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Работа\planner\"/>
    </mc:Choice>
  </mc:AlternateContent>
  <xr:revisionPtr revIDLastSave="0" documentId="13_ncr:1_{2F40BD8E-94EE-41D6-A340-CE53E24071F0}" xr6:coauthVersionLast="47" xr6:coauthVersionMax="47" xr10:uidLastSave="{00000000-0000-0000-0000-000000000000}"/>
  <bookViews>
    <workbookView xWindow="-28920" yWindow="-5340" windowWidth="29040" windowHeight="15840" tabRatio="687" xr2:uid="{00000000-000D-0000-FFFF-FFFF00000000}"/>
  </bookViews>
  <sheets>
    <sheet name="План" sheetId="4" r:id="rId1"/>
    <sheet name="Программы ТО" sheetId="2" r:id="rId2"/>
    <sheet name="Данные" sheetId="3" r:id="rId3"/>
    <sheet name="Справочник" sheetId="5" r:id="rId4"/>
    <sheet name="Годовой шаблон" sheetId="16" r:id="rId5"/>
    <sheet name="АСУ ТОиР шаблон" sheetId="6" r:id="rId6"/>
    <sheet name="План-Расчет по месяцам" sheetId="28" r:id="rId7"/>
    <sheet name="Газпром шаблон" sheetId="29" r:id="rId8"/>
    <sheet name="Ручная форма" sheetId="35" r:id="rId9"/>
    <sheet name="от ЗСН" sheetId="33" r:id="rId10"/>
    <sheet name="нар 23" sheetId="34" r:id="rId11"/>
    <sheet name="Программы" sheetId="18" state="hidden" r:id="rId12"/>
  </sheets>
  <functionGroups builtInGroupCount="19"/>
  <externalReferences>
    <externalReference r:id="rId13"/>
    <externalReference r:id="rId14"/>
  </externalReferences>
  <definedNames>
    <definedName name="_2024">#REF!</definedName>
    <definedName name="_xlnm._FilterDatabase" localSheetId="5" hidden="1">'АСУ ТОиР шаблон'!$A$1:$AL$1</definedName>
    <definedName name="_xlnm._FilterDatabase" localSheetId="4" hidden="1">'Годовой шаблон'!$A$10:$BK$426</definedName>
    <definedName name="_xlnm._FilterDatabase" localSheetId="2" hidden="1">Данные!$A$6:$AB$48</definedName>
    <definedName name="_xlnm._FilterDatabase" localSheetId="10" hidden="1">'нар 23'!$A$2:$R$245</definedName>
    <definedName name="_xlnm._FilterDatabase" localSheetId="0" hidden="1">План!$A$6:$BT$4000</definedName>
    <definedName name="_xlnm._FilterDatabase" localSheetId="11" hidden="1">Программы!$A$1:$V$732</definedName>
    <definedName name="_xlnm._FilterDatabase" localSheetId="1" hidden="1">'Программы ТО'!$A$7:$FZ$45</definedName>
    <definedName name="_xlnm._FilterDatabase" localSheetId="3" hidden="1">Справочник!$B$331:$G$365</definedName>
    <definedName name="TO_name_1" localSheetId="7">'[1]Программы ТО'!$C$7:$C$45</definedName>
    <definedName name="TO_name_1">'Программы ТО'!$C$7:$C$45</definedName>
    <definedName name="TO_name_10" localSheetId="7">'[1]Программы ТО'!$DP$7:$DP$41</definedName>
    <definedName name="TO_name_10">'Программы ТО'!$DP$7:$DP$41</definedName>
    <definedName name="TO_name_11" localSheetId="7">'[1]Программы ТО'!$EC$7:$EC$41</definedName>
    <definedName name="TO_name_11">'Программы ТО'!$EC$7:$EC$41</definedName>
    <definedName name="TO_name_12" localSheetId="7">'[1]Программы ТО'!$EP$7:$EP$41</definedName>
    <definedName name="TO_name_12">'Программы ТО'!$EP$7:$EP$41</definedName>
    <definedName name="TO_name_13" localSheetId="7">'[1]Программы ТО'!$FC$7:$FC$41</definedName>
    <definedName name="TO_name_13">'Программы ТО'!$FC$7:$FC$41</definedName>
    <definedName name="TO_name_14" localSheetId="7">'[1]Программы ТО'!$FP$7:$FP$41</definedName>
    <definedName name="TO_name_14">'Программы ТО'!$FP$7:$FP$41</definedName>
    <definedName name="TO_name_2" localSheetId="7">'[1]Программы ТО'!$P$7:$P$41</definedName>
    <definedName name="TO_name_2">'Программы ТО'!$P$7:$P$41</definedName>
    <definedName name="TO_name_3" localSheetId="7">'[1]Программы ТО'!$AC$7:$AC$41</definedName>
    <definedName name="TO_name_3">'Программы ТО'!$AC$7:$AC$41</definedName>
    <definedName name="TO_name_4" localSheetId="7">'[1]Программы ТО'!$AP$7:$AP$41</definedName>
    <definedName name="TO_name_4">'Программы ТО'!$AP$7:$AP$41</definedName>
    <definedName name="TO_name_5" localSheetId="7">'[1]Программы ТО'!$BC$7:$BC$41</definedName>
    <definedName name="TO_name_5">'Программы ТО'!$BC$7:$BC$41</definedName>
    <definedName name="TO_name_6" localSheetId="7">'[1]Программы ТО'!$BP$7:$BP$41</definedName>
    <definedName name="TO_name_6">'Программы ТО'!$BP$7:$BP$41</definedName>
    <definedName name="TO_name_7" localSheetId="7">'[1]Программы ТО'!$CC$7:$CC$41</definedName>
    <definedName name="TO_name_7">'Программы ТО'!$CC$7:$CC$41</definedName>
    <definedName name="TO_name_8" localSheetId="7">'[1]Программы ТО'!$CP$7:$CP$41</definedName>
    <definedName name="TO_name_8">'Программы ТО'!$CP$7:$CP$41</definedName>
    <definedName name="TO_name_9" localSheetId="7">'[1]Программы ТО'!$DC$7:$DC$41</definedName>
    <definedName name="TO_name_9">'Программы ТО'!$DC$7:$DC$41</definedName>
    <definedName name="ГОДОВОЙ" localSheetId="4">'Годовой шаблон'!$M$13:$AQ$214</definedName>
    <definedName name="ГПА_ТО_1">'Программы ТО'!$E$7:$E$41</definedName>
    <definedName name="ГПА_ТО_10">'Программы ТО'!$DR$7:$DR$41</definedName>
    <definedName name="ГПА_ТО_11">'Программы ТО'!$EE$7:$EE$41</definedName>
    <definedName name="ГПА_ТО_12">'Программы ТО'!$ER$7:$ER$41</definedName>
    <definedName name="ГПА_ТО_13">'Программы ТО'!$FE$7:$FE$41</definedName>
    <definedName name="ГПА_ТО_14">'Программы ТО'!$FR$7:$FR$41</definedName>
    <definedName name="ГПА_ТО_2">'Программы ТО'!$R$7:$R$41</definedName>
    <definedName name="ГПА_ТО_3">'Программы ТО'!$AE$7:$AE$41</definedName>
    <definedName name="ГПА_ТО_4">'Программы ТО'!$AR$7:$AR$41</definedName>
    <definedName name="ГПА_ТО_5">'Программы ТО'!$BE$7:$BE$41</definedName>
    <definedName name="ГПА_ТО_6">'Программы ТО'!$BR$7:$BR$41</definedName>
    <definedName name="ГПА_ТО_7">'Программы ТО'!$CE$7:$CE$41</definedName>
    <definedName name="ГПА_ТО_8">'Программы ТО'!$CR$7:$CR$41</definedName>
    <definedName name="ГПА_ТО_9">'Программы ТО'!$DE$7:$DE$41</definedName>
    <definedName name="ГТУ_ТО_1">'Программы ТО'!$D$7:$D$41</definedName>
    <definedName name="ГТУ_ТО_10">'Программы ТО'!$DQ$7:$DQ$41</definedName>
    <definedName name="ГТУ_ТО_11">'Программы ТО'!$ED$7:$ED$41</definedName>
    <definedName name="ГТУ_ТО_12">'Программы ТО'!$EQ$7:$EQ$41</definedName>
    <definedName name="ГТУ_ТО_13">'Программы ТО'!$FD$7:$FD$41</definedName>
    <definedName name="ГТУ_ТО_14">'Программы ТО'!$FQ$7:$FQ$41</definedName>
    <definedName name="ГТУ_ТО_2">'Программы ТО'!$Q$7:$Q$41</definedName>
    <definedName name="ГТУ_ТО_3">'Программы ТО'!$AD$7:$AD$41</definedName>
    <definedName name="ГТУ_ТО_4">'Программы ТО'!$AQ$7:$AQ$41</definedName>
    <definedName name="ГТУ_ТО_5">'Программы ТО'!$BD$7:$BD$41</definedName>
    <definedName name="ГТУ_ТО_6">'Программы ТО'!$BQ$7:$BQ$41</definedName>
    <definedName name="ГТУ_ТО_7">'Программы ТО'!$CD$7:$CD$41</definedName>
    <definedName name="ГТУ_ТО_8">'Программы ТО'!$CQ$7:$CQ$41</definedName>
    <definedName name="ГТУ_ТО_9">'Программы ТО'!$DD$7:$DD$41</definedName>
    <definedName name="ДУС" localSheetId="4">'Годовой шаблон'!$I$13</definedName>
    <definedName name="ДУС_ТО_1">'Программы ТО'!$F$7:$F$41</definedName>
    <definedName name="ДУС_ТО_10">'Программы ТО'!$DS$7:$DS$41</definedName>
    <definedName name="ДУС_ТО_11">'Программы ТО'!$EF$7:$EF$41</definedName>
    <definedName name="ДУС_ТО_12">'Программы ТО'!$ES$7:$ES$41</definedName>
    <definedName name="ДУС_ТО_13">'Программы ТО'!$FF$7:$FF$41</definedName>
    <definedName name="ДУС_ТО_14">'Программы ТО'!$FS$7:$FS$41</definedName>
    <definedName name="ДУС_ТО_2">'Программы ТО'!$S$7:$S$41</definedName>
    <definedName name="ДУС_ТО_3">'Программы ТО'!$AF$7:$AF$41</definedName>
    <definedName name="ДУС_ТО_4">'Программы ТО'!$AS$7:$AS$41</definedName>
    <definedName name="ДУС_ТО_5">'Программы ТО'!$BF$7:$BF$41</definedName>
    <definedName name="ДУС_ТО_6">'Программы ТО'!$BS$7:$BS$41</definedName>
    <definedName name="ДУС_ТО_7">'Программы ТО'!$CF$7:$CF$41</definedName>
    <definedName name="ДУС_ТО_8">'Программы ТО'!$CS$7:$CS$41</definedName>
    <definedName name="ДУС_ТО_9">'Программы ТО'!$DF$7:$DF$41</definedName>
    <definedName name="ДУС_финиш_1" localSheetId="7">[1]Данные!$V$9</definedName>
    <definedName name="ДУС_финиш_1">Данные!$V$9</definedName>
    <definedName name="ДУС_финиш_10" localSheetId="7">[1]Данные!$V$18</definedName>
    <definedName name="ДУС_финиш_10">Данные!$V$18</definedName>
    <definedName name="ДУС_финиш_11" localSheetId="7">[1]Данные!$V$19</definedName>
    <definedName name="ДУС_финиш_11">Данные!$V$19</definedName>
    <definedName name="ДУС_финиш_12" localSheetId="7">[1]Данные!$V$20</definedName>
    <definedName name="ДУС_финиш_12">Данные!$V$20</definedName>
    <definedName name="ДУС_финиш_13" localSheetId="7">[1]Данные!$V$21</definedName>
    <definedName name="ДУС_финиш_13">Данные!$V$21</definedName>
    <definedName name="ДУС_финиш_14" localSheetId="7">[1]Данные!$V$22</definedName>
    <definedName name="ДУС_финиш_14">Данные!$V$22</definedName>
    <definedName name="ДУС_финиш_2" localSheetId="7">[1]Данные!$V$10</definedName>
    <definedName name="ДУС_финиш_2">Данные!$V$10</definedName>
    <definedName name="ДУС_финиш_3" localSheetId="7">[1]Данные!$V$11</definedName>
    <definedName name="ДУС_финиш_3">Данные!$V$11</definedName>
    <definedName name="ДУС_финиш_4" localSheetId="7">[1]Данные!$V$12</definedName>
    <definedName name="ДУС_финиш_4">Данные!$V$12</definedName>
    <definedName name="ДУС_финиш_5" localSheetId="7">[1]Данные!$V$13</definedName>
    <definedName name="ДУС_финиш_5">Данные!$V$13</definedName>
    <definedName name="ДУС_финиш_6" localSheetId="7">[1]Данные!$V$14</definedName>
    <definedName name="ДУС_финиш_6">Данные!$V$14</definedName>
    <definedName name="ДУС_финиш_7" localSheetId="7">[1]Данные!$V$15</definedName>
    <definedName name="ДУС_финиш_7">Данные!$V$15</definedName>
    <definedName name="ДУС_финиш_8" localSheetId="7">[1]Данные!$V$16</definedName>
    <definedName name="ДУС_финиш_8">Данные!$V$16</definedName>
    <definedName name="ДУС_финиш_9" localSheetId="7">[1]Данные!$V$17</definedName>
    <definedName name="ДУС_финиш_9">Данные!$V$17</definedName>
    <definedName name="ЗД" localSheetId="4">'Годовой шаблон'!$H$13</definedName>
    <definedName name="Значение_наработки">[2]Настройки!$A$1:$A$33</definedName>
    <definedName name="КР" localSheetId="4">'Годовой шаблон'!$G$13</definedName>
    <definedName name="М">Справочник!$D$258</definedName>
    <definedName name="НГПА_1" localSheetId="7">'[1]Программы ТО'!$B$7:$B$45</definedName>
    <definedName name="НГПА_1">'Программы ТО'!$B$7:$B$45</definedName>
    <definedName name="НГПА_10" localSheetId="7">'[1]Программы ТО'!$DO$7:$DO$45</definedName>
    <definedName name="НГПА_10">'Программы ТО'!$DO$7:$DO$45</definedName>
    <definedName name="НГПА_11" localSheetId="7">'[1]Программы ТО'!$EB$7:$EB$45</definedName>
    <definedName name="НГПА_11">'Программы ТО'!$EB$7:$EB$45</definedName>
    <definedName name="НГПА_12" localSheetId="7">'[1]Программы ТО'!$EO$7:$EO$45</definedName>
    <definedName name="НГПА_12">'Программы ТО'!$EO$7:$EO$45</definedName>
    <definedName name="НГПА_13" localSheetId="7">'[1]Программы ТО'!$FB$8:$FB$45</definedName>
    <definedName name="НГПА_13">'Программы ТО'!$FB$8:$FB$45</definedName>
    <definedName name="НГПА_14" localSheetId="7">'[1]Программы ТО'!$FO$7:$FO$45</definedName>
    <definedName name="НГПА_14">'Программы ТО'!$FO$7:$FO$45</definedName>
    <definedName name="НГПА_2" localSheetId="7">'[1]Программы ТО'!$O$7:$O$45</definedName>
    <definedName name="НГПА_2">'Программы ТО'!$O$7:$O$45</definedName>
    <definedName name="НГПА_3" localSheetId="7">'[1]Программы ТО'!$AB$7:$AB$45</definedName>
    <definedName name="НГПА_3">'Программы ТО'!$AB$7:$AB$45</definedName>
    <definedName name="НГПА_4" localSheetId="7">'[1]Программы ТО'!$AO$7:$AO$45</definedName>
    <definedName name="НГПА_4">'Программы ТО'!$AO$7:$AO$45</definedName>
    <definedName name="НГПА_5" localSheetId="7">'[1]Программы ТО'!$BB$7:$BB$45</definedName>
    <definedName name="НГПА_5">'Программы ТО'!$BB$7:$BB$45</definedName>
    <definedName name="НГПА_6" localSheetId="7">'[1]Программы ТО'!$BO$7:$BO$45</definedName>
    <definedName name="НГПА_6">'Программы ТО'!$BO$7:$BO$45</definedName>
    <definedName name="НГПА_7" localSheetId="7">'[1]Программы ТО'!$CB$7:$CB$45</definedName>
    <definedName name="НГПА_7">'Программы ТО'!$CB$7:$CB$45</definedName>
    <definedName name="НГПА_8" localSheetId="7">'[1]Программы ТО'!$CO$7:$CO$45</definedName>
    <definedName name="НГПА_8">'Программы ТО'!$CO$7:$CO$45</definedName>
    <definedName name="НГПА_9" localSheetId="7">'[1]Программы ТО'!$DB$7:$DB$45</definedName>
    <definedName name="НГПА_9">'Программы ТО'!$DB$7:$DB$45</definedName>
    <definedName name="ОГК" localSheetId="4">'Годовой шаблон'!$J$13</definedName>
    <definedName name="ОГК_ТО_1">'Программы ТО'!$G$7:$G$41</definedName>
    <definedName name="ОГК_ТО_10">'Программы ТО'!$DT$7:$DT$41</definedName>
    <definedName name="ОГК_ТО_11">'Программы ТО'!$EG$7:$EG$41</definedName>
    <definedName name="ОГК_ТО_12">'Программы ТО'!$ET$7:$ET$41</definedName>
    <definedName name="ОГК_ТО_13">'Программы ТО'!$FG$7:$FG$41</definedName>
    <definedName name="ОГК_ТО_14">'Программы ТО'!$FT$7:$FT$41</definedName>
    <definedName name="ОГК_ТО_2">'Программы ТО'!$T$7:$T$41</definedName>
    <definedName name="ОГК_ТО_3">'Программы ТО'!$AG$7:$AG$41</definedName>
    <definedName name="ОГК_ТО_4">'Программы ТО'!$AT$7:$AT$41</definedName>
    <definedName name="ОГК_ТО_5">'Программы ТО'!$BG$7:$BG$41</definedName>
    <definedName name="ОГК_ТО_6">'Программы ТО'!$BT$7:$BT$41</definedName>
    <definedName name="ОГК_ТО_7">'Программы ТО'!$CG$7:$CG$41</definedName>
    <definedName name="ОГК_ТО_8">'Программы ТО'!$CT$7:$CT$41</definedName>
    <definedName name="ОГК_ТО_9">'Программы ТО'!$DG$7:$DG$41</definedName>
    <definedName name="ОГК_финиш_1" localSheetId="7">[1]Данные!$W$9</definedName>
    <definedName name="ОГК_финиш_1">Данные!$W$9</definedName>
    <definedName name="ОГК_финиш_10" localSheetId="7">[1]Данные!$W$18</definedName>
    <definedName name="ОГК_финиш_10">Данные!$W$18</definedName>
    <definedName name="ОГК_финиш_11" localSheetId="7">[1]Данные!$W$19</definedName>
    <definedName name="ОГК_финиш_11">Данные!$W$19</definedName>
    <definedName name="ОГК_финиш_12" localSheetId="7">[1]Данные!$W$20</definedName>
    <definedName name="ОГК_финиш_12">Данные!$W$20</definedName>
    <definedName name="ОГК_финиш_13" localSheetId="7">[1]Данные!$W$21</definedName>
    <definedName name="ОГК_финиш_13">Данные!$W$21</definedName>
    <definedName name="ОГК_финиш_14" localSheetId="7">[1]Данные!$W$22</definedName>
    <definedName name="ОГК_финиш_14">Данные!$W$22</definedName>
    <definedName name="ОГК_финиш_2" localSheetId="7">[1]Данные!$W$10</definedName>
    <definedName name="ОГК_финиш_2">Данные!$W$10</definedName>
    <definedName name="ОГК_финиш_3" localSheetId="7">[1]Данные!$W$11</definedName>
    <definedName name="ОГК_финиш_3">Данные!$W$11</definedName>
    <definedName name="ОГК_финиш_4" localSheetId="7">[1]Данные!$W$12</definedName>
    <definedName name="ОГК_финиш_4">Данные!$W$12</definedName>
    <definedName name="ОГК_финиш_5" localSheetId="7">[1]Данные!$W$13</definedName>
    <definedName name="ОГК_финиш_5">Данные!$W$13</definedName>
    <definedName name="ОГК_финиш_6" localSheetId="7">[1]Данные!$W$14</definedName>
    <definedName name="ОГК_финиш_6">Данные!$W$14</definedName>
    <definedName name="ОГК_финиш_7" localSheetId="7">[1]Данные!$W$15</definedName>
    <definedName name="ОГК_финиш_7">Данные!$W$15</definedName>
    <definedName name="ОГК_финиш_8" localSheetId="7">[1]Данные!$W$16</definedName>
    <definedName name="ОГК_финиш_8">Данные!$W$16</definedName>
    <definedName name="ОГК_финиш_9" localSheetId="7">[1]Данные!$W$17</definedName>
    <definedName name="ОГК_финиш_9">Данные!$W$17</definedName>
    <definedName name="ОС">Справочник!$D$259</definedName>
    <definedName name="Отклонение_ДУС_1" localSheetId="7">'[1]Программы ТО'!$F$6</definedName>
    <definedName name="Отклонение_ДУС_1">'Программы ТО'!$F$6</definedName>
    <definedName name="Отклонение_ДУС_10" localSheetId="7">'[1]Программы ТО'!$DS$6</definedName>
    <definedName name="Отклонение_ДУС_10">'Программы ТО'!$DS$6</definedName>
    <definedName name="Отклонение_ДУС_11" localSheetId="7">'[1]Программы ТО'!$EF$6</definedName>
    <definedName name="Отклонение_ДУС_11">'Программы ТО'!$EF$6</definedName>
    <definedName name="Отклонение_ДУС_12" localSheetId="7">'[1]Программы ТО'!$ES$6</definedName>
    <definedName name="Отклонение_ДУС_12">'Программы ТО'!$ES$6</definedName>
    <definedName name="Отклонение_ДУС_13" localSheetId="7">'[1]Программы ТО'!$FF$6</definedName>
    <definedName name="Отклонение_ДУС_13">'Программы ТО'!$FF$6</definedName>
    <definedName name="Отклонение_ДУС_14" localSheetId="7">'[1]Программы ТО'!$FS$6</definedName>
    <definedName name="Отклонение_ДУС_14">'Программы ТО'!$FS$6</definedName>
    <definedName name="Отклонение_ДУС_2" localSheetId="7">'[1]Программы ТО'!$S$6</definedName>
    <definedName name="Отклонение_ДУС_2">'Программы ТО'!$S$6</definedName>
    <definedName name="Отклонение_ДУС_3" localSheetId="7">'[1]Программы ТО'!$AF$6</definedName>
    <definedName name="Отклонение_ДУС_3">'Программы ТО'!$AF$6</definedName>
    <definedName name="Отклонение_ДУС_4" localSheetId="7">'[1]Программы ТО'!$AS$6</definedName>
    <definedName name="Отклонение_ДУС_4">'Программы ТО'!$AS$6</definedName>
    <definedName name="Отклонение_ДУС_5" localSheetId="7">'[1]Программы ТО'!$BF$6</definedName>
    <definedName name="Отклонение_ДУС_5">'Программы ТО'!$BF$6</definedName>
    <definedName name="Отклонение_ДУС_6" localSheetId="7">'[1]Программы ТО'!$BS$6</definedName>
    <definedName name="Отклонение_ДУС_6">'Программы ТО'!$BS$6</definedName>
    <definedName name="Отклонение_ДУС_7" localSheetId="7">'[1]Программы ТО'!$CF$6</definedName>
    <definedName name="Отклонение_ДУС_7">'Программы ТО'!$CF$6</definedName>
    <definedName name="Отклонение_ДУС_8" localSheetId="7">'[1]Программы ТО'!$CS$6</definedName>
    <definedName name="Отклонение_ДУС_8">'Программы ТО'!$CS$6</definedName>
    <definedName name="Отклонение_ДУС_9" localSheetId="7">'[1]Программы ТО'!$DF$6</definedName>
    <definedName name="Отклонение_ДУС_9">'Программы ТО'!$DF$6</definedName>
    <definedName name="Отклонение_ОГК_1" localSheetId="7">'[1]Программы ТО'!$G$6</definedName>
    <definedName name="Отклонение_ОГК_1">'Программы ТО'!$G$6</definedName>
    <definedName name="Отклонение_ОГК_10" localSheetId="7">'[1]Программы ТО'!$DT$6</definedName>
    <definedName name="Отклонение_ОГК_10">'Программы ТО'!$DT$6</definedName>
    <definedName name="Отклонение_ОГК_11" localSheetId="7">'[1]Программы ТО'!$EG$6</definedName>
    <definedName name="Отклонение_ОГК_11">'Программы ТО'!$EG$6</definedName>
    <definedName name="Отклонение_ОГК_12" localSheetId="7">'[1]Программы ТО'!$ET$6</definedName>
    <definedName name="Отклонение_ОГК_12">'Программы ТО'!$ET$6</definedName>
    <definedName name="Отклонение_ОГК_13" localSheetId="7">'[1]Программы ТО'!$FG$6</definedName>
    <definedName name="Отклонение_ОГК_13">'Программы ТО'!$FG$6</definedName>
    <definedName name="Отклонение_ОГК_14" localSheetId="7">'[1]Программы ТО'!$FT$6</definedName>
    <definedName name="Отклонение_ОГК_14">'Программы ТО'!$FT$6</definedName>
    <definedName name="Отклонение_ОГК_2" localSheetId="7">'[1]Программы ТО'!$T$6</definedName>
    <definedName name="Отклонение_ОГК_2">'Программы ТО'!$T$6</definedName>
    <definedName name="Отклонение_ОГК_3" localSheetId="7">'[1]Программы ТО'!$AG$6</definedName>
    <definedName name="Отклонение_ОГК_3">'Программы ТО'!$AG$6</definedName>
    <definedName name="Отклонение_ОГК_4" localSheetId="7">'[1]Программы ТО'!$AT$6</definedName>
    <definedName name="Отклонение_ОГК_4">'Программы ТО'!$AT$6</definedName>
    <definedName name="Отклонение_ОГК_5" localSheetId="7">'[1]Программы ТО'!$BG$6</definedName>
    <definedName name="Отклонение_ОГК_5">'Программы ТО'!$BG$6</definedName>
    <definedName name="Отклонение_ОГК_6" localSheetId="7">'[1]Программы ТО'!$BT$6</definedName>
    <definedName name="Отклонение_ОГК_6">'Программы ТО'!$BT$6</definedName>
    <definedName name="Отклонение_ОГК_7" localSheetId="7">'[1]Программы ТО'!$CG$6</definedName>
    <definedName name="Отклонение_ОГК_7">'Программы ТО'!$CG$6</definedName>
    <definedName name="Отклонение_ОГК_8" localSheetId="7">'[1]Программы ТО'!$CT$6</definedName>
    <definedName name="Отклонение_ОГК_8">'Программы ТО'!$CT$6</definedName>
    <definedName name="Отклонение_ОГК_9" localSheetId="7">'[1]Программы ТО'!$DG$6</definedName>
    <definedName name="Отклонение_ОГК_9">'Программы ТО'!$DG$6</definedName>
    <definedName name="Отклонение_ОКК_5">'Программы ТО'!$BG$6</definedName>
    <definedName name="отклонение_Т_1" localSheetId="7">'[1]Программы ТО'!$H$6</definedName>
    <definedName name="отклонение_Т_1">'Программы ТО'!$H$6</definedName>
    <definedName name="отклонение_Т_10" localSheetId="7">'[1]Программы ТО'!$DU$6</definedName>
    <definedName name="отклонение_Т_10">'Программы ТО'!$DU$6</definedName>
    <definedName name="отклонение_Т_11" localSheetId="7">'[1]Программы ТО'!$EH$6</definedName>
    <definedName name="отклонение_Т_11">'Программы ТО'!$EH$6</definedName>
    <definedName name="отклонение_Т_12" localSheetId="7">'[1]Программы ТО'!$EU$6</definedName>
    <definedName name="отклонение_Т_12">'Программы ТО'!$EU$6</definedName>
    <definedName name="отклонение_Т_13" localSheetId="7">'[1]Программы ТО'!$FH$6</definedName>
    <definedName name="отклонение_Т_13">'Программы ТО'!$FH$6</definedName>
    <definedName name="отклонение_Т_14" localSheetId="7">'[1]Программы ТО'!$FU$6</definedName>
    <definedName name="отклонение_Т_14">'Программы ТО'!$FU$6</definedName>
    <definedName name="отклонение_Т_2" localSheetId="7">'[1]Программы ТО'!$U$6</definedName>
    <definedName name="отклонение_Т_2">'Программы ТО'!$U$6</definedName>
    <definedName name="отклонение_Т_3" localSheetId="7">'[1]Программы ТО'!$AH$6</definedName>
    <definedName name="отклонение_Т_3">'Программы ТО'!$AH$6</definedName>
    <definedName name="отклонение_Т_4" localSheetId="7">'[1]Программы ТО'!$AU$6</definedName>
    <definedName name="отклонение_Т_4">'Программы ТО'!$AU$6</definedName>
    <definedName name="отклонение_Т_5" localSheetId="7">'[1]Программы ТО'!$BH$6</definedName>
    <definedName name="отклонение_Т_5">'Программы ТО'!$BH$6</definedName>
    <definedName name="отклонение_Т_6" localSheetId="7">'[1]Программы ТО'!$BU$6</definedName>
    <definedName name="отклонение_Т_6">'Программы ТО'!$BU$6</definedName>
    <definedName name="отклонение_Т_7" localSheetId="7">'[1]Программы ТО'!$CH$6</definedName>
    <definedName name="отклонение_Т_7">'Программы ТО'!$CH$6</definedName>
    <definedName name="отклонение_Т_8" localSheetId="7">'[1]Программы ТО'!$CU$6</definedName>
    <definedName name="отклонение_Т_8">'Программы ТО'!$CU$6</definedName>
    <definedName name="отклонение_Т_9" localSheetId="7">'[1]Программы ТО'!$DH$6</definedName>
    <definedName name="отклонение_Т_9">'Программы ТО'!$DH$6</definedName>
    <definedName name="План">План!$A$11:$BQ$2664</definedName>
    <definedName name="ППР_duration">Справочник!$D$273</definedName>
    <definedName name="ПР" localSheetId="4">'Годовой шаблон'!$C$13</definedName>
    <definedName name="ПС">Справочник!$D$262</definedName>
    <definedName name="ПТО" localSheetId="4">'Годовой шаблон'!#REF!</definedName>
    <definedName name="Р">Справочник!$D$263</definedName>
    <definedName name="Разница_ГПА_ГТД_1" localSheetId="7">[1]Данные!$AA$9</definedName>
    <definedName name="Разница_ГПА_ГТД_1">Данные!$AA$9</definedName>
    <definedName name="Разница_ГПА_ГТД_10" localSheetId="7">[1]Данные!$AA$18</definedName>
    <definedName name="Разница_ГПА_ГТД_10">Данные!$AA$18</definedName>
    <definedName name="Разница_ГПА_ГТД_11" localSheetId="7">[1]Данные!$AA$19</definedName>
    <definedName name="Разница_ГПА_ГТД_11">Данные!$AA$19</definedName>
    <definedName name="Разница_ГПА_ГТД_12" localSheetId="7">[1]Данные!$AA$20</definedName>
    <definedName name="Разница_ГПА_ГТД_12">Данные!$AA$20</definedName>
    <definedName name="Разница_ГПА_ГТД_13" localSheetId="7">[1]Данные!$AA$21</definedName>
    <definedName name="Разница_ГПА_ГТД_13">Данные!$AA$21</definedName>
    <definedName name="Разница_ГПА_ГТД_14" localSheetId="7">[1]Данные!$AA$22</definedName>
    <definedName name="Разница_ГПА_ГТД_14">Данные!$AA$22</definedName>
    <definedName name="Разница_ГПА_ГТД_2" localSheetId="7">[1]Данные!$AA$10</definedName>
    <definedName name="Разница_ГПА_ГТД_2">Данные!$AA$10</definedName>
    <definedName name="Разница_ГПА_ГТД_3" localSheetId="7">[1]Данные!$AA$11</definedName>
    <definedName name="Разница_ГПА_ГТД_3">Данные!$AA$11</definedName>
    <definedName name="Разница_ГПА_ГТД_4" localSheetId="7">[1]Данные!$AA$12</definedName>
    <definedName name="Разница_ГПА_ГТД_4">Данные!$AA$12</definedName>
    <definedName name="Разница_ГПА_ГТД_5" localSheetId="7">[1]Данные!$AA$13</definedName>
    <definedName name="Разница_ГПА_ГТД_5">Данные!$AA$13</definedName>
    <definedName name="Разница_ГПА_ГТД_6" localSheetId="7">[1]Данные!$AA$14</definedName>
    <definedName name="Разница_ГПА_ГТД_6">Данные!$AA$14</definedName>
    <definedName name="Разница_ГПА_ГТД_7" localSheetId="7">[1]Данные!$AA$15</definedName>
    <definedName name="Разница_ГПА_ГТД_7">Данные!$AA$15</definedName>
    <definedName name="Разница_ГПА_ГТД_8" localSheetId="7">[1]Данные!$AA$16</definedName>
    <definedName name="Разница_ГПА_ГТД_8">Данные!$AA$16</definedName>
    <definedName name="Разница_ГПА_ГТД_9" localSheetId="7">[1]Данные!$AA$17</definedName>
    <definedName name="Разница_ГПА_ГТД_9">Данные!$AA$17</definedName>
    <definedName name="РК">Справочник!$D$264</definedName>
    <definedName name="Состояние" localSheetId="7">[1]Справочник!$B$257:$B$279</definedName>
    <definedName name="Состояние">Справочник!$B$256:$B$292</definedName>
    <definedName name="СР" localSheetId="4">'Годовой шаблон'!$F$13</definedName>
    <definedName name="СР">Справочник!$D$265</definedName>
    <definedName name="Стандартный_Шаблон_ТО_ГПА" localSheetId="7">[1]Справочник!$B$282:$C$315</definedName>
    <definedName name="Стандартный_Шаблон_ТО_ГПА">Справочник!$B$295:$C$327</definedName>
    <definedName name="Стандартный_Шаблон_ТО_ГТД" localSheetId="7">[1]Справочник!$B$3:$C$70</definedName>
    <definedName name="Стандартный_Шаблон_ТО_ГТД">Справочник!$B$3:$C$70</definedName>
    <definedName name="Старт_ГТД_1" localSheetId="7">[1]Данные!$C$9</definedName>
    <definedName name="Старт_ГТД_1">Данные!$C$9</definedName>
    <definedName name="Старт_ГТД_10" localSheetId="7">[1]Данные!$C$18</definedName>
    <definedName name="Старт_ГТД_10">Данные!$C$18</definedName>
    <definedName name="Старт_ГТД_11" localSheetId="7">[1]Данные!$C$19</definedName>
    <definedName name="Старт_ГТД_11">Данные!$C$19</definedName>
    <definedName name="Старт_ГТД_12" localSheetId="7">[1]Данные!$C$20</definedName>
    <definedName name="Старт_ГТД_12">Данные!$C$20</definedName>
    <definedName name="Старт_ГТД_13" localSheetId="7">[1]Данные!$C$21</definedName>
    <definedName name="Старт_ГТД_13">Данные!$C$21</definedName>
    <definedName name="Старт_ГТД_14" localSheetId="7">[1]Данные!$C$22</definedName>
    <definedName name="Старт_ГТД_14">Данные!$C$22</definedName>
    <definedName name="Старт_ГТД_2" localSheetId="7">[1]Данные!$C$10</definedName>
    <definedName name="Старт_ГТД_2">Данные!$C$10</definedName>
    <definedName name="Старт_ГТД_3" localSheetId="7">[1]Данные!$C$11</definedName>
    <definedName name="Старт_ГТД_3">Данные!$C$11</definedName>
    <definedName name="Старт_ГТД_4" localSheetId="7">[1]Данные!$C$12</definedName>
    <definedName name="Старт_ГТД_4">Данные!$C$12</definedName>
    <definedName name="Старт_ГТД_5" localSheetId="7">[1]Данные!$C$13</definedName>
    <definedName name="Старт_ГТД_5">Данные!$C$13</definedName>
    <definedName name="Старт_ГТД_6" localSheetId="7">[1]Данные!$C$14</definedName>
    <definedName name="Старт_ГТД_6">Данные!$C$14</definedName>
    <definedName name="Старт_ГТД_7" localSheetId="7">[1]Данные!$C$15</definedName>
    <definedName name="Старт_ГТД_7">Данные!$C$15</definedName>
    <definedName name="Старт_ГТД_8" localSheetId="7">[1]Данные!$C$16</definedName>
    <definedName name="Старт_ГТД_8">Данные!$C$16</definedName>
    <definedName name="Старт_ГТД_9" localSheetId="7">[1]Данные!$C$17</definedName>
    <definedName name="Старт_ГТД_9">Данные!$C$17</definedName>
    <definedName name="ТО_1" localSheetId="4">'Годовой шаблон'!$D$13</definedName>
    <definedName name="ТО_2" localSheetId="4">'Годовой шаблон'!$E$13</definedName>
    <definedName name="Точность" localSheetId="7">[1]Данные!$B$2</definedName>
    <definedName name="Точность">Данные!$B$2</definedName>
    <definedName name="ТР" localSheetId="4">'Годовой шаблон'!$K$13</definedName>
    <definedName name="Трансмиссия_финиш_1" localSheetId="7">[1]Данные!$X$9</definedName>
    <definedName name="Трансмиссия_финиш_1">Данные!$X$9</definedName>
    <definedName name="Трансмиссия_финиш_10" localSheetId="7">[1]Данные!$X$18</definedName>
    <definedName name="Трансмиссия_финиш_10">Данные!$X$18</definedName>
    <definedName name="Трансмиссия_финиш_11" localSheetId="7">[1]Данные!$X$19</definedName>
    <definedName name="Трансмиссия_финиш_11">Данные!$X$19</definedName>
    <definedName name="Трансмиссия_финиш_12" localSheetId="7">[1]Данные!$X$20</definedName>
    <definedName name="Трансмиссия_финиш_12">Данные!$X$20</definedName>
    <definedName name="Трансмиссия_финиш_13" localSheetId="7">[1]Данные!$X$21</definedName>
    <definedName name="Трансмиссия_финиш_13">Данные!$X$21</definedName>
    <definedName name="Трансмиссия_финиш_14" localSheetId="7">[1]Данные!$X$22</definedName>
    <definedName name="Трансмиссия_финиш_14">Данные!$X$22</definedName>
    <definedName name="Трансмиссия_финиш_2" localSheetId="7">[1]Данные!$X$10</definedName>
    <definedName name="Трансмиссия_финиш_2">Данные!$X$10</definedName>
    <definedName name="Трансмиссия_финиш_3" localSheetId="7">[1]Данные!$X$11</definedName>
    <definedName name="Трансмиссия_финиш_3">Данные!$X$11</definedName>
    <definedName name="Трансмиссия_финиш_4" localSheetId="7">[1]Данные!$X$12</definedName>
    <definedName name="Трансмиссия_финиш_4">Данные!$X$12</definedName>
    <definedName name="Трансмиссия_финиш_5" localSheetId="7">[1]Данные!$X$13</definedName>
    <definedName name="Трансмиссия_финиш_5">Данные!$X$13</definedName>
    <definedName name="Трансмиссия_финиш_6" localSheetId="7">[1]Данные!$X$14</definedName>
    <definedName name="Трансмиссия_финиш_6">Данные!$X$14</definedName>
    <definedName name="Трансмиссия_финиш_7" localSheetId="7">[1]Данные!$X$15</definedName>
    <definedName name="Трансмиссия_финиш_7">Данные!$X$15</definedName>
    <definedName name="Трансмиссия_финиш_8" localSheetId="7">[1]Данные!$X$16</definedName>
    <definedName name="Трансмиссия_финиш_8">Данные!$X$16</definedName>
    <definedName name="Трансмиссия_финиш_9" localSheetId="7">[1]Данные!$X$17</definedName>
    <definedName name="Трансмиссия_финиш_9">Данные!$X$17</definedName>
    <definedName name="Трансмисссия_ТО_1">'Программы ТО'!$H$7:$H$41</definedName>
    <definedName name="Трансмисссия_ТО_10">'Программы ТО'!$DU$7:$DU$41</definedName>
    <definedName name="Трансмисссия_ТО_11">'Программы ТО'!$EH$7:$EH$41</definedName>
    <definedName name="Трансмисссия_ТО_12">'Программы ТО'!$EU$7:$EU$41</definedName>
    <definedName name="Трансмисссия_ТО_13">'Программы ТО'!$FH$7:$FH$41</definedName>
    <definedName name="Трансмисссия_ТО_14">'Программы ТО'!$FU$7:$FU$41</definedName>
    <definedName name="Трансмисссия_ТО_2">'Программы ТО'!$U$7:$U$41</definedName>
    <definedName name="Трансмисссия_ТО_3">'Программы ТО'!$AH$7:$AH$41</definedName>
    <definedName name="Трансмисссия_ТО_4">'Программы ТО'!$AU$7:$AU$41</definedName>
    <definedName name="Трансмисссия_ТО_5">'Программы ТО'!$BH$7:$BH$41</definedName>
    <definedName name="Трансмисссия_ТО_6">'Программы ТО'!$BU$7:$BU$41</definedName>
    <definedName name="Трансмисссия_ТО_7">'Программы ТО'!$CH$7:$CH$41</definedName>
    <definedName name="Трансмисссия_ТО_8">'Программы ТО'!$CU$7:$CU$41</definedName>
    <definedName name="Трансмисссия_ТО_9">'Программы ТО'!$DH$7:$DH$41</definedName>
    <definedName name="Шаблон_1" localSheetId="7">'[1]Программы ТО'!$A$7:$A$41</definedName>
    <definedName name="Шаблон_1">'Программы ТО'!$A$7:$A$41</definedName>
    <definedName name="Шаблон_10" localSheetId="7">'[1]Программы ТО'!$DN$7:$DN$41</definedName>
    <definedName name="Шаблон_10">'Программы ТО'!$DN$7:$DN$41</definedName>
    <definedName name="Шаблон_11" localSheetId="7">'[1]Программы ТО'!$EA$7:$EA$41</definedName>
    <definedName name="Шаблон_11">'Программы ТО'!$EA$7:$EA$41</definedName>
    <definedName name="Шаблон_12" localSheetId="7">'[1]Программы ТО'!$EN$7:$EN$41</definedName>
    <definedName name="Шаблон_12">'Программы ТО'!$EN$7:$EN$41</definedName>
    <definedName name="Шаблон_13" localSheetId="7">'[1]Программы ТО'!$FA$7:$FA$41</definedName>
    <definedName name="Шаблон_13">'Программы ТО'!$FA$7:$FA$41</definedName>
    <definedName name="Шаблон_14" localSheetId="7">'[1]Программы ТО'!$FN$7:$FN$41</definedName>
    <definedName name="Шаблон_14">'Программы ТО'!$FN$7:$FN$41</definedName>
    <definedName name="Шаблон_2" localSheetId="7">'[1]Программы ТО'!$N$7:$N$41</definedName>
    <definedName name="Шаблон_2">'Программы ТО'!$N$7:$N$41</definedName>
    <definedName name="Шаблон_3" localSheetId="7">'[1]Программы ТО'!$AA$7:$AA$41</definedName>
    <definedName name="Шаблон_3">'Программы ТО'!$AA$7:$AA$41</definedName>
    <definedName name="Шаблон_4" localSheetId="7">'[1]Программы ТО'!$AN$7:$AN$41</definedName>
    <definedName name="Шаблон_4">'Программы ТО'!$AN$7:$AN$41</definedName>
    <definedName name="Шаблон_5" localSheetId="7">'[1]Программы ТО'!$BA$7:$BA$41</definedName>
    <definedName name="Шаблон_5">'Программы ТО'!$BA$7:$BA$41</definedName>
    <definedName name="Шаблон_6" localSheetId="7">'[1]Программы ТО'!$BN$7:$BN$41</definedName>
    <definedName name="Шаблон_6">'Программы ТО'!$BN$7:$BN$41</definedName>
    <definedName name="Шаблон_7" localSheetId="7">'[1]Программы ТО'!$CA$7:$CA$41</definedName>
    <definedName name="Шаблон_7">'Программы ТО'!$CA$7:$CA$41</definedName>
    <definedName name="Шаблон_8" localSheetId="7">'[1]Программы ТО'!$CN$7:$CN$41</definedName>
    <definedName name="Шаблон_8">'Программы ТО'!$CN$7:$CN$41</definedName>
    <definedName name="Шаблон_9" localSheetId="7">'[1]Программы ТО'!$DA$7:$DA$41</definedName>
    <definedName name="Шаблон_9">'Программы ТО'!$DA$7:$DA$41</definedName>
    <definedName name="Шаблон_ТО_ГПА_Иртыш">Справочник!$B$332:$C$365</definedName>
    <definedName name="Шаблон_ТО_ГТД_20515" localSheetId="7">[1]Справочник!$B$213:$C$253</definedName>
    <definedName name="Шаблон_ТО_ГТД_20515">Справочник!$B$213:$C$253</definedName>
    <definedName name="Шаблон_ТО_ГТД_25" localSheetId="7">[1]Справочник!$B$73:$C$123</definedName>
    <definedName name="Шаблон_ТО_ГТД_25">Справочник!$B$73:$C$123</definedName>
    <definedName name="Шаблон_ТО_ГТД_37" localSheetId="7">[1]Справочник!$B$170:$C$210</definedName>
    <definedName name="Шаблон_ТО_ГТД_37">Справочник!$B$170:$C$210</definedName>
    <definedName name="Шаблон_ТО_ГТД_50" localSheetId="7">[1]Справочник!$B$126:$C$166</definedName>
    <definedName name="Шаблон_ТО_ГТД_50">Справочник!$B$126:$C$166</definedName>
  </definedNames>
  <calcPr calcId="191029"/>
</workbook>
</file>

<file path=xl/calcChain.xml><?xml version="1.0" encoding="utf-8"?>
<calcChain xmlns="http://schemas.openxmlformats.org/spreadsheetml/2006/main">
  <c r="Y10" i="4" l="1"/>
  <c r="Q26" i="4"/>
  <c r="R67" i="28" a="1"/>
  <c r="R67" i="28" s="1"/>
  <c r="R66" i="28" a="1"/>
  <c r="R66" i="28" s="1"/>
  <c r="R65" i="28" a="1"/>
  <c r="R65" i="28" s="1"/>
  <c r="R64" i="28" a="1"/>
  <c r="R64" i="28" s="1"/>
  <c r="R63" i="28" a="1"/>
  <c r="R63" i="28" s="1"/>
  <c r="R62" i="28" a="1"/>
  <c r="R62" i="28" s="1"/>
  <c r="R61" i="28" a="1"/>
  <c r="R61" i="28" s="1"/>
  <c r="R60" i="28" a="1"/>
  <c r="R60" i="28" s="1"/>
  <c r="R59" i="28" a="1"/>
  <c r="R59" i="28" s="1"/>
  <c r="R68" i="28" s="1"/>
  <c r="R50" i="28" a="1"/>
  <c r="R50" i="28" s="1"/>
  <c r="R49" i="28" a="1"/>
  <c r="R49" i="28" s="1"/>
  <c r="R48" i="28" a="1"/>
  <c r="R48" i="28" s="1"/>
  <c r="R47" i="28" a="1"/>
  <c r="R47" i="28" s="1"/>
  <c r="R46" i="28" a="1"/>
  <c r="R46" i="28" s="1"/>
  <c r="R45" i="28" a="1"/>
  <c r="R45" i="28" s="1"/>
  <c r="R44" i="28" a="1"/>
  <c r="R44" i="28" s="1"/>
  <c r="R43" i="28" a="1"/>
  <c r="R43" i="28" s="1"/>
  <c r="R42" i="28" a="1"/>
  <c r="R42" i="28" s="1"/>
  <c r="R51" i="28" s="1"/>
  <c r="D56" i="28"/>
  <c r="H56" i="28"/>
  <c r="L56" i="28"/>
  <c r="N73" i="28"/>
  <c r="N56" i="28" s="1"/>
  <c r="M73" i="28"/>
  <c r="L73" i="28"/>
  <c r="K73" i="28"/>
  <c r="J73" i="28"/>
  <c r="J56" i="28" s="1"/>
  <c r="I73" i="28"/>
  <c r="H73" i="28"/>
  <c r="G73" i="28"/>
  <c r="F73" i="28"/>
  <c r="F56" i="28" s="1"/>
  <c r="E73" i="28"/>
  <c r="D73" i="28"/>
  <c r="C73" i="28"/>
  <c r="O73" i="28" s="1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41" i="28"/>
  <c r="D55" i="28"/>
  <c r="E55" i="28"/>
  <c r="E56" i="28" s="1"/>
  <c r="F55" i="28"/>
  <c r="G55" i="28"/>
  <c r="G56" i="28" s="1"/>
  <c r="H55" i="28"/>
  <c r="I55" i="28"/>
  <c r="I56" i="28" s="1"/>
  <c r="J55" i="28"/>
  <c r="K55" i="28"/>
  <c r="K56" i="28" s="1"/>
  <c r="L55" i="28"/>
  <c r="M55" i="28"/>
  <c r="M56" i="28" s="1"/>
  <c r="N55" i="28"/>
  <c r="C55" i="28"/>
  <c r="C56" i="28" s="1"/>
  <c r="O55" i="28" l="1"/>
  <c r="S42" i="28"/>
  <c r="S59" i="28"/>
  <c r="R244" i="34"/>
  <c r="P241" i="34"/>
  <c r="P242" i="34" s="1"/>
  <c r="L234" i="34"/>
  <c r="L235" i="34" s="1"/>
  <c r="Q194" i="34"/>
  <c r="G200" i="34"/>
  <c r="F186" i="34"/>
  <c r="F187" i="34" s="1"/>
  <c r="E159" i="34"/>
  <c r="E160" i="34" s="1"/>
  <c r="M127" i="34"/>
  <c r="M128" i="34" s="1"/>
  <c r="N118" i="34"/>
  <c r="O101" i="34"/>
  <c r="O102" i="34" s="1"/>
  <c r="J93" i="34"/>
  <c r="J94" i="34" s="1"/>
  <c r="P83" i="34"/>
  <c r="P84" i="34" s="1"/>
  <c r="G71" i="34"/>
  <c r="G72" i="34" s="1"/>
  <c r="H62" i="34"/>
  <c r="H63" i="34" s="1"/>
  <c r="Q56" i="34"/>
  <c r="Q57" i="34" s="1"/>
  <c r="I36" i="34"/>
  <c r="I37" i="34" s="1"/>
  <c r="F30" i="34"/>
  <c r="F31" i="34" s="1"/>
  <c r="D12" i="4" l="1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121" i="4"/>
  <c r="E121" i="4"/>
  <c r="D122" i="4"/>
  <c r="E122" i="4"/>
  <c r="D123" i="4"/>
  <c r="E123" i="4"/>
  <c r="D124" i="4"/>
  <c r="E124" i="4"/>
  <c r="D125" i="4"/>
  <c r="E125" i="4"/>
  <c r="D126" i="4"/>
  <c r="E126" i="4"/>
  <c r="D127" i="4"/>
  <c r="E127" i="4"/>
  <c r="D128" i="4"/>
  <c r="E128" i="4"/>
  <c r="D129" i="4"/>
  <c r="E129" i="4"/>
  <c r="D130" i="4"/>
  <c r="E130" i="4"/>
  <c r="D131" i="4"/>
  <c r="E131" i="4"/>
  <c r="D132" i="4"/>
  <c r="E132" i="4"/>
  <c r="D133" i="4"/>
  <c r="E133" i="4"/>
  <c r="D134" i="4"/>
  <c r="E134" i="4"/>
  <c r="D135" i="4"/>
  <c r="E135" i="4"/>
  <c r="D136" i="4"/>
  <c r="E136" i="4"/>
  <c r="D137" i="4"/>
  <c r="E137" i="4"/>
  <c r="D138" i="4"/>
  <c r="E138" i="4"/>
  <c r="D139" i="4"/>
  <c r="E139" i="4"/>
  <c r="D140" i="4"/>
  <c r="E140" i="4"/>
  <c r="D141" i="4"/>
  <c r="E141" i="4"/>
  <c r="D142" i="4"/>
  <c r="E142" i="4"/>
  <c r="D143" i="4"/>
  <c r="E143" i="4"/>
  <c r="D144" i="4"/>
  <c r="E144" i="4"/>
  <c r="D145" i="4"/>
  <c r="E145" i="4"/>
  <c r="D146" i="4"/>
  <c r="E146" i="4"/>
  <c r="D147" i="4"/>
  <c r="E147" i="4"/>
  <c r="D148" i="4"/>
  <c r="E148" i="4"/>
  <c r="D149" i="4"/>
  <c r="E149" i="4"/>
  <c r="D150" i="4"/>
  <c r="E150" i="4"/>
  <c r="D151" i="4"/>
  <c r="E151" i="4"/>
  <c r="D152" i="4"/>
  <c r="E152" i="4"/>
  <c r="D153" i="4"/>
  <c r="E153" i="4"/>
  <c r="D154" i="4"/>
  <c r="E154" i="4"/>
  <c r="D155" i="4"/>
  <c r="E155" i="4"/>
  <c r="D156" i="4"/>
  <c r="E156" i="4"/>
  <c r="D157" i="4"/>
  <c r="E157" i="4"/>
  <c r="D158" i="4"/>
  <c r="E158" i="4"/>
  <c r="D159" i="4"/>
  <c r="E159" i="4"/>
  <c r="D160" i="4"/>
  <c r="E160" i="4"/>
  <c r="D161" i="4"/>
  <c r="E161" i="4"/>
  <c r="D162" i="4"/>
  <c r="E162" i="4"/>
  <c r="D163" i="4"/>
  <c r="E163" i="4"/>
  <c r="D164" i="4"/>
  <c r="E164" i="4"/>
  <c r="D165" i="4"/>
  <c r="E165" i="4"/>
  <c r="D166" i="4"/>
  <c r="E166" i="4"/>
  <c r="D167" i="4"/>
  <c r="E167" i="4"/>
  <c r="D168" i="4"/>
  <c r="E168" i="4"/>
  <c r="D169" i="4"/>
  <c r="E169" i="4"/>
  <c r="D170" i="4"/>
  <c r="E170" i="4"/>
  <c r="D171" i="4"/>
  <c r="E171" i="4"/>
  <c r="D172" i="4"/>
  <c r="E172" i="4"/>
  <c r="D173" i="4"/>
  <c r="E173" i="4"/>
  <c r="D174" i="4"/>
  <c r="E174" i="4"/>
  <c r="D175" i="4"/>
  <c r="E175" i="4"/>
  <c r="D176" i="4"/>
  <c r="E176" i="4"/>
  <c r="D177" i="4"/>
  <c r="E177" i="4"/>
  <c r="D178" i="4"/>
  <c r="E178" i="4"/>
  <c r="D179" i="4"/>
  <c r="E179" i="4"/>
  <c r="D180" i="4"/>
  <c r="E180" i="4"/>
  <c r="D181" i="4"/>
  <c r="E181" i="4"/>
  <c r="D182" i="4"/>
  <c r="E182" i="4"/>
  <c r="D183" i="4"/>
  <c r="E183" i="4"/>
  <c r="D184" i="4"/>
  <c r="E184" i="4"/>
  <c r="D185" i="4"/>
  <c r="E185" i="4"/>
  <c r="D186" i="4"/>
  <c r="E186" i="4"/>
  <c r="D187" i="4"/>
  <c r="E187" i="4"/>
  <c r="D188" i="4"/>
  <c r="E188" i="4"/>
  <c r="D189" i="4"/>
  <c r="E189" i="4"/>
  <c r="D190" i="4"/>
  <c r="E190" i="4"/>
  <c r="D191" i="4"/>
  <c r="E191" i="4"/>
  <c r="D192" i="4"/>
  <c r="E192" i="4"/>
  <c r="D193" i="4"/>
  <c r="E193" i="4"/>
  <c r="D194" i="4"/>
  <c r="E194" i="4"/>
  <c r="D195" i="4"/>
  <c r="E195" i="4"/>
  <c r="D196" i="4"/>
  <c r="E196" i="4"/>
  <c r="D197" i="4"/>
  <c r="E197" i="4"/>
  <c r="D198" i="4"/>
  <c r="E198" i="4"/>
  <c r="D199" i="4"/>
  <c r="E199" i="4"/>
  <c r="D200" i="4"/>
  <c r="E200" i="4"/>
  <c r="D201" i="4"/>
  <c r="E201" i="4"/>
  <c r="D202" i="4"/>
  <c r="E202" i="4"/>
  <c r="D203" i="4"/>
  <c r="E203" i="4"/>
  <c r="D204" i="4"/>
  <c r="E204" i="4"/>
  <c r="D205" i="4"/>
  <c r="E205" i="4"/>
  <c r="D206" i="4"/>
  <c r="E206" i="4"/>
  <c r="D207" i="4"/>
  <c r="E207" i="4"/>
  <c r="D208" i="4"/>
  <c r="E208" i="4"/>
  <c r="D209" i="4"/>
  <c r="E209" i="4"/>
  <c r="D210" i="4"/>
  <c r="E210" i="4"/>
  <c r="D211" i="4"/>
  <c r="E211" i="4"/>
  <c r="D212" i="4"/>
  <c r="E212" i="4"/>
  <c r="D213" i="4"/>
  <c r="E213" i="4"/>
  <c r="D214" i="4"/>
  <c r="E214" i="4"/>
  <c r="D215" i="4"/>
  <c r="E215" i="4"/>
  <c r="D216" i="4"/>
  <c r="E216" i="4"/>
  <c r="D217" i="4"/>
  <c r="E217" i="4"/>
  <c r="D218" i="4"/>
  <c r="E218" i="4"/>
  <c r="D219" i="4"/>
  <c r="E219" i="4"/>
  <c r="D220" i="4"/>
  <c r="E220" i="4"/>
  <c r="D221" i="4"/>
  <c r="E221" i="4"/>
  <c r="D222" i="4"/>
  <c r="E222" i="4"/>
  <c r="D223" i="4"/>
  <c r="E223" i="4"/>
  <c r="D224" i="4"/>
  <c r="E224" i="4"/>
  <c r="D225" i="4"/>
  <c r="E225" i="4"/>
  <c r="D226" i="4"/>
  <c r="E226" i="4"/>
  <c r="D227" i="4"/>
  <c r="E227" i="4"/>
  <c r="D228" i="4"/>
  <c r="E228" i="4"/>
  <c r="D229" i="4"/>
  <c r="E229" i="4"/>
  <c r="D230" i="4"/>
  <c r="E230" i="4"/>
  <c r="D231" i="4"/>
  <c r="E231" i="4"/>
  <c r="D232" i="4"/>
  <c r="E232" i="4"/>
  <c r="D233" i="4"/>
  <c r="E233" i="4"/>
  <c r="D234" i="4"/>
  <c r="E234" i="4"/>
  <c r="D235" i="4"/>
  <c r="E235" i="4"/>
  <c r="D236" i="4"/>
  <c r="E236" i="4"/>
  <c r="D237" i="4"/>
  <c r="E237" i="4"/>
  <c r="D238" i="4"/>
  <c r="E238" i="4"/>
  <c r="D239" i="4"/>
  <c r="E239" i="4"/>
  <c r="D240" i="4"/>
  <c r="E240" i="4"/>
  <c r="D241" i="4"/>
  <c r="E241" i="4"/>
  <c r="D242" i="4"/>
  <c r="E242" i="4"/>
  <c r="D243" i="4"/>
  <c r="E243" i="4"/>
  <c r="D244" i="4"/>
  <c r="E244" i="4"/>
  <c r="D245" i="4"/>
  <c r="E245" i="4"/>
  <c r="D246" i="4"/>
  <c r="E246" i="4"/>
  <c r="D247" i="4"/>
  <c r="E247" i="4"/>
  <c r="D248" i="4"/>
  <c r="E248" i="4"/>
  <c r="D249" i="4"/>
  <c r="E249" i="4"/>
  <c r="D250" i="4"/>
  <c r="E250" i="4"/>
  <c r="D251" i="4"/>
  <c r="E251" i="4"/>
  <c r="D252" i="4"/>
  <c r="E252" i="4"/>
  <c r="D253" i="4"/>
  <c r="E253" i="4"/>
  <c r="D254" i="4"/>
  <c r="E254" i="4"/>
  <c r="D255" i="4"/>
  <c r="E255" i="4"/>
  <c r="D256" i="4"/>
  <c r="E256" i="4"/>
  <c r="D257" i="4"/>
  <c r="E257" i="4"/>
  <c r="D258" i="4"/>
  <c r="E258" i="4"/>
  <c r="D259" i="4"/>
  <c r="E259" i="4"/>
  <c r="D260" i="4"/>
  <c r="E260" i="4"/>
  <c r="D261" i="4"/>
  <c r="E261" i="4"/>
  <c r="D262" i="4"/>
  <c r="E262" i="4"/>
  <c r="D263" i="4"/>
  <c r="E263" i="4"/>
  <c r="D264" i="4"/>
  <c r="E264" i="4"/>
  <c r="D265" i="4"/>
  <c r="E265" i="4"/>
  <c r="D266" i="4"/>
  <c r="E266" i="4"/>
  <c r="D267" i="4"/>
  <c r="E267" i="4"/>
  <c r="D268" i="4"/>
  <c r="E268" i="4"/>
  <c r="D269" i="4"/>
  <c r="E269" i="4"/>
  <c r="D270" i="4"/>
  <c r="E270" i="4"/>
  <c r="D271" i="4"/>
  <c r="E271" i="4"/>
  <c r="D272" i="4"/>
  <c r="E272" i="4"/>
  <c r="D273" i="4"/>
  <c r="E273" i="4"/>
  <c r="D274" i="4"/>
  <c r="E274" i="4"/>
  <c r="D275" i="4"/>
  <c r="E275" i="4"/>
  <c r="D276" i="4"/>
  <c r="E276" i="4"/>
  <c r="D277" i="4"/>
  <c r="E277" i="4"/>
  <c r="D278" i="4"/>
  <c r="E278" i="4"/>
  <c r="D279" i="4"/>
  <c r="E279" i="4"/>
  <c r="D280" i="4"/>
  <c r="E280" i="4"/>
  <c r="D281" i="4"/>
  <c r="E281" i="4"/>
  <c r="D282" i="4"/>
  <c r="E282" i="4"/>
  <c r="D283" i="4"/>
  <c r="E283" i="4"/>
  <c r="D284" i="4"/>
  <c r="E284" i="4"/>
  <c r="D285" i="4"/>
  <c r="E285" i="4"/>
  <c r="D286" i="4"/>
  <c r="E286" i="4"/>
  <c r="D287" i="4"/>
  <c r="E287" i="4"/>
  <c r="D288" i="4"/>
  <c r="E288" i="4"/>
  <c r="D289" i="4"/>
  <c r="E289" i="4"/>
  <c r="D290" i="4"/>
  <c r="E290" i="4"/>
  <c r="D291" i="4"/>
  <c r="E291" i="4"/>
  <c r="D292" i="4"/>
  <c r="E292" i="4"/>
  <c r="D293" i="4"/>
  <c r="E293" i="4"/>
  <c r="D294" i="4"/>
  <c r="E294" i="4"/>
  <c r="D295" i="4"/>
  <c r="E295" i="4"/>
  <c r="D296" i="4"/>
  <c r="E296" i="4"/>
  <c r="D297" i="4"/>
  <c r="E297" i="4"/>
  <c r="D298" i="4"/>
  <c r="E298" i="4"/>
  <c r="D299" i="4"/>
  <c r="E299" i="4"/>
  <c r="D300" i="4"/>
  <c r="E300" i="4"/>
  <c r="D301" i="4"/>
  <c r="E301" i="4"/>
  <c r="D302" i="4"/>
  <c r="E302" i="4"/>
  <c r="D303" i="4"/>
  <c r="E303" i="4"/>
  <c r="D304" i="4"/>
  <c r="E304" i="4"/>
  <c r="D305" i="4"/>
  <c r="E305" i="4"/>
  <c r="D306" i="4"/>
  <c r="E306" i="4"/>
  <c r="D307" i="4"/>
  <c r="E307" i="4"/>
  <c r="D308" i="4"/>
  <c r="E308" i="4"/>
  <c r="D309" i="4"/>
  <c r="E309" i="4"/>
  <c r="D310" i="4"/>
  <c r="E310" i="4"/>
  <c r="D311" i="4"/>
  <c r="E311" i="4"/>
  <c r="D312" i="4"/>
  <c r="E312" i="4"/>
  <c r="D313" i="4"/>
  <c r="E313" i="4"/>
  <c r="D314" i="4"/>
  <c r="E314" i="4"/>
  <c r="D315" i="4"/>
  <c r="E315" i="4"/>
  <c r="D316" i="4"/>
  <c r="E316" i="4"/>
  <c r="D317" i="4"/>
  <c r="E317" i="4"/>
  <c r="D318" i="4"/>
  <c r="E318" i="4"/>
  <c r="D319" i="4"/>
  <c r="E319" i="4"/>
  <c r="D320" i="4"/>
  <c r="E320" i="4"/>
  <c r="D321" i="4"/>
  <c r="E321" i="4"/>
  <c r="D322" i="4"/>
  <c r="E322" i="4"/>
  <c r="D323" i="4"/>
  <c r="E323" i="4"/>
  <c r="D324" i="4"/>
  <c r="E324" i="4"/>
  <c r="D325" i="4"/>
  <c r="E325" i="4"/>
  <c r="D326" i="4"/>
  <c r="E326" i="4"/>
  <c r="D327" i="4"/>
  <c r="E327" i="4"/>
  <c r="D328" i="4"/>
  <c r="E328" i="4"/>
  <c r="D329" i="4"/>
  <c r="E329" i="4"/>
  <c r="D330" i="4"/>
  <c r="E330" i="4"/>
  <c r="D331" i="4"/>
  <c r="E331" i="4"/>
  <c r="D332" i="4"/>
  <c r="E332" i="4"/>
  <c r="D333" i="4"/>
  <c r="E333" i="4"/>
  <c r="D334" i="4"/>
  <c r="E334" i="4"/>
  <c r="D335" i="4"/>
  <c r="E335" i="4"/>
  <c r="D336" i="4"/>
  <c r="E336" i="4"/>
  <c r="D337" i="4"/>
  <c r="E337" i="4"/>
  <c r="D338" i="4"/>
  <c r="E338" i="4"/>
  <c r="D339" i="4"/>
  <c r="E339" i="4"/>
  <c r="D340" i="4"/>
  <c r="E340" i="4"/>
  <c r="D341" i="4"/>
  <c r="E341" i="4"/>
  <c r="D342" i="4"/>
  <c r="E342" i="4"/>
  <c r="D343" i="4"/>
  <c r="E343" i="4"/>
  <c r="D344" i="4"/>
  <c r="E344" i="4"/>
  <c r="D345" i="4"/>
  <c r="E345" i="4"/>
  <c r="D346" i="4"/>
  <c r="E346" i="4"/>
  <c r="D347" i="4"/>
  <c r="E347" i="4"/>
  <c r="D348" i="4"/>
  <c r="E348" i="4"/>
  <c r="D349" i="4"/>
  <c r="E349" i="4"/>
  <c r="D350" i="4"/>
  <c r="E350" i="4"/>
  <c r="D351" i="4"/>
  <c r="E351" i="4"/>
  <c r="D352" i="4"/>
  <c r="E352" i="4"/>
  <c r="D353" i="4"/>
  <c r="E353" i="4"/>
  <c r="D354" i="4"/>
  <c r="E354" i="4"/>
  <c r="D355" i="4"/>
  <c r="E355" i="4"/>
  <c r="D356" i="4"/>
  <c r="E356" i="4"/>
  <c r="D357" i="4"/>
  <c r="E357" i="4"/>
  <c r="D358" i="4"/>
  <c r="E358" i="4"/>
  <c r="D359" i="4"/>
  <c r="E359" i="4"/>
  <c r="D360" i="4"/>
  <c r="E360" i="4"/>
  <c r="D361" i="4"/>
  <c r="E361" i="4"/>
  <c r="D362" i="4"/>
  <c r="E362" i="4"/>
  <c r="D363" i="4"/>
  <c r="E363" i="4"/>
  <c r="D364" i="4"/>
  <c r="E364" i="4"/>
  <c r="D365" i="4"/>
  <c r="E365" i="4"/>
  <c r="D366" i="4"/>
  <c r="E366" i="4"/>
  <c r="D367" i="4"/>
  <c r="E367" i="4"/>
  <c r="D368" i="4"/>
  <c r="E368" i="4"/>
  <c r="D369" i="4"/>
  <c r="E369" i="4"/>
  <c r="D370" i="4"/>
  <c r="E370" i="4"/>
  <c r="D371" i="4"/>
  <c r="E371" i="4"/>
  <c r="D372" i="4"/>
  <c r="E372" i="4"/>
  <c r="D373" i="4"/>
  <c r="E373" i="4"/>
  <c r="D374" i="4"/>
  <c r="E374" i="4"/>
  <c r="D375" i="4"/>
  <c r="E375" i="4"/>
  <c r="D376" i="4" l="1"/>
  <c r="E376" i="4"/>
  <c r="D377" i="4"/>
  <c r="E377" i="4"/>
  <c r="D378" i="4"/>
  <c r="E378" i="4"/>
  <c r="D379" i="4"/>
  <c r="E379" i="4"/>
  <c r="D380" i="4"/>
  <c r="E380" i="4"/>
  <c r="D381" i="4"/>
  <c r="E381" i="4"/>
  <c r="D382" i="4"/>
  <c r="E382" i="4"/>
  <c r="D383" i="4"/>
  <c r="E383" i="4"/>
  <c r="D384" i="4"/>
  <c r="E384" i="4"/>
  <c r="D385" i="4"/>
  <c r="E385" i="4"/>
  <c r="D386" i="4"/>
  <c r="E386" i="4"/>
  <c r="D387" i="4"/>
  <c r="E387" i="4"/>
  <c r="D388" i="4"/>
  <c r="E388" i="4"/>
  <c r="D389" i="4"/>
  <c r="E389" i="4"/>
  <c r="D390" i="4"/>
  <c r="E390" i="4"/>
  <c r="D391" i="4"/>
  <c r="E391" i="4"/>
  <c r="D392" i="4"/>
  <c r="E392" i="4"/>
  <c r="D393" i="4"/>
  <c r="E393" i="4"/>
  <c r="D394" i="4"/>
  <c r="E394" i="4"/>
  <c r="D395" i="4"/>
  <c r="E395" i="4"/>
  <c r="D396" i="4"/>
  <c r="E396" i="4"/>
  <c r="D397" i="4"/>
  <c r="E397" i="4"/>
  <c r="D398" i="4"/>
  <c r="E398" i="4"/>
  <c r="D399" i="4"/>
  <c r="E399" i="4"/>
  <c r="D400" i="4"/>
  <c r="E400" i="4"/>
  <c r="D401" i="4"/>
  <c r="E401" i="4"/>
  <c r="D402" i="4"/>
  <c r="E402" i="4"/>
  <c r="D403" i="4"/>
  <c r="E403" i="4"/>
  <c r="D404" i="4"/>
  <c r="E404" i="4"/>
  <c r="D405" i="4"/>
  <c r="E405" i="4"/>
  <c r="D406" i="4"/>
  <c r="E406" i="4"/>
  <c r="D407" i="4"/>
  <c r="E407" i="4"/>
  <c r="D408" i="4"/>
  <c r="E408" i="4"/>
  <c r="D409" i="4"/>
  <c r="E409" i="4"/>
  <c r="D410" i="4"/>
  <c r="E410" i="4"/>
  <c r="D411" i="4"/>
  <c r="E411" i="4"/>
  <c r="D412" i="4"/>
  <c r="E412" i="4"/>
  <c r="D413" i="4"/>
  <c r="E413" i="4"/>
  <c r="D414" i="4"/>
  <c r="E414" i="4"/>
  <c r="D415" i="4"/>
  <c r="E415" i="4"/>
  <c r="D416" i="4"/>
  <c r="E416" i="4"/>
  <c r="D417" i="4"/>
  <c r="E417" i="4"/>
  <c r="D418" i="4"/>
  <c r="E418" i="4"/>
  <c r="D419" i="4"/>
  <c r="E419" i="4"/>
  <c r="D420" i="4"/>
  <c r="E420" i="4"/>
  <c r="D421" i="4"/>
  <c r="E421" i="4"/>
  <c r="D422" i="4"/>
  <c r="E422" i="4"/>
  <c r="D423" i="4"/>
  <c r="E423" i="4"/>
  <c r="D424" i="4"/>
  <c r="E424" i="4"/>
  <c r="D425" i="4"/>
  <c r="E425" i="4"/>
  <c r="D426" i="4"/>
  <c r="E426" i="4"/>
  <c r="D427" i="4"/>
  <c r="E427" i="4"/>
  <c r="D428" i="4"/>
  <c r="E428" i="4"/>
  <c r="D429" i="4"/>
  <c r="E429" i="4"/>
  <c r="D430" i="4"/>
  <c r="E430" i="4"/>
  <c r="D431" i="4"/>
  <c r="E431" i="4"/>
  <c r="D432" i="4"/>
  <c r="E432" i="4"/>
  <c r="D433" i="4"/>
  <c r="E433" i="4"/>
  <c r="D434" i="4"/>
  <c r="E434" i="4"/>
  <c r="D435" i="4"/>
  <c r="E435" i="4"/>
  <c r="D436" i="4"/>
  <c r="E436" i="4"/>
  <c r="D437" i="4"/>
  <c r="E437" i="4"/>
  <c r="D438" i="4"/>
  <c r="E438" i="4"/>
  <c r="D439" i="4"/>
  <c r="E439" i="4"/>
  <c r="D440" i="4"/>
  <c r="E440" i="4"/>
  <c r="D441" i="4"/>
  <c r="E441" i="4"/>
  <c r="D442" i="4"/>
  <c r="E442" i="4"/>
  <c r="D443" i="4"/>
  <c r="E443" i="4"/>
  <c r="D444" i="4"/>
  <c r="E444" i="4"/>
  <c r="D445" i="4"/>
  <c r="E445" i="4"/>
  <c r="D446" i="4"/>
  <c r="E446" i="4"/>
  <c r="D447" i="4"/>
  <c r="E447" i="4"/>
  <c r="D448" i="4"/>
  <c r="E448" i="4"/>
  <c r="D449" i="4"/>
  <c r="E449" i="4"/>
  <c r="D450" i="4"/>
  <c r="E450" i="4"/>
  <c r="D451" i="4"/>
  <c r="E451" i="4"/>
  <c r="D452" i="4"/>
  <c r="E452" i="4"/>
  <c r="D453" i="4"/>
  <c r="E453" i="4"/>
  <c r="D454" i="4"/>
  <c r="E454" i="4"/>
  <c r="D455" i="4"/>
  <c r="E455" i="4"/>
  <c r="D456" i="4"/>
  <c r="E456" i="4"/>
  <c r="D457" i="4"/>
  <c r="E457" i="4"/>
  <c r="D458" i="4"/>
  <c r="E458" i="4"/>
  <c r="D459" i="4"/>
  <c r="E459" i="4"/>
  <c r="D460" i="4"/>
  <c r="E460" i="4"/>
  <c r="D461" i="4"/>
  <c r="E461" i="4"/>
  <c r="D462" i="4"/>
  <c r="E462" i="4"/>
  <c r="D463" i="4"/>
  <c r="E463" i="4"/>
  <c r="D464" i="4"/>
  <c r="E464" i="4"/>
  <c r="D465" i="4"/>
  <c r="E465" i="4"/>
  <c r="D466" i="4"/>
  <c r="E466" i="4"/>
  <c r="D467" i="4"/>
  <c r="E467" i="4"/>
  <c r="D468" i="4"/>
  <c r="E468" i="4"/>
  <c r="D469" i="4"/>
  <c r="E469" i="4"/>
  <c r="D470" i="4"/>
  <c r="E470" i="4"/>
  <c r="D471" i="4"/>
  <c r="E471" i="4"/>
  <c r="D472" i="4"/>
  <c r="E472" i="4"/>
  <c r="D473" i="4"/>
  <c r="E473" i="4"/>
  <c r="D474" i="4"/>
  <c r="E474" i="4"/>
  <c r="D475" i="4"/>
  <c r="E475" i="4"/>
  <c r="D476" i="4"/>
  <c r="E476" i="4"/>
  <c r="D477" i="4"/>
  <c r="E477" i="4"/>
  <c r="D478" i="4"/>
  <c r="E478" i="4"/>
  <c r="D479" i="4"/>
  <c r="E479" i="4"/>
  <c r="D480" i="4"/>
  <c r="E480" i="4"/>
  <c r="D481" i="4"/>
  <c r="E481" i="4"/>
  <c r="D482" i="4"/>
  <c r="E482" i="4"/>
  <c r="D483" i="4"/>
  <c r="E483" i="4"/>
  <c r="D484" i="4"/>
  <c r="E484" i="4"/>
  <c r="D485" i="4"/>
  <c r="E485" i="4"/>
  <c r="D486" i="4"/>
  <c r="E486" i="4"/>
  <c r="D487" i="4"/>
  <c r="E487" i="4"/>
  <c r="D488" i="4"/>
  <c r="E488" i="4"/>
  <c r="D489" i="4"/>
  <c r="E489" i="4"/>
  <c r="D490" i="4"/>
  <c r="E490" i="4"/>
  <c r="D491" i="4"/>
  <c r="E491" i="4"/>
  <c r="D492" i="4"/>
  <c r="E492" i="4"/>
  <c r="D493" i="4"/>
  <c r="E493" i="4"/>
  <c r="D494" i="4"/>
  <c r="E494" i="4"/>
  <c r="D495" i="4"/>
  <c r="E495" i="4"/>
  <c r="D496" i="4"/>
  <c r="E496" i="4"/>
  <c r="D497" i="4"/>
  <c r="E497" i="4"/>
  <c r="D498" i="4"/>
  <c r="E498" i="4"/>
  <c r="D499" i="4"/>
  <c r="E499" i="4"/>
  <c r="D500" i="4"/>
  <c r="E500" i="4"/>
  <c r="D501" i="4"/>
  <c r="E501" i="4"/>
  <c r="D502" i="4"/>
  <c r="E502" i="4"/>
  <c r="D503" i="4"/>
  <c r="E503" i="4"/>
  <c r="D504" i="4"/>
  <c r="E504" i="4"/>
  <c r="D505" i="4"/>
  <c r="E505" i="4"/>
  <c r="D506" i="4"/>
  <c r="E506" i="4"/>
  <c r="D507" i="4"/>
  <c r="E507" i="4"/>
  <c r="D508" i="4"/>
  <c r="E508" i="4"/>
  <c r="D509" i="4"/>
  <c r="E509" i="4"/>
  <c r="D510" i="4"/>
  <c r="E510" i="4"/>
  <c r="D511" i="4"/>
  <c r="E511" i="4"/>
  <c r="D512" i="4"/>
  <c r="E512" i="4"/>
  <c r="D513" i="4"/>
  <c r="E513" i="4"/>
  <c r="D514" i="4"/>
  <c r="E514" i="4"/>
  <c r="D515" i="4"/>
  <c r="E515" i="4"/>
  <c r="D516" i="4"/>
  <c r="E516" i="4"/>
  <c r="D517" i="4"/>
  <c r="E517" i="4"/>
  <c r="D518" i="4"/>
  <c r="E518" i="4"/>
  <c r="D519" i="4"/>
  <c r="E519" i="4"/>
  <c r="D520" i="4"/>
  <c r="E520" i="4"/>
  <c r="D521" i="4"/>
  <c r="E521" i="4"/>
  <c r="D522" i="4"/>
  <c r="E522" i="4"/>
  <c r="D523" i="4"/>
  <c r="E523" i="4"/>
  <c r="D524" i="4"/>
  <c r="E524" i="4"/>
  <c r="D525" i="4"/>
  <c r="E525" i="4"/>
  <c r="D526" i="4"/>
  <c r="E526" i="4"/>
  <c r="D527" i="4"/>
  <c r="E527" i="4"/>
  <c r="D528" i="4"/>
  <c r="E528" i="4"/>
  <c r="D529" i="4"/>
  <c r="E529" i="4"/>
  <c r="D530" i="4"/>
  <c r="E530" i="4"/>
  <c r="D531" i="4"/>
  <c r="E531" i="4"/>
  <c r="D532" i="4"/>
  <c r="E532" i="4"/>
  <c r="D533" i="4"/>
  <c r="E533" i="4"/>
  <c r="D534" i="4"/>
  <c r="E534" i="4"/>
  <c r="D535" i="4"/>
  <c r="E535" i="4"/>
  <c r="D536" i="4"/>
  <c r="E536" i="4"/>
  <c r="D537" i="4"/>
  <c r="E537" i="4"/>
  <c r="D538" i="4"/>
  <c r="E538" i="4"/>
  <c r="D539" i="4"/>
  <c r="E539" i="4"/>
  <c r="D540" i="4"/>
  <c r="E540" i="4"/>
  <c r="D541" i="4"/>
  <c r="E541" i="4"/>
  <c r="D542" i="4"/>
  <c r="E542" i="4"/>
  <c r="D543" i="4"/>
  <c r="E543" i="4"/>
  <c r="D544" i="4"/>
  <c r="E544" i="4"/>
  <c r="D545" i="4"/>
  <c r="E545" i="4"/>
  <c r="D546" i="4"/>
  <c r="E546" i="4"/>
  <c r="D547" i="4"/>
  <c r="E547" i="4"/>
  <c r="D548" i="4"/>
  <c r="E548" i="4"/>
  <c r="D549" i="4"/>
  <c r="E549" i="4"/>
  <c r="D550" i="4"/>
  <c r="E550" i="4"/>
  <c r="D551" i="4"/>
  <c r="E551" i="4"/>
  <c r="D552" i="4"/>
  <c r="E552" i="4"/>
  <c r="D553" i="4"/>
  <c r="E553" i="4"/>
  <c r="D554" i="4"/>
  <c r="E554" i="4"/>
  <c r="D555" i="4"/>
  <c r="E555" i="4"/>
  <c r="D556" i="4"/>
  <c r="E556" i="4"/>
  <c r="D557" i="4"/>
  <c r="E557" i="4"/>
  <c r="D558" i="4"/>
  <c r="E558" i="4"/>
  <c r="D559" i="4"/>
  <c r="E559" i="4"/>
  <c r="D560" i="4"/>
  <c r="E560" i="4"/>
  <c r="D561" i="4"/>
  <c r="E561" i="4"/>
  <c r="D562" i="4"/>
  <c r="E562" i="4"/>
  <c r="D563" i="4"/>
  <c r="E563" i="4"/>
  <c r="D564" i="4"/>
  <c r="E564" i="4"/>
  <c r="D565" i="4"/>
  <c r="E565" i="4"/>
  <c r="D566" i="4"/>
  <c r="E566" i="4"/>
  <c r="D567" i="4"/>
  <c r="E567" i="4"/>
  <c r="D568" i="4"/>
  <c r="E568" i="4"/>
  <c r="D569" i="4"/>
  <c r="E569" i="4"/>
  <c r="D570" i="4"/>
  <c r="E570" i="4"/>
  <c r="D571" i="4"/>
  <c r="E571" i="4"/>
  <c r="D572" i="4"/>
  <c r="E572" i="4"/>
  <c r="D573" i="4"/>
  <c r="E573" i="4"/>
  <c r="D574" i="4"/>
  <c r="E574" i="4"/>
  <c r="D575" i="4"/>
  <c r="E575" i="4"/>
  <c r="D576" i="4"/>
  <c r="E576" i="4"/>
  <c r="D577" i="4"/>
  <c r="E577" i="4"/>
  <c r="D578" i="4"/>
  <c r="E578" i="4"/>
  <c r="D579" i="4"/>
  <c r="E579" i="4"/>
  <c r="D580" i="4"/>
  <c r="E580" i="4"/>
  <c r="D581" i="4"/>
  <c r="E581" i="4"/>
  <c r="D582" i="4"/>
  <c r="E582" i="4"/>
  <c r="D583" i="4"/>
  <c r="E583" i="4"/>
  <c r="D584" i="4"/>
  <c r="E584" i="4"/>
  <c r="D585" i="4"/>
  <c r="E585" i="4"/>
  <c r="D586" i="4"/>
  <c r="E586" i="4"/>
  <c r="D587" i="4"/>
  <c r="E587" i="4"/>
  <c r="D588" i="4"/>
  <c r="E588" i="4"/>
  <c r="D589" i="4"/>
  <c r="E589" i="4"/>
  <c r="D590" i="4"/>
  <c r="E590" i="4"/>
  <c r="D591" i="4"/>
  <c r="E591" i="4"/>
  <c r="D592" i="4"/>
  <c r="E592" i="4"/>
  <c r="D593" i="4"/>
  <c r="E593" i="4"/>
  <c r="D594" i="4"/>
  <c r="E594" i="4"/>
  <c r="D595" i="4"/>
  <c r="E595" i="4"/>
  <c r="D596" i="4"/>
  <c r="E596" i="4"/>
  <c r="D597" i="4"/>
  <c r="E597" i="4"/>
  <c r="D598" i="4"/>
  <c r="E598" i="4"/>
  <c r="D599" i="4"/>
  <c r="E599" i="4"/>
  <c r="D600" i="4"/>
  <c r="E600" i="4"/>
  <c r="D601" i="4"/>
  <c r="E601" i="4"/>
  <c r="D602" i="4"/>
  <c r="E602" i="4"/>
  <c r="D603" i="4"/>
  <c r="E603" i="4"/>
  <c r="D604" i="4"/>
  <c r="E604" i="4"/>
  <c r="D605" i="4"/>
  <c r="E605" i="4"/>
  <c r="D606" i="4"/>
  <c r="E606" i="4"/>
  <c r="D607" i="4"/>
  <c r="E607" i="4"/>
  <c r="D608" i="4"/>
  <c r="E608" i="4"/>
  <c r="D609" i="4"/>
  <c r="E609" i="4"/>
  <c r="D610" i="4"/>
  <c r="E610" i="4"/>
  <c r="D611" i="4"/>
  <c r="E611" i="4"/>
  <c r="D612" i="4"/>
  <c r="E612" i="4"/>
  <c r="D613" i="4"/>
  <c r="E613" i="4"/>
  <c r="D614" i="4"/>
  <c r="E614" i="4"/>
  <c r="D615" i="4"/>
  <c r="E615" i="4"/>
  <c r="D616" i="4"/>
  <c r="E616" i="4"/>
  <c r="D617" i="4"/>
  <c r="E617" i="4"/>
  <c r="D618" i="4"/>
  <c r="E618" i="4"/>
  <c r="D619" i="4"/>
  <c r="E619" i="4"/>
  <c r="D620" i="4"/>
  <c r="E620" i="4"/>
  <c r="D621" i="4"/>
  <c r="E621" i="4"/>
  <c r="D622" i="4"/>
  <c r="E622" i="4"/>
  <c r="D623" i="4"/>
  <c r="E623" i="4"/>
  <c r="D624" i="4"/>
  <c r="E624" i="4"/>
  <c r="D625" i="4"/>
  <c r="E625" i="4"/>
  <c r="D626" i="4"/>
  <c r="E626" i="4"/>
  <c r="D627" i="4"/>
  <c r="E627" i="4"/>
  <c r="D628" i="4"/>
  <c r="E628" i="4"/>
  <c r="D629" i="4"/>
  <c r="E629" i="4"/>
  <c r="D630" i="4"/>
  <c r="E630" i="4"/>
  <c r="D631" i="4"/>
  <c r="E631" i="4"/>
  <c r="D632" i="4"/>
  <c r="E632" i="4"/>
  <c r="D633" i="4"/>
  <c r="E633" i="4"/>
  <c r="D634" i="4"/>
  <c r="E634" i="4"/>
  <c r="D635" i="4"/>
  <c r="E635" i="4"/>
  <c r="D636" i="4"/>
  <c r="E636" i="4"/>
  <c r="D637" i="4"/>
  <c r="E637" i="4"/>
  <c r="D638" i="4"/>
  <c r="E638" i="4"/>
  <c r="D639" i="4"/>
  <c r="E639" i="4"/>
  <c r="D640" i="4"/>
  <c r="E640" i="4"/>
  <c r="D641" i="4"/>
  <c r="E641" i="4"/>
  <c r="D642" i="4"/>
  <c r="E642" i="4"/>
  <c r="D643" i="4"/>
  <c r="E643" i="4"/>
  <c r="D644" i="4"/>
  <c r="E644" i="4"/>
  <c r="D645" i="4"/>
  <c r="E645" i="4"/>
  <c r="D646" i="4"/>
  <c r="E646" i="4"/>
  <c r="D647" i="4"/>
  <c r="E647" i="4"/>
  <c r="D648" i="4"/>
  <c r="E648" i="4"/>
  <c r="D649" i="4"/>
  <c r="E649" i="4"/>
  <c r="D650" i="4"/>
  <c r="E650" i="4"/>
  <c r="D651" i="4"/>
  <c r="E651" i="4"/>
  <c r="D652" i="4"/>
  <c r="E652" i="4"/>
  <c r="D653" i="4"/>
  <c r="E653" i="4"/>
  <c r="D654" i="4"/>
  <c r="E654" i="4"/>
  <c r="D655" i="4"/>
  <c r="E655" i="4"/>
  <c r="D656" i="4"/>
  <c r="E656" i="4"/>
  <c r="D657" i="4"/>
  <c r="E657" i="4"/>
  <c r="D658" i="4"/>
  <c r="E658" i="4"/>
  <c r="D659" i="4"/>
  <c r="E659" i="4"/>
  <c r="D660" i="4"/>
  <c r="E660" i="4"/>
  <c r="D661" i="4"/>
  <c r="E661" i="4"/>
  <c r="D662" i="4"/>
  <c r="E662" i="4"/>
  <c r="D663" i="4"/>
  <c r="E663" i="4"/>
  <c r="D664" i="4"/>
  <c r="E664" i="4"/>
  <c r="D665" i="4"/>
  <c r="E665" i="4"/>
  <c r="D666" i="4"/>
  <c r="E666" i="4"/>
  <c r="D667" i="4"/>
  <c r="E667" i="4"/>
  <c r="D668" i="4"/>
  <c r="E668" i="4"/>
  <c r="D669" i="4"/>
  <c r="E669" i="4"/>
  <c r="D670" i="4"/>
  <c r="E670" i="4"/>
  <c r="D671" i="4"/>
  <c r="E671" i="4"/>
  <c r="D672" i="4"/>
  <c r="E672" i="4"/>
  <c r="D673" i="4"/>
  <c r="E673" i="4"/>
  <c r="D674" i="4"/>
  <c r="E674" i="4"/>
  <c r="D675" i="4"/>
  <c r="E675" i="4"/>
  <c r="D676" i="4"/>
  <c r="E676" i="4"/>
  <c r="D677" i="4"/>
  <c r="E677" i="4"/>
  <c r="D678" i="4"/>
  <c r="E678" i="4"/>
  <c r="D679" i="4"/>
  <c r="E679" i="4"/>
  <c r="D680" i="4"/>
  <c r="E680" i="4"/>
  <c r="D681" i="4"/>
  <c r="E681" i="4"/>
  <c r="D682" i="4"/>
  <c r="E682" i="4"/>
  <c r="D683" i="4"/>
  <c r="E683" i="4"/>
  <c r="D684" i="4"/>
  <c r="E684" i="4"/>
  <c r="D685" i="4"/>
  <c r="E685" i="4"/>
  <c r="D686" i="4"/>
  <c r="E686" i="4"/>
  <c r="D687" i="4"/>
  <c r="E687" i="4"/>
  <c r="D688" i="4"/>
  <c r="E688" i="4"/>
  <c r="D689" i="4"/>
  <c r="E689" i="4"/>
  <c r="D690" i="4"/>
  <c r="E690" i="4"/>
  <c r="D691" i="4"/>
  <c r="E691" i="4"/>
  <c r="D692" i="4"/>
  <c r="E692" i="4"/>
  <c r="D693" i="4"/>
  <c r="E693" i="4"/>
  <c r="D694" i="4"/>
  <c r="E694" i="4"/>
  <c r="D695" i="4"/>
  <c r="E695" i="4"/>
  <c r="D696" i="4"/>
  <c r="E696" i="4"/>
  <c r="D697" i="4"/>
  <c r="E697" i="4"/>
  <c r="D698" i="4"/>
  <c r="E698" i="4"/>
  <c r="D699" i="4"/>
  <c r="E699" i="4"/>
  <c r="D700" i="4"/>
  <c r="E700" i="4"/>
  <c r="D701" i="4"/>
  <c r="E701" i="4"/>
  <c r="D702" i="4"/>
  <c r="E702" i="4"/>
  <c r="D703" i="4"/>
  <c r="E703" i="4"/>
  <c r="D704" i="4"/>
  <c r="E704" i="4"/>
  <c r="D705" i="4"/>
  <c r="E705" i="4"/>
  <c r="D706" i="4"/>
  <c r="E706" i="4"/>
  <c r="D707" i="4"/>
  <c r="E707" i="4"/>
  <c r="D708" i="4"/>
  <c r="E708" i="4"/>
  <c r="D709" i="4"/>
  <c r="E709" i="4"/>
  <c r="D710" i="4"/>
  <c r="E710" i="4"/>
  <c r="D711" i="4"/>
  <c r="E711" i="4"/>
  <c r="D712" i="4"/>
  <c r="E712" i="4"/>
  <c r="D713" i="4"/>
  <c r="E713" i="4"/>
  <c r="D714" i="4"/>
  <c r="E714" i="4"/>
  <c r="D715" i="4"/>
  <c r="E715" i="4"/>
  <c r="D716" i="4"/>
  <c r="E716" i="4"/>
  <c r="D717" i="4"/>
  <c r="E717" i="4"/>
  <c r="D718" i="4"/>
  <c r="E718" i="4"/>
  <c r="D719" i="4"/>
  <c r="E719" i="4"/>
  <c r="D720" i="4"/>
  <c r="E720" i="4"/>
  <c r="D721" i="4"/>
  <c r="E721" i="4"/>
  <c r="D722" i="4"/>
  <c r="E722" i="4"/>
  <c r="D723" i="4"/>
  <c r="E723" i="4"/>
  <c r="D724" i="4"/>
  <c r="E724" i="4"/>
  <c r="D725" i="4"/>
  <c r="E725" i="4"/>
  <c r="D726" i="4"/>
  <c r="E726" i="4"/>
  <c r="D727" i="4"/>
  <c r="E727" i="4"/>
  <c r="D728" i="4"/>
  <c r="E728" i="4"/>
  <c r="D729" i="4"/>
  <c r="E729" i="4"/>
  <c r="D730" i="4"/>
  <c r="E730" i="4"/>
  <c r="D731" i="4"/>
  <c r="E731" i="4"/>
  <c r="D732" i="4"/>
  <c r="E732" i="4"/>
  <c r="D733" i="4"/>
  <c r="E733" i="4"/>
  <c r="D734" i="4"/>
  <c r="E734" i="4"/>
  <c r="D735" i="4"/>
  <c r="E735" i="4"/>
  <c r="D736" i="4"/>
  <c r="E736" i="4"/>
  <c r="D737" i="4"/>
  <c r="E737" i="4"/>
  <c r="D738" i="4"/>
  <c r="E738" i="4"/>
  <c r="D739" i="4"/>
  <c r="E739" i="4"/>
  <c r="D740" i="4"/>
  <c r="E740" i="4"/>
  <c r="D741" i="4"/>
  <c r="E741" i="4"/>
  <c r="AE6" i="2" l="1"/>
  <c r="U12" i="4" l="1"/>
  <c r="U13" i="4" l="1"/>
  <c r="T12" i="4"/>
  <c r="S12" i="4"/>
  <c r="R12" i="4"/>
  <c r="Q12" i="4"/>
  <c r="P12" i="4"/>
  <c r="O12" i="4"/>
  <c r="N12" i="4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100" i="4" s="1"/>
  <c r="N101" i="4" s="1"/>
  <c r="N102" i="4" s="1"/>
  <c r="N103" i="4" s="1"/>
  <c r="N104" i="4" s="1"/>
  <c r="N105" i="4" s="1"/>
  <c r="N106" i="4" s="1"/>
  <c r="N107" i="4" s="1"/>
  <c r="N108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M12" i="4"/>
  <c r="L12" i="4"/>
  <c r="K12" i="4"/>
  <c r="J12" i="4"/>
  <c r="I12" i="4"/>
  <c r="H12" i="4"/>
  <c r="G12" i="4"/>
  <c r="P13" i="4" l="1"/>
  <c r="H13" i="4"/>
  <c r="L13" i="4"/>
  <c r="S13" i="4"/>
  <c r="T13" i="4"/>
  <c r="I13" i="4"/>
  <c r="J13" i="4"/>
  <c r="K13" i="4"/>
  <c r="M13" i="4"/>
  <c r="O13" i="4"/>
  <c r="Q13" i="4"/>
  <c r="R13" i="4"/>
  <c r="G13" i="4"/>
  <c r="U14" i="4"/>
  <c r="I281" i="5"/>
  <c r="I282" i="5"/>
  <c r="I283" i="5"/>
  <c r="I284" i="5"/>
  <c r="I285" i="5"/>
  <c r="I287" i="5"/>
  <c r="I288" i="5"/>
  <c r="I289" i="5"/>
  <c r="I290" i="5"/>
  <c r="I291" i="5"/>
  <c r="I292" i="5"/>
  <c r="I280" i="5"/>
  <c r="F292" i="5"/>
  <c r="K14" i="4" l="1"/>
  <c r="T14" i="4"/>
  <c r="S14" i="4"/>
  <c r="G14" i="4"/>
  <c r="R14" i="4"/>
  <c r="Q14" i="4"/>
  <c r="L14" i="4"/>
  <c r="J14" i="4"/>
  <c r="O14" i="4"/>
  <c r="H14" i="4"/>
  <c r="I14" i="4"/>
  <c r="U15" i="4"/>
  <c r="M14" i="4"/>
  <c r="P14" i="4"/>
  <c r="F291" i="5"/>
  <c r="F289" i="5"/>
  <c r="F281" i="5"/>
  <c r="F288" i="5"/>
  <c r="F284" i="5"/>
  <c r="F282" i="5"/>
  <c r="F280" i="5"/>
  <c r="F287" i="5"/>
  <c r="F283" i="5"/>
  <c r="F285" i="5"/>
  <c r="F290" i="5"/>
  <c r="F235" i="16"/>
  <c r="I237" i="16"/>
  <c r="F237" i="16"/>
  <c r="F22" i="16"/>
  <c r="I15" i="16"/>
  <c r="C25" i="16"/>
  <c r="B90" i="16"/>
  <c r="B204" i="16"/>
  <c r="B156" i="16"/>
  <c r="B67" i="16"/>
  <c r="I19" i="16"/>
  <c r="B254" i="16"/>
  <c r="B176" i="16"/>
  <c r="B276" i="16"/>
  <c r="B107" i="16"/>
  <c r="B160" i="16"/>
  <c r="B52" i="16"/>
  <c r="D237" i="16"/>
  <c r="B351" i="16"/>
  <c r="J233" i="16"/>
  <c r="C234" i="16"/>
  <c r="B279" i="16"/>
  <c r="B51" i="16"/>
  <c r="H234" i="16"/>
  <c r="B227" i="16"/>
  <c r="B27" i="16"/>
  <c r="B232" i="16"/>
  <c r="B335" i="16"/>
  <c r="B385" i="16"/>
  <c r="H237" i="16"/>
  <c r="K23" i="16"/>
  <c r="B269" i="16"/>
  <c r="B139" i="16"/>
  <c r="B287" i="16"/>
  <c r="B61" i="16"/>
  <c r="D24" i="16"/>
  <c r="B380" i="16"/>
  <c r="G26" i="16"/>
  <c r="B15" i="16"/>
  <c r="B146" i="16"/>
  <c r="B237" i="16"/>
  <c r="B126" i="16"/>
  <c r="B210" i="16"/>
  <c r="B264" i="16"/>
  <c r="B59" i="16"/>
  <c r="F23" i="16"/>
  <c r="B196" i="16"/>
  <c r="B416" i="16"/>
  <c r="K235" i="16"/>
  <c r="F14" i="16"/>
  <c r="E19" i="16"/>
  <c r="B386" i="16"/>
  <c r="B425" i="16"/>
  <c r="C20" i="16"/>
  <c r="B278" i="16"/>
  <c r="B231" i="16"/>
  <c r="B405" i="16"/>
  <c r="B167" i="16"/>
  <c r="F234" i="16"/>
  <c r="B56" i="16"/>
  <c r="B69" i="16"/>
  <c r="B192" i="16"/>
  <c r="F19" i="16"/>
  <c r="I26" i="16"/>
  <c r="E234" i="16"/>
  <c r="J19" i="16"/>
  <c r="B310" i="16"/>
  <c r="B83" i="16"/>
  <c r="B208" i="16"/>
  <c r="B202" i="16"/>
  <c r="B135" i="16"/>
  <c r="B203" i="16"/>
  <c r="B244" i="16"/>
  <c r="C232" i="16"/>
  <c r="B226" i="16"/>
  <c r="C235" i="16"/>
  <c r="B344" i="16"/>
  <c r="H21" i="16"/>
  <c r="B104" i="16"/>
  <c r="E14" i="16"/>
  <c r="F17" i="16"/>
  <c r="H19" i="16"/>
  <c r="D18" i="16"/>
  <c r="J21" i="16"/>
  <c r="B144" i="16"/>
  <c r="B178" i="16"/>
  <c r="B421" i="16"/>
  <c r="B286" i="16"/>
  <c r="B268" i="16"/>
  <c r="B24" i="16"/>
  <c r="B118" i="16"/>
  <c r="D15" i="16"/>
  <c r="G23" i="16"/>
  <c r="B195" i="16"/>
  <c r="B266" i="16"/>
  <c r="C237" i="16"/>
  <c r="B103" i="16"/>
  <c r="B106" i="16"/>
  <c r="K21" i="16"/>
  <c r="B193" i="16"/>
  <c r="B68" i="16"/>
  <c r="B177" i="16"/>
  <c r="B111" i="16"/>
  <c r="B330" i="16"/>
  <c r="B40" i="16"/>
  <c r="E236" i="16"/>
  <c r="B22" i="16"/>
  <c r="F15" i="16"/>
  <c r="C27" i="16"/>
  <c r="G233" i="16"/>
  <c r="G238" i="16"/>
  <c r="F16" i="16"/>
  <c r="B127" i="16"/>
  <c r="G14" i="16"/>
  <c r="B170" i="16"/>
  <c r="B260" i="16"/>
  <c r="B404" i="16"/>
  <c r="B396" i="16"/>
  <c r="B283" i="16"/>
  <c r="B403" i="16"/>
  <c r="B259" i="16"/>
  <c r="B320" i="16"/>
  <c r="I18" i="16"/>
  <c r="D22" i="16"/>
  <c r="B184" i="16"/>
  <c r="B277" i="16"/>
  <c r="B255" i="16"/>
  <c r="B141" i="16"/>
  <c r="B314" i="16"/>
  <c r="K20" i="16"/>
  <c r="B313" i="16"/>
  <c r="B209" i="16"/>
  <c r="B267" i="16"/>
  <c r="B37" i="16"/>
  <c r="B71" i="16"/>
  <c r="F27" i="16"/>
  <c r="B77" i="16"/>
  <c r="H14" i="16"/>
  <c r="B328" i="16"/>
  <c r="B42" i="16"/>
  <c r="I14" i="16"/>
  <c r="B397" i="16"/>
  <c r="B319" i="16"/>
  <c r="B303" i="16"/>
  <c r="J237" i="16"/>
  <c r="B116" i="16"/>
  <c r="B369" i="16"/>
  <c r="D233" i="16"/>
  <c r="B39" i="16"/>
  <c r="K15" i="16"/>
  <c r="K22" i="16"/>
  <c r="J17" i="16"/>
  <c r="B340" i="16"/>
  <c r="B250" i="16"/>
  <c r="J16" i="16"/>
  <c r="B99" i="16"/>
  <c r="K16" i="16"/>
  <c r="K19" i="16"/>
  <c r="G22" i="16"/>
  <c r="K236" i="16"/>
  <c r="B272" i="16"/>
  <c r="B26" i="16"/>
  <c r="I21" i="16"/>
  <c r="I20" i="16"/>
  <c r="B407" i="16"/>
  <c r="B422" i="16"/>
  <c r="D21" i="16"/>
  <c r="J15" i="16"/>
  <c r="B168" i="16"/>
  <c r="B245" i="16"/>
  <c r="B306" i="16"/>
  <c r="F233" i="16"/>
  <c r="C26" i="16"/>
  <c r="B213" i="16"/>
  <c r="B293" i="16"/>
  <c r="C19" i="16"/>
  <c r="B187" i="16"/>
  <c r="D19" i="16"/>
  <c r="B137" i="16"/>
  <c r="G234" i="16"/>
  <c r="B373" i="16"/>
  <c r="D23" i="16"/>
  <c r="B171" i="16"/>
  <c r="B262" i="16"/>
  <c r="B151" i="16"/>
  <c r="B76" i="16"/>
  <c r="B73" i="16"/>
  <c r="K237" i="16"/>
  <c r="J238" i="16"/>
  <c r="H233" i="16"/>
  <c r="B33" i="16"/>
  <c r="B194" i="16"/>
  <c r="G16" i="16"/>
  <c r="E233" i="16"/>
  <c r="C24" i="16"/>
  <c r="D16" i="16"/>
  <c r="E18" i="16"/>
  <c r="B420" i="16"/>
  <c r="H236" i="16"/>
  <c r="B109" i="16"/>
  <c r="B152" i="16"/>
  <c r="B355" i="16"/>
  <c r="I234" i="16"/>
  <c r="J14" i="16"/>
  <c r="B158" i="16"/>
  <c r="B34" i="16"/>
  <c r="K25" i="16"/>
  <c r="B364" i="16"/>
  <c r="B336" i="16"/>
  <c r="F238" i="16"/>
  <c r="B288" i="16"/>
  <c r="B101" i="16"/>
  <c r="B41" i="16"/>
  <c r="B206" i="16"/>
  <c r="B188" i="16"/>
  <c r="B347" i="16"/>
  <c r="B72" i="16"/>
  <c r="I24" i="16"/>
  <c r="B211" i="16"/>
  <c r="H25" i="16"/>
  <c r="B179" i="16"/>
  <c r="B74" i="16"/>
  <c r="C16" i="16"/>
  <c r="B36" i="16"/>
  <c r="B20" i="16"/>
  <c r="K18" i="16"/>
  <c r="B270" i="16"/>
  <c r="B395" i="16"/>
  <c r="B370" i="16"/>
  <c r="B317" i="16"/>
  <c r="B252" i="16"/>
  <c r="B412" i="16"/>
  <c r="B212" i="16"/>
  <c r="B372" i="16"/>
  <c r="B35" i="16"/>
  <c r="B89" i="16"/>
  <c r="G25" i="16"/>
  <c r="B263" i="16"/>
  <c r="B229" i="16"/>
  <c r="B100" i="16"/>
  <c r="B25" i="16"/>
  <c r="J18" i="16"/>
  <c r="G237" i="16"/>
  <c r="B85" i="16"/>
  <c r="B391" i="16"/>
  <c r="J23" i="16"/>
  <c r="B140" i="16"/>
  <c r="B316" i="16"/>
  <c r="B173" i="16"/>
  <c r="B228" i="16"/>
  <c r="B145" i="16"/>
  <c r="B38" i="16"/>
  <c r="B95" i="16"/>
  <c r="I235" i="16"/>
  <c r="B300" i="16"/>
  <c r="B367" i="16"/>
  <c r="B207" i="16"/>
  <c r="J234" i="16"/>
  <c r="E26" i="16"/>
  <c r="B18" i="16"/>
  <c r="B415" i="16"/>
  <c r="G24" i="16"/>
  <c r="G19" i="16"/>
  <c r="B383" i="16"/>
  <c r="G236" i="16"/>
  <c r="G235" i="16"/>
  <c r="B129" i="16"/>
  <c r="B384" i="16"/>
  <c r="H235" i="16"/>
  <c r="B169" i="16"/>
  <c r="B346" i="16"/>
  <c r="D17" i="16"/>
  <c r="J27" i="16"/>
  <c r="B136" i="16"/>
  <c r="H24" i="16"/>
  <c r="H238" i="16"/>
  <c r="B332" i="16"/>
  <c r="B122" i="16"/>
  <c r="D26" i="16"/>
  <c r="I22" i="16"/>
  <c r="B289" i="16"/>
  <c r="B334" i="16"/>
  <c r="C15" i="16"/>
  <c r="B381" i="16"/>
  <c r="B389" i="16"/>
  <c r="B390" i="16"/>
  <c r="J20" i="16"/>
  <c r="B14" i="16"/>
  <c r="B48" i="16"/>
  <c r="C236" i="16"/>
  <c r="B294" i="16"/>
  <c r="I16" i="16"/>
  <c r="B357" i="16"/>
  <c r="B157" i="16"/>
  <c r="B21" i="16"/>
  <c r="B128" i="16"/>
  <c r="E16" i="16"/>
  <c r="B120" i="16"/>
  <c r="B295" i="16"/>
  <c r="B417" i="16"/>
  <c r="B94" i="16"/>
  <c r="G27" i="16"/>
  <c r="H27" i="16"/>
  <c r="E15" i="16"/>
  <c r="B305" i="16"/>
  <c r="B86" i="16"/>
  <c r="B280" i="16"/>
  <c r="F25" i="16"/>
  <c r="B92" i="16"/>
  <c r="B282" i="16"/>
  <c r="B17" i="16"/>
  <c r="B348" i="16"/>
  <c r="I27" i="16"/>
  <c r="E21" i="16"/>
  <c r="B110" i="16"/>
  <c r="B233" i="16"/>
  <c r="B253" i="16"/>
  <c r="E20" i="16"/>
  <c r="C23" i="16"/>
  <c r="D14" i="16"/>
  <c r="I17" i="16"/>
  <c r="D20" i="16"/>
  <c r="B362" i="16"/>
  <c r="K27" i="16"/>
  <c r="B338" i="16"/>
  <c r="J25" i="16"/>
  <c r="B23" i="16"/>
  <c r="B419" i="16"/>
  <c r="E24" i="16"/>
  <c r="B119" i="16"/>
  <c r="B84" i="16"/>
  <c r="B185" i="16"/>
  <c r="B414" i="16"/>
  <c r="B142" i="16"/>
  <c r="D234" i="16"/>
  <c r="B234" i="16"/>
  <c r="B123" i="16"/>
  <c r="C21" i="16"/>
  <c r="B16" i="16"/>
  <c r="B285" i="16"/>
  <c r="C18" i="16"/>
  <c r="B302" i="16"/>
  <c r="J22" i="16"/>
  <c r="B379" i="16"/>
  <c r="E237" i="16"/>
  <c r="H15" i="16"/>
  <c r="B400" i="16"/>
  <c r="B423" i="16"/>
  <c r="B371" i="16"/>
  <c r="G15" i="16"/>
  <c r="E23" i="16"/>
  <c r="B143" i="16"/>
  <c r="B249" i="16"/>
  <c r="J235" i="16"/>
  <c r="C14" i="16"/>
  <c r="I236" i="16"/>
  <c r="E22" i="16"/>
  <c r="B408" i="16"/>
  <c r="G20" i="16"/>
  <c r="B299" i="16"/>
  <c r="B398" i="16"/>
  <c r="B189" i="16"/>
  <c r="K24" i="16"/>
  <c r="B58" i="16"/>
  <c r="B138" i="16"/>
  <c r="B251" i="16"/>
  <c r="B105" i="16"/>
  <c r="B356" i="16"/>
  <c r="B382" i="16"/>
  <c r="B112" i="16"/>
  <c r="H16" i="16"/>
  <c r="K17" i="16"/>
  <c r="F236" i="16"/>
  <c r="B153" i="16"/>
  <c r="B265" i="16"/>
  <c r="B399" i="16"/>
  <c r="B361" i="16"/>
  <c r="B31" i="16"/>
  <c r="B60" i="16"/>
  <c r="B353" i="16"/>
  <c r="B301" i="16"/>
  <c r="H18" i="16"/>
  <c r="B43" i="16"/>
  <c r="B205" i="16"/>
  <c r="D27" i="16"/>
  <c r="K14" i="16"/>
  <c r="B318" i="16"/>
  <c r="B50" i="16"/>
  <c r="B155" i="16"/>
  <c r="E235" i="16"/>
  <c r="B150" i="16"/>
  <c r="D238" i="16"/>
  <c r="G21" i="16"/>
  <c r="F26" i="16"/>
  <c r="B296" i="16"/>
  <c r="E17" i="16"/>
  <c r="B70" i="16"/>
  <c r="B91" i="16"/>
  <c r="B214" i="16"/>
  <c r="H20" i="16"/>
  <c r="B93" i="16"/>
  <c r="B54" i="16"/>
  <c r="H23" i="16"/>
  <c r="B242" i="16"/>
  <c r="B315" i="16"/>
  <c r="B162" i="16"/>
  <c r="K234" i="16"/>
  <c r="B88" i="16"/>
  <c r="B312" i="16"/>
  <c r="J24" i="16"/>
  <c r="B191" i="16"/>
  <c r="B281" i="16"/>
  <c r="B322" i="16"/>
  <c r="B261" i="16"/>
  <c r="B159" i="16"/>
  <c r="B418" i="16"/>
  <c r="B248" i="16"/>
  <c r="B66" i="16"/>
  <c r="B284" i="16"/>
  <c r="I23" i="16"/>
  <c r="H17" i="16"/>
  <c r="B365" i="16"/>
  <c r="B55" i="16"/>
  <c r="B304" i="16"/>
  <c r="B172" i="16"/>
  <c r="C17" i="16"/>
  <c r="B327" i="16"/>
  <c r="B87" i="16"/>
  <c r="C22" i="16"/>
  <c r="K238" i="16"/>
  <c r="B117" i="16"/>
  <c r="B125" i="16"/>
  <c r="J236" i="16"/>
  <c r="E27" i="16"/>
  <c r="B53" i="16"/>
  <c r="B102" i="16"/>
  <c r="C233" i="16"/>
  <c r="B201" i="16"/>
  <c r="B124" i="16"/>
  <c r="B298" i="16"/>
  <c r="B388" i="16"/>
  <c r="B401" i="16"/>
  <c r="B424" i="16"/>
  <c r="B49" i="16"/>
  <c r="B65" i="16"/>
  <c r="D235" i="16"/>
  <c r="B354" i="16"/>
  <c r="B121" i="16"/>
  <c r="C238" i="16"/>
  <c r="B186" i="16"/>
  <c r="B44" i="16"/>
  <c r="B230" i="16"/>
  <c r="B235" i="16"/>
  <c r="B337" i="16"/>
  <c r="B161" i="16"/>
  <c r="B238" i="16"/>
  <c r="B333" i="16"/>
  <c r="I238" i="16"/>
  <c r="B350" i="16"/>
  <c r="G18" i="16"/>
  <c r="B175" i="16"/>
  <c r="H26" i="16"/>
  <c r="B75" i="16"/>
  <c r="B271" i="16"/>
  <c r="B378" i="16"/>
  <c r="B297" i="16"/>
  <c r="B339" i="16"/>
  <c r="J26" i="16"/>
  <c r="B247" i="16"/>
  <c r="B225" i="16"/>
  <c r="B329" i="16"/>
  <c r="B349" i="16"/>
  <c r="B368" i="16"/>
  <c r="B197" i="16"/>
  <c r="B174" i="16"/>
  <c r="E238" i="16"/>
  <c r="B19" i="16"/>
  <c r="B78" i="16"/>
  <c r="B323" i="16"/>
  <c r="B190" i="16"/>
  <c r="B374" i="16"/>
  <c r="F21" i="16"/>
  <c r="B387" i="16"/>
  <c r="B108" i="16"/>
  <c r="B363" i="16"/>
  <c r="B402" i="16"/>
  <c r="B134" i="16"/>
  <c r="B331" i="16"/>
  <c r="F20" i="16"/>
  <c r="B321" i="16"/>
  <c r="I25" i="16"/>
  <c r="B243" i="16"/>
  <c r="B163" i="16"/>
  <c r="B413" i="16"/>
  <c r="H22" i="16"/>
  <c r="B345" i="16"/>
  <c r="D25" i="16"/>
  <c r="B32" i="16"/>
  <c r="G17" i="16"/>
  <c r="B406" i="16"/>
  <c r="B154" i="16"/>
  <c r="F24" i="16"/>
  <c r="D236" i="16"/>
  <c r="E25" i="16"/>
  <c r="B133" i="16"/>
  <c r="B180" i="16"/>
  <c r="B246" i="16"/>
  <c r="B366" i="16"/>
  <c r="B352" i="16"/>
  <c r="K233" i="16"/>
  <c r="K26" i="16"/>
  <c r="B82" i="16"/>
  <c r="I233" i="16"/>
  <c r="B311" i="16"/>
  <c r="F18" i="16"/>
  <c r="B236" i="16"/>
  <c r="B57" i="16"/>
  <c r="Q15" i="4" l="1"/>
  <c r="P15" i="4"/>
  <c r="BL14" i="4"/>
  <c r="R15" i="4"/>
  <c r="U16" i="4"/>
  <c r="L15" i="4"/>
  <c r="S15" i="4"/>
  <c r="G15" i="4"/>
  <c r="M15" i="4"/>
  <c r="BI14" i="4"/>
  <c r="H15" i="4"/>
  <c r="T15" i="4"/>
  <c r="BP14" i="4"/>
  <c r="J15" i="4"/>
  <c r="I15" i="4"/>
  <c r="BE14" i="4"/>
  <c r="O15" i="4"/>
  <c r="K15" i="4"/>
  <c r="BG14" i="4"/>
  <c r="B336" i="5"/>
  <c r="B335" i="5" s="1"/>
  <c r="B334" i="5" s="1"/>
  <c r="B333" i="5" s="1"/>
  <c r="B332" i="5" s="1"/>
  <c r="D337" i="5" s="1"/>
  <c r="B338" i="5"/>
  <c r="B339" i="5" s="1"/>
  <c r="B340" i="5" s="1"/>
  <c r="B341" i="5" s="1"/>
  <c r="B342" i="5" s="1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NM38" i="29"/>
  <c r="NM37" i="29"/>
  <c r="NM36" i="29"/>
  <c r="NM35" i="29"/>
  <c r="NM32" i="29"/>
  <c r="NM31" i="29"/>
  <c r="NM33" i="29"/>
  <c r="NM34" i="29"/>
  <c r="NM28" i="29"/>
  <c r="NM27" i="29"/>
  <c r="NM26" i="29"/>
  <c r="NM25" i="29"/>
  <c r="NM30" i="29"/>
  <c r="NM29" i="29"/>
  <c r="NM15" i="29"/>
  <c r="NM14" i="29"/>
  <c r="NM13" i="29"/>
  <c r="NM12" i="29"/>
  <c r="NM17" i="29"/>
  <c r="NM16" i="29"/>
  <c r="NM18" i="29"/>
  <c r="NM11" i="29"/>
  <c r="NM6" i="29"/>
  <c r="NM10" i="29"/>
  <c r="NM8" i="29"/>
  <c r="NM7" i="29"/>
  <c r="NM9" i="29"/>
  <c r="NM5" i="29"/>
  <c r="L412" i="16"/>
  <c r="L413" i="16" s="1"/>
  <c r="L414" i="16" s="1"/>
  <c r="L415" i="16" s="1"/>
  <c r="L416" i="16" s="1"/>
  <c r="L417" i="16" s="1"/>
  <c r="L418" i="16" s="1"/>
  <c r="L419" i="16" s="1"/>
  <c r="L420" i="16" s="1"/>
  <c r="L421" i="16" s="1"/>
  <c r="L422" i="16" s="1"/>
  <c r="L423" i="16" s="1"/>
  <c r="L424" i="16" s="1"/>
  <c r="L425" i="16" s="1"/>
  <c r="L426" i="16" s="1"/>
  <c r="AQ411" i="16"/>
  <c r="AP411" i="16"/>
  <c r="AO411" i="16"/>
  <c r="AN411" i="16"/>
  <c r="AM411" i="16"/>
  <c r="AL411" i="16"/>
  <c r="AK411" i="16"/>
  <c r="AJ411" i="16"/>
  <c r="AI411" i="16"/>
  <c r="AH411" i="16"/>
  <c r="AG411" i="16"/>
  <c r="AF411" i="16"/>
  <c r="AE411" i="16"/>
  <c r="AD411" i="16"/>
  <c r="AC411" i="16"/>
  <c r="AB411" i="16"/>
  <c r="AA411" i="16"/>
  <c r="Z411" i="16"/>
  <c r="Y411" i="16"/>
  <c r="X411" i="16"/>
  <c r="W411" i="16"/>
  <c r="V411" i="16"/>
  <c r="U411" i="16"/>
  <c r="T411" i="16"/>
  <c r="S411" i="16"/>
  <c r="R411" i="16"/>
  <c r="Q411" i="16"/>
  <c r="P411" i="16"/>
  <c r="O411" i="16"/>
  <c r="N411" i="16"/>
  <c r="M411" i="16"/>
  <c r="L395" i="16"/>
  <c r="L396" i="16" s="1"/>
  <c r="L397" i="16" s="1"/>
  <c r="L398" i="16" s="1"/>
  <c r="L399" i="16" s="1"/>
  <c r="L400" i="16" s="1"/>
  <c r="L401" i="16" s="1"/>
  <c r="L402" i="16" s="1"/>
  <c r="L403" i="16" s="1"/>
  <c r="L404" i="16" s="1"/>
  <c r="L405" i="16" s="1"/>
  <c r="L406" i="16" s="1"/>
  <c r="L407" i="16" s="1"/>
  <c r="L408" i="16" s="1"/>
  <c r="L409" i="16" s="1"/>
  <c r="AQ394" i="16"/>
  <c r="AP394" i="16"/>
  <c r="AO394" i="16"/>
  <c r="AN394" i="16"/>
  <c r="AM394" i="16"/>
  <c r="AL394" i="16"/>
  <c r="AK394" i="16"/>
  <c r="AJ394" i="16"/>
  <c r="AI394" i="16"/>
  <c r="AH394" i="16"/>
  <c r="AG394" i="16"/>
  <c r="AF394" i="16"/>
  <c r="AE394" i="16"/>
  <c r="AD394" i="16"/>
  <c r="AC394" i="16"/>
  <c r="AB394" i="16"/>
  <c r="AA394" i="16"/>
  <c r="Z394" i="16"/>
  <c r="Y394" i="16"/>
  <c r="X394" i="16"/>
  <c r="W394" i="16"/>
  <c r="V394" i="16"/>
  <c r="U394" i="16"/>
  <c r="T394" i="16"/>
  <c r="S394" i="16"/>
  <c r="R394" i="16"/>
  <c r="Q394" i="16"/>
  <c r="P394" i="16"/>
  <c r="O394" i="16"/>
  <c r="N394" i="16"/>
  <c r="M394" i="16"/>
  <c r="M393" i="16" s="1"/>
  <c r="L378" i="16"/>
  <c r="L379" i="16" s="1"/>
  <c r="L380" i="16" s="1"/>
  <c r="L381" i="16" s="1"/>
  <c r="L382" i="16" s="1"/>
  <c r="L383" i="16" s="1"/>
  <c r="L384" i="16" s="1"/>
  <c r="L385" i="16" s="1"/>
  <c r="L386" i="16" s="1"/>
  <c r="L387" i="16" s="1"/>
  <c r="L388" i="16" s="1"/>
  <c r="L389" i="16" s="1"/>
  <c r="L390" i="16" s="1"/>
  <c r="L391" i="16" s="1"/>
  <c r="L392" i="16" s="1"/>
  <c r="AQ377" i="16"/>
  <c r="AP377" i="16"/>
  <c r="AO377" i="16"/>
  <c r="AN377" i="16"/>
  <c r="AM377" i="16"/>
  <c r="AL377" i="16"/>
  <c r="AK377" i="16"/>
  <c r="AJ377" i="16"/>
  <c r="AI377" i="16"/>
  <c r="AH377" i="16"/>
  <c r="AG377" i="16"/>
  <c r="AF377" i="16"/>
  <c r="AE377" i="16"/>
  <c r="AD377" i="16"/>
  <c r="AC377" i="16"/>
  <c r="AB377" i="16"/>
  <c r="AA377" i="16"/>
  <c r="Z377" i="16"/>
  <c r="Y377" i="16"/>
  <c r="X377" i="16"/>
  <c r="W377" i="16"/>
  <c r="V377" i="16"/>
  <c r="U377" i="16"/>
  <c r="T377" i="16"/>
  <c r="S377" i="16"/>
  <c r="R377" i="16"/>
  <c r="Q377" i="16"/>
  <c r="P377" i="16"/>
  <c r="O377" i="16"/>
  <c r="N377" i="16"/>
  <c r="M377" i="16"/>
  <c r="M376" i="16" s="1"/>
  <c r="L361" i="16"/>
  <c r="L362" i="16" s="1"/>
  <c r="L363" i="16" s="1"/>
  <c r="L364" i="16" s="1"/>
  <c r="L365" i="16" s="1"/>
  <c r="L366" i="16" s="1"/>
  <c r="L367" i="16" s="1"/>
  <c r="L368" i="16" s="1"/>
  <c r="L369" i="16" s="1"/>
  <c r="L370" i="16" s="1"/>
  <c r="L371" i="16" s="1"/>
  <c r="L372" i="16" s="1"/>
  <c r="L373" i="16" s="1"/>
  <c r="L374" i="16" s="1"/>
  <c r="L375" i="16" s="1"/>
  <c r="AQ360" i="16"/>
  <c r="AP360" i="16"/>
  <c r="AO360" i="16"/>
  <c r="AN360" i="16"/>
  <c r="AM360" i="16"/>
  <c r="AL360" i="16"/>
  <c r="AK360" i="16"/>
  <c r="AJ360" i="16"/>
  <c r="AI360" i="16"/>
  <c r="AH360" i="16"/>
  <c r="AG360" i="16"/>
  <c r="AF360" i="16"/>
  <c r="AE360" i="16"/>
  <c r="AD360" i="16"/>
  <c r="AC360" i="16"/>
  <c r="AB360" i="16"/>
  <c r="AA360" i="16"/>
  <c r="Z360" i="16"/>
  <c r="Y360" i="16"/>
  <c r="X360" i="16"/>
  <c r="W360" i="16"/>
  <c r="V360" i="16"/>
  <c r="U360" i="16"/>
  <c r="T360" i="16"/>
  <c r="S360" i="16"/>
  <c r="R360" i="16"/>
  <c r="Q360" i="16"/>
  <c r="P360" i="16"/>
  <c r="O360" i="16"/>
  <c r="N360" i="16"/>
  <c r="M360" i="16"/>
  <c r="L344" i="16"/>
  <c r="L345" i="16" s="1"/>
  <c r="L346" i="16" s="1"/>
  <c r="L347" i="16" s="1"/>
  <c r="L348" i="16" s="1"/>
  <c r="L349" i="16" s="1"/>
  <c r="L350" i="16" s="1"/>
  <c r="L351" i="16" s="1"/>
  <c r="L352" i="16" s="1"/>
  <c r="L353" i="16" s="1"/>
  <c r="L354" i="16" s="1"/>
  <c r="L355" i="16" s="1"/>
  <c r="L356" i="16" s="1"/>
  <c r="L357" i="16" s="1"/>
  <c r="L358" i="16" s="1"/>
  <c r="AQ343" i="16"/>
  <c r="AP343" i="16"/>
  <c r="AO343" i="16"/>
  <c r="AN343" i="16"/>
  <c r="AM343" i="16"/>
  <c r="AL343" i="16"/>
  <c r="AK343" i="16"/>
  <c r="AJ343" i="16"/>
  <c r="AI343" i="16"/>
  <c r="AH343" i="16"/>
  <c r="AG343" i="16"/>
  <c r="AF343" i="16"/>
  <c r="AE343" i="16"/>
  <c r="AD343" i="16"/>
  <c r="AC343" i="16"/>
  <c r="AB343" i="16"/>
  <c r="AA343" i="16"/>
  <c r="Z343" i="16"/>
  <c r="Y343" i="16"/>
  <c r="X343" i="16"/>
  <c r="W343" i="16"/>
  <c r="V343" i="16"/>
  <c r="U343" i="16"/>
  <c r="T343" i="16"/>
  <c r="S343" i="16"/>
  <c r="R343" i="16"/>
  <c r="Q343" i="16"/>
  <c r="P343" i="16"/>
  <c r="O343" i="16"/>
  <c r="N343" i="16"/>
  <c r="M343" i="16"/>
  <c r="M342" i="16" s="1"/>
  <c r="L327" i="16"/>
  <c r="L328" i="16" s="1"/>
  <c r="L329" i="16" s="1"/>
  <c r="L330" i="16" s="1"/>
  <c r="L331" i="16" s="1"/>
  <c r="L332" i="16" s="1"/>
  <c r="L333" i="16" s="1"/>
  <c r="L334" i="16" s="1"/>
  <c r="L335" i="16" s="1"/>
  <c r="L336" i="16" s="1"/>
  <c r="L337" i="16" s="1"/>
  <c r="L338" i="16" s="1"/>
  <c r="L339" i="16" s="1"/>
  <c r="L340" i="16" s="1"/>
  <c r="L341" i="16" s="1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AD326" i="16"/>
  <c r="AC326" i="16"/>
  <c r="AB326" i="16"/>
  <c r="AA326" i="16"/>
  <c r="Z326" i="16"/>
  <c r="Y326" i="16"/>
  <c r="X326" i="16"/>
  <c r="W326" i="16"/>
  <c r="V326" i="16"/>
  <c r="U326" i="16"/>
  <c r="T326" i="16"/>
  <c r="S326" i="16"/>
  <c r="R326" i="16"/>
  <c r="Q326" i="16"/>
  <c r="P326" i="16"/>
  <c r="O326" i="16"/>
  <c r="N326" i="16"/>
  <c r="M326" i="16"/>
  <c r="A341" i="16" s="1"/>
  <c r="L310" i="16"/>
  <c r="L311" i="16" s="1"/>
  <c r="L312" i="16" s="1"/>
  <c r="L313" i="16" s="1"/>
  <c r="L314" i="16" s="1"/>
  <c r="L315" i="16" s="1"/>
  <c r="L316" i="16" s="1"/>
  <c r="L317" i="16" s="1"/>
  <c r="L318" i="16" s="1"/>
  <c r="L319" i="16" s="1"/>
  <c r="L320" i="16" s="1"/>
  <c r="L321" i="16" s="1"/>
  <c r="L322" i="16" s="1"/>
  <c r="L323" i="16" s="1"/>
  <c r="L324" i="16" s="1"/>
  <c r="AQ309" i="16"/>
  <c r="AP309" i="16"/>
  <c r="AO309" i="16"/>
  <c r="AN309" i="16"/>
  <c r="AM309" i="16"/>
  <c r="AL309" i="16"/>
  <c r="AK309" i="16"/>
  <c r="AJ309" i="16"/>
  <c r="AI309" i="16"/>
  <c r="AH309" i="16"/>
  <c r="AG309" i="16"/>
  <c r="AF309" i="16"/>
  <c r="AE309" i="16"/>
  <c r="AD309" i="16"/>
  <c r="AC309" i="16"/>
  <c r="AB309" i="16"/>
  <c r="AA309" i="16"/>
  <c r="Z309" i="16"/>
  <c r="Y309" i="16"/>
  <c r="X309" i="16"/>
  <c r="W309" i="16"/>
  <c r="V309" i="16"/>
  <c r="U309" i="16"/>
  <c r="T309" i="16"/>
  <c r="S309" i="16"/>
  <c r="R309" i="16"/>
  <c r="Q309" i="16"/>
  <c r="P309" i="16"/>
  <c r="O309" i="16"/>
  <c r="N309" i="16"/>
  <c r="M309" i="16"/>
  <c r="L293" i="16"/>
  <c r="L294" i="16" s="1"/>
  <c r="L295" i="16" s="1"/>
  <c r="L296" i="16" s="1"/>
  <c r="L297" i="16" s="1"/>
  <c r="L298" i="16" s="1"/>
  <c r="L299" i="16" s="1"/>
  <c r="L300" i="16" s="1"/>
  <c r="L301" i="16" s="1"/>
  <c r="L302" i="16" s="1"/>
  <c r="L303" i="16" s="1"/>
  <c r="L304" i="16" s="1"/>
  <c r="L305" i="16" s="1"/>
  <c r="L306" i="16" s="1"/>
  <c r="L307" i="16" s="1"/>
  <c r="AQ292" i="16"/>
  <c r="AP292" i="16"/>
  <c r="AO292" i="16"/>
  <c r="AN292" i="16"/>
  <c r="AM292" i="16"/>
  <c r="AL292" i="16"/>
  <c r="AK292" i="16"/>
  <c r="AJ292" i="16"/>
  <c r="AI292" i="16"/>
  <c r="AH292" i="16"/>
  <c r="AG292" i="16"/>
  <c r="AF292" i="16"/>
  <c r="AE292" i="16"/>
  <c r="AD292" i="16"/>
  <c r="AC292" i="16"/>
  <c r="AB292" i="16"/>
  <c r="AA292" i="16"/>
  <c r="Z292" i="16"/>
  <c r="Y292" i="16"/>
  <c r="X292" i="16"/>
  <c r="W292" i="16"/>
  <c r="V292" i="16"/>
  <c r="U292" i="16"/>
  <c r="T292" i="16"/>
  <c r="S292" i="16"/>
  <c r="R292" i="16"/>
  <c r="Q292" i="16"/>
  <c r="P292" i="16"/>
  <c r="O292" i="16"/>
  <c r="N292" i="16"/>
  <c r="M292" i="16"/>
  <c r="B292" i="16" s="1"/>
  <c r="G19" i="28" s="1"/>
  <c r="L276" i="16"/>
  <c r="L277" i="16" s="1"/>
  <c r="L278" i="16" s="1"/>
  <c r="L279" i="16" s="1"/>
  <c r="L280" i="16" s="1"/>
  <c r="L281" i="16" s="1"/>
  <c r="L282" i="16" s="1"/>
  <c r="L283" i="16" s="1"/>
  <c r="L284" i="16" s="1"/>
  <c r="L285" i="16" s="1"/>
  <c r="L286" i="16" s="1"/>
  <c r="L287" i="16" s="1"/>
  <c r="L288" i="16" s="1"/>
  <c r="L289" i="16" s="1"/>
  <c r="L290" i="16" s="1"/>
  <c r="AQ275" i="16"/>
  <c r="AP275" i="16"/>
  <c r="AO275" i="16"/>
  <c r="AN275" i="16"/>
  <c r="AM275" i="16"/>
  <c r="AL275" i="16"/>
  <c r="AK275" i="16"/>
  <c r="AJ275" i="16"/>
  <c r="AI275" i="16"/>
  <c r="AH275" i="16"/>
  <c r="AG275" i="16"/>
  <c r="AF275" i="16"/>
  <c r="AE275" i="16"/>
  <c r="AD275" i="16"/>
  <c r="AC275" i="16"/>
  <c r="AB275" i="16"/>
  <c r="AA275" i="16"/>
  <c r="Z275" i="16"/>
  <c r="Y275" i="16"/>
  <c r="X275" i="16"/>
  <c r="W275" i="16"/>
  <c r="V275" i="16"/>
  <c r="U275" i="16"/>
  <c r="T275" i="16"/>
  <c r="S275" i="16"/>
  <c r="R275" i="16"/>
  <c r="Q275" i="16"/>
  <c r="P275" i="16"/>
  <c r="O275" i="16"/>
  <c r="N275" i="16"/>
  <c r="M275" i="16"/>
  <c r="M274" i="16" s="1"/>
  <c r="AQ258" i="16"/>
  <c r="AP258" i="16"/>
  <c r="AO258" i="16"/>
  <c r="AN258" i="16"/>
  <c r="AM258" i="16"/>
  <c r="AL258" i="16"/>
  <c r="AK258" i="16"/>
  <c r="AJ258" i="16"/>
  <c r="AI258" i="16"/>
  <c r="AH258" i="16"/>
  <c r="AG258" i="16"/>
  <c r="AF258" i="16"/>
  <c r="AE258" i="16"/>
  <c r="AD258" i="16"/>
  <c r="AC258" i="16"/>
  <c r="AB258" i="16"/>
  <c r="AA258" i="16"/>
  <c r="Z258" i="16"/>
  <c r="Y258" i="16"/>
  <c r="X258" i="16"/>
  <c r="W258" i="16"/>
  <c r="V258" i="16"/>
  <c r="U258" i="16"/>
  <c r="T258" i="16"/>
  <c r="S258" i="16"/>
  <c r="R258" i="16"/>
  <c r="Q258" i="16"/>
  <c r="P258" i="16"/>
  <c r="O258" i="16"/>
  <c r="N258" i="16"/>
  <c r="M258" i="16"/>
  <c r="L242" i="16"/>
  <c r="L243" i="16" s="1"/>
  <c r="L244" i="16" s="1"/>
  <c r="L245" i="16" s="1"/>
  <c r="L246" i="16" s="1"/>
  <c r="L247" i="16" s="1"/>
  <c r="L248" i="16" s="1"/>
  <c r="L249" i="16" s="1"/>
  <c r="L250" i="16" s="1"/>
  <c r="L251" i="16" s="1"/>
  <c r="L252" i="16" s="1"/>
  <c r="L253" i="16" s="1"/>
  <c r="L254" i="16" s="1"/>
  <c r="L255" i="16" s="1"/>
  <c r="L256" i="16" s="1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M240" i="16" s="1"/>
  <c r="L225" i="16"/>
  <c r="L226" i="16" s="1"/>
  <c r="L227" i="16" s="1"/>
  <c r="L228" i="16" s="1"/>
  <c r="L229" i="16" s="1"/>
  <c r="L230" i="16" s="1"/>
  <c r="L231" i="16" s="1"/>
  <c r="L232" i="16" s="1"/>
  <c r="L233" i="16" s="1"/>
  <c r="L234" i="16" s="1"/>
  <c r="L235" i="16" s="1"/>
  <c r="L236" i="16" s="1"/>
  <c r="L237" i="16" s="1"/>
  <c r="L238" i="16" s="1"/>
  <c r="L239" i="16" s="1"/>
  <c r="AQ224" i="16"/>
  <c r="AP224" i="16"/>
  <c r="AO224" i="16"/>
  <c r="AN224" i="16"/>
  <c r="AM224" i="16"/>
  <c r="AL224" i="16"/>
  <c r="AK224" i="16"/>
  <c r="AJ224" i="16"/>
  <c r="AI224" i="16"/>
  <c r="AH224" i="16"/>
  <c r="AG224" i="16"/>
  <c r="AF224" i="16"/>
  <c r="AE224" i="16"/>
  <c r="AD224" i="16"/>
  <c r="AC224" i="16"/>
  <c r="AB224" i="16"/>
  <c r="AA224" i="16"/>
  <c r="Z224" i="16"/>
  <c r="Y224" i="16"/>
  <c r="X224" i="16"/>
  <c r="W224" i="16"/>
  <c r="V224" i="16"/>
  <c r="U224" i="16"/>
  <c r="T224" i="16"/>
  <c r="S224" i="16"/>
  <c r="R224" i="16"/>
  <c r="Q224" i="16"/>
  <c r="P224" i="16"/>
  <c r="O224" i="16"/>
  <c r="N224" i="16"/>
  <c r="M224" i="16"/>
  <c r="M223" i="16" s="1"/>
  <c r="L201" i="16"/>
  <c r="L202" i="16" s="1"/>
  <c r="L203" i="16" s="1"/>
  <c r="L204" i="16" s="1"/>
  <c r="L205" i="16" s="1"/>
  <c r="L206" i="16" s="1"/>
  <c r="L207" i="16" s="1"/>
  <c r="L208" i="16" s="1"/>
  <c r="L209" i="16" s="1"/>
  <c r="L210" i="16" s="1"/>
  <c r="L211" i="16" s="1"/>
  <c r="L212" i="16" s="1"/>
  <c r="L213" i="16" s="1"/>
  <c r="L214" i="16" s="1"/>
  <c r="L215" i="16" s="1"/>
  <c r="AQ200" i="16"/>
  <c r="AP200" i="16"/>
  <c r="AO200" i="16"/>
  <c r="AN200" i="16"/>
  <c r="AM200" i="16"/>
  <c r="AL200" i="16"/>
  <c r="AK200" i="16"/>
  <c r="AJ200" i="16"/>
  <c r="AI200" i="16"/>
  <c r="AH200" i="16"/>
  <c r="AG200" i="16"/>
  <c r="AF200" i="16"/>
  <c r="AE200" i="16"/>
  <c r="AD200" i="16"/>
  <c r="AC200" i="16"/>
  <c r="AB200" i="16"/>
  <c r="AA200" i="16"/>
  <c r="Z200" i="16"/>
  <c r="Y200" i="16"/>
  <c r="X200" i="16"/>
  <c r="W200" i="16"/>
  <c r="V200" i="16"/>
  <c r="U200" i="16"/>
  <c r="T200" i="16"/>
  <c r="S200" i="16"/>
  <c r="R200" i="16"/>
  <c r="Q200" i="16"/>
  <c r="P200" i="16"/>
  <c r="O200" i="16"/>
  <c r="N200" i="16"/>
  <c r="M200" i="16"/>
  <c r="A215" i="16" s="1"/>
  <c r="L184" i="16"/>
  <c r="L185" i="16" s="1"/>
  <c r="L186" i="16" s="1"/>
  <c r="L187" i="16" s="1"/>
  <c r="L188" i="16" s="1"/>
  <c r="L189" i="16" s="1"/>
  <c r="L190" i="16" s="1"/>
  <c r="L191" i="16" s="1"/>
  <c r="L192" i="16" s="1"/>
  <c r="L193" i="16" s="1"/>
  <c r="L194" i="16" s="1"/>
  <c r="L195" i="16" s="1"/>
  <c r="L196" i="16" s="1"/>
  <c r="L197" i="16" s="1"/>
  <c r="L198" i="16" s="1"/>
  <c r="AQ183" i="16"/>
  <c r="AP183" i="16"/>
  <c r="AO183" i="16"/>
  <c r="AN183" i="16"/>
  <c r="AM183" i="16"/>
  <c r="AL183" i="16"/>
  <c r="AK183" i="16"/>
  <c r="AJ183" i="16"/>
  <c r="AI183" i="16"/>
  <c r="AH183" i="16"/>
  <c r="AG183" i="16"/>
  <c r="AF183" i="16"/>
  <c r="AE183" i="16"/>
  <c r="AD183" i="16"/>
  <c r="AC183" i="16"/>
  <c r="AB183" i="16"/>
  <c r="AA183" i="16"/>
  <c r="Z183" i="16"/>
  <c r="Y183" i="16"/>
  <c r="X183" i="16"/>
  <c r="W183" i="16"/>
  <c r="V183" i="16"/>
  <c r="U183" i="16"/>
  <c r="T183" i="16"/>
  <c r="S183" i="16"/>
  <c r="R183" i="16"/>
  <c r="Q183" i="16"/>
  <c r="P183" i="16"/>
  <c r="O183" i="16"/>
  <c r="N183" i="16"/>
  <c r="M183" i="16"/>
  <c r="B183" i="16" s="1"/>
  <c r="M3" i="28" s="1"/>
  <c r="L167" i="16"/>
  <c r="L168" i="16" s="1"/>
  <c r="L169" i="16" s="1"/>
  <c r="L170" i="16" s="1"/>
  <c r="L171" i="16" s="1"/>
  <c r="L172" i="16" s="1"/>
  <c r="L173" i="16" s="1"/>
  <c r="L174" i="16" s="1"/>
  <c r="L175" i="16" s="1"/>
  <c r="L176" i="16" s="1"/>
  <c r="L177" i="16" s="1"/>
  <c r="L178" i="16" s="1"/>
  <c r="L179" i="16" s="1"/>
  <c r="L180" i="16" s="1"/>
  <c r="L181" i="16" s="1"/>
  <c r="AQ166" i="16"/>
  <c r="AP166" i="16"/>
  <c r="AO166" i="16"/>
  <c r="AN166" i="16"/>
  <c r="AM166" i="16"/>
  <c r="AL166" i="16"/>
  <c r="AK166" i="16"/>
  <c r="AJ166" i="16"/>
  <c r="AI166" i="16"/>
  <c r="AH166" i="16"/>
  <c r="AG166" i="16"/>
  <c r="AF166" i="16"/>
  <c r="AE166" i="16"/>
  <c r="AD166" i="16"/>
  <c r="AC166" i="16"/>
  <c r="AB166" i="16"/>
  <c r="AA166" i="16"/>
  <c r="Z166" i="16"/>
  <c r="Y166" i="16"/>
  <c r="X166" i="16"/>
  <c r="W166" i="16"/>
  <c r="V166" i="16"/>
  <c r="U166" i="16"/>
  <c r="T166" i="16"/>
  <c r="S166" i="16"/>
  <c r="R166" i="16"/>
  <c r="Q166" i="16"/>
  <c r="P166" i="16"/>
  <c r="O166" i="16"/>
  <c r="N166" i="16"/>
  <c r="M166" i="16"/>
  <c r="M165" i="16" s="1"/>
  <c r="L150" i="16"/>
  <c r="L151" i="16" s="1"/>
  <c r="L152" i="16" s="1"/>
  <c r="L153" i="16" s="1"/>
  <c r="L154" i="16" s="1"/>
  <c r="L155" i="16" s="1"/>
  <c r="L156" i="16" s="1"/>
  <c r="L157" i="16" s="1"/>
  <c r="L158" i="16" s="1"/>
  <c r="L159" i="16" s="1"/>
  <c r="L160" i="16" s="1"/>
  <c r="L161" i="16" s="1"/>
  <c r="L162" i="16" s="1"/>
  <c r="L163" i="16" s="1"/>
  <c r="L164" i="16" s="1"/>
  <c r="AQ149" i="16"/>
  <c r="AP149" i="16"/>
  <c r="AO149" i="16"/>
  <c r="AN149" i="16"/>
  <c r="AM149" i="16"/>
  <c r="AL149" i="16"/>
  <c r="AK149" i="16"/>
  <c r="AJ149" i="16"/>
  <c r="AI149" i="16"/>
  <c r="AH149" i="16"/>
  <c r="AG149" i="16"/>
  <c r="AF149" i="16"/>
  <c r="AE149" i="16"/>
  <c r="AD149" i="16"/>
  <c r="AC149" i="16"/>
  <c r="AB149" i="16"/>
  <c r="AA149" i="16"/>
  <c r="Z149" i="16"/>
  <c r="Y149" i="16"/>
  <c r="X149" i="16"/>
  <c r="W149" i="16"/>
  <c r="V149" i="16"/>
  <c r="U149" i="16"/>
  <c r="T149" i="16"/>
  <c r="S149" i="16"/>
  <c r="R149" i="16"/>
  <c r="Q149" i="16"/>
  <c r="P149" i="16"/>
  <c r="O149" i="16"/>
  <c r="N149" i="16"/>
  <c r="M149" i="16"/>
  <c r="A164" i="16" s="1"/>
  <c r="L133" i="16"/>
  <c r="L134" i="16" s="1"/>
  <c r="L135" i="16" s="1"/>
  <c r="L136" i="16" s="1"/>
  <c r="L137" i="16" s="1"/>
  <c r="L138" i="16" s="1"/>
  <c r="L139" i="16" s="1"/>
  <c r="L140" i="16" s="1"/>
  <c r="L141" i="16" s="1"/>
  <c r="L142" i="16" s="1"/>
  <c r="L143" i="16" s="1"/>
  <c r="L144" i="16" s="1"/>
  <c r="L145" i="16" s="1"/>
  <c r="L146" i="16" s="1"/>
  <c r="L147" i="16" s="1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AD132" i="16"/>
  <c r="AC132" i="16"/>
  <c r="AB132" i="16"/>
  <c r="AA132" i="16"/>
  <c r="Z132" i="16"/>
  <c r="Y132" i="16"/>
  <c r="X132" i="16"/>
  <c r="W132" i="16"/>
  <c r="V132" i="16"/>
  <c r="U132" i="16"/>
  <c r="T132" i="16"/>
  <c r="S132" i="16"/>
  <c r="R132" i="16"/>
  <c r="Q132" i="16"/>
  <c r="P132" i="16"/>
  <c r="O132" i="16"/>
  <c r="N132" i="16"/>
  <c r="M132" i="16"/>
  <c r="A147" i="16" s="1"/>
  <c r="L116" i="16"/>
  <c r="L117" i="16" s="1"/>
  <c r="L118" i="16" s="1"/>
  <c r="L119" i="16" s="1"/>
  <c r="L120" i="16" s="1"/>
  <c r="L121" i="16" s="1"/>
  <c r="L122" i="16" s="1"/>
  <c r="L123" i="16" s="1"/>
  <c r="L124" i="16" s="1"/>
  <c r="L125" i="16" s="1"/>
  <c r="L126" i="16" s="1"/>
  <c r="L127" i="16" s="1"/>
  <c r="L128" i="16" s="1"/>
  <c r="L129" i="16" s="1"/>
  <c r="L130" i="16" s="1"/>
  <c r="AQ115" i="16"/>
  <c r="AP115" i="16"/>
  <c r="AO115" i="16"/>
  <c r="AN115" i="16"/>
  <c r="AM115" i="16"/>
  <c r="AL115" i="16"/>
  <c r="AK115" i="16"/>
  <c r="AJ115" i="16"/>
  <c r="AI115" i="16"/>
  <c r="AH115" i="16"/>
  <c r="AG115" i="16"/>
  <c r="AF115" i="16"/>
  <c r="AE115" i="16"/>
  <c r="AD115" i="16"/>
  <c r="AC115" i="16"/>
  <c r="AB115" i="16"/>
  <c r="AA115" i="16"/>
  <c r="Z115" i="16"/>
  <c r="Y115" i="16"/>
  <c r="X115" i="16"/>
  <c r="W115" i="16"/>
  <c r="V115" i="16"/>
  <c r="U115" i="16"/>
  <c r="T115" i="16"/>
  <c r="S115" i="16"/>
  <c r="R115" i="16"/>
  <c r="Q115" i="16"/>
  <c r="P115" i="16"/>
  <c r="O115" i="16"/>
  <c r="N115" i="16"/>
  <c r="M115" i="16"/>
  <c r="B115" i="16" s="1"/>
  <c r="I3" i="28" s="1"/>
  <c r="L99" i="16"/>
  <c r="L100" i="16" s="1"/>
  <c r="L101" i="16" s="1"/>
  <c r="L102" i="16" s="1"/>
  <c r="L103" i="16" s="1"/>
  <c r="L104" i="16" s="1"/>
  <c r="L105" i="16" s="1"/>
  <c r="L106" i="16" s="1"/>
  <c r="L107" i="16" s="1"/>
  <c r="L108" i="16" s="1"/>
  <c r="L109" i="16" s="1"/>
  <c r="L110" i="16" s="1"/>
  <c r="L111" i="16" s="1"/>
  <c r="L112" i="16" s="1"/>
  <c r="L113" i="16" s="1"/>
  <c r="AQ98" i="16"/>
  <c r="AP98" i="16"/>
  <c r="AO98" i="16"/>
  <c r="AN98" i="16"/>
  <c r="AM98" i="16"/>
  <c r="AL98" i="16"/>
  <c r="AK98" i="16"/>
  <c r="AJ98" i="16"/>
  <c r="AI98" i="16"/>
  <c r="AH98" i="16"/>
  <c r="AG98" i="16"/>
  <c r="AF98" i="16"/>
  <c r="AE98" i="16"/>
  <c r="AD98" i="16"/>
  <c r="AC98" i="16"/>
  <c r="AB98" i="16"/>
  <c r="AA98" i="16"/>
  <c r="Z98" i="16"/>
  <c r="Y98" i="16"/>
  <c r="X98" i="16"/>
  <c r="W98" i="16"/>
  <c r="V98" i="16"/>
  <c r="U98" i="16"/>
  <c r="T98" i="16"/>
  <c r="S98" i="16"/>
  <c r="R98" i="16"/>
  <c r="Q98" i="16"/>
  <c r="P98" i="16"/>
  <c r="O98" i="16"/>
  <c r="N98" i="16"/>
  <c r="M98" i="16"/>
  <c r="B98" i="16" s="1"/>
  <c r="H3" i="28" s="1"/>
  <c r="L82" i="16"/>
  <c r="L83" i="16" s="1"/>
  <c r="L84" i="16" s="1"/>
  <c r="L85" i="16" s="1"/>
  <c r="L86" i="16" s="1"/>
  <c r="L87" i="16" s="1"/>
  <c r="L88" i="16" s="1"/>
  <c r="L89" i="16" s="1"/>
  <c r="L90" i="16" s="1"/>
  <c r="L91" i="16" s="1"/>
  <c r="L92" i="16" s="1"/>
  <c r="L93" i="16" s="1"/>
  <c r="L94" i="16" s="1"/>
  <c r="L95" i="16" s="1"/>
  <c r="L96" i="16" s="1"/>
  <c r="AQ81" i="16"/>
  <c r="AP81" i="16"/>
  <c r="AO81" i="16"/>
  <c r="AN81" i="16"/>
  <c r="AM81" i="16"/>
  <c r="AL81" i="16"/>
  <c r="AK81" i="16"/>
  <c r="AJ81" i="16"/>
  <c r="AI81" i="16"/>
  <c r="AH81" i="16"/>
  <c r="AG81" i="16"/>
  <c r="AF81" i="16"/>
  <c r="AE81" i="16"/>
  <c r="AD81" i="16"/>
  <c r="AC81" i="16"/>
  <c r="AB81" i="16"/>
  <c r="AA81" i="16"/>
  <c r="Z81" i="16"/>
  <c r="Y81" i="16"/>
  <c r="X81" i="16"/>
  <c r="W81" i="16"/>
  <c r="V81" i="16"/>
  <c r="U81" i="16"/>
  <c r="T81" i="16"/>
  <c r="S81" i="16"/>
  <c r="R81" i="16"/>
  <c r="Q81" i="16"/>
  <c r="P81" i="16"/>
  <c r="O81" i="16"/>
  <c r="N81" i="16"/>
  <c r="M81" i="16"/>
  <c r="M80" i="16" s="1"/>
  <c r="L65" i="16"/>
  <c r="L66" i="16" s="1"/>
  <c r="L67" i="16" s="1"/>
  <c r="L68" i="16" s="1"/>
  <c r="L69" i="16" s="1"/>
  <c r="L70" i="16" s="1"/>
  <c r="L71" i="16" s="1"/>
  <c r="L72" i="16" s="1"/>
  <c r="L73" i="16" s="1"/>
  <c r="L74" i="16" s="1"/>
  <c r="L75" i="16" s="1"/>
  <c r="L76" i="16" s="1"/>
  <c r="L77" i="16" s="1"/>
  <c r="L78" i="16" s="1"/>
  <c r="L79" i="16" s="1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M63" i="16" s="1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31" i="16"/>
  <c r="L32" i="16" s="1"/>
  <c r="L33" i="16" s="1"/>
  <c r="L34" i="16" s="1"/>
  <c r="L35" i="16" s="1"/>
  <c r="L36" i="16" s="1"/>
  <c r="L37" i="16" s="1"/>
  <c r="L38" i="16" s="1"/>
  <c r="L39" i="16" s="1"/>
  <c r="L40" i="16" s="1"/>
  <c r="L41" i="16" s="1"/>
  <c r="L42" i="16" s="1"/>
  <c r="L43" i="16" s="1"/>
  <c r="L44" i="16" s="1"/>
  <c r="L45" i="16" s="1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B30" i="16" s="1"/>
  <c r="D3" i="28" s="1"/>
  <c r="L14" i="16"/>
  <c r="L15" i="16" s="1"/>
  <c r="L16" i="16" s="1"/>
  <c r="L17" i="16" s="1"/>
  <c r="L18" i="16" s="1"/>
  <c r="L19" i="16" s="1"/>
  <c r="L20" i="16" s="1"/>
  <c r="L21" i="16" s="1"/>
  <c r="L22" i="16" s="1"/>
  <c r="L23" i="16" s="1"/>
  <c r="L24" i="16" s="1"/>
  <c r="L25" i="16" s="1"/>
  <c r="L26" i="16" s="1"/>
  <c r="L27" i="16" s="1"/>
  <c r="L28" i="16" s="1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B4" i="29" s="1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C179" i="6" s="1"/>
  <c r="B167" i="6"/>
  <c r="AF152" i="6"/>
  <c r="AE152" i="6"/>
  <c r="AD152" i="6"/>
  <c r="AC152" i="6"/>
  <c r="AB152" i="6"/>
  <c r="AA152" i="6"/>
  <c r="Z152" i="6"/>
  <c r="Y152" i="6"/>
  <c r="X152" i="6"/>
  <c r="W152" i="6"/>
  <c r="V152" i="6"/>
  <c r="V154" i="6" s="1"/>
  <c r="U152" i="6"/>
  <c r="T152" i="6"/>
  <c r="S152" i="6"/>
  <c r="R152" i="6"/>
  <c r="Q152" i="6"/>
  <c r="P152" i="6"/>
  <c r="O152" i="6"/>
  <c r="N152" i="6"/>
  <c r="M152" i="6"/>
  <c r="L152" i="6"/>
  <c r="K152" i="6"/>
  <c r="J152" i="6"/>
  <c r="J161" i="6" s="1"/>
  <c r="I152" i="6"/>
  <c r="H152" i="6"/>
  <c r="G152" i="6"/>
  <c r="F152" i="6"/>
  <c r="F162" i="6" s="1"/>
  <c r="E152" i="6"/>
  <c r="D152" i="6"/>
  <c r="C152" i="6"/>
  <c r="B152" i="6"/>
  <c r="B165" i="6" s="1"/>
  <c r="AF137" i="6"/>
  <c r="AE137" i="6"/>
  <c r="AD137" i="6"/>
  <c r="AC137" i="6"/>
  <c r="AC147" i="6" s="1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E147" i="6" s="1"/>
  <c r="D137" i="6"/>
  <c r="C137" i="6"/>
  <c r="B137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P127" i="6" s="1"/>
  <c r="O122" i="6"/>
  <c r="N122" i="6"/>
  <c r="M122" i="6"/>
  <c r="L122" i="6"/>
  <c r="K122" i="6"/>
  <c r="J122" i="6"/>
  <c r="I122" i="6"/>
  <c r="H122" i="6"/>
  <c r="H132" i="6" s="1"/>
  <c r="G122" i="6"/>
  <c r="F122" i="6"/>
  <c r="E122" i="6"/>
  <c r="D122" i="6"/>
  <c r="D134" i="6" s="1"/>
  <c r="C122" i="6"/>
  <c r="B122" i="6"/>
  <c r="AF107" i="6"/>
  <c r="AE107" i="6"/>
  <c r="AD107" i="6"/>
  <c r="AC107" i="6"/>
  <c r="AB107" i="6"/>
  <c r="AA107" i="6"/>
  <c r="AA114" i="6" s="1"/>
  <c r="Z107" i="6"/>
  <c r="Y107" i="6"/>
  <c r="X107" i="6"/>
  <c r="W107" i="6"/>
  <c r="V107" i="6"/>
  <c r="U107" i="6"/>
  <c r="T107" i="6"/>
  <c r="S107" i="6"/>
  <c r="R107" i="6"/>
  <c r="Q107" i="6"/>
  <c r="P107" i="6"/>
  <c r="O107" i="6"/>
  <c r="O119" i="6" s="1"/>
  <c r="N107" i="6"/>
  <c r="M107" i="6"/>
  <c r="L107" i="6"/>
  <c r="K107" i="6"/>
  <c r="J107" i="6"/>
  <c r="I107" i="6"/>
  <c r="H107" i="6"/>
  <c r="G107" i="6"/>
  <c r="G119" i="6" s="1"/>
  <c r="F107" i="6"/>
  <c r="E107" i="6"/>
  <c r="D107" i="6"/>
  <c r="C107" i="6"/>
  <c r="B107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N98" i="6" s="1"/>
  <c r="M92" i="6"/>
  <c r="L92" i="6"/>
  <c r="K92" i="6"/>
  <c r="J92" i="6"/>
  <c r="I92" i="6"/>
  <c r="H92" i="6"/>
  <c r="G92" i="6"/>
  <c r="F92" i="6"/>
  <c r="E92" i="6"/>
  <c r="D92" i="6"/>
  <c r="C92" i="6"/>
  <c r="B92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I86" i="6" s="1"/>
  <c r="H77" i="6"/>
  <c r="G77" i="6"/>
  <c r="F77" i="6"/>
  <c r="E77" i="6"/>
  <c r="D77" i="6"/>
  <c r="C77" i="6"/>
  <c r="B77" i="6"/>
  <c r="AF62" i="6"/>
  <c r="AE62" i="6"/>
  <c r="AD62" i="6"/>
  <c r="AC62" i="6"/>
  <c r="AB62" i="6"/>
  <c r="AB72" i="6" s="1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S50" i="6" s="1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N38" i="6" s="1"/>
  <c r="M32" i="6"/>
  <c r="L32" i="6"/>
  <c r="K32" i="6"/>
  <c r="J32" i="6"/>
  <c r="I32" i="6"/>
  <c r="H32" i="6"/>
  <c r="G32" i="6"/>
  <c r="F32" i="6"/>
  <c r="E32" i="6"/>
  <c r="D32" i="6"/>
  <c r="C32" i="6"/>
  <c r="B32" i="6"/>
  <c r="B35" i="6" s="1"/>
  <c r="AF17" i="6"/>
  <c r="AE17" i="6"/>
  <c r="AD17" i="6"/>
  <c r="AC17" i="6"/>
  <c r="AB17" i="6"/>
  <c r="AA17" i="6"/>
  <c r="Z17" i="6"/>
  <c r="Y17" i="6"/>
  <c r="Y31" i="6" s="1"/>
  <c r="X17" i="6"/>
  <c r="W17" i="6"/>
  <c r="V17" i="6"/>
  <c r="U17" i="6"/>
  <c r="T17" i="6"/>
  <c r="S17" i="6"/>
  <c r="R17" i="6"/>
  <c r="Q17" i="6"/>
  <c r="P17" i="6"/>
  <c r="O17" i="6"/>
  <c r="N17" i="6"/>
  <c r="M17" i="6"/>
  <c r="M28" i="6" s="1"/>
  <c r="L17" i="6"/>
  <c r="K17" i="6"/>
  <c r="J17" i="6"/>
  <c r="I17" i="6"/>
  <c r="H17" i="6"/>
  <c r="G17" i="6"/>
  <c r="F17" i="6"/>
  <c r="E17" i="6"/>
  <c r="D17" i="6"/>
  <c r="C17" i="6"/>
  <c r="B17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B324" i="5"/>
  <c r="B320" i="5"/>
  <c r="D320" i="5" s="1"/>
  <c r="B316" i="5"/>
  <c r="B312" i="5"/>
  <c r="B308" i="5"/>
  <c r="B304" i="5"/>
  <c r="B300" i="5"/>
  <c r="B298" i="5"/>
  <c r="B214" i="5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171" i="5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27" i="5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74" i="5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AA22" i="3"/>
  <c r="Y22" i="3"/>
  <c r="X22" i="3"/>
  <c r="W22" i="3"/>
  <c r="V22" i="3"/>
  <c r="U22" i="3"/>
  <c r="AA21" i="3"/>
  <c r="Y21" i="3"/>
  <c r="X21" i="3"/>
  <c r="W21" i="3"/>
  <c r="V21" i="3"/>
  <c r="U21" i="3"/>
  <c r="AA20" i="3"/>
  <c r="Y20" i="3"/>
  <c r="X20" i="3"/>
  <c r="W20" i="3"/>
  <c r="V20" i="3"/>
  <c r="U20" i="3"/>
  <c r="AA19" i="3"/>
  <c r="Y19" i="3"/>
  <c r="X19" i="3"/>
  <c r="W19" i="3"/>
  <c r="V19" i="3"/>
  <c r="U19" i="3"/>
  <c r="AA18" i="3"/>
  <c r="BH14" i="4" s="1"/>
  <c r="Y18" i="3"/>
  <c r="X18" i="3"/>
  <c r="W18" i="3"/>
  <c r="V18" i="3"/>
  <c r="U18" i="3"/>
  <c r="AA17" i="3"/>
  <c r="BG11" i="4"/>
  <c r="Y17" i="3"/>
  <c r="X17" i="3"/>
  <c r="W17" i="3"/>
  <c r="V17" i="3"/>
  <c r="U17" i="3"/>
  <c r="AA16" i="3"/>
  <c r="Y16" i="3"/>
  <c r="X16" i="3"/>
  <c r="W16" i="3"/>
  <c r="V16" i="3"/>
  <c r="U16" i="3"/>
  <c r="AA15" i="3"/>
  <c r="Y15" i="3"/>
  <c r="X15" i="3"/>
  <c r="W15" i="3"/>
  <c r="V15" i="3"/>
  <c r="U15" i="3"/>
  <c r="AA14" i="3"/>
  <c r="Y14" i="3"/>
  <c r="X14" i="3"/>
  <c r="W14" i="3"/>
  <c r="V14" i="3"/>
  <c r="U14" i="3"/>
  <c r="AA13" i="3"/>
  <c r="BK14" i="4" s="1"/>
  <c r="Y13" i="3"/>
  <c r="X13" i="3"/>
  <c r="W13" i="3"/>
  <c r="V13" i="3"/>
  <c r="U13" i="3"/>
  <c r="AA12" i="3"/>
  <c r="Y12" i="3"/>
  <c r="X12" i="3"/>
  <c r="W12" i="3"/>
  <c r="V12" i="3"/>
  <c r="U12" i="3"/>
  <c r="AA11" i="3"/>
  <c r="Y11" i="3"/>
  <c r="X11" i="3"/>
  <c r="W11" i="3"/>
  <c r="V11" i="3"/>
  <c r="U11" i="3"/>
  <c r="AA10" i="3"/>
  <c r="Y10" i="3"/>
  <c r="X10" i="3"/>
  <c r="W10" i="3"/>
  <c r="V10" i="3"/>
  <c r="U10" i="3"/>
  <c r="AA9" i="3"/>
  <c r="BC14" i="4" s="1"/>
  <c r="Y9" i="3"/>
  <c r="X9" i="3"/>
  <c r="W9" i="3"/>
  <c r="V9" i="3"/>
  <c r="U9" i="3"/>
  <c r="FN54" i="2"/>
  <c r="FN7" i="2"/>
  <c r="FA7" i="2"/>
  <c r="FA8" i="2"/>
  <c r="EN7" i="2"/>
  <c r="EN8" i="2" s="1"/>
  <c r="EA7" i="2"/>
  <c r="DN7" i="2"/>
  <c r="DN8" i="2"/>
  <c r="DA7" i="2"/>
  <c r="CN7" i="2"/>
  <c r="CN8" i="2"/>
  <c r="CA7" i="2"/>
  <c r="CA8" i="2" s="1"/>
  <c r="BN7" i="2"/>
  <c r="BA7" i="2"/>
  <c r="AN7" i="2"/>
  <c r="AN8" i="2" s="1"/>
  <c r="AA7" i="2"/>
  <c r="N7" i="2"/>
  <c r="N8" i="2"/>
  <c r="A7" i="2"/>
  <c r="FZ3" i="2"/>
  <c r="FM3" i="2"/>
  <c r="EZ3" i="2"/>
  <c r="EM3" i="2"/>
  <c r="DZ3" i="2"/>
  <c r="DM3" i="2"/>
  <c r="CZ3" i="2"/>
  <c r="CM3" i="2"/>
  <c r="BZ3" i="2"/>
  <c r="BM3" i="2"/>
  <c r="AZ3" i="2"/>
  <c r="AM3" i="2"/>
  <c r="Z3" i="2"/>
  <c r="M3" i="2"/>
  <c r="BP11" i="4"/>
  <c r="BN11" i="4"/>
  <c r="BL11" i="4"/>
  <c r="BK11" i="4"/>
  <c r="BH11" i="4"/>
  <c r="BF11" i="4"/>
  <c r="BE11" i="4"/>
  <c r="BC11" i="4"/>
  <c r="E11" i="4"/>
  <c r="D11" i="4"/>
  <c r="AK10" i="4"/>
  <c r="AJ10" i="4"/>
  <c r="AI10" i="4"/>
  <c r="AH10" i="4"/>
  <c r="AG10" i="4"/>
  <c r="AF10" i="4"/>
  <c r="AE10" i="4"/>
  <c r="AC10" i="4"/>
  <c r="AB10" i="4"/>
  <c r="AA10" i="4"/>
  <c r="Z10" i="4"/>
  <c r="X10" i="4"/>
  <c r="A9" i="4"/>
  <c r="DB7" i="2"/>
  <c r="DA8" i="2"/>
  <c r="DA9" i="2" s="1"/>
  <c r="EN9" i="2"/>
  <c r="B200" i="16"/>
  <c r="N3" i="28" s="1"/>
  <c r="B13" i="16"/>
  <c r="C3" i="28" s="1"/>
  <c r="A113" i="16"/>
  <c r="CO7" i="2"/>
  <c r="AA8" i="2"/>
  <c r="AA9" i="2"/>
  <c r="O7" i="2"/>
  <c r="AB7" i="2"/>
  <c r="DO7" i="2"/>
  <c r="Y174" i="6"/>
  <c r="M174" i="6"/>
  <c r="Y172" i="6"/>
  <c r="M172" i="6"/>
  <c r="AF171" i="6"/>
  <c r="T171" i="6"/>
  <c r="H171" i="6"/>
  <c r="Y168" i="6"/>
  <c r="M168" i="6"/>
  <c r="U181" i="6"/>
  <c r="Y178" i="6"/>
  <c r="T177" i="6"/>
  <c r="AF176" i="6"/>
  <c r="Q181" i="6"/>
  <c r="AF180" i="6"/>
  <c r="L180" i="6"/>
  <c r="B178" i="6"/>
  <c r="Q177" i="6"/>
  <c r="L176" i="6"/>
  <c r="B174" i="6"/>
  <c r="M173" i="6"/>
  <c r="H172" i="6"/>
  <c r="AC169" i="6"/>
  <c r="M169" i="6"/>
  <c r="X168" i="6"/>
  <c r="H168" i="6"/>
  <c r="AB164" i="6"/>
  <c r="X160" i="6"/>
  <c r="X159" i="6"/>
  <c r="E157" i="6"/>
  <c r="E156" i="6"/>
  <c r="X154" i="6"/>
  <c r="V149" i="6"/>
  <c r="W146" i="6"/>
  <c r="J146" i="6"/>
  <c r="W144" i="6"/>
  <c r="K144" i="6"/>
  <c r="AF177" i="6"/>
  <c r="M177" i="6"/>
  <c r="H176" i="6"/>
  <c r="L173" i="6"/>
  <c r="X172" i="6"/>
  <c r="B171" i="6"/>
  <c r="N170" i="6"/>
  <c r="AF181" i="6"/>
  <c r="E179" i="6"/>
  <c r="Q178" i="6"/>
  <c r="L177" i="6"/>
  <c r="Z176" i="6"/>
  <c r="B175" i="6"/>
  <c r="W172" i="6"/>
  <c r="AF170" i="6"/>
  <c r="M170" i="6"/>
  <c r="H169" i="6"/>
  <c r="L166" i="6"/>
  <c r="X153" i="6"/>
  <c r="W151" i="6"/>
  <c r="K148" i="6"/>
  <c r="W142" i="6"/>
  <c r="K142" i="6"/>
  <c r="Z133" i="6"/>
  <c r="N133" i="6"/>
  <c r="B133" i="6"/>
  <c r="N181" i="6"/>
  <c r="Z180" i="6"/>
  <c r="Y176" i="6"/>
  <c r="T175" i="6"/>
  <c r="AF174" i="6"/>
  <c r="E172" i="6"/>
  <c r="Q171" i="6"/>
  <c r="L170" i="6"/>
  <c r="Z169" i="6"/>
  <c r="B168" i="6"/>
  <c r="W148" i="6"/>
  <c r="Q141" i="6"/>
  <c r="Z126" i="6"/>
  <c r="N126" i="6"/>
  <c r="B126" i="6"/>
  <c r="Z181" i="6"/>
  <c r="B180" i="6"/>
  <c r="AF175" i="6"/>
  <c r="M175" i="6"/>
  <c r="H174" i="6"/>
  <c r="L171" i="6"/>
  <c r="X170" i="6"/>
  <c r="B169" i="6"/>
  <c r="N168" i="6"/>
  <c r="K147" i="6"/>
  <c r="W143" i="6"/>
  <c r="K143" i="6"/>
  <c r="AC113" i="6"/>
  <c r="Q113" i="6"/>
  <c r="E113" i="6"/>
  <c r="W83" i="6"/>
  <c r="K83" i="6"/>
  <c r="AC179" i="6"/>
  <c r="X178" i="6"/>
  <c r="N175" i="6"/>
  <c r="N174" i="6"/>
  <c r="N171" i="6"/>
  <c r="AE166" i="6"/>
  <c r="G164" i="6"/>
  <c r="P162" i="6"/>
  <c r="AE158" i="6"/>
  <c r="P155" i="6"/>
  <c r="G153" i="6"/>
  <c r="K139" i="6"/>
  <c r="W138" i="6"/>
  <c r="Z136" i="6"/>
  <c r="N124" i="6"/>
  <c r="B123" i="6"/>
  <c r="E118" i="6"/>
  <c r="AC114" i="6"/>
  <c r="Z105" i="6"/>
  <c r="AF102" i="6"/>
  <c r="T101" i="6"/>
  <c r="H100" i="6"/>
  <c r="N97" i="6"/>
  <c r="W90" i="6"/>
  <c r="W80" i="6"/>
  <c r="B181" i="6"/>
  <c r="R177" i="6"/>
  <c r="N176" i="6"/>
  <c r="J174" i="6"/>
  <c r="L172" i="6"/>
  <c r="M171" i="6"/>
  <c r="J170" i="6"/>
  <c r="L168" i="6"/>
  <c r="AF165" i="6"/>
  <c r="Q161" i="6"/>
  <c r="S160" i="6"/>
  <c r="AE157" i="6"/>
  <c r="G157" i="6"/>
  <c r="I156" i="6"/>
  <c r="S154" i="6"/>
  <c r="AC153" i="6"/>
  <c r="E153" i="6"/>
  <c r="AB151" i="6"/>
  <c r="F151" i="6"/>
  <c r="X149" i="6"/>
  <c r="AE148" i="6"/>
  <c r="S147" i="6"/>
  <c r="C146" i="6"/>
  <c r="L145" i="6"/>
  <c r="C144" i="6"/>
  <c r="E142" i="6"/>
  <c r="AE140" i="6"/>
  <c r="O140" i="6"/>
  <c r="J139" i="6"/>
  <c r="U138" i="6"/>
  <c r="C135" i="6"/>
  <c r="O134" i="6"/>
  <c r="AC133" i="6"/>
  <c r="E132" i="6"/>
  <c r="N130" i="6"/>
  <c r="Z129" i="6"/>
  <c r="I129" i="6"/>
  <c r="U128" i="6"/>
  <c r="O126" i="6"/>
  <c r="AD125" i="6"/>
  <c r="N125" i="6"/>
  <c r="AC124" i="6"/>
  <c r="AC181" i="6"/>
  <c r="X180" i="6"/>
  <c r="S179" i="6"/>
  <c r="N178" i="6"/>
  <c r="I177" i="6"/>
  <c r="M176" i="6"/>
  <c r="J175" i="6"/>
  <c r="I174" i="6"/>
  <c r="I173" i="6"/>
  <c r="K171" i="6"/>
  <c r="I170" i="6"/>
  <c r="N169" i="6"/>
  <c r="X166" i="6"/>
  <c r="AE165" i="6"/>
  <c r="AF164" i="6"/>
  <c r="D164" i="6"/>
  <c r="G163" i="6"/>
  <c r="AC157" i="6"/>
  <c r="AF156" i="6"/>
  <c r="H156" i="6"/>
  <c r="L155" i="6"/>
  <c r="R154" i="6"/>
  <c r="AB153" i="6"/>
  <c r="D153" i="6"/>
  <c r="AA151" i="6"/>
  <c r="C151" i="6"/>
  <c r="K150" i="6"/>
  <c r="W149" i="6"/>
  <c r="AD148" i="6"/>
  <c r="G148" i="6"/>
  <c r="K145" i="6"/>
  <c r="X144" i="6"/>
  <c r="L143" i="6"/>
  <c r="D142" i="6"/>
  <c r="P141" i="6"/>
  <c r="AD140" i="6"/>
  <c r="K140" i="6"/>
  <c r="F139" i="6"/>
  <c r="W136" i="6"/>
  <c r="R135" i="6"/>
  <c r="B135" i="6"/>
  <c r="M178" i="6"/>
  <c r="H177" i="6"/>
  <c r="I175" i="6"/>
  <c r="E173" i="6"/>
  <c r="J172" i="6"/>
  <c r="H170" i="6"/>
  <c r="E169" i="6"/>
  <c r="J168" i="6"/>
  <c r="X165" i="6"/>
  <c r="AE164" i="6"/>
  <c r="D163" i="6"/>
  <c r="Q160" i="6"/>
  <c r="R159" i="6"/>
  <c r="AC156" i="6"/>
  <c r="G156" i="6"/>
  <c r="Q154" i="6"/>
  <c r="V153" i="6"/>
  <c r="J150" i="6"/>
  <c r="J145" i="6"/>
  <c r="J143" i="6"/>
  <c r="J140" i="6"/>
  <c r="B132" i="6"/>
  <c r="N131" i="6"/>
  <c r="I130" i="6"/>
  <c r="Z124" i="6"/>
  <c r="AC112" i="6"/>
  <c r="Q111" i="6"/>
  <c r="E110" i="6"/>
  <c r="T106" i="6"/>
  <c r="H105" i="6"/>
  <c r="AA96" i="6"/>
  <c r="O95" i="6"/>
  <c r="AF94" i="6"/>
  <c r="C94" i="6"/>
  <c r="T93" i="6"/>
  <c r="W88" i="6"/>
  <c r="K87" i="6"/>
  <c r="W82" i="6"/>
  <c r="U72" i="6"/>
  <c r="U65" i="6"/>
  <c r="I65" i="6"/>
  <c r="Z54" i="6"/>
  <c r="N54" i="6"/>
  <c r="V180" i="6"/>
  <c r="Q179" i="6"/>
  <c r="L178" i="6"/>
  <c r="H175" i="6"/>
  <c r="E174" i="6"/>
  <c r="I168" i="6"/>
  <c r="S166" i="6"/>
  <c r="E162" i="6"/>
  <c r="L161" i="6"/>
  <c r="Q159" i="6"/>
  <c r="X158" i="6"/>
  <c r="AB156" i="6"/>
  <c r="AE155" i="6"/>
  <c r="I143" i="6"/>
  <c r="W139" i="6"/>
  <c r="B136" i="6"/>
  <c r="AF131" i="6"/>
  <c r="Z125" i="6"/>
  <c r="I124" i="6"/>
  <c r="Z123" i="6"/>
  <c r="AC118" i="6"/>
  <c r="Q117" i="6"/>
  <c r="E116" i="6"/>
  <c r="AD111" i="6"/>
  <c r="R110" i="6"/>
  <c r="F109" i="6"/>
  <c r="W108" i="6"/>
  <c r="H108" i="6"/>
  <c r="AA102" i="6"/>
  <c r="O101" i="6"/>
  <c r="AF100" i="6"/>
  <c r="C100" i="6"/>
  <c r="T99" i="6"/>
  <c r="Z96" i="6"/>
  <c r="N95" i="6"/>
  <c r="K79" i="6"/>
  <c r="U70" i="6"/>
  <c r="I70" i="6"/>
  <c r="AD55" i="6"/>
  <c r="R55" i="6"/>
  <c r="F55" i="6"/>
  <c r="Y181" i="6"/>
  <c r="T180" i="6"/>
  <c r="J178" i="6"/>
  <c r="E177" i="6"/>
  <c r="B176" i="6"/>
  <c r="AF172" i="6"/>
  <c r="E171" i="6"/>
  <c r="B170" i="6"/>
  <c r="R166" i="6"/>
  <c r="X164" i="6"/>
  <c r="AE163" i="6"/>
  <c r="D162" i="6"/>
  <c r="L160" i="6"/>
  <c r="V148" i="6"/>
  <c r="J147" i="6"/>
  <c r="V139" i="6"/>
  <c r="AF135" i="6"/>
  <c r="Z130" i="6"/>
  <c r="U129" i="6"/>
  <c r="B129" i="6"/>
  <c r="I126" i="6"/>
  <c r="AD117" i="6"/>
  <c r="R116" i="6"/>
  <c r="F115" i="6"/>
  <c r="AC111" i="6"/>
  <c r="Q110" i="6"/>
  <c r="C110" i="6"/>
  <c r="E109" i="6"/>
  <c r="AF106" i="6"/>
  <c r="C106" i="6"/>
  <c r="T105" i="6"/>
  <c r="B100" i="6"/>
  <c r="H97" i="6"/>
  <c r="AA95" i="6"/>
  <c r="AC94" i="6"/>
  <c r="O94" i="6"/>
  <c r="AF93" i="6"/>
  <c r="Q93" i="6"/>
  <c r="C93" i="6"/>
  <c r="W87" i="6"/>
  <c r="K86" i="6"/>
  <c r="O84" i="6"/>
  <c r="C83" i="6"/>
  <c r="AE80" i="6"/>
  <c r="W79" i="6"/>
  <c r="J79" i="6"/>
  <c r="AA78" i="6"/>
  <c r="E75" i="6"/>
  <c r="W74" i="6"/>
  <c r="F72" i="6"/>
  <c r="AA69" i="6"/>
  <c r="O69" i="6"/>
  <c r="C69" i="6"/>
  <c r="T181" i="6"/>
  <c r="J179" i="6"/>
  <c r="E178" i="6"/>
  <c r="AC174" i="6"/>
  <c r="AD171" i="6"/>
  <c r="AD170" i="6"/>
  <c r="AF169" i="6"/>
  <c r="AF168" i="6"/>
  <c r="Q166" i="6"/>
  <c r="S165" i="6"/>
  <c r="AB163" i="6"/>
  <c r="D161" i="6"/>
  <c r="X156" i="6"/>
  <c r="AC155" i="6"/>
  <c r="L154" i="6"/>
  <c r="U148" i="6"/>
  <c r="Q146" i="6"/>
  <c r="K141" i="6"/>
  <c r="W140" i="6"/>
  <c r="N135" i="6"/>
  <c r="T133" i="6"/>
  <c r="Z127" i="6"/>
  <c r="I123" i="6"/>
  <c r="AC117" i="6"/>
  <c r="Q116" i="6"/>
  <c r="E115" i="6"/>
  <c r="AD110" i="6"/>
  <c r="R109" i="6"/>
  <c r="F108" i="6"/>
  <c r="H103" i="6"/>
  <c r="AA101" i="6"/>
  <c r="O100" i="6"/>
  <c r="AF99" i="6"/>
  <c r="C99" i="6"/>
  <c r="Z95" i="6"/>
  <c r="N94" i="6"/>
  <c r="I74" i="6"/>
  <c r="U68" i="6"/>
  <c r="I68" i="6"/>
  <c r="AD53" i="6"/>
  <c r="R53" i="6"/>
  <c r="F53" i="6"/>
  <c r="N180" i="6"/>
  <c r="I179" i="6"/>
  <c r="Y173" i="6"/>
  <c r="Z170" i="6"/>
  <c r="P166" i="6"/>
  <c r="AC162" i="6"/>
  <c r="AD161" i="6"/>
  <c r="L159" i="6"/>
  <c r="P157" i="6"/>
  <c r="Q153" i="6"/>
  <c r="W145" i="6"/>
  <c r="J141" i="6"/>
  <c r="V140" i="6"/>
  <c r="N132" i="6"/>
  <c r="Z131" i="6"/>
  <c r="U124" i="6"/>
  <c r="H123" i="6"/>
  <c r="E121" i="6"/>
  <c r="AD116" i="6"/>
  <c r="R115" i="6"/>
  <c r="F114" i="6"/>
  <c r="AC110" i="6"/>
  <c r="Q109" i="6"/>
  <c r="E108" i="6"/>
  <c r="O106" i="6"/>
  <c r="AF105" i="6"/>
  <c r="C105" i="6"/>
  <c r="Z101" i="6"/>
  <c r="N100" i="6"/>
  <c r="T97" i="6"/>
  <c r="H96" i="6"/>
  <c r="AA94" i="6"/>
  <c r="AC93" i="6"/>
  <c r="O93" i="6"/>
  <c r="AE89" i="6"/>
  <c r="S88" i="6"/>
  <c r="W86" i="6"/>
  <c r="K85" i="6"/>
  <c r="AA84" i="6"/>
  <c r="O83" i="6"/>
  <c r="S82" i="6"/>
  <c r="K81" i="6"/>
  <c r="C80" i="6"/>
  <c r="T79" i="6"/>
  <c r="G79" i="6"/>
  <c r="K76" i="6"/>
  <c r="M181" i="6"/>
  <c r="H180" i="6"/>
  <c r="AC177" i="6"/>
  <c r="X176" i="6"/>
  <c r="Z175" i="6"/>
  <c r="Z174" i="6"/>
  <c r="X173" i="6"/>
  <c r="AC172" i="6"/>
  <c r="Z171" i="6"/>
  <c r="Y170" i="6"/>
  <c r="Y169" i="6"/>
  <c r="AA168" i="6"/>
  <c r="Q165" i="6"/>
  <c r="U163" i="6"/>
  <c r="AB162" i="6"/>
  <c r="AC161" i="6"/>
  <c r="AF160" i="6"/>
  <c r="D160" i="6"/>
  <c r="L158" i="6"/>
  <c r="AE154" i="6"/>
  <c r="E154" i="6"/>
  <c r="P153" i="6"/>
  <c r="O151" i="6"/>
  <c r="W150" i="6"/>
  <c r="AD149" i="6"/>
  <c r="K149" i="6"/>
  <c r="R148" i="6"/>
  <c r="F147" i="6"/>
  <c r="V145" i="6"/>
  <c r="AE144" i="6"/>
  <c r="V143" i="6"/>
  <c r="D140" i="6"/>
  <c r="P139" i="6"/>
  <c r="AD138" i="6"/>
  <c r="K138" i="6"/>
  <c r="N136" i="6"/>
  <c r="AB135" i="6"/>
  <c r="I135" i="6"/>
  <c r="W134" i="6"/>
  <c r="R133" i="6"/>
  <c r="AD132" i="6"/>
  <c r="C130" i="6"/>
  <c r="O129" i="6"/>
  <c r="AC128" i="6"/>
  <c r="F127" i="6"/>
  <c r="U126" i="6"/>
  <c r="I181" i="6"/>
  <c r="AD178" i="6"/>
  <c r="Y177" i="6"/>
  <c r="T176" i="6"/>
  <c r="Y175" i="6"/>
  <c r="V174" i="6"/>
  <c r="T172" i="6"/>
  <c r="Y171" i="6"/>
  <c r="V170" i="6"/>
  <c r="U169" i="6"/>
  <c r="Z168" i="6"/>
  <c r="G166" i="6"/>
  <c r="P164" i="6"/>
  <c r="T163" i="6"/>
  <c r="U162" i="6"/>
  <c r="AB161" i="6"/>
  <c r="AF159" i="6"/>
  <c r="H159" i="6"/>
  <c r="X155" i="6"/>
  <c r="AC154" i="6"/>
  <c r="D154" i="6"/>
  <c r="U150" i="6"/>
  <c r="AC149" i="6"/>
  <c r="J149" i="6"/>
  <c r="L146" i="6"/>
  <c r="AD144" i="6"/>
  <c r="L144" i="6"/>
  <c r="AE142" i="6"/>
  <c r="X141" i="6"/>
  <c r="S140" i="6"/>
  <c r="C140" i="6"/>
  <c r="AC138" i="6"/>
  <c r="AA135" i="6"/>
  <c r="H135" i="6"/>
  <c r="C134" i="6"/>
  <c r="Q133" i="6"/>
  <c r="AC132" i="6"/>
  <c r="B130" i="6"/>
  <c r="N129" i="6"/>
  <c r="I128" i="6"/>
  <c r="W127" i="6"/>
  <c r="E127" i="6"/>
  <c r="E126" i="6"/>
  <c r="C125" i="6"/>
  <c r="C124" i="6"/>
  <c r="H181" i="6"/>
  <c r="AC178" i="6"/>
  <c r="X177" i="6"/>
  <c r="U174" i="6"/>
  <c r="U173" i="6"/>
  <c r="X171" i="6"/>
  <c r="U170" i="6"/>
  <c r="T169" i="6"/>
  <c r="T168" i="6"/>
  <c r="F166" i="6"/>
  <c r="P163" i="6"/>
  <c r="AC160" i="6"/>
  <c r="AE159" i="6"/>
  <c r="J157" i="6"/>
  <c r="AB154" i="6"/>
  <c r="W147" i="6"/>
  <c r="K146" i="6"/>
  <c r="AC144" i="6"/>
  <c r="W141" i="6"/>
  <c r="AD139" i="6"/>
  <c r="Z135" i="6"/>
  <c r="B125" i="6"/>
  <c r="B124" i="6"/>
  <c r="AC115" i="6"/>
  <c r="Q114" i="6"/>
  <c r="K110" i="6"/>
  <c r="AD108" i="6"/>
  <c r="N105" i="6"/>
  <c r="AF103" i="6"/>
  <c r="T102" i="6"/>
  <c r="H101" i="6"/>
  <c r="AA99" i="6"/>
  <c r="O98" i="6"/>
  <c r="W91" i="6"/>
  <c r="Y90" i="6"/>
  <c r="K90" i="6"/>
  <c r="U76" i="6"/>
  <c r="I73" i="6"/>
  <c r="U64" i="6"/>
  <c r="I64" i="6"/>
  <c r="AD61" i="6"/>
  <c r="R61" i="6"/>
  <c r="F61" i="6"/>
  <c r="Z53" i="6"/>
  <c r="N53" i="6"/>
  <c r="B53" i="6"/>
  <c r="T170" i="6"/>
  <c r="AE153" i="6"/>
  <c r="Z149" i="6"/>
  <c r="V141" i="6"/>
  <c r="Z132" i="6"/>
  <c r="K129" i="6"/>
  <c r="F126" i="6"/>
  <c r="K124" i="6"/>
  <c r="R121" i="6"/>
  <c r="Q120" i="6"/>
  <c r="F117" i="6"/>
  <c r="AD114" i="6"/>
  <c r="T111" i="6"/>
  <c r="M110" i="6"/>
  <c r="L109" i="6"/>
  <c r="K108" i="6"/>
  <c r="W105" i="6"/>
  <c r="Q104" i="6"/>
  <c r="H102" i="6"/>
  <c r="E100" i="6"/>
  <c r="U96" i="6"/>
  <c r="T95" i="6"/>
  <c r="L93" i="6"/>
  <c r="Y91" i="6"/>
  <c r="V89" i="6"/>
  <c r="G86" i="6"/>
  <c r="F85" i="6"/>
  <c r="AD82" i="6"/>
  <c r="AD81" i="6"/>
  <c r="AE78" i="6"/>
  <c r="U74" i="6"/>
  <c r="AD72" i="6"/>
  <c r="K71" i="6"/>
  <c r="R70" i="6"/>
  <c r="W67" i="6"/>
  <c r="W65" i="6"/>
  <c r="C65" i="6"/>
  <c r="C63" i="6"/>
  <c r="Z61" i="6"/>
  <c r="F57" i="6"/>
  <c r="Z55" i="6"/>
  <c r="F51" i="6"/>
  <c r="Z48" i="6"/>
  <c r="AA41" i="6"/>
  <c r="O38" i="6"/>
  <c r="C35" i="6"/>
  <c r="Q169" i="6"/>
  <c r="O163" i="6"/>
  <c r="H153" i="6"/>
  <c r="C149" i="6"/>
  <c r="C141" i="6"/>
  <c r="W132" i="6"/>
  <c r="D124" i="6"/>
  <c r="Q121" i="6"/>
  <c r="N120" i="6"/>
  <c r="H119" i="6"/>
  <c r="G118" i="6"/>
  <c r="E117" i="6"/>
  <c r="AD115" i="6"/>
  <c r="T112" i="6"/>
  <c r="R111" i="6"/>
  <c r="L110" i="6"/>
  <c r="V106" i="6"/>
  <c r="O104" i="6"/>
  <c r="G102" i="6"/>
  <c r="AC99" i="6"/>
  <c r="Z97" i="6"/>
  <c r="T96" i="6"/>
  <c r="K94" i="6"/>
  <c r="J93" i="6"/>
  <c r="X91" i="6"/>
  <c r="O89" i="6"/>
  <c r="N88" i="6"/>
  <c r="L87" i="6"/>
  <c r="F86" i="6"/>
  <c r="D85" i="6"/>
  <c r="AB83" i="6"/>
  <c r="AB82" i="6"/>
  <c r="AA80" i="6"/>
  <c r="AA79" i="6"/>
  <c r="X78" i="6"/>
  <c r="O75" i="6"/>
  <c r="AC72" i="6"/>
  <c r="C72" i="6"/>
  <c r="Q70" i="6"/>
  <c r="U67" i="6"/>
  <c r="K64" i="6"/>
  <c r="U63" i="6"/>
  <c r="W61" i="6"/>
  <c r="N60" i="6"/>
  <c r="N58" i="6"/>
  <c r="X57" i="6"/>
  <c r="N56" i="6"/>
  <c r="Y55" i="6"/>
  <c r="V52" i="6"/>
  <c r="F52" i="6"/>
  <c r="E51" i="6"/>
  <c r="F50" i="6"/>
  <c r="V49" i="6"/>
  <c r="Y48" i="6"/>
  <c r="J48" i="6"/>
  <c r="G46" i="6"/>
  <c r="X45" i="6"/>
  <c r="Z44" i="6"/>
  <c r="L44" i="6"/>
  <c r="P43" i="6"/>
  <c r="C43" i="6"/>
  <c r="U42" i="6"/>
  <c r="Z41" i="6"/>
  <c r="M41" i="6"/>
  <c r="D40" i="6"/>
  <c r="I39" i="6"/>
  <c r="AA38" i="6"/>
  <c r="S37" i="6"/>
  <c r="X36" i="6"/>
  <c r="AB35" i="6"/>
  <c r="O35" i="6"/>
  <c r="G34" i="6"/>
  <c r="Y33" i="6"/>
  <c r="L33" i="6"/>
  <c r="P30" i="6"/>
  <c r="H29" i="6"/>
  <c r="Z28" i="6"/>
  <c r="E27" i="6"/>
  <c r="J26" i="6"/>
  <c r="N25" i="6"/>
  <c r="E181" i="6"/>
  <c r="P168" i="6"/>
  <c r="R162" i="6"/>
  <c r="O148" i="6"/>
  <c r="AA136" i="6"/>
  <c r="G132" i="6"/>
  <c r="W128" i="6"/>
  <c r="AF123" i="6"/>
  <c r="N121" i="6"/>
  <c r="M120" i="6"/>
  <c r="D118" i="6"/>
  <c r="AC116" i="6"/>
  <c r="AB115" i="6"/>
  <c r="Z114" i="6"/>
  <c r="T113" i="6"/>
  <c r="Q112" i="6"/>
  <c r="J110" i="6"/>
  <c r="H109" i="6"/>
  <c r="B108" i="6"/>
  <c r="U106" i="6"/>
  <c r="O105" i="6"/>
  <c r="L104" i="6"/>
  <c r="F103" i="6"/>
  <c r="E102" i="6"/>
  <c r="C101" i="6"/>
  <c r="AB99" i="6"/>
  <c r="S97" i="6"/>
  <c r="P95" i="6"/>
  <c r="J94" i="6"/>
  <c r="H93" i="6"/>
  <c r="V91" i="6"/>
  <c r="T90" i="6"/>
  <c r="N89" i="6"/>
  <c r="K88" i="6"/>
  <c r="D86" i="6"/>
  <c r="B85" i="6"/>
  <c r="AA83" i="6"/>
  <c r="Z82" i="6"/>
  <c r="W81" i="6"/>
  <c r="X80" i="6"/>
  <c r="Z79" i="6"/>
  <c r="W78" i="6"/>
  <c r="I76" i="6"/>
  <c r="N75" i="6"/>
  <c r="R74" i="6"/>
  <c r="W73" i="6"/>
  <c r="B72" i="6"/>
  <c r="I71" i="6"/>
  <c r="P70" i="6"/>
  <c r="W69" i="6"/>
  <c r="AD68" i="6"/>
  <c r="H68" i="6"/>
  <c r="T67" i="6"/>
  <c r="AD66" i="6"/>
  <c r="I66" i="6"/>
  <c r="AD64" i="6"/>
  <c r="B61" i="6"/>
  <c r="L60" i="6"/>
  <c r="V59" i="6"/>
  <c r="L58" i="6"/>
  <c r="W57" i="6"/>
  <c r="M56" i="6"/>
  <c r="B55" i="6"/>
  <c r="L54" i="6"/>
  <c r="Y53" i="6"/>
  <c r="E52" i="6"/>
  <c r="S51" i="6"/>
  <c r="D51" i="6"/>
  <c r="D50" i="6"/>
  <c r="U49" i="6"/>
  <c r="X48" i="6"/>
  <c r="I48" i="6"/>
  <c r="I45" i="6"/>
  <c r="Y44" i="6"/>
  <c r="AB43" i="6"/>
  <c r="O43" i="6"/>
  <c r="B43" i="6"/>
  <c r="G42" i="6"/>
  <c r="Y41" i="6"/>
  <c r="P40" i="6"/>
  <c r="AE179" i="6"/>
  <c r="U161" i="6"/>
  <c r="V147" i="6"/>
  <c r="AC139" i="6"/>
  <c r="C132" i="6"/>
  <c r="AC123" i="6"/>
  <c r="L121" i="6"/>
  <c r="F120" i="6"/>
  <c r="Y115" i="6"/>
  <c r="R113" i="6"/>
  <c r="AF108" i="6"/>
  <c r="L105" i="6"/>
  <c r="K104" i="6"/>
  <c r="E103" i="6"/>
  <c r="B102" i="6"/>
  <c r="AA100" i="6"/>
  <c r="Z99" i="6"/>
  <c r="X98" i="6"/>
  <c r="O96" i="6"/>
  <c r="I95" i="6"/>
  <c r="H94" i="6"/>
  <c r="S91" i="6"/>
  <c r="M90" i="6"/>
  <c r="J88" i="6"/>
  <c r="AF85" i="6"/>
  <c r="Y83" i="6"/>
  <c r="Y82" i="6"/>
  <c r="V81" i="6"/>
  <c r="V80" i="6"/>
  <c r="S79" i="6"/>
  <c r="U78" i="6"/>
  <c r="K75" i="6"/>
  <c r="U73" i="6"/>
  <c r="U69" i="6"/>
  <c r="Q67" i="6"/>
  <c r="Q65" i="6"/>
  <c r="AC64" i="6"/>
  <c r="R63" i="6"/>
  <c r="AD60" i="6"/>
  <c r="AD58" i="6"/>
  <c r="R51" i="6"/>
  <c r="R50" i="6"/>
  <c r="F49" i="6"/>
  <c r="AA43" i="6"/>
  <c r="O40" i="6"/>
  <c r="C37" i="6"/>
  <c r="AE34" i="6"/>
  <c r="Z178" i="6"/>
  <c r="AB160" i="6"/>
  <c r="AD146" i="6"/>
  <c r="L139" i="6"/>
  <c r="V135" i="6"/>
  <c r="U131" i="6"/>
  <c r="F128" i="6"/>
  <c r="P125" i="6"/>
  <c r="AB123" i="6"/>
  <c r="K121" i="6"/>
  <c r="E120" i="6"/>
  <c r="B119" i="6"/>
  <c r="AA117" i="6"/>
  <c r="Y116" i="6"/>
  <c r="X115" i="6"/>
  <c r="R114" i="6"/>
  <c r="O113" i="6"/>
  <c r="H111" i="6"/>
  <c r="F110" i="6"/>
  <c r="J105" i="6"/>
  <c r="B103" i="6"/>
  <c r="AF101" i="6"/>
  <c r="Z100" i="6"/>
  <c r="W99" i="6"/>
  <c r="Q98" i="6"/>
  <c r="N96" i="6"/>
  <c r="H95" i="6"/>
  <c r="E94" i="6"/>
  <c r="R91" i="6"/>
  <c r="I89" i="6"/>
  <c r="C88" i="6"/>
  <c r="B87" i="6"/>
  <c r="AE85" i="6"/>
  <c r="Y84" i="6"/>
  <c r="V83" i="6"/>
  <c r="R82" i="6"/>
  <c r="T81" i="6"/>
  <c r="U80" i="6"/>
  <c r="R79" i="6"/>
  <c r="S78" i="6"/>
  <c r="D76" i="6"/>
  <c r="I75" i="6"/>
  <c r="AC71" i="6"/>
  <c r="E71" i="6"/>
  <c r="Z68" i="6"/>
  <c r="F68" i="6"/>
  <c r="O67" i="6"/>
  <c r="AA66" i="6"/>
  <c r="F66" i="6"/>
  <c r="P65" i="6"/>
  <c r="Z64" i="6"/>
  <c r="F64" i="6"/>
  <c r="Q63" i="6"/>
  <c r="AC58" i="6"/>
  <c r="AD56" i="6"/>
  <c r="AD54" i="6"/>
  <c r="V53" i="6"/>
  <c r="R52" i="6"/>
  <c r="B52" i="6"/>
  <c r="Q51" i="6"/>
  <c r="B50" i="6"/>
  <c r="S49" i="6"/>
  <c r="E49" i="6"/>
  <c r="F48" i="6"/>
  <c r="D46" i="6"/>
  <c r="Z43" i="6"/>
  <c r="AE42" i="6"/>
  <c r="D42" i="6"/>
  <c r="AA40" i="6"/>
  <c r="N40" i="6"/>
  <c r="S39" i="6"/>
  <c r="X38" i="6"/>
  <c r="O37" i="6"/>
  <c r="B37" i="6"/>
  <c r="G36" i="6"/>
  <c r="Y35" i="6"/>
  <c r="L35" i="6"/>
  <c r="D34" i="6"/>
  <c r="I33" i="6"/>
  <c r="H31" i="6"/>
  <c r="M30" i="6"/>
  <c r="E29" i="6"/>
  <c r="AF26" i="6"/>
  <c r="AC24" i="6"/>
  <c r="H23" i="6"/>
  <c r="Z22" i="6"/>
  <c r="Q21" i="6"/>
  <c r="V20" i="6"/>
  <c r="N19" i="6"/>
  <c r="B19" i="6"/>
  <c r="V11" i="6"/>
  <c r="J11" i="6"/>
  <c r="AC10" i="6"/>
  <c r="Q10" i="6"/>
  <c r="E10" i="6"/>
  <c r="AE8" i="6"/>
  <c r="S8" i="6"/>
  <c r="G8" i="6"/>
  <c r="Z7" i="6"/>
  <c r="N7" i="6"/>
  <c r="B7" i="6"/>
  <c r="W4" i="6"/>
  <c r="K4" i="6"/>
  <c r="U177" i="6"/>
  <c r="AC159" i="6"/>
  <c r="F146" i="6"/>
  <c r="X138" i="6"/>
  <c r="E135" i="6"/>
  <c r="R131" i="6"/>
  <c r="C128" i="6"/>
  <c r="U123" i="6"/>
  <c r="B120" i="6"/>
  <c r="AF118" i="6"/>
  <c r="Z117" i="6"/>
  <c r="W116" i="6"/>
  <c r="Q115" i="6"/>
  <c r="O114" i="6"/>
  <c r="N113" i="6"/>
  <c r="H112" i="6"/>
  <c r="E111" i="6"/>
  <c r="AD109" i="6"/>
  <c r="AC108" i="6"/>
  <c r="J106" i="6"/>
  <c r="I105" i="6"/>
  <c r="C104" i="6"/>
  <c r="W100" i="6"/>
  <c r="V99" i="6"/>
  <c r="K91" i="6"/>
  <c r="I90" i="6"/>
  <c r="H89" i="6"/>
  <c r="AD86" i="6"/>
  <c r="W84" i="6"/>
  <c r="U83" i="6"/>
  <c r="O80" i="6"/>
  <c r="R78" i="6"/>
  <c r="C76" i="6"/>
  <c r="R73" i="6"/>
  <c r="W72" i="6"/>
  <c r="K70" i="6"/>
  <c r="R69" i="6"/>
  <c r="O65" i="6"/>
  <c r="E64" i="6"/>
  <c r="O63" i="6"/>
  <c r="F60" i="6"/>
  <c r="F58" i="6"/>
  <c r="R57" i="6"/>
  <c r="R49" i="6"/>
  <c r="E48" i="6"/>
  <c r="C46" i="6"/>
  <c r="C42" i="6"/>
  <c r="AA37" i="6"/>
  <c r="S36" i="6"/>
  <c r="C34" i="6"/>
  <c r="G33" i="6"/>
  <c r="T23" i="6"/>
  <c r="H20" i="6"/>
  <c r="AF18" i="6"/>
  <c r="T18" i="6"/>
  <c r="H18" i="6"/>
  <c r="P176" i="6"/>
  <c r="AF158" i="6"/>
  <c r="R145" i="6"/>
  <c r="G138" i="6"/>
  <c r="Q134" i="6"/>
  <c r="B131" i="6"/>
  <c r="R127" i="6"/>
  <c r="D125" i="6"/>
  <c r="Q123" i="6"/>
  <c r="B121" i="6"/>
  <c r="Y118" i="6"/>
  <c r="W117" i="6"/>
  <c r="M114" i="6"/>
  <c r="E112" i="6"/>
  <c r="D111" i="6"/>
  <c r="AC109" i="6"/>
  <c r="Z108" i="6"/>
  <c r="H106" i="6"/>
  <c r="B105" i="6"/>
  <c r="AE103" i="6"/>
  <c r="X101" i="6"/>
  <c r="U100" i="6"/>
  <c r="O99" i="6"/>
  <c r="L97" i="6"/>
  <c r="C95" i="6"/>
  <c r="J91" i="6"/>
  <c r="G90" i="6"/>
  <c r="AF88" i="6"/>
  <c r="AD87" i="6"/>
  <c r="W85" i="6"/>
  <c r="T84" i="6"/>
  <c r="N83" i="6"/>
  <c r="O82" i="6"/>
  <c r="P81" i="6"/>
  <c r="M80" i="6"/>
  <c r="N79" i="6"/>
  <c r="K78" i="6"/>
  <c r="AC75" i="6"/>
  <c r="C75" i="6"/>
  <c r="Q72" i="6"/>
  <c r="W71" i="6"/>
  <c r="AD70" i="6"/>
  <c r="F70" i="6"/>
  <c r="C66" i="6"/>
  <c r="W64" i="6"/>
  <c r="Z60" i="6"/>
  <c r="Z58" i="6"/>
  <c r="E58" i="6"/>
  <c r="Z56" i="6"/>
  <c r="F56" i="6"/>
  <c r="F54" i="6"/>
  <c r="AD51" i="6"/>
  <c r="AD50" i="6"/>
  <c r="N50" i="6"/>
  <c r="Q49" i="6"/>
  <c r="B49" i="6"/>
  <c r="R48" i="6"/>
  <c r="P46" i="6"/>
  <c r="B46" i="6"/>
  <c r="C45" i="6"/>
  <c r="AB42" i="6"/>
  <c r="O42" i="6"/>
  <c r="B42" i="6"/>
  <c r="G41" i="6"/>
  <c r="D39" i="6"/>
  <c r="Z37" i="6"/>
  <c r="AE36" i="6"/>
  <c r="AB34" i="6"/>
  <c r="O34" i="6"/>
  <c r="B34" i="6"/>
  <c r="S33" i="6"/>
  <c r="AF31" i="6"/>
  <c r="AC29" i="6"/>
  <c r="H28" i="6"/>
  <c r="Q26" i="6"/>
  <c r="AF23" i="6"/>
  <c r="E23" i="6"/>
  <c r="T20" i="6"/>
  <c r="Y19" i="6"/>
  <c r="V9" i="6"/>
  <c r="J9" i="6"/>
  <c r="AC8" i="6"/>
  <c r="Q8" i="6"/>
  <c r="E8" i="6"/>
  <c r="Z5" i="6"/>
  <c r="N5" i="6"/>
  <c r="B5" i="6"/>
  <c r="O175" i="6"/>
  <c r="H158" i="6"/>
  <c r="AA144" i="6"/>
  <c r="AC130" i="6"/>
  <c r="N127" i="6"/>
  <c r="AF124" i="6"/>
  <c r="O123" i="6"/>
  <c r="AF121" i="6"/>
  <c r="AD119" i="6"/>
  <c r="W118" i="6"/>
  <c r="O116" i="6"/>
  <c r="M115" i="6"/>
  <c r="L114" i="6"/>
  <c r="F113" i="6"/>
  <c r="C112" i="6"/>
  <c r="Z109" i="6"/>
  <c r="Y108" i="6"/>
  <c r="AC103" i="6"/>
  <c r="W102" i="6"/>
  <c r="U101" i="6"/>
  <c r="T100" i="6"/>
  <c r="N99" i="6"/>
  <c r="K98" i="6"/>
  <c r="E97" i="6"/>
  <c r="C96" i="6"/>
  <c r="B95" i="6"/>
  <c r="AA93" i="6"/>
  <c r="G91" i="6"/>
  <c r="F90" i="6"/>
  <c r="AE88" i="6"/>
  <c r="V86" i="6"/>
  <c r="T85" i="6"/>
  <c r="S84" i="6"/>
  <c r="M83" i="6"/>
  <c r="M82" i="6"/>
  <c r="J81" i="6"/>
  <c r="K80" i="6"/>
  <c r="M79" i="6"/>
  <c r="J78" i="6"/>
  <c r="AC76" i="6"/>
  <c r="F74" i="6"/>
  <c r="K73" i="6"/>
  <c r="AC70" i="6"/>
  <c r="E70" i="6"/>
  <c r="K67" i="6"/>
  <c r="U66" i="6"/>
  <c r="K65" i="6"/>
  <c r="N61" i="6"/>
  <c r="N55" i="6"/>
  <c r="X54" i="6"/>
  <c r="Q53" i="6"/>
  <c r="AD52" i="6"/>
  <c r="N52" i="6"/>
  <c r="AC51" i="6"/>
  <c r="AD49" i="6"/>
  <c r="Q48" i="6"/>
  <c r="O46" i="6"/>
  <c r="AE45" i="6"/>
  <c r="S44" i="6"/>
  <c r="AA42" i="6"/>
  <c r="N42" i="6"/>
  <c r="S41" i="6"/>
  <c r="P39" i="6"/>
  <c r="C39" i="6"/>
  <c r="G38" i="6"/>
  <c r="D36" i="6"/>
  <c r="AA34" i="6"/>
  <c r="N34" i="6"/>
  <c r="AE33" i="6"/>
  <c r="E31" i="6"/>
  <c r="T28" i="6"/>
  <c r="AC26" i="6"/>
  <c r="H25" i="6"/>
  <c r="Q23" i="6"/>
  <c r="AF20" i="6"/>
  <c r="AC13" i="6"/>
  <c r="Q13" i="6"/>
  <c r="E13" i="6"/>
  <c r="Z10" i="6"/>
  <c r="N10" i="6"/>
  <c r="B10" i="6"/>
  <c r="T174" i="6"/>
  <c r="I157" i="6"/>
  <c r="F144" i="6"/>
  <c r="P130" i="6"/>
  <c r="B127" i="6"/>
  <c r="AA124" i="6"/>
  <c r="N123" i="6"/>
  <c r="AE121" i="6"/>
  <c r="AC120" i="6"/>
  <c r="T117" i="6"/>
  <c r="M116" i="6"/>
  <c r="K115" i="6"/>
  <c r="E114" i="6"/>
  <c r="C113" i="6"/>
  <c r="B112" i="6"/>
  <c r="AA110" i="6"/>
  <c r="X109" i="6"/>
  <c r="R108" i="6"/>
  <c r="AD105" i="6"/>
  <c r="AC104" i="6"/>
  <c r="U102" i="6"/>
  <c r="S101" i="6"/>
  <c r="K99" i="6"/>
  <c r="J98" i="6"/>
  <c r="AF95" i="6"/>
  <c r="Z94" i="6"/>
  <c r="X93" i="6"/>
  <c r="AD89" i="6"/>
  <c r="AB88" i="6"/>
  <c r="AA87" i="6"/>
  <c r="U86" i="6"/>
  <c r="R85" i="6"/>
  <c r="L84" i="6"/>
  <c r="J83" i="6"/>
  <c r="K82" i="6"/>
  <c r="I81" i="6"/>
  <c r="I80" i="6"/>
  <c r="F79" i="6"/>
  <c r="H78" i="6"/>
  <c r="W76" i="6"/>
  <c r="AA75" i="6"/>
  <c r="E74" i="6"/>
  <c r="O72" i="6"/>
  <c r="U71" i="6"/>
  <c r="AB70" i="6"/>
  <c r="D70" i="6"/>
  <c r="K69" i="6"/>
  <c r="AC67" i="6"/>
  <c r="I67" i="6"/>
  <c r="T66" i="6"/>
  <c r="AC65" i="6"/>
  <c r="T64" i="6"/>
  <c r="AD63" i="6"/>
  <c r="I63" i="6"/>
  <c r="K61" i="6"/>
  <c r="V60" i="6"/>
  <c r="B60" i="6"/>
  <c r="K59" i="6"/>
  <c r="W58" i="6"/>
  <c r="B58" i="6"/>
  <c r="L57" i="6"/>
  <c r="V56" i="6"/>
  <c r="B56" i="6"/>
  <c r="M55" i="6"/>
  <c r="V54" i="6"/>
  <c r="P53" i="6"/>
  <c r="AC52" i="6"/>
  <c r="L52" i="6"/>
  <c r="AB51" i="6"/>
  <c r="L51" i="6"/>
  <c r="Z50" i="6"/>
  <c r="L50" i="6"/>
  <c r="AC49" i="6"/>
  <c r="N49" i="6"/>
  <c r="AD48" i="6"/>
  <c r="P48" i="6"/>
  <c r="B48" i="6"/>
  <c r="AB46" i="6"/>
  <c r="N46" i="6"/>
  <c r="O45" i="6"/>
  <c r="Q173" i="6"/>
  <c r="L156" i="6"/>
  <c r="AF151" i="6"/>
  <c r="S143" i="6"/>
  <c r="AB133" i="6"/>
  <c r="M130" i="6"/>
  <c r="AD126" i="6"/>
  <c r="T124" i="6"/>
  <c r="F123" i="6"/>
  <c r="AC121" i="6"/>
  <c r="AA120" i="6"/>
  <c r="S118" i="6"/>
  <c r="L117" i="6"/>
  <c r="K116" i="6"/>
  <c r="C114" i="6"/>
  <c r="AF112" i="6"/>
  <c r="Z111" i="6"/>
  <c r="X110" i="6"/>
  <c r="W109" i="6"/>
  <c r="Q108" i="6"/>
  <c r="AC105" i="6"/>
  <c r="AA104" i="6"/>
  <c r="T103" i="6"/>
  <c r="S102" i="6"/>
  <c r="R101" i="6"/>
  <c r="K100" i="6"/>
  <c r="I99" i="6"/>
  <c r="C98" i="6"/>
  <c r="AF96" i="6"/>
  <c r="AE95" i="6"/>
  <c r="V93" i="6"/>
  <c r="D91" i="6"/>
  <c r="AB89" i="6"/>
  <c r="Z88" i="6"/>
  <c r="T87" i="6"/>
  <c r="R86" i="6"/>
  <c r="K84" i="6"/>
  <c r="H83" i="6"/>
  <c r="F81" i="6"/>
  <c r="H80" i="6"/>
  <c r="F78" i="6"/>
  <c r="AC74" i="6"/>
  <c r="C74" i="6"/>
  <c r="Z70" i="6"/>
  <c r="B70" i="6"/>
  <c r="I69" i="6"/>
  <c r="R68" i="6"/>
  <c r="AA67" i="6"/>
  <c r="H67" i="6"/>
  <c r="R66" i="6"/>
  <c r="AB65" i="6"/>
  <c r="R64" i="6"/>
  <c r="AC63" i="6"/>
  <c r="AE61" i="6"/>
  <c r="AE59" i="6"/>
  <c r="J59" i="6"/>
  <c r="AE57" i="6"/>
  <c r="K57" i="6"/>
  <c r="K55" i="6"/>
  <c r="B54" i="6"/>
  <c r="AB52" i="6"/>
  <c r="K52" i="6"/>
  <c r="K51" i="6"/>
  <c r="Y50" i="6"/>
  <c r="K50" i="6"/>
  <c r="M49" i="6"/>
  <c r="AC48" i="6"/>
  <c r="AA46" i="6"/>
  <c r="L46" i="6"/>
  <c r="N45" i="6"/>
  <c r="AE44" i="6"/>
  <c r="B44" i="6"/>
  <c r="G43" i="6"/>
  <c r="Y42" i="6"/>
  <c r="L42" i="6"/>
  <c r="D41" i="6"/>
  <c r="I40" i="6"/>
  <c r="AA39" i="6"/>
  <c r="M39" i="6"/>
  <c r="AE38" i="6"/>
  <c r="R38" i="6"/>
  <c r="AB36" i="6"/>
  <c r="O36" i="6"/>
  <c r="B36" i="6"/>
  <c r="G35" i="6"/>
  <c r="X34" i="6"/>
  <c r="R172" i="6"/>
  <c r="D166" i="6"/>
  <c r="Q155" i="6"/>
  <c r="H151" i="6"/>
  <c r="AB142" i="6"/>
  <c r="AB129" i="6"/>
  <c r="R126" i="6"/>
  <c r="O124" i="6"/>
  <c r="E123" i="6"/>
  <c r="Z121" i="6"/>
  <c r="T120" i="6"/>
  <c r="Q118" i="6"/>
  <c r="K117" i="6"/>
  <c r="B115" i="6"/>
  <c r="AF113" i="6"/>
  <c r="X111" i="6"/>
  <c r="N108" i="6"/>
  <c r="AA105" i="6"/>
  <c r="Q102" i="6"/>
  <c r="J101" i="6"/>
  <c r="I100" i="6"/>
  <c r="H99" i="6"/>
  <c r="AF97" i="6"/>
  <c r="X95" i="6"/>
  <c r="V94" i="6"/>
  <c r="U93" i="6"/>
  <c r="AA90" i="6"/>
  <c r="Y88" i="6"/>
  <c r="R87" i="6"/>
  <c r="J85" i="6"/>
  <c r="H84" i="6"/>
  <c r="G83" i="6"/>
  <c r="AF79" i="6"/>
  <c r="C79" i="6"/>
  <c r="AA74" i="6"/>
  <c r="F73" i="6"/>
  <c r="K72" i="6"/>
  <c r="Q71" i="6"/>
  <c r="E67" i="6"/>
  <c r="P66" i="6"/>
  <c r="AA65" i="6"/>
  <c r="E65" i="6"/>
  <c r="Q64" i="6"/>
  <c r="AA63" i="6"/>
  <c r="F63" i="6"/>
  <c r="AC61" i="6"/>
  <c r="R60" i="6"/>
  <c r="AC59" i="6"/>
  <c r="R58" i="6"/>
  <c r="AD57" i="6"/>
  <c r="AC55" i="6"/>
  <c r="Z52" i="6"/>
  <c r="X50" i="6"/>
  <c r="Z49" i="6"/>
  <c r="N48" i="6"/>
  <c r="Z46" i="6"/>
  <c r="AA45" i="6"/>
  <c r="P44" i="6"/>
  <c r="S43" i="6"/>
  <c r="P41" i="6"/>
  <c r="C41" i="6"/>
  <c r="D38" i="6"/>
  <c r="AA36" i="6"/>
  <c r="N36" i="6"/>
  <c r="S35" i="6"/>
  <c r="AB33" i="6"/>
  <c r="O33" i="6"/>
  <c r="B33" i="6"/>
  <c r="T30" i="6"/>
  <c r="AC28" i="6"/>
  <c r="H27" i="6"/>
  <c r="E25" i="6"/>
  <c r="AF22" i="6"/>
  <c r="AC20" i="6"/>
  <c r="T19" i="6"/>
  <c r="H19" i="6"/>
  <c r="AC16" i="6"/>
  <c r="Q16" i="6"/>
  <c r="E16" i="6"/>
  <c r="Z13" i="6"/>
  <c r="N13" i="6"/>
  <c r="B13" i="6"/>
  <c r="V5" i="6"/>
  <c r="J5" i="6"/>
  <c r="AC4" i="6"/>
  <c r="Q4" i="6"/>
  <c r="E4" i="6"/>
  <c r="H133" i="6"/>
  <c r="Y121" i="6"/>
  <c r="L108" i="6"/>
  <c r="O102" i="6"/>
  <c r="AE82" i="6"/>
  <c r="Q76" i="6"/>
  <c r="C67" i="6"/>
  <c r="H55" i="6"/>
  <c r="AA48" i="6"/>
  <c r="L45" i="6"/>
  <c r="AB39" i="6"/>
  <c r="F38" i="6"/>
  <c r="P36" i="6"/>
  <c r="Z34" i="6"/>
  <c r="N33" i="6"/>
  <c r="AC31" i="6"/>
  <c r="M29" i="6"/>
  <c r="D28" i="6"/>
  <c r="AA26" i="6"/>
  <c r="P22" i="6"/>
  <c r="M21" i="6"/>
  <c r="N20" i="6"/>
  <c r="P19" i="6"/>
  <c r="P18" i="6"/>
  <c r="M16" i="6"/>
  <c r="J13" i="6"/>
  <c r="Q12" i="6"/>
  <c r="AE10" i="6"/>
  <c r="G10" i="6"/>
  <c r="N9" i="6"/>
  <c r="K6" i="6"/>
  <c r="Y4" i="6"/>
  <c r="X129" i="6"/>
  <c r="S120" i="6"/>
  <c r="I101" i="6"/>
  <c r="B82" i="6"/>
  <c r="U75" i="6"/>
  <c r="O66" i="6"/>
  <c r="R54" i="6"/>
  <c r="M48" i="6"/>
  <c r="AC44" i="6"/>
  <c r="AE41" i="6"/>
  <c r="X39" i="6"/>
  <c r="C38" i="6"/>
  <c r="M36" i="6"/>
  <c r="AA31" i="6"/>
  <c r="J29" i="6"/>
  <c r="B28" i="6"/>
  <c r="Y26" i="6"/>
  <c r="Q25" i="6"/>
  <c r="L24" i="6"/>
  <c r="M23" i="6"/>
  <c r="O22" i="6"/>
  <c r="L21" i="6"/>
  <c r="L20" i="6"/>
  <c r="J19" i="6"/>
  <c r="N18" i="6"/>
  <c r="J16" i="6"/>
  <c r="Q15" i="6"/>
  <c r="AE13" i="6"/>
  <c r="G13" i="6"/>
  <c r="N12" i="6"/>
  <c r="AB10" i="6"/>
  <c r="D10" i="6"/>
  <c r="K9" i="6"/>
  <c r="R8" i="6"/>
  <c r="Y7" i="6"/>
  <c r="AF6" i="6"/>
  <c r="H6" i="6"/>
  <c r="V4" i="6"/>
  <c r="AC3" i="6"/>
  <c r="E3" i="6"/>
  <c r="M126" i="6"/>
  <c r="P119" i="6"/>
  <c r="G100" i="6"/>
  <c r="C81" i="6"/>
  <c r="Z74" i="6"/>
  <c r="Y65" i="6"/>
  <c r="AA61" i="6"/>
  <c r="AC53" i="6"/>
  <c r="N44" i="6"/>
  <c r="AB41" i="6"/>
  <c r="U39" i="6"/>
  <c r="AE37" i="6"/>
  <c r="I36" i="6"/>
  <c r="S34" i="6"/>
  <c r="D33" i="6"/>
  <c r="X31" i="6"/>
  <c r="O30" i="6"/>
  <c r="V26" i="6"/>
  <c r="M25" i="6"/>
  <c r="J24" i="6"/>
  <c r="K23" i="6"/>
  <c r="H22" i="6"/>
  <c r="J21" i="6"/>
  <c r="K20" i="6"/>
  <c r="I19" i="6"/>
  <c r="L18" i="6"/>
  <c r="AE16" i="6"/>
  <c r="G16" i="6"/>
  <c r="N15" i="6"/>
  <c r="AB13" i="6"/>
  <c r="D13" i="6"/>
  <c r="K12" i="6"/>
  <c r="R11" i="6"/>
  <c r="Y10" i="6"/>
  <c r="AF9" i="6"/>
  <c r="H9" i="6"/>
  <c r="O8" i="6"/>
  <c r="V7" i="6"/>
  <c r="AC6" i="6"/>
  <c r="E6" i="6"/>
  <c r="S4" i="6"/>
  <c r="Z3" i="6"/>
  <c r="B3" i="6"/>
  <c r="S150" i="6"/>
  <c r="M124" i="6"/>
  <c r="J118" i="6"/>
  <c r="AE98" i="6"/>
  <c r="AE79" i="6"/>
  <c r="AE73" i="6"/>
  <c r="D65" i="6"/>
  <c r="G61" i="6"/>
  <c r="K53" i="6"/>
  <c r="D44" i="6"/>
  <c r="R41" i="6"/>
  <c r="O39" i="6"/>
  <c r="X37" i="6"/>
  <c r="C36" i="6"/>
  <c r="L34" i="6"/>
  <c r="C33" i="6"/>
  <c r="Q31" i="6"/>
  <c r="AF28" i="6"/>
  <c r="H24" i="6"/>
  <c r="J23" i="6"/>
  <c r="E20" i="6"/>
  <c r="M15" i="6"/>
  <c r="J12" i="6"/>
  <c r="Q11" i="6"/>
  <c r="AE9" i="6"/>
  <c r="G9" i="6"/>
  <c r="N8" i="6"/>
  <c r="K5" i="6"/>
  <c r="Y3" i="6"/>
  <c r="H142" i="6"/>
  <c r="C123" i="6"/>
  <c r="I117" i="6"/>
  <c r="AD97" i="6"/>
  <c r="AF91" i="6"/>
  <c r="AF78" i="6"/>
  <c r="E73" i="6"/>
  <c r="N64" i="6"/>
  <c r="P60" i="6"/>
  <c r="X52" i="6"/>
  <c r="AE43" i="6"/>
  <c r="O41" i="6"/>
  <c r="U37" i="6"/>
  <c r="AE35" i="6"/>
  <c r="I34" i="6"/>
  <c r="P31" i="6"/>
  <c r="H30" i="6"/>
  <c r="V27" i="6"/>
  <c r="N26" i="6"/>
  <c r="E22" i="6"/>
  <c r="D20" i="6"/>
  <c r="E19" i="6"/>
  <c r="E18" i="6"/>
  <c r="K15" i="6"/>
  <c r="Y13" i="6"/>
  <c r="V10" i="6"/>
  <c r="AC9" i="6"/>
  <c r="E9" i="6"/>
  <c r="S7" i="6"/>
  <c r="Z6" i="6"/>
  <c r="B6" i="6"/>
  <c r="W3" i="6"/>
  <c r="G116" i="6"/>
  <c r="AC96" i="6"/>
  <c r="Z90" i="6"/>
  <c r="I72" i="6"/>
  <c r="Y63" i="6"/>
  <c r="AB59" i="6"/>
  <c r="I52" i="6"/>
  <c r="U43" i="6"/>
  <c r="R37" i="6"/>
  <c r="AA35" i="6"/>
  <c r="F34" i="6"/>
  <c r="N31" i="6"/>
  <c r="AB28" i="6"/>
  <c r="T27" i="6"/>
  <c r="E24" i="6"/>
  <c r="B23" i="6"/>
  <c r="AF19" i="6"/>
  <c r="D19" i="6"/>
  <c r="D18" i="6"/>
  <c r="Z16" i="6"/>
  <c r="B16" i="6"/>
  <c r="W13" i="6"/>
  <c r="M11" i="6"/>
  <c r="J8" i="6"/>
  <c r="Q7" i="6"/>
  <c r="AE5" i="6"/>
  <c r="G5" i="6"/>
  <c r="N4" i="6"/>
  <c r="G165" i="6"/>
  <c r="AF114" i="6"/>
  <c r="V95" i="6"/>
  <c r="X89" i="6"/>
  <c r="P71" i="6"/>
  <c r="E63" i="6"/>
  <c r="G59" i="6"/>
  <c r="X51" i="6"/>
  <c r="R43" i="6"/>
  <c r="B41" i="6"/>
  <c r="U35" i="6"/>
  <c r="AD33" i="6"/>
  <c r="B30" i="6"/>
  <c r="Y28" i="6"/>
  <c r="Q27" i="6"/>
  <c r="H26" i="6"/>
  <c r="AF24" i="6"/>
  <c r="AC23" i="6"/>
  <c r="B22" i="6"/>
  <c r="AC18" i="6"/>
  <c r="B18" i="6"/>
  <c r="Y16" i="6"/>
  <c r="V13" i="6"/>
  <c r="AC12" i="6"/>
  <c r="E12" i="6"/>
  <c r="S10" i="6"/>
  <c r="Z9" i="6"/>
  <c r="B9" i="6"/>
  <c r="W6" i="6"/>
  <c r="AD5" i="6"/>
  <c r="F5" i="6"/>
  <c r="M4" i="6"/>
  <c r="T3" i="6"/>
  <c r="Z154" i="6"/>
  <c r="AD113" i="6"/>
  <c r="T94" i="6"/>
  <c r="Q88" i="6"/>
  <c r="W70" i="6"/>
  <c r="Q58" i="6"/>
  <c r="G51" i="6"/>
  <c r="D31" i="6"/>
  <c r="AA29" i="6"/>
  <c r="J27" i="6"/>
  <c r="B26" i="6"/>
  <c r="AB23" i="6"/>
  <c r="AC22" i="6"/>
  <c r="Z21" i="6"/>
  <c r="AB20" i="6"/>
  <c r="AC19" i="6"/>
  <c r="AB18" i="6"/>
  <c r="V16" i="6"/>
  <c r="AC15" i="6"/>
  <c r="E15" i="6"/>
  <c r="S13" i="6"/>
  <c r="Z12" i="6"/>
  <c r="B12" i="6"/>
  <c r="W9" i="6"/>
  <c r="M7" i="6"/>
  <c r="T6" i="6"/>
  <c r="J4" i="6"/>
  <c r="Q3" i="6"/>
  <c r="W112" i="6"/>
  <c r="AA106" i="6"/>
  <c r="N93" i="6"/>
  <c r="P87" i="6"/>
  <c r="AD69" i="6"/>
  <c r="AA57" i="6"/>
  <c r="W50" i="6"/>
  <c r="E43" i="6"/>
  <c r="T40" i="6"/>
  <c r="Z38" i="6"/>
  <c r="E37" i="6"/>
  <c r="N35" i="6"/>
  <c r="AA33" i="6"/>
  <c r="C31" i="6"/>
  <c r="Z29" i="6"/>
  <c r="Q28" i="6"/>
  <c r="I27" i="6"/>
  <c r="AF25" i="6"/>
  <c r="Y24" i="6"/>
  <c r="Z23" i="6"/>
  <c r="AB22" i="6"/>
  <c r="Y21" i="6"/>
  <c r="Y20" i="6"/>
  <c r="W19" i="6"/>
  <c r="Z18" i="6"/>
  <c r="S16" i="6"/>
  <c r="Z15" i="6"/>
  <c r="B15" i="6"/>
  <c r="P13" i="6"/>
  <c r="W12" i="6"/>
  <c r="AD11" i="6"/>
  <c r="F11" i="6"/>
  <c r="M10" i="6"/>
  <c r="T9" i="6"/>
  <c r="J7" i="6"/>
  <c r="Q6" i="6"/>
  <c r="AE4" i="6"/>
  <c r="G4" i="6"/>
  <c r="N3" i="6"/>
  <c r="V111" i="6"/>
  <c r="X105" i="6"/>
  <c r="O86" i="6"/>
  <c r="F69" i="6"/>
  <c r="G57" i="6"/>
  <c r="H50" i="6"/>
  <c r="X46" i="6"/>
  <c r="Z42" i="6"/>
  <c r="S38" i="6"/>
  <c r="AC36" i="6"/>
  <c r="H35" i="6"/>
  <c r="X33" i="6"/>
  <c r="AF30" i="6"/>
  <c r="W29" i="6"/>
  <c r="O28" i="6"/>
  <c r="X24" i="6"/>
  <c r="X23" i="6"/>
  <c r="U22" i="6"/>
  <c r="W21" i="6"/>
  <c r="X20" i="6"/>
  <c r="U19" i="6"/>
  <c r="X18" i="6"/>
  <c r="R16" i="6"/>
  <c r="Y15" i="6"/>
  <c r="AF14" i="6"/>
  <c r="H14" i="6"/>
  <c r="V12" i="6"/>
  <c r="AC11" i="6"/>
  <c r="E11" i="6"/>
  <c r="S9" i="6"/>
  <c r="Z8" i="6"/>
  <c r="B8" i="6"/>
  <c r="P6" i="6"/>
  <c r="W5" i="6"/>
  <c r="AD4" i="6"/>
  <c r="F4" i="6"/>
  <c r="M3" i="6"/>
  <c r="O171" i="6"/>
  <c r="U110" i="6"/>
  <c r="R104" i="6"/>
  <c r="H85" i="6"/>
  <c r="N68" i="6"/>
  <c r="R56" i="6"/>
  <c r="Y49" i="6"/>
  <c r="F40" i="6"/>
  <c r="P38" i="6"/>
  <c r="Z36" i="6"/>
  <c r="D35" i="6"/>
  <c r="Q33" i="6"/>
  <c r="AB30" i="6"/>
  <c r="T29" i="6"/>
  <c r="D27" i="6"/>
  <c r="Z25" i="6"/>
  <c r="T22" i="6"/>
  <c r="W15" i="6"/>
  <c r="M13" i="6"/>
  <c r="J10" i="6"/>
  <c r="Q9" i="6"/>
  <c r="AE7" i="6"/>
  <c r="G7" i="6"/>
  <c r="N6" i="6"/>
  <c r="K3" i="6"/>
  <c r="AF34" i="6"/>
  <c r="E28" i="6"/>
  <c r="AF10" i="6"/>
  <c r="P33" i="6"/>
  <c r="AB26" i="6"/>
  <c r="H10" i="6"/>
  <c r="N109" i="6"/>
  <c r="Y67" i="6"/>
  <c r="T25" i="6"/>
  <c r="O9" i="6"/>
  <c r="S24" i="6"/>
  <c r="V8" i="6"/>
  <c r="P23" i="6"/>
  <c r="AC7" i="6"/>
  <c r="R22" i="6"/>
  <c r="N16" i="6"/>
  <c r="E7" i="6"/>
  <c r="F84" i="6"/>
  <c r="S21" i="6"/>
  <c r="U15" i="6"/>
  <c r="Z45" i="6"/>
  <c r="Q20" i="6"/>
  <c r="AB14" i="6"/>
  <c r="S5" i="6"/>
  <c r="M42" i="6"/>
  <c r="Q19" i="6"/>
  <c r="D14" i="6"/>
  <c r="Z4" i="6"/>
  <c r="C40" i="6"/>
  <c r="AD31" i="6"/>
  <c r="Q18" i="6"/>
  <c r="K13" i="6"/>
  <c r="B4" i="6"/>
  <c r="Q103" i="6"/>
  <c r="AA55" i="6"/>
  <c r="M38" i="6"/>
  <c r="V30" i="6"/>
  <c r="R12" i="6"/>
  <c r="I3" i="6"/>
  <c r="J49" i="6"/>
  <c r="V36" i="6"/>
  <c r="N29" i="6"/>
  <c r="Y11" i="6"/>
  <c r="O8" i="2"/>
  <c r="N9" i="2"/>
  <c r="DB9" i="2"/>
  <c r="DA10" i="2"/>
  <c r="CO8" i="2"/>
  <c r="DN9" i="2"/>
  <c r="DO8" i="2"/>
  <c r="EN10" i="2"/>
  <c r="FA9" i="2"/>
  <c r="FB8" i="2"/>
  <c r="AB9" i="2"/>
  <c r="AA10" i="2"/>
  <c r="AO8" i="2"/>
  <c r="BN8" i="2"/>
  <c r="BO7" i="2"/>
  <c r="CA9" i="2"/>
  <c r="CB8" i="2"/>
  <c r="CN9" i="2"/>
  <c r="H12" i="6"/>
  <c r="T10" i="6"/>
  <c r="AF12" i="6"/>
  <c r="G27" i="6"/>
  <c r="S19" i="6"/>
  <c r="K39" i="6"/>
  <c r="W40" i="6"/>
  <c r="I5" i="6"/>
  <c r="U7" i="6"/>
  <c r="U24" i="6"/>
  <c r="M45" i="6"/>
  <c r="Y37" i="6"/>
  <c r="K49" i="6"/>
  <c r="BB7" i="2"/>
  <c r="L13" i="6"/>
  <c r="L16" i="6"/>
  <c r="L4" i="6"/>
  <c r="L9" i="6"/>
  <c r="L7" i="6"/>
  <c r="L12" i="6"/>
  <c r="L15" i="6"/>
  <c r="L3" i="6"/>
  <c r="L5" i="6"/>
  <c r="L8" i="6"/>
  <c r="L11" i="6"/>
  <c r="L14" i="6"/>
  <c r="L10" i="6"/>
  <c r="X13" i="6"/>
  <c r="X16" i="6"/>
  <c r="X4" i="6"/>
  <c r="X9" i="6"/>
  <c r="X7" i="6"/>
  <c r="X12" i="6"/>
  <c r="X15" i="6"/>
  <c r="X3" i="6"/>
  <c r="X11" i="6"/>
  <c r="X14" i="6"/>
  <c r="X10" i="6"/>
  <c r="X6" i="6"/>
  <c r="X5" i="6"/>
  <c r="X8" i="6"/>
  <c r="K31" i="6"/>
  <c r="W23" i="6"/>
  <c r="P72" i="6"/>
  <c r="AB75" i="6"/>
  <c r="AO7" i="2"/>
  <c r="FB7" i="2"/>
  <c r="AB8" i="2"/>
  <c r="DB8" i="2"/>
  <c r="EO8" i="2"/>
  <c r="FO54" i="2"/>
  <c r="FN55" i="2"/>
  <c r="L6" i="6"/>
  <c r="L26" i="6"/>
  <c r="C11" i="6"/>
  <c r="O13" i="6"/>
  <c r="AA11" i="6"/>
  <c r="EO7" i="2"/>
  <c r="BA8" i="2"/>
  <c r="EA8" i="2"/>
  <c r="D4" i="6"/>
  <c r="P16" i="6"/>
  <c r="AB4" i="6"/>
  <c r="C23" i="6"/>
  <c r="O26" i="6"/>
  <c r="D29" i="6"/>
  <c r="P21" i="6"/>
  <c r="AB24" i="6"/>
  <c r="H39" i="6"/>
  <c r="AF38" i="6"/>
  <c r="F8" i="6"/>
  <c r="AD8" i="6"/>
  <c r="Z89" i="6"/>
  <c r="AD96" i="6"/>
  <c r="J111" i="6"/>
  <c r="V116" i="6"/>
  <c r="R20" i="6"/>
  <c r="J40" i="6"/>
  <c r="M6" i="6"/>
  <c r="Y6" i="6"/>
  <c r="U5" i="6"/>
  <c r="T12" i="6"/>
  <c r="F14" i="6"/>
  <c r="AD14" i="6"/>
  <c r="E26" i="6"/>
  <c r="Q29" i="6"/>
  <c r="AC21" i="6"/>
  <c r="W18" i="6"/>
  <c r="U21" i="6"/>
  <c r="L28" i="6"/>
  <c r="B45" i="6"/>
  <c r="W42" i="6"/>
  <c r="J46" i="6"/>
  <c r="X60" i="6"/>
  <c r="G106" i="6"/>
  <c r="S103" i="6"/>
  <c r="AE104" i="6"/>
  <c r="B11" i="6"/>
  <c r="N11" i="6"/>
  <c r="Z11" i="6"/>
  <c r="I7" i="6"/>
  <c r="F23" i="6"/>
  <c r="F27" i="6"/>
  <c r="F19" i="6"/>
  <c r="F29" i="6"/>
  <c r="F26" i="6"/>
  <c r="F31" i="6"/>
  <c r="F28" i="6"/>
  <c r="F20" i="6"/>
  <c r="F18" i="6"/>
  <c r="F22" i="6"/>
  <c r="R23" i="6"/>
  <c r="R30" i="6"/>
  <c r="R19" i="6"/>
  <c r="R27" i="6"/>
  <c r="R21" i="6"/>
  <c r="R29" i="6"/>
  <c r="R26" i="6"/>
  <c r="R31" i="6"/>
  <c r="R18" i="6"/>
  <c r="R25" i="6"/>
  <c r="AD23" i="6"/>
  <c r="AD22" i="6"/>
  <c r="AD30" i="6"/>
  <c r="AD24" i="6"/>
  <c r="AD21" i="6"/>
  <c r="AD29" i="6"/>
  <c r="AD26" i="6"/>
  <c r="AD18" i="6"/>
  <c r="AD25" i="6"/>
  <c r="M59" i="6"/>
  <c r="Y56" i="6"/>
  <c r="D82" i="6"/>
  <c r="P79" i="6"/>
  <c r="AB87" i="6"/>
  <c r="L111" i="6"/>
  <c r="X119" i="6"/>
  <c r="D149" i="6"/>
  <c r="P151" i="6"/>
  <c r="AB149" i="6"/>
  <c r="C16" i="6"/>
  <c r="C4" i="6"/>
  <c r="C7" i="6"/>
  <c r="C12" i="6"/>
  <c r="C10" i="6"/>
  <c r="C15" i="6"/>
  <c r="C3" i="6"/>
  <c r="C6" i="6"/>
  <c r="O16" i="6"/>
  <c r="O4" i="6"/>
  <c r="O7" i="6"/>
  <c r="O12" i="6"/>
  <c r="O10" i="6"/>
  <c r="O15" i="6"/>
  <c r="O3" i="6"/>
  <c r="O6" i="6"/>
  <c r="AA16" i="6"/>
  <c r="AA4" i="6"/>
  <c r="AA7" i="6"/>
  <c r="AA12" i="6"/>
  <c r="AA10" i="6"/>
  <c r="AA15" i="6"/>
  <c r="AA3" i="6"/>
  <c r="AA6" i="6"/>
  <c r="C8" i="6"/>
  <c r="AA8" i="6"/>
  <c r="I14" i="6"/>
  <c r="G28" i="6"/>
  <c r="G24" i="6"/>
  <c r="G26" i="6"/>
  <c r="G31" i="6"/>
  <c r="G23" i="6"/>
  <c r="G20" i="6"/>
  <c r="G18" i="6"/>
  <c r="G30" i="6"/>
  <c r="S28" i="6"/>
  <c r="S27" i="6"/>
  <c r="S29" i="6"/>
  <c r="S26" i="6"/>
  <c r="S31" i="6"/>
  <c r="S23" i="6"/>
  <c r="S18" i="6"/>
  <c r="S20" i="6"/>
  <c r="S22" i="6"/>
  <c r="AE28" i="6"/>
  <c r="AE30" i="6"/>
  <c r="AE19" i="6"/>
  <c r="AE27" i="6"/>
  <c r="AE21" i="6"/>
  <c r="AE29" i="6"/>
  <c r="AE26" i="6"/>
  <c r="AE18" i="6"/>
  <c r="AE31" i="6"/>
  <c r="AE23" i="6"/>
  <c r="AE25" i="6"/>
  <c r="P42" i="6"/>
  <c r="G76" i="6"/>
  <c r="S73" i="6"/>
  <c r="AE71" i="6"/>
  <c r="E91" i="6"/>
  <c r="Q82" i="6"/>
  <c r="AC86" i="6"/>
  <c r="D9" i="6"/>
  <c r="D12" i="6"/>
  <c r="D5" i="6"/>
  <c r="D15" i="6"/>
  <c r="D3" i="6"/>
  <c r="D8" i="6"/>
  <c r="D11" i="6"/>
  <c r="P9" i="6"/>
  <c r="P12" i="6"/>
  <c r="P5" i="6"/>
  <c r="P15" i="6"/>
  <c r="P3" i="6"/>
  <c r="P8" i="6"/>
  <c r="P11" i="6"/>
  <c r="AB9" i="6"/>
  <c r="AB12" i="6"/>
  <c r="AB5" i="6"/>
  <c r="AB15" i="6"/>
  <c r="AB3" i="6"/>
  <c r="AB8" i="6"/>
  <c r="AB11" i="6"/>
  <c r="C5" i="6"/>
  <c r="AA5" i="6"/>
  <c r="P10" i="6"/>
  <c r="I11" i="6"/>
  <c r="T26" i="6"/>
  <c r="AF29" i="6"/>
  <c r="AE24" i="6"/>
  <c r="R28" i="6"/>
  <c r="E42" i="6"/>
  <c r="E40" i="6"/>
  <c r="E46" i="6"/>
  <c r="E34" i="6"/>
  <c r="E45" i="6"/>
  <c r="E39" i="6"/>
  <c r="E36" i="6"/>
  <c r="E44" i="6"/>
  <c r="E33" i="6"/>
  <c r="E38" i="6"/>
  <c r="E35" i="6"/>
  <c r="Q42" i="6"/>
  <c r="Q43" i="6"/>
  <c r="Q40" i="6"/>
  <c r="Q37" i="6"/>
  <c r="Q34" i="6"/>
  <c r="Q46" i="6"/>
  <c r="Q39" i="6"/>
  <c r="Q45" i="6"/>
  <c r="Q36" i="6"/>
  <c r="Q44" i="6"/>
  <c r="Q41" i="6"/>
  <c r="Q38" i="6"/>
  <c r="AC42" i="6"/>
  <c r="AC35" i="6"/>
  <c r="AC43" i="6"/>
  <c r="AC40" i="6"/>
  <c r="AC37" i="6"/>
  <c r="AC34" i="6"/>
  <c r="AC46" i="6"/>
  <c r="AC39" i="6"/>
  <c r="AC45" i="6"/>
  <c r="AC41" i="6"/>
  <c r="AC33" i="6"/>
  <c r="Q35" i="6"/>
  <c r="H37" i="6"/>
  <c r="AC38" i="6"/>
  <c r="H43" i="6"/>
  <c r="C51" i="6"/>
  <c r="O50" i="6"/>
  <c r="AA60" i="6"/>
  <c r="H66" i="6"/>
  <c r="T68" i="6"/>
  <c r="AF67" i="6"/>
  <c r="E14" i="6"/>
  <c r="Q14" i="6"/>
  <c r="AC14" i="6"/>
  <c r="P7" i="6"/>
  <c r="I8" i="6"/>
  <c r="O14" i="6"/>
  <c r="H15" i="6"/>
  <c r="AF15" i="6"/>
  <c r="I26" i="6"/>
  <c r="I29" i="6"/>
  <c r="I21" i="6"/>
  <c r="I31" i="6"/>
  <c r="I23" i="6"/>
  <c r="I20" i="6"/>
  <c r="I18" i="6"/>
  <c r="I28" i="6"/>
  <c r="I25" i="6"/>
  <c r="I22" i="6"/>
  <c r="I24" i="6"/>
  <c r="U26" i="6"/>
  <c r="U29" i="6"/>
  <c r="U31" i="6"/>
  <c r="U23" i="6"/>
  <c r="U18" i="6"/>
  <c r="U20" i="6"/>
  <c r="U28" i="6"/>
  <c r="U25" i="6"/>
  <c r="U27" i="6"/>
  <c r="AD19" i="6"/>
  <c r="AD20" i="6"/>
  <c r="AE22" i="6"/>
  <c r="F46" i="6"/>
  <c r="R34" i="6"/>
  <c r="AD37" i="6"/>
  <c r="K37" i="6"/>
  <c r="D52" i="6"/>
  <c r="P50" i="6"/>
  <c r="AB60" i="6"/>
  <c r="S128" i="6"/>
  <c r="AE133" i="6"/>
  <c r="F7" i="6"/>
  <c r="F10" i="6"/>
  <c r="F15" i="6"/>
  <c r="F3" i="6"/>
  <c r="F13" i="6"/>
  <c r="F6" i="6"/>
  <c r="F9" i="6"/>
  <c r="R7" i="6"/>
  <c r="R10" i="6"/>
  <c r="R15" i="6"/>
  <c r="R3" i="6"/>
  <c r="R13" i="6"/>
  <c r="R6" i="6"/>
  <c r="R9" i="6"/>
  <c r="AD7" i="6"/>
  <c r="AD10" i="6"/>
  <c r="AD15" i="6"/>
  <c r="AD3" i="6"/>
  <c r="AD13" i="6"/>
  <c r="AD6" i="6"/>
  <c r="AD9" i="6"/>
  <c r="U3" i="6"/>
  <c r="C9" i="6"/>
  <c r="AA9" i="6"/>
  <c r="F12" i="6"/>
  <c r="AD12" i="6"/>
  <c r="P14" i="6"/>
  <c r="I15" i="6"/>
  <c r="AE20" i="6"/>
  <c r="C22" i="6"/>
  <c r="C25" i="6"/>
  <c r="F30" i="6"/>
  <c r="G45" i="6"/>
  <c r="S46" i="6"/>
  <c r="AE46" i="6"/>
  <c r="E41" i="6"/>
  <c r="E53" i="6"/>
  <c r="Q61" i="6"/>
  <c r="J72" i="6"/>
  <c r="J75" i="6"/>
  <c r="J67" i="6"/>
  <c r="J70" i="6"/>
  <c r="J63" i="6"/>
  <c r="J74" i="6"/>
  <c r="J69" i="6"/>
  <c r="J76" i="6"/>
  <c r="J71" i="6"/>
  <c r="J68" i="6"/>
  <c r="J66" i="6"/>
  <c r="J64" i="6"/>
  <c r="J73" i="6"/>
  <c r="J65" i="6"/>
  <c r="V72" i="6"/>
  <c r="V67" i="6"/>
  <c r="V70" i="6"/>
  <c r="V63" i="6"/>
  <c r="V74" i="6"/>
  <c r="V73" i="6"/>
  <c r="V69" i="6"/>
  <c r="V65" i="6"/>
  <c r="V68" i="6"/>
  <c r="V66" i="6"/>
  <c r="V71" i="6"/>
  <c r="V64" i="6"/>
  <c r="V76" i="6"/>
  <c r="V75" i="6"/>
  <c r="H87" i="6"/>
  <c r="T88" i="6"/>
  <c r="AF89" i="6"/>
  <c r="P109" i="6"/>
  <c r="K162" i="6"/>
  <c r="W166" i="6"/>
  <c r="G12" i="6"/>
  <c r="S12" i="6"/>
  <c r="AE12" i="6"/>
  <c r="P4" i="6"/>
  <c r="O11" i="6"/>
  <c r="R14" i="6"/>
  <c r="D16" i="6"/>
  <c r="AB16" i="6"/>
  <c r="K24" i="6"/>
  <c r="K26" i="6"/>
  <c r="K28" i="6"/>
  <c r="K25" i="6"/>
  <c r="K22" i="6"/>
  <c r="K30" i="6"/>
  <c r="K27" i="6"/>
  <c r="K19" i="6"/>
  <c r="K29" i="6"/>
  <c r="K21" i="6"/>
  <c r="W24" i="6"/>
  <c r="W26" i="6"/>
  <c r="W31" i="6"/>
  <c r="W20" i="6"/>
  <c r="W28" i="6"/>
  <c r="W25" i="6"/>
  <c r="W22" i="6"/>
  <c r="W30" i="6"/>
  <c r="F21" i="6"/>
  <c r="F24" i="6"/>
  <c r="F25" i="6"/>
  <c r="AD28" i="6"/>
  <c r="H45" i="6"/>
  <c r="H33" i="6"/>
  <c r="H46" i="6"/>
  <c r="H34" i="6"/>
  <c r="H42" i="6"/>
  <c r="H36" i="6"/>
  <c r="H44" i="6"/>
  <c r="H41" i="6"/>
  <c r="H38" i="6"/>
  <c r="H40" i="6"/>
  <c r="T45" i="6"/>
  <c r="T33" i="6"/>
  <c r="T37" i="6"/>
  <c r="T34" i="6"/>
  <c r="T46" i="6"/>
  <c r="T42" i="6"/>
  <c r="T39" i="6"/>
  <c r="T36" i="6"/>
  <c r="T44" i="6"/>
  <c r="T41" i="6"/>
  <c r="T38" i="6"/>
  <c r="T43" i="6"/>
  <c r="T35" i="6"/>
  <c r="AF45" i="6"/>
  <c r="AF33" i="6"/>
  <c r="AF40" i="6"/>
  <c r="AF37" i="6"/>
  <c r="AF42" i="6"/>
  <c r="AF46" i="6"/>
  <c r="AF39" i="6"/>
  <c r="AF36" i="6"/>
  <c r="AF41" i="6"/>
  <c r="AF44" i="6"/>
  <c r="AF43" i="6"/>
  <c r="AF35" i="6"/>
  <c r="F59" i="6"/>
  <c r="R59" i="6"/>
  <c r="AD59" i="6"/>
  <c r="M99" i="6"/>
  <c r="M105" i="6"/>
  <c r="M93" i="6"/>
  <c r="M104" i="6"/>
  <c r="M96" i="6"/>
  <c r="M102" i="6"/>
  <c r="M95" i="6"/>
  <c r="M101" i="6"/>
  <c r="M94" i="6"/>
  <c r="M103" i="6"/>
  <c r="M106" i="6"/>
  <c r="M97" i="6"/>
  <c r="M98" i="6"/>
  <c r="M100" i="6"/>
  <c r="Y99" i="6"/>
  <c r="Y105" i="6"/>
  <c r="Y93" i="6"/>
  <c r="Y97" i="6"/>
  <c r="Y103" i="6"/>
  <c r="Y96" i="6"/>
  <c r="Y102" i="6"/>
  <c r="Y95" i="6"/>
  <c r="Y100" i="6"/>
  <c r="Y106" i="6"/>
  <c r="Y98" i="6"/>
  <c r="Y101" i="6"/>
  <c r="Y94" i="6"/>
  <c r="Y104" i="6"/>
  <c r="I134" i="6"/>
  <c r="U136" i="6"/>
  <c r="H5" i="6"/>
  <c r="H8" i="6"/>
  <c r="H13" i="6"/>
  <c r="H11" i="6"/>
  <c r="H16" i="6"/>
  <c r="H4" i="6"/>
  <c r="H7" i="6"/>
  <c r="T5" i="6"/>
  <c r="T8" i="6"/>
  <c r="T13" i="6"/>
  <c r="T11" i="6"/>
  <c r="T16" i="6"/>
  <c r="T4" i="6"/>
  <c r="T7" i="6"/>
  <c r="AF5" i="6"/>
  <c r="AF8" i="6"/>
  <c r="AF13" i="6"/>
  <c r="AF11" i="6"/>
  <c r="AF16" i="6"/>
  <c r="AF4" i="6"/>
  <c r="AF7" i="6"/>
  <c r="R4" i="6"/>
  <c r="D6" i="6"/>
  <c r="AB6" i="6"/>
  <c r="C13" i="6"/>
  <c r="AA13" i="6"/>
  <c r="T14" i="6"/>
  <c r="F16" i="6"/>
  <c r="AD16" i="6"/>
  <c r="L29" i="6"/>
  <c r="L23" i="6"/>
  <c r="L31" i="6"/>
  <c r="L25" i="6"/>
  <c r="L22" i="6"/>
  <c r="L30" i="6"/>
  <c r="L27" i="6"/>
  <c r="L19" i="6"/>
  <c r="X29" i="6"/>
  <c r="X26" i="6"/>
  <c r="X28" i="6"/>
  <c r="X25" i="6"/>
  <c r="X22" i="6"/>
  <c r="X30" i="6"/>
  <c r="X27" i="6"/>
  <c r="X19" i="6"/>
  <c r="X21" i="6"/>
  <c r="K18" i="6"/>
  <c r="G19" i="6"/>
  <c r="G21" i="6"/>
  <c r="G22" i="6"/>
  <c r="G25" i="6"/>
  <c r="W27" i="6"/>
  <c r="I30" i="6"/>
  <c r="X70" i="6"/>
  <c r="I10" i="6"/>
  <c r="I13" i="6"/>
  <c r="I6" i="6"/>
  <c r="I16" i="6"/>
  <c r="I4" i="6"/>
  <c r="I9" i="6"/>
  <c r="I12" i="6"/>
  <c r="U10" i="6"/>
  <c r="U13" i="6"/>
  <c r="U6" i="6"/>
  <c r="U16" i="6"/>
  <c r="U4" i="6"/>
  <c r="U9" i="6"/>
  <c r="U12" i="6"/>
  <c r="U14" i="6"/>
  <c r="M26" i="6"/>
  <c r="Y29" i="6"/>
  <c r="AD27" i="6"/>
  <c r="G29" i="6"/>
  <c r="J43" i="6"/>
  <c r="J39" i="6"/>
  <c r="J45" i="6"/>
  <c r="J36" i="6"/>
  <c r="J44" i="6"/>
  <c r="J41" i="6"/>
  <c r="J33" i="6"/>
  <c r="J38" i="6"/>
  <c r="J35" i="6"/>
  <c r="J37" i="6"/>
  <c r="J34" i="6"/>
  <c r="V43" i="6"/>
  <c r="V42" i="6"/>
  <c r="V46" i="6"/>
  <c r="V39" i="6"/>
  <c r="V45" i="6"/>
  <c r="V44" i="6"/>
  <c r="V41" i="6"/>
  <c r="V33" i="6"/>
  <c r="V38" i="6"/>
  <c r="V35" i="6"/>
  <c r="V40" i="6"/>
  <c r="V37" i="6"/>
  <c r="H61" i="6"/>
  <c r="T54" i="6"/>
  <c r="M72" i="6"/>
  <c r="G113" i="6"/>
  <c r="S119" i="6"/>
  <c r="AE119" i="6"/>
  <c r="J15" i="6"/>
  <c r="V15" i="6"/>
  <c r="O5" i="6"/>
  <c r="U11" i="6"/>
  <c r="B29" i="6"/>
  <c r="N21" i="6"/>
  <c r="Z24" i="6"/>
  <c r="S30" i="6"/>
  <c r="K36" i="6"/>
  <c r="K44" i="6"/>
  <c r="K45" i="6"/>
  <c r="K41" i="6"/>
  <c r="K38" i="6"/>
  <c r="K35" i="6"/>
  <c r="K43" i="6"/>
  <c r="K40" i="6"/>
  <c r="K34" i="6"/>
  <c r="K46" i="6"/>
  <c r="K42" i="6"/>
  <c r="W36" i="6"/>
  <c r="W44" i="6"/>
  <c r="W46" i="6"/>
  <c r="W39" i="6"/>
  <c r="W45" i="6"/>
  <c r="W41" i="6"/>
  <c r="W33" i="6"/>
  <c r="W38" i="6"/>
  <c r="W35" i="6"/>
  <c r="W43" i="6"/>
  <c r="W37" i="6"/>
  <c r="W34" i="6"/>
  <c r="K33" i="6"/>
  <c r="V34" i="6"/>
  <c r="I61" i="6"/>
  <c r="U60" i="6"/>
  <c r="Z67" i="6"/>
  <c r="AB106" i="6"/>
  <c r="L133" i="6"/>
  <c r="K8" i="6"/>
  <c r="W8" i="6"/>
  <c r="H3" i="6"/>
  <c r="AF3" i="6"/>
  <c r="R5" i="6"/>
  <c r="D7" i="6"/>
  <c r="AB7" i="6"/>
  <c r="U8" i="6"/>
  <c r="C14" i="6"/>
  <c r="AA14" i="6"/>
  <c r="T15" i="6"/>
  <c r="C20" i="6"/>
  <c r="C30" i="6"/>
  <c r="C27" i="6"/>
  <c r="C19" i="6"/>
  <c r="C24" i="6"/>
  <c r="C21" i="6"/>
  <c r="C29" i="6"/>
  <c r="C26" i="6"/>
  <c r="C28" i="6"/>
  <c r="C18" i="6"/>
  <c r="O20" i="6"/>
  <c r="O25" i="6"/>
  <c r="O19" i="6"/>
  <c r="O27" i="6"/>
  <c r="O24" i="6"/>
  <c r="O21" i="6"/>
  <c r="O29" i="6"/>
  <c r="O31" i="6"/>
  <c r="O18" i="6"/>
  <c r="AA24" i="6"/>
  <c r="O23" i="6"/>
  <c r="R24" i="6"/>
  <c r="S25" i="6"/>
  <c r="U30" i="6"/>
  <c r="L39" i="6"/>
  <c r="X42" i="6"/>
  <c r="J42" i="6"/>
  <c r="J52" i="6"/>
  <c r="I112" i="6"/>
  <c r="U117" i="6"/>
  <c r="M8" i="6"/>
  <c r="Y8" i="6"/>
  <c r="K10" i="6"/>
  <c r="W10" i="6"/>
  <c r="G14" i="6"/>
  <c r="S14" i="6"/>
  <c r="AE14" i="6"/>
  <c r="J31" i="6"/>
  <c r="V31" i="6"/>
  <c r="V19" i="6"/>
  <c r="AA18" i="6"/>
  <c r="B20" i="6"/>
  <c r="P20" i="6"/>
  <c r="N23" i="6"/>
  <c r="AA23" i="6"/>
  <c r="V24" i="6"/>
  <c r="Z26" i="6"/>
  <c r="P28" i="6"/>
  <c r="B31" i="6"/>
  <c r="AB31" i="6"/>
  <c r="I38" i="6"/>
  <c r="I46" i="6"/>
  <c r="U38" i="6"/>
  <c r="U46" i="6"/>
  <c r="I37" i="6"/>
  <c r="AD38" i="6"/>
  <c r="Y39" i="6"/>
  <c r="U40" i="6"/>
  <c r="F43" i="6"/>
  <c r="AD44" i="6"/>
  <c r="G52" i="6"/>
  <c r="G55" i="6"/>
  <c r="G60" i="6"/>
  <c r="G48" i="6"/>
  <c r="G58" i="6"/>
  <c r="G54" i="6"/>
  <c r="S52" i="6"/>
  <c r="S55" i="6"/>
  <c r="S60" i="6"/>
  <c r="S48" i="6"/>
  <c r="S58" i="6"/>
  <c r="S54" i="6"/>
  <c r="AE52" i="6"/>
  <c r="AE55" i="6"/>
  <c r="AE60" i="6"/>
  <c r="AE48" i="6"/>
  <c r="AE58" i="6"/>
  <c r="AE54" i="6"/>
  <c r="AB48" i="6"/>
  <c r="J50" i="6"/>
  <c r="I51" i="6"/>
  <c r="Y51" i="6"/>
  <c r="M53" i="6"/>
  <c r="AE53" i="6"/>
  <c r="I55" i="6"/>
  <c r="S56" i="6"/>
  <c r="I57" i="6"/>
  <c r="I59" i="6"/>
  <c r="K63" i="6"/>
  <c r="W75" i="6"/>
  <c r="P68" i="6"/>
  <c r="G69" i="6"/>
  <c r="AE69" i="6"/>
  <c r="AF73" i="6"/>
  <c r="T76" i="6"/>
  <c r="I87" i="6"/>
  <c r="U88" i="6"/>
  <c r="E78" i="6"/>
  <c r="D81" i="6"/>
  <c r="P86" i="6"/>
  <c r="B104" i="6"/>
  <c r="N104" i="6"/>
  <c r="Z104" i="6"/>
  <c r="M118" i="6"/>
  <c r="Y119" i="6"/>
  <c r="V110" i="6"/>
  <c r="AE112" i="6"/>
  <c r="I116" i="6"/>
  <c r="J132" i="6"/>
  <c r="J130" i="6"/>
  <c r="J126" i="6"/>
  <c r="J129" i="6"/>
  <c r="J133" i="6"/>
  <c r="J124" i="6"/>
  <c r="J125" i="6"/>
  <c r="J134" i="6"/>
  <c r="J123" i="6"/>
  <c r="J131" i="6"/>
  <c r="J127" i="6"/>
  <c r="J135" i="6"/>
  <c r="J128" i="6"/>
  <c r="V132" i="6"/>
  <c r="V130" i="6"/>
  <c r="V126" i="6"/>
  <c r="V128" i="6"/>
  <c r="V136" i="6"/>
  <c r="V129" i="6"/>
  <c r="V133" i="6"/>
  <c r="V124" i="6"/>
  <c r="V125" i="6"/>
  <c r="V123" i="6"/>
  <c r="V134" i="6"/>
  <c r="V131" i="6"/>
  <c r="V127" i="6"/>
  <c r="AD41" i="6"/>
  <c r="H57" i="6"/>
  <c r="H60" i="6"/>
  <c r="H53" i="6"/>
  <c r="H51" i="6"/>
  <c r="H59" i="6"/>
  <c r="T57" i="6"/>
  <c r="T60" i="6"/>
  <c r="T53" i="6"/>
  <c r="T51" i="6"/>
  <c r="T59" i="6"/>
  <c r="AF57" i="6"/>
  <c r="AF60" i="6"/>
  <c r="AF53" i="6"/>
  <c r="AF51" i="6"/>
  <c r="AF59" i="6"/>
  <c r="O48" i="6"/>
  <c r="AA49" i="6"/>
  <c r="AA51" i="6"/>
  <c r="O53" i="6"/>
  <c r="U54" i="6"/>
  <c r="AF55" i="6"/>
  <c r="T56" i="6"/>
  <c r="T58" i="6"/>
  <c r="L72" i="6"/>
  <c r="L65" i="6"/>
  <c r="L74" i="6"/>
  <c r="L68" i="6"/>
  <c r="L76" i="6"/>
  <c r="L71" i="6"/>
  <c r="L75" i="6"/>
  <c r="L67" i="6"/>
  <c r="X65" i="6"/>
  <c r="X68" i="6"/>
  <c r="X74" i="6"/>
  <c r="X71" i="6"/>
  <c r="X76" i="6"/>
  <c r="X67" i="6"/>
  <c r="G63" i="6"/>
  <c r="G65" i="6"/>
  <c r="S71" i="6"/>
  <c r="H73" i="6"/>
  <c r="X75" i="6"/>
  <c r="J87" i="6"/>
  <c r="V88" i="6"/>
  <c r="E79" i="6"/>
  <c r="E82" i="6"/>
  <c r="Q85" i="6"/>
  <c r="B117" i="6"/>
  <c r="N118" i="6"/>
  <c r="Z119" i="6"/>
  <c r="J115" i="6"/>
  <c r="U119" i="6"/>
  <c r="F150" i="6"/>
  <c r="R146" i="6"/>
  <c r="M162" i="6"/>
  <c r="M155" i="6"/>
  <c r="M156" i="6"/>
  <c r="M165" i="6"/>
  <c r="M164" i="6"/>
  <c r="M153" i="6"/>
  <c r="M166" i="6"/>
  <c r="M158" i="6"/>
  <c r="M157" i="6"/>
  <c r="M163" i="6"/>
  <c r="M161" i="6"/>
  <c r="M160" i="6"/>
  <c r="M154" i="6"/>
  <c r="M159" i="6"/>
  <c r="Y162" i="6"/>
  <c r="Y155" i="6"/>
  <c r="Y156" i="6"/>
  <c r="Y161" i="6"/>
  <c r="Y153" i="6"/>
  <c r="Y163" i="6"/>
  <c r="Y165" i="6"/>
  <c r="Y164" i="6"/>
  <c r="Y160" i="6"/>
  <c r="Y154" i="6"/>
  <c r="Y166" i="6"/>
  <c r="Y159" i="6"/>
  <c r="Y158" i="6"/>
  <c r="Y157" i="6"/>
  <c r="B179" i="6"/>
  <c r="N179" i="6"/>
  <c r="Z179" i="6"/>
  <c r="R44" i="6"/>
  <c r="AD45" i="6"/>
  <c r="I50" i="6"/>
  <c r="I58" i="6"/>
  <c r="I56" i="6"/>
  <c r="U50" i="6"/>
  <c r="U58" i="6"/>
  <c r="U56" i="6"/>
  <c r="C54" i="6"/>
  <c r="AF61" i="6"/>
  <c r="M75" i="6"/>
  <c r="M70" i="6"/>
  <c r="M66" i="6"/>
  <c r="M76" i="6"/>
  <c r="M71" i="6"/>
  <c r="M73" i="6"/>
  <c r="M64" i="6"/>
  <c r="Y75" i="6"/>
  <c r="Y72" i="6"/>
  <c r="Y70" i="6"/>
  <c r="Y74" i="6"/>
  <c r="Y66" i="6"/>
  <c r="Y71" i="6"/>
  <c r="Y76" i="6"/>
  <c r="Y64" i="6"/>
  <c r="S68" i="6"/>
  <c r="AE74" i="6"/>
  <c r="K89" i="6"/>
  <c r="W89" i="6"/>
  <c r="D102" i="6"/>
  <c r="D96" i="6"/>
  <c r="D95" i="6"/>
  <c r="D100" i="6"/>
  <c r="D106" i="6"/>
  <c r="D93" i="6"/>
  <c r="D99" i="6"/>
  <c r="D105" i="6"/>
  <c r="D98" i="6"/>
  <c r="D103" i="6"/>
  <c r="P102" i="6"/>
  <c r="P96" i="6"/>
  <c r="P103" i="6"/>
  <c r="P101" i="6"/>
  <c r="P94" i="6"/>
  <c r="P100" i="6"/>
  <c r="P106" i="6"/>
  <c r="P93" i="6"/>
  <c r="P99" i="6"/>
  <c r="P104" i="6"/>
  <c r="AB102" i="6"/>
  <c r="AB96" i="6"/>
  <c r="AB104" i="6"/>
  <c r="AB95" i="6"/>
  <c r="AB101" i="6"/>
  <c r="AB94" i="6"/>
  <c r="AB100" i="6"/>
  <c r="AB105" i="6"/>
  <c r="D97" i="6"/>
  <c r="AB103" i="6"/>
  <c r="C117" i="6"/>
  <c r="O118" i="6"/>
  <c r="AA119" i="6"/>
  <c r="U118" i="6"/>
  <c r="V119" i="6"/>
  <c r="L130" i="6"/>
  <c r="L135" i="6"/>
  <c r="L128" i="6"/>
  <c r="L136" i="6"/>
  <c r="L124" i="6"/>
  <c r="L134" i="6"/>
  <c r="L126" i="6"/>
  <c r="L125" i="6"/>
  <c r="L123" i="6"/>
  <c r="L127" i="6"/>
  <c r="L131" i="6"/>
  <c r="L132" i="6"/>
  <c r="L129" i="6"/>
  <c r="X130" i="6"/>
  <c r="X135" i="6"/>
  <c r="X128" i="6"/>
  <c r="X136" i="6"/>
  <c r="X124" i="6"/>
  <c r="X132" i="6"/>
  <c r="X133" i="6"/>
  <c r="X123" i="6"/>
  <c r="X126" i="6"/>
  <c r="X125" i="6"/>
  <c r="X134" i="6"/>
  <c r="X127" i="6"/>
  <c r="X131" i="6"/>
  <c r="G150" i="6"/>
  <c r="S146" i="6"/>
  <c r="AE143" i="6"/>
  <c r="M5" i="6"/>
  <c r="Y5" i="6"/>
  <c r="K7" i="6"/>
  <c r="W7" i="6"/>
  <c r="G11" i="6"/>
  <c r="S11" i="6"/>
  <c r="AE11" i="6"/>
  <c r="J14" i="6"/>
  <c r="V14" i="6"/>
  <c r="M22" i="6"/>
  <c r="Y22" i="6"/>
  <c r="AA21" i="6"/>
  <c r="V22" i="6"/>
  <c r="D23" i="6"/>
  <c r="M24" i="6"/>
  <c r="P26" i="6"/>
  <c r="AB29" i="6"/>
  <c r="J30" i="6"/>
  <c r="L41" i="6"/>
  <c r="X41" i="6"/>
  <c r="R33" i="6"/>
  <c r="I35" i="6"/>
  <c r="AD36" i="6"/>
  <c r="L37" i="6"/>
  <c r="X40" i="6"/>
  <c r="F41" i="6"/>
  <c r="I43" i="6"/>
  <c r="J55" i="6"/>
  <c r="J58" i="6"/>
  <c r="J51" i="6"/>
  <c r="J61" i="6"/>
  <c r="J57" i="6"/>
  <c r="V55" i="6"/>
  <c r="V58" i="6"/>
  <c r="V51" i="6"/>
  <c r="V61" i="6"/>
  <c r="V57" i="6"/>
  <c r="C48" i="6"/>
  <c r="AF48" i="6"/>
  <c r="O49" i="6"/>
  <c r="M50" i="6"/>
  <c r="AB50" i="6"/>
  <c r="M51" i="6"/>
  <c r="D54" i="6"/>
  <c r="D56" i="6"/>
  <c r="M57" i="6"/>
  <c r="D58" i="6"/>
  <c r="X58" i="6"/>
  <c r="C60" i="6"/>
  <c r="B74" i="6"/>
  <c r="B63" i="6"/>
  <c r="B76" i="6"/>
  <c r="B66" i="6"/>
  <c r="B73" i="6"/>
  <c r="B71" i="6"/>
  <c r="B69" i="6"/>
  <c r="B65" i="6"/>
  <c r="N63" i="6"/>
  <c r="N66" i="6"/>
  <c r="N76" i="6"/>
  <c r="N71" i="6"/>
  <c r="N73" i="6"/>
  <c r="N69" i="6"/>
  <c r="N72" i="6"/>
  <c r="N65" i="6"/>
  <c r="Z63" i="6"/>
  <c r="Z66" i="6"/>
  <c r="Z71" i="6"/>
  <c r="Z76" i="6"/>
  <c r="Z73" i="6"/>
  <c r="Z69" i="6"/>
  <c r="Z75" i="6"/>
  <c r="Z65" i="6"/>
  <c r="L63" i="6"/>
  <c r="AE63" i="6"/>
  <c r="AE65" i="6"/>
  <c r="L69" i="6"/>
  <c r="B75" i="6"/>
  <c r="L82" i="6"/>
  <c r="L88" i="6"/>
  <c r="L79" i="6"/>
  <c r="L86" i="6"/>
  <c r="L85" i="6"/>
  <c r="L81" i="6"/>
  <c r="L91" i="6"/>
  <c r="L78" i="6"/>
  <c r="L83" i="6"/>
  <c r="L80" i="6"/>
  <c r="X82" i="6"/>
  <c r="X88" i="6"/>
  <c r="X83" i="6"/>
  <c r="X87" i="6"/>
  <c r="X79" i="6"/>
  <c r="X86" i="6"/>
  <c r="X81" i="6"/>
  <c r="X84" i="6"/>
  <c r="D114" i="6"/>
  <c r="D120" i="6"/>
  <c r="D108" i="6"/>
  <c r="D112" i="6"/>
  <c r="D117" i="6"/>
  <c r="D110" i="6"/>
  <c r="D116" i="6"/>
  <c r="D109" i="6"/>
  <c r="D115" i="6"/>
  <c r="D113" i="6"/>
  <c r="P114" i="6"/>
  <c r="P120" i="6"/>
  <c r="P108" i="6"/>
  <c r="P113" i="6"/>
  <c r="P118" i="6"/>
  <c r="P111" i="6"/>
  <c r="P117" i="6"/>
  <c r="P110" i="6"/>
  <c r="P116" i="6"/>
  <c r="P121" i="6"/>
  <c r="AB114" i="6"/>
  <c r="AB120" i="6"/>
  <c r="AB108" i="6"/>
  <c r="AB121" i="6"/>
  <c r="AB119" i="6"/>
  <c r="AB112" i="6"/>
  <c r="AB118" i="6"/>
  <c r="AB111" i="6"/>
  <c r="AB117" i="6"/>
  <c r="AB109" i="6"/>
  <c r="AB110" i="6"/>
  <c r="AE120" i="6"/>
  <c r="M135" i="6"/>
  <c r="M123" i="6"/>
  <c r="M128" i="6"/>
  <c r="M133" i="6"/>
  <c r="M129" i="6"/>
  <c r="M127" i="6"/>
  <c r="M131" i="6"/>
  <c r="M132" i="6"/>
  <c r="M136" i="6"/>
  <c r="Y135" i="6"/>
  <c r="Y123" i="6"/>
  <c r="Y128" i="6"/>
  <c r="Y133" i="6"/>
  <c r="Y129" i="6"/>
  <c r="Y132" i="6"/>
  <c r="Y136" i="6"/>
  <c r="Y124" i="6"/>
  <c r="Y126" i="6"/>
  <c r="Y125" i="6"/>
  <c r="Y134" i="6"/>
  <c r="Y130" i="6"/>
  <c r="Y127" i="6"/>
  <c r="Y131" i="6"/>
  <c r="M134" i="6"/>
  <c r="H150" i="6"/>
  <c r="T142" i="6"/>
  <c r="AF143" i="6"/>
  <c r="O164" i="6"/>
  <c r="AA161" i="6"/>
  <c r="G6" i="6"/>
  <c r="S6" i="6"/>
  <c r="AE6" i="6"/>
  <c r="M12" i="6"/>
  <c r="Y12" i="6"/>
  <c r="K14" i="6"/>
  <c r="W14" i="6"/>
  <c r="B27" i="6"/>
  <c r="N27" i="6"/>
  <c r="Z27" i="6"/>
  <c r="B21" i="6"/>
  <c r="AB21" i="6"/>
  <c r="J22" i="6"/>
  <c r="N24" i="6"/>
  <c r="V25" i="6"/>
  <c r="D26" i="6"/>
  <c r="Y27" i="6"/>
  <c r="P29" i="6"/>
  <c r="M46" i="6"/>
  <c r="M34" i="6"/>
  <c r="Y46" i="6"/>
  <c r="Y34" i="6"/>
  <c r="F33" i="6"/>
  <c r="R36" i="6"/>
  <c r="M37" i="6"/>
  <c r="AD39" i="6"/>
  <c r="L40" i="6"/>
  <c r="Y40" i="6"/>
  <c r="X43" i="6"/>
  <c r="F44" i="6"/>
  <c r="R45" i="6"/>
  <c r="AD46" i="6"/>
  <c r="K60" i="6"/>
  <c r="K48" i="6"/>
  <c r="K56" i="6"/>
  <c r="K54" i="6"/>
  <c r="W60" i="6"/>
  <c r="W48" i="6"/>
  <c r="W56" i="6"/>
  <c r="W54" i="6"/>
  <c r="D48" i="6"/>
  <c r="AE49" i="6"/>
  <c r="O51" i="6"/>
  <c r="P52" i="6"/>
  <c r="AF52" i="6"/>
  <c r="S53" i="6"/>
  <c r="AA54" i="6"/>
  <c r="O55" i="6"/>
  <c r="O57" i="6"/>
  <c r="P59" i="6"/>
  <c r="D60" i="6"/>
  <c r="O61" i="6"/>
  <c r="C70" i="6"/>
  <c r="O70" i="6"/>
  <c r="AA72" i="6"/>
  <c r="M63" i="6"/>
  <c r="B64" i="6"/>
  <c r="M65" i="6"/>
  <c r="M67" i="6"/>
  <c r="B68" i="6"/>
  <c r="M69" i="6"/>
  <c r="L73" i="6"/>
  <c r="G74" i="6"/>
  <c r="AE76" i="6"/>
  <c r="F100" i="6"/>
  <c r="F106" i="6"/>
  <c r="F94" i="6"/>
  <c r="F101" i="6"/>
  <c r="F99" i="6"/>
  <c r="F105" i="6"/>
  <c r="F98" i="6"/>
  <c r="F104" i="6"/>
  <c r="F97" i="6"/>
  <c r="F102" i="6"/>
  <c r="R100" i="6"/>
  <c r="R106" i="6"/>
  <c r="R94" i="6"/>
  <c r="R102" i="6"/>
  <c r="R93" i="6"/>
  <c r="R99" i="6"/>
  <c r="R105" i="6"/>
  <c r="R98" i="6"/>
  <c r="R103" i="6"/>
  <c r="AD100" i="6"/>
  <c r="AD106" i="6"/>
  <c r="AD94" i="6"/>
  <c r="AD103" i="6"/>
  <c r="AD95" i="6"/>
  <c r="AD101" i="6"/>
  <c r="AD93" i="6"/>
  <c r="AD99" i="6"/>
  <c r="AD104" i="6"/>
  <c r="AB93" i="6"/>
  <c r="F96" i="6"/>
  <c r="AD102" i="6"/>
  <c r="E119" i="6"/>
  <c r="Q119" i="6"/>
  <c r="AC119" i="6"/>
  <c r="P115" i="6"/>
  <c r="AA20" i="6"/>
  <c r="M19" i="6"/>
  <c r="Z19" i="6"/>
  <c r="B24" i="6"/>
  <c r="J25" i="6"/>
  <c r="M27" i="6"/>
  <c r="AA27" i="6"/>
  <c r="V28" i="6"/>
  <c r="Y30" i="6"/>
  <c r="T31" i="6"/>
  <c r="B39" i="6"/>
  <c r="N39" i="6"/>
  <c r="Z39" i="6"/>
  <c r="U33" i="6"/>
  <c r="P34" i="6"/>
  <c r="X35" i="6"/>
  <c r="F36" i="6"/>
  <c r="N37" i="6"/>
  <c r="R39" i="6"/>
  <c r="AE39" i="6"/>
  <c r="M40" i="6"/>
  <c r="Z40" i="6"/>
  <c r="U41" i="6"/>
  <c r="AD42" i="6"/>
  <c r="L43" i="6"/>
  <c r="Y43" i="6"/>
  <c r="G44" i="6"/>
  <c r="U44" i="6"/>
  <c r="S45" i="6"/>
  <c r="L53" i="6"/>
  <c r="L56" i="6"/>
  <c r="L61" i="6"/>
  <c r="L49" i="6"/>
  <c r="L59" i="6"/>
  <c r="L55" i="6"/>
  <c r="X53" i="6"/>
  <c r="X56" i="6"/>
  <c r="X61" i="6"/>
  <c r="X49" i="6"/>
  <c r="X59" i="6"/>
  <c r="X55" i="6"/>
  <c r="T48" i="6"/>
  <c r="C49" i="6"/>
  <c r="AF49" i="6"/>
  <c r="AE50" i="6"/>
  <c r="P51" i="6"/>
  <c r="AE51" i="6"/>
  <c r="Q52" i="6"/>
  <c r="C53" i="6"/>
  <c r="U53" i="6"/>
  <c r="H54" i="6"/>
  <c r="AB54" i="6"/>
  <c r="Q55" i="6"/>
  <c r="G56" i="6"/>
  <c r="AB56" i="6"/>
  <c r="AB58" i="6"/>
  <c r="Q59" i="6"/>
  <c r="D73" i="6"/>
  <c r="D64" i="6"/>
  <c r="D69" i="6"/>
  <c r="D75" i="6"/>
  <c r="D67" i="6"/>
  <c r="D74" i="6"/>
  <c r="D63" i="6"/>
  <c r="P64" i="6"/>
  <c r="P73" i="6"/>
  <c r="P69" i="6"/>
  <c r="P67" i="6"/>
  <c r="P63" i="6"/>
  <c r="AB74" i="6"/>
  <c r="AB76" i="6"/>
  <c r="AB64" i="6"/>
  <c r="AB69" i="6"/>
  <c r="AB73" i="6"/>
  <c r="AB67" i="6"/>
  <c r="AB63" i="6"/>
  <c r="X64" i="6"/>
  <c r="D66" i="6"/>
  <c r="X66" i="6"/>
  <c r="N67" i="6"/>
  <c r="D68" i="6"/>
  <c r="Y68" i="6"/>
  <c r="D71" i="6"/>
  <c r="AB71" i="6"/>
  <c r="M74" i="6"/>
  <c r="H75" i="6"/>
  <c r="B80" i="6"/>
  <c r="B86" i="6"/>
  <c r="B79" i="6"/>
  <c r="B91" i="6"/>
  <c r="B81" i="6"/>
  <c r="B84" i="6"/>
  <c r="B78" i="6"/>
  <c r="B90" i="6"/>
  <c r="B83" i="6"/>
  <c r="B89" i="6"/>
  <c r="N80" i="6"/>
  <c r="N86" i="6"/>
  <c r="N82" i="6"/>
  <c r="N85" i="6"/>
  <c r="N81" i="6"/>
  <c r="N91" i="6"/>
  <c r="N78" i="6"/>
  <c r="N84" i="6"/>
  <c r="N90" i="6"/>
  <c r="Z80" i="6"/>
  <c r="Z86" i="6"/>
  <c r="Z87" i="6"/>
  <c r="Z81" i="6"/>
  <c r="Z85" i="6"/>
  <c r="Z78" i="6"/>
  <c r="Z91" i="6"/>
  <c r="Z83" i="6"/>
  <c r="Q81" i="6"/>
  <c r="X85" i="6"/>
  <c r="B88" i="6"/>
  <c r="G105" i="6"/>
  <c r="G93" i="6"/>
  <c r="G99" i="6"/>
  <c r="G94" i="6"/>
  <c r="G98" i="6"/>
  <c r="G104" i="6"/>
  <c r="G97" i="6"/>
  <c r="G103" i="6"/>
  <c r="G95" i="6"/>
  <c r="S105" i="6"/>
  <c r="S93" i="6"/>
  <c r="S99" i="6"/>
  <c r="S95" i="6"/>
  <c r="S100" i="6"/>
  <c r="S106" i="6"/>
  <c r="S98" i="6"/>
  <c r="S104" i="6"/>
  <c r="S96" i="6"/>
  <c r="AE105" i="6"/>
  <c r="AE93" i="6"/>
  <c r="AE99" i="6"/>
  <c r="AE96" i="6"/>
  <c r="AE101" i="6"/>
  <c r="AE94" i="6"/>
  <c r="AE100" i="6"/>
  <c r="AE106" i="6"/>
  <c r="AE97" i="6"/>
  <c r="D94" i="6"/>
  <c r="F95" i="6"/>
  <c r="G96" i="6"/>
  <c r="P98" i="6"/>
  <c r="AE102" i="6"/>
  <c r="F116" i="6"/>
  <c r="R117" i="6"/>
  <c r="AD121" i="6"/>
  <c r="D121" i="6"/>
  <c r="C126" i="6"/>
  <c r="O136" i="6"/>
  <c r="AA132" i="6"/>
  <c r="M125" i="6"/>
  <c r="M14" i="6"/>
  <c r="Y14" i="6"/>
  <c r="K16" i="6"/>
  <c r="W16" i="6"/>
  <c r="D25" i="6"/>
  <c r="P25" i="6"/>
  <c r="AB25" i="6"/>
  <c r="AA19" i="6"/>
  <c r="D21" i="6"/>
  <c r="P24" i="6"/>
  <c r="AB27" i="6"/>
  <c r="J28" i="6"/>
  <c r="Z30" i="6"/>
  <c r="C44" i="6"/>
  <c r="O44" i="6"/>
  <c r="AA44" i="6"/>
  <c r="AD34" i="6"/>
  <c r="F39" i="6"/>
  <c r="I41" i="6"/>
  <c r="R42" i="6"/>
  <c r="M43" i="6"/>
  <c r="F45" i="6"/>
  <c r="U45" i="6"/>
  <c r="R46" i="6"/>
  <c r="M58" i="6"/>
  <c r="M61" i="6"/>
  <c r="M54" i="6"/>
  <c r="M52" i="6"/>
  <c r="M60" i="6"/>
  <c r="Y58" i="6"/>
  <c r="Y61" i="6"/>
  <c r="Y54" i="6"/>
  <c r="Y52" i="6"/>
  <c r="Y60" i="6"/>
  <c r="U48" i="6"/>
  <c r="AF50" i="6"/>
  <c r="D53" i="6"/>
  <c r="I54" i="6"/>
  <c r="T55" i="6"/>
  <c r="H56" i="6"/>
  <c r="S57" i="6"/>
  <c r="H58" i="6"/>
  <c r="S59" i="6"/>
  <c r="I60" i="6"/>
  <c r="S61" i="6"/>
  <c r="E76" i="6"/>
  <c r="Q66" i="6"/>
  <c r="AC66" i="6"/>
  <c r="S69" i="6"/>
  <c r="L70" i="6"/>
  <c r="X72" i="6"/>
  <c r="N74" i="6"/>
  <c r="L90" i="6"/>
  <c r="P97" i="6"/>
  <c r="D104" i="6"/>
  <c r="G117" i="6"/>
  <c r="G111" i="6"/>
  <c r="G109" i="6"/>
  <c r="G115" i="6"/>
  <c r="G121" i="6"/>
  <c r="G108" i="6"/>
  <c r="G114" i="6"/>
  <c r="G120" i="6"/>
  <c r="G112" i="6"/>
  <c r="S117" i="6"/>
  <c r="S111" i="6"/>
  <c r="S112" i="6"/>
  <c r="S110" i="6"/>
  <c r="S116" i="6"/>
  <c r="S109" i="6"/>
  <c r="S115" i="6"/>
  <c r="S121" i="6"/>
  <c r="S108" i="6"/>
  <c r="S113" i="6"/>
  <c r="AE117" i="6"/>
  <c r="AE111" i="6"/>
  <c r="AE113" i="6"/>
  <c r="AE118" i="6"/>
  <c r="AE110" i="6"/>
  <c r="AE116" i="6"/>
  <c r="AE109" i="6"/>
  <c r="AE114" i="6"/>
  <c r="AE108" i="6"/>
  <c r="D133" i="6"/>
  <c r="P129" i="6"/>
  <c r="K151" i="6"/>
  <c r="S181" i="6"/>
  <c r="AE169" i="6"/>
  <c r="G3" i="6"/>
  <c r="S3" i="6"/>
  <c r="AE3" i="6"/>
  <c r="E5" i="6"/>
  <c r="Q5" i="6"/>
  <c r="AC5" i="6"/>
  <c r="J6" i="6"/>
  <c r="V6" i="6"/>
  <c r="M9" i="6"/>
  <c r="Y9" i="6"/>
  <c r="K11" i="6"/>
  <c r="W11" i="6"/>
  <c r="B14" i="6"/>
  <c r="N14" i="6"/>
  <c r="Z14" i="6"/>
  <c r="G15" i="6"/>
  <c r="S15" i="6"/>
  <c r="AE15" i="6"/>
  <c r="E30" i="6"/>
  <c r="Q30" i="6"/>
  <c r="AC30" i="6"/>
  <c r="J18" i="6"/>
  <c r="V18" i="6"/>
  <c r="AB19" i="6"/>
  <c r="J20" i="6"/>
  <c r="E21" i="6"/>
  <c r="N22" i="6"/>
  <c r="AA22" i="6"/>
  <c r="V23" i="6"/>
  <c r="D24" i="6"/>
  <c r="Q24" i="6"/>
  <c r="Y25" i="6"/>
  <c r="P27" i="6"/>
  <c r="AC27" i="6"/>
  <c r="N30" i="6"/>
  <c r="AA30" i="6"/>
  <c r="D37" i="6"/>
  <c r="D45" i="6"/>
  <c r="P37" i="6"/>
  <c r="P45" i="6"/>
  <c r="AB37" i="6"/>
  <c r="AB45" i="6"/>
  <c r="M35" i="6"/>
  <c r="Z35" i="6"/>
  <c r="U36" i="6"/>
  <c r="L38" i="6"/>
  <c r="Y38" i="6"/>
  <c r="G39" i="6"/>
  <c r="B40" i="6"/>
  <c r="AB40" i="6"/>
  <c r="F42" i="6"/>
  <c r="S42" i="6"/>
  <c r="N43" i="6"/>
  <c r="I44" i="6"/>
  <c r="X44" i="6"/>
  <c r="B51" i="6"/>
  <c r="N51" i="6"/>
  <c r="Z51" i="6"/>
  <c r="H48" i="6"/>
  <c r="V48" i="6"/>
  <c r="T49" i="6"/>
  <c r="C50" i="6"/>
  <c r="T52" i="6"/>
  <c r="W53" i="6"/>
  <c r="J54" i="6"/>
  <c r="AF54" i="6"/>
  <c r="U55" i="6"/>
  <c r="J56" i="6"/>
  <c r="AE56" i="6"/>
  <c r="U57" i="6"/>
  <c r="K58" i="6"/>
  <c r="U59" i="6"/>
  <c r="J60" i="6"/>
  <c r="T61" i="6"/>
  <c r="F75" i="6"/>
  <c r="R67" i="6"/>
  <c r="AD67" i="6"/>
  <c r="H64" i="6"/>
  <c r="AB66" i="6"/>
  <c r="G68" i="6"/>
  <c r="AB68" i="6"/>
  <c r="N70" i="6"/>
  <c r="G71" i="6"/>
  <c r="Z72" i="6"/>
  <c r="P74" i="6"/>
  <c r="D90" i="6"/>
  <c r="D78" i="6"/>
  <c r="D84" i="6"/>
  <c r="D83" i="6"/>
  <c r="D89" i="6"/>
  <c r="D80" i="6"/>
  <c r="D88" i="6"/>
  <c r="D79" i="6"/>
  <c r="P90" i="6"/>
  <c r="P78" i="6"/>
  <c r="P84" i="6"/>
  <c r="P85" i="6"/>
  <c r="P91" i="6"/>
  <c r="P83" i="6"/>
  <c r="P89" i="6"/>
  <c r="P80" i="6"/>
  <c r="P82" i="6"/>
  <c r="AB90" i="6"/>
  <c r="AB78" i="6"/>
  <c r="AB84" i="6"/>
  <c r="AB79" i="6"/>
  <c r="AB86" i="6"/>
  <c r="AB81" i="6"/>
  <c r="AB85" i="6"/>
  <c r="AB91" i="6"/>
  <c r="Z84" i="6"/>
  <c r="D87" i="6"/>
  <c r="L89" i="6"/>
  <c r="I102" i="6"/>
  <c r="U95" i="6"/>
  <c r="F93" i="6"/>
  <c r="R97" i="6"/>
  <c r="G110" i="6"/>
  <c r="P112" i="6"/>
  <c r="S114" i="6"/>
  <c r="AB116" i="6"/>
  <c r="D119" i="6"/>
  <c r="E133" i="6"/>
  <c r="Q132" i="6"/>
  <c r="AC135" i="6"/>
  <c r="J136" i="6"/>
  <c r="C56" i="6"/>
  <c r="C59" i="6"/>
  <c r="C52" i="6"/>
  <c r="C58" i="6"/>
  <c r="O56" i="6"/>
  <c r="O59" i="6"/>
  <c r="O52" i="6"/>
  <c r="O58" i="6"/>
  <c r="AA56" i="6"/>
  <c r="AA59" i="6"/>
  <c r="AA52" i="6"/>
  <c r="AA50" i="6"/>
  <c r="AA58" i="6"/>
  <c r="U52" i="6"/>
  <c r="AF56" i="6"/>
  <c r="AF58" i="6"/>
  <c r="U61" i="6"/>
  <c r="G73" i="6"/>
  <c r="G64" i="6"/>
  <c r="G75" i="6"/>
  <c r="G67" i="6"/>
  <c r="G72" i="6"/>
  <c r="G70" i="6"/>
  <c r="G66" i="6"/>
  <c r="S76" i="6"/>
  <c r="S64" i="6"/>
  <c r="S67" i="6"/>
  <c r="S75" i="6"/>
  <c r="S72" i="6"/>
  <c r="S70" i="6"/>
  <c r="S66" i="6"/>
  <c r="AE64" i="6"/>
  <c r="AE67" i="6"/>
  <c r="AE75" i="6"/>
  <c r="AE72" i="6"/>
  <c r="AE70" i="6"/>
  <c r="AE66" i="6"/>
  <c r="S63" i="6"/>
  <c r="S65" i="6"/>
  <c r="E83" i="6"/>
  <c r="E89" i="6"/>
  <c r="E85" i="6"/>
  <c r="E81" i="6"/>
  <c r="E90" i="6"/>
  <c r="E80" i="6"/>
  <c r="E88" i="6"/>
  <c r="E86" i="6"/>
  <c r="Q83" i="6"/>
  <c r="Q89" i="6"/>
  <c r="Q86" i="6"/>
  <c r="Q91" i="6"/>
  <c r="Q78" i="6"/>
  <c r="Q84" i="6"/>
  <c r="Q90" i="6"/>
  <c r="Q80" i="6"/>
  <c r="Q87" i="6"/>
  <c r="Q79" i="6"/>
  <c r="AC83" i="6"/>
  <c r="AC89" i="6"/>
  <c r="AC87" i="6"/>
  <c r="AC85" i="6"/>
  <c r="AC78" i="6"/>
  <c r="AC91" i="6"/>
  <c r="AC84" i="6"/>
  <c r="AC90" i="6"/>
  <c r="AC80" i="6"/>
  <c r="AC88" i="6"/>
  <c r="AC82" i="6"/>
  <c r="E87" i="6"/>
  <c r="J95" i="6"/>
  <c r="V97" i="6"/>
  <c r="I115" i="6"/>
  <c r="I121" i="6"/>
  <c r="I109" i="6"/>
  <c r="I110" i="6"/>
  <c r="I108" i="6"/>
  <c r="I114" i="6"/>
  <c r="I120" i="6"/>
  <c r="I113" i="6"/>
  <c r="I119" i="6"/>
  <c r="I111" i="6"/>
  <c r="U115" i="6"/>
  <c r="U121" i="6"/>
  <c r="U109" i="6"/>
  <c r="U111" i="6"/>
  <c r="U116" i="6"/>
  <c r="U108" i="6"/>
  <c r="U114" i="6"/>
  <c r="U120" i="6"/>
  <c r="U112" i="6"/>
  <c r="F133" i="6"/>
  <c r="R132" i="6"/>
  <c r="AD135" i="6"/>
  <c r="M151" i="6"/>
  <c r="Y138" i="6"/>
  <c r="H165" i="6"/>
  <c r="T153" i="6"/>
  <c r="AF162" i="6"/>
  <c r="AA25" i="6"/>
  <c r="F35" i="6"/>
  <c r="R35" i="6"/>
  <c r="AD35" i="6"/>
  <c r="F37" i="6"/>
  <c r="AD40" i="6"/>
  <c r="D61" i="6"/>
  <c r="D49" i="6"/>
  <c r="D57" i="6"/>
  <c r="D55" i="6"/>
  <c r="P61" i="6"/>
  <c r="P49" i="6"/>
  <c r="P57" i="6"/>
  <c r="P55" i="6"/>
  <c r="AB61" i="6"/>
  <c r="AB49" i="6"/>
  <c r="AB57" i="6"/>
  <c r="AB55" i="6"/>
  <c r="H49" i="6"/>
  <c r="T50" i="6"/>
  <c r="U51" i="6"/>
  <c r="I53" i="6"/>
  <c r="AA53" i="6"/>
  <c r="O54" i="6"/>
  <c r="C55" i="6"/>
  <c r="C57" i="6"/>
  <c r="D59" i="6"/>
  <c r="C61" i="6"/>
  <c r="H74" i="6"/>
  <c r="H69" i="6"/>
  <c r="H72" i="6"/>
  <c r="H65" i="6"/>
  <c r="H70" i="6"/>
  <c r="H63" i="6"/>
  <c r="H76" i="6"/>
  <c r="H71" i="6"/>
  <c r="T74" i="6"/>
  <c r="T73" i="6"/>
  <c r="T69" i="6"/>
  <c r="T75" i="6"/>
  <c r="T72" i="6"/>
  <c r="T65" i="6"/>
  <c r="T70" i="6"/>
  <c r="T63" i="6"/>
  <c r="T71" i="6"/>
  <c r="AF74" i="6"/>
  <c r="AF76" i="6"/>
  <c r="AF69" i="6"/>
  <c r="AF75" i="6"/>
  <c r="AF65" i="6"/>
  <c r="AF72" i="6"/>
  <c r="AF70" i="6"/>
  <c r="AF63" i="6"/>
  <c r="AF71" i="6"/>
  <c r="AF64" i="6"/>
  <c r="AF66" i="6"/>
  <c r="AE68" i="6"/>
  <c r="X69" i="6"/>
  <c r="X73" i="6"/>
  <c r="S74" i="6"/>
  <c r="AD79" i="6"/>
  <c r="AC81" i="6"/>
  <c r="K96" i="6"/>
  <c r="W97" i="6"/>
  <c r="AB98" i="6"/>
  <c r="D101" i="6"/>
  <c r="P105" i="6"/>
  <c r="J120" i="6"/>
  <c r="J108" i="6"/>
  <c r="J114" i="6"/>
  <c r="J116" i="6"/>
  <c r="J121" i="6"/>
  <c r="J113" i="6"/>
  <c r="J119" i="6"/>
  <c r="J112" i="6"/>
  <c r="J117" i="6"/>
  <c r="V120" i="6"/>
  <c r="V108" i="6"/>
  <c r="V114" i="6"/>
  <c r="V117" i="6"/>
  <c r="V109" i="6"/>
  <c r="V115" i="6"/>
  <c r="V121" i="6"/>
  <c r="V113" i="6"/>
  <c r="V118" i="6"/>
  <c r="J109" i="6"/>
  <c r="U113" i="6"/>
  <c r="G129" i="6"/>
  <c r="G134" i="6"/>
  <c r="G127" i="6"/>
  <c r="G135" i="6"/>
  <c r="G123" i="6"/>
  <c r="G136" i="6"/>
  <c r="G133" i="6"/>
  <c r="G130" i="6"/>
  <c r="G125" i="6"/>
  <c r="G124" i="6"/>
  <c r="G126" i="6"/>
  <c r="G131" i="6"/>
  <c r="G128" i="6"/>
  <c r="S129" i="6"/>
  <c r="S134" i="6"/>
  <c r="S127" i="6"/>
  <c r="S135" i="6"/>
  <c r="S123" i="6"/>
  <c r="S131" i="6"/>
  <c r="S132" i="6"/>
  <c r="S136" i="6"/>
  <c r="S133" i="6"/>
  <c r="S130" i="6"/>
  <c r="S125" i="6"/>
  <c r="S124" i="6"/>
  <c r="S126" i="6"/>
  <c r="AE129" i="6"/>
  <c r="AE134" i="6"/>
  <c r="AE127" i="6"/>
  <c r="AE135" i="6"/>
  <c r="AE123" i="6"/>
  <c r="AE125" i="6"/>
  <c r="AE124" i="6"/>
  <c r="AE130" i="6"/>
  <c r="AE126" i="6"/>
  <c r="AE131" i="6"/>
  <c r="AE128" i="6"/>
  <c r="AE132" i="6"/>
  <c r="AE136" i="6"/>
  <c r="N151" i="6"/>
  <c r="I155" i="6"/>
  <c r="U153" i="6"/>
  <c r="J3" i="6"/>
  <c r="V3" i="6"/>
  <c r="H21" i="6"/>
  <c r="T21" i="6"/>
  <c r="AF21" i="6"/>
  <c r="M18" i="6"/>
  <c r="Y18" i="6"/>
  <c r="M20" i="6"/>
  <c r="Z20" i="6"/>
  <c r="V21" i="6"/>
  <c r="D22" i="6"/>
  <c r="Q22" i="6"/>
  <c r="Y23" i="6"/>
  <c r="T24" i="6"/>
  <c r="B25" i="6"/>
  <c r="AC25" i="6"/>
  <c r="AF27" i="6"/>
  <c r="N28" i="6"/>
  <c r="AA28" i="6"/>
  <c r="V29" i="6"/>
  <c r="D30" i="6"/>
  <c r="M31" i="6"/>
  <c r="Z31" i="6"/>
  <c r="G40" i="6"/>
  <c r="S40" i="6"/>
  <c r="AE40" i="6"/>
  <c r="M33" i="6"/>
  <c r="Z33" i="6"/>
  <c r="U34" i="6"/>
  <c r="P35" i="6"/>
  <c r="L36" i="6"/>
  <c r="Y36" i="6"/>
  <c r="G37" i="6"/>
  <c r="B38" i="6"/>
  <c r="AB38" i="6"/>
  <c r="R40" i="6"/>
  <c r="N41" i="6"/>
  <c r="I42" i="6"/>
  <c r="D43" i="6"/>
  <c r="AD43" i="6"/>
  <c r="M44" i="6"/>
  <c r="AB44" i="6"/>
  <c r="Y45" i="6"/>
  <c r="E54" i="6"/>
  <c r="E57" i="6"/>
  <c r="E50" i="6"/>
  <c r="E60" i="6"/>
  <c r="E56" i="6"/>
  <c r="Q54" i="6"/>
  <c r="Q57" i="6"/>
  <c r="Q50" i="6"/>
  <c r="Q60" i="6"/>
  <c r="Q56" i="6"/>
  <c r="AC54" i="6"/>
  <c r="AC57" i="6"/>
  <c r="AC50" i="6"/>
  <c r="AC60" i="6"/>
  <c r="AC56" i="6"/>
  <c r="L48" i="6"/>
  <c r="I49" i="6"/>
  <c r="W49" i="6"/>
  <c r="G50" i="6"/>
  <c r="V50" i="6"/>
  <c r="W51" i="6"/>
  <c r="H52" i="6"/>
  <c r="W52" i="6"/>
  <c r="J53" i="6"/>
  <c r="AB53" i="6"/>
  <c r="P54" i="6"/>
  <c r="E55" i="6"/>
  <c r="P56" i="6"/>
  <c r="Y57" i="6"/>
  <c r="P58" i="6"/>
  <c r="E59" i="6"/>
  <c r="Y59" i="6"/>
  <c r="O60" i="6"/>
  <c r="E61" i="6"/>
  <c r="X63" i="6"/>
  <c r="L64" i="6"/>
  <c r="L66" i="6"/>
  <c r="B67" i="6"/>
  <c r="M68" i="6"/>
  <c r="AF68" i="6"/>
  <c r="Y69" i="6"/>
  <c r="D72" i="6"/>
  <c r="Y73" i="6"/>
  <c r="P75" i="6"/>
  <c r="P76" i="6"/>
  <c r="G85" i="6"/>
  <c r="S86" i="6"/>
  <c r="AC79" i="6"/>
  <c r="AB80" i="6"/>
  <c r="E84" i="6"/>
  <c r="N87" i="6"/>
  <c r="P88" i="6"/>
  <c r="X90" i="6"/>
  <c r="L96" i="6"/>
  <c r="X97" i="6"/>
  <c r="S94" i="6"/>
  <c r="AB97" i="6"/>
  <c r="AD98" i="6"/>
  <c r="G101" i="6"/>
  <c r="V112" i="6"/>
  <c r="AB113" i="6"/>
  <c r="AE115" i="6"/>
  <c r="I118" i="6"/>
  <c r="H134" i="6"/>
  <c r="T134" i="6"/>
  <c r="AF134" i="6"/>
  <c r="E68" i="6"/>
  <c r="Q68" i="6"/>
  <c r="AC68" i="6"/>
  <c r="AA70" i="6"/>
  <c r="Q74" i="6"/>
  <c r="AD74" i="6"/>
  <c r="C85" i="6"/>
  <c r="C91" i="6"/>
  <c r="O85" i="6"/>
  <c r="O91" i="6"/>
  <c r="AA85" i="6"/>
  <c r="AA91" i="6"/>
  <c r="I78" i="6"/>
  <c r="V78" i="6"/>
  <c r="H81" i="6"/>
  <c r="U81" i="6"/>
  <c r="C82" i="6"/>
  <c r="I84" i="6"/>
  <c r="V85" i="6"/>
  <c r="C87" i="6"/>
  <c r="AF87" i="6"/>
  <c r="O88" i="6"/>
  <c r="AA89" i="6"/>
  <c r="H91" i="6"/>
  <c r="E95" i="6"/>
  <c r="E101" i="6"/>
  <c r="Q95" i="6"/>
  <c r="Q101" i="6"/>
  <c r="AC95" i="6"/>
  <c r="AC101" i="6"/>
  <c r="K93" i="6"/>
  <c r="I94" i="6"/>
  <c r="W94" i="6"/>
  <c r="E96" i="6"/>
  <c r="Q97" i="6"/>
  <c r="AC98" i="6"/>
  <c r="L99" i="6"/>
  <c r="J100" i="6"/>
  <c r="V101" i="6"/>
  <c r="K106" i="6"/>
  <c r="H110" i="6"/>
  <c r="H116" i="6"/>
  <c r="T110" i="6"/>
  <c r="T116" i="6"/>
  <c r="AF110" i="6"/>
  <c r="AF116" i="6"/>
  <c r="O108" i="6"/>
  <c r="M109" i="6"/>
  <c r="Y110" i="6"/>
  <c r="B114" i="6"/>
  <c r="N115" i="6"/>
  <c r="L116" i="6"/>
  <c r="AA116" i="6"/>
  <c r="X117" i="6"/>
  <c r="H118" i="6"/>
  <c r="F119" i="6"/>
  <c r="T119" i="6"/>
  <c r="C120" i="6"/>
  <c r="R120" i="6"/>
  <c r="AF120" i="6"/>
  <c r="K125" i="6"/>
  <c r="K130" i="6"/>
  <c r="K135" i="6"/>
  <c r="K131" i="6"/>
  <c r="W125" i="6"/>
  <c r="W130" i="6"/>
  <c r="W135" i="6"/>
  <c r="W131" i="6"/>
  <c r="D123" i="6"/>
  <c r="R123" i="6"/>
  <c r="Q124" i="6"/>
  <c r="R125" i="6"/>
  <c r="D127" i="6"/>
  <c r="AA128" i="6"/>
  <c r="Q130" i="6"/>
  <c r="F131" i="6"/>
  <c r="K132" i="6"/>
  <c r="P133" i="6"/>
  <c r="U134" i="6"/>
  <c r="F135" i="6"/>
  <c r="K136" i="6"/>
  <c r="L150" i="6"/>
  <c r="L151" i="6"/>
  <c r="L148" i="6"/>
  <c r="L142" i="6"/>
  <c r="L140" i="6"/>
  <c r="X150" i="6"/>
  <c r="X151" i="6"/>
  <c r="X142" i="6"/>
  <c r="X148" i="6"/>
  <c r="X140" i="6"/>
  <c r="X147" i="6"/>
  <c r="H138" i="6"/>
  <c r="M139" i="6"/>
  <c r="R140" i="6"/>
  <c r="D141" i="6"/>
  <c r="T143" i="6"/>
  <c r="G144" i="6"/>
  <c r="S145" i="6"/>
  <c r="AE146" i="6"/>
  <c r="P148" i="6"/>
  <c r="T150" i="6"/>
  <c r="B160" i="6"/>
  <c r="B161" i="6"/>
  <c r="B158" i="6"/>
  <c r="B157" i="6"/>
  <c r="B156" i="6"/>
  <c r="B163" i="6"/>
  <c r="B162" i="6"/>
  <c r="N160" i="6"/>
  <c r="N161" i="6"/>
  <c r="N166" i="6"/>
  <c r="N159" i="6"/>
  <c r="N155" i="6"/>
  <c r="Z160" i="6"/>
  <c r="Z161" i="6"/>
  <c r="Z153" i="6"/>
  <c r="Z163" i="6"/>
  <c r="Z162" i="6"/>
  <c r="Z165" i="6"/>
  <c r="Z164" i="6"/>
  <c r="Z166" i="6"/>
  <c r="I153" i="6"/>
  <c r="B154" i="6"/>
  <c r="W155" i="6"/>
  <c r="N156" i="6"/>
  <c r="I158" i="6"/>
  <c r="B159" i="6"/>
  <c r="T162" i="6"/>
  <c r="C172" i="6"/>
  <c r="C177" i="6"/>
  <c r="C170" i="6"/>
  <c r="C178" i="6"/>
  <c r="C171" i="6"/>
  <c r="C175" i="6"/>
  <c r="C168" i="6"/>
  <c r="C173" i="6"/>
  <c r="O172" i="6"/>
  <c r="O177" i="6"/>
  <c r="O170" i="6"/>
  <c r="O178" i="6"/>
  <c r="O181" i="6"/>
  <c r="O174" i="6"/>
  <c r="AA172" i="6"/>
  <c r="AA177" i="6"/>
  <c r="AA170" i="6"/>
  <c r="AA178" i="6"/>
  <c r="AA179" i="6"/>
  <c r="AA176" i="6"/>
  <c r="AA180" i="6"/>
  <c r="AA169" i="6"/>
  <c r="AA173" i="6"/>
  <c r="AA174" i="6"/>
  <c r="S172" i="6"/>
  <c r="S175" i="6"/>
  <c r="S176" i="6"/>
  <c r="C180" i="6"/>
  <c r="B47" i="16"/>
  <c r="A62" i="16"/>
  <c r="M46" i="16"/>
  <c r="M148" i="6"/>
  <c r="M140" i="6"/>
  <c r="M145" i="6"/>
  <c r="M141" i="6"/>
  <c r="Y151" i="6"/>
  <c r="Y142" i="6"/>
  <c r="Y148" i="6"/>
  <c r="Y140" i="6"/>
  <c r="Y145" i="6"/>
  <c r="Y141" i="6"/>
  <c r="N139" i="6"/>
  <c r="H141" i="6"/>
  <c r="M142" i="6"/>
  <c r="T145" i="6"/>
  <c r="AF146" i="6"/>
  <c r="Y147" i="6"/>
  <c r="C160" i="6"/>
  <c r="C165" i="6"/>
  <c r="C153" i="6"/>
  <c r="C166" i="6"/>
  <c r="C154" i="6"/>
  <c r="C158" i="6"/>
  <c r="C157" i="6"/>
  <c r="C156" i="6"/>
  <c r="C159" i="6"/>
  <c r="C164" i="6"/>
  <c r="O160" i="6"/>
  <c r="O165" i="6"/>
  <c r="O153" i="6"/>
  <c r="O166" i="6"/>
  <c r="O154" i="6"/>
  <c r="AA160" i="6"/>
  <c r="AA165" i="6"/>
  <c r="AA153" i="6"/>
  <c r="AA166" i="6"/>
  <c r="AA154" i="6"/>
  <c r="AA163" i="6"/>
  <c r="AA162" i="6"/>
  <c r="AA164" i="6"/>
  <c r="AA156" i="6"/>
  <c r="O156" i="6"/>
  <c r="D177" i="6"/>
  <c r="D170" i="6"/>
  <c r="D175" i="6"/>
  <c r="D171" i="6"/>
  <c r="D181" i="6"/>
  <c r="D168" i="6"/>
  <c r="D179" i="6"/>
  <c r="P177" i="6"/>
  <c r="P170" i="6"/>
  <c r="P175" i="6"/>
  <c r="P171" i="6"/>
  <c r="P180" i="6"/>
  <c r="P181" i="6"/>
  <c r="P174" i="6"/>
  <c r="P178" i="6"/>
  <c r="P179" i="6"/>
  <c r="AB177" i="6"/>
  <c r="AB170" i="6"/>
  <c r="AB175" i="6"/>
  <c r="AB171" i="6"/>
  <c r="AB176" i="6"/>
  <c r="AB172" i="6"/>
  <c r="AB180" i="6"/>
  <c r="AB169" i="6"/>
  <c r="AB173" i="6"/>
  <c r="AB178" i="6"/>
  <c r="D180" i="6"/>
  <c r="B148" i="6"/>
  <c r="B140" i="6"/>
  <c r="B150" i="6"/>
  <c r="B145" i="6"/>
  <c r="B147" i="6"/>
  <c r="B138" i="6"/>
  <c r="B146" i="6"/>
  <c r="N148" i="6"/>
  <c r="N140" i="6"/>
  <c r="N145" i="6"/>
  <c r="N150" i="6"/>
  <c r="N138" i="6"/>
  <c r="N149" i="6"/>
  <c r="Z148" i="6"/>
  <c r="Z140" i="6"/>
  <c r="Z145" i="6"/>
  <c r="Z138" i="6"/>
  <c r="Z141" i="6"/>
  <c r="N142" i="6"/>
  <c r="AF142" i="6"/>
  <c r="M144" i="6"/>
  <c r="M146" i="6"/>
  <c r="Z147" i="6"/>
  <c r="P161" i="6"/>
  <c r="AB157" i="6"/>
  <c r="O157" i="6"/>
  <c r="K159" i="6"/>
  <c r="F88" i="6"/>
  <c r="R88" i="6"/>
  <c r="AD88" i="6"/>
  <c r="F82" i="6"/>
  <c r="AF82" i="6"/>
  <c r="AD83" i="6"/>
  <c r="F87" i="6"/>
  <c r="H98" i="6"/>
  <c r="T98" i="6"/>
  <c r="AF98" i="6"/>
  <c r="W96" i="6"/>
  <c r="L101" i="6"/>
  <c r="X102" i="6"/>
  <c r="V103" i="6"/>
  <c r="E104" i="6"/>
  <c r="Q105" i="6"/>
  <c r="AC106" i="6"/>
  <c r="K113" i="6"/>
  <c r="W113" i="6"/>
  <c r="B109" i="6"/>
  <c r="O110" i="6"/>
  <c r="AA111" i="6"/>
  <c r="Y112" i="6"/>
  <c r="H113" i="6"/>
  <c r="T114" i="6"/>
  <c r="AF115" i="6"/>
  <c r="N117" i="6"/>
  <c r="Z118" i="6"/>
  <c r="B128" i="6"/>
  <c r="N128" i="6"/>
  <c r="Z128" i="6"/>
  <c r="E124" i="6"/>
  <c r="F125" i="6"/>
  <c r="W126" i="6"/>
  <c r="K128" i="6"/>
  <c r="AD128" i="6"/>
  <c r="D130" i="6"/>
  <c r="U130" i="6"/>
  <c r="I131" i="6"/>
  <c r="E134" i="6"/>
  <c r="C150" i="6"/>
  <c r="C145" i="6"/>
  <c r="C147" i="6"/>
  <c r="C138" i="6"/>
  <c r="C143" i="6"/>
  <c r="C139" i="6"/>
  <c r="O145" i="6"/>
  <c r="O150" i="6"/>
  <c r="O138" i="6"/>
  <c r="O147" i="6"/>
  <c r="O143" i="6"/>
  <c r="O146" i="6"/>
  <c r="O139" i="6"/>
  <c r="AA148" i="6"/>
  <c r="AA145" i="6"/>
  <c r="AA138" i="6"/>
  <c r="AA150" i="6"/>
  <c r="AA143" i="6"/>
  <c r="AA149" i="6"/>
  <c r="AA139" i="6"/>
  <c r="L138" i="6"/>
  <c r="AE138" i="6"/>
  <c r="AA141" i="6"/>
  <c r="O142" i="6"/>
  <c r="B143" i="6"/>
  <c r="X143" i="6"/>
  <c r="N144" i="6"/>
  <c r="N146" i="6"/>
  <c r="G147" i="6"/>
  <c r="AA147" i="6"/>
  <c r="T148" i="6"/>
  <c r="L149" i="6"/>
  <c r="Y150" i="6"/>
  <c r="E161" i="6"/>
  <c r="Q157" i="6"/>
  <c r="K154" i="6"/>
  <c r="B155" i="6"/>
  <c r="AA155" i="6"/>
  <c r="W156" i="6"/>
  <c r="N158" i="6"/>
  <c r="C161" i="6"/>
  <c r="T164" i="6"/>
  <c r="F175" i="6"/>
  <c r="F180" i="6"/>
  <c r="F168" i="6"/>
  <c r="F173" i="6"/>
  <c r="F181" i="6"/>
  <c r="F169" i="6"/>
  <c r="F178" i="6"/>
  <c r="F179" i="6"/>
  <c r="F172" i="6"/>
  <c r="F176" i="6"/>
  <c r="F177" i="6"/>
  <c r="R175" i="6"/>
  <c r="R180" i="6"/>
  <c r="R168" i="6"/>
  <c r="R173" i="6"/>
  <c r="R181" i="6"/>
  <c r="R169" i="6"/>
  <c r="R174" i="6"/>
  <c r="R170" i="6"/>
  <c r="R178" i="6"/>
  <c r="R171" i="6"/>
  <c r="R176" i="6"/>
  <c r="AD175" i="6"/>
  <c r="AD180" i="6"/>
  <c r="AD168" i="6"/>
  <c r="AD173" i="6"/>
  <c r="AD181" i="6"/>
  <c r="AD169" i="6"/>
  <c r="AD179" i="6"/>
  <c r="AD177" i="6"/>
  <c r="AB168" i="6"/>
  <c r="AA171" i="6"/>
  <c r="AD172" i="6"/>
  <c r="AB174" i="6"/>
  <c r="AA175" i="6"/>
  <c r="AD176" i="6"/>
  <c r="D178" i="6"/>
  <c r="B57" i="6"/>
  <c r="N57" i="6"/>
  <c r="Z57" i="6"/>
  <c r="C73" i="6"/>
  <c r="O73" i="6"/>
  <c r="AA73" i="6"/>
  <c r="F65" i="6"/>
  <c r="R65" i="6"/>
  <c r="AD65" i="6"/>
  <c r="K66" i="6"/>
  <c r="W66" i="6"/>
  <c r="E72" i="6"/>
  <c r="R72" i="6"/>
  <c r="Q75" i="6"/>
  <c r="AD75" i="6"/>
  <c r="G81" i="6"/>
  <c r="G87" i="6"/>
  <c r="S81" i="6"/>
  <c r="S87" i="6"/>
  <c r="AE81" i="6"/>
  <c r="AE87" i="6"/>
  <c r="H79" i="6"/>
  <c r="V79" i="6"/>
  <c r="AD80" i="6"/>
  <c r="G82" i="6"/>
  <c r="T82" i="6"/>
  <c r="AE83" i="6"/>
  <c r="J86" i="6"/>
  <c r="V87" i="6"/>
  <c r="C89" i="6"/>
  <c r="R89" i="6"/>
  <c r="O90" i="6"/>
  <c r="AD90" i="6"/>
  <c r="I103" i="6"/>
  <c r="I97" i="6"/>
  <c r="U103" i="6"/>
  <c r="U97" i="6"/>
  <c r="L95" i="6"/>
  <c r="I96" i="6"/>
  <c r="X96" i="6"/>
  <c r="E98" i="6"/>
  <c r="Q99" i="6"/>
  <c r="AC100" i="6"/>
  <c r="K102" i="6"/>
  <c r="W103" i="6"/>
  <c r="U104" i="6"/>
  <c r="L118" i="6"/>
  <c r="L112" i="6"/>
  <c r="X118" i="6"/>
  <c r="X112" i="6"/>
  <c r="T108" i="6"/>
  <c r="AF109" i="6"/>
  <c r="N111" i="6"/>
  <c r="Z112" i="6"/>
  <c r="X113" i="6"/>
  <c r="C116" i="6"/>
  <c r="O117" i="6"/>
  <c r="AA118" i="6"/>
  <c r="H120" i="6"/>
  <c r="F121" i="6"/>
  <c r="T121" i="6"/>
  <c r="C133" i="6"/>
  <c r="C131" i="6"/>
  <c r="C127" i="6"/>
  <c r="O133" i="6"/>
  <c r="O131" i="6"/>
  <c r="O127" i="6"/>
  <c r="AA133" i="6"/>
  <c r="AA131" i="6"/>
  <c r="AA127" i="6"/>
  <c r="W123" i="6"/>
  <c r="O128" i="6"/>
  <c r="E130" i="6"/>
  <c r="AD131" i="6"/>
  <c r="O132" i="6"/>
  <c r="D146" i="6"/>
  <c r="D150" i="6"/>
  <c r="D145" i="6"/>
  <c r="D147" i="6"/>
  <c r="D138" i="6"/>
  <c r="D143" i="6"/>
  <c r="D151" i="6"/>
  <c r="D144" i="6"/>
  <c r="P146" i="6"/>
  <c r="P145" i="6"/>
  <c r="P150" i="6"/>
  <c r="P138" i="6"/>
  <c r="P147" i="6"/>
  <c r="P143" i="6"/>
  <c r="P144" i="6"/>
  <c r="AB146" i="6"/>
  <c r="AB145" i="6"/>
  <c r="AB138" i="6"/>
  <c r="AB150" i="6"/>
  <c r="AB143" i="6"/>
  <c r="AB147" i="6"/>
  <c r="AB144" i="6"/>
  <c r="M138" i="6"/>
  <c r="AF138" i="6"/>
  <c r="R139" i="6"/>
  <c r="F140" i="6"/>
  <c r="AB141" i="6"/>
  <c r="P142" i="6"/>
  <c r="G143" i="6"/>
  <c r="Y143" i="6"/>
  <c r="O144" i="6"/>
  <c r="F145" i="6"/>
  <c r="X145" i="6"/>
  <c r="H147" i="6"/>
  <c r="AF147" i="6"/>
  <c r="M149" i="6"/>
  <c r="Z150" i="6"/>
  <c r="S151" i="6"/>
  <c r="C155" i="6"/>
  <c r="O158" i="6"/>
  <c r="K160" i="6"/>
  <c r="C162" i="6"/>
  <c r="U164" i="6"/>
  <c r="G180" i="6"/>
  <c r="G168" i="6"/>
  <c r="G173" i="6"/>
  <c r="G178" i="6"/>
  <c r="G174" i="6"/>
  <c r="G179" i="6"/>
  <c r="G175" i="6"/>
  <c r="G172" i="6"/>
  <c r="G176" i="6"/>
  <c r="G169" i="6"/>
  <c r="G181" i="6"/>
  <c r="G170" i="6"/>
  <c r="S180" i="6"/>
  <c r="S168" i="6"/>
  <c r="S173" i="6"/>
  <c r="S178" i="6"/>
  <c r="S174" i="6"/>
  <c r="S171" i="6"/>
  <c r="S169" i="6"/>
  <c r="AE180" i="6"/>
  <c r="AE168" i="6"/>
  <c r="AE173" i="6"/>
  <c r="AE178" i="6"/>
  <c r="AE174" i="6"/>
  <c r="AE177" i="6"/>
  <c r="AE181" i="6"/>
  <c r="AE170" i="6"/>
  <c r="AE172" i="6"/>
  <c r="C174" i="6"/>
  <c r="AE175" i="6"/>
  <c r="AE176" i="6"/>
  <c r="O180" i="6"/>
  <c r="R75" i="6"/>
  <c r="H86" i="6"/>
  <c r="T86" i="6"/>
  <c r="AF86" i="6"/>
  <c r="R80" i="6"/>
  <c r="H82" i="6"/>
  <c r="R83" i="6"/>
  <c r="AF83" i="6"/>
  <c r="AD84" i="6"/>
  <c r="G88" i="6"/>
  <c r="S89" i="6"/>
  <c r="AE90" i="6"/>
  <c r="J96" i="6"/>
  <c r="J102" i="6"/>
  <c r="V96" i="6"/>
  <c r="V102" i="6"/>
  <c r="U98" i="6"/>
  <c r="L102" i="6"/>
  <c r="J103" i="6"/>
  <c r="X103" i="6"/>
  <c r="V104" i="6"/>
  <c r="E105" i="6"/>
  <c r="Q106" i="6"/>
  <c r="M111" i="6"/>
  <c r="M117" i="6"/>
  <c r="Y111" i="6"/>
  <c r="Y117" i="6"/>
  <c r="O111" i="6"/>
  <c r="M112" i="6"/>
  <c r="AA112" i="6"/>
  <c r="Y113" i="6"/>
  <c r="H114" i="6"/>
  <c r="T115" i="6"/>
  <c r="L119" i="6"/>
  <c r="X120" i="6"/>
  <c r="D126" i="6"/>
  <c r="D131" i="6"/>
  <c r="D136" i="6"/>
  <c r="D132" i="6"/>
  <c r="P126" i="6"/>
  <c r="P131" i="6"/>
  <c r="P136" i="6"/>
  <c r="P124" i="6"/>
  <c r="P132" i="6"/>
  <c r="AB126" i="6"/>
  <c r="AB131" i="6"/>
  <c r="AB136" i="6"/>
  <c r="AB124" i="6"/>
  <c r="AB132" i="6"/>
  <c r="W124" i="6"/>
  <c r="K127" i="6"/>
  <c r="AB127" i="6"/>
  <c r="P128" i="6"/>
  <c r="AA134" i="6"/>
  <c r="O135" i="6"/>
  <c r="B139" i="6"/>
  <c r="G140" i="6"/>
  <c r="AA140" i="6"/>
  <c r="L141" i="6"/>
  <c r="AF141" i="6"/>
  <c r="H143" i="6"/>
  <c r="Z143" i="6"/>
  <c r="G145" i="6"/>
  <c r="C148" i="6"/>
  <c r="O149" i="6"/>
  <c r="AE150" i="6"/>
  <c r="T151" i="6"/>
  <c r="G160" i="6"/>
  <c r="S157" i="6"/>
  <c r="AE160" i="6"/>
  <c r="Z156" i="6"/>
  <c r="O159" i="6"/>
  <c r="K161" i="6"/>
  <c r="U165" i="6"/>
  <c r="H173" i="6"/>
  <c r="T173" i="6"/>
  <c r="AF173" i="6"/>
  <c r="C169" i="6"/>
  <c r="AE171" i="6"/>
  <c r="D174" i="6"/>
  <c r="AD174" i="6"/>
  <c r="O179" i="6"/>
  <c r="B59" i="6"/>
  <c r="N59" i="6"/>
  <c r="Z59" i="6"/>
  <c r="C64" i="6"/>
  <c r="O64" i="6"/>
  <c r="AA64" i="6"/>
  <c r="F67" i="6"/>
  <c r="K68" i="6"/>
  <c r="W68" i="6"/>
  <c r="AC73" i="6"/>
  <c r="K74" i="6"/>
  <c r="AA76" i="6"/>
  <c r="I91" i="6"/>
  <c r="I79" i="6"/>
  <c r="I85" i="6"/>
  <c r="U91" i="6"/>
  <c r="U79" i="6"/>
  <c r="U85" i="6"/>
  <c r="O78" i="6"/>
  <c r="F80" i="6"/>
  <c r="S80" i="6"/>
  <c r="AF80" i="6"/>
  <c r="AA81" i="6"/>
  <c r="I82" i="6"/>
  <c r="V82" i="6"/>
  <c r="S83" i="6"/>
  <c r="AE84" i="6"/>
  <c r="AA86" i="6"/>
  <c r="H88" i="6"/>
  <c r="F89" i="6"/>
  <c r="T89" i="6"/>
  <c r="C90" i="6"/>
  <c r="R90" i="6"/>
  <c r="AF90" i="6"/>
  <c r="AD91" i="6"/>
  <c r="K101" i="6"/>
  <c r="K95" i="6"/>
  <c r="W101" i="6"/>
  <c r="W95" i="6"/>
  <c r="J97" i="6"/>
  <c r="V98" i="6"/>
  <c r="E99" i="6"/>
  <c r="Q100" i="6"/>
  <c r="K103" i="6"/>
  <c r="I104" i="6"/>
  <c r="W104" i="6"/>
  <c r="U105" i="6"/>
  <c r="B116" i="6"/>
  <c r="B110" i="6"/>
  <c r="N116" i="6"/>
  <c r="N110" i="6"/>
  <c r="Z116" i="6"/>
  <c r="Z110" i="6"/>
  <c r="T109" i="6"/>
  <c r="B111" i="6"/>
  <c r="N112" i="6"/>
  <c r="L113" i="6"/>
  <c r="Z113" i="6"/>
  <c r="X114" i="6"/>
  <c r="AF117" i="6"/>
  <c r="M119" i="6"/>
  <c r="Y120" i="6"/>
  <c r="H121" i="6"/>
  <c r="E131" i="6"/>
  <c r="E136" i="6"/>
  <c r="E129" i="6"/>
  <c r="E125" i="6"/>
  <c r="Q131" i="6"/>
  <c r="Q136" i="6"/>
  <c r="Q129" i="6"/>
  <c r="Q125" i="6"/>
  <c r="AC131" i="6"/>
  <c r="AC136" i="6"/>
  <c r="AC129" i="6"/>
  <c r="AC125" i="6"/>
  <c r="K123" i="6"/>
  <c r="K126" i="6"/>
  <c r="AA126" i="6"/>
  <c r="AC127" i="6"/>
  <c r="Q128" i="6"/>
  <c r="C129" i="6"/>
  <c r="AA130" i="6"/>
  <c r="W133" i="6"/>
  <c r="K134" i="6"/>
  <c r="AB134" i="6"/>
  <c r="P135" i="6"/>
  <c r="F143" i="6"/>
  <c r="F149" i="6"/>
  <c r="F141" i="6"/>
  <c r="F148" i="6"/>
  <c r="F142" i="6"/>
  <c r="R147" i="6"/>
  <c r="R143" i="6"/>
  <c r="R141" i="6"/>
  <c r="R149" i="6"/>
  <c r="R151" i="6"/>
  <c r="R142" i="6"/>
  <c r="AD150" i="6"/>
  <c r="AD143" i="6"/>
  <c r="AD147" i="6"/>
  <c r="AD141" i="6"/>
  <c r="AD142" i="6"/>
  <c r="R138" i="6"/>
  <c r="D139" i="6"/>
  <c r="AB140" i="6"/>
  <c r="N141" i="6"/>
  <c r="B142" i="6"/>
  <c r="S142" i="6"/>
  <c r="R144" i="6"/>
  <c r="H145" i="6"/>
  <c r="AD145" i="6"/>
  <c r="L147" i="6"/>
  <c r="D148" i="6"/>
  <c r="AB148" i="6"/>
  <c r="P149" i="6"/>
  <c r="AF150" i="6"/>
  <c r="H161" i="6"/>
  <c r="H166" i="6"/>
  <c r="H154" i="6"/>
  <c r="H155" i="6"/>
  <c r="H160" i="6"/>
  <c r="H162" i="6"/>
  <c r="H164" i="6"/>
  <c r="H163" i="6"/>
  <c r="T161" i="6"/>
  <c r="T166" i="6"/>
  <c r="T154" i="6"/>
  <c r="T155" i="6"/>
  <c r="T157" i="6"/>
  <c r="T156" i="6"/>
  <c r="T159" i="6"/>
  <c r="T158" i="6"/>
  <c r="T160" i="6"/>
  <c r="T165" i="6"/>
  <c r="AF161" i="6"/>
  <c r="AF166" i="6"/>
  <c r="AF154" i="6"/>
  <c r="AF155" i="6"/>
  <c r="AF153" i="6"/>
  <c r="N154" i="6"/>
  <c r="Z157" i="6"/>
  <c r="C163" i="6"/>
  <c r="AF163" i="6"/>
  <c r="W165" i="6"/>
  <c r="U180" i="6"/>
  <c r="D169" i="6"/>
  <c r="F170" i="6"/>
  <c r="F171" i="6"/>
  <c r="D172" i="6"/>
  <c r="D173" i="6"/>
  <c r="C176" i="6"/>
  <c r="G177" i="6"/>
  <c r="AA181" i="6"/>
  <c r="F76" i="6"/>
  <c r="R76" i="6"/>
  <c r="AD76" i="6"/>
  <c r="W63" i="6"/>
  <c r="E69" i="6"/>
  <c r="Q69" i="6"/>
  <c r="AC69" i="6"/>
  <c r="C71" i="6"/>
  <c r="O71" i="6"/>
  <c r="AA71" i="6"/>
  <c r="Q73" i="6"/>
  <c r="AD73" i="6"/>
  <c r="O76" i="6"/>
  <c r="J84" i="6"/>
  <c r="J90" i="6"/>
  <c r="V84" i="6"/>
  <c r="V90" i="6"/>
  <c r="C78" i="6"/>
  <c r="AD78" i="6"/>
  <c r="G80" i="6"/>
  <c r="T80" i="6"/>
  <c r="O81" i="6"/>
  <c r="J82" i="6"/>
  <c r="F83" i="6"/>
  <c r="T83" i="6"/>
  <c r="C84" i="6"/>
  <c r="R84" i="6"/>
  <c r="AF84" i="6"/>
  <c r="AD85" i="6"/>
  <c r="I88" i="6"/>
  <c r="G89" i="6"/>
  <c r="U89" i="6"/>
  <c r="S90" i="6"/>
  <c r="AE91" i="6"/>
  <c r="L106" i="6"/>
  <c r="L94" i="6"/>
  <c r="L100" i="6"/>
  <c r="X106" i="6"/>
  <c r="X94" i="6"/>
  <c r="X100" i="6"/>
  <c r="E93" i="6"/>
  <c r="Q94" i="6"/>
  <c r="K97" i="6"/>
  <c r="I98" i="6"/>
  <c r="W98" i="6"/>
  <c r="U99" i="6"/>
  <c r="AC102" i="6"/>
  <c r="L103" i="6"/>
  <c r="J104" i="6"/>
  <c r="X104" i="6"/>
  <c r="V105" i="6"/>
  <c r="E106" i="6"/>
  <c r="C121" i="6"/>
  <c r="C109" i="6"/>
  <c r="C115" i="6"/>
  <c r="O121" i="6"/>
  <c r="O109" i="6"/>
  <c r="O115" i="6"/>
  <c r="AA121" i="6"/>
  <c r="AA109" i="6"/>
  <c r="AA115" i="6"/>
  <c r="X108" i="6"/>
  <c r="C111" i="6"/>
  <c r="AF111" i="6"/>
  <c r="O112" i="6"/>
  <c r="M113" i="6"/>
  <c r="AA113" i="6"/>
  <c r="Y114" i="6"/>
  <c r="H115" i="6"/>
  <c r="B118" i="6"/>
  <c r="N119" i="6"/>
  <c r="L120" i="6"/>
  <c r="Z120" i="6"/>
  <c r="X121" i="6"/>
  <c r="F136" i="6"/>
  <c r="F124" i="6"/>
  <c r="F129" i="6"/>
  <c r="F134" i="6"/>
  <c r="F130" i="6"/>
  <c r="R136" i="6"/>
  <c r="R124" i="6"/>
  <c r="R129" i="6"/>
  <c r="R134" i="6"/>
  <c r="R130" i="6"/>
  <c r="AD136" i="6"/>
  <c r="AD124" i="6"/>
  <c r="AD129" i="6"/>
  <c r="AD134" i="6"/>
  <c r="AD130" i="6"/>
  <c r="AA123" i="6"/>
  <c r="AA125" i="6"/>
  <c r="AC126" i="6"/>
  <c r="AD127" i="6"/>
  <c r="R128" i="6"/>
  <c r="D129" i="6"/>
  <c r="W129" i="6"/>
  <c r="AB130" i="6"/>
  <c r="AC134" i="6"/>
  <c r="Q135" i="6"/>
  <c r="C136" i="6"/>
  <c r="G149" i="6"/>
  <c r="G141" i="6"/>
  <c r="G146" i="6"/>
  <c r="G139" i="6"/>
  <c r="S149" i="6"/>
  <c r="S141" i="6"/>
  <c r="S139" i="6"/>
  <c r="S148" i="6"/>
  <c r="AE149" i="6"/>
  <c r="AE147" i="6"/>
  <c r="AE141" i="6"/>
  <c r="AE139" i="6"/>
  <c r="AE151" i="6"/>
  <c r="S138" i="6"/>
  <c r="X139" i="6"/>
  <c r="O141" i="6"/>
  <c r="C142" i="6"/>
  <c r="S144" i="6"/>
  <c r="AE145" i="6"/>
  <c r="X146" i="6"/>
  <c r="M147" i="6"/>
  <c r="B151" i="6"/>
  <c r="Z151" i="6"/>
  <c r="I166" i="6"/>
  <c r="I159" i="6"/>
  <c r="I160" i="6"/>
  <c r="I162" i="6"/>
  <c r="I161" i="6"/>
  <c r="I154" i="6"/>
  <c r="I164" i="6"/>
  <c r="I163" i="6"/>
  <c r="I165" i="6"/>
  <c r="U166" i="6"/>
  <c r="U159" i="6"/>
  <c r="U160" i="6"/>
  <c r="U157" i="6"/>
  <c r="U156" i="6"/>
  <c r="U158" i="6"/>
  <c r="U155" i="6"/>
  <c r="U154" i="6"/>
  <c r="B153" i="6"/>
  <c r="K155" i="6"/>
  <c r="AA157" i="6"/>
  <c r="B164" i="6"/>
  <c r="J173" i="6"/>
  <c r="V172" i="6"/>
  <c r="G171" i="6"/>
  <c r="F174" i="6"/>
  <c r="D176" i="6"/>
  <c r="R179" i="6"/>
  <c r="AB181" i="6"/>
  <c r="H149" i="6"/>
  <c r="H146" i="6"/>
  <c r="H139" i="6"/>
  <c r="H144" i="6"/>
  <c r="H140" i="6"/>
  <c r="T149" i="6"/>
  <c r="T139" i="6"/>
  <c r="T146" i="6"/>
  <c r="T144" i="6"/>
  <c r="T140" i="6"/>
  <c r="AF139" i="6"/>
  <c r="AF149" i="6"/>
  <c r="AF144" i="6"/>
  <c r="AF148" i="6"/>
  <c r="AF140" i="6"/>
  <c r="T138" i="6"/>
  <c r="B144" i="6"/>
  <c r="AF145" i="6"/>
  <c r="N147" i="6"/>
  <c r="J164" i="6"/>
  <c r="V164" i="6"/>
  <c r="O161" i="6"/>
  <c r="K178" i="6"/>
  <c r="W177" i="6"/>
  <c r="I150" i="6"/>
  <c r="U145" i="6"/>
  <c r="Z139" i="6"/>
  <c r="T141" i="6"/>
  <c r="Z142" i="6"/>
  <c r="M143" i="6"/>
  <c r="Y144" i="6"/>
  <c r="Z146" i="6"/>
  <c r="H148" i="6"/>
  <c r="M150" i="6"/>
  <c r="K164" i="6"/>
  <c r="K157" i="6"/>
  <c r="K158" i="6"/>
  <c r="K163" i="6"/>
  <c r="K165" i="6"/>
  <c r="K153" i="6"/>
  <c r="K166" i="6"/>
  <c r="K156" i="6"/>
  <c r="W164" i="6"/>
  <c r="W157" i="6"/>
  <c r="W158" i="6"/>
  <c r="W160" i="6"/>
  <c r="W159" i="6"/>
  <c r="W154" i="6"/>
  <c r="W162" i="6"/>
  <c r="W161" i="6"/>
  <c r="W163" i="6"/>
  <c r="W153" i="6"/>
  <c r="O155" i="6"/>
  <c r="AA158" i="6"/>
  <c r="O162" i="6"/>
  <c r="AB179" i="6"/>
  <c r="E66" i="6"/>
  <c r="C68" i="6"/>
  <c r="O68" i="6"/>
  <c r="AA68" i="6"/>
  <c r="F71" i="6"/>
  <c r="R71" i="6"/>
  <c r="AD71" i="6"/>
  <c r="O74" i="6"/>
  <c r="M87" i="6"/>
  <c r="Y87" i="6"/>
  <c r="G78" i="6"/>
  <c r="T78" i="6"/>
  <c r="O79" i="6"/>
  <c r="J80" i="6"/>
  <c r="R81" i="6"/>
  <c r="AF81" i="6"/>
  <c r="AA82" i="6"/>
  <c r="I83" i="6"/>
  <c r="G84" i="6"/>
  <c r="U84" i="6"/>
  <c r="S85" i="6"/>
  <c r="C86" i="6"/>
  <c r="AE86" i="6"/>
  <c r="O87" i="6"/>
  <c r="M88" i="6"/>
  <c r="AA88" i="6"/>
  <c r="J89" i="6"/>
  <c r="Y89" i="6"/>
  <c r="H90" i="6"/>
  <c r="F91" i="6"/>
  <c r="T91" i="6"/>
  <c r="C97" i="6"/>
  <c r="C103" i="6"/>
  <c r="O97" i="6"/>
  <c r="O103" i="6"/>
  <c r="AA97" i="6"/>
  <c r="AA103" i="6"/>
  <c r="I93" i="6"/>
  <c r="W93" i="6"/>
  <c r="U94" i="6"/>
  <c r="Q96" i="6"/>
  <c r="AC97" i="6"/>
  <c r="L98" i="6"/>
  <c r="AA98" i="6"/>
  <c r="J99" i="6"/>
  <c r="X99" i="6"/>
  <c r="V100" i="6"/>
  <c r="C102" i="6"/>
  <c r="K105" i="6"/>
  <c r="I106" i="6"/>
  <c r="W106" i="6"/>
  <c r="F112" i="6"/>
  <c r="F118" i="6"/>
  <c r="R112" i="6"/>
  <c r="R118" i="6"/>
  <c r="AD112" i="6"/>
  <c r="AD118" i="6"/>
  <c r="M108" i="6"/>
  <c r="AA108" i="6"/>
  <c r="Y109" i="6"/>
  <c r="F111" i="6"/>
  <c r="B113" i="6"/>
  <c r="N114" i="6"/>
  <c r="L115" i="6"/>
  <c r="Z115" i="6"/>
  <c r="X116" i="6"/>
  <c r="H117" i="6"/>
  <c r="T118" i="6"/>
  <c r="C119" i="6"/>
  <c r="R119" i="6"/>
  <c r="AF119" i="6"/>
  <c r="O120" i="6"/>
  <c r="AD120" i="6"/>
  <c r="M121" i="6"/>
  <c r="I127" i="6"/>
  <c r="I132" i="6"/>
  <c r="I125" i="6"/>
  <c r="I133" i="6"/>
  <c r="U127" i="6"/>
  <c r="U132" i="6"/>
  <c r="U125" i="6"/>
  <c r="U133" i="6"/>
  <c r="P123" i="6"/>
  <c r="AD123" i="6"/>
  <c r="O125" i="6"/>
  <c r="Q126" i="6"/>
  <c r="Q127" i="6"/>
  <c r="E128" i="6"/>
  <c r="AA129" i="6"/>
  <c r="O130" i="6"/>
  <c r="F132" i="6"/>
  <c r="K133" i="6"/>
  <c r="AD133" i="6"/>
  <c r="P134" i="6"/>
  <c r="D135" i="6"/>
  <c r="U135" i="6"/>
  <c r="I136" i="6"/>
  <c r="J144" i="6"/>
  <c r="V146" i="6"/>
  <c r="F138" i="6"/>
  <c r="AB139" i="6"/>
  <c r="P140" i="6"/>
  <c r="B141" i="6"/>
  <c r="G142" i="6"/>
  <c r="AA142" i="6"/>
  <c r="N143" i="6"/>
  <c r="Z144" i="6"/>
  <c r="AA146" i="6"/>
  <c r="T147" i="6"/>
  <c r="B149" i="6"/>
  <c r="Y149" i="6"/>
  <c r="R150" i="6"/>
  <c r="G151" i="6"/>
  <c r="AD151" i="6"/>
  <c r="H157" i="6"/>
  <c r="AF157" i="6"/>
  <c r="AA159" i="6"/>
  <c r="N163" i="6"/>
  <c r="B166" i="6"/>
  <c r="M179" i="6"/>
  <c r="Y179" i="6"/>
  <c r="O168" i="6"/>
  <c r="P169" i="6"/>
  <c r="S170" i="6"/>
  <c r="P172" i="6"/>
  <c r="P173" i="6"/>
  <c r="O176" i="6"/>
  <c r="S177" i="6"/>
  <c r="C181" i="6"/>
  <c r="H104" i="6"/>
  <c r="T104" i="6"/>
  <c r="AF104" i="6"/>
  <c r="K119" i="6"/>
  <c r="W119" i="6"/>
  <c r="B134" i="6"/>
  <c r="N134" i="6"/>
  <c r="Z134" i="6"/>
  <c r="E151" i="6"/>
  <c r="Q151" i="6"/>
  <c r="AC151" i="6"/>
  <c r="J138" i="6"/>
  <c r="V138" i="6"/>
  <c r="I145" i="6"/>
  <c r="AC146" i="6"/>
  <c r="V150" i="6"/>
  <c r="L157" i="6"/>
  <c r="L162" i="6"/>
  <c r="L163" i="6"/>
  <c r="X157" i="6"/>
  <c r="X162" i="6"/>
  <c r="X163" i="6"/>
  <c r="S153" i="6"/>
  <c r="P154" i="6"/>
  <c r="AB155" i="6"/>
  <c r="P160" i="6"/>
  <c r="Q162" i="6"/>
  <c r="S163" i="6"/>
  <c r="S164" i="6"/>
  <c r="E165" i="6"/>
  <c r="E166" i="6"/>
  <c r="E170" i="6"/>
  <c r="E175" i="6"/>
  <c r="E180" i="6"/>
  <c r="E168" i="6"/>
  <c r="E176" i="6"/>
  <c r="Q170" i="6"/>
  <c r="Q175" i="6"/>
  <c r="Q180" i="6"/>
  <c r="Q168" i="6"/>
  <c r="Q176" i="6"/>
  <c r="AC170" i="6"/>
  <c r="AC175" i="6"/>
  <c r="AC180" i="6"/>
  <c r="AC168" i="6"/>
  <c r="AC176" i="6"/>
  <c r="AC171" i="6"/>
  <c r="Q172" i="6"/>
  <c r="V173" i="6"/>
  <c r="I147" i="6"/>
  <c r="U147" i="6"/>
  <c r="J142" i="6"/>
  <c r="V142" i="6"/>
  <c r="J148" i="6"/>
  <c r="I151" i="6"/>
  <c r="V151" i="6"/>
  <c r="D165" i="6"/>
  <c r="D158" i="6"/>
  <c r="D159" i="6"/>
  <c r="P165" i="6"/>
  <c r="P158" i="6"/>
  <c r="P159" i="6"/>
  <c r="AB165" i="6"/>
  <c r="AB158" i="6"/>
  <c r="AB159" i="6"/>
  <c r="D155" i="6"/>
  <c r="P156" i="6"/>
  <c r="S158" i="6"/>
  <c r="S159" i="6"/>
  <c r="E160" i="6"/>
  <c r="I178" i="6"/>
  <c r="I171" i="6"/>
  <c r="I176" i="6"/>
  <c r="I172" i="6"/>
  <c r="U178" i="6"/>
  <c r="U171" i="6"/>
  <c r="U176" i="6"/>
  <c r="U172" i="6"/>
  <c r="U168" i="6"/>
  <c r="U179" i="6"/>
  <c r="I180" i="6"/>
  <c r="I144" i="6"/>
  <c r="U144" i="6"/>
  <c r="U146" i="6"/>
  <c r="J151" i="6"/>
  <c r="E158" i="6"/>
  <c r="E163" i="6"/>
  <c r="E164" i="6"/>
  <c r="Q158" i="6"/>
  <c r="Q163" i="6"/>
  <c r="Q164" i="6"/>
  <c r="AC158" i="6"/>
  <c r="AC163" i="6"/>
  <c r="AC164" i="6"/>
  <c r="G154" i="6"/>
  <c r="E155" i="6"/>
  <c r="S155" i="6"/>
  <c r="Q156" i="6"/>
  <c r="E159" i="6"/>
  <c r="AB166" i="6"/>
  <c r="J171" i="6"/>
  <c r="J176" i="6"/>
  <c r="J181" i="6"/>
  <c r="J169" i="6"/>
  <c r="J177" i="6"/>
  <c r="V171" i="6"/>
  <c r="V176" i="6"/>
  <c r="V181" i="6"/>
  <c r="V169" i="6"/>
  <c r="V177" i="6"/>
  <c r="V168" i="6"/>
  <c r="U175" i="6"/>
  <c r="V179" i="6"/>
  <c r="J180" i="6"/>
  <c r="I139" i="6"/>
  <c r="U139" i="6"/>
  <c r="E143" i="6"/>
  <c r="Q143" i="6"/>
  <c r="AC143" i="6"/>
  <c r="V144" i="6"/>
  <c r="I146" i="6"/>
  <c r="Q147" i="6"/>
  <c r="U149" i="6"/>
  <c r="AC150" i="6"/>
  <c r="F163" i="6"/>
  <c r="F156" i="6"/>
  <c r="F157" i="6"/>
  <c r="R163" i="6"/>
  <c r="R156" i="6"/>
  <c r="R157" i="6"/>
  <c r="AD163" i="6"/>
  <c r="AD156" i="6"/>
  <c r="AD157" i="6"/>
  <c r="L153" i="6"/>
  <c r="F155" i="6"/>
  <c r="D156" i="6"/>
  <c r="D157" i="6"/>
  <c r="F158" i="6"/>
  <c r="F159" i="6"/>
  <c r="X161" i="6"/>
  <c r="L164" i="6"/>
  <c r="L165" i="6"/>
  <c r="AC165" i="6"/>
  <c r="AC166" i="6"/>
  <c r="K176" i="6"/>
  <c r="K181" i="6"/>
  <c r="K169" i="6"/>
  <c r="K174" i="6"/>
  <c r="K170" i="6"/>
  <c r="W176" i="6"/>
  <c r="W181" i="6"/>
  <c r="W169" i="6"/>
  <c r="W174" i="6"/>
  <c r="W170" i="6"/>
  <c r="W168" i="6"/>
  <c r="I169" i="6"/>
  <c r="AC173" i="6"/>
  <c r="Q174" i="6"/>
  <c r="V175" i="6"/>
  <c r="W179" i="6"/>
  <c r="K180" i="6"/>
  <c r="G161" i="6"/>
  <c r="G162" i="6"/>
  <c r="S156" i="6"/>
  <c r="S161" i="6"/>
  <c r="S162" i="6"/>
  <c r="AE156" i="6"/>
  <c r="AE161" i="6"/>
  <c r="AE162" i="6"/>
  <c r="G155" i="6"/>
  <c r="G158" i="6"/>
  <c r="G159" i="6"/>
  <c r="L181" i="6"/>
  <c r="X181" i="6"/>
  <c r="V178" i="6"/>
  <c r="J165" i="6"/>
  <c r="V165" i="6"/>
  <c r="B173" i="6"/>
  <c r="N173" i="6"/>
  <c r="Z173" i="6"/>
  <c r="L175" i="6"/>
  <c r="X175" i="6"/>
  <c r="H179" i="6"/>
  <c r="T179" i="6"/>
  <c r="AF179" i="6"/>
  <c r="M180" i="6"/>
  <c r="Y180" i="6"/>
  <c r="A28" i="16"/>
  <c r="B177" i="6"/>
  <c r="N177" i="6"/>
  <c r="Z177" i="6"/>
  <c r="L179" i="6"/>
  <c r="X179" i="6"/>
  <c r="A130" i="16"/>
  <c r="M114" i="16"/>
  <c r="B172" i="6"/>
  <c r="N172" i="6"/>
  <c r="Z172" i="6"/>
  <c r="L174" i="6"/>
  <c r="X174" i="6"/>
  <c r="H178" i="6"/>
  <c r="T178" i="6"/>
  <c r="AF178" i="6"/>
  <c r="L169" i="6"/>
  <c r="X169" i="6"/>
  <c r="B64" i="16"/>
  <c r="F3" i="28" s="1"/>
  <c r="A181" i="16"/>
  <c r="B166" i="16"/>
  <c r="L3" i="28" s="1"/>
  <c r="M257" i="16"/>
  <c r="B258" i="16"/>
  <c r="E19" i="28" s="1"/>
  <c r="A273" i="16"/>
  <c r="A239" i="16"/>
  <c r="B309" i="16"/>
  <c r="H19" i="28" s="1"/>
  <c r="M308" i="16"/>
  <c r="A324" i="16"/>
  <c r="B224" i="16"/>
  <c r="C19" i="28" s="1"/>
  <c r="A256" i="16"/>
  <c r="M291" i="16"/>
  <c r="A307" i="16"/>
  <c r="A358" i="16"/>
  <c r="B343" i="16"/>
  <c r="J19" i="28" s="1"/>
  <c r="A375" i="16"/>
  <c r="A409" i="16"/>
  <c r="B394" i="16"/>
  <c r="M19" i="28" s="1"/>
  <c r="B377" i="16"/>
  <c r="L19" i="28" s="1"/>
  <c r="A426" i="16"/>
  <c r="AN9" i="2"/>
  <c r="ED8" i="2"/>
  <c r="EB8" i="2"/>
  <c r="EA9" i="2"/>
  <c r="EN11" i="2"/>
  <c r="EO10" i="2"/>
  <c r="N10" i="2"/>
  <c r="O9" i="2"/>
  <c r="BB8" i="2"/>
  <c r="BA9" i="2"/>
  <c r="BN9" i="2"/>
  <c r="BQ8" i="2"/>
  <c r="BO8" i="2"/>
  <c r="AA11" i="2"/>
  <c r="AD10" i="2"/>
  <c r="AB10" i="2"/>
  <c r="E3" i="28"/>
  <c r="DN10" i="2"/>
  <c r="DO9" i="2"/>
  <c r="CN10" i="2"/>
  <c r="CN11" i="2" s="1"/>
  <c r="CN12" i="2" s="1"/>
  <c r="CO12" i="2" s="1"/>
  <c r="CO9" i="2"/>
  <c r="FA10" i="2"/>
  <c r="FB9" i="2"/>
  <c r="DA11" i="2"/>
  <c r="DD10" i="2"/>
  <c r="DB10" i="2"/>
  <c r="FO55" i="2"/>
  <c r="FN56" i="2"/>
  <c r="FQ56" i="2" s="1"/>
  <c r="CA10" i="2"/>
  <c r="CD10" i="2" s="1"/>
  <c r="CD9" i="2"/>
  <c r="CE9" i="2" s="1"/>
  <c r="CB9" i="2"/>
  <c r="CO10" i="2"/>
  <c r="CB10" i="2"/>
  <c r="CA11" i="2"/>
  <c r="EA10" i="2"/>
  <c r="EB9" i="2"/>
  <c r="FB10" i="2"/>
  <c r="FA11" i="2"/>
  <c r="FB11" i="2" s="1"/>
  <c r="FO56" i="2"/>
  <c r="FN57" i="2"/>
  <c r="FO57" i="2" s="1"/>
  <c r="DD11" i="2"/>
  <c r="DE11" i="2" s="1"/>
  <c r="EO11" i="2"/>
  <c r="CO11" i="2"/>
  <c r="EA11" i="2"/>
  <c r="ED10" i="2"/>
  <c r="EB10" i="2"/>
  <c r="FA12" i="2"/>
  <c r="FB12" i="2" s="1"/>
  <c r="FA13" i="2"/>
  <c r="FB13" i="2" s="1"/>
  <c r="CN13" i="2"/>
  <c r="CN14" i="2" s="1"/>
  <c r="CN15" i="2" s="1"/>
  <c r="CN16" i="2" s="1"/>
  <c r="EB11" i="2"/>
  <c r="EA12" i="2"/>
  <c r="CO13" i="2"/>
  <c r="FA14" i="2"/>
  <c r="CO15" i="2"/>
  <c r="F278" i="5"/>
  <c r="F272" i="5"/>
  <c r="F276" i="5"/>
  <c r="F260" i="5"/>
  <c r="F268" i="5"/>
  <c r="F265" i="5"/>
  <c r="F262" i="5"/>
  <c r="F258" i="5"/>
  <c r="F277" i="5"/>
  <c r="F266" i="5"/>
  <c r="F275" i="5"/>
  <c r="F274" i="5"/>
  <c r="F259" i="5"/>
  <c r="F263" i="5"/>
  <c r="F269" i="5"/>
  <c r="F256" i="5"/>
  <c r="F271" i="5"/>
  <c r="F279" i="5"/>
  <c r="F261" i="5"/>
  <c r="F270" i="5"/>
  <c r="F257" i="5"/>
  <c r="F267" i="5"/>
  <c r="F273" i="5"/>
  <c r="F264" i="5"/>
  <c r="F41" i="16"/>
  <c r="G251" i="16"/>
  <c r="K251" i="16"/>
  <c r="J31" i="16"/>
  <c r="C250" i="16"/>
  <c r="G41" i="16"/>
  <c r="E253" i="16"/>
  <c r="H35" i="16"/>
  <c r="I255" i="16"/>
  <c r="K33" i="16"/>
  <c r="F254" i="16"/>
  <c r="I36" i="16"/>
  <c r="I33" i="16"/>
  <c r="H40" i="16"/>
  <c r="J42" i="16"/>
  <c r="C253" i="16"/>
  <c r="D42" i="16"/>
  <c r="I34" i="16"/>
  <c r="I252" i="16"/>
  <c r="H44" i="16"/>
  <c r="G43" i="16"/>
  <c r="J34" i="16"/>
  <c r="K253" i="16"/>
  <c r="D44" i="16"/>
  <c r="F252" i="16"/>
  <c r="J252" i="16"/>
  <c r="I254" i="16"/>
  <c r="I253" i="16"/>
  <c r="E39" i="16"/>
  <c r="I41" i="16"/>
  <c r="I42" i="16"/>
  <c r="J40" i="16"/>
  <c r="E42" i="16"/>
  <c r="E254" i="16"/>
  <c r="H39" i="16"/>
  <c r="I39" i="16"/>
  <c r="D40" i="16"/>
  <c r="G37" i="16"/>
  <c r="C252" i="16"/>
  <c r="F34" i="16"/>
  <c r="D43" i="16"/>
  <c r="D250" i="16"/>
  <c r="D252" i="16"/>
  <c r="K36" i="16"/>
  <c r="G35" i="16"/>
  <c r="H251" i="16"/>
  <c r="I31" i="16"/>
  <c r="E250" i="16"/>
  <c r="D253" i="16"/>
  <c r="K40" i="16"/>
  <c r="D251" i="16"/>
  <c r="K31" i="16"/>
  <c r="G32" i="16"/>
  <c r="D31" i="16"/>
  <c r="K35" i="16"/>
  <c r="G39" i="16"/>
  <c r="C42" i="16"/>
  <c r="G255" i="16"/>
  <c r="C39" i="16"/>
  <c r="G253" i="16"/>
  <c r="D36" i="16"/>
  <c r="F253" i="16"/>
  <c r="C43" i="16"/>
  <c r="E31" i="16"/>
  <c r="C36" i="16"/>
  <c r="D35" i="16"/>
  <c r="E251" i="16"/>
  <c r="F36" i="16"/>
  <c r="F251" i="16"/>
  <c r="E32" i="16"/>
  <c r="H37" i="16"/>
  <c r="H255" i="16"/>
  <c r="E252" i="16"/>
  <c r="K34" i="16"/>
  <c r="F37" i="16"/>
  <c r="E44" i="16"/>
  <c r="E35" i="16"/>
  <c r="H42" i="16"/>
  <c r="K37" i="16"/>
  <c r="G44" i="16"/>
  <c r="I35" i="16"/>
  <c r="G42" i="16"/>
  <c r="K250" i="16"/>
  <c r="E33" i="16"/>
  <c r="C254" i="16"/>
  <c r="G36" i="16"/>
  <c r="E37" i="16"/>
  <c r="D41" i="16"/>
  <c r="H38" i="16"/>
  <c r="K39" i="16"/>
  <c r="I43" i="16"/>
  <c r="I250" i="16"/>
  <c r="H254" i="16"/>
  <c r="E41" i="16"/>
  <c r="C33" i="16"/>
  <c r="D33" i="16"/>
  <c r="I251" i="16"/>
  <c r="F250" i="16"/>
  <c r="E36" i="16"/>
  <c r="F31" i="16"/>
  <c r="K252" i="16"/>
  <c r="C35" i="16"/>
  <c r="H34" i="16"/>
  <c r="I37" i="16"/>
  <c r="D37" i="16"/>
  <c r="J39" i="16"/>
  <c r="G254" i="16"/>
  <c r="E38" i="16"/>
  <c r="J38" i="16"/>
  <c r="H31" i="16"/>
  <c r="J43" i="16"/>
  <c r="E255" i="16"/>
  <c r="E43" i="16"/>
  <c r="J36" i="16"/>
  <c r="F35" i="16"/>
  <c r="J253" i="16"/>
  <c r="H32" i="16"/>
  <c r="F32" i="16"/>
  <c r="J33" i="16"/>
  <c r="E40" i="16"/>
  <c r="K38" i="16"/>
  <c r="G38" i="16"/>
  <c r="J32" i="16"/>
  <c r="E34" i="16"/>
  <c r="C41" i="16"/>
  <c r="I38" i="16"/>
  <c r="G250" i="16"/>
  <c r="K254" i="16"/>
  <c r="J251" i="16"/>
  <c r="F42" i="16"/>
  <c r="C34" i="16"/>
  <c r="D39" i="16"/>
  <c r="J254" i="16"/>
  <c r="F43" i="16"/>
  <c r="C44" i="16"/>
  <c r="J41" i="16"/>
  <c r="C255" i="16"/>
  <c r="K44" i="16"/>
  <c r="H33" i="16"/>
  <c r="K41" i="16"/>
  <c r="C37" i="16"/>
  <c r="K43" i="16"/>
  <c r="J44" i="16"/>
  <c r="F38" i="16"/>
  <c r="D255" i="16"/>
  <c r="G31" i="16"/>
  <c r="I40" i="16"/>
  <c r="H36" i="16"/>
  <c r="H41" i="16"/>
  <c r="D34" i="16"/>
  <c r="F33" i="16"/>
  <c r="G252" i="16"/>
  <c r="F40" i="16"/>
  <c r="D32" i="16"/>
  <c r="I44" i="16"/>
  <c r="C31" i="16"/>
  <c r="G33" i="16"/>
  <c r="D38" i="16"/>
  <c r="C251" i="16"/>
  <c r="K42" i="16"/>
  <c r="F44" i="16"/>
  <c r="H252" i="16"/>
  <c r="D254" i="16"/>
  <c r="F255" i="16"/>
  <c r="K32" i="16"/>
  <c r="H253" i="16"/>
  <c r="J35" i="16"/>
  <c r="F39" i="16"/>
  <c r="G34" i="16"/>
  <c r="C32" i="16"/>
  <c r="J255" i="16"/>
  <c r="K255" i="16"/>
  <c r="H43" i="16"/>
  <c r="C38" i="16"/>
  <c r="C249" i="16"/>
  <c r="J250" i="16"/>
  <c r="H250" i="16"/>
  <c r="G40" i="16"/>
  <c r="J37" i="16"/>
  <c r="C40" i="16"/>
  <c r="I32" i="16"/>
  <c r="CB11" i="2" l="1"/>
  <c r="CA12" i="2"/>
  <c r="DQ10" i="2"/>
  <c r="DN11" i="2"/>
  <c r="DO10" i="2"/>
  <c r="AD11" i="2"/>
  <c r="AB11" i="2"/>
  <c r="AA12" i="2"/>
  <c r="BB9" i="2"/>
  <c r="BA10" i="2"/>
  <c r="BN10" i="2"/>
  <c r="BO9" i="2"/>
  <c r="BQ9" i="2"/>
  <c r="BR9" i="2" s="1"/>
  <c r="O10" i="2"/>
  <c r="N11" i="2"/>
  <c r="AO9" i="2"/>
  <c r="AN10" i="2"/>
  <c r="AQ9" i="2"/>
  <c r="FB14" i="2"/>
  <c r="FA15" i="2"/>
  <c r="EB12" i="2"/>
  <c r="ED12" i="2"/>
  <c r="CN17" i="2"/>
  <c r="CO16" i="2"/>
  <c r="EQ11" i="2"/>
  <c r="EN12" i="2"/>
  <c r="CO14" i="2"/>
  <c r="EA13" i="2"/>
  <c r="DA12" i="2"/>
  <c r="DB11" i="2"/>
  <c r="J163" i="6"/>
  <c r="CB7" i="2"/>
  <c r="EO9" i="2"/>
  <c r="BO109" i="4"/>
  <c r="BO249" i="4"/>
  <c r="BO99" i="4"/>
  <c r="BO222" i="4"/>
  <c r="BO12" i="4"/>
  <c r="BO13" i="4"/>
  <c r="BO11" i="4"/>
  <c r="BO14" i="4"/>
  <c r="BQ99" i="4"/>
  <c r="BQ222" i="4"/>
  <c r="BQ109" i="4"/>
  <c r="BQ249" i="4"/>
  <c r="BQ12" i="4"/>
  <c r="BQ13" i="4"/>
  <c r="BQ14" i="4"/>
  <c r="BQ15" i="4"/>
  <c r="G49" i="6"/>
  <c r="G53" i="6"/>
  <c r="W59" i="6"/>
  <c r="W55" i="6"/>
  <c r="M85" i="6"/>
  <c r="M81" i="6"/>
  <c r="M91" i="6"/>
  <c r="M89" i="6"/>
  <c r="M86" i="6"/>
  <c r="U82" i="6"/>
  <c r="U87" i="6"/>
  <c r="U90" i="6"/>
  <c r="Y79" i="6"/>
  <c r="Y78" i="6"/>
  <c r="B98" i="6"/>
  <c r="B96" i="6"/>
  <c r="B94" i="6"/>
  <c r="B106" i="6"/>
  <c r="B93" i="6"/>
  <c r="B99" i="6"/>
  <c r="B97" i="6"/>
  <c r="B101" i="6"/>
  <c r="N106" i="6"/>
  <c r="N102" i="6"/>
  <c r="N101" i="6"/>
  <c r="N103" i="6"/>
  <c r="R95" i="6"/>
  <c r="R96" i="6"/>
  <c r="Z103" i="6"/>
  <c r="Z102" i="6"/>
  <c r="Z106" i="6"/>
  <c r="Z93" i="6"/>
  <c r="Z98" i="6"/>
  <c r="C118" i="6"/>
  <c r="C108" i="6"/>
  <c r="K120" i="6"/>
  <c r="K112" i="6"/>
  <c r="K118" i="6"/>
  <c r="K111" i="6"/>
  <c r="K109" i="6"/>
  <c r="K114" i="6"/>
  <c r="W114" i="6"/>
  <c r="W120" i="6"/>
  <c r="W110" i="6"/>
  <c r="W115" i="6"/>
  <c r="H124" i="6"/>
  <c r="H127" i="6"/>
  <c r="H131" i="6"/>
  <c r="H129" i="6"/>
  <c r="H136" i="6"/>
  <c r="H128" i="6"/>
  <c r="T129" i="6"/>
  <c r="T126" i="6"/>
  <c r="T123" i="6"/>
  <c r="T125" i="6"/>
  <c r="T128" i="6"/>
  <c r="T136" i="6"/>
  <c r="T130" i="6"/>
  <c r="T127" i="6"/>
  <c r="T132" i="6"/>
  <c r="T131" i="6"/>
  <c r="T135" i="6"/>
  <c r="AB128" i="6"/>
  <c r="AB125" i="6"/>
  <c r="AF128" i="6"/>
  <c r="AF126" i="6"/>
  <c r="AF136" i="6"/>
  <c r="AF133" i="6"/>
  <c r="AF127" i="6"/>
  <c r="AF132" i="6"/>
  <c r="AF129" i="6"/>
  <c r="AF125" i="6"/>
  <c r="E149" i="6"/>
  <c r="E141" i="6"/>
  <c r="E138" i="6"/>
  <c r="E139" i="6"/>
  <c r="E140" i="6"/>
  <c r="E144" i="6"/>
  <c r="E145" i="6"/>
  <c r="I142" i="6"/>
  <c r="I149" i="6"/>
  <c r="I148" i="6"/>
  <c r="Q150" i="6"/>
  <c r="Q145" i="6"/>
  <c r="Q138" i="6"/>
  <c r="Q149" i="6"/>
  <c r="Q144" i="6"/>
  <c r="Q139" i="6"/>
  <c r="Q148" i="6"/>
  <c r="Q140" i="6"/>
  <c r="U142" i="6"/>
  <c r="U140" i="6"/>
  <c r="U151" i="6"/>
  <c r="U143" i="6"/>
  <c r="U141" i="6"/>
  <c r="Y146" i="6"/>
  <c r="Y139" i="6"/>
  <c r="AC145" i="6"/>
  <c r="AC141" i="6"/>
  <c r="AC148" i="6"/>
  <c r="AC140" i="6"/>
  <c r="F161" i="6"/>
  <c r="F153" i="6"/>
  <c r="F165" i="6"/>
  <c r="F164" i="6"/>
  <c r="F160" i="6"/>
  <c r="F154" i="6"/>
  <c r="J155" i="6"/>
  <c r="J166" i="6"/>
  <c r="J158" i="6"/>
  <c r="J162" i="6"/>
  <c r="J156" i="6"/>
  <c r="N162" i="6"/>
  <c r="N165" i="6"/>
  <c r="N157" i="6"/>
  <c r="N153" i="6"/>
  <c r="R161" i="6"/>
  <c r="R158" i="6"/>
  <c r="R155" i="6"/>
  <c r="R160" i="6"/>
  <c r="R153" i="6"/>
  <c r="V161" i="6"/>
  <c r="V166" i="6"/>
  <c r="V163" i="6"/>
  <c r="V155" i="6"/>
  <c r="V160" i="6"/>
  <c r="V157" i="6"/>
  <c r="V156" i="6"/>
  <c r="V159" i="6"/>
  <c r="V158" i="6"/>
  <c r="V162" i="6"/>
  <c r="Z159" i="6"/>
  <c r="Z158" i="6"/>
  <c r="AD165" i="6"/>
  <c r="AD153" i="6"/>
  <c r="AD159" i="6"/>
  <c r="AD164" i="6"/>
  <c r="AD155" i="6"/>
  <c r="AD160" i="6"/>
  <c r="AD158" i="6"/>
  <c r="K179" i="6"/>
  <c r="K177" i="6"/>
  <c r="K173" i="6"/>
  <c r="K172" i="6"/>
  <c r="K168" i="6"/>
  <c r="O173" i="6"/>
  <c r="O169" i="6"/>
  <c r="W178" i="6"/>
  <c r="W173" i="6"/>
  <c r="W175" i="6"/>
  <c r="W171" i="6"/>
  <c r="W180" i="6"/>
  <c r="B360" i="16"/>
  <c r="K19" i="28" s="1"/>
  <c r="M359" i="16"/>
  <c r="M410" i="16"/>
  <c r="B411" i="16"/>
  <c r="N19" i="28" s="1"/>
  <c r="N164" i="6"/>
  <c r="Y80" i="6"/>
  <c r="W111" i="6"/>
  <c r="AC142" i="6"/>
  <c r="I138" i="6"/>
  <c r="I141" i="6"/>
  <c r="R164" i="6"/>
  <c r="Y85" i="6"/>
  <c r="R165" i="6"/>
  <c r="M78" i="6"/>
  <c r="H126" i="6"/>
  <c r="AD162" i="6"/>
  <c r="Q142" i="6"/>
  <c r="AF130" i="6"/>
  <c r="E146" i="6"/>
  <c r="J154" i="6"/>
  <c r="AD166" i="6"/>
  <c r="A8" i="2"/>
  <c r="B7" i="2"/>
  <c r="BM99" i="4"/>
  <c r="BM222" i="4"/>
  <c r="BM109" i="4"/>
  <c r="BM249" i="4"/>
  <c r="BM12" i="4"/>
  <c r="BM13" i="4"/>
  <c r="BM11" i="4"/>
  <c r="BM14" i="4"/>
  <c r="Z155" i="6"/>
  <c r="M84" i="6"/>
  <c r="E150" i="6"/>
  <c r="J160" i="6"/>
  <c r="Y81" i="6"/>
  <c r="Y86" i="6"/>
  <c r="H125" i="6"/>
  <c r="W121" i="6"/>
  <c r="H130" i="6"/>
  <c r="I140" i="6"/>
  <c r="E148" i="6"/>
  <c r="D128" i="6"/>
  <c r="K175" i="6"/>
  <c r="AD154" i="6"/>
  <c r="J153" i="6"/>
  <c r="J159" i="6"/>
  <c r="BQ11" i="4"/>
  <c r="FN8" i="2"/>
  <c r="FO7" i="2"/>
  <c r="BD99" i="4"/>
  <c r="BD222" i="4"/>
  <c r="BD109" i="4"/>
  <c r="BD249" i="4"/>
  <c r="BD12" i="4"/>
  <c r="BD13" i="4"/>
  <c r="BF109" i="4"/>
  <c r="BF249" i="4"/>
  <c r="BF99" i="4"/>
  <c r="BF222" i="4"/>
  <c r="BF12" i="4"/>
  <c r="BF13" i="4"/>
  <c r="BL99" i="4"/>
  <c r="BL222" i="4"/>
  <c r="BL109" i="4"/>
  <c r="BL249" i="4"/>
  <c r="BL12" i="4"/>
  <c r="BL13" i="4"/>
  <c r="BG99" i="4"/>
  <c r="BG222" i="4"/>
  <c r="BG109" i="4"/>
  <c r="BG249" i="4"/>
  <c r="BG12" i="4"/>
  <c r="BG13" i="4"/>
  <c r="BI109" i="4"/>
  <c r="BI249" i="4"/>
  <c r="BI99" i="4"/>
  <c r="BI222" i="4"/>
  <c r="BI12" i="4"/>
  <c r="BI13" i="4"/>
  <c r="EB7" i="2"/>
  <c r="BN109" i="4"/>
  <c r="BN249" i="4"/>
  <c r="BN99" i="4"/>
  <c r="BN222" i="4"/>
  <c r="BN12" i="4"/>
  <c r="BN13" i="4"/>
  <c r="BP99" i="4"/>
  <c r="BP222" i="4"/>
  <c r="BP109" i="4"/>
  <c r="BP249" i="4"/>
  <c r="BP12" i="4"/>
  <c r="BP13" i="4"/>
  <c r="AQ8" i="2"/>
  <c r="AR8" i="2" s="1"/>
  <c r="BF14" i="4"/>
  <c r="BD14" i="4"/>
  <c r="BN14" i="4"/>
  <c r="BD11" i="4"/>
  <c r="BI11" i="4"/>
  <c r="BC99" i="4"/>
  <c r="BC222" i="4"/>
  <c r="BC109" i="4"/>
  <c r="BC249" i="4"/>
  <c r="BC12" i="4"/>
  <c r="BC13" i="4"/>
  <c r="BE109" i="4"/>
  <c r="BE249" i="4"/>
  <c r="BE99" i="4"/>
  <c r="BE222" i="4"/>
  <c r="BE12" i="4"/>
  <c r="BE13" i="4"/>
  <c r="BK109" i="4"/>
  <c r="BK249" i="4"/>
  <c r="BK99" i="4"/>
  <c r="BK222" i="4"/>
  <c r="BK12" i="4"/>
  <c r="BK13" i="4"/>
  <c r="BH99" i="4"/>
  <c r="BH222" i="4"/>
  <c r="BH109" i="4"/>
  <c r="BH249" i="4"/>
  <c r="BH12" i="4"/>
  <c r="BH13" i="4"/>
  <c r="B132" i="16"/>
  <c r="J3" i="28" s="1"/>
  <c r="A45" i="16"/>
  <c r="A198" i="16"/>
  <c r="B241" i="16"/>
  <c r="D19" i="28" s="1"/>
  <c r="M131" i="16"/>
  <c r="A96" i="16"/>
  <c r="B81" i="16"/>
  <c r="G3" i="28" s="1"/>
  <c r="M182" i="16"/>
  <c r="M325" i="16"/>
  <c r="A392" i="16"/>
  <c r="C4" i="29"/>
  <c r="D4" i="29"/>
  <c r="G4" i="29"/>
  <c r="G13" i="29" s="1"/>
  <c r="B24" i="29"/>
  <c r="G24" i="29" s="1"/>
  <c r="G23" i="29" s="1"/>
  <c r="M12" i="16"/>
  <c r="B275" i="16"/>
  <c r="F19" i="28" s="1"/>
  <c r="M29" i="16"/>
  <c r="A290" i="16"/>
  <c r="B326" i="16"/>
  <c r="I19" i="28" s="1"/>
  <c r="M16" i="4"/>
  <c r="BI15" i="4"/>
  <c r="G16" i="4"/>
  <c r="BC15" i="4"/>
  <c r="K16" i="4"/>
  <c r="BG15" i="4"/>
  <c r="S16" i="4"/>
  <c r="BO15" i="4"/>
  <c r="O16" i="4"/>
  <c r="BK15" i="4"/>
  <c r="L16" i="4"/>
  <c r="BH15" i="4"/>
  <c r="I16" i="4"/>
  <c r="BE15" i="4"/>
  <c r="U17" i="4"/>
  <c r="BQ16" i="4"/>
  <c r="J16" i="4"/>
  <c r="BF15" i="4"/>
  <c r="R16" i="4"/>
  <c r="BN15" i="4"/>
  <c r="T16" i="4"/>
  <c r="BP15" i="4"/>
  <c r="P16" i="4"/>
  <c r="BL15" i="4"/>
  <c r="H16" i="4"/>
  <c r="BD15" i="4"/>
  <c r="Q16" i="4"/>
  <c r="BM15" i="4"/>
  <c r="B321" i="5"/>
  <c r="B322" i="5" s="1"/>
  <c r="A79" i="16"/>
  <c r="M97" i="16"/>
  <c r="B149" i="16"/>
  <c r="K3" i="28" s="1"/>
  <c r="M148" i="16"/>
  <c r="M199" i="16"/>
  <c r="AE10" i="2"/>
  <c r="B325" i="5"/>
  <c r="D324" i="5"/>
  <c r="D321" i="5"/>
  <c r="B317" i="5"/>
  <c r="D316" i="5"/>
  <c r="B313" i="5"/>
  <c r="D312" i="5"/>
  <c r="B309" i="5"/>
  <c r="D308" i="5"/>
  <c r="B305" i="5"/>
  <c r="D304" i="5"/>
  <c r="B297" i="5"/>
  <c r="D298" i="5" s="1"/>
  <c r="D299" i="5"/>
  <c r="B301" i="5"/>
  <c r="D300" i="5"/>
  <c r="Q9" i="2"/>
  <c r="CQ12" i="2"/>
  <c r="CQ17" i="2"/>
  <c r="Q10" i="2"/>
  <c r="R10" i="2" s="1"/>
  <c r="CQ10" i="2"/>
  <c r="Q11" i="2"/>
  <c r="CQ11" i="2"/>
  <c r="BD10" i="2"/>
  <c r="BE10" i="2" s="1"/>
  <c r="BD8" i="2"/>
  <c r="BE8" i="2" s="1"/>
  <c r="BD9" i="2"/>
  <c r="FD9" i="2"/>
  <c r="FD15" i="2"/>
  <c r="FD14" i="2"/>
  <c r="FD12" i="2"/>
  <c r="FD10" i="2"/>
  <c r="FD13" i="2"/>
  <c r="FD11" i="2"/>
  <c r="FQ7" i="2"/>
  <c r="FR7" i="2" s="1"/>
  <c r="FQ8" i="2"/>
  <c r="D8" i="2"/>
  <c r="FQ54" i="2"/>
  <c r="DQ8" i="2"/>
  <c r="BQ7" i="2"/>
  <c r="BR7" i="2" s="1"/>
  <c r="B37" i="5"/>
  <c r="ED7" i="2"/>
  <c r="EE7" i="2" s="1"/>
  <c r="DD7" i="2"/>
  <c r="DE7" i="2" s="1"/>
  <c r="DD8" i="2"/>
  <c r="DQ7" i="2"/>
  <c r="DR7" i="2" s="1"/>
  <c r="CD8" i="2"/>
  <c r="DQ11" i="2"/>
  <c r="DQ9" i="2"/>
  <c r="FQ55" i="2"/>
  <c r="ED9" i="2"/>
  <c r="CD7" i="2"/>
  <c r="CE7" i="2" s="1"/>
  <c r="DD9" i="2"/>
  <c r="FQ57" i="2"/>
  <c r="ED11" i="2"/>
  <c r="D7" i="2"/>
  <c r="E7" i="2" s="1"/>
  <c r="CD11" i="2"/>
  <c r="CE11" i="2" s="1"/>
  <c r="EQ7" i="2"/>
  <c r="EQ8" i="2"/>
  <c r="AD9" i="2"/>
  <c r="AQ10" i="2"/>
  <c r="EQ12" i="2"/>
  <c r="B99" i="5"/>
  <c r="EQ9" i="2"/>
  <c r="AD8" i="2"/>
  <c r="AD7" i="2"/>
  <c r="EQ10" i="2"/>
  <c r="AQ7" i="2"/>
  <c r="B147" i="5"/>
  <c r="CQ14" i="2"/>
  <c r="Q8" i="2"/>
  <c r="CQ15" i="2"/>
  <c r="CQ16" i="2"/>
  <c r="CQ7" i="2"/>
  <c r="CQ13" i="2"/>
  <c r="Q7" i="2"/>
  <c r="CQ8" i="2"/>
  <c r="CQ9" i="2"/>
  <c r="B343" i="5"/>
  <c r="B344" i="5" s="1"/>
  <c r="B345" i="5" s="1"/>
  <c r="B346" i="5" s="1"/>
  <c r="B347" i="5" s="1"/>
  <c r="D342" i="5"/>
  <c r="B191" i="5"/>
  <c r="B192" i="5" s="1"/>
  <c r="B193" i="5" s="1"/>
  <c r="B194" i="5" s="1"/>
  <c r="B195" i="5" s="1"/>
  <c r="B196" i="5" s="1"/>
  <c r="B197" i="5" s="1"/>
  <c r="B198" i="5" s="1"/>
  <c r="B199" i="5" s="1"/>
  <c r="B200" i="5" s="1"/>
  <c r="BD7" i="2"/>
  <c r="FD8" i="2"/>
  <c r="FE8" i="2" s="1"/>
  <c r="FD7" i="2"/>
  <c r="B234" i="5"/>
  <c r="B235" i="5" s="1"/>
  <c r="B236" i="5" s="1"/>
  <c r="B237" i="5" s="1"/>
  <c r="B238" i="5" s="1"/>
  <c r="B239" i="5" s="1"/>
  <c r="B240" i="5" s="1"/>
  <c r="B241" i="5" s="1"/>
  <c r="B242" i="5" s="1"/>
  <c r="B243" i="5" s="1"/>
  <c r="G11" i="29"/>
  <c r="G12" i="29"/>
  <c r="G14" i="29"/>
  <c r="G15" i="29"/>
  <c r="G17" i="29"/>
  <c r="N33" i="28"/>
  <c r="N20" i="28"/>
  <c r="N14" i="28"/>
  <c r="M33" i="28"/>
  <c r="M16" i="28"/>
  <c r="N6" i="28"/>
  <c r="M14" i="28"/>
  <c r="M6" i="28"/>
  <c r="N23" i="28"/>
  <c r="K29" i="28"/>
  <c r="J24" i="28"/>
  <c r="M24" i="28"/>
  <c r="N21" i="28"/>
  <c r="N29" i="28"/>
  <c r="M23" i="28"/>
  <c r="M4" i="28"/>
  <c r="M13" i="28"/>
  <c r="M26" i="28"/>
  <c r="H16" i="28"/>
  <c r="N12" i="28"/>
  <c r="N11" i="28"/>
  <c r="M11" i="28"/>
  <c r="M32" i="28"/>
  <c r="M22" i="28"/>
  <c r="M25" i="28"/>
  <c r="N17" i="28"/>
  <c r="N24" i="28"/>
  <c r="N16" i="28"/>
  <c r="M20" i="28"/>
  <c r="M12" i="28"/>
  <c r="M10" i="28"/>
  <c r="N25" i="28"/>
  <c r="N28" i="28"/>
  <c r="N26" i="28"/>
  <c r="M5" i="28"/>
  <c r="M29" i="28"/>
  <c r="J11" i="28"/>
  <c r="M30" i="28"/>
  <c r="N9" i="28"/>
  <c r="N27" i="28"/>
  <c r="N13" i="28"/>
  <c r="N32" i="28"/>
  <c r="N10" i="28"/>
  <c r="M7" i="28"/>
  <c r="M15" i="28"/>
  <c r="M9" i="28"/>
  <c r="K24" i="28"/>
  <c r="N15" i="28"/>
  <c r="N8" i="28"/>
  <c r="N7" i="28"/>
  <c r="M31" i="28"/>
  <c r="M17" i="28"/>
  <c r="M8" i="28"/>
  <c r="M28" i="28"/>
  <c r="L26" i="28"/>
  <c r="K14" i="28"/>
  <c r="N5" i="28"/>
  <c r="N22" i="28"/>
  <c r="N31" i="28"/>
  <c r="N4" i="28"/>
  <c r="N30" i="28"/>
  <c r="M21" i="28"/>
  <c r="M27" i="28"/>
  <c r="L16" i="28"/>
  <c r="L9" i="28"/>
  <c r="L15" i="28"/>
  <c r="L32" i="28"/>
  <c r="K25" i="28"/>
  <c r="K12" i="28"/>
  <c r="K26" i="28"/>
  <c r="J26" i="28"/>
  <c r="I14" i="28"/>
  <c r="G16" i="28"/>
  <c r="L21" i="28"/>
  <c r="L28" i="28"/>
  <c r="L12" i="28"/>
  <c r="K21" i="28"/>
  <c r="K10" i="28"/>
  <c r="J4" i="28"/>
  <c r="J27" i="28"/>
  <c r="J8" i="28"/>
  <c r="E20" i="28"/>
  <c r="L8" i="28"/>
  <c r="L30" i="28"/>
  <c r="K13" i="28"/>
  <c r="K30" i="28"/>
  <c r="J12" i="28"/>
  <c r="J32" i="28"/>
  <c r="H20" i="28"/>
  <c r="L33" i="28"/>
  <c r="J17" i="28"/>
  <c r="J31" i="28"/>
  <c r="J21" i="28"/>
  <c r="J14" i="28"/>
  <c r="L5" i="28"/>
  <c r="L6" i="28"/>
  <c r="K7" i="28"/>
  <c r="J13" i="28"/>
  <c r="J28" i="28"/>
  <c r="L25" i="28"/>
  <c r="L27" i="28"/>
  <c r="L11" i="28"/>
  <c r="L4" i="28"/>
  <c r="K15" i="28"/>
  <c r="K11" i="28"/>
  <c r="K28" i="28"/>
  <c r="K6" i="28"/>
  <c r="J7" i="28"/>
  <c r="L7" i="28"/>
  <c r="L17" i="28"/>
  <c r="K16" i="28"/>
  <c r="J5" i="28"/>
  <c r="J6" i="28"/>
  <c r="L31" i="28"/>
  <c r="L20" i="28"/>
  <c r="L22" i="28"/>
  <c r="K17" i="28"/>
  <c r="K5" i="28"/>
  <c r="K4" i="28"/>
  <c r="K22" i="28"/>
  <c r="H28" i="28"/>
  <c r="J16" i="28"/>
  <c r="J10" i="28"/>
  <c r="J30" i="28"/>
  <c r="H9" i="28"/>
  <c r="L29" i="28"/>
  <c r="K31" i="28"/>
  <c r="K20" i="28"/>
  <c r="J23" i="28"/>
  <c r="J33" i="28"/>
  <c r="J22" i="28"/>
  <c r="F7" i="28"/>
  <c r="L24" i="28"/>
  <c r="L10" i="28"/>
  <c r="J25" i="28"/>
  <c r="L23" i="28"/>
  <c r="L13" i="28"/>
  <c r="K9" i="28"/>
  <c r="K23" i="28"/>
  <c r="K27" i="28"/>
  <c r="J9" i="28"/>
  <c r="J20" i="28"/>
  <c r="L14" i="28"/>
  <c r="K32" i="28"/>
  <c r="J15" i="28"/>
  <c r="F26" i="28"/>
  <c r="K33" i="28"/>
  <c r="K8" i="28"/>
  <c r="J29" i="28"/>
  <c r="I23" i="28"/>
  <c r="I32" i="28"/>
  <c r="H27" i="28"/>
  <c r="H13" i="28"/>
  <c r="H6" i="28"/>
  <c r="G4" i="28"/>
  <c r="D26" i="28"/>
  <c r="I28" i="28"/>
  <c r="H21" i="28"/>
  <c r="H30" i="28"/>
  <c r="G17" i="28"/>
  <c r="G24" i="28"/>
  <c r="D9" i="28"/>
  <c r="I5" i="28"/>
  <c r="I13" i="28"/>
  <c r="H32" i="28"/>
  <c r="G20" i="28"/>
  <c r="G29" i="28"/>
  <c r="E12" i="28"/>
  <c r="I7" i="28"/>
  <c r="I17" i="28"/>
  <c r="I33" i="28"/>
  <c r="I10" i="28"/>
  <c r="I29" i="28"/>
  <c r="I6" i="28"/>
  <c r="H8" i="28"/>
  <c r="G10" i="28"/>
  <c r="F4" i="28"/>
  <c r="I25" i="28"/>
  <c r="G15" i="28"/>
  <c r="G12" i="28"/>
  <c r="I9" i="28"/>
  <c r="I21" i="28"/>
  <c r="I24" i="28"/>
  <c r="H31" i="28"/>
  <c r="H26" i="28"/>
  <c r="G32" i="28"/>
  <c r="I15" i="28"/>
  <c r="I11" i="28"/>
  <c r="I16" i="28"/>
  <c r="I20" i="28"/>
  <c r="I26" i="28"/>
  <c r="H15" i="28"/>
  <c r="H22" i="28"/>
  <c r="G7" i="28"/>
  <c r="G21" i="28"/>
  <c r="G6" i="28"/>
  <c r="G30" i="28"/>
  <c r="F16" i="28"/>
  <c r="C32" i="28"/>
  <c r="I31" i="28"/>
  <c r="H11" i="28"/>
  <c r="H17" i="28"/>
  <c r="H12" i="28"/>
  <c r="I12" i="28"/>
  <c r="I30" i="28"/>
  <c r="I22" i="28"/>
  <c r="H4" i="28"/>
  <c r="G13" i="28"/>
  <c r="E9" i="28"/>
  <c r="I8" i="28"/>
  <c r="H23" i="28"/>
  <c r="H10" i="28"/>
  <c r="G11" i="28"/>
  <c r="G25" i="28"/>
  <c r="G33" i="28"/>
  <c r="G14" i="28"/>
  <c r="E28" i="28"/>
  <c r="I4" i="28"/>
  <c r="I27" i="28"/>
  <c r="H14" i="28"/>
  <c r="G5" i="28"/>
  <c r="H25" i="28"/>
  <c r="H24" i="28"/>
  <c r="H29" i="28"/>
  <c r="G31" i="28"/>
  <c r="G8" i="28"/>
  <c r="G23" i="28"/>
  <c r="G9" i="28"/>
  <c r="G27" i="28"/>
  <c r="G28" i="28"/>
  <c r="G22" i="28"/>
  <c r="H33" i="28"/>
  <c r="H7" i="28"/>
  <c r="H5" i="28"/>
  <c r="F24" i="28"/>
  <c r="E4" i="28"/>
  <c r="D22" i="28"/>
  <c r="C15" i="28"/>
  <c r="F5" i="28"/>
  <c r="F20" i="28"/>
  <c r="E25" i="28"/>
  <c r="E27" i="28"/>
  <c r="D29" i="28"/>
  <c r="C16" i="28"/>
  <c r="F12" i="28"/>
  <c r="E22" i="28"/>
  <c r="D28" i="28"/>
  <c r="C7" i="28"/>
  <c r="C24" i="28"/>
  <c r="F21" i="28"/>
  <c r="F8" i="28"/>
  <c r="E31" i="28"/>
  <c r="E29" i="28"/>
  <c r="C25" i="28"/>
  <c r="C27" i="28"/>
  <c r="F31" i="28"/>
  <c r="F13" i="28"/>
  <c r="F32" i="28"/>
  <c r="E15" i="28"/>
  <c r="E14" i="28"/>
  <c r="D8" i="28"/>
  <c r="C8" i="28"/>
  <c r="F15" i="28"/>
  <c r="F11" i="28"/>
  <c r="F10" i="28"/>
  <c r="E33" i="28"/>
  <c r="E21" i="28"/>
  <c r="D30" i="28"/>
  <c r="E7" i="28"/>
  <c r="E26" i="28"/>
  <c r="D17" i="28"/>
  <c r="F9" i="28"/>
  <c r="F29" i="28"/>
  <c r="E17" i="28"/>
  <c r="E30" i="28"/>
  <c r="D23" i="28"/>
  <c r="C6" i="28"/>
  <c r="G26" i="28"/>
  <c r="F17" i="28"/>
  <c r="F14" i="28"/>
  <c r="E8" i="28"/>
  <c r="E13" i="28"/>
  <c r="E10" i="28"/>
  <c r="E6" i="28"/>
  <c r="C30" i="28"/>
  <c r="F25" i="28"/>
  <c r="F27" i="28"/>
  <c r="F22" i="28"/>
  <c r="E5" i="28"/>
  <c r="F33" i="28"/>
  <c r="F30" i="28"/>
  <c r="E11" i="28"/>
  <c r="E23" i="28"/>
  <c r="D15" i="28"/>
  <c r="K28" i="16"/>
  <c r="F23" i="28"/>
  <c r="E16" i="28"/>
  <c r="H28" i="16"/>
  <c r="J28" i="16"/>
  <c r="F28" i="28"/>
  <c r="F6" i="28"/>
  <c r="E24" i="28"/>
  <c r="D11" i="28"/>
  <c r="D21" i="28"/>
  <c r="D27" i="28"/>
  <c r="D13" i="28"/>
  <c r="D12" i="28"/>
  <c r="C14" i="28"/>
  <c r="C17" i="28"/>
  <c r="C23" i="28"/>
  <c r="E28" i="16"/>
  <c r="D7" i="28"/>
  <c r="D32" i="28"/>
  <c r="D24" i="28"/>
  <c r="D10" i="28"/>
  <c r="D5" i="28"/>
  <c r="D6" i="28"/>
  <c r="C9" i="28"/>
  <c r="D28" i="16"/>
  <c r="D20" i="28"/>
  <c r="D14" i="28"/>
  <c r="C10" i="28"/>
  <c r="C31" i="28"/>
  <c r="C12" i="28"/>
  <c r="I28" i="16"/>
  <c r="D31" i="28"/>
  <c r="C29" i="28"/>
  <c r="E32" i="28"/>
  <c r="D16" i="28"/>
  <c r="D4" i="28"/>
  <c r="C4" i="28"/>
  <c r="C33" i="28"/>
  <c r="C21" i="28"/>
  <c r="C20" i="28"/>
  <c r="C28" i="28"/>
  <c r="D25" i="28"/>
  <c r="D33" i="28"/>
  <c r="C11" i="28"/>
  <c r="C5" i="28"/>
  <c r="C13" i="28"/>
  <c r="C26" i="28"/>
  <c r="C22" i="28"/>
  <c r="K51" i="16"/>
  <c r="H49" i="16"/>
  <c r="H55" i="16"/>
  <c r="C60" i="16"/>
  <c r="E267" i="16"/>
  <c r="D267" i="16"/>
  <c r="H57" i="16"/>
  <c r="F272" i="16"/>
  <c r="F56" i="16"/>
  <c r="G49" i="16"/>
  <c r="I53" i="16"/>
  <c r="J50" i="16"/>
  <c r="K48" i="16"/>
  <c r="G51" i="16"/>
  <c r="E60" i="16"/>
  <c r="D54" i="16"/>
  <c r="C270" i="16"/>
  <c r="G267" i="16"/>
  <c r="J54" i="16"/>
  <c r="E57" i="16"/>
  <c r="C53" i="16"/>
  <c r="G270" i="16"/>
  <c r="E61" i="16"/>
  <c r="I55" i="16"/>
  <c r="F269" i="16"/>
  <c r="H48" i="16"/>
  <c r="C268" i="16"/>
  <c r="H50" i="16"/>
  <c r="I51" i="16"/>
  <c r="K272" i="16"/>
  <c r="D55" i="16"/>
  <c r="I60" i="16"/>
  <c r="E271" i="16"/>
  <c r="J53" i="16"/>
  <c r="D59" i="16"/>
  <c r="C267" i="16"/>
  <c r="J49" i="16"/>
  <c r="J267" i="16"/>
  <c r="J57" i="16"/>
  <c r="E50" i="16"/>
  <c r="J59" i="16"/>
  <c r="D268" i="16"/>
  <c r="K267" i="16"/>
  <c r="H270" i="16"/>
  <c r="H51" i="16"/>
  <c r="F268" i="16"/>
  <c r="I267" i="16"/>
  <c r="G56" i="16"/>
  <c r="G53" i="16"/>
  <c r="F57" i="16"/>
  <c r="F54" i="16"/>
  <c r="H56" i="16"/>
  <c r="G52" i="16"/>
  <c r="K52" i="16"/>
  <c r="K60" i="16"/>
  <c r="I61" i="16"/>
  <c r="C51" i="16"/>
  <c r="H59" i="16"/>
  <c r="F50" i="16"/>
  <c r="D53" i="16"/>
  <c r="G54" i="16"/>
  <c r="J48" i="16"/>
  <c r="E59" i="16"/>
  <c r="G60" i="16"/>
  <c r="H54" i="16"/>
  <c r="E269" i="16"/>
  <c r="C57" i="16"/>
  <c r="K59" i="16"/>
  <c r="I271" i="16"/>
  <c r="H61" i="16"/>
  <c r="I56" i="16"/>
  <c r="G57" i="16"/>
  <c r="J272" i="16"/>
  <c r="E270" i="16"/>
  <c r="F49" i="16"/>
  <c r="J52" i="16"/>
  <c r="F58" i="16"/>
  <c r="G58" i="16"/>
  <c r="K268" i="16"/>
  <c r="F51" i="16"/>
  <c r="E52" i="16"/>
  <c r="G59" i="16"/>
  <c r="J270" i="16"/>
  <c r="D270" i="16"/>
  <c r="J51" i="16"/>
  <c r="F271" i="16"/>
  <c r="K57" i="16"/>
  <c r="K56" i="16"/>
  <c r="E49" i="16"/>
  <c r="G269" i="16"/>
  <c r="D60" i="16"/>
  <c r="D50" i="16"/>
  <c r="C59" i="16"/>
  <c r="C269" i="16"/>
  <c r="C54" i="16"/>
  <c r="C272" i="16"/>
  <c r="J61" i="16"/>
  <c r="E48" i="16"/>
  <c r="K271" i="16"/>
  <c r="H272" i="16"/>
  <c r="I272" i="16"/>
  <c r="J269" i="16"/>
  <c r="D52" i="16"/>
  <c r="I52" i="16"/>
  <c r="H53" i="16"/>
  <c r="E58" i="16"/>
  <c r="I54" i="16"/>
  <c r="J271" i="16"/>
  <c r="C271" i="16"/>
  <c r="E272" i="16"/>
  <c r="C48" i="16"/>
  <c r="J56" i="16"/>
  <c r="J58" i="16"/>
  <c r="H268" i="16"/>
  <c r="K53" i="16"/>
  <c r="C55" i="16"/>
  <c r="J55" i="16"/>
  <c r="C266" i="16"/>
  <c r="J60" i="16"/>
  <c r="E51" i="16"/>
  <c r="I59" i="16"/>
  <c r="E268" i="16"/>
  <c r="I50" i="16"/>
  <c r="I270" i="16"/>
  <c r="F48" i="16"/>
  <c r="K49" i="16"/>
  <c r="D272" i="16"/>
  <c r="E55" i="16"/>
  <c r="K54" i="16"/>
  <c r="F60" i="16"/>
  <c r="K58" i="16"/>
  <c r="F61" i="16"/>
  <c r="G50" i="16"/>
  <c r="I269" i="16"/>
  <c r="K55" i="16"/>
  <c r="D56" i="16"/>
  <c r="D271" i="16"/>
  <c r="D58" i="16"/>
  <c r="D269" i="16"/>
  <c r="G61" i="16"/>
  <c r="H267" i="16"/>
  <c r="C52" i="16"/>
  <c r="D48" i="16"/>
  <c r="D57" i="16"/>
  <c r="I57" i="16"/>
  <c r="G55" i="16"/>
  <c r="G268" i="16"/>
  <c r="D51" i="16"/>
  <c r="C58" i="16"/>
  <c r="K270" i="16"/>
  <c r="C56" i="16"/>
  <c r="F267" i="16"/>
  <c r="D49" i="16"/>
  <c r="G272" i="16"/>
  <c r="K61" i="16"/>
  <c r="I48" i="16"/>
  <c r="F59" i="16"/>
  <c r="F270" i="16"/>
  <c r="K269" i="16"/>
  <c r="E53" i="16"/>
  <c r="C50" i="16"/>
  <c r="G48" i="16"/>
  <c r="C61" i="16"/>
  <c r="E56" i="16"/>
  <c r="K50" i="16"/>
  <c r="G271" i="16"/>
  <c r="H269" i="16"/>
  <c r="D61" i="16"/>
  <c r="H271" i="16"/>
  <c r="I49" i="16"/>
  <c r="F53" i="16"/>
  <c r="H58" i="16"/>
  <c r="E54" i="16"/>
  <c r="J268" i="16"/>
  <c r="I58" i="16"/>
  <c r="I268" i="16"/>
  <c r="F55" i="16"/>
  <c r="F52" i="16"/>
  <c r="C49" i="16"/>
  <c r="H60" i="16"/>
  <c r="H52" i="16"/>
  <c r="C24" i="29" l="1"/>
  <c r="D24" i="29" s="1"/>
  <c r="BO10" i="2"/>
  <c r="BN11" i="2"/>
  <c r="BQ10" i="2"/>
  <c r="DB12" i="2"/>
  <c r="DD12" i="2"/>
  <c r="DA13" i="2"/>
  <c r="AO10" i="2"/>
  <c r="AN11" i="2"/>
  <c r="BA11" i="2"/>
  <c r="BB10" i="2"/>
  <c r="AD12" i="2"/>
  <c r="AA13" i="2"/>
  <c r="AB12" i="2"/>
  <c r="CA13" i="2"/>
  <c r="CB12" i="2"/>
  <c r="CD12" i="2"/>
  <c r="FN9" i="2"/>
  <c r="FO8" i="2"/>
  <c r="B8" i="2"/>
  <c r="A9" i="2"/>
  <c r="EA14" i="2"/>
  <c r="EB13" i="2"/>
  <c r="ED13" i="2"/>
  <c r="EO12" i="2"/>
  <c r="EN13" i="2"/>
  <c r="FA16" i="2"/>
  <c r="FB15" i="2"/>
  <c r="DO11" i="2"/>
  <c r="DN12" i="2"/>
  <c r="CO17" i="2"/>
  <c r="CN18" i="2"/>
  <c r="N12" i="2"/>
  <c r="O11" i="2"/>
  <c r="G6" i="29"/>
  <c r="G10" i="29"/>
  <c r="H4" i="29"/>
  <c r="H6" i="29" s="1"/>
  <c r="G5" i="29"/>
  <c r="G18" i="29"/>
  <c r="G9" i="29"/>
  <c r="H24" i="29"/>
  <c r="I24" i="29" s="1"/>
  <c r="J24" i="29" s="1"/>
  <c r="K24" i="29" s="1"/>
  <c r="L24" i="29" s="1"/>
  <c r="M24" i="29" s="1"/>
  <c r="N24" i="29" s="1"/>
  <c r="O24" i="29" s="1"/>
  <c r="P24" i="29" s="1"/>
  <c r="Q24" i="29" s="1"/>
  <c r="R24" i="29" s="1"/>
  <c r="S24" i="29" s="1"/>
  <c r="T24" i="29" s="1"/>
  <c r="U24" i="29" s="1"/>
  <c r="V24" i="29" s="1"/>
  <c r="W24" i="29" s="1"/>
  <c r="X24" i="29" s="1"/>
  <c r="Y24" i="29" s="1"/>
  <c r="Z24" i="29" s="1"/>
  <c r="AA24" i="29" s="1"/>
  <c r="AB24" i="29" s="1"/>
  <c r="AC24" i="29" s="1"/>
  <c r="AD24" i="29" s="1"/>
  <c r="AE24" i="29" s="1"/>
  <c r="AF24" i="29" s="1"/>
  <c r="AG24" i="29" s="1"/>
  <c r="AH24" i="29" s="1"/>
  <c r="AI24" i="29" s="1"/>
  <c r="AJ24" i="29" s="1"/>
  <c r="AK24" i="29" s="1"/>
  <c r="AL24" i="29" s="1"/>
  <c r="AM24" i="29" s="1"/>
  <c r="AN24" i="29" s="1"/>
  <c r="AO24" i="29" s="1"/>
  <c r="AP24" i="29" s="1"/>
  <c r="AQ24" i="29" s="1"/>
  <c r="AR24" i="29" s="1"/>
  <c r="AS24" i="29" s="1"/>
  <c r="AT24" i="29" s="1"/>
  <c r="AU24" i="29" s="1"/>
  <c r="AV24" i="29" s="1"/>
  <c r="AW24" i="29" s="1"/>
  <c r="AX24" i="29" s="1"/>
  <c r="AY24" i="29" s="1"/>
  <c r="AZ24" i="29" s="1"/>
  <c r="BA24" i="29" s="1"/>
  <c r="BB24" i="29" s="1"/>
  <c r="BC24" i="29" s="1"/>
  <c r="BD24" i="29" s="1"/>
  <c r="BE24" i="29" s="1"/>
  <c r="BF24" i="29" s="1"/>
  <c r="BG24" i="29" s="1"/>
  <c r="BH24" i="29" s="1"/>
  <c r="BI24" i="29" s="1"/>
  <c r="BJ24" i="29" s="1"/>
  <c r="BK24" i="29" s="1"/>
  <c r="BL24" i="29" s="1"/>
  <c r="BM24" i="29" s="1"/>
  <c r="BN24" i="29" s="1"/>
  <c r="BO24" i="29" s="1"/>
  <c r="BP24" i="29" s="1"/>
  <c r="BQ24" i="29" s="1"/>
  <c r="BR24" i="29" s="1"/>
  <c r="BS24" i="29" s="1"/>
  <c r="BT24" i="29" s="1"/>
  <c r="BU24" i="29" s="1"/>
  <c r="BV24" i="29" s="1"/>
  <c r="BW24" i="29" s="1"/>
  <c r="BX24" i="29" s="1"/>
  <c r="BY24" i="29" s="1"/>
  <c r="BZ24" i="29" s="1"/>
  <c r="CA24" i="29" s="1"/>
  <c r="CB24" i="29" s="1"/>
  <c r="CC24" i="29" s="1"/>
  <c r="CD24" i="29" s="1"/>
  <c r="CE24" i="29" s="1"/>
  <c r="CF24" i="29" s="1"/>
  <c r="CG24" i="29" s="1"/>
  <c r="CH24" i="29" s="1"/>
  <c r="CI24" i="29" s="1"/>
  <c r="CJ24" i="29" s="1"/>
  <c r="CK24" i="29" s="1"/>
  <c r="CL24" i="29" s="1"/>
  <c r="CM24" i="29" s="1"/>
  <c r="CN24" i="29" s="1"/>
  <c r="CO24" i="29" s="1"/>
  <c r="CP24" i="29" s="1"/>
  <c r="CQ24" i="29" s="1"/>
  <c r="CR24" i="29" s="1"/>
  <c r="CS24" i="29" s="1"/>
  <c r="CT24" i="29" s="1"/>
  <c r="CU24" i="29" s="1"/>
  <c r="CV24" i="29" s="1"/>
  <c r="CW24" i="29" s="1"/>
  <c r="CX24" i="29" s="1"/>
  <c r="CY24" i="29" s="1"/>
  <c r="CZ24" i="29" s="1"/>
  <c r="DA24" i="29" s="1"/>
  <c r="DB24" i="29" s="1"/>
  <c r="G7" i="29"/>
  <c r="G16" i="29"/>
  <c r="G3" i="29"/>
  <c r="G8" i="29"/>
  <c r="U18" i="4"/>
  <c r="BQ17" i="4"/>
  <c r="I17" i="4"/>
  <c r="BE16" i="4"/>
  <c r="H17" i="4"/>
  <c r="BD16" i="4"/>
  <c r="O17" i="4"/>
  <c r="BK16" i="4"/>
  <c r="Q17" i="4"/>
  <c r="BM16" i="4"/>
  <c r="P17" i="4"/>
  <c r="BL16" i="4"/>
  <c r="S17" i="4"/>
  <c r="BO16" i="4"/>
  <c r="L17" i="4"/>
  <c r="BH16" i="4"/>
  <c r="T17" i="4"/>
  <c r="BP16" i="4"/>
  <c r="K17" i="4"/>
  <c r="BG16" i="4"/>
  <c r="G17" i="4"/>
  <c r="BC16" i="4"/>
  <c r="R17" i="4"/>
  <c r="BN16" i="4"/>
  <c r="J17" i="4"/>
  <c r="BF16" i="4"/>
  <c r="M17" i="4"/>
  <c r="BI16" i="4"/>
  <c r="EE11" i="2"/>
  <c r="CR16" i="2"/>
  <c r="DR9" i="2"/>
  <c r="DE9" i="2"/>
  <c r="CR12" i="2"/>
  <c r="R8" i="2"/>
  <c r="ER12" i="2"/>
  <c r="CR14" i="2"/>
  <c r="AR10" i="2"/>
  <c r="ER8" i="2"/>
  <c r="ER10" i="2"/>
  <c r="CR10" i="2"/>
  <c r="CR8" i="2"/>
  <c r="AE8" i="2"/>
  <c r="DR11" i="2"/>
  <c r="FE10" i="2"/>
  <c r="FE12" i="2"/>
  <c r="FE14" i="2"/>
  <c r="EE9" i="2"/>
  <c r="AE7" i="2"/>
  <c r="D323" i="5"/>
  <c r="D322" i="5"/>
  <c r="R7" i="2"/>
  <c r="B326" i="5"/>
  <c r="D325" i="5"/>
  <c r="B318" i="5"/>
  <c r="D317" i="5"/>
  <c r="B314" i="5"/>
  <c r="D313" i="5"/>
  <c r="B310" i="5"/>
  <c r="D309" i="5"/>
  <c r="B306" i="5"/>
  <c r="D305" i="5"/>
  <c r="B302" i="5"/>
  <c r="D301" i="5"/>
  <c r="B296" i="5"/>
  <c r="D297" i="5" s="1"/>
  <c r="B348" i="5"/>
  <c r="D347" i="5"/>
  <c r="B38" i="5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CP7" i="2"/>
  <c r="B201" i="5"/>
  <c r="B202" i="5" s="1"/>
  <c r="B203" i="5" s="1"/>
  <c r="B204" i="5" s="1"/>
  <c r="B205" i="5" s="1"/>
  <c r="B206" i="5" s="1"/>
  <c r="B207" i="5" s="1"/>
  <c r="B208" i="5" s="1"/>
  <c r="B209" i="5" s="1"/>
  <c r="B210" i="5" s="1"/>
  <c r="FR54" i="2"/>
  <c r="FR55" i="2" s="1"/>
  <c r="B244" i="5"/>
  <c r="B245" i="5" s="1"/>
  <c r="B246" i="5" s="1"/>
  <c r="B247" i="5" s="1"/>
  <c r="B248" i="5" s="1"/>
  <c r="B100" i="5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48" i="5"/>
  <c r="B149" i="5" s="1"/>
  <c r="B150" i="5" s="1"/>
  <c r="B151" i="5" s="1"/>
  <c r="B152" i="5" s="1"/>
  <c r="B153" i="5" s="1"/>
  <c r="B154" i="5" s="1"/>
  <c r="B155" i="5" s="1"/>
  <c r="B156" i="5" s="1"/>
  <c r="H10" i="29"/>
  <c r="H16" i="29"/>
  <c r="J45" i="16"/>
  <c r="I45" i="16"/>
  <c r="E45" i="16"/>
  <c r="K45" i="16"/>
  <c r="H45" i="16"/>
  <c r="D45" i="16"/>
  <c r="H76" i="16"/>
  <c r="I284" i="16"/>
  <c r="I287" i="16"/>
  <c r="G76" i="16"/>
  <c r="E288" i="16"/>
  <c r="E68" i="16"/>
  <c r="J72" i="16"/>
  <c r="F69" i="16"/>
  <c r="H70" i="16"/>
  <c r="D75" i="16"/>
  <c r="G285" i="16"/>
  <c r="J70" i="16"/>
  <c r="K77" i="16"/>
  <c r="H67" i="16"/>
  <c r="I69" i="16"/>
  <c r="H68" i="16"/>
  <c r="E73" i="16"/>
  <c r="K66" i="16"/>
  <c r="C283" i="16"/>
  <c r="J65" i="16"/>
  <c r="C68" i="16"/>
  <c r="E67" i="16"/>
  <c r="J66" i="16"/>
  <c r="I71" i="16"/>
  <c r="G77" i="16"/>
  <c r="F284" i="16"/>
  <c r="E70" i="16"/>
  <c r="E69" i="16"/>
  <c r="D69" i="16"/>
  <c r="G65" i="16"/>
  <c r="D76" i="16"/>
  <c r="E286" i="16"/>
  <c r="G66" i="16"/>
  <c r="J284" i="16"/>
  <c r="F70" i="16"/>
  <c r="K285" i="16"/>
  <c r="I288" i="16"/>
  <c r="G71" i="16"/>
  <c r="K284" i="16"/>
  <c r="F285" i="16"/>
  <c r="K67" i="16"/>
  <c r="F65" i="16"/>
  <c r="I67" i="16"/>
  <c r="D287" i="16"/>
  <c r="K68" i="16"/>
  <c r="K72" i="16"/>
  <c r="D68" i="16"/>
  <c r="G75" i="16"/>
  <c r="F73" i="16"/>
  <c r="I289" i="16"/>
  <c r="C72" i="16"/>
  <c r="C67" i="16"/>
  <c r="D66" i="16"/>
  <c r="F77" i="16"/>
  <c r="F74" i="16"/>
  <c r="E284" i="16"/>
  <c r="K70" i="16"/>
  <c r="C77" i="16"/>
  <c r="D77" i="16"/>
  <c r="K288" i="16"/>
  <c r="G69" i="16"/>
  <c r="E65" i="16"/>
  <c r="J77" i="16"/>
  <c r="J288" i="16"/>
  <c r="J68" i="16"/>
  <c r="D286" i="16"/>
  <c r="E72" i="16"/>
  <c r="C287" i="16"/>
  <c r="G70" i="16"/>
  <c r="C65" i="16"/>
  <c r="I76" i="16"/>
  <c r="G284" i="16"/>
  <c r="K286" i="16"/>
  <c r="I286" i="16"/>
  <c r="J67" i="16"/>
  <c r="H289" i="16"/>
  <c r="D288" i="16"/>
  <c r="D67" i="16"/>
  <c r="D78" i="16"/>
  <c r="G289" i="16"/>
  <c r="H287" i="16"/>
  <c r="F71" i="16"/>
  <c r="I75" i="16"/>
  <c r="G67" i="16"/>
  <c r="J289" i="16"/>
  <c r="J287" i="16"/>
  <c r="G72" i="16"/>
  <c r="I74" i="16"/>
  <c r="H69" i="16"/>
  <c r="H284" i="16"/>
  <c r="J74" i="16"/>
  <c r="K78" i="16"/>
  <c r="K73" i="16"/>
  <c r="E77" i="16"/>
  <c r="C76" i="16"/>
  <c r="C73" i="16"/>
  <c r="C288" i="16"/>
  <c r="J75" i="16"/>
  <c r="G286" i="16"/>
  <c r="H66" i="16"/>
  <c r="C75" i="16"/>
  <c r="D70" i="16"/>
  <c r="G73" i="16"/>
  <c r="H65" i="16"/>
  <c r="E71" i="16"/>
  <c r="H74" i="16"/>
  <c r="I70" i="16"/>
  <c r="J69" i="16"/>
  <c r="C66" i="16"/>
  <c r="H77" i="16"/>
  <c r="F288" i="16"/>
  <c r="E285" i="16"/>
  <c r="F66" i="16"/>
  <c r="E76" i="16"/>
  <c r="C69" i="16"/>
  <c r="I285" i="16"/>
  <c r="K69" i="16"/>
  <c r="E289" i="16"/>
  <c r="C284" i="16"/>
  <c r="F72" i="16"/>
  <c r="H286" i="16"/>
  <c r="D289" i="16"/>
  <c r="F75" i="16"/>
  <c r="F67" i="16"/>
  <c r="D74" i="16"/>
  <c r="H72" i="16"/>
  <c r="K75" i="16"/>
  <c r="H288" i="16"/>
  <c r="G288" i="16"/>
  <c r="G78" i="16"/>
  <c r="F287" i="16"/>
  <c r="J76" i="16"/>
  <c r="F78" i="16"/>
  <c r="D284" i="16"/>
  <c r="I78" i="16"/>
  <c r="D71" i="16"/>
  <c r="C286" i="16"/>
  <c r="F68" i="16"/>
  <c r="E66" i="16"/>
  <c r="F76" i="16"/>
  <c r="C285" i="16"/>
  <c r="F289" i="16"/>
  <c r="C71" i="16"/>
  <c r="F286" i="16"/>
  <c r="I73" i="16"/>
  <c r="H71" i="16"/>
  <c r="J286" i="16"/>
  <c r="H78" i="16"/>
  <c r="I68" i="16"/>
  <c r="J73" i="16"/>
  <c r="K71" i="16"/>
  <c r="H285" i="16"/>
  <c r="C70" i="16"/>
  <c r="I65" i="16"/>
  <c r="D72" i="16"/>
  <c r="E287" i="16"/>
  <c r="E74" i="16"/>
  <c r="D65" i="16"/>
  <c r="K289" i="16"/>
  <c r="C289" i="16"/>
  <c r="J78" i="16"/>
  <c r="K74" i="16"/>
  <c r="I72" i="16"/>
  <c r="E75" i="16"/>
  <c r="K76" i="16"/>
  <c r="J71" i="16"/>
  <c r="H73" i="16"/>
  <c r="I66" i="16"/>
  <c r="D285" i="16"/>
  <c r="C74" i="16"/>
  <c r="K287" i="16"/>
  <c r="K65" i="16"/>
  <c r="J285" i="16"/>
  <c r="G287" i="16"/>
  <c r="E78" i="16"/>
  <c r="I77" i="16"/>
  <c r="G68" i="16"/>
  <c r="D73" i="16"/>
  <c r="G74" i="16"/>
  <c r="H75" i="16"/>
  <c r="C78" i="16"/>
  <c r="CN19" i="2" l="1"/>
  <c r="CO18" i="2"/>
  <c r="CQ18" i="2"/>
  <c r="EE13" i="2"/>
  <c r="H15" i="29"/>
  <c r="H7" i="29"/>
  <c r="N13" i="2"/>
  <c r="O12" i="2"/>
  <c r="Q12" i="2"/>
  <c r="CA14" i="2"/>
  <c r="CB13" i="2"/>
  <c r="CD13" i="2"/>
  <c r="BN12" i="2"/>
  <c r="BQ11" i="2"/>
  <c r="BO11" i="2"/>
  <c r="DN13" i="2"/>
  <c r="DO12" i="2"/>
  <c r="DQ12" i="2"/>
  <c r="I4" i="29"/>
  <c r="H8" i="29"/>
  <c r="H5" i="29"/>
  <c r="FB16" i="2"/>
  <c r="FA17" i="2"/>
  <c r="FD16" i="2"/>
  <c r="EB14" i="2"/>
  <c r="EA15" i="2"/>
  <c r="ED14" i="2"/>
  <c r="EE14" i="2" s="1"/>
  <c r="D9" i="2"/>
  <c r="A10" i="2"/>
  <c r="B9" i="2"/>
  <c r="AO11" i="2"/>
  <c r="AQ11" i="2"/>
  <c r="AN12" i="2"/>
  <c r="DA14" i="2"/>
  <c r="DB13" i="2"/>
  <c r="DD13" i="2"/>
  <c r="EO13" i="2"/>
  <c r="EQ13" i="2"/>
  <c r="EN14" i="2"/>
  <c r="FN10" i="2"/>
  <c r="FO9" i="2"/>
  <c r="FQ9" i="2"/>
  <c r="AE12" i="2"/>
  <c r="H17" i="29"/>
  <c r="H13" i="29"/>
  <c r="AA14" i="2"/>
  <c r="AB13" i="2"/>
  <c r="AD13" i="2"/>
  <c r="BB11" i="2"/>
  <c r="BA12" i="2"/>
  <c r="BD11" i="2"/>
  <c r="BE11" i="2" s="1"/>
  <c r="H14" i="29"/>
  <c r="H12" i="29"/>
  <c r="H11" i="29"/>
  <c r="H9" i="29"/>
  <c r="H18" i="29"/>
  <c r="CE12" i="2"/>
  <c r="CE10" i="2"/>
  <c r="BN23" i="29"/>
  <c r="AL23" i="29"/>
  <c r="L18" i="4"/>
  <c r="BH17" i="4"/>
  <c r="S18" i="4"/>
  <c r="BO17" i="4"/>
  <c r="M18" i="4"/>
  <c r="BI17" i="4"/>
  <c r="P18" i="4"/>
  <c r="BL17" i="4"/>
  <c r="J18" i="4"/>
  <c r="BF17" i="4"/>
  <c r="Q18" i="4"/>
  <c r="BM17" i="4"/>
  <c r="R18" i="4"/>
  <c r="BN17" i="4"/>
  <c r="O18" i="4"/>
  <c r="BK17" i="4"/>
  <c r="G18" i="4"/>
  <c r="BC17" i="4"/>
  <c r="H18" i="4"/>
  <c r="BD17" i="4"/>
  <c r="I18" i="4"/>
  <c r="BE17" i="4"/>
  <c r="K18" i="4"/>
  <c r="BG17" i="4"/>
  <c r="T18" i="4"/>
  <c r="BP17" i="4"/>
  <c r="U19" i="4"/>
  <c r="BQ18" i="4"/>
  <c r="ER9" i="2"/>
  <c r="DR8" i="2"/>
  <c r="AE9" i="2"/>
  <c r="BE9" i="2"/>
  <c r="BE7" i="2"/>
  <c r="AR7" i="2"/>
  <c r="E8" i="2"/>
  <c r="DR12" i="2"/>
  <c r="FE13" i="2"/>
  <c r="FR8" i="2"/>
  <c r="FE15" i="2"/>
  <c r="FE9" i="2"/>
  <c r="EE8" i="2"/>
  <c r="EE12" i="2"/>
  <c r="EE10" i="2"/>
  <c r="ER11" i="2"/>
  <c r="ER13" i="2"/>
  <c r="DR10" i="2"/>
  <c r="FE11" i="2"/>
  <c r="B349" i="5"/>
  <c r="B350" i="5" s="1"/>
  <c r="B351" i="5" s="1"/>
  <c r="B352" i="5" s="1"/>
  <c r="D352" i="5" s="1"/>
  <c r="DE10" i="2"/>
  <c r="DE12" i="2"/>
  <c r="DE8" i="2"/>
  <c r="ER7" i="2"/>
  <c r="AE13" i="2"/>
  <c r="R11" i="2"/>
  <c r="AE11" i="2"/>
  <c r="AR11" i="2"/>
  <c r="AR9" i="2"/>
  <c r="R9" i="2"/>
  <c r="D327" i="5"/>
  <c r="D326" i="5"/>
  <c r="CE8" i="2"/>
  <c r="BR10" i="2"/>
  <c r="CR9" i="2"/>
  <c r="CR17" i="2"/>
  <c r="CR11" i="2"/>
  <c r="CR7" i="2"/>
  <c r="BR8" i="2"/>
  <c r="CR13" i="2"/>
  <c r="CR15" i="2"/>
  <c r="D318" i="5"/>
  <c r="D319" i="5"/>
  <c r="D315" i="5"/>
  <c r="D314" i="5"/>
  <c r="D310" i="5"/>
  <c r="D311" i="5"/>
  <c r="D307" i="5"/>
  <c r="D306" i="5"/>
  <c r="B295" i="5"/>
  <c r="D296" i="5" s="1"/>
  <c r="D302" i="5"/>
  <c r="D303" i="5"/>
  <c r="B54" i="5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C7" i="2"/>
  <c r="B157" i="5"/>
  <c r="B158" i="5" s="1"/>
  <c r="B159" i="5" s="1"/>
  <c r="B160" i="5" s="1"/>
  <c r="B161" i="5" s="1"/>
  <c r="B162" i="5" s="1"/>
  <c r="B163" i="5" s="1"/>
  <c r="B164" i="5" s="1"/>
  <c r="B165" i="5" s="1"/>
  <c r="B166" i="5" s="1"/>
  <c r="B249" i="5"/>
  <c r="B250" i="5" s="1"/>
  <c r="B251" i="5" s="1"/>
  <c r="B252" i="5" s="1"/>
  <c r="B253" i="5" s="1"/>
  <c r="B112" i="5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FR56" i="2"/>
  <c r="I16" i="29"/>
  <c r="I17" i="29"/>
  <c r="I18" i="29"/>
  <c r="I5" i="29"/>
  <c r="I6" i="29"/>
  <c r="I7" i="29"/>
  <c r="I8" i="29"/>
  <c r="I9" i="29"/>
  <c r="I10" i="29"/>
  <c r="I11" i="29"/>
  <c r="J4" i="29"/>
  <c r="I12" i="29"/>
  <c r="I13" i="29"/>
  <c r="I14" i="29"/>
  <c r="I15" i="29"/>
  <c r="DC24" i="29"/>
  <c r="DD24" i="29" s="1"/>
  <c r="DE24" i="29" s="1"/>
  <c r="DF24" i="29" s="1"/>
  <c r="DG24" i="29" s="1"/>
  <c r="DH24" i="29" s="1"/>
  <c r="DI24" i="29" s="1"/>
  <c r="DJ24" i="29" s="1"/>
  <c r="DK24" i="29" s="1"/>
  <c r="DL24" i="29" s="1"/>
  <c r="DM24" i="29" s="1"/>
  <c r="DN24" i="29" s="1"/>
  <c r="DO24" i="29" s="1"/>
  <c r="DP24" i="29" s="1"/>
  <c r="DQ24" i="29" s="1"/>
  <c r="DR24" i="29" s="1"/>
  <c r="DS24" i="29" s="1"/>
  <c r="DT24" i="29" s="1"/>
  <c r="DU24" i="29" s="1"/>
  <c r="DV24" i="29" s="1"/>
  <c r="DW24" i="29" s="1"/>
  <c r="DX24" i="29" s="1"/>
  <c r="DY24" i="29" s="1"/>
  <c r="DZ24" i="29" s="1"/>
  <c r="EA24" i="29" s="1"/>
  <c r="EB24" i="29" s="1"/>
  <c r="EC24" i="29" s="1"/>
  <c r="ED24" i="29" s="1"/>
  <c r="EE24" i="29" s="1"/>
  <c r="EF24" i="29" s="1"/>
  <c r="EG24" i="29" s="1"/>
  <c r="EH24" i="29" s="1"/>
  <c r="EI24" i="29" s="1"/>
  <c r="EJ24" i="29" s="1"/>
  <c r="CS23" i="29"/>
  <c r="K62" i="16"/>
  <c r="D62" i="16"/>
  <c r="E62" i="16"/>
  <c r="H62" i="16"/>
  <c r="I62" i="16"/>
  <c r="J62" i="16"/>
  <c r="F91" i="16"/>
  <c r="F82" i="16"/>
  <c r="C300" i="16"/>
  <c r="K303" i="16"/>
  <c r="E83" i="16"/>
  <c r="J82" i="16"/>
  <c r="J306" i="16"/>
  <c r="J89" i="16"/>
  <c r="K86" i="16"/>
  <c r="H95" i="16"/>
  <c r="I304" i="16"/>
  <c r="I302" i="16"/>
  <c r="I95" i="16"/>
  <c r="D85" i="16"/>
  <c r="I86" i="16"/>
  <c r="K85" i="16"/>
  <c r="E82" i="16"/>
  <c r="E87" i="16"/>
  <c r="D306" i="16"/>
  <c r="F93" i="16"/>
  <c r="G86" i="16"/>
  <c r="D305" i="16"/>
  <c r="J84" i="16"/>
  <c r="D84" i="16"/>
  <c r="F84" i="16"/>
  <c r="C304" i="16"/>
  <c r="H83" i="16"/>
  <c r="D83" i="16"/>
  <c r="K92" i="16"/>
  <c r="G89" i="16"/>
  <c r="K90" i="16"/>
  <c r="F90" i="16"/>
  <c r="I87" i="16"/>
  <c r="E90" i="16"/>
  <c r="H88" i="16"/>
  <c r="E301" i="16"/>
  <c r="K88" i="16"/>
  <c r="E302" i="16"/>
  <c r="F302" i="16"/>
  <c r="C90" i="16"/>
  <c r="G92" i="16"/>
  <c r="F87" i="16"/>
  <c r="I90" i="16"/>
  <c r="J302" i="16"/>
  <c r="C301" i="16"/>
  <c r="C305" i="16"/>
  <c r="E95" i="16"/>
  <c r="D301" i="16"/>
  <c r="C87" i="16"/>
  <c r="C84" i="16"/>
  <c r="C92" i="16"/>
  <c r="F306" i="16"/>
  <c r="J92" i="16"/>
  <c r="J87" i="16"/>
  <c r="D91" i="16"/>
  <c r="J95" i="16"/>
  <c r="G304" i="16"/>
  <c r="D87" i="16"/>
  <c r="E92" i="16"/>
  <c r="E86" i="16"/>
  <c r="C303" i="16"/>
  <c r="D95" i="16"/>
  <c r="H93" i="16"/>
  <c r="H301" i="16"/>
  <c r="I93" i="16"/>
  <c r="J86" i="16"/>
  <c r="J83" i="16"/>
  <c r="D304" i="16"/>
  <c r="G84" i="16"/>
  <c r="J305" i="16"/>
  <c r="I94" i="16"/>
  <c r="I85" i="16"/>
  <c r="E303" i="16"/>
  <c r="C93" i="16"/>
  <c r="F94" i="16"/>
  <c r="G301" i="16"/>
  <c r="I83" i="16"/>
  <c r="K84" i="16"/>
  <c r="H92" i="16"/>
  <c r="G91" i="16"/>
  <c r="H90" i="16"/>
  <c r="G93" i="16"/>
  <c r="E93" i="16"/>
  <c r="K89" i="16"/>
  <c r="I301" i="16"/>
  <c r="J85" i="16"/>
  <c r="I91" i="16"/>
  <c r="G88" i="16"/>
  <c r="G82" i="16"/>
  <c r="G90" i="16"/>
  <c r="D93" i="16"/>
  <c r="E89" i="16"/>
  <c r="F83" i="16"/>
  <c r="H94" i="16"/>
  <c r="K82" i="16"/>
  <c r="J91" i="16"/>
  <c r="H86" i="16"/>
  <c r="F303" i="16"/>
  <c r="E305" i="16"/>
  <c r="C306" i="16"/>
  <c r="I84" i="16"/>
  <c r="J301" i="16"/>
  <c r="H306" i="16"/>
  <c r="H82" i="16"/>
  <c r="D86" i="16"/>
  <c r="H89" i="16"/>
  <c r="K91" i="16"/>
  <c r="H302" i="16"/>
  <c r="E94" i="16"/>
  <c r="E88" i="16"/>
  <c r="C85" i="16"/>
  <c r="J303" i="16"/>
  <c r="C86" i="16"/>
  <c r="I88" i="16"/>
  <c r="E85" i="16"/>
  <c r="I303" i="16"/>
  <c r="F304" i="16"/>
  <c r="I306" i="16"/>
  <c r="F92" i="16"/>
  <c r="D94" i="16"/>
  <c r="F301" i="16"/>
  <c r="H303" i="16"/>
  <c r="G305" i="16"/>
  <c r="H87" i="16"/>
  <c r="D92" i="16"/>
  <c r="F305" i="16"/>
  <c r="G85" i="16"/>
  <c r="F88" i="16"/>
  <c r="C89" i="16"/>
  <c r="K94" i="16"/>
  <c r="D89" i="16"/>
  <c r="F86" i="16"/>
  <c r="I82" i="16"/>
  <c r="C88" i="16"/>
  <c r="H85" i="16"/>
  <c r="D303" i="16"/>
  <c r="K304" i="16"/>
  <c r="C95" i="16"/>
  <c r="J94" i="16"/>
  <c r="I89" i="16"/>
  <c r="E84" i="16"/>
  <c r="G306" i="16"/>
  <c r="J304" i="16"/>
  <c r="J90" i="16"/>
  <c r="E304" i="16"/>
  <c r="D302" i="16"/>
  <c r="F95" i="16"/>
  <c r="C91" i="16"/>
  <c r="D82" i="16"/>
  <c r="F89" i="16"/>
  <c r="G302" i="16"/>
  <c r="K83" i="16"/>
  <c r="K301" i="16"/>
  <c r="F85" i="16"/>
  <c r="H84" i="16"/>
  <c r="D90" i="16"/>
  <c r="C302" i="16"/>
  <c r="K93" i="16"/>
  <c r="I92" i="16"/>
  <c r="K305" i="16"/>
  <c r="H304" i="16"/>
  <c r="E306" i="16"/>
  <c r="G87" i="16"/>
  <c r="G95" i="16"/>
  <c r="C94" i="16"/>
  <c r="I305" i="16"/>
  <c r="E91" i="16"/>
  <c r="J88" i="16"/>
  <c r="K95" i="16"/>
  <c r="H91" i="16"/>
  <c r="K302" i="16"/>
  <c r="K87" i="16"/>
  <c r="G83" i="16"/>
  <c r="G94" i="16"/>
  <c r="C83" i="16"/>
  <c r="G303" i="16"/>
  <c r="K306" i="16"/>
  <c r="J93" i="16"/>
  <c r="H305" i="16"/>
  <c r="C82" i="16"/>
  <c r="D88" i="16"/>
  <c r="FR9" i="2" l="1"/>
  <c r="DB14" i="2"/>
  <c r="DA15" i="2"/>
  <c r="DD14" i="2"/>
  <c r="FB17" i="2"/>
  <c r="FA18" i="2"/>
  <c r="FD17" i="2"/>
  <c r="CE13" i="2"/>
  <c r="CA15" i="2"/>
  <c r="CB14" i="2"/>
  <c r="CD14" i="2"/>
  <c r="R12" i="2"/>
  <c r="BA13" i="2"/>
  <c r="BB12" i="2"/>
  <c r="BD12" i="2"/>
  <c r="AO12" i="2"/>
  <c r="AN13" i="2"/>
  <c r="AQ12" i="2"/>
  <c r="ED15" i="2"/>
  <c r="EB15" i="2"/>
  <c r="EA16" i="2"/>
  <c r="CN20" i="2"/>
  <c r="CO19" i="2"/>
  <c r="CQ19" i="2"/>
  <c r="CR19" i="2" s="1"/>
  <c r="FO10" i="2"/>
  <c r="FN11" i="2"/>
  <c r="FQ10" i="2"/>
  <c r="FR10" i="2" s="1"/>
  <c r="DE13" i="2"/>
  <c r="A11" i="2"/>
  <c r="B10" i="2"/>
  <c r="D10" i="2"/>
  <c r="E10" i="2" s="1"/>
  <c r="BR11" i="2"/>
  <c r="N14" i="2"/>
  <c r="O13" i="2"/>
  <c r="Q13" i="2"/>
  <c r="R13" i="2" s="1"/>
  <c r="CR18" i="2"/>
  <c r="AD14" i="2"/>
  <c r="AB14" i="2"/>
  <c r="AA15" i="2"/>
  <c r="EO14" i="2"/>
  <c r="EN15" i="2"/>
  <c r="EQ14" i="2"/>
  <c r="E9" i="2"/>
  <c r="FE16" i="2"/>
  <c r="DN14" i="2"/>
  <c r="DO13" i="2"/>
  <c r="DQ13" i="2"/>
  <c r="BN13" i="2"/>
  <c r="BO12" i="2"/>
  <c r="BQ12" i="2"/>
  <c r="O19" i="4"/>
  <c r="BK18" i="4"/>
  <c r="R19" i="4"/>
  <c r="BN18" i="4"/>
  <c r="U20" i="4"/>
  <c r="BQ19" i="4"/>
  <c r="Q19" i="4"/>
  <c r="BM18" i="4"/>
  <c r="T19" i="4"/>
  <c r="BP18" i="4"/>
  <c r="J19" i="4"/>
  <c r="BF18" i="4"/>
  <c r="K19" i="4"/>
  <c r="BG18" i="4"/>
  <c r="P19" i="4"/>
  <c r="BL18" i="4"/>
  <c r="I19" i="4"/>
  <c r="BE18" i="4"/>
  <c r="M19" i="4"/>
  <c r="BI18" i="4"/>
  <c r="H19" i="4"/>
  <c r="BD18" i="4"/>
  <c r="S19" i="4"/>
  <c r="BO18" i="4"/>
  <c r="G19" i="4"/>
  <c r="BC18" i="4"/>
  <c r="L19" i="4"/>
  <c r="BH18" i="4"/>
  <c r="B353" i="5"/>
  <c r="B354" i="5" s="1"/>
  <c r="B355" i="5" s="1"/>
  <c r="B356" i="5" s="1"/>
  <c r="B357" i="5" s="1"/>
  <c r="FR57" i="2"/>
  <c r="J11" i="29"/>
  <c r="J12" i="29"/>
  <c r="J13" i="29"/>
  <c r="J15" i="29"/>
  <c r="J16" i="29"/>
  <c r="J17" i="29"/>
  <c r="J18" i="29"/>
  <c r="K4" i="29"/>
  <c r="J14" i="29"/>
  <c r="J5" i="29"/>
  <c r="J6" i="29"/>
  <c r="J7" i="29"/>
  <c r="J8" i="29"/>
  <c r="J9" i="29"/>
  <c r="J10" i="29"/>
  <c r="DW23" i="29"/>
  <c r="EK24" i="29"/>
  <c r="EL24" i="29" s="1"/>
  <c r="EM24" i="29" s="1"/>
  <c r="EN24" i="29" s="1"/>
  <c r="EO24" i="29" s="1"/>
  <c r="EP24" i="29" s="1"/>
  <c r="EQ24" i="29" s="1"/>
  <c r="ER24" i="29" s="1"/>
  <c r="ES24" i="29" s="1"/>
  <c r="ET24" i="29" s="1"/>
  <c r="EU24" i="29" s="1"/>
  <c r="EV24" i="29" s="1"/>
  <c r="EW24" i="29" s="1"/>
  <c r="EX24" i="29" s="1"/>
  <c r="EY24" i="29" s="1"/>
  <c r="EZ24" i="29" s="1"/>
  <c r="FA24" i="29" s="1"/>
  <c r="FB24" i="29" s="1"/>
  <c r="FC24" i="29" s="1"/>
  <c r="FD24" i="29" s="1"/>
  <c r="FE24" i="29" s="1"/>
  <c r="FF24" i="29" s="1"/>
  <c r="FG24" i="29" s="1"/>
  <c r="FH24" i="29" s="1"/>
  <c r="FI24" i="29" s="1"/>
  <c r="FJ24" i="29" s="1"/>
  <c r="FK24" i="29" s="1"/>
  <c r="FL24" i="29" s="1"/>
  <c r="FM24" i="29" s="1"/>
  <c r="FN24" i="29" s="1"/>
  <c r="I79" i="16"/>
  <c r="E79" i="16"/>
  <c r="H79" i="16"/>
  <c r="J79" i="16"/>
  <c r="K79" i="16"/>
  <c r="D79" i="16"/>
  <c r="D320" i="16"/>
  <c r="F321" i="16"/>
  <c r="C110" i="16"/>
  <c r="F111" i="16"/>
  <c r="I322" i="16"/>
  <c r="K321" i="16"/>
  <c r="E323" i="16"/>
  <c r="J111" i="16"/>
  <c r="H112" i="16"/>
  <c r="F110" i="16"/>
  <c r="K110" i="16"/>
  <c r="C103" i="16"/>
  <c r="D322" i="16"/>
  <c r="H319" i="16"/>
  <c r="E112" i="16"/>
  <c r="I111" i="16"/>
  <c r="F322" i="16"/>
  <c r="J105" i="16"/>
  <c r="E320" i="16"/>
  <c r="H321" i="16"/>
  <c r="J101" i="16"/>
  <c r="I104" i="16"/>
  <c r="I106" i="16"/>
  <c r="D319" i="16"/>
  <c r="C322" i="16"/>
  <c r="H100" i="16"/>
  <c r="I103" i="16"/>
  <c r="D111" i="16"/>
  <c r="J319" i="16"/>
  <c r="H322" i="16"/>
  <c r="H111" i="16"/>
  <c r="I319" i="16"/>
  <c r="K109" i="16"/>
  <c r="H107" i="16"/>
  <c r="J318" i="16"/>
  <c r="K318" i="16"/>
  <c r="E104" i="16"/>
  <c r="E100" i="16"/>
  <c r="H110" i="16"/>
  <c r="C105" i="16"/>
  <c r="F107" i="16"/>
  <c r="J104" i="16"/>
  <c r="I102" i="16"/>
  <c r="H318" i="16"/>
  <c r="C321" i="16"/>
  <c r="C318" i="16"/>
  <c r="G322" i="16"/>
  <c r="C102" i="16"/>
  <c r="D103" i="16"/>
  <c r="K107" i="16"/>
  <c r="F100" i="16"/>
  <c r="F109" i="16"/>
  <c r="I112" i="16"/>
  <c r="J322" i="16"/>
  <c r="G103" i="16"/>
  <c r="G105" i="16"/>
  <c r="G109" i="16"/>
  <c r="D321" i="16"/>
  <c r="H104" i="16"/>
  <c r="G108" i="16"/>
  <c r="K106" i="16"/>
  <c r="G318" i="16"/>
  <c r="F112" i="16"/>
  <c r="G102" i="16"/>
  <c r="D104" i="16"/>
  <c r="E103" i="16"/>
  <c r="G100" i="16"/>
  <c r="C111" i="16"/>
  <c r="D101" i="16"/>
  <c r="H99" i="16"/>
  <c r="K100" i="16"/>
  <c r="J100" i="16"/>
  <c r="I100" i="16"/>
  <c r="K322" i="16"/>
  <c r="C320" i="16"/>
  <c r="C106" i="16"/>
  <c r="J321" i="16"/>
  <c r="I323" i="16"/>
  <c r="C323" i="16"/>
  <c r="C317" i="16"/>
  <c r="J112" i="16"/>
  <c r="G101" i="16"/>
  <c r="K103" i="16"/>
  <c r="C319" i="16"/>
  <c r="E105" i="16"/>
  <c r="F106" i="16"/>
  <c r="J103" i="16"/>
  <c r="I110" i="16"/>
  <c r="D107" i="16"/>
  <c r="G107" i="16"/>
  <c r="F103" i="16"/>
  <c r="D106" i="16"/>
  <c r="D110" i="16"/>
  <c r="G99" i="16"/>
  <c r="D100" i="16"/>
  <c r="J106" i="16"/>
  <c r="E101" i="16"/>
  <c r="D109" i="16"/>
  <c r="K323" i="16"/>
  <c r="C99" i="16"/>
  <c r="H108" i="16"/>
  <c r="C112" i="16"/>
  <c r="H102" i="16"/>
  <c r="J323" i="16"/>
  <c r="H101" i="16"/>
  <c r="D99" i="16"/>
  <c r="K105" i="16"/>
  <c r="E106" i="16"/>
  <c r="G106" i="16"/>
  <c r="H320" i="16"/>
  <c r="F101" i="16"/>
  <c r="C108" i="16"/>
  <c r="G319" i="16"/>
  <c r="I109" i="16"/>
  <c r="H105" i="16"/>
  <c r="I107" i="16"/>
  <c r="H106" i="16"/>
  <c r="K108" i="16"/>
  <c r="K320" i="16"/>
  <c r="I320" i="16"/>
  <c r="G104" i="16"/>
  <c r="I101" i="16"/>
  <c r="K111" i="16"/>
  <c r="H103" i="16"/>
  <c r="I99" i="16"/>
  <c r="J107" i="16"/>
  <c r="H109" i="16"/>
  <c r="E99" i="16"/>
  <c r="G321" i="16"/>
  <c r="K112" i="16"/>
  <c r="C104" i="16"/>
  <c r="G110" i="16"/>
  <c r="F320" i="16"/>
  <c r="J320" i="16"/>
  <c r="E107" i="16"/>
  <c r="E318" i="16"/>
  <c r="E109" i="16"/>
  <c r="F108" i="16"/>
  <c r="E322" i="16"/>
  <c r="I108" i="16"/>
  <c r="F318" i="16"/>
  <c r="K319" i="16"/>
  <c r="J102" i="16"/>
  <c r="J110" i="16"/>
  <c r="F102" i="16"/>
  <c r="D102" i="16"/>
  <c r="D323" i="16"/>
  <c r="K101" i="16"/>
  <c r="C101" i="16"/>
  <c r="G320" i="16"/>
  <c r="F319" i="16"/>
  <c r="K102" i="16"/>
  <c r="E111" i="16"/>
  <c r="D105" i="16"/>
  <c r="I105" i="16"/>
  <c r="D318" i="16"/>
  <c r="G323" i="16"/>
  <c r="F99" i="16"/>
  <c r="J108" i="16"/>
  <c r="E110" i="16"/>
  <c r="F104" i="16"/>
  <c r="F323" i="16"/>
  <c r="K104" i="16"/>
  <c r="K99" i="16"/>
  <c r="E321" i="16"/>
  <c r="C107" i="16"/>
  <c r="E108" i="16"/>
  <c r="F105" i="16"/>
  <c r="C100" i="16"/>
  <c r="D108" i="16"/>
  <c r="G111" i="16"/>
  <c r="I321" i="16"/>
  <c r="E319" i="16"/>
  <c r="C109" i="16"/>
  <c r="J99" i="16"/>
  <c r="D112" i="16"/>
  <c r="J109" i="16"/>
  <c r="H323" i="16"/>
  <c r="G112" i="16"/>
  <c r="E102" i="16"/>
  <c r="I318" i="16"/>
  <c r="AE14" i="2" l="1"/>
  <c r="EA17" i="2"/>
  <c r="ED16" i="2"/>
  <c r="EE16" i="2" s="1"/>
  <c r="EB16" i="2"/>
  <c r="BB13" i="2"/>
  <c r="BA14" i="2"/>
  <c r="BD13" i="2"/>
  <c r="CB15" i="2"/>
  <c r="CD15" i="2"/>
  <c r="CA16" i="2"/>
  <c r="DE14" i="2"/>
  <c r="D11" i="2"/>
  <c r="B11" i="2"/>
  <c r="A12" i="2"/>
  <c r="CN21" i="2"/>
  <c r="CO20" i="2"/>
  <c r="CQ20" i="2"/>
  <c r="ER14" i="2"/>
  <c r="DR13" i="2"/>
  <c r="EQ15" i="2"/>
  <c r="EN16" i="2"/>
  <c r="EO15" i="2"/>
  <c r="FO11" i="2"/>
  <c r="FN12" i="2"/>
  <c r="FQ11" i="2"/>
  <c r="FE17" i="2"/>
  <c r="DA16" i="2"/>
  <c r="DB15" i="2"/>
  <c r="DD15" i="2"/>
  <c r="DO14" i="2"/>
  <c r="DQ14" i="2"/>
  <c r="DN15" i="2"/>
  <c r="AN14" i="2"/>
  <c r="AO13" i="2"/>
  <c r="AQ13" i="2"/>
  <c r="BQ13" i="2"/>
  <c r="BO13" i="2"/>
  <c r="BN14" i="2"/>
  <c r="BR12" i="2"/>
  <c r="AB15" i="2"/>
  <c r="AD15" i="2"/>
  <c r="AA16" i="2"/>
  <c r="O14" i="2"/>
  <c r="N15" i="2"/>
  <c r="Q14" i="2"/>
  <c r="EE15" i="2"/>
  <c r="AR12" i="2"/>
  <c r="BE12" i="2"/>
  <c r="CE14" i="2"/>
  <c r="FA19" i="2"/>
  <c r="FB18" i="2"/>
  <c r="FD18" i="2"/>
  <c r="P20" i="4"/>
  <c r="BL19" i="4"/>
  <c r="K20" i="4"/>
  <c r="BG19" i="4"/>
  <c r="L20" i="4"/>
  <c r="BH19" i="4"/>
  <c r="J20" i="4"/>
  <c r="BF19" i="4"/>
  <c r="G20" i="4"/>
  <c r="BC19" i="4"/>
  <c r="T20" i="4"/>
  <c r="BP19" i="4"/>
  <c r="S20" i="4"/>
  <c r="BO19" i="4"/>
  <c r="Q20" i="4"/>
  <c r="BM19" i="4"/>
  <c r="H20" i="4"/>
  <c r="BD19" i="4"/>
  <c r="U21" i="4"/>
  <c r="BQ20" i="4"/>
  <c r="M20" i="4"/>
  <c r="BI19" i="4"/>
  <c r="R20" i="4"/>
  <c r="BN19" i="4"/>
  <c r="I20" i="4"/>
  <c r="BE19" i="4"/>
  <c r="O20" i="4"/>
  <c r="BK19" i="4"/>
  <c r="B358" i="5"/>
  <c r="B359" i="5" s="1"/>
  <c r="B360" i="5" s="1"/>
  <c r="B361" i="5" s="1"/>
  <c r="B362" i="5" s="1"/>
  <c r="B363" i="5" s="1"/>
  <c r="B364" i="5" s="1"/>
  <c r="B365" i="5" s="1"/>
  <c r="D357" i="5"/>
  <c r="K15" i="29"/>
  <c r="K6" i="29"/>
  <c r="K7" i="29"/>
  <c r="K8" i="29"/>
  <c r="K9" i="29"/>
  <c r="K10" i="29"/>
  <c r="K11" i="29"/>
  <c r="K12" i="29"/>
  <c r="K13" i="29"/>
  <c r="K14" i="29"/>
  <c r="K17" i="29"/>
  <c r="K18" i="29"/>
  <c r="L4" i="29"/>
  <c r="K5" i="29"/>
  <c r="K16" i="29"/>
  <c r="FO24" i="29"/>
  <c r="FP24" i="29" s="1"/>
  <c r="FQ24" i="29" s="1"/>
  <c r="FR24" i="29" s="1"/>
  <c r="FS24" i="29" s="1"/>
  <c r="FT24" i="29" s="1"/>
  <c r="FU24" i="29" s="1"/>
  <c r="FV24" i="29" s="1"/>
  <c r="FW24" i="29" s="1"/>
  <c r="FX24" i="29" s="1"/>
  <c r="FY24" i="29" s="1"/>
  <c r="FZ24" i="29" s="1"/>
  <c r="GA24" i="29" s="1"/>
  <c r="GB24" i="29" s="1"/>
  <c r="GC24" i="29" s="1"/>
  <c r="GD24" i="29" s="1"/>
  <c r="GE24" i="29" s="1"/>
  <c r="GF24" i="29" s="1"/>
  <c r="GG24" i="29" s="1"/>
  <c r="GH24" i="29" s="1"/>
  <c r="GI24" i="29" s="1"/>
  <c r="GJ24" i="29" s="1"/>
  <c r="GK24" i="29" s="1"/>
  <c r="FB23" i="29"/>
  <c r="D96" i="16"/>
  <c r="E96" i="16"/>
  <c r="J96" i="16"/>
  <c r="K96" i="16"/>
  <c r="H96" i="16"/>
  <c r="I96" i="16"/>
  <c r="C121" i="16"/>
  <c r="G338" i="16"/>
  <c r="C116" i="16"/>
  <c r="H335" i="16"/>
  <c r="J126" i="16"/>
  <c r="E121" i="16"/>
  <c r="F124" i="16"/>
  <c r="D129" i="16"/>
  <c r="J127" i="16"/>
  <c r="I123" i="16"/>
  <c r="E117" i="16"/>
  <c r="I124" i="16"/>
  <c r="C123" i="16"/>
  <c r="C120" i="16"/>
  <c r="G129" i="16"/>
  <c r="I129" i="16"/>
  <c r="C125" i="16"/>
  <c r="I119" i="16"/>
  <c r="D338" i="16"/>
  <c r="F122" i="16"/>
  <c r="E118" i="16"/>
  <c r="D127" i="16"/>
  <c r="J120" i="16"/>
  <c r="K335" i="16"/>
  <c r="J338" i="16"/>
  <c r="K126" i="16"/>
  <c r="K125" i="16"/>
  <c r="J340" i="16"/>
  <c r="D339" i="16"/>
  <c r="I118" i="16"/>
  <c r="H124" i="16"/>
  <c r="K120" i="16"/>
  <c r="F338" i="16"/>
  <c r="C127" i="16"/>
  <c r="G337" i="16"/>
  <c r="F121" i="16"/>
  <c r="I336" i="16"/>
  <c r="K121" i="16"/>
  <c r="H128" i="16"/>
  <c r="F337" i="16"/>
  <c r="G124" i="16"/>
  <c r="C338" i="16"/>
  <c r="E338" i="16"/>
  <c r="J121" i="16"/>
  <c r="I338" i="16"/>
  <c r="E335" i="16"/>
  <c r="K128" i="16"/>
  <c r="C129" i="16"/>
  <c r="F117" i="16"/>
  <c r="I337" i="16"/>
  <c r="E124" i="16"/>
  <c r="I127" i="16"/>
  <c r="H127" i="16"/>
  <c r="J123" i="16"/>
  <c r="K117" i="16"/>
  <c r="D340" i="16"/>
  <c r="D116" i="16"/>
  <c r="D123" i="16"/>
  <c r="K127" i="16"/>
  <c r="I340" i="16"/>
  <c r="E125" i="16"/>
  <c r="G121" i="16"/>
  <c r="K122" i="16"/>
  <c r="J119" i="16"/>
  <c r="J125" i="16"/>
  <c r="K339" i="16"/>
  <c r="J336" i="16"/>
  <c r="D337" i="16"/>
  <c r="G118" i="16"/>
  <c r="E119" i="16"/>
  <c r="H118" i="16"/>
  <c r="J129" i="16"/>
  <c r="H116" i="16"/>
  <c r="C126" i="16"/>
  <c r="H121" i="16"/>
  <c r="D128" i="16"/>
  <c r="E122" i="16"/>
  <c r="C336" i="16"/>
  <c r="H125" i="16"/>
  <c r="F126" i="16"/>
  <c r="G127" i="16"/>
  <c r="D122" i="16"/>
  <c r="H129" i="16"/>
  <c r="E120" i="16"/>
  <c r="E337" i="16"/>
  <c r="G116" i="16"/>
  <c r="K340" i="16"/>
  <c r="F123" i="16"/>
  <c r="H119" i="16"/>
  <c r="C334" i="16"/>
  <c r="K336" i="16"/>
  <c r="F335" i="16"/>
  <c r="D124" i="16"/>
  <c r="I121" i="16"/>
  <c r="J335" i="16"/>
  <c r="F116" i="16"/>
  <c r="G340" i="16"/>
  <c r="D336" i="16"/>
  <c r="K124" i="16"/>
  <c r="D118" i="16"/>
  <c r="G339" i="16"/>
  <c r="K119" i="16"/>
  <c r="C117" i="16"/>
  <c r="E126" i="16"/>
  <c r="C128" i="16"/>
  <c r="F127" i="16"/>
  <c r="C337" i="16"/>
  <c r="K116" i="16"/>
  <c r="I335" i="16"/>
  <c r="G119" i="16"/>
  <c r="H126" i="16"/>
  <c r="E116" i="16"/>
  <c r="F336" i="16"/>
  <c r="I122" i="16"/>
  <c r="I125" i="16"/>
  <c r="C124" i="16"/>
  <c r="H120" i="16"/>
  <c r="G125" i="16"/>
  <c r="I339" i="16"/>
  <c r="F125" i="16"/>
  <c r="H337" i="16"/>
  <c r="E340" i="16"/>
  <c r="I126" i="16"/>
  <c r="G117" i="16"/>
  <c r="K118" i="16"/>
  <c r="C119" i="16"/>
  <c r="J118" i="16"/>
  <c r="F119" i="16"/>
  <c r="F118" i="16"/>
  <c r="C122" i="16"/>
  <c r="F340" i="16"/>
  <c r="H338" i="16"/>
  <c r="E127" i="16"/>
  <c r="F128" i="16"/>
  <c r="F339" i="16"/>
  <c r="D126" i="16"/>
  <c r="C339" i="16"/>
  <c r="H117" i="16"/>
  <c r="H339" i="16"/>
  <c r="C118" i="16"/>
  <c r="F120" i="16"/>
  <c r="I120" i="16"/>
  <c r="K337" i="16"/>
  <c r="J128" i="16"/>
  <c r="D120" i="16"/>
  <c r="G123" i="16"/>
  <c r="E123" i="16"/>
  <c r="D121" i="16"/>
  <c r="J124" i="16"/>
  <c r="D125" i="16"/>
  <c r="G120" i="16"/>
  <c r="H340" i="16"/>
  <c r="K123" i="16"/>
  <c r="K338" i="16"/>
  <c r="D335" i="16"/>
  <c r="G128" i="16"/>
  <c r="C340" i="16"/>
  <c r="E129" i="16"/>
  <c r="J117" i="16"/>
  <c r="J339" i="16"/>
  <c r="H123" i="16"/>
  <c r="D119" i="16"/>
  <c r="G126" i="16"/>
  <c r="G122" i="16"/>
  <c r="K129" i="16"/>
  <c r="J337" i="16"/>
  <c r="E339" i="16"/>
  <c r="I117" i="16"/>
  <c r="D117" i="16"/>
  <c r="I116" i="16"/>
  <c r="J116" i="16"/>
  <c r="H122" i="16"/>
  <c r="J122" i="16"/>
  <c r="G335" i="16"/>
  <c r="E128" i="16"/>
  <c r="I128" i="16"/>
  <c r="C335" i="16"/>
  <c r="F129" i="16"/>
  <c r="H336" i="16"/>
  <c r="E336" i="16"/>
  <c r="G336" i="16"/>
  <c r="FE18" i="2" l="1"/>
  <c r="O15" i="2"/>
  <c r="N16" i="2"/>
  <c r="Q15" i="2"/>
  <c r="R15" i="2" s="1"/>
  <c r="BQ14" i="2"/>
  <c r="BN15" i="2"/>
  <c r="BO14" i="2"/>
  <c r="AR13" i="2"/>
  <c r="FN13" i="2"/>
  <c r="FO12" i="2"/>
  <c r="FQ12" i="2"/>
  <c r="EQ16" i="2"/>
  <c r="EO16" i="2"/>
  <c r="EN17" i="2"/>
  <c r="CN22" i="2"/>
  <c r="CO21" i="2"/>
  <c r="CQ21" i="2"/>
  <c r="CR21" i="2" s="1"/>
  <c r="CD16" i="2"/>
  <c r="CE16" i="2" s="1"/>
  <c r="CA17" i="2"/>
  <c r="CB16" i="2"/>
  <c r="AA17" i="2"/>
  <c r="AB16" i="2"/>
  <c r="AD16" i="2"/>
  <c r="DE15" i="2"/>
  <c r="ER15" i="2"/>
  <c r="E11" i="2"/>
  <c r="CE15" i="2"/>
  <c r="EA18" i="2"/>
  <c r="EB17" i="2"/>
  <c r="ED17" i="2"/>
  <c r="FA20" i="2"/>
  <c r="FB19" i="2"/>
  <c r="FD19" i="2"/>
  <c r="FE19" i="2" s="1"/>
  <c r="AE15" i="2"/>
  <c r="BR13" i="2"/>
  <c r="AN15" i="2"/>
  <c r="AO14" i="2"/>
  <c r="AQ14" i="2"/>
  <c r="DQ15" i="2"/>
  <c r="DN16" i="2"/>
  <c r="DO15" i="2"/>
  <c r="CR20" i="2"/>
  <c r="BE13" i="2"/>
  <c r="R14" i="2"/>
  <c r="DR14" i="2"/>
  <c r="DA17" i="2"/>
  <c r="DB16" i="2"/>
  <c r="DD16" i="2"/>
  <c r="DE16" i="2" s="1"/>
  <c r="FR11" i="2"/>
  <c r="B12" i="2"/>
  <c r="D12" i="2"/>
  <c r="E12" i="2" s="1"/>
  <c r="A13" i="2"/>
  <c r="BB14" i="2"/>
  <c r="BA15" i="2"/>
  <c r="BD14" i="2"/>
  <c r="Q21" i="4"/>
  <c r="BM20" i="4"/>
  <c r="M21" i="4"/>
  <c r="BI20" i="4"/>
  <c r="O21" i="4"/>
  <c r="BK20" i="4"/>
  <c r="T21" i="4"/>
  <c r="BP20" i="4"/>
  <c r="S21" i="4"/>
  <c r="BO20" i="4"/>
  <c r="I21" i="4"/>
  <c r="BE20" i="4"/>
  <c r="G21" i="4"/>
  <c r="BC20" i="4"/>
  <c r="R21" i="4"/>
  <c r="BN20" i="4"/>
  <c r="J21" i="4"/>
  <c r="BF20" i="4"/>
  <c r="L21" i="4"/>
  <c r="BH20" i="4"/>
  <c r="U22" i="4"/>
  <c r="BQ21" i="4"/>
  <c r="K21" i="4"/>
  <c r="BG20" i="4"/>
  <c r="H21" i="4"/>
  <c r="BD20" i="4"/>
  <c r="P21" i="4"/>
  <c r="BL20" i="4"/>
  <c r="D362" i="5"/>
  <c r="U100" i="4"/>
  <c r="BQ100" i="4" s="1"/>
  <c r="L8" i="29"/>
  <c r="L5" i="29"/>
  <c r="L6" i="29"/>
  <c r="L7" i="29"/>
  <c r="L9" i="29"/>
  <c r="L11" i="29"/>
  <c r="L13" i="29"/>
  <c r="L18" i="29"/>
  <c r="M4" i="29"/>
  <c r="L12" i="29"/>
  <c r="L17" i="29"/>
  <c r="L16" i="29"/>
  <c r="L15" i="29"/>
  <c r="L10" i="29"/>
  <c r="L14" i="29"/>
  <c r="GL24" i="29"/>
  <c r="GM24" i="29" s="1"/>
  <c r="GN24" i="29" s="1"/>
  <c r="GO24" i="29" s="1"/>
  <c r="GP24" i="29" s="1"/>
  <c r="GQ24" i="29" s="1"/>
  <c r="GR24" i="29" s="1"/>
  <c r="GS24" i="29" s="1"/>
  <c r="GT24" i="29" s="1"/>
  <c r="GU24" i="29" s="1"/>
  <c r="GV24" i="29" s="1"/>
  <c r="GW24" i="29" s="1"/>
  <c r="GX24" i="29" s="1"/>
  <c r="GY24" i="29" s="1"/>
  <c r="GZ24" i="29" s="1"/>
  <c r="HA24" i="29" s="1"/>
  <c r="HB24" i="29" s="1"/>
  <c r="HC24" i="29" s="1"/>
  <c r="HD24" i="29" s="1"/>
  <c r="HE24" i="29" s="1"/>
  <c r="HF24" i="29" s="1"/>
  <c r="HG24" i="29" s="1"/>
  <c r="HH24" i="29" s="1"/>
  <c r="HI24" i="29" s="1"/>
  <c r="HJ24" i="29" s="1"/>
  <c r="HK24" i="29" s="1"/>
  <c r="HL24" i="29" s="1"/>
  <c r="HM24" i="29" s="1"/>
  <c r="HN24" i="29" s="1"/>
  <c r="HO24" i="29" s="1"/>
  <c r="HP24" i="29" s="1"/>
  <c r="HQ24" i="29" s="1"/>
  <c r="GF23" i="29"/>
  <c r="J113" i="16"/>
  <c r="D113" i="16"/>
  <c r="K113" i="16"/>
  <c r="H113" i="16"/>
  <c r="I113" i="16"/>
  <c r="E113" i="16"/>
  <c r="C137" i="16"/>
  <c r="J355" i="16"/>
  <c r="I357" i="16"/>
  <c r="J356" i="16"/>
  <c r="C351" i="16"/>
  <c r="I134" i="16"/>
  <c r="K134" i="16"/>
  <c r="C135" i="16"/>
  <c r="I141" i="16"/>
  <c r="F353" i="16"/>
  <c r="F355" i="16"/>
  <c r="I144" i="16"/>
  <c r="D357" i="16"/>
  <c r="G355" i="16"/>
  <c r="H354" i="16"/>
  <c r="E353" i="16"/>
  <c r="K354" i="16"/>
  <c r="H138" i="16"/>
  <c r="F143" i="16"/>
  <c r="E352" i="16"/>
  <c r="K144" i="16"/>
  <c r="E142" i="16"/>
  <c r="J143" i="16"/>
  <c r="G146" i="16"/>
  <c r="K136" i="16"/>
  <c r="G139" i="16"/>
  <c r="H133" i="16"/>
  <c r="D142" i="16"/>
  <c r="G133" i="16"/>
  <c r="D136" i="16"/>
  <c r="I133" i="16"/>
  <c r="J136" i="16"/>
  <c r="H146" i="16"/>
  <c r="F140" i="16"/>
  <c r="D139" i="16"/>
  <c r="E140" i="16"/>
  <c r="K356" i="16"/>
  <c r="E357" i="16"/>
  <c r="I136" i="16"/>
  <c r="C138" i="16"/>
  <c r="I140" i="16"/>
  <c r="D144" i="16"/>
  <c r="K352" i="16"/>
  <c r="C145" i="16"/>
  <c r="G145" i="16"/>
  <c r="F356" i="16"/>
  <c r="K143" i="16"/>
  <c r="E137" i="16"/>
  <c r="K139" i="16"/>
  <c r="G357" i="16"/>
  <c r="D355" i="16"/>
  <c r="C140" i="16"/>
  <c r="C133" i="16"/>
  <c r="G143" i="16"/>
  <c r="F133" i="16"/>
  <c r="I145" i="16"/>
  <c r="D145" i="16"/>
  <c r="C355" i="16"/>
  <c r="K137" i="16"/>
  <c r="J144" i="16"/>
  <c r="I137" i="16"/>
  <c r="D143" i="16"/>
  <c r="H142" i="16"/>
  <c r="J352" i="16"/>
  <c r="J354" i="16"/>
  <c r="E144" i="16"/>
  <c r="K357" i="16"/>
  <c r="E143" i="16"/>
  <c r="C354" i="16"/>
  <c r="J133" i="16"/>
  <c r="F141" i="16"/>
  <c r="E356" i="16"/>
  <c r="F134" i="16"/>
  <c r="G142" i="16"/>
  <c r="C146" i="16"/>
  <c r="H141" i="16"/>
  <c r="I139" i="16"/>
  <c r="G354" i="16"/>
  <c r="F146" i="16"/>
  <c r="H134" i="16"/>
  <c r="I146" i="16"/>
  <c r="C139" i="16"/>
  <c r="H352" i="16"/>
  <c r="I352" i="16"/>
  <c r="C141" i="16"/>
  <c r="I356" i="16"/>
  <c r="D135" i="16"/>
  <c r="H145" i="16"/>
  <c r="E138" i="16"/>
  <c r="I138" i="16"/>
  <c r="H356" i="16"/>
  <c r="K355" i="16"/>
  <c r="F145" i="16"/>
  <c r="I142" i="16"/>
  <c r="D137" i="16"/>
  <c r="G135" i="16"/>
  <c r="H136" i="16"/>
  <c r="F139" i="16"/>
  <c r="H139" i="16"/>
  <c r="G140" i="16"/>
  <c r="K135" i="16"/>
  <c r="F352" i="16"/>
  <c r="J141" i="16"/>
  <c r="G141" i="16"/>
  <c r="H135" i="16"/>
  <c r="K141" i="16"/>
  <c r="K353" i="16"/>
  <c r="I354" i="16"/>
  <c r="C144" i="16"/>
  <c r="G353" i="16"/>
  <c r="H137" i="16"/>
  <c r="E133" i="16"/>
  <c r="I355" i="16"/>
  <c r="I143" i="16"/>
  <c r="J146" i="16"/>
  <c r="H140" i="16"/>
  <c r="E136" i="16"/>
  <c r="E146" i="16"/>
  <c r="F142" i="16"/>
  <c r="E145" i="16"/>
  <c r="F354" i="16"/>
  <c r="K133" i="16"/>
  <c r="C134" i="16"/>
  <c r="H355" i="16"/>
  <c r="F144" i="16"/>
  <c r="K146" i="16"/>
  <c r="J134" i="16"/>
  <c r="K145" i="16"/>
  <c r="E139" i="16"/>
  <c r="F136" i="16"/>
  <c r="C352" i="16"/>
  <c r="J142" i="16"/>
  <c r="J139" i="16"/>
  <c r="K140" i="16"/>
  <c r="J353" i="16"/>
  <c r="E134" i="16"/>
  <c r="K138" i="16"/>
  <c r="C353" i="16"/>
  <c r="F137" i="16"/>
  <c r="I353" i="16"/>
  <c r="G356" i="16"/>
  <c r="D146" i="16"/>
  <c r="J137" i="16"/>
  <c r="D138" i="16"/>
  <c r="G138" i="16"/>
  <c r="C356" i="16"/>
  <c r="J145" i="16"/>
  <c r="G136" i="16"/>
  <c r="F138" i="16"/>
  <c r="C357" i="16"/>
  <c r="D356" i="16"/>
  <c r="F357" i="16"/>
  <c r="E141" i="16"/>
  <c r="F135" i="16"/>
  <c r="D134" i="16"/>
  <c r="H353" i="16"/>
  <c r="C142" i="16"/>
  <c r="J357" i="16"/>
  <c r="K142" i="16"/>
  <c r="E355" i="16"/>
  <c r="G134" i="16"/>
  <c r="H357" i="16"/>
  <c r="D141" i="16"/>
  <c r="I135" i="16"/>
  <c r="C143" i="16"/>
  <c r="G144" i="16"/>
  <c r="G137" i="16"/>
  <c r="G352" i="16"/>
  <c r="D140" i="16"/>
  <c r="H143" i="16"/>
  <c r="D353" i="16"/>
  <c r="D352" i="16"/>
  <c r="J138" i="16"/>
  <c r="D354" i="16"/>
  <c r="D133" i="16"/>
  <c r="C136" i="16"/>
  <c r="E135" i="16"/>
  <c r="H144" i="16"/>
  <c r="E354" i="16"/>
  <c r="J135" i="16"/>
  <c r="J140" i="16"/>
  <c r="BE14" i="2" l="1"/>
  <c r="AR14" i="2"/>
  <c r="FB20" i="2"/>
  <c r="FA21" i="2"/>
  <c r="FD20" i="2"/>
  <c r="EE17" i="2"/>
  <c r="AE16" i="2"/>
  <c r="CD17" i="2"/>
  <c r="CA18" i="2"/>
  <c r="CB17" i="2"/>
  <c r="CO22" i="2"/>
  <c r="CN23" i="2"/>
  <c r="CQ22" i="2"/>
  <c r="BR14" i="2"/>
  <c r="O16" i="2"/>
  <c r="N17" i="2"/>
  <c r="Q16" i="2"/>
  <c r="BB15" i="2"/>
  <c r="BA16" i="2"/>
  <c r="BD15" i="2"/>
  <c r="BE15" i="2" s="1"/>
  <c r="A14" i="2"/>
  <c r="D13" i="2"/>
  <c r="B13" i="2"/>
  <c r="DA18" i="2"/>
  <c r="DB17" i="2"/>
  <c r="DD17" i="2"/>
  <c r="DQ16" i="2"/>
  <c r="DR16" i="2" s="1"/>
  <c r="DO16" i="2"/>
  <c r="DN17" i="2"/>
  <c r="ER16" i="2"/>
  <c r="FN14" i="2"/>
  <c r="FO13" i="2"/>
  <c r="FQ13" i="2"/>
  <c r="DR15" i="2"/>
  <c r="AN16" i="2"/>
  <c r="AO15" i="2"/>
  <c r="AQ15" i="2"/>
  <c r="AR15" i="2" s="1"/>
  <c r="EB18" i="2"/>
  <c r="EA19" i="2"/>
  <c r="ED18" i="2"/>
  <c r="AB17" i="2"/>
  <c r="AA18" i="2"/>
  <c r="AD17" i="2"/>
  <c r="AE17" i="2" s="1"/>
  <c r="EO17" i="2"/>
  <c r="EN18" i="2"/>
  <c r="EQ17" i="2"/>
  <c r="FR12" i="2"/>
  <c r="BN16" i="2"/>
  <c r="BO15" i="2"/>
  <c r="BQ15" i="2"/>
  <c r="R22" i="4"/>
  <c r="BN21" i="4"/>
  <c r="L22" i="4"/>
  <c r="BH21" i="4"/>
  <c r="G22" i="4"/>
  <c r="BC21" i="4"/>
  <c r="H22" i="4"/>
  <c r="BD21" i="4"/>
  <c r="S22" i="4"/>
  <c r="BO21" i="4"/>
  <c r="P22" i="4"/>
  <c r="BL21" i="4"/>
  <c r="I22" i="4"/>
  <c r="BE21" i="4"/>
  <c r="K22" i="4"/>
  <c r="BG21" i="4"/>
  <c r="T22" i="4"/>
  <c r="BP21" i="4"/>
  <c r="U23" i="4"/>
  <c r="BQ22" i="4"/>
  <c r="O22" i="4"/>
  <c r="BK21" i="4"/>
  <c r="M22" i="4"/>
  <c r="BI21" i="4"/>
  <c r="J22" i="4"/>
  <c r="BF21" i="4"/>
  <c r="Q22" i="4"/>
  <c r="BM21" i="4"/>
  <c r="G100" i="4"/>
  <c r="BC100" i="4" s="1"/>
  <c r="P100" i="4"/>
  <c r="BL100" i="4" s="1"/>
  <c r="R100" i="4"/>
  <c r="BN100" i="4" s="1"/>
  <c r="L100" i="4"/>
  <c r="BH100" i="4" s="1"/>
  <c r="O100" i="4"/>
  <c r="BK100" i="4" s="1"/>
  <c r="I100" i="4"/>
  <c r="BE100" i="4" s="1"/>
  <c r="K100" i="4"/>
  <c r="BG100" i="4" s="1"/>
  <c r="H100" i="4"/>
  <c r="BD100" i="4" s="1"/>
  <c r="U101" i="4"/>
  <c r="BQ101" i="4" s="1"/>
  <c r="Q100" i="4"/>
  <c r="BM100" i="4" s="1"/>
  <c r="S100" i="4"/>
  <c r="BO100" i="4" s="1"/>
  <c r="M100" i="4"/>
  <c r="BI100" i="4" s="1"/>
  <c r="T100" i="4"/>
  <c r="BP100" i="4" s="1"/>
  <c r="J100" i="4"/>
  <c r="BF100" i="4" s="1"/>
  <c r="M9" i="29"/>
  <c r="M5" i="29"/>
  <c r="M6" i="29"/>
  <c r="M8" i="29"/>
  <c r="M7" i="29"/>
  <c r="M10" i="29"/>
  <c r="M12" i="29"/>
  <c r="M13" i="29"/>
  <c r="M14" i="29"/>
  <c r="M16" i="29"/>
  <c r="N4" i="29"/>
  <c r="M18" i="29"/>
  <c r="M11" i="29"/>
  <c r="M17" i="29"/>
  <c r="M15" i="29"/>
  <c r="HK23" i="29"/>
  <c r="HR24" i="29"/>
  <c r="HS24" i="29" s="1"/>
  <c r="HT24" i="29" s="1"/>
  <c r="HU24" i="29" s="1"/>
  <c r="HV24" i="29" s="1"/>
  <c r="HW24" i="29" s="1"/>
  <c r="HX24" i="29" s="1"/>
  <c r="HY24" i="29" s="1"/>
  <c r="HZ24" i="29" s="1"/>
  <c r="IA24" i="29" s="1"/>
  <c r="IB24" i="29" s="1"/>
  <c r="IC24" i="29" s="1"/>
  <c r="ID24" i="29" s="1"/>
  <c r="IE24" i="29" s="1"/>
  <c r="IF24" i="29" s="1"/>
  <c r="IG24" i="29" s="1"/>
  <c r="IH24" i="29" s="1"/>
  <c r="II24" i="29" s="1"/>
  <c r="IJ24" i="29" s="1"/>
  <c r="IK24" i="29" s="1"/>
  <c r="IL24" i="29" s="1"/>
  <c r="IM24" i="29" s="1"/>
  <c r="IN24" i="29" s="1"/>
  <c r="IO24" i="29" s="1"/>
  <c r="IP24" i="29" s="1"/>
  <c r="IQ24" i="29" s="1"/>
  <c r="IR24" i="29" s="1"/>
  <c r="IS24" i="29" s="1"/>
  <c r="IT24" i="29" s="1"/>
  <c r="IU24" i="29" s="1"/>
  <c r="IV24" i="29" s="1"/>
  <c r="K130" i="16"/>
  <c r="D130" i="16"/>
  <c r="I130" i="16"/>
  <c r="J130" i="16"/>
  <c r="E130" i="16"/>
  <c r="H130" i="16"/>
  <c r="I369" i="16"/>
  <c r="E161" i="16"/>
  <c r="J159" i="16"/>
  <c r="I156" i="16"/>
  <c r="K158" i="16"/>
  <c r="G153" i="16"/>
  <c r="I372" i="16"/>
  <c r="E153" i="16"/>
  <c r="I162" i="16"/>
  <c r="D158" i="16"/>
  <c r="F162" i="16"/>
  <c r="G373" i="16"/>
  <c r="I370" i="16"/>
  <c r="K369" i="16"/>
  <c r="D373" i="16"/>
  <c r="C160" i="16"/>
  <c r="K150" i="16"/>
  <c r="F156" i="16"/>
  <c r="H373" i="16"/>
  <c r="I151" i="16"/>
  <c r="D372" i="16"/>
  <c r="J153" i="16"/>
  <c r="H372" i="16"/>
  <c r="J161" i="16"/>
  <c r="D162" i="16"/>
  <c r="D156" i="16"/>
  <c r="F154" i="16"/>
  <c r="K159" i="16"/>
  <c r="E156" i="16"/>
  <c r="H159" i="16"/>
  <c r="J371" i="16"/>
  <c r="E372" i="16"/>
  <c r="E371" i="16"/>
  <c r="C158" i="16"/>
  <c r="H157" i="16"/>
  <c r="E151" i="16"/>
  <c r="J373" i="16"/>
  <c r="K153" i="16"/>
  <c r="C369" i="16"/>
  <c r="K155" i="16"/>
  <c r="G152" i="16"/>
  <c r="F371" i="16"/>
  <c r="E374" i="16"/>
  <c r="J372" i="16"/>
  <c r="I373" i="16"/>
  <c r="J157" i="16"/>
  <c r="F155" i="16"/>
  <c r="E370" i="16"/>
  <c r="G371" i="16"/>
  <c r="K370" i="16"/>
  <c r="G160" i="16"/>
  <c r="K374" i="16"/>
  <c r="D161" i="16"/>
  <c r="J370" i="16"/>
  <c r="J158" i="16"/>
  <c r="D151" i="16"/>
  <c r="G162" i="16"/>
  <c r="E157" i="16"/>
  <c r="I153" i="16"/>
  <c r="H155" i="16"/>
  <c r="C159" i="16"/>
  <c r="C368" i="16"/>
  <c r="C162" i="16"/>
  <c r="C163" i="16"/>
  <c r="D155" i="16"/>
  <c r="J155" i="16"/>
  <c r="K151" i="16"/>
  <c r="C372" i="16"/>
  <c r="D369" i="16"/>
  <c r="F160" i="16"/>
  <c r="J152" i="16"/>
  <c r="G154" i="16"/>
  <c r="I374" i="16"/>
  <c r="I154" i="16"/>
  <c r="F370" i="16"/>
  <c r="J369" i="16"/>
  <c r="F151" i="16"/>
  <c r="E158" i="16"/>
  <c r="D153" i="16"/>
  <c r="K154" i="16"/>
  <c r="E159" i="16"/>
  <c r="C370" i="16"/>
  <c r="H158" i="16"/>
  <c r="F372" i="16"/>
  <c r="D370" i="16"/>
  <c r="J150" i="16"/>
  <c r="H152" i="16"/>
  <c r="G159" i="16"/>
  <c r="K372" i="16"/>
  <c r="H154" i="16"/>
  <c r="D163" i="16"/>
  <c r="G150" i="16"/>
  <c r="G161" i="16"/>
  <c r="G158" i="16"/>
  <c r="E150" i="16"/>
  <c r="E160" i="16"/>
  <c r="J160" i="16"/>
  <c r="C161" i="16"/>
  <c r="K162" i="16"/>
  <c r="G372" i="16"/>
  <c r="E369" i="16"/>
  <c r="G157" i="16"/>
  <c r="H370" i="16"/>
  <c r="G370" i="16"/>
  <c r="I158" i="16"/>
  <c r="E154" i="16"/>
  <c r="D150" i="16"/>
  <c r="H369" i="16"/>
  <c r="J374" i="16"/>
  <c r="G369" i="16"/>
  <c r="D160" i="16"/>
  <c r="C150" i="16"/>
  <c r="G151" i="16"/>
  <c r="F159" i="16"/>
  <c r="K156" i="16"/>
  <c r="I160" i="16"/>
  <c r="I152" i="16"/>
  <c r="C151" i="16"/>
  <c r="K157" i="16"/>
  <c r="F373" i="16"/>
  <c r="D159" i="16"/>
  <c r="C156" i="16"/>
  <c r="F150" i="16"/>
  <c r="F157" i="16"/>
  <c r="C154" i="16"/>
  <c r="H374" i="16"/>
  <c r="J156" i="16"/>
  <c r="K152" i="16"/>
  <c r="I150" i="16"/>
  <c r="C152" i="16"/>
  <c r="K373" i="16"/>
  <c r="H162" i="16"/>
  <c r="K371" i="16"/>
  <c r="D371" i="16"/>
  <c r="H163" i="16"/>
  <c r="G163" i="16"/>
  <c r="G156" i="16"/>
  <c r="K160" i="16"/>
  <c r="F158" i="16"/>
  <c r="I155" i="16"/>
  <c r="D154" i="16"/>
  <c r="F163" i="16"/>
  <c r="J151" i="16"/>
  <c r="H150" i="16"/>
  <c r="E162" i="16"/>
  <c r="H153" i="16"/>
  <c r="K163" i="16"/>
  <c r="I163" i="16"/>
  <c r="F161" i="16"/>
  <c r="E155" i="16"/>
  <c r="C153" i="16"/>
  <c r="G155" i="16"/>
  <c r="E163" i="16"/>
  <c r="F374" i="16"/>
  <c r="H156" i="16"/>
  <c r="C157" i="16"/>
  <c r="C155" i="16"/>
  <c r="E373" i="16"/>
  <c r="I371" i="16"/>
  <c r="D152" i="16"/>
  <c r="J162" i="16"/>
  <c r="F369" i="16"/>
  <c r="H161" i="16"/>
  <c r="C374" i="16"/>
  <c r="F153" i="16"/>
  <c r="K161" i="16"/>
  <c r="H371" i="16"/>
  <c r="D157" i="16"/>
  <c r="I159" i="16"/>
  <c r="H160" i="16"/>
  <c r="C373" i="16"/>
  <c r="E152" i="16"/>
  <c r="J154" i="16"/>
  <c r="C371" i="16"/>
  <c r="I157" i="16"/>
  <c r="G374" i="16"/>
  <c r="J163" i="16"/>
  <c r="F152" i="16"/>
  <c r="H151" i="16"/>
  <c r="D374" i="16"/>
  <c r="I161" i="16"/>
  <c r="DA19" i="2" l="1"/>
  <c r="DB18" i="2"/>
  <c r="DD18" i="2"/>
  <c r="E13" i="2"/>
  <c r="BA17" i="2"/>
  <c r="BB16" i="2"/>
  <c r="BD16" i="2"/>
  <c r="CE17" i="2"/>
  <c r="BR15" i="2"/>
  <c r="AD18" i="2"/>
  <c r="AB18" i="2"/>
  <c r="AA19" i="2"/>
  <c r="FR13" i="2"/>
  <c r="B14" i="2"/>
  <c r="D14" i="2"/>
  <c r="A15" i="2"/>
  <c r="R16" i="2"/>
  <c r="CR22" i="2"/>
  <c r="ER17" i="2"/>
  <c r="EE18" i="2"/>
  <c r="AN17" i="2"/>
  <c r="AO16" i="2"/>
  <c r="AQ16" i="2"/>
  <c r="DO17" i="2"/>
  <c r="DN18" i="2"/>
  <c r="DQ17" i="2"/>
  <c r="DE17" i="2"/>
  <c r="N18" i="2"/>
  <c r="O17" i="2"/>
  <c r="Q17" i="2"/>
  <c r="R17" i="2" s="1"/>
  <c r="CN24" i="2"/>
  <c r="CO23" i="2"/>
  <c r="CQ23" i="2"/>
  <c r="FE20" i="2"/>
  <c r="BN17" i="2"/>
  <c r="BQ16" i="2"/>
  <c r="BO16" i="2"/>
  <c r="EN19" i="2"/>
  <c r="EO18" i="2"/>
  <c r="EQ18" i="2"/>
  <c r="EA20" i="2"/>
  <c r="EB19" i="2"/>
  <c r="ED19" i="2"/>
  <c r="FN15" i="2"/>
  <c r="FO14" i="2"/>
  <c r="FQ14" i="2"/>
  <c r="CD18" i="2"/>
  <c r="CA19" i="2"/>
  <c r="CB18" i="2"/>
  <c r="FA22" i="2"/>
  <c r="FB21" i="2"/>
  <c r="FD21" i="2"/>
  <c r="K23" i="4"/>
  <c r="BG22" i="4"/>
  <c r="Q23" i="4"/>
  <c r="BM22" i="4"/>
  <c r="P23" i="4"/>
  <c r="BL22" i="4"/>
  <c r="J23" i="4"/>
  <c r="BF22" i="4"/>
  <c r="S23" i="4"/>
  <c r="BO22" i="4"/>
  <c r="I23" i="4"/>
  <c r="BE22" i="4"/>
  <c r="M23" i="4"/>
  <c r="BI22" i="4"/>
  <c r="H23" i="4"/>
  <c r="BD22" i="4"/>
  <c r="O23" i="4"/>
  <c r="BK22" i="4"/>
  <c r="G23" i="4"/>
  <c r="BC22" i="4"/>
  <c r="U24" i="4"/>
  <c r="BQ23" i="4"/>
  <c r="L23" i="4"/>
  <c r="BH22" i="4"/>
  <c r="T23" i="4"/>
  <c r="BP22" i="4"/>
  <c r="R23" i="4"/>
  <c r="BN22" i="4"/>
  <c r="H101" i="4"/>
  <c r="BD101" i="4" s="1"/>
  <c r="Q101" i="4"/>
  <c r="BM101" i="4" s="1"/>
  <c r="K101" i="4"/>
  <c r="BG101" i="4" s="1"/>
  <c r="T101" i="4"/>
  <c r="BP101" i="4" s="1"/>
  <c r="O101" i="4"/>
  <c r="BK101" i="4" s="1"/>
  <c r="M101" i="4"/>
  <c r="BI101" i="4" s="1"/>
  <c r="L101" i="4"/>
  <c r="BH101" i="4" s="1"/>
  <c r="J101" i="4"/>
  <c r="BF101" i="4" s="1"/>
  <c r="I101" i="4"/>
  <c r="BE101" i="4" s="1"/>
  <c r="S101" i="4"/>
  <c r="BO101" i="4" s="1"/>
  <c r="R101" i="4"/>
  <c r="BN101" i="4" s="1"/>
  <c r="P101" i="4"/>
  <c r="BL101" i="4" s="1"/>
  <c r="U102" i="4"/>
  <c r="BQ102" i="4" s="1"/>
  <c r="G101" i="4"/>
  <c r="BC101" i="4" s="1"/>
  <c r="N7" i="29"/>
  <c r="N6" i="29"/>
  <c r="N5" i="29"/>
  <c r="O4" i="29"/>
  <c r="N17" i="29"/>
  <c r="N18" i="29"/>
  <c r="N10" i="29"/>
  <c r="N9" i="29"/>
  <c r="N16" i="29"/>
  <c r="N15" i="29"/>
  <c r="N12" i="29"/>
  <c r="N14" i="29"/>
  <c r="N13" i="29"/>
  <c r="N8" i="29"/>
  <c r="N11" i="29"/>
  <c r="IW24" i="29"/>
  <c r="IX24" i="29" s="1"/>
  <c r="IY24" i="29" s="1"/>
  <c r="IZ24" i="29" s="1"/>
  <c r="JA24" i="29" s="1"/>
  <c r="JB24" i="29" s="1"/>
  <c r="JC24" i="29" s="1"/>
  <c r="JD24" i="29" s="1"/>
  <c r="JE24" i="29" s="1"/>
  <c r="JF24" i="29" s="1"/>
  <c r="JG24" i="29" s="1"/>
  <c r="JH24" i="29" s="1"/>
  <c r="JI24" i="29" s="1"/>
  <c r="JJ24" i="29" s="1"/>
  <c r="JK24" i="29" s="1"/>
  <c r="JL24" i="29" s="1"/>
  <c r="JM24" i="29" s="1"/>
  <c r="JN24" i="29" s="1"/>
  <c r="JO24" i="29" s="1"/>
  <c r="JP24" i="29" s="1"/>
  <c r="JQ24" i="29" s="1"/>
  <c r="JR24" i="29" s="1"/>
  <c r="JS24" i="29" s="1"/>
  <c r="JT24" i="29" s="1"/>
  <c r="JU24" i="29" s="1"/>
  <c r="JV24" i="29" s="1"/>
  <c r="JW24" i="29" s="1"/>
  <c r="JX24" i="29" s="1"/>
  <c r="JY24" i="29" s="1"/>
  <c r="JZ24" i="29" s="1"/>
  <c r="KA24" i="29" s="1"/>
  <c r="KB24" i="29" s="1"/>
  <c r="IP23" i="29"/>
  <c r="I147" i="16"/>
  <c r="D147" i="16"/>
  <c r="J147" i="16"/>
  <c r="K147" i="16"/>
  <c r="E147" i="16"/>
  <c r="H147" i="16"/>
  <c r="C389" i="16"/>
  <c r="I388" i="16"/>
  <c r="I180" i="16"/>
  <c r="K171" i="16"/>
  <c r="I387" i="16"/>
  <c r="J170" i="16"/>
  <c r="C386" i="16"/>
  <c r="G178" i="16"/>
  <c r="H167" i="16"/>
  <c r="C168" i="16"/>
  <c r="F179" i="16"/>
  <c r="I172" i="16"/>
  <c r="G180" i="16"/>
  <c r="J174" i="16"/>
  <c r="C170" i="16"/>
  <c r="H179" i="16"/>
  <c r="H175" i="16"/>
  <c r="D176" i="16"/>
  <c r="F178" i="16"/>
  <c r="I386" i="16"/>
  <c r="D386" i="16"/>
  <c r="H390" i="16"/>
  <c r="G388" i="16"/>
  <c r="G389" i="16"/>
  <c r="D178" i="16"/>
  <c r="J176" i="16"/>
  <c r="F168" i="16"/>
  <c r="H178" i="16"/>
  <c r="H168" i="16"/>
  <c r="D168" i="16"/>
  <c r="E176" i="16"/>
  <c r="F173" i="16"/>
  <c r="K178" i="16"/>
  <c r="C176" i="16"/>
  <c r="J386" i="16"/>
  <c r="G179" i="16"/>
  <c r="F177" i="16"/>
  <c r="H171" i="16"/>
  <c r="K172" i="16"/>
  <c r="H169" i="16"/>
  <c r="J388" i="16"/>
  <c r="D179" i="16"/>
  <c r="K180" i="16"/>
  <c r="H174" i="16"/>
  <c r="F180" i="16"/>
  <c r="I173" i="16"/>
  <c r="K387" i="16"/>
  <c r="H388" i="16"/>
  <c r="F167" i="16"/>
  <c r="E178" i="16"/>
  <c r="K391" i="16"/>
  <c r="E386" i="16"/>
  <c r="E177" i="16"/>
  <c r="F169" i="16"/>
  <c r="E180" i="16"/>
  <c r="D175" i="16"/>
  <c r="F172" i="16"/>
  <c r="C387" i="16"/>
  <c r="G177" i="16"/>
  <c r="H170" i="16"/>
  <c r="F389" i="16"/>
  <c r="J169" i="16"/>
  <c r="F391" i="16"/>
  <c r="E172" i="16"/>
  <c r="H389" i="16"/>
  <c r="K390" i="16"/>
  <c r="C179" i="16"/>
  <c r="E388" i="16"/>
  <c r="I390" i="16"/>
  <c r="D172" i="16"/>
  <c r="G174" i="16"/>
  <c r="J173" i="16"/>
  <c r="D177" i="16"/>
  <c r="E167" i="16"/>
  <c r="H177" i="16"/>
  <c r="G169" i="16"/>
  <c r="G176" i="16"/>
  <c r="C391" i="16"/>
  <c r="G390" i="16"/>
  <c r="G173" i="16"/>
  <c r="C169" i="16"/>
  <c r="E174" i="16"/>
  <c r="I168" i="16"/>
  <c r="C174" i="16"/>
  <c r="J177" i="16"/>
  <c r="I171" i="16"/>
  <c r="K176" i="16"/>
  <c r="E171" i="16"/>
  <c r="G391" i="16"/>
  <c r="D387" i="16"/>
  <c r="E179" i="16"/>
  <c r="E389" i="16"/>
  <c r="J175" i="16"/>
  <c r="F387" i="16"/>
  <c r="E391" i="16"/>
  <c r="K173" i="16"/>
  <c r="D391" i="16"/>
  <c r="K389" i="16"/>
  <c r="E173" i="16"/>
  <c r="C172" i="16"/>
  <c r="H176" i="16"/>
  <c r="C167" i="16"/>
  <c r="D174" i="16"/>
  <c r="F171" i="16"/>
  <c r="J168" i="16"/>
  <c r="G168" i="16"/>
  <c r="K169" i="16"/>
  <c r="J179" i="16"/>
  <c r="C388" i="16"/>
  <c r="G170" i="16"/>
  <c r="D173" i="16"/>
  <c r="E387" i="16"/>
  <c r="I179" i="16"/>
  <c r="C173" i="16"/>
  <c r="C177" i="16"/>
  <c r="I389" i="16"/>
  <c r="F390" i="16"/>
  <c r="K175" i="16"/>
  <c r="J391" i="16"/>
  <c r="I174" i="16"/>
  <c r="J389" i="16"/>
  <c r="G387" i="16"/>
  <c r="J172" i="16"/>
  <c r="K167" i="16"/>
  <c r="J171" i="16"/>
  <c r="K168" i="16"/>
  <c r="G171" i="16"/>
  <c r="D170" i="16"/>
  <c r="D389" i="16"/>
  <c r="C171" i="16"/>
  <c r="E390" i="16"/>
  <c r="J178" i="16"/>
  <c r="I391" i="16"/>
  <c r="I176" i="16"/>
  <c r="F386" i="16"/>
  <c r="K179" i="16"/>
  <c r="D390" i="16"/>
  <c r="F176" i="16"/>
  <c r="I175" i="16"/>
  <c r="I177" i="16"/>
  <c r="D171" i="16"/>
  <c r="E169" i="16"/>
  <c r="K386" i="16"/>
  <c r="I170" i="16"/>
  <c r="K177" i="16"/>
  <c r="F174" i="16"/>
  <c r="C180" i="16"/>
  <c r="E168" i="16"/>
  <c r="D167" i="16"/>
  <c r="C175" i="16"/>
  <c r="F175" i="16"/>
  <c r="H172" i="16"/>
  <c r="I178" i="16"/>
  <c r="G167" i="16"/>
  <c r="K170" i="16"/>
  <c r="F388" i="16"/>
  <c r="H173" i="16"/>
  <c r="J390" i="16"/>
  <c r="H180" i="16"/>
  <c r="C178" i="16"/>
  <c r="F170" i="16"/>
  <c r="J167" i="16"/>
  <c r="D180" i="16"/>
  <c r="G172" i="16"/>
  <c r="J387" i="16"/>
  <c r="J180" i="16"/>
  <c r="E170" i="16"/>
  <c r="K388" i="16"/>
  <c r="K174" i="16"/>
  <c r="H387" i="16"/>
  <c r="C385" i="16"/>
  <c r="I167" i="16"/>
  <c r="H386" i="16"/>
  <c r="E175" i="16"/>
  <c r="D169" i="16"/>
  <c r="H391" i="16"/>
  <c r="I169" i="16"/>
  <c r="G175" i="16"/>
  <c r="C390" i="16"/>
  <c r="G386" i="16"/>
  <c r="D388" i="16"/>
  <c r="FE21" i="2" l="1"/>
  <c r="CE18" i="2"/>
  <c r="FR14" i="2"/>
  <c r="EO19" i="2"/>
  <c r="EN20" i="2"/>
  <c r="EQ19" i="2"/>
  <c r="CO24" i="2"/>
  <c r="CN25" i="2"/>
  <c r="CQ24" i="2"/>
  <c r="AR16" i="2"/>
  <c r="DE18" i="2"/>
  <c r="EA21" i="2"/>
  <c r="ED20" i="2"/>
  <c r="EB20" i="2"/>
  <c r="AB19" i="2"/>
  <c r="AA20" i="2"/>
  <c r="AD19" i="2"/>
  <c r="AE19" i="2" s="1"/>
  <c r="BA18" i="2"/>
  <c r="BB17" i="2"/>
  <c r="BD17" i="2"/>
  <c r="FB22" i="2"/>
  <c r="FA23" i="2"/>
  <c r="FD22" i="2"/>
  <c r="FN16" i="2"/>
  <c r="FO15" i="2"/>
  <c r="FQ15" i="2"/>
  <c r="ER18" i="2"/>
  <c r="BR16" i="2"/>
  <c r="CR23" i="2"/>
  <c r="DR17" i="2"/>
  <c r="AO17" i="2"/>
  <c r="AN18" i="2"/>
  <c r="AQ17" i="2"/>
  <c r="AR17" i="2" s="1"/>
  <c r="B15" i="2"/>
  <c r="D15" i="2"/>
  <c r="A16" i="2"/>
  <c r="DA20" i="2"/>
  <c r="DB19" i="2"/>
  <c r="DD19" i="2"/>
  <c r="CB19" i="2"/>
  <c r="CA20" i="2"/>
  <c r="CD19" i="2"/>
  <c r="EE19" i="2"/>
  <c r="BN18" i="2"/>
  <c r="BQ17" i="2"/>
  <c r="BO17" i="2"/>
  <c r="N19" i="2"/>
  <c r="O18" i="2"/>
  <c r="Q18" i="2"/>
  <c r="DQ18" i="2"/>
  <c r="DR18" i="2" s="1"/>
  <c r="DO18" i="2"/>
  <c r="DN19" i="2"/>
  <c r="E14" i="2"/>
  <c r="AE18" i="2"/>
  <c r="BE16" i="2"/>
  <c r="H24" i="4"/>
  <c r="BD23" i="4"/>
  <c r="M24" i="4"/>
  <c r="BI23" i="4"/>
  <c r="R24" i="4"/>
  <c r="BN23" i="4"/>
  <c r="I24" i="4"/>
  <c r="BE23" i="4"/>
  <c r="T24" i="4"/>
  <c r="BP23" i="4"/>
  <c r="S24" i="4"/>
  <c r="BO23" i="4"/>
  <c r="L24" i="4"/>
  <c r="BH23" i="4"/>
  <c r="J24" i="4"/>
  <c r="BF23" i="4"/>
  <c r="U25" i="4"/>
  <c r="BQ24" i="4"/>
  <c r="P24" i="4"/>
  <c r="BL23" i="4"/>
  <c r="G24" i="4"/>
  <c r="BC23" i="4"/>
  <c r="Q24" i="4"/>
  <c r="BM23" i="4"/>
  <c r="O24" i="4"/>
  <c r="BK23" i="4"/>
  <c r="K24" i="4"/>
  <c r="BG23" i="4"/>
  <c r="J102" i="4"/>
  <c r="BF102" i="4" s="1"/>
  <c r="L102" i="4"/>
  <c r="BH102" i="4" s="1"/>
  <c r="G102" i="4"/>
  <c r="BC102" i="4" s="1"/>
  <c r="M102" i="4"/>
  <c r="BI102" i="4" s="1"/>
  <c r="U103" i="4"/>
  <c r="BQ103" i="4" s="1"/>
  <c r="O102" i="4"/>
  <c r="BK102" i="4" s="1"/>
  <c r="P102" i="4"/>
  <c r="BL102" i="4" s="1"/>
  <c r="T102" i="4"/>
  <c r="BP102" i="4" s="1"/>
  <c r="R102" i="4"/>
  <c r="BN102" i="4" s="1"/>
  <c r="S102" i="4"/>
  <c r="BO102" i="4" s="1"/>
  <c r="Q102" i="4"/>
  <c r="BM102" i="4" s="1"/>
  <c r="K102" i="4"/>
  <c r="BG102" i="4" s="1"/>
  <c r="I102" i="4"/>
  <c r="BE102" i="4" s="1"/>
  <c r="H102" i="4"/>
  <c r="BD102" i="4" s="1"/>
  <c r="O10" i="29"/>
  <c r="O18" i="29"/>
  <c r="O13" i="29"/>
  <c r="O12" i="29"/>
  <c r="O7" i="29"/>
  <c r="O11" i="29"/>
  <c r="O14" i="29"/>
  <c r="O15" i="29"/>
  <c r="O6" i="29"/>
  <c r="O9" i="29"/>
  <c r="O8" i="29"/>
  <c r="O17" i="29"/>
  <c r="P4" i="29"/>
  <c r="O5" i="29"/>
  <c r="O16" i="29"/>
  <c r="KC24" i="29"/>
  <c r="KD24" i="29" s="1"/>
  <c r="KE24" i="29" s="1"/>
  <c r="KF24" i="29" s="1"/>
  <c r="KG24" i="29" s="1"/>
  <c r="KH24" i="29" s="1"/>
  <c r="KI24" i="29" s="1"/>
  <c r="KJ24" i="29" s="1"/>
  <c r="KK24" i="29" s="1"/>
  <c r="KL24" i="29" s="1"/>
  <c r="KM24" i="29" s="1"/>
  <c r="KN24" i="29" s="1"/>
  <c r="KO24" i="29" s="1"/>
  <c r="KP24" i="29" s="1"/>
  <c r="KQ24" i="29" s="1"/>
  <c r="KR24" i="29" s="1"/>
  <c r="KS24" i="29" s="1"/>
  <c r="KT24" i="29" s="1"/>
  <c r="KU24" i="29" s="1"/>
  <c r="KV24" i="29" s="1"/>
  <c r="KW24" i="29" s="1"/>
  <c r="KX24" i="29" s="1"/>
  <c r="KY24" i="29" s="1"/>
  <c r="KZ24" i="29" s="1"/>
  <c r="LA24" i="29" s="1"/>
  <c r="LB24" i="29" s="1"/>
  <c r="LC24" i="29" s="1"/>
  <c r="LD24" i="29" s="1"/>
  <c r="LE24" i="29" s="1"/>
  <c r="LF24" i="29" s="1"/>
  <c r="LG24" i="29" s="1"/>
  <c r="LH24" i="29" s="1"/>
  <c r="JT23" i="29"/>
  <c r="E164" i="16"/>
  <c r="K164" i="16"/>
  <c r="H164" i="16"/>
  <c r="J164" i="16"/>
  <c r="I164" i="16"/>
  <c r="D164" i="16"/>
  <c r="C407" i="16"/>
  <c r="D407" i="16"/>
  <c r="C403" i="16"/>
  <c r="H407" i="16"/>
  <c r="I186" i="16"/>
  <c r="J404" i="16"/>
  <c r="H196" i="16"/>
  <c r="E194" i="16"/>
  <c r="E187" i="16"/>
  <c r="F190" i="16"/>
  <c r="E406" i="16"/>
  <c r="I197" i="16"/>
  <c r="I185" i="16"/>
  <c r="K186" i="16"/>
  <c r="J403" i="16"/>
  <c r="D189" i="16"/>
  <c r="H186" i="16"/>
  <c r="G407" i="16"/>
  <c r="C187" i="16"/>
  <c r="G185" i="16"/>
  <c r="F192" i="16"/>
  <c r="E408" i="16"/>
  <c r="C197" i="16"/>
  <c r="I194" i="16"/>
  <c r="K185" i="16"/>
  <c r="G197" i="16"/>
  <c r="H188" i="16"/>
  <c r="D192" i="16"/>
  <c r="C188" i="16"/>
  <c r="D406" i="16"/>
  <c r="D197" i="16"/>
  <c r="G186" i="16"/>
  <c r="F194" i="16"/>
  <c r="C193" i="16"/>
  <c r="E184" i="16"/>
  <c r="D185" i="16"/>
  <c r="E197" i="16"/>
  <c r="H195" i="16"/>
  <c r="E185" i="16"/>
  <c r="F196" i="16"/>
  <c r="C186" i="16"/>
  <c r="H192" i="16"/>
  <c r="F408" i="16"/>
  <c r="K195" i="16"/>
  <c r="D190" i="16"/>
  <c r="I191" i="16"/>
  <c r="E407" i="16"/>
  <c r="J197" i="16"/>
  <c r="F406" i="16"/>
  <c r="F187" i="16"/>
  <c r="H403" i="16"/>
  <c r="D184" i="16"/>
  <c r="G194" i="16"/>
  <c r="C192" i="16"/>
  <c r="G404" i="16"/>
  <c r="G191" i="16"/>
  <c r="E189" i="16"/>
  <c r="H187" i="16"/>
  <c r="D191" i="16"/>
  <c r="K191" i="16"/>
  <c r="K406" i="16"/>
  <c r="D194" i="16"/>
  <c r="J193" i="16"/>
  <c r="D193" i="16"/>
  <c r="F193" i="16"/>
  <c r="I184" i="16"/>
  <c r="K190" i="16"/>
  <c r="E186" i="16"/>
  <c r="K192" i="16"/>
  <c r="J191" i="16"/>
  <c r="J186" i="16"/>
  <c r="K403" i="16"/>
  <c r="D187" i="16"/>
  <c r="C404" i="16"/>
  <c r="K404" i="16"/>
  <c r="F405" i="16"/>
  <c r="G189" i="16"/>
  <c r="G190" i="16"/>
  <c r="J188" i="16"/>
  <c r="F197" i="16"/>
  <c r="K187" i="16"/>
  <c r="E195" i="16"/>
  <c r="K197" i="16"/>
  <c r="H408" i="16"/>
  <c r="E405" i="16"/>
  <c r="F403" i="16"/>
  <c r="J406" i="16"/>
  <c r="H184" i="16"/>
  <c r="J187" i="16"/>
  <c r="H405" i="16"/>
  <c r="F184" i="16"/>
  <c r="I193" i="16"/>
  <c r="K184" i="16"/>
  <c r="H190" i="16"/>
  <c r="F186" i="16"/>
  <c r="C405" i="16"/>
  <c r="G406" i="16"/>
  <c r="G187" i="16"/>
  <c r="I189" i="16"/>
  <c r="J195" i="16"/>
  <c r="H194" i="16"/>
  <c r="I196" i="16"/>
  <c r="J407" i="16"/>
  <c r="I408" i="16"/>
  <c r="H189" i="16"/>
  <c r="H185" i="16"/>
  <c r="G196" i="16"/>
  <c r="G193" i="16"/>
  <c r="J189" i="16"/>
  <c r="C185" i="16"/>
  <c r="K193" i="16"/>
  <c r="I192" i="16"/>
  <c r="K194" i="16"/>
  <c r="C402" i="16"/>
  <c r="C196" i="16"/>
  <c r="E404" i="16"/>
  <c r="C191" i="16"/>
  <c r="G184" i="16"/>
  <c r="F188" i="16"/>
  <c r="K408" i="16"/>
  <c r="C408" i="16"/>
  <c r="C194" i="16"/>
  <c r="D405" i="16"/>
  <c r="K405" i="16"/>
  <c r="E190" i="16"/>
  <c r="J184" i="16"/>
  <c r="C195" i="16"/>
  <c r="C406" i="16"/>
  <c r="J185" i="16"/>
  <c r="E403" i="16"/>
  <c r="F195" i="16"/>
  <c r="C190" i="16"/>
  <c r="F189" i="16"/>
  <c r="J196" i="16"/>
  <c r="J190" i="16"/>
  <c r="K407" i="16"/>
  <c r="D403" i="16"/>
  <c r="E188" i="16"/>
  <c r="G403" i="16"/>
  <c r="D408" i="16"/>
  <c r="I188" i="16"/>
  <c r="G192" i="16"/>
  <c r="C189" i="16"/>
  <c r="G195" i="16"/>
  <c r="G408" i="16"/>
  <c r="K189" i="16"/>
  <c r="G188" i="16"/>
  <c r="I405" i="16"/>
  <c r="I403" i="16"/>
  <c r="I195" i="16"/>
  <c r="J194" i="16"/>
  <c r="H404" i="16"/>
  <c r="H191" i="16"/>
  <c r="I404" i="16"/>
  <c r="E196" i="16"/>
  <c r="F407" i="16"/>
  <c r="F185" i="16"/>
  <c r="D188" i="16"/>
  <c r="E191" i="16"/>
  <c r="J405" i="16"/>
  <c r="F191" i="16"/>
  <c r="D186" i="16"/>
  <c r="H197" i="16"/>
  <c r="H406" i="16"/>
  <c r="D195" i="16"/>
  <c r="F404" i="16"/>
  <c r="H193" i="16"/>
  <c r="K188" i="16"/>
  <c r="I190" i="16"/>
  <c r="K196" i="16"/>
  <c r="I406" i="16"/>
  <c r="C184" i="16"/>
  <c r="J192" i="16"/>
  <c r="J408" i="16"/>
  <c r="E193" i="16"/>
  <c r="D196" i="16"/>
  <c r="D404" i="16"/>
  <c r="I187" i="16"/>
  <c r="E192" i="16"/>
  <c r="I407" i="16"/>
  <c r="G405" i="16"/>
  <c r="R18" i="2" l="1"/>
  <c r="BN19" i="2"/>
  <c r="BO18" i="2"/>
  <c r="BQ18" i="2"/>
  <c r="CE19" i="2"/>
  <c r="FO16" i="2"/>
  <c r="FN17" i="2"/>
  <c r="FQ16" i="2"/>
  <c r="BB18" i="2"/>
  <c r="BA19" i="2"/>
  <c r="BD18" i="2"/>
  <c r="EB21" i="2"/>
  <c r="EA22" i="2"/>
  <c r="ED21" i="2"/>
  <c r="CN26" i="2"/>
  <c r="CO25" i="2"/>
  <c r="CQ25" i="2"/>
  <c r="CA21" i="2"/>
  <c r="CB20" i="2"/>
  <c r="CD20" i="2"/>
  <c r="DE19" i="2"/>
  <c r="FE22" i="2"/>
  <c r="AB20" i="2"/>
  <c r="AA21" i="2"/>
  <c r="AD20" i="2"/>
  <c r="ER19" i="2"/>
  <c r="DN20" i="2"/>
  <c r="DO19" i="2"/>
  <c r="DQ19" i="2"/>
  <c r="O19" i="2"/>
  <c r="N20" i="2"/>
  <c r="Q19" i="2"/>
  <c r="B16" i="2"/>
  <c r="A17" i="2"/>
  <c r="D16" i="2"/>
  <c r="AQ18" i="2"/>
  <c r="AO18" i="2"/>
  <c r="AN19" i="2"/>
  <c r="FR15" i="2"/>
  <c r="FA24" i="2"/>
  <c r="FB23" i="2"/>
  <c r="FD23" i="2"/>
  <c r="BE17" i="2"/>
  <c r="EN21" i="2"/>
  <c r="EO20" i="2"/>
  <c r="EQ20" i="2"/>
  <c r="BR17" i="2"/>
  <c r="DA21" i="2"/>
  <c r="DD20" i="2"/>
  <c r="DB20" i="2"/>
  <c r="E15" i="2"/>
  <c r="EE20" i="2"/>
  <c r="CR24" i="2"/>
  <c r="K25" i="4"/>
  <c r="BG24" i="4"/>
  <c r="O25" i="4"/>
  <c r="BK24" i="4"/>
  <c r="Q25" i="4"/>
  <c r="BM24" i="4"/>
  <c r="G25" i="4"/>
  <c r="BC24" i="4"/>
  <c r="P25" i="4"/>
  <c r="BL24" i="4"/>
  <c r="U26" i="4"/>
  <c r="BQ25" i="4"/>
  <c r="J25" i="4"/>
  <c r="BF24" i="4"/>
  <c r="L25" i="4"/>
  <c r="BH24" i="4"/>
  <c r="S25" i="4"/>
  <c r="BO24" i="4"/>
  <c r="T25" i="4"/>
  <c r="BP24" i="4"/>
  <c r="I25" i="4"/>
  <c r="BE24" i="4"/>
  <c r="R25" i="4"/>
  <c r="BN24" i="4"/>
  <c r="M25" i="4"/>
  <c r="BI24" i="4"/>
  <c r="H25" i="4"/>
  <c r="BD24" i="4"/>
  <c r="H103" i="4"/>
  <c r="BD103" i="4" s="1"/>
  <c r="I103" i="4"/>
  <c r="BE103" i="4" s="1"/>
  <c r="K103" i="4"/>
  <c r="BG103" i="4" s="1"/>
  <c r="Q103" i="4"/>
  <c r="BM103" i="4" s="1"/>
  <c r="S103" i="4"/>
  <c r="BO103" i="4" s="1"/>
  <c r="R103" i="4"/>
  <c r="BN103" i="4" s="1"/>
  <c r="T103" i="4"/>
  <c r="BP103" i="4" s="1"/>
  <c r="P103" i="4"/>
  <c r="BL103" i="4" s="1"/>
  <c r="O103" i="4"/>
  <c r="BK103" i="4" s="1"/>
  <c r="U104" i="4"/>
  <c r="BQ104" i="4" s="1"/>
  <c r="M103" i="4"/>
  <c r="BI103" i="4" s="1"/>
  <c r="G103" i="4"/>
  <c r="BC103" i="4" s="1"/>
  <c r="L103" i="4"/>
  <c r="BH103" i="4" s="1"/>
  <c r="J103" i="4"/>
  <c r="BF103" i="4" s="1"/>
  <c r="P8" i="29"/>
  <c r="P9" i="29"/>
  <c r="P10" i="29"/>
  <c r="P12" i="29"/>
  <c r="P14" i="29"/>
  <c r="P17" i="29"/>
  <c r="P18" i="29"/>
  <c r="Q4" i="29"/>
  <c r="P6" i="29"/>
  <c r="P5" i="29"/>
  <c r="P7" i="29"/>
  <c r="P13" i="29"/>
  <c r="P11" i="29"/>
  <c r="P15" i="29"/>
  <c r="P16" i="29"/>
  <c r="KY23" i="29"/>
  <c r="LI24" i="29"/>
  <c r="LJ24" i="29" s="1"/>
  <c r="LK24" i="29" s="1"/>
  <c r="LL24" i="29" s="1"/>
  <c r="LM24" i="29" s="1"/>
  <c r="LN24" i="29" s="1"/>
  <c r="LO24" i="29" s="1"/>
  <c r="LP24" i="29" s="1"/>
  <c r="LQ24" i="29" s="1"/>
  <c r="LR24" i="29" s="1"/>
  <c r="LS24" i="29" s="1"/>
  <c r="LT24" i="29" s="1"/>
  <c r="LU24" i="29" s="1"/>
  <c r="LV24" i="29" s="1"/>
  <c r="LW24" i="29" s="1"/>
  <c r="LX24" i="29" s="1"/>
  <c r="LY24" i="29" s="1"/>
  <c r="LZ24" i="29" s="1"/>
  <c r="MA24" i="29" s="1"/>
  <c r="MB24" i="29" s="1"/>
  <c r="MC24" i="29" s="1"/>
  <c r="MD24" i="29" s="1"/>
  <c r="ME24" i="29" s="1"/>
  <c r="MF24" i="29" s="1"/>
  <c r="MG24" i="29" s="1"/>
  <c r="MH24" i="29" s="1"/>
  <c r="MI24" i="29" s="1"/>
  <c r="MJ24" i="29" s="1"/>
  <c r="MK24" i="29" s="1"/>
  <c r="ML24" i="29" s="1"/>
  <c r="D181" i="16"/>
  <c r="H181" i="16"/>
  <c r="I181" i="16"/>
  <c r="E181" i="16"/>
  <c r="K181" i="16"/>
  <c r="J181" i="16"/>
  <c r="H214" i="16"/>
  <c r="F421" i="16"/>
  <c r="I210" i="16"/>
  <c r="I214" i="16"/>
  <c r="K201" i="16"/>
  <c r="G207" i="16"/>
  <c r="J202" i="16"/>
  <c r="J425" i="16"/>
  <c r="C208" i="16"/>
  <c r="H205" i="16"/>
  <c r="E210" i="16"/>
  <c r="G213" i="16"/>
  <c r="I422" i="16"/>
  <c r="E423" i="16"/>
  <c r="G214" i="16"/>
  <c r="E421" i="16"/>
  <c r="F205" i="16"/>
  <c r="I425" i="16"/>
  <c r="D204" i="16"/>
  <c r="G202" i="16"/>
  <c r="C210" i="16"/>
  <c r="C214" i="16"/>
  <c r="C207" i="16"/>
  <c r="C202" i="16"/>
  <c r="C213" i="16"/>
  <c r="H209" i="16"/>
  <c r="J212" i="16"/>
  <c r="E204" i="16"/>
  <c r="F204" i="16"/>
  <c r="D211" i="16"/>
  <c r="I202" i="16"/>
  <c r="F201" i="16"/>
  <c r="I201" i="16"/>
  <c r="F208" i="16"/>
  <c r="E201" i="16"/>
  <c r="G423" i="16"/>
  <c r="H203" i="16"/>
  <c r="K424" i="16"/>
  <c r="G422" i="16"/>
  <c r="C421" i="16"/>
  <c r="J211" i="16"/>
  <c r="I206" i="16"/>
  <c r="E420" i="16"/>
  <c r="K421" i="16"/>
  <c r="H213" i="16"/>
  <c r="H201" i="16"/>
  <c r="J210" i="16"/>
  <c r="E206" i="16"/>
  <c r="D201" i="16"/>
  <c r="K212" i="16"/>
  <c r="H204" i="16"/>
  <c r="J207" i="16"/>
  <c r="G204" i="16"/>
  <c r="K205" i="16"/>
  <c r="E213" i="16"/>
  <c r="I205" i="16"/>
  <c r="G201" i="16"/>
  <c r="H202" i="16"/>
  <c r="D208" i="16"/>
  <c r="J203" i="16"/>
  <c r="D421" i="16"/>
  <c r="D206" i="16"/>
  <c r="D203" i="16"/>
  <c r="D214" i="16"/>
  <c r="E205" i="16"/>
  <c r="C209" i="16"/>
  <c r="F212" i="16"/>
  <c r="G203" i="16"/>
  <c r="F202" i="16"/>
  <c r="E422" i="16"/>
  <c r="F424" i="16"/>
  <c r="H210" i="16"/>
  <c r="K423" i="16"/>
  <c r="J201" i="16"/>
  <c r="C425" i="16"/>
  <c r="G210" i="16"/>
  <c r="K204" i="16"/>
  <c r="J422" i="16"/>
  <c r="H423" i="16"/>
  <c r="C201" i="16"/>
  <c r="D212" i="16"/>
  <c r="F422" i="16"/>
  <c r="C422" i="16"/>
  <c r="H425" i="16"/>
  <c r="I423" i="16"/>
  <c r="D424" i="16"/>
  <c r="E207" i="16"/>
  <c r="F425" i="16"/>
  <c r="E209" i="16"/>
  <c r="I204" i="16"/>
  <c r="J424" i="16"/>
  <c r="H422" i="16"/>
  <c r="I211" i="16"/>
  <c r="K425" i="16"/>
  <c r="G212" i="16"/>
  <c r="I208" i="16"/>
  <c r="K422" i="16"/>
  <c r="E212" i="16"/>
  <c r="C206" i="16"/>
  <c r="G206" i="16"/>
  <c r="D210" i="16"/>
  <c r="C420" i="16"/>
  <c r="G421" i="16"/>
  <c r="J205" i="16"/>
  <c r="D207" i="16"/>
  <c r="J208" i="16"/>
  <c r="C424" i="16"/>
  <c r="F214" i="16"/>
  <c r="I212" i="16"/>
  <c r="E203" i="16"/>
  <c r="I203" i="16"/>
  <c r="K206" i="16"/>
  <c r="F203" i="16"/>
  <c r="C203" i="16"/>
  <c r="H420" i="16"/>
  <c r="H421" i="16"/>
  <c r="F209" i="16"/>
  <c r="D425" i="16"/>
  <c r="G424" i="16"/>
  <c r="J206" i="16"/>
  <c r="E424" i="16"/>
  <c r="E208" i="16"/>
  <c r="D420" i="16"/>
  <c r="D422" i="16"/>
  <c r="H211" i="16"/>
  <c r="D205" i="16"/>
  <c r="K209" i="16"/>
  <c r="K420" i="16"/>
  <c r="H208" i="16"/>
  <c r="J420" i="16"/>
  <c r="J213" i="16"/>
  <c r="J421" i="16"/>
  <c r="D423" i="16"/>
  <c r="F420" i="16"/>
  <c r="K213" i="16"/>
  <c r="K208" i="16"/>
  <c r="E214" i="16"/>
  <c r="I209" i="16"/>
  <c r="G208" i="16"/>
  <c r="K211" i="16"/>
  <c r="G209" i="16"/>
  <c r="F213" i="16"/>
  <c r="K214" i="16"/>
  <c r="J423" i="16"/>
  <c r="K202" i="16"/>
  <c r="J204" i="16"/>
  <c r="E211" i="16"/>
  <c r="I424" i="16"/>
  <c r="H206" i="16"/>
  <c r="I207" i="16"/>
  <c r="K207" i="16"/>
  <c r="C212" i="16"/>
  <c r="I420" i="16"/>
  <c r="F211" i="16"/>
  <c r="F210" i="16"/>
  <c r="F423" i="16"/>
  <c r="D213" i="16"/>
  <c r="C423" i="16"/>
  <c r="C204" i="16"/>
  <c r="C211" i="16"/>
  <c r="C205" i="16"/>
  <c r="H424" i="16"/>
  <c r="F206" i="16"/>
  <c r="J214" i="16"/>
  <c r="C419" i="16"/>
  <c r="E425" i="16"/>
  <c r="H212" i="16"/>
  <c r="G211" i="16"/>
  <c r="K203" i="16"/>
  <c r="F207" i="16"/>
  <c r="I421" i="16"/>
  <c r="D209" i="16"/>
  <c r="H207" i="16"/>
  <c r="D202" i="16"/>
  <c r="G205" i="16"/>
  <c r="J209" i="16"/>
  <c r="K210" i="16"/>
  <c r="G425" i="16"/>
  <c r="I213" i="16"/>
  <c r="G420" i="16"/>
  <c r="E202" i="16"/>
  <c r="FA25" i="2" l="1"/>
  <c r="FB24" i="2"/>
  <c r="FD24" i="2"/>
  <c r="AR18" i="2"/>
  <c r="E16" i="2"/>
  <c r="DQ20" i="2"/>
  <c r="DN21" i="2"/>
  <c r="DO20" i="2"/>
  <c r="CO26" i="2"/>
  <c r="CN27" i="2"/>
  <c r="CQ26" i="2"/>
  <c r="BE18" i="2"/>
  <c r="FN18" i="2"/>
  <c r="FO17" i="2"/>
  <c r="FQ17" i="2"/>
  <c r="BO19" i="2"/>
  <c r="BN20" i="2"/>
  <c r="BQ19" i="2"/>
  <c r="ER20" i="2"/>
  <c r="B17" i="2"/>
  <c r="D17" i="2"/>
  <c r="A18" i="2"/>
  <c r="AE20" i="2"/>
  <c r="CE20" i="2"/>
  <c r="BA20" i="2"/>
  <c r="BB19" i="2"/>
  <c r="BD19" i="2"/>
  <c r="DE20" i="2"/>
  <c r="FE23" i="2"/>
  <c r="AN20" i="2"/>
  <c r="AQ19" i="2"/>
  <c r="AO19" i="2"/>
  <c r="R19" i="2"/>
  <c r="DR19" i="2"/>
  <c r="AB21" i="2"/>
  <c r="AA22" i="2"/>
  <c r="AD21" i="2"/>
  <c r="CR25" i="2"/>
  <c r="EE21" i="2"/>
  <c r="BR18" i="2"/>
  <c r="DD21" i="2"/>
  <c r="DB21" i="2"/>
  <c r="DA22" i="2"/>
  <c r="EN22" i="2"/>
  <c r="EO21" i="2"/>
  <c r="EQ21" i="2"/>
  <c r="O20" i="2"/>
  <c r="N21" i="2"/>
  <c r="Q20" i="2"/>
  <c r="CA22" i="2"/>
  <c r="CB21" i="2"/>
  <c r="CD21" i="2"/>
  <c r="CU25" i="2"/>
  <c r="CS25" i="2"/>
  <c r="CP25" i="2" s="1"/>
  <c r="CT25" i="2"/>
  <c r="EA23" i="2"/>
  <c r="EB22" i="2"/>
  <c r="ED22" i="2"/>
  <c r="FR16" i="2"/>
  <c r="H26" i="4"/>
  <c r="BD25" i="4"/>
  <c r="M26" i="4"/>
  <c r="BI25" i="4"/>
  <c r="R26" i="4"/>
  <c r="BN25" i="4"/>
  <c r="I26" i="4"/>
  <c r="BE25" i="4"/>
  <c r="T26" i="4"/>
  <c r="BP25" i="4"/>
  <c r="S26" i="4"/>
  <c r="BO25" i="4"/>
  <c r="L26" i="4"/>
  <c r="BH25" i="4"/>
  <c r="J26" i="4"/>
  <c r="BF25" i="4"/>
  <c r="U27" i="4"/>
  <c r="BQ26" i="4"/>
  <c r="P26" i="4"/>
  <c r="BL25" i="4"/>
  <c r="G26" i="4"/>
  <c r="BC25" i="4"/>
  <c r="BM25" i="4"/>
  <c r="O26" i="4"/>
  <c r="BK25" i="4"/>
  <c r="K26" i="4"/>
  <c r="BG25" i="4"/>
  <c r="J104" i="4"/>
  <c r="BF104" i="4" s="1"/>
  <c r="L104" i="4"/>
  <c r="BH104" i="4" s="1"/>
  <c r="G104" i="4"/>
  <c r="BC104" i="4" s="1"/>
  <c r="M104" i="4"/>
  <c r="BI104" i="4" s="1"/>
  <c r="U105" i="4"/>
  <c r="BQ105" i="4" s="1"/>
  <c r="O104" i="4"/>
  <c r="BK104" i="4" s="1"/>
  <c r="P104" i="4"/>
  <c r="BL104" i="4" s="1"/>
  <c r="T104" i="4"/>
  <c r="BP104" i="4" s="1"/>
  <c r="R104" i="4"/>
  <c r="BN104" i="4" s="1"/>
  <c r="S104" i="4"/>
  <c r="BO104" i="4" s="1"/>
  <c r="Q104" i="4"/>
  <c r="BM104" i="4" s="1"/>
  <c r="K104" i="4"/>
  <c r="BG104" i="4" s="1"/>
  <c r="I104" i="4"/>
  <c r="BE104" i="4" s="1"/>
  <c r="H104" i="4"/>
  <c r="BD104" i="4" s="1"/>
  <c r="Q11" i="29"/>
  <c r="Q10" i="29"/>
  <c r="Q5" i="29"/>
  <c r="Q6" i="29"/>
  <c r="Q18" i="29"/>
  <c r="Q17" i="29"/>
  <c r="Q15" i="29"/>
  <c r="Q14" i="29"/>
  <c r="Q13" i="29"/>
  <c r="R4" i="29"/>
  <c r="Q16" i="29"/>
  <c r="Q7" i="29"/>
  <c r="Q12" i="29"/>
  <c r="Q8" i="29"/>
  <c r="Q9" i="29"/>
  <c r="MM24" i="29"/>
  <c r="MN24" i="29" s="1"/>
  <c r="MO24" i="29" s="1"/>
  <c r="MP24" i="29" s="1"/>
  <c r="MQ24" i="29" s="1"/>
  <c r="MR24" i="29" s="1"/>
  <c r="MS24" i="29" s="1"/>
  <c r="MT24" i="29" s="1"/>
  <c r="MU24" i="29" s="1"/>
  <c r="MV24" i="29" s="1"/>
  <c r="MW24" i="29" s="1"/>
  <c r="MX24" i="29" s="1"/>
  <c r="MY24" i="29" s="1"/>
  <c r="MZ24" i="29" s="1"/>
  <c r="NA24" i="29" s="1"/>
  <c r="NB24" i="29" s="1"/>
  <c r="NC24" i="29" s="1"/>
  <c r="ND24" i="29" s="1"/>
  <c r="NE24" i="29" s="1"/>
  <c r="NF24" i="29" s="1"/>
  <c r="NG24" i="29" s="1"/>
  <c r="MC23" i="29"/>
  <c r="K198" i="16"/>
  <c r="J198" i="16"/>
  <c r="I198" i="16"/>
  <c r="H198" i="16"/>
  <c r="E198" i="16"/>
  <c r="D198" i="16"/>
  <c r="G228" i="16"/>
  <c r="F230" i="16"/>
  <c r="F228" i="16"/>
  <c r="I229" i="16"/>
  <c r="F229" i="16"/>
  <c r="K230" i="16"/>
  <c r="D229" i="16"/>
  <c r="G227" i="16"/>
  <c r="F227" i="16"/>
  <c r="G229" i="16"/>
  <c r="G231" i="16"/>
  <c r="D228" i="16"/>
  <c r="K229" i="16"/>
  <c r="C227" i="16"/>
  <c r="E226" i="16"/>
  <c r="E225" i="16"/>
  <c r="I225" i="16"/>
  <c r="J228" i="16"/>
  <c r="K227" i="16"/>
  <c r="G226" i="16"/>
  <c r="E227" i="16"/>
  <c r="E230" i="16"/>
  <c r="H231" i="16"/>
  <c r="K231" i="16"/>
  <c r="C231" i="16"/>
  <c r="F226" i="16"/>
  <c r="J231" i="16"/>
  <c r="K226" i="16"/>
  <c r="D230" i="16"/>
  <c r="H228" i="16"/>
  <c r="D231" i="16"/>
  <c r="H226" i="16"/>
  <c r="D227" i="16"/>
  <c r="I230" i="16"/>
  <c r="C228" i="16"/>
  <c r="H225" i="16"/>
  <c r="C226" i="16"/>
  <c r="D225" i="16"/>
  <c r="C225" i="16"/>
  <c r="I226" i="16"/>
  <c r="E229" i="16"/>
  <c r="H227" i="16"/>
  <c r="H229" i="16"/>
  <c r="D226" i="16"/>
  <c r="C230" i="16"/>
  <c r="G230" i="16"/>
  <c r="E231" i="16"/>
  <c r="I227" i="16"/>
  <c r="I231" i="16"/>
  <c r="K225" i="16"/>
  <c r="C229" i="16"/>
  <c r="I228" i="16"/>
  <c r="K228" i="16"/>
  <c r="E228" i="16"/>
  <c r="G225" i="16"/>
  <c r="J227" i="16"/>
  <c r="F225" i="16"/>
  <c r="F231" i="16"/>
  <c r="J230" i="16"/>
  <c r="H230" i="16"/>
  <c r="J225" i="16"/>
  <c r="J226" i="16"/>
  <c r="J229" i="16"/>
  <c r="R20" i="2" l="1"/>
  <c r="BE19" i="2"/>
  <c r="B18" i="2"/>
  <c r="A19" i="2"/>
  <c r="D18" i="2"/>
  <c r="FA26" i="2"/>
  <c r="FB25" i="2"/>
  <c r="FD25" i="2"/>
  <c r="EE22" i="2"/>
  <c r="CE21" i="2"/>
  <c r="O21" i="2"/>
  <c r="N22" i="2"/>
  <c r="Q21" i="2"/>
  <c r="EN23" i="2"/>
  <c r="EO22" i="2"/>
  <c r="EQ22" i="2"/>
  <c r="DB22" i="2"/>
  <c r="DD22" i="2"/>
  <c r="DA23" i="2"/>
  <c r="AR19" i="2"/>
  <c r="E17" i="2"/>
  <c r="FN19" i="2"/>
  <c r="FO18" i="2"/>
  <c r="FQ18" i="2"/>
  <c r="CR26" i="2"/>
  <c r="AE21" i="2"/>
  <c r="AO20" i="2"/>
  <c r="AN21" i="2"/>
  <c r="AQ20" i="2"/>
  <c r="BA21" i="2"/>
  <c r="BB20" i="2"/>
  <c r="BD20" i="2"/>
  <c r="BR19" i="2"/>
  <c r="CO27" i="2"/>
  <c r="CN28" i="2"/>
  <c r="CQ27" i="2"/>
  <c r="DQ21" i="2"/>
  <c r="DN22" i="2"/>
  <c r="DO21" i="2"/>
  <c r="FE24" i="2"/>
  <c r="EB23" i="2"/>
  <c r="EA24" i="2"/>
  <c r="ED23" i="2"/>
  <c r="CB22" i="2"/>
  <c r="CA23" i="2"/>
  <c r="CD22" i="2"/>
  <c r="ER21" i="2"/>
  <c r="DE21" i="2"/>
  <c r="AB22" i="2"/>
  <c r="AA23" i="2"/>
  <c r="AD22" i="2"/>
  <c r="BO20" i="2"/>
  <c r="BN21" i="2"/>
  <c r="BQ20" i="2"/>
  <c r="FR17" i="2"/>
  <c r="CT8" i="2"/>
  <c r="CU10" i="2"/>
  <c r="CU12" i="2"/>
  <c r="CT26" i="2"/>
  <c r="CP26" i="2" s="1"/>
  <c r="CS12" i="2"/>
  <c r="CS26" i="2"/>
  <c r="CU8" i="2"/>
  <c r="CT11" i="2"/>
  <c r="CT15" i="2"/>
  <c r="CT9" i="2"/>
  <c r="CS11" i="2"/>
  <c r="CS10" i="2"/>
  <c r="CP10" i="2" s="1"/>
  <c r="CU15" i="2"/>
  <c r="CU26" i="2"/>
  <c r="CS13" i="2"/>
  <c r="CP13" i="2" s="1"/>
  <c r="CS8" i="2"/>
  <c r="CP8" i="2" s="1"/>
  <c r="CS15" i="2"/>
  <c r="CP15" i="2" s="1"/>
  <c r="CT12" i="2"/>
  <c r="CT10" i="2"/>
  <c r="CU11" i="2"/>
  <c r="CU13" i="2"/>
  <c r="CT13" i="2"/>
  <c r="CU9" i="2"/>
  <c r="CS9" i="2"/>
  <c r="CP9" i="2" s="1"/>
  <c r="CT16" i="2"/>
  <c r="CT14" i="2"/>
  <c r="CU16" i="2"/>
  <c r="CU14" i="2"/>
  <c r="CS14" i="2"/>
  <c r="CS16" i="2"/>
  <c r="CT17" i="2"/>
  <c r="CU17" i="2"/>
  <c r="CS17" i="2"/>
  <c r="CT18" i="2"/>
  <c r="CU18" i="2"/>
  <c r="CS18" i="2"/>
  <c r="CP18" i="2" s="1"/>
  <c r="CT19" i="2"/>
  <c r="CS19" i="2"/>
  <c r="CU19" i="2"/>
  <c r="CU20" i="2"/>
  <c r="CS20" i="2"/>
  <c r="CT20" i="2"/>
  <c r="CT21" i="2"/>
  <c r="CS21" i="2"/>
  <c r="CP21" i="2" s="1"/>
  <c r="CU21" i="2"/>
  <c r="CT22" i="2"/>
  <c r="CS22" i="2"/>
  <c r="CU22" i="2"/>
  <c r="CU23" i="2"/>
  <c r="CT23" i="2"/>
  <c r="CS23" i="2"/>
  <c r="CP23" i="2" s="1"/>
  <c r="CU24" i="2"/>
  <c r="CS24" i="2"/>
  <c r="CT24" i="2"/>
  <c r="DR20" i="2"/>
  <c r="K27" i="4"/>
  <c r="BG26" i="4"/>
  <c r="O27" i="4"/>
  <c r="BK26" i="4"/>
  <c r="Q27" i="4"/>
  <c r="BM26" i="4"/>
  <c r="G27" i="4"/>
  <c r="BC26" i="4"/>
  <c r="P27" i="4"/>
  <c r="BL26" i="4"/>
  <c r="U28" i="4"/>
  <c r="BQ27" i="4"/>
  <c r="J27" i="4"/>
  <c r="BF26" i="4"/>
  <c r="L27" i="4"/>
  <c r="BH26" i="4"/>
  <c r="S27" i="4"/>
  <c r="BO26" i="4"/>
  <c r="T27" i="4"/>
  <c r="BP26" i="4"/>
  <c r="I27" i="4"/>
  <c r="BE26" i="4"/>
  <c r="R27" i="4"/>
  <c r="BN26" i="4"/>
  <c r="M27" i="4"/>
  <c r="BI26" i="4"/>
  <c r="H27" i="4"/>
  <c r="BD26" i="4"/>
  <c r="H105" i="4"/>
  <c r="BD105" i="4" s="1"/>
  <c r="I105" i="4"/>
  <c r="BE105" i="4" s="1"/>
  <c r="K105" i="4"/>
  <c r="BG105" i="4" s="1"/>
  <c r="Q105" i="4"/>
  <c r="BM105" i="4" s="1"/>
  <c r="S105" i="4"/>
  <c r="BO105" i="4" s="1"/>
  <c r="R105" i="4"/>
  <c r="BN105" i="4" s="1"/>
  <c r="T105" i="4"/>
  <c r="BP105" i="4" s="1"/>
  <c r="P105" i="4"/>
  <c r="BL105" i="4" s="1"/>
  <c r="O105" i="4"/>
  <c r="BK105" i="4" s="1"/>
  <c r="U106" i="4"/>
  <c r="BQ106" i="4" s="1"/>
  <c r="M105" i="4"/>
  <c r="BI105" i="4" s="1"/>
  <c r="G105" i="4"/>
  <c r="BC105" i="4" s="1"/>
  <c r="L105" i="4"/>
  <c r="BH105" i="4" s="1"/>
  <c r="J105" i="4"/>
  <c r="BF105" i="4" s="1"/>
  <c r="R9" i="29"/>
  <c r="R16" i="29"/>
  <c r="R14" i="29"/>
  <c r="R17" i="29"/>
  <c r="R15" i="29"/>
  <c r="R10" i="29"/>
  <c r="R11" i="29"/>
  <c r="R18" i="29"/>
  <c r="S4" i="29"/>
  <c r="R5" i="29"/>
  <c r="R6" i="29"/>
  <c r="R7" i="29"/>
  <c r="R13" i="29"/>
  <c r="R8" i="29"/>
  <c r="R12" i="29"/>
  <c r="NH24" i="29"/>
  <c r="NM24" i="29"/>
  <c r="NJ24" i="29"/>
  <c r="NK24" i="29" s="1"/>
  <c r="NL24" i="29" s="1"/>
  <c r="D215" i="16"/>
  <c r="I215" i="16"/>
  <c r="J215" i="16"/>
  <c r="G215" i="16"/>
  <c r="E215" i="16"/>
  <c r="K215" i="16"/>
  <c r="F215" i="16"/>
  <c r="H215" i="16"/>
  <c r="G243" i="16"/>
  <c r="J243" i="16"/>
  <c r="D248" i="16"/>
  <c r="I242" i="16"/>
  <c r="C248" i="16"/>
  <c r="I244" i="16"/>
  <c r="J247" i="16"/>
  <c r="F244" i="16"/>
  <c r="F232" i="16"/>
  <c r="J248" i="16"/>
  <c r="G246" i="16"/>
  <c r="D246" i="16"/>
  <c r="E248" i="16"/>
  <c r="I247" i="16"/>
  <c r="E245" i="16"/>
  <c r="G244" i="16"/>
  <c r="K248" i="16"/>
  <c r="C242" i="16"/>
  <c r="J245" i="16"/>
  <c r="E244" i="16"/>
  <c r="D232" i="16"/>
  <c r="D242" i="16"/>
  <c r="D245" i="16"/>
  <c r="H245" i="16"/>
  <c r="G232" i="16"/>
  <c r="G245" i="16"/>
  <c r="E232" i="16"/>
  <c r="C246" i="16"/>
  <c r="H242" i="16"/>
  <c r="J246" i="16"/>
  <c r="I248" i="16"/>
  <c r="F243" i="16"/>
  <c r="D247" i="16"/>
  <c r="K246" i="16"/>
  <c r="E243" i="16"/>
  <c r="E246" i="16"/>
  <c r="G248" i="16"/>
  <c r="C245" i="16"/>
  <c r="F242" i="16"/>
  <c r="C243" i="16"/>
  <c r="K244" i="16"/>
  <c r="E242" i="16"/>
  <c r="F247" i="16"/>
  <c r="E247" i="16"/>
  <c r="I245" i="16"/>
  <c r="C247" i="16"/>
  <c r="H247" i="16"/>
  <c r="F248" i="16"/>
  <c r="D244" i="16"/>
  <c r="G247" i="16"/>
  <c r="J242" i="16"/>
  <c r="H244" i="16"/>
  <c r="H248" i="16"/>
  <c r="J244" i="16"/>
  <c r="H246" i="16"/>
  <c r="J232" i="16"/>
  <c r="F245" i="16"/>
  <c r="H232" i="16"/>
  <c r="F246" i="16"/>
  <c r="H243" i="16"/>
  <c r="K243" i="16"/>
  <c r="I246" i="16"/>
  <c r="K245" i="16"/>
  <c r="K247" i="16"/>
  <c r="K242" i="16"/>
  <c r="K232" i="16"/>
  <c r="I232" i="16"/>
  <c r="I243" i="16"/>
  <c r="G242" i="16"/>
  <c r="D243" i="16"/>
  <c r="C244" i="16"/>
  <c r="FB26" i="2" l="1"/>
  <c r="FA27" i="2"/>
  <c r="FD26" i="2"/>
  <c r="A20" i="2"/>
  <c r="B19" i="2"/>
  <c r="D19" i="2"/>
  <c r="BQ21" i="2"/>
  <c r="BO21" i="2"/>
  <c r="BN22" i="2"/>
  <c r="DE22" i="2"/>
  <c r="CP22" i="2"/>
  <c r="CP11" i="2"/>
  <c r="AE22" i="2"/>
  <c r="EE23" i="2"/>
  <c r="DN23" i="2"/>
  <c r="DO22" i="2"/>
  <c r="DQ22" i="2"/>
  <c r="CS27" i="2"/>
  <c r="CT27" i="2"/>
  <c r="CU27" i="2"/>
  <c r="CP27" i="2" s="1"/>
  <c r="BE20" i="2"/>
  <c r="AR20" i="2"/>
  <c r="FR18" i="2"/>
  <c r="ER22" i="2"/>
  <c r="R21" i="2"/>
  <c r="CP19" i="2"/>
  <c r="CP16" i="2"/>
  <c r="AB23" i="2"/>
  <c r="AA24" i="2"/>
  <c r="AD23" i="2"/>
  <c r="CE22" i="2"/>
  <c r="EA25" i="2"/>
  <c r="EB24" i="2"/>
  <c r="ED24" i="2"/>
  <c r="DR21" i="2"/>
  <c r="AN22" i="2"/>
  <c r="AO21" i="2"/>
  <c r="AQ21" i="2"/>
  <c r="N23" i="2"/>
  <c r="O22" i="2"/>
  <c r="Q22" i="2"/>
  <c r="FE25" i="2"/>
  <c r="CN29" i="2"/>
  <c r="CO28" i="2"/>
  <c r="CQ28" i="2"/>
  <c r="CP24" i="2"/>
  <c r="CP20" i="2"/>
  <c r="CP17" i="2"/>
  <c r="CP14" i="2"/>
  <c r="CP12" i="2"/>
  <c r="BR20" i="2"/>
  <c r="CB23" i="2"/>
  <c r="CA24" i="2"/>
  <c r="CD23" i="2"/>
  <c r="CR27" i="2"/>
  <c r="BB21" i="2"/>
  <c r="BA22" i="2"/>
  <c r="BD21" i="2"/>
  <c r="FO19" i="2"/>
  <c r="FN20" i="2"/>
  <c r="FQ19" i="2"/>
  <c r="DA24" i="2"/>
  <c r="DB23" i="2"/>
  <c r="DD23" i="2"/>
  <c r="EQ23" i="2"/>
  <c r="EO23" i="2"/>
  <c r="EN24" i="2"/>
  <c r="FH25" i="2"/>
  <c r="E18" i="2"/>
  <c r="H28" i="4"/>
  <c r="BD27" i="4"/>
  <c r="M28" i="4"/>
  <c r="BI27" i="4"/>
  <c r="R28" i="4"/>
  <c r="BN27" i="4"/>
  <c r="I28" i="4"/>
  <c r="BE27" i="4"/>
  <c r="T28" i="4"/>
  <c r="BP27" i="4"/>
  <c r="S28" i="4"/>
  <c r="BO27" i="4"/>
  <c r="L28" i="4"/>
  <c r="BH27" i="4"/>
  <c r="J28" i="4"/>
  <c r="BF27" i="4"/>
  <c r="U29" i="4"/>
  <c r="BQ28" i="4"/>
  <c r="P28" i="4"/>
  <c r="BL27" i="4"/>
  <c r="G28" i="4"/>
  <c r="BC27" i="4"/>
  <c r="Q28" i="4"/>
  <c r="BM27" i="4"/>
  <c r="O28" i="4"/>
  <c r="BK27" i="4"/>
  <c r="K28" i="4"/>
  <c r="BG27" i="4"/>
  <c r="J106" i="4"/>
  <c r="BF106" i="4" s="1"/>
  <c r="L106" i="4"/>
  <c r="BH106" i="4" s="1"/>
  <c r="G106" i="4"/>
  <c r="BC106" i="4" s="1"/>
  <c r="M106" i="4"/>
  <c r="BI106" i="4" s="1"/>
  <c r="U107" i="4"/>
  <c r="BQ107" i="4" s="1"/>
  <c r="O106" i="4"/>
  <c r="BK106" i="4" s="1"/>
  <c r="P106" i="4"/>
  <c r="BL106" i="4" s="1"/>
  <c r="T106" i="4"/>
  <c r="BP106" i="4" s="1"/>
  <c r="R106" i="4"/>
  <c r="BN106" i="4" s="1"/>
  <c r="S106" i="4"/>
  <c r="BO106" i="4" s="1"/>
  <c r="Q106" i="4"/>
  <c r="BM106" i="4" s="1"/>
  <c r="K106" i="4"/>
  <c r="BG106" i="4" s="1"/>
  <c r="I106" i="4"/>
  <c r="BE106" i="4" s="1"/>
  <c r="H106" i="4"/>
  <c r="BD106" i="4" s="1"/>
  <c r="S11" i="29"/>
  <c r="T4" i="29"/>
  <c r="S12" i="29"/>
  <c r="S18" i="29"/>
  <c r="S5" i="29"/>
  <c r="S13" i="29"/>
  <c r="S9" i="29"/>
  <c r="S17" i="29"/>
  <c r="S6" i="29"/>
  <c r="S10" i="29"/>
  <c r="S14" i="29"/>
  <c r="S16" i="29"/>
  <c r="S7" i="29"/>
  <c r="S8" i="29"/>
  <c r="S15" i="29"/>
  <c r="E239" i="16"/>
  <c r="H239" i="16"/>
  <c r="K239" i="16"/>
  <c r="J239" i="16"/>
  <c r="D239" i="16"/>
  <c r="I239" i="16"/>
  <c r="D264" i="16"/>
  <c r="C262" i="16"/>
  <c r="K261" i="16"/>
  <c r="J261" i="16"/>
  <c r="G262" i="16"/>
  <c r="C261" i="16"/>
  <c r="I260" i="16"/>
  <c r="E265" i="16"/>
  <c r="H264" i="16"/>
  <c r="F249" i="16"/>
  <c r="I259" i="16"/>
  <c r="J264" i="16"/>
  <c r="G260" i="16"/>
  <c r="J249" i="16"/>
  <c r="K263" i="16"/>
  <c r="G249" i="16"/>
  <c r="H259" i="16"/>
  <c r="I265" i="16"/>
  <c r="E249" i="16"/>
  <c r="D261" i="16"/>
  <c r="H261" i="16"/>
  <c r="J259" i="16"/>
  <c r="H263" i="16"/>
  <c r="K262" i="16"/>
  <c r="J260" i="16"/>
  <c r="K260" i="16"/>
  <c r="H260" i="16"/>
  <c r="J265" i="16"/>
  <c r="G261" i="16"/>
  <c r="E259" i="16"/>
  <c r="I262" i="16"/>
  <c r="I264" i="16"/>
  <c r="F261" i="16"/>
  <c r="E261" i="16"/>
  <c r="I261" i="16"/>
  <c r="G265" i="16"/>
  <c r="G264" i="16"/>
  <c r="C259" i="16"/>
  <c r="I263" i="16"/>
  <c r="C260" i="16"/>
  <c r="H262" i="16"/>
  <c r="F259" i="16"/>
  <c r="E260" i="16"/>
  <c r="E264" i="16"/>
  <c r="F260" i="16"/>
  <c r="F263" i="16"/>
  <c r="J262" i="16"/>
  <c r="D260" i="16"/>
  <c r="F262" i="16"/>
  <c r="K264" i="16"/>
  <c r="E263" i="16"/>
  <c r="D265" i="16"/>
  <c r="H265" i="16"/>
  <c r="C263" i="16"/>
  <c r="K265" i="16"/>
  <c r="H249" i="16"/>
  <c r="D263" i="16"/>
  <c r="K249" i="16"/>
  <c r="E262" i="16"/>
  <c r="F265" i="16"/>
  <c r="G259" i="16"/>
  <c r="G263" i="16"/>
  <c r="D262" i="16"/>
  <c r="D259" i="16"/>
  <c r="D249" i="16"/>
  <c r="I249" i="16"/>
  <c r="C264" i="16"/>
  <c r="F264" i="16"/>
  <c r="J263" i="16"/>
  <c r="K259" i="16"/>
  <c r="C265" i="16"/>
  <c r="AA25" i="2" l="1"/>
  <c r="AB24" i="2"/>
  <c r="AD24" i="2"/>
  <c r="BO22" i="2"/>
  <c r="BN23" i="2"/>
  <c r="BQ22" i="2"/>
  <c r="R22" i="2"/>
  <c r="EE24" i="2"/>
  <c r="BE21" i="2"/>
  <c r="CE23" i="2"/>
  <c r="CR28" i="2"/>
  <c r="AR21" i="2"/>
  <c r="BR21" i="2"/>
  <c r="FO20" i="2"/>
  <c r="FN21" i="2"/>
  <c r="FQ20" i="2"/>
  <c r="CN30" i="2"/>
  <c r="CO29" i="2"/>
  <c r="CQ29" i="2"/>
  <c r="AO22" i="2"/>
  <c r="AQ22" i="2"/>
  <c r="AN23" i="2"/>
  <c r="FA28" i="2"/>
  <c r="FB27" i="2"/>
  <c r="FD27" i="2"/>
  <c r="EO24" i="2"/>
  <c r="EN25" i="2"/>
  <c r="EQ24" i="2"/>
  <c r="DE23" i="2"/>
  <c r="DR22" i="2"/>
  <c r="E19" i="2"/>
  <c r="FH12" i="2"/>
  <c r="FH7" i="2"/>
  <c r="FH26" i="2"/>
  <c r="FH11" i="2"/>
  <c r="FH9" i="2"/>
  <c r="FH10" i="2"/>
  <c r="FH13" i="2"/>
  <c r="FH8" i="2"/>
  <c r="FH14" i="2"/>
  <c r="FH15" i="2"/>
  <c r="FH16" i="2"/>
  <c r="FH17" i="2"/>
  <c r="FH18" i="2"/>
  <c r="FH19" i="2"/>
  <c r="FH20" i="2"/>
  <c r="FH21" i="2"/>
  <c r="FH22" i="2"/>
  <c r="FH23" i="2"/>
  <c r="FH24" i="2"/>
  <c r="ER23" i="2"/>
  <c r="DB24" i="2"/>
  <c r="DA25" i="2"/>
  <c r="DD24" i="2"/>
  <c r="FR19" i="2"/>
  <c r="BA23" i="2"/>
  <c r="BB22" i="2"/>
  <c r="BD22" i="2"/>
  <c r="CD24" i="2"/>
  <c r="CB24" i="2"/>
  <c r="CA25" i="2"/>
  <c r="CS28" i="2"/>
  <c r="CP28" i="2" s="1"/>
  <c r="CU28" i="2"/>
  <c r="CT28" i="2"/>
  <c r="O23" i="2"/>
  <c r="N24" i="2"/>
  <c r="Q23" i="2"/>
  <c r="EB25" i="2"/>
  <c r="EA26" i="2"/>
  <c r="ED25" i="2"/>
  <c r="AE23" i="2"/>
  <c r="DQ23" i="2"/>
  <c r="DO23" i="2"/>
  <c r="DN24" i="2"/>
  <c r="B20" i="2"/>
  <c r="A21" i="2"/>
  <c r="D20" i="2"/>
  <c r="FE26" i="2"/>
  <c r="K29" i="4"/>
  <c r="BG28" i="4"/>
  <c r="O29" i="4"/>
  <c r="BK28" i="4"/>
  <c r="Q29" i="4"/>
  <c r="BM28" i="4"/>
  <c r="G29" i="4"/>
  <c r="BC28" i="4"/>
  <c r="P29" i="4"/>
  <c r="BL28" i="4"/>
  <c r="U30" i="4"/>
  <c r="BQ29" i="4"/>
  <c r="J29" i="4"/>
  <c r="BF28" i="4"/>
  <c r="L29" i="4"/>
  <c r="BH28" i="4"/>
  <c r="S29" i="4"/>
  <c r="BO28" i="4"/>
  <c r="T29" i="4"/>
  <c r="BP28" i="4"/>
  <c r="I29" i="4"/>
  <c r="BE28" i="4"/>
  <c r="R29" i="4"/>
  <c r="BN28" i="4"/>
  <c r="M29" i="4"/>
  <c r="BI28" i="4"/>
  <c r="H29" i="4"/>
  <c r="BD28" i="4"/>
  <c r="H107" i="4"/>
  <c r="BD107" i="4" s="1"/>
  <c r="I107" i="4"/>
  <c r="BE107" i="4" s="1"/>
  <c r="K107" i="4"/>
  <c r="BG107" i="4" s="1"/>
  <c r="Q107" i="4"/>
  <c r="BM107" i="4" s="1"/>
  <c r="S107" i="4"/>
  <c r="BO107" i="4" s="1"/>
  <c r="R107" i="4"/>
  <c r="BN107" i="4" s="1"/>
  <c r="T107" i="4"/>
  <c r="BP107" i="4" s="1"/>
  <c r="P107" i="4"/>
  <c r="BL107" i="4" s="1"/>
  <c r="O107" i="4"/>
  <c r="BK107" i="4" s="1"/>
  <c r="U108" i="4"/>
  <c r="BQ108" i="4" s="1"/>
  <c r="M107" i="4"/>
  <c r="BI107" i="4" s="1"/>
  <c r="G107" i="4"/>
  <c r="BC107" i="4" s="1"/>
  <c r="L107" i="4"/>
  <c r="BH107" i="4" s="1"/>
  <c r="J107" i="4"/>
  <c r="BF107" i="4" s="1"/>
  <c r="T17" i="29"/>
  <c r="U4" i="29"/>
  <c r="T6" i="29"/>
  <c r="T5" i="29"/>
  <c r="T9" i="29"/>
  <c r="T10" i="29"/>
  <c r="T18" i="29"/>
  <c r="T11" i="29"/>
  <c r="T16" i="29"/>
  <c r="T14" i="29"/>
  <c r="T12" i="29"/>
  <c r="T7" i="29"/>
  <c r="T13" i="29"/>
  <c r="T8" i="29"/>
  <c r="T15" i="29"/>
  <c r="I256" i="16"/>
  <c r="K256" i="16"/>
  <c r="D256" i="16"/>
  <c r="H256" i="16"/>
  <c r="J256" i="16"/>
  <c r="E256" i="16"/>
  <c r="J276" i="16"/>
  <c r="J281" i="16"/>
  <c r="C282" i="16"/>
  <c r="K282" i="16"/>
  <c r="C277" i="16"/>
  <c r="J277" i="16"/>
  <c r="F278" i="16"/>
  <c r="E282" i="16"/>
  <c r="F280" i="16"/>
  <c r="J282" i="16"/>
  <c r="D277" i="16"/>
  <c r="K279" i="16"/>
  <c r="K280" i="16"/>
  <c r="D279" i="16"/>
  <c r="G282" i="16"/>
  <c r="F276" i="16"/>
  <c r="D281" i="16"/>
  <c r="C278" i="16"/>
  <c r="G276" i="16"/>
  <c r="G278" i="16"/>
  <c r="E276" i="16"/>
  <c r="F281" i="16"/>
  <c r="K266" i="16"/>
  <c r="H279" i="16"/>
  <c r="I278" i="16"/>
  <c r="E280" i="16"/>
  <c r="F282" i="16"/>
  <c r="D280" i="16"/>
  <c r="C281" i="16"/>
  <c r="H266" i="16"/>
  <c r="G266" i="16"/>
  <c r="F266" i="16"/>
  <c r="I280" i="16"/>
  <c r="I282" i="16"/>
  <c r="G280" i="16"/>
  <c r="G279" i="16"/>
  <c r="J280" i="16"/>
  <c r="H278" i="16"/>
  <c r="K276" i="16"/>
  <c r="G277" i="16"/>
  <c r="H277" i="16"/>
  <c r="H280" i="16"/>
  <c r="H276" i="16"/>
  <c r="I281" i="16"/>
  <c r="J278" i="16"/>
  <c r="E281" i="16"/>
  <c r="H281" i="16"/>
  <c r="E278" i="16"/>
  <c r="D276" i="16"/>
  <c r="K278" i="16"/>
  <c r="G281" i="16"/>
  <c r="E279" i="16"/>
  <c r="I279" i="16"/>
  <c r="E266" i="16"/>
  <c r="I266" i="16"/>
  <c r="C280" i="16"/>
  <c r="I276" i="16"/>
  <c r="E277" i="16"/>
  <c r="F277" i="16"/>
  <c r="I277" i="16"/>
  <c r="F279" i="16"/>
  <c r="J279" i="16"/>
  <c r="H282" i="16"/>
  <c r="J266" i="16"/>
  <c r="D266" i="16"/>
  <c r="K281" i="16"/>
  <c r="C276" i="16"/>
  <c r="K277" i="16"/>
  <c r="C279" i="16"/>
  <c r="D282" i="16"/>
  <c r="D278" i="16"/>
  <c r="DR23" i="2" l="1"/>
  <c r="CE24" i="2"/>
  <c r="DE24" i="2"/>
  <c r="A22" i="2"/>
  <c r="B21" i="2"/>
  <c r="D21" i="2"/>
  <c r="BE22" i="2"/>
  <c r="DB25" i="2"/>
  <c r="DA26" i="2"/>
  <c r="DD25" i="2"/>
  <c r="FE27" i="2"/>
  <c r="CO30" i="2"/>
  <c r="CN31" i="2"/>
  <c r="CQ30" i="2"/>
  <c r="BR22" i="2"/>
  <c r="E20" i="2"/>
  <c r="EA27" i="2"/>
  <c r="EB26" i="2"/>
  <c r="EH25" i="2" s="1"/>
  <c r="ED26" i="2"/>
  <c r="EQ25" i="2"/>
  <c r="EO25" i="2"/>
  <c r="EN26" i="2"/>
  <c r="AR22" i="2"/>
  <c r="CT29" i="2"/>
  <c r="CU29" i="2"/>
  <c r="CP29" i="2" s="1"/>
  <c r="CS29" i="2"/>
  <c r="FN22" i="2"/>
  <c r="FO21" i="2"/>
  <c r="FQ21" i="2"/>
  <c r="AE24" i="2"/>
  <c r="DO24" i="2"/>
  <c r="DN25" i="2"/>
  <c r="DQ24" i="2"/>
  <c r="R23" i="2"/>
  <c r="CD25" i="2"/>
  <c r="CB25" i="2"/>
  <c r="CA26" i="2"/>
  <c r="FH27" i="2"/>
  <c r="BN24" i="2"/>
  <c r="BO23" i="2"/>
  <c r="BQ23" i="2"/>
  <c r="AA26" i="2"/>
  <c r="AD25" i="2"/>
  <c r="AB25" i="2"/>
  <c r="EE25" i="2"/>
  <c r="N25" i="2"/>
  <c r="O24" i="2"/>
  <c r="Q24" i="2"/>
  <c r="BB23" i="2"/>
  <c r="BA24" i="2"/>
  <c r="BD23" i="2"/>
  <c r="ER24" i="2"/>
  <c r="FB28" i="2"/>
  <c r="FA29" i="2"/>
  <c r="FD28" i="2"/>
  <c r="AO23" i="2"/>
  <c r="AN24" i="2"/>
  <c r="AQ23" i="2"/>
  <c r="CR29" i="2"/>
  <c r="FR20" i="2"/>
  <c r="H30" i="4"/>
  <c r="BD29" i="4"/>
  <c r="M30" i="4"/>
  <c r="BI29" i="4"/>
  <c r="R30" i="4"/>
  <c r="BN29" i="4"/>
  <c r="I30" i="4"/>
  <c r="BE29" i="4"/>
  <c r="T30" i="4"/>
  <c r="BP29" i="4"/>
  <c r="S30" i="4"/>
  <c r="BO29" i="4"/>
  <c r="L30" i="4"/>
  <c r="BH29" i="4"/>
  <c r="J30" i="4"/>
  <c r="BF29" i="4"/>
  <c r="U31" i="4"/>
  <c r="BQ30" i="4"/>
  <c r="P30" i="4"/>
  <c r="BL29" i="4"/>
  <c r="G30" i="4"/>
  <c r="BC29" i="4"/>
  <c r="Q30" i="4"/>
  <c r="BM29" i="4"/>
  <c r="O30" i="4"/>
  <c r="BK29" i="4"/>
  <c r="K30" i="4"/>
  <c r="BG29" i="4"/>
  <c r="J108" i="4"/>
  <c r="BF108" i="4" s="1"/>
  <c r="L108" i="4"/>
  <c r="BH108" i="4" s="1"/>
  <c r="G108" i="4"/>
  <c r="BC108" i="4" s="1"/>
  <c r="M108" i="4"/>
  <c r="BI108" i="4" s="1"/>
  <c r="U110" i="4"/>
  <c r="BQ110" i="4" s="1"/>
  <c r="O108" i="4"/>
  <c r="BK108" i="4" s="1"/>
  <c r="P108" i="4"/>
  <c r="BL108" i="4" s="1"/>
  <c r="T108" i="4"/>
  <c r="BP108" i="4" s="1"/>
  <c r="R108" i="4"/>
  <c r="BN108" i="4" s="1"/>
  <c r="S108" i="4"/>
  <c r="BO108" i="4" s="1"/>
  <c r="Q108" i="4"/>
  <c r="BM108" i="4" s="1"/>
  <c r="K108" i="4"/>
  <c r="BG108" i="4" s="1"/>
  <c r="I108" i="4"/>
  <c r="BE108" i="4" s="1"/>
  <c r="H108" i="4"/>
  <c r="BD108" i="4" s="1"/>
  <c r="U8" i="29"/>
  <c r="U16" i="29"/>
  <c r="U17" i="29"/>
  <c r="U9" i="29"/>
  <c r="U15" i="29"/>
  <c r="U18" i="29"/>
  <c r="U13" i="29"/>
  <c r="V4" i="29"/>
  <c r="U14" i="29"/>
  <c r="U5" i="29"/>
  <c r="U11" i="29"/>
  <c r="U7" i="29"/>
  <c r="U10" i="29"/>
  <c r="U6" i="29"/>
  <c r="U12" i="29"/>
  <c r="J273" i="16"/>
  <c r="D273" i="16"/>
  <c r="I273" i="16"/>
  <c r="E273" i="16"/>
  <c r="K273" i="16"/>
  <c r="H273" i="16"/>
  <c r="H298" i="16"/>
  <c r="K295" i="16"/>
  <c r="E298" i="16"/>
  <c r="E295" i="16"/>
  <c r="F299" i="16"/>
  <c r="K299" i="16"/>
  <c r="F294" i="16"/>
  <c r="C293" i="16"/>
  <c r="K297" i="16"/>
  <c r="H295" i="16"/>
  <c r="F295" i="16"/>
  <c r="F296" i="16"/>
  <c r="E294" i="16"/>
  <c r="F298" i="16"/>
  <c r="D293" i="16"/>
  <c r="D299" i="16"/>
  <c r="E299" i="16"/>
  <c r="C294" i="16"/>
  <c r="E296" i="16"/>
  <c r="G295" i="16"/>
  <c r="J299" i="16"/>
  <c r="G296" i="16"/>
  <c r="H299" i="16"/>
  <c r="J298" i="16"/>
  <c r="D295" i="16"/>
  <c r="H294" i="16"/>
  <c r="H293" i="16"/>
  <c r="G298" i="16"/>
  <c r="K293" i="16"/>
  <c r="I283" i="16"/>
  <c r="D283" i="16"/>
  <c r="I299" i="16"/>
  <c r="C298" i="16"/>
  <c r="D296" i="16"/>
  <c r="F293" i="16"/>
  <c r="G283" i="16"/>
  <c r="E297" i="16"/>
  <c r="I298" i="16"/>
  <c r="D298" i="16"/>
  <c r="F297" i="16"/>
  <c r="J297" i="16"/>
  <c r="C295" i="16"/>
  <c r="K294" i="16"/>
  <c r="K296" i="16"/>
  <c r="C296" i="16"/>
  <c r="E293" i="16"/>
  <c r="I294" i="16"/>
  <c r="I297" i="16"/>
  <c r="K298" i="16"/>
  <c r="H283" i="16"/>
  <c r="J294" i="16"/>
  <c r="C299" i="16"/>
  <c r="G299" i="16"/>
  <c r="J296" i="16"/>
  <c r="G297" i="16"/>
  <c r="D297" i="16"/>
  <c r="J293" i="16"/>
  <c r="I296" i="16"/>
  <c r="E283" i="16"/>
  <c r="H297" i="16"/>
  <c r="I295" i="16"/>
  <c r="D294" i="16"/>
  <c r="J295" i="16"/>
  <c r="C297" i="16"/>
  <c r="F283" i="16"/>
  <c r="J283" i="16"/>
  <c r="I293" i="16"/>
  <c r="K283" i="16"/>
  <c r="G294" i="16"/>
  <c r="H296" i="16"/>
  <c r="G293" i="16"/>
  <c r="AR23" i="2" l="1"/>
  <c r="AO24" i="2"/>
  <c r="AQ24" i="2"/>
  <c r="AN25" i="2"/>
  <c r="FE28" i="2"/>
  <c r="AB26" i="2"/>
  <c r="AA27" i="2"/>
  <c r="AD26" i="2"/>
  <c r="CB26" i="2"/>
  <c r="CD26" i="2"/>
  <c r="CA27" i="2"/>
  <c r="EE26" i="2"/>
  <c r="DE25" i="2"/>
  <c r="FA30" i="2"/>
  <c r="FB29" i="2"/>
  <c r="FD29" i="2"/>
  <c r="BE23" i="2"/>
  <c r="O25" i="2"/>
  <c r="N26" i="2"/>
  <c r="Q25" i="2"/>
  <c r="BR23" i="2"/>
  <c r="DR24" i="2"/>
  <c r="FO22" i="2"/>
  <c r="FN23" i="2"/>
  <c r="FQ22" i="2"/>
  <c r="EO26" i="2"/>
  <c r="EN27" i="2"/>
  <c r="EQ26" i="2"/>
  <c r="EH9" i="2"/>
  <c r="EH26" i="2"/>
  <c r="EH10" i="2"/>
  <c r="EH11" i="2"/>
  <c r="EH8" i="2"/>
  <c r="EH7" i="2"/>
  <c r="EH12" i="2"/>
  <c r="EH13" i="2"/>
  <c r="EH14" i="2"/>
  <c r="EH15" i="2"/>
  <c r="EH16" i="2"/>
  <c r="EH17" i="2"/>
  <c r="EH18" i="2"/>
  <c r="EH19" i="2"/>
  <c r="EH20" i="2"/>
  <c r="EH21" i="2"/>
  <c r="EH22" i="2"/>
  <c r="EH23" i="2"/>
  <c r="EH24" i="2"/>
  <c r="CR30" i="2"/>
  <c r="DB26" i="2"/>
  <c r="DA27" i="2"/>
  <c r="DD26" i="2"/>
  <c r="B22" i="2"/>
  <c r="D22" i="2"/>
  <c r="A23" i="2"/>
  <c r="FH28" i="2"/>
  <c r="BB24" i="2"/>
  <c r="BA25" i="2"/>
  <c r="BD24" i="2"/>
  <c r="AH25" i="2"/>
  <c r="CE25" i="2"/>
  <c r="DQ25" i="2"/>
  <c r="DO25" i="2"/>
  <c r="DN26" i="2"/>
  <c r="EA28" i="2"/>
  <c r="ED27" i="2"/>
  <c r="EB27" i="2"/>
  <c r="CO31" i="2"/>
  <c r="CN32" i="2"/>
  <c r="CQ31" i="2"/>
  <c r="DH25" i="2"/>
  <c r="R24" i="2"/>
  <c r="AE25" i="2"/>
  <c r="BQ24" i="2"/>
  <c r="BN25" i="2"/>
  <c r="BO24" i="2"/>
  <c r="FR21" i="2"/>
  <c r="ER25" i="2"/>
  <c r="CT30" i="2"/>
  <c r="CS30" i="2"/>
  <c r="CP30" i="2" s="1"/>
  <c r="CU30" i="2"/>
  <c r="E21" i="2"/>
  <c r="K31" i="4"/>
  <c r="BG30" i="4"/>
  <c r="O31" i="4"/>
  <c r="BK30" i="4"/>
  <c r="Q31" i="4"/>
  <c r="BM30" i="4"/>
  <c r="G31" i="4"/>
  <c r="BC30" i="4"/>
  <c r="P31" i="4"/>
  <c r="BL30" i="4"/>
  <c r="U32" i="4"/>
  <c r="BQ31" i="4"/>
  <c r="J31" i="4"/>
  <c r="BF30" i="4"/>
  <c r="L31" i="4"/>
  <c r="BH30" i="4"/>
  <c r="S31" i="4"/>
  <c r="BO30" i="4"/>
  <c r="T31" i="4"/>
  <c r="BP30" i="4"/>
  <c r="I31" i="4"/>
  <c r="BE30" i="4"/>
  <c r="R31" i="4"/>
  <c r="BN30" i="4"/>
  <c r="M31" i="4"/>
  <c r="BI30" i="4"/>
  <c r="H31" i="4"/>
  <c r="BD30" i="4"/>
  <c r="H110" i="4"/>
  <c r="BD110" i="4" s="1"/>
  <c r="I110" i="4"/>
  <c r="BE110" i="4" s="1"/>
  <c r="K110" i="4"/>
  <c r="BG110" i="4" s="1"/>
  <c r="Q110" i="4"/>
  <c r="BM110" i="4" s="1"/>
  <c r="S110" i="4"/>
  <c r="BO110" i="4" s="1"/>
  <c r="R110" i="4"/>
  <c r="BN110" i="4" s="1"/>
  <c r="T110" i="4"/>
  <c r="BP110" i="4" s="1"/>
  <c r="P110" i="4"/>
  <c r="BL110" i="4" s="1"/>
  <c r="O110" i="4"/>
  <c r="BK110" i="4" s="1"/>
  <c r="U111" i="4"/>
  <c r="BQ111" i="4" s="1"/>
  <c r="M110" i="4"/>
  <c r="BI110" i="4" s="1"/>
  <c r="G110" i="4"/>
  <c r="BC110" i="4" s="1"/>
  <c r="L110" i="4"/>
  <c r="BH110" i="4" s="1"/>
  <c r="J110" i="4"/>
  <c r="BF110" i="4" s="1"/>
  <c r="W4" i="29"/>
  <c r="V12" i="29"/>
  <c r="V5" i="29"/>
  <c r="V14" i="29"/>
  <c r="V18" i="29"/>
  <c r="V6" i="29"/>
  <c r="V17" i="29"/>
  <c r="V15" i="29"/>
  <c r="V9" i="29"/>
  <c r="V16" i="29"/>
  <c r="V10" i="29"/>
  <c r="V13" i="29"/>
  <c r="V7" i="29"/>
  <c r="V8" i="29"/>
  <c r="V11" i="29"/>
  <c r="H290" i="16"/>
  <c r="E290" i="16"/>
  <c r="K290" i="16"/>
  <c r="I290" i="16"/>
  <c r="D290" i="16"/>
  <c r="J290" i="16"/>
  <c r="I314" i="16"/>
  <c r="F316" i="16"/>
  <c r="F314" i="16"/>
  <c r="H300" i="16"/>
  <c r="G311" i="16"/>
  <c r="J311" i="16"/>
  <c r="I315" i="16"/>
  <c r="G313" i="16"/>
  <c r="G314" i="16"/>
  <c r="G315" i="16"/>
  <c r="C313" i="16"/>
  <c r="E300" i="16"/>
  <c r="K314" i="16"/>
  <c r="H310" i="16"/>
  <c r="F310" i="16"/>
  <c r="J316" i="16"/>
  <c r="C315" i="16"/>
  <c r="G312" i="16"/>
  <c r="H313" i="16"/>
  <c r="F313" i="16"/>
  <c r="D312" i="16"/>
  <c r="C310" i="16"/>
  <c r="F315" i="16"/>
  <c r="C314" i="16"/>
  <c r="E313" i="16"/>
  <c r="I312" i="16"/>
  <c r="I313" i="16"/>
  <c r="G300" i="16"/>
  <c r="E316" i="16"/>
  <c r="I316" i="16"/>
  <c r="J313" i="16"/>
  <c r="E310" i="16"/>
  <c r="D314" i="16"/>
  <c r="C316" i="16"/>
  <c r="D311" i="16"/>
  <c r="J310" i="16"/>
  <c r="J300" i="16"/>
  <c r="I311" i="16"/>
  <c r="K313" i="16"/>
  <c r="E311" i="16"/>
  <c r="C312" i="16"/>
  <c r="F300" i="16"/>
  <c r="D313" i="16"/>
  <c r="K312" i="16"/>
  <c r="D300" i="16"/>
  <c r="H312" i="16"/>
  <c r="I300" i="16"/>
  <c r="D310" i="16"/>
  <c r="H316" i="16"/>
  <c r="E315" i="16"/>
  <c r="K316" i="16"/>
  <c r="G316" i="16"/>
  <c r="F312" i="16"/>
  <c r="E312" i="16"/>
  <c r="E314" i="16"/>
  <c r="J314" i="16"/>
  <c r="H311" i="16"/>
  <c r="D315" i="16"/>
  <c r="H315" i="16"/>
  <c r="J312" i="16"/>
  <c r="K300" i="16"/>
  <c r="H314" i="16"/>
  <c r="I310" i="16"/>
  <c r="G310" i="16"/>
  <c r="K311" i="16"/>
  <c r="D316" i="16"/>
  <c r="K310" i="16"/>
  <c r="C311" i="16"/>
  <c r="F311" i="16"/>
  <c r="J315" i="16"/>
  <c r="K315" i="16"/>
  <c r="EH27" i="2" l="1"/>
  <c r="BB25" i="2"/>
  <c r="BA26" i="2"/>
  <c r="BD25" i="2"/>
  <c r="E22" i="2"/>
  <c r="EU26" i="2"/>
  <c r="EU7" i="2"/>
  <c r="EU11" i="2"/>
  <c r="EU8" i="2"/>
  <c r="EU10" i="2"/>
  <c r="EU9" i="2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FN24" i="2"/>
  <c r="FO23" i="2"/>
  <c r="FQ23" i="2"/>
  <c r="R25" i="2"/>
  <c r="FB30" i="2"/>
  <c r="FA31" i="2"/>
  <c r="FD30" i="2"/>
  <c r="AB27" i="2"/>
  <c r="AA28" i="2"/>
  <c r="AD27" i="2"/>
  <c r="BO25" i="2"/>
  <c r="BN26" i="2"/>
  <c r="BQ25" i="2"/>
  <c r="BR24" i="2"/>
  <c r="CR31" i="2"/>
  <c r="EE27" i="2"/>
  <c r="EU25" i="2"/>
  <c r="DR25" i="2"/>
  <c r="DE26" i="2"/>
  <c r="O26" i="2"/>
  <c r="N27" i="2"/>
  <c r="Q26" i="2"/>
  <c r="CB27" i="2"/>
  <c r="CA28" i="2"/>
  <c r="CD27" i="2"/>
  <c r="AH8" i="2"/>
  <c r="AH7" i="2"/>
  <c r="AH9" i="2"/>
  <c r="AH10" i="2"/>
  <c r="AH26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CN33" i="2"/>
  <c r="CO32" i="2"/>
  <c r="CQ32" i="2"/>
  <c r="EA29" i="2"/>
  <c r="EB28" i="2"/>
  <c r="ED28" i="2"/>
  <c r="DA28" i="2"/>
  <c r="DB27" i="2"/>
  <c r="DD27" i="2"/>
  <c r="ER26" i="2"/>
  <c r="U25" i="2"/>
  <c r="FE29" i="2"/>
  <c r="CE26" i="2"/>
  <c r="AO25" i="2"/>
  <c r="AQ25" i="2"/>
  <c r="AN26" i="2"/>
  <c r="CT31" i="2"/>
  <c r="CS31" i="2"/>
  <c r="CP31" i="2" s="1"/>
  <c r="CU31" i="2"/>
  <c r="DN27" i="2"/>
  <c r="DO26" i="2"/>
  <c r="DQ26" i="2"/>
  <c r="BE24" i="2"/>
  <c r="D23" i="2"/>
  <c r="B23" i="2"/>
  <c r="A24" i="2"/>
  <c r="DH10" i="2"/>
  <c r="DH8" i="2"/>
  <c r="DH9" i="2"/>
  <c r="DH7" i="2"/>
  <c r="DH26" i="2"/>
  <c r="DH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EO27" i="2"/>
  <c r="EN28" i="2"/>
  <c r="EQ27" i="2"/>
  <c r="FR22" i="2"/>
  <c r="FH29" i="2"/>
  <c r="AE26" i="2"/>
  <c r="AR24" i="2"/>
  <c r="H32" i="4"/>
  <c r="BD31" i="4"/>
  <c r="M32" i="4"/>
  <c r="BI31" i="4"/>
  <c r="R32" i="4"/>
  <c r="BN31" i="4"/>
  <c r="I32" i="4"/>
  <c r="BE31" i="4"/>
  <c r="T32" i="4"/>
  <c r="BP31" i="4"/>
  <c r="S32" i="4"/>
  <c r="BO31" i="4"/>
  <c r="L32" i="4"/>
  <c r="BH31" i="4"/>
  <c r="J32" i="4"/>
  <c r="BF31" i="4"/>
  <c r="U33" i="4"/>
  <c r="BQ32" i="4"/>
  <c r="P32" i="4"/>
  <c r="BL31" i="4"/>
  <c r="G32" i="4"/>
  <c r="BC31" i="4"/>
  <c r="Q32" i="4"/>
  <c r="BM31" i="4"/>
  <c r="O32" i="4"/>
  <c r="BK31" i="4"/>
  <c r="K32" i="4"/>
  <c r="BG31" i="4"/>
  <c r="J111" i="4"/>
  <c r="BF111" i="4" s="1"/>
  <c r="L111" i="4"/>
  <c r="BH111" i="4" s="1"/>
  <c r="G111" i="4"/>
  <c r="BC111" i="4" s="1"/>
  <c r="M111" i="4"/>
  <c r="BI111" i="4" s="1"/>
  <c r="U112" i="4"/>
  <c r="BQ112" i="4" s="1"/>
  <c r="O111" i="4"/>
  <c r="BK111" i="4" s="1"/>
  <c r="P111" i="4"/>
  <c r="BL111" i="4" s="1"/>
  <c r="T111" i="4"/>
  <c r="BP111" i="4" s="1"/>
  <c r="R111" i="4"/>
  <c r="BN111" i="4" s="1"/>
  <c r="S111" i="4"/>
  <c r="BO111" i="4" s="1"/>
  <c r="Q111" i="4"/>
  <c r="BM111" i="4" s="1"/>
  <c r="K111" i="4"/>
  <c r="BG111" i="4" s="1"/>
  <c r="I111" i="4"/>
  <c r="BE111" i="4" s="1"/>
  <c r="H111" i="4"/>
  <c r="BD111" i="4" s="1"/>
  <c r="W18" i="29"/>
  <c r="W15" i="29"/>
  <c r="W5" i="29"/>
  <c r="W10" i="29"/>
  <c r="W6" i="29"/>
  <c r="W12" i="29"/>
  <c r="W8" i="29"/>
  <c r="W17" i="29"/>
  <c r="W11" i="29"/>
  <c r="W9" i="29"/>
  <c r="W14" i="29"/>
  <c r="X4" i="29"/>
  <c r="W16" i="29"/>
  <c r="W7" i="29"/>
  <c r="W13" i="29"/>
  <c r="D307" i="16"/>
  <c r="K307" i="16"/>
  <c r="H307" i="16"/>
  <c r="J307" i="16"/>
  <c r="I307" i="16"/>
  <c r="E307" i="16"/>
  <c r="D329" i="16"/>
  <c r="E327" i="16"/>
  <c r="I333" i="16"/>
  <c r="J328" i="16"/>
  <c r="I330" i="16"/>
  <c r="E330" i="16"/>
  <c r="H328" i="16"/>
  <c r="E332" i="16"/>
  <c r="G333" i="16"/>
  <c r="F333" i="16"/>
  <c r="C328" i="16"/>
  <c r="D332" i="16"/>
  <c r="H317" i="16"/>
  <c r="D331" i="16"/>
  <c r="K317" i="16"/>
  <c r="C333" i="16"/>
  <c r="F328" i="16"/>
  <c r="J327" i="16"/>
  <c r="F331" i="16"/>
  <c r="I329" i="16"/>
  <c r="I317" i="16"/>
  <c r="I327" i="16"/>
  <c r="I331" i="16"/>
  <c r="G317" i="16"/>
  <c r="D317" i="16"/>
  <c r="D333" i="16"/>
  <c r="G328" i="16"/>
  <c r="E329" i="16"/>
  <c r="H333" i="16"/>
  <c r="J329" i="16"/>
  <c r="F332" i="16"/>
  <c r="F317" i="16"/>
  <c r="K330" i="16"/>
  <c r="H330" i="16"/>
  <c r="J317" i="16"/>
  <c r="C330" i="16"/>
  <c r="K327" i="16"/>
  <c r="J331" i="16"/>
  <c r="I332" i="16"/>
  <c r="C327" i="16"/>
  <c r="G332" i="16"/>
  <c r="F329" i="16"/>
  <c r="J332" i="16"/>
  <c r="K333" i="16"/>
  <c r="H331" i="16"/>
  <c r="K332" i="16"/>
  <c r="H329" i="16"/>
  <c r="F327" i="16"/>
  <c r="E328" i="16"/>
  <c r="K329" i="16"/>
  <c r="G327" i="16"/>
  <c r="I328" i="16"/>
  <c r="G331" i="16"/>
  <c r="E333" i="16"/>
  <c r="D328" i="16"/>
  <c r="H332" i="16"/>
  <c r="C331" i="16"/>
  <c r="C332" i="16"/>
  <c r="H327" i="16"/>
  <c r="E317" i="16"/>
  <c r="G330" i="16"/>
  <c r="G329" i="16"/>
  <c r="D330" i="16"/>
  <c r="K328" i="16"/>
  <c r="F330" i="16"/>
  <c r="C329" i="16"/>
  <c r="J330" i="16"/>
  <c r="E331" i="16"/>
  <c r="K331" i="16"/>
  <c r="D327" i="16"/>
  <c r="J333" i="16"/>
  <c r="EU27" i="2" l="1"/>
  <c r="E23" i="2"/>
  <c r="DU26" i="2"/>
  <c r="DU9" i="2"/>
  <c r="DU8" i="2"/>
  <c r="DU7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AN27" i="2"/>
  <c r="AO26" i="2"/>
  <c r="AQ26" i="2"/>
  <c r="DH27" i="2"/>
  <c r="EA30" i="2"/>
  <c r="ED29" i="2"/>
  <c r="EB29" i="2"/>
  <c r="CS32" i="2"/>
  <c r="CU32" i="2"/>
  <c r="CT32" i="2"/>
  <c r="CD28" i="2"/>
  <c r="CB28" i="2"/>
  <c r="CA29" i="2"/>
  <c r="R26" i="2"/>
  <c r="BN27" i="2"/>
  <c r="BQ26" i="2"/>
  <c r="BO26" i="2"/>
  <c r="FA32" i="2"/>
  <c r="FB31" i="2"/>
  <c r="FD31" i="2"/>
  <c r="DN28" i="2"/>
  <c r="DO27" i="2"/>
  <c r="DQ27" i="2"/>
  <c r="AR25" i="2"/>
  <c r="DB28" i="2"/>
  <c r="DA29" i="2"/>
  <c r="DD28" i="2"/>
  <c r="CN34" i="2"/>
  <c r="CO33" i="2"/>
  <c r="CQ33" i="2"/>
  <c r="O27" i="2"/>
  <c r="N28" i="2"/>
  <c r="Q27" i="2"/>
  <c r="BU25" i="2"/>
  <c r="AE27" i="2"/>
  <c r="FH30" i="2"/>
  <c r="FR23" i="2"/>
  <c r="ER27" i="2"/>
  <c r="B24" i="2"/>
  <c r="A25" i="2"/>
  <c r="D24" i="2"/>
  <c r="AU25" i="2"/>
  <c r="EE28" i="2"/>
  <c r="U26" i="2"/>
  <c r="U9" i="2"/>
  <c r="U8" i="2"/>
  <c r="U7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AA29" i="2"/>
  <c r="AB28" i="2"/>
  <c r="AD28" i="2"/>
  <c r="BE25" i="2"/>
  <c r="DU25" i="2"/>
  <c r="EN29" i="2"/>
  <c r="EQ28" i="2"/>
  <c r="EO28" i="2"/>
  <c r="DR26" i="2"/>
  <c r="DE27" i="2"/>
  <c r="EH28" i="2"/>
  <c r="CR32" i="2"/>
  <c r="CP32" i="2"/>
  <c r="CE27" i="2"/>
  <c r="BR25" i="2"/>
  <c r="AH27" i="2"/>
  <c r="FE30" i="2"/>
  <c r="FN25" i="2"/>
  <c r="FO24" i="2"/>
  <c r="FQ24" i="2"/>
  <c r="BA27" i="2"/>
  <c r="BB26" i="2"/>
  <c r="BG25" i="2" s="1"/>
  <c r="BD26" i="2"/>
  <c r="K33" i="4"/>
  <c r="BG32" i="4"/>
  <c r="O33" i="4"/>
  <c r="BK32" i="4"/>
  <c r="Q33" i="4"/>
  <c r="BM32" i="4"/>
  <c r="G33" i="4"/>
  <c r="BC32" i="4"/>
  <c r="P33" i="4"/>
  <c r="BL32" i="4"/>
  <c r="U34" i="4"/>
  <c r="BQ33" i="4"/>
  <c r="J33" i="4"/>
  <c r="BF32" i="4"/>
  <c r="L33" i="4"/>
  <c r="BH32" i="4"/>
  <c r="S33" i="4"/>
  <c r="BO32" i="4"/>
  <c r="T33" i="4"/>
  <c r="BP32" i="4"/>
  <c r="I33" i="4"/>
  <c r="BE32" i="4"/>
  <c r="R33" i="4"/>
  <c r="BN32" i="4"/>
  <c r="M33" i="4"/>
  <c r="BI32" i="4"/>
  <c r="H33" i="4"/>
  <c r="BD32" i="4"/>
  <c r="H112" i="4"/>
  <c r="BD112" i="4" s="1"/>
  <c r="I112" i="4"/>
  <c r="BE112" i="4" s="1"/>
  <c r="K112" i="4"/>
  <c r="BG112" i="4" s="1"/>
  <c r="Q112" i="4"/>
  <c r="BM112" i="4" s="1"/>
  <c r="S112" i="4"/>
  <c r="BO112" i="4" s="1"/>
  <c r="R112" i="4"/>
  <c r="BN112" i="4" s="1"/>
  <c r="T112" i="4"/>
  <c r="BP112" i="4" s="1"/>
  <c r="P112" i="4"/>
  <c r="BL112" i="4" s="1"/>
  <c r="O112" i="4"/>
  <c r="BK112" i="4" s="1"/>
  <c r="U113" i="4"/>
  <c r="BQ113" i="4" s="1"/>
  <c r="M112" i="4"/>
  <c r="BI112" i="4" s="1"/>
  <c r="G112" i="4"/>
  <c r="BC112" i="4" s="1"/>
  <c r="L112" i="4"/>
  <c r="BH112" i="4" s="1"/>
  <c r="J112" i="4"/>
  <c r="BF112" i="4" s="1"/>
  <c r="X9" i="29"/>
  <c r="X15" i="29"/>
  <c r="X12" i="29"/>
  <c r="X17" i="29"/>
  <c r="X13" i="29"/>
  <c r="X5" i="29"/>
  <c r="X8" i="29"/>
  <c r="X10" i="29"/>
  <c r="Y4" i="29"/>
  <c r="X11" i="29"/>
  <c r="X16" i="29"/>
  <c r="X6" i="29"/>
  <c r="X18" i="29"/>
  <c r="X14" i="29"/>
  <c r="X7" i="29"/>
  <c r="I324" i="16"/>
  <c r="J324" i="16"/>
  <c r="D324" i="16"/>
  <c r="E324" i="16"/>
  <c r="H324" i="16"/>
  <c r="K324" i="16"/>
  <c r="G348" i="16"/>
  <c r="E347" i="16"/>
  <c r="J346" i="16"/>
  <c r="D350" i="16"/>
  <c r="C344" i="16"/>
  <c r="E345" i="16"/>
  <c r="E344" i="16"/>
  <c r="C345" i="16"/>
  <c r="H349" i="16"/>
  <c r="K349" i="16"/>
  <c r="I349" i="16"/>
  <c r="D347" i="16"/>
  <c r="H345" i="16"/>
  <c r="D334" i="16"/>
  <c r="I348" i="16"/>
  <c r="G334" i="16"/>
  <c r="D344" i="16"/>
  <c r="C346" i="16"/>
  <c r="D348" i="16"/>
  <c r="J349" i="16"/>
  <c r="G344" i="16"/>
  <c r="F350" i="16"/>
  <c r="I345" i="16"/>
  <c r="E346" i="16"/>
  <c r="D346" i="16"/>
  <c r="I334" i="16"/>
  <c r="C350" i="16"/>
  <c r="E350" i="16"/>
  <c r="J348" i="16"/>
  <c r="I346" i="16"/>
  <c r="K346" i="16"/>
  <c r="K334" i="16"/>
  <c r="F346" i="16"/>
  <c r="H347" i="16"/>
  <c r="J350" i="16"/>
  <c r="F344" i="16"/>
  <c r="I350" i="16"/>
  <c r="J344" i="16"/>
  <c r="J345" i="16"/>
  <c r="K348" i="16"/>
  <c r="C347" i="16"/>
  <c r="K347" i="16"/>
  <c r="E349" i="16"/>
  <c r="F348" i="16"/>
  <c r="F349" i="16"/>
  <c r="H348" i="16"/>
  <c r="C349" i="16"/>
  <c r="J347" i="16"/>
  <c r="D349" i="16"/>
  <c r="G349" i="16"/>
  <c r="G347" i="16"/>
  <c r="H346" i="16"/>
  <c r="C348" i="16"/>
  <c r="D345" i="16"/>
  <c r="E348" i="16"/>
  <c r="K350" i="16"/>
  <c r="H334" i="16"/>
  <c r="H350" i="16"/>
  <c r="E334" i="16"/>
  <c r="G346" i="16"/>
  <c r="K345" i="16"/>
  <c r="F334" i="16"/>
  <c r="I347" i="16"/>
  <c r="K344" i="16"/>
  <c r="I344" i="16"/>
  <c r="H344" i="16"/>
  <c r="F347" i="16"/>
  <c r="G350" i="16"/>
  <c r="F345" i="16"/>
  <c r="J334" i="16"/>
  <c r="G345" i="16"/>
  <c r="BE26" i="2" l="1"/>
  <c r="FR24" i="2"/>
  <c r="AH28" i="2"/>
  <c r="B25" i="2"/>
  <c r="D25" i="2"/>
  <c r="A26" i="2"/>
  <c r="N29" i="2"/>
  <c r="O28" i="2"/>
  <c r="Q28" i="2"/>
  <c r="CN35" i="2"/>
  <c r="CO34" i="2"/>
  <c r="CQ34" i="2"/>
  <c r="DD29" i="2"/>
  <c r="DA30" i="2"/>
  <c r="DB29" i="2"/>
  <c r="DO28" i="2"/>
  <c r="DQ28" i="2"/>
  <c r="DN29" i="2"/>
  <c r="FE31" i="2"/>
  <c r="BU26" i="2"/>
  <c r="BU8" i="2"/>
  <c r="BU7" i="2"/>
  <c r="BU9" i="2"/>
  <c r="BU10" i="2"/>
  <c r="BU11" i="2"/>
  <c r="BU12" i="2"/>
  <c r="BU13" i="2"/>
  <c r="BU14" i="2"/>
  <c r="BU15" i="2"/>
  <c r="BU16" i="2"/>
  <c r="BU17" i="2"/>
  <c r="BU18" i="2"/>
  <c r="BU19" i="2"/>
  <c r="BU20" i="2"/>
  <c r="BU21" i="2"/>
  <c r="BU22" i="2"/>
  <c r="BU23" i="2"/>
  <c r="BU24" i="2"/>
  <c r="CA30" i="2"/>
  <c r="CB29" i="2"/>
  <c r="CD29" i="2"/>
  <c r="EH29" i="2"/>
  <c r="AN28" i="2"/>
  <c r="AO27" i="2"/>
  <c r="AQ27" i="2"/>
  <c r="BF26" i="2"/>
  <c r="BC26" i="2" s="1"/>
  <c r="BH7" i="2"/>
  <c r="BG7" i="2" a="1"/>
  <c r="BG7" i="2" s="1"/>
  <c r="BH26" i="2"/>
  <c r="BF7" i="2" a="1"/>
  <c r="BF7" i="2" s="1"/>
  <c r="BC7" i="2" s="1"/>
  <c r="BG26" i="2"/>
  <c r="BH8" i="2"/>
  <c r="BF8" i="2"/>
  <c r="BG8" i="2"/>
  <c r="BF9" i="2"/>
  <c r="BG9" i="2"/>
  <c r="BH9" i="2"/>
  <c r="BF10" i="2"/>
  <c r="BC10" i="2" s="1"/>
  <c r="BG10" i="2"/>
  <c r="BH10" i="2"/>
  <c r="BG11" i="2"/>
  <c r="BF11" i="2"/>
  <c r="BC11" i="2" s="1"/>
  <c r="BH11" i="2"/>
  <c r="BF12" i="2"/>
  <c r="BG12" i="2"/>
  <c r="BH12" i="2"/>
  <c r="BH13" i="2"/>
  <c r="BF13" i="2"/>
  <c r="BC13" i="2" s="1"/>
  <c r="BG13" i="2"/>
  <c r="BF14" i="2"/>
  <c r="BC14" i="2" s="1"/>
  <c r="BH14" i="2"/>
  <c r="BG14" i="2"/>
  <c r="BF15" i="2"/>
  <c r="BG15" i="2"/>
  <c r="BH15" i="2"/>
  <c r="BH16" i="2"/>
  <c r="BG16" i="2"/>
  <c r="BF16" i="2"/>
  <c r="BC16" i="2" s="1"/>
  <c r="BF17" i="2"/>
  <c r="BG17" i="2"/>
  <c r="BH17" i="2"/>
  <c r="BF18" i="2"/>
  <c r="BC18" i="2" s="1"/>
  <c r="BH18" i="2"/>
  <c r="BG18" i="2"/>
  <c r="BG19" i="2"/>
  <c r="BH19" i="2"/>
  <c r="BF19" i="2"/>
  <c r="BG20" i="2"/>
  <c r="BH20" i="2"/>
  <c r="BF20" i="2"/>
  <c r="BC20" i="2" s="1"/>
  <c r="BG21" i="2"/>
  <c r="BH21" i="2"/>
  <c r="BF21" i="2"/>
  <c r="BG22" i="2"/>
  <c r="BF22" i="2"/>
  <c r="BH22" i="2"/>
  <c r="BH23" i="2"/>
  <c r="BF23" i="2"/>
  <c r="BC23" i="2" s="1"/>
  <c r="BG23" i="2"/>
  <c r="BG24" i="2"/>
  <c r="BH24" i="2"/>
  <c r="BF24" i="2"/>
  <c r="BC24" i="2" s="1"/>
  <c r="EU28" i="2"/>
  <c r="AB29" i="2"/>
  <c r="AA30" i="2"/>
  <c r="AD29" i="2"/>
  <c r="U27" i="2"/>
  <c r="DH28" i="2"/>
  <c r="FH31" i="2"/>
  <c r="BR26" i="2"/>
  <c r="EE29" i="2"/>
  <c r="BA28" i="2"/>
  <c r="BB27" i="2"/>
  <c r="BD27" i="2"/>
  <c r="FN26" i="2"/>
  <c r="FO25" i="2"/>
  <c r="FQ25" i="2"/>
  <c r="ER28" i="2"/>
  <c r="CR33" i="2"/>
  <c r="DR27" i="2"/>
  <c r="BH25" i="2"/>
  <c r="FB32" i="2"/>
  <c r="FA33" i="2"/>
  <c r="FD32" i="2"/>
  <c r="BQ27" i="2"/>
  <c r="BN28" i="2"/>
  <c r="BO27" i="2"/>
  <c r="CE28" i="2"/>
  <c r="EA31" i="2"/>
  <c r="EB30" i="2"/>
  <c r="ED30" i="2"/>
  <c r="AR26" i="2"/>
  <c r="EN30" i="2"/>
  <c r="EO29" i="2"/>
  <c r="EQ29" i="2"/>
  <c r="AE28" i="2"/>
  <c r="E24" i="2"/>
  <c r="R27" i="2"/>
  <c r="CU33" i="2"/>
  <c r="CT33" i="2"/>
  <c r="CS33" i="2"/>
  <c r="CP33" i="2" s="1"/>
  <c r="DE28" i="2"/>
  <c r="DU27" i="2"/>
  <c r="BF25" i="2"/>
  <c r="BC25" i="2" s="1"/>
  <c r="AU26" i="2"/>
  <c r="AU8" i="2"/>
  <c r="AU7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H34" i="4"/>
  <c r="BD33" i="4"/>
  <c r="M34" i="4"/>
  <c r="BI33" i="4"/>
  <c r="R34" i="4"/>
  <c r="BN33" i="4"/>
  <c r="I34" i="4"/>
  <c r="BE33" i="4"/>
  <c r="T34" i="4"/>
  <c r="BP33" i="4"/>
  <c r="S34" i="4"/>
  <c r="BO33" i="4"/>
  <c r="L34" i="4"/>
  <c r="BH33" i="4"/>
  <c r="J34" i="4"/>
  <c r="BF33" i="4"/>
  <c r="U35" i="4"/>
  <c r="BQ34" i="4"/>
  <c r="P34" i="4"/>
  <c r="BL33" i="4"/>
  <c r="G34" i="4"/>
  <c r="G35" i="4" s="1"/>
  <c r="BC33" i="4"/>
  <c r="Q34" i="4"/>
  <c r="BM33" i="4"/>
  <c r="O34" i="4"/>
  <c r="BK33" i="4"/>
  <c r="K34" i="4"/>
  <c r="BG33" i="4"/>
  <c r="J113" i="4"/>
  <c r="BF113" i="4" s="1"/>
  <c r="L113" i="4"/>
  <c r="BH113" i="4" s="1"/>
  <c r="G113" i="4"/>
  <c r="BC113" i="4" s="1"/>
  <c r="M113" i="4"/>
  <c r="BI113" i="4" s="1"/>
  <c r="U114" i="4"/>
  <c r="BQ114" i="4" s="1"/>
  <c r="O113" i="4"/>
  <c r="BK113" i="4" s="1"/>
  <c r="P113" i="4"/>
  <c r="BL113" i="4" s="1"/>
  <c r="T113" i="4"/>
  <c r="BP113" i="4" s="1"/>
  <c r="R113" i="4"/>
  <c r="BN113" i="4" s="1"/>
  <c r="S113" i="4"/>
  <c r="BO113" i="4" s="1"/>
  <c r="Q113" i="4"/>
  <c r="BM113" i="4" s="1"/>
  <c r="K113" i="4"/>
  <c r="BG113" i="4" s="1"/>
  <c r="I113" i="4"/>
  <c r="BE113" i="4" s="1"/>
  <c r="H113" i="4"/>
  <c r="BD113" i="4" s="1"/>
  <c r="Y16" i="29"/>
  <c r="Y9" i="29"/>
  <c r="Y5" i="29"/>
  <c r="Y11" i="29"/>
  <c r="Y7" i="29"/>
  <c r="Y10" i="29"/>
  <c r="Y14" i="29"/>
  <c r="Y13" i="29"/>
  <c r="Z4" i="29"/>
  <c r="Y15" i="29"/>
  <c r="Y8" i="29"/>
  <c r="Y6" i="29"/>
  <c r="Y18" i="29"/>
  <c r="Y17" i="29"/>
  <c r="Y12" i="29"/>
  <c r="E341" i="16"/>
  <c r="H341" i="16"/>
  <c r="D341" i="16"/>
  <c r="I341" i="16"/>
  <c r="K341" i="16"/>
  <c r="J341" i="16"/>
  <c r="G362" i="16"/>
  <c r="D362" i="16"/>
  <c r="H363" i="16"/>
  <c r="E367" i="16"/>
  <c r="F351" i="16"/>
  <c r="D366" i="16"/>
  <c r="I363" i="16"/>
  <c r="I366" i="16"/>
  <c r="D367" i="16"/>
  <c r="K366" i="16"/>
  <c r="C361" i="16"/>
  <c r="H362" i="16"/>
  <c r="F367" i="16"/>
  <c r="I364" i="16"/>
  <c r="I362" i="16"/>
  <c r="E365" i="16"/>
  <c r="C363" i="16"/>
  <c r="H364" i="16"/>
  <c r="I351" i="16"/>
  <c r="F365" i="16"/>
  <c r="F362" i="16"/>
  <c r="G361" i="16"/>
  <c r="D361" i="16"/>
  <c r="K363" i="16"/>
  <c r="K362" i="16"/>
  <c r="C367" i="16"/>
  <c r="I361" i="16"/>
  <c r="G364" i="16"/>
  <c r="J366" i="16"/>
  <c r="K351" i="16"/>
  <c r="K361" i="16"/>
  <c r="G367" i="16"/>
  <c r="E364" i="16"/>
  <c r="D364" i="16"/>
  <c r="J367" i="16"/>
  <c r="E366" i="16"/>
  <c r="C364" i="16"/>
  <c r="H367" i="16"/>
  <c r="K367" i="16"/>
  <c r="J363" i="16"/>
  <c r="J361" i="16"/>
  <c r="F361" i="16"/>
  <c r="J351" i="16"/>
  <c r="I365" i="16"/>
  <c r="C365" i="16"/>
  <c r="I367" i="16"/>
  <c r="K365" i="16"/>
  <c r="D351" i="16"/>
  <c r="G363" i="16"/>
  <c r="G365" i="16"/>
  <c r="F363" i="16"/>
  <c r="G351" i="16"/>
  <c r="D363" i="16"/>
  <c r="E362" i="16"/>
  <c r="G366" i="16"/>
  <c r="E361" i="16"/>
  <c r="E363" i="16"/>
  <c r="K364" i="16"/>
  <c r="C362" i="16"/>
  <c r="D365" i="16"/>
  <c r="C366" i="16"/>
  <c r="J365" i="16"/>
  <c r="J364" i="16"/>
  <c r="J362" i="16"/>
  <c r="H361" i="16"/>
  <c r="H351" i="16"/>
  <c r="F364" i="16"/>
  <c r="F366" i="16"/>
  <c r="E351" i="16"/>
  <c r="H365" i="16"/>
  <c r="H366" i="16"/>
  <c r="EO30" i="2" l="1"/>
  <c r="EN31" i="2"/>
  <c r="EQ30" i="2"/>
  <c r="EE30" i="2"/>
  <c r="BR27" i="2"/>
  <c r="BB28" i="2"/>
  <c r="BA29" i="2"/>
  <c r="BD28" i="2"/>
  <c r="AH29" i="2"/>
  <c r="BC21" i="2"/>
  <c r="BC15" i="2"/>
  <c r="BC8" i="2"/>
  <c r="AU27" i="2"/>
  <c r="DO29" i="2"/>
  <c r="DN30" i="2"/>
  <c r="DQ29" i="2"/>
  <c r="DE29" i="2"/>
  <c r="CR34" i="2"/>
  <c r="R28" i="2"/>
  <c r="EH30" i="2"/>
  <c r="FE32" i="2"/>
  <c r="FR25" i="2"/>
  <c r="BC12" i="2"/>
  <c r="AN29" i="2"/>
  <c r="AQ28" i="2"/>
  <c r="AO28" i="2"/>
  <c r="CE29" i="2"/>
  <c r="DR28" i="2"/>
  <c r="CS34" i="2"/>
  <c r="CP34" i="2" s="1"/>
  <c r="CU34" i="2"/>
  <c r="CT34" i="2"/>
  <c r="U28" i="2"/>
  <c r="B26" i="2"/>
  <c r="A27" i="2"/>
  <c r="D26" i="2"/>
  <c r="ER29" i="2"/>
  <c r="ED31" i="2"/>
  <c r="EA32" i="2"/>
  <c r="EB31" i="2"/>
  <c r="BU27" i="2"/>
  <c r="FB33" i="2"/>
  <c r="FA34" i="2"/>
  <c r="FD33" i="2"/>
  <c r="BE27" i="2"/>
  <c r="AE29" i="2"/>
  <c r="BC22" i="2"/>
  <c r="BC19" i="2"/>
  <c r="BC17" i="2"/>
  <c r="BC9" i="2"/>
  <c r="DU28" i="2"/>
  <c r="DH29" i="2"/>
  <c r="CO35" i="2"/>
  <c r="CN36" i="2"/>
  <c r="CQ35" i="2"/>
  <c r="N30" i="2"/>
  <c r="O29" i="2"/>
  <c r="Q29" i="2"/>
  <c r="E25" i="2"/>
  <c r="EU29" i="2"/>
  <c r="BO28" i="2"/>
  <c r="BN29" i="2"/>
  <c r="BQ28" i="2"/>
  <c r="FH32" i="2"/>
  <c r="FO26" i="2"/>
  <c r="FN27" i="2"/>
  <c r="FQ26" i="2"/>
  <c r="BG27" i="2"/>
  <c r="BF27" i="2"/>
  <c r="BC27" i="2" s="1"/>
  <c r="BH27" i="2"/>
  <c r="AD30" i="2"/>
  <c r="AB30" i="2"/>
  <c r="AA31" i="2"/>
  <c r="AR27" i="2"/>
  <c r="CD30" i="2"/>
  <c r="CB30" i="2"/>
  <c r="CA31" i="2"/>
  <c r="DB30" i="2"/>
  <c r="DA31" i="2"/>
  <c r="DD30" i="2"/>
  <c r="G25" i="2"/>
  <c r="H25" i="2"/>
  <c r="F25" i="2"/>
  <c r="C25" i="2" s="1"/>
  <c r="M25" i="2"/>
  <c r="K35" i="4"/>
  <c r="BG34" i="4"/>
  <c r="O35" i="4"/>
  <c r="BK34" i="4"/>
  <c r="Q35" i="4"/>
  <c r="BM34" i="4"/>
  <c r="BC34" i="4"/>
  <c r="P35" i="4"/>
  <c r="BL34" i="4"/>
  <c r="U36" i="4"/>
  <c r="BQ35" i="4"/>
  <c r="J35" i="4"/>
  <c r="BF34" i="4"/>
  <c r="L35" i="4"/>
  <c r="BH34" i="4"/>
  <c r="S35" i="4"/>
  <c r="BO34" i="4"/>
  <c r="T35" i="4"/>
  <c r="BP34" i="4"/>
  <c r="I35" i="4"/>
  <c r="BE34" i="4"/>
  <c r="R35" i="4"/>
  <c r="BN34" i="4"/>
  <c r="M35" i="4"/>
  <c r="BI34" i="4"/>
  <c r="H35" i="4"/>
  <c r="BD34" i="4"/>
  <c r="H114" i="4"/>
  <c r="BD114" i="4" s="1"/>
  <c r="I114" i="4"/>
  <c r="BE114" i="4" s="1"/>
  <c r="K114" i="4"/>
  <c r="BG114" i="4" s="1"/>
  <c r="Q114" i="4"/>
  <c r="BM114" i="4" s="1"/>
  <c r="S114" i="4"/>
  <c r="BO114" i="4" s="1"/>
  <c r="R114" i="4"/>
  <c r="BN114" i="4" s="1"/>
  <c r="T114" i="4"/>
  <c r="BP114" i="4" s="1"/>
  <c r="P114" i="4"/>
  <c r="BL114" i="4" s="1"/>
  <c r="O114" i="4"/>
  <c r="BK114" i="4" s="1"/>
  <c r="U115" i="4"/>
  <c r="BQ115" i="4" s="1"/>
  <c r="M114" i="4"/>
  <c r="BI114" i="4" s="1"/>
  <c r="G114" i="4"/>
  <c r="BC114" i="4" s="1"/>
  <c r="L114" i="4"/>
  <c r="BH114" i="4" s="1"/>
  <c r="J114" i="4"/>
  <c r="BF114" i="4" s="1"/>
  <c r="Z13" i="29"/>
  <c r="Z12" i="29"/>
  <c r="Z7" i="29"/>
  <c r="Z15" i="29"/>
  <c r="Z16" i="29"/>
  <c r="Z6" i="29"/>
  <c r="Z10" i="29"/>
  <c r="Z11" i="29"/>
  <c r="Z9" i="29"/>
  <c r="Z5" i="29"/>
  <c r="Z18" i="29"/>
  <c r="Z14" i="29"/>
  <c r="AA4" i="29"/>
  <c r="Z8" i="29"/>
  <c r="Z17" i="29"/>
  <c r="J358" i="16"/>
  <c r="I358" i="16"/>
  <c r="K358" i="16"/>
  <c r="D358" i="16"/>
  <c r="H358" i="16"/>
  <c r="E358" i="16"/>
  <c r="D378" i="16"/>
  <c r="E379" i="16"/>
  <c r="D368" i="16"/>
  <c r="H382" i="16"/>
  <c r="I380" i="16"/>
  <c r="H378" i="16"/>
  <c r="C382" i="16"/>
  <c r="D384" i="16"/>
  <c r="H384" i="16"/>
  <c r="F381" i="16"/>
  <c r="J368" i="16"/>
  <c r="G378" i="16"/>
  <c r="E382" i="16"/>
  <c r="I368" i="16"/>
  <c r="G380" i="16"/>
  <c r="H380" i="16"/>
  <c r="J378" i="16"/>
  <c r="K382" i="16"/>
  <c r="G368" i="16"/>
  <c r="F378" i="16"/>
  <c r="H368" i="16"/>
  <c r="H379" i="16"/>
  <c r="G379" i="16"/>
  <c r="K368" i="16"/>
  <c r="K383" i="16"/>
  <c r="K384" i="16"/>
  <c r="I384" i="16"/>
  <c r="D383" i="16"/>
  <c r="I379" i="16"/>
  <c r="J380" i="16"/>
  <c r="E384" i="16"/>
  <c r="J379" i="16"/>
  <c r="E383" i="16"/>
  <c r="E368" i="16"/>
  <c r="K379" i="16"/>
  <c r="I382" i="16"/>
  <c r="E381" i="16"/>
  <c r="C380" i="16"/>
  <c r="K381" i="16"/>
  <c r="G384" i="16"/>
  <c r="G383" i="16"/>
  <c r="K378" i="16"/>
  <c r="C383" i="16"/>
  <c r="J381" i="16"/>
  <c r="E378" i="16"/>
  <c r="C381" i="16"/>
  <c r="C378" i="16"/>
  <c r="H381" i="16"/>
  <c r="H383" i="16"/>
  <c r="G381" i="16"/>
  <c r="I381" i="16"/>
  <c r="F379" i="16"/>
  <c r="F383" i="16"/>
  <c r="G382" i="16"/>
  <c r="D380" i="16"/>
  <c r="J383" i="16"/>
  <c r="D381" i="16"/>
  <c r="F382" i="16"/>
  <c r="K380" i="16"/>
  <c r="I383" i="16"/>
  <c r="D379" i="16"/>
  <c r="F380" i="16"/>
  <c r="C379" i="16"/>
  <c r="I378" i="16"/>
  <c r="F368" i="16"/>
  <c r="C384" i="16"/>
  <c r="J382" i="16"/>
  <c r="E380" i="16"/>
  <c r="F384" i="16"/>
  <c r="J384" i="16"/>
  <c r="D382" i="16"/>
  <c r="CA32" i="2" l="1"/>
  <c r="CD31" i="2"/>
  <c r="CB31" i="2"/>
  <c r="AA32" i="2"/>
  <c r="AB31" i="2"/>
  <c r="AD31" i="2"/>
  <c r="FN28" i="2"/>
  <c r="FO27" i="2"/>
  <c r="FQ27" i="2"/>
  <c r="BR28" i="2"/>
  <c r="N31" i="2"/>
  <c r="O30" i="2"/>
  <c r="Q30" i="2"/>
  <c r="FB34" i="2"/>
  <c r="FA35" i="2"/>
  <c r="FD34" i="2"/>
  <c r="B27" i="2"/>
  <c r="D27" i="2"/>
  <c r="A28" i="2"/>
  <c r="AR28" i="2"/>
  <c r="BA30" i="2"/>
  <c r="BB29" i="2"/>
  <c r="BD29" i="2"/>
  <c r="ER30" i="2"/>
  <c r="DE30" i="2"/>
  <c r="AH30" i="2"/>
  <c r="FU56" i="2"/>
  <c r="FU26" i="2"/>
  <c r="FU57" i="2"/>
  <c r="FU54" i="2"/>
  <c r="FU55" i="2"/>
  <c r="FU7" i="2"/>
  <c r="FU8" i="2"/>
  <c r="FU9" i="2"/>
  <c r="FU10" i="2"/>
  <c r="FU11" i="2"/>
  <c r="FU12" i="2"/>
  <c r="FU13" i="2"/>
  <c r="FU14" i="2"/>
  <c r="FU15" i="2"/>
  <c r="FU16" i="2"/>
  <c r="FU17" i="2"/>
  <c r="FU18" i="2"/>
  <c r="FU19" i="2"/>
  <c r="FU20" i="2"/>
  <c r="FU21" i="2"/>
  <c r="FU22" i="2"/>
  <c r="FU23" i="2"/>
  <c r="FU24" i="2"/>
  <c r="BQ29" i="2"/>
  <c r="BN30" i="2"/>
  <c r="BO29" i="2"/>
  <c r="CR35" i="2"/>
  <c r="FH33" i="2"/>
  <c r="EH31" i="2"/>
  <c r="F26" i="2"/>
  <c r="M26" i="2"/>
  <c r="H26" i="2"/>
  <c r="G26" i="2"/>
  <c r="H8" i="2"/>
  <c r="G8" i="2"/>
  <c r="F8" i="2"/>
  <c r="M8" i="2"/>
  <c r="M9" i="2"/>
  <c r="G9" i="2"/>
  <c r="H9" i="2"/>
  <c r="F9" i="2"/>
  <c r="F10" i="2"/>
  <c r="C10" i="2" s="1"/>
  <c r="M10" i="2"/>
  <c r="G10" i="2"/>
  <c r="H10" i="2"/>
  <c r="G11" i="2"/>
  <c r="M11" i="2"/>
  <c r="H11" i="2"/>
  <c r="F11" i="2"/>
  <c r="M12" i="2"/>
  <c r="G12" i="2"/>
  <c r="H12" i="2"/>
  <c r="F12" i="2"/>
  <c r="H13" i="2"/>
  <c r="M13" i="2"/>
  <c r="G13" i="2"/>
  <c r="F13" i="2"/>
  <c r="H14" i="2"/>
  <c r="G14" i="2"/>
  <c r="F14" i="2"/>
  <c r="M14" i="2"/>
  <c r="G15" i="2"/>
  <c r="H15" i="2"/>
  <c r="F15" i="2"/>
  <c r="M16" i="2"/>
  <c r="F16" i="2"/>
  <c r="C16" i="2" s="1"/>
  <c r="H16" i="2"/>
  <c r="G16" i="2"/>
  <c r="G17" i="2"/>
  <c r="H17" i="2"/>
  <c r="F17" i="2"/>
  <c r="M17" i="2"/>
  <c r="H18" i="2"/>
  <c r="M18" i="2"/>
  <c r="G18" i="2"/>
  <c r="F18" i="2"/>
  <c r="G19" i="2"/>
  <c r="F19" i="2"/>
  <c r="C19" i="2" s="1"/>
  <c r="H19" i="2"/>
  <c r="M19" i="2"/>
  <c r="M20" i="2"/>
  <c r="H20" i="2"/>
  <c r="G20" i="2"/>
  <c r="F20" i="2"/>
  <c r="F21" i="2"/>
  <c r="G21" i="2"/>
  <c r="M21" i="2"/>
  <c r="H21" i="2"/>
  <c r="H22" i="2"/>
  <c r="F22" i="2"/>
  <c r="C22" i="2" s="1"/>
  <c r="G22" i="2"/>
  <c r="M22" i="2"/>
  <c r="M23" i="2"/>
  <c r="G23" i="2"/>
  <c r="H23" i="2"/>
  <c r="F23" i="2"/>
  <c r="G24" i="2"/>
  <c r="F24" i="2"/>
  <c r="C24" i="2" s="1"/>
  <c r="M24" i="2"/>
  <c r="H24" i="2"/>
  <c r="AQ29" i="2"/>
  <c r="AN30" i="2"/>
  <c r="AO29" i="2"/>
  <c r="DR29" i="2"/>
  <c r="BG28" i="2"/>
  <c r="BH28" i="2"/>
  <c r="BF28" i="2"/>
  <c r="EQ31" i="2"/>
  <c r="EO31" i="2"/>
  <c r="EN32" i="2"/>
  <c r="DA32" i="2"/>
  <c r="DB31" i="2"/>
  <c r="DD31" i="2"/>
  <c r="CE30" i="2"/>
  <c r="AE30" i="2"/>
  <c r="BU28" i="2"/>
  <c r="R29" i="2"/>
  <c r="CN37" i="2"/>
  <c r="CO36" i="2"/>
  <c r="CQ36" i="2"/>
  <c r="ED32" i="2"/>
  <c r="EB32" i="2"/>
  <c r="EA33" i="2"/>
  <c r="DO30" i="2"/>
  <c r="DN31" i="2"/>
  <c r="DQ30" i="2"/>
  <c r="EU30" i="2"/>
  <c r="DH30" i="2"/>
  <c r="FR26" i="2"/>
  <c r="U29" i="2"/>
  <c r="CT35" i="2"/>
  <c r="CU35" i="2"/>
  <c r="CS35" i="2"/>
  <c r="CP35" i="2" s="1"/>
  <c r="FU25" i="2"/>
  <c r="FE33" i="2"/>
  <c r="EE31" i="2"/>
  <c r="E26" i="2"/>
  <c r="C26" i="2" s="1"/>
  <c r="AU28" i="2"/>
  <c r="DU29" i="2"/>
  <c r="BE28" i="2"/>
  <c r="BC28" i="2"/>
  <c r="H36" i="4"/>
  <c r="BD35" i="4"/>
  <c r="M36" i="4"/>
  <c r="BI35" i="4"/>
  <c r="R36" i="4"/>
  <c r="BN35" i="4"/>
  <c r="I36" i="4"/>
  <c r="BE35" i="4"/>
  <c r="T36" i="4"/>
  <c r="BP35" i="4"/>
  <c r="S36" i="4"/>
  <c r="BO35" i="4"/>
  <c r="L36" i="4"/>
  <c r="BH35" i="4"/>
  <c r="J36" i="4"/>
  <c r="BF35" i="4"/>
  <c r="U37" i="4"/>
  <c r="BQ36" i="4"/>
  <c r="P36" i="4"/>
  <c r="BL35" i="4"/>
  <c r="G36" i="4"/>
  <c r="BC35" i="4"/>
  <c r="Q36" i="4"/>
  <c r="BM35" i="4"/>
  <c r="O36" i="4"/>
  <c r="BK35" i="4"/>
  <c r="K36" i="4"/>
  <c r="BG35" i="4"/>
  <c r="J115" i="4"/>
  <c r="BF115" i="4" s="1"/>
  <c r="L115" i="4"/>
  <c r="BH115" i="4" s="1"/>
  <c r="G115" i="4"/>
  <c r="BC115" i="4" s="1"/>
  <c r="M115" i="4"/>
  <c r="BI115" i="4" s="1"/>
  <c r="U116" i="4"/>
  <c r="BQ116" i="4" s="1"/>
  <c r="O115" i="4"/>
  <c r="BK115" i="4" s="1"/>
  <c r="P115" i="4"/>
  <c r="BL115" i="4" s="1"/>
  <c r="T115" i="4"/>
  <c r="BP115" i="4" s="1"/>
  <c r="R115" i="4"/>
  <c r="BN115" i="4" s="1"/>
  <c r="S115" i="4"/>
  <c r="BO115" i="4" s="1"/>
  <c r="Q115" i="4"/>
  <c r="BM115" i="4" s="1"/>
  <c r="K115" i="4"/>
  <c r="BG115" i="4" s="1"/>
  <c r="I115" i="4"/>
  <c r="BE115" i="4" s="1"/>
  <c r="H115" i="4"/>
  <c r="BD115" i="4" s="1"/>
  <c r="AA18" i="29"/>
  <c r="AB4" i="29"/>
  <c r="AA13" i="29"/>
  <c r="AA12" i="29"/>
  <c r="AA5" i="29"/>
  <c r="AA14" i="29"/>
  <c r="AA6" i="29"/>
  <c r="AA15" i="29"/>
  <c r="AA16" i="29"/>
  <c r="AA8" i="29"/>
  <c r="AA7" i="29"/>
  <c r="AA17" i="29"/>
  <c r="AA9" i="29"/>
  <c r="AA10" i="29"/>
  <c r="AA11" i="29"/>
  <c r="E375" i="16"/>
  <c r="H375" i="16"/>
  <c r="D375" i="16"/>
  <c r="K375" i="16"/>
  <c r="I375" i="16"/>
  <c r="J375" i="16"/>
  <c r="G396" i="16"/>
  <c r="H401" i="16"/>
  <c r="F397" i="16"/>
  <c r="D396" i="16"/>
  <c r="H385" i="16"/>
  <c r="C397" i="16"/>
  <c r="C399" i="16"/>
  <c r="J399" i="16"/>
  <c r="G397" i="16"/>
  <c r="J385" i="16"/>
  <c r="E396" i="16"/>
  <c r="F399" i="16"/>
  <c r="I399" i="16"/>
  <c r="D400" i="16"/>
  <c r="E395" i="16"/>
  <c r="E401" i="16"/>
  <c r="G400" i="16"/>
  <c r="I400" i="16"/>
  <c r="C401" i="16"/>
  <c r="E385" i="16"/>
  <c r="J401" i="16"/>
  <c r="G385" i="16"/>
  <c r="E397" i="16"/>
  <c r="H396" i="16"/>
  <c r="J395" i="16"/>
  <c r="F396" i="16"/>
  <c r="C395" i="16"/>
  <c r="C400" i="16"/>
  <c r="I396" i="16"/>
  <c r="G398" i="16"/>
  <c r="I401" i="16"/>
  <c r="E399" i="16"/>
  <c r="K395" i="16"/>
  <c r="I385" i="16"/>
  <c r="F385" i="16"/>
  <c r="H400" i="16"/>
  <c r="E398" i="16"/>
  <c r="D401" i="16"/>
  <c r="F400" i="16"/>
  <c r="H399" i="16"/>
  <c r="I397" i="16"/>
  <c r="D398" i="16"/>
  <c r="E400" i="16"/>
  <c r="K397" i="16"/>
  <c r="G399" i="16"/>
  <c r="D397" i="16"/>
  <c r="C398" i="16"/>
  <c r="C396" i="16"/>
  <c r="G401" i="16"/>
  <c r="K396" i="16"/>
  <c r="F401" i="16"/>
  <c r="F395" i="16"/>
  <c r="D385" i="16"/>
  <c r="K400" i="16"/>
  <c r="K399" i="16"/>
  <c r="H397" i="16"/>
  <c r="D399" i="16"/>
  <c r="J397" i="16"/>
  <c r="K401" i="16"/>
  <c r="J396" i="16"/>
  <c r="F398" i="16"/>
  <c r="I398" i="16"/>
  <c r="J400" i="16"/>
  <c r="H395" i="16"/>
  <c r="J398" i="16"/>
  <c r="G395" i="16"/>
  <c r="K398" i="16"/>
  <c r="D395" i="16"/>
  <c r="H398" i="16"/>
  <c r="K385" i="16"/>
  <c r="I395" i="16"/>
  <c r="EH32" i="2" l="1"/>
  <c r="CU36" i="2"/>
  <c r="CT36" i="2"/>
  <c r="CS36" i="2"/>
  <c r="DB32" i="2"/>
  <c r="DA33" i="2"/>
  <c r="DD32" i="2"/>
  <c r="AQ30" i="2"/>
  <c r="AO30" i="2"/>
  <c r="AN31" i="2"/>
  <c r="FE34" i="2"/>
  <c r="FR27" i="2"/>
  <c r="CD32" i="2"/>
  <c r="CB32" i="2"/>
  <c r="CA33" i="2"/>
  <c r="DR30" i="2"/>
  <c r="EE32" i="2"/>
  <c r="CN38" i="2"/>
  <c r="CO37" i="2"/>
  <c r="CQ37" i="2"/>
  <c r="EN33" i="2"/>
  <c r="EO32" i="2"/>
  <c r="EQ32" i="2"/>
  <c r="AR29" i="2"/>
  <c r="C21" i="2"/>
  <c r="C13" i="2"/>
  <c r="C12" i="2"/>
  <c r="C11" i="2"/>
  <c r="C9" i="2"/>
  <c r="BU29" i="2"/>
  <c r="BE29" i="2"/>
  <c r="B28" i="2"/>
  <c r="D28" i="2"/>
  <c r="A29" i="2"/>
  <c r="FA36" i="2"/>
  <c r="FB35" i="2"/>
  <c r="FD35" i="2"/>
  <c r="R30" i="2"/>
  <c r="FU27" i="2"/>
  <c r="AE31" i="2"/>
  <c r="DO31" i="2"/>
  <c r="DQ31" i="2"/>
  <c r="DN32" i="2"/>
  <c r="DE31" i="2"/>
  <c r="EU31" i="2"/>
  <c r="C23" i="2"/>
  <c r="C20" i="2"/>
  <c r="C18" i="2"/>
  <c r="C15" i="2"/>
  <c r="C14" i="2"/>
  <c r="C8" i="2"/>
  <c r="BO30" i="2"/>
  <c r="BQ30" i="2"/>
  <c r="BN31" i="2"/>
  <c r="BG29" i="2"/>
  <c r="BH29" i="2"/>
  <c r="BF29" i="2"/>
  <c r="BC29" i="2" s="1"/>
  <c r="E27" i="2"/>
  <c r="FH34" i="2"/>
  <c r="U30" i="2"/>
  <c r="FN29" i="2"/>
  <c r="FO28" i="2"/>
  <c r="FQ28" i="2"/>
  <c r="AH31" i="2"/>
  <c r="DU30" i="2"/>
  <c r="EA34" i="2"/>
  <c r="ED33" i="2"/>
  <c r="EB33" i="2"/>
  <c r="CP36" i="2"/>
  <c r="CR36" i="2"/>
  <c r="DH31" i="2"/>
  <c r="ER31" i="2"/>
  <c r="AU29" i="2"/>
  <c r="C17" i="2"/>
  <c r="BR29" i="2"/>
  <c r="BA31" i="2"/>
  <c r="BB30" i="2"/>
  <c r="BD30" i="2"/>
  <c r="H27" i="2"/>
  <c r="F27" i="2"/>
  <c r="C27" i="2" s="1"/>
  <c r="M27" i="2"/>
  <c r="G27" i="2"/>
  <c r="N32" i="2"/>
  <c r="O31" i="2"/>
  <c r="Q31" i="2"/>
  <c r="AA33" i="2"/>
  <c r="AB32" i="2"/>
  <c r="AD32" i="2"/>
  <c r="CE31" i="2"/>
  <c r="K37" i="4"/>
  <c r="BG36" i="4"/>
  <c r="O37" i="4"/>
  <c r="BK36" i="4"/>
  <c r="Q37" i="4"/>
  <c r="BM36" i="4"/>
  <c r="G37" i="4"/>
  <c r="BC36" i="4"/>
  <c r="P37" i="4"/>
  <c r="BL36" i="4"/>
  <c r="U38" i="4"/>
  <c r="BQ37" i="4"/>
  <c r="J37" i="4"/>
  <c r="BF36" i="4"/>
  <c r="L37" i="4"/>
  <c r="BH36" i="4"/>
  <c r="S37" i="4"/>
  <c r="BO36" i="4"/>
  <c r="T37" i="4"/>
  <c r="BP36" i="4"/>
  <c r="I37" i="4"/>
  <c r="BE36" i="4"/>
  <c r="R37" i="4"/>
  <c r="BN36" i="4"/>
  <c r="M37" i="4"/>
  <c r="BI36" i="4"/>
  <c r="H37" i="4"/>
  <c r="BD36" i="4"/>
  <c r="H116" i="4"/>
  <c r="BD116" i="4" s="1"/>
  <c r="I116" i="4"/>
  <c r="BE116" i="4" s="1"/>
  <c r="K116" i="4"/>
  <c r="BG116" i="4" s="1"/>
  <c r="Q116" i="4"/>
  <c r="BM116" i="4" s="1"/>
  <c r="S116" i="4"/>
  <c r="BO116" i="4" s="1"/>
  <c r="R116" i="4"/>
  <c r="BN116" i="4" s="1"/>
  <c r="T116" i="4"/>
  <c r="BP116" i="4" s="1"/>
  <c r="P116" i="4"/>
  <c r="BL116" i="4" s="1"/>
  <c r="O116" i="4"/>
  <c r="BK116" i="4" s="1"/>
  <c r="U117" i="4"/>
  <c r="BQ117" i="4" s="1"/>
  <c r="M116" i="4"/>
  <c r="BI116" i="4" s="1"/>
  <c r="G116" i="4"/>
  <c r="BC116" i="4" s="1"/>
  <c r="L116" i="4"/>
  <c r="BH116" i="4" s="1"/>
  <c r="J116" i="4"/>
  <c r="BF116" i="4" s="1"/>
  <c r="AB18" i="29"/>
  <c r="AC4" i="29"/>
  <c r="AB12" i="29"/>
  <c r="AB6" i="29"/>
  <c r="AB15" i="29"/>
  <c r="AB8" i="29"/>
  <c r="AB7" i="29"/>
  <c r="AB11" i="29"/>
  <c r="AB16" i="29"/>
  <c r="AB10" i="29"/>
  <c r="AB17" i="29"/>
  <c r="AB13" i="29"/>
  <c r="AB14" i="29"/>
  <c r="AB5" i="29"/>
  <c r="AB9" i="29"/>
  <c r="K392" i="16"/>
  <c r="H392" i="16"/>
  <c r="J392" i="16"/>
  <c r="I392" i="16"/>
  <c r="D392" i="16"/>
  <c r="E392" i="16"/>
  <c r="K402" i="16"/>
  <c r="H418" i="16"/>
  <c r="K415" i="16"/>
  <c r="C416" i="16"/>
  <c r="J402" i="16"/>
  <c r="J412" i="16"/>
  <c r="F418" i="16"/>
  <c r="H402" i="16"/>
  <c r="I415" i="16"/>
  <c r="D412" i="16"/>
  <c r="G412" i="16"/>
  <c r="I418" i="16"/>
  <c r="K416" i="16"/>
  <c r="C417" i="16"/>
  <c r="F413" i="16"/>
  <c r="F416" i="16"/>
  <c r="G413" i="16"/>
  <c r="I416" i="16"/>
  <c r="C415" i="16"/>
  <c r="J413" i="16"/>
  <c r="D418" i="16"/>
  <c r="H417" i="16"/>
  <c r="D402" i="16"/>
  <c r="G418" i="16"/>
  <c r="D415" i="16"/>
  <c r="E412" i="16"/>
  <c r="I414" i="16"/>
  <c r="F415" i="16"/>
  <c r="I402" i="16"/>
  <c r="H415" i="16"/>
  <c r="G415" i="16"/>
  <c r="C414" i="16"/>
  <c r="I417" i="16"/>
  <c r="C413" i="16"/>
  <c r="C418" i="16"/>
  <c r="E415" i="16"/>
  <c r="K413" i="16"/>
  <c r="J416" i="16"/>
  <c r="E417" i="16"/>
  <c r="K418" i="16"/>
  <c r="G417" i="16"/>
  <c r="G416" i="16"/>
  <c r="J415" i="16"/>
  <c r="F417" i="16"/>
  <c r="H413" i="16"/>
  <c r="K412" i="16"/>
  <c r="F414" i="16"/>
  <c r="K414" i="16"/>
  <c r="J418" i="16"/>
  <c r="D416" i="16"/>
  <c r="E414" i="16"/>
  <c r="D417" i="16"/>
  <c r="I413" i="16"/>
  <c r="J414" i="16"/>
  <c r="F412" i="16"/>
  <c r="F402" i="16"/>
  <c r="G402" i="16"/>
  <c r="E418" i="16"/>
  <c r="G414" i="16"/>
  <c r="I412" i="16"/>
  <c r="H412" i="16"/>
  <c r="J417" i="16"/>
  <c r="D413" i="16"/>
  <c r="E413" i="16"/>
  <c r="E416" i="16"/>
  <c r="D414" i="16"/>
  <c r="H416" i="16"/>
  <c r="K417" i="16"/>
  <c r="H414" i="16"/>
  <c r="C412" i="16"/>
  <c r="E402" i="16"/>
  <c r="AA34" i="2" l="1"/>
  <c r="AB33" i="2"/>
  <c r="AD33" i="2"/>
  <c r="U31" i="2"/>
  <c r="EH33" i="2"/>
  <c r="FR28" i="2"/>
  <c r="BU30" i="2"/>
  <c r="AM27" i="4" a="1"/>
  <c r="AM27" i="4" s="1"/>
  <c r="E28" i="2"/>
  <c r="EU32" i="2"/>
  <c r="CO38" i="2"/>
  <c r="CN39" i="2"/>
  <c r="CQ38" i="2"/>
  <c r="CD33" i="2"/>
  <c r="CA34" i="2"/>
  <c r="CB33" i="2"/>
  <c r="AU30" i="2"/>
  <c r="DE32" i="2"/>
  <c r="N33" i="2"/>
  <c r="O32" i="2"/>
  <c r="Q32" i="2"/>
  <c r="BE30" i="2"/>
  <c r="EE33" i="2"/>
  <c r="FU28" i="2"/>
  <c r="DO32" i="2"/>
  <c r="DQ32" i="2"/>
  <c r="DN33" i="2"/>
  <c r="FE35" i="2"/>
  <c r="M28" i="2"/>
  <c r="F28" i="2"/>
  <c r="C28" i="2" s="1"/>
  <c r="G28" i="2"/>
  <c r="H28" i="2"/>
  <c r="EO33" i="2"/>
  <c r="EN34" i="2"/>
  <c r="EQ33" i="2"/>
  <c r="AR30" i="2"/>
  <c r="DB33" i="2"/>
  <c r="DA34" i="2"/>
  <c r="DD33" i="2"/>
  <c r="AE32" i="2"/>
  <c r="BF30" i="2"/>
  <c r="BC30" i="2" s="1"/>
  <c r="BH30" i="2"/>
  <c r="BG30" i="2"/>
  <c r="ED34" i="2"/>
  <c r="EB34" i="2"/>
  <c r="EA35" i="2"/>
  <c r="FO29" i="2"/>
  <c r="FN30" i="2"/>
  <c r="FQ29" i="2"/>
  <c r="BN32" i="2"/>
  <c r="BO31" i="2"/>
  <c r="BQ31" i="2"/>
  <c r="DR31" i="2"/>
  <c r="FH35" i="2"/>
  <c r="FG35" i="2"/>
  <c r="CR37" i="2"/>
  <c r="CE32" i="2"/>
  <c r="DH32" i="2"/>
  <c r="AH32" i="2"/>
  <c r="R31" i="2"/>
  <c r="BA32" i="2"/>
  <c r="BB31" i="2"/>
  <c r="BD31" i="2"/>
  <c r="BR30" i="2"/>
  <c r="DU31" i="2"/>
  <c r="FB36" i="2"/>
  <c r="FA37" i="2"/>
  <c r="FD36" i="2"/>
  <c r="D29" i="2"/>
  <c r="B29" i="2"/>
  <c r="A30" i="2"/>
  <c r="ER32" i="2"/>
  <c r="CS37" i="2"/>
  <c r="CP37" i="2" s="1"/>
  <c r="CU37" i="2"/>
  <c r="CT37" i="2"/>
  <c r="AO31" i="2"/>
  <c r="AN32" i="2"/>
  <c r="AQ31" i="2"/>
  <c r="H38" i="4"/>
  <c r="BD37" i="4"/>
  <c r="M38" i="4"/>
  <c r="BI37" i="4"/>
  <c r="R38" i="4"/>
  <c r="BN37" i="4"/>
  <c r="I38" i="4"/>
  <c r="BE37" i="4"/>
  <c r="T38" i="4"/>
  <c r="BP37" i="4"/>
  <c r="S38" i="4"/>
  <c r="BO37" i="4"/>
  <c r="L38" i="4"/>
  <c r="BH37" i="4"/>
  <c r="J38" i="4"/>
  <c r="BF37" i="4"/>
  <c r="U39" i="4"/>
  <c r="BQ38" i="4"/>
  <c r="P38" i="4"/>
  <c r="BL37" i="4"/>
  <c r="G38" i="4"/>
  <c r="BC37" i="4"/>
  <c r="Q38" i="4"/>
  <c r="BM37" i="4"/>
  <c r="O38" i="4"/>
  <c r="BK37" i="4"/>
  <c r="K38" i="4"/>
  <c r="BG37" i="4"/>
  <c r="J117" i="4"/>
  <c r="BF117" i="4" s="1"/>
  <c r="L117" i="4"/>
  <c r="BH117" i="4" s="1"/>
  <c r="G117" i="4"/>
  <c r="BC117" i="4" s="1"/>
  <c r="M117" i="4"/>
  <c r="BI117" i="4" s="1"/>
  <c r="U118" i="4"/>
  <c r="BQ118" i="4" s="1"/>
  <c r="O117" i="4"/>
  <c r="BK117" i="4" s="1"/>
  <c r="P117" i="4"/>
  <c r="BL117" i="4" s="1"/>
  <c r="T117" i="4"/>
  <c r="BP117" i="4" s="1"/>
  <c r="R117" i="4"/>
  <c r="BN117" i="4" s="1"/>
  <c r="S117" i="4"/>
  <c r="BO117" i="4" s="1"/>
  <c r="Q117" i="4"/>
  <c r="BM117" i="4" s="1"/>
  <c r="K117" i="4"/>
  <c r="BG117" i="4" s="1"/>
  <c r="I117" i="4"/>
  <c r="BE117" i="4" s="1"/>
  <c r="H117" i="4"/>
  <c r="BD117" i="4" s="1"/>
  <c r="AC7" i="29"/>
  <c r="AC14" i="29"/>
  <c r="AC11" i="29"/>
  <c r="AC17" i="29"/>
  <c r="AC9" i="29"/>
  <c r="AC5" i="29"/>
  <c r="AC13" i="29"/>
  <c r="AC18" i="29"/>
  <c r="AC15" i="29"/>
  <c r="AC10" i="29"/>
  <c r="AD4" i="29"/>
  <c r="AC8" i="29"/>
  <c r="AC16" i="29"/>
  <c r="AC12" i="29"/>
  <c r="AC6" i="29"/>
  <c r="J409" i="16"/>
  <c r="E409" i="16"/>
  <c r="D409" i="16"/>
  <c r="I409" i="16"/>
  <c r="H409" i="16"/>
  <c r="K409" i="16"/>
  <c r="E419" i="16"/>
  <c r="I419" i="16"/>
  <c r="F419" i="16"/>
  <c r="D419" i="16"/>
  <c r="H419" i="16"/>
  <c r="J419" i="16"/>
  <c r="G419" i="16"/>
  <c r="K419" i="16"/>
  <c r="AU31" i="2" l="1"/>
  <c r="BR31" i="2"/>
  <c r="FR29" i="2"/>
  <c r="EH34" i="2"/>
  <c r="DB34" i="2"/>
  <c r="DD34" i="2"/>
  <c r="DA35" i="2"/>
  <c r="EU33" i="2"/>
  <c r="U32" i="2"/>
  <c r="CO39" i="2"/>
  <c r="CN40" i="2"/>
  <c r="CQ39" i="2"/>
  <c r="AB34" i="2"/>
  <c r="AA35" i="2"/>
  <c r="AD34" i="2"/>
  <c r="G29" i="2"/>
  <c r="H29" i="2"/>
  <c r="F29" i="2"/>
  <c r="M29" i="2"/>
  <c r="FA38" i="2"/>
  <c r="FB37" i="2"/>
  <c r="FD37" i="2"/>
  <c r="BE31" i="2"/>
  <c r="BU31" i="2"/>
  <c r="FO30" i="2"/>
  <c r="FN31" i="2"/>
  <c r="FQ30" i="2"/>
  <c r="EE34" i="2"/>
  <c r="DH33" i="2"/>
  <c r="DN34" i="2"/>
  <c r="DO33" i="2"/>
  <c r="DQ33" i="2"/>
  <c r="N34" i="2"/>
  <c r="O33" i="2"/>
  <c r="Q33" i="2"/>
  <c r="CS38" i="2"/>
  <c r="CU38" i="2"/>
  <c r="CT38" i="2"/>
  <c r="A31" i="2"/>
  <c r="D30" i="2"/>
  <c r="B30" i="2"/>
  <c r="FE36" i="2"/>
  <c r="AR31" i="2"/>
  <c r="E29" i="2"/>
  <c r="C29" i="2" s="1"/>
  <c r="FH36" i="2"/>
  <c r="FF36" i="2"/>
  <c r="FG36" i="2"/>
  <c r="FC36" i="2" s="1"/>
  <c r="FF25" i="2"/>
  <c r="FG11" i="2"/>
  <c r="FF26" i="2"/>
  <c r="FF11" i="2"/>
  <c r="FC11" i="2" s="1"/>
  <c r="FG13" i="2"/>
  <c r="FG9" i="2"/>
  <c r="FG16" i="2"/>
  <c r="FG17" i="2"/>
  <c r="FF20" i="2"/>
  <c r="FC20" i="2" s="1"/>
  <c r="FG21" i="2"/>
  <c r="FF22" i="2"/>
  <c r="FG24" i="2"/>
  <c r="FG8" i="2"/>
  <c r="FF8" i="2"/>
  <c r="FF13" i="2"/>
  <c r="FF9" i="2"/>
  <c r="FC9" i="2" s="1"/>
  <c r="FG15" i="2"/>
  <c r="FG19" i="2"/>
  <c r="FG20" i="2"/>
  <c r="FG25" i="2"/>
  <c r="FG26" i="2"/>
  <c r="FF7" i="2" a="1"/>
  <c r="FF7" i="2" s="1"/>
  <c r="FF21" i="2"/>
  <c r="FG10" i="2"/>
  <c r="FF10" i="2"/>
  <c r="FF12" i="2"/>
  <c r="FC12" i="2" s="1"/>
  <c r="FG12" i="2"/>
  <c r="FG7" i="2" a="1"/>
  <c r="FG7" i="2" s="1"/>
  <c r="FF14" i="2"/>
  <c r="FF16" i="2"/>
  <c r="FC16" i="2" s="1"/>
  <c r="FG18" i="2"/>
  <c r="FF23" i="2"/>
  <c r="FF24" i="2"/>
  <c r="FG14" i="2"/>
  <c r="FF15" i="2"/>
  <c r="FF17" i="2"/>
  <c r="FC17" i="2" s="1"/>
  <c r="FF18" i="2"/>
  <c r="FC18" i="2" s="1"/>
  <c r="FF19" i="2"/>
  <c r="FC19" i="2" s="1"/>
  <c r="FG22" i="2"/>
  <c r="FG23" i="2"/>
  <c r="FG27" i="2"/>
  <c r="FF27" i="2"/>
  <c r="FC27" i="2" s="1"/>
  <c r="FG28" i="2"/>
  <c r="FF28" i="2"/>
  <c r="FC28" i="2" s="1"/>
  <c r="FG29" i="2"/>
  <c r="FF29" i="2"/>
  <c r="FC29" i="2" s="1"/>
  <c r="FG30" i="2"/>
  <c r="FF30" i="2"/>
  <c r="FC30" i="2" s="1"/>
  <c r="FG31" i="2"/>
  <c r="FF31" i="2"/>
  <c r="FC31" i="2" s="1"/>
  <c r="FF32" i="2"/>
  <c r="FG32" i="2"/>
  <c r="FF33" i="2"/>
  <c r="FG33" i="2"/>
  <c r="FF34" i="2"/>
  <c r="FG34" i="2"/>
  <c r="BH31" i="2"/>
  <c r="BG31" i="2"/>
  <c r="BF31" i="2"/>
  <c r="BC31" i="2" s="1"/>
  <c r="BQ32" i="2"/>
  <c r="BO32" i="2"/>
  <c r="BN33" i="2"/>
  <c r="FU29" i="2"/>
  <c r="ER33" i="2"/>
  <c r="DR32" i="2"/>
  <c r="CB34" i="2"/>
  <c r="CD34" i="2"/>
  <c r="CA35" i="2"/>
  <c r="AE33" i="2"/>
  <c r="AO32" i="2"/>
  <c r="AN33" i="2"/>
  <c r="AQ32" i="2"/>
  <c r="BA33" i="2"/>
  <c r="BB32" i="2"/>
  <c r="BD32" i="2"/>
  <c r="FF35" i="2"/>
  <c r="FC35" i="2" s="1"/>
  <c r="EA36" i="2"/>
  <c r="ED35" i="2"/>
  <c r="EB35" i="2"/>
  <c r="DE33" i="2"/>
  <c r="EO34" i="2"/>
  <c r="EN35" i="2"/>
  <c r="EQ34" i="2"/>
  <c r="DU32" i="2"/>
  <c r="R32" i="2"/>
  <c r="CE33" i="2"/>
  <c r="CP38" i="2"/>
  <c r="CR38" i="2"/>
  <c r="AH33" i="2"/>
  <c r="K39" i="4"/>
  <c r="BG38" i="4"/>
  <c r="O39" i="4"/>
  <c r="BK38" i="4"/>
  <c r="Q39" i="4"/>
  <c r="BM38" i="4"/>
  <c r="G39" i="4"/>
  <c r="BC38" i="4"/>
  <c r="P39" i="4"/>
  <c r="BL38" i="4"/>
  <c r="U40" i="4"/>
  <c r="BQ39" i="4"/>
  <c r="J39" i="4"/>
  <c r="BF38" i="4"/>
  <c r="L39" i="4"/>
  <c r="BH38" i="4"/>
  <c r="S39" i="4"/>
  <c r="BO38" i="4"/>
  <c r="T39" i="4"/>
  <c r="BP38" i="4"/>
  <c r="I39" i="4"/>
  <c r="BE38" i="4"/>
  <c r="R39" i="4"/>
  <c r="BN38" i="4"/>
  <c r="M39" i="4"/>
  <c r="BI38" i="4"/>
  <c r="H39" i="4"/>
  <c r="BD38" i="4"/>
  <c r="H118" i="4"/>
  <c r="BD118" i="4" s="1"/>
  <c r="I118" i="4"/>
  <c r="BE118" i="4" s="1"/>
  <c r="K118" i="4"/>
  <c r="BG118" i="4" s="1"/>
  <c r="Q118" i="4"/>
  <c r="BM118" i="4" s="1"/>
  <c r="S118" i="4"/>
  <c r="BO118" i="4" s="1"/>
  <c r="R118" i="4"/>
  <c r="BN118" i="4" s="1"/>
  <c r="T118" i="4"/>
  <c r="BP118" i="4" s="1"/>
  <c r="P118" i="4"/>
  <c r="BL118" i="4" s="1"/>
  <c r="O118" i="4"/>
  <c r="BK118" i="4" s="1"/>
  <c r="U119" i="4"/>
  <c r="BQ119" i="4" s="1"/>
  <c r="M118" i="4"/>
  <c r="BI118" i="4" s="1"/>
  <c r="G118" i="4"/>
  <c r="BC118" i="4" s="1"/>
  <c r="L118" i="4"/>
  <c r="BH118" i="4" s="1"/>
  <c r="J118" i="4"/>
  <c r="BF118" i="4" s="1"/>
  <c r="AD8" i="29"/>
  <c r="AD11" i="29"/>
  <c r="AD10" i="29"/>
  <c r="AD12" i="29"/>
  <c r="AE4" i="29"/>
  <c r="AD6" i="29"/>
  <c r="AD13" i="29"/>
  <c r="AD17" i="29"/>
  <c r="AD15" i="29"/>
  <c r="AD9" i="29"/>
  <c r="AD14" i="29"/>
  <c r="AD18" i="29"/>
  <c r="AD16" i="29"/>
  <c r="AD5" i="29"/>
  <c r="AD7" i="29"/>
  <c r="K426" i="16"/>
  <c r="D426" i="16"/>
  <c r="I426" i="16"/>
  <c r="G426" i="16"/>
  <c r="H426" i="16"/>
  <c r="E426" i="16"/>
  <c r="F426" i="16"/>
  <c r="J426" i="16"/>
  <c r="ED36" i="2" l="1"/>
  <c r="EB36" i="2"/>
  <c r="EA37" i="2"/>
  <c r="CB35" i="2"/>
  <c r="CA36" i="2"/>
  <c r="CD35" i="2"/>
  <c r="BR32" i="2"/>
  <c r="FC23" i="2"/>
  <c r="DR33" i="2"/>
  <c r="FR30" i="2"/>
  <c r="FE37" i="2"/>
  <c r="AH34" i="2"/>
  <c r="DH34" i="2"/>
  <c r="EN36" i="2"/>
  <c r="EO35" i="2"/>
  <c r="EQ35" i="2"/>
  <c r="EF35" i="2"/>
  <c r="EG35" i="2"/>
  <c r="EH35" i="2"/>
  <c r="ER34" i="2"/>
  <c r="BE32" i="2"/>
  <c r="AR32" i="2"/>
  <c r="CE34" i="2"/>
  <c r="FC34" i="2"/>
  <c r="FC32" i="2"/>
  <c r="FC15" i="2"/>
  <c r="FC21" i="2"/>
  <c r="FC13" i="2"/>
  <c r="FC22" i="2"/>
  <c r="FC26" i="2"/>
  <c r="G30" i="2"/>
  <c r="M30" i="2"/>
  <c r="F30" i="2"/>
  <c r="H30" i="2"/>
  <c r="R33" i="2"/>
  <c r="DU33" i="2"/>
  <c r="FN32" i="2"/>
  <c r="FO31" i="2"/>
  <c r="FQ31" i="2"/>
  <c r="FH37" i="2"/>
  <c r="FF37" i="2"/>
  <c r="FC37" i="2" s="1"/>
  <c r="FG37" i="2"/>
  <c r="CR39" i="2"/>
  <c r="BF32" i="2"/>
  <c r="BC32" i="2" s="1"/>
  <c r="BH32" i="2"/>
  <c r="BG32" i="2"/>
  <c r="AN34" i="2"/>
  <c r="AO33" i="2"/>
  <c r="AQ33" i="2"/>
  <c r="BO33" i="2"/>
  <c r="BN34" i="2"/>
  <c r="BQ33" i="2"/>
  <c r="FC7" i="2"/>
  <c r="FC8" i="2"/>
  <c r="E30" i="2"/>
  <c r="C30" i="2"/>
  <c r="U33" i="2"/>
  <c r="DO34" i="2"/>
  <c r="DQ34" i="2"/>
  <c r="DN35" i="2"/>
  <c r="FU30" i="2"/>
  <c r="FA39" i="2"/>
  <c r="FB38" i="2"/>
  <c r="FD38" i="2"/>
  <c r="AE34" i="2"/>
  <c r="CO40" i="2"/>
  <c r="CN41" i="2"/>
  <c r="CQ40" i="2"/>
  <c r="AX37" i="4" a="1"/>
  <c r="AX37" i="4" s="1"/>
  <c r="AX33" i="4" a="1"/>
  <c r="AX33" i="4" s="1"/>
  <c r="AX34" i="4" a="1"/>
  <c r="AX34" i="4" s="1"/>
  <c r="AX35" i="4" a="1"/>
  <c r="AX35" i="4" s="1"/>
  <c r="DA36" i="2"/>
  <c r="DD35" i="2"/>
  <c r="DB35" i="2"/>
  <c r="EU34" i="2"/>
  <c r="EE35" i="2"/>
  <c r="EC35" i="2" s="1"/>
  <c r="BB33" i="2"/>
  <c r="BA34" i="2"/>
  <c r="BD33" i="2"/>
  <c r="AU32" i="2"/>
  <c r="BU32" i="2"/>
  <c r="FC33" i="2"/>
  <c r="FC24" i="2"/>
  <c r="FC14" i="2"/>
  <c r="FC10" i="2"/>
  <c r="FC25" i="2"/>
  <c r="B31" i="2"/>
  <c r="A32" i="2"/>
  <c r="D31" i="2"/>
  <c r="N35" i="2"/>
  <c r="O34" i="2"/>
  <c r="Q34" i="2"/>
  <c r="AA36" i="2"/>
  <c r="AB35" i="2"/>
  <c r="AD35" i="2"/>
  <c r="CT39" i="2"/>
  <c r="CS39" i="2"/>
  <c r="CP39" i="2" s="1"/>
  <c r="CU39" i="2"/>
  <c r="DE34" i="2"/>
  <c r="H40" i="4"/>
  <c r="BD39" i="4"/>
  <c r="M40" i="4"/>
  <c r="BI39" i="4"/>
  <c r="R40" i="4"/>
  <c r="BN39" i="4"/>
  <c r="I40" i="4"/>
  <c r="BE39" i="4"/>
  <c r="T40" i="4"/>
  <c r="BP39" i="4"/>
  <c r="S40" i="4"/>
  <c r="BO39" i="4"/>
  <c r="L40" i="4"/>
  <c r="BH39" i="4"/>
  <c r="J40" i="4"/>
  <c r="BF39" i="4"/>
  <c r="U41" i="4"/>
  <c r="BQ40" i="4"/>
  <c r="P40" i="4"/>
  <c r="BL39" i="4"/>
  <c r="G40" i="4"/>
  <c r="BC39" i="4"/>
  <c r="Q40" i="4"/>
  <c r="BM39" i="4"/>
  <c r="O40" i="4"/>
  <c r="BK39" i="4"/>
  <c r="K40" i="4"/>
  <c r="BG39" i="4"/>
  <c r="J119" i="4"/>
  <c r="BF119" i="4" s="1"/>
  <c r="L119" i="4"/>
  <c r="BH119" i="4" s="1"/>
  <c r="G119" i="4"/>
  <c r="BC119" i="4" s="1"/>
  <c r="M119" i="4"/>
  <c r="BI119" i="4" s="1"/>
  <c r="U120" i="4"/>
  <c r="BQ120" i="4" s="1"/>
  <c r="O119" i="4"/>
  <c r="BK119" i="4" s="1"/>
  <c r="P119" i="4"/>
  <c r="BL119" i="4" s="1"/>
  <c r="T119" i="4"/>
  <c r="BP119" i="4" s="1"/>
  <c r="R119" i="4"/>
  <c r="BN119" i="4" s="1"/>
  <c r="S119" i="4"/>
  <c r="BO119" i="4" s="1"/>
  <c r="Q119" i="4"/>
  <c r="BM119" i="4" s="1"/>
  <c r="K119" i="4"/>
  <c r="BG119" i="4" s="1"/>
  <c r="I119" i="4"/>
  <c r="BE119" i="4" s="1"/>
  <c r="H119" i="4"/>
  <c r="BD119" i="4" s="1"/>
  <c r="AE9" i="29"/>
  <c r="AE15" i="29"/>
  <c r="AE8" i="29"/>
  <c r="AE17" i="29"/>
  <c r="AE12" i="29"/>
  <c r="AE11" i="29"/>
  <c r="AE14" i="29"/>
  <c r="AE18" i="29"/>
  <c r="AF4" i="29"/>
  <c r="AE13" i="29"/>
  <c r="AE5" i="29"/>
  <c r="AE6" i="29"/>
  <c r="AE7" i="29"/>
  <c r="AE10" i="29"/>
  <c r="AE16" i="29"/>
  <c r="AX39" i="4" a="1"/>
  <c r="AX39" i="4" s="1"/>
  <c r="F31" i="2" l="1"/>
  <c r="H31" i="2"/>
  <c r="G31" i="2"/>
  <c r="C31" i="2" s="1"/>
  <c r="M31" i="2"/>
  <c r="BE33" i="2"/>
  <c r="AG35" i="2"/>
  <c r="AH35" i="2"/>
  <c r="U34" i="2"/>
  <c r="E31" i="2"/>
  <c r="BG33" i="2"/>
  <c r="BH33" i="2"/>
  <c r="BF33" i="2"/>
  <c r="BC33" i="2" s="1"/>
  <c r="DB36" i="2"/>
  <c r="DD36" i="2"/>
  <c r="DA37" i="2"/>
  <c r="CO41" i="2"/>
  <c r="CN42" i="2"/>
  <c r="CQ41" i="2"/>
  <c r="AX13" i="4" a="1"/>
  <c r="AX13" i="4" s="1"/>
  <c r="AX12" i="4" a="1"/>
  <c r="AX12" i="4" s="1"/>
  <c r="AX14" i="4" a="1"/>
  <c r="AX14" i="4" s="1"/>
  <c r="AX11" i="4" a="1"/>
  <c r="AX11" i="4" s="1"/>
  <c r="AX15" i="4" a="1"/>
  <c r="AX15" i="4" s="1"/>
  <c r="AX16" i="4" a="1"/>
  <c r="AX16" i="4" s="1"/>
  <c r="AX17" i="4" a="1"/>
  <c r="AX17" i="4" s="1"/>
  <c r="AX18" i="4" a="1"/>
  <c r="AX18" i="4" s="1"/>
  <c r="AX24" i="4" a="1"/>
  <c r="AX24" i="4" s="1"/>
  <c r="AX19" i="4" a="1"/>
  <c r="AX19" i="4" s="1"/>
  <c r="AX20" i="4" a="1"/>
  <c r="AX20" i="4" s="1"/>
  <c r="AX21" i="4" a="1"/>
  <c r="AX21" i="4" s="1"/>
  <c r="AX23" i="4" a="1"/>
  <c r="AX23" i="4" s="1"/>
  <c r="AX25" i="4" a="1"/>
  <c r="AX25" i="4" s="1"/>
  <c r="AX22" i="4" a="1"/>
  <c r="AX22" i="4" s="1"/>
  <c r="AX28" i="4" a="1"/>
  <c r="AX28" i="4" s="1"/>
  <c r="AX27" i="4" a="1"/>
  <c r="AX27" i="4" s="1"/>
  <c r="AX26" i="4" a="1"/>
  <c r="AX26" i="4" s="1"/>
  <c r="AX36" i="4" a="1"/>
  <c r="AX36" i="4" s="1"/>
  <c r="AX32" i="4" a="1"/>
  <c r="AX32" i="4" s="1"/>
  <c r="AX29" i="4" a="1"/>
  <c r="AX29" i="4" s="1"/>
  <c r="AX38" i="4" a="1"/>
  <c r="AX38" i="4" s="1"/>
  <c r="AX31" i="4" a="1"/>
  <c r="AX31" i="4" s="1"/>
  <c r="DN36" i="2"/>
  <c r="DO35" i="2"/>
  <c r="DQ35" i="2"/>
  <c r="BU33" i="2"/>
  <c r="AN35" i="2"/>
  <c r="AO34" i="2"/>
  <c r="AQ34" i="2"/>
  <c r="FU31" i="2"/>
  <c r="EO36" i="2"/>
  <c r="EN37" i="2"/>
  <c r="EQ36" i="2"/>
  <c r="CF35" i="2"/>
  <c r="ED37" i="2"/>
  <c r="EB37" i="2"/>
  <c r="EA38" i="2"/>
  <c r="BR33" i="2"/>
  <c r="AA37" i="2"/>
  <c r="AB36" i="2"/>
  <c r="AF35" i="2" s="1"/>
  <c r="AC35" i="2" s="1"/>
  <c r="AD36" i="2"/>
  <c r="N36" i="2"/>
  <c r="O35" i="2"/>
  <c r="Q35" i="2"/>
  <c r="D32" i="2"/>
  <c r="A33" i="2"/>
  <c r="B32" i="2"/>
  <c r="CT40" i="2"/>
  <c r="CS40" i="2"/>
  <c r="CP40" i="2" s="1"/>
  <c r="CU40" i="2"/>
  <c r="FE38" i="2"/>
  <c r="DR34" i="2"/>
  <c r="FN33" i="2"/>
  <c r="FO32" i="2"/>
  <c r="FQ32" i="2"/>
  <c r="EF36" i="2"/>
  <c r="EH36" i="2"/>
  <c r="EG36" i="2"/>
  <c r="EG26" i="2"/>
  <c r="EF11" i="2"/>
  <c r="EF7" i="2" a="1"/>
  <c r="EF7" i="2" s="1"/>
  <c r="EG14" i="2"/>
  <c r="EG15" i="2"/>
  <c r="EF16" i="2"/>
  <c r="EG19" i="2"/>
  <c r="EF20" i="2"/>
  <c r="EC20" i="2" s="1"/>
  <c r="EG22" i="2"/>
  <c r="EF23" i="2"/>
  <c r="EG24" i="2"/>
  <c r="EG8" i="2"/>
  <c r="EF9" i="2"/>
  <c r="EF10" i="2"/>
  <c r="EG7" i="2" a="1"/>
  <c r="EG7" i="2" s="1"/>
  <c r="EF14" i="2"/>
  <c r="EC14" i="2" s="1"/>
  <c r="EG17" i="2"/>
  <c r="EF18" i="2"/>
  <c r="EF19" i="2"/>
  <c r="EC19" i="2" s="1"/>
  <c r="EF21" i="2"/>
  <c r="EF22" i="2"/>
  <c r="EC22" i="2" s="1"/>
  <c r="EG23" i="2"/>
  <c r="EF25" i="2"/>
  <c r="EG25" i="2"/>
  <c r="EF8" i="2"/>
  <c r="EC8" i="2" s="1"/>
  <c r="EG11" i="2"/>
  <c r="EF12" i="2"/>
  <c r="EF13" i="2"/>
  <c r="EG16" i="2"/>
  <c r="EF17" i="2"/>
  <c r="EG18" i="2"/>
  <c r="EG21" i="2"/>
  <c r="EG9" i="2"/>
  <c r="EF26" i="2"/>
  <c r="EG10" i="2"/>
  <c r="EG12" i="2"/>
  <c r="EG13" i="2"/>
  <c r="EF15" i="2"/>
  <c r="EG20" i="2"/>
  <c r="EF24" i="2"/>
  <c r="EC24" i="2" s="1"/>
  <c r="EF27" i="2"/>
  <c r="EC27" i="2" s="1"/>
  <c r="EG27" i="2"/>
  <c r="EF28" i="2"/>
  <c r="EG28" i="2"/>
  <c r="EG29" i="2"/>
  <c r="EF29" i="2"/>
  <c r="EG30" i="2"/>
  <c r="EF30" i="2"/>
  <c r="EC30" i="2" s="1"/>
  <c r="EF31" i="2"/>
  <c r="EC31" i="2" s="1"/>
  <c r="EG31" i="2"/>
  <c r="EF32" i="2"/>
  <c r="EG32" i="2"/>
  <c r="EG33" i="2"/>
  <c r="EF33" i="2"/>
  <c r="EG34" i="2"/>
  <c r="EF34" i="2"/>
  <c r="EC34" i="2" s="1"/>
  <c r="ER35" i="2"/>
  <c r="CE35" i="2"/>
  <c r="EC36" i="2"/>
  <c r="EE36" i="2"/>
  <c r="DH35" i="2"/>
  <c r="FH38" i="2"/>
  <c r="FG38" i="2"/>
  <c r="FF38" i="2"/>
  <c r="FC38" i="2" s="1"/>
  <c r="DU34" i="2"/>
  <c r="AR33" i="2"/>
  <c r="AE35" i="2"/>
  <c r="R34" i="2"/>
  <c r="BA35" i="2"/>
  <c r="BB34" i="2"/>
  <c r="BD34" i="2"/>
  <c r="DE35" i="2"/>
  <c r="AX30" i="4" a="1"/>
  <c r="AX30" i="4" s="1"/>
  <c r="CR40" i="2"/>
  <c r="FA40" i="2"/>
  <c r="FB39" i="2"/>
  <c r="FD39" i="2"/>
  <c r="BO34" i="2"/>
  <c r="BN35" i="2"/>
  <c r="BQ34" i="2"/>
  <c r="AU33" i="2"/>
  <c r="FR31" i="2"/>
  <c r="EU35" i="2"/>
  <c r="ES35" i="2"/>
  <c r="EP35" i="2" s="1"/>
  <c r="ET35" i="2"/>
  <c r="CD36" i="2"/>
  <c r="CA37" i="2"/>
  <c r="CB36" i="2"/>
  <c r="CH35" i="2" s="1"/>
  <c r="K41" i="4"/>
  <c r="BG40" i="4"/>
  <c r="O41" i="4"/>
  <c r="BK40" i="4"/>
  <c r="Q41" i="4"/>
  <c r="BM40" i="4"/>
  <c r="G41" i="4"/>
  <c r="BC40" i="4"/>
  <c r="P41" i="4"/>
  <c r="BL40" i="4"/>
  <c r="U42" i="4"/>
  <c r="BQ41" i="4"/>
  <c r="J41" i="4"/>
  <c r="BF40" i="4"/>
  <c r="L41" i="4"/>
  <c r="BH40" i="4"/>
  <c r="S41" i="4"/>
  <c r="BO40" i="4"/>
  <c r="T41" i="4"/>
  <c r="BP40" i="4"/>
  <c r="I41" i="4"/>
  <c r="BE40" i="4"/>
  <c r="R41" i="4"/>
  <c r="BN40" i="4"/>
  <c r="M41" i="4"/>
  <c r="BI40" i="4"/>
  <c r="H41" i="4"/>
  <c r="BD40" i="4"/>
  <c r="H120" i="4"/>
  <c r="BD120" i="4" s="1"/>
  <c r="I120" i="4"/>
  <c r="BE120" i="4" s="1"/>
  <c r="K120" i="4"/>
  <c r="BG120" i="4" s="1"/>
  <c r="Q120" i="4"/>
  <c r="BM120" i="4" s="1"/>
  <c r="S120" i="4"/>
  <c r="BO120" i="4" s="1"/>
  <c r="R120" i="4"/>
  <c r="BN120" i="4" s="1"/>
  <c r="T120" i="4"/>
  <c r="BP120" i="4" s="1"/>
  <c r="P120" i="4"/>
  <c r="BL120" i="4" s="1"/>
  <c r="O120" i="4"/>
  <c r="BK120" i="4" s="1"/>
  <c r="U121" i="4"/>
  <c r="BQ121" i="4" s="1"/>
  <c r="M120" i="4"/>
  <c r="BI120" i="4" s="1"/>
  <c r="G120" i="4"/>
  <c r="BC120" i="4" s="1"/>
  <c r="L120" i="4"/>
  <c r="BH120" i="4" s="1"/>
  <c r="J120" i="4"/>
  <c r="BF120" i="4" s="1"/>
  <c r="AF18" i="29"/>
  <c r="AF13" i="29"/>
  <c r="AF5" i="29"/>
  <c r="AF14" i="29"/>
  <c r="AF8" i="29"/>
  <c r="AF15" i="29"/>
  <c r="AF16" i="29"/>
  <c r="AF6" i="29"/>
  <c r="AF7" i="29"/>
  <c r="AF17" i="29"/>
  <c r="AF9" i="29"/>
  <c r="AF12" i="29"/>
  <c r="AG4" i="29"/>
  <c r="AF10" i="29"/>
  <c r="AF11" i="29"/>
  <c r="AX40" i="4" a="1"/>
  <c r="AX40" i="4" s="1"/>
  <c r="BE34" i="2" l="1"/>
  <c r="EC9" i="2"/>
  <c r="FR32" i="2"/>
  <c r="FU32" i="2"/>
  <c r="R35" i="2"/>
  <c r="EE37" i="2"/>
  <c r="EO37" i="2"/>
  <c r="EN38" i="2"/>
  <c r="EQ37" i="2"/>
  <c r="AR34" i="2"/>
  <c r="DR35" i="2"/>
  <c r="CU41" i="2"/>
  <c r="CS41" i="2"/>
  <c r="CT41" i="2"/>
  <c r="CB37" i="2"/>
  <c r="CA38" i="2"/>
  <c r="CD37" i="2"/>
  <c r="BU34" i="2"/>
  <c r="E32" i="2"/>
  <c r="EF37" i="2"/>
  <c r="EC37" i="2" s="1"/>
  <c r="EH37" i="2"/>
  <c r="EG37" i="2"/>
  <c r="ER36" i="2"/>
  <c r="DF36" i="2"/>
  <c r="DH36" i="2"/>
  <c r="DG36" i="2"/>
  <c r="DG25" i="2"/>
  <c r="DF25" i="2"/>
  <c r="DC25" i="2" s="1"/>
  <c r="DG9" i="2"/>
  <c r="DF9" i="2"/>
  <c r="DG12" i="2"/>
  <c r="DG16" i="2"/>
  <c r="DG17" i="2"/>
  <c r="DG18" i="2"/>
  <c r="DF20" i="2"/>
  <c r="DF24" i="2"/>
  <c r="DC24" i="2" s="1"/>
  <c r="DF26" i="2"/>
  <c r="DC26" i="2" s="1"/>
  <c r="DG26" i="2"/>
  <c r="DF8" i="2"/>
  <c r="DF12" i="2"/>
  <c r="DC12" i="2" s="1"/>
  <c r="DF13" i="2"/>
  <c r="DF16" i="2"/>
  <c r="DF19" i="2"/>
  <c r="DG20" i="2"/>
  <c r="DG21" i="2"/>
  <c r="DF23" i="2"/>
  <c r="DG24" i="2"/>
  <c r="DG10" i="2"/>
  <c r="DF10" i="2"/>
  <c r="DF7" i="2" a="1"/>
  <c r="DF7" i="2" s="1"/>
  <c r="DG11" i="2"/>
  <c r="DF14" i="2"/>
  <c r="DC14" i="2" s="1"/>
  <c r="DF15" i="2"/>
  <c r="DC15" i="2" s="1"/>
  <c r="DF18" i="2"/>
  <c r="DC18" i="2" s="1"/>
  <c r="DF22" i="2"/>
  <c r="DC22" i="2" s="1"/>
  <c r="DG23" i="2"/>
  <c r="DG8" i="2"/>
  <c r="DG7" i="2" a="1"/>
  <c r="DG7" i="2" s="1"/>
  <c r="DF11" i="2"/>
  <c r="DC11" i="2" s="1"/>
  <c r="DG13" i="2"/>
  <c r="DG14" i="2"/>
  <c r="DG15" i="2"/>
  <c r="DF17" i="2"/>
  <c r="DC17" i="2" s="1"/>
  <c r="DG19" i="2"/>
  <c r="DF21" i="2"/>
  <c r="DC21" i="2" s="1"/>
  <c r="DG22" i="2"/>
  <c r="DF27" i="2"/>
  <c r="DG27" i="2"/>
  <c r="DG28" i="2"/>
  <c r="DF28" i="2"/>
  <c r="DF29" i="2"/>
  <c r="DG29" i="2"/>
  <c r="DG30" i="2"/>
  <c r="DF30" i="2"/>
  <c r="DF31" i="2"/>
  <c r="DG31" i="2"/>
  <c r="DF32" i="2"/>
  <c r="DC32" i="2" s="1"/>
  <c r="DG32" i="2"/>
  <c r="DG33" i="2"/>
  <c r="DF33" i="2"/>
  <c r="DC33" i="2" s="1"/>
  <c r="DF34" i="2"/>
  <c r="DC34" i="2" s="1"/>
  <c r="DG34" i="2"/>
  <c r="CE36" i="2"/>
  <c r="FE39" i="2"/>
  <c r="BR34" i="2"/>
  <c r="FH39" i="2"/>
  <c r="FG39" i="2"/>
  <c r="FF39" i="2"/>
  <c r="FC39" i="2" s="1"/>
  <c r="BA36" i="2"/>
  <c r="BB35" i="2"/>
  <c r="BD35" i="2"/>
  <c r="EC32" i="2"/>
  <c r="EC28" i="2"/>
  <c r="EC12" i="2"/>
  <c r="EC25" i="2"/>
  <c r="EC7" i="2"/>
  <c r="FO33" i="2"/>
  <c r="FN34" i="2"/>
  <c r="FQ33" i="2"/>
  <c r="H32" i="2"/>
  <c r="G32" i="2"/>
  <c r="F32" i="2"/>
  <c r="C32" i="2" s="1"/>
  <c r="M32" i="2"/>
  <c r="U35" i="2"/>
  <c r="T35" i="2"/>
  <c r="AE36" i="2"/>
  <c r="ES36" i="2"/>
  <c r="EP36" i="2" s="1"/>
  <c r="EU36" i="2"/>
  <c r="ET36" i="2"/>
  <c r="ET25" i="2"/>
  <c r="ES8" i="2"/>
  <c r="EP8" i="2" s="1"/>
  <c r="ET10" i="2"/>
  <c r="ES9" i="2"/>
  <c r="ET14" i="2"/>
  <c r="ET15" i="2"/>
  <c r="ES18" i="2"/>
  <c r="EP18" i="2" s="1"/>
  <c r="ES21" i="2"/>
  <c r="ES11" i="2"/>
  <c r="EP11" i="2" s="1"/>
  <c r="ES10" i="2"/>
  <c r="EP10" i="2" s="1"/>
  <c r="ET13" i="2"/>
  <c r="ES16" i="2"/>
  <c r="ET17" i="2"/>
  <c r="ES20" i="2"/>
  <c r="ET21" i="2"/>
  <c r="ES22" i="2"/>
  <c r="ES24" i="2"/>
  <c r="EP24" i="2" s="1"/>
  <c r="ES25" i="2"/>
  <c r="EP25" i="2" s="1"/>
  <c r="ET7" i="2" a="1"/>
  <c r="ET7" i="2" s="1"/>
  <c r="ET11" i="2"/>
  <c r="ES26" i="2"/>
  <c r="EP26" i="2" s="1"/>
  <c r="ES12" i="2"/>
  <c r="EP12" i="2" s="1"/>
  <c r="ES13" i="2"/>
  <c r="EP13" i="2" s="1"/>
  <c r="ES15" i="2"/>
  <c r="ES17" i="2"/>
  <c r="EP17" i="2" s="1"/>
  <c r="ET19" i="2"/>
  <c r="ET23" i="2"/>
  <c r="ET24" i="2"/>
  <c r="ET8" i="2"/>
  <c r="ES7" i="2" a="1"/>
  <c r="ES7" i="2" s="1"/>
  <c r="EP7" i="2" s="1"/>
  <c r="ET26" i="2"/>
  <c r="ET9" i="2"/>
  <c r="ET12" i="2"/>
  <c r="ES14" i="2"/>
  <c r="EP14" i="2" s="1"/>
  <c r="ET16" i="2"/>
  <c r="ET18" i="2"/>
  <c r="ES19" i="2"/>
  <c r="ET20" i="2"/>
  <c r="ET22" i="2"/>
  <c r="ES23" i="2"/>
  <c r="ET27" i="2"/>
  <c r="ES27" i="2"/>
  <c r="EP27" i="2" s="1"/>
  <c r="ES28" i="2"/>
  <c r="EP28" i="2" s="1"/>
  <c r="ET28" i="2"/>
  <c r="ET29" i="2"/>
  <c r="ES29" i="2"/>
  <c r="EP29" i="2" s="1"/>
  <c r="ES30" i="2"/>
  <c r="EP30" i="2" s="1"/>
  <c r="ET30" i="2"/>
  <c r="ES31" i="2"/>
  <c r="ET31" i="2"/>
  <c r="ET32" i="2"/>
  <c r="ES32" i="2"/>
  <c r="ET33" i="2"/>
  <c r="ES33" i="2"/>
  <c r="EP33" i="2" s="1"/>
  <c r="ES34" i="2"/>
  <c r="EP34" i="2" s="1"/>
  <c r="ET34" i="2"/>
  <c r="AU34" i="2"/>
  <c r="DU35" i="2"/>
  <c r="DB37" i="2"/>
  <c r="DA38" i="2"/>
  <c r="DD37" i="2"/>
  <c r="AA38" i="2"/>
  <c r="AB37" i="2"/>
  <c r="AD37" i="2"/>
  <c r="CO42" i="2"/>
  <c r="CN43" i="2"/>
  <c r="CQ42" i="2"/>
  <c r="BG34" i="2"/>
  <c r="BF34" i="2"/>
  <c r="BC34" i="2" s="1"/>
  <c r="BH34" i="2"/>
  <c r="DG35" i="2"/>
  <c r="EC13" i="2"/>
  <c r="EC21" i="2"/>
  <c r="CG36" i="2"/>
  <c r="CF36" i="2"/>
  <c r="CH36" i="2"/>
  <c r="CC36" i="2" s="1"/>
  <c r="CH25" i="2"/>
  <c r="CF25" i="2"/>
  <c r="CG25" i="2"/>
  <c r="CG9" i="2"/>
  <c r="CF9" i="2"/>
  <c r="CH8" i="2"/>
  <c r="CG7" i="2" a="1"/>
  <c r="CG7" i="2" s="1"/>
  <c r="CH12" i="2"/>
  <c r="CH13" i="2"/>
  <c r="CF14" i="2"/>
  <c r="CH16" i="2"/>
  <c r="CG17" i="2"/>
  <c r="CF18" i="2"/>
  <c r="CG20" i="2"/>
  <c r="CF21" i="2"/>
  <c r="CC21" i="2" s="1"/>
  <c r="CH22" i="2"/>
  <c r="CH24" i="2"/>
  <c r="CF8" i="2"/>
  <c r="CG26" i="2"/>
  <c r="CF26" i="2"/>
  <c r="CC26" i="2" s="1"/>
  <c r="CG11" i="2"/>
  <c r="CG12" i="2"/>
  <c r="CG13" i="2"/>
  <c r="CH15" i="2"/>
  <c r="CF16" i="2"/>
  <c r="CH17" i="2"/>
  <c r="CF19" i="2"/>
  <c r="CC19" i="2" s="1"/>
  <c r="CF20" i="2"/>
  <c r="CC20" i="2" s="1"/>
  <c r="CG21" i="2"/>
  <c r="CG23" i="2"/>
  <c r="CG24" i="2"/>
  <c r="CH10" i="2"/>
  <c r="CH9" i="2"/>
  <c r="CG10" i="2"/>
  <c r="CH7" i="2"/>
  <c r="CF7" i="2" a="1"/>
  <c r="CF7" i="2" s="1"/>
  <c r="CC7" i="2" s="1"/>
  <c r="CF12" i="2"/>
  <c r="CG14" i="2"/>
  <c r="CG15" i="2"/>
  <c r="CG16" i="2"/>
  <c r="CG18" i="2"/>
  <c r="CG19" i="2"/>
  <c r="CH20" i="2"/>
  <c r="CF22" i="2"/>
  <c r="CC22" i="2" s="1"/>
  <c r="CF23" i="2"/>
  <c r="CF24" i="2"/>
  <c r="CG8" i="2"/>
  <c r="CF10" i="2"/>
  <c r="CC10" i="2" s="1"/>
  <c r="CH26" i="2"/>
  <c r="CF11" i="2"/>
  <c r="CH11" i="2"/>
  <c r="CF13" i="2"/>
  <c r="CC13" i="2" s="1"/>
  <c r="CH14" i="2"/>
  <c r="CF15" i="2"/>
  <c r="CF17" i="2"/>
  <c r="CH18" i="2"/>
  <c r="CH19" i="2"/>
  <c r="CH21" i="2"/>
  <c r="CG22" i="2"/>
  <c r="CH23" i="2"/>
  <c r="CF27" i="2"/>
  <c r="CH27" i="2"/>
  <c r="CG27" i="2"/>
  <c r="CH28" i="2"/>
  <c r="CF28" i="2"/>
  <c r="CG28" i="2"/>
  <c r="CG29" i="2"/>
  <c r="CF29" i="2"/>
  <c r="CC29" i="2" s="1"/>
  <c r="CH29" i="2"/>
  <c r="CF30" i="2"/>
  <c r="CG30" i="2"/>
  <c r="CH30" i="2"/>
  <c r="CG31" i="2"/>
  <c r="CH31" i="2"/>
  <c r="CF31" i="2"/>
  <c r="CC31" i="2" s="1"/>
  <c r="CG32" i="2"/>
  <c r="CH32" i="2"/>
  <c r="CF32" i="2"/>
  <c r="CG33" i="2"/>
  <c r="CH33" i="2"/>
  <c r="CF33" i="2"/>
  <c r="CG34" i="2"/>
  <c r="CH34" i="2"/>
  <c r="CF34" i="2"/>
  <c r="CC34" i="2" s="1"/>
  <c r="BN36" i="2"/>
  <c r="BQ35" i="2"/>
  <c r="BO35" i="2"/>
  <c r="FA41" i="2"/>
  <c r="FB40" i="2"/>
  <c r="FD40" i="2"/>
  <c r="DF35" i="2"/>
  <c r="DC35" i="2" s="1"/>
  <c r="EC33" i="2"/>
  <c r="EC29" i="2"/>
  <c r="EC15" i="2"/>
  <c r="EC26" i="2"/>
  <c r="EC17" i="2"/>
  <c r="EC18" i="2"/>
  <c r="EC10" i="2"/>
  <c r="EC23" i="2"/>
  <c r="EC16" i="2"/>
  <c r="EC11" i="2"/>
  <c r="D33" i="2"/>
  <c r="B33" i="2"/>
  <c r="A34" i="2"/>
  <c r="N37" i="2"/>
  <c r="O36" i="2"/>
  <c r="Q36" i="2"/>
  <c r="AH36" i="2"/>
  <c r="AF36" i="2"/>
  <c r="AC36" i="2" s="1"/>
  <c r="AG36" i="2"/>
  <c r="AF25" i="2"/>
  <c r="AC25" i="2" s="1"/>
  <c r="AG25" i="2"/>
  <c r="AF10" i="2"/>
  <c r="AG9" i="2"/>
  <c r="AG10" i="2"/>
  <c r="AG11" i="2"/>
  <c r="AG12" i="2"/>
  <c r="AG14" i="2"/>
  <c r="AF15" i="2"/>
  <c r="AC15" i="2" s="1"/>
  <c r="AG16" i="2"/>
  <c r="AF20" i="2"/>
  <c r="AF22" i="2"/>
  <c r="AC22" i="2" s="1"/>
  <c r="AG23" i="2"/>
  <c r="AG24" i="2"/>
  <c r="AF9" i="2"/>
  <c r="AG7" i="2" a="1"/>
  <c r="AG7" i="2" s="1"/>
  <c r="AF14" i="2"/>
  <c r="AC14" i="2" s="1"/>
  <c r="AG15" i="2"/>
  <c r="AF18" i="2"/>
  <c r="AF19" i="2"/>
  <c r="AC19" i="2" s="1"/>
  <c r="AG21" i="2"/>
  <c r="AG22" i="2"/>
  <c r="AF23" i="2"/>
  <c r="AF26" i="2"/>
  <c r="AC26" i="2" s="1"/>
  <c r="AG8" i="2"/>
  <c r="AG26" i="2"/>
  <c r="AF7" i="2" a="1"/>
  <c r="AF7" i="2" s="1"/>
  <c r="AF12" i="2"/>
  <c r="AC12" i="2" s="1"/>
  <c r="AF13" i="2"/>
  <c r="AC13" i="2" s="1"/>
  <c r="AF16" i="2"/>
  <c r="AC16" i="2" s="1"/>
  <c r="AF17" i="2"/>
  <c r="AG18" i="2"/>
  <c r="AG20" i="2"/>
  <c r="AF8" i="2"/>
  <c r="AF11" i="2"/>
  <c r="AG13" i="2"/>
  <c r="AG17" i="2"/>
  <c r="AG19" i="2"/>
  <c r="AF21" i="2"/>
  <c r="AF24" i="2"/>
  <c r="AC24" i="2" s="1"/>
  <c r="AF27" i="2"/>
  <c r="AC27" i="2" s="1"/>
  <c r="AG27" i="2"/>
  <c r="AF28" i="2"/>
  <c r="AG28" i="2"/>
  <c r="AG29" i="2"/>
  <c r="AF29" i="2"/>
  <c r="AG30" i="2"/>
  <c r="AF30" i="2"/>
  <c r="AC30" i="2" s="1"/>
  <c r="AF31" i="2"/>
  <c r="AC31" i="2" s="1"/>
  <c r="AG31" i="2"/>
  <c r="AF32" i="2"/>
  <c r="AG32" i="2"/>
  <c r="AG33" i="2"/>
  <c r="AF33" i="2"/>
  <c r="AF34" i="2"/>
  <c r="AG34" i="2"/>
  <c r="EA39" i="2"/>
  <c r="EB38" i="2"/>
  <c r="ED38" i="2"/>
  <c r="CG35" i="2"/>
  <c r="CC35" i="2" s="1"/>
  <c r="AO35" i="2"/>
  <c r="AN36" i="2"/>
  <c r="AQ35" i="2"/>
  <c r="DQ36" i="2"/>
  <c r="DN37" i="2"/>
  <c r="DO36" i="2"/>
  <c r="DT35" i="2" s="1"/>
  <c r="CR41" i="2"/>
  <c r="CP41" i="2"/>
  <c r="DC36" i="2"/>
  <c r="DE36" i="2"/>
  <c r="H42" i="4"/>
  <c r="BD41" i="4"/>
  <c r="M42" i="4"/>
  <c r="BI41" i="4"/>
  <c r="R42" i="4"/>
  <c r="BN41" i="4"/>
  <c r="I42" i="4"/>
  <c r="BE41" i="4"/>
  <c r="T42" i="4"/>
  <c r="BP41" i="4"/>
  <c r="S42" i="4"/>
  <c r="BO41" i="4"/>
  <c r="L42" i="4"/>
  <c r="BH41" i="4"/>
  <c r="J42" i="4"/>
  <c r="BF41" i="4"/>
  <c r="U43" i="4"/>
  <c r="BQ42" i="4"/>
  <c r="P42" i="4"/>
  <c r="BL41" i="4"/>
  <c r="G42" i="4"/>
  <c r="BC41" i="4"/>
  <c r="Q42" i="4"/>
  <c r="BM41" i="4"/>
  <c r="O42" i="4"/>
  <c r="BK41" i="4"/>
  <c r="K42" i="4"/>
  <c r="BG41" i="4"/>
  <c r="J121" i="4"/>
  <c r="BF121" i="4" s="1"/>
  <c r="L121" i="4"/>
  <c r="BH121" i="4" s="1"/>
  <c r="G121" i="4"/>
  <c r="BC121" i="4" s="1"/>
  <c r="M121" i="4"/>
  <c r="BI121" i="4" s="1"/>
  <c r="U122" i="4"/>
  <c r="BQ122" i="4" s="1"/>
  <c r="O121" i="4"/>
  <c r="BK121" i="4" s="1"/>
  <c r="P121" i="4"/>
  <c r="BL121" i="4" s="1"/>
  <c r="T121" i="4"/>
  <c r="BP121" i="4" s="1"/>
  <c r="R121" i="4"/>
  <c r="BN121" i="4" s="1"/>
  <c r="S121" i="4"/>
  <c r="BO121" i="4" s="1"/>
  <c r="Q121" i="4"/>
  <c r="BM121" i="4" s="1"/>
  <c r="K121" i="4"/>
  <c r="BG121" i="4" s="1"/>
  <c r="I121" i="4"/>
  <c r="BE121" i="4" s="1"/>
  <c r="H121" i="4"/>
  <c r="BD121" i="4" s="1"/>
  <c r="AG14" i="29"/>
  <c r="AG15" i="29"/>
  <c r="AG9" i="29"/>
  <c r="AG17" i="29"/>
  <c r="AG16" i="29"/>
  <c r="AG11" i="29"/>
  <c r="AG10" i="29"/>
  <c r="AG7" i="29"/>
  <c r="AG18" i="29"/>
  <c r="AH4" i="29"/>
  <c r="AG5" i="29"/>
  <c r="AG12" i="29"/>
  <c r="AG6" i="29"/>
  <c r="AG13" i="29"/>
  <c r="AG8" i="29"/>
  <c r="AX41" i="4" a="1"/>
  <c r="AX41" i="4" s="1"/>
  <c r="DQ37" i="2" l="1"/>
  <c r="DN38" i="2"/>
  <c r="DO37" i="2"/>
  <c r="AO36" i="2"/>
  <c r="AN37" i="2"/>
  <c r="AQ36" i="2"/>
  <c r="FB41" i="2"/>
  <c r="FA42" i="2"/>
  <c r="FD41" i="2"/>
  <c r="AZ12" i="4" a="1"/>
  <c r="AZ12" i="4" s="1"/>
  <c r="AZ11" i="4" a="1"/>
  <c r="AZ11" i="4" s="1"/>
  <c r="AZ13" i="4" a="1"/>
  <c r="AZ13" i="4" s="1"/>
  <c r="AZ16" i="4" a="1"/>
  <c r="AZ16" i="4" s="1"/>
  <c r="AZ14" i="4" a="1"/>
  <c r="AZ14" i="4" s="1"/>
  <c r="AZ15" i="4" a="1"/>
  <c r="AZ15" i="4" s="1"/>
  <c r="AZ18" i="4" a="1"/>
  <c r="AZ18" i="4" s="1"/>
  <c r="AZ17" i="4" a="1"/>
  <c r="AZ17" i="4" s="1"/>
  <c r="AZ20" i="4" a="1"/>
  <c r="AZ20" i="4" s="1"/>
  <c r="AZ19" i="4" a="1"/>
  <c r="AZ19" i="4" s="1"/>
  <c r="AZ21" i="4" a="1"/>
  <c r="AZ21" i="4" s="1"/>
  <c r="AZ22" i="4" a="1"/>
  <c r="AZ22" i="4" s="1"/>
  <c r="AZ23" i="4" a="1"/>
  <c r="AZ23" i="4" s="1"/>
  <c r="AZ24" i="4" a="1"/>
  <c r="AZ24" i="4" s="1"/>
  <c r="AZ26" i="4" a="1"/>
  <c r="AZ26" i="4" s="1"/>
  <c r="AZ25" i="4" a="1"/>
  <c r="AZ25" i="4" s="1"/>
  <c r="AZ27" i="4" a="1"/>
  <c r="AZ27" i="4" s="1"/>
  <c r="AZ30" i="4" a="1"/>
  <c r="AZ30" i="4" s="1"/>
  <c r="AZ37" i="4" a="1"/>
  <c r="AZ37" i="4" s="1"/>
  <c r="AZ31" i="4" a="1"/>
  <c r="AZ31" i="4" s="1"/>
  <c r="AZ35" i="4" a="1"/>
  <c r="AZ35" i="4" s="1"/>
  <c r="AZ33" i="4" a="1"/>
  <c r="AZ33" i="4" s="1"/>
  <c r="CG37" i="2"/>
  <c r="CF37" i="2"/>
  <c r="CH37" i="2"/>
  <c r="AU35" i="2"/>
  <c r="AS35" i="2"/>
  <c r="AT35" i="2"/>
  <c r="U36" i="2"/>
  <c r="S36" i="2"/>
  <c r="T36" i="2"/>
  <c r="T25" i="2"/>
  <c r="S25" i="2"/>
  <c r="P25" i="2" s="1"/>
  <c r="T8" i="2"/>
  <c r="S26" i="2"/>
  <c r="P26" i="2" s="1"/>
  <c r="S11" i="2"/>
  <c r="T12" i="2"/>
  <c r="S16" i="2"/>
  <c r="S17" i="2"/>
  <c r="T21" i="2"/>
  <c r="T23" i="2"/>
  <c r="T24" i="2"/>
  <c r="S8" i="2"/>
  <c r="P8" i="2" s="1"/>
  <c r="T26" i="2"/>
  <c r="T11" i="2"/>
  <c r="S12" i="2"/>
  <c r="P12" i="2" s="1"/>
  <c r="T14" i="2"/>
  <c r="S15" i="2"/>
  <c r="T16" i="2"/>
  <c r="T19" i="2"/>
  <c r="S20" i="2"/>
  <c r="S22" i="2"/>
  <c r="S24" i="2"/>
  <c r="P24" i="2" s="1"/>
  <c r="T9" i="2"/>
  <c r="T7" i="2" a="1"/>
  <c r="T7" i="2" s="1"/>
  <c r="S10" i="2"/>
  <c r="T13" i="2"/>
  <c r="T15" i="2"/>
  <c r="T18" i="2"/>
  <c r="S19" i="2"/>
  <c r="S21" i="2"/>
  <c r="P21" i="2" s="1"/>
  <c r="T22" i="2"/>
  <c r="S23" i="2"/>
  <c r="P23" i="2" s="1"/>
  <c r="S9" i="2"/>
  <c r="S7" i="2" a="1"/>
  <c r="S7" i="2" s="1"/>
  <c r="P7" i="2" s="1"/>
  <c r="T10" i="2"/>
  <c r="S13" i="2"/>
  <c r="P13" i="2" s="1"/>
  <c r="S14" i="2"/>
  <c r="T17" i="2"/>
  <c r="S18" i="2"/>
  <c r="T20" i="2"/>
  <c r="S27" i="2"/>
  <c r="T27" i="2"/>
  <c r="S28" i="2"/>
  <c r="T28" i="2"/>
  <c r="T29" i="2"/>
  <c r="S29" i="2"/>
  <c r="P29" i="2" s="1"/>
  <c r="S30" i="2"/>
  <c r="T30" i="2"/>
  <c r="S31" i="2"/>
  <c r="T31" i="2"/>
  <c r="S32" i="2"/>
  <c r="T32" i="2"/>
  <c r="S33" i="2"/>
  <c r="T33" i="2"/>
  <c r="S34" i="2"/>
  <c r="T34" i="2"/>
  <c r="AZ28" i="4" a="1"/>
  <c r="AZ28" i="4" s="1"/>
  <c r="AZ32" i="4" a="1"/>
  <c r="AZ32" i="4" s="1"/>
  <c r="BU35" i="2"/>
  <c r="CC17" i="2"/>
  <c r="AE37" i="2"/>
  <c r="DB38" i="2"/>
  <c r="DA39" i="2"/>
  <c r="DD38" i="2"/>
  <c r="EP31" i="2"/>
  <c r="EP19" i="2"/>
  <c r="FU33" i="2"/>
  <c r="BG35" i="2"/>
  <c r="BH35" i="2"/>
  <c r="BF35" i="2"/>
  <c r="DC31" i="2"/>
  <c r="DC29" i="2"/>
  <c r="DC27" i="2"/>
  <c r="DC19" i="2"/>
  <c r="DC8" i="2"/>
  <c r="DC20" i="2"/>
  <c r="ED39" i="2"/>
  <c r="EA40" i="2"/>
  <c r="EB39" i="2"/>
  <c r="P36" i="2"/>
  <c r="R36" i="2"/>
  <c r="E33" i="2"/>
  <c r="EP20" i="2"/>
  <c r="FO34" i="2"/>
  <c r="FN35" i="2"/>
  <c r="FQ34" i="2"/>
  <c r="BE35" i="2"/>
  <c r="BC35" i="2"/>
  <c r="EU37" i="2"/>
  <c r="ES37" i="2"/>
  <c r="ET37" i="2"/>
  <c r="DR36" i="2"/>
  <c r="AZ38" i="4" a="1"/>
  <c r="AZ38" i="4" s="1"/>
  <c r="EE38" i="2"/>
  <c r="AC34" i="2"/>
  <c r="AC32" i="2"/>
  <c r="AC28" i="2"/>
  <c r="AC21" i="2"/>
  <c r="AC11" i="2"/>
  <c r="AC17" i="2"/>
  <c r="AC7" i="2"/>
  <c r="AC23" i="2"/>
  <c r="AC18" i="2"/>
  <c r="AC9" i="2"/>
  <c r="AC20" i="2"/>
  <c r="AC10" i="2"/>
  <c r="N38" i="2"/>
  <c r="O37" i="2"/>
  <c r="Q37" i="2"/>
  <c r="B34" i="2"/>
  <c r="D34" i="2"/>
  <c r="A35" i="2"/>
  <c r="AZ29" i="4" a="1"/>
  <c r="AZ29" i="4" s="1"/>
  <c r="FE40" i="2"/>
  <c r="BR35" i="2"/>
  <c r="CC32" i="2"/>
  <c r="CC30" i="2"/>
  <c r="CC15" i="2"/>
  <c r="CC11" i="2"/>
  <c r="CC24" i="2"/>
  <c r="CC8" i="2"/>
  <c r="CC14" i="2"/>
  <c r="CC25" i="2"/>
  <c r="CR42" i="2"/>
  <c r="AG37" i="2"/>
  <c r="AH37" i="2"/>
  <c r="AF37" i="2"/>
  <c r="AC37" i="2" s="1"/>
  <c r="DG37" i="2"/>
  <c r="DC37" i="2" s="1"/>
  <c r="DF37" i="2"/>
  <c r="DH37" i="2"/>
  <c r="EP32" i="2"/>
  <c r="EP23" i="2"/>
  <c r="EP15" i="2"/>
  <c r="EP22" i="2"/>
  <c r="EP16" i="2"/>
  <c r="EP21" i="2"/>
  <c r="EP9" i="2"/>
  <c r="S35" i="2"/>
  <c r="P35" i="2" s="1"/>
  <c r="BB36" i="2"/>
  <c r="BA37" i="2"/>
  <c r="BD36" i="2"/>
  <c r="DC30" i="2"/>
  <c r="DC28" i="2"/>
  <c r="DC7" i="2"/>
  <c r="DC23" i="2"/>
  <c r="DC16" i="2"/>
  <c r="DC9" i="2"/>
  <c r="CE37" i="2"/>
  <c r="CC37" i="2" s="1"/>
  <c r="ER37" i="2"/>
  <c r="EP37" i="2"/>
  <c r="AZ34" i="4" a="1"/>
  <c r="AZ34" i="4" s="1"/>
  <c r="CT42" i="2"/>
  <c r="CU42" i="2"/>
  <c r="CS42" i="2"/>
  <c r="CP42" i="2" s="1"/>
  <c r="DE37" i="2"/>
  <c r="DS36" i="2"/>
  <c r="DP36" i="2" s="1"/>
  <c r="DU36" i="2"/>
  <c r="DT36" i="2"/>
  <c r="DT9" i="2"/>
  <c r="DT10" i="2"/>
  <c r="DS12" i="2"/>
  <c r="DS13" i="2"/>
  <c r="DS14" i="2"/>
  <c r="DP14" i="2" s="1"/>
  <c r="AR38" i="4" s="1" a="1"/>
  <c r="AR38" i="4" s="1"/>
  <c r="DS16" i="2"/>
  <c r="DS21" i="2"/>
  <c r="DS24" i="2"/>
  <c r="DS9" i="2"/>
  <c r="DP9" i="2" s="1"/>
  <c r="DT7" i="2" a="1"/>
  <c r="DT7" i="2" s="1"/>
  <c r="DS8" i="2"/>
  <c r="DT13" i="2"/>
  <c r="DS15" i="2"/>
  <c r="DP15" i="2" s="1"/>
  <c r="DT16" i="2"/>
  <c r="DS17" i="2"/>
  <c r="DS19" i="2"/>
  <c r="DT20" i="2"/>
  <c r="DT21" i="2"/>
  <c r="DT23" i="2"/>
  <c r="DT24" i="2"/>
  <c r="DS25" i="2"/>
  <c r="DP25" i="2" s="1"/>
  <c r="DS26" i="2"/>
  <c r="DP26" i="2" s="1"/>
  <c r="DT26" i="2"/>
  <c r="DS10" i="2"/>
  <c r="DT11" i="2"/>
  <c r="DT12" i="2"/>
  <c r="DT14" i="2"/>
  <c r="DT15" i="2"/>
  <c r="DS18" i="2"/>
  <c r="DT19" i="2"/>
  <c r="DS20" i="2"/>
  <c r="DT22" i="2"/>
  <c r="DS7" i="2" a="1"/>
  <c r="DS7" i="2" s="1"/>
  <c r="DT8" i="2"/>
  <c r="DS11" i="2"/>
  <c r="DT17" i="2"/>
  <c r="DT18" i="2"/>
  <c r="DS22" i="2"/>
  <c r="DP22" i="2" s="1"/>
  <c r="DS23" i="2"/>
  <c r="DP23" i="2" s="1"/>
  <c r="DT25" i="2"/>
  <c r="DS27" i="2"/>
  <c r="DT27" i="2"/>
  <c r="DS28" i="2"/>
  <c r="DT28" i="2"/>
  <c r="DT29" i="2"/>
  <c r="DS29" i="2"/>
  <c r="DP29" i="2" s="1"/>
  <c r="DT30" i="2"/>
  <c r="DS30" i="2"/>
  <c r="DP30" i="2" s="1"/>
  <c r="DT31" i="2"/>
  <c r="DS31" i="2"/>
  <c r="DP31" i="2" s="1"/>
  <c r="DS32" i="2"/>
  <c r="DT32" i="2"/>
  <c r="DT33" i="2"/>
  <c r="DS33" i="2"/>
  <c r="DP33" i="2" s="1"/>
  <c r="DS34" i="2"/>
  <c r="DT34" i="2"/>
  <c r="AR35" i="2"/>
  <c r="AP35" i="2" s="1"/>
  <c r="EF38" i="2"/>
  <c r="EC38" i="2" s="1"/>
  <c r="EH38" i="2"/>
  <c r="EG38" i="2"/>
  <c r="AC33" i="2"/>
  <c r="AC29" i="2"/>
  <c r="AC8" i="2"/>
  <c r="M33" i="2"/>
  <c r="F33" i="2"/>
  <c r="C33" i="2" s="1"/>
  <c r="H33" i="2"/>
  <c r="G33" i="2"/>
  <c r="AZ36" i="4" a="1"/>
  <c r="AZ36" i="4" s="1"/>
  <c r="FF40" i="2"/>
  <c r="FC40" i="2" s="1"/>
  <c r="FG40" i="2"/>
  <c r="FH40" i="2"/>
  <c r="BO36" i="2"/>
  <c r="BQ36" i="2"/>
  <c r="BN37" i="2"/>
  <c r="CC33" i="2"/>
  <c r="CC28" i="2"/>
  <c r="CC27" i="2"/>
  <c r="CC23" i="2"/>
  <c r="CC12" i="2"/>
  <c r="CC16" i="2"/>
  <c r="CC18" i="2"/>
  <c r="CC9" i="2"/>
  <c r="CN44" i="2"/>
  <c r="CO43" i="2"/>
  <c r="CQ43" i="2"/>
  <c r="AB38" i="2"/>
  <c r="AA39" i="2"/>
  <c r="AD38" i="2"/>
  <c r="DS35" i="2"/>
  <c r="DP35" i="2" s="1"/>
  <c r="FR33" i="2"/>
  <c r="DC10" i="2"/>
  <c r="DC13" i="2"/>
  <c r="CB38" i="2"/>
  <c r="CA39" i="2"/>
  <c r="CD38" i="2"/>
  <c r="EN39" i="2"/>
  <c r="EO38" i="2"/>
  <c r="EQ38" i="2"/>
  <c r="K43" i="4"/>
  <c r="BG42" i="4"/>
  <c r="O43" i="4"/>
  <c r="BK42" i="4"/>
  <c r="Q43" i="4"/>
  <c r="BM42" i="4"/>
  <c r="G43" i="4"/>
  <c r="BC42" i="4"/>
  <c r="P43" i="4"/>
  <c r="BL42" i="4"/>
  <c r="U44" i="4"/>
  <c r="BQ43" i="4"/>
  <c r="J43" i="4"/>
  <c r="BF42" i="4"/>
  <c r="L43" i="4"/>
  <c r="BH42" i="4"/>
  <c r="S43" i="4"/>
  <c r="BO42" i="4"/>
  <c r="T43" i="4"/>
  <c r="BP42" i="4"/>
  <c r="I43" i="4"/>
  <c r="BE42" i="4"/>
  <c r="R43" i="4"/>
  <c r="BN42" i="4"/>
  <c r="M43" i="4"/>
  <c r="BI42" i="4"/>
  <c r="H43" i="4"/>
  <c r="BD42" i="4"/>
  <c r="H122" i="4"/>
  <c r="BD122" i="4" s="1"/>
  <c r="I122" i="4"/>
  <c r="BE122" i="4" s="1"/>
  <c r="K122" i="4"/>
  <c r="BG122" i="4" s="1"/>
  <c r="Q122" i="4"/>
  <c r="BM122" i="4" s="1"/>
  <c r="S122" i="4"/>
  <c r="BO122" i="4" s="1"/>
  <c r="R122" i="4"/>
  <c r="BN122" i="4" s="1"/>
  <c r="T122" i="4"/>
  <c r="BP122" i="4" s="1"/>
  <c r="P122" i="4"/>
  <c r="BL122" i="4" s="1"/>
  <c r="O122" i="4"/>
  <c r="BK122" i="4" s="1"/>
  <c r="U123" i="4"/>
  <c r="BQ123" i="4" s="1"/>
  <c r="M122" i="4"/>
  <c r="BI122" i="4" s="1"/>
  <c r="G122" i="4"/>
  <c r="BC122" i="4" s="1"/>
  <c r="L122" i="4"/>
  <c r="BH122" i="4" s="1"/>
  <c r="J122" i="4"/>
  <c r="BF122" i="4" s="1"/>
  <c r="AH12" i="29"/>
  <c r="AH8" i="29"/>
  <c r="AH14" i="29"/>
  <c r="AH15" i="29"/>
  <c r="AH7" i="29"/>
  <c r="AH16" i="29"/>
  <c r="AH9" i="29"/>
  <c r="AH10" i="29"/>
  <c r="AH17" i="29"/>
  <c r="AH11" i="29"/>
  <c r="AH18" i="29"/>
  <c r="AH13" i="29"/>
  <c r="AI4" i="29"/>
  <c r="AH5" i="29"/>
  <c r="AH6" i="29"/>
  <c r="AX42" i="4" a="1"/>
  <c r="AX42" i="4" s="1"/>
  <c r="AZ39" i="4" a="1"/>
  <c r="AZ39" i="4" s="1"/>
  <c r="ER38" i="2" l="1"/>
  <c r="CA40" i="2"/>
  <c r="CB39" i="2"/>
  <c r="CD39" i="2"/>
  <c r="CR43" i="2"/>
  <c r="BU36" i="2"/>
  <c r="BT36" i="2"/>
  <c r="BS36" i="2"/>
  <c r="BT25" i="2"/>
  <c r="BS25" i="2"/>
  <c r="BP25" i="2" s="1"/>
  <c r="BT7" i="2" a="1"/>
  <c r="BT7" i="2" s="1"/>
  <c r="BT9" i="2"/>
  <c r="BS10" i="2"/>
  <c r="BS11" i="2"/>
  <c r="BP11" i="2" s="1"/>
  <c r="BT13" i="2"/>
  <c r="BS14" i="2"/>
  <c r="BS18" i="2"/>
  <c r="BS23" i="2"/>
  <c r="BS8" i="2"/>
  <c r="BP8" i="2" s="1"/>
  <c r="BT8" i="2"/>
  <c r="BT12" i="2"/>
  <c r="BS13" i="2"/>
  <c r="BP13" i="2" s="1"/>
  <c r="BS16" i="2"/>
  <c r="BP16" i="2" s="1"/>
  <c r="BS17" i="2"/>
  <c r="BT18" i="2"/>
  <c r="BT20" i="2"/>
  <c r="BT21" i="2"/>
  <c r="BT22" i="2"/>
  <c r="BS26" i="2"/>
  <c r="BS9" i="2"/>
  <c r="BP9" i="2" s="1"/>
  <c r="BS15" i="2"/>
  <c r="BT16" i="2"/>
  <c r="BT17" i="2"/>
  <c r="BS19" i="2"/>
  <c r="BP19" i="2" s="1"/>
  <c r="BS21" i="2"/>
  <c r="BP21" i="2" s="1"/>
  <c r="BS24" i="2"/>
  <c r="BS7" i="2" a="1"/>
  <c r="BS7" i="2" s="1"/>
  <c r="BP7" i="2" s="1"/>
  <c r="BT26" i="2"/>
  <c r="BT10" i="2"/>
  <c r="BT11" i="2"/>
  <c r="BS12" i="2"/>
  <c r="BP12" i="2" s="1"/>
  <c r="BT14" i="2"/>
  <c r="BT15" i="2"/>
  <c r="BT19" i="2"/>
  <c r="BS20" i="2"/>
  <c r="BP20" i="2" s="1"/>
  <c r="BS22" i="2"/>
  <c r="BP22" i="2" s="1"/>
  <c r="BT23" i="2"/>
  <c r="BT24" i="2"/>
  <c r="BT27" i="2"/>
  <c r="BS27" i="2"/>
  <c r="BP27" i="2" s="1"/>
  <c r="BT28" i="2"/>
  <c r="BS28" i="2"/>
  <c r="BT29" i="2"/>
  <c r="BS29" i="2"/>
  <c r="BP29" i="2" s="1"/>
  <c r="BS30" i="2"/>
  <c r="BP30" i="2" s="1"/>
  <c r="BT30" i="2"/>
  <c r="BT31" i="2"/>
  <c r="BS31" i="2"/>
  <c r="BP31" i="2" s="1"/>
  <c r="BS32" i="2"/>
  <c r="BP32" i="2" s="1"/>
  <c r="BT32" i="2"/>
  <c r="BT33" i="2"/>
  <c r="BS33" i="2"/>
  <c r="BP33" i="2" s="1"/>
  <c r="BS34" i="2"/>
  <c r="BP34" i="2" s="1"/>
  <c r="BT34" i="2"/>
  <c r="DP34" i="2"/>
  <c r="DP32" i="2"/>
  <c r="DP28" i="2"/>
  <c r="DP11" i="2"/>
  <c r="DP20" i="2"/>
  <c r="DP17" i="2"/>
  <c r="DP8" i="2"/>
  <c r="DP21" i="2"/>
  <c r="DP12" i="2"/>
  <c r="BA38" i="2"/>
  <c r="BB37" i="2"/>
  <c r="BD37" i="2"/>
  <c r="H34" i="2"/>
  <c r="G34" i="2"/>
  <c r="F34" i="2"/>
  <c r="M34" i="2"/>
  <c r="R37" i="2"/>
  <c r="FO35" i="2"/>
  <c r="FN36" i="2"/>
  <c r="FQ35" i="2"/>
  <c r="EE39" i="2"/>
  <c r="DE38" i="2"/>
  <c r="P34" i="2"/>
  <c r="P32" i="2"/>
  <c r="P30" i="2"/>
  <c r="P28" i="2"/>
  <c r="P18" i="2"/>
  <c r="P16" i="2"/>
  <c r="FH41" i="2"/>
  <c r="FG41" i="2"/>
  <c r="FF41" i="2"/>
  <c r="DS37" i="2"/>
  <c r="DU37" i="2"/>
  <c r="DT37" i="2"/>
  <c r="ES38" i="2"/>
  <c r="EP38" i="2" s="1"/>
  <c r="EU38" i="2"/>
  <c r="ET38" i="2"/>
  <c r="CH38" i="2"/>
  <c r="CG38" i="2"/>
  <c r="CF38" i="2"/>
  <c r="AE38" i="2"/>
  <c r="CT43" i="2"/>
  <c r="CS43" i="2"/>
  <c r="CP43" i="2" s="1"/>
  <c r="CU43" i="2"/>
  <c r="DP16" i="2"/>
  <c r="BH36" i="2"/>
  <c r="BF36" i="2"/>
  <c r="BG36" i="2"/>
  <c r="U37" i="2"/>
  <c r="T37" i="2"/>
  <c r="P37" i="2" s="1"/>
  <c r="S37" i="2"/>
  <c r="FU34" i="2"/>
  <c r="DA40" i="2"/>
  <c r="DB39" i="2"/>
  <c r="DD39" i="2"/>
  <c r="AN19" i="4" a="1"/>
  <c r="AN19" i="4" s="1"/>
  <c r="AN20" i="4" a="1"/>
  <c r="AN20" i="4" s="1"/>
  <c r="AN21" i="4" a="1"/>
  <c r="AN21" i="4" s="1"/>
  <c r="AN22" i="4" a="1"/>
  <c r="AN22" i="4" s="1"/>
  <c r="AN23" i="4" a="1"/>
  <c r="AN23" i="4" s="1"/>
  <c r="AN24" i="4" a="1"/>
  <c r="AN24" i="4" s="1"/>
  <c r="AN25" i="4" a="1"/>
  <c r="AN25" i="4" s="1"/>
  <c r="AN26" i="4" a="1"/>
  <c r="AN26" i="4" s="1"/>
  <c r="AN27" i="4" a="1"/>
  <c r="AN27" i="4" s="1"/>
  <c r="AN28" i="4" a="1"/>
  <c r="AN28" i="4" s="1"/>
  <c r="AN29" i="4" a="1"/>
  <c r="AN29" i="4" s="1"/>
  <c r="AR36" i="2"/>
  <c r="DN39" i="2"/>
  <c r="DO38" i="2"/>
  <c r="DQ38" i="2"/>
  <c r="EN40" i="2"/>
  <c r="EO39" i="2"/>
  <c r="EQ39" i="2"/>
  <c r="AB39" i="2"/>
  <c r="AA40" i="2"/>
  <c r="AD39" i="2"/>
  <c r="CO44" i="2"/>
  <c r="CN45" i="2"/>
  <c r="CQ44" i="2"/>
  <c r="BO37" i="2"/>
  <c r="BQ37" i="2"/>
  <c r="BN38" i="2"/>
  <c r="DP27" i="2"/>
  <c r="DP7" i="2"/>
  <c r="DP18" i="2"/>
  <c r="A36" i="2"/>
  <c r="B35" i="2"/>
  <c r="D35" i="2"/>
  <c r="O38" i="2"/>
  <c r="N39" i="2"/>
  <c r="Q38" i="2"/>
  <c r="EF39" i="2"/>
  <c r="EC39" i="2" s="1"/>
  <c r="EG39" i="2"/>
  <c r="EH39" i="2"/>
  <c r="DF38" i="2"/>
  <c r="DC38" i="2" s="1"/>
  <c r="DH38" i="2"/>
  <c r="DG38" i="2"/>
  <c r="BT35" i="2"/>
  <c r="P33" i="2"/>
  <c r="P31" i="2"/>
  <c r="P27" i="2"/>
  <c r="P14" i="2"/>
  <c r="P9" i="2"/>
  <c r="P19" i="2"/>
  <c r="P10" i="2"/>
  <c r="P22" i="2"/>
  <c r="P15" i="2"/>
  <c r="P11" i="2"/>
  <c r="FE41" i="2"/>
  <c r="FC41" i="2"/>
  <c r="AO37" i="2"/>
  <c r="AN38" i="2"/>
  <c r="AQ37" i="2"/>
  <c r="DR37" i="2"/>
  <c r="DP37" i="2" s="1"/>
  <c r="CE38" i="2"/>
  <c r="CC38" i="2"/>
  <c r="AG38" i="2"/>
  <c r="AH38" i="2"/>
  <c r="AF38" i="2"/>
  <c r="AC38" i="2" s="1"/>
  <c r="BR36" i="2"/>
  <c r="BP36" i="2"/>
  <c r="DP10" i="2"/>
  <c r="DP19" i="2"/>
  <c r="DP24" i="2"/>
  <c r="DP13" i="2"/>
  <c r="BE36" i="2"/>
  <c r="BC36" i="2"/>
  <c r="E34" i="2"/>
  <c r="C34" i="2"/>
  <c r="FR34" i="2"/>
  <c r="EB40" i="2"/>
  <c r="EA41" i="2"/>
  <c r="AS36" i="4" s="1" a="1"/>
  <c r="AS36" i="4" s="1"/>
  <c r="ED40" i="2"/>
  <c r="BS35" i="2"/>
  <c r="BP35" i="2" s="1"/>
  <c r="P20" i="2"/>
  <c r="P17" i="2"/>
  <c r="FA43" i="2"/>
  <c r="FB42" i="2"/>
  <c r="FD42" i="2"/>
  <c r="AU36" i="2"/>
  <c r="AS36" i="2"/>
  <c r="AP36" i="2" s="1"/>
  <c r="AT36" i="2"/>
  <c r="AS25" i="2"/>
  <c r="AP25" i="2" s="1"/>
  <c r="AT25" i="2"/>
  <c r="AS7" i="2" a="1"/>
  <c r="AS7" i="2" s="1"/>
  <c r="AT7" i="2" a="1"/>
  <c r="AT7" i="2" s="1"/>
  <c r="AT10" i="2"/>
  <c r="AS11" i="2"/>
  <c r="AP11" i="2" s="1"/>
  <c r="AT12" i="2"/>
  <c r="AT16" i="2"/>
  <c r="AT18" i="2"/>
  <c r="AT20" i="2"/>
  <c r="AS22" i="2"/>
  <c r="AS23" i="2"/>
  <c r="AP23" i="2" s="1"/>
  <c r="AT8" i="2"/>
  <c r="AT13" i="2"/>
  <c r="AT14" i="2"/>
  <c r="AT15" i="2"/>
  <c r="AT17" i="2"/>
  <c r="AS18" i="2"/>
  <c r="AT19" i="2"/>
  <c r="AT21" i="2"/>
  <c r="AT26" i="2"/>
  <c r="AS9" i="2"/>
  <c r="AS10" i="2"/>
  <c r="AS14" i="2"/>
  <c r="AP14" i="2" s="1"/>
  <c r="AS17" i="2"/>
  <c r="AP17" i="2" s="1"/>
  <c r="AT22" i="2"/>
  <c r="AS24" i="2"/>
  <c r="AS26" i="2"/>
  <c r="AS8" i="2"/>
  <c r="AT9" i="2"/>
  <c r="AT11" i="2"/>
  <c r="AS12" i="2"/>
  <c r="AP12" i="2" s="1"/>
  <c r="AS13" i="2"/>
  <c r="AP13" i="2" s="1"/>
  <c r="AS15" i="2"/>
  <c r="AS16" i="2"/>
  <c r="AS19" i="2"/>
  <c r="AP19" i="2" s="1"/>
  <c r="AS20" i="2"/>
  <c r="AP20" i="2" s="1"/>
  <c r="AS21" i="2"/>
  <c r="AT23" i="2"/>
  <c r="AT24" i="2"/>
  <c r="AT27" i="2"/>
  <c r="AS27" i="2"/>
  <c r="AS28" i="2"/>
  <c r="AT28" i="2"/>
  <c r="AT29" i="2"/>
  <c r="AS29" i="2"/>
  <c r="AS30" i="2"/>
  <c r="AT30" i="2"/>
  <c r="AS31" i="2"/>
  <c r="AP31" i="2" s="1"/>
  <c r="AT31" i="2"/>
  <c r="AS32" i="2"/>
  <c r="AT32" i="2"/>
  <c r="AS33" i="2"/>
  <c r="AP33" i="2" s="1"/>
  <c r="AT33" i="2"/>
  <c r="AT34" i="2"/>
  <c r="AS34" i="2"/>
  <c r="AP34" i="2" s="1"/>
  <c r="H44" i="4"/>
  <c r="BD43" i="4"/>
  <c r="M44" i="4"/>
  <c r="BI43" i="4"/>
  <c r="R44" i="4"/>
  <c r="BN43" i="4"/>
  <c r="I44" i="4"/>
  <c r="BE43" i="4"/>
  <c r="T44" i="4"/>
  <c r="BP43" i="4"/>
  <c r="S44" i="4"/>
  <c r="BO43" i="4"/>
  <c r="L44" i="4"/>
  <c r="BH43" i="4"/>
  <c r="J44" i="4"/>
  <c r="BF43" i="4"/>
  <c r="U45" i="4"/>
  <c r="BQ44" i="4"/>
  <c r="P44" i="4"/>
  <c r="BL43" i="4"/>
  <c r="G44" i="4"/>
  <c r="BC43" i="4"/>
  <c r="Q44" i="4"/>
  <c r="BM43" i="4"/>
  <c r="O44" i="4"/>
  <c r="BK43" i="4"/>
  <c r="K44" i="4"/>
  <c r="BG43" i="4"/>
  <c r="J123" i="4"/>
  <c r="BF123" i="4" s="1"/>
  <c r="L123" i="4"/>
  <c r="BH123" i="4" s="1"/>
  <c r="G123" i="4"/>
  <c r="BC123" i="4" s="1"/>
  <c r="M123" i="4"/>
  <c r="BI123" i="4" s="1"/>
  <c r="U124" i="4"/>
  <c r="BQ124" i="4" s="1"/>
  <c r="O123" i="4"/>
  <c r="BK123" i="4" s="1"/>
  <c r="P123" i="4"/>
  <c r="BL123" i="4" s="1"/>
  <c r="T123" i="4"/>
  <c r="BP123" i="4" s="1"/>
  <c r="R123" i="4"/>
  <c r="BN123" i="4" s="1"/>
  <c r="S123" i="4"/>
  <c r="BO123" i="4" s="1"/>
  <c r="Q123" i="4"/>
  <c r="BM123" i="4" s="1"/>
  <c r="K123" i="4"/>
  <c r="BG123" i="4" s="1"/>
  <c r="I123" i="4"/>
  <c r="BE123" i="4" s="1"/>
  <c r="H123" i="4"/>
  <c r="BD123" i="4" s="1"/>
  <c r="AI10" i="29"/>
  <c r="AI12" i="29"/>
  <c r="AI11" i="29"/>
  <c r="AI14" i="29"/>
  <c r="AI16" i="29"/>
  <c r="AI5" i="29"/>
  <c r="AI18" i="29"/>
  <c r="AI7" i="29"/>
  <c r="AI17" i="29"/>
  <c r="AI6" i="29"/>
  <c r="AJ4" i="29"/>
  <c r="AI8" i="29"/>
  <c r="AI15" i="29"/>
  <c r="AI9" i="29"/>
  <c r="AI13" i="29"/>
  <c r="AX43" i="4" a="1"/>
  <c r="AX43" i="4" s="1"/>
  <c r="AS40" i="4" a="1"/>
  <c r="AS40" i="4" s="1"/>
  <c r="AZ40" i="4" a="1"/>
  <c r="AZ40" i="4" s="1"/>
  <c r="AP32" i="2" l="1"/>
  <c r="AP30" i="2"/>
  <c r="AP28" i="2"/>
  <c r="AP16" i="2"/>
  <c r="AP24" i="2"/>
  <c r="AP10" i="2"/>
  <c r="AP22" i="2"/>
  <c r="AP7" i="2"/>
  <c r="FB43" i="2"/>
  <c r="FA44" i="2"/>
  <c r="FD43" i="2"/>
  <c r="EH40" i="2"/>
  <c r="EF40" i="2"/>
  <c r="EG40" i="2"/>
  <c r="AO38" i="2"/>
  <c r="AN39" i="2"/>
  <c r="AQ38" i="2"/>
  <c r="R38" i="2"/>
  <c r="E35" i="2"/>
  <c r="CR44" i="2"/>
  <c r="AA41" i="2"/>
  <c r="AO36" i="4" s="1" a="1"/>
  <c r="AO36" i="4" s="1"/>
  <c r="AB40" i="2"/>
  <c r="AD40" i="2"/>
  <c r="AO40" i="4" a="1"/>
  <c r="AO40" i="4" s="1"/>
  <c r="EN41" i="2"/>
  <c r="EO40" i="2"/>
  <c r="EQ40" i="2"/>
  <c r="AY39" i="4" a="1"/>
  <c r="AY39" i="4" s="1"/>
  <c r="DU38" i="2"/>
  <c r="DT38" i="2"/>
  <c r="DS38" i="2"/>
  <c r="DB40" i="2"/>
  <c r="DA41" i="2"/>
  <c r="DD40" i="2"/>
  <c r="AQ35" i="4" a="1"/>
  <c r="AQ35" i="4" s="1"/>
  <c r="AQ40" i="4" a="1"/>
  <c r="AQ40" i="4" s="1"/>
  <c r="AQ36" i="4" a="1"/>
  <c r="AQ36" i="4" s="1"/>
  <c r="FR35" i="2"/>
  <c r="BE37" i="2"/>
  <c r="BP28" i="2"/>
  <c r="BP24" i="2"/>
  <c r="BP17" i="2"/>
  <c r="BP14" i="2"/>
  <c r="CE39" i="2"/>
  <c r="AP29" i="2"/>
  <c r="AP27" i="2"/>
  <c r="AP21" i="2"/>
  <c r="AP15" i="2"/>
  <c r="AP9" i="2"/>
  <c r="AP18" i="2"/>
  <c r="AU37" i="2"/>
  <c r="AS37" i="2"/>
  <c r="AT37" i="2"/>
  <c r="O39" i="2"/>
  <c r="N40" i="2"/>
  <c r="Q39" i="2"/>
  <c r="G35" i="2"/>
  <c r="H35" i="2"/>
  <c r="F35" i="2"/>
  <c r="C35" i="2" s="1"/>
  <c r="M35" i="2"/>
  <c r="BN39" i="2"/>
  <c r="BO38" i="2"/>
  <c r="BQ38" i="2"/>
  <c r="CO45" i="2"/>
  <c r="CQ45" i="2"/>
  <c r="AH39" i="2"/>
  <c r="AG39" i="2"/>
  <c r="AF39" i="2"/>
  <c r="DO39" i="2"/>
  <c r="DQ39" i="2"/>
  <c r="DN40" i="2"/>
  <c r="FO36" i="2"/>
  <c r="FN37" i="2"/>
  <c r="FQ36" i="2"/>
  <c r="BF37" i="2"/>
  <c r="BC37" i="2" s="1"/>
  <c r="BH37" i="2"/>
  <c r="BG37" i="2"/>
  <c r="BP15" i="2"/>
  <c r="CF39" i="2"/>
  <c r="CC39" i="2" s="1"/>
  <c r="CH39" i="2"/>
  <c r="CG39" i="2"/>
  <c r="FE42" i="2"/>
  <c r="EE40" i="2"/>
  <c r="EC40" i="2"/>
  <c r="U38" i="2"/>
  <c r="T38" i="2"/>
  <c r="S38" i="2"/>
  <c r="P38" i="2" s="1"/>
  <c r="B36" i="2"/>
  <c r="A37" i="2"/>
  <c r="D36" i="2"/>
  <c r="BR37" i="2"/>
  <c r="CT44" i="2"/>
  <c r="CU44" i="2"/>
  <c r="CS44" i="2"/>
  <c r="CP44" i="2" s="1"/>
  <c r="ER39" i="2"/>
  <c r="DE39" i="2"/>
  <c r="FS35" i="2"/>
  <c r="FP35" i="2" s="1"/>
  <c r="FU35" i="2"/>
  <c r="FT35" i="2"/>
  <c r="BA39" i="2"/>
  <c r="BB38" i="2"/>
  <c r="BD38" i="2"/>
  <c r="BP23" i="2"/>
  <c r="CA41" i="2"/>
  <c r="CB40" i="2"/>
  <c r="CD40" i="2"/>
  <c r="AW41" i="4" a="1"/>
  <c r="AW41" i="4" s="1"/>
  <c r="AP26" i="2"/>
  <c r="FF42" i="2"/>
  <c r="FH42" i="2"/>
  <c r="FC42" i="2" s="1"/>
  <c r="FG42" i="2"/>
  <c r="EB41" i="2"/>
  <c r="EA42" i="2"/>
  <c r="ED41" i="2"/>
  <c r="AS12" i="4" a="1"/>
  <c r="AS12" i="4" s="1"/>
  <c r="AS11" i="4" a="1"/>
  <c r="AS11" i="4" s="1"/>
  <c r="AS13" i="4" a="1"/>
  <c r="AS13" i="4" s="1"/>
  <c r="AS19" i="4" a="1"/>
  <c r="AS19" i="4" s="1"/>
  <c r="AS17" i="4" a="1"/>
  <c r="AS17" i="4" s="1"/>
  <c r="AS15" i="4" a="1"/>
  <c r="AS15" i="4" s="1"/>
  <c r="AS14" i="4" a="1"/>
  <c r="AS14" i="4" s="1"/>
  <c r="AS16" i="4" a="1"/>
  <c r="AS16" i="4" s="1"/>
  <c r="AS18" i="4" a="1"/>
  <c r="AS18" i="4" s="1"/>
  <c r="AS24" i="4" a="1"/>
  <c r="AS24" i="4" s="1"/>
  <c r="AS20" i="4" a="1"/>
  <c r="AS20" i="4" s="1"/>
  <c r="AS23" i="4" a="1"/>
  <c r="AS23" i="4" s="1"/>
  <c r="AS21" i="4" a="1"/>
  <c r="AS21" i="4" s="1"/>
  <c r="AS22" i="4" a="1"/>
  <c r="AS22" i="4" s="1"/>
  <c r="AS26" i="4" a="1"/>
  <c r="AS26" i="4" s="1"/>
  <c r="AS25" i="4" a="1"/>
  <c r="AS25" i="4" s="1"/>
  <c r="AS27" i="4" a="1"/>
  <c r="AS27" i="4" s="1"/>
  <c r="AS29" i="4" a="1"/>
  <c r="AS29" i="4" s="1"/>
  <c r="AS28" i="4" a="1"/>
  <c r="AS28" i="4" s="1"/>
  <c r="AS31" i="4" a="1"/>
  <c r="AS31" i="4" s="1"/>
  <c r="AS38" i="4" a="1"/>
  <c r="AS38" i="4" s="1"/>
  <c r="AS34" i="4" a="1"/>
  <c r="AS34" i="4" s="1"/>
  <c r="AS35" i="4" a="1"/>
  <c r="AS35" i="4" s="1"/>
  <c r="AS39" i="4" a="1"/>
  <c r="AS39" i="4" s="1"/>
  <c r="AS33" i="4" a="1"/>
  <c r="AS33" i="4" s="1"/>
  <c r="AS32" i="4" a="1"/>
  <c r="AS32" i="4" s="1"/>
  <c r="AS30" i="4" a="1"/>
  <c r="AS30" i="4" s="1"/>
  <c r="AR37" i="2"/>
  <c r="AP37" i="2" s="1"/>
  <c r="BU37" i="2"/>
  <c r="BS37" i="2"/>
  <c r="BP37" i="2" s="1"/>
  <c r="BT37" i="2"/>
  <c r="AE39" i="2"/>
  <c r="AC39" i="2" s="1"/>
  <c r="EU39" i="2"/>
  <c r="ET39" i="2"/>
  <c r="ES39" i="2"/>
  <c r="EP39" i="2" s="1"/>
  <c r="DR38" i="2"/>
  <c r="DP38" i="2"/>
  <c r="DH39" i="2"/>
  <c r="DG39" i="2"/>
  <c r="DF39" i="2"/>
  <c r="DC39" i="2" s="1"/>
  <c r="BP26" i="2"/>
  <c r="BP18" i="2"/>
  <c r="BP10" i="2"/>
  <c r="AS37" i="4" a="1"/>
  <c r="AS37" i="4" s="1"/>
  <c r="K45" i="4"/>
  <c r="BG44" i="4"/>
  <c r="O45" i="4"/>
  <c r="BK44" i="4"/>
  <c r="Q45" i="4"/>
  <c r="BM44" i="4"/>
  <c r="G45" i="4"/>
  <c r="BC44" i="4"/>
  <c r="P45" i="4"/>
  <c r="BL44" i="4"/>
  <c r="U46" i="4"/>
  <c r="BQ45" i="4"/>
  <c r="J45" i="4"/>
  <c r="BF44" i="4"/>
  <c r="L45" i="4"/>
  <c r="BH44" i="4"/>
  <c r="S45" i="4"/>
  <c r="BO44" i="4"/>
  <c r="T45" i="4"/>
  <c r="BP44" i="4"/>
  <c r="I45" i="4"/>
  <c r="BE44" i="4"/>
  <c r="R45" i="4"/>
  <c r="BN44" i="4"/>
  <c r="M45" i="4"/>
  <c r="BI44" i="4"/>
  <c r="H45" i="4"/>
  <c r="BD44" i="4"/>
  <c r="H124" i="4"/>
  <c r="BD124" i="4" s="1"/>
  <c r="I124" i="4"/>
  <c r="BE124" i="4" s="1"/>
  <c r="K124" i="4"/>
  <c r="BG124" i="4" s="1"/>
  <c r="Q124" i="4"/>
  <c r="BM124" i="4" s="1"/>
  <c r="S124" i="4"/>
  <c r="BO124" i="4" s="1"/>
  <c r="R124" i="4"/>
  <c r="BN124" i="4" s="1"/>
  <c r="T124" i="4"/>
  <c r="BP124" i="4" s="1"/>
  <c r="P124" i="4"/>
  <c r="BL124" i="4" s="1"/>
  <c r="O124" i="4"/>
  <c r="BK124" i="4" s="1"/>
  <c r="U125" i="4"/>
  <c r="BQ125" i="4" s="1"/>
  <c r="M124" i="4"/>
  <c r="BI124" i="4" s="1"/>
  <c r="G124" i="4"/>
  <c r="BC124" i="4" s="1"/>
  <c r="L124" i="4"/>
  <c r="BH124" i="4" s="1"/>
  <c r="J124" i="4"/>
  <c r="BF124" i="4" s="1"/>
  <c r="AJ18" i="29"/>
  <c r="AJ11" i="29"/>
  <c r="AJ5" i="29"/>
  <c r="AJ9" i="29"/>
  <c r="AJ16" i="29"/>
  <c r="AJ17" i="29"/>
  <c r="AK4" i="29"/>
  <c r="AJ15" i="29"/>
  <c r="AJ14" i="29"/>
  <c r="AJ8" i="29"/>
  <c r="AJ12" i="29"/>
  <c r="AJ10" i="29"/>
  <c r="AJ13" i="29"/>
  <c r="AJ6" i="29"/>
  <c r="AJ7" i="29"/>
  <c r="AY41" i="4" a="1"/>
  <c r="AY41" i="4" s="1"/>
  <c r="AX44" i="4" a="1"/>
  <c r="AX44" i="4" s="1"/>
  <c r="AS41" i="4" a="1"/>
  <c r="AS41" i="4" s="1"/>
  <c r="AQ42" i="4" a="1"/>
  <c r="AQ42" i="4" s="1"/>
  <c r="AO42" i="4" a="1"/>
  <c r="AO42" i="4" s="1"/>
  <c r="AW43" i="4" a="1"/>
  <c r="AW43" i="4" s="1"/>
  <c r="AZ41" i="4" a="1"/>
  <c r="AZ41" i="4" s="1"/>
  <c r="EA43" i="2" l="1"/>
  <c r="EB42" i="2"/>
  <c r="ED42" i="2"/>
  <c r="CE40" i="2"/>
  <c r="BE38" i="2"/>
  <c r="A38" i="2"/>
  <c r="D37" i="2"/>
  <c r="B37" i="2"/>
  <c r="FU36" i="2"/>
  <c r="FT36" i="2"/>
  <c r="FS36" i="2"/>
  <c r="FS25" i="2"/>
  <c r="FS57" i="2" a="1"/>
  <c r="FS57" i="2" s="1"/>
  <c r="FT7" i="2" a="1"/>
  <c r="FT7" i="2" s="1"/>
  <c r="FS7" i="2" a="1"/>
  <c r="FS7" i="2" s="1"/>
  <c r="FP7" i="2" s="1"/>
  <c r="FS9" i="2"/>
  <c r="FP9" i="2" s="1"/>
  <c r="FT10" i="2"/>
  <c r="FT11" i="2"/>
  <c r="FS15" i="2"/>
  <c r="FT17" i="2"/>
  <c r="FT18" i="2"/>
  <c r="FT19" i="2"/>
  <c r="FT23" i="2"/>
  <c r="FS26" i="2"/>
  <c r="FP26" i="2" s="1"/>
  <c r="FT26" i="2"/>
  <c r="FS54" i="2" a="1"/>
  <c r="FS54" i="2" s="1"/>
  <c r="FT55" i="2" a="1"/>
  <c r="FT55" i="2" s="1"/>
  <c r="FS8" i="2"/>
  <c r="FT9" i="2"/>
  <c r="FS10" i="2"/>
  <c r="FP10" i="2" s="1"/>
  <c r="FT13" i="2"/>
  <c r="FS14" i="2"/>
  <c r="FP14" i="2" s="1"/>
  <c r="FT16" i="2"/>
  <c r="FS17" i="2"/>
  <c r="FP17" i="2" s="1"/>
  <c r="FS18" i="2"/>
  <c r="FP18" i="2" s="1"/>
  <c r="FT20" i="2"/>
  <c r="FS21" i="2"/>
  <c r="FT22" i="2"/>
  <c r="FS56" i="2" a="1"/>
  <c r="FS56" i="2" s="1"/>
  <c r="FP56" i="2" s="1"/>
  <c r="FS55" i="2" a="1"/>
  <c r="FS55" i="2" s="1"/>
  <c r="FP55" i="2" s="1"/>
  <c r="FS11" i="2"/>
  <c r="FT12" i="2"/>
  <c r="FS13" i="2"/>
  <c r="FP13" i="2" s="1"/>
  <c r="BA16" i="4" s="1" a="1"/>
  <c r="BA16" i="4" s="1"/>
  <c r="FT15" i="2"/>
  <c r="FT21" i="2"/>
  <c r="FS23" i="2"/>
  <c r="FP23" i="2" s="1"/>
  <c r="FS24" i="2"/>
  <c r="FP24" i="2" s="1"/>
  <c r="FT54" i="2" a="1"/>
  <c r="FT54" i="2" s="1"/>
  <c r="FT56" i="2" a="1"/>
  <c r="FT56" i="2" s="1"/>
  <c r="FT57" i="2" a="1"/>
  <c r="FT57" i="2" s="1"/>
  <c r="FT8" i="2"/>
  <c r="FS12" i="2"/>
  <c r="FP12" i="2" s="1"/>
  <c r="FT14" i="2"/>
  <c r="FS16" i="2"/>
  <c r="FP16" i="2" s="1"/>
  <c r="FS19" i="2"/>
  <c r="FP19" i="2" s="1"/>
  <c r="FS20" i="2"/>
  <c r="FP20" i="2" s="1"/>
  <c r="FS22" i="2"/>
  <c r="FT24" i="2"/>
  <c r="FT25" i="2"/>
  <c r="FS27" i="2"/>
  <c r="FP27" i="2" s="1"/>
  <c r="FT27" i="2"/>
  <c r="FT28" i="2"/>
  <c r="FS28" i="2"/>
  <c r="FP28" i="2" s="1"/>
  <c r="FT29" i="2"/>
  <c r="FS29" i="2"/>
  <c r="FS30" i="2"/>
  <c r="FT30" i="2"/>
  <c r="FT31" i="2"/>
  <c r="FS31" i="2"/>
  <c r="FS32" i="2"/>
  <c r="FT32" i="2"/>
  <c r="FT33" i="2"/>
  <c r="FS33" i="2"/>
  <c r="FS34" i="2"/>
  <c r="FT34" i="2"/>
  <c r="DS39" i="2"/>
  <c r="DU39" i="2"/>
  <c r="DT39" i="2"/>
  <c r="CR45" i="2"/>
  <c r="BR38" i="2"/>
  <c r="R39" i="2"/>
  <c r="ER40" i="2"/>
  <c r="AR38" i="2"/>
  <c r="FG43" i="2"/>
  <c r="FF43" i="2"/>
  <c r="FH43" i="2"/>
  <c r="EF41" i="2"/>
  <c r="EG41" i="2"/>
  <c r="EH41" i="2"/>
  <c r="CF40" i="2"/>
  <c r="CC40" i="2" s="1"/>
  <c r="CH40" i="2"/>
  <c r="CG40" i="2"/>
  <c r="BF38" i="2"/>
  <c r="BC38" i="2" s="1"/>
  <c r="BH38" i="2"/>
  <c r="BG38" i="2"/>
  <c r="M36" i="2"/>
  <c r="G36" i="2"/>
  <c r="H36" i="2"/>
  <c r="F36" i="2"/>
  <c r="CU45" i="2"/>
  <c r="CS45" i="2"/>
  <c r="CT45" i="2"/>
  <c r="CP45" i="2" s="1"/>
  <c r="BU38" i="2"/>
  <c r="BT38" i="2"/>
  <c r="BS38" i="2"/>
  <c r="BP38" i="2" s="1"/>
  <c r="O40" i="2"/>
  <c r="N41" i="2"/>
  <c r="AN41" i="4" s="1" a="1"/>
  <c r="AN41" i="4" s="1"/>
  <c r="Q40" i="2"/>
  <c r="AN43" i="4" a="1"/>
  <c r="AN43" i="4" s="1"/>
  <c r="DE40" i="2"/>
  <c r="ET40" i="2"/>
  <c r="EU40" i="2"/>
  <c r="ES40" i="2"/>
  <c r="EP40" i="2" s="1"/>
  <c r="AE40" i="2"/>
  <c r="AN40" i="2"/>
  <c r="AO39" i="2"/>
  <c r="AQ39" i="2"/>
  <c r="CA42" i="2"/>
  <c r="CB41" i="2"/>
  <c r="CD41" i="2"/>
  <c r="AW13" i="4" a="1"/>
  <c r="AW13" i="4" s="1"/>
  <c r="AW12" i="4" a="1"/>
  <c r="AW12" i="4" s="1"/>
  <c r="AW11" i="4" a="1"/>
  <c r="AW11" i="4" s="1"/>
  <c r="AW18" i="4" a="1"/>
  <c r="AW18" i="4" s="1"/>
  <c r="AW15" i="4" a="1"/>
  <c r="AW15" i="4" s="1"/>
  <c r="AW14" i="4" a="1"/>
  <c r="AW14" i="4" s="1"/>
  <c r="AW16" i="4" a="1"/>
  <c r="AW16" i="4" s="1"/>
  <c r="AW20" i="4" a="1"/>
  <c r="AW20" i="4" s="1"/>
  <c r="AW17" i="4" a="1"/>
  <c r="AW17" i="4" s="1"/>
  <c r="AW19" i="4" a="1"/>
  <c r="AW19" i="4" s="1"/>
  <c r="AW21" i="4" a="1"/>
  <c r="AW21" i="4" s="1"/>
  <c r="AW25" i="4" a="1"/>
  <c r="AW25" i="4" s="1"/>
  <c r="AW22" i="4" a="1"/>
  <c r="AW22" i="4" s="1"/>
  <c r="AW23" i="4" a="1"/>
  <c r="AW23" i="4" s="1"/>
  <c r="AW24" i="4" a="1"/>
  <c r="AW24" i="4" s="1"/>
  <c r="AW26" i="4" a="1"/>
  <c r="AW26" i="4" s="1"/>
  <c r="AW30" i="4" a="1"/>
  <c r="AW30" i="4" s="1"/>
  <c r="AW28" i="4" a="1"/>
  <c r="AW28" i="4" s="1"/>
  <c r="AW27" i="4" a="1"/>
  <c r="AW27" i="4" s="1"/>
  <c r="AW29" i="4" a="1"/>
  <c r="AW29" i="4" s="1"/>
  <c r="AW31" i="4" a="1"/>
  <c r="AW31" i="4" s="1"/>
  <c r="AW32" i="4" a="1"/>
  <c r="AW32" i="4" s="1"/>
  <c r="AW33" i="4" a="1"/>
  <c r="AW33" i="4" s="1"/>
  <c r="AW38" i="4" a="1"/>
  <c r="AW38" i="4" s="1"/>
  <c r="AW39" i="4" a="1"/>
  <c r="AW39" i="4" s="1"/>
  <c r="AW37" i="4" a="1"/>
  <c r="AW37" i="4" s="1"/>
  <c r="AW34" i="4" a="1"/>
  <c r="AW34" i="4" s="1"/>
  <c r="AW36" i="4" a="1"/>
  <c r="AW36" i="4" s="1"/>
  <c r="AW40" i="4" a="1"/>
  <c r="AW40" i="4" s="1"/>
  <c r="AW42" i="4" a="1"/>
  <c r="AW42" i="4" s="1"/>
  <c r="BB39" i="2"/>
  <c r="BA40" i="2"/>
  <c r="BD39" i="2"/>
  <c r="FP36" i="2"/>
  <c r="FR36" i="2"/>
  <c r="DN41" i="2"/>
  <c r="DO40" i="2"/>
  <c r="DQ40" i="2"/>
  <c r="AR40" i="4" a="1"/>
  <c r="AR40" i="4" s="1"/>
  <c r="BN40" i="2"/>
  <c r="BQ39" i="2"/>
  <c r="BO39" i="2"/>
  <c r="T39" i="2"/>
  <c r="S39" i="2"/>
  <c r="P39" i="2" s="1"/>
  <c r="U39" i="2"/>
  <c r="DB41" i="2"/>
  <c r="DA42" i="2"/>
  <c r="DD41" i="2"/>
  <c r="AQ13" i="4" a="1"/>
  <c r="AQ13" i="4" s="1"/>
  <c r="AQ12" i="4" a="1"/>
  <c r="AQ12" i="4" s="1"/>
  <c r="AQ11" i="4" a="1"/>
  <c r="AQ11" i="4" s="1"/>
  <c r="AQ15" i="4" a="1"/>
  <c r="AQ15" i="4" s="1"/>
  <c r="AQ17" i="4" a="1"/>
  <c r="AQ17" i="4" s="1"/>
  <c r="AQ18" i="4" a="1"/>
  <c r="AQ18" i="4" s="1"/>
  <c r="AQ14" i="4" a="1"/>
  <c r="AQ14" i="4" s="1"/>
  <c r="AQ16" i="4" a="1"/>
  <c r="AQ16" i="4" s="1"/>
  <c r="AQ19" i="4" a="1"/>
  <c r="AQ19" i="4" s="1"/>
  <c r="AQ23" i="4" a="1"/>
  <c r="AQ23" i="4" s="1"/>
  <c r="AQ21" i="4" a="1"/>
  <c r="AQ21" i="4" s="1"/>
  <c r="AQ20" i="4" a="1"/>
  <c r="AQ20" i="4" s="1"/>
  <c r="AQ22" i="4" a="1"/>
  <c r="AQ22" i="4" s="1"/>
  <c r="AQ29" i="4" a="1"/>
  <c r="AQ29" i="4" s="1"/>
  <c r="AQ24" i="4" a="1"/>
  <c r="AQ24" i="4" s="1"/>
  <c r="AQ25" i="4" a="1"/>
  <c r="AQ25" i="4" s="1"/>
  <c r="AQ26" i="4" a="1"/>
  <c r="AQ26" i="4" s="1"/>
  <c r="AQ28" i="4" a="1"/>
  <c r="AQ28" i="4" s="1"/>
  <c r="AQ27" i="4" a="1"/>
  <c r="AQ27" i="4" s="1"/>
  <c r="AQ30" i="4" a="1"/>
  <c r="AQ30" i="4" s="1"/>
  <c r="AQ32" i="4" a="1"/>
  <c r="AQ32" i="4" s="1"/>
  <c r="AQ31" i="4" a="1"/>
  <c r="AQ31" i="4" s="1"/>
  <c r="AQ38" i="4" a="1"/>
  <c r="AQ38" i="4" s="1"/>
  <c r="AQ33" i="4" a="1"/>
  <c r="AQ33" i="4" s="1"/>
  <c r="AQ37" i="4" a="1"/>
  <c r="AQ37" i="4" s="1"/>
  <c r="AQ39" i="4" a="1"/>
  <c r="AQ39" i="4" s="1"/>
  <c r="AQ34" i="4" a="1"/>
  <c r="AQ34" i="4" s="1"/>
  <c r="AQ41" i="4" a="1"/>
  <c r="AQ41" i="4" s="1"/>
  <c r="EO41" i="2"/>
  <c r="EN42" i="2"/>
  <c r="EQ41" i="2"/>
  <c r="AY11" i="4" a="1"/>
  <c r="AY11" i="4" s="1"/>
  <c r="AY13" i="4" a="1"/>
  <c r="AY13" i="4" s="1"/>
  <c r="AY12" i="4" a="1"/>
  <c r="AY12" i="4" s="1"/>
  <c r="AY14" i="4" a="1"/>
  <c r="AY14" i="4" s="1"/>
  <c r="AY17" i="4" a="1"/>
  <c r="AY17" i="4" s="1"/>
  <c r="AY18" i="4" a="1"/>
  <c r="AY18" i="4" s="1"/>
  <c r="AY16" i="4" a="1"/>
  <c r="AY16" i="4" s="1"/>
  <c r="AY15" i="4" a="1"/>
  <c r="AY15" i="4" s="1"/>
  <c r="AY19" i="4" a="1"/>
  <c r="AY19" i="4" s="1"/>
  <c r="AY23" i="4" a="1"/>
  <c r="AY23" i="4" s="1"/>
  <c r="AY22" i="4" a="1"/>
  <c r="AY22" i="4" s="1"/>
  <c r="AY20" i="4" a="1"/>
  <c r="AY20" i="4" s="1"/>
  <c r="AY21" i="4" a="1"/>
  <c r="AY21" i="4" s="1"/>
  <c r="AY25" i="4" a="1"/>
  <c r="AY25" i="4" s="1"/>
  <c r="AY24" i="4" a="1"/>
  <c r="AY24" i="4" s="1"/>
  <c r="AY27" i="4" a="1"/>
  <c r="AY27" i="4" s="1"/>
  <c r="AY26" i="4" a="1"/>
  <c r="AY26" i="4" s="1"/>
  <c r="AY28" i="4" a="1"/>
  <c r="AY28" i="4" s="1"/>
  <c r="AY30" i="4" a="1"/>
  <c r="AY30" i="4" s="1"/>
  <c r="AY29" i="4" a="1"/>
  <c r="AY29" i="4" s="1"/>
  <c r="AY31" i="4" a="1"/>
  <c r="AY31" i="4" s="1"/>
  <c r="AY33" i="4" a="1"/>
  <c r="AY33" i="4" s="1"/>
  <c r="AY37" i="4" a="1"/>
  <c r="AY37" i="4" s="1"/>
  <c r="AY38" i="4" a="1"/>
  <c r="AY38" i="4" s="1"/>
  <c r="AY35" i="4" a="1"/>
  <c r="AY35" i="4" s="1"/>
  <c r="AY34" i="4" a="1"/>
  <c r="AY34" i="4" s="1"/>
  <c r="AY32" i="4" a="1"/>
  <c r="AY32" i="4" s="1"/>
  <c r="AY36" i="4" a="1"/>
  <c r="AY36" i="4" s="1"/>
  <c r="AY40" i="4" a="1"/>
  <c r="AY40" i="4" s="1"/>
  <c r="AG40" i="2"/>
  <c r="AH40" i="2"/>
  <c r="AF40" i="2"/>
  <c r="AC40" i="2" s="1"/>
  <c r="AS38" i="2"/>
  <c r="AP38" i="2" s="1"/>
  <c r="AU38" i="2"/>
  <c r="AT38" i="2"/>
  <c r="FE43" i="2"/>
  <c r="FC43" i="2"/>
  <c r="AW35" i="4" a="1"/>
  <c r="AW35" i="4" s="1"/>
  <c r="EE41" i="2"/>
  <c r="EC41" i="2"/>
  <c r="E36" i="2"/>
  <c r="C36" i="2"/>
  <c r="FN38" i="2"/>
  <c r="FO37" i="2"/>
  <c r="FQ37" i="2"/>
  <c r="DR39" i="2"/>
  <c r="DP39" i="2"/>
  <c r="DF40" i="2"/>
  <c r="DC40" i="2" s="1"/>
  <c r="DG40" i="2"/>
  <c r="DH40" i="2"/>
  <c r="AB41" i="2"/>
  <c r="AA42" i="2"/>
  <c r="AD41" i="2"/>
  <c r="AO11" i="4" a="1"/>
  <c r="AO11" i="4" s="1"/>
  <c r="AO12" i="4" a="1"/>
  <c r="AO12" i="4" s="1"/>
  <c r="AO14" i="4" a="1"/>
  <c r="AO14" i="4" s="1"/>
  <c r="AO13" i="4" a="1"/>
  <c r="AO13" i="4" s="1"/>
  <c r="AO16" i="4" a="1"/>
  <c r="AO16" i="4" s="1"/>
  <c r="AO15" i="4" a="1"/>
  <c r="AO15" i="4" s="1"/>
  <c r="AO19" i="4" a="1"/>
  <c r="AO19" i="4" s="1"/>
  <c r="AO17" i="4" a="1"/>
  <c r="AO17" i="4" s="1"/>
  <c r="AO18" i="4" a="1"/>
  <c r="AO18" i="4" s="1"/>
  <c r="AO20" i="4" a="1"/>
  <c r="AO20" i="4" s="1"/>
  <c r="AO21" i="4" a="1"/>
  <c r="AO21" i="4" s="1"/>
  <c r="AO22" i="4" a="1"/>
  <c r="AO22" i="4" s="1"/>
  <c r="AO23" i="4" a="1"/>
  <c r="AO23" i="4" s="1"/>
  <c r="AO25" i="4" a="1"/>
  <c r="AO25" i="4" s="1"/>
  <c r="AO24" i="4" a="1"/>
  <c r="AO24" i="4" s="1"/>
  <c r="AO26" i="4" a="1"/>
  <c r="AO26" i="4" s="1"/>
  <c r="AO29" i="4" a="1"/>
  <c r="AO29" i="4" s="1"/>
  <c r="AO28" i="4" a="1"/>
  <c r="AO28" i="4" s="1"/>
  <c r="AO27" i="4" a="1"/>
  <c r="AO27" i="4" s="1"/>
  <c r="AO31" i="4" a="1"/>
  <c r="AO31" i="4" s="1"/>
  <c r="AO34" i="4" a="1"/>
  <c r="AO34" i="4" s="1"/>
  <c r="AO30" i="4" a="1"/>
  <c r="AO30" i="4" s="1"/>
  <c r="AO33" i="4" a="1"/>
  <c r="AO33" i="4" s="1"/>
  <c r="AO32" i="4" a="1"/>
  <c r="AO32" i="4" s="1"/>
  <c r="AO37" i="4" a="1"/>
  <c r="AO37" i="4" s="1"/>
  <c r="AO38" i="4" a="1"/>
  <c r="AO38" i="4" s="1"/>
  <c r="AO41" i="4" a="1"/>
  <c r="AO41" i="4" s="1"/>
  <c r="AO39" i="4" a="1"/>
  <c r="AO39" i="4" s="1"/>
  <c r="AO35" i="4" a="1"/>
  <c r="AO35" i="4" s="1"/>
  <c r="FB44" i="2"/>
  <c r="FA45" i="2"/>
  <c r="FD44" i="2"/>
  <c r="H46" i="4"/>
  <c r="BD45" i="4"/>
  <c r="M46" i="4"/>
  <c r="BI45" i="4"/>
  <c r="R46" i="4"/>
  <c r="BN45" i="4"/>
  <c r="I46" i="4"/>
  <c r="BE45" i="4"/>
  <c r="T46" i="4"/>
  <c r="BP45" i="4"/>
  <c r="S46" i="4"/>
  <c r="BO45" i="4"/>
  <c r="L46" i="4"/>
  <c r="BH45" i="4"/>
  <c r="J46" i="4"/>
  <c r="BF45" i="4"/>
  <c r="U47" i="4"/>
  <c r="BQ46" i="4"/>
  <c r="P46" i="4"/>
  <c r="BL45" i="4"/>
  <c r="G46" i="4"/>
  <c r="BC45" i="4"/>
  <c r="Q46" i="4"/>
  <c r="BM45" i="4"/>
  <c r="O46" i="4"/>
  <c r="BK45" i="4"/>
  <c r="K46" i="4"/>
  <c r="BG45" i="4"/>
  <c r="J125" i="4"/>
  <c r="BF125" i="4" s="1"/>
  <c r="L125" i="4"/>
  <c r="BH125" i="4" s="1"/>
  <c r="G125" i="4"/>
  <c r="BC125" i="4" s="1"/>
  <c r="M125" i="4"/>
  <c r="BI125" i="4" s="1"/>
  <c r="U126" i="4"/>
  <c r="BQ126" i="4" s="1"/>
  <c r="O125" i="4"/>
  <c r="BK125" i="4" s="1"/>
  <c r="P125" i="4"/>
  <c r="BL125" i="4" s="1"/>
  <c r="T125" i="4"/>
  <c r="BP125" i="4" s="1"/>
  <c r="R125" i="4"/>
  <c r="BN125" i="4" s="1"/>
  <c r="S125" i="4"/>
  <c r="BO125" i="4" s="1"/>
  <c r="Q125" i="4"/>
  <c r="BM125" i="4" s="1"/>
  <c r="K125" i="4"/>
  <c r="BG125" i="4" s="1"/>
  <c r="I125" i="4"/>
  <c r="BE125" i="4" s="1"/>
  <c r="H125" i="4"/>
  <c r="BD125" i="4" s="1"/>
  <c r="AK17" i="29"/>
  <c r="AK10" i="29"/>
  <c r="AL4" i="29"/>
  <c r="AK18" i="29"/>
  <c r="AK11" i="29"/>
  <c r="AK13" i="29"/>
  <c r="AK5" i="29"/>
  <c r="AK7" i="29"/>
  <c r="AK15" i="29"/>
  <c r="AK8" i="29"/>
  <c r="AK12" i="29"/>
  <c r="AK6" i="29"/>
  <c r="AK9" i="29"/>
  <c r="AK14" i="29"/>
  <c r="AK16" i="29"/>
  <c r="AY42" i="4" a="1"/>
  <c r="AY42" i="4" s="1"/>
  <c r="AR42" i="4" a="1"/>
  <c r="AR42" i="4" s="1"/>
  <c r="AS42" i="4" a="1"/>
  <c r="AS42" i="4" s="1"/>
  <c r="AX45" i="4" a="1"/>
  <c r="AX45" i="4" s="1"/>
  <c r="AZ42" i="4" a="1"/>
  <c r="AZ42" i="4" s="1"/>
  <c r="AW44" i="4" a="1"/>
  <c r="AW44" i="4" s="1"/>
  <c r="AO43" i="4" a="1"/>
  <c r="AO43" i="4" s="1"/>
  <c r="AN45" i="4" a="1"/>
  <c r="AN45" i="4" s="1"/>
  <c r="AQ43" i="4" a="1"/>
  <c r="AQ43" i="4" s="1"/>
  <c r="FE44" i="2" l="1"/>
  <c r="AE41" i="2"/>
  <c r="FO38" i="2"/>
  <c r="FN39" i="2"/>
  <c r="FQ38" i="2"/>
  <c r="EN43" i="2"/>
  <c r="EO42" i="2"/>
  <c r="EQ42" i="2"/>
  <c r="DH41" i="2"/>
  <c r="DF41" i="2"/>
  <c r="DG41" i="2"/>
  <c r="BR39" i="2"/>
  <c r="DR40" i="2"/>
  <c r="BE39" i="2"/>
  <c r="AO40" i="2"/>
  <c r="AN41" i="2"/>
  <c r="AQ40" i="2"/>
  <c r="AP39" i="4" a="1"/>
  <c r="AP39" i="4" s="1"/>
  <c r="AP37" i="4" a="1"/>
  <c r="AP37" i="4" s="1"/>
  <c r="AP34" i="4" a="1"/>
  <c r="AP34" i="4" s="1"/>
  <c r="AP41" i="4" a="1"/>
  <c r="AP41" i="4" s="1"/>
  <c r="AN39" i="4" a="1"/>
  <c r="AN39" i="4" s="1"/>
  <c r="AN35" i="4" a="1"/>
  <c r="AN35" i="4" s="1"/>
  <c r="FP33" i="2"/>
  <c r="FP31" i="2"/>
  <c r="FP29" i="2"/>
  <c r="FP22" i="2"/>
  <c r="FP11" i="2"/>
  <c r="FP21" i="2"/>
  <c r="FP57" i="2"/>
  <c r="E37" i="2"/>
  <c r="EB43" i="2"/>
  <c r="EA44" i="2"/>
  <c r="ED43" i="2"/>
  <c r="FB45" i="2"/>
  <c r="FD45" i="2"/>
  <c r="AA43" i="2"/>
  <c r="AB42" i="2"/>
  <c r="AD42" i="2"/>
  <c r="ET41" i="2"/>
  <c r="EU41" i="2"/>
  <c r="ES41" i="2"/>
  <c r="BO40" i="2"/>
  <c r="BN41" i="2"/>
  <c r="BQ40" i="2"/>
  <c r="AV39" i="4" a="1"/>
  <c r="AV39" i="4" s="1"/>
  <c r="AV38" i="4" a="1"/>
  <c r="AV38" i="4" s="1"/>
  <c r="AV35" i="4" a="1"/>
  <c r="AV35" i="4" s="1"/>
  <c r="AV41" i="4" a="1"/>
  <c r="AV41" i="4" s="1"/>
  <c r="DU40" i="2"/>
  <c r="DT40" i="2"/>
  <c r="DS40" i="2"/>
  <c r="DP40" i="2" s="1"/>
  <c r="BA41" i="2"/>
  <c r="BB40" i="2"/>
  <c r="BD40" i="2"/>
  <c r="AU36" i="4" a="1"/>
  <c r="AU36" i="4" s="1"/>
  <c r="AU42" i="4" a="1"/>
  <c r="AU42" i="4" s="1"/>
  <c r="AU38" i="4" a="1"/>
  <c r="AU38" i="4" s="1"/>
  <c r="AU40" i="4" a="1"/>
  <c r="AU40" i="4" s="1"/>
  <c r="AU37" i="4" a="1"/>
  <c r="AU37" i="4" s="1"/>
  <c r="CE41" i="2"/>
  <c r="R40" i="2"/>
  <c r="FP8" i="2"/>
  <c r="FP25" i="2"/>
  <c r="B38" i="2"/>
  <c r="D38" i="2"/>
  <c r="A39" i="2"/>
  <c r="FG44" i="2"/>
  <c r="FF44" i="2"/>
  <c r="FC44" i="2" s="1"/>
  <c r="FH44" i="2"/>
  <c r="AH41" i="2"/>
  <c r="AF41" i="2"/>
  <c r="AC41" i="2" s="1"/>
  <c r="AG41" i="2"/>
  <c r="FR37" i="2"/>
  <c r="DE41" i="2"/>
  <c r="DC41" i="2"/>
  <c r="DN42" i="2"/>
  <c r="DO41" i="2"/>
  <c r="AR11" i="4" a="1"/>
  <c r="AR11" i="4" s="1"/>
  <c r="DQ41" i="2"/>
  <c r="AR13" i="4" a="1"/>
  <c r="AR13" i="4" s="1"/>
  <c r="AR12" i="4" a="1"/>
  <c r="AR12" i="4" s="1"/>
  <c r="AR17" i="4" a="1"/>
  <c r="AR17" i="4" s="1"/>
  <c r="AR14" i="4" a="1"/>
  <c r="AR14" i="4" s="1"/>
  <c r="AR15" i="4" a="1"/>
  <c r="AR15" i="4" s="1"/>
  <c r="AR16" i="4" a="1"/>
  <c r="AR16" i="4" s="1"/>
  <c r="AR21" i="4" a="1"/>
  <c r="AR21" i="4" s="1"/>
  <c r="AR23" i="4" a="1"/>
  <c r="AR23" i="4" s="1"/>
  <c r="AR22" i="4" a="1"/>
  <c r="AR22" i="4" s="1"/>
  <c r="AR19" i="4" a="1"/>
  <c r="AR19" i="4" s="1"/>
  <c r="AR18" i="4" a="1"/>
  <c r="AR18" i="4" s="1"/>
  <c r="AR20" i="4" a="1"/>
  <c r="AR20" i="4" s="1"/>
  <c r="AR24" i="4" a="1"/>
  <c r="AR24" i="4" s="1"/>
  <c r="AR26" i="4" a="1"/>
  <c r="AR26" i="4" s="1"/>
  <c r="AR29" i="4" a="1"/>
  <c r="AR29" i="4" s="1"/>
  <c r="AR27" i="4" a="1"/>
  <c r="AR27" i="4" s="1"/>
  <c r="AR25" i="4" a="1"/>
  <c r="AR25" i="4" s="1"/>
  <c r="AR28" i="4" a="1"/>
  <c r="AR28" i="4" s="1"/>
  <c r="AR30" i="4" a="1"/>
  <c r="AR30" i="4" s="1"/>
  <c r="AR31" i="4" a="1"/>
  <c r="AR31" i="4" s="1"/>
  <c r="AR33" i="4" a="1"/>
  <c r="AR33" i="4" s="1"/>
  <c r="AR36" i="4" a="1"/>
  <c r="AR36" i="4" s="1"/>
  <c r="AR34" i="4" a="1"/>
  <c r="AR34" i="4" s="1"/>
  <c r="AR41" i="4" a="1"/>
  <c r="AR41" i="4" s="1"/>
  <c r="AR35" i="4" a="1"/>
  <c r="AR35" i="4" s="1"/>
  <c r="BH39" i="2"/>
  <c r="BG39" i="2"/>
  <c r="BF39" i="2"/>
  <c r="BC39" i="2" s="1"/>
  <c r="CH41" i="2"/>
  <c r="CG41" i="2"/>
  <c r="CF41" i="2"/>
  <c r="CC41" i="2" s="1"/>
  <c r="AR39" i="2"/>
  <c r="O41" i="2"/>
  <c r="N42" i="2"/>
  <c r="Q41" i="2"/>
  <c r="AN15" i="4" a="1"/>
  <c r="AN15" i="4" s="1"/>
  <c r="AN11" i="4" a="1"/>
  <c r="AN11" i="4" s="1"/>
  <c r="AN12" i="4" a="1"/>
  <c r="AN12" i="4" s="1"/>
  <c r="AN18" i="4" a="1"/>
  <c r="AN18" i="4" s="1"/>
  <c r="AN14" i="4" a="1"/>
  <c r="AN14" i="4" s="1"/>
  <c r="AN13" i="4" a="1"/>
  <c r="AN13" i="4" s="1"/>
  <c r="AN16" i="4" a="1"/>
  <c r="AN16" i="4" s="1"/>
  <c r="AN17" i="4" a="1"/>
  <c r="AN17" i="4" s="1"/>
  <c r="AN32" i="4" a="1"/>
  <c r="AN32" i="4" s="1"/>
  <c r="AN30" i="4" a="1"/>
  <c r="AN30" i="4" s="1"/>
  <c r="AN31" i="4" a="1"/>
  <c r="AN31" i="4" s="1"/>
  <c r="AN33" i="4" a="1"/>
  <c r="AN33" i="4" s="1"/>
  <c r="AN40" i="4" a="1"/>
  <c r="AN40" i="4" s="1"/>
  <c r="AN42" i="4" a="1"/>
  <c r="AN42" i="4" s="1"/>
  <c r="AN34" i="4" a="1"/>
  <c r="AN34" i="4" s="1"/>
  <c r="AN36" i="4" a="1"/>
  <c r="AN36" i="4" s="1"/>
  <c r="AN44" i="4" a="1"/>
  <c r="AN44" i="4" s="1"/>
  <c r="AN38" i="4" a="1"/>
  <c r="AN38" i="4" s="1"/>
  <c r="AR39" i="4" a="1"/>
  <c r="AR39" i="4" s="1"/>
  <c r="FP15" i="2"/>
  <c r="EE42" i="2"/>
  <c r="AR37" i="4" a="1"/>
  <c r="AR37" i="4" s="1"/>
  <c r="FS37" i="2"/>
  <c r="FP37" i="2" s="1"/>
  <c r="FT37" i="2"/>
  <c r="FU37" i="2"/>
  <c r="ER41" i="2"/>
  <c r="EP41" i="2" s="1"/>
  <c r="DB42" i="2"/>
  <c r="DA43" i="2"/>
  <c r="DD42" i="2"/>
  <c r="BU39" i="2"/>
  <c r="BT39" i="2"/>
  <c r="BS39" i="2"/>
  <c r="BP39" i="2" s="1"/>
  <c r="AR32" i="4" a="1"/>
  <c r="AR32" i="4" s="1"/>
  <c r="CA43" i="2"/>
  <c r="CB42" i="2"/>
  <c r="CD42" i="2"/>
  <c r="AS39" i="2"/>
  <c r="AP39" i="2" s="1"/>
  <c r="AU39" i="2"/>
  <c r="AT39" i="2"/>
  <c r="AN37" i="4" a="1"/>
  <c r="AN37" i="4" s="1"/>
  <c r="S40" i="2"/>
  <c r="P40" i="2" s="1"/>
  <c r="U40" i="2"/>
  <c r="T40" i="2"/>
  <c r="FP34" i="2"/>
  <c r="FP32" i="2"/>
  <c r="FP30" i="2"/>
  <c r="FP54" i="2"/>
  <c r="M37" i="2"/>
  <c r="F37" i="2"/>
  <c r="C37" i="2" s="1"/>
  <c r="G37" i="2"/>
  <c r="H37" i="2"/>
  <c r="EF42" i="2"/>
  <c r="EC42" i="2" s="1"/>
  <c r="EG42" i="2"/>
  <c r="EH42" i="2"/>
  <c r="K47" i="4"/>
  <c r="BG46" i="4"/>
  <c r="O47" i="4"/>
  <c r="BK46" i="4"/>
  <c r="Q47" i="4"/>
  <c r="BM46" i="4"/>
  <c r="G47" i="4"/>
  <c r="BC46" i="4"/>
  <c r="P47" i="4"/>
  <c r="BL46" i="4"/>
  <c r="U48" i="4"/>
  <c r="BQ47" i="4"/>
  <c r="J47" i="4"/>
  <c r="BF46" i="4"/>
  <c r="L47" i="4"/>
  <c r="BH46" i="4"/>
  <c r="S47" i="4"/>
  <c r="BO46" i="4"/>
  <c r="T47" i="4"/>
  <c r="BP46" i="4"/>
  <c r="I47" i="4"/>
  <c r="BE46" i="4"/>
  <c r="R47" i="4"/>
  <c r="BN46" i="4"/>
  <c r="M47" i="4"/>
  <c r="BI46" i="4"/>
  <c r="H47" i="4"/>
  <c r="BD46" i="4"/>
  <c r="H126" i="4"/>
  <c r="BD126" i="4" s="1"/>
  <c r="I126" i="4"/>
  <c r="BE126" i="4" s="1"/>
  <c r="K126" i="4"/>
  <c r="BG126" i="4" s="1"/>
  <c r="Q126" i="4"/>
  <c r="BM126" i="4" s="1"/>
  <c r="S126" i="4"/>
  <c r="BO126" i="4" s="1"/>
  <c r="R126" i="4"/>
  <c r="BN126" i="4" s="1"/>
  <c r="T126" i="4"/>
  <c r="BP126" i="4" s="1"/>
  <c r="P126" i="4"/>
  <c r="BL126" i="4" s="1"/>
  <c r="O126" i="4"/>
  <c r="BK126" i="4" s="1"/>
  <c r="U127" i="4"/>
  <c r="BQ127" i="4" s="1"/>
  <c r="M126" i="4"/>
  <c r="BI126" i="4" s="1"/>
  <c r="G126" i="4"/>
  <c r="BC126" i="4" s="1"/>
  <c r="L126" i="4"/>
  <c r="BH126" i="4" s="1"/>
  <c r="J126" i="4"/>
  <c r="BF126" i="4" s="1"/>
  <c r="AP43" i="4" a="1"/>
  <c r="AP43" i="4" s="1"/>
  <c r="AL17" i="29"/>
  <c r="AL18" i="29"/>
  <c r="AM4" i="29"/>
  <c r="AL12" i="29"/>
  <c r="AL8" i="29"/>
  <c r="AL3" i="29"/>
  <c r="AL15" i="29"/>
  <c r="AL9" i="29"/>
  <c r="AL10" i="29"/>
  <c r="AL13" i="29"/>
  <c r="AL11" i="29"/>
  <c r="AL7" i="29"/>
  <c r="AL16" i="29"/>
  <c r="AL5" i="29"/>
  <c r="AL14" i="29"/>
  <c r="AL6" i="29"/>
  <c r="AY43" i="4" a="1"/>
  <c r="AY43" i="4" s="1"/>
  <c r="AS43" i="4" a="1"/>
  <c r="AS43" i="4" s="1"/>
  <c r="AV43" i="4" a="1"/>
  <c r="AV43" i="4" s="1"/>
  <c r="AX46" i="4" a="1"/>
  <c r="AX46" i="4" s="1"/>
  <c r="AR43" i="4" a="1"/>
  <c r="AR43" i="4" s="1"/>
  <c r="AO44" i="4" a="1"/>
  <c r="AO44" i="4" s="1"/>
  <c r="AQ44" i="4" a="1"/>
  <c r="AQ44" i="4" s="1"/>
  <c r="AN46" i="4" a="1"/>
  <c r="AN46" i="4" s="1"/>
  <c r="AZ43" i="4" a="1"/>
  <c r="AZ43" i="4" s="1"/>
  <c r="AW45" i="4" a="1"/>
  <c r="AW45" i="4" s="1"/>
  <c r="AU44" i="4" a="1"/>
  <c r="AU44" i="4" s="1"/>
  <c r="CB43" i="2" l="1"/>
  <c r="CA44" i="2"/>
  <c r="CD43" i="2"/>
  <c r="R41" i="2"/>
  <c r="DR41" i="2"/>
  <c r="E38" i="2"/>
  <c r="BB41" i="2"/>
  <c r="BA42" i="2"/>
  <c r="BD41" i="2"/>
  <c r="AU11" i="4" a="1"/>
  <c r="AU11" i="4" s="1"/>
  <c r="AU13" i="4" a="1"/>
  <c r="AU13" i="4" s="1"/>
  <c r="AU12" i="4" a="1"/>
  <c r="AU12" i="4" s="1"/>
  <c r="AU14" i="4" a="1"/>
  <c r="AU14" i="4" s="1"/>
  <c r="AU18" i="4" a="1"/>
  <c r="AU18" i="4" s="1"/>
  <c r="AU15" i="4" a="1"/>
  <c r="AU15" i="4" s="1"/>
  <c r="AU16" i="4" a="1"/>
  <c r="AU16" i="4" s="1"/>
  <c r="AU17" i="4" a="1"/>
  <c r="AU17" i="4" s="1"/>
  <c r="AU20" i="4" a="1"/>
  <c r="AU20" i="4" s="1"/>
  <c r="AU19" i="4" a="1"/>
  <c r="AU19" i="4" s="1"/>
  <c r="AU21" i="4" a="1"/>
  <c r="AU21" i="4" s="1"/>
  <c r="AU24" i="4" a="1"/>
  <c r="AU24" i="4" s="1"/>
  <c r="AU23" i="4" a="1"/>
  <c r="AU23" i="4" s="1"/>
  <c r="AU22" i="4" a="1"/>
  <c r="AU22" i="4" s="1"/>
  <c r="AU26" i="4" a="1"/>
  <c r="AU26" i="4" s="1"/>
  <c r="AU27" i="4" a="1"/>
  <c r="AU27" i="4" s="1"/>
  <c r="AU25" i="4" a="1"/>
  <c r="AU25" i="4" s="1"/>
  <c r="AU33" i="4" a="1"/>
  <c r="AU33" i="4" s="1"/>
  <c r="AU28" i="4" a="1"/>
  <c r="AU28" i="4" s="1"/>
  <c r="AU32" i="4" a="1"/>
  <c r="AU32" i="4" s="1"/>
  <c r="AU31" i="4" a="1"/>
  <c r="AU31" i="4" s="1"/>
  <c r="AU29" i="4" a="1"/>
  <c r="AU29" i="4" s="1"/>
  <c r="AU30" i="4" a="1"/>
  <c r="AU30" i="4" s="1"/>
  <c r="AU34" i="4" a="1"/>
  <c r="AU34" i="4" s="1"/>
  <c r="AU39" i="4" a="1"/>
  <c r="AU39" i="4" s="1"/>
  <c r="AU43" i="4" a="1"/>
  <c r="AU43" i="4" s="1"/>
  <c r="AU41" i="4" a="1"/>
  <c r="AU41" i="4" s="1"/>
  <c r="BR40" i="2"/>
  <c r="AB43" i="2"/>
  <c r="AA44" i="2"/>
  <c r="AD43" i="2"/>
  <c r="EA45" i="2"/>
  <c r="EB44" i="2"/>
  <c r="ED44" i="2"/>
  <c r="AN42" i="2"/>
  <c r="AO41" i="2"/>
  <c r="AQ41" i="2"/>
  <c r="AP13" i="4" a="1"/>
  <c r="AP13" i="4" s="1"/>
  <c r="AP11" i="4" a="1"/>
  <c r="AP11" i="4" s="1"/>
  <c r="AP12" i="4" a="1"/>
  <c r="AP12" i="4" s="1"/>
  <c r="AP14" i="4" a="1"/>
  <c r="AP14" i="4" s="1"/>
  <c r="AP15" i="4" a="1"/>
  <c r="AP15" i="4" s="1"/>
  <c r="AP17" i="4" a="1"/>
  <c r="AP17" i="4" s="1"/>
  <c r="AP16" i="4" a="1"/>
  <c r="AP16" i="4" s="1"/>
  <c r="AP20" i="4" a="1"/>
  <c r="AP20" i="4" s="1"/>
  <c r="AP19" i="4" a="1"/>
  <c r="AP19" i="4" s="1"/>
  <c r="AP18" i="4" a="1"/>
  <c r="AP18" i="4" s="1"/>
  <c r="AP21" i="4" a="1"/>
  <c r="AP21" i="4" s="1"/>
  <c r="AP22" i="4" a="1"/>
  <c r="AP22" i="4" s="1"/>
  <c r="AP23" i="4" a="1"/>
  <c r="AP23" i="4" s="1"/>
  <c r="AP24" i="4" a="1"/>
  <c r="AP24" i="4" s="1"/>
  <c r="AP25" i="4" a="1"/>
  <c r="AP25" i="4" s="1"/>
  <c r="AP29" i="4" a="1"/>
  <c r="AP29" i="4" s="1"/>
  <c r="AP27" i="4" a="1"/>
  <c r="AP27" i="4" s="1"/>
  <c r="AP26" i="4" a="1"/>
  <c r="AP26" i="4" s="1"/>
  <c r="AP28" i="4" a="1"/>
  <c r="AP28" i="4" s="1"/>
  <c r="AP31" i="4" a="1"/>
  <c r="AP31" i="4" s="1"/>
  <c r="AP33" i="4" a="1"/>
  <c r="AP33" i="4" s="1"/>
  <c r="AP32" i="4" a="1"/>
  <c r="AP32" i="4" s="1"/>
  <c r="AP30" i="4" a="1"/>
  <c r="AP30" i="4" s="1"/>
  <c r="AP35" i="4" a="1"/>
  <c r="AP35" i="4" s="1"/>
  <c r="AP36" i="4" a="1"/>
  <c r="AP36" i="4" s="1"/>
  <c r="AP40" i="4" a="1"/>
  <c r="AP40" i="4" s="1"/>
  <c r="AP42" i="4" a="1"/>
  <c r="AP42" i="4" s="1"/>
  <c r="EU42" i="2"/>
  <c r="ET42" i="2"/>
  <c r="ES42" i="2"/>
  <c r="FR38" i="2"/>
  <c r="DE42" i="2"/>
  <c r="O42" i="2"/>
  <c r="N43" i="2"/>
  <c r="Q42" i="2"/>
  <c r="M38" i="2"/>
  <c r="H38" i="2"/>
  <c r="F38" i="2"/>
  <c r="C38" i="2" s="1"/>
  <c r="G38" i="2"/>
  <c r="AU35" i="4" a="1"/>
  <c r="AU35" i="4" s="1"/>
  <c r="BO41" i="2"/>
  <c r="BN42" i="2"/>
  <c r="BQ41" i="2"/>
  <c r="AV12" i="4" a="1"/>
  <c r="AV12" i="4" s="1"/>
  <c r="AV13" i="4" a="1"/>
  <c r="AV13" i="4" s="1"/>
  <c r="AV11" i="4" a="1"/>
  <c r="AV11" i="4" s="1"/>
  <c r="AV14" i="4" a="1"/>
  <c r="AV14" i="4" s="1"/>
  <c r="AV15" i="4" a="1"/>
  <c r="AV15" i="4" s="1"/>
  <c r="AV16" i="4" a="1"/>
  <c r="AV16" i="4" s="1"/>
  <c r="AV17" i="4" a="1"/>
  <c r="AV17" i="4" s="1"/>
  <c r="AV20" i="4" a="1"/>
  <c r="AV20" i="4" s="1"/>
  <c r="AV18" i="4" a="1"/>
  <c r="AV18" i="4" s="1"/>
  <c r="AV21" i="4" a="1"/>
  <c r="AV21" i="4" s="1"/>
  <c r="AV19" i="4" a="1"/>
  <c r="AV19" i="4" s="1"/>
  <c r="AV23" i="4" a="1"/>
  <c r="AV23" i="4" s="1"/>
  <c r="AV25" i="4" a="1"/>
  <c r="AV25" i="4" s="1"/>
  <c r="AV22" i="4" a="1"/>
  <c r="AV22" i="4" s="1"/>
  <c r="AV24" i="4" a="1"/>
  <c r="AV24" i="4" s="1"/>
  <c r="AV26" i="4" a="1"/>
  <c r="AV26" i="4" s="1"/>
  <c r="AV27" i="4" a="1"/>
  <c r="AV27" i="4" s="1"/>
  <c r="AV29" i="4" a="1"/>
  <c r="AV29" i="4" s="1"/>
  <c r="AV28" i="4" a="1"/>
  <c r="AV28" i="4" s="1"/>
  <c r="AV33" i="4" a="1"/>
  <c r="AV33" i="4" s="1"/>
  <c r="AV30" i="4" a="1"/>
  <c r="AV30" i="4" s="1"/>
  <c r="AV32" i="4" a="1"/>
  <c r="AV32" i="4" s="1"/>
  <c r="AV31" i="4" a="1"/>
  <c r="AV31" i="4" s="1"/>
  <c r="AV34" i="4" a="1"/>
  <c r="AV34" i="4" s="1"/>
  <c r="AV36" i="4" a="1"/>
  <c r="AV36" i="4" s="1"/>
  <c r="AV42" i="4" a="1"/>
  <c r="AV42" i="4" s="1"/>
  <c r="AV37" i="4" a="1"/>
  <c r="AV37" i="4" s="1"/>
  <c r="FE45" i="2"/>
  <c r="EF43" i="2"/>
  <c r="EG43" i="2"/>
  <c r="EH43" i="2"/>
  <c r="AP38" i="4" a="1"/>
  <c r="AP38" i="4" s="1"/>
  <c r="AU40" i="2"/>
  <c r="AT40" i="2"/>
  <c r="AS40" i="2"/>
  <c r="EO43" i="2"/>
  <c r="EN44" i="2"/>
  <c r="EQ43" i="2"/>
  <c r="FN40" i="2"/>
  <c r="FO39" i="2"/>
  <c r="FQ39" i="2"/>
  <c r="CE42" i="2"/>
  <c r="DA44" i="2"/>
  <c r="DB43" i="2"/>
  <c r="DD43" i="2"/>
  <c r="U41" i="2"/>
  <c r="S41" i="2"/>
  <c r="P41" i="2" s="1"/>
  <c r="T41" i="2"/>
  <c r="DT41" i="2"/>
  <c r="DS41" i="2"/>
  <c r="DP41" i="2" s="1"/>
  <c r="DU41" i="2"/>
  <c r="BE40" i="2"/>
  <c r="BT40" i="2"/>
  <c r="BS40" i="2"/>
  <c r="BP40" i="2" s="1"/>
  <c r="BU40" i="2"/>
  <c r="AE42" i="2"/>
  <c r="FF45" i="2"/>
  <c r="FC45" i="2" s="1"/>
  <c r="FH45" i="2"/>
  <c r="FG45" i="2"/>
  <c r="FU38" i="2"/>
  <c r="FS38" i="2"/>
  <c r="FP38" i="2" s="1"/>
  <c r="FT38" i="2"/>
  <c r="CF42" i="2"/>
  <c r="CC42" i="2" s="1"/>
  <c r="CH42" i="2"/>
  <c r="CG42" i="2"/>
  <c r="DF42" i="2"/>
  <c r="DC42" i="2" s="1"/>
  <c r="DH42" i="2"/>
  <c r="DG42" i="2"/>
  <c r="DO42" i="2"/>
  <c r="DN43" i="2"/>
  <c r="DQ42" i="2"/>
  <c r="B39" i="2"/>
  <c r="A40" i="2"/>
  <c r="D39" i="2"/>
  <c r="BH40" i="2"/>
  <c r="BF40" i="2"/>
  <c r="BC40" i="2" s="1"/>
  <c r="BG40" i="2"/>
  <c r="AG42" i="2"/>
  <c r="AF42" i="2"/>
  <c r="AC42" i="2" s="1"/>
  <c r="AH42" i="2"/>
  <c r="EE43" i="2"/>
  <c r="EC43" i="2"/>
  <c r="AP40" i="2"/>
  <c r="AR40" i="2"/>
  <c r="ER42" i="2"/>
  <c r="EP42" i="2"/>
  <c r="AV40" i="4" a="1"/>
  <c r="AV40" i="4" s="1"/>
  <c r="H48" i="4"/>
  <c r="BD47" i="4"/>
  <c r="M48" i="4"/>
  <c r="BI47" i="4"/>
  <c r="R48" i="4"/>
  <c r="BN47" i="4"/>
  <c r="I48" i="4"/>
  <c r="BE47" i="4"/>
  <c r="T48" i="4"/>
  <c r="BP47" i="4"/>
  <c r="S48" i="4"/>
  <c r="BO47" i="4"/>
  <c r="L48" i="4"/>
  <c r="BH47" i="4"/>
  <c r="J48" i="4"/>
  <c r="BF47" i="4"/>
  <c r="U49" i="4"/>
  <c r="BQ48" i="4"/>
  <c r="P48" i="4"/>
  <c r="BL47" i="4"/>
  <c r="G48" i="4"/>
  <c r="BC47" i="4"/>
  <c r="Q48" i="4"/>
  <c r="BM47" i="4"/>
  <c r="O48" i="4"/>
  <c r="BK47" i="4"/>
  <c r="K48" i="4"/>
  <c r="BG47" i="4"/>
  <c r="J127" i="4"/>
  <c r="BF127" i="4" s="1"/>
  <c r="L127" i="4"/>
  <c r="BH127" i="4" s="1"/>
  <c r="G127" i="4"/>
  <c r="BC127" i="4" s="1"/>
  <c r="M127" i="4"/>
  <c r="BI127" i="4" s="1"/>
  <c r="U128" i="4"/>
  <c r="BQ128" i="4" s="1"/>
  <c r="O127" i="4"/>
  <c r="BK127" i="4" s="1"/>
  <c r="P127" i="4"/>
  <c r="BL127" i="4" s="1"/>
  <c r="T127" i="4"/>
  <c r="BP127" i="4" s="1"/>
  <c r="R127" i="4"/>
  <c r="BN127" i="4" s="1"/>
  <c r="S127" i="4"/>
  <c r="BO127" i="4" s="1"/>
  <c r="Q127" i="4"/>
  <c r="BM127" i="4" s="1"/>
  <c r="K127" i="4"/>
  <c r="BG127" i="4" s="1"/>
  <c r="I127" i="4"/>
  <c r="BE127" i="4" s="1"/>
  <c r="H127" i="4"/>
  <c r="BD127" i="4" s="1"/>
  <c r="AP44" i="4" a="1"/>
  <c r="AP44" i="4" s="1"/>
  <c r="AM15" i="29"/>
  <c r="AM5" i="29"/>
  <c r="AM16" i="29"/>
  <c r="AM12" i="29"/>
  <c r="AM6" i="29"/>
  <c r="AM13" i="29"/>
  <c r="AM7" i="29"/>
  <c r="AM14" i="29"/>
  <c r="AM10" i="29"/>
  <c r="AM17" i="29"/>
  <c r="AM8" i="29"/>
  <c r="AM11" i="29"/>
  <c r="AN4" i="29"/>
  <c r="AM9" i="29"/>
  <c r="AM18" i="29"/>
  <c r="AY44" i="4" a="1"/>
  <c r="AY44" i="4" s="1"/>
  <c r="AS44" i="4" a="1"/>
  <c r="AS44" i="4" s="1"/>
  <c r="AX47" i="4" a="1"/>
  <c r="AX47" i="4" s="1"/>
  <c r="AV44" i="4" a="1"/>
  <c r="AV44" i="4" s="1"/>
  <c r="AR44" i="4" a="1"/>
  <c r="AR44" i="4" s="1"/>
  <c r="AZ44" i="4" a="1"/>
  <c r="AZ44" i="4" s="1"/>
  <c r="AN47" i="4" a="1"/>
  <c r="AN47" i="4" s="1"/>
  <c r="AO45" i="4" a="1"/>
  <c r="AO45" i="4" s="1"/>
  <c r="AQ45" i="4" a="1"/>
  <c r="AQ45" i="4" s="1"/>
  <c r="AU45" i="4" a="1"/>
  <c r="AU45" i="4" s="1"/>
  <c r="AW46" i="4" a="1"/>
  <c r="AW46" i="4" s="1"/>
  <c r="M39" i="2" l="1"/>
  <c r="H39" i="2"/>
  <c r="G39" i="2"/>
  <c r="F39" i="2"/>
  <c r="ER43" i="2"/>
  <c r="BN43" i="2"/>
  <c r="BO42" i="2"/>
  <c r="BQ42" i="2"/>
  <c r="N44" i="2"/>
  <c r="O43" i="2"/>
  <c r="Q43" i="2"/>
  <c r="AR41" i="2"/>
  <c r="EG44" i="2"/>
  <c r="EH44" i="2"/>
  <c r="EF44" i="2"/>
  <c r="AH43" i="2"/>
  <c r="AG43" i="2"/>
  <c r="AF43" i="2"/>
  <c r="BH41" i="2"/>
  <c r="BF41" i="2"/>
  <c r="BG41" i="2"/>
  <c r="CE43" i="2"/>
  <c r="DR42" i="2"/>
  <c r="DE43" i="2"/>
  <c r="FR39" i="2"/>
  <c r="EO44" i="2"/>
  <c r="EN45" i="2"/>
  <c r="EQ44" i="2"/>
  <c r="BT41" i="2"/>
  <c r="BU41" i="2"/>
  <c r="BS41" i="2"/>
  <c r="S42" i="2"/>
  <c r="T42" i="2"/>
  <c r="U42" i="2"/>
  <c r="AU41" i="2"/>
  <c r="AT41" i="2"/>
  <c r="AS41" i="2"/>
  <c r="AP41" i="2" s="1"/>
  <c r="EB45" i="2"/>
  <c r="ED45" i="2"/>
  <c r="CB44" i="2"/>
  <c r="CA45" i="2"/>
  <c r="CD44" i="2"/>
  <c r="E39" i="2"/>
  <c r="C39" i="2"/>
  <c r="DO43" i="2"/>
  <c r="DN44" i="2"/>
  <c r="DQ43" i="2"/>
  <c r="DF43" i="2"/>
  <c r="DC43" i="2" s="1"/>
  <c r="DH43" i="2"/>
  <c r="DG43" i="2"/>
  <c r="FS39" i="2"/>
  <c r="FU39" i="2"/>
  <c r="FT39" i="2"/>
  <c r="FP39" i="2" s="1"/>
  <c r="ET43" i="2"/>
  <c r="ES43" i="2"/>
  <c r="EP43" i="2" s="1"/>
  <c r="EU43" i="2"/>
  <c r="AN43" i="2"/>
  <c r="AO42" i="2"/>
  <c r="AQ42" i="2"/>
  <c r="AE43" i="2"/>
  <c r="AC43" i="2" s="1"/>
  <c r="BE41" i="2"/>
  <c r="BC41" i="2" s="1"/>
  <c r="CG43" i="2"/>
  <c r="CF43" i="2"/>
  <c r="CC43" i="2" s="1"/>
  <c r="CH43" i="2"/>
  <c r="A41" i="2"/>
  <c r="B40" i="2"/>
  <c r="D40" i="2"/>
  <c r="AM43" i="4" a="1"/>
  <c r="AM43" i="4" s="1"/>
  <c r="DS42" i="2"/>
  <c r="DP42" i="2" s="1"/>
  <c r="DU42" i="2"/>
  <c r="DT42" i="2"/>
  <c r="DB44" i="2"/>
  <c r="DA45" i="2"/>
  <c r="DD44" i="2"/>
  <c r="FN41" i="2"/>
  <c r="BA45" i="4" s="1" a="1"/>
  <c r="BA45" i="4" s="1"/>
  <c r="FO40" i="2"/>
  <c r="FQ40" i="2"/>
  <c r="BA43" i="4" a="1"/>
  <c r="BA43" i="4" s="1"/>
  <c r="BA41" i="4" a="1"/>
  <c r="BA41" i="4" s="1"/>
  <c r="BA40" i="4" a="1"/>
  <c r="BA40" i="4" s="1"/>
  <c r="BR41" i="2"/>
  <c r="BP41" i="2" s="1"/>
  <c r="P42" i="2"/>
  <c r="R42" i="2"/>
  <c r="EE44" i="2"/>
  <c r="EC44" i="2"/>
  <c r="AB44" i="2"/>
  <c r="AA45" i="2"/>
  <c r="AD44" i="2"/>
  <c r="BA43" i="2"/>
  <c r="BB42" i="2"/>
  <c r="BD42" i="2"/>
  <c r="AM41" i="4" a="1"/>
  <c r="AM41" i="4" s="1"/>
  <c r="AM39" i="4" a="1"/>
  <c r="AM39" i="4" s="1"/>
  <c r="K49" i="4"/>
  <c r="BG48" i="4"/>
  <c r="O49" i="4"/>
  <c r="BK48" i="4"/>
  <c r="Q49" i="4"/>
  <c r="BM48" i="4"/>
  <c r="G49" i="4"/>
  <c r="BC48" i="4"/>
  <c r="P49" i="4"/>
  <c r="BL48" i="4"/>
  <c r="U50" i="4"/>
  <c r="BQ49" i="4"/>
  <c r="J49" i="4"/>
  <c r="BF48" i="4"/>
  <c r="L49" i="4"/>
  <c r="BH48" i="4"/>
  <c r="S49" i="4"/>
  <c r="BO48" i="4"/>
  <c r="T49" i="4"/>
  <c r="BP48" i="4"/>
  <c r="I49" i="4"/>
  <c r="BE48" i="4"/>
  <c r="R49" i="4"/>
  <c r="BN48" i="4"/>
  <c r="M49" i="4"/>
  <c r="BI48" i="4"/>
  <c r="H49" i="4"/>
  <c r="BD48" i="4"/>
  <c r="H128" i="4"/>
  <c r="BD128" i="4" s="1"/>
  <c r="I128" i="4"/>
  <c r="BE128" i="4" s="1"/>
  <c r="K128" i="4"/>
  <c r="BG128" i="4" s="1"/>
  <c r="Q128" i="4"/>
  <c r="BM128" i="4" s="1"/>
  <c r="S128" i="4"/>
  <c r="BO128" i="4" s="1"/>
  <c r="R128" i="4"/>
  <c r="BN128" i="4" s="1"/>
  <c r="T128" i="4"/>
  <c r="BP128" i="4" s="1"/>
  <c r="P128" i="4"/>
  <c r="BL128" i="4" s="1"/>
  <c r="O128" i="4"/>
  <c r="BK128" i="4" s="1"/>
  <c r="U129" i="4"/>
  <c r="BQ129" i="4" s="1"/>
  <c r="M128" i="4"/>
  <c r="BI128" i="4" s="1"/>
  <c r="G128" i="4"/>
  <c r="BC128" i="4" s="1"/>
  <c r="L128" i="4"/>
  <c r="BH128" i="4" s="1"/>
  <c r="J128" i="4"/>
  <c r="BF128" i="4" s="1"/>
  <c r="AM45" i="4" a="1"/>
  <c r="AM45" i="4" s="1"/>
  <c r="AP45" i="4" a="1"/>
  <c r="AP45" i="4" s="1"/>
  <c r="AN16" i="29"/>
  <c r="AN12" i="29"/>
  <c r="AN13" i="29"/>
  <c r="AN14" i="29"/>
  <c r="AN6" i="29"/>
  <c r="AN17" i="29"/>
  <c r="AN8" i="29"/>
  <c r="AN11" i="29"/>
  <c r="AN7" i="29"/>
  <c r="AN18" i="29"/>
  <c r="AO4" i="29"/>
  <c r="AN9" i="29"/>
  <c r="AN15" i="29"/>
  <c r="AN5" i="29"/>
  <c r="AN10" i="29"/>
  <c r="AY45" i="4" a="1"/>
  <c r="AY45" i="4" s="1"/>
  <c r="AS45" i="4" a="1"/>
  <c r="AS45" i="4" s="1"/>
  <c r="AV45" i="4" a="1"/>
  <c r="AV45" i="4" s="1"/>
  <c r="AR45" i="4" a="1"/>
  <c r="AR45" i="4" s="1"/>
  <c r="AX48" i="4" a="1"/>
  <c r="AX48" i="4" s="1"/>
  <c r="AU46" i="4" a="1"/>
  <c r="AU46" i="4" s="1"/>
  <c r="AQ46" i="4" a="1"/>
  <c r="AQ46" i="4" s="1"/>
  <c r="AN48" i="4" a="1"/>
  <c r="AN48" i="4" s="1"/>
  <c r="AO46" i="4" a="1"/>
  <c r="AO46" i="4" s="1"/>
  <c r="AW47" i="4" a="1"/>
  <c r="AW47" i="4" s="1"/>
  <c r="BA47" i="4" a="1"/>
  <c r="BA47" i="4" s="1"/>
  <c r="AZ45" i="4" a="1"/>
  <c r="AZ45" i="4" s="1"/>
  <c r="BE42" i="2" l="1"/>
  <c r="AB45" i="2"/>
  <c r="AD45" i="2"/>
  <c r="FR40" i="2"/>
  <c r="DB45" i="2"/>
  <c r="DD45" i="2"/>
  <c r="A42" i="2"/>
  <c r="B41" i="2"/>
  <c r="D41" i="2"/>
  <c r="AM12" i="4" a="1"/>
  <c r="AM12" i="4" s="1"/>
  <c r="AM14" i="4" a="1"/>
  <c r="AM14" i="4" s="1"/>
  <c r="AM11" i="4" a="1"/>
  <c r="AM11" i="4" s="1"/>
  <c r="AM15" i="4" a="1"/>
  <c r="AM15" i="4" s="1"/>
  <c r="AM16" i="4" a="1"/>
  <c r="AM16" i="4" s="1"/>
  <c r="AM17" i="4" a="1"/>
  <c r="AM17" i="4" s="1"/>
  <c r="AM18" i="4" a="1"/>
  <c r="AM18" i="4" s="1"/>
  <c r="AM19" i="4" a="1"/>
  <c r="AM19" i="4" s="1"/>
  <c r="AM21" i="4" a="1"/>
  <c r="AM21" i="4" s="1"/>
  <c r="AM23" i="4" a="1"/>
  <c r="AM23" i="4" s="1"/>
  <c r="AM20" i="4" a="1"/>
  <c r="AM20" i="4" s="1"/>
  <c r="AM22" i="4" a="1"/>
  <c r="AM22" i="4" s="1"/>
  <c r="AM24" i="4" a="1"/>
  <c r="AM24" i="4" s="1"/>
  <c r="AM26" i="4" a="1"/>
  <c r="AM26" i="4" s="1"/>
  <c r="AM28" i="4" a="1"/>
  <c r="AM28" i="4" s="1"/>
  <c r="AM25" i="4" a="1"/>
  <c r="AM25" i="4" s="1"/>
  <c r="AM29" i="4" a="1"/>
  <c r="AM29" i="4" s="1"/>
  <c r="AM30" i="4" a="1"/>
  <c r="AM30" i="4" s="1"/>
  <c r="AM13" i="4" a="1"/>
  <c r="AM13" i="4" s="1"/>
  <c r="AM35" i="4" a="1"/>
  <c r="AM35" i="4" s="1"/>
  <c r="AM32" i="4" a="1"/>
  <c r="AM32" i="4" s="1"/>
  <c r="AM31" i="4" a="1"/>
  <c r="AM31" i="4" s="1"/>
  <c r="AM33" i="4" a="1"/>
  <c r="AM33" i="4" s="1"/>
  <c r="AM36" i="4" a="1"/>
  <c r="AM36" i="4" s="1"/>
  <c r="AM34" i="4" a="1"/>
  <c r="AM34" i="4" s="1"/>
  <c r="AM37" i="4" a="1"/>
  <c r="AM37" i="4" s="1"/>
  <c r="AM42" i="4" a="1"/>
  <c r="AM42" i="4" s="1"/>
  <c r="AM44" i="4" a="1"/>
  <c r="AM44" i="4" s="1"/>
  <c r="AR42" i="2"/>
  <c r="DR43" i="2"/>
  <c r="EE45" i="2"/>
  <c r="EO45" i="2"/>
  <c r="EQ45" i="2"/>
  <c r="BR42" i="2"/>
  <c r="BH42" i="2"/>
  <c r="BF42" i="2"/>
  <c r="BC42" i="2" s="1"/>
  <c r="BG42" i="2"/>
  <c r="AG44" i="2"/>
  <c r="AH44" i="2"/>
  <c r="AF44" i="2"/>
  <c r="FT40" i="2"/>
  <c r="FS40" i="2"/>
  <c r="FP40" i="2" s="1"/>
  <c r="FU40" i="2"/>
  <c r="DF44" i="2"/>
  <c r="DG44" i="2"/>
  <c r="DH44" i="2"/>
  <c r="AU42" i="2"/>
  <c r="AT42" i="2"/>
  <c r="AS42" i="2"/>
  <c r="AP42" i="2" s="1"/>
  <c r="DN45" i="2"/>
  <c r="DO44" i="2"/>
  <c r="DQ44" i="2"/>
  <c r="CE44" i="2"/>
  <c r="EH45" i="2"/>
  <c r="EF45" i="2"/>
  <c r="EC45" i="2" s="1"/>
  <c r="EG45" i="2"/>
  <c r="ES44" i="2"/>
  <c r="ET44" i="2"/>
  <c r="EU44" i="2"/>
  <c r="R43" i="2"/>
  <c r="BU42" i="2"/>
  <c r="BS42" i="2"/>
  <c r="BP42" i="2" s="1"/>
  <c r="BT42" i="2"/>
  <c r="AM40" i="4" a="1"/>
  <c r="AM40" i="4" s="1"/>
  <c r="BB43" i="2"/>
  <c r="BA44" i="2"/>
  <c r="BD43" i="2"/>
  <c r="FO41" i="2"/>
  <c r="FN42" i="2"/>
  <c r="FQ41" i="2"/>
  <c r="BA13" i="4" a="1"/>
  <c r="BA13" i="4" s="1"/>
  <c r="BA12" i="4" a="1"/>
  <c r="BA12" i="4" s="1"/>
  <c r="BA11" i="4" a="1"/>
  <c r="BA11" i="4" s="1"/>
  <c r="BA14" i="4" a="1"/>
  <c r="BA14" i="4" s="1"/>
  <c r="BA15" i="4" a="1"/>
  <c r="BA15" i="4" s="1"/>
  <c r="BA17" i="4" a="1"/>
  <c r="BA17" i="4" s="1"/>
  <c r="BA18" i="4" a="1"/>
  <c r="BA18" i="4" s="1"/>
  <c r="BA19" i="4" a="1"/>
  <c r="BA19" i="4" s="1"/>
  <c r="BA20" i="4" a="1"/>
  <c r="BA20" i="4" s="1"/>
  <c r="BA23" i="4" a="1"/>
  <c r="BA23" i="4" s="1"/>
  <c r="BA21" i="4" a="1"/>
  <c r="BA21" i="4" s="1"/>
  <c r="BA22" i="4" a="1"/>
  <c r="BA22" i="4" s="1"/>
  <c r="BA28" i="4" a="1"/>
  <c r="BA28" i="4" s="1"/>
  <c r="BA24" i="4" a="1"/>
  <c r="BA24" i="4" s="1"/>
  <c r="BA26" i="4" a="1"/>
  <c r="BA26" i="4" s="1"/>
  <c r="BA25" i="4" a="1"/>
  <c r="BA25" i="4" s="1"/>
  <c r="BA27" i="4" a="1"/>
  <c r="BA27" i="4" s="1"/>
  <c r="BA29" i="4" a="1"/>
  <c r="BA29" i="4" s="1"/>
  <c r="BA31" i="4" a="1"/>
  <c r="BA31" i="4" s="1"/>
  <c r="BA32" i="4" a="1"/>
  <c r="BA32" i="4" s="1"/>
  <c r="BA30" i="4" a="1"/>
  <c r="BA30" i="4" s="1"/>
  <c r="BA33" i="4" a="1"/>
  <c r="BA33" i="4" s="1"/>
  <c r="BA36" i="4" a="1"/>
  <c r="BA36" i="4" s="1"/>
  <c r="BA34" i="4" a="1"/>
  <c r="BA34" i="4" s="1"/>
  <c r="BA35" i="4" a="1"/>
  <c r="BA35" i="4" s="1"/>
  <c r="BA39" i="4" a="1"/>
  <c r="BA39" i="4" s="1"/>
  <c r="BA37" i="4" a="1"/>
  <c r="BA37" i="4" s="1"/>
  <c r="BA42" i="4" a="1"/>
  <c r="BA42" i="4" s="1"/>
  <c r="BA46" i="4" a="1"/>
  <c r="BA46" i="4" s="1"/>
  <c r="BA44" i="4" a="1"/>
  <c r="BA44" i="4" s="1"/>
  <c r="E40" i="2"/>
  <c r="AN44" i="2"/>
  <c r="AO43" i="2"/>
  <c r="AQ43" i="2"/>
  <c r="DT43" i="2"/>
  <c r="DU43" i="2"/>
  <c r="DS43" i="2"/>
  <c r="DP43" i="2" s="1"/>
  <c r="CB45" i="2"/>
  <c r="CD45" i="2"/>
  <c r="S43" i="2"/>
  <c r="P43" i="2" s="1"/>
  <c r="U43" i="2"/>
  <c r="T43" i="2"/>
  <c r="BN44" i="2"/>
  <c r="BO43" i="2"/>
  <c r="BQ43" i="2"/>
  <c r="AM38" i="4" a="1"/>
  <c r="AM38" i="4" s="1"/>
  <c r="AE44" i="2"/>
  <c r="AC44" i="2"/>
  <c r="DE44" i="2"/>
  <c r="DC44" i="2"/>
  <c r="H40" i="2"/>
  <c r="F40" i="2"/>
  <c r="C40" i="2" s="1"/>
  <c r="M40" i="2"/>
  <c r="G40" i="2"/>
  <c r="CF44" i="2"/>
  <c r="CC44" i="2" s="1"/>
  <c r="CH44" i="2"/>
  <c r="CG44" i="2"/>
  <c r="EP44" i="2"/>
  <c r="ER44" i="2"/>
  <c r="N45" i="2"/>
  <c r="O44" i="2"/>
  <c r="Q44" i="2"/>
  <c r="BA38" i="4" a="1"/>
  <c r="BA38" i="4" s="1"/>
  <c r="H50" i="4"/>
  <c r="BD49" i="4"/>
  <c r="M50" i="4"/>
  <c r="BI49" i="4"/>
  <c r="R50" i="4"/>
  <c r="BN49" i="4"/>
  <c r="I50" i="4"/>
  <c r="BE49" i="4"/>
  <c r="T50" i="4"/>
  <c r="BP49" i="4"/>
  <c r="S50" i="4"/>
  <c r="BO49" i="4"/>
  <c r="L50" i="4"/>
  <c r="BH49" i="4"/>
  <c r="J50" i="4"/>
  <c r="BF49" i="4"/>
  <c r="U51" i="4"/>
  <c r="BQ50" i="4"/>
  <c r="P50" i="4"/>
  <c r="BL49" i="4"/>
  <c r="G50" i="4"/>
  <c r="BC49" i="4"/>
  <c r="Q50" i="4"/>
  <c r="BM49" i="4"/>
  <c r="O50" i="4"/>
  <c r="BK49" i="4"/>
  <c r="K50" i="4"/>
  <c r="BG49" i="4"/>
  <c r="J129" i="4"/>
  <c r="BF129" i="4" s="1"/>
  <c r="L129" i="4"/>
  <c r="BH129" i="4" s="1"/>
  <c r="G129" i="4"/>
  <c r="BC129" i="4" s="1"/>
  <c r="M129" i="4"/>
  <c r="BI129" i="4" s="1"/>
  <c r="U130" i="4"/>
  <c r="BQ130" i="4" s="1"/>
  <c r="O129" i="4"/>
  <c r="BK129" i="4" s="1"/>
  <c r="P129" i="4"/>
  <c r="BL129" i="4" s="1"/>
  <c r="T129" i="4"/>
  <c r="BP129" i="4" s="1"/>
  <c r="R129" i="4"/>
  <c r="BN129" i="4" s="1"/>
  <c r="S129" i="4"/>
  <c r="BO129" i="4" s="1"/>
  <c r="Q129" i="4"/>
  <c r="BM129" i="4" s="1"/>
  <c r="K129" i="4"/>
  <c r="BG129" i="4" s="1"/>
  <c r="I129" i="4"/>
  <c r="BE129" i="4" s="1"/>
  <c r="H129" i="4"/>
  <c r="BD129" i="4" s="1"/>
  <c r="AM46" i="4" a="1"/>
  <c r="AM46" i="4" s="1"/>
  <c r="AP46" i="4" a="1"/>
  <c r="AP46" i="4" s="1"/>
  <c r="AO13" i="29"/>
  <c r="AO8" i="29"/>
  <c r="AO6" i="29"/>
  <c r="AO7" i="29"/>
  <c r="AO11" i="29"/>
  <c r="AO18" i="29"/>
  <c r="AO5" i="29"/>
  <c r="AO14" i="29"/>
  <c r="AO12" i="29"/>
  <c r="AO15" i="29"/>
  <c r="AO17" i="29"/>
  <c r="AO16" i="29"/>
  <c r="AO9" i="29"/>
  <c r="AP4" i="29"/>
  <c r="AO10" i="29"/>
  <c r="AY46" i="4" a="1"/>
  <c r="AY46" i="4" s="1"/>
  <c r="AR46" i="4" a="1"/>
  <c r="AR46" i="4" s="1"/>
  <c r="AV46" i="4" a="1"/>
  <c r="AV46" i="4" s="1"/>
  <c r="AS46" i="4" a="1"/>
  <c r="AS46" i="4" s="1"/>
  <c r="AX49" i="4" a="1"/>
  <c r="AX49" i="4" s="1"/>
  <c r="AN49" i="4" a="1"/>
  <c r="AN49" i="4" s="1"/>
  <c r="AQ47" i="4" a="1"/>
  <c r="AQ47" i="4" s="1"/>
  <c r="AW48" i="4" a="1"/>
  <c r="AW48" i="4" s="1"/>
  <c r="AZ46" i="4" a="1"/>
  <c r="AZ46" i="4" s="1"/>
  <c r="AU47" i="4" a="1"/>
  <c r="AU47" i="4" s="1"/>
  <c r="BA48" i="4" a="1"/>
  <c r="BA48" i="4" s="1"/>
  <c r="AO47" i="4" a="1"/>
  <c r="AO47" i="4" s="1"/>
  <c r="O45" i="2" l="1"/>
  <c r="Q45" i="2"/>
  <c r="BT43" i="2"/>
  <c r="BS43" i="2"/>
  <c r="BU43" i="2"/>
  <c r="AO44" i="2"/>
  <c r="AN45" i="2"/>
  <c r="AQ44" i="2"/>
  <c r="BE43" i="2"/>
  <c r="DE45" i="2"/>
  <c r="AE45" i="2"/>
  <c r="BO44" i="2"/>
  <c r="BN45" i="2"/>
  <c r="BQ44" i="2"/>
  <c r="CE45" i="2"/>
  <c r="FR41" i="2"/>
  <c r="BB44" i="2"/>
  <c r="BA45" i="2"/>
  <c r="BD44" i="2"/>
  <c r="DR44" i="2"/>
  <c r="ER45" i="2"/>
  <c r="E41" i="2"/>
  <c r="DF45" i="2"/>
  <c r="DC45" i="2" s="1"/>
  <c r="DH45" i="2"/>
  <c r="DG45" i="2"/>
  <c r="AH45" i="2"/>
  <c r="AF45" i="2"/>
  <c r="AC45" i="2" s="1"/>
  <c r="AG45" i="2"/>
  <c r="R44" i="2"/>
  <c r="CF45" i="2"/>
  <c r="CC45" i="2" s="1"/>
  <c r="CH45" i="2"/>
  <c r="CG45" i="2"/>
  <c r="AR43" i="2"/>
  <c r="FN43" i="2"/>
  <c r="FO42" i="2"/>
  <c r="FQ42" i="2"/>
  <c r="BG43" i="2"/>
  <c r="BF43" i="2"/>
  <c r="BC43" i="2" s="1"/>
  <c r="BH43" i="2"/>
  <c r="DT44" i="2"/>
  <c r="DS44" i="2"/>
  <c r="DP44" i="2" s="1"/>
  <c r="DU44" i="2"/>
  <c r="ET45" i="2"/>
  <c r="ES45" i="2"/>
  <c r="EP45" i="2" s="1"/>
  <c r="EU45" i="2"/>
  <c r="H41" i="2"/>
  <c r="F41" i="2"/>
  <c r="C41" i="2" s="1"/>
  <c r="M41" i="2"/>
  <c r="G41" i="2"/>
  <c r="U44" i="2"/>
  <c r="S44" i="2"/>
  <c r="P44" i="2" s="1"/>
  <c r="T44" i="2"/>
  <c r="BR43" i="2"/>
  <c r="BP43" i="2" s="1"/>
  <c r="AT43" i="2"/>
  <c r="AS43" i="2"/>
  <c r="AP43" i="2" s="1"/>
  <c r="AU43" i="2"/>
  <c r="FU41" i="2"/>
  <c r="FS41" i="2"/>
  <c r="FP41" i="2" s="1"/>
  <c r="FT41" i="2"/>
  <c r="DO45" i="2"/>
  <c r="DQ45" i="2"/>
  <c r="B42" i="2"/>
  <c r="A43" i="2"/>
  <c r="D42" i="2"/>
  <c r="K51" i="4"/>
  <c r="BG50" i="4"/>
  <c r="O51" i="4"/>
  <c r="BK50" i="4"/>
  <c r="Q51" i="4"/>
  <c r="BM50" i="4"/>
  <c r="G51" i="4"/>
  <c r="BC50" i="4"/>
  <c r="P51" i="4"/>
  <c r="BL50" i="4"/>
  <c r="U52" i="4"/>
  <c r="BQ51" i="4"/>
  <c r="J51" i="4"/>
  <c r="BF50" i="4"/>
  <c r="L51" i="4"/>
  <c r="BH50" i="4"/>
  <c r="S51" i="4"/>
  <c r="BO50" i="4"/>
  <c r="T51" i="4"/>
  <c r="BP50" i="4"/>
  <c r="I51" i="4"/>
  <c r="BE50" i="4"/>
  <c r="R51" i="4"/>
  <c r="BN50" i="4"/>
  <c r="M51" i="4"/>
  <c r="BI50" i="4"/>
  <c r="H51" i="4"/>
  <c r="BD50" i="4"/>
  <c r="H130" i="4"/>
  <c r="BD130" i="4" s="1"/>
  <c r="I130" i="4"/>
  <c r="BE130" i="4" s="1"/>
  <c r="K130" i="4"/>
  <c r="BG130" i="4" s="1"/>
  <c r="Q130" i="4"/>
  <c r="BM130" i="4" s="1"/>
  <c r="S130" i="4"/>
  <c r="BO130" i="4" s="1"/>
  <c r="R130" i="4"/>
  <c r="BN130" i="4" s="1"/>
  <c r="T130" i="4"/>
  <c r="BP130" i="4" s="1"/>
  <c r="P130" i="4"/>
  <c r="BL130" i="4" s="1"/>
  <c r="O130" i="4"/>
  <c r="BK130" i="4" s="1"/>
  <c r="U131" i="4"/>
  <c r="BQ131" i="4" s="1"/>
  <c r="M130" i="4"/>
  <c r="BI130" i="4" s="1"/>
  <c r="G130" i="4"/>
  <c r="BC130" i="4" s="1"/>
  <c r="L130" i="4"/>
  <c r="BH130" i="4" s="1"/>
  <c r="J130" i="4"/>
  <c r="BF130" i="4" s="1"/>
  <c r="AM47" i="4" a="1"/>
  <c r="AM47" i="4" s="1"/>
  <c r="AP47" i="4" a="1"/>
  <c r="AP47" i="4" s="1"/>
  <c r="AP18" i="29"/>
  <c r="AP11" i="29"/>
  <c r="AP6" i="29"/>
  <c r="AP17" i="29"/>
  <c r="AQ4" i="29"/>
  <c r="AP9" i="29"/>
  <c r="AP5" i="29"/>
  <c r="AP12" i="29"/>
  <c r="AP13" i="29"/>
  <c r="AP7" i="29"/>
  <c r="AP16" i="29"/>
  <c r="AP8" i="29"/>
  <c r="AP14" i="29"/>
  <c r="AP10" i="29"/>
  <c r="AP15" i="29"/>
  <c r="AY47" i="4" a="1"/>
  <c r="AY47" i="4" s="1"/>
  <c r="AS47" i="4" a="1"/>
  <c r="AS47" i="4" s="1"/>
  <c r="AX50" i="4" a="1"/>
  <c r="AX50" i="4" s="1"/>
  <c r="AV47" i="4" a="1"/>
  <c r="AV47" i="4" s="1"/>
  <c r="AR47" i="4" a="1"/>
  <c r="AR47" i="4" s="1"/>
  <c r="AU48" i="4" a="1"/>
  <c r="AU48" i="4" s="1"/>
  <c r="AZ47" i="4" a="1"/>
  <c r="AZ47" i="4" s="1"/>
  <c r="AW49" i="4" a="1"/>
  <c r="AW49" i="4" s="1"/>
  <c r="AQ48" i="4" a="1"/>
  <c r="AQ48" i="4" s="1"/>
  <c r="AN50" i="4" a="1"/>
  <c r="AN50" i="4" s="1"/>
  <c r="AO48" i="4" a="1"/>
  <c r="AO48" i="4" s="1"/>
  <c r="BA49" i="4" a="1"/>
  <c r="BA49" i="4" s="1"/>
  <c r="DR45" i="2" l="1"/>
  <c r="FN44" i="2"/>
  <c r="FO43" i="2"/>
  <c r="FQ43" i="2"/>
  <c r="BE44" i="2"/>
  <c r="BO45" i="2"/>
  <c r="BQ45" i="2"/>
  <c r="AR44" i="2"/>
  <c r="E42" i="2"/>
  <c r="DT45" i="2"/>
  <c r="DS45" i="2"/>
  <c r="DP45" i="2" s="1"/>
  <c r="DU45" i="2"/>
  <c r="BB45" i="2"/>
  <c r="BD45" i="2"/>
  <c r="BU44" i="2"/>
  <c r="BS44" i="2"/>
  <c r="BT44" i="2"/>
  <c r="AO45" i="2"/>
  <c r="AQ45" i="2"/>
  <c r="A44" i="2"/>
  <c r="B43" i="2"/>
  <c r="D43" i="2"/>
  <c r="FR42" i="2"/>
  <c r="BG44" i="2"/>
  <c r="BH44" i="2"/>
  <c r="BF44" i="2"/>
  <c r="BC44" i="2" s="1"/>
  <c r="AU44" i="2"/>
  <c r="AT44" i="2"/>
  <c r="AS44" i="2"/>
  <c r="AP44" i="2" s="1"/>
  <c r="R45" i="2"/>
  <c r="M42" i="2"/>
  <c r="G42" i="2"/>
  <c r="H42" i="2"/>
  <c r="F42" i="2"/>
  <c r="C42" i="2" s="1"/>
  <c r="FU42" i="2"/>
  <c r="FS42" i="2"/>
  <c r="FP42" i="2" s="1"/>
  <c r="FT42" i="2"/>
  <c r="BR44" i="2"/>
  <c r="BP44" i="2"/>
  <c r="S45" i="2"/>
  <c r="P45" i="2" s="1"/>
  <c r="T45" i="2"/>
  <c r="U45" i="2"/>
  <c r="H52" i="4"/>
  <c r="BD51" i="4"/>
  <c r="M52" i="4"/>
  <c r="BI51" i="4"/>
  <c r="R52" i="4"/>
  <c r="BN51" i="4"/>
  <c r="I52" i="4"/>
  <c r="BE51" i="4"/>
  <c r="T52" i="4"/>
  <c r="BP51" i="4"/>
  <c r="S52" i="4"/>
  <c r="BO51" i="4"/>
  <c r="L52" i="4"/>
  <c r="BH51" i="4"/>
  <c r="J52" i="4"/>
  <c r="BF51" i="4"/>
  <c r="U53" i="4"/>
  <c r="BQ52" i="4"/>
  <c r="P52" i="4"/>
  <c r="BL51" i="4"/>
  <c r="G52" i="4"/>
  <c r="BC51" i="4"/>
  <c r="Q52" i="4"/>
  <c r="BM51" i="4"/>
  <c r="O52" i="4"/>
  <c r="BK51" i="4"/>
  <c r="K52" i="4"/>
  <c r="BG51" i="4"/>
  <c r="J131" i="4"/>
  <c r="BF131" i="4" s="1"/>
  <c r="L131" i="4"/>
  <c r="BH131" i="4" s="1"/>
  <c r="G131" i="4"/>
  <c r="BC131" i="4" s="1"/>
  <c r="M131" i="4"/>
  <c r="BI131" i="4" s="1"/>
  <c r="U132" i="4"/>
  <c r="BQ132" i="4" s="1"/>
  <c r="O131" i="4"/>
  <c r="BK131" i="4" s="1"/>
  <c r="P131" i="4"/>
  <c r="BL131" i="4" s="1"/>
  <c r="T131" i="4"/>
  <c r="BP131" i="4" s="1"/>
  <c r="R131" i="4"/>
  <c r="BN131" i="4" s="1"/>
  <c r="S131" i="4"/>
  <c r="BO131" i="4" s="1"/>
  <c r="Q131" i="4"/>
  <c r="BM131" i="4" s="1"/>
  <c r="K131" i="4"/>
  <c r="BG131" i="4" s="1"/>
  <c r="I131" i="4"/>
  <c r="BE131" i="4" s="1"/>
  <c r="H131" i="4"/>
  <c r="BD131" i="4" s="1"/>
  <c r="AM48" i="4" a="1"/>
  <c r="AM48" i="4" s="1"/>
  <c r="AP48" i="4" a="1"/>
  <c r="AP48" i="4" s="1"/>
  <c r="AQ14" i="29"/>
  <c r="AQ15" i="29"/>
  <c r="AQ17" i="29"/>
  <c r="AQ13" i="29"/>
  <c r="AQ18" i="29"/>
  <c r="AR4" i="29"/>
  <c r="AQ8" i="29"/>
  <c r="AQ5" i="29"/>
  <c r="AQ7" i="29"/>
  <c r="AQ9" i="29"/>
  <c r="AQ11" i="29"/>
  <c r="AQ6" i="29"/>
  <c r="AQ10" i="29"/>
  <c r="AQ12" i="29"/>
  <c r="AQ16" i="29"/>
  <c r="AY48" i="4" a="1"/>
  <c r="AY48" i="4" s="1"/>
  <c r="AX51" i="4" a="1"/>
  <c r="AX51" i="4" s="1"/>
  <c r="AV48" i="4" a="1"/>
  <c r="AV48" i="4" s="1"/>
  <c r="AR48" i="4" a="1"/>
  <c r="AR48" i="4" s="1"/>
  <c r="AS48" i="4" a="1"/>
  <c r="AS48" i="4" s="1"/>
  <c r="AQ49" i="4" a="1"/>
  <c r="AQ49" i="4" s="1"/>
  <c r="BA50" i="4" a="1"/>
  <c r="BA50" i="4" s="1"/>
  <c r="AZ48" i="4" a="1"/>
  <c r="AZ48" i="4" s="1"/>
  <c r="AW50" i="4" a="1"/>
  <c r="AW50" i="4" s="1"/>
  <c r="AO49" i="4" a="1"/>
  <c r="AO49" i="4" s="1"/>
  <c r="AU49" i="4" a="1"/>
  <c r="AU49" i="4" s="1"/>
  <c r="AN51" i="4" a="1"/>
  <c r="AN51" i="4" s="1"/>
  <c r="A45" i="2" l="1"/>
  <c r="B44" i="2"/>
  <c r="D44" i="2"/>
  <c r="BS45" i="2"/>
  <c r="BT45" i="2"/>
  <c r="BU45" i="2"/>
  <c r="FT43" i="2"/>
  <c r="FU43" i="2"/>
  <c r="FS43" i="2"/>
  <c r="AR45" i="2"/>
  <c r="FN45" i="2"/>
  <c r="FO44" i="2"/>
  <c r="FQ44" i="2"/>
  <c r="E43" i="2"/>
  <c r="AT45" i="2"/>
  <c r="AU45" i="2"/>
  <c r="AS45" i="2"/>
  <c r="AP45" i="2" s="1"/>
  <c r="BE45" i="2"/>
  <c r="F43" i="2"/>
  <c r="C43" i="2" s="1"/>
  <c r="H43" i="2"/>
  <c r="G43" i="2"/>
  <c r="M43" i="2"/>
  <c r="BF45" i="2"/>
  <c r="BC45" i="2" s="1"/>
  <c r="BG45" i="2"/>
  <c r="BH45" i="2"/>
  <c r="BR45" i="2"/>
  <c r="BP45" i="2"/>
  <c r="FR43" i="2"/>
  <c r="FP43" i="2" s="1"/>
  <c r="K53" i="4"/>
  <c r="BG52" i="4"/>
  <c r="O53" i="4"/>
  <c r="BK52" i="4"/>
  <c r="Q53" i="4"/>
  <c r="BM52" i="4"/>
  <c r="G53" i="4"/>
  <c r="BC52" i="4"/>
  <c r="P53" i="4"/>
  <c r="BL52" i="4"/>
  <c r="U54" i="4"/>
  <c r="BQ53" i="4"/>
  <c r="J53" i="4"/>
  <c r="BF52" i="4"/>
  <c r="L53" i="4"/>
  <c r="BH52" i="4"/>
  <c r="S53" i="4"/>
  <c r="BO52" i="4"/>
  <c r="T53" i="4"/>
  <c r="BP52" i="4"/>
  <c r="I53" i="4"/>
  <c r="BE52" i="4"/>
  <c r="R53" i="4"/>
  <c r="BN52" i="4"/>
  <c r="M53" i="4"/>
  <c r="BI52" i="4"/>
  <c r="H53" i="4"/>
  <c r="BD52" i="4"/>
  <c r="H132" i="4"/>
  <c r="BD132" i="4" s="1"/>
  <c r="I132" i="4"/>
  <c r="BE132" i="4" s="1"/>
  <c r="K132" i="4"/>
  <c r="BG132" i="4" s="1"/>
  <c r="Q132" i="4"/>
  <c r="BM132" i="4" s="1"/>
  <c r="S132" i="4"/>
  <c r="BO132" i="4" s="1"/>
  <c r="R132" i="4"/>
  <c r="BN132" i="4" s="1"/>
  <c r="T132" i="4"/>
  <c r="BP132" i="4" s="1"/>
  <c r="P132" i="4"/>
  <c r="BL132" i="4" s="1"/>
  <c r="O132" i="4"/>
  <c r="BK132" i="4" s="1"/>
  <c r="U133" i="4"/>
  <c r="BQ133" i="4" s="1"/>
  <c r="M132" i="4"/>
  <c r="BI132" i="4" s="1"/>
  <c r="G132" i="4"/>
  <c r="BC132" i="4" s="1"/>
  <c r="L132" i="4"/>
  <c r="BH132" i="4" s="1"/>
  <c r="J132" i="4"/>
  <c r="BF132" i="4" s="1"/>
  <c r="AM49" i="4" a="1"/>
  <c r="AM49" i="4" s="1"/>
  <c r="AP49" i="4" a="1"/>
  <c r="AP49" i="4" s="1"/>
  <c r="AR13" i="29"/>
  <c r="AR12" i="29"/>
  <c r="AR6" i="29"/>
  <c r="AR7" i="29"/>
  <c r="AR9" i="29"/>
  <c r="AR14" i="29"/>
  <c r="AR10" i="29"/>
  <c r="AR11" i="29"/>
  <c r="AR15" i="29"/>
  <c r="AR16" i="29"/>
  <c r="AR8" i="29"/>
  <c r="AR17" i="29"/>
  <c r="AR18" i="29"/>
  <c r="AS4" i="29"/>
  <c r="AR5" i="29"/>
  <c r="AY49" i="4" a="1"/>
  <c r="AY49" i="4" s="1"/>
  <c r="AX52" i="4" a="1"/>
  <c r="AX52" i="4" s="1"/>
  <c r="AS49" i="4" a="1"/>
  <c r="AS49" i="4" s="1"/>
  <c r="AR49" i="4" a="1"/>
  <c r="AR49" i="4" s="1"/>
  <c r="AV49" i="4" a="1"/>
  <c r="AV49" i="4" s="1"/>
  <c r="AO50" i="4" a="1"/>
  <c r="AO50" i="4" s="1"/>
  <c r="AW51" i="4" a="1"/>
  <c r="AW51" i="4" s="1"/>
  <c r="AQ50" i="4" a="1"/>
  <c r="AQ50" i="4" s="1"/>
  <c r="BA51" i="4" a="1"/>
  <c r="BA51" i="4" s="1"/>
  <c r="AN52" i="4" a="1"/>
  <c r="AN52" i="4" s="1"/>
  <c r="AZ49" i="4" a="1"/>
  <c r="AZ49" i="4" s="1"/>
  <c r="AU50" i="4" a="1"/>
  <c r="AU50" i="4" s="1"/>
  <c r="FO45" i="2" l="1"/>
  <c r="FQ45" i="2"/>
  <c r="E44" i="2"/>
  <c r="FR44" i="2"/>
  <c r="M44" i="2"/>
  <c r="H44" i="2"/>
  <c r="G44" i="2"/>
  <c r="F44" i="2"/>
  <c r="C44" i="2" s="1"/>
  <c r="FU44" i="2"/>
  <c r="FS44" i="2"/>
  <c r="FP44" i="2" s="1"/>
  <c r="FT44" i="2"/>
  <c r="B45" i="2"/>
  <c r="D45" i="2"/>
  <c r="H54" i="4"/>
  <c r="BD53" i="4"/>
  <c r="M54" i="4"/>
  <c r="BI53" i="4"/>
  <c r="R54" i="4"/>
  <c r="BN53" i="4"/>
  <c r="I54" i="4"/>
  <c r="BE53" i="4"/>
  <c r="T54" i="4"/>
  <c r="BP53" i="4"/>
  <c r="S54" i="4"/>
  <c r="BO53" i="4"/>
  <c r="L54" i="4"/>
  <c r="BH53" i="4"/>
  <c r="J54" i="4"/>
  <c r="BF53" i="4"/>
  <c r="U55" i="4"/>
  <c r="BQ54" i="4"/>
  <c r="P54" i="4"/>
  <c r="BL53" i="4"/>
  <c r="G54" i="4"/>
  <c r="BC53" i="4"/>
  <c r="Q54" i="4"/>
  <c r="BM53" i="4"/>
  <c r="O54" i="4"/>
  <c r="BK53" i="4"/>
  <c r="K54" i="4"/>
  <c r="BG53" i="4"/>
  <c r="J133" i="4"/>
  <c r="BF133" i="4" s="1"/>
  <c r="L133" i="4"/>
  <c r="BH133" i="4" s="1"/>
  <c r="G133" i="4"/>
  <c r="BC133" i="4" s="1"/>
  <c r="M133" i="4"/>
  <c r="BI133" i="4" s="1"/>
  <c r="U134" i="4"/>
  <c r="BQ134" i="4" s="1"/>
  <c r="O133" i="4"/>
  <c r="BK133" i="4" s="1"/>
  <c r="P133" i="4"/>
  <c r="BL133" i="4" s="1"/>
  <c r="T133" i="4"/>
  <c r="BP133" i="4" s="1"/>
  <c r="R133" i="4"/>
  <c r="BN133" i="4" s="1"/>
  <c r="S133" i="4"/>
  <c r="BO133" i="4" s="1"/>
  <c r="Q133" i="4"/>
  <c r="BM133" i="4" s="1"/>
  <c r="K133" i="4"/>
  <c r="BG133" i="4" s="1"/>
  <c r="I133" i="4"/>
  <c r="BE133" i="4" s="1"/>
  <c r="H133" i="4"/>
  <c r="BD133" i="4" s="1"/>
  <c r="AM50" i="4" a="1"/>
  <c r="AM50" i="4" s="1"/>
  <c r="AP50" i="4" a="1"/>
  <c r="AP50" i="4" s="1"/>
  <c r="AS13" i="29"/>
  <c r="AS7" i="29"/>
  <c r="AS15" i="29"/>
  <c r="AS18" i="29"/>
  <c r="AS5" i="29"/>
  <c r="AS14" i="29"/>
  <c r="AS9" i="29"/>
  <c r="AS16" i="29"/>
  <c r="AS11" i="29"/>
  <c r="AS10" i="29"/>
  <c r="AS8" i="29"/>
  <c r="AT4" i="29"/>
  <c r="AS17" i="29"/>
  <c r="AS12" i="29"/>
  <c r="AS6" i="29"/>
  <c r="AY50" i="4" a="1"/>
  <c r="AY50" i="4" s="1"/>
  <c r="AR50" i="4" a="1"/>
  <c r="AR50" i="4" s="1"/>
  <c r="AS50" i="4" a="1"/>
  <c r="AS50" i="4" s="1"/>
  <c r="AV50" i="4" a="1"/>
  <c r="AV50" i="4" s="1"/>
  <c r="AX53" i="4" a="1"/>
  <c r="AX53" i="4" s="1"/>
  <c r="AZ50" i="4" a="1"/>
  <c r="AZ50" i="4" s="1"/>
  <c r="AN53" i="4" a="1"/>
  <c r="AN53" i="4" s="1"/>
  <c r="AW52" i="4" a="1"/>
  <c r="AW52" i="4" s="1"/>
  <c r="BA52" i="4" a="1"/>
  <c r="BA52" i="4" s="1"/>
  <c r="AQ51" i="4" a="1"/>
  <c r="AQ51" i="4" s="1"/>
  <c r="AU51" i="4" a="1"/>
  <c r="AU51" i="4" s="1"/>
  <c r="AO51" i="4" a="1"/>
  <c r="AO51" i="4" s="1"/>
  <c r="E45" i="2" l="1"/>
  <c r="M45" i="2"/>
  <c r="F45" i="2"/>
  <c r="C45" i="2" s="1"/>
  <c r="H45" i="2"/>
  <c r="G45" i="2"/>
  <c r="FR45" i="2"/>
  <c r="FT45" i="2"/>
  <c r="FU45" i="2"/>
  <c r="FS45" i="2"/>
  <c r="FP45" i="2" s="1"/>
  <c r="K55" i="4"/>
  <c r="BG54" i="4"/>
  <c r="O55" i="4"/>
  <c r="BK54" i="4"/>
  <c r="Q55" i="4"/>
  <c r="BM54" i="4"/>
  <c r="G55" i="4"/>
  <c r="BC54" i="4"/>
  <c r="P55" i="4"/>
  <c r="BL54" i="4"/>
  <c r="U56" i="4"/>
  <c r="BQ55" i="4"/>
  <c r="J55" i="4"/>
  <c r="BF54" i="4"/>
  <c r="L55" i="4"/>
  <c r="BH54" i="4"/>
  <c r="S55" i="4"/>
  <c r="BO54" i="4"/>
  <c r="T55" i="4"/>
  <c r="BP54" i="4"/>
  <c r="I55" i="4"/>
  <c r="BE54" i="4"/>
  <c r="R55" i="4"/>
  <c r="BN54" i="4"/>
  <c r="M55" i="4"/>
  <c r="BI54" i="4"/>
  <c r="H55" i="4"/>
  <c r="BD54" i="4"/>
  <c r="H134" i="4"/>
  <c r="BD134" i="4" s="1"/>
  <c r="I134" i="4"/>
  <c r="BE134" i="4" s="1"/>
  <c r="K134" i="4"/>
  <c r="BG134" i="4" s="1"/>
  <c r="Q134" i="4"/>
  <c r="BM134" i="4" s="1"/>
  <c r="S134" i="4"/>
  <c r="BO134" i="4" s="1"/>
  <c r="R134" i="4"/>
  <c r="BN134" i="4" s="1"/>
  <c r="T134" i="4"/>
  <c r="BP134" i="4" s="1"/>
  <c r="P134" i="4"/>
  <c r="BL134" i="4" s="1"/>
  <c r="O134" i="4"/>
  <c r="BK134" i="4" s="1"/>
  <c r="U135" i="4"/>
  <c r="BQ135" i="4" s="1"/>
  <c r="M134" i="4"/>
  <c r="BI134" i="4" s="1"/>
  <c r="G134" i="4"/>
  <c r="BC134" i="4" s="1"/>
  <c r="L134" i="4"/>
  <c r="BH134" i="4" s="1"/>
  <c r="J134" i="4"/>
  <c r="BF134" i="4" s="1"/>
  <c r="AM51" i="4" a="1"/>
  <c r="AM51" i="4" s="1"/>
  <c r="AP51" i="4" a="1"/>
  <c r="AP51" i="4" s="1"/>
  <c r="AU4" i="29"/>
  <c r="AT9" i="29"/>
  <c r="AT10" i="29"/>
  <c r="AT7" i="29"/>
  <c r="AT5" i="29"/>
  <c r="AT13" i="29"/>
  <c r="AT18" i="29"/>
  <c r="AT15" i="29"/>
  <c r="AT8" i="29"/>
  <c r="AT6" i="29"/>
  <c r="AT12" i="29"/>
  <c r="AT16" i="29"/>
  <c r="AT14" i="29"/>
  <c r="AT11" i="29"/>
  <c r="AT17" i="29"/>
  <c r="AY51" i="4" a="1"/>
  <c r="AY51" i="4" s="1"/>
  <c r="AX54" i="4" a="1"/>
  <c r="AX54" i="4" s="1"/>
  <c r="AV51" i="4" a="1"/>
  <c r="AV51" i="4" s="1"/>
  <c r="AR51" i="4" a="1"/>
  <c r="AR51" i="4" s="1"/>
  <c r="AS51" i="4" a="1"/>
  <c r="AS51" i="4" s="1"/>
  <c r="AQ52" i="4" a="1"/>
  <c r="AQ52" i="4" s="1"/>
  <c r="AO52" i="4" a="1"/>
  <c r="AO52" i="4" s="1"/>
  <c r="AN54" i="4" a="1"/>
  <c r="AN54" i="4" s="1"/>
  <c r="BA53" i="4" a="1"/>
  <c r="BA53" i="4" s="1"/>
  <c r="AW53" i="4" a="1"/>
  <c r="AW53" i="4" s="1"/>
  <c r="AU52" i="4" a="1"/>
  <c r="AU52" i="4" s="1"/>
  <c r="AZ51" i="4" a="1"/>
  <c r="AZ51" i="4" s="1"/>
  <c r="H56" i="4" l="1"/>
  <c r="BD55" i="4"/>
  <c r="M56" i="4"/>
  <c r="BI55" i="4"/>
  <c r="R56" i="4"/>
  <c r="BN55" i="4"/>
  <c r="I56" i="4"/>
  <c r="BE55" i="4"/>
  <c r="T56" i="4"/>
  <c r="BP55" i="4"/>
  <c r="S56" i="4"/>
  <c r="BO55" i="4"/>
  <c r="L56" i="4"/>
  <c r="BH55" i="4"/>
  <c r="J56" i="4"/>
  <c r="BF55" i="4"/>
  <c r="U57" i="4"/>
  <c r="BQ56" i="4"/>
  <c r="P56" i="4"/>
  <c r="BL55" i="4"/>
  <c r="G56" i="4"/>
  <c r="BC55" i="4"/>
  <c r="Q56" i="4"/>
  <c r="BM55" i="4"/>
  <c r="O56" i="4"/>
  <c r="BK55" i="4"/>
  <c r="K56" i="4"/>
  <c r="BG55" i="4"/>
  <c r="J135" i="4"/>
  <c r="BF135" i="4" s="1"/>
  <c r="L135" i="4"/>
  <c r="BH135" i="4" s="1"/>
  <c r="G135" i="4"/>
  <c r="BC135" i="4" s="1"/>
  <c r="M135" i="4"/>
  <c r="BI135" i="4" s="1"/>
  <c r="U136" i="4"/>
  <c r="BQ136" i="4" s="1"/>
  <c r="O135" i="4"/>
  <c r="BK135" i="4" s="1"/>
  <c r="P135" i="4"/>
  <c r="BL135" i="4" s="1"/>
  <c r="T135" i="4"/>
  <c r="BP135" i="4" s="1"/>
  <c r="R135" i="4"/>
  <c r="BN135" i="4" s="1"/>
  <c r="S135" i="4"/>
  <c r="BO135" i="4" s="1"/>
  <c r="Q135" i="4"/>
  <c r="BM135" i="4" s="1"/>
  <c r="K135" i="4"/>
  <c r="BG135" i="4" s="1"/>
  <c r="I135" i="4"/>
  <c r="BE135" i="4" s="1"/>
  <c r="H135" i="4"/>
  <c r="BD135" i="4" s="1"/>
  <c r="AM52" i="4" a="1"/>
  <c r="AM52" i="4" s="1"/>
  <c r="AP52" i="4" a="1"/>
  <c r="AP52" i="4" s="1"/>
  <c r="AU5" i="29"/>
  <c r="AU16" i="29"/>
  <c r="AU6" i="29"/>
  <c r="AU10" i="29"/>
  <c r="AU17" i="29"/>
  <c r="AU7" i="29"/>
  <c r="AU8" i="29"/>
  <c r="AU13" i="29"/>
  <c r="AU14" i="29"/>
  <c r="AV4" i="29"/>
  <c r="AU15" i="29"/>
  <c r="AU9" i="29"/>
  <c r="AU12" i="29"/>
  <c r="AU18" i="29"/>
  <c r="AU11" i="29"/>
  <c r="AY52" i="4" a="1"/>
  <c r="AY52" i="4" s="1"/>
  <c r="AR52" i="4" a="1"/>
  <c r="AR52" i="4" s="1"/>
  <c r="AX55" i="4" a="1"/>
  <c r="AX55" i="4" s="1"/>
  <c r="AS52" i="4" a="1"/>
  <c r="AS52" i="4" s="1"/>
  <c r="AV52" i="4" a="1"/>
  <c r="AV52" i="4" s="1"/>
  <c r="AW54" i="4" a="1"/>
  <c r="AW54" i="4" s="1"/>
  <c r="AO53" i="4" a="1"/>
  <c r="AO53" i="4" s="1"/>
  <c r="AZ52" i="4" a="1"/>
  <c r="AZ52" i="4" s="1"/>
  <c r="AQ53" i="4" a="1"/>
  <c r="AQ53" i="4" s="1"/>
  <c r="AU53" i="4" a="1"/>
  <c r="AU53" i="4" s="1"/>
  <c r="BA54" i="4" a="1"/>
  <c r="BA54" i="4" s="1"/>
  <c r="AN55" i="4" a="1"/>
  <c r="AN55" i="4" s="1"/>
  <c r="K57" i="4" l="1"/>
  <c r="BG56" i="4"/>
  <c r="O57" i="4"/>
  <c r="BK56" i="4"/>
  <c r="Q57" i="4"/>
  <c r="BM56" i="4"/>
  <c r="G57" i="4"/>
  <c r="BC56" i="4"/>
  <c r="P57" i="4"/>
  <c r="BL56" i="4"/>
  <c r="U58" i="4"/>
  <c r="BQ57" i="4"/>
  <c r="J57" i="4"/>
  <c r="BF56" i="4"/>
  <c r="L57" i="4"/>
  <c r="BH56" i="4"/>
  <c r="S57" i="4"/>
  <c r="BO56" i="4"/>
  <c r="T57" i="4"/>
  <c r="BP56" i="4"/>
  <c r="I57" i="4"/>
  <c r="BE56" i="4"/>
  <c r="R57" i="4"/>
  <c r="BN56" i="4"/>
  <c r="M57" i="4"/>
  <c r="BI56" i="4"/>
  <c r="H57" i="4"/>
  <c r="BD56" i="4"/>
  <c r="H136" i="4"/>
  <c r="BD136" i="4" s="1"/>
  <c r="I136" i="4"/>
  <c r="BE136" i="4" s="1"/>
  <c r="K136" i="4"/>
  <c r="BG136" i="4" s="1"/>
  <c r="Q136" i="4"/>
  <c r="BM136" i="4" s="1"/>
  <c r="S136" i="4"/>
  <c r="BO136" i="4" s="1"/>
  <c r="R136" i="4"/>
  <c r="BN136" i="4" s="1"/>
  <c r="T136" i="4"/>
  <c r="BP136" i="4" s="1"/>
  <c r="P136" i="4"/>
  <c r="BL136" i="4" s="1"/>
  <c r="O136" i="4"/>
  <c r="BK136" i="4" s="1"/>
  <c r="U137" i="4"/>
  <c r="BQ137" i="4" s="1"/>
  <c r="M136" i="4"/>
  <c r="BI136" i="4" s="1"/>
  <c r="G136" i="4"/>
  <c r="BC136" i="4" s="1"/>
  <c r="L136" i="4"/>
  <c r="BH136" i="4" s="1"/>
  <c r="J136" i="4"/>
  <c r="BF136" i="4" s="1"/>
  <c r="AM53" i="4" a="1"/>
  <c r="AM53" i="4" s="1"/>
  <c r="AP53" i="4" a="1"/>
  <c r="AP53" i="4" s="1"/>
  <c r="AV17" i="29"/>
  <c r="AV16" i="29"/>
  <c r="AV9" i="29"/>
  <c r="AV10" i="29"/>
  <c r="AV13" i="29"/>
  <c r="AV14" i="29"/>
  <c r="AV15" i="29"/>
  <c r="AV7" i="29"/>
  <c r="AV8" i="29"/>
  <c r="AV11" i="29"/>
  <c r="AV6" i="29"/>
  <c r="AV12" i="29"/>
  <c r="AV18" i="29"/>
  <c r="AV5" i="29"/>
  <c r="AW4" i="29"/>
  <c r="AY53" i="4" a="1"/>
  <c r="AY53" i="4" s="1"/>
  <c r="AV53" i="4" a="1"/>
  <c r="AV53" i="4" s="1"/>
  <c r="AS53" i="4" a="1"/>
  <c r="AS53" i="4" s="1"/>
  <c r="AR53" i="4" a="1"/>
  <c r="AR53" i="4" s="1"/>
  <c r="AX56" i="4" a="1"/>
  <c r="AX56" i="4" s="1"/>
  <c r="AU54" i="4" a="1"/>
  <c r="AU54" i="4" s="1"/>
  <c r="AQ54" i="4" a="1"/>
  <c r="AQ54" i="4" s="1"/>
  <c r="AZ53" i="4" a="1"/>
  <c r="AZ53" i="4" s="1"/>
  <c r="AN56" i="4" a="1"/>
  <c r="AN56" i="4" s="1"/>
  <c r="AO54" i="4" a="1"/>
  <c r="AO54" i="4" s="1"/>
  <c r="BA55" i="4" a="1"/>
  <c r="BA55" i="4" s="1"/>
  <c r="AW55" i="4" a="1"/>
  <c r="AW55" i="4" s="1"/>
  <c r="H58" i="4" l="1"/>
  <c r="BD57" i="4"/>
  <c r="M58" i="4"/>
  <c r="BI57" i="4"/>
  <c r="R58" i="4"/>
  <c r="BN57" i="4"/>
  <c r="I58" i="4"/>
  <c r="BE57" i="4"/>
  <c r="T58" i="4"/>
  <c r="BP57" i="4"/>
  <c r="S58" i="4"/>
  <c r="BO57" i="4"/>
  <c r="L58" i="4"/>
  <c r="BH57" i="4"/>
  <c r="J58" i="4"/>
  <c r="BF57" i="4"/>
  <c r="U59" i="4"/>
  <c r="BQ58" i="4"/>
  <c r="P58" i="4"/>
  <c r="BL57" i="4"/>
  <c r="G58" i="4"/>
  <c r="BC57" i="4"/>
  <c r="Q58" i="4"/>
  <c r="BM57" i="4"/>
  <c r="O58" i="4"/>
  <c r="BK57" i="4"/>
  <c r="K58" i="4"/>
  <c r="BG57" i="4"/>
  <c r="J137" i="4"/>
  <c r="BF137" i="4" s="1"/>
  <c r="L137" i="4"/>
  <c r="BH137" i="4" s="1"/>
  <c r="G137" i="4"/>
  <c r="BC137" i="4" s="1"/>
  <c r="M137" i="4"/>
  <c r="BI137" i="4" s="1"/>
  <c r="U138" i="4"/>
  <c r="BQ138" i="4" s="1"/>
  <c r="O137" i="4"/>
  <c r="BK137" i="4" s="1"/>
  <c r="P137" i="4"/>
  <c r="BL137" i="4" s="1"/>
  <c r="T137" i="4"/>
  <c r="BP137" i="4" s="1"/>
  <c r="R137" i="4"/>
  <c r="BN137" i="4" s="1"/>
  <c r="S137" i="4"/>
  <c r="BO137" i="4" s="1"/>
  <c r="Q137" i="4"/>
  <c r="BM137" i="4" s="1"/>
  <c r="K137" i="4"/>
  <c r="BG137" i="4" s="1"/>
  <c r="I137" i="4"/>
  <c r="BE137" i="4" s="1"/>
  <c r="H137" i="4"/>
  <c r="BD137" i="4" s="1"/>
  <c r="AM54" i="4" a="1"/>
  <c r="AM54" i="4" s="1"/>
  <c r="AP54" i="4" a="1"/>
  <c r="AP54" i="4" s="1"/>
  <c r="AX4" i="29"/>
  <c r="AW6" i="29"/>
  <c r="AW7" i="29"/>
  <c r="AW15" i="29"/>
  <c r="AW8" i="29"/>
  <c r="AW16" i="29"/>
  <c r="AW9" i="29"/>
  <c r="AW17" i="29"/>
  <c r="AW5" i="29"/>
  <c r="AW11" i="29"/>
  <c r="AW12" i="29"/>
  <c r="AW18" i="29"/>
  <c r="AW10" i="29"/>
  <c r="AW13" i="29"/>
  <c r="AW14" i="29"/>
  <c r="AY54" i="4" a="1"/>
  <c r="AY54" i="4" s="1"/>
  <c r="AR54" i="4" a="1"/>
  <c r="AR54" i="4" s="1"/>
  <c r="AS54" i="4" a="1"/>
  <c r="AS54" i="4" s="1"/>
  <c r="AX57" i="4" a="1"/>
  <c r="AX57" i="4" s="1"/>
  <c r="AV54" i="4" a="1"/>
  <c r="AV54" i="4" s="1"/>
  <c r="AZ54" i="4" a="1"/>
  <c r="AZ54" i="4" s="1"/>
  <c r="AQ55" i="4" a="1"/>
  <c r="AQ55" i="4" s="1"/>
  <c r="AW56" i="4" a="1"/>
  <c r="AW56" i="4" s="1"/>
  <c r="AO55" i="4" a="1"/>
  <c r="AO55" i="4" s="1"/>
  <c r="BA56" i="4" a="1"/>
  <c r="BA56" i="4" s="1"/>
  <c r="AN57" i="4" a="1"/>
  <c r="AN57" i="4" s="1"/>
  <c r="AU55" i="4" a="1"/>
  <c r="AU55" i="4" s="1"/>
  <c r="K59" i="4" l="1"/>
  <c r="BG58" i="4"/>
  <c r="O59" i="4"/>
  <c r="BK58" i="4"/>
  <c r="Q59" i="4"/>
  <c r="BM58" i="4"/>
  <c r="G59" i="4"/>
  <c r="BC58" i="4"/>
  <c r="P59" i="4"/>
  <c r="BL58" i="4"/>
  <c r="U60" i="4"/>
  <c r="BQ59" i="4"/>
  <c r="J59" i="4"/>
  <c r="BF58" i="4"/>
  <c r="L59" i="4"/>
  <c r="BH58" i="4"/>
  <c r="S59" i="4"/>
  <c r="BO58" i="4"/>
  <c r="T59" i="4"/>
  <c r="BP58" i="4"/>
  <c r="I59" i="4"/>
  <c r="BE58" i="4"/>
  <c r="R59" i="4"/>
  <c r="BN58" i="4"/>
  <c r="M59" i="4"/>
  <c r="BI58" i="4"/>
  <c r="H59" i="4"/>
  <c r="BD58" i="4"/>
  <c r="H138" i="4"/>
  <c r="BD138" i="4" s="1"/>
  <c r="I138" i="4"/>
  <c r="BE138" i="4" s="1"/>
  <c r="K138" i="4"/>
  <c r="BG138" i="4" s="1"/>
  <c r="Q138" i="4"/>
  <c r="BM138" i="4" s="1"/>
  <c r="S138" i="4"/>
  <c r="BO138" i="4" s="1"/>
  <c r="R138" i="4"/>
  <c r="BN138" i="4" s="1"/>
  <c r="T138" i="4"/>
  <c r="BP138" i="4" s="1"/>
  <c r="P138" i="4"/>
  <c r="BL138" i="4" s="1"/>
  <c r="O138" i="4"/>
  <c r="BK138" i="4" s="1"/>
  <c r="U139" i="4"/>
  <c r="BQ139" i="4" s="1"/>
  <c r="M138" i="4"/>
  <c r="BI138" i="4" s="1"/>
  <c r="G138" i="4"/>
  <c r="BC138" i="4" s="1"/>
  <c r="L138" i="4"/>
  <c r="BH138" i="4" s="1"/>
  <c r="J138" i="4"/>
  <c r="BF138" i="4" s="1"/>
  <c r="AM55" i="4" a="1"/>
  <c r="AM55" i="4" s="1"/>
  <c r="AP55" i="4" a="1"/>
  <c r="AP55" i="4" s="1"/>
  <c r="AX12" i="29"/>
  <c r="AX6" i="29"/>
  <c r="AX13" i="29"/>
  <c r="AX7" i="29"/>
  <c r="AX10" i="29"/>
  <c r="AX14" i="29"/>
  <c r="AX8" i="29"/>
  <c r="AY4" i="29"/>
  <c r="AX9" i="29"/>
  <c r="AX18" i="29"/>
  <c r="AX16" i="29"/>
  <c r="AX17" i="29"/>
  <c r="AX15" i="29"/>
  <c r="AX11" i="29"/>
  <c r="AX5" i="29"/>
  <c r="AY55" i="4" a="1"/>
  <c r="AY55" i="4" s="1"/>
  <c r="AX58" i="4" a="1"/>
  <c r="AX58" i="4" s="1"/>
  <c r="AS55" i="4" a="1"/>
  <c r="AS55" i="4" s="1"/>
  <c r="AV55" i="4" a="1"/>
  <c r="AV55" i="4" s="1"/>
  <c r="AR55" i="4" a="1"/>
  <c r="AR55" i="4" s="1"/>
  <c r="AN58" i="4" a="1"/>
  <c r="AN58" i="4" s="1"/>
  <c r="AQ56" i="4" a="1"/>
  <c r="AQ56" i="4" s="1"/>
  <c r="BA57" i="4" a="1"/>
  <c r="BA57" i="4" s="1"/>
  <c r="AO56" i="4" a="1"/>
  <c r="AO56" i="4" s="1"/>
  <c r="AZ55" i="4" a="1"/>
  <c r="AZ55" i="4" s="1"/>
  <c r="AW57" i="4" a="1"/>
  <c r="AW57" i="4" s="1"/>
  <c r="AU56" i="4" a="1"/>
  <c r="AU56" i="4" s="1"/>
  <c r="H60" i="4" l="1"/>
  <c r="BD59" i="4"/>
  <c r="M60" i="4"/>
  <c r="BI59" i="4"/>
  <c r="R60" i="4"/>
  <c r="BN59" i="4"/>
  <c r="I60" i="4"/>
  <c r="BE59" i="4"/>
  <c r="T60" i="4"/>
  <c r="BP59" i="4"/>
  <c r="S60" i="4"/>
  <c r="BO59" i="4"/>
  <c r="L60" i="4"/>
  <c r="BH59" i="4"/>
  <c r="J60" i="4"/>
  <c r="BF59" i="4"/>
  <c r="U61" i="4"/>
  <c r="BQ60" i="4"/>
  <c r="P60" i="4"/>
  <c r="BL59" i="4"/>
  <c r="G60" i="4"/>
  <c r="BC59" i="4"/>
  <c r="Q60" i="4"/>
  <c r="BM59" i="4"/>
  <c r="O60" i="4"/>
  <c r="BK59" i="4"/>
  <c r="K60" i="4"/>
  <c r="BG59" i="4"/>
  <c r="J139" i="4"/>
  <c r="BF139" i="4" s="1"/>
  <c r="L139" i="4"/>
  <c r="BH139" i="4" s="1"/>
  <c r="G139" i="4"/>
  <c r="BC139" i="4" s="1"/>
  <c r="M139" i="4"/>
  <c r="BI139" i="4" s="1"/>
  <c r="U140" i="4"/>
  <c r="BQ140" i="4" s="1"/>
  <c r="O139" i="4"/>
  <c r="BK139" i="4" s="1"/>
  <c r="P139" i="4"/>
  <c r="BL139" i="4" s="1"/>
  <c r="T139" i="4"/>
  <c r="BP139" i="4" s="1"/>
  <c r="R139" i="4"/>
  <c r="BN139" i="4" s="1"/>
  <c r="S139" i="4"/>
  <c r="BO139" i="4" s="1"/>
  <c r="Q139" i="4"/>
  <c r="BM139" i="4" s="1"/>
  <c r="K139" i="4"/>
  <c r="BG139" i="4" s="1"/>
  <c r="I139" i="4"/>
  <c r="BE139" i="4" s="1"/>
  <c r="H139" i="4"/>
  <c r="BD139" i="4" s="1"/>
  <c r="AM56" i="4" a="1"/>
  <c r="AM56" i="4" s="1"/>
  <c r="AP56" i="4" a="1"/>
  <c r="AP56" i="4" s="1"/>
  <c r="AY15" i="29"/>
  <c r="AY12" i="29"/>
  <c r="AY9" i="29"/>
  <c r="AY16" i="29"/>
  <c r="AY5" i="29"/>
  <c r="AY10" i="29"/>
  <c r="AY17" i="29"/>
  <c r="AZ4" i="29"/>
  <c r="AY7" i="29"/>
  <c r="AY8" i="29"/>
  <c r="AY18" i="29"/>
  <c r="AY11" i="29"/>
  <c r="AY14" i="29"/>
  <c r="AY6" i="29"/>
  <c r="AY13" i="29"/>
  <c r="AY56" i="4" a="1"/>
  <c r="AY56" i="4" s="1"/>
  <c r="AV56" i="4" a="1"/>
  <c r="AV56" i="4" s="1"/>
  <c r="AS56" i="4" a="1"/>
  <c r="AS56" i="4" s="1"/>
  <c r="AR56" i="4" a="1"/>
  <c r="AR56" i="4" s="1"/>
  <c r="AX59" i="4" a="1"/>
  <c r="AX59" i="4" s="1"/>
  <c r="AZ56" i="4" a="1"/>
  <c r="AZ56" i="4" s="1"/>
  <c r="AQ57" i="4" a="1"/>
  <c r="AQ57" i="4" s="1"/>
  <c r="AU57" i="4" a="1"/>
  <c r="AU57" i="4" s="1"/>
  <c r="AW58" i="4" a="1"/>
  <c r="AW58" i="4" s="1"/>
  <c r="AN59" i="4" a="1"/>
  <c r="AN59" i="4" s="1"/>
  <c r="AO57" i="4" a="1"/>
  <c r="AO57" i="4" s="1"/>
  <c r="BA58" i="4" a="1"/>
  <c r="BA58" i="4" s="1"/>
  <c r="K61" i="4" l="1"/>
  <c r="BG60" i="4"/>
  <c r="O61" i="4"/>
  <c r="BK60" i="4"/>
  <c r="Q61" i="4"/>
  <c r="BM60" i="4"/>
  <c r="G61" i="4"/>
  <c r="BC60" i="4"/>
  <c r="P61" i="4"/>
  <c r="BL60" i="4"/>
  <c r="U62" i="4"/>
  <c r="BQ61" i="4"/>
  <c r="J61" i="4"/>
  <c r="BF60" i="4"/>
  <c r="L61" i="4"/>
  <c r="BH60" i="4"/>
  <c r="S61" i="4"/>
  <c r="BO60" i="4"/>
  <c r="T61" i="4"/>
  <c r="BP60" i="4"/>
  <c r="I61" i="4"/>
  <c r="BE60" i="4"/>
  <c r="R61" i="4"/>
  <c r="BN60" i="4"/>
  <c r="M61" i="4"/>
  <c r="BI60" i="4"/>
  <c r="H61" i="4"/>
  <c r="BD60" i="4"/>
  <c r="H140" i="4"/>
  <c r="BD140" i="4" s="1"/>
  <c r="I140" i="4"/>
  <c r="BE140" i="4" s="1"/>
  <c r="K140" i="4"/>
  <c r="BG140" i="4" s="1"/>
  <c r="Q140" i="4"/>
  <c r="BM140" i="4" s="1"/>
  <c r="S140" i="4"/>
  <c r="BO140" i="4" s="1"/>
  <c r="R140" i="4"/>
  <c r="BN140" i="4" s="1"/>
  <c r="T140" i="4"/>
  <c r="BP140" i="4" s="1"/>
  <c r="P140" i="4"/>
  <c r="BL140" i="4" s="1"/>
  <c r="O140" i="4"/>
  <c r="BK140" i="4" s="1"/>
  <c r="U141" i="4"/>
  <c r="BQ141" i="4" s="1"/>
  <c r="M140" i="4"/>
  <c r="BI140" i="4" s="1"/>
  <c r="G140" i="4"/>
  <c r="BC140" i="4" s="1"/>
  <c r="L140" i="4"/>
  <c r="BH140" i="4" s="1"/>
  <c r="J140" i="4"/>
  <c r="BF140" i="4" s="1"/>
  <c r="AM57" i="4" a="1"/>
  <c r="AM57" i="4" s="1"/>
  <c r="AP57" i="4" a="1"/>
  <c r="AP57" i="4" s="1"/>
  <c r="AZ15" i="29"/>
  <c r="AZ7" i="29"/>
  <c r="AZ16" i="29"/>
  <c r="AZ12" i="29"/>
  <c r="AZ17" i="29"/>
  <c r="AZ9" i="29"/>
  <c r="AZ18" i="29"/>
  <c r="AZ5" i="29"/>
  <c r="AZ13" i="29"/>
  <c r="AZ14" i="29"/>
  <c r="BA4" i="29"/>
  <c r="AZ10" i="29"/>
  <c r="AZ6" i="29"/>
  <c r="AZ11" i="29"/>
  <c r="AZ8" i="29"/>
  <c r="AY57" i="4" a="1"/>
  <c r="AY57" i="4" s="1"/>
  <c r="AV57" i="4" a="1"/>
  <c r="AV57" i="4" s="1"/>
  <c r="AX60" i="4" a="1"/>
  <c r="AX60" i="4" s="1"/>
  <c r="AR57" i="4" a="1"/>
  <c r="AR57" i="4" s="1"/>
  <c r="AS57" i="4" a="1"/>
  <c r="AS57" i="4" s="1"/>
  <c r="AO58" i="4" a="1"/>
  <c r="AO58" i="4" s="1"/>
  <c r="AN60" i="4" a="1"/>
  <c r="AN60" i="4" s="1"/>
  <c r="AW59" i="4" a="1"/>
  <c r="AW59" i="4" s="1"/>
  <c r="BA59" i="4" a="1"/>
  <c r="BA59" i="4" s="1"/>
  <c r="AU58" i="4" a="1"/>
  <c r="AU58" i="4" s="1"/>
  <c r="AQ58" i="4" a="1"/>
  <c r="AQ58" i="4" s="1"/>
  <c r="AZ57" i="4" a="1"/>
  <c r="AZ57" i="4" s="1"/>
  <c r="H62" i="4" l="1"/>
  <c r="BD61" i="4"/>
  <c r="M62" i="4"/>
  <c r="BI61" i="4"/>
  <c r="R62" i="4"/>
  <c r="BN61" i="4"/>
  <c r="I62" i="4"/>
  <c r="BE61" i="4"/>
  <c r="T62" i="4"/>
  <c r="BP61" i="4"/>
  <c r="S62" i="4"/>
  <c r="BO61" i="4"/>
  <c r="L62" i="4"/>
  <c r="BH61" i="4"/>
  <c r="J62" i="4"/>
  <c r="BF61" i="4"/>
  <c r="U63" i="4"/>
  <c r="BQ62" i="4"/>
  <c r="P62" i="4"/>
  <c r="BL61" i="4"/>
  <c r="G62" i="4"/>
  <c r="BC61" i="4"/>
  <c r="Q62" i="4"/>
  <c r="BM61" i="4"/>
  <c r="O62" i="4"/>
  <c r="BK61" i="4"/>
  <c r="K62" i="4"/>
  <c r="BG61" i="4"/>
  <c r="J141" i="4"/>
  <c r="BF141" i="4" s="1"/>
  <c r="L141" i="4"/>
  <c r="BH141" i="4" s="1"/>
  <c r="G141" i="4"/>
  <c r="BC141" i="4" s="1"/>
  <c r="M141" i="4"/>
  <c r="BI141" i="4" s="1"/>
  <c r="U142" i="4"/>
  <c r="BQ142" i="4" s="1"/>
  <c r="O141" i="4"/>
  <c r="BK141" i="4" s="1"/>
  <c r="P141" i="4"/>
  <c r="BL141" i="4" s="1"/>
  <c r="T141" i="4"/>
  <c r="BP141" i="4" s="1"/>
  <c r="R141" i="4"/>
  <c r="BN141" i="4" s="1"/>
  <c r="S141" i="4"/>
  <c r="BO141" i="4" s="1"/>
  <c r="Q141" i="4"/>
  <c r="BM141" i="4" s="1"/>
  <c r="K141" i="4"/>
  <c r="BG141" i="4" s="1"/>
  <c r="I141" i="4"/>
  <c r="BE141" i="4" s="1"/>
  <c r="H141" i="4"/>
  <c r="BD141" i="4" s="1"/>
  <c r="AM58" i="4" a="1"/>
  <c r="AM58" i="4" s="1"/>
  <c r="AP58" i="4" a="1"/>
  <c r="AP58" i="4" s="1"/>
  <c r="BA11" i="29"/>
  <c r="BA18" i="29"/>
  <c r="BA6" i="29"/>
  <c r="BA8" i="29"/>
  <c r="BA5" i="29"/>
  <c r="BA15" i="29"/>
  <c r="BB4" i="29"/>
  <c r="BA17" i="29"/>
  <c r="BA12" i="29"/>
  <c r="BA7" i="29"/>
  <c r="BA14" i="29"/>
  <c r="BA16" i="29"/>
  <c r="BA9" i="29"/>
  <c r="BA10" i="29"/>
  <c r="BA13" i="29"/>
  <c r="AY58" i="4" a="1"/>
  <c r="AY58" i="4" s="1"/>
  <c r="AX61" i="4" a="1"/>
  <c r="AX61" i="4" s="1"/>
  <c r="AR58" i="4" a="1"/>
  <c r="AR58" i="4" s="1"/>
  <c r="AV58" i="4" a="1"/>
  <c r="AV58" i="4" s="1"/>
  <c r="AS58" i="4" a="1"/>
  <c r="AS58" i="4" s="1"/>
  <c r="AW60" i="4" a="1"/>
  <c r="AW60" i="4" s="1"/>
  <c r="AN61" i="4" a="1"/>
  <c r="AN61" i="4" s="1"/>
  <c r="BA60" i="4" a="1"/>
  <c r="BA60" i="4" s="1"/>
  <c r="AZ58" i="4" a="1"/>
  <c r="AZ58" i="4" s="1"/>
  <c r="AQ59" i="4" a="1"/>
  <c r="AQ59" i="4" s="1"/>
  <c r="AO59" i="4" a="1"/>
  <c r="AO59" i="4" s="1"/>
  <c r="AU59" i="4" a="1"/>
  <c r="AU59" i="4" s="1"/>
  <c r="K63" i="4" l="1"/>
  <c r="BG62" i="4"/>
  <c r="O63" i="4"/>
  <c r="BK62" i="4"/>
  <c r="Q63" i="4"/>
  <c r="BM62" i="4"/>
  <c r="G63" i="4"/>
  <c r="BC62" i="4"/>
  <c r="P63" i="4"/>
  <c r="BL62" i="4"/>
  <c r="U64" i="4"/>
  <c r="BQ63" i="4"/>
  <c r="J63" i="4"/>
  <c r="BF62" i="4"/>
  <c r="L63" i="4"/>
  <c r="BH62" i="4"/>
  <c r="S63" i="4"/>
  <c r="BO62" i="4"/>
  <c r="T63" i="4"/>
  <c r="BP62" i="4"/>
  <c r="I63" i="4"/>
  <c r="BE62" i="4"/>
  <c r="R63" i="4"/>
  <c r="BN62" i="4"/>
  <c r="M63" i="4"/>
  <c r="BI62" i="4"/>
  <c r="H63" i="4"/>
  <c r="BD62" i="4"/>
  <c r="H142" i="4"/>
  <c r="BD142" i="4" s="1"/>
  <c r="I142" i="4"/>
  <c r="BE142" i="4" s="1"/>
  <c r="K142" i="4"/>
  <c r="BG142" i="4" s="1"/>
  <c r="Q142" i="4"/>
  <c r="BM142" i="4" s="1"/>
  <c r="S142" i="4"/>
  <c r="BO142" i="4" s="1"/>
  <c r="R142" i="4"/>
  <c r="BN142" i="4" s="1"/>
  <c r="T142" i="4"/>
  <c r="BP142" i="4" s="1"/>
  <c r="P142" i="4"/>
  <c r="BL142" i="4" s="1"/>
  <c r="O142" i="4"/>
  <c r="BK142" i="4" s="1"/>
  <c r="U143" i="4"/>
  <c r="BQ143" i="4" s="1"/>
  <c r="M142" i="4"/>
  <c r="BI142" i="4" s="1"/>
  <c r="G142" i="4"/>
  <c r="BC142" i="4" s="1"/>
  <c r="L142" i="4"/>
  <c r="BH142" i="4" s="1"/>
  <c r="J142" i="4"/>
  <c r="BF142" i="4" s="1"/>
  <c r="AM59" i="4" a="1"/>
  <c r="AM59" i="4" s="1"/>
  <c r="AP59" i="4" a="1"/>
  <c r="AP59" i="4" s="1"/>
  <c r="BB11" i="29"/>
  <c r="BB5" i="29"/>
  <c r="BB14" i="29"/>
  <c r="BC4" i="29"/>
  <c r="BB12" i="29"/>
  <c r="BB13" i="29"/>
  <c r="BB6" i="29"/>
  <c r="BB9" i="29"/>
  <c r="BB7" i="29"/>
  <c r="BB18" i="29"/>
  <c r="BB15" i="29"/>
  <c r="BB16" i="29"/>
  <c r="BB17" i="29"/>
  <c r="BB8" i="29"/>
  <c r="BB10" i="29"/>
  <c r="AY59" i="4" a="1"/>
  <c r="AY59" i="4" s="1"/>
  <c r="AV59" i="4" a="1"/>
  <c r="AV59" i="4" s="1"/>
  <c r="AS59" i="4" a="1"/>
  <c r="AS59" i="4" s="1"/>
  <c r="AR59" i="4" a="1"/>
  <c r="AR59" i="4" s="1"/>
  <c r="AX62" i="4" a="1"/>
  <c r="AX62" i="4" s="1"/>
  <c r="AQ60" i="4" a="1"/>
  <c r="AQ60" i="4" s="1"/>
  <c r="AU60" i="4" a="1"/>
  <c r="AU60" i="4" s="1"/>
  <c r="AZ59" i="4" a="1"/>
  <c r="AZ59" i="4" s="1"/>
  <c r="AO60" i="4" a="1"/>
  <c r="AO60" i="4" s="1"/>
  <c r="AW61" i="4" a="1"/>
  <c r="AW61" i="4" s="1"/>
  <c r="BA61" i="4" a="1"/>
  <c r="BA61" i="4" s="1"/>
  <c r="AN62" i="4" a="1"/>
  <c r="AN62" i="4" s="1"/>
  <c r="H64" i="4" l="1"/>
  <c r="BD63" i="4"/>
  <c r="M64" i="4"/>
  <c r="BI63" i="4"/>
  <c r="R64" i="4"/>
  <c r="BN63" i="4"/>
  <c r="I64" i="4"/>
  <c r="BE63" i="4"/>
  <c r="T64" i="4"/>
  <c r="BP63" i="4"/>
  <c r="S64" i="4"/>
  <c r="BO63" i="4"/>
  <c r="L64" i="4"/>
  <c r="BH63" i="4"/>
  <c r="J64" i="4"/>
  <c r="BF63" i="4"/>
  <c r="U65" i="4"/>
  <c r="BQ64" i="4"/>
  <c r="P64" i="4"/>
  <c r="BL63" i="4"/>
  <c r="G64" i="4"/>
  <c r="BC63" i="4"/>
  <c r="Q64" i="4"/>
  <c r="BM63" i="4"/>
  <c r="O64" i="4"/>
  <c r="BK63" i="4"/>
  <c r="K64" i="4"/>
  <c r="BG63" i="4"/>
  <c r="J143" i="4"/>
  <c r="BF143" i="4" s="1"/>
  <c r="L143" i="4"/>
  <c r="BH143" i="4" s="1"/>
  <c r="G143" i="4"/>
  <c r="BC143" i="4" s="1"/>
  <c r="M143" i="4"/>
  <c r="BI143" i="4" s="1"/>
  <c r="U144" i="4"/>
  <c r="BQ144" i="4" s="1"/>
  <c r="O143" i="4"/>
  <c r="BK143" i="4" s="1"/>
  <c r="P143" i="4"/>
  <c r="BL143" i="4" s="1"/>
  <c r="T143" i="4"/>
  <c r="BP143" i="4" s="1"/>
  <c r="R143" i="4"/>
  <c r="BN143" i="4" s="1"/>
  <c r="S143" i="4"/>
  <c r="BO143" i="4" s="1"/>
  <c r="Q143" i="4"/>
  <c r="BM143" i="4" s="1"/>
  <c r="K143" i="4"/>
  <c r="BG143" i="4" s="1"/>
  <c r="I143" i="4"/>
  <c r="BE143" i="4" s="1"/>
  <c r="H143" i="4"/>
  <c r="BD143" i="4" s="1"/>
  <c r="AM60" i="4" a="1"/>
  <c r="AM60" i="4" s="1"/>
  <c r="AP60" i="4" a="1"/>
  <c r="AP60" i="4" s="1"/>
  <c r="BC5" i="29"/>
  <c r="BC17" i="29"/>
  <c r="BC8" i="29"/>
  <c r="BC14" i="29"/>
  <c r="BC9" i="29"/>
  <c r="BC12" i="29"/>
  <c r="BC10" i="29"/>
  <c r="BC6" i="29"/>
  <c r="BC15" i="29"/>
  <c r="BC7" i="29"/>
  <c r="BC13" i="29"/>
  <c r="BC18" i="29"/>
  <c r="BC11" i="29"/>
  <c r="BC16" i="29"/>
  <c r="BD4" i="29"/>
  <c r="AY60" i="4" a="1"/>
  <c r="AY60" i="4" s="1"/>
  <c r="AS60" i="4" a="1"/>
  <c r="AS60" i="4" s="1"/>
  <c r="AX63" i="4" a="1"/>
  <c r="AX63" i="4" s="1"/>
  <c r="AR60" i="4" a="1"/>
  <c r="AR60" i="4" s="1"/>
  <c r="AV60" i="4" a="1"/>
  <c r="AV60" i="4" s="1"/>
  <c r="AZ60" i="4" a="1"/>
  <c r="AZ60" i="4" s="1"/>
  <c r="AW62" i="4" a="1"/>
  <c r="AW62" i="4" s="1"/>
  <c r="AU61" i="4" a="1"/>
  <c r="AU61" i="4" s="1"/>
  <c r="AO61" i="4" a="1"/>
  <c r="AO61" i="4" s="1"/>
  <c r="AQ61" i="4" a="1"/>
  <c r="AQ61" i="4" s="1"/>
  <c r="AN63" i="4" a="1"/>
  <c r="AN63" i="4" s="1"/>
  <c r="BA62" i="4" a="1"/>
  <c r="BA62" i="4" s="1"/>
  <c r="K65" i="4" l="1"/>
  <c r="BG64" i="4"/>
  <c r="O65" i="4"/>
  <c r="BK64" i="4"/>
  <c r="Q65" i="4"/>
  <c r="BM64" i="4"/>
  <c r="G65" i="4"/>
  <c r="BC64" i="4"/>
  <c r="P65" i="4"/>
  <c r="BL64" i="4"/>
  <c r="U66" i="4"/>
  <c r="BQ65" i="4"/>
  <c r="J65" i="4"/>
  <c r="BF64" i="4"/>
  <c r="L65" i="4"/>
  <c r="BH64" i="4"/>
  <c r="S65" i="4"/>
  <c r="BO64" i="4"/>
  <c r="T65" i="4"/>
  <c r="BP64" i="4"/>
  <c r="I65" i="4"/>
  <c r="BE64" i="4"/>
  <c r="R65" i="4"/>
  <c r="BN64" i="4"/>
  <c r="M65" i="4"/>
  <c r="BI64" i="4"/>
  <c r="H65" i="4"/>
  <c r="BD64" i="4"/>
  <c r="H144" i="4"/>
  <c r="BD144" i="4" s="1"/>
  <c r="I144" i="4"/>
  <c r="BE144" i="4" s="1"/>
  <c r="K144" i="4"/>
  <c r="BG144" i="4" s="1"/>
  <c r="Q144" i="4"/>
  <c r="BM144" i="4" s="1"/>
  <c r="S144" i="4"/>
  <c r="BO144" i="4" s="1"/>
  <c r="R144" i="4"/>
  <c r="BN144" i="4" s="1"/>
  <c r="T144" i="4"/>
  <c r="BP144" i="4" s="1"/>
  <c r="P144" i="4"/>
  <c r="BL144" i="4" s="1"/>
  <c r="O144" i="4"/>
  <c r="BK144" i="4" s="1"/>
  <c r="U145" i="4"/>
  <c r="BQ145" i="4" s="1"/>
  <c r="M144" i="4"/>
  <c r="BI144" i="4" s="1"/>
  <c r="G144" i="4"/>
  <c r="BC144" i="4" s="1"/>
  <c r="L144" i="4"/>
  <c r="BH144" i="4" s="1"/>
  <c r="J144" i="4"/>
  <c r="BF144" i="4" s="1"/>
  <c r="AM61" i="4" a="1"/>
  <c r="AM61" i="4" s="1"/>
  <c r="AP61" i="4" a="1"/>
  <c r="AP61" i="4" s="1"/>
  <c r="BD18" i="29"/>
  <c r="BD17" i="29"/>
  <c r="BD12" i="29"/>
  <c r="BE4" i="29"/>
  <c r="BD5" i="29"/>
  <c r="BD8" i="29"/>
  <c r="BD9" i="29"/>
  <c r="BD15" i="29"/>
  <c r="BD16" i="29"/>
  <c r="BD10" i="29"/>
  <c r="BD6" i="29"/>
  <c r="BD13" i="29"/>
  <c r="BD14" i="29"/>
  <c r="BD11" i="29"/>
  <c r="BD7" i="29"/>
  <c r="AY61" i="4" a="1"/>
  <c r="AY61" i="4" s="1"/>
  <c r="AX64" i="4" a="1"/>
  <c r="AX64" i="4" s="1"/>
  <c r="AR61" i="4" a="1"/>
  <c r="AR61" i="4" s="1"/>
  <c r="AS61" i="4" a="1"/>
  <c r="AS61" i="4" s="1"/>
  <c r="AV61" i="4" a="1"/>
  <c r="AV61" i="4" s="1"/>
  <c r="AN64" i="4" a="1"/>
  <c r="AN64" i="4" s="1"/>
  <c r="AU62" i="4" a="1"/>
  <c r="AU62" i="4" s="1"/>
  <c r="BA63" i="4" a="1"/>
  <c r="BA63" i="4" s="1"/>
  <c r="AW63" i="4" a="1"/>
  <c r="AW63" i="4" s="1"/>
  <c r="AQ62" i="4" a="1"/>
  <c r="AQ62" i="4" s="1"/>
  <c r="AZ61" i="4" a="1"/>
  <c r="AZ61" i="4" s="1"/>
  <c r="AO62" i="4" a="1"/>
  <c r="AO62" i="4" s="1"/>
  <c r="H66" i="4" l="1"/>
  <c r="BD65" i="4"/>
  <c r="M66" i="4"/>
  <c r="BI65" i="4"/>
  <c r="R66" i="4"/>
  <c r="BN65" i="4"/>
  <c r="I66" i="4"/>
  <c r="BE65" i="4"/>
  <c r="T66" i="4"/>
  <c r="BP65" i="4"/>
  <c r="S66" i="4"/>
  <c r="BO65" i="4"/>
  <c r="L66" i="4"/>
  <c r="BH65" i="4"/>
  <c r="J66" i="4"/>
  <c r="BF65" i="4"/>
  <c r="U67" i="4"/>
  <c r="BQ66" i="4"/>
  <c r="P66" i="4"/>
  <c r="BL65" i="4"/>
  <c r="G66" i="4"/>
  <c r="BC65" i="4"/>
  <c r="Q66" i="4"/>
  <c r="BM65" i="4"/>
  <c r="O66" i="4"/>
  <c r="BK65" i="4"/>
  <c r="K66" i="4"/>
  <c r="BG65" i="4"/>
  <c r="J145" i="4"/>
  <c r="BF145" i="4" s="1"/>
  <c r="L145" i="4"/>
  <c r="BH145" i="4" s="1"/>
  <c r="G145" i="4"/>
  <c r="BC145" i="4" s="1"/>
  <c r="M145" i="4"/>
  <c r="BI145" i="4" s="1"/>
  <c r="U146" i="4"/>
  <c r="BQ146" i="4" s="1"/>
  <c r="O145" i="4"/>
  <c r="BK145" i="4" s="1"/>
  <c r="P145" i="4"/>
  <c r="BL145" i="4" s="1"/>
  <c r="T145" i="4"/>
  <c r="BP145" i="4" s="1"/>
  <c r="R145" i="4"/>
  <c r="BN145" i="4" s="1"/>
  <c r="S145" i="4"/>
  <c r="BO145" i="4" s="1"/>
  <c r="Q145" i="4"/>
  <c r="BM145" i="4" s="1"/>
  <c r="K145" i="4"/>
  <c r="BG145" i="4" s="1"/>
  <c r="I145" i="4"/>
  <c r="BE145" i="4" s="1"/>
  <c r="H145" i="4"/>
  <c r="BD145" i="4" s="1"/>
  <c r="AM62" i="4" a="1"/>
  <c r="AM62" i="4" s="1"/>
  <c r="AP62" i="4" a="1"/>
  <c r="AP62" i="4" s="1"/>
  <c r="BE12" i="29"/>
  <c r="BE17" i="29"/>
  <c r="BE14" i="29"/>
  <c r="BE7" i="29"/>
  <c r="BF4" i="29"/>
  <c r="BE13" i="29"/>
  <c r="BE16" i="29"/>
  <c r="BE5" i="29"/>
  <c r="BE10" i="29"/>
  <c r="BE6" i="29"/>
  <c r="BE15" i="29"/>
  <c r="BE9" i="29"/>
  <c r="BE11" i="29"/>
  <c r="BE8" i="29"/>
  <c r="BE18" i="29"/>
  <c r="AY62" i="4" a="1"/>
  <c r="AY62" i="4" s="1"/>
  <c r="AS62" i="4" a="1"/>
  <c r="AS62" i="4" s="1"/>
  <c r="AX65" i="4" a="1"/>
  <c r="AX65" i="4" s="1"/>
  <c r="AV62" i="4" a="1"/>
  <c r="AV62" i="4" s="1"/>
  <c r="AR62" i="4" a="1"/>
  <c r="AR62" i="4" s="1"/>
  <c r="AQ63" i="4" a="1"/>
  <c r="AQ63" i="4" s="1"/>
  <c r="AW64" i="4" a="1"/>
  <c r="AW64" i="4" s="1"/>
  <c r="AO63" i="4" a="1"/>
  <c r="AO63" i="4" s="1"/>
  <c r="BA64" i="4" a="1"/>
  <c r="BA64" i="4" s="1"/>
  <c r="AZ62" i="4" a="1"/>
  <c r="AZ62" i="4" s="1"/>
  <c r="AU63" i="4" a="1"/>
  <c r="AU63" i="4" s="1"/>
  <c r="AN65" i="4" a="1"/>
  <c r="AN65" i="4" s="1"/>
  <c r="K67" i="4" l="1"/>
  <c r="BG66" i="4"/>
  <c r="O67" i="4"/>
  <c r="BK66" i="4"/>
  <c r="Q67" i="4"/>
  <c r="BM66" i="4"/>
  <c r="G67" i="4"/>
  <c r="BC66" i="4"/>
  <c r="P67" i="4"/>
  <c r="BL66" i="4"/>
  <c r="U68" i="4"/>
  <c r="BQ67" i="4"/>
  <c r="J67" i="4"/>
  <c r="BF66" i="4"/>
  <c r="L67" i="4"/>
  <c r="BH66" i="4"/>
  <c r="S67" i="4"/>
  <c r="BO66" i="4"/>
  <c r="T67" i="4"/>
  <c r="BP66" i="4"/>
  <c r="I67" i="4"/>
  <c r="BE66" i="4"/>
  <c r="R67" i="4"/>
  <c r="BN66" i="4"/>
  <c r="M67" i="4"/>
  <c r="BI66" i="4"/>
  <c r="H67" i="4"/>
  <c r="BD66" i="4"/>
  <c r="H146" i="4"/>
  <c r="BD146" i="4" s="1"/>
  <c r="I146" i="4"/>
  <c r="BE146" i="4" s="1"/>
  <c r="K146" i="4"/>
  <c r="BG146" i="4" s="1"/>
  <c r="Q146" i="4"/>
  <c r="BM146" i="4" s="1"/>
  <c r="S146" i="4"/>
  <c r="BO146" i="4" s="1"/>
  <c r="R146" i="4"/>
  <c r="BN146" i="4" s="1"/>
  <c r="T146" i="4"/>
  <c r="BP146" i="4" s="1"/>
  <c r="P146" i="4"/>
  <c r="BL146" i="4" s="1"/>
  <c r="O146" i="4"/>
  <c r="BK146" i="4" s="1"/>
  <c r="U147" i="4"/>
  <c r="BQ147" i="4" s="1"/>
  <c r="M146" i="4"/>
  <c r="BI146" i="4" s="1"/>
  <c r="G146" i="4"/>
  <c r="BC146" i="4" s="1"/>
  <c r="L146" i="4"/>
  <c r="BH146" i="4" s="1"/>
  <c r="J146" i="4"/>
  <c r="BF146" i="4" s="1"/>
  <c r="AM63" i="4" a="1"/>
  <c r="AM63" i="4" s="1"/>
  <c r="AP63" i="4" a="1"/>
  <c r="AP63" i="4" s="1"/>
  <c r="BF10" i="29"/>
  <c r="BF9" i="29"/>
  <c r="BF11" i="29"/>
  <c r="BF12" i="29"/>
  <c r="BF8" i="29"/>
  <c r="BF7" i="29"/>
  <c r="BF13" i="29"/>
  <c r="BG4" i="29"/>
  <c r="BF6" i="29"/>
  <c r="BF5" i="29"/>
  <c r="BF15" i="29"/>
  <c r="BF14" i="29"/>
  <c r="BF18" i="29"/>
  <c r="BF16" i="29"/>
  <c r="BF17" i="29"/>
  <c r="AY63" i="4" a="1"/>
  <c r="AY63" i="4" s="1"/>
  <c r="AV63" i="4" a="1"/>
  <c r="AV63" i="4" s="1"/>
  <c r="AR63" i="4" a="1"/>
  <c r="AR63" i="4" s="1"/>
  <c r="AX66" i="4" a="1"/>
  <c r="AX66" i="4" s="1"/>
  <c r="AS63" i="4" a="1"/>
  <c r="AS63" i="4" s="1"/>
  <c r="AO64" i="4" a="1"/>
  <c r="AO64" i="4" s="1"/>
  <c r="AU64" i="4" a="1"/>
  <c r="AU64" i="4" s="1"/>
  <c r="AW65" i="4" a="1"/>
  <c r="AW65" i="4" s="1"/>
  <c r="AZ63" i="4" a="1"/>
  <c r="AZ63" i="4" s="1"/>
  <c r="AN66" i="4" a="1"/>
  <c r="AN66" i="4" s="1"/>
  <c r="BA65" i="4" a="1"/>
  <c r="BA65" i="4" s="1"/>
  <c r="AQ64" i="4" a="1"/>
  <c r="AQ64" i="4" s="1"/>
  <c r="H68" i="4" l="1"/>
  <c r="BD67" i="4"/>
  <c r="M68" i="4"/>
  <c r="BI67" i="4"/>
  <c r="R68" i="4"/>
  <c r="BN67" i="4"/>
  <c r="I68" i="4"/>
  <c r="BE67" i="4"/>
  <c r="T68" i="4"/>
  <c r="BP67" i="4"/>
  <c r="S68" i="4"/>
  <c r="BO67" i="4"/>
  <c r="L68" i="4"/>
  <c r="BH67" i="4"/>
  <c r="J68" i="4"/>
  <c r="BF67" i="4"/>
  <c r="U69" i="4"/>
  <c r="BQ68" i="4"/>
  <c r="P68" i="4"/>
  <c r="BL67" i="4"/>
  <c r="G68" i="4"/>
  <c r="BC67" i="4"/>
  <c r="Q68" i="4"/>
  <c r="BM67" i="4"/>
  <c r="O68" i="4"/>
  <c r="BK67" i="4"/>
  <c r="K68" i="4"/>
  <c r="BG67" i="4"/>
  <c r="J147" i="4"/>
  <c r="BF147" i="4" s="1"/>
  <c r="L147" i="4"/>
  <c r="BH147" i="4" s="1"/>
  <c r="G147" i="4"/>
  <c r="BC147" i="4" s="1"/>
  <c r="M147" i="4"/>
  <c r="BI147" i="4" s="1"/>
  <c r="U148" i="4"/>
  <c r="BQ148" i="4" s="1"/>
  <c r="O147" i="4"/>
  <c r="BK147" i="4" s="1"/>
  <c r="P147" i="4"/>
  <c r="BL147" i="4" s="1"/>
  <c r="T147" i="4"/>
  <c r="BP147" i="4" s="1"/>
  <c r="R147" i="4"/>
  <c r="BN147" i="4" s="1"/>
  <c r="S147" i="4"/>
  <c r="BO147" i="4" s="1"/>
  <c r="Q147" i="4"/>
  <c r="BM147" i="4" s="1"/>
  <c r="K147" i="4"/>
  <c r="BG147" i="4" s="1"/>
  <c r="I147" i="4"/>
  <c r="BE147" i="4" s="1"/>
  <c r="H147" i="4"/>
  <c r="BD147" i="4" s="1"/>
  <c r="AM64" i="4" a="1"/>
  <c r="AM64" i="4" s="1"/>
  <c r="AP64" i="4" a="1"/>
  <c r="AP64" i="4" s="1"/>
  <c r="BH4" i="29"/>
  <c r="BG16" i="29"/>
  <c r="BG5" i="29"/>
  <c r="BG10" i="29"/>
  <c r="BG17" i="29"/>
  <c r="BG7" i="29"/>
  <c r="BG8" i="29"/>
  <c r="BG14" i="29"/>
  <c r="BG11" i="29"/>
  <c r="BG13" i="29"/>
  <c r="BG15" i="29"/>
  <c r="BG6" i="29"/>
  <c r="BG12" i="29"/>
  <c r="BG9" i="29"/>
  <c r="BG18" i="29"/>
  <c r="AY64" i="4" a="1"/>
  <c r="AY64" i="4" s="1"/>
  <c r="AS64" i="4" a="1"/>
  <c r="AS64" i="4" s="1"/>
  <c r="AX67" i="4" a="1"/>
  <c r="AX67" i="4" s="1"/>
  <c r="AR64" i="4" a="1"/>
  <c r="AR64" i="4" s="1"/>
  <c r="AV64" i="4" a="1"/>
  <c r="AV64" i="4" s="1"/>
  <c r="AU65" i="4" a="1"/>
  <c r="AU65" i="4" s="1"/>
  <c r="AQ65" i="4" a="1"/>
  <c r="AQ65" i="4" s="1"/>
  <c r="AN67" i="4" a="1"/>
  <c r="AN67" i="4" s="1"/>
  <c r="BA66" i="4" a="1"/>
  <c r="BA66" i="4" s="1"/>
  <c r="AZ64" i="4" a="1"/>
  <c r="AZ64" i="4" s="1"/>
  <c r="AW66" i="4" a="1"/>
  <c r="AW66" i="4" s="1"/>
  <c r="AO65" i="4" a="1"/>
  <c r="AO65" i="4" s="1"/>
  <c r="K69" i="4" l="1"/>
  <c r="BG68" i="4"/>
  <c r="O69" i="4"/>
  <c r="BK68" i="4"/>
  <c r="Q69" i="4"/>
  <c r="BM68" i="4"/>
  <c r="G69" i="4"/>
  <c r="BC68" i="4"/>
  <c r="P69" i="4"/>
  <c r="BL68" i="4"/>
  <c r="U70" i="4"/>
  <c r="BQ69" i="4"/>
  <c r="J69" i="4"/>
  <c r="BF68" i="4"/>
  <c r="L69" i="4"/>
  <c r="BH68" i="4"/>
  <c r="S69" i="4"/>
  <c r="BO68" i="4"/>
  <c r="T69" i="4"/>
  <c r="BP68" i="4"/>
  <c r="I69" i="4"/>
  <c r="BE68" i="4"/>
  <c r="R69" i="4"/>
  <c r="BN68" i="4"/>
  <c r="M69" i="4"/>
  <c r="BI68" i="4"/>
  <c r="H69" i="4"/>
  <c r="BD68" i="4"/>
  <c r="H148" i="4"/>
  <c r="BD148" i="4" s="1"/>
  <c r="I148" i="4"/>
  <c r="BE148" i="4" s="1"/>
  <c r="K148" i="4"/>
  <c r="BG148" i="4" s="1"/>
  <c r="Q148" i="4"/>
  <c r="BM148" i="4" s="1"/>
  <c r="S148" i="4"/>
  <c r="BO148" i="4" s="1"/>
  <c r="R148" i="4"/>
  <c r="BN148" i="4" s="1"/>
  <c r="T148" i="4"/>
  <c r="BP148" i="4" s="1"/>
  <c r="P148" i="4"/>
  <c r="BL148" i="4" s="1"/>
  <c r="O148" i="4"/>
  <c r="BK148" i="4" s="1"/>
  <c r="U149" i="4"/>
  <c r="BQ149" i="4" s="1"/>
  <c r="M148" i="4"/>
  <c r="BI148" i="4" s="1"/>
  <c r="G148" i="4"/>
  <c r="BC148" i="4" s="1"/>
  <c r="L148" i="4"/>
  <c r="BH148" i="4" s="1"/>
  <c r="J148" i="4"/>
  <c r="BF148" i="4" s="1"/>
  <c r="AM65" i="4" a="1"/>
  <c r="AM65" i="4" s="1"/>
  <c r="AP65" i="4" a="1"/>
  <c r="AP65" i="4" s="1"/>
  <c r="BH9" i="29"/>
  <c r="BH15" i="29"/>
  <c r="BH13" i="29"/>
  <c r="BH5" i="29"/>
  <c r="BH14" i="29"/>
  <c r="BH6" i="29"/>
  <c r="BH7" i="29"/>
  <c r="BH12" i="29"/>
  <c r="BH16" i="29"/>
  <c r="BH17" i="29"/>
  <c r="BH18" i="29"/>
  <c r="BH11" i="29"/>
  <c r="BH10" i="29"/>
  <c r="BI4" i="29"/>
  <c r="BH8" i="29"/>
  <c r="AY65" i="4" a="1"/>
  <c r="AY65" i="4" s="1"/>
  <c r="AV65" i="4" a="1"/>
  <c r="AV65" i="4" s="1"/>
  <c r="AX68" i="4" a="1"/>
  <c r="AX68" i="4" s="1"/>
  <c r="AS65" i="4" a="1"/>
  <c r="AS65" i="4" s="1"/>
  <c r="AR65" i="4" a="1"/>
  <c r="AR65" i="4" s="1"/>
  <c r="AQ66" i="4" a="1"/>
  <c r="AQ66" i="4" s="1"/>
  <c r="AZ65" i="4" a="1"/>
  <c r="AZ65" i="4" s="1"/>
  <c r="AO66" i="4" a="1"/>
  <c r="AO66" i="4" s="1"/>
  <c r="BA67" i="4" a="1"/>
  <c r="BA67" i="4" s="1"/>
  <c r="AU66" i="4" a="1"/>
  <c r="AU66" i="4" s="1"/>
  <c r="AW67" i="4" a="1"/>
  <c r="AW67" i="4" s="1"/>
  <c r="AN68" i="4" a="1"/>
  <c r="AN68" i="4" s="1"/>
  <c r="H70" i="4" l="1"/>
  <c r="BD69" i="4"/>
  <c r="M70" i="4"/>
  <c r="BI69" i="4"/>
  <c r="R70" i="4"/>
  <c r="BN69" i="4"/>
  <c r="I70" i="4"/>
  <c r="BE69" i="4"/>
  <c r="T70" i="4"/>
  <c r="BP69" i="4"/>
  <c r="S70" i="4"/>
  <c r="BO69" i="4"/>
  <c r="L70" i="4"/>
  <c r="BH69" i="4"/>
  <c r="J70" i="4"/>
  <c r="BF69" i="4"/>
  <c r="U71" i="4"/>
  <c r="BQ70" i="4"/>
  <c r="P70" i="4"/>
  <c r="BL69" i="4"/>
  <c r="G70" i="4"/>
  <c r="BC69" i="4"/>
  <c r="Q70" i="4"/>
  <c r="BM69" i="4"/>
  <c r="O70" i="4"/>
  <c r="BK69" i="4"/>
  <c r="K70" i="4"/>
  <c r="BG69" i="4"/>
  <c r="J149" i="4"/>
  <c r="BF149" i="4" s="1"/>
  <c r="L149" i="4"/>
  <c r="BH149" i="4" s="1"/>
  <c r="G149" i="4"/>
  <c r="BC149" i="4" s="1"/>
  <c r="M149" i="4"/>
  <c r="BI149" i="4" s="1"/>
  <c r="U150" i="4"/>
  <c r="BQ150" i="4" s="1"/>
  <c r="O149" i="4"/>
  <c r="BK149" i="4" s="1"/>
  <c r="P149" i="4"/>
  <c r="BL149" i="4" s="1"/>
  <c r="T149" i="4"/>
  <c r="BP149" i="4" s="1"/>
  <c r="R149" i="4"/>
  <c r="BN149" i="4" s="1"/>
  <c r="S149" i="4"/>
  <c r="BO149" i="4" s="1"/>
  <c r="Q149" i="4"/>
  <c r="BM149" i="4" s="1"/>
  <c r="K149" i="4"/>
  <c r="BG149" i="4" s="1"/>
  <c r="I149" i="4"/>
  <c r="BE149" i="4" s="1"/>
  <c r="H149" i="4"/>
  <c r="BD149" i="4" s="1"/>
  <c r="AM66" i="4" a="1"/>
  <c r="AM66" i="4" s="1"/>
  <c r="AP66" i="4" a="1"/>
  <c r="AP66" i="4" s="1"/>
  <c r="BI6" i="29"/>
  <c r="BI10" i="29"/>
  <c r="BI12" i="29"/>
  <c r="BI11" i="29"/>
  <c r="BI18" i="29"/>
  <c r="BI7" i="29"/>
  <c r="BJ4" i="29"/>
  <c r="BI13" i="29"/>
  <c r="BI8" i="29"/>
  <c r="BI15" i="29"/>
  <c r="BI5" i="29"/>
  <c r="BI9" i="29"/>
  <c r="BI14" i="29"/>
  <c r="BI17" i="29"/>
  <c r="BI16" i="29"/>
  <c r="AY66" i="4" a="1"/>
  <c r="AY66" i="4" s="1"/>
  <c r="AX69" i="4" a="1"/>
  <c r="AX69" i="4" s="1"/>
  <c r="AR66" i="4" a="1"/>
  <c r="AR66" i="4" s="1"/>
  <c r="AS66" i="4" a="1"/>
  <c r="AS66" i="4" s="1"/>
  <c r="AV66" i="4" a="1"/>
  <c r="AV66" i="4" s="1"/>
  <c r="AN69" i="4" a="1"/>
  <c r="AN69" i="4" s="1"/>
  <c r="AO67" i="4" a="1"/>
  <c r="AO67" i="4" s="1"/>
  <c r="AW68" i="4" a="1"/>
  <c r="AW68" i="4" s="1"/>
  <c r="AZ66" i="4" a="1"/>
  <c r="AZ66" i="4" s="1"/>
  <c r="AU67" i="4" a="1"/>
  <c r="AU67" i="4" s="1"/>
  <c r="AQ67" i="4" a="1"/>
  <c r="AQ67" i="4" s="1"/>
  <c r="BA68" i="4" a="1"/>
  <c r="BA68" i="4" s="1"/>
  <c r="K71" i="4" l="1"/>
  <c r="BG70" i="4"/>
  <c r="O71" i="4"/>
  <c r="BK70" i="4"/>
  <c r="Q71" i="4"/>
  <c r="BM70" i="4"/>
  <c r="G71" i="4"/>
  <c r="BC70" i="4"/>
  <c r="P71" i="4"/>
  <c r="BL70" i="4"/>
  <c r="U72" i="4"/>
  <c r="BQ71" i="4"/>
  <c r="J71" i="4"/>
  <c r="BF70" i="4"/>
  <c r="L71" i="4"/>
  <c r="BH70" i="4"/>
  <c r="S71" i="4"/>
  <c r="BO70" i="4"/>
  <c r="T71" i="4"/>
  <c r="BP70" i="4"/>
  <c r="I71" i="4"/>
  <c r="BE70" i="4"/>
  <c r="R71" i="4"/>
  <c r="BN70" i="4"/>
  <c r="M71" i="4"/>
  <c r="BI70" i="4"/>
  <c r="H71" i="4"/>
  <c r="BD70" i="4"/>
  <c r="H150" i="4"/>
  <c r="BD150" i="4" s="1"/>
  <c r="I150" i="4"/>
  <c r="BE150" i="4" s="1"/>
  <c r="K150" i="4"/>
  <c r="BG150" i="4" s="1"/>
  <c r="Q150" i="4"/>
  <c r="BM150" i="4" s="1"/>
  <c r="S150" i="4"/>
  <c r="BO150" i="4" s="1"/>
  <c r="R150" i="4"/>
  <c r="BN150" i="4" s="1"/>
  <c r="T150" i="4"/>
  <c r="BP150" i="4" s="1"/>
  <c r="P150" i="4"/>
  <c r="BL150" i="4" s="1"/>
  <c r="O150" i="4"/>
  <c r="BK150" i="4" s="1"/>
  <c r="U151" i="4"/>
  <c r="BQ151" i="4" s="1"/>
  <c r="M150" i="4"/>
  <c r="BI150" i="4" s="1"/>
  <c r="G150" i="4"/>
  <c r="BC150" i="4" s="1"/>
  <c r="L150" i="4"/>
  <c r="BH150" i="4" s="1"/>
  <c r="J150" i="4"/>
  <c r="BF150" i="4" s="1"/>
  <c r="AM67" i="4" a="1"/>
  <c r="AM67" i="4" s="1"/>
  <c r="AP67" i="4" a="1"/>
  <c r="AP67" i="4" s="1"/>
  <c r="BJ7" i="29"/>
  <c r="BJ18" i="29"/>
  <c r="BJ13" i="29"/>
  <c r="BK4" i="29"/>
  <c r="BJ16" i="29"/>
  <c r="BJ17" i="29"/>
  <c r="BJ5" i="29"/>
  <c r="BJ6" i="29"/>
  <c r="BJ9" i="29"/>
  <c r="BJ12" i="29"/>
  <c r="BJ15" i="29"/>
  <c r="BJ10" i="29"/>
  <c r="BJ11" i="29"/>
  <c r="BJ14" i="29"/>
  <c r="BJ8" i="29"/>
  <c r="AY67" i="4" a="1"/>
  <c r="AY67" i="4" s="1"/>
  <c r="AS67" i="4" a="1"/>
  <c r="AS67" i="4" s="1"/>
  <c r="AV67" i="4" a="1"/>
  <c r="AV67" i="4" s="1"/>
  <c r="AR67" i="4" a="1"/>
  <c r="AR67" i="4" s="1"/>
  <c r="AX70" i="4" a="1"/>
  <c r="AX70" i="4" s="1"/>
  <c r="AZ67" i="4" a="1"/>
  <c r="AZ67" i="4" s="1"/>
  <c r="BA69" i="4" a="1"/>
  <c r="BA69" i="4" s="1"/>
  <c r="AW69" i="4" a="1"/>
  <c r="AW69" i="4" s="1"/>
  <c r="AO68" i="4" a="1"/>
  <c r="AO68" i="4" s="1"/>
  <c r="AN70" i="4" a="1"/>
  <c r="AN70" i="4" s="1"/>
  <c r="AQ68" i="4" a="1"/>
  <c r="AQ68" i="4" s="1"/>
  <c r="AU68" i="4" a="1"/>
  <c r="AU68" i="4" s="1"/>
  <c r="H72" i="4" l="1"/>
  <c r="BD71" i="4"/>
  <c r="M72" i="4"/>
  <c r="BI71" i="4"/>
  <c r="R72" i="4"/>
  <c r="BN71" i="4"/>
  <c r="I72" i="4"/>
  <c r="BE71" i="4"/>
  <c r="T72" i="4"/>
  <c r="BP71" i="4"/>
  <c r="S72" i="4"/>
  <c r="BO71" i="4"/>
  <c r="L72" i="4"/>
  <c r="BH71" i="4"/>
  <c r="J72" i="4"/>
  <c r="BF71" i="4"/>
  <c r="U73" i="4"/>
  <c r="BQ72" i="4"/>
  <c r="P72" i="4"/>
  <c r="BL71" i="4"/>
  <c r="G72" i="4"/>
  <c r="BC71" i="4"/>
  <c r="Q72" i="4"/>
  <c r="BM71" i="4"/>
  <c r="O72" i="4"/>
  <c r="BK71" i="4"/>
  <c r="K72" i="4"/>
  <c r="BG71" i="4"/>
  <c r="J151" i="4"/>
  <c r="BF151" i="4" s="1"/>
  <c r="L151" i="4"/>
  <c r="BH151" i="4" s="1"/>
  <c r="G151" i="4"/>
  <c r="BC151" i="4" s="1"/>
  <c r="M151" i="4"/>
  <c r="BI151" i="4" s="1"/>
  <c r="U152" i="4"/>
  <c r="BQ152" i="4" s="1"/>
  <c r="O151" i="4"/>
  <c r="BK151" i="4" s="1"/>
  <c r="P151" i="4"/>
  <c r="BL151" i="4" s="1"/>
  <c r="T151" i="4"/>
  <c r="BP151" i="4" s="1"/>
  <c r="R151" i="4"/>
  <c r="BN151" i="4" s="1"/>
  <c r="S151" i="4"/>
  <c r="BO151" i="4" s="1"/>
  <c r="Q151" i="4"/>
  <c r="BM151" i="4" s="1"/>
  <c r="K151" i="4"/>
  <c r="BG151" i="4" s="1"/>
  <c r="I151" i="4"/>
  <c r="BE151" i="4" s="1"/>
  <c r="H151" i="4"/>
  <c r="BD151" i="4" s="1"/>
  <c r="AM68" i="4" a="1"/>
  <c r="AM68" i="4" s="1"/>
  <c r="AP68" i="4" a="1"/>
  <c r="AP68" i="4" s="1"/>
  <c r="BK17" i="29"/>
  <c r="BK7" i="29"/>
  <c r="BK12" i="29"/>
  <c r="BK11" i="29"/>
  <c r="BK14" i="29"/>
  <c r="BK16" i="29"/>
  <c r="BK13" i="29"/>
  <c r="BK5" i="29"/>
  <c r="BK8" i="29"/>
  <c r="BK10" i="29"/>
  <c r="BK15" i="29"/>
  <c r="BL4" i="29"/>
  <c r="BK6" i="29"/>
  <c r="BK9" i="29"/>
  <c r="BK18" i="29"/>
  <c r="AY68" i="4" a="1"/>
  <c r="AY68" i="4" s="1"/>
  <c r="AR68" i="4" a="1"/>
  <c r="AR68" i="4" s="1"/>
  <c r="AV68" i="4" a="1"/>
  <c r="AV68" i="4" s="1"/>
  <c r="AX71" i="4" a="1"/>
  <c r="AX71" i="4" s="1"/>
  <c r="AS68" i="4" a="1"/>
  <c r="AS68" i="4" s="1"/>
  <c r="AO69" i="4" a="1"/>
  <c r="AO69" i="4" s="1"/>
  <c r="AZ68" i="4" a="1"/>
  <c r="AZ68" i="4" s="1"/>
  <c r="AW70" i="4" a="1"/>
  <c r="AW70" i="4" s="1"/>
  <c r="AU69" i="4" a="1"/>
  <c r="AU69" i="4" s="1"/>
  <c r="AQ69" i="4" a="1"/>
  <c r="AQ69" i="4" s="1"/>
  <c r="AN71" i="4" a="1"/>
  <c r="AN71" i="4" s="1"/>
  <c r="BA70" i="4" a="1"/>
  <c r="BA70" i="4" s="1"/>
  <c r="K73" i="4" l="1"/>
  <c r="BG72" i="4"/>
  <c r="O73" i="4"/>
  <c r="BK72" i="4"/>
  <c r="Q73" i="4"/>
  <c r="BM72" i="4"/>
  <c r="G73" i="4"/>
  <c r="BC72" i="4"/>
  <c r="P73" i="4"/>
  <c r="BL72" i="4"/>
  <c r="U74" i="4"/>
  <c r="BQ73" i="4"/>
  <c r="J73" i="4"/>
  <c r="BF72" i="4"/>
  <c r="L73" i="4"/>
  <c r="BH72" i="4"/>
  <c r="S73" i="4"/>
  <c r="BO72" i="4"/>
  <c r="T73" i="4"/>
  <c r="BP72" i="4"/>
  <c r="I73" i="4"/>
  <c r="BE72" i="4"/>
  <c r="R73" i="4"/>
  <c r="BN72" i="4"/>
  <c r="M73" i="4"/>
  <c r="BI72" i="4"/>
  <c r="H73" i="4"/>
  <c r="BD72" i="4"/>
  <c r="H152" i="4"/>
  <c r="BD152" i="4" s="1"/>
  <c r="I152" i="4"/>
  <c r="BE152" i="4" s="1"/>
  <c r="K152" i="4"/>
  <c r="BG152" i="4" s="1"/>
  <c r="Q152" i="4"/>
  <c r="BM152" i="4" s="1"/>
  <c r="S152" i="4"/>
  <c r="BO152" i="4" s="1"/>
  <c r="R152" i="4"/>
  <c r="BN152" i="4" s="1"/>
  <c r="T152" i="4"/>
  <c r="BP152" i="4" s="1"/>
  <c r="P152" i="4"/>
  <c r="BL152" i="4" s="1"/>
  <c r="O152" i="4"/>
  <c r="BK152" i="4" s="1"/>
  <c r="U153" i="4"/>
  <c r="BQ153" i="4" s="1"/>
  <c r="M152" i="4"/>
  <c r="BI152" i="4" s="1"/>
  <c r="G152" i="4"/>
  <c r="BC152" i="4" s="1"/>
  <c r="L152" i="4"/>
  <c r="BH152" i="4" s="1"/>
  <c r="J152" i="4"/>
  <c r="BF152" i="4" s="1"/>
  <c r="AM69" i="4" a="1"/>
  <c r="AM69" i="4" s="1"/>
  <c r="AP69" i="4" a="1"/>
  <c r="AP69" i="4" s="1"/>
  <c r="BL14" i="29"/>
  <c r="BL13" i="29"/>
  <c r="BL7" i="29"/>
  <c r="BL17" i="29"/>
  <c r="BL10" i="29"/>
  <c r="BL16" i="29"/>
  <c r="BL12" i="29"/>
  <c r="BM4" i="29"/>
  <c r="BL5" i="29"/>
  <c r="BL8" i="29"/>
  <c r="BL9" i="29"/>
  <c r="BL15" i="29"/>
  <c r="BL11" i="29"/>
  <c r="BL18" i="29"/>
  <c r="BL6" i="29"/>
  <c r="AY69" i="4" a="1"/>
  <c r="AY69" i="4" s="1"/>
  <c r="AX72" i="4" a="1"/>
  <c r="AX72" i="4" s="1"/>
  <c r="AV69" i="4" a="1"/>
  <c r="AV69" i="4" s="1"/>
  <c r="AR69" i="4" a="1"/>
  <c r="AR69" i="4" s="1"/>
  <c r="AS69" i="4" a="1"/>
  <c r="AS69" i="4" s="1"/>
  <c r="AN72" i="4" a="1"/>
  <c r="AN72" i="4" s="1"/>
  <c r="AW71" i="4" a="1"/>
  <c r="AW71" i="4" s="1"/>
  <c r="AZ69" i="4" a="1"/>
  <c r="AZ69" i="4" s="1"/>
  <c r="AQ70" i="4" a="1"/>
  <c r="AQ70" i="4" s="1"/>
  <c r="BA71" i="4" a="1"/>
  <c r="BA71" i="4" s="1"/>
  <c r="AO70" i="4" a="1"/>
  <c r="AO70" i="4" s="1"/>
  <c r="AU70" i="4" a="1"/>
  <c r="AU70" i="4" s="1"/>
  <c r="H74" i="4" l="1"/>
  <c r="BD73" i="4"/>
  <c r="M74" i="4"/>
  <c r="BI73" i="4"/>
  <c r="R74" i="4"/>
  <c r="BN73" i="4"/>
  <c r="I74" i="4"/>
  <c r="BE73" i="4"/>
  <c r="T74" i="4"/>
  <c r="BP73" i="4"/>
  <c r="S74" i="4"/>
  <c r="BO73" i="4"/>
  <c r="L74" i="4"/>
  <c r="BH73" i="4"/>
  <c r="J74" i="4"/>
  <c r="BF73" i="4"/>
  <c r="U75" i="4"/>
  <c r="BQ74" i="4"/>
  <c r="P74" i="4"/>
  <c r="BL73" i="4"/>
  <c r="G74" i="4"/>
  <c r="BC73" i="4"/>
  <c r="Q74" i="4"/>
  <c r="BM73" i="4"/>
  <c r="O74" i="4"/>
  <c r="BK73" i="4"/>
  <c r="K74" i="4"/>
  <c r="BG73" i="4"/>
  <c r="J153" i="4"/>
  <c r="BF153" i="4" s="1"/>
  <c r="L153" i="4"/>
  <c r="BH153" i="4" s="1"/>
  <c r="G153" i="4"/>
  <c r="BC153" i="4" s="1"/>
  <c r="M153" i="4"/>
  <c r="BI153" i="4" s="1"/>
  <c r="U154" i="4"/>
  <c r="BQ154" i="4" s="1"/>
  <c r="O153" i="4"/>
  <c r="BK153" i="4" s="1"/>
  <c r="P153" i="4"/>
  <c r="BL153" i="4" s="1"/>
  <c r="T153" i="4"/>
  <c r="BP153" i="4" s="1"/>
  <c r="R153" i="4"/>
  <c r="BN153" i="4" s="1"/>
  <c r="S153" i="4"/>
  <c r="BO153" i="4" s="1"/>
  <c r="Q153" i="4"/>
  <c r="BM153" i="4" s="1"/>
  <c r="K153" i="4"/>
  <c r="BG153" i="4" s="1"/>
  <c r="I153" i="4"/>
  <c r="BE153" i="4" s="1"/>
  <c r="H153" i="4"/>
  <c r="BD153" i="4" s="1"/>
  <c r="AM70" i="4" a="1"/>
  <c r="AM70" i="4" s="1"/>
  <c r="AP70" i="4" a="1"/>
  <c r="AP70" i="4" s="1"/>
  <c r="BM7" i="29"/>
  <c r="BM10" i="29"/>
  <c r="BM15" i="29"/>
  <c r="BM6" i="29"/>
  <c r="BM14" i="29"/>
  <c r="BM11" i="29"/>
  <c r="BM13" i="29"/>
  <c r="BM17" i="29"/>
  <c r="BM18" i="29"/>
  <c r="BN4" i="29"/>
  <c r="BM8" i="29"/>
  <c r="BM5" i="29"/>
  <c r="BM9" i="29"/>
  <c r="BM16" i="29"/>
  <c r="BM12" i="29"/>
  <c r="AY70" i="4" a="1"/>
  <c r="AY70" i="4" s="1"/>
  <c r="AR70" i="4" a="1"/>
  <c r="AR70" i="4" s="1"/>
  <c r="AV70" i="4" a="1"/>
  <c r="AV70" i="4" s="1"/>
  <c r="AX73" i="4" a="1"/>
  <c r="AX73" i="4" s="1"/>
  <c r="AS70" i="4" a="1"/>
  <c r="AS70" i="4" s="1"/>
  <c r="AO71" i="4" a="1"/>
  <c r="AO71" i="4" s="1"/>
  <c r="BA72" i="4" a="1"/>
  <c r="BA72" i="4" s="1"/>
  <c r="AU71" i="4" a="1"/>
  <c r="AU71" i="4" s="1"/>
  <c r="AW72" i="4" a="1"/>
  <c r="AW72" i="4" s="1"/>
  <c r="AQ71" i="4" a="1"/>
  <c r="AQ71" i="4" s="1"/>
  <c r="AZ70" i="4" a="1"/>
  <c r="AZ70" i="4" s="1"/>
  <c r="AN73" i="4" a="1"/>
  <c r="AN73" i="4" s="1"/>
  <c r="K75" i="4" l="1"/>
  <c r="BG74" i="4"/>
  <c r="O75" i="4"/>
  <c r="BK74" i="4"/>
  <c r="Q75" i="4"/>
  <c r="BM74" i="4"/>
  <c r="G75" i="4"/>
  <c r="BC74" i="4"/>
  <c r="P75" i="4"/>
  <c r="BL74" i="4"/>
  <c r="U76" i="4"/>
  <c r="BQ75" i="4"/>
  <c r="J75" i="4"/>
  <c r="BF74" i="4"/>
  <c r="L75" i="4"/>
  <c r="BH74" i="4"/>
  <c r="S75" i="4"/>
  <c r="BO74" i="4"/>
  <c r="T75" i="4"/>
  <c r="BP74" i="4"/>
  <c r="I75" i="4"/>
  <c r="BE74" i="4"/>
  <c r="R75" i="4"/>
  <c r="BN74" i="4"/>
  <c r="M75" i="4"/>
  <c r="BI74" i="4"/>
  <c r="H75" i="4"/>
  <c r="BD74" i="4"/>
  <c r="H154" i="4"/>
  <c r="BD154" i="4" s="1"/>
  <c r="I154" i="4"/>
  <c r="BE154" i="4" s="1"/>
  <c r="K154" i="4"/>
  <c r="BG154" i="4" s="1"/>
  <c r="Q154" i="4"/>
  <c r="BM154" i="4" s="1"/>
  <c r="S154" i="4"/>
  <c r="BO154" i="4" s="1"/>
  <c r="R154" i="4"/>
  <c r="BN154" i="4" s="1"/>
  <c r="T154" i="4"/>
  <c r="BP154" i="4" s="1"/>
  <c r="P154" i="4"/>
  <c r="BL154" i="4" s="1"/>
  <c r="O154" i="4"/>
  <c r="BK154" i="4" s="1"/>
  <c r="U155" i="4"/>
  <c r="BQ155" i="4" s="1"/>
  <c r="M154" i="4"/>
  <c r="BI154" i="4" s="1"/>
  <c r="G154" i="4"/>
  <c r="BC154" i="4" s="1"/>
  <c r="L154" i="4"/>
  <c r="BH154" i="4" s="1"/>
  <c r="J154" i="4"/>
  <c r="BF154" i="4" s="1"/>
  <c r="AM71" i="4" a="1"/>
  <c r="AM71" i="4" s="1"/>
  <c r="AP71" i="4" a="1"/>
  <c r="AP71" i="4" s="1"/>
  <c r="BN18" i="29"/>
  <c r="BN13" i="29"/>
  <c r="BN8" i="29"/>
  <c r="BN14" i="29"/>
  <c r="BN15" i="29"/>
  <c r="BN10" i="29"/>
  <c r="BN16" i="29"/>
  <c r="BN11" i="29"/>
  <c r="BN17" i="29"/>
  <c r="BN5" i="29"/>
  <c r="BN7" i="29"/>
  <c r="BN12" i="29"/>
  <c r="BN6" i="29"/>
  <c r="BO4" i="29"/>
  <c r="BN9" i="29"/>
  <c r="AY71" i="4" a="1"/>
  <c r="AY71" i="4" s="1"/>
  <c r="AX74" i="4" a="1"/>
  <c r="AX74" i="4" s="1"/>
  <c r="AR71" i="4" a="1"/>
  <c r="AR71" i="4" s="1"/>
  <c r="AV71" i="4" a="1"/>
  <c r="AV71" i="4" s="1"/>
  <c r="AS71" i="4" a="1"/>
  <c r="AS71" i="4" s="1"/>
  <c r="AZ71" i="4" a="1"/>
  <c r="AZ71" i="4" s="1"/>
  <c r="BA73" i="4" a="1"/>
  <c r="BA73" i="4" s="1"/>
  <c r="AO72" i="4" a="1"/>
  <c r="AO72" i="4" s="1"/>
  <c r="AQ72" i="4" a="1"/>
  <c r="AQ72" i="4" s="1"/>
  <c r="AW73" i="4" a="1"/>
  <c r="AW73" i="4" s="1"/>
  <c r="AN74" i="4" a="1"/>
  <c r="AN74" i="4" s="1"/>
  <c r="AU72" i="4" a="1"/>
  <c r="AU72" i="4" s="1"/>
  <c r="H76" i="4" l="1"/>
  <c r="BD75" i="4"/>
  <c r="M76" i="4"/>
  <c r="BI75" i="4"/>
  <c r="R76" i="4"/>
  <c r="BN75" i="4"/>
  <c r="I76" i="4"/>
  <c r="BE75" i="4"/>
  <c r="T76" i="4"/>
  <c r="BP75" i="4"/>
  <c r="S76" i="4"/>
  <c r="BO75" i="4"/>
  <c r="L76" i="4"/>
  <c r="BH75" i="4"/>
  <c r="J76" i="4"/>
  <c r="BF75" i="4"/>
  <c r="U77" i="4"/>
  <c r="BQ76" i="4"/>
  <c r="P76" i="4"/>
  <c r="BL75" i="4"/>
  <c r="G76" i="4"/>
  <c r="BC75" i="4"/>
  <c r="Q76" i="4"/>
  <c r="BM75" i="4"/>
  <c r="O76" i="4"/>
  <c r="BK75" i="4"/>
  <c r="K76" i="4"/>
  <c r="BG75" i="4"/>
  <c r="J155" i="4"/>
  <c r="BF155" i="4" s="1"/>
  <c r="L155" i="4"/>
  <c r="BH155" i="4" s="1"/>
  <c r="G155" i="4"/>
  <c r="BC155" i="4" s="1"/>
  <c r="M155" i="4"/>
  <c r="BI155" i="4" s="1"/>
  <c r="U156" i="4"/>
  <c r="BQ156" i="4" s="1"/>
  <c r="O155" i="4"/>
  <c r="BK155" i="4" s="1"/>
  <c r="P155" i="4"/>
  <c r="BL155" i="4" s="1"/>
  <c r="T155" i="4"/>
  <c r="BP155" i="4" s="1"/>
  <c r="R155" i="4"/>
  <c r="BN155" i="4" s="1"/>
  <c r="S155" i="4"/>
  <c r="BO155" i="4" s="1"/>
  <c r="Q155" i="4"/>
  <c r="BM155" i="4" s="1"/>
  <c r="K155" i="4"/>
  <c r="BG155" i="4" s="1"/>
  <c r="I155" i="4"/>
  <c r="BE155" i="4" s="1"/>
  <c r="H155" i="4"/>
  <c r="BD155" i="4" s="1"/>
  <c r="AM72" i="4" a="1"/>
  <c r="AM72" i="4" s="1"/>
  <c r="AP72" i="4" a="1"/>
  <c r="AP72" i="4" s="1"/>
  <c r="BO14" i="29"/>
  <c r="BO11" i="29"/>
  <c r="BO9" i="29"/>
  <c r="BO10" i="29"/>
  <c r="BO5" i="29"/>
  <c r="BO15" i="29"/>
  <c r="BO12" i="29"/>
  <c r="BO13" i="29"/>
  <c r="BO17" i="29"/>
  <c r="BP4" i="29"/>
  <c r="BO6" i="29"/>
  <c r="BO18" i="29"/>
  <c r="BO16" i="29"/>
  <c r="BO7" i="29"/>
  <c r="BO8" i="29"/>
  <c r="AY72" i="4" a="1"/>
  <c r="AY72" i="4" s="1"/>
  <c r="AS72" i="4" a="1"/>
  <c r="AS72" i="4" s="1"/>
  <c r="AV72" i="4" a="1"/>
  <c r="AV72" i="4" s="1"/>
  <c r="AR72" i="4" a="1"/>
  <c r="AR72" i="4" s="1"/>
  <c r="AX75" i="4" a="1"/>
  <c r="AX75" i="4" s="1"/>
  <c r="AO73" i="4" a="1"/>
  <c r="AO73" i="4" s="1"/>
  <c r="AQ73" i="4" a="1"/>
  <c r="AQ73" i="4" s="1"/>
  <c r="AU73" i="4" a="1"/>
  <c r="AU73" i="4" s="1"/>
  <c r="BA74" i="4" a="1"/>
  <c r="BA74" i="4" s="1"/>
  <c r="AN75" i="4" a="1"/>
  <c r="AN75" i="4" s="1"/>
  <c r="AW74" i="4" a="1"/>
  <c r="AW74" i="4" s="1"/>
  <c r="AZ72" i="4" a="1"/>
  <c r="AZ72" i="4" s="1"/>
  <c r="K77" i="4" l="1"/>
  <c r="BG76" i="4"/>
  <c r="O77" i="4"/>
  <c r="BK76" i="4"/>
  <c r="Q77" i="4"/>
  <c r="BM76" i="4"/>
  <c r="G77" i="4"/>
  <c r="BC76" i="4"/>
  <c r="P77" i="4"/>
  <c r="BL76" i="4"/>
  <c r="U78" i="4"/>
  <c r="BQ77" i="4"/>
  <c r="J77" i="4"/>
  <c r="BF76" i="4"/>
  <c r="L77" i="4"/>
  <c r="BH76" i="4"/>
  <c r="S77" i="4"/>
  <c r="BO76" i="4"/>
  <c r="T77" i="4"/>
  <c r="BP76" i="4"/>
  <c r="I77" i="4"/>
  <c r="BE76" i="4"/>
  <c r="R77" i="4"/>
  <c r="BN76" i="4"/>
  <c r="M77" i="4"/>
  <c r="BI76" i="4"/>
  <c r="H77" i="4"/>
  <c r="BD76" i="4"/>
  <c r="H156" i="4"/>
  <c r="BD156" i="4" s="1"/>
  <c r="I156" i="4"/>
  <c r="BE156" i="4" s="1"/>
  <c r="K156" i="4"/>
  <c r="BG156" i="4" s="1"/>
  <c r="Q156" i="4"/>
  <c r="BM156" i="4" s="1"/>
  <c r="S156" i="4"/>
  <c r="BO156" i="4" s="1"/>
  <c r="R156" i="4"/>
  <c r="BN156" i="4" s="1"/>
  <c r="T156" i="4"/>
  <c r="BP156" i="4" s="1"/>
  <c r="P156" i="4"/>
  <c r="BL156" i="4" s="1"/>
  <c r="O156" i="4"/>
  <c r="BK156" i="4" s="1"/>
  <c r="U157" i="4"/>
  <c r="BQ157" i="4" s="1"/>
  <c r="M156" i="4"/>
  <c r="BI156" i="4" s="1"/>
  <c r="G156" i="4"/>
  <c r="BC156" i="4" s="1"/>
  <c r="L156" i="4"/>
  <c r="BH156" i="4" s="1"/>
  <c r="J156" i="4"/>
  <c r="BF156" i="4" s="1"/>
  <c r="AM73" i="4" a="1"/>
  <c r="AM73" i="4" s="1"/>
  <c r="AP73" i="4" a="1"/>
  <c r="AP73" i="4" s="1"/>
  <c r="BP16" i="29"/>
  <c r="BP15" i="29"/>
  <c r="BP17" i="29"/>
  <c r="BP18" i="29"/>
  <c r="BP6" i="29"/>
  <c r="BP12" i="29"/>
  <c r="BP10" i="29"/>
  <c r="BP14" i="29"/>
  <c r="BP5" i="29"/>
  <c r="BP8" i="29"/>
  <c r="BP11" i="29"/>
  <c r="BP13" i="29"/>
  <c r="BP9" i="29"/>
  <c r="BQ4" i="29"/>
  <c r="BP7" i="29"/>
  <c r="AY73" i="4" a="1"/>
  <c r="AY73" i="4" s="1"/>
  <c r="AR73" i="4" a="1"/>
  <c r="AR73" i="4" s="1"/>
  <c r="AV73" i="4" a="1"/>
  <c r="AV73" i="4" s="1"/>
  <c r="AS73" i="4" a="1"/>
  <c r="AS73" i="4" s="1"/>
  <c r="AX76" i="4" a="1"/>
  <c r="AX76" i="4" s="1"/>
  <c r="AN76" i="4" a="1"/>
  <c r="AN76" i="4" s="1"/>
  <c r="AQ74" i="4" a="1"/>
  <c r="AQ74" i="4" s="1"/>
  <c r="AZ73" i="4" a="1"/>
  <c r="AZ73" i="4" s="1"/>
  <c r="AW75" i="4" a="1"/>
  <c r="AW75" i="4" s="1"/>
  <c r="BA75" i="4" a="1"/>
  <c r="BA75" i="4" s="1"/>
  <c r="AO74" i="4" a="1"/>
  <c r="AO74" i="4" s="1"/>
  <c r="AU74" i="4" a="1"/>
  <c r="AU74" i="4" s="1"/>
  <c r="H78" i="4" l="1"/>
  <c r="BD77" i="4"/>
  <c r="M78" i="4"/>
  <c r="BI77" i="4"/>
  <c r="R78" i="4"/>
  <c r="BN77" i="4"/>
  <c r="I78" i="4"/>
  <c r="BE77" i="4"/>
  <c r="T78" i="4"/>
  <c r="BP77" i="4"/>
  <c r="S78" i="4"/>
  <c r="BO77" i="4"/>
  <c r="L78" i="4"/>
  <c r="BH77" i="4"/>
  <c r="J78" i="4"/>
  <c r="BF77" i="4"/>
  <c r="U79" i="4"/>
  <c r="BQ78" i="4"/>
  <c r="P78" i="4"/>
  <c r="BL77" i="4"/>
  <c r="G78" i="4"/>
  <c r="BC77" i="4"/>
  <c r="Q78" i="4"/>
  <c r="BM77" i="4"/>
  <c r="O78" i="4"/>
  <c r="BK77" i="4"/>
  <c r="K78" i="4"/>
  <c r="BG77" i="4"/>
  <c r="J157" i="4"/>
  <c r="BF157" i="4" s="1"/>
  <c r="L157" i="4"/>
  <c r="BH157" i="4" s="1"/>
  <c r="G157" i="4"/>
  <c r="BC157" i="4" s="1"/>
  <c r="M157" i="4"/>
  <c r="BI157" i="4" s="1"/>
  <c r="U158" i="4"/>
  <c r="BQ158" i="4" s="1"/>
  <c r="O157" i="4"/>
  <c r="BK157" i="4" s="1"/>
  <c r="P157" i="4"/>
  <c r="BL157" i="4" s="1"/>
  <c r="T157" i="4"/>
  <c r="BP157" i="4" s="1"/>
  <c r="R157" i="4"/>
  <c r="BN157" i="4" s="1"/>
  <c r="S157" i="4"/>
  <c r="BO157" i="4" s="1"/>
  <c r="Q157" i="4"/>
  <c r="BM157" i="4" s="1"/>
  <c r="K157" i="4"/>
  <c r="BG157" i="4" s="1"/>
  <c r="I157" i="4"/>
  <c r="BE157" i="4" s="1"/>
  <c r="H157" i="4"/>
  <c r="BD157" i="4" s="1"/>
  <c r="AM74" i="4" a="1"/>
  <c r="AM74" i="4" s="1"/>
  <c r="AP74" i="4" a="1"/>
  <c r="AP74" i="4" s="1"/>
  <c r="BR4" i="29"/>
  <c r="BQ6" i="29"/>
  <c r="BQ5" i="29"/>
  <c r="BQ7" i="29"/>
  <c r="BQ13" i="29"/>
  <c r="BQ10" i="29"/>
  <c r="BQ11" i="29"/>
  <c r="BQ12" i="29"/>
  <c r="BQ8" i="29"/>
  <c r="BQ14" i="29"/>
  <c r="BQ9" i="29"/>
  <c r="BQ15" i="29"/>
  <c r="BQ16" i="29"/>
  <c r="BQ18" i="29"/>
  <c r="BQ17" i="29"/>
  <c r="AY74" i="4" a="1"/>
  <c r="AY74" i="4" s="1"/>
  <c r="AS74" i="4" a="1"/>
  <c r="AS74" i="4" s="1"/>
  <c r="AV74" i="4" a="1"/>
  <c r="AV74" i="4" s="1"/>
  <c r="AR74" i="4" a="1"/>
  <c r="AR74" i="4" s="1"/>
  <c r="AX77" i="4" a="1"/>
  <c r="AX77" i="4" s="1"/>
  <c r="BA76" i="4" a="1"/>
  <c r="BA76" i="4" s="1"/>
  <c r="AW76" i="4" a="1"/>
  <c r="AW76" i="4" s="1"/>
  <c r="AU75" i="4" a="1"/>
  <c r="AU75" i="4" s="1"/>
  <c r="AQ75" i="4" a="1"/>
  <c r="AQ75" i="4" s="1"/>
  <c r="AO75" i="4" a="1"/>
  <c r="AO75" i="4" s="1"/>
  <c r="AZ74" i="4" a="1"/>
  <c r="AZ74" i="4" s="1"/>
  <c r="AN77" i="4" a="1"/>
  <c r="AN77" i="4" s="1"/>
  <c r="K79" i="4" l="1"/>
  <c r="BG78" i="4"/>
  <c r="O79" i="4"/>
  <c r="BK78" i="4"/>
  <c r="Q79" i="4"/>
  <c r="BM78" i="4"/>
  <c r="G79" i="4"/>
  <c r="BC78" i="4"/>
  <c r="P79" i="4"/>
  <c r="BL78" i="4"/>
  <c r="U80" i="4"/>
  <c r="BQ79" i="4"/>
  <c r="J79" i="4"/>
  <c r="BF78" i="4"/>
  <c r="L79" i="4"/>
  <c r="BH78" i="4"/>
  <c r="S79" i="4"/>
  <c r="BO78" i="4"/>
  <c r="T79" i="4"/>
  <c r="BP78" i="4"/>
  <c r="I79" i="4"/>
  <c r="BE78" i="4"/>
  <c r="R79" i="4"/>
  <c r="BN78" i="4"/>
  <c r="M79" i="4"/>
  <c r="BI78" i="4"/>
  <c r="H79" i="4"/>
  <c r="BD78" i="4"/>
  <c r="H158" i="4"/>
  <c r="BD158" i="4" s="1"/>
  <c r="I158" i="4"/>
  <c r="BE158" i="4" s="1"/>
  <c r="K158" i="4"/>
  <c r="BG158" i="4" s="1"/>
  <c r="Q158" i="4"/>
  <c r="BM158" i="4" s="1"/>
  <c r="S158" i="4"/>
  <c r="BO158" i="4" s="1"/>
  <c r="R158" i="4"/>
  <c r="BN158" i="4" s="1"/>
  <c r="T158" i="4"/>
  <c r="BP158" i="4" s="1"/>
  <c r="P158" i="4"/>
  <c r="BL158" i="4" s="1"/>
  <c r="O158" i="4"/>
  <c r="BK158" i="4" s="1"/>
  <c r="U159" i="4"/>
  <c r="BQ159" i="4" s="1"/>
  <c r="M158" i="4"/>
  <c r="BI158" i="4" s="1"/>
  <c r="G158" i="4"/>
  <c r="BC158" i="4" s="1"/>
  <c r="L158" i="4"/>
  <c r="BH158" i="4" s="1"/>
  <c r="J158" i="4"/>
  <c r="BF158" i="4" s="1"/>
  <c r="AM75" i="4" a="1"/>
  <c r="AM75" i="4" s="1"/>
  <c r="AP75" i="4" a="1"/>
  <c r="AP75" i="4" s="1"/>
  <c r="BR9" i="29"/>
  <c r="BR8" i="29"/>
  <c r="BR12" i="29"/>
  <c r="BR18" i="29"/>
  <c r="BS4" i="29"/>
  <c r="BR13" i="29"/>
  <c r="BR15" i="29"/>
  <c r="BR17" i="29"/>
  <c r="BR14" i="29"/>
  <c r="BR10" i="29"/>
  <c r="BR16" i="29"/>
  <c r="BR7" i="29"/>
  <c r="BR5" i="29"/>
  <c r="BR11" i="29"/>
  <c r="BR6" i="29"/>
  <c r="AY75" i="4" a="1"/>
  <c r="AY75" i="4" s="1"/>
  <c r="AX78" i="4" a="1"/>
  <c r="AX78" i="4" s="1"/>
  <c r="AR75" i="4" a="1"/>
  <c r="AR75" i="4" s="1"/>
  <c r="AS75" i="4" a="1"/>
  <c r="AS75" i="4" s="1"/>
  <c r="AV75" i="4" a="1"/>
  <c r="AV75" i="4" s="1"/>
  <c r="AO76" i="4" a="1"/>
  <c r="AO76" i="4" s="1"/>
  <c r="AW77" i="4" a="1"/>
  <c r="AW77" i="4" s="1"/>
  <c r="AN78" i="4" a="1"/>
  <c r="AN78" i="4" s="1"/>
  <c r="AZ75" i="4" a="1"/>
  <c r="AZ75" i="4" s="1"/>
  <c r="AQ76" i="4" a="1"/>
  <c r="AQ76" i="4" s="1"/>
  <c r="AU76" i="4" a="1"/>
  <c r="AU76" i="4" s="1"/>
  <c r="BA77" i="4" a="1"/>
  <c r="BA77" i="4" s="1"/>
  <c r="H80" i="4" l="1"/>
  <c r="BD79" i="4"/>
  <c r="M80" i="4"/>
  <c r="BI79" i="4"/>
  <c r="R80" i="4"/>
  <c r="BN79" i="4"/>
  <c r="I80" i="4"/>
  <c r="BE79" i="4"/>
  <c r="T80" i="4"/>
  <c r="BP79" i="4"/>
  <c r="S80" i="4"/>
  <c r="BO79" i="4"/>
  <c r="L80" i="4"/>
  <c r="BH79" i="4"/>
  <c r="J80" i="4"/>
  <c r="BF79" i="4"/>
  <c r="U81" i="4"/>
  <c r="BQ80" i="4"/>
  <c r="P80" i="4"/>
  <c r="BL79" i="4"/>
  <c r="G80" i="4"/>
  <c r="BC79" i="4"/>
  <c r="Q80" i="4"/>
  <c r="BM79" i="4"/>
  <c r="O80" i="4"/>
  <c r="BK79" i="4"/>
  <c r="K80" i="4"/>
  <c r="BG79" i="4"/>
  <c r="J159" i="4"/>
  <c r="BF159" i="4" s="1"/>
  <c r="L159" i="4"/>
  <c r="BH159" i="4" s="1"/>
  <c r="G159" i="4"/>
  <c r="BC159" i="4" s="1"/>
  <c r="M159" i="4"/>
  <c r="BI159" i="4" s="1"/>
  <c r="U160" i="4"/>
  <c r="BQ160" i="4" s="1"/>
  <c r="O159" i="4"/>
  <c r="BK159" i="4" s="1"/>
  <c r="P159" i="4"/>
  <c r="BL159" i="4" s="1"/>
  <c r="T159" i="4"/>
  <c r="BP159" i="4" s="1"/>
  <c r="R159" i="4"/>
  <c r="BN159" i="4" s="1"/>
  <c r="S159" i="4"/>
  <c r="BO159" i="4" s="1"/>
  <c r="Q159" i="4"/>
  <c r="BM159" i="4" s="1"/>
  <c r="K159" i="4"/>
  <c r="BG159" i="4" s="1"/>
  <c r="I159" i="4"/>
  <c r="BE159" i="4" s="1"/>
  <c r="H159" i="4"/>
  <c r="BD159" i="4" s="1"/>
  <c r="AM76" i="4" a="1"/>
  <c r="AM76" i="4" s="1"/>
  <c r="AP76" i="4" a="1"/>
  <c r="AP76" i="4" s="1"/>
  <c r="BS12" i="29"/>
  <c r="BS5" i="29"/>
  <c r="BS9" i="29"/>
  <c r="BS13" i="29"/>
  <c r="BS14" i="29"/>
  <c r="BS17" i="29"/>
  <c r="BS8" i="29"/>
  <c r="BS10" i="29"/>
  <c r="BS15" i="29"/>
  <c r="BS18" i="29"/>
  <c r="BT4" i="29"/>
  <c r="BS11" i="29"/>
  <c r="BS6" i="29"/>
  <c r="BS7" i="29"/>
  <c r="BS16" i="29"/>
  <c r="AY76" i="4" a="1"/>
  <c r="AY76" i="4" s="1"/>
  <c r="AS76" i="4" a="1"/>
  <c r="AS76" i="4" s="1"/>
  <c r="AR76" i="4" a="1"/>
  <c r="AR76" i="4" s="1"/>
  <c r="AX79" i="4" a="1"/>
  <c r="AX79" i="4" s="1"/>
  <c r="AV76" i="4" a="1"/>
  <c r="AV76" i="4" s="1"/>
  <c r="AQ77" i="4" a="1"/>
  <c r="AQ77" i="4" s="1"/>
  <c r="AW78" i="4" a="1"/>
  <c r="AW78" i="4" s="1"/>
  <c r="AZ76" i="4" a="1"/>
  <c r="AZ76" i="4" s="1"/>
  <c r="BA78" i="4" a="1"/>
  <c r="BA78" i="4" s="1"/>
  <c r="AO77" i="4" a="1"/>
  <c r="AO77" i="4" s="1"/>
  <c r="AU77" i="4" a="1"/>
  <c r="AU77" i="4" s="1"/>
  <c r="AN79" i="4" a="1"/>
  <c r="AN79" i="4" s="1"/>
  <c r="K81" i="4" l="1"/>
  <c r="BG80" i="4"/>
  <c r="O81" i="4"/>
  <c r="BK80" i="4"/>
  <c r="Q81" i="4"/>
  <c r="BM80" i="4"/>
  <c r="G81" i="4"/>
  <c r="BC80" i="4"/>
  <c r="P81" i="4"/>
  <c r="BL80" i="4"/>
  <c r="U82" i="4"/>
  <c r="BQ81" i="4"/>
  <c r="J81" i="4"/>
  <c r="BF80" i="4"/>
  <c r="L81" i="4"/>
  <c r="BH80" i="4"/>
  <c r="S81" i="4"/>
  <c r="BO80" i="4"/>
  <c r="T81" i="4"/>
  <c r="BP80" i="4"/>
  <c r="I81" i="4"/>
  <c r="BE80" i="4"/>
  <c r="R81" i="4"/>
  <c r="BN80" i="4"/>
  <c r="M81" i="4"/>
  <c r="BI80" i="4"/>
  <c r="H81" i="4"/>
  <c r="BD80" i="4"/>
  <c r="H160" i="4"/>
  <c r="BD160" i="4" s="1"/>
  <c r="I160" i="4"/>
  <c r="BE160" i="4" s="1"/>
  <c r="K160" i="4"/>
  <c r="BG160" i="4" s="1"/>
  <c r="Q160" i="4"/>
  <c r="BM160" i="4" s="1"/>
  <c r="S160" i="4"/>
  <c r="BO160" i="4" s="1"/>
  <c r="R160" i="4"/>
  <c r="BN160" i="4" s="1"/>
  <c r="T160" i="4"/>
  <c r="BP160" i="4" s="1"/>
  <c r="P160" i="4"/>
  <c r="BL160" i="4" s="1"/>
  <c r="O160" i="4"/>
  <c r="BK160" i="4" s="1"/>
  <c r="U161" i="4"/>
  <c r="BQ161" i="4" s="1"/>
  <c r="M160" i="4"/>
  <c r="BI160" i="4" s="1"/>
  <c r="G160" i="4"/>
  <c r="BC160" i="4" s="1"/>
  <c r="L160" i="4"/>
  <c r="BH160" i="4" s="1"/>
  <c r="J160" i="4"/>
  <c r="BF160" i="4" s="1"/>
  <c r="AM77" i="4" a="1"/>
  <c r="AM77" i="4" s="1"/>
  <c r="AP77" i="4" a="1"/>
  <c r="AP77" i="4" s="1"/>
  <c r="BT11" i="29"/>
  <c r="BT12" i="29"/>
  <c r="BT13" i="29"/>
  <c r="BT16" i="29"/>
  <c r="BT5" i="29"/>
  <c r="BT17" i="29"/>
  <c r="BU4" i="29"/>
  <c r="BT8" i="29"/>
  <c r="BT6" i="29"/>
  <c r="BT9" i="29"/>
  <c r="BT10" i="29"/>
  <c r="BT18" i="29"/>
  <c r="BT7" i="29"/>
  <c r="BT14" i="29"/>
  <c r="BT15" i="29"/>
  <c r="AY77" i="4" a="1"/>
  <c r="AY77" i="4" s="1"/>
  <c r="AR77" i="4" a="1"/>
  <c r="AR77" i="4" s="1"/>
  <c r="AX80" i="4" a="1"/>
  <c r="AX80" i="4" s="1"/>
  <c r="AV77" i="4" a="1"/>
  <c r="AV77" i="4" s="1"/>
  <c r="AS77" i="4" a="1"/>
  <c r="AS77" i="4" s="1"/>
  <c r="AO78" i="4" a="1"/>
  <c r="AO78" i="4" s="1"/>
  <c r="BA79" i="4" a="1"/>
  <c r="BA79" i="4" s="1"/>
  <c r="AN80" i="4" a="1"/>
  <c r="AN80" i="4" s="1"/>
  <c r="AZ77" i="4" a="1"/>
  <c r="AZ77" i="4" s="1"/>
  <c r="AU78" i="4" a="1"/>
  <c r="AU78" i="4" s="1"/>
  <c r="AW79" i="4" a="1"/>
  <c r="AW79" i="4" s="1"/>
  <c r="AQ78" i="4" a="1"/>
  <c r="AQ78" i="4" s="1"/>
  <c r="H82" i="4" l="1"/>
  <c r="BD81" i="4"/>
  <c r="M82" i="4"/>
  <c r="BI81" i="4"/>
  <c r="R82" i="4"/>
  <c r="BN81" i="4"/>
  <c r="I82" i="4"/>
  <c r="BE81" i="4"/>
  <c r="T82" i="4"/>
  <c r="BP81" i="4"/>
  <c r="S82" i="4"/>
  <c r="BO81" i="4"/>
  <c r="L82" i="4"/>
  <c r="BH81" i="4"/>
  <c r="J82" i="4"/>
  <c r="BF81" i="4"/>
  <c r="U83" i="4"/>
  <c r="BQ82" i="4"/>
  <c r="P82" i="4"/>
  <c r="BL81" i="4"/>
  <c r="G82" i="4"/>
  <c r="BC81" i="4"/>
  <c r="Q82" i="4"/>
  <c r="BM81" i="4"/>
  <c r="O82" i="4"/>
  <c r="BK81" i="4"/>
  <c r="K82" i="4"/>
  <c r="BG81" i="4"/>
  <c r="J161" i="4"/>
  <c r="BF161" i="4" s="1"/>
  <c r="L161" i="4"/>
  <c r="BH161" i="4" s="1"/>
  <c r="G161" i="4"/>
  <c r="BC161" i="4" s="1"/>
  <c r="M161" i="4"/>
  <c r="BI161" i="4" s="1"/>
  <c r="U162" i="4"/>
  <c r="BQ162" i="4" s="1"/>
  <c r="O161" i="4"/>
  <c r="BK161" i="4" s="1"/>
  <c r="P161" i="4"/>
  <c r="BL161" i="4" s="1"/>
  <c r="T161" i="4"/>
  <c r="BP161" i="4" s="1"/>
  <c r="R161" i="4"/>
  <c r="BN161" i="4" s="1"/>
  <c r="S161" i="4"/>
  <c r="BO161" i="4" s="1"/>
  <c r="Q161" i="4"/>
  <c r="BM161" i="4" s="1"/>
  <c r="K161" i="4"/>
  <c r="BG161" i="4" s="1"/>
  <c r="I161" i="4"/>
  <c r="BE161" i="4" s="1"/>
  <c r="H161" i="4"/>
  <c r="BD161" i="4" s="1"/>
  <c r="AM78" i="4" a="1"/>
  <c r="AM78" i="4" s="1"/>
  <c r="AP78" i="4" a="1"/>
  <c r="AP78" i="4" s="1"/>
  <c r="BU5" i="29"/>
  <c r="BU16" i="29"/>
  <c r="BV4" i="29"/>
  <c r="BU7" i="29"/>
  <c r="BU13" i="29"/>
  <c r="BU17" i="29"/>
  <c r="BU15" i="29"/>
  <c r="BU8" i="29"/>
  <c r="BU18" i="29"/>
  <c r="BN3" i="29"/>
  <c r="BU6" i="29"/>
  <c r="BU11" i="29"/>
  <c r="BU9" i="29"/>
  <c r="BU10" i="29"/>
  <c r="BU12" i="29"/>
  <c r="BU14" i="29"/>
  <c r="AY78" i="4" a="1"/>
  <c r="AY78" i="4" s="1"/>
  <c r="AV78" i="4" a="1"/>
  <c r="AV78" i="4" s="1"/>
  <c r="AX81" i="4" a="1"/>
  <c r="AX81" i="4" s="1"/>
  <c r="AR78" i="4" a="1"/>
  <c r="AR78" i="4" s="1"/>
  <c r="AS78" i="4" a="1"/>
  <c r="AS78" i="4" s="1"/>
  <c r="AU79" i="4" a="1"/>
  <c r="AU79" i="4" s="1"/>
  <c r="AQ79" i="4" a="1"/>
  <c r="AQ79" i="4" s="1"/>
  <c r="AW80" i="4" a="1"/>
  <c r="AW80" i="4" s="1"/>
  <c r="AZ78" i="4" a="1"/>
  <c r="AZ78" i="4" s="1"/>
  <c r="AN81" i="4" a="1"/>
  <c r="AN81" i="4" s="1"/>
  <c r="AO79" i="4" a="1"/>
  <c r="AO79" i="4" s="1"/>
  <c r="BA80" i="4" a="1"/>
  <c r="BA80" i="4" s="1"/>
  <c r="K83" i="4" l="1"/>
  <c r="BG82" i="4"/>
  <c r="O83" i="4"/>
  <c r="BK82" i="4"/>
  <c r="Q83" i="4"/>
  <c r="BM82" i="4"/>
  <c r="G83" i="4"/>
  <c r="BC82" i="4"/>
  <c r="P83" i="4"/>
  <c r="BL82" i="4"/>
  <c r="U84" i="4"/>
  <c r="BQ83" i="4"/>
  <c r="J83" i="4"/>
  <c r="BF82" i="4"/>
  <c r="L83" i="4"/>
  <c r="BH82" i="4"/>
  <c r="S83" i="4"/>
  <c r="BO82" i="4"/>
  <c r="T83" i="4"/>
  <c r="BP82" i="4"/>
  <c r="I83" i="4"/>
  <c r="BE82" i="4"/>
  <c r="R83" i="4"/>
  <c r="BN82" i="4"/>
  <c r="M83" i="4"/>
  <c r="BI82" i="4"/>
  <c r="H83" i="4"/>
  <c r="BD82" i="4"/>
  <c r="H162" i="4"/>
  <c r="BD162" i="4" s="1"/>
  <c r="I162" i="4"/>
  <c r="BE162" i="4" s="1"/>
  <c r="K162" i="4"/>
  <c r="BG162" i="4" s="1"/>
  <c r="Q162" i="4"/>
  <c r="BM162" i="4" s="1"/>
  <c r="S162" i="4"/>
  <c r="BO162" i="4" s="1"/>
  <c r="R162" i="4"/>
  <c r="BN162" i="4" s="1"/>
  <c r="T162" i="4"/>
  <c r="BP162" i="4" s="1"/>
  <c r="P162" i="4"/>
  <c r="BL162" i="4" s="1"/>
  <c r="O162" i="4"/>
  <c r="BK162" i="4" s="1"/>
  <c r="U163" i="4"/>
  <c r="BQ163" i="4" s="1"/>
  <c r="M162" i="4"/>
  <c r="BI162" i="4" s="1"/>
  <c r="G162" i="4"/>
  <c r="BC162" i="4" s="1"/>
  <c r="L162" i="4"/>
  <c r="BH162" i="4" s="1"/>
  <c r="J162" i="4"/>
  <c r="BF162" i="4" s="1"/>
  <c r="AM79" i="4" a="1"/>
  <c r="AM79" i="4" s="1"/>
  <c r="AP79" i="4" a="1"/>
  <c r="AP79" i="4" s="1"/>
  <c r="BV8" i="29"/>
  <c r="BV5" i="29"/>
  <c r="BV13" i="29"/>
  <c r="BV7" i="29"/>
  <c r="BV12" i="29"/>
  <c r="BV15" i="29"/>
  <c r="BV14" i="29"/>
  <c r="BV16" i="29"/>
  <c r="BV10" i="29"/>
  <c r="BV9" i="29"/>
  <c r="BW4" i="29"/>
  <c r="BV6" i="29"/>
  <c r="BV17" i="29"/>
  <c r="BV18" i="29"/>
  <c r="BV11" i="29"/>
  <c r="AY79" i="4" a="1"/>
  <c r="AY79" i="4" s="1"/>
  <c r="AR79" i="4" a="1"/>
  <c r="AR79" i="4" s="1"/>
  <c r="AX82" i="4" a="1"/>
  <c r="AX82" i="4" s="1"/>
  <c r="AS79" i="4" a="1"/>
  <c r="AS79" i="4" s="1"/>
  <c r="AV79" i="4" a="1"/>
  <c r="AV79" i="4" s="1"/>
  <c r="AO80" i="4" a="1"/>
  <c r="AO80" i="4" s="1"/>
  <c r="AN82" i="4" a="1"/>
  <c r="AN82" i="4" s="1"/>
  <c r="AZ79" i="4" a="1"/>
  <c r="AZ79" i="4" s="1"/>
  <c r="BA81" i="4" a="1"/>
  <c r="BA81" i="4" s="1"/>
  <c r="AW81" i="4" a="1"/>
  <c r="AW81" i="4" s="1"/>
  <c r="AU80" i="4" a="1"/>
  <c r="AU80" i="4" s="1"/>
  <c r="AQ80" i="4" a="1"/>
  <c r="AQ80" i="4" s="1"/>
  <c r="H84" i="4" l="1"/>
  <c r="BD83" i="4"/>
  <c r="M84" i="4"/>
  <c r="BI83" i="4"/>
  <c r="R84" i="4"/>
  <c r="BN83" i="4"/>
  <c r="I84" i="4"/>
  <c r="BE83" i="4"/>
  <c r="T84" i="4"/>
  <c r="BP83" i="4"/>
  <c r="S84" i="4"/>
  <c r="BO83" i="4"/>
  <c r="L84" i="4"/>
  <c r="BH83" i="4"/>
  <c r="J84" i="4"/>
  <c r="BF83" i="4"/>
  <c r="U85" i="4"/>
  <c r="BQ84" i="4"/>
  <c r="P84" i="4"/>
  <c r="BL83" i="4"/>
  <c r="G84" i="4"/>
  <c r="BC83" i="4"/>
  <c r="Q84" i="4"/>
  <c r="BM83" i="4"/>
  <c r="O84" i="4"/>
  <c r="BK83" i="4"/>
  <c r="K84" i="4"/>
  <c r="BG83" i="4"/>
  <c r="J163" i="4"/>
  <c r="BF163" i="4" s="1"/>
  <c r="L163" i="4"/>
  <c r="BH163" i="4" s="1"/>
  <c r="G163" i="4"/>
  <c r="BC163" i="4" s="1"/>
  <c r="M163" i="4"/>
  <c r="BI163" i="4" s="1"/>
  <c r="U164" i="4"/>
  <c r="BQ164" i="4" s="1"/>
  <c r="O163" i="4"/>
  <c r="BK163" i="4" s="1"/>
  <c r="P163" i="4"/>
  <c r="BL163" i="4" s="1"/>
  <c r="T163" i="4"/>
  <c r="BP163" i="4" s="1"/>
  <c r="R163" i="4"/>
  <c r="BN163" i="4" s="1"/>
  <c r="S163" i="4"/>
  <c r="BO163" i="4" s="1"/>
  <c r="Q163" i="4"/>
  <c r="BM163" i="4" s="1"/>
  <c r="K163" i="4"/>
  <c r="BG163" i="4" s="1"/>
  <c r="I163" i="4"/>
  <c r="BE163" i="4" s="1"/>
  <c r="H163" i="4"/>
  <c r="BD163" i="4" s="1"/>
  <c r="AM80" i="4" a="1"/>
  <c r="AM80" i="4" s="1"/>
  <c r="AP80" i="4" a="1"/>
  <c r="AP80" i="4" s="1"/>
  <c r="BW7" i="29"/>
  <c r="BW12" i="29"/>
  <c r="BW15" i="29"/>
  <c r="BW9" i="29"/>
  <c r="BW5" i="29"/>
  <c r="BW10" i="29"/>
  <c r="BW13" i="29"/>
  <c r="BX4" i="29"/>
  <c r="BW11" i="29"/>
  <c r="BW14" i="29"/>
  <c r="BW6" i="29"/>
  <c r="BW8" i="29"/>
  <c r="BW17" i="29"/>
  <c r="BW16" i="29"/>
  <c r="BW18" i="29"/>
  <c r="AY80" i="4" a="1"/>
  <c r="AY80" i="4" s="1"/>
  <c r="AX83" i="4" a="1"/>
  <c r="AX83" i="4" s="1"/>
  <c r="AS80" i="4" a="1"/>
  <c r="AS80" i="4" s="1"/>
  <c r="AR80" i="4" a="1"/>
  <c r="AR80" i="4" s="1"/>
  <c r="AV80" i="4" a="1"/>
  <c r="AV80" i="4" s="1"/>
  <c r="AZ80" i="4" a="1"/>
  <c r="AZ80" i="4" s="1"/>
  <c r="AW82" i="4" a="1"/>
  <c r="AW82" i="4" s="1"/>
  <c r="AQ81" i="4" a="1"/>
  <c r="AQ81" i="4" s="1"/>
  <c r="AU81" i="4" a="1"/>
  <c r="AU81" i="4" s="1"/>
  <c r="AN83" i="4" a="1"/>
  <c r="AN83" i="4" s="1"/>
  <c r="BA82" i="4" a="1"/>
  <c r="BA82" i="4" s="1"/>
  <c r="AO81" i="4" a="1"/>
  <c r="AO81" i="4" s="1"/>
  <c r="K85" i="4" l="1"/>
  <c r="BG84" i="4"/>
  <c r="O85" i="4"/>
  <c r="BK84" i="4"/>
  <c r="Q85" i="4"/>
  <c r="BM84" i="4"/>
  <c r="G85" i="4"/>
  <c r="BC84" i="4"/>
  <c r="P85" i="4"/>
  <c r="BL84" i="4"/>
  <c r="U86" i="4"/>
  <c r="BQ85" i="4"/>
  <c r="J85" i="4"/>
  <c r="BF84" i="4"/>
  <c r="L85" i="4"/>
  <c r="BH84" i="4"/>
  <c r="S85" i="4"/>
  <c r="BO84" i="4"/>
  <c r="T85" i="4"/>
  <c r="BP84" i="4"/>
  <c r="I85" i="4"/>
  <c r="BE84" i="4"/>
  <c r="R85" i="4"/>
  <c r="BN84" i="4"/>
  <c r="M85" i="4"/>
  <c r="BI84" i="4"/>
  <c r="H85" i="4"/>
  <c r="BD84" i="4"/>
  <c r="H164" i="4"/>
  <c r="BD164" i="4" s="1"/>
  <c r="I164" i="4"/>
  <c r="BE164" i="4" s="1"/>
  <c r="K164" i="4"/>
  <c r="BG164" i="4" s="1"/>
  <c r="Q164" i="4"/>
  <c r="BM164" i="4" s="1"/>
  <c r="S164" i="4"/>
  <c r="BO164" i="4" s="1"/>
  <c r="R164" i="4"/>
  <c r="BN164" i="4" s="1"/>
  <c r="T164" i="4"/>
  <c r="BP164" i="4" s="1"/>
  <c r="P164" i="4"/>
  <c r="BL164" i="4" s="1"/>
  <c r="O164" i="4"/>
  <c r="BK164" i="4" s="1"/>
  <c r="U165" i="4"/>
  <c r="BQ165" i="4" s="1"/>
  <c r="M164" i="4"/>
  <c r="BI164" i="4" s="1"/>
  <c r="G164" i="4"/>
  <c r="BC164" i="4" s="1"/>
  <c r="L164" i="4"/>
  <c r="BH164" i="4" s="1"/>
  <c r="J164" i="4"/>
  <c r="BF164" i="4" s="1"/>
  <c r="AM81" i="4" a="1"/>
  <c r="AM81" i="4" s="1"/>
  <c r="AP81" i="4" a="1"/>
  <c r="AP81" i="4" s="1"/>
  <c r="BX7" i="29"/>
  <c r="BY4" i="29"/>
  <c r="BX12" i="29"/>
  <c r="BX14" i="29"/>
  <c r="BX13" i="29"/>
  <c r="BX5" i="29"/>
  <c r="BX18" i="29"/>
  <c r="BX9" i="29"/>
  <c r="BX6" i="29"/>
  <c r="BX15" i="29"/>
  <c r="BX8" i="29"/>
  <c r="BX11" i="29"/>
  <c r="BX16" i="29"/>
  <c r="BX17" i="29"/>
  <c r="BX10" i="29"/>
  <c r="AY81" i="4" a="1"/>
  <c r="AY81" i="4" s="1"/>
  <c r="AR81" i="4" a="1"/>
  <c r="AR81" i="4" s="1"/>
  <c r="AV81" i="4" a="1"/>
  <c r="AV81" i="4" s="1"/>
  <c r="AX84" i="4" a="1"/>
  <c r="AX84" i="4" s="1"/>
  <c r="AS81" i="4" a="1"/>
  <c r="AS81" i="4" s="1"/>
  <c r="AQ82" i="4" a="1"/>
  <c r="AQ82" i="4" s="1"/>
  <c r="AN84" i="4" a="1"/>
  <c r="AN84" i="4" s="1"/>
  <c r="AW83" i="4" a="1"/>
  <c r="AW83" i="4" s="1"/>
  <c r="AO82" i="4" a="1"/>
  <c r="AO82" i="4" s="1"/>
  <c r="BA83" i="4" a="1"/>
  <c r="BA83" i="4" s="1"/>
  <c r="AU82" i="4" a="1"/>
  <c r="AU82" i="4" s="1"/>
  <c r="AZ81" i="4" a="1"/>
  <c r="AZ81" i="4" s="1"/>
  <c r="H86" i="4" l="1"/>
  <c r="BD85" i="4"/>
  <c r="M86" i="4"/>
  <c r="BI85" i="4"/>
  <c r="R86" i="4"/>
  <c r="BN85" i="4"/>
  <c r="I86" i="4"/>
  <c r="BE85" i="4"/>
  <c r="T86" i="4"/>
  <c r="BP85" i="4"/>
  <c r="S86" i="4"/>
  <c r="BO85" i="4"/>
  <c r="L86" i="4"/>
  <c r="BH85" i="4"/>
  <c r="J86" i="4"/>
  <c r="BF85" i="4"/>
  <c r="U87" i="4"/>
  <c r="BQ86" i="4"/>
  <c r="P86" i="4"/>
  <c r="BL85" i="4"/>
  <c r="G86" i="4"/>
  <c r="BC85" i="4"/>
  <c r="Q86" i="4"/>
  <c r="BM85" i="4"/>
  <c r="O86" i="4"/>
  <c r="BK85" i="4"/>
  <c r="K86" i="4"/>
  <c r="BG85" i="4"/>
  <c r="J165" i="4"/>
  <c r="BF165" i="4" s="1"/>
  <c r="L165" i="4"/>
  <c r="BH165" i="4" s="1"/>
  <c r="G165" i="4"/>
  <c r="BC165" i="4" s="1"/>
  <c r="M165" i="4"/>
  <c r="BI165" i="4" s="1"/>
  <c r="U166" i="4"/>
  <c r="BQ166" i="4" s="1"/>
  <c r="O165" i="4"/>
  <c r="BK165" i="4" s="1"/>
  <c r="P165" i="4"/>
  <c r="BL165" i="4" s="1"/>
  <c r="T165" i="4"/>
  <c r="BP165" i="4" s="1"/>
  <c r="R165" i="4"/>
  <c r="BN165" i="4" s="1"/>
  <c r="S165" i="4"/>
  <c r="BO165" i="4" s="1"/>
  <c r="Q165" i="4"/>
  <c r="BM165" i="4" s="1"/>
  <c r="K165" i="4"/>
  <c r="BG165" i="4" s="1"/>
  <c r="I165" i="4"/>
  <c r="BE165" i="4" s="1"/>
  <c r="H165" i="4"/>
  <c r="BD165" i="4" s="1"/>
  <c r="AM82" i="4" a="1"/>
  <c r="AM82" i="4" s="1"/>
  <c r="AP82" i="4" a="1"/>
  <c r="AP82" i="4" s="1"/>
  <c r="BY6" i="29"/>
  <c r="BY17" i="29"/>
  <c r="BZ4" i="29"/>
  <c r="BY14" i="29"/>
  <c r="BY5" i="29"/>
  <c r="BY7" i="29"/>
  <c r="BY8" i="29"/>
  <c r="BY15" i="29"/>
  <c r="BY9" i="29"/>
  <c r="BY10" i="29"/>
  <c r="BY11" i="29"/>
  <c r="BY16" i="29"/>
  <c r="BY12" i="29"/>
  <c r="BY18" i="29"/>
  <c r="BY13" i="29"/>
  <c r="AY82" i="4" a="1"/>
  <c r="AY82" i="4" s="1"/>
  <c r="AS82" i="4" a="1"/>
  <c r="AS82" i="4" s="1"/>
  <c r="AR82" i="4" a="1"/>
  <c r="AR82" i="4" s="1"/>
  <c r="AX85" i="4" a="1"/>
  <c r="AX85" i="4" s="1"/>
  <c r="AV82" i="4" a="1"/>
  <c r="AV82" i="4" s="1"/>
  <c r="AU83" i="4" a="1"/>
  <c r="AU83" i="4" s="1"/>
  <c r="AW84" i="4" a="1"/>
  <c r="AW84" i="4" s="1"/>
  <c r="AN85" i="4" a="1"/>
  <c r="AN85" i="4" s="1"/>
  <c r="BA84" i="4" a="1"/>
  <c r="BA84" i="4" s="1"/>
  <c r="AO83" i="4" a="1"/>
  <c r="AO83" i="4" s="1"/>
  <c r="AZ82" i="4" a="1"/>
  <c r="AZ82" i="4" s="1"/>
  <c r="AQ83" i="4" a="1"/>
  <c r="AQ83" i="4" s="1"/>
  <c r="K87" i="4" l="1"/>
  <c r="BG86" i="4"/>
  <c r="O87" i="4"/>
  <c r="BK86" i="4"/>
  <c r="Q87" i="4"/>
  <c r="BM86" i="4"/>
  <c r="G87" i="4"/>
  <c r="BC86" i="4"/>
  <c r="P87" i="4"/>
  <c r="BL86" i="4"/>
  <c r="U88" i="4"/>
  <c r="BQ87" i="4"/>
  <c r="J87" i="4"/>
  <c r="BF86" i="4"/>
  <c r="L87" i="4"/>
  <c r="BH86" i="4"/>
  <c r="S87" i="4"/>
  <c r="BO86" i="4"/>
  <c r="T87" i="4"/>
  <c r="BP86" i="4"/>
  <c r="I87" i="4"/>
  <c r="BE86" i="4"/>
  <c r="R87" i="4"/>
  <c r="BN86" i="4"/>
  <c r="M87" i="4"/>
  <c r="BI86" i="4"/>
  <c r="H87" i="4"/>
  <c r="BD86" i="4"/>
  <c r="H166" i="4"/>
  <c r="BD166" i="4" s="1"/>
  <c r="I166" i="4"/>
  <c r="BE166" i="4" s="1"/>
  <c r="K166" i="4"/>
  <c r="BG166" i="4" s="1"/>
  <c r="Q166" i="4"/>
  <c r="BM166" i="4" s="1"/>
  <c r="S166" i="4"/>
  <c r="BO166" i="4" s="1"/>
  <c r="R166" i="4"/>
  <c r="BN166" i="4" s="1"/>
  <c r="T166" i="4"/>
  <c r="BP166" i="4" s="1"/>
  <c r="P166" i="4"/>
  <c r="BL166" i="4" s="1"/>
  <c r="O166" i="4"/>
  <c r="BK166" i="4" s="1"/>
  <c r="U167" i="4"/>
  <c r="BQ167" i="4" s="1"/>
  <c r="M166" i="4"/>
  <c r="BI166" i="4" s="1"/>
  <c r="G166" i="4"/>
  <c r="BC166" i="4" s="1"/>
  <c r="L166" i="4"/>
  <c r="BH166" i="4" s="1"/>
  <c r="J166" i="4"/>
  <c r="BF166" i="4" s="1"/>
  <c r="AM83" i="4" a="1"/>
  <c r="AM83" i="4" s="1"/>
  <c r="AP83" i="4" a="1"/>
  <c r="AP83" i="4" s="1"/>
  <c r="BZ6" i="29"/>
  <c r="CA4" i="29"/>
  <c r="BZ8" i="29"/>
  <c r="BZ17" i="29"/>
  <c r="BZ9" i="29"/>
  <c r="BZ7" i="29"/>
  <c r="BZ10" i="29"/>
  <c r="BZ14" i="29"/>
  <c r="BZ13" i="29"/>
  <c r="BZ15" i="29"/>
  <c r="BZ5" i="29"/>
  <c r="BZ12" i="29"/>
  <c r="BZ11" i="29"/>
  <c r="BZ18" i="29"/>
  <c r="BZ16" i="29"/>
  <c r="AY83" i="4" a="1"/>
  <c r="AY83" i="4" s="1"/>
  <c r="AV83" i="4" a="1"/>
  <c r="AV83" i="4" s="1"/>
  <c r="AX86" i="4" a="1"/>
  <c r="AX86" i="4" s="1"/>
  <c r="AR83" i="4" a="1"/>
  <c r="AR83" i="4" s="1"/>
  <c r="AS83" i="4" a="1"/>
  <c r="AS83" i="4" s="1"/>
  <c r="AW85" i="4" a="1"/>
  <c r="AW85" i="4" s="1"/>
  <c r="AO84" i="4" a="1"/>
  <c r="AO84" i="4" s="1"/>
  <c r="AQ84" i="4" a="1"/>
  <c r="AQ84" i="4" s="1"/>
  <c r="AU84" i="4" a="1"/>
  <c r="AU84" i="4" s="1"/>
  <c r="AZ83" i="4" a="1"/>
  <c r="AZ83" i="4" s="1"/>
  <c r="BA85" i="4" a="1"/>
  <c r="BA85" i="4" s="1"/>
  <c r="AN86" i="4" a="1"/>
  <c r="AN86" i="4" s="1"/>
  <c r="H88" i="4" l="1"/>
  <c r="BD87" i="4"/>
  <c r="M88" i="4"/>
  <c r="BI87" i="4"/>
  <c r="R88" i="4"/>
  <c r="BN87" i="4"/>
  <c r="I88" i="4"/>
  <c r="BE87" i="4"/>
  <c r="T88" i="4"/>
  <c r="BP87" i="4"/>
  <c r="S88" i="4"/>
  <c r="BO87" i="4"/>
  <c r="L88" i="4"/>
  <c r="BH87" i="4"/>
  <c r="J88" i="4"/>
  <c r="BF87" i="4"/>
  <c r="U89" i="4"/>
  <c r="BQ88" i="4"/>
  <c r="P88" i="4"/>
  <c r="BL87" i="4"/>
  <c r="G88" i="4"/>
  <c r="BC87" i="4"/>
  <c r="Q88" i="4"/>
  <c r="BM87" i="4"/>
  <c r="O88" i="4"/>
  <c r="BK87" i="4"/>
  <c r="K88" i="4"/>
  <c r="BG87" i="4"/>
  <c r="J167" i="4"/>
  <c r="BF167" i="4" s="1"/>
  <c r="L167" i="4"/>
  <c r="BH167" i="4" s="1"/>
  <c r="G167" i="4"/>
  <c r="BC167" i="4" s="1"/>
  <c r="M167" i="4"/>
  <c r="BI167" i="4" s="1"/>
  <c r="U168" i="4"/>
  <c r="BQ168" i="4" s="1"/>
  <c r="O167" i="4"/>
  <c r="BK167" i="4" s="1"/>
  <c r="P167" i="4"/>
  <c r="BL167" i="4" s="1"/>
  <c r="T167" i="4"/>
  <c r="BP167" i="4" s="1"/>
  <c r="R167" i="4"/>
  <c r="BN167" i="4" s="1"/>
  <c r="S167" i="4"/>
  <c r="BO167" i="4" s="1"/>
  <c r="Q167" i="4"/>
  <c r="BM167" i="4" s="1"/>
  <c r="K167" i="4"/>
  <c r="BG167" i="4" s="1"/>
  <c r="I167" i="4"/>
  <c r="BE167" i="4" s="1"/>
  <c r="H167" i="4"/>
  <c r="BD167" i="4" s="1"/>
  <c r="AM84" i="4" a="1"/>
  <c r="AM84" i="4" s="1"/>
  <c r="AP84" i="4" a="1"/>
  <c r="AP84" i="4" s="1"/>
  <c r="CB4" i="29"/>
  <c r="CA8" i="29"/>
  <c r="CA5" i="29"/>
  <c r="CA10" i="29"/>
  <c r="CA12" i="29"/>
  <c r="CA13" i="29"/>
  <c r="CA16" i="29"/>
  <c r="CA17" i="29"/>
  <c r="CA11" i="29"/>
  <c r="CA9" i="29"/>
  <c r="CA14" i="29"/>
  <c r="CA18" i="29"/>
  <c r="CA7" i="29"/>
  <c r="CA15" i="29"/>
  <c r="CA6" i="29"/>
  <c r="AY84" i="4" a="1"/>
  <c r="AY84" i="4" s="1"/>
  <c r="AX87" i="4" a="1"/>
  <c r="AX87" i="4" s="1"/>
  <c r="AS84" i="4" a="1"/>
  <c r="AS84" i="4" s="1"/>
  <c r="AR84" i="4" a="1"/>
  <c r="AR84" i="4" s="1"/>
  <c r="AV84" i="4" a="1"/>
  <c r="AV84" i="4" s="1"/>
  <c r="AQ85" i="4" a="1"/>
  <c r="AQ85" i="4" s="1"/>
  <c r="AN87" i="4" a="1"/>
  <c r="AN87" i="4" s="1"/>
  <c r="AZ84" i="4" a="1"/>
  <c r="AZ84" i="4" s="1"/>
  <c r="BA86" i="4" a="1"/>
  <c r="BA86" i="4" s="1"/>
  <c r="AO85" i="4" a="1"/>
  <c r="AO85" i="4" s="1"/>
  <c r="AW86" i="4" a="1"/>
  <c r="AW86" i="4" s="1"/>
  <c r="AU85" i="4" a="1"/>
  <c r="AU85" i="4" s="1"/>
  <c r="K89" i="4" l="1"/>
  <c r="BG88" i="4"/>
  <c r="O89" i="4"/>
  <c r="BK88" i="4"/>
  <c r="Q89" i="4"/>
  <c r="BM88" i="4"/>
  <c r="G89" i="4"/>
  <c r="BC88" i="4"/>
  <c r="P89" i="4"/>
  <c r="BL88" i="4"/>
  <c r="BQ89" i="4"/>
  <c r="U90" i="4"/>
  <c r="J89" i="4"/>
  <c r="BF88" i="4"/>
  <c r="L89" i="4"/>
  <c r="BH88" i="4"/>
  <c r="S89" i="4"/>
  <c r="BO88" i="4"/>
  <c r="T89" i="4"/>
  <c r="BP88" i="4"/>
  <c r="I89" i="4"/>
  <c r="BE88" i="4"/>
  <c r="R89" i="4"/>
  <c r="BN88" i="4"/>
  <c r="M89" i="4"/>
  <c r="BI88" i="4"/>
  <c r="H89" i="4"/>
  <c r="BD88" i="4"/>
  <c r="H168" i="4"/>
  <c r="BD168" i="4" s="1"/>
  <c r="I168" i="4"/>
  <c r="BE168" i="4" s="1"/>
  <c r="K168" i="4"/>
  <c r="BG168" i="4" s="1"/>
  <c r="Q168" i="4"/>
  <c r="BM168" i="4" s="1"/>
  <c r="S168" i="4"/>
  <c r="BO168" i="4" s="1"/>
  <c r="R168" i="4"/>
  <c r="BN168" i="4" s="1"/>
  <c r="T168" i="4"/>
  <c r="BP168" i="4" s="1"/>
  <c r="P168" i="4"/>
  <c r="BL168" i="4" s="1"/>
  <c r="O168" i="4"/>
  <c r="BK168" i="4" s="1"/>
  <c r="U169" i="4"/>
  <c r="BQ169" i="4" s="1"/>
  <c r="M168" i="4"/>
  <c r="BI168" i="4" s="1"/>
  <c r="G168" i="4"/>
  <c r="BC168" i="4" s="1"/>
  <c r="L168" i="4"/>
  <c r="BH168" i="4" s="1"/>
  <c r="J168" i="4"/>
  <c r="BF168" i="4" s="1"/>
  <c r="AM85" i="4" a="1"/>
  <c r="AM85" i="4" s="1"/>
  <c r="AP85" i="4" a="1"/>
  <c r="AP85" i="4" s="1"/>
  <c r="CB18" i="29"/>
  <c r="CB7" i="29"/>
  <c r="CC4" i="29"/>
  <c r="CB6" i="29"/>
  <c r="CB5" i="29"/>
  <c r="CB8" i="29"/>
  <c r="CB15" i="29"/>
  <c r="CB9" i="29"/>
  <c r="CB16" i="29"/>
  <c r="CB17" i="29"/>
  <c r="CB14" i="29"/>
  <c r="CB10" i="29"/>
  <c r="CB12" i="29"/>
  <c r="CB13" i="29"/>
  <c r="CB11" i="29"/>
  <c r="AY85" i="4" a="1"/>
  <c r="AY85" i="4" s="1"/>
  <c r="AV85" i="4" a="1"/>
  <c r="AV85" i="4" s="1"/>
  <c r="AS85" i="4" a="1"/>
  <c r="AS85" i="4" s="1"/>
  <c r="AX88" i="4" a="1"/>
  <c r="AX88" i="4" s="1"/>
  <c r="AR85" i="4" a="1"/>
  <c r="AR85" i="4" s="1"/>
  <c r="AO86" i="4" a="1"/>
  <c r="AO86" i="4" s="1"/>
  <c r="AN88" i="4" a="1"/>
  <c r="AN88" i="4" s="1"/>
  <c r="BA87" i="4" a="1"/>
  <c r="BA87" i="4" s="1"/>
  <c r="AZ85" i="4" a="1"/>
  <c r="AZ85" i="4" s="1"/>
  <c r="AW87" i="4" a="1"/>
  <c r="AW87" i="4" s="1"/>
  <c r="AQ86" i="4" a="1"/>
  <c r="AQ86" i="4" s="1"/>
  <c r="AU86" i="4" a="1"/>
  <c r="AU86" i="4" s="1"/>
  <c r="BD89" i="4" l="1"/>
  <c r="H90" i="4"/>
  <c r="BI89" i="4"/>
  <c r="M90" i="4"/>
  <c r="BN89" i="4"/>
  <c r="R90" i="4"/>
  <c r="BE89" i="4"/>
  <c r="I90" i="4"/>
  <c r="BP89" i="4"/>
  <c r="T90" i="4"/>
  <c r="BO89" i="4"/>
  <c r="S90" i="4"/>
  <c r="BH89" i="4"/>
  <c r="L90" i="4"/>
  <c r="BF89" i="4"/>
  <c r="J90" i="4"/>
  <c r="BQ90" i="4"/>
  <c r="U91" i="4"/>
  <c r="BL89" i="4"/>
  <c r="P90" i="4"/>
  <c r="BC89" i="4"/>
  <c r="G90" i="4"/>
  <c r="BM89" i="4"/>
  <c r="Q90" i="4"/>
  <c r="BK89" i="4"/>
  <c r="O90" i="4"/>
  <c r="BG89" i="4"/>
  <c r="K90" i="4"/>
  <c r="J169" i="4"/>
  <c r="BF169" i="4" s="1"/>
  <c r="L169" i="4"/>
  <c r="BH169" i="4" s="1"/>
  <c r="G169" i="4"/>
  <c r="BC169" i="4" s="1"/>
  <c r="M169" i="4"/>
  <c r="BI169" i="4" s="1"/>
  <c r="U170" i="4"/>
  <c r="BQ170" i="4" s="1"/>
  <c r="O169" i="4"/>
  <c r="BK169" i="4" s="1"/>
  <c r="P169" i="4"/>
  <c r="BL169" i="4" s="1"/>
  <c r="T169" i="4"/>
  <c r="BP169" i="4" s="1"/>
  <c r="R169" i="4"/>
  <c r="BN169" i="4" s="1"/>
  <c r="S169" i="4"/>
  <c r="BO169" i="4" s="1"/>
  <c r="Q169" i="4"/>
  <c r="BM169" i="4" s="1"/>
  <c r="K169" i="4"/>
  <c r="BG169" i="4" s="1"/>
  <c r="I169" i="4"/>
  <c r="BE169" i="4" s="1"/>
  <c r="H169" i="4"/>
  <c r="BD169" i="4" s="1"/>
  <c r="AM86" i="4" a="1"/>
  <c r="AM86" i="4" s="1"/>
  <c r="AP86" i="4" a="1"/>
  <c r="AP86" i="4" s="1"/>
  <c r="CC9" i="29"/>
  <c r="CC12" i="29"/>
  <c r="CC16" i="29"/>
  <c r="CC13" i="29"/>
  <c r="CC17" i="29"/>
  <c r="CC6" i="29"/>
  <c r="CC15" i="29"/>
  <c r="CC18" i="29"/>
  <c r="CD4" i="29"/>
  <c r="CC11" i="29"/>
  <c r="CC7" i="29"/>
  <c r="CC5" i="29"/>
  <c r="CC8" i="29"/>
  <c r="CC10" i="29"/>
  <c r="CC14" i="29"/>
  <c r="AY86" i="4" a="1"/>
  <c r="AY86" i="4" s="1"/>
  <c r="AR86" i="4" a="1"/>
  <c r="AR86" i="4" s="1"/>
  <c r="AV86" i="4" a="1"/>
  <c r="AV86" i="4" s="1"/>
  <c r="AS86" i="4" a="1"/>
  <c r="AS86" i="4" s="1"/>
  <c r="AX89" i="4" a="1"/>
  <c r="AX89" i="4" s="1"/>
  <c r="AU87" i="4" a="1"/>
  <c r="AU87" i="4" s="1"/>
  <c r="AN89" i="4" a="1"/>
  <c r="AN89" i="4" s="1"/>
  <c r="AZ86" i="4" a="1"/>
  <c r="AZ86" i="4" s="1"/>
  <c r="AQ87" i="4" a="1"/>
  <c r="AQ87" i="4" s="1"/>
  <c r="AO87" i="4" a="1"/>
  <c r="AO87" i="4" s="1"/>
  <c r="BA88" i="4" a="1"/>
  <c r="BA88" i="4" s="1"/>
  <c r="AW88" i="4" a="1"/>
  <c r="AW88" i="4" s="1"/>
  <c r="BG90" i="4" l="1"/>
  <c r="K91" i="4"/>
  <c r="BK90" i="4"/>
  <c r="O91" i="4"/>
  <c r="BM90" i="4"/>
  <c r="Q91" i="4"/>
  <c r="BC90" i="4"/>
  <c r="G91" i="4"/>
  <c r="BL90" i="4"/>
  <c r="P91" i="4"/>
  <c r="BQ91" i="4"/>
  <c r="U92" i="4"/>
  <c r="BF90" i="4"/>
  <c r="J91" i="4"/>
  <c r="BH90" i="4"/>
  <c r="L91" i="4"/>
  <c r="BO90" i="4"/>
  <c r="S91" i="4"/>
  <c r="BP90" i="4"/>
  <c r="T91" i="4"/>
  <c r="BE90" i="4"/>
  <c r="I91" i="4"/>
  <c r="BN90" i="4"/>
  <c r="R91" i="4"/>
  <c r="BI90" i="4"/>
  <c r="M91" i="4"/>
  <c r="BD90" i="4"/>
  <c r="H91" i="4"/>
  <c r="H170" i="4"/>
  <c r="BD170" i="4" s="1"/>
  <c r="I170" i="4"/>
  <c r="BE170" i="4" s="1"/>
  <c r="K170" i="4"/>
  <c r="BG170" i="4" s="1"/>
  <c r="Q170" i="4"/>
  <c r="BM170" i="4" s="1"/>
  <c r="S170" i="4"/>
  <c r="BO170" i="4" s="1"/>
  <c r="R170" i="4"/>
  <c r="BN170" i="4" s="1"/>
  <c r="T170" i="4"/>
  <c r="BP170" i="4" s="1"/>
  <c r="P170" i="4"/>
  <c r="BL170" i="4" s="1"/>
  <c r="O170" i="4"/>
  <c r="BK170" i="4" s="1"/>
  <c r="U171" i="4"/>
  <c r="BQ171" i="4" s="1"/>
  <c r="M170" i="4"/>
  <c r="BI170" i="4" s="1"/>
  <c r="G170" i="4"/>
  <c r="BC170" i="4" s="1"/>
  <c r="L170" i="4"/>
  <c r="BH170" i="4" s="1"/>
  <c r="J170" i="4"/>
  <c r="BF170" i="4" s="1"/>
  <c r="AM87" i="4" a="1"/>
  <c r="AM87" i="4" s="1"/>
  <c r="AP87" i="4" a="1"/>
  <c r="AP87" i="4" s="1"/>
  <c r="CD13" i="29"/>
  <c r="CD8" i="29"/>
  <c r="CD15" i="29"/>
  <c r="CD9" i="29"/>
  <c r="CD16" i="29"/>
  <c r="CD12" i="29"/>
  <c r="CD18" i="29"/>
  <c r="CD11" i="29"/>
  <c r="CD5" i="29"/>
  <c r="CE4" i="29"/>
  <c r="CD7" i="29"/>
  <c r="CD10" i="29"/>
  <c r="CD14" i="29"/>
  <c r="CD17" i="29"/>
  <c r="CD6" i="29"/>
  <c r="AY87" i="4" a="1"/>
  <c r="AY87" i="4" s="1"/>
  <c r="AR87" i="4" a="1"/>
  <c r="AR87" i="4" s="1"/>
  <c r="AS87" i="4" a="1"/>
  <c r="AS87" i="4" s="1"/>
  <c r="AX90" i="4" a="1"/>
  <c r="AX90" i="4" s="1"/>
  <c r="AV87" i="4" a="1"/>
  <c r="AV87" i="4" s="1"/>
  <c r="BA89" i="4" a="1"/>
  <c r="BA89" i="4" s="1"/>
  <c r="AZ87" i="4" a="1"/>
  <c r="AZ87" i="4" s="1"/>
  <c r="AN90" i="4" a="1"/>
  <c r="AN90" i="4" s="1"/>
  <c r="AW89" i="4" a="1"/>
  <c r="AW89" i="4" s="1"/>
  <c r="AU88" i="4" a="1"/>
  <c r="AU88" i="4" s="1"/>
  <c r="AO88" i="4" a="1"/>
  <c r="AO88" i="4" s="1"/>
  <c r="AQ88" i="4" a="1"/>
  <c r="AQ88" i="4" s="1"/>
  <c r="BD91" i="4" l="1"/>
  <c r="H92" i="4"/>
  <c r="BI91" i="4"/>
  <c r="M92" i="4"/>
  <c r="BN91" i="4"/>
  <c r="R92" i="4"/>
  <c r="BE91" i="4"/>
  <c r="I92" i="4"/>
  <c r="BP91" i="4"/>
  <c r="T92" i="4"/>
  <c r="BO91" i="4"/>
  <c r="S92" i="4"/>
  <c r="BH91" i="4"/>
  <c r="L92" i="4"/>
  <c r="BF91" i="4"/>
  <c r="J92" i="4"/>
  <c r="BQ92" i="4"/>
  <c r="U93" i="4"/>
  <c r="BL91" i="4"/>
  <c r="P92" i="4"/>
  <c r="BC91" i="4"/>
  <c r="G92" i="4"/>
  <c r="BM91" i="4"/>
  <c r="Q92" i="4"/>
  <c r="BK91" i="4"/>
  <c r="O92" i="4"/>
  <c r="BG91" i="4"/>
  <c r="K92" i="4"/>
  <c r="J171" i="4"/>
  <c r="BF171" i="4" s="1"/>
  <c r="L171" i="4"/>
  <c r="BH171" i="4" s="1"/>
  <c r="G171" i="4"/>
  <c r="BC171" i="4" s="1"/>
  <c r="M171" i="4"/>
  <c r="BI171" i="4" s="1"/>
  <c r="U172" i="4"/>
  <c r="BQ172" i="4" s="1"/>
  <c r="O171" i="4"/>
  <c r="BK171" i="4" s="1"/>
  <c r="P171" i="4"/>
  <c r="BL171" i="4" s="1"/>
  <c r="T171" i="4"/>
  <c r="BP171" i="4" s="1"/>
  <c r="R171" i="4"/>
  <c r="BN171" i="4" s="1"/>
  <c r="S171" i="4"/>
  <c r="BO171" i="4" s="1"/>
  <c r="Q171" i="4"/>
  <c r="BM171" i="4" s="1"/>
  <c r="K171" i="4"/>
  <c r="BG171" i="4" s="1"/>
  <c r="I171" i="4"/>
  <c r="BE171" i="4" s="1"/>
  <c r="H171" i="4"/>
  <c r="BD171" i="4" s="1"/>
  <c r="AM88" i="4" a="1"/>
  <c r="AM88" i="4" s="1"/>
  <c r="AP88" i="4" a="1"/>
  <c r="AP88" i="4" s="1"/>
  <c r="CF4" i="29"/>
  <c r="CE6" i="29"/>
  <c r="CE14" i="29"/>
  <c r="CE12" i="29"/>
  <c r="CE13" i="29"/>
  <c r="CE7" i="29"/>
  <c r="CE9" i="29"/>
  <c r="CE11" i="29"/>
  <c r="CE5" i="29"/>
  <c r="CE8" i="29"/>
  <c r="CE10" i="29"/>
  <c r="CE15" i="29"/>
  <c r="CE16" i="29"/>
  <c r="CE17" i="29"/>
  <c r="CE18" i="29"/>
  <c r="AY88" i="4" a="1"/>
  <c r="AY88" i="4" s="1"/>
  <c r="AX91" i="4" a="1"/>
  <c r="AX91" i="4" s="1"/>
  <c r="AR88" i="4" a="1"/>
  <c r="AR88" i="4" s="1"/>
  <c r="AV88" i="4" a="1"/>
  <c r="AV88" i="4" s="1"/>
  <c r="AS88" i="4" a="1"/>
  <c r="AS88" i="4" s="1"/>
  <c r="BA90" i="4" a="1"/>
  <c r="BA90" i="4" s="1"/>
  <c r="AO89" i="4" a="1"/>
  <c r="AO89" i="4" s="1"/>
  <c r="AU89" i="4" a="1"/>
  <c r="AU89" i="4" s="1"/>
  <c r="AN91" i="4" a="1"/>
  <c r="AN91" i="4" s="1"/>
  <c r="AZ88" i="4" a="1"/>
  <c r="AZ88" i="4" s="1"/>
  <c r="AQ89" i="4" a="1"/>
  <c r="AQ89" i="4" s="1"/>
  <c r="AW90" i="4" a="1"/>
  <c r="AW90" i="4" s="1"/>
  <c r="BG92" i="4" l="1"/>
  <c r="K93" i="4"/>
  <c r="BK92" i="4"/>
  <c r="O93" i="4"/>
  <c r="BM92" i="4"/>
  <c r="Q93" i="4"/>
  <c r="BC92" i="4"/>
  <c r="G93" i="4"/>
  <c r="BL92" i="4"/>
  <c r="P93" i="4"/>
  <c r="BQ93" i="4"/>
  <c r="U94" i="4"/>
  <c r="BF92" i="4"/>
  <c r="J93" i="4"/>
  <c r="BH92" i="4"/>
  <c r="L93" i="4"/>
  <c r="BO92" i="4"/>
  <c r="S93" i="4"/>
  <c r="BP92" i="4"/>
  <c r="T93" i="4"/>
  <c r="BE92" i="4"/>
  <c r="I93" i="4"/>
  <c r="BN92" i="4"/>
  <c r="R93" i="4"/>
  <c r="BI92" i="4"/>
  <c r="M93" i="4"/>
  <c r="BD92" i="4"/>
  <c r="H93" i="4"/>
  <c r="H172" i="4"/>
  <c r="BD172" i="4" s="1"/>
  <c r="I172" i="4"/>
  <c r="BE172" i="4" s="1"/>
  <c r="K172" i="4"/>
  <c r="BG172" i="4" s="1"/>
  <c r="Q172" i="4"/>
  <c r="BM172" i="4" s="1"/>
  <c r="S172" i="4"/>
  <c r="BO172" i="4" s="1"/>
  <c r="R172" i="4"/>
  <c r="BN172" i="4" s="1"/>
  <c r="T172" i="4"/>
  <c r="BP172" i="4" s="1"/>
  <c r="P172" i="4"/>
  <c r="BL172" i="4" s="1"/>
  <c r="O172" i="4"/>
  <c r="BK172" i="4" s="1"/>
  <c r="U173" i="4"/>
  <c r="BQ173" i="4" s="1"/>
  <c r="M172" i="4"/>
  <c r="BI172" i="4" s="1"/>
  <c r="G172" i="4"/>
  <c r="BC172" i="4" s="1"/>
  <c r="L172" i="4"/>
  <c r="BH172" i="4" s="1"/>
  <c r="J172" i="4"/>
  <c r="BF172" i="4" s="1"/>
  <c r="AM89" i="4" a="1"/>
  <c r="AM89" i="4" s="1"/>
  <c r="AP89" i="4" a="1"/>
  <c r="AP89" i="4" s="1"/>
  <c r="CF9" i="29"/>
  <c r="CF16" i="29"/>
  <c r="CF17" i="29"/>
  <c r="CG4" i="29"/>
  <c r="CF5" i="29"/>
  <c r="CF10" i="29"/>
  <c r="CF6" i="29"/>
  <c r="CF7" i="29"/>
  <c r="CF15" i="29"/>
  <c r="CF14" i="29"/>
  <c r="CF12" i="29"/>
  <c r="CF13" i="29"/>
  <c r="CF8" i="29"/>
  <c r="CF18" i="29"/>
  <c r="CF11" i="29"/>
  <c r="AY89" i="4" a="1"/>
  <c r="AY89" i="4" s="1"/>
  <c r="AV89" i="4" a="1"/>
  <c r="AV89" i="4" s="1"/>
  <c r="AR89" i="4" a="1"/>
  <c r="AR89" i="4" s="1"/>
  <c r="AS89" i="4" a="1"/>
  <c r="AS89" i="4" s="1"/>
  <c r="AX92" i="4" a="1"/>
  <c r="AX92" i="4" s="1"/>
  <c r="AW91" i="4" a="1"/>
  <c r="AW91" i="4" s="1"/>
  <c r="AQ90" i="4" a="1"/>
  <c r="AQ90" i="4" s="1"/>
  <c r="AO90" i="4" a="1"/>
  <c r="AO90" i="4" s="1"/>
  <c r="BA91" i="4" a="1"/>
  <c r="BA91" i="4" s="1"/>
  <c r="AZ89" i="4" a="1"/>
  <c r="AZ89" i="4" s="1"/>
  <c r="AN92" i="4" a="1"/>
  <c r="AN92" i="4" s="1"/>
  <c r="AU90" i="4" a="1"/>
  <c r="AU90" i="4" s="1"/>
  <c r="BD93" i="4" l="1"/>
  <c r="H94" i="4"/>
  <c r="BI93" i="4"/>
  <c r="M94" i="4"/>
  <c r="BN93" i="4"/>
  <c r="R94" i="4"/>
  <c r="BE93" i="4"/>
  <c r="I94" i="4"/>
  <c r="BP93" i="4"/>
  <c r="T94" i="4"/>
  <c r="BO93" i="4"/>
  <c r="S94" i="4"/>
  <c r="BH93" i="4"/>
  <c r="L94" i="4"/>
  <c r="BF93" i="4"/>
  <c r="J94" i="4"/>
  <c r="BQ94" i="4"/>
  <c r="U95" i="4"/>
  <c r="BL93" i="4"/>
  <c r="P94" i="4"/>
  <c r="BC93" i="4"/>
  <c r="G94" i="4"/>
  <c r="BM93" i="4"/>
  <c r="Q94" i="4"/>
  <c r="BK93" i="4"/>
  <c r="O94" i="4"/>
  <c r="BG93" i="4"/>
  <c r="K94" i="4"/>
  <c r="J173" i="4"/>
  <c r="BF173" i="4" s="1"/>
  <c r="L173" i="4"/>
  <c r="BH173" i="4" s="1"/>
  <c r="G173" i="4"/>
  <c r="BC173" i="4" s="1"/>
  <c r="M173" i="4"/>
  <c r="BI173" i="4" s="1"/>
  <c r="U174" i="4"/>
  <c r="BQ174" i="4" s="1"/>
  <c r="O173" i="4"/>
  <c r="BK173" i="4" s="1"/>
  <c r="P173" i="4"/>
  <c r="BL173" i="4" s="1"/>
  <c r="T173" i="4"/>
  <c r="BP173" i="4" s="1"/>
  <c r="R173" i="4"/>
  <c r="BN173" i="4" s="1"/>
  <c r="S173" i="4"/>
  <c r="BO173" i="4" s="1"/>
  <c r="Q173" i="4"/>
  <c r="BM173" i="4" s="1"/>
  <c r="K173" i="4"/>
  <c r="BG173" i="4" s="1"/>
  <c r="I173" i="4"/>
  <c r="BE173" i="4" s="1"/>
  <c r="H173" i="4"/>
  <c r="BD173" i="4" s="1"/>
  <c r="AM90" i="4" a="1"/>
  <c r="AM90" i="4" s="1"/>
  <c r="AP90" i="4" a="1"/>
  <c r="AP90" i="4" s="1"/>
  <c r="CG18" i="29"/>
  <c r="CH4" i="29"/>
  <c r="CG5" i="29"/>
  <c r="CG13" i="29"/>
  <c r="CG15" i="29"/>
  <c r="CG6" i="29"/>
  <c r="CG7" i="29"/>
  <c r="CG16" i="29"/>
  <c r="CG17" i="29"/>
  <c r="CG8" i="29"/>
  <c r="CG12" i="29"/>
  <c r="CG10" i="29"/>
  <c r="CG11" i="29"/>
  <c r="CG9" i="29"/>
  <c r="CG14" i="29"/>
  <c r="AY90" i="4" a="1"/>
  <c r="AY90" i="4" s="1"/>
  <c r="AX93" i="4" a="1"/>
  <c r="AX93" i="4" s="1"/>
  <c r="AV90" i="4" a="1"/>
  <c r="AV90" i="4" s="1"/>
  <c r="AR90" i="4" a="1"/>
  <c r="AR90" i="4" s="1"/>
  <c r="AS90" i="4" a="1"/>
  <c r="AS90" i="4" s="1"/>
  <c r="BA92" i="4" a="1"/>
  <c r="BA92" i="4" s="1"/>
  <c r="AW92" i="4" a="1"/>
  <c r="AW92" i="4" s="1"/>
  <c r="AO91" i="4" a="1"/>
  <c r="AO91" i="4" s="1"/>
  <c r="AQ91" i="4" a="1"/>
  <c r="AQ91" i="4" s="1"/>
  <c r="AU91" i="4" a="1"/>
  <c r="AU91" i="4" s="1"/>
  <c r="AN93" i="4" a="1"/>
  <c r="AN93" i="4" s="1"/>
  <c r="AZ90" i="4" a="1"/>
  <c r="AZ90" i="4" s="1"/>
  <c r="BG94" i="4" l="1"/>
  <c r="K95" i="4"/>
  <c r="BK94" i="4"/>
  <c r="O95" i="4"/>
  <c r="BM94" i="4"/>
  <c r="Q95" i="4"/>
  <c r="BC94" i="4"/>
  <c r="G95" i="4"/>
  <c r="BL94" i="4"/>
  <c r="P95" i="4"/>
  <c r="BQ95" i="4"/>
  <c r="U96" i="4"/>
  <c r="BF94" i="4"/>
  <c r="J95" i="4"/>
  <c r="BH94" i="4"/>
  <c r="L95" i="4"/>
  <c r="BO94" i="4"/>
  <c r="S95" i="4"/>
  <c r="BP94" i="4"/>
  <c r="T95" i="4"/>
  <c r="BE94" i="4"/>
  <c r="I95" i="4"/>
  <c r="BN94" i="4"/>
  <c r="R95" i="4"/>
  <c r="BI94" i="4"/>
  <c r="M95" i="4"/>
  <c r="BD94" i="4"/>
  <c r="H95" i="4"/>
  <c r="H174" i="4"/>
  <c r="BD174" i="4" s="1"/>
  <c r="I174" i="4"/>
  <c r="BE174" i="4" s="1"/>
  <c r="K174" i="4"/>
  <c r="BG174" i="4" s="1"/>
  <c r="Q174" i="4"/>
  <c r="BM174" i="4" s="1"/>
  <c r="S174" i="4"/>
  <c r="BO174" i="4" s="1"/>
  <c r="R174" i="4"/>
  <c r="BN174" i="4" s="1"/>
  <c r="T174" i="4"/>
  <c r="BP174" i="4" s="1"/>
  <c r="P174" i="4"/>
  <c r="BL174" i="4" s="1"/>
  <c r="O174" i="4"/>
  <c r="BK174" i="4" s="1"/>
  <c r="U175" i="4"/>
  <c r="BQ175" i="4" s="1"/>
  <c r="M174" i="4"/>
  <c r="BI174" i="4" s="1"/>
  <c r="G174" i="4"/>
  <c r="BC174" i="4" s="1"/>
  <c r="L174" i="4"/>
  <c r="BH174" i="4" s="1"/>
  <c r="J174" i="4"/>
  <c r="BF174" i="4" s="1"/>
  <c r="AM91" i="4" a="1"/>
  <c r="AM91" i="4" s="1"/>
  <c r="AP91" i="4" a="1"/>
  <c r="AP91" i="4" s="1"/>
  <c r="CH15" i="29"/>
  <c r="CH17" i="29"/>
  <c r="CH18" i="29"/>
  <c r="CI4" i="29"/>
  <c r="CH5" i="29"/>
  <c r="CH11" i="29"/>
  <c r="CH10" i="29"/>
  <c r="CH12" i="29"/>
  <c r="CH13" i="29"/>
  <c r="CH14" i="29"/>
  <c r="CH16" i="29"/>
  <c r="CH7" i="29"/>
  <c r="CH9" i="29"/>
  <c r="CH6" i="29"/>
  <c r="CH8" i="29"/>
  <c r="AY91" i="4" a="1"/>
  <c r="AY91" i="4" s="1"/>
  <c r="AV91" i="4" a="1"/>
  <c r="AV91" i="4" s="1"/>
  <c r="AR91" i="4" a="1"/>
  <c r="AR91" i="4" s="1"/>
  <c r="AX94" i="4" a="1"/>
  <c r="AX94" i="4" s="1"/>
  <c r="AS91" i="4" a="1"/>
  <c r="AS91" i="4" s="1"/>
  <c r="AN94" i="4" a="1"/>
  <c r="AN94" i="4" s="1"/>
  <c r="BA93" i="4" a="1"/>
  <c r="BA93" i="4" s="1"/>
  <c r="AQ92" i="4" a="1"/>
  <c r="AQ92" i="4" s="1"/>
  <c r="AO92" i="4" a="1"/>
  <c r="AO92" i="4" s="1"/>
  <c r="AU92" i="4" a="1"/>
  <c r="AU92" i="4" s="1"/>
  <c r="AZ91" i="4" a="1"/>
  <c r="AZ91" i="4" s="1"/>
  <c r="AW93" i="4" a="1"/>
  <c r="AW93" i="4" s="1"/>
  <c r="BD95" i="4" l="1"/>
  <c r="H96" i="4"/>
  <c r="BI95" i="4"/>
  <c r="M96" i="4"/>
  <c r="BN95" i="4"/>
  <c r="R96" i="4"/>
  <c r="BE95" i="4"/>
  <c r="I96" i="4"/>
  <c r="BP95" i="4"/>
  <c r="T96" i="4"/>
  <c r="BO95" i="4"/>
  <c r="S96" i="4"/>
  <c r="BH95" i="4"/>
  <c r="L96" i="4"/>
  <c r="BF95" i="4"/>
  <c r="J96" i="4"/>
  <c r="BQ96" i="4"/>
  <c r="U97" i="4"/>
  <c r="BL95" i="4"/>
  <c r="P96" i="4"/>
  <c r="BC95" i="4"/>
  <c r="G96" i="4"/>
  <c r="BM95" i="4"/>
  <c r="Q96" i="4"/>
  <c r="BK95" i="4"/>
  <c r="O96" i="4"/>
  <c r="BG95" i="4"/>
  <c r="K96" i="4"/>
  <c r="J175" i="4"/>
  <c r="BF175" i="4" s="1"/>
  <c r="L175" i="4"/>
  <c r="BH175" i="4" s="1"/>
  <c r="G175" i="4"/>
  <c r="BC175" i="4" s="1"/>
  <c r="M175" i="4"/>
  <c r="BI175" i="4" s="1"/>
  <c r="U176" i="4"/>
  <c r="BQ176" i="4" s="1"/>
  <c r="O175" i="4"/>
  <c r="BK175" i="4" s="1"/>
  <c r="P175" i="4"/>
  <c r="BL175" i="4" s="1"/>
  <c r="T175" i="4"/>
  <c r="BP175" i="4" s="1"/>
  <c r="R175" i="4"/>
  <c r="BN175" i="4" s="1"/>
  <c r="S175" i="4"/>
  <c r="BO175" i="4" s="1"/>
  <c r="Q175" i="4"/>
  <c r="BM175" i="4" s="1"/>
  <c r="K175" i="4"/>
  <c r="BG175" i="4" s="1"/>
  <c r="I175" i="4"/>
  <c r="BE175" i="4" s="1"/>
  <c r="H175" i="4"/>
  <c r="BD175" i="4" s="1"/>
  <c r="AM92" i="4" a="1"/>
  <c r="AM92" i="4" s="1"/>
  <c r="AP92" i="4" a="1"/>
  <c r="AP92" i="4" s="1"/>
  <c r="CI14" i="29"/>
  <c r="CI15" i="29"/>
  <c r="CI17" i="29"/>
  <c r="CI12" i="29"/>
  <c r="CJ4" i="29"/>
  <c r="CI6" i="29"/>
  <c r="CI18" i="29"/>
  <c r="CI16" i="29"/>
  <c r="CI13" i="29"/>
  <c r="CI7" i="29"/>
  <c r="CI8" i="29"/>
  <c r="CI5" i="29"/>
  <c r="CI10" i="29"/>
  <c r="CI11" i="29"/>
  <c r="CI9" i="29"/>
  <c r="AY92" i="4" a="1"/>
  <c r="AY92" i="4" s="1"/>
  <c r="AS92" i="4" a="1"/>
  <c r="AS92" i="4" s="1"/>
  <c r="AR92" i="4" a="1"/>
  <c r="AR92" i="4" s="1"/>
  <c r="AV92" i="4" a="1"/>
  <c r="AV92" i="4" s="1"/>
  <c r="AX95" i="4" a="1"/>
  <c r="AX95" i="4" s="1"/>
  <c r="AZ92" i="4" a="1"/>
  <c r="AZ92" i="4" s="1"/>
  <c r="AN95" i="4" a="1"/>
  <c r="AN95" i="4" s="1"/>
  <c r="AQ93" i="4" a="1"/>
  <c r="AQ93" i="4" s="1"/>
  <c r="BA94" i="4" a="1"/>
  <c r="BA94" i="4" s="1"/>
  <c r="AU93" i="4" a="1"/>
  <c r="AU93" i="4" s="1"/>
  <c r="AW94" i="4" a="1"/>
  <c r="AW94" i="4" s="1"/>
  <c r="AO93" i="4" a="1"/>
  <c r="AO93" i="4" s="1"/>
  <c r="BG96" i="4" l="1"/>
  <c r="K97" i="4"/>
  <c r="BK96" i="4"/>
  <c r="O97" i="4"/>
  <c r="BM96" i="4"/>
  <c r="Q97" i="4"/>
  <c r="BC96" i="4"/>
  <c r="G97" i="4"/>
  <c r="BL96" i="4"/>
  <c r="P97" i="4"/>
  <c r="BQ97" i="4"/>
  <c r="U98" i="4"/>
  <c r="BQ98" i="4" s="1"/>
  <c r="BF96" i="4"/>
  <c r="J97" i="4"/>
  <c r="BH96" i="4"/>
  <c r="L97" i="4"/>
  <c r="BO96" i="4"/>
  <c r="S97" i="4"/>
  <c r="BP96" i="4"/>
  <c r="T97" i="4"/>
  <c r="BE96" i="4"/>
  <c r="I97" i="4"/>
  <c r="BN96" i="4"/>
  <c r="R97" i="4"/>
  <c r="BI96" i="4"/>
  <c r="M97" i="4"/>
  <c r="BD96" i="4"/>
  <c r="H97" i="4"/>
  <c r="H176" i="4"/>
  <c r="BD176" i="4" s="1"/>
  <c r="I176" i="4"/>
  <c r="BE176" i="4" s="1"/>
  <c r="K176" i="4"/>
  <c r="BG176" i="4" s="1"/>
  <c r="Q176" i="4"/>
  <c r="BM176" i="4" s="1"/>
  <c r="S176" i="4"/>
  <c r="BO176" i="4" s="1"/>
  <c r="R176" i="4"/>
  <c r="BN176" i="4" s="1"/>
  <c r="T176" i="4"/>
  <c r="BP176" i="4" s="1"/>
  <c r="P176" i="4"/>
  <c r="BL176" i="4" s="1"/>
  <c r="O176" i="4"/>
  <c r="BK176" i="4" s="1"/>
  <c r="U177" i="4"/>
  <c r="BQ177" i="4" s="1"/>
  <c r="M176" i="4"/>
  <c r="BI176" i="4" s="1"/>
  <c r="G176" i="4"/>
  <c r="BC176" i="4" s="1"/>
  <c r="L176" i="4"/>
  <c r="BH176" i="4" s="1"/>
  <c r="J176" i="4"/>
  <c r="BF176" i="4" s="1"/>
  <c r="AM93" i="4" a="1"/>
  <c r="AM93" i="4" s="1"/>
  <c r="AP93" i="4" a="1"/>
  <c r="AP93" i="4" s="1"/>
  <c r="CJ7" i="29"/>
  <c r="CJ5" i="29"/>
  <c r="CJ10" i="29"/>
  <c r="CJ15" i="29"/>
  <c r="CJ6" i="29"/>
  <c r="CJ12" i="29"/>
  <c r="CJ9" i="29"/>
  <c r="CJ11" i="29"/>
  <c r="CJ13" i="29"/>
  <c r="CJ16" i="29"/>
  <c r="CJ8" i="29"/>
  <c r="CJ14" i="29"/>
  <c r="CK4" i="29"/>
  <c r="CJ18" i="29"/>
  <c r="CJ17" i="29"/>
  <c r="AY93" i="4" a="1"/>
  <c r="AY93" i="4" s="1"/>
  <c r="AX96" i="4" a="1"/>
  <c r="AX96" i="4" s="1"/>
  <c r="AR93" i="4" a="1"/>
  <c r="AR93" i="4" s="1"/>
  <c r="AV93" i="4" a="1"/>
  <c r="AV93" i="4" s="1"/>
  <c r="AS93" i="4" a="1"/>
  <c r="AS93" i="4" s="1"/>
  <c r="AO94" i="4" a="1"/>
  <c r="AO94" i="4" s="1"/>
  <c r="AQ94" i="4" a="1"/>
  <c r="AQ94" i="4" s="1"/>
  <c r="AW95" i="4" a="1"/>
  <c r="AW95" i="4" s="1"/>
  <c r="BA95" i="4" a="1"/>
  <c r="BA95" i="4" s="1"/>
  <c r="AZ93" i="4" a="1"/>
  <c r="AZ93" i="4" s="1"/>
  <c r="AU94" i="4" a="1"/>
  <c r="AU94" i="4" s="1"/>
  <c r="AN96" i="4" a="1"/>
  <c r="AN96" i="4" s="1"/>
  <c r="BD97" i="4" l="1"/>
  <c r="H98" i="4"/>
  <c r="BD98" i="4" s="1"/>
  <c r="BI97" i="4"/>
  <c r="M98" i="4"/>
  <c r="BI98" i="4" s="1"/>
  <c r="BN97" i="4"/>
  <c r="R98" i="4"/>
  <c r="BN98" i="4" s="1"/>
  <c r="BE97" i="4"/>
  <c r="I98" i="4"/>
  <c r="BE98" i="4" s="1"/>
  <c r="BP97" i="4"/>
  <c r="T98" i="4"/>
  <c r="BP98" i="4" s="1"/>
  <c r="BO97" i="4"/>
  <c r="S98" i="4"/>
  <c r="BO98" i="4" s="1"/>
  <c r="BH97" i="4"/>
  <c r="L98" i="4"/>
  <c r="BH98" i="4" s="1"/>
  <c r="BF97" i="4"/>
  <c r="J98" i="4"/>
  <c r="BF98" i="4" s="1"/>
  <c r="BL97" i="4"/>
  <c r="P98" i="4"/>
  <c r="BL98" i="4" s="1"/>
  <c r="BC97" i="4"/>
  <c r="G98" i="4"/>
  <c r="BC98" i="4" s="1"/>
  <c r="BM97" i="4"/>
  <c r="Q98" i="4"/>
  <c r="BM98" i="4" s="1"/>
  <c r="BK97" i="4"/>
  <c r="O98" i="4"/>
  <c r="BK98" i="4" s="1"/>
  <c r="BG97" i="4"/>
  <c r="K98" i="4"/>
  <c r="BG98" i="4" s="1"/>
  <c r="J177" i="4"/>
  <c r="BF177" i="4" s="1"/>
  <c r="L177" i="4"/>
  <c r="BH177" i="4" s="1"/>
  <c r="G177" i="4"/>
  <c r="BC177" i="4" s="1"/>
  <c r="M177" i="4"/>
  <c r="BI177" i="4" s="1"/>
  <c r="U178" i="4"/>
  <c r="BQ178" i="4" s="1"/>
  <c r="O177" i="4"/>
  <c r="BK177" i="4" s="1"/>
  <c r="P177" i="4"/>
  <c r="BL177" i="4" s="1"/>
  <c r="T177" i="4"/>
  <c r="BP177" i="4" s="1"/>
  <c r="R177" i="4"/>
  <c r="BN177" i="4" s="1"/>
  <c r="S177" i="4"/>
  <c r="BO177" i="4" s="1"/>
  <c r="Q177" i="4"/>
  <c r="BM177" i="4" s="1"/>
  <c r="K177" i="4"/>
  <c r="BG177" i="4" s="1"/>
  <c r="I177" i="4"/>
  <c r="BE177" i="4" s="1"/>
  <c r="H177" i="4"/>
  <c r="BD177" i="4" s="1"/>
  <c r="AM94" i="4" a="1"/>
  <c r="AM94" i="4" s="1"/>
  <c r="AP94" i="4" a="1"/>
  <c r="AP94" i="4" s="1"/>
  <c r="CK8" i="29"/>
  <c r="CK9" i="29"/>
  <c r="CK18" i="29"/>
  <c r="CK7" i="29"/>
  <c r="CK6" i="29"/>
  <c r="CK10" i="29"/>
  <c r="CK15" i="29"/>
  <c r="CK16" i="29"/>
  <c r="CK17" i="29"/>
  <c r="CK11" i="29"/>
  <c r="CK12" i="29"/>
  <c r="CK13" i="29"/>
  <c r="CK14" i="29"/>
  <c r="CK5" i="29"/>
  <c r="CL4" i="29"/>
  <c r="AY94" i="4" a="1"/>
  <c r="AY94" i="4" s="1"/>
  <c r="AS94" i="4" a="1"/>
  <c r="AS94" i="4" s="1"/>
  <c r="AV94" i="4" a="1"/>
  <c r="AV94" i="4" s="1"/>
  <c r="AR94" i="4" a="1"/>
  <c r="AR94" i="4" s="1"/>
  <c r="AX97" i="4" a="1"/>
  <c r="AX97" i="4" s="1"/>
  <c r="AU95" i="4" a="1"/>
  <c r="AU95" i="4" s="1"/>
  <c r="AQ95" i="4" a="1"/>
  <c r="AQ95" i="4" s="1"/>
  <c r="AN97" i="4" a="1"/>
  <c r="AN97" i="4" s="1"/>
  <c r="AZ94" i="4" a="1"/>
  <c r="AZ94" i="4" s="1"/>
  <c r="BA96" i="4" a="1"/>
  <c r="BA96" i="4" s="1"/>
  <c r="AO95" i="4" a="1"/>
  <c r="AO95" i="4" s="1"/>
  <c r="AW96" i="4" a="1"/>
  <c r="AW96" i="4" s="1"/>
  <c r="H178" i="4" l="1"/>
  <c r="BD178" i="4" s="1"/>
  <c r="I178" i="4"/>
  <c r="BE178" i="4" s="1"/>
  <c r="K178" i="4"/>
  <c r="BG178" i="4" s="1"/>
  <c r="Q178" i="4"/>
  <c r="BM178" i="4" s="1"/>
  <c r="S178" i="4"/>
  <c r="BO178" i="4" s="1"/>
  <c r="R178" i="4"/>
  <c r="BN178" i="4" s="1"/>
  <c r="T178" i="4"/>
  <c r="BP178" i="4" s="1"/>
  <c r="P178" i="4"/>
  <c r="BL178" i="4" s="1"/>
  <c r="O178" i="4"/>
  <c r="BK178" i="4" s="1"/>
  <c r="U179" i="4"/>
  <c r="BQ179" i="4" s="1"/>
  <c r="M178" i="4"/>
  <c r="BI178" i="4" s="1"/>
  <c r="G178" i="4"/>
  <c r="BC178" i="4" s="1"/>
  <c r="L178" i="4"/>
  <c r="BH178" i="4" s="1"/>
  <c r="J178" i="4"/>
  <c r="BF178" i="4" s="1"/>
  <c r="AM95" i="4" a="1"/>
  <c r="AM95" i="4" s="1"/>
  <c r="AP95" i="4" a="1"/>
  <c r="AP95" i="4" s="1"/>
  <c r="CL13" i="29"/>
  <c r="CL15" i="29"/>
  <c r="CL18" i="29"/>
  <c r="CL5" i="29"/>
  <c r="CM4" i="29"/>
  <c r="CL8" i="29"/>
  <c r="CL12" i="29"/>
  <c r="CL16" i="29"/>
  <c r="CL17" i="29"/>
  <c r="CL6" i="29"/>
  <c r="CL14" i="29"/>
  <c r="CL11" i="29"/>
  <c r="CL7" i="29"/>
  <c r="CL9" i="29"/>
  <c r="CL10" i="29"/>
  <c r="AY95" i="4" a="1"/>
  <c r="AY95" i="4" s="1"/>
  <c r="AX98" i="4" a="1"/>
  <c r="AX98" i="4" s="1"/>
  <c r="AR95" i="4" a="1"/>
  <c r="AR95" i="4" s="1"/>
  <c r="AV95" i="4" a="1"/>
  <c r="AV95" i="4" s="1"/>
  <c r="AS95" i="4" a="1"/>
  <c r="AS95" i="4" s="1"/>
  <c r="AO96" i="4" a="1"/>
  <c r="AO96" i="4" s="1"/>
  <c r="AZ95" i="4" a="1"/>
  <c r="AZ95" i="4" s="1"/>
  <c r="AQ96" i="4" a="1"/>
  <c r="AQ96" i="4" s="1"/>
  <c r="BA97" i="4" a="1"/>
  <c r="BA97" i="4" s="1"/>
  <c r="AU96" i="4" a="1"/>
  <c r="AU96" i="4" s="1"/>
  <c r="AW97" i="4" a="1"/>
  <c r="AW97" i="4" s="1"/>
  <c r="AN98" i="4" a="1"/>
  <c r="AN98" i="4" s="1"/>
  <c r="J179" i="4" l="1"/>
  <c r="BF179" i="4" s="1"/>
  <c r="L179" i="4"/>
  <c r="BH179" i="4" s="1"/>
  <c r="G179" i="4"/>
  <c r="BC179" i="4" s="1"/>
  <c r="M179" i="4"/>
  <c r="BI179" i="4" s="1"/>
  <c r="U180" i="4"/>
  <c r="BQ180" i="4" s="1"/>
  <c r="O179" i="4"/>
  <c r="BK179" i="4" s="1"/>
  <c r="P179" i="4"/>
  <c r="BL179" i="4" s="1"/>
  <c r="T179" i="4"/>
  <c r="BP179" i="4" s="1"/>
  <c r="R179" i="4"/>
  <c r="BN179" i="4" s="1"/>
  <c r="S179" i="4"/>
  <c r="BO179" i="4" s="1"/>
  <c r="Q179" i="4"/>
  <c r="BM179" i="4" s="1"/>
  <c r="K179" i="4"/>
  <c r="BG179" i="4" s="1"/>
  <c r="I179" i="4"/>
  <c r="BE179" i="4" s="1"/>
  <c r="H179" i="4"/>
  <c r="BD179" i="4" s="1"/>
  <c r="AM96" i="4" a="1"/>
  <c r="AM96" i="4" s="1"/>
  <c r="AP96" i="4" a="1"/>
  <c r="AP96" i="4" s="1"/>
  <c r="CM9" i="29"/>
  <c r="CM11" i="29"/>
  <c r="CM12" i="29"/>
  <c r="CM14" i="29"/>
  <c r="CM13" i="29"/>
  <c r="CM6" i="29"/>
  <c r="CM7" i="29"/>
  <c r="CM8" i="29"/>
  <c r="CM16" i="29"/>
  <c r="CM17" i="29"/>
  <c r="CM18" i="29"/>
  <c r="CM15" i="29"/>
  <c r="CN4" i="29"/>
  <c r="CM5" i="29"/>
  <c r="CM10" i="29"/>
  <c r="AY96" i="4" a="1"/>
  <c r="AY96" i="4" s="1"/>
  <c r="AS96" i="4" a="1"/>
  <c r="AS96" i="4" s="1"/>
  <c r="AV96" i="4" a="1"/>
  <c r="AV96" i="4" s="1"/>
  <c r="AR96" i="4" a="1"/>
  <c r="AR96" i="4" s="1"/>
  <c r="AX99" i="4" a="1"/>
  <c r="AX99" i="4" s="1"/>
  <c r="AQ97" i="4" a="1"/>
  <c r="AQ97" i="4" s="1"/>
  <c r="BA98" i="4" a="1"/>
  <c r="BA98" i="4" s="1"/>
  <c r="AO97" i="4" a="1"/>
  <c r="AO97" i="4" s="1"/>
  <c r="AW98" i="4" a="1"/>
  <c r="AW98" i="4" s="1"/>
  <c r="AN99" i="4" a="1"/>
  <c r="AN99" i="4" s="1"/>
  <c r="AZ96" i="4" a="1"/>
  <c r="AZ96" i="4" s="1"/>
  <c r="AU97" i="4" a="1"/>
  <c r="AU97" i="4" s="1"/>
  <c r="H180" i="4" l="1"/>
  <c r="BD180" i="4" s="1"/>
  <c r="I180" i="4"/>
  <c r="BE180" i="4" s="1"/>
  <c r="K180" i="4"/>
  <c r="BG180" i="4" s="1"/>
  <c r="Q180" i="4"/>
  <c r="BM180" i="4" s="1"/>
  <c r="S180" i="4"/>
  <c r="BO180" i="4" s="1"/>
  <c r="R180" i="4"/>
  <c r="BN180" i="4" s="1"/>
  <c r="T180" i="4"/>
  <c r="BP180" i="4" s="1"/>
  <c r="P180" i="4"/>
  <c r="BL180" i="4" s="1"/>
  <c r="O180" i="4"/>
  <c r="BK180" i="4" s="1"/>
  <c r="U181" i="4"/>
  <c r="BQ181" i="4" s="1"/>
  <c r="M180" i="4"/>
  <c r="BI180" i="4" s="1"/>
  <c r="G180" i="4"/>
  <c r="BC180" i="4" s="1"/>
  <c r="L180" i="4"/>
  <c r="BH180" i="4" s="1"/>
  <c r="J180" i="4"/>
  <c r="BF180" i="4" s="1"/>
  <c r="AM97" i="4" a="1"/>
  <c r="AM97" i="4" s="1"/>
  <c r="AP97" i="4" a="1"/>
  <c r="AP97" i="4" s="1"/>
  <c r="CN6" i="29"/>
  <c r="CN16" i="29"/>
  <c r="CN7" i="29"/>
  <c r="CN12" i="29"/>
  <c r="CN17" i="29"/>
  <c r="CN10" i="29"/>
  <c r="CN18" i="29"/>
  <c r="CO4" i="29"/>
  <c r="CN5" i="29"/>
  <c r="CN8" i="29"/>
  <c r="CN9" i="29"/>
  <c r="CN11" i="29"/>
  <c r="CN13" i="29"/>
  <c r="CN14" i="29"/>
  <c r="CN15" i="29"/>
  <c r="AY97" i="4" a="1"/>
  <c r="AY97" i="4" s="1"/>
  <c r="AX100" i="4" a="1"/>
  <c r="AX100" i="4" s="1"/>
  <c r="AS97" i="4" a="1"/>
  <c r="AS97" i="4" s="1"/>
  <c r="AR97" i="4" a="1"/>
  <c r="AR97" i="4" s="1"/>
  <c r="AV97" i="4" a="1"/>
  <c r="AV97" i="4" s="1"/>
  <c r="AQ98" i="4" a="1"/>
  <c r="AQ98" i="4" s="1"/>
  <c r="AN100" i="4" a="1"/>
  <c r="AN100" i="4" s="1"/>
  <c r="BA99" i="4" a="1"/>
  <c r="BA99" i="4" s="1"/>
  <c r="AW99" i="4" a="1"/>
  <c r="AW99" i="4" s="1"/>
  <c r="AZ97" i="4" a="1"/>
  <c r="AZ97" i="4" s="1"/>
  <c r="AU98" i="4" a="1"/>
  <c r="AU98" i="4" s="1"/>
  <c r="AO98" i="4" a="1"/>
  <c r="AO98" i="4" s="1"/>
  <c r="J181" i="4" l="1"/>
  <c r="BF181" i="4" s="1"/>
  <c r="L181" i="4"/>
  <c r="BH181" i="4" s="1"/>
  <c r="G181" i="4"/>
  <c r="BC181" i="4" s="1"/>
  <c r="M181" i="4"/>
  <c r="BI181" i="4" s="1"/>
  <c r="U182" i="4"/>
  <c r="BQ182" i="4" s="1"/>
  <c r="O181" i="4"/>
  <c r="BK181" i="4" s="1"/>
  <c r="P181" i="4"/>
  <c r="BL181" i="4" s="1"/>
  <c r="T181" i="4"/>
  <c r="BP181" i="4" s="1"/>
  <c r="R181" i="4"/>
  <c r="BN181" i="4" s="1"/>
  <c r="S181" i="4"/>
  <c r="BO181" i="4" s="1"/>
  <c r="Q181" i="4"/>
  <c r="BM181" i="4" s="1"/>
  <c r="K181" i="4"/>
  <c r="BG181" i="4" s="1"/>
  <c r="I181" i="4"/>
  <c r="BE181" i="4" s="1"/>
  <c r="H181" i="4"/>
  <c r="BD181" i="4" s="1"/>
  <c r="AM98" i="4" a="1"/>
  <c r="AM98" i="4" s="1"/>
  <c r="AP98" i="4" a="1"/>
  <c r="AP98" i="4" s="1"/>
  <c r="CO11" i="29"/>
  <c r="CO13" i="29"/>
  <c r="CO5" i="29"/>
  <c r="CO16" i="29"/>
  <c r="CO14" i="29"/>
  <c r="CO17" i="29"/>
  <c r="CO18" i="29"/>
  <c r="CO12" i="29"/>
  <c r="CP4" i="29"/>
  <c r="CO15" i="29"/>
  <c r="CO6" i="29"/>
  <c r="CO7" i="29"/>
  <c r="CO8" i="29"/>
  <c r="CO9" i="29"/>
  <c r="CO10" i="29"/>
  <c r="AY98" i="4" a="1"/>
  <c r="AY98" i="4" s="1"/>
  <c r="AV98" i="4" a="1"/>
  <c r="AV98" i="4" s="1"/>
  <c r="AR98" i="4" a="1"/>
  <c r="AR98" i="4" s="1"/>
  <c r="AS98" i="4" a="1"/>
  <c r="AS98" i="4" s="1"/>
  <c r="AX101" i="4" a="1"/>
  <c r="AX101" i="4" s="1"/>
  <c r="AZ98" i="4" a="1"/>
  <c r="AZ98" i="4" s="1"/>
  <c r="AW100" i="4" a="1"/>
  <c r="AW100" i="4" s="1"/>
  <c r="AN101" i="4" a="1"/>
  <c r="AN101" i="4" s="1"/>
  <c r="AQ99" i="4" a="1"/>
  <c r="AQ99" i="4" s="1"/>
  <c r="AO99" i="4" a="1"/>
  <c r="AO99" i="4" s="1"/>
  <c r="AU99" i="4" a="1"/>
  <c r="AU99" i="4" s="1"/>
  <c r="BA100" i="4" a="1"/>
  <c r="BA100" i="4" s="1"/>
  <c r="H182" i="4" l="1"/>
  <c r="BD182" i="4" s="1"/>
  <c r="I182" i="4"/>
  <c r="BE182" i="4" s="1"/>
  <c r="K182" i="4"/>
  <c r="BG182" i="4" s="1"/>
  <c r="Q182" i="4"/>
  <c r="BM182" i="4" s="1"/>
  <c r="S182" i="4"/>
  <c r="BO182" i="4" s="1"/>
  <c r="R182" i="4"/>
  <c r="BN182" i="4" s="1"/>
  <c r="T182" i="4"/>
  <c r="BP182" i="4" s="1"/>
  <c r="P182" i="4"/>
  <c r="BL182" i="4" s="1"/>
  <c r="O182" i="4"/>
  <c r="BK182" i="4" s="1"/>
  <c r="U183" i="4"/>
  <c r="BQ183" i="4" s="1"/>
  <c r="M182" i="4"/>
  <c r="BI182" i="4" s="1"/>
  <c r="G182" i="4"/>
  <c r="BC182" i="4" s="1"/>
  <c r="L182" i="4"/>
  <c r="BH182" i="4" s="1"/>
  <c r="J182" i="4"/>
  <c r="BF182" i="4" s="1"/>
  <c r="AM99" i="4" a="1"/>
  <c r="AM99" i="4" s="1"/>
  <c r="AP99" i="4" a="1"/>
  <c r="AP99" i="4" s="1"/>
  <c r="CP8" i="29"/>
  <c r="CP13" i="29"/>
  <c r="CQ4" i="29"/>
  <c r="CP5" i="29"/>
  <c r="CP14" i="29"/>
  <c r="CP15" i="29"/>
  <c r="CP17" i="29"/>
  <c r="CP18" i="29"/>
  <c r="CP7" i="29"/>
  <c r="CP9" i="29"/>
  <c r="CP11" i="29"/>
  <c r="CP16" i="29"/>
  <c r="CP10" i="29"/>
  <c r="CP6" i="29"/>
  <c r="CP12" i="29"/>
  <c r="AY99" i="4" a="1"/>
  <c r="AY99" i="4" s="1"/>
  <c r="AR99" i="4" a="1"/>
  <c r="AR99" i="4" s="1"/>
  <c r="AX102" i="4" a="1"/>
  <c r="AX102" i="4" s="1"/>
  <c r="AS99" i="4" a="1"/>
  <c r="AS99" i="4" s="1"/>
  <c r="AV99" i="4" a="1"/>
  <c r="AV99" i="4" s="1"/>
  <c r="AQ100" i="4" a="1"/>
  <c r="AQ100" i="4" s="1"/>
  <c r="AN102" i="4" a="1"/>
  <c r="AN102" i="4" s="1"/>
  <c r="AO100" i="4" a="1"/>
  <c r="AO100" i="4" s="1"/>
  <c r="BA101" i="4" a="1"/>
  <c r="BA101" i="4" s="1"/>
  <c r="AW101" i="4" a="1"/>
  <c r="AW101" i="4" s="1"/>
  <c r="AU100" i="4" a="1"/>
  <c r="AU100" i="4" s="1"/>
  <c r="AZ99" i="4" a="1"/>
  <c r="AZ99" i="4" s="1"/>
  <c r="J183" i="4" l="1"/>
  <c r="BF183" i="4" s="1"/>
  <c r="L183" i="4"/>
  <c r="BH183" i="4" s="1"/>
  <c r="G183" i="4"/>
  <c r="BC183" i="4" s="1"/>
  <c r="M183" i="4"/>
  <c r="BI183" i="4" s="1"/>
  <c r="U184" i="4"/>
  <c r="BQ184" i="4" s="1"/>
  <c r="O183" i="4"/>
  <c r="BK183" i="4" s="1"/>
  <c r="P183" i="4"/>
  <c r="BL183" i="4" s="1"/>
  <c r="T183" i="4"/>
  <c r="BP183" i="4" s="1"/>
  <c r="R183" i="4"/>
  <c r="BN183" i="4" s="1"/>
  <c r="S183" i="4"/>
  <c r="BO183" i="4" s="1"/>
  <c r="Q183" i="4"/>
  <c r="BM183" i="4" s="1"/>
  <c r="K183" i="4"/>
  <c r="BG183" i="4" s="1"/>
  <c r="I183" i="4"/>
  <c r="BE183" i="4" s="1"/>
  <c r="H183" i="4"/>
  <c r="BD183" i="4" s="1"/>
  <c r="AM100" i="4" a="1"/>
  <c r="AM100" i="4" s="1"/>
  <c r="AP100" i="4" a="1"/>
  <c r="AP100" i="4" s="1"/>
  <c r="CQ10" i="29"/>
  <c r="CQ11" i="29"/>
  <c r="CQ12" i="29"/>
  <c r="CQ8" i="29"/>
  <c r="CQ14" i="29"/>
  <c r="CQ18" i="29"/>
  <c r="CQ13" i="29"/>
  <c r="CQ6" i="29"/>
  <c r="CQ17" i="29"/>
  <c r="CR4" i="29"/>
  <c r="CQ15" i="29"/>
  <c r="CQ5" i="29"/>
  <c r="CQ7" i="29"/>
  <c r="CQ9" i="29"/>
  <c r="CQ16" i="29"/>
  <c r="AY100" i="4" a="1"/>
  <c r="AY100" i="4" s="1"/>
  <c r="AR100" i="4" a="1"/>
  <c r="AR100" i="4" s="1"/>
  <c r="AX103" i="4" a="1"/>
  <c r="AX103" i="4" s="1"/>
  <c r="AV100" i="4" a="1"/>
  <c r="AV100" i="4" s="1"/>
  <c r="AS100" i="4" a="1"/>
  <c r="AS100" i="4" s="1"/>
  <c r="AN103" i="4" a="1"/>
  <c r="AN103" i="4" s="1"/>
  <c r="BA102" i="4" a="1"/>
  <c r="BA102" i="4" s="1"/>
  <c r="AU101" i="4" a="1"/>
  <c r="AU101" i="4" s="1"/>
  <c r="AZ100" i="4" a="1"/>
  <c r="AZ100" i="4" s="1"/>
  <c r="AQ101" i="4" a="1"/>
  <c r="AQ101" i="4" s="1"/>
  <c r="AO101" i="4" a="1"/>
  <c r="AO101" i="4" s="1"/>
  <c r="AW102" i="4" a="1"/>
  <c r="AW102" i="4" s="1"/>
  <c r="H184" i="4" l="1"/>
  <c r="BD184" i="4" s="1"/>
  <c r="I184" i="4"/>
  <c r="BE184" i="4" s="1"/>
  <c r="K184" i="4"/>
  <c r="BG184" i="4" s="1"/>
  <c r="Q184" i="4"/>
  <c r="BM184" i="4" s="1"/>
  <c r="S184" i="4"/>
  <c r="BO184" i="4" s="1"/>
  <c r="R184" i="4"/>
  <c r="BN184" i="4" s="1"/>
  <c r="T184" i="4"/>
  <c r="BP184" i="4" s="1"/>
  <c r="P184" i="4"/>
  <c r="BL184" i="4" s="1"/>
  <c r="O184" i="4"/>
  <c r="BK184" i="4" s="1"/>
  <c r="U185" i="4"/>
  <c r="BQ185" i="4" s="1"/>
  <c r="M184" i="4"/>
  <c r="BI184" i="4" s="1"/>
  <c r="G184" i="4"/>
  <c r="BC184" i="4" s="1"/>
  <c r="L184" i="4"/>
  <c r="BH184" i="4" s="1"/>
  <c r="J184" i="4"/>
  <c r="BF184" i="4" s="1"/>
  <c r="AM101" i="4" a="1"/>
  <c r="AM101" i="4" s="1"/>
  <c r="AP101" i="4" a="1"/>
  <c r="AP101" i="4" s="1"/>
  <c r="CR13" i="29"/>
  <c r="CR12" i="29"/>
  <c r="CR18" i="29"/>
  <c r="CS4" i="29"/>
  <c r="CR5" i="29"/>
  <c r="CR7" i="29"/>
  <c r="CR11" i="29"/>
  <c r="CR14" i="29"/>
  <c r="CR8" i="29"/>
  <c r="CR10" i="29"/>
  <c r="CR6" i="29"/>
  <c r="CR9" i="29"/>
  <c r="CR15" i="29"/>
  <c r="CR16" i="29"/>
  <c r="CR17" i="29"/>
  <c r="AY101" i="4" a="1"/>
  <c r="AY101" i="4" s="1"/>
  <c r="AS101" i="4" a="1"/>
  <c r="AS101" i="4" s="1"/>
  <c r="AV101" i="4" a="1"/>
  <c r="AV101" i="4" s="1"/>
  <c r="AX104" i="4" a="1"/>
  <c r="AX104" i="4" s="1"/>
  <c r="AR101" i="4" a="1"/>
  <c r="AR101" i="4" s="1"/>
  <c r="BA103" i="4" a="1"/>
  <c r="BA103" i="4" s="1"/>
  <c r="AO102" i="4" a="1"/>
  <c r="AO102" i="4" s="1"/>
  <c r="AQ102" i="4" a="1"/>
  <c r="AQ102" i="4" s="1"/>
  <c r="AZ101" i="4" a="1"/>
  <c r="AZ101" i="4" s="1"/>
  <c r="AN104" i="4" a="1"/>
  <c r="AN104" i="4" s="1"/>
  <c r="AW103" i="4" a="1"/>
  <c r="AW103" i="4" s="1"/>
  <c r="AU102" i="4" a="1"/>
  <c r="AU102" i="4" s="1"/>
  <c r="J185" i="4" l="1"/>
  <c r="BF185" i="4" s="1"/>
  <c r="L185" i="4"/>
  <c r="BH185" i="4" s="1"/>
  <c r="G185" i="4"/>
  <c r="BC185" i="4" s="1"/>
  <c r="M185" i="4"/>
  <c r="BI185" i="4" s="1"/>
  <c r="U186" i="4"/>
  <c r="BQ186" i="4" s="1"/>
  <c r="O185" i="4"/>
  <c r="BK185" i="4" s="1"/>
  <c r="P185" i="4"/>
  <c r="BL185" i="4" s="1"/>
  <c r="T185" i="4"/>
  <c r="BP185" i="4" s="1"/>
  <c r="R185" i="4"/>
  <c r="BN185" i="4" s="1"/>
  <c r="S185" i="4"/>
  <c r="BO185" i="4" s="1"/>
  <c r="Q185" i="4"/>
  <c r="BM185" i="4" s="1"/>
  <c r="K185" i="4"/>
  <c r="BG185" i="4" s="1"/>
  <c r="I185" i="4"/>
  <c r="BE185" i="4" s="1"/>
  <c r="H185" i="4"/>
  <c r="BD185" i="4" s="1"/>
  <c r="AM102" i="4" a="1"/>
  <c r="AM102" i="4" s="1"/>
  <c r="AP102" i="4" a="1"/>
  <c r="AP102" i="4" s="1"/>
  <c r="CS7" i="29"/>
  <c r="CS11" i="29"/>
  <c r="CS15" i="29"/>
  <c r="CS17" i="29"/>
  <c r="CS8" i="29"/>
  <c r="CS10" i="29"/>
  <c r="CS12" i="29"/>
  <c r="CS5" i="29"/>
  <c r="CS18" i="29"/>
  <c r="CS16" i="29"/>
  <c r="CT4" i="29"/>
  <c r="CS6" i="29"/>
  <c r="CS9" i="29"/>
  <c r="CS13" i="29"/>
  <c r="CS14" i="29"/>
  <c r="AY102" i="4" a="1"/>
  <c r="AY102" i="4" s="1"/>
  <c r="AR102" i="4" a="1"/>
  <c r="AR102" i="4" s="1"/>
  <c r="AV102" i="4" a="1"/>
  <c r="AV102" i="4" s="1"/>
  <c r="AS102" i="4" a="1"/>
  <c r="AS102" i="4" s="1"/>
  <c r="AX105" i="4" a="1"/>
  <c r="AX105" i="4" s="1"/>
  <c r="AZ102" i="4" a="1"/>
  <c r="AZ102" i="4" s="1"/>
  <c r="AO103" i="4" a="1"/>
  <c r="AO103" i="4" s="1"/>
  <c r="AN105" i="4" a="1"/>
  <c r="AN105" i="4" s="1"/>
  <c r="BA104" i="4" a="1"/>
  <c r="BA104" i="4" s="1"/>
  <c r="AU103" i="4" a="1"/>
  <c r="AU103" i="4" s="1"/>
  <c r="AW104" i="4" a="1"/>
  <c r="AW104" i="4" s="1"/>
  <c r="AQ103" i="4" a="1"/>
  <c r="AQ103" i="4" s="1"/>
  <c r="H186" i="4" l="1"/>
  <c r="BD186" i="4" s="1"/>
  <c r="I186" i="4"/>
  <c r="BE186" i="4" s="1"/>
  <c r="K186" i="4"/>
  <c r="BG186" i="4" s="1"/>
  <c r="Q186" i="4"/>
  <c r="BM186" i="4" s="1"/>
  <c r="S186" i="4"/>
  <c r="BO186" i="4" s="1"/>
  <c r="R186" i="4"/>
  <c r="BN186" i="4" s="1"/>
  <c r="T186" i="4"/>
  <c r="BP186" i="4" s="1"/>
  <c r="P186" i="4"/>
  <c r="BL186" i="4" s="1"/>
  <c r="O186" i="4"/>
  <c r="BK186" i="4" s="1"/>
  <c r="U187" i="4"/>
  <c r="BQ187" i="4" s="1"/>
  <c r="M186" i="4"/>
  <c r="BI186" i="4" s="1"/>
  <c r="G186" i="4"/>
  <c r="BC186" i="4" s="1"/>
  <c r="L186" i="4"/>
  <c r="BH186" i="4" s="1"/>
  <c r="J186" i="4"/>
  <c r="BF186" i="4" s="1"/>
  <c r="AM103" i="4" a="1"/>
  <c r="AM103" i="4" s="1"/>
  <c r="AP103" i="4" a="1"/>
  <c r="AP103" i="4" s="1"/>
  <c r="CT18" i="29"/>
  <c r="CT16" i="29"/>
  <c r="CU4" i="29"/>
  <c r="CT5" i="29"/>
  <c r="CT6" i="29"/>
  <c r="CT7" i="29"/>
  <c r="CT12" i="29"/>
  <c r="CT13" i="29"/>
  <c r="CT15" i="29"/>
  <c r="CT14" i="29"/>
  <c r="CT11" i="29"/>
  <c r="CT17" i="29"/>
  <c r="CT9" i="29"/>
  <c r="CT10" i="29"/>
  <c r="CT8" i="29"/>
  <c r="AY103" i="4" a="1"/>
  <c r="AY103" i="4" s="1"/>
  <c r="AV103" i="4" a="1"/>
  <c r="AV103" i="4" s="1"/>
  <c r="AX106" i="4" a="1"/>
  <c r="AX106" i="4" s="1"/>
  <c r="AS103" i="4" a="1"/>
  <c r="AS103" i="4" s="1"/>
  <c r="AR103" i="4" a="1"/>
  <c r="AR103" i="4" s="1"/>
  <c r="BA105" i="4" a="1"/>
  <c r="BA105" i="4" s="1"/>
  <c r="AO104" i="4" a="1"/>
  <c r="AO104" i="4" s="1"/>
  <c r="AW105" i="4" a="1"/>
  <c r="AW105" i="4" s="1"/>
  <c r="AQ104" i="4" a="1"/>
  <c r="AQ104" i="4" s="1"/>
  <c r="AN106" i="4" a="1"/>
  <c r="AN106" i="4" s="1"/>
  <c r="AZ103" i="4" a="1"/>
  <c r="AZ103" i="4" s="1"/>
  <c r="AU104" i="4" a="1"/>
  <c r="AU104" i="4" s="1"/>
  <c r="J187" i="4" l="1"/>
  <c r="BF187" i="4" s="1"/>
  <c r="L187" i="4"/>
  <c r="BH187" i="4" s="1"/>
  <c r="G187" i="4"/>
  <c r="BC187" i="4" s="1"/>
  <c r="M187" i="4"/>
  <c r="BI187" i="4" s="1"/>
  <c r="U188" i="4"/>
  <c r="BQ188" i="4" s="1"/>
  <c r="O187" i="4"/>
  <c r="BK187" i="4" s="1"/>
  <c r="P187" i="4"/>
  <c r="BL187" i="4" s="1"/>
  <c r="T187" i="4"/>
  <c r="BP187" i="4" s="1"/>
  <c r="R187" i="4"/>
  <c r="BN187" i="4" s="1"/>
  <c r="S187" i="4"/>
  <c r="BO187" i="4" s="1"/>
  <c r="Q187" i="4"/>
  <c r="BM187" i="4" s="1"/>
  <c r="K187" i="4"/>
  <c r="BG187" i="4" s="1"/>
  <c r="I187" i="4"/>
  <c r="BE187" i="4" s="1"/>
  <c r="H187" i="4"/>
  <c r="BD187" i="4" s="1"/>
  <c r="AM104" i="4" a="1"/>
  <c r="AM104" i="4" s="1"/>
  <c r="AP104" i="4" a="1"/>
  <c r="AP104" i="4" s="1"/>
  <c r="CV4" i="29"/>
  <c r="CU9" i="29"/>
  <c r="CU5" i="29"/>
  <c r="CU11" i="29"/>
  <c r="CU12" i="29"/>
  <c r="CU14" i="29"/>
  <c r="CU15" i="29"/>
  <c r="CU16" i="29"/>
  <c r="CU17" i="29"/>
  <c r="CU18" i="29"/>
  <c r="CU13" i="29"/>
  <c r="CU8" i="29"/>
  <c r="CU10" i="29"/>
  <c r="CU6" i="29"/>
  <c r="CU7" i="29"/>
  <c r="AY104" i="4" a="1"/>
  <c r="AY104" i="4" s="1"/>
  <c r="AS104" i="4" a="1"/>
  <c r="AS104" i="4" s="1"/>
  <c r="AR104" i="4" a="1"/>
  <c r="AR104" i="4" s="1"/>
  <c r="AX107" i="4" a="1"/>
  <c r="AX107" i="4" s="1"/>
  <c r="AV104" i="4" a="1"/>
  <c r="AV104" i="4" s="1"/>
  <c r="AN107" i="4" a="1"/>
  <c r="AN107" i="4" s="1"/>
  <c r="AQ105" i="4" a="1"/>
  <c r="AQ105" i="4" s="1"/>
  <c r="AO105" i="4" a="1"/>
  <c r="AO105" i="4" s="1"/>
  <c r="AW106" i="4" a="1"/>
  <c r="AW106" i="4" s="1"/>
  <c r="AZ104" i="4" a="1"/>
  <c r="AZ104" i="4" s="1"/>
  <c r="BA106" i="4" a="1"/>
  <c r="BA106" i="4" s="1"/>
  <c r="AU105" i="4" a="1"/>
  <c r="AU105" i="4" s="1"/>
  <c r="H188" i="4" l="1"/>
  <c r="BD188" i="4" s="1"/>
  <c r="I188" i="4"/>
  <c r="BE188" i="4" s="1"/>
  <c r="K188" i="4"/>
  <c r="BG188" i="4" s="1"/>
  <c r="Q188" i="4"/>
  <c r="BM188" i="4" s="1"/>
  <c r="S188" i="4"/>
  <c r="BO188" i="4" s="1"/>
  <c r="R188" i="4"/>
  <c r="BN188" i="4" s="1"/>
  <c r="T188" i="4"/>
  <c r="BP188" i="4" s="1"/>
  <c r="P188" i="4"/>
  <c r="BL188" i="4" s="1"/>
  <c r="O188" i="4"/>
  <c r="BK188" i="4" s="1"/>
  <c r="U189" i="4"/>
  <c r="BQ189" i="4" s="1"/>
  <c r="M188" i="4"/>
  <c r="BI188" i="4" s="1"/>
  <c r="G188" i="4"/>
  <c r="BC188" i="4" s="1"/>
  <c r="L188" i="4"/>
  <c r="BH188" i="4" s="1"/>
  <c r="J188" i="4"/>
  <c r="BF188" i="4" s="1"/>
  <c r="AM105" i="4" a="1"/>
  <c r="AM105" i="4" s="1"/>
  <c r="AP105" i="4" a="1"/>
  <c r="AP105" i="4" s="1"/>
  <c r="CV17" i="29"/>
  <c r="CW4" i="29"/>
  <c r="CV5" i="29"/>
  <c r="CV10" i="29"/>
  <c r="CV6" i="29"/>
  <c r="CV11" i="29"/>
  <c r="CV12" i="29"/>
  <c r="CV13" i="29"/>
  <c r="CV14" i="29"/>
  <c r="CV7" i="29"/>
  <c r="CV8" i="29"/>
  <c r="CV9" i="29"/>
  <c r="CV18" i="29"/>
  <c r="CV15" i="29"/>
  <c r="CV16" i="29"/>
  <c r="AY105" i="4" a="1"/>
  <c r="AY105" i="4" s="1"/>
  <c r="AX108" i="4" a="1"/>
  <c r="AX108" i="4" s="1"/>
  <c r="AS105" i="4" a="1"/>
  <c r="AS105" i="4" s="1"/>
  <c r="AV105" i="4" a="1"/>
  <c r="AV105" i="4" s="1"/>
  <c r="AR105" i="4" a="1"/>
  <c r="AR105" i="4" s="1"/>
  <c r="AW107" i="4" a="1"/>
  <c r="AW107" i="4" s="1"/>
  <c r="AU106" i="4" a="1"/>
  <c r="AU106" i="4" s="1"/>
  <c r="AQ106" i="4" a="1"/>
  <c r="AQ106" i="4" s="1"/>
  <c r="BA107" i="4" a="1"/>
  <c r="BA107" i="4" s="1"/>
  <c r="AN108" i="4" a="1"/>
  <c r="AN108" i="4" s="1"/>
  <c r="AZ105" i="4" a="1"/>
  <c r="AZ105" i="4" s="1"/>
  <c r="AO106" i="4" a="1"/>
  <c r="AO106" i="4" s="1"/>
  <c r="J189" i="4" l="1"/>
  <c r="BF189" i="4" s="1"/>
  <c r="L189" i="4"/>
  <c r="BH189" i="4" s="1"/>
  <c r="G189" i="4"/>
  <c r="BC189" i="4" s="1"/>
  <c r="M189" i="4"/>
  <c r="BI189" i="4" s="1"/>
  <c r="U190" i="4"/>
  <c r="BQ190" i="4" s="1"/>
  <c r="O189" i="4"/>
  <c r="BK189" i="4" s="1"/>
  <c r="P189" i="4"/>
  <c r="BL189" i="4" s="1"/>
  <c r="T189" i="4"/>
  <c r="BP189" i="4" s="1"/>
  <c r="R189" i="4"/>
  <c r="BN189" i="4" s="1"/>
  <c r="S189" i="4"/>
  <c r="BO189" i="4" s="1"/>
  <c r="Q189" i="4"/>
  <c r="BM189" i="4" s="1"/>
  <c r="K189" i="4"/>
  <c r="BG189" i="4" s="1"/>
  <c r="I189" i="4"/>
  <c r="BE189" i="4" s="1"/>
  <c r="H189" i="4"/>
  <c r="BD189" i="4" s="1"/>
  <c r="AM106" i="4" a="1"/>
  <c r="AM106" i="4" s="1"/>
  <c r="AP106" i="4" a="1"/>
  <c r="AP106" i="4" s="1"/>
  <c r="CW15" i="29"/>
  <c r="CX4" i="29"/>
  <c r="CW6" i="29"/>
  <c r="CW18" i="29"/>
  <c r="CW12" i="29"/>
  <c r="CW5" i="29"/>
  <c r="CW13" i="29"/>
  <c r="CW16" i="29"/>
  <c r="CW7" i="29"/>
  <c r="CW17" i="29"/>
  <c r="CW14" i="29"/>
  <c r="CW9" i="29"/>
  <c r="CW8" i="29"/>
  <c r="CW10" i="29"/>
  <c r="CW11" i="29"/>
  <c r="AY106" i="4" a="1"/>
  <c r="AY106" i="4" s="1"/>
  <c r="AX109" i="4" a="1"/>
  <c r="AX109" i="4" s="1"/>
  <c r="AS106" i="4" a="1"/>
  <c r="AS106" i="4" s="1"/>
  <c r="AR106" i="4" a="1"/>
  <c r="AR106" i="4" s="1"/>
  <c r="AV106" i="4" a="1"/>
  <c r="AV106" i="4" s="1"/>
  <c r="AQ107" i="4" a="1"/>
  <c r="AQ107" i="4" s="1"/>
  <c r="AU107" i="4" a="1"/>
  <c r="AU107" i="4" s="1"/>
  <c r="BA108" i="4" a="1"/>
  <c r="BA108" i="4" s="1"/>
  <c r="AZ106" i="4" a="1"/>
  <c r="AZ106" i="4" s="1"/>
  <c r="AN109" i="4" a="1"/>
  <c r="AN109" i="4" s="1"/>
  <c r="AW108" i="4" a="1"/>
  <c r="AW108" i="4" s="1"/>
  <c r="AO107" i="4" a="1"/>
  <c r="AO107" i="4" s="1"/>
  <c r="H190" i="4" l="1"/>
  <c r="BD190" i="4" s="1"/>
  <c r="I190" i="4"/>
  <c r="BE190" i="4" s="1"/>
  <c r="K190" i="4"/>
  <c r="BG190" i="4" s="1"/>
  <c r="Q190" i="4"/>
  <c r="BM190" i="4" s="1"/>
  <c r="S190" i="4"/>
  <c r="BO190" i="4" s="1"/>
  <c r="R190" i="4"/>
  <c r="BN190" i="4" s="1"/>
  <c r="T190" i="4"/>
  <c r="BP190" i="4" s="1"/>
  <c r="P190" i="4"/>
  <c r="BL190" i="4" s="1"/>
  <c r="O190" i="4"/>
  <c r="BK190" i="4" s="1"/>
  <c r="U191" i="4"/>
  <c r="BQ191" i="4" s="1"/>
  <c r="M190" i="4"/>
  <c r="BI190" i="4" s="1"/>
  <c r="G190" i="4"/>
  <c r="BC190" i="4" s="1"/>
  <c r="L190" i="4"/>
  <c r="BH190" i="4" s="1"/>
  <c r="J190" i="4"/>
  <c r="BF190" i="4" s="1"/>
  <c r="AM107" i="4" a="1"/>
  <c r="AM107" i="4" s="1"/>
  <c r="AP107" i="4" a="1"/>
  <c r="AP107" i="4" s="1"/>
  <c r="CX16" i="29"/>
  <c r="CX6" i="29"/>
  <c r="CX14" i="29"/>
  <c r="CX11" i="29"/>
  <c r="CX15" i="29"/>
  <c r="CX8" i="29"/>
  <c r="CX17" i="29"/>
  <c r="CX18" i="29"/>
  <c r="CX12" i="29"/>
  <c r="CY4" i="29"/>
  <c r="CX5" i="29"/>
  <c r="CX7" i="29"/>
  <c r="CX9" i="29"/>
  <c r="CX10" i="29"/>
  <c r="CX13" i="29"/>
  <c r="AY107" i="4" a="1"/>
  <c r="AY107" i="4" s="1"/>
  <c r="AR107" i="4" a="1"/>
  <c r="AR107" i="4" s="1"/>
  <c r="AS107" i="4" a="1"/>
  <c r="AS107" i="4" s="1"/>
  <c r="AX110" i="4" a="1"/>
  <c r="AX110" i="4" s="1"/>
  <c r="AV107" i="4" a="1"/>
  <c r="AV107" i="4" s="1"/>
  <c r="AZ107" i="4" a="1"/>
  <c r="AZ107" i="4" s="1"/>
  <c r="AO108" i="4" a="1"/>
  <c r="AO108" i="4" s="1"/>
  <c r="AW109" i="4" a="1"/>
  <c r="AW109" i="4" s="1"/>
  <c r="BA109" i="4" a="1"/>
  <c r="BA109" i="4" s="1"/>
  <c r="AU108" i="4" a="1"/>
  <c r="AU108" i="4" s="1"/>
  <c r="AN110" i="4" a="1"/>
  <c r="AN110" i="4" s="1"/>
  <c r="AQ108" i="4" a="1"/>
  <c r="AQ108" i="4" s="1"/>
  <c r="J191" i="4" l="1"/>
  <c r="BF191" i="4" s="1"/>
  <c r="L191" i="4"/>
  <c r="BH191" i="4" s="1"/>
  <c r="G191" i="4"/>
  <c r="BC191" i="4" s="1"/>
  <c r="M191" i="4"/>
  <c r="BI191" i="4" s="1"/>
  <c r="U192" i="4"/>
  <c r="BQ192" i="4" s="1"/>
  <c r="O191" i="4"/>
  <c r="BK191" i="4" s="1"/>
  <c r="P191" i="4"/>
  <c r="BL191" i="4" s="1"/>
  <c r="T191" i="4"/>
  <c r="BP191" i="4" s="1"/>
  <c r="R191" i="4"/>
  <c r="BN191" i="4" s="1"/>
  <c r="S191" i="4"/>
  <c r="BO191" i="4" s="1"/>
  <c r="Q191" i="4"/>
  <c r="BM191" i="4" s="1"/>
  <c r="K191" i="4"/>
  <c r="BG191" i="4" s="1"/>
  <c r="I191" i="4"/>
  <c r="BE191" i="4" s="1"/>
  <c r="H191" i="4"/>
  <c r="BD191" i="4" s="1"/>
  <c r="AM108" i="4" a="1"/>
  <c r="AM108" i="4" s="1"/>
  <c r="AP108" i="4" a="1"/>
  <c r="AP108" i="4" s="1"/>
  <c r="CY18" i="29"/>
  <c r="CY12" i="29"/>
  <c r="CY8" i="29"/>
  <c r="CY14" i="29"/>
  <c r="CY15" i="29"/>
  <c r="CZ4" i="29"/>
  <c r="CY17" i="29"/>
  <c r="CY11" i="29"/>
  <c r="CY10" i="29"/>
  <c r="CY13" i="29"/>
  <c r="CY16" i="29"/>
  <c r="CY5" i="29"/>
  <c r="CY6" i="29"/>
  <c r="CY7" i="29"/>
  <c r="CY9" i="29"/>
  <c r="AY108" i="4" a="1"/>
  <c r="AY108" i="4" s="1"/>
  <c r="AX111" i="4" a="1"/>
  <c r="AX111" i="4" s="1"/>
  <c r="AR108" i="4" a="1"/>
  <c r="AR108" i="4" s="1"/>
  <c r="AV108" i="4" a="1"/>
  <c r="AV108" i="4" s="1"/>
  <c r="AS108" i="4" a="1"/>
  <c r="AS108" i="4" s="1"/>
  <c r="BA110" i="4" a="1"/>
  <c r="BA110" i="4" s="1"/>
  <c r="AO109" i="4" a="1"/>
  <c r="AO109" i="4" s="1"/>
  <c r="AQ109" i="4" a="1"/>
  <c r="AQ109" i="4" s="1"/>
  <c r="AW110" i="4" a="1"/>
  <c r="AW110" i="4" s="1"/>
  <c r="AN111" i="4" a="1"/>
  <c r="AN111" i="4" s="1"/>
  <c r="AZ108" i="4" a="1"/>
  <c r="AZ108" i="4" s="1"/>
  <c r="AU109" i="4" a="1"/>
  <c r="AU109" i="4" s="1"/>
  <c r="H192" i="4" l="1"/>
  <c r="BD192" i="4" s="1"/>
  <c r="I192" i="4"/>
  <c r="BE192" i="4" s="1"/>
  <c r="K192" i="4"/>
  <c r="BG192" i="4" s="1"/>
  <c r="Q192" i="4"/>
  <c r="BM192" i="4" s="1"/>
  <c r="S192" i="4"/>
  <c r="BO192" i="4" s="1"/>
  <c r="R192" i="4"/>
  <c r="BN192" i="4" s="1"/>
  <c r="T192" i="4"/>
  <c r="BP192" i="4" s="1"/>
  <c r="P192" i="4"/>
  <c r="BL192" i="4" s="1"/>
  <c r="O192" i="4"/>
  <c r="BK192" i="4" s="1"/>
  <c r="U193" i="4"/>
  <c r="BQ193" i="4" s="1"/>
  <c r="M192" i="4"/>
  <c r="BI192" i="4" s="1"/>
  <c r="G192" i="4"/>
  <c r="BC192" i="4" s="1"/>
  <c r="L192" i="4"/>
  <c r="BH192" i="4" s="1"/>
  <c r="J192" i="4"/>
  <c r="BF192" i="4" s="1"/>
  <c r="AM109" i="4" a="1"/>
  <c r="AM109" i="4" s="1"/>
  <c r="AP109" i="4" a="1"/>
  <c r="AP109" i="4" s="1"/>
  <c r="CZ16" i="29"/>
  <c r="CZ12" i="29"/>
  <c r="CZ17" i="29"/>
  <c r="CZ6" i="29"/>
  <c r="CZ7" i="29"/>
  <c r="CZ9" i="29"/>
  <c r="CZ11" i="29"/>
  <c r="CZ10" i="29"/>
  <c r="CZ13" i="29"/>
  <c r="DA4" i="29"/>
  <c r="CZ18" i="29"/>
  <c r="CZ8" i="29"/>
  <c r="CZ5" i="29"/>
  <c r="CZ14" i="29"/>
  <c r="CZ15" i="29"/>
  <c r="AY109" i="4" a="1"/>
  <c r="AY109" i="4" s="1"/>
  <c r="AV109" i="4" a="1"/>
  <c r="AV109" i="4" s="1"/>
  <c r="AR109" i="4" a="1"/>
  <c r="AR109" i="4" s="1"/>
  <c r="AX112" i="4" a="1"/>
  <c r="AX112" i="4" s="1"/>
  <c r="AS109" i="4" a="1"/>
  <c r="AS109" i="4" s="1"/>
  <c r="AU110" i="4" a="1"/>
  <c r="AU110" i="4" s="1"/>
  <c r="AZ109" i="4" a="1"/>
  <c r="AZ109" i="4" s="1"/>
  <c r="AW111" i="4" a="1"/>
  <c r="AW111" i="4" s="1"/>
  <c r="AO110" i="4" a="1"/>
  <c r="AO110" i="4" s="1"/>
  <c r="BA111" i="4" a="1"/>
  <c r="BA111" i="4" s="1"/>
  <c r="AN112" i="4" a="1"/>
  <c r="AN112" i="4" s="1"/>
  <c r="AQ110" i="4" a="1"/>
  <c r="AQ110" i="4" s="1"/>
  <c r="J193" i="4" l="1"/>
  <c r="BF193" i="4" s="1"/>
  <c r="L193" i="4"/>
  <c r="BH193" i="4" s="1"/>
  <c r="G193" i="4"/>
  <c r="BC193" i="4" s="1"/>
  <c r="M193" i="4"/>
  <c r="BI193" i="4" s="1"/>
  <c r="U194" i="4"/>
  <c r="BQ194" i="4" s="1"/>
  <c r="O193" i="4"/>
  <c r="BK193" i="4" s="1"/>
  <c r="P193" i="4"/>
  <c r="BL193" i="4" s="1"/>
  <c r="T193" i="4"/>
  <c r="BP193" i="4" s="1"/>
  <c r="R193" i="4"/>
  <c r="BN193" i="4" s="1"/>
  <c r="S193" i="4"/>
  <c r="BO193" i="4" s="1"/>
  <c r="Q193" i="4"/>
  <c r="BM193" i="4" s="1"/>
  <c r="K193" i="4"/>
  <c r="BG193" i="4" s="1"/>
  <c r="I193" i="4"/>
  <c r="BE193" i="4" s="1"/>
  <c r="H193" i="4"/>
  <c r="BD193" i="4" s="1"/>
  <c r="AM110" i="4" a="1"/>
  <c r="AM110" i="4" s="1"/>
  <c r="AP110" i="4" a="1"/>
  <c r="AP110" i="4" s="1"/>
  <c r="DA14" i="29"/>
  <c r="DA15" i="29"/>
  <c r="DA5" i="29"/>
  <c r="DA7" i="29"/>
  <c r="DA16" i="29"/>
  <c r="DA8" i="29"/>
  <c r="DA18" i="29"/>
  <c r="DB4" i="29"/>
  <c r="DA17" i="29"/>
  <c r="DA6" i="29"/>
  <c r="DA9" i="29"/>
  <c r="DA10" i="29"/>
  <c r="DA11" i="29"/>
  <c r="DA12" i="29"/>
  <c r="DA13" i="29"/>
  <c r="AY110" i="4" a="1"/>
  <c r="AY110" i="4" s="1"/>
  <c r="AR110" i="4" a="1"/>
  <c r="AR110" i="4" s="1"/>
  <c r="AS110" i="4" a="1"/>
  <c r="AS110" i="4" s="1"/>
  <c r="AX113" i="4" a="1"/>
  <c r="AX113" i="4" s="1"/>
  <c r="AV110" i="4" a="1"/>
  <c r="AV110" i="4" s="1"/>
  <c r="AN113" i="4" a="1"/>
  <c r="AN113" i="4" s="1"/>
  <c r="AZ110" i="4" a="1"/>
  <c r="AZ110" i="4" s="1"/>
  <c r="AO111" i="4" a="1"/>
  <c r="AO111" i="4" s="1"/>
  <c r="BA112" i="4" a="1"/>
  <c r="BA112" i="4" s="1"/>
  <c r="AW112" i="4" a="1"/>
  <c r="AW112" i="4" s="1"/>
  <c r="AQ111" i="4" a="1"/>
  <c r="AQ111" i="4" s="1"/>
  <c r="AU111" i="4" a="1"/>
  <c r="AU111" i="4" s="1"/>
  <c r="H194" i="4" l="1"/>
  <c r="BD194" i="4" s="1"/>
  <c r="I194" i="4"/>
  <c r="BE194" i="4" s="1"/>
  <c r="K194" i="4"/>
  <c r="BG194" i="4" s="1"/>
  <c r="Q194" i="4"/>
  <c r="BM194" i="4" s="1"/>
  <c r="S194" i="4"/>
  <c r="BO194" i="4" s="1"/>
  <c r="R194" i="4"/>
  <c r="BN194" i="4" s="1"/>
  <c r="T194" i="4"/>
  <c r="BP194" i="4" s="1"/>
  <c r="P194" i="4"/>
  <c r="BL194" i="4" s="1"/>
  <c r="O194" i="4"/>
  <c r="BK194" i="4" s="1"/>
  <c r="U195" i="4"/>
  <c r="BQ195" i="4" s="1"/>
  <c r="M194" i="4"/>
  <c r="BI194" i="4" s="1"/>
  <c r="G194" i="4"/>
  <c r="BC194" i="4" s="1"/>
  <c r="L194" i="4"/>
  <c r="BH194" i="4" s="1"/>
  <c r="J194" i="4"/>
  <c r="BF194" i="4" s="1"/>
  <c r="AM111" i="4" a="1"/>
  <c r="AM111" i="4" s="1"/>
  <c r="AP111" i="4" a="1"/>
  <c r="AP111" i="4" s="1"/>
  <c r="DB8" i="29"/>
  <c r="DB17" i="29"/>
  <c r="DB18" i="29"/>
  <c r="DB5" i="29"/>
  <c r="DB9" i="29"/>
  <c r="DB13" i="29"/>
  <c r="DB11" i="29"/>
  <c r="DB7" i="29"/>
  <c r="DB15" i="29"/>
  <c r="DB14" i="29"/>
  <c r="DB16" i="29"/>
  <c r="CS3" i="29"/>
  <c r="DB10" i="29"/>
  <c r="DB6" i="29"/>
  <c r="DC4" i="29"/>
  <c r="DB12" i="29"/>
  <c r="AY111" i="4" a="1"/>
  <c r="AY111" i="4" s="1"/>
  <c r="AX114" i="4" a="1"/>
  <c r="AX114" i="4" s="1"/>
  <c r="AR111" i="4" a="1"/>
  <c r="AR111" i="4" s="1"/>
  <c r="AV111" i="4" a="1"/>
  <c r="AV111" i="4" s="1"/>
  <c r="AS111" i="4" a="1"/>
  <c r="AS111" i="4" s="1"/>
  <c r="AZ111" i="4" a="1"/>
  <c r="AZ111" i="4" s="1"/>
  <c r="BA113" i="4" a="1"/>
  <c r="BA113" i="4" s="1"/>
  <c r="AW113" i="4" a="1"/>
  <c r="AW113" i="4" s="1"/>
  <c r="AN114" i="4" a="1"/>
  <c r="AN114" i="4" s="1"/>
  <c r="AO112" i="4" a="1"/>
  <c r="AO112" i="4" s="1"/>
  <c r="AQ112" i="4" a="1"/>
  <c r="AQ112" i="4" s="1"/>
  <c r="AU112" i="4" a="1"/>
  <c r="AU112" i="4" s="1"/>
  <c r="J195" i="4" l="1"/>
  <c r="BF195" i="4" s="1"/>
  <c r="L195" i="4"/>
  <c r="BH195" i="4" s="1"/>
  <c r="G195" i="4"/>
  <c r="BC195" i="4" s="1"/>
  <c r="M195" i="4"/>
  <c r="BI195" i="4" s="1"/>
  <c r="U196" i="4"/>
  <c r="BQ196" i="4" s="1"/>
  <c r="O195" i="4"/>
  <c r="BK195" i="4" s="1"/>
  <c r="P195" i="4"/>
  <c r="BL195" i="4" s="1"/>
  <c r="T195" i="4"/>
  <c r="BP195" i="4" s="1"/>
  <c r="R195" i="4"/>
  <c r="BN195" i="4" s="1"/>
  <c r="S195" i="4"/>
  <c r="BO195" i="4" s="1"/>
  <c r="Q195" i="4"/>
  <c r="BM195" i="4" s="1"/>
  <c r="K195" i="4"/>
  <c r="BG195" i="4" s="1"/>
  <c r="I195" i="4"/>
  <c r="BE195" i="4" s="1"/>
  <c r="H195" i="4"/>
  <c r="BD195" i="4" s="1"/>
  <c r="AM112" i="4" a="1"/>
  <c r="AM112" i="4" s="1"/>
  <c r="AP112" i="4" a="1"/>
  <c r="AP112" i="4" s="1"/>
  <c r="DC15" i="29"/>
  <c r="DC18" i="29"/>
  <c r="DC10" i="29"/>
  <c r="DC9" i="29"/>
  <c r="DC11" i="29"/>
  <c r="DC16" i="29"/>
  <c r="DD4" i="29"/>
  <c r="DC6" i="29"/>
  <c r="DC8" i="29"/>
  <c r="DC7" i="29"/>
  <c r="DC12" i="29"/>
  <c r="DC17" i="29"/>
  <c r="DC5" i="29"/>
  <c r="DC13" i="29"/>
  <c r="DC14" i="29"/>
  <c r="AY112" i="4" a="1"/>
  <c r="AY112" i="4" s="1"/>
  <c r="AX115" i="4" a="1"/>
  <c r="AX115" i="4" s="1"/>
  <c r="AS112" i="4" a="1"/>
  <c r="AS112" i="4" s="1"/>
  <c r="AV112" i="4" a="1"/>
  <c r="AV112" i="4" s="1"/>
  <c r="AR112" i="4" a="1"/>
  <c r="AR112" i="4" s="1"/>
  <c r="BA114" i="4" a="1"/>
  <c r="BA114" i="4" s="1"/>
  <c r="AO113" i="4" a="1"/>
  <c r="AO113" i="4" s="1"/>
  <c r="AQ113" i="4" a="1"/>
  <c r="AQ113" i="4" s="1"/>
  <c r="AN115" i="4" a="1"/>
  <c r="AN115" i="4" s="1"/>
  <c r="AZ112" i="4" a="1"/>
  <c r="AZ112" i="4" s="1"/>
  <c r="AU113" i="4" a="1"/>
  <c r="AU113" i="4" s="1"/>
  <c r="AW114" i="4" a="1"/>
  <c r="AW114" i="4" s="1"/>
  <c r="H196" i="4" l="1"/>
  <c r="BD196" i="4" s="1"/>
  <c r="I196" i="4"/>
  <c r="BE196" i="4" s="1"/>
  <c r="K196" i="4"/>
  <c r="BG196" i="4" s="1"/>
  <c r="Q196" i="4"/>
  <c r="BM196" i="4" s="1"/>
  <c r="S196" i="4"/>
  <c r="BO196" i="4" s="1"/>
  <c r="R196" i="4"/>
  <c r="BN196" i="4" s="1"/>
  <c r="T196" i="4"/>
  <c r="BP196" i="4" s="1"/>
  <c r="P196" i="4"/>
  <c r="BL196" i="4" s="1"/>
  <c r="O196" i="4"/>
  <c r="BK196" i="4" s="1"/>
  <c r="U197" i="4"/>
  <c r="BQ197" i="4" s="1"/>
  <c r="M196" i="4"/>
  <c r="BI196" i="4" s="1"/>
  <c r="G196" i="4"/>
  <c r="BC196" i="4" s="1"/>
  <c r="L196" i="4"/>
  <c r="BH196" i="4" s="1"/>
  <c r="J196" i="4"/>
  <c r="BF196" i="4" s="1"/>
  <c r="AM113" i="4" a="1"/>
  <c r="AM113" i="4" s="1"/>
  <c r="AP113" i="4" a="1"/>
  <c r="AP113" i="4" s="1"/>
  <c r="DD12" i="29"/>
  <c r="DD5" i="29"/>
  <c r="DD16" i="29"/>
  <c r="DD14" i="29"/>
  <c r="DD13" i="29"/>
  <c r="DD15" i="29"/>
  <c r="DD18" i="29"/>
  <c r="DD7" i="29"/>
  <c r="DD6" i="29"/>
  <c r="DD17" i="29"/>
  <c r="DE4" i="29"/>
  <c r="DD11" i="29"/>
  <c r="DD8" i="29"/>
  <c r="DD9" i="29"/>
  <c r="DD10" i="29"/>
  <c r="AY113" i="4" a="1"/>
  <c r="AY113" i="4" s="1"/>
  <c r="AV113" i="4" a="1"/>
  <c r="AV113" i="4" s="1"/>
  <c r="AX116" i="4" a="1"/>
  <c r="AX116" i="4" s="1"/>
  <c r="AR113" i="4" a="1"/>
  <c r="AR113" i="4" s="1"/>
  <c r="AS113" i="4" a="1"/>
  <c r="AS113" i="4" s="1"/>
  <c r="AZ113" i="4" a="1"/>
  <c r="AZ113" i="4" s="1"/>
  <c r="AN116" i="4" a="1"/>
  <c r="AN116" i="4" s="1"/>
  <c r="AW115" i="4" a="1"/>
  <c r="AW115" i="4" s="1"/>
  <c r="AQ114" i="4" a="1"/>
  <c r="AQ114" i="4" s="1"/>
  <c r="BA115" i="4" a="1"/>
  <c r="BA115" i="4" s="1"/>
  <c r="AO114" i="4" a="1"/>
  <c r="AO114" i="4" s="1"/>
  <c r="AU114" i="4" a="1"/>
  <c r="AU114" i="4" s="1"/>
  <c r="J197" i="4" l="1"/>
  <c r="BF197" i="4" s="1"/>
  <c r="L197" i="4"/>
  <c r="BH197" i="4" s="1"/>
  <c r="G197" i="4"/>
  <c r="BC197" i="4" s="1"/>
  <c r="M197" i="4"/>
  <c r="BI197" i="4" s="1"/>
  <c r="U198" i="4"/>
  <c r="BQ198" i="4" s="1"/>
  <c r="O197" i="4"/>
  <c r="BK197" i="4" s="1"/>
  <c r="P197" i="4"/>
  <c r="BL197" i="4" s="1"/>
  <c r="T197" i="4"/>
  <c r="BP197" i="4" s="1"/>
  <c r="R197" i="4"/>
  <c r="BN197" i="4" s="1"/>
  <c r="S197" i="4"/>
  <c r="BO197" i="4" s="1"/>
  <c r="Q197" i="4"/>
  <c r="BM197" i="4" s="1"/>
  <c r="K197" i="4"/>
  <c r="BG197" i="4" s="1"/>
  <c r="I197" i="4"/>
  <c r="BE197" i="4" s="1"/>
  <c r="H197" i="4"/>
  <c r="BD197" i="4" s="1"/>
  <c r="AM114" i="4" a="1"/>
  <c r="AM114" i="4" s="1"/>
  <c r="AP114" i="4" a="1"/>
  <c r="AP114" i="4" s="1"/>
  <c r="DE9" i="29"/>
  <c r="DE15" i="29"/>
  <c r="DE12" i="29"/>
  <c r="DE14" i="29"/>
  <c r="DE18" i="29"/>
  <c r="DE17" i="29"/>
  <c r="DE16" i="29"/>
  <c r="DE13" i="29"/>
  <c r="DF4" i="29"/>
  <c r="DE5" i="29"/>
  <c r="DE6" i="29"/>
  <c r="DE7" i="29"/>
  <c r="DE8" i="29"/>
  <c r="DE11" i="29"/>
  <c r="DE10" i="29"/>
  <c r="AY114" i="4" a="1"/>
  <c r="AY114" i="4" s="1"/>
  <c r="AR114" i="4" a="1"/>
  <c r="AR114" i="4" s="1"/>
  <c r="AS114" i="4" a="1"/>
  <c r="AS114" i="4" s="1"/>
  <c r="AX117" i="4" a="1"/>
  <c r="AX117" i="4" s="1"/>
  <c r="AV114" i="4" a="1"/>
  <c r="AV114" i="4" s="1"/>
  <c r="AU115" i="4" a="1"/>
  <c r="AU115" i="4" s="1"/>
  <c r="AW116" i="4" a="1"/>
  <c r="AW116" i="4" s="1"/>
  <c r="BA116" i="4" a="1"/>
  <c r="BA116" i="4" s="1"/>
  <c r="AN117" i="4" a="1"/>
  <c r="AN117" i="4" s="1"/>
  <c r="AQ115" i="4" a="1"/>
  <c r="AQ115" i="4" s="1"/>
  <c r="AO115" i="4" a="1"/>
  <c r="AO115" i="4" s="1"/>
  <c r="AZ114" i="4" a="1"/>
  <c r="AZ114" i="4" s="1"/>
  <c r="H198" i="4" l="1"/>
  <c r="BD198" i="4" s="1"/>
  <c r="I198" i="4"/>
  <c r="BE198" i="4" s="1"/>
  <c r="K198" i="4"/>
  <c r="BG198" i="4" s="1"/>
  <c r="Q198" i="4"/>
  <c r="BM198" i="4" s="1"/>
  <c r="S198" i="4"/>
  <c r="BO198" i="4" s="1"/>
  <c r="R198" i="4"/>
  <c r="BN198" i="4" s="1"/>
  <c r="T198" i="4"/>
  <c r="BP198" i="4" s="1"/>
  <c r="P198" i="4"/>
  <c r="BL198" i="4" s="1"/>
  <c r="O198" i="4"/>
  <c r="BK198" i="4" s="1"/>
  <c r="U199" i="4"/>
  <c r="BQ199" i="4" s="1"/>
  <c r="M198" i="4"/>
  <c r="BI198" i="4" s="1"/>
  <c r="G198" i="4"/>
  <c r="BC198" i="4" s="1"/>
  <c r="L198" i="4"/>
  <c r="BH198" i="4" s="1"/>
  <c r="J198" i="4"/>
  <c r="BF198" i="4" s="1"/>
  <c r="AM115" i="4" a="1"/>
  <c r="AM115" i="4" s="1"/>
  <c r="AP115" i="4" a="1"/>
  <c r="AP115" i="4" s="1"/>
  <c r="DF8" i="29"/>
  <c r="DF11" i="29"/>
  <c r="DF9" i="29"/>
  <c r="DF10" i="29"/>
  <c r="DF12" i="29"/>
  <c r="DF18" i="29"/>
  <c r="DF5" i="29"/>
  <c r="DF6" i="29"/>
  <c r="DF13" i="29"/>
  <c r="DF14" i="29"/>
  <c r="DF16" i="29"/>
  <c r="DF15" i="29"/>
  <c r="DF7" i="29"/>
  <c r="DF17" i="29"/>
  <c r="DG4" i="29"/>
  <c r="AY115" i="4" a="1"/>
  <c r="AY115" i="4" s="1"/>
  <c r="AV115" i="4" a="1"/>
  <c r="AV115" i="4" s="1"/>
  <c r="AX118" i="4" a="1"/>
  <c r="AX118" i="4" s="1"/>
  <c r="AS115" i="4" a="1"/>
  <c r="AS115" i="4" s="1"/>
  <c r="AR115" i="4" a="1"/>
  <c r="AR115" i="4" s="1"/>
  <c r="AO116" i="4" a="1"/>
  <c r="AO116" i="4" s="1"/>
  <c r="AW117" i="4" a="1"/>
  <c r="AW117" i="4" s="1"/>
  <c r="AQ116" i="4" a="1"/>
  <c r="AQ116" i="4" s="1"/>
  <c r="AZ115" i="4" a="1"/>
  <c r="AZ115" i="4" s="1"/>
  <c r="BA117" i="4" a="1"/>
  <c r="BA117" i="4" s="1"/>
  <c r="AN118" i="4" a="1"/>
  <c r="AN118" i="4" s="1"/>
  <c r="AU116" i="4" a="1"/>
  <c r="AU116" i="4" s="1"/>
  <c r="J199" i="4" l="1"/>
  <c r="BF199" i="4" s="1"/>
  <c r="L199" i="4"/>
  <c r="BH199" i="4" s="1"/>
  <c r="G199" i="4"/>
  <c r="BC199" i="4" s="1"/>
  <c r="M199" i="4"/>
  <c r="BI199" i="4" s="1"/>
  <c r="U200" i="4"/>
  <c r="BQ200" i="4" s="1"/>
  <c r="O199" i="4"/>
  <c r="BK199" i="4" s="1"/>
  <c r="P199" i="4"/>
  <c r="BL199" i="4" s="1"/>
  <c r="T199" i="4"/>
  <c r="BP199" i="4" s="1"/>
  <c r="R199" i="4"/>
  <c r="BN199" i="4" s="1"/>
  <c r="S199" i="4"/>
  <c r="BO199" i="4" s="1"/>
  <c r="Q199" i="4"/>
  <c r="BM199" i="4" s="1"/>
  <c r="K199" i="4"/>
  <c r="BG199" i="4" s="1"/>
  <c r="I199" i="4"/>
  <c r="BE199" i="4" s="1"/>
  <c r="H199" i="4"/>
  <c r="BD199" i="4" s="1"/>
  <c r="AM116" i="4" a="1"/>
  <c r="AM116" i="4" s="1"/>
  <c r="AP116" i="4" a="1"/>
  <c r="AP116" i="4" s="1"/>
  <c r="DG18" i="29"/>
  <c r="DH4" i="29"/>
  <c r="DG6" i="29"/>
  <c r="DG7" i="29"/>
  <c r="DG15" i="29"/>
  <c r="DG17" i="29"/>
  <c r="DG8" i="29"/>
  <c r="DG9" i="29"/>
  <c r="DG16" i="29"/>
  <c r="DG5" i="29"/>
  <c r="DG10" i="29"/>
  <c r="DG14" i="29"/>
  <c r="DG11" i="29"/>
  <c r="DG12" i="29"/>
  <c r="DG13" i="29"/>
  <c r="AY116" i="4" a="1"/>
  <c r="AY116" i="4" s="1"/>
  <c r="AS116" i="4" a="1"/>
  <c r="AS116" i="4" s="1"/>
  <c r="AR116" i="4" a="1"/>
  <c r="AR116" i="4" s="1"/>
  <c r="AV116" i="4" a="1"/>
  <c r="AV116" i="4" s="1"/>
  <c r="AX119" i="4" a="1"/>
  <c r="AX119" i="4" s="1"/>
  <c r="AZ116" i="4" a="1"/>
  <c r="AZ116" i="4" s="1"/>
  <c r="AW118" i="4" a="1"/>
  <c r="AW118" i="4" s="1"/>
  <c r="AU117" i="4" a="1"/>
  <c r="AU117" i="4" s="1"/>
  <c r="AO117" i="4" a="1"/>
  <c r="AO117" i="4" s="1"/>
  <c r="AQ117" i="4" a="1"/>
  <c r="AQ117" i="4" s="1"/>
  <c r="BA118" i="4" a="1"/>
  <c r="BA118" i="4" s="1"/>
  <c r="AN119" i="4" a="1"/>
  <c r="AN119" i="4" s="1"/>
  <c r="H200" i="4" l="1"/>
  <c r="BD200" i="4" s="1"/>
  <c r="I200" i="4"/>
  <c r="BE200" i="4" s="1"/>
  <c r="K200" i="4"/>
  <c r="BG200" i="4" s="1"/>
  <c r="Q200" i="4"/>
  <c r="BM200" i="4" s="1"/>
  <c r="S200" i="4"/>
  <c r="BO200" i="4" s="1"/>
  <c r="R200" i="4"/>
  <c r="BN200" i="4" s="1"/>
  <c r="T200" i="4"/>
  <c r="BP200" i="4" s="1"/>
  <c r="P200" i="4"/>
  <c r="BL200" i="4" s="1"/>
  <c r="O200" i="4"/>
  <c r="BK200" i="4" s="1"/>
  <c r="U201" i="4"/>
  <c r="BQ201" i="4" s="1"/>
  <c r="M200" i="4"/>
  <c r="BI200" i="4" s="1"/>
  <c r="G200" i="4"/>
  <c r="BC200" i="4" s="1"/>
  <c r="L200" i="4"/>
  <c r="BH200" i="4" s="1"/>
  <c r="J200" i="4"/>
  <c r="BF200" i="4" s="1"/>
  <c r="AM117" i="4" a="1"/>
  <c r="AM117" i="4" s="1"/>
  <c r="AP117" i="4" a="1"/>
  <c r="AP117" i="4" s="1"/>
  <c r="DH10" i="29"/>
  <c r="DH12" i="29"/>
  <c r="DH13" i="29"/>
  <c r="DH16" i="29"/>
  <c r="DH14" i="29"/>
  <c r="DI4" i="29"/>
  <c r="DH9" i="29"/>
  <c r="DH18" i="29"/>
  <c r="DH6" i="29"/>
  <c r="DH7" i="29"/>
  <c r="DH15" i="29"/>
  <c r="DH17" i="29"/>
  <c r="DH11" i="29"/>
  <c r="DH5" i="29"/>
  <c r="DH8" i="29"/>
  <c r="AY117" i="4" a="1"/>
  <c r="AY117" i="4" s="1"/>
  <c r="AR117" i="4" a="1"/>
  <c r="AR117" i="4" s="1"/>
  <c r="AX120" i="4" a="1"/>
  <c r="AX120" i="4" s="1"/>
  <c r="AV117" i="4" a="1"/>
  <c r="AV117" i="4" s="1"/>
  <c r="AS117" i="4" a="1"/>
  <c r="AS117" i="4" s="1"/>
  <c r="AO118" i="4" a="1"/>
  <c r="AO118" i="4" s="1"/>
  <c r="BA119" i="4" a="1"/>
  <c r="BA119" i="4" s="1"/>
  <c r="AU118" i="4" a="1"/>
  <c r="AU118" i="4" s="1"/>
  <c r="AW119" i="4" a="1"/>
  <c r="AW119" i="4" s="1"/>
  <c r="AZ117" i="4" a="1"/>
  <c r="AZ117" i="4" s="1"/>
  <c r="AN120" i="4" a="1"/>
  <c r="AN120" i="4" s="1"/>
  <c r="AQ118" i="4" a="1"/>
  <c r="AQ118" i="4" s="1"/>
  <c r="J201" i="4" l="1"/>
  <c r="BF201" i="4" s="1"/>
  <c r="L201" i="4"/>
  <c r="BH201" i="4" s="1"/>
  <c r="G201" i="4"/>
  <c r="BC201" i="4" s="1"/>
  <c r="M201" i="4"/>
  <c r="BI201" i="4" s="1"/>
  <c r="U202" i="4"/>
  <c r="BQ202" i="4" s="1"/>
  <c r="O201" i="4"/>
  <c r="BK201" i="4" s="1"/>
  <c r="P201" i="4"/>
  <c r="BL201" i="4" s="1"/>
  <c r="T201" i="4"/>
  <c r="BP201" i="4" s="1"/>
  <c r="R201" i="4"/>
  <c r="BN201" i="4" s="1"/>
  <c r="S201" i="4"/>
  <c r="BO201" i="4" s="1"/>
  <c r="Q201" i="4"/>
  <c r="BM201" i="4" s="1"/>
  <c r="K201" i="4"/>
  <c r="BG201" i="4" s="1"/>
  <c r="I201" i="4"/>
  <c r="BE201" i="4" s="1"/>
  <c r="H201" i="4"/>
  <c r="BD201" i="4" s="1"/>
  <c r="AM118" i="4" a="1"/>
  <c r="AM118" i="4" s="1"/>
  <c r="AP118" i="4" a="1"/>
  <c r="AP118" i="4" s="1"/>
  <c r="DI13" i="29"/>
  <c r="DJ4" i="29"/>
  <c r="DI5" i="29"/>
  <c r="DI17" i="29"/>
  <c r="DI10" i="29"/>
  <c r="DI11" i="29"/>
  <c r="DI12" i="29"/>
  <c r="DI18" i="29"/>
  <c r="DI8" i="29"/>
  <c r="DI15" i="29"/>
  <c r="DI9" i="29"/>
  <c r="DI6" i="29"/>
  <c r="DI7" i="29"/>
  <c r="DI14" i="29"/>
  <c r="DI16" i="29"/>
  <c r="AY118" i="4" a="1"/>
  <c r="AY118" i="4" s="1"/>
  <c r="AS118" i="4" a="1"/>
  <c r="AS118" i="4" s="1"/>
  <c r="AR118" i="4" a="1"/>
  <c r="AR118" i="4" s="1"/>
  <c r="AV118" i="4" a="1"/>
  <c r="AV118" i="4" s="1"/>
  <c r="AX121" i="4" a="1"/>
  <c r="AX121" i="4" s="1"/>
  <c r="AZ118" i="4" a="1"/>
  <c r="AZ118" i="4" s="1"/>
  <c r="BA120" i="4" a="1"/>
  <c r="BA120" i="4" s="1"/>
  <c r="AW120" i="4" a="1"/>
  <c r="AW120" i="4" s="1"/>
  <c r="AQ119" i="4" a="1"/>
  <c r="AQ119" i="4" s="1"/>
  <c r="AO119" i="4" a="1"/>
  <c r="AO119" i="4" s="1"/>
  <c r="AN121" i="4" a="1"/>
  <c r="AN121" i="4" s="1"/>
  <c r="AU119" i="4" a="1"/>
  <c r="AU119" i="4" s="1"/>
  <c r="H202" i="4" l="1"/>
  <c r="BD202" i="4" s="1"/>
  <c r="I202" i="4"/>
  <c r="BE202" i="4" s="1"/>
  <c r="K202" i="4"/>
  <c r="BG202" i="4" s="1"/>
  <c r="Q202" i="4"/>
  <c r="BM202" i="4" s="1"/>
  <c r="S202" i="4"/>
  <c r="BO202" i="4" s="1"/>
  <c r="R202" i="4"/>
  <c r="BN202" i="4" s="1"/>
  <c r="T202" i="4"/>
  <c r="BP202" i="4" s="1"/>
  <c r="P202" i="4"/>
  <c r="BL202" i="4" s="1"/>
  <c r="O202" i="4"/>
  <c r="BK202" i="4" s="1"/>
  <c r="U203" i="4"/>
  <c r="BQ203" i="4" s="1"/>
  <c r="M202" i="4"/>
  <c r="BI202" i="4" s="1"/>
  <c r="G202" i="4"/>
  <c r="BC202" i="4" s="1"/>
  <c r="L202" i="4"/>
  <c r="BH202" i="4" s="1"/>
  <c r="J202" i="4"/>
  <c r="BF202" i="4" s="1"/>
  <c r="AM119" i="4" a="1"/>
  <c r="AM119" i="4" s="1"/>
  <c r="AP119" i="4" a="1"/>
  <c r="AP119" i="4" s="1"/>
  <c r="DJ13" i="29"/>
  <c r="DJ14" i="29"/>
  <c r="DJ6" i="29"/>
  <c r="DJ11" i="29"/>
  <c r="DJ7" i="29"/>
  <c r="DJ9" i="29"/>
  <c r="DJ10" i="29"/>
  <c r="DJ12" i="29"/>
  <c r="DJ8" i="29"/>
  <c r="DJ16" i="29"/>
  <c r="DJ18" i="29"/>
  <c r="DJ15" i="29"/>
  <c r="DJ17" i="29"/>
  <c r="DK4" i="29"/>
  <c r="DJ5" i="29"/>
  <c r="AY119" i="4" a="1"/>
  <c r="AY119" i="4" s="1"/>
  <c r="AR119" i="4" a="1"/>
  <c r="AR119" i="4" s="1"/>
  <c r="AX122" i="4" a="1"/>
  <c r="AX122" i="4" s="1"/>
  <c r="AS119" i="4" a="1"/>
  <c r="AS119" i="4" s="1"/>
  <c r="AV119" i="4" a="1"/>
  <c r="AV119" i="4" s="1"/>
  <c r="AW121" i="4" a="1"/>
  <c r="AW121" i="4" s="1"/>
  <c r="BA121" i="4" a="1"/>
  <c r="BA121" i="4" s="1"/>
  <c r="AN122" i="4" a="1"/>
  <c r="AN122" i="4" s="1"/>
  <c r="AO120" i="4" a="1"/>
  <c r="AO120" i="4" s="1"/>
  <c r="AZ119" i="4" a="1"/>
  <c r="AZ119" i="4" s="1"/>
  <c r="AQ120" i="4" a="1"/>
  <c r="AQ120" i="4" s="1"/>
  <c r="AU120" i="4" a="1"/>
  <c r="AU120" i="4" s="1"/>
  <c r="J203" i="4" l="1"/>
  <c r="BF203" i="4" s="1"/>
  <c r="L203" i="4"/>
  <c r="BH203" i="4" s="1"/>
  <c r="G203" i="4"/>
  <c r="BC203" i="4" s="1"/>
  <c r="M203" i="4"/>
  <c r="BI203" i="4" s="1"/>
  <c r="U204" i="4"/>
  <c r="BQ204" i="4" s="1"/>
  <c r="O203" i="4"/>
  <c r="BK203" i="4" s="1"/>
  <c r="P203" i="4"/>
  <c r="BL203" i="4" s="1"/>
  <c r="T203" i="4"/>
  <c r="BP203" i="4" s="1"/>
  <c r="R203" i="4"/>
  <c r="BN203" i="4" s="1"/>
  <c r="S203" i="4"/>
  <c r="BO203" i="4" s="1"/>
  <c r="Q203" i="4"/>
  <c r="BM203" i="4" s="1"/>
  <c r="K203" i="4"/>
  <c r="BG203" i="4" s="1"/>
  <c r="I203" i="4"/>
  <c r="BE203" i="4" s="1"/>
  <c r="H203" i="4"/>
  <c r="BD203" i="4" s="1"/>
  <c r="AM120" i="4" a="1"/>
  <c r="AM120" i="4" s="1"/>
  <c r="AP120" i="4" a="1"/>
  <c r="AP120" i="4" s="1"/>
  <c r="DL4" i="29"/>
  <c r="DK5" i="29"/>
  <c r="DK6" i="29"/>
  <c r="DK12" i="29"/>
  <c r="DK9" i="29"/>
  <c r="DK16" i="29"/>
  <c r="DK11" i="29"/>
  <c r="DK8" i="29"/>
  <c r="DK14" i="29"/>
  <c r="DK10" i="29"/>
  <c r="DK7" i="29"/>
  <c r="DK13" i="29"/>
  <c r="DK15" i="29"/>
  <c r="DK17" i="29"/>
  <c r="DK18" i="29"/>
  <c r="AY120" i="4" a="1"/>
  <c r="AY120" i="4" s="1"/>
  <c r="AV120" i="4" a="1"/>
  <c r="AV120" i="4" s="1"/>
  <c r="AS120" i="4" a="1"/>
  <c r="AS120" i="4" s="1"/>
  <c r="AX123" i="4" a="1"/>
  <c r="AX123" i="4" s="1"/>
  <c r="AR120" i="4" a="1"/>
  <c r="AR120" i="4" s="1"/>
  <c r="AN123" i="4" a="1"/>
  <c r="AN123" i="4" s="1"/>
  <c r="AQ121" i="4" a="1"/>
  <c r="AQ121" i="4" s="1"/>
  <c r="AO121" i="4" a="1"/>
  <c r="AO121" i="4" s="1"/>
  <c r="BA122" i="4" a="1"/>
  <c r="BA122" i="4" s="1"/>
  <c r="AU121" i="4" a="1"/>
  <c r="AU121" i="4" s="1"/>
  <c r="AZ120" i="4" a="1"/>
  <c r="AZ120" i="4" s="1"/>
  <c r="AW122" i="4" a="1"/>
  <c r="AW122" i="4" s="1"/>
  <c r="H204" i="4" l="1"/>
  <c r="BD204" i="4" s="1"/>
  <c r="I204" i="4"/>
  <c r="BE204" i="4" s="1"/>
  <c r="K204" i="4"/>
  <c r="BG204" i="4" s="1"/>
  <c r="Q204" i="4"/>
  <c r="BM204" i="4" s="1"/>
  <c r="S204" i="4"/>
  <c r="BO204" i="4" s="1"/>
  <c r="R204" i="4"/>
  <c r="BN204" i="4" s="1"/>
  <c r="T204" i="4"/>
  <c r="BP204" i="4" s="1"/>
  <c r="P204" i="4"/>
  <c r="BL204" i="4" s="1"/>
  <c r="O204" i="4"/>
  <c r="BK204" i="4" s="1"/>
  <c r="U205" i="4"/>
  <c r="BQ205" i="4" s="1"/>
  <c r="M204" i="4"/>
  <c r="BI204" i="4" s="1"/>
  <c r="G204" i="4"/>
  <c r="BC204" i="4" s="1"/>
  <c r="L204" i="4"/>
  <c r="BH204" i="4" s="1"/>
  <c r="J204" i="4"/>
  <c r="BF204" i="4" s="1"/>
  <c r="AM121" i="4" a="1"/>
  <c r="AM121" i="4" s="1"/>
  <c r="AP121" i="4" a="1"/>
  <c r="AP121" i="4" s="1"/>
  <c r="DL13" i="29"/>
  <c r="DL14" i="29"/>
  <c r="DL9" i="29"/>
  <c r="DL15" i="29"/>
  <c r="DL5" i="29"/>
  <c r="DL10" i="29"/>
  <c r="DL16" i="29"/>
  <c r="DL8" i="29"/>
  <c r="DL6" i="29"/>
  <c r="DL7" i="29"/>
  <c r="DL17" i="29"/>
  <c r="DM4" i="29"/>
  <c r="DL18" i="29"/>
  <c r="DL12" i="29"/>
  <c r="DL11" i="29"/>
  <c r="AY121" i="4" a="1"/>
  <c r="AY121" i="4" s="1"/>
  <c r="AR121" i="4" a="1"/>
  <c r="AR121" i="4" s="1"/>
  <c r="AS121" i="4" a="1"/>
  <c r="AS121" i="4" s="1"/>
  <c r="AV121" i="4" a="1"/>
  <c r="AV121" i="4" s="1"/>
  <c r="AX124" i="4" a="1"/>
  <c r="AX124" i="4" s="1"/>
  <c r="AQ122" i="4" a="1"/>
  <c r="AQ122" i="4" s="1"/>
  <c r="AU122" i="4" a="1"/>
  <c r="AU122" i="4" s="1"/>
  <c r="AW123" i="4" a="1"/>
  <c r="AW123" i="4" s="1"/>
  <c r="AN124" i="4" a="1"/>
  <c r="AN124" i="4" s="1"/>
  <c r="BA123" i="4" a="1"/>
  <c r="BA123" i="4" s="1"/>
  <c r="AO122" i="4" a="1"/>
  <c r="AO122" i="4" s="1"/>
  <c r="AZ121" i="4" a="1"/>
  <c r="AZ121" i="4" s="1"/>
  <c r="J205" i="4" l="1"/>
  <c r="BF205" i="4" s="1"/>
  <c r="L205" i="4"/>
  <c r="BH205" i="4" s="1"/>
  <c r="G205" i="4"/>
  <c r="BC205" i="4" s="1"/>
  <c r="M205" i="4"/>
  <c r="BI205" i="4" s="1"/>
  <c r="U206" i="4"/>
  <c r="BQ206" i="4" s="1"/>
  <c r="O205" i="4"/>
  <c r="BK205" i="4" s="1"/>
  <c r="P205" i="4"/>
  <c r="BL205" i="4" s="1"/>
  <c r="T205" i="4"/>
  <c r="BP205" i="4" s="1"/>
  <c r="R205" i="4"/>
  <c r="BN205" i="4" s="1"/>
  <c r="S205" i="4"/>
  <c r="BO205" i="4" s="1"/>
  <c r="Q205" i="4"/>
  <c r="BM205" i="4" s="1"/>
  <c r="K205" i="4"/>
  <c r="BG205" i="4" s="1"/>
  <c r="I205" i="4"/>
  <c r="BE205" i="4" s="1"/>
  <c r="H205" i="4"/>
  <c r="BD205" i="4" s="1"/>
  <c r="AM122" i="4" a="1"/>
  <c r="AM122" i="4" s="1"/>
  <c r="AP122" i="4" a="1"/>
  <c r="AP122" i="4" s="1"/>
  <c r="DM10" i="29"/>
  <c r="DM12" i="29"/>
  <c r="DM16" i="29"/>
  <c r="DN4" i="29"/>
  <c r="DM6" i="29"/>
  <c r="DM17" i="29"/>
  <c r="DM13" i="29"/>
  <c r="DM5" i="29"/>
  <c r="DM11" i="29"/>
  <c r="DM9" i="29"/>
  <c r="DM7" i="29"/>
  <c r="DM8" i="29"/>
  <c r="DM18" i="29"/>
  <c r="DM14" i="29"/>
  <c r="DM15" i="29"/>
  <c r="AY122" i="4" a="1"/>
  <c r="AY122" i="4" s="1"/>
  <c r="AV122" i="4" a="1"/>
  <c r="AV122" i="4" s="1"/>
  <c r="AX125" i="4" a="1"/>
  <c r="AX125" i="4" s="1"/>
  <c r="AS122" i="4" a="1"/>
  <c r="AS122" i="4" s="1"/>
  <c r="AR122" i="4" a="1"/>
  <c r="AR122" i="4" s="1"/>
  <c r="AN125" i="4" a="1"/>
  <c r="AN125" i="4" s="1"/>
  <c r="AO123" i="4" a="1"/>
  <c r="AO123" i="4" s="1"/>
  <c r="AW124" i="4" a="1"/>
  <c r="AW124" i="4" s="1"/>
  <c r="AU123" i="4" a="1"/>
  <c r="AU123" i="4" s="1"/>
  <c r="BA124" i="4" a="1"/>
  <c r="BA124" i="4" s="1"/>
  <c r="AZ122" i="4" a="1"/>
  <c r="AZ122" i="4" s="1"/>
  <c r="AQ123" i="4" a="1"/>
  <c r="AQ123" i="4" s="1"/>
  <c r="H206" i="4" l="1"/>
  <c r="BD206" i="4" s="1"/>
  <c r="I206" i="4"/>
  <c r="BE206" i="4" s="1"/>
  <c r="K206" i="4"/>
  <c r="BG206" i="4" s="1"/>
  <c r="Q206" i="4"/>
  <c r="BM206" i="4" s="1"/>
  <c r="S206" i="4"/>
  <c r="BO206" i="4" s="1"/>
  <c r="R206" i="4"/>
  <c r="BN206" i="4" s="1"/>
  <c r="T206" i="4"/>
  <c r="BP206" i="4" s="1"/>
  <c r="P206" i="4"/>
  <c r="BL206" i="4" s="1"/>
  <c r="O206" i="4"/>
  <c r="BK206" i="4" s="1"/>
  <c r="U207" i="4"/>
  <c r="BQ207" i="4" s="1"/>
  <c r="M206" i="4"/>
  <c r="BI206" i="4" s="1"/>
  <c r="G206" i="4"/>
  <c r="BC206" i="4" s="1"/>
  <c r="L206" i="4"/>
  <c r="BH206" i="4" s="1"/>
  <c r="J206" i="4"/>
  <c r="BF206" i="4" s="1"/>
  <c r="AM123" i="4" a="1"/>
  <c r="AM123" i="4" s="1"/>
  <c r="AP123" i="4" a="1"/>
  <c r="AP123" i="4" s="1"/>
  <c r="DN5" i="29"/>
  <c r="DN7" i="29"/>
  <c r="DN15" i="29"/>
  <c r="DN6" i="29"/>
  <c r="DN8" i="29"/>
  <c r="DN16" i="29"/>
  <c r="DN12" i="29"/>
  <c r="DN14" i="29"/>
  <c r="DN11" i="29"/>
  <c r="DN18" i="29"/>
  <c r="DN17" i="29"/>
  <c r="DN9" i="29"/>
  <c r="DN13" i="29"/>
  <c r="DO4" i="29"/>
  <c r="DN10" i="29"/>
  <c r="AY123" i="4" a="1"/>
  <c r="AY123" i="4" s="1"/>
  <c r="AR123" i="4" a="1"/>
  <c r="AR123" i="4" s="1"/>
  <c r="AX126" i="4" a="1"/>
  <c r="AX126" i="4" s="1"/>
  <c r="AS123" i="4" a="1"/>
  <c r="AS123" i="4" s="1"/>
  <c r="AV123" i="4" a="1"/>
  <c r="AV123" i="4" s="1"/>
  <c r="AZ123" i="4" a="1"/>
  <c r="AZ123" i="4" s="1"/>
  <c r="AU124" i="4" a="1"/>
  <c r="AU124" i="4" s="1"/>
  <c r="AN126" i="4" a="1"/>
  <c r="AN126" i="4" s="1"/>
  <c r="AO124" i="4" a="1"/>
  <c r="AO124" i="4" s="1"/>
  <c r="AQ124" i="4" a="1"/>
  <c r="AQ124" i="4" s="1"/>
  <c r="AW125" i="4" a="1"/>
  <c r="AW125" i="4" s="1"/>
  <c r="BA125" i="4" a="1"/>
  <c r="BA125" i="4" s="1"/>
  <c r="J207" i="4" l="1"/>
  <c r="BF207" i="4" s="1"/>
  <c r="L207" i="4"/>
  <c r="BH207" i="4" s="1"/>
  <c r="G207" i="4"/>
  <c r="BC207" i="4" s="1"/>
  <c r="M207" i="4"/>
  <c r="BI207" i="4" s="1"/>
  <c r="U208" i="4"/>
  <c r="BQ208" i="4" s="1"/>
  <c r="O207" i="4"/>
  <c r="BK207" i="4" s="1"/>
  <c r="P207" i="4"/>
  <c r="BL207" i="4" s="1"/>
  <c r="T207" i="4"/>
  <c r="BP207" i="4" s="1"/>
  <c r="R207" i="4"/>
  <c r="BN207" i="4" s="1"/>
  <c r="S207" i="4"/>
  <c r="BO207" i="4" s="1"/>
  <c r="Q207" i="4"/>
  <c r="BM207" i="4" s="1"/>
  <c r="K207" i="4"/>
  <c r="BG207" i="4" s="1"/>
  <c r="I207" i="4"/>
  <c r="BE207" i="4" s="1"/>
  <c r="H207" i="4"/>
  <c r="BD207" i="4" s="1"/>
  <c r="AM124" i="4" a="1"/>
  <c r="AM124" i="4" s="1"/>
  <c r="AP124" i="4" a="1"/>
  <c r="AP124" i="4" s="1"/>
  <c r="DO6" i="29"/>
  <c r="DO7" i="29"/>
  <c r="DO5" i="29"/>
  <c r="DO9" i="29"/>
  <c r="DO10" i="29"/>
  <c r="DO12" i="29"/>
  <c r="DO8" i="29"/>
  <c r="DO13" i="29"/>
  <c r="DO15" i="29"/>
  <c r="DO17" i="29"/>
  <c r="DO11" i="29"/>
  <c r="DO14" i="29"/>
  <c r="DO16" i="29"/>
  <c r="DO18" i="29"/>
  <c r="DP4" i="29"/>
  <c r="AY124" i="4" a="1"/>
  <c r="AY124" i="4" s="1"/>
  <c r="AV124" i="4" a="1"/>
  <c r="AV124" i="4" s="1"/>
  <c r="AS124" i="4" a="1"/>
  <c r="AS124" i="4" s="1"/>
  <c r="AX127" i="4" a="1"/>
  <c r="AX127" i="4" s="1"/>
  <c r="AR124" i="4" a="1"/>
  <c r="AR124" i="4" s="1"/>
  <c r="AU125" i="4" a="1"/>
  <c r="AU125" i="4" s="1"/>
  <c r="AO125" i="4" a="1"/>
  <c r="AO125" i="4" s="1"/>
  <c r="AN127" i="4" a="1"/>
  <c r="AN127" i="4" s="1"/>
  <c r="AZ124" i="4" a="1"/>
  <c r="AZ124" i="4" s="1"/>
  <c r="BA126" i="4" a="1"/>
  <c r="BA126" i="4" s="1"/>
  <c r="AW126" i="4" a="1"/>
  <c r="AW126" i="4" s="1"/>
  <c r="AQ125" i="4" a="1"/>
  <c r="AQ125" i="4" s="1"/>
  <c r="H208" i="4" l="1"/>
  <c r="BD208" i="4" s="1"/>
  <c r="I208" i="4"/>
  <c r="BE208" i="4" s="1"/>
  <c r="K208" i="4"/>
  <c r="BG208" i="4" s="1"/>
  <c r="Q208" i="4"/>
  <c r="BM208" i="4" s="1"/>
  <c r="S208" i="4"/>
  <c r="BO208" i="4" s="1"/>
  <c r="R208" i="4"/>
  <c r="BN208" i="4" s="1"/>
  <c r="T208" i="4"/>
  <c r="BP208" i="4" s="1"/>
  <c r="P208" i="4"/>
  <c r="BL208" i="4" s="1"/>
  <c r="O208" i="4"/>
  <c r="BK208" i="4" s="1"/>
  <c r="U209" i="4"/>
  <c r="BQ209" i="4" s="1"/>
  <c r="M208" i="4"/>
  <c r="BI208" i="4" s="1"/>
  <c r="G208" i="4"/>
  <c r="BC208" i="4" s="1"/>
  <c r="L208" i="4"/>
  <c r="BH208" i="4" s="1"/>
  <c r="J208" i="4"/>
  <c r="BF208" i="4" s="1"/>
  <c r="AM125" i="4" a="1"/>
  <c r="AM125" i="4" s="1"/>
  <c r="AP125" i="4" a="1"/>
  <c r="AP125" i="4" s="1"/>
  <c r="DP8" i="29"/>
  <c r="DP10" i="29"/>
  <c r="DP5" i="29"/>
  <c r="DQ4" i="29"/>
  <c r="DP9" i="29"/>
  <c r="DP6" i="29"/>
  <c r="DP14" i="29"/>
  <c r="DP15" i="29"/>
  <c r="DP11" i="29"/>
  <c r="DP16" i="29"/>
  <c r="DP17" i="29"/>
  <c r="DP18" i="29"/>
  <c r="DP7" i="29"/>
  <c r="DP12" i="29"/>
  <c r="DP13" i="29"/>
  <c r="AY125" i="4" a="1"/>
  <c r="AY125" i="4" s="1"/>
  <c r="AV125" i="4" a="1"/>
  <c r="AV125" i="4" s="1"/>
  <c r="AX128" i="4" a="1"/>
  <c r="AX128" i="4" s="1"/>
  <c r="AS125" i="4" a="1"/>
  <c r="AS125" i="4" s="1"/>
  <c r="AR125" i="4" a="1"/>
  <c r="AR125" i="4" s="1"/>
  <c r="BA127" i="4" a="1"/>
  <c r="BA127" i="4" s="1"/>
  <c r="AO126" i="4" a="1"/>
  <c r="AO126" i="4" s="1"/>
  <c r="AZ125" i="4" a="1"/>
  <c r="AZ125" i="4" s="1"/>
  <c r="AU126" i="4" a="1"/>
  <c r="AU126" i="4" s="1"/>
  <c r="AQ126" i="4" a="1"/>
  <c r="AQ126" i="4" s="1"/>
  <c r="AW127" i="4" a="1"/>
  <c r="AW127" i="4" s="1"/>
  <c r="AN128" i="4" a="1"/>
  <c r="AN128" i="4" s="1"/>
  <c r="J209" i="4" l="1"/>
  <c r="BF209" i="4" s="1"/>
  <c r="L209" i="4"/>
  <c r="BH209" i="4" s="1"/>
  <c r="G209" i="4"/>
  <c r="BC209" i="4" s="1"/>
  <c r="M209" i="4"/>
  <c r="BI209" i="4" s="1"/>
  <c r="U210" i="4"/>
  <c r="BQ210" i="4" s="1"/>
  <c r="O209" i="4"/>
  <c r="BK209" i="4" s="1"/>
  <c r="P209" i="4"/>
  <c r="BL209" i="4" s="1"/>
  <c r="T209" i="4"/>
  <c r="BP209" i="4" s="1"/>
  <c r="R209" i="4"/>
  <c r="BN209" i="4" s="1"/>
  <c r="S209" i="4"/>
  <c r="BO209" i="4" s="1"/>
  <c r="Q209" i="4"/>
  <c r="BM209" i="4" s="1"/>
  <c r="K209" i="4"/>
  <c r="BG209" i="4" s="1"/>
  <c r="I209" i="4"/>
  <c r="BE209" i="4" s="1"/>
  <c r="H209" i="4"/>
  <c r="BD209" i="4" s="1"/>
  <c r="AM126" i="4" a="1"/>
  <c r="AM126" i="4" s="1"/>
  <c r="AP126" i="4" a="1"/>
  <c r="AP126" i="4" s="1"/>
  <c r="DQ17" i="29"/>
  <c r="DQ12" i="29"/>
  <c r="DQ6" i="29"/>
  <c r="DQ18" i="29"/>
  <c r="DQ5" i="29"/>
  <c r="DR4" i="29"/>
  <c r="DQ16" i="29"/>
  <c r="DQ13" i="29"/>
  <c r="DQ11" i="29"/>
  <c r="DQ10" i="29"/>
  <c r="DQ14" i="29"/>
  <c r="DQ8" i="29"/>
  <c r="DQ15" i="29"/>
  <c r="DQ7" i="29"/>
  <c r="DQ9" i="29"/>
  <c r="AY126" i="4" a="1"/>
  <c r="AY126" i="4" s="1"/>
  <c r="AS126" i="4" a="1"/>
  <c r="AS126" i="4" s="1"/>
  <c r="AX129" i="4" a="1"/>
  <c r="AX129" i="4" s="1"/>
  <c r="AR126" i="4" a="1"/>
  <c r="AR126" i="4" s="1"/>
  <c r="AV126" i="4" a="1"/>
  <c r="AV126" i="4" s="1"/>
  <c r="AO127" i="4" a="1"/>
  <c r="AO127" i="4" s="1"/>
  <c r="AQ127" i="4" a="1"/>
  <c r="AQ127" i="4" s="1"/>
  <c r="AZ126" i="4" a="1"/>
  <c r="AZ126" i="4" s="1"/>
  <c r="AN129" i="4" a="1"/>
  <c r="AN129" i="4" s="1"/>
  <c r="AW128" i="4" a="1"/>
  <c r="AW128" i="4" s="1"/>
  <c r="BA128" i="4" a="1"/>
  <c r="BA128" i="4" s="1"/>
  <c r="AU127" i="4" a="1"/>
  <c r="AU127" i="4" s="1"/>
  <c r="H210" i="4" l="1"/>
  <c r="BD210" i="4" s="1"/>
  <c r="I210" i="4"/>
  <c r="BE210" i="4" s="1"/>
  <c r="K210" i="4"/>
  <c r="BG210" i="4" s="1"/>
  <c r="Q210" i="4"/>
  <c r="BM210" i="4" s="1"/>
  <c r="S210" i="4"/>
  <c r="BO210" i="4" s="1"/>
  <c r="R210" i="4"/>
  <c r="BN210" i="4" s="1"/>
  <c r="T210" i="4"/>
  <c r="BP210" i="4" s="1"/>
  <c r="P210" i="4"/>
  <c r="BL210" i="4" s="1"/>
  <c r="O210" i="4"/>
  <c r="BK210" i="4" s="1"/>
  <c r="U211" i="4"/>
  <c r="BQ211" i="4" s="1"/>
  <c r="M210" i="4"/>
  <c r="BI210" i="4" s="1"/>
  <c r="G210" i="4"/>
  <c r="BC210" i="4" s="1"/>
  <c r="L210" i="4"/>
  <c r="BH210" i="4" s="1"/>
  <c r="J210" i="4"/>
  <c r="BF210" i="4" s="1"/>
  <c r="AM127" i="4" a="1"/>
  <c r="AM127" i="4" s="1"/>
  <c r="AP127" i="4" a="1"/>
  <c r="AP127" i="4" s="1"/>
  <c r="DR15" i="29"/>
  <c r="DR14" i="29"/>
  <c r="DR5" i="29"/>
  <c r="DR10" i="29"/>
  <c r="DR12" i="29"/>
  <c r="DR8" i="29"/>
  <c r="DR17" i="29"/>
  <c r="DR18" i="29"/>
  <c r="DR13" i="29"/>
  <c r="DR6" i="29"/>
  <c r="DS4" i="29"/>
  <c r="DR7" i="29"/>
  <c r="DR16" i="29"/>
  <c r="DR11" i="29"/>
  <c r="DR9" i="29"/>
  <c r="AY127" i="4" a="1"/>
  <c r="AY127" i="4" s="1"/>
  <c r="AS127" i="4" a="1"/>
  <c r="AS127" i="4" s="1"/>
  <c r="AV127" i="4" a="1"/>
  <c r="AV127" i="4" s="1"/>
  <c r="AR127" i="4" a="1"/>
  <c r="AR127" i="4" s="1"/>
  <c r="AX130" i="4" a="1"/>
  <c r="AX130" i="4" s="1"/>
  <c r="AN130" i="4" a="1"/>
  <c r="AN130" i="4" s="1"/>
  <c r="AW129" i="4" a="1"/>
  <c r="AW129" i="4" s="1"/>
  <c r="AO128" i="4" a="1"/>
  <c r="AO128" i="4" s="1"/>
  <c r="AZ127" i="4" a="1"/>
  <c r="AZ127" i="4" s="1"/>
  <c r="AU128" i="4" a="1"/>
  <c r="AU128" i="4" s="1"/>
  <c r="AQ128" i="4" a="1"/>
  <c r="AQ128" i="4" s="1"/>
  <c r="BA129" i="4" a="1"/>
  <c r="BA129" i="4" s="1"/>
  <c r="J211" i="4" l="1"/>
  <c r="BF211" i="4" s="1"/>
  <c r="L211" i="4"/>
  <c r="BH211" i="4" s="1"/>
  <c r="G211" i="4"/>
  <c r="BC211" i="4" s="1"/>
  <c r="M211" i="4"/>
  <c r="BI211" i="4" s="1"/>
  <c r="U212" i="4"/>
  <c r="BQ212" i="4" s="1"/>
  <c r="O211" i="4"/>
  <c r="BK211" i="4" s="1"/>
  <c r="P211" i="4"/>
  <c r="BL211" i="4" s="1"/>
  <c r="T211" i="4"/>
  <c r="BP211" i="4" s="1"/>
  <c r="R211" i="4"/>
  <c r="BN211" i="4" s="1"/>
  <c r="S211" i="4"/>
  <c r="BO211" i="4" s="1"/>
  <c r="Q211" i="4"/>
  <c r="BM211" i="4" s="1"/>
  <c r="K211" i="4"/>
  <c r="BG211" i="4" s="1"/>
  <c r="I211" i="4"/>
  <c r="BE211" i="4" s="1"/>
  <c r="H211" i="4"/>
  <c r="BD211" i="4" s="1"/>
  <c r="AM128" i="4" a="1"/>
  <c r="AM128" i="4" s="1"/>
  <c r="AP128" i="4" a="1"/>
  <c r="AP128" i="4" s="1"/>
  <c r="DS15" i="29"/>
  <c r="DS11" i="29"/>
  <c r="DS16" i="29"/>
  <c r="DS12" i="29"/>
  <c r="DS17" i="29"/>
  <c r="DS18" i="29"/>
  <c r="DS5" i="29"/>
  <c r="DT4" i="29"/>
  <c r="DS6" i="29"/>
  <c r="DS13" i="29"/>
  <c r="DS8" i="29"/>
  <c r="DS7" i="29"/>
  <c r="DS10" i="29"/>
  <c r="DS14" i="29"/>
  <c r="DS9" i="29"/>
  <c r="AY128" i="4" a="1"/>
  <c r="AY128" i="4" s="1"/>
  <c r="AX131" i="4" a="1"/>
  <c r="AX131" i="4" s="1"/>
  <c r="AR128" i="4" a="1"/>
  <c r="AR128" i="4" s="1"/>
  <c r="AV128" i="4" a="1"/>
  <c r="AV128" i="4" s="1"/>
  <c r="AS128" i="4" a="1"/>
  <c r="AS128" i="4" s="1"/>
  <c r="AU129" i="4" a="1"/>
  <c r="AU129" i="4" s="1"/>
  <c r="AZ128" i="4" a="1"/>
  <c r="AZ128" i="4" s="1"/>
  <c r="AQ129" i="4" a="1"/>
  <c r="AQ129" i="4" s="1"/>
  <c r="AW130" i="4" a="1"/>
  <c r="AW130" i="4" s="1"/>
  <c r="BA130" i="4" a="1"/>
  <c r="BA130" i="4" s="1"/>
  <c r="AO129" i="4" a="1"/>
  <c r="AO129" i="4" s="1"/>
  <c r="AN131" i="4" a="1"/>
  <c r="AN131" i="4" s="1"/>
  <c r="H212" i="4" l="1"/>
  <c r="BD212" i="4" s="1"/>
  <c r="I212" i="4"/>
  <c r="BE212" i="4" s="1"/>
  <c r="K212" i="4"/>
  <c r="BG212" i="4" s="1"/>
  <c r="Q212" i="4"/>
  <c r="BM212" i="4" s="1"/>
  <c r="S212" i="4"/>
  <c r="BO212" i="4" s="1"/>
  <c r="R212" i="4"/>
  <c r="BN212" i="4" s="1"/>
  <c r="T212" i="4"/>
  <c r="BP212" i="4" s="1"/>
  <c r="P212" i="4"/>
  <c r="BL212" i="4" s="1"/>
  <c r="O212" i="4"/>
  <c r="BK212" i="4" s="1"/>
  <c r="U213" i="4"/>
  <c r="BQ213" i="4" s="1"/>
  <c r="M212" i="4"/>
  <c r="BI212" i="4" s="1"/>
  <c r="G212" i="4"/>
  <c r="BC212" i="4" s="1"/>
  <c r="L212" i="4"/>
  <c r="BH212" i="4" s="1"/>
  <c r="J212" i="4"/>
  <c r="BF212" i="4" s="1"/>
  <c r="AM129" i="4" a="1"/>
  <c r="AM129" i="4" s="1"/>
  <c r="AP129" i="4" a="1"/>
  <c r="AP129" i="4" s="1"/>
  <c r="DT11" i="29"/>
  <c r="DT12" i="29"/>
  <c r="DT13" i="29"/>
  <c r="DT17" i="29"/>
  <c r="DU4" i="29"/>
  <c r="DT14" i="29"/>
  <c r="DT8" i="29"/>
  <c r="DT15" i="29"/>
  <c r="DT7" i="29"/>
  <c r="DT5" i="29"/>
  <c r="DT16" i="29"/>
  <c r="DT18" i="29"/>
  <c r="DT10" i="29"/>
  <c r="DT9" i="29"/>
  <c r="DT6" i="29"/>
  <c r="AY129" i="4" a="1"/>
  <c r="AY129" i="4" s="1"/>
  <c r="AS129" i="4" a="1"/>
  <c r="AS129" i="4" s="1"/>
  <c r="AV129" i="4" a="1"/>
  <c r="AV129" i="4" s="1"/>
  <c r="AR129" i="4" a="1"/>
  <c r="AR129" i="4" s="1"/>
  <c r="AX132" i="4" a="1"/>
  <c r="AX132" i="4" s="1"/>
  <c r="AW131" i="4" a="1"/>
  <c r="AW131" i="4" s="1"/>
  <c r="AQ130" i="4" a="1"/>
  <c r="AQ130" i="4" s="1"/>
  <c r="AZ129" i="4" a="1"/>
  <c r="AZ129" i="4" s="1"/>
  <c r="AN132" i="4" a="1"/>
  <c r="AN132" i="4" s="1"/>
  <c r="BA131" i="4" a="1"/>
  <c r="BA131" i="4" s="1"/>
  <c r="AO130" i="4" a="1"/>
  <c r="AO130" i="4" s="1"/>
  <c r="AU130" i="4" a="1"/>
  <c r="AU130" i="4" s="1"/>
  <c r="J213" i="4" l="1"/>
  <c r="BF213" i="4" s="1"/>
  <c r="L213" i="4"/>
  <c r="BH213" i="4" s="1"/>
  <c r="G213" i="4"/>
  <c r="BC213" i="4" s="1"/>
  <c r="M213" i="4"/>
  <c r="BI213" i="4" s="1"/>
  <c r="U214" i="4"/>
  <c r="BQ214" i="4" s="1"/>
  <c r="O213" i="4"/>
  <c r="BK213" i="4" s="1"/>
  <c r="P213" i="4"/>
  <c r="BL213" i="4" s="1"/>
  <c r="T213" i="4"/>
  <c r="BP213" i="4" s="1"/>
  <c r="R213" i="4"/>
  <c r="BN213" i="4" s="1"/>
  <c r="S213" i="4"/>
  <c r="BO213" i="4" s="1"/>
  <c r="Q213" i="4"/>
  <c r="BM213" i="4" s="1"/>
  <c r="K213" i="4"/>
  <c r="BG213" i="4" s="1"/>
  <c r="I213" i="4"/>
  <c r="BE213" i="4" s="1"/>
  <c r="H213" i="4"/>
  <c r="BD213" i="4" s="1"/>
  <c r="AM130" i="4" a="1"/>
  <c r="AM130" i="4" s="1"/>
  <c r="AP130" i="4" a="1"/>
  <c r="AP130" i="4" s="1"/>
  <c r="DU6" i="29"/>
  <c r="DU7" i="29"/>
  <c r="DU9" i="29"/>
  <c r="DU13" i="29"/>
  <c r="DU16" i="29"/>
  <c r="DU18" i="29"/>
  <c r="DU8" i="29"/>
  <c r="DU11" i="29"/>
  <c r="DU14" i="29"/>
  <c r="DU17" i="29"/>
  <c r="DV4" i="29"/>
  <c r="DU10" i="29"/>
  <c r="DU12" i="29"/>
  <c r="DU15" i="29"/>
  <c r="DU5" i="29"/>
  <c r="AY130" i="4" a="1"/>
  <c r="AY130" i="4" s="1"/>
  <c r="AR130" i="4" a="1"/>
  <c r="AR130" i="4" s="1"/>
  <c r="AV130" i="4" a="1"/>
  <c r="AV130" i="4" s="1"/>
  <c r="AX133" i="4" a="1"/>
  <c r="AX133" i="4" s="1"/>
  <c r="AS130" i="4" a="1"/>
  <c r="AS130" i="4" s="1"/>
  <c r="AO131" i="4" a="1"/>
  <c r="AO131" i="4" s="1"/>
  <c r="AQ131" i="4" a="1"/>
  <c r="AQ131" i="4" s="1"/>
  <c r="AZ130" i="4" a="1"/>
  <c r="AZ130" i="4" s="1"/>
  <c r="BA132" i="4" a="1"/>
  <c r="BA132" i="4" s="1"/>
  <c r="AN133" i="4" a="1"/>
  <c r="AN133" i="4" s="1"/>
  <c r="AW132" i="4" a="1"/>
  <c r="AW132" i="4" s="1"/>
  <c r="AU131" i="4" a="1"/>
  <c r="AU131" i="4" s="1"/>
  <c r="H214" i="4" l="1"/>
  <c r="BD214" i="4" s="1"/>
  <c r="I214" i="4"/>
  <c r="BE214" i="4" s="1"/>
  <c r="K214" i="4"/>
  <c r="BG214" i="4" s="1"/>
  <c r="Q214" i="4"/>
  <c r="BM214" i="4" s="1"/>
  <c r="S214" i="4"/>
  <c r="BO214" i="4" s="1"/>
  <c r="R214" i="4"/>
  <c r="BN214" i="4" s="1"/>
  <c r="T214" i="4"/>
  <c r="BP214" i="4" s="1"/>
  <c r="P214" i="4"/>
  <c r="BL214" i="4" s="1"/>
  <c r="O214" i="4"/>
  <c r="BK214" i="4" s="1"/>
  <c r="U215" i="4"/>
  <c r="BQ215" i="4" s="1"/>
  <c r="M214" i="4"/>
  <c r="BI214" i="4" s="1"/>
  <c r="G214" i="4"/>
  <c r="BC214" i="4" s="1"/>
  <c r="L214" i="4"/>
  <c r="BH214" i="4" s="1"/>
  <c r="J214" i="4"/>
  <c r="BF214" i="4" s="1"/>
  <c r="AM131" i="4" a="1"/>
  <c r="AM131" i="4" s="1"/>
  <c r="AP131" i="4" a="1"/>
  <c r="AP131" i="4" s="1"/>
  <c r="DV9" i="29"/>
  <c r="DV7" i="29"/>
  <c r="DV11" i="29"/>
  <c r="DV17" i="29"/>
  <c r="DV18" i="29"/>
  <c r="DW4" i="29"/>
  <c r="DV13" i="29"/>
  <c r="DV16" i="29"/>
  <c r="DV15" i="29"/>
  <c r="DV8" i="29"/>
  <c r="DV5" i="29"/>
  <c r="DV14" i="29"/>
  <c r="DV12" i="29"/>
  <c r="DV6" i="29"/>
  <c r="DV10" i="29"/>
  <c r="AY131" i="4" a="1"/>
  <c r="AY131" i="4" s="1"/>
  <c r="AS131" i="4" a="1"/>
  <c r="AS131" i="4" s="1"/>
  <c r="AV131" i="4" a="1"/>
  <c r="AV131" i="4" s="1"/>
  <c r="AX134" i="4" a="1"/>
  <c r="AX134" i="4" s="1"/>
  <c r="AR131" i="4" a="1"/>
  <c r="AR131" i="4" s="1"/>
  <c r="BA133" i="4" a="1"/>
  <c r="BA133" i="4" s="1"/>
  <c r="AQ132" i="4" a="1"/>
  <c r="AQ132" i="4" s="1"/>
  <c r="AO132" i="4" a="1"/>
  <c r="AO132" i="4" s="1"/>
  <c r="AZ131" i="4" a="1"/>
  <c r="AZ131" i="4" s="1"/>
  <c r="AW133" i="4" a="1"/>
  <c r="AW133" i="4" s="1"/>
  <c r="AN134" i="4" a="1"/>
  <c r="AN134" i="4" s="1"/>
  <c r="AU132" i="4" a="1"/>
  <c r="AU132" i="4" s="1"/>
  <c r="J215" i="4" l="1"/>
  <c r="BF215" i="4" s="1"/>
  <c r="L215" i="4"/>
  <c r="BH215" i="4" s="1"/>
  <c r="G215" i="4"/>
  <c r="BC215" i="4" s="1"/>
  <c r="M215" i="4"/>
  <c r="BI215" i="4" s="1"/>
  <c r="U216" i="4"/>
  <c r="BQ216" i="4" s="1"/>
  <c r="O215" i="4"/>
  <c r="BK215" i="4" s="1"/>
  <c r="P215" i="4"/>
  <c r="BL215" i="4" s="1"/>
  <c r="T215" i="4"/>
  <c r="BP215" i="4" s="1"/>
  <c r="R215" i="4"/>
  <c r="BN215" i="4" s="1"/>
  <c r="S215" i="4"/>
  <c r="BO215" i="4" s="1"/>
  <c r="Q215" i="4"/>
  <c r="BM215" i="4" s="1"/>
  <c r="K215" i="4"/>
  <c r="BG215" i="4" s="1"/>
  <c r="I215" i="4"/>
  <c r="BE215" i="4" s="1"/>
  <c r="H215" i="4"/>
  <c r="BD215" i="4" s="1"/>
  <c r="AM132" i="4" a="1"/>
  <c r="AM132" i="4" s="1"/>
  <c r="AP132" i="4" a="1"/>
  <c r="AP132" i="4" s="1"/>
  <c r="DW8" i="29"/>
  <c r="DW7" i="29"/>
  <c r="DW9" i="29"/>
  <c r="DW10" i="29"/>
  <c r="DW16" i="29"/>
  <c r="DW18" i="29"/>
  <c r="DW5" i="29"/>
  <c r="DX4" i="29"/>
  <c r="DW14" i="29"/>
  <c r="DW17" i="29"/>
  <c r="DW15" i="29"/>
  <c r="DW6" i="29"/>
  <c r="DW11" i="29"/>
  <c r="DW12" i="29"/>
  <c r="DW13" i="29"/>
  <c r="AY132" i="4" a="1"/>
  <c r="AY132" i="4" s="1"/>
  <c r="AR132" i="4" a="1"/>
  <c r="AR132" i="4" s="1"/>
  <c r="AX135" i="4" a="1"/>
  <c r="AX135" i="4" s="1"/>
  <c r="AV132" i="4" a="1"/>
  <c r="AV132" i="4" s="1"/>
  <c r="AS132" i="4" a="1"/>
  <c r="AS132" i="4" s="1"/>
  <c r="AN135" i="4" a="1"/>
  <c r="AN135" i="4" s="1"/>
  <c r="AU133" i="4" a="1"/>
  <c r="AU133" i="4" s="1"/>
  <c r="AW134" i="4" a="1"/>
  <c r="AW134" i="4" s="1"/>
  <c r="BA134" i="4" a="1"/>
  <c r="BA134" i="4" s="1"/>
  <c r="AO133" i="4" a="1"/>
  <c r="AO133" i="4" s="1"/>
  <c r="AZ132" i="4" a="1"/>
  <c r="AZ132" i="4" s="1"/>
  <c r="AQ133" i="4" a="1"/>
  <c r="AQ133" i="4" s="1"/>
  <c r="H216" i="4" l="1"/>
  <c r="BD216" i="4" s="1"/>
  <c r="I216" i="4"/>
  <c r="BE216" i="4" s="1"/>
  <c r="K216" i="4"/>
  <c r="BG216" i="4" s="1"/>
  <c r="Q216" i="4"/>
  <c r="BM216" i="4" s="1"/>
  <c r="S216" i="4"/>
  <c r="BO216" i="4" s="1"/>
  <c r="R216" i="4"/>
  <c r="BN216" i="4" s="1"/>
  <c r="T216" i="4"/>
  <c r="BP216" i="4" s="1"/>
  <c r="P216" i="4"/>
  <c r="BL216" i="4" s="1"/>
  <c r="O216" i="4"/>
  <c r="BK216" i="4" s="1"/>
  <c r="U217" i="4"/>
  <c r="BQ217" i="4" s="1"/>
  <c r="M216" i="4"/>
  <c r="BI216" i="4" s="1"/>
  <c r="G216" i="4"/>
  <c r="BC216" i="4" s="1"/>
  <c r="L216" i="4"/>
  <c r="BH216" i="4" s="1"/>
  <c r="J216" i="4"/>
  <c r="BF216" i="4" s="1"/>
  <c r="AM133" i="4" a="1"/>
  <c r="AM133" i="4" s="1"/>
  <c r="AP133" i="4" a="1"/>
  <c r="AP133" i="4" s="1"/>
  <c r="DX17" i="29"/>
  <c r="DX18" i="29"/>
  <c r="DX9" i="29"/>
  <c r="DX11" i="29"/>
  <c r="DX5" i="29"/>
  <c r="DX6" i="29"/>
  <c r="DY4" i="29"/>
  <c r="DX16" i="29"/>
  <c r="DX13" i="29"/>
  <c r="DX15" i="29"/>
  <c r="DX7" i="29"/>
  <c r="DX8" i="29"/>
  <c r="DX10" i="29"/>
  <c r="DX12" i="29"/>
  <c r="DX14" i="29"/>
  <c r="AY133" i="4" a="1"/>
  <c r="AY133" i="4" s="1"/>
  <c r="AX136" i="4" a="1"/>
  <c r="AX136" i="4" s="1"/>
  <c r="AS133" i="4" a="1"/>
  <c r="AS133" i="4" s="1"/>
  <c r="AV133" i="4" a="1"/>
  <c r="AV133" i="4" s="1"/>
  <c r="AR133" i="4" a="1"/>
  <c r="AR133" i="4" s="1"/>
  <c r="AZ133" i="4" a="1"/>
  <c r="AZ133" i="4" s="1"/>
  <c r="AQ134" i="4" a="1"/>
  <c r="AQ134" i="4" s="1"/>
  <c r="AO134" i="4" a="1"/>
  <c r="AO134" i="4" s="1"/>
  <c r="BA135" i="4" a="1"/>
  <c r="BA135" i="4" s="1"/>
  <c r="AW135" i="4" a="1"/>
  <c r="AW135" i="4" s="1"/>
  <c r="AU134" i="4" a="1"/>
  <c r="AU134" i="4" s="1"/>
  <c r="AN136" i="4" a="1"/>
  <c r="AN136" i="4" s="1"/>
  <c r="J217" i="4" l="1"/>
  <c r="BF217" i="4" s="1"/>
  <c r="L217" i="4"/>
  <c r="BH217" i="4" s="1"/>
  <c r="G217" i="4"/>
  <c r="BC217" i="4" s="1"/>
  <c r="M217" i="4"/>
  <c r="BI217" i="4" s="1"/>
  <c r="U218" i="4"/>
  <c r="BQ218" i="4" s="1"/>
  <c r="O217" i="4"/>
  <c r="BK217" i="4" s="1"/>
  <c r="P217" i="4"/>
  <c r="BL217" i="4" s="1"/>
  <c r="T217" i="4"/>
  <c r="BP217" i="4" s="1"/>
  <c r="R217" i="4"/>
  <c r="BN217" i="4" s="1"/>
  <c r="S217" i="4"/>
  <c r="BO217" i="4" s="1"/>
  <c r="Q217" i="4"/>
  <c r="BM217" i="4" s="1"/>
  <c r="K217" i="4"/>
  <c r="BG217" i="4" s="1"/>
  <c r="I217" i="4"/>
  <c r="BE217" i="4" s="1"/>
  <c r="H217" i="4"/>
  <c r="BD217" i="4" s="1"/>
  <c r="AM134" i="4" a="1"/>
  <c r="AM134" i="4" s="1"/>
  <c r="AP134" i="4" a="1"/>
  <c r="AP134" i="4" s="1"/>
  <c r="DY12" i="29"/>
  <c r="DY13" i="29"/>
  <c r="DY16" i="29"/>
  <c r="DY10" i="29"/>
  <c r="DY11" i="29"/>
  <c r="DY14" i="29"/>
  <c r="DY15" i="29"/>
  <c r="DY17" i="29"/>
  <c r="DY18" i="29"/>
  <c r="DY8" i="29"/>
  <c r="DY9" i="29"/>
  <c r="DY5" i="29"/>
  <c r="DY7" i="29"/>
  <c r="DY6" i="29"/>
  <c r="DZ4" i="29"/>
  <c r="AY134" i="4" a="1"/>
  <c r="AY134" i="4" s="1"/>
  <c r="AV134" i="4" a="1"/>
  <c r="AV134" i="4" s="1"/>
  <c r="AS134" i="4" a="1"/>
  <c r="AS134" i="4" s="1"/>
  <c r="AR134" i="4" a="1"/>
  <c r="AR134" i="4" s="1"/>
  <c r="AX137" i="4" a="1"/>
  <c r="AX137" i="4" s="1"/>
  <c r="AQ135" i="4" a="1"/>
  <c r="AQ135" i="4" s="1"/>
  <c r="AN137" i="4" a="1"/>
  <c r="AN137" i="4" s="1"/>
  <c r="AU135" i="4" a="1"/>
  <c r="AU135" i="4" s="1"/>
  <c r="AW136" i="4" a="1"/>
  <c r="AW136" i="4" s="1"/>
  <c r="BA136" i="4" a="1"/>
  <c r="BA136" i="4" s="1"/>
  <c r="AO135" i="4" a="1"/>
  <c r="AO135" i="4" s="1"/>
  <c r="AZ134" i="4" a="1"/>
  <c r="AZ134" i="4" s="1"/>
  <c r="H218" i="4" l="1"/>
  <c r="BD218" i="4" s="1"/>
  <c r="I218" i="4"/>
  <c r="BE218" i="4" s="1"/>
  <c r="K218" i="4"/>
  <c r="BG218" i="4" s="1"/>
  <c r="Q218" i="4"/>
  <c r="BM218" i="4" s="1"/>
  <c r="S218" i="4"/>
  <c r="BO218" i="4" s="1"/>
  <c r="R218" i="4"/>
  <c r="BN218" i="4" s="1"/>
  <c r="T218" i="4"/>
  <c r="BP218" i="4" s="1"/>
  <c r="P218" i="4"/>
  <c r="BL218" i="4" s="1"/>
  <c r="O218" i="4"/>
  <c r="BK218" i="4" s="1"/>
  <c r="U219" i="4"/>
  <c r="BQ219" i="4" s="1"/>
  <c r="M218" i="4"/>
  <c r="BI218" i="4" s="1"/>
  <c r="G218" i="4"/>
  <c r="BC218" i="4" s="1"/>
  <c r="L218" i="4"/>
  <c r="BH218" i="4" s="1"/>
  <c r="J218" i="4"/>
  <c r="BF218" i="4" s="1"/>
  <c r="AM135" i="4" a="1"/>
  <c r="AM135" i="4" s="1"/>
  <c r="AP135" i="4" a="1"/>
  <c r="AP135" i="4" s="1"/>
  <c r="DZ10" i="29"/>
  <c r="EA4" i="29"/>
  <c r="DZ5" i="29"/>
  <c r="DZ11" i="29"/>
  <c r="DZ8" i="29"/>
  <c r="DZ15" i="29"/>
  <c r="DZ6" i="29"/>
  <c r="DZ16" i="29"/>
  <c r="DZ13" i="29"/>
  <c r="DZ9" i="29"/>
  <c r="DZ12" i="29"/>
  <c r="DZ7" i="29"/>
  <c r="DZ14" i="29"/>
  <c r="DZ18" i="29"/>
  <c r="DZ17" i="29"/>
  <c r="AY135" i="4" a="1"/>
  <c r="AY135" i="4" s="1"/>
  <c r="AX138" i="4" a="1"/>
  <c r="AX138" i="4" s="1"/>
  <c r="AR135" i="4" a="1"/>
  <c r="AR135" i="4" s="1"/>
  <c r="AV135" i="4" a="1"/>
  <c r="AV135" i="4" s="1"/>
  <c r="AS135" i="4" a="1"/>
  <c r="AS135" i="4" s="1"/>
  <c r="BA137" i="4" a="1"/>
  <c r="BA137" i="4" s="1"/>
  <c r="AU136" i="4" a="1"/>
  <c r="AU136" i="4" s="1"/>
  <c r="AN138" i="4" a="1"/>
  <c r="AN138" i="4" s="1"/>
  <c r="AW137" i="4" a="1"/>
  <c r="AW137" i="4" s="1"/>
  <c r="AZ135" i="4" a="1"/>
  <c r="AZ135" i="4" s="1"/>
  <c r="AO136" i="4" a="1"/>
  <c r="AO136" i="4" s="1"/>
  <c r="AQ136" i="4" a="1"/>
  <c r="AQ136" i="4" s="1"/>
  <c r="J219" i="4" l="1"/>
  <c r="BF219" i="4" s="1"/>
  <c r="L219" i="4"/>
  <c r="BH219" i="4" s="1"/>
  <c r="G219" i="4"/>
  <c r="BC219" i="4" s="1"/>
  <c r="M219" i="4"/>
  <c r="BI219" i="4" s="1"/>
  <c r="U220" i="4"/>
  <c r="BQ220" i="4" s="1"/>
  <c r="O219" i="4"/>
  <c r="BK219" i="4" s="1"/>
  <c r="P219" i="4"/>
  <c r="BL219" i="4" s="1"/>
  <c r="T219" i="4"/>
  <c r="BP219" i="4" s="1"/>
  <c r="R219" i="4"/>
  <c r="BN219" i="4" s="1"/>
  <c r="S219" i="4"/>
  <c r="BO219" i="4" s="1"/>
  <c r="Q219" i="4"/>
  <c r="BM219" i="4" s="1"/>
  <c r="K219" i="4"/>
  <c r="BG219" i="4" s="1"/>
  <c r="I219" i="4"/>
  <c r="BE219" i="4" s="1"/>
  <c r="H219" i="4"/>
  <c r="BD219" i="4" s="1"/>
  <c r="AM136" i="4" a="1"/>
  <c r="AM136" i="4" s="1"/>
  <c r="AP136" i="4" a="1"/>
  <c r="AP136" i="4" s="1"/>
  <c r="EB4" i="29"/>
  <c r="EA8" i="29"/>
  <c r="EA13" i="29"/>
  <c r="EA14" i="29"/>
  <c r="EA9" i="29"/>
  <c r="EA10" i="29"/>
  <c r="EA15" i="29"/>
  <c r="EA7" i="29"/>
  <c r="EA16" i="29"/>
  <c r="EA17" i="29"/>
  <c r="EA18" i="29"/>
  <c r="EA5" i="29"/>
  <c r="EA6" i="29"/>
  <c r="EA12" i="29"/>
  <c r="EA11" i="29"/>
  <c r="AY136" i="4" a="1"/>
  <c r="AY136" i="4" s="1"/>
  <c r="AV136" i="4" a="1"/>
  <c r="AV136" i="4" s="1"/>
  <c r="AS136" i="4" a="1"/>
  <c r="AS136" i="4" s="1"/>
  <c r="AX139" i="4" a="1"/>
  <c r="AX139" i="4" s="1"/>
  <c r="AR136" i="4" a="1"/>
  <c r="AR136" i="4" s="1"/>
  <c r="AN139" i="4" a="1"/>
  <c r="AN139" i="4" s="1"/>
  <c r="AU137" i="4" a="1"/>
  <c r="AU137" i="4" s="1"/>
  <c r="AZ136" i="4" a="1"/>
  <c r="AZ136" i="4" s="1"/>
  <c r="AW138" i="4" a="1"/>
  <c r="AW138" i="4" s="1"/>
  <c r="AQ137" i="4" a="1"/>
  <c r="AQ137" i="4" s="1"/>
  <c r="BA138" i="4" a="1"/>
  <c r="BA138" i="4" s="1"/>
  <c r="AO137" i="4" a="1"/>
  <c r="AO137" i="4" s="1"/>
  <c r="H220" i="4" l="1"/>
  <c r="BD220" i="4" s="1"/>
  <c r="I220" i="4"/>
  <c r="BE220" i="4" s="1"/>
  <c r="K220" i="4"/>
  <c r="BG220" i="4" s="1"/>
  <c r="Q220" i="4"/>
  <c r="BM220" i="4" s="1"/>
  <c r="S220" i="4"/>
  <c r="BO220" i="4" s="1"/>
  <c r="R220" i="4"/>
  <c r="BN220" i="4" s="1"/>
  <c r="T220" i="4"/>
  <c r="BP220" i="4" s="1"/>
  <c r="P220" i="4"/>
  <c r="BL220" i="4" s="1"/>
  <c r="O220" i="4"/>
  <c r="BK220" i="4" s="1"/>
  <c r="U221" i="4"/>
  <c r="BQ221" i="4" s="1"/>
  <c r="M220" i="4"/>
  <c r="BI220" i="4" s="1"/>
  <c r="G220" i="4"/>
  <c r="BC220" i="4" s="1"/>
  <c r="L220" i="4"/>
  <c r="BH220" i="4" s="1"/>
  <c r="J220" i="4"/>
  <c r="BF220" i="4" s="1"/>
  <c r="AM137" i="4" a="1"/>
  <c r="AM137" i="4" s="1"/>
  <c r="AP137" i="4" a="1"/>
  <c r="AP137" i="4" s="1"/>
  <c r="EB12" i="29"/>
  <c r="EB13" i="29"/>
  <c r="EB14" i="29"/>
  <c r="EB15" i="29"/>
  <c r="EB9" i="29"/>
  <c r="EB17" i="29"/>
  <c r="EB16" i="29"/>
  <c r="EB8" i="29"/>
  <c r="EB10" i="29"/>
  <c r="EB18" i="29"/>
  <c r="EB11" i="29"/>
  <c r="EC4" i="29"/>
  <c r="EB5" i="29"/>
  <c r="EB6" i="29"/>
  <c r="EB7" i="29"/>
  <c r="AY137" i="4" a="1"/>
  <c r="AY137" i="4" s="1"/>
  <c r="AX140" i="4" a="1"/>
  <c r="AX140" i="4" s="1"/>
  <c r="AV137" i="4" a="1"/>
  <c r="AV137" i="4" s="1"/>
  <c r="AR137" i="4" a="1"/>
  <c r="AR137" i="4" s="1"/>
  <c r="AS137" i="4" a="1"/>
  <c r="AS137" i="4" s="1"/>
  <c r="AO138" i="4" a="1"/>
  <c r="AO138" i="4" s="1"/>
  <c r="AQ138" i="4" a="1"/>
  <c r="AQ138" i="4" s="1"/>
  <c r="AW139" i="4" a="1"/>
  <c r="AW139" i="4" s="1"/>
  <c r="BA139" i="4" a="1"/>
  <c r="BA139" i="4" s="1"/>
  <c r="AZ137" i="4" a="1"/>
  <c r="AZ137" i="4" s="1"/>
  <c r="AU138" i="4" a="1"/>
  <c r="AU138" i="4" s="1"/>
  <c r="AN140" i="4" a="1"/>
  <c r="AN140" i="4" s="1"/>
  <c r="J221" i="4" l="1"/>
  <c r="BF221" i="4" s="1"/>
  <c r="L221" i="4"/>
  <c r="BH221" i="4" s="1"/>
  <c r="G221" i="4"/>
  <c r="BC221" i="4" s="1"/>
  <c r="M221" i="4"/>
  <c r="BI221" i="4" s="1"/>
  <c r="U223" i="4"/>
  <c r="BQ223" i="4" s="1"/>
  <c r="O221" i="4"/>
  <c r="BK221" i="4" s="1"/>
  <c r="P221" i="4"/>
  <c r="BL221" i="4" s="1"/>
  <c r="T221" i="4"/>
  <c r="BP221" i="4" s="1"/>
  <c r="R221" i="4"/>
  <c r="BN221" i="4" s="1"/>
  <c r="S221" i="4"/>
  <c r="BO221" i="4" s="1"/>
  <c r="Q221" i="4"/>
  <c r="BM221" i="4" s="1"/>
  <c r="K221" i="4"/>
  <c r="BG221" i="4" s="1"/>
  <c r="I221" i="4"/>
  <c r="BE221" i="4" s="1"/>
  <c r="H221" i="4"/>
  <c r="BD221" i="4" s="1"/>
  <c r="AM138" i="4" a="1"/>
  <c r="AM138" i="4" s="1"/>
  <c r="AP138" i="4" a="1"/>
  <c r="AP138" i="4" s="1"/>
  <c r="EC15" i="29"/>
  <c r="EC10" i="29"/>
  <c r="EC12" i="29"/>
  <c r="EC18" i="29"/>
  <c r="EC14" i="29"/>
  <c r="EC16" i="29"/>
  <c r="EC17" i="29"/>
  <c r="ED4" i="29"/>
  <c r="EC7" i="29"/>
  <c r="EC9" i="29"/>
  <c r="EC8" i="29"/>
  <c r="EC5" i="29"/>
  <c r="EC11" i="29"/>
  <c r="EC13" i="29"/>
  <c r="EC6" i="29"/>
  <c r="AY138" i="4" a="1"/>
  <c r="AY138" i="4" s="1"/>
  <c r="AS138" i="4" a="1"/>
  <c r="AS138" i="4" s="1"/>
  <c r="AR138" i="4" a="1"/>
  <c r="AR138" i="4" s="1"/>
  <c r="AX141" i="4" a="1"/>
  <c r="AX141" i="4" s="1"/>
  <c r="AV138" i="4" a="1"/>
  <c r="AV138" i="4" s="1"/>
  <c r="AZ138" i="4" a="1"/>
  <c r="AZ138" i="4" s="1"/>
  <c r="AQ139" i="4" a="1"/>
  <c r="AQ139" i="4" s="1"/>
  <c r="AU139" i="4" a="1"/>
  <c r="AU139" i="4" s="1"/>
  <c r="AO139" i="4" a="1"/>
  <c r="AO139" i="4" s="1"/>
  <c r="BA140" i="4" a="1"/>
  <c r="BA140" i="4" s="1"/>
  <c r="AN141" i="4" a="1"/>
  <c r="AN141" i="4" s="1"/>
  <c r="AW140" i="4" a="1"/>
  <c r="AW140" i="4" s="1"/>
  <c r="H223" i="4" l="1"/>
  <c r="BD223" i="4" s="1"/>
  <c r="I223" i="4"/>
  <c r="BE223" i="4" s="1"/>
  <c r="K223" i="4"/>
  <c r="BG223" i="4" s="1"/>
  <c r="Q223" i="4"/>
  <c r="BM223" i="4" s="1"/>
  <c r="S223" i="4"/>
  <c r="BO223" i="4" s="1"/>
  <c r="R223" i="4"/>
  <c r="BN223" i="4" s="1"/>
  <c r="T223" i="4"/>
  <c r="BP223" i="4" s="1"/>
  <c r="P223" i="4"/>
  <c r="BL223" i="4" s="1"/>
  <c r="O223" i="4"/>
  <c r="BK223" i="4" s="1"/>
  <c r="U224" i="4"/>
  <c r="BQ224" i="4" s="1"/>
  <c r="M223" i="4"/>
  <c r="BI223" i="4" s="1"/>
  <c r="G223" i="4"/>
  <c r="BC223" i="4" s="1"/>
  <c r="L223" i="4"/>
  <c r="BH223" i="4" s="1"/>
  <c r="J223" i="4"/>
  <c r="BF223" i="4" s="1"/>
  <c r="AM139" i="4" a="1"/>
  <c r="AM139" i="4" s="1"/>
  <c r="AP139" i="4" a="1"/>
  <c r="AP139" i="4" s="1"/>
  <c r="ED14" i="29"/>
  <c r="ED15" i="29"/>
  <c r="ED9" i="29"/>
  <c r="ED10" i="29"/>
  <c r="ED17" i="29"/>
  <c r="ED11" i="29"/>
  <c r="ED16" i="29"/>
  <c r="EE4" i="29"/>
  <c r="ED13" i="29"/>
  <c r="ED18" i="29"/>
  <c r="ED7" i="29"/>
  <c r="ED6" i="29"/>
  <c r="ED8" i="29"/>
  <c r="ED5" i="29"/>
  <c r="ED12" i="29"/>
  <c r="AY139" i="4" a="1"/>
  <c r="AY139" i="4" s="1"/>
  <c r="AV139" i="4" a="1"/>
  <c r="AV139" i="4" s="1"/>
  <c r="AR139" i="4" a="1"/>
  <c r="AR139" i="4" s="1"/>
  <c r="AX142" i="4" a="1"/>
  <c r="AX142" i="4" s="1"/>
  <c r="AS139" i="4" a="1"/>
  <c r="AS139" i="4" s="1"/>
  <c r="AU140" i="4" a="1"/>
  <c r="AU140" i="4" s="1"/>
  <c r="AN142" i="4" a="1"/>
  <c r="AN142" i="4" s="1"/>
  <c r="AQ140" i="4" a="1"/>
  <c r="AQ140" i="4" s="1"/>
  <c r="BA141" i="4" a="1"/>
  <c r="BA141" i="4" s="1"/>
  <c r="AW141" i="4" a="1"/>
  <c r="AW141" i="4" s="1"/>
  <c r="AO140" i="4" a="1"/>
  <c r="AO140" i="4" s="1"/>
  <c r="AZ139" i="4" a="1"/>
  <c r="AZ139" i="4" s="1"/>
  <c r="J224" i="4" l="1"/>
  <c r="BF224" i="4" s="1"/>
  <c r="L224" i="4"/>
  <c r="BH224" i="4" s="1"/>
  <c r="G224" i="4"/>
  <c r="BC224" i="4" s="1"/>
  <c r="M224" i="4"/>
  <c r="BI224" i="4" s="1"/>
  <c r="U225" i="4"/>
  <c r="BQ225" i="4" s="1"/>
  <c r="O224" i="4"/>
  <c r="BK224" i="4" s="1"/>
  <c r="P224" i="4"/>
  <c r="BL224" i="4" s="1"/>
  <c r="T224" i="4"/>
  <c r="BP224" i="4" s="1"/>
  <c r="R224" i="4"/>
  <c r="BN224" i="4" s="1"/>
  <c r="S224" i="4"/>
  <c r="BO224" i="4" s="1"/>
  <c r="Q224" i="4"/>
  <c r="BM224" i="4" s="1"/>
  <c r="K224" i="4"/>
  <c r="BG224" i="4" s="1"/>
  <c r="I224" i="4"/>
  <c r="BE224" i="4" s="1"/>
  <c r="H224" i="4"/>
  <c r="BD224" i="4" s="1"/>
  <c r="AM140" i="4" a="1"/>
  <c r="AM140" i="4" s="1"/>
  <c r="AP140" i="4" a="1"/>
  <c r="AP140" i="4" s="1"/>
  <c r="EE18" i="29"/>
  <c r="EE8" i="29"/>
  <c r="EE10" i="29"/>
  <c r="EE12" i="29"/>
  <c r="EE13" i="29"/>
  <c r="EE15" i="29"/>
  <c r="EF4" i="29"/>
  <c r="EE9" i="29"/>
  <c r="EE7" i="29"/>
  <c r="EE11" i="29"/>
  <c r="EE14" i="29"/>
  <c r="EE17" i="29"/>
  <c r="EE6" i="29"/>
  <c r="EE5" i="29"/>
  <c r="EE16" i="29"/>
  <c r="AY140" i="4" a="1"/>
  <c r="AY140" i="4" s="1"/>
  <c r="AX143" i="4" a="1"/>
  <c r="AX143" i="4" s="1"/>
  <c r="AR140" i="4" a="1"/>
  <c r="AR140" i="4" s="1"/>
  <c r="AV140" i="4" a="1"/>
  <c r="AV140" i="4" s="1"/>
  <c r="AS140" i="4" a="1"/>
  <c r="AS140" i="4" s="1"/>
  <c r="AN143" i="4" a="1"/>
  <c r="AN143" i="4" s="1"/>
  <c r="AO141" i="4" a="1"/>
  <c r="AO141" i="4" s="1"/>
  <c r="AW142" i="4" a="1"/>
  <c r="AW142" i="4" s="1"/>
  <c r="AU141" i="4" a="1"/>
  <c r="AU141" i="4" s="1"/>
  <c r="AZ140" i="4" a="1"/>
  <c r="AZ140" i="4" s="1"/>
  <c r="AQ141" i="4" a="1"/>
  <c r="AQ141" i="4" s="1"/>
  <c r="BA142" i="4" a="1"/>
  <c r="BA142" i="4" s="1"/>
  <c r="H225" i="4" l="1"/>
  <c r="BD225" i="4" s="1"/>
  <c r="I225" i="4"/>
  <c r="BE225" i="4" s="1"/>
  <c r="K225" i="4"/>
  <c r="BG225" i="4" s="1"/>
  <c r="Q225" i="4"/>
  <c r="BM225" i="4" s="1"/>
  <c r="S225" i="4"/>
  <c r="BO225" i="4" s="1"/>
  <c r="R225" i="4"/>
  <c r="BN225" i="4" s="1"/>
  <c r="T225" i="4"/>
  <c r="BP225" i="4" s="1"/>
  <c r="P225" i="4"/>
  <c r="BL225" i="4" s="1"/>
  <c r="O225" i="4"/>
  <c r="BK225" i="4" s="1"/>
  <c r="U226" i="4"/>
  <c r="BQ226" i="4" s="1"/>
  <c r="M225" i="4"/>
  <c r="BI225" i="4" s="1"/>
  <c r="G225" i="4"/>
  <c r="BC225" i="4" s="1"/>
  <c r="L225" i="4"/>
  <c r="BH225" i="4" s="1"/>
  <c r="J225" i="4"/>
  <c r="BF225" i="4" s="1"/>
  <c r="AM141" i="4" a="1"/>
  <c r="AM141" i="4" s="1"/>
  <c r="AP141" i="4" a="1"/>
  <c r="AP141" i="4" s="1"/>
  <c r="EF9" i="29"/>
  <c r="EF11" i="29"/>
  <c r="EG4" i="29"/>
  <c r="EF6" i="29"/>
  <c r="EF5" i="29"/>
  <c r="EF15" i="29"/>
  <c r="EF8" i="29"/>
  <c r="EF12" i="29"/>
  <c r="EF17" i="29"/>
  <c r="EF13" i="29"/>
  <c r="EF18" i="29"/>
  <c r="EF16" i="29"/>
  <c r="EF14" i="29"/>
  <c r="EF7" i="29"/>
  <c r="EF10" i="29"/>
  <c r="AY141" i="4" a="1"/>
  <c r="AY141" i="4" s="1"/>
  <c r="AS141" i="4" a="1"/>
  <c r="AS141" i="4" s="1"/>
  <c r="AX144" i="4" a="1"/>
  <c r="AX144" i="4" s="1"/>
  <c r="AV141" i="4" a="1"/>
  <c r="AV141" i="4" s="1"/>
  <c r="AR141" i="4" a="1"/>
  <c r="AR141" i="4" s="1"/>
  <c r="AW143" i="4" a="1"/>
  <c r="AW143" i="4" s="1"/>
  <c r="BA143" i="4" a="1"/>
  <c r="BA143" i="4" s="1"/>
  <c r="AZ141" i="4" a="1"/>
  <c r="AZ141" i="4" s="1"/>
  <c r="AU142" i="4" a="1"/>
  <c r="AU142" i="4" s="1"/>
  <c r="AQ142" i="4" a="1"/>
  <c r="AQ142" i="4" s="1"/>
  <c r="AO142" i="4" a="1"/>
  <c r="AO142" i="4" s="1"/>
  <c r="AN144" i="4" a="1"/>
  <c r="AN144" i="4" s="1"/>
  <c r="J226" i="4" l="1"/>
  <c r="BF226" i="4" s="1"/>
  <c r="L226" i="4"/>
  <c r="BH226" i="4" s="1"/>
  <c r="G226" i="4"/>
  <c r="BC226" i="4" s="1"/>
  <c r="M226" i="4"/>
  <c r="BI226" i="4" s="1"/>
  <c r="U227" i="4"/>
  <c r="BQ227" i="4" s="1"/>
  <c r="O226" i="4"/>
  <c r="BK226" i="4" s="1"/>
  <c r="P226" i="4"/>
  <c r="BL226" i="4" s="1"/>
  <c r="T226" i="4"/>
  <c r="BP226" i="4" s="1"/>
  <c r="R226" i="4"/>
  <c r="BN226" i="4" s="1"/>
  <c r="S226" i="4"/>
  <c r="BO226" i="4" s="1"/>
  <c r="Q226" i="4"/>
  <c r="BM226" i="4" s="1"/>
  <c r="K226" i="4"/>
  <c r="BG226" i="4" s="1"/>
  <c r="I226" i="4"/>
  <c r="BE226" i="4" s="1"/>
  <c r="H226" i="4"/>
  <c r="BD226" i="4" s="1"/>
  <c r="AM142" i="4" a="1"/>
  <c r="AM142" i="4" s="1"/>
  <c r="AP142" i="4" a="1"/>
  <c r="AP142" i="4" s="1"/>
  <c r="EG11" i="29"/>
  <c r="EG12" i="29"/>
  <c r="EG10" i="29"/>
  <c r="EH4" i="29"/>
  <c r="EG5" i="29"/>
  <c r="EG13" i="29"/>
  <c r="EG14" i="29"/>
  <c r="EG17" i="29"/>
  <c r="EG16" i="29"/>
  <c r="EG6" i="29"/>
  <c r="EG9" i="29"/>
  <c r="EG18" i="29"/>
  <c r="EG15" i="29"/>
  <c r="EG7" i="29"/>
  <c r="EG8" i="29"/>
  <c r="AY142" i="4" a="1"/>
  <c r="AY142" i="4" s="1"/>
  <c r="AR142" i="4" a="1"/>
  <c r="AR142" i="4" s="1"/>
  <c r="AX145" i="4" a="1"/>
  <c r="AX145" i="4" s="1"/>
  <c r="AV142" i="4" a="1"/>
  <c r="AV142" i="4" s="1"/>
  <c r="AS142" i="4" a="1"/>
  <c r="AS142" i="4" s="1"/>
  <c r="AN145" i="4" a="1"/>
  <c r="AN145" i="4" s="1"/>
  <c r="AU143" i="4" a="1"/>
  <c r="AU143" i="4" s="1"/>
  <c r="BA144" i="4" a="1"/>
  <c r="BA144" i="4" s="1"/>
  <c r="AO143" i="4" a="1"/>
  <c r="AO143" i="4" s="1"/>
  <c r="AQ143" i="4" a="1"/>
  <c r="AQ143" i="4" s="1"/>
  <c r="AZ142" i="4" a="1"/>
  <c r="AZ142" i="4" s="1"/>
  <c r="AW144" i="4" a="1"/>
  <c r="AW144" i="4" s="1"/>
  <c r="H227" i="4" l="1"/>
  <c r="BD227" i="4" s="1"/>
  <c r="I227" i="4"/>
  <c r="BE227" i="4" s="1"/>
  <c r="K227" i="4"/>
  <c r="BG227" i="4" s="1"/>
  <c r="Q227" i="4"/>
  <c r="BM227" i="4" s="1"/>
  <c r="S227" i="4"/>
  <c r="BO227" i="4" s="1"/>
  <c r="R227" i="4"/>
  <c r="BN227" i="4" s="1"/>
  <c r="T227" i="4"/>
  <c r="BP227" i="4" s="1"/>
  <c r="P227" i="4"/>
  <c r="BL227" i="4" s="1"/>
  <c r="O227" i="4"/>
  <c r="BK227" i="4" s="1"/>
  <c r="U228" i="4"/>
  <c r="BQ228" i="4" s="1"/>
  <c r="M227" i="4"/>
  <c r="BI227" i="4" s="1"/>
  <c r="G227" i="4"/>
  <c r="BC227" i="4" s="1"/>
  <c r="L227" i="4"/>
  <c r="BH227" i="4" s="1"/>
  <c r="J227" i="4"/>
  <c r="BF227" i="4" s="1"/>
  <c r="AM143" i="4" a="1"/>
  <c r="AM143" i="4" s="1"/>
  <c r="AP143" i="4" a="1"/>
  <c r="AP143" i="4" s="1"/>
  <c r="EH9" i="29"/>
  <c r="EH10" i="29"/>
  <c r="EH17" i="29"/>
  <c r="EH18" i="29"/>
  <c r="EH12" i="29"/>
  <c r="EI4" i="29"/>
  <c r="EH5" i="29"/>
  <c r="EH7" i="29"/>
  <c r="EH6" i="29"/>
  <c r="EH11" i="29"/>
  <c r="EH13" i="29"/>
  <c r="EH14" i="29"/>
  <c r="EH16" i="29"/>
  <c r="EH15" i="29"/>
  <c r="EH8" i="29"/>
  <c r="AY143" i="4" a="1"/>
  <c r="AY143" i="4" s="1"/>
  <c r="AS143" i="4" a="1"/>
  <c r="AS143" i="4" s="1"/>
  <c r="AV143" i="4" a="1"/>
  <c r="AV143" i="4" s="1"/>
  <c r="AX146" i="4" a="1"/>
  <c r="AX146" i="4" s="1"/>
  <c r="AR143" i="4" a="1"/>
  <c r="AR143" i="4" s="1"/>
  <c r="AZ143" i="4" a="1"/>
  <c r="AZ143" i="4" s="1"/>
  <c r="AU144" i="4" a="1"/>
  <c r="AU144" i="4" s="1"/>
  <c r="AO144" i="4" a="1"/>
  <c r="AO144" i="4" s="1"/>
  <c r="AN146" i="4" a="1"/>
  <c r="AN146" i="4" s="1"/>
  <c r="BA145" i="4" a="1"/>
  <c r="BA145" i="4" s="1"/>
  <c r="AQ144" i="4" a="1"/>
  <c r="AQ144" i="4" s="1"/>
  <c r="AW145" i="4" a="1"/>
  <c r="AW145" i="4" s="1"/>
  <c r="J228" i="4" l="1"/>
  <c r="BF228" i="4" s="1"/>
  <c r="L228" i="4"/>
  <c r="BH228" i="4" s="1"/>
  <c r="G228" i="4"/>
  <c r="BC228" i="4" s="1"/>
  <c r="M228" i="4"/>
  <c r="BI228" i="4" s="1"/>
  <c r="U229" i="4"/>
  <c r="BQ229" i="4" s="1"/>
  <c r="O228" i="4"/>
  <c r="BK228" i="4" s="1"/>
  <c r="P228" i="4"/>
  <c r="BL228" i="4" s="1"/>
  <c r="T228" i="4"/>
  <c r="BP228" i="4" s="1"/>
  <c r="R228" i="4"/>
  <c r="BN228" i="4" s="1"/>
  <c r="S228" i="4"/>
  <c r="BO228" i="4" s="1"/>
  <c r="Q228" i="4"/>
  <c r="BM228" i="4" s="1"/>
  <c r="K228" i="4"/>
  <c r="BG228" i="4" s="1"/>
  <c r="I228" i="4"/>
  <c r="BE228" i="4" s="1"/>
  <c r="H228" i="4"/>
  <c r="BD228" i="4" s="1"/>
  <c r="AM144" i="4" a="1"/>
  <c r="AM144" i="4" s="1"/>
  <c r="AP144" i="4" a="1"/>
  <c r="AP144" i="4" s="1"/>
  <c r="EI14" i="29"/>
  <c r="EI15" i="29"/>
  <c r="EI16" i="29"/>
  <c r="EJ4" i="29"/>
  <c r="EI5" i="29"/>
  <c r="EI8" i="29"/>
  <c r="EI17" i="29"/>
  <c r="EI6" i="29"/>
  <c r="EI18" i="29"/>
  <c r="EI9" i="29"/>
  <c r="EI11" i="29"/>
  <c r="EI12" i="29"/>
  <c r="EI7" i="29"/>
  <c r="EI13" i="29"/>
  <c r="EI10" i="29"/>
  <c r="AY144" i="4" a="1"/>
  <c r="AY144" i="4" s="1"/>
  <c r="AX147" i="4" a="1"/>
  <c r="AX147" i="4" s="1"/>
  <c r="AV144" i="4" a="1"/>
  <c r="AV144" i="4" s="1"/>
  <c r="AR144" i="4" a="1"/>
  <c r="AR144" i="4" s="1"/>
  <c r="AS144" i="4" a="1"/>
  <c r="AS144" i="4" s="1"/>
  <c r="BA146" i="4" a="1"/>
  <c r="BA146" i="4" s="1"/>
  <c r="AN147" i="4" a="1"/>
  <c r="AN147" i="4" s="1"/>
  <c r="AU145" i="4" a="1"/>
  <c r="AU145" i="4" s="1"/>
  <c r="AQ145" i="4" a="1"/>
  <c r="AQ145" i="4" s="1"/>
  <c r="AO145" i="4" a="1"/>
  <c r="AO145" i="4" s="1"/>
  <c r="AZ144" i="4" a="1"/>
  <c r="AZ144" i="4" s="1"/>
  <c r="AW146" i="4" a="1"/>
  <c r="AW146" i="4" s="1"/>
  <c r="H229" i="4" l="1"/>
  <c r="BD229" i="4" s="1"/>
  <c r="I229" i="4"/>
  <c r="BE229" i="4" s="1"/>
  <c r="K229" i="4"/>
  <c r="BG229" i="4" s="1"/>
  <c r="Q229" i="4"/>
  <c r="BM229" i="4" s="1"/>
  <c r="S229" i="4"/>
  <c r="BO229" i="4" s="1"/>
  <c r="R229" i="4"/>
  <c r="BN229" i="4" s="1"/>
  <c r="T229" i="4"/>
  <c r="BP229" i="4" s="1"/>
  <c r="P229" i="4"/>
  <c r="BL229" i="4" s="1"/>
  <c r="O229" i="4"/>
  <c r="BK229" i="4" s="1"/>
  <c r="U230" i="4"/>
  <c r="BQ230" i="4" s="1"/>
  <c r="M229" i="4"/>
  <c r="BI229" i="4" s="1"/>
  <c r="G229" i="4"/>
  <c r="BC229" i="4" s="1"/>
  <c r="L229" i="4"/>
  <c r="BH229" i="4" s="1"/>
  <c r="J229" i="4"/>
  <c r="BF229" i="4" s="1"/>
  <c r="AM145" i="4" a="1"/>
  <c r="AM145" i="4" s="1"/>
  <c r="AP145" i="4" a="1"/>
  <c r="AP145" i="4" s="1"/>
  <c r="EJ12" i="29"/>
  <c r="EJ16" i="29"/>
  <c r="EJ13" i="29"/>
  <c r="EJ15" i="29"/>
  <c r="EJ18" i="29"/>
  <c r="EK4" i="29"/>
  <c r="DW3" i="29"/>
  <c r="EJ5" i="29"/>
  <c r="EJ6" i="29"/>
  <c r="EJ8" i="29"/>
  <c r="EJ14" i="29"/>
  <c r="EJ17" i="29"/>
  <c r="EJ7" i="29"/>
  <c r="EJ9" i="29"/>
  <c r="EJ10" i="29"/>
  <c r="EJ11" i="29"/>
  <c r="AY145" i="4" a="1"/>
  <c r="AY145" i="4" s="1"/>
  <c r="AX148" i="4" a="1"/>
  <c r="AX148" i="4" s="1"/>
  <c r="AS145" i="4" a="1"/>
  <c r="AS145" i="4" s="1"/>
  <c r="AR145" i="4" a="1"/>
  <c r="AR145" i="4" s="1"/>
  <c r="AV145" i="4" a="1"/>
  <c r="AV145" i="4" s="1"/>
  <c r="AO146" i="4" a="1"/>
  <c r="AO146" i="4" s="1"/>
  <c r="AQ146" i="4" a="1"/>
  <c r="AQ146" i="4" s="1"/>
  <c r="AU146" i="4" a="1"/>
  <c r="AU146" i="4" s="1"/>
  <c r="AN148" i="4" a="1"/>
  <c r="AN148" i="4" s="1"/>
  <c r="AZ145" i="4" a="1"/>
  <c r="AZ145" i="4" s="1"/>
  <c r="AW147" i="4" a="1"/>
  <c r="AW147" i="4" s="1"/>
  <c r="BA147" i="4" a="1"/>
  <c r="BA147" i="4" s="1"/>
  <c r="J230" i="4" l="1"/>
  <c r="BF230" i="4" s="1"/>
  <c r="L230" i="4"/>
  <c r="BH230" i="4" s="1"/>
  <c r="G230" i="4"/>
  <c r="BC230" i="4" s="1"/>
  <c r="M230" i="4"/>
  <c r="BI230" i="4" s="1"/>
  <c r="U231" i="4"/>
  <c r="BQ231" i="4" s="1"/>
  <c r="O230" i="4"/>
  <c r="BK230" i="4" s="1"/>
  <c r="P230" i="4"/>
  <c r="BL230" i="4" s="1"/>
  <c r="T230" i="4"/>
  <c r="BP230" i="4" s="1"/>
  <c r="R230" i="4"/>
  <c r="BN230" i="4" s="1"/>
  <c r="S230" i="4"/>
  <c r="BO230" i="4" s="1"/>
  <c r="Q230" i="4"/>
  <c r="BM230" i="4" s="1"/>
  <c r="K230" i="4"/>
  <c r="BG230" i="4" s="1"/>
  <c r="I230" i="4"/>
  <c r="BE230" i="4" s="1"/>
  <c r="H230" i="4"/>
  <c r="BD230" i="4" s="1"/>
  <c r="AM146" i="4" a="1"/>
  <c r="AM146" i="4" s="1"/>
  <c r="AP146" i="4" a="1"/>
  <c r="AP146" i="4" s="1"/>
  <c r="EK7" i="29"/>
  <c r="EK9" i="29"/>
  <c r="EK15" i="29"/>
  <c r="EK16" i="29"/>
  <c r="EK17" i="29"/>
  <c r="EK12" i="29"/>
  <c r="EK18" i="29"/>
  <c r="EK11" i="29"/>
  <c r="EK10" i="29"/>
  <c r="EK5" i="29"/>
  <c r="EK6" i="29"/>
  <c r="EK8" i="29"/>
  <c r="EK13" i="29"/>
  <c r="EL4" i="29"/>
  <c r="EK14" i="29"/>
  <c r="AY146" i="4" a="1"/>
  <c r="AY146" i="4" s="1"/>
  <c r="AR146" i="4" a="1"/>
  <c r="AR146" i="4" s="1"/>
  <c r="AS146" i="4" a="1"/>
  <c r="AS146" i="4" s="1"/>
  <c r="AX149" i="4" a="1"/>
  <c r="AX149" i="4" s="1"/>
  <c r="AV146" i="4" a="1"/>
  <c r="AV146" i="4" s="1"/>
  <c r="AU147" i="4" a="1"/>
  <c r="AU147" i="4" s="1"/>
  <c r="AQ147" i="4" a="1"/>
  <c r="AQ147" i="4" s="1"/>
  <c r="AW148" i="4" a="1"/>
  <c r="AW148" i="4" s="1"/>
  <c r="AZ146" i="4" a="1"/>
  <c r="AZ146" i="4" s="1"/>
  <c r="BA148" i="4" a="1"/>
  <c r="BA148" i="4" s="1"/>
  <c r="AO147" i="4" a="1"/>
  <c r="AO147" i="4" s="1"/>
  <c r="AN149" i="4" a="1"/>
  <c r="AN149" i="4" s="1"/>
  <c r="H231" i="4" l="1"/>
  <c r="BD231" i="4" s="1"/>
  <c r="I231" i="4"/>
  <c r="BE231" i="4" s="1"/>
  <c r="K231" i="4"/>
  <c r="BG231" i="4" s="1"/>
  <c r="Q231" i="4"/>
  <c r="BM231" i="4" s="1"/>
  <c r="S231" i="4"/>
  <c r="BO231" i="4" s="1"/>
  <c r="R231" i="4"/>
  <c r="BN231" i="4" s="1"/>
  <c r="T231" i="4"/>
  <c r="BP231" i="4" s="1"/>
  <c r="P231" i="4"/>
  <c r="BL231" i="4" s="1"/>
  <c r="O231" i="4"/>
  <c r="BK231" i="4" s="1"/>
  <c r="U232" i="4"/>
  <c r="BQ232" i="4" s="1"/>
  <c r="M231" i="4"/>
  <c r="BI231" i="4" s="1"/>
  <c r="G231" i="4"/>
  <c r="BC231" i="4" s="1"/>
  <c r="L231" i="4"/>
  <c r="BH231" i="4" s="1"/>
  <c r="J231" i="4"/>
  <c r="BF231" i="4" s="1"/>
  <c r="AM147" i="4" a="1"/>
  <c r="AM147" i="4" s="1"/>
  <c r="AP147" i="4" a="1"/>
  <c r="AP147" i="4" s="1"/>
  <c r="EL6" i="29"/>
  <c r="EL7" i="29"/>
  <c r="EL17" i="29"/>
  <c r="EM4" i="29"/>
  <c r="EL11" i="29"/>
  <c r="EL12" i="29"/>
  <c r="EL18" i="29"/>
  <c r="EL13" i="29"/>
  <c r="EL16" i="29"/>
  <c r="EL15" i="29"/>
  <c r="EL8" i="29"/>
  <c r="EL14" i="29"/>
  <c r="EL5" i="29"/>
  <c r="EL9" i="29"/>
  <c r="EL10" i="29"/>
  <c r="AY147" i="4" a="1"/>
  <c r="AY147" i="4" s="1"/>
  <c r="AV147" i="4" a="1"/>
  <c r="AV147" i="4" s="1"/>
  <c r="AS147" i="4" a="1"/>
  <c r="AS147" i="4" s="1"/>
  <c r="AR147" i="4" a="1"/>
  <c r="AR147" i="4" s="1"/>
  <c r="AX150" i="4" a="1"/>
  <c r="AX150" i="4" s="1"/>
  <c r="AO148" i="4" a="1"/>
  <c r="AO148" i="4" s="1"/>
  <c r="AW149" i="4" a="1"/>
  <c r="AW149" i="4" s="1"/>
  <c r="AQ148" i="4" a="1"/>
  <c r="AQ148" i="4" s="1"/>
  <c r="AZ147" i="4" a="1"/>
  <c r="AZ147" i="4" s="1"/>
  <c r="AU148" i="4" a="1"/>
  <c r="AU148" i="4" s="1"/>
  <c r="AN150" i="4" a="1"/>
  <c r="AN150" i="4" s="1"/>
  <c r="BA149" i="4" a="1"/>
  <c r="BA149" i="4" s="1"/>
  <c r="J232" i="4" l="1"/>
  <c r="BF232" i="4" s="1"/>
  <c r="L232" i="4"/>
  <c r="BH232" i="4" s="1"/>
  <c r="G232" i="4"/>
  <c r="BC232" i="4" s="1"/>
  <c r="M232" i="4"/>
  <c r="BI232" i="4" s="1"/>
  <c r="U233" i="4"/>
  <c r="BQ233" i="4" s="1"/>
  <c r="O232" i="4"/>
  <c r="BK232" i="4" s="1"/>
  <c r="P232" i="4"/>
  <c r="BL232" i="4" s="1"/>
  <c r="T232" i="4"/>
  <c r="BP232" i="4" s="1"/>
  <c r="R232" i="4"/>
  <c r="BN232" i="4" s="1"/>
  <c r="S232" i="4"/>
  <c r="BO232" i="4" s="1"/>
  <c r="Q232" i="4"/>
  <c r="BM232" i="4" s="1"/>
  <c r="K232" i="4"/>
  <c r="BG232" i="4" s="1"/>
  <c r="I232" i="4"/>
  <c r="BE232" i="4" s="1"/>
  <c r="H232" i="4"/>
  <c r="BD232" i="4" s="1"/>
  <c r="AM148" i="4" a="1"/>
  <c r="AM148" i="4" s="1"/>
  <c r="AP148" i="4" a="1"/>
  <c r="AP148" i="4" s="1"/>
  <c r="EM10" i="29"/>
  <c r="EM14" i="29"/>
  <c r="EM15" i="29"/>
  <c r="EM17" i="29"/>
  <c r="EM9" i="29"/>
  <c r="EM12" i="29"/>
  <c r="EM11" i="29"/>
  <c r="EM7" i="29"/>
  <c r="EM6" i="29"/>
  <c r="EM18" i="29"/>
  <c r="EM13" i="29"/>
  <c r="EM5" i="29"/>
  <c r="EM16" i="29"/>
  <c r="EN4" i="29"/>
  <c r="EM8" i="29"/>
  <c r="AY148" i="4" a="1"/>
  <c r="AY148" i="4" s="1"/>
  <c r="AR148" i="4" a="1"/>
  <c r="AR148" i="4" s="1"/>
  <c r="AX151" i="4" a="1"/>
  <c r="AX151" i="4" s="1"/>
  <c r="AS148" i="4" a="1"/>
  <c r="AS148" i="4" s="1"/>
  <c r="AV148" i="4" a="1"/>
  <c r="AV148" i="4" s="1"/>
  <c r="AQ149" i="4" a="1"/>
  <c r="AQ149" i="4" s="1"/>
  <c r="AU149" i="4" a="1"/>
  <c r="AU149" i="4" s="1"/>
  <c r="AZ148" i="4" a="1"/>
  <c r="AZ148" i="4" s="1"/>
  <c r="AW150" i="4" a="1"/>
  <c r="AW150" i="4" s="1"/>
  <c r="BA150" i="4" a="1"/>
  <c r="BA150" i="4" s="1"/>
  <c r="AO149" i="4" a="1"/>
  <c r="AO149" i="4" s="1"/>
  <c r="AN151" i="4" a="1"/>
  <c r="AN151" i="4" s="1"/>
  <c r="H233" i="4" l="1"/>
  <c r="BD233" i="4" s="1"/>
  <c r="I233" i="4"/>
  <c r="BE233" i="4" s="1"/>
  <c r="K233" i="4"/>
  <c r="BG233" i="4" s="1"/>
  <c r="Q233" i="4"/>
  <c r="BM233" i="4" s="1"/>
  <c r="S233" i="4"/>
  <c r="BO233" i="4" s="1"/>
  <c r="R233" i="4"/>
  <c r="BN233" i="4" s="1"/>
  <c r="T233" i="4"/>
  <c r="BP233" i="4" s="1"/>
  <c r="P233" i="4"/>
  <c r="BL233" i="4" s="1"/>
  <c r="O233" i="4"/>
  <c r="BK233" i="4" s="1"/>
  <c r="U234" i="4"/>
  <c r="BQ234" i="4" s="1"/>
  <c r="M233" i="4"/>
  <c r="BI233" i="4" s="1"/>
  <c r="G233" i="4"/>
  <c r="BC233" i="4" s="1"/>
  <c r="L233" i="4"/>
  <c r="BH233" i="4" s="1"/>
  <c r="J233" i="4"/>
  <c r="BF233" i="4" s="1"/>
  <c r="AM149" i="4" a="1"/>
  <c r="AM149" i="4" s="1"/>
  <c r="AP149" i="4" a="1"/>
  <c r="AP149" i="4" s="1"/>
  <c r="EN11" i="29"/>
  <c r="EN14" i="29"/>
  <c r="EN7" i="29"/>
  <c r="EN16" i="29"/>
  <c r="EN18" i="29"/>
  <c r="EN10" i="29"/>
  <c r="EN12" i="29"/>
  <c r="EN13" i="29"/>
  <c r="EN5" i="29"/>
  <c r="EN17" i="29"/>
  <c r="EN15" i="29"/>
  <c r="EO4" i="29"/>
  <c r="EN6" i="29"/>
  <c r="EN8" i="29"/>
  <c r="EN9" i="29"/>
  <c r="AY149" i="4" a="1"/>
  <c r="AY149" i="4" s="1"/>
  <c r="AV149" i="4" a="1"/>
  <c r="AV149" i="4" s="1"/>
  <c r="AR149" i="4" a="1"/>
  <c r="AR149" i="4" s="1"/>
  <c r="AS149" i="4" a="1"/>
  <c r="AS149" i="4" s="1"/>
  <c r="AX152" i="4" a="1"/>
  <c r="AX152" i="4" s="1"/>
  <c r="AN152" i="4" a="1"/>
  <c r="AN152" i="4" s="1"/>
  <c r="AW151" i="4" a="1"/>
  <c r="AW151" i="4" s="1"/>
  <c r="AZ149" i="4" a="1"/>
  <c r="AZ149" i="4" s="1"/>
  <c r="AO150" i="4" a="1"/>
  <c r="AO150" i="4" s="1"/>
  <c r="AQ150" i="4" a="1"/>
  <c r="AQ150" i="4" s="1"/>
  <c r="BA151" i="4" a="1"/>
  <c r="BA151" i="4" s="1"/>
  <c r="AU150" i="4" a="1"/>
  <c r="AU150" i="4" s="1"/>
  <c r="J234" i="4" l="1"/>
  <c r="BF234" i="4" s="1"/>
  <c r="L234" i="4"/>
  <c r="BH234" i="4" s="1"/>
  <c r="G234" i="4"/>
  <c r="BC234" i="4" s="1"/>
  <c r="M234" i="4"/>
  <c r="BI234" i="4" s="1"/>
  <c r="U235" i="4"/>
  <c r="BQ235" i="4" s="1"/>
  <c r="O234" i="4"/>
  <c r="BK234" i="4" s="1"/>
  <c r="P234" i="4"/>
  <c r="BL234" i="4" s="1"/>
  <c r="T234" i="4"/>
  <c r="BP234" i="4" s="1"/>
  <c r="R234" i="4"/>
  <c r="BN234" i="4" s="1"/>
  <c r="S234" i="4"/>
  <c r="BO234" i="4" s="1"/>
  <c r="Q234" i="4"/>
  <c r="BM234" i="4" s="1"/>
  <c r="K234" i="4"/>
  <c r="BG234" i="4" s="1"/>
  <c r="I234" i="4"/>
  <c r="BE234" i="4" s="1"/>
  <c r="H234" i="4"/>
  <c r="BD234" i="4" s="1"/>
  <c r="AM150" i="4" a="1"/>
  <c r="AM150" i="4" s="1"/>
  <c r="AP150" i="4" a="1"/>
  <c r="AP150" i="4" s="1"/>
  <c r="EO9" i="29"/>
  <c r="EO10" i="29"/>
  <c r="EP4" i="29"/>
  <c r="EO15" i="29"/>
  <c r="EO17" i="29"/>
  <c r="EO7" i="29"/>
  <c r="EO13" i="29"/>
  <c r="EO14" i="29"/>
  <c r="EO11" i="29"/>
  <c r="EO18" i="29"/>
  <c r="EO16" i="29"/>
  <c r="EO5" i="29"/>
  <c r="EO6" i="29"/>
  <c r="EO8" i="29"/>
  <c r="EO12" i="29"/>
  <c r="AY150" i="4" a="1"/>
  <c r="AY150" i="4" s="1"/>
  <c r="AX153" i="4" a="1"/>
  <c r="AX153" i="4" s="1"/>
  <c r="AS150" i="4" a="1"/>
  <c r="AS150" i="4" s="1"/>
  <c r="AR150" i="4" a="1"/>
  <c r="AR150" i="4" s="1"/>
  <c r="AV150" i="4" a="1"/>
  <c r="AV150" i="4" s="1"/>
  <c r="AO151" i="4" a="1"/>
  <c r="AO151" i="4" s="1"/>
  <c r="BA152" i="4" a="1"/>
  <c r="BA152" i="4" s="1"/>
  <c r="AW152" i="4" a="1"/>
  <c r="AW152" i="4" s="1"/>
  <c r="AQ151" i="4" a="1"/>
  <c r="AQ151" i="4" s="1"/>
  <c r="AN153" i="4" a="1"/>
  <c r="AN153" i="4" s="1"/>
  <c r="AU151" i="4" a="1"/>
  <c r="AU151" i="4" s="1"/>
  <c r="AZ150" i="4" a="1"/>
  <c r="AZ150" i="4" s="1"/>
  <c r="H235" i="4" l="1"/>
  <c r="BD235" i="4" s="1"/>
  <c r="I235" i="4"/>
  <c r="BE235" i="4" s="1"/>
  <c r="K235" i="4"/>
  <c r="BG235" i="4" s="1"/>
  <c r="Q235" i="4"/>
  <c r="BM235" i="4" s="1"/>
  <c r="S235" i="4"/>
  <c r="BO235" i="4" s="1"/>
  <c r="R235" i="4"/>
  <c r="BN235" i="4" s="1"/>
  <c r="T235" i="4"/>
  <c r="BP235" i="4" s="1"/>
  <c r="P235" i="4"/>
  <c r="BL235" i="4" s="1"/>
  <c r="O235" i="4"/>
  <c r="BK235" i="4" s="1"/>
  <c r="U236" i="4"/>
  <c r="BQ236" i="4" s="1"/>
  <c r="M235" i="4"/>
  <c r="BI235" i="4" s="1"/>
  <c r="G235" i="4"/>
  <c r="BC235" i="4" s="1"/>
  <c r="L235" i="4"/>
  <c r="BH235" i="4" s="1"/>
  <c r="J235" i="4"/>
  <c r="BF235" i="4" s="1"/>
  <c r="AM151" i="4" a="1"/>
  <c r="AM151" i="4" s="1"/>
  <c r="AP151" i="4" a="1"/>
  <c r="AP151" i="4" s="1"/>
  <c r="EP16" i="29"/>
  <c r="EP15" i="29"/>
  <c r="EP17" i="29"/>
  <c r="EP8" i="29"/>
  <c r="EP18" i="29"/>
  <c r="EP5" i="29"/>
  <c r="EP11" i="29"/>
  <c r="EP7" i="29"/>
  <c r="EQ4" i="29"/>
  <c r="EP10" i="29"/>
  <c r="EP6" i="29"/>
  <c r="EP12" i="29"/>
  <c r="EP13" i="29"/>
  <c r="EP14" i="29"/>
  <c r="EP9" i="29"/>
  <c r="AY151" i="4" a="1"/>
  <c r="AY151" i="4" s="1"/>
  <c r="AS151" i="4" a="1"/>
  <c r="AS151" i="4" s="1"/>
  <c r="AV151" i="4" a="1"/>
  <c r="AV151" i="4" s="1"/>
  <c r="AR151" i="4" a="1"/>
  <c r="AR151" i="4" s="1"/>
  <c r="AX154" i="4" a="1"/>
  <c r="AX154" i="4" s="1"/>
  <c r="AZ151" i="4" a="1"/>
  <c r="AZ151" i="4" s="1"/>
  <c r="BA153" i="4" a="1"/>
  <c r="BA153" i="4" s="1"/>
  <c r="AW153" i="4" a="1"/>
  <c r="AW153" i="4" s="1"/>
  <c r="AN154" i="4" a="1"/>
  <c r="AN154" i="4" s="1"/>
  <c r="AU152" i="4" a="1"/>
  <c r="AU152" i="4" s="1"/>
  <c r="AQ152" i="4" a="1"/>
  <c r="AQ152" i="4" s="1"/>
  <c r="AO152" i="4" a="1"/>
  <c r="AO152" i="4" s="1"/>
  <c r="J236" i="4" l="1"/>
  <c r="BF236" i="4" s="1"/>
  <c r="L236" i="4"/>
  <c r="BH236" i="4" s="1"/>
  <c r="G236" i="4"/>
  <c r="BC236" i="4" s="1"/>
  <c r="M236" i="4"/>
  <c r="BI236" i="4" s="1"/>
  <c r="U237" i="4"/>
  <c r="BQ237" i="4" s="1"/>
  <c r="O236" i="4"/>
  <c r="BK236" i="4" s="1"/>
  <c r="AU235" i="4" a="1"/>
  <c r="AU235" i="4" s="1"/>
  <c r="P236" i="4"/>
  <c r="BL236" i="4" s="1"/>
  <c r="T236" i="4"/>
  <c r="BP236" i="4" s="1"/>
  <c r="R236" i="4"/>
  <c r="BN236" i="4" s="1"/>
  <c r="S236" i="4"/>
  <c r="BO236" i="4" s="1"/>
  <c r="Q236" i="4"/>
  <c r="BM236" i="4" s="1"/>
  <c r="K236" i="4"/>
  <c r="BG236" i="4" s="1"/>
  <c r="I236" i="4"/>
  <c r="BE236" i="4" s="1"/>
  <c r="H236" i="4"/>
  <c r="BD236" i="4" s="1"/>
  <c r="AM152" i="4" a="1"/>
  <c r="AM152" i="4" s="1"/>
  <c r="AP152" i="4" a="1"/>
  <c r="AP152" i="4" s="1"/>
  <c r="EQ5" i="29"/>
  <c r="EQ6" i="29"/>
  <c r="EQ16" i="29"/>
  <c r="EQ17" i="29"/>
  <c r="EQ15" i="29"/>
  <c r="ER4" i="29"/>
  <c r="EQ8" i="29"/>
  <c r="EQ9" i="29"/>
  <c r="EQ10" i="29"/>
  <c r="EQ13" i="29"/>
  <c r="EQ18" i="29"/>
  <c r="EQ7" i="29"/>
  <c r="EQ11" i="29"/>
  <c r="EQ12" i="29"/>
  <c r="EQ14" i="29"/>
  <c r="AY152" i="4" a="1"/>
  <c r="AY152" i="4" s="1"/>
  <c r="AX155" i="4" a="1"/>
  <c r="AX155" i="4" s="1"/>
  <c r="AR152" i="4" a="1"/>
  <c r="AR152" i="4" s="1"/>
  <c r="AV152" i="4" a="1"/>
  <c r="AV152" i="4" s="1"/>
  <c r="AS152" i="4" a="1"/>
  <c r="AS152" i="4" s="1"/>
  <c r="AN155" i="4" a="1"/>
  <c r="AN155" i="4" s="1"/>
  <c r="BA154" i="4" a="1"/>
  <c r="BA154" i="4" s="1"/>
  <c r="AW154" i="4" a="1"/>
  <c r="AW154" i="4" s="1"/>
  <c r="AQ153" i="4" a="1"/>
  <c r="AQ153" i="4" s="1"/>
  <c r="AZ152" i="4" a="1"/>
  <c r="AZ152" i="4" s="1"/>
  <c r="AU153" i="4" a="1"/>
  <c r="AU153" i="4" s="1"/>
  <c r="AO153" i="4" a="1"/>
  <c r="AO153" i="4" s="1"/>
  <c r="H237" i="4" l="1"/>
  <c r="BD237" i="4" s="1"/>
  <c r="I237" i="4"/>
  <c r="BE237" i="4" s="1"/>
  <c r="K237" i="4"/>
  <c r="BG237" i="4" s="1"/>
  <c r="Q237" i="4"/>
  <c r="BM237" i="4" s="1"/>
  <c r="S237" i="4"/>
  <c r="BO237" i="4" s="1"/>
  <c r="R237" i="4"/>
  <c r="BN237" i="4" s="1"/>
  <c r="T237" i="4"/>
  <c r="BP237" i="4" s="1"/>
  <c r="P237" i="4"/>
  <c r="BL237" i="4" s="1"/>
  <c r="O237" i="4"/>
  <c r="BK237" i="4" s="1"/>
  <c r="AU236" i="4" a="1"/>
  <c r="AU236" i="4" s="1"/>
  <c r="U238" i="4"/>
  <c r="BQ238" i="4" s="1"/>
  <c r="M237" i="4"/>
  <c r="BI237" i="4" s="1"/>
  <c r="G237" i="4"/>
  <c r="BC237" i="4" s="1"/>
  <c r="L237" i="4"/>
  <c r="BH237" i="4" s="1"/>
  <c r="J237" i="4"/>
  <c r="BF237" i="4" s="1"/>
  <c r="AM153" i="4" a="1"/>
  <c r="AM153" i="4" s="1"/>
  <c r="AP153" i="4" a="1"/>
  <c r="AP153" i="4" s="1"/>
  <c r="ER11" i="29"/>
  <c r="ER17" i="29"/>
  <c r="ER9" i="29"/>
  <c r="ER15" i="29"/>
  <c r="ER18" i="29"/>
  <c r="ER12" i="29"/>
  <c r="ER14" i="29"/>
  <c r="ER5" i="29"/>
  <c r="ER6" i="29"/>
  <c r="ER7" i="29"/>
  <c r="ER16" i="29"/>
  <c r="ER13" i="29"/>
  <c r="ES4" i="29"/>
  <c r="ER10" i="29"/>
  <c r="ER8" i="29"/>
  <c r="AY153" i="4" a="1"/>
  <c r="AY153" i="4" s="1"/>
  <c r="AS153" i="4" a="1"/>
  <c r="AS153" i="4" s="1"/>
  <c r="AR153" i="4" a="1"/>
  <c r="AR153" i="4" s="1"/>
  <c r="AV153" i="4" a="1"/>
  <c r="AV153" i="4" s="1"/>
  <c r="AX156" i="4" a="1"/>
  <c r="AX156" i="4" s="1"/>
  <c r="AU154" i="4" a="1"/>
  <c r="AU154" i="4" s="1"/>
  <c r="AW155" i="4" a="1"/>
  <c r="AW155" i="4" s="1"/>
  <c r="AQ154" i="4" a="1"/>
  <c r="AQ154" i="4" s="1"/>
  <c r="AZ153" i="4" a="1"/>
  <c r="AZ153" i="4" s="1"/>
  <c r="BA155" i="4" a="1"/>
  <c r="BA155" i="4" s="1"/>
  <c r="AN156" i="4" a="1"/>
  <c r="AN156" i="4" s="1"/>
  <c r="AO154" i="4" a="1"/>
  <c r="AO154" i="4" s="1"/>
  <c r="J238" i="4" l="1"/>
  <c r="BF238" i="4" s="1"/>
  <c r="L238" i="4"/>
  <c r="BH238" i="4" s="1"/>
  <c r="G238" i="4"/>
  <c r="BC238" i="4" s="1"/>
  <c r="M238" i="4"/>
  <c r="BI238" i="4" s="1"/>
  <c r="U239" i="4"/>
  <c r="BQ239" i="4" s="1"/>
  <c r="O238" i="4"/>
  <c r="BK238" i="4" s="1"/>
  <c r="AU237" i="4" a="1"/>
  <c r="AU237" i="4" s="1"/>
  <c r="P238" i="4"/>
  <c r="BL238" i="4" s="1"/>
  <c r="T238" i="4"/>
  <c r="BP238" i="4" s="1"/>
  <c r="R238" i="4"/>
  <c r="BN238" i="4" s="1"/>
  <c r="S238" i="4"/>
  <c r="BO238" i="4" s="1"/>
  <c r="Q238" i="4"/>
  <c r="BM238" i="4" s="1"/>
  <c r="K238" i="4"/>
  <c r="BG238" i="4" s="1"/>
  <c r="I238" i="4"/>
  <c r="BE238" i="4" s="1"/>
  <c r="H238" i="4"/>
  <c r="BD238" i="4" s="1"/>
  <c r="AM154" i="4" a="1"/>
  <c r="AM154" i="4" s="1"/>
  <c r="AP154" i="4" a="1"/>
  <c r="AP154" i="4" s="1"/>
  <c r="ES8" i="29"/>
  <c r="ES12" i="29"/>
  <c r="ES18" i="29"/>
  <c r="ET4" i="29"/>
  <c r="ES5" i="29"/>
  <c r="ES10" i="29"/>
  <c r="ES11" i="29"/>
  <c r="ES7" i="29"/>
  <c r="ES15" i="29"/>
  <c r="ES9" i="29"/>
  <c r="ES14" i="29"/>
  <c r="ES16" i="29"/>
  <c r="ES13" i="29"/>
  <c r="ES17" i="29"/>
  <c r="ES6" i="29"/>
  <c r="AY154" i="4" a="1"/>
  <c r="AY154" i="4" s="1"/>
  <c r="AV154" i="4" a="1"/>
  <c r="AV154" i="4" s="1"/>
  <c r="AR154" i="4" a="1"/>
  <c r="AR154" i="4" s="1"/>
  <c r="AX157" i="4" a="1"/>
  <c r="AX157" i="4" s="1"/>
  <c r="AS154" i="4" a="1"/>
  <c r="AS154" i="4" s="1"/>
  <c r="AQ155" i="4" a="1"/>
  <c r="AQ155" i="4" s="1"/>
  <c r="AO155" i="4" a="1"/>
  <c r="AO155" i="4" s="1"/>
  <c r="AU155" i="4" a="1"/>
  <c r="AU155" i="4" s="1"/>
  <c r="AZ154" i="4" a="1"/>
  <c r="AZ154" i="4" s="1"/>
  <c r="AW156" i="4" a="1"/>
  <c r="AW156" i="4" s="1"/>
  <c r="AN157" i="4" a="1"/>
  <c r="AN157" i="4" s="1"/>
  <c r="BA156" i="4" a="1"/>
  <c r="BA156" i="4" s="1"/>
  <c r="H239" i="4" l="1"/>
  <c r="BD239" i="4" s="1"/>
  <c r="I239" i="4"/>
  <c r="BE239" i="4" s="1"/>
  <c r="K239" i="4"/>
  <c r="BG239" i="4" s="1"/>
  <c r="Q239" i="4"/>
  <c r="BM239" i="4" s="1"/>
  <c r="S239" i="4"/>
  <c r="BO239" i="4" s="1"/>
  <c r="R239" i="4"/>
  <c r="BN239" i="4" s="1"/>
  <c r="T239" i="4"/>
  <c r="BP239" i="4" s="1"/>
  <c r="P239" i="4"/>
  <c r="BL239" i="4" s="1"/>
  <c r="O239" i="4"/>
  <c r="BK239" i="4" s="1"/>
  <c r="AU238" i="4" a="1"/>
  <c r="AU238" i="4" s="1"/>
  <c r="U240" i="4"/>
  <c r="BQ240" i="4" s="1"/>
  <c r="M239" i="4"/>
  <c r="BI239" i="4" s="1"/>
  <c r="G239" i="4"/>
  <c r="BC239" i="4" s="1"/>
  <c r="L239" i="4"/>
  <c r="BH239" i="4" s="1"/>
  <c r="J239" i="4"/>
  <c r="BF239" i="4" s="1"/>
  <c r="AM155" i="4" a="1"/>
  <c r="AM155" i="4" s="1"/>
  <c r="AP155" i="4" a="1"/>
  <c r="AP155" i="4" s="1"/>
  <c r="ET15" i="29"/>
  <c r="ET16" i="29"/>
  <c r="ET10" i="29"/>
  <c r="ET7" i="29"/>
  <c r="ET17" i="29"/>
  <c r="ET13" i="29"/>
  <c r="ET11" i="29"/>
  <c r="ET14" i="29"/>
  <c r="ET18" i="29"/>
  <c r="ET5" i="29"/>
  <c r="ET6" i="29"/>
  <c r="ET9" i="29"/>
  <c r="EU4" i="29"/>
  <c r="ET8" i="29"/>
  <c r="ET12" i="29"/>
  <c r="AY155" i="4" a="1"/>
  <c r="AY155" i="4" s="1"/>
  <c r="AV155" i="4" a="1"/>
  <c r="AV155" i="4" s="1"/>
  <c r="AS155" i="4" a="1"/>
  <c r="AS155" i="4" s="1"/>
  <c r="AX158" i="4" a="1"/>
  <c r="AX158" i="4" s="1"/>
  <c r="AR155" i="4" a="1"/>
  <c r="AR155" i="4" s="1"/>
  <c r="AU156" i="4" a="1"/>
  <c r="AU156" i="4" s="1"/>
  <c r="AW157" i="4" a="1"/>
  <c r="AW157" i="4" s="1"/>
  <c r="BA157" i="4" a="1"/>
  <c r="BA157" i="4" s="1"/>
  <c r="AN158" i="4" a="1"/>
  <c r="AN158" i="4" s="1"/>
  <c r="AZ155" i="4" a="1"/>
  <c r="AZ155" i="4" s="1"/>
  <c r="AO156" i="4" a="1"/>
  <c r="AO156" i="4" s="1"/>
  <c r="AQ156" i="4" a="1"/>
  <c r="AQ156" i="4" s="1"/>
  <c r="J240" i="4" l="1"/>
  <c r="BF240" i="4" s="1"/>
  <c r="L240" i="4"/>
  <c r="BH240" i="4" s="1"/>
  <c r="G240" i="4"/>
  <c r="BC240" i="4" s="1"/>
  <c r="M240" i="4"/>
  <c r="BI240" i="4" s="1"/>
  <c r="U241" i="4"/>
  <c r="BQ241" i="4" s="1"/>
  <c r="O240" i="4"/>
  <c r="BK240" i="4" s="1"/>
  <c r="AU239" i="4" a="1"/>
  <c r="AU239" i="4" s="1"/>
  <c r="P240" i="4"/>
  <c r="BL240" i="4" s="1"/>
  <c r="T240" i="4"/>
  <c r="BP240" i="4" s="1"/>
  <c r="R240" i="4"/>
  <c r="BN240" i="4" s="1"/>
  <c r="S240" i="4"/>
  <c r="BO240" i="4" s="1"/>
  <c r="Q240" i="4"/>
  <c r="BM240" i="4" s="1"/>
  <c r="K240" i="4"/>
  <c r="BG240" i="4" s="1"/>
  <c r="I240" i="4"/>
  <c r="BE240" i="4" s="1"/>
  <c r="H240" i="4"/>
  <c r="BD240" i="4" s="1"/>
  <c r="AM156" i="4" a="1"/>
  <c r="AM156" i="4" s="1"/>
  <c r="AP156" i="4" a="1"/>
  <c r="AP156" i="4" s="1"/>
  <c r="EV4" i="29"/>
  <c r="EU7" i="29"/>
  <c r="EU5" i="29"/>
  <c r="EU10" i="29"/>
  <c r="EU16" i="29"/>
  <c r="EU18" i="29"/>
  <c r="EU12" i="29"/>
  <c r="EU14" i="29"/>
  <c r="EU17" i="29"/>
  <c r="EU13" i="29"/>
  <c r="EU11" i="29"/>
  <c r="EU6" i="29"/>
  <c r="EU8" i="29"/>
  <c r="EU9" i="29"/>
  <c r="EU15" i="29"/>
  <c r="AY156" i="4" a="1"/>
  <c r="AY156" i="4" s="1"/>
  <c r="AX159" i="4" a="1"/>
  <c r="AX159" i="4" s="1"/>
  <c r="AS156" i="4" a="1"/>
  <c r="AS156" i="4" s="1"/>
  <c r="AR156" i="4" a="1"/>
  <c r="AR156" i="4" s="1"/>
  <c r="AV156" i="4" a="1"/>
  <c r="AV156" i="4" s="1"/>
  <c r="AN159" i="4" a="1"/>
  <c r="AN159" i="4" s="1"/>
  <c r="AO157" i="4" a="1"/>
  <c r="AO157" i="4" s="1"/>
  <c r="AU157" i="4" a="1"/>
  <c r="AU157" i="4" s="1"/>
  <c r="BA158" i="4" a="1"/>
  <c r="BA158" i="4" s="1"/>
  <c r="AW158" i="4" a="1"/>
  <c r="AW158" i="4" s="1"/>
  <c r="AQ157" i="4" a="1"/>
  <c r="AQ157" i="4" s="1"/>
  <c r="AZ156" i="4" a="1"/>
  <c r="AZ156" i="4" s="1"/>
  <c r="H241" i="4" l="1"/>
  <c r="BD241" i="4" s="1"/>
  <c r="I241" i="4"/>
  <c r="BE241" i="4" s="1"/>
  <c r="K241" i="4"/>
  <c r="BG241" i="4" s="1"/>
  <c r="Q241" i="4"/>
  <c r="BM241" i="4" s="1"/>
  <c r="S241" i="4"/>
  <c r="BO241" i="4" s="1"/>
  <c r="R241" i="4"/>
  <c r="BN241" i="4" s="1"/>
  <c r="T241" i="4"/>
  <c r="BP241" i="4" s="1"/>
  <c r="P241" i="4"/>
  <c r="BL241" i="4" s="1"/>
  <c r="O241" i="4"/>
  <c r="BK241" i="4" s="1"/>
  <c r="AU240" i="4" a="1"/>
  <c r="AU240" i="4" s="1"/>
  <c r="U242" i="4"/>
  <c r="BQ242" i="4" s="1"/>
  <c r="M241" i="4"/>
  <c r="BI241" i="4" s="1"/>
  <c r="G241" i="4"/>
  <c r="BC241" i="4" s="1"/>
  <c r="L241" i="4"/>
  <c r="BH241" i="4" s="1"/>
  <c r="J241" i="4"/>
  <c r="BF241" i="4" s="1"/>
  <c r="AM157" i="4" a="1"/>
  <c r="AM157" i="4" s="1"/>
  <c r="AP157" i="4" a="1"/>
  <c r="AP157" i="4" s="1"/>
  <c r="EV7" i="29"/>
  <c r="EV18" i="29"/>
  <c r="EV6" i="29"/>
  <c r="EV13" i="29"/>
  <c r="EV8" i="29"/>
  <c r="EV9" i="29"/>
  <c r="EV10" i="29"/>
  <c r="EV11" i="29"/>
  <c r="EV15" i="29"/>
  <c r="EV12" i="29"/>
  <c r="EV16" i="29"/>
  <c r="EV17" i="29"/>
  <c r="EW4" i="29"/>
  <c r="EV14" i="29"/>
  <c r="EV5" i="29"/>
  <c r="AY157" i="4" a="1"/>
  <c r="AY157" i="4" s="1"/>
  <c r="AV157" i="4" a="1"/>
  <c r="AV157" i="4" s="1"/>
  <c r="AX160" i="4" a="1"/>
  <c r="AX160" i="4" s="1"/>
  <c r="AS157" i="4" a="1"/>
  <c r="AS157" i="4" s="1"/>
  <c r="AR157" i="4" a="1"/>
  <c r="AR157" i="4" s="1"/>
  <c r="AQ158" i="4" a="1"/>
  <c r="AQ158" i="4" s="1"/>
  <c r="BA159" i="4" a="1"/>
  <c r="BA159" i="4" s="1"/>
  <c r="AN160" i="4" a="1"/>
  <c r="AN160" i="4" s="1"/>
  <c r="AZ157" i="4" a="1"/>
  <c r="AZ157" i="4" s="1"/>
  <c r="AU158" i="4" a="1"/>
  <c r="AU158" i="4" s="1"/>
  <c r="AW159" i="4" a="1"/>
  <c r="AW159" i="4" s="1"/>
  <c r="AO158" i="4" a="1"/>
  <c r="AO158" i="4" s="1"/>
  <c r="J242" i="4" l="1"/>
  <c r="BF242" i="4" s="1"/>
  <c r="L242" i="4"/>
  <c r="BH242" i="4" s="1"/>
  <c r="G242" i="4"/>
  <c r="BC242" i="4" s="1"/>
  <c r="M242" i="4"/>
  <c r="BI242" i="4" s="1"/>
  <c r="U243" i="4"/>
  <c r="BQ243" i="4" s="1"/>
  <c r="O242" i="4"/>
  <c r="BK242" i="4" s="1"/>
  <c r="AU241" i="4" a="1"/>
  <c r="AU241" i="4" s="1"/>
  <c r="P242" i="4"/>
  <c r="BL242" i="4" s="1"/>
  <c r="T242" i="4"/>
  <c r="BP242" i="4" s="1"/>
  <c r="R242" i="4"/>
  <c r="BN242" i="4" s="1"/>
  <c r="S242" i="4"/>
  <c r="BO242" i="4" s="1"/>
  <c r="Q242" i="4"/>
  <c r="BM242" i="4" s="1"/>
  <c r="K242" i="4"/>
  <c r="BG242" i="4" s="1"/>
  <c r="I242" i="4"/>
  <c r="BE242" i="4" s="1"/>
  <c r="H242" i="4"/>
  <c r="BD242" i="4" s="1"/>
  <c r="AM158" i="4" a="1"/>
  <c r="AM158" i="4" s="1"/>
  <c r="AP158" i="4" a="1"/>
  <c r="AP158" i="4" s="1"/>
  <c r="EW11" i="29"/>
  <c r="EW8" i="29"/>
  <c r="EW10" i="29"/>
  <c r="EW7" i="29"/>
  <c r="EW12" i="29"/>
  <c r="EW13" i="29"/>
  <c r="EX4" i="29"/>
  <c r="EW5" i="29"/>
  <c r="EW18" i="29"/>
  <c r="EW14" i="29"/>
  <c r="EW9" i="29"/>
  <c r="EW15" i="29"/>
  <c r="EW17" i="29"/>
  <c r="EW16" i="29"/>
  <c r="EW6" i="29"/>
  <c r="AY158" i="4" a="1"/>
  <c r="AY158" i="4" s="1"/>
  <c r="AS158" i="4" a="1"/>
  <c r="AS158" i="4" s="1"/>
  <c r="AX161" i="4" a="1"/>
  <c r="AX161" i="4" s="1"/>
  <c r="AV158" i="4" a="1"/>
  <c r="AV158" i="4" s="1"/>
  <c r="AR158" i="4" a="1"/>
  <c r="AR158" i="4" s="1"/>
  <c r="AZ158" i="4" a="1"/>
  <c r="AZ158" i="4" s="1"/>
  <c r="BA160" i="4" a="1"/>
  <c r="BA160" i="4" s="1"/>
  <c r="AW160" i="4" a="1"/>
  <c r="AW160" i="4" s="1"/>
  <c r="AN161" i="4" a="1"/>
  <c r="AN161" i="4" s="1"/>
  <c r="AQ159" i="4" a="1"/>
  <c r="AQ159" i="4" s="1"/>
  <c r="AO159" i="4" a="1"/>
  <c r="AO159" i="4" s="1"/>
  <c r="AU159" i="4" a="1"/>
  <c r="AU159" i="4" s="1"/>
  <c r="H243" i="4" l="1"/>
  <c r="BD243" i="4" s="1"/>
  <c r="I243" i="4"/>
  <c r="BE243" i="4" s="1"/>
  <c r="K243" i="4"/>
  <c r="BG243" i="4" s="1"/>
  <c r="Q243" i="4"/>
  <c r="BM243" i="4" s="1"/>
  <c r="S243" i="4"/>
  <c r="BO243" i="4" s="1"/>
  <c r="R243" i="4"/>
  <c r="BN243" i="4" s="1"/>
  <c r="T243" i="4"/>
  <c r="BP243" i="4" s="1"/>
  <c r="P243" i="4"/>
  <c r="BL243" i="4" s="1"/>
  <c r="O243" i="4"/>
  <c r="BK243" i="4" s="1"/>
  <c r="AU242" i="4" a="1"/>
  <c r="AU242" i="4" s="1"/>
  <c r="U244" i="4"/>
  <c r="BQ244" i="4" s="1"/>
  <c r="M243" i="4"/>
  <c r="BI243" i="4" s="1"/>
  <c r="G243" i="4"/>
  <c r="BC243" i="4" s="1"/>
  <c r="L243" i="4"/>
  <c r="BH243" i="4" s="1"/>
  <c r="J243" i="4"/>
  <c r="BF243" i="4" s="1"/>
  <c r="AM159" i="4" a="1"/>
  <c r="AM159" i="4" s="1"/>
  <c r="AP159" i="4" a="1"/>
  <c r="AP159" i="4" s="1"/>
  <c r="EX18" i="29"/>
  <c r="EY4" i="29"/>
  <c r="EX5" i="29"/>
  <c r="EX6" i="29"/>
  <c r="EX11" i="29"/>
  <c r="EX8" i="29"/>
  <c r="EX10" i="29"/>
  <c r="EX15" i="29"/>
  <c r="EX16" i="29"/>
  <c r="EX13" i="29"/>
  <c r="EX14" i="29"/>
  <c r="EX9" i="29"/>
  <c r="EX17" i="29"/>
  <c r="EX12" i="29"/>
  <c r="EX7" i="29"/>
  <c r="AY159" i="4" a="1"/>
  <c r="AY159" i="4" s="1"/>
  <c r="AV159" i="4" a="1"/>
  <c r="AV159" i="4" s="1"/>
  <c r="AR159" i="4" a="1"/>
  <c r="AR159" i="4" s="1"/>
  <c r="AS159" i="4" a="1"/>
  <c r="AS159" i="4" s="1"/>
  <c r="AX162" i="4" a="1"/>
  <c r="AX162" i="4" s="1"/>
  <c r="AQ160" i="4" a="1"/>
  <c r="AQ160" i="4" s="1"/>
  <c r="AW161" i="4" a="1"/>
  <c r="AW161" i="4" s="1"/>
  <c r="AU160" i="4" a="1"/>
  <c r="AU160" i="4" s="1"/>
  <c r="AN162" i="4" a="1"/>
  <c r="AN162" i="4" s="1"/>
  <c r="BA161" i="4" a="1"/>
  <c r="BA161" i="4" s="1"/>
  <c r="AZ159" i="4" a="1"/>
  <c r="AZ159" i="4" s="1"/>
  <c r="AO160" i="4" a="1"/>
  <c r="AO160" i="4" s="1"/>
  <c r="J244" i="4" l="1"/>
  <c r="BF244" i="4" s="1"/>
  <c r="L244" i="4"/>
  <c r="BH244" i="4" s="1"/>
  <c r="G244" i="4"/>
  <c r="BC244" i="4" s="1"/>
  <c r="M244" i="4"/>
  <c r="BI244" i="4" s="1"/>
  <c r="U245" i="4"/>
  <c r="BQ245" i="4" s="1"/>
  <c r="O244" i="4"/>
  <c r="BK244" i="4" s="1"/>
  <c r="AU243" i="4" a="1"/>
  <c r="AU243" i="4" s="1"/>
  <c r="P244" i="4"/>
  <c r="BL244" i="4" s="1"/>
  <c r="T244" i="4"/>
  <c r="BP244" i="4" s="1"/>
  <c r="R244" i="4"/>
  <c r="BN244" i="4" s="1"/>
  <c r="S244" i="4"/>
  <c r="BO244" i="4" s="1"/>
  <c r="Q244" i="4"/>
  <c r="BM244" i="4" s="1"/>
  <c r="K244" i="4"/>
  <c r="BG244" i="4" s="1"/>
  <c r="I244" i="4"/>
  <c r="BE244" i="4" s="1"/>
  <c r="H244" i="4"/>
  <c r="BD244" i="4" s="1"/>
  <c r="AM160" i="4" a="1"/>
  <c r="AM160" i="4" s="1"/>
  <c r="AP160" i="4" a="1"/>
  <c r="AP160" i="4" s="1"/>
  <c r="EY18" i="29"/>
  <c r="EY8" i="29"/>
  <c r="EY5" i="29"/>
  <c r="EY10" i="29"/>
  <c r="EY14" i="29"/>
  <c r="EY7" i="29"/>
  <c r="EY16" i="29"/>
  <c r="EY15" i="29"/>
  <c r="EY9" i="29"/>
  <c r="EY6" i="29"/>
  <c r="EY12" i="29"/>
  <c r="EY13" i="29"/>
  <c r="EY11" i="29"/>
  <c r="EY17" i="29"/>
  <c r="EZ4" i="29"/>
  <c r="AY160" i="4" a="1"/>
  <c r="AY160" i="4" s="1"/>
  <c r="AV160" i="4" a="1"/>
  <c r="AV160" i="4" s="1"/>
  <c r="AX163" i="4" a="1"/>
  <c r="AX163" i="4" s="1"/>
  <c r="AS160" i="4" a="1"/>
  <c r="AS160" i="4" s="1"/>
  <c r="AR160" i="4" a="1"/>
  <c r="AR160" i="4" s="1"/>
  <c r="AN163" i="4" a="1"/>
  <c r="AN163" i="4" s="1"/>
  <c r="BA162" i="4" a="1"/>
  <c r="BA162" i="4" s="1"/>
  <c r="AU161" i="4" a="1"/>
  <c r="AU161" i="4" s="1"/>
  <c r="AQ161" i="4" a="1"/>
  <c r="AQ161" i="4" s="1"/>
  <c r="AZ160" i="4" a="1"/>
  <c r="AZ160" i="4" s="1"/>
  <c r="AO161" i="4" a="1"/>
  <c r="AO161" i="4" s="1"/>
  <c r="AW162" i="4" a="1"/>
  <c r="AW162" i="4" s="1"/>
  <c r="H245" i="4" l="1"/>
  <c r="BD245" i="4" s="1"/>
  <c r="I245" i="4"/>
  <c r="BE245" i="4" s="1"/>
  <c r="K245" i="4"/>
  <c r="BG245" i="4" s="1"/>
  <c r="Q245" i="4"/>
  <c r="BM245" i="4" s="1"/>
  <c r="S245" i="4"/>
  <c r="BO245" i="4" s="1"/>
  <c r="R245" i="4"/>
  <c r="BN245" i="4" s="1"/>
  <c r="T245" i="4"/>
  <c r="BP245" i="4" s="1"/>
  <c r="P245" i="4"/>
  <c r="BL245" i="4" s="1"/>
  <c r="AU244" i="4" a="1"/>
  <c r="AU244" i="4" s="1"/>
  <c r="O245" i="4"/>
  <c r="BK245" i="4" s="1"/>
  <c r="U246" i="4"/>
  <c r="BQ246" i="4" s="1"/>
  <c r="M245" i="4"/>
  <c r="BI245" i="4" s="1"/>
  <c r="G245" i="4"/>
  <c r="BC245" i="4" s="1"/>
  <c r="L245" i="4"/>
  <c r="BH245" i="4" s="1"/>
  <c r="J245" i="4"/>
  <c r="BF245" i="4" s="1"/>
  <c r="AM161" i="4" a="1"/>
  <c r="AM161" i="4" s="1"/>
  <c r="AP161" i="4" a="1"/>
  <c r="AP161" i="4" s="1"/>
  <c r="EZ18" i="29"/>
  <c r="EZ14" i="29"/>
  <c r="EZ9" i="29"/>
  <c r="EZ11" i="29"/>
  <c r="EZ10" i="29"/>
  <c r="EZ15" i="29"/>
  <c r="EZ16" i="29"/>
  <c r="EZ5" i="29"/>
  <c r="EZ6" i="29"/>
  <c r="EZ7" i="29"/>
  <c r="EZ8" i="29"/>
  <c r="FA4" i="29"/>
  <c r="EZ12" i="29"/>
  <c r="EZ13" i="29"/>
  <c r="EZ17" i="29"/>
  <c r="AY161" i="4" a="1"/>
  <c r="AY161" i="4" s="1"/>
  <c r="AS161" i="4" a="1"/>
  <c r="AS161" i="4" s="1"/>
  <c r="AR161" i="4" a="1"/>
  <c r="AR161" i="4" s="1"/>
  <c r="AV161" i="4" a="1"/>
  <c r="AV161" i="4" s="1"/>
  <c r="AX164" i="4" a="1"/>
  <c r="AX164" i="4" s="1"/>
  <c r="AQ162" i="4" a="1"/>
  <c r="AQ162" i="4" s="1"/>
  <c r="AU162" i="4" a="1"/>
  <c r="AU162" i="4" s="1"/>
  <c r="BA163" i="4" a="1"/>
  <c r="BA163" i="4" s="1"/>
  <c r="AO162" i="4" a="1"/>
  <c r="AO162" i="4" s="1"/>
  <c r="AZ161" i="4" a="1"/>
  <c r="AZ161" i="4" s="1"/>
  <c r="AW163" i="4" a="1"/>
  <c r="AW163" i="4" s="1"/>
  <c r="AN164" i="4" a="1"/>
  <c r="AN164" i="4" s="1"/>
  <c r="J246" i="4" l="1"/>
  <c r="BF246" i="4" s="1"/>
  <c r="L246" i="4"/>
  <c r="BH246" i="4" s="1"/>
  <c r="G246" i="4"/>
  <c r="BC246" i="4" s="1"/>
  <c r="M246" i="4"/>
  <c r="BI246" i="4" s="1"/>
  <c r="U247" i="4"/>
  <c r="BQ247" i="4" s="1"/>
  <c r="O246" i="4"/>
  <c r="BK246" i="4" s="1"/>
  <c r="AU245" i="4" a="1"/>
  <c r="AU245" i="4" s="1"/>
  <c r="P246" i="4"/>
  <c r="BL246" i="4" s="1"/>
  <c r="T246" i="4"/>
  <c r="BP246" i="4" s="1"/>
  <c r="R246" i="4"/>
  <c r="BN246" i="4" s="1"/>
  <c r="S246" i="4"/>
  <c r="BO246" i="4" s="1"/>
  <c r="Q246" i="4"/>
  <c r="BM246" i="4" s="1"/>
  <c r="K246" i="4"/>
  <c r="BG246" i="4" s="1"/>
  <c r="I246" i="4"/>
  <c r="BE246" i="4" s="1"/>
  <c r="H246" i="4"/>
  <c r="BD246" i="4" s="1"/>
  <c r="AM162" i="4" a="1"/>
  <c r="AM162" i="4" s="1"/>
  <c r="AP162" i="4" a="1"/>
  <c r="AP162" i="4" s="1"/>
  <c r="FA8" i="29"/>
  <c r="FA10" i="29"/>
  <c r="FA11" i="29"/>
  <c r="FB4" i="29"/>
  <c r="FA7" i="29"/>
  <c r="FA12" i="29"/>
  <c r="FA18" i="29"/>
  <c r="FA5" i="29"/>
  <c r="FA13" i="29"/>
  <c r="FA15" i="29"/>
  <c r="FA14" i="29"/>
  <c r="FA6" i="29"/>
  <c r="FA16" i="29"/>
  <c r="FA17" i="29"/>
  <c r="FA9" i="29"/>
  <c r="AY162" i="4" a="1"/>
  <c r="AY162" i="4" s="1"/>
  <c r="AX165" i="4" a="1"/>
  <c r="AX165" i="4" s="1"/>
  <c r="AV162" i="4" a="1"/>
  <c r="AV162" i="4" s="1"/>
  <c r="AR162" i="4" a="1"/>
  <c r="AR162" i="4" s="1"/>
  <c r="AS162" i="4" a="1"/>
  <c r="AS162" i="4" s="1"/>
  <c r="BA164" i="4" a="1"/>
  <c r="BA164" i="4" s="1"/>
  <c r="AN165" i="4" a="1"/>
  <c r="AN165" i="4" s="1"/>
  <c r="AZ162" i="4" a="1"/>
  <c r="AZ162" i="4" s="1"/>
  <c r="AU163" i="4" a="1"/>
  <c r="AU163" i="4" s="1"/>
  <c r="AW164" i="4" a="1"/>
  <c r="AW164" i="4" s="1"/>
  <c r="AO163" i="4" a="1"/>
  <c r="AO163" i="4" s="1"/>
  <c r="AQ163" i="4" a="1"/>
  <c r="AQ163" i="4" s="1"/>
  <c r="H247" i="4" l="1"/>
  <c r="BD247" i="4" s="1"/>
  <c r="I247" i="4"/>
  <c r="BE247" i="4" s="1"/>
  <c r="K247" i="4"/>
  <c r="BG247" i="4" s="1"/>
  <c r="Q247" i="4"/>
  <c r="BM247" i="4" s="1"/>
  <c r="S247" i="4"/>
  <c r="BO247" i="4" s="1"/>
  <c r="R247" i="4"/>
  <c r="BN247" i="4" s="1"/>
  <c r="T247" i="4"/>
  <c r="BP247" i="4" s="1"/>
  <c r="P247" i="4"/>
  <c r="BL247" i="4" s="1"/>
  <c r="O247" i="4"/>
  <c r="BK247" i="4" s="1"/>
  <c r="U248" i="4"/>
  <c r="BQ248" i="4" s="1"/>
  <c r="M247" i="4"/>
  <c r="BI247" i="4" s="1"/>
  <c r="G247" i="4"/>
  <c r="BC247" i="4" s="1"/>
  <c r="L247" i="4"/>
  <c r="BH247" i="4" s="1"/>
  <c r="J247" i="4"/>
  <c r="BF247" i="4" s="1"/>
  <c r="AM163" i="4" a="1"/>
  <c r="AM163" i="4" s="1"/>
  <c r="AP163" i="4" a="1"/>
  <c r="AP163" i="4" s="1"/>
  <c r="FB15" i="29"/>
  <c r="FB13" i="29"/>
  <c r="FB14" i="29"/>
  <c r="FC4" i="29"/>
  <c r="FB17" i="29"/>
  <c r="FB7" i="29"/>
  <c r="FB18" i="29"/>
  <c r="FB5" i="29"/>
  <c r="FB6" i="29"/>
  <c r="FB8" i="29"/>
  <c r="FB12" i="29"/>
  <c r="FB16" i="29"/>
  <c r="FB9" i="29"/>
  <c r="FB10" i="29"/>
  <c r="FB11" i="29"/>
  <c r="AY163" i="4" a="1"/>
  <c r="AY163" i="4" s="1"/>
  <c r="AR163" i="4" a="1"/>
  <c r="AR163" i="4" s="1"/>
  <c r="AS163" i="4" a="1"/>
  <c r="AS163" i="4" s="1"/>
  <c r="AV163" i="4" a="1"/>
  <c r="AV163" i="4" s="1"/>
  <c r="AX166" i="4" a="1"/>
  <c r="AX166" i="4" s="1"/>
  <c r="AQ164" i="4" a="1"/>
  <c r="AQ164" i="4" s="1"/>
  <c r="BA165" i="4" a="1"/>
  <c r="BA165" i="4" s="1"/>
  <c r="AO164" i="4" a="1"/>
  <c r="AO164" i="4" s="1"/>
  <c r="AU164" i="4" a="1"/>
  <c r="AU164" i="4" s="1"/>
  <c r="AW165" i="4" a="1"/>
  <c r="AW165" i="4" s="1"/>
  <c r="AZ163" i="4" a="1"/>
  <c r="AZ163" i="4" s="1"/>
  <c r="AN166" i="4" a="1"/>
  <c r="AN166" i="4" s="1"/>
  <c r="J248" i="4" l="1"/>
  <c r="BF248" i="4" s="1"/>
  <c r="L248" i="4"/>
  <c r="BH248" i="4" s="1"/>
  <c r="G248" i="4"/>
  <c r="BC248" i="4" s="1"/>
  <c r="M248" i="4"/>
  <c r="BI248" i="4" s="1"/>
  <c r="U250" i="4"/>
  <c r="BQ250" i="4" s="1"/>
  <c r="O248" i="4"/>
  <c r="BK248" i="4" s="1"/>
  <c r="P248" i="4"/>
  <c r="BL248" i="4" s="1"/>
  <c r="T248" i="4"/>
  <c r="BP248" i="4" s="1"/>
  <c r="R248" i="4"/>
  <c r="BN248" i="4" s="1"/>
  <c r="S248" i="4"/>
  <c r="BO248" i="4" s="1"/>
  <c r="Q248" i="4"/>
  <c r="BM248" i="4" s="1"/>
  <c r="K248" i="4"/>
  <c r="BG248" i="4" s="1"/>
  <c r="I248" i="4"/>
  <c r="BE248" i="4" s="1"/>
  <c r="H248" i="4"/>
  <c r="BD248" i="4" s="1"/>
  <c r="AM164" i="4" a="1"/>
  <c r="AM164" i="4" s="1"/>
  <c r="AP164" i="4" a="1"/>
  <c r="AP164" i="4" s="1"/>
  <c r="FC6" i="29"/>
  <c r="FC7" i="29"/>
  <c r="FD4" i="29"/>
  <c r="FC5" i="29"/>
  <c r="FC8" i="29"/>
  <c r="FC14" i="29"/>
  <c r="FC9" i="29"/>
  <c r="FC11" i="29"/>
  <c r="FC15" i="29"/>
  <c r="FC16" i="29"/>
  <c r="FC12" i="29"/>
  <c r="FC13" i="29"/>
  <c r="FC18" i="29"/>
  <c r="FC17" i="29"/>
  <c r="FC10" i="29"/>
  <c r="AY164" i="4" a="1"/>
  <c r="AY164" i="4" s="1"/>
  <c r="AS164" i="4" a="1"/>
  <c r="AS164" i="4" s="1"/>
  <c r="AV164" i="4" a="1"/>
  <c r="AV164" i="4" s="1"/>
  <c r="AR164" i="4" a="1"/>
  <c r="AR164" i="4" s="1"/>
  <c r="AX167" i="4" a="1"/>
  <c r="AX167" i="4" s="1"/>
  <c r="AZ164" i="4" a="1"/>
  <c r="AZ164" i="4" s="1"/>
  <c r="AU165" i="4" a="1"/>
  <c r="AU165" i="4" s="1"/>
  <c r="AQ165" i="4" a="1"/>
  <c r="AQ165" i="4" s="1"/>
  <c r="AN167" i="4" a="1"/>
  <c r="AN167" i="4" s="1"/>
  <c r="AO165" i="4" a="1"/>
  <c r="AO165" i="4" s="1"/>
  <c r="AW166" i="4" a="1"/>
  <c r="AW166" i="4" s="1"/>
  <c r="BA166" i="4" a="1"/>
  <c r="BA166" i="4" s="1"/>
  <c r="H250" i="4" l="1"/>
  <c r="BD250" i="4" s="1"/>
  <c r="I250" i="4"/>
  <c r="BE250" i="4" s="1"/>
  <c r="K250" i="4"/>
  <c r="BG250" i="4" s="1"/>
  <c r="Q250" i="4"/>
  <c r="BM250" i="4" s="1"/>
  <c r="S250" i="4"/>
  <c r="BO250" i="4" s="1"/>
  <c r="R250" i="4"/>
  <c r="BN250" i="4" s="1"/>
  <c r="T250" i="4"/>
  <c r="BP250" i="4" s="1"/>
  <c r="P250" i="4"/>
  <c r="BL250" i="4" s="1"/>
  <c r="O250" i="4"/>
  <c r="BK250" i="4" s="1"/>
  <c r="U251" i="4"/>
  <c r="BQ251" i="4" s="1"/>
  <c r="M250" i="4"/>
  <c r="BI250" i="4" s="1"/>
  <c r="G250" i="4"/>
  <c r="BC250" i="4" s="1"/>
  <c r="L250" i="4"/>
  <c r="BH250" i="4" s="1"/>
  <c r="J250" i="4"/>
  <c r="BF250" i="4" s="1"/>
  <c r="AM165" i="4" a="1"/>
  <c r="AM165" i="4" s="1"/>
  <c r="AP165" i="4" a="1"/>
  <c r="AP165" i="4" s="1"/>
  <c r="FD17" i="29"/>
  <c r="FD18" i="29"/>
  <c r="FD9" i="29"/>
  <c r="FD8" i="29"/>
  <c r="FD6" i="29"/>
  <c r="FD11" i="29"/>
  <c r="FD12" i="29"/>
  <c r="FD5" i="29"/>
  <c r="FD7" i="29"/>
  <c r="FD13" i="29"/>
  <c r="FD15" i="29"/>
  <c r="FD10" i="29"/>
  <c r="FD14" i="29"/>
  <c r="FD16" i="29"/>
  <c r="FE4" i="29"/>
  <c r="AY165" i="4" a="1"/>
  <c r="AY165" i="4" s="1"/>
  <c r="AV165" i="4" a="1"/>
  <c r="AV165" i="4" s="1"/>
  <c r="AR165" i="4" a="1"/>
  <c r="AR165" i="4" s="1"/>
  <c r="AX168" i="4" a="1"/>
  <c r="AX168" i="4" s="1"/>
  <c r="AS165" i="4" a="1"/>
  <c r="AS165" i="4" s="1"/>
  <c r="BA167" i="4" a="1"/>
  <c r="BA167" i="4" s="1"/>
  <c r="AQ166" i="4" a="1"/>
  <c r="AQ166" i="4" s="1"/>
  <c r="AW167" i="4" a="1"/>
  <c r="AW167" i="4" s="1"/>
  <c r="AN168" i="4" a="1"/>
  <c r="AN168" i="4" s="1"/>
  <c r="AU166" i="4" a="1"/>
  <c r="AU166" i="4" s="1"/>
  <c r="AZ165" i="4" a="1"/>
  <c r="AZ165" i="4" s="1"/>
  <c r="AO166" i="4" a="1"/>
  <c r="AO166" i="4" s="1"/>
  <c r="J251" i="4" l="1"/>
  <c r="BF251" i="4" s="1"/>
  <c r="L251" i="4"/>
  <c r="BH251" i="4" s="1"/>
  <c r="G251" i="4"/>
  <c r="BC251" i="4" s="1"/>
  <c r="M251" i="4"/>
  <c r="BI251" i="4" s="1"/>
  <c r="U252" i="4"/>
  <c r="BQ252" i="4" s="1"/>
  <c r="O251" i="4"/>
  <c r="BK251" i="4" s="1"/>
  <c r="P251" i="4"/>
  <c r="BL251" i="4" s="1"/>
  <c r="T251" i="4"/>
  <c r="BP251" i="4" s="1"/>
  <c r="R251" i="4"/>
  <c r="BN251" i="4" s="1"/>
  <c r="S251" i="4"/>
  <c r="BO251" i="4" s="1"/>
  <c r="Q251" i="4"/>
  <c r="BM251" i="4" s="1"/>
  <c r="K251" i="4"/>
  <c r="BG251" i="4" s="1"/>
  <c r="I251" i="4"/>
  <c r="BE251" i="4" s="1"/>
  <c r="H251" i="4"/>
  <c r="BD251" i="4" s="1"/>
  <c r="AM166" i="4" a="1"/>
  <c r="AM166" i="4" s="1"/>
  <c r="AP166" i="4" a="1"/>
  <c r="AP166" i="4" s="1"/>
  <c r="FE6" i="29"/>
  <c r="FE13" i="29"/>
  <c r="FE14" i="29"/>
  <c r="FE17" i="29"/>
  <c r="FE9" i="29"/>
  <c r="FE10" i="29"/>
  <c r="FE7" i="29"/>
  <c r="FE8" i="29"/>
  <c r="FE11" i="29"/>
  <c r="FE12" i="29"/>
  <c r="FE15" i="29"/>
  <c r="FF4" i="29"/>
  <c r="FE18" i="29"/>
  <c r="FE16" i="29"/>
  <c r="FE5" i="29"/>
  <c r="AY166" i="4" a="1"/>
  <c r="AY166" i="4" s="1"/>
  <c r="AS166" i="4" a="1"/>
  <c r="AS166" i="4" s="1"/>
  <c r="AX169" i="4" a="1"/>
  <c r="AX169" i="4" s="1"/>
  <c r="AV166" i="4" a="1"/>
  <c r="AV166" i="4" s="1"/>
  <c r="AR166" i="4" a="1"/>
  <c r="AR166" i="4" s="1"/>
  <c r="AU167" i="4" a="1"/>
  <c r="AU167" i="4" s="1"/>
  <c r="AW168" i="4" a="1"/>
  <c r="AW168" i="4" s="1"/>
  <c r="AO167" i="4" a="1"/>
  <c r="AO167" i="4" s="1"/>
  <c r="AN169" i="4" a="1"/>
  <c r="AN169" i="4" s="1"/>
  <c r="AQ167" i="4" a="1"/>
  <c r="AQ167" i="4" s="1"/>
  <c r="BA168" i="4" a="1"/>
  <c r="BA168" i="4" s="1"/>
  <c r="AZ166" i="4" a="1"/>
  <c r="AZ166" i="4" s="1"/>
  <c r="H252" i="4" l="1"/>
  <c r="BD252" i="4" s="1"/>
  <c r="I252" i="4"/>
  <c r="BE252" i="4" s="1"/>
  <c r="K252" i="4"/>
  <c r="BG252" i="4" s="1"/>
  <c r="Q252" i="4"/>
  <c r="BM252" i="4" s="1"/>
  <c r="S252" i="4"/>
  <c r="BO252" i="4" s="1"/>
  <c r="R252" i="4"/>
  <c r="BN252" i="4" s="1"/>
  <c r="T252" i="4"/>
  <c r="BP252" i="4" s="1"/>
  <c r="P252" i="4"/>
  <c r="BL252" i="4" s="1"/>
  <c r="O252" i="4"/>
  <c r="BK252" i="4" s="1"/>
  <c r="U253" i="4"/>
  <c r="BQ253" i="4" s="1"/>
  <c r="M252" i="4"/>
  <c r="BI252" i="4" s="1"/>
  <c r="G252" i="4"/>
  <c r="BC252" i="4" s="1"/>
  <c r="L252" i="4"/>
  <c r="BH252" i="4" s="1"/>
  <c r="J252" i="4"/>
  <c r="BF252" i="4" s="1"/>
  <c r="AM167" i="4" a="1"/>
  <c r="AM167" i="4" s="1"/>
  <c r="AP167" i="4" a="1"/>
  <c r="AP167" i="4" s="1"/>
  <c r="FF5" i="29"/>
  <c r="FF6" i="29"/>
  <c r="FF11" i="29"/>
  <c r="FF17" i="29"/>
  <c r="FF13" i="29"/>
  <c r="FF10" i="29"/>
  <c r="FF16" i="29"/>
  <c r="FF12" i="29"/>
  <c r="FF14" i="29"/>
  <c r="FF15" i="29"/>
  <c r="FF18" i="29"/>
  <c r="FF7" i="29"/>
  <c r="FF8" i="29"/>
  <c r="FF9" i="29"/>
  <c r="FG4" i="29"/>
  <c r="AY167" i="4" a="1"/>
  <c r="AY167" i="4" s="1"/>
  <c r="AR167" i="4" a="1"/>
  <c r="AR167" i="4" s="1"/>
  <c r="AX170" i="4" a="1"/>
  <c r="AX170" i="4" s="1"/>
  <c r="AV167" i="4" a="1"/>
  <c r="AV167" i="4" s="1"/>
  <c r="AS167" i="4" a="1"/>
  <c r="AS167" i="4" s="1"/>
  <c r="AW169" i="4" a="1"/>
  <c r="AW169" i="4" s="1"/>
  <c r="BA169" i="4" a="1"/>
  <c r="BA169" i="4" s="1"/>
  <c r="AN170" i="4" a="1"/>
  <c r="AN170" i="4" s="1"/>
  <c r="AQ168" i="4" a="1"/>
  <c r="AQ168" i="4" s="1"/>
  <c r="AZ167" i="4" a="1"/>
  <c r="AZ167" i="4" s="1"/>
  <c r="AO168" i="4" a="1"/>
  <c r="AO168" i="4" s="1"/>
  <c r="AU168" i="4" a="1"/>
  <c r="AU168" i="4" s="1"/>
  <c r="J253" i="4" l="1"/>
  <c r="BF253" i="4" s="1"/>
  <c r="L253" i="4"/>
  <c r="BH253" i="4" s="1"/>
  <c r="G253" i="4"/>
  <c r="BC253" i="4" s="1"/>
  <c r="M253" i="4"/>
  <c r="BI253" i="4" s="1"/>
  <c r="U254" i="4"/>
  <c r="BQ254" i="4" s="1"/>
  <c r="O253" i="4"/>
  <c r="BK253" i="4" s="1"/>
  <c r="P253" i="4"/>
  <c r="BL253" i="4" s="1"/>
  <c r="T253" i="4"/>
  <c r="BP253" i="4" s="1"/>
  <c r="R253" i="4"/>
  <c r="BN253" i="4" s="1"/>
  <c r="S253" i="4"/>
  <c r="BO253" i="4" s="1"/>
  <c r="Q253" i="4"/>
  <c r="BM253" i="4" s="1"/>
  <c r="K253" i="4"/>
  <c r="BG253" i="4" s="1"/>
  <c r="I253" i="4"/>
  <c r="BE253" i="4" s="1"/>
  <c r="H253" i="4"/>
  <c r="BD253" i="4" s="1"/>
  <c r="AM168" i="4" a="1"/>
  <c r="AM168" i="4" s="1"/>
  <c r="AP168" i="4" a="1"/>
  <c r="AP168" i="4" s="1"/>
  <c r="FG7" i="29"/>
  <c r="FG13" i="29"/>
  <c r="FG9" i="29"/>
  <c r="FG18" i="29"/>
  <c r="FG8" i="29"/>
  <c r="FG10" i="29"/>
  <c r="FG11" i="29"/>
  <c r="FG17" i="29"/>
  <c r="FG14" i="29"/>
  <c r="FG16" i="29"/>
  <c r="FG12" i="29"/>
  <c r="FG15" i="29"/>
  <c r="FH4" i="29"/>
  <c r="FG6" i="29"/>
  <c r="FG5" i="29"/>
  <c r="AY168" i="4" a="1"/>
  <c r="AY168" i="4" s="1"/>
  <c r="AS168" i="4" a="1"/>
  <c r="AS168" i="4" s="1"/>
  <c r="AX171" i="4" a="1"/>
  <c r="AX171" i="4" s="1"/>
  <c r="AR168" i="4" a="1"/>
  <c r="AR168" i="4" s="1"/>
  <c r="AV168" i="4" a="1"/>
  <c r="AV168" i="4" s="1"/>
  <c r="AN171" i="4" a="1"/>
  <c r="AN171" i="4" s="1"/>
  <c r="AO169" i="4" a="1"/>
  <c r="AO169" i="4" s="1"/>
  <c r="BA170" i="4" a="1"/>
  <c r="BA170" i="4" s="1"/>
  <c r="AQ169" i="4" a="1"/>
  <c r="AQ169" i="4" s="1"/>
  <c r="AU169" i="4" a="1"/>
  <c r="AU169" i="4" s="1"/>
  <c r="AW170" i="4" a="1"/>
  <c r="AW170" i="4" s="1"/>
  <c r="AZ168" i="4" a="1"/>
  <c r="AZ168" i="4" s="1"/>
  <c r="H254" i="4" l="1"/>
  <c r="BD254" i="4" s="1"/>
  <c r="I254" i="4"/>
  <c r="BE254" i="4" s="1"/>
  <c r="K254" i="4"/>
  <c r="BG254" i="4" s="1"/>
  <c r="Q254" i="4"/>
  <c r="BM254" i="4" s="1"/>
  <c r="S254" i="4"/>
  <c r="BO254" i="4" s="1"/>
  <c r="R254" i="4"/>
  <c r="BN254" i="4" s="1"/>
  <c r="T254" i="4"/>
  <c r="BP254" i="4" s="1"/>
  <c r="P254" i="4"/>
  <c r="BL254" i="4" s="1"/>
  <c r="O254" i="4"/>
  <c r="BK254" i="4" s="1"/>
  <c r="U255" i="4"/>
  <c r="BQ255" i="4" s="1"/>
  <c r="M254" i="4"/>
  <c r="BI254" i="4" s="1"/>
  <c r="G254" i="4"/>
  <c r="BC254" i="4" s="1"/>
  <c r="L254" i="4"/>
  <c r="BH254" i="4" s="1"/>
  <c r="J254" i="4"/>
  <c r="BF254" i="4" s="1"/>
  <c r="AM169" i="4" a="1"/>
  <c r="AM169" i="4" s="1"/>
  <c r="AP169" i="4" a="1"/>
  <c r="AP169" i="4" s="1"/>
  <c r="FI4" i="29"/>
  <c r="FH5" i="29"/>
  <c r="FH11" i="29"/>
  <c r="FH12" i="29"/>
  <c r="FH7" i="29"/>
  <c r="FH8" i="29"/>
  <c r="FH13" i="29"/>
  <c r="FH10" i="29"/>
  <c r="FH9" i="29"/>
  <c r="FH18" i="29"/>
  <c r="FH14" i="29"/>
  <c r="FH16" i="29"/>
  <c r="FH17" i="29"/>
  <c r="FH15" i="29"/>
  <c r="FH6" i="29"/>
  <c r="AY169" i="4" a="1"/>
  <c r="AY169" i="4" s="1"/>
  <c r="AX172" i="4" a="1"/>
  <c r="AX172" i="4" s="1"/>
  <c r="AS169" i="4" a="1"/>
  <c r="AS169" i="4" s="1"/>
  <c r="AV169" i="4" a="1"/>
  <c r="AV169" i="4" s="1"/>
  <c r="AR169" i="4" a="1"/>
  <c r="AR169" i="4" s="1"/>
  <c r="AQ170" i="4" a="1"/>
  <c r="AQ170" i="4" s="1"/>
  <c r="BA171" i="4" a="1"/>
  <c r="BA171" i="4" s="1"/>
  <c r="AO170" i="4" a="1"/>
  <c r="AO170" i="4" s="1"/>
  <c r="AW171" i="4" a="1"/>
  <c r="AW171" i="4" s="1"/>
  <c r="AZ169" i="4" a="1"/>
  <c r="AZ169" i="4" s="1"/>
  <c r="AU170" i="4" a="1"/>
  <c r="AU170" i="4" s="1"/>
  <c r="AN172" i="4" a="1"/>
  <c r="AN172" i="4" s="1"/>
  <c r="J255" i="4" l="1"/>
  <c r="BF255" i="4" s="1"/>
  <c r="L255" i="4"/>
  <c r="BH255" i="4" s="1"/>
  <c r="G255" i="4"/>
  <c r="BC255" i="4" s="1"/>
  <c r="M255" i="4"/>
  <c r="BI255" i="4" s="1"/>
  <c r="U256" i="4"/>
  <c r="BQ256" i="4" s="1"/>
  <c r="O255" i="4"/>
  <c r="BK255" i="4" s="1"/>
  <c r="P255" i="4"/>
  <c r="BL255" i="4" s="1"/>
  <c r="T255" i="4"/>
  <c r="BP255" i="4" s="1"/>
  <c r="R255" i="4"/>
  <c r="BN255" i="4" s="1"/>
  <c r="S255" i="4"/>
  <c r="BO255" i="4" s="1"/>
  <c r="Q255" i="4"/>
  <c r="BM255" i="4" s="1"/>
  <c r="K255" i="4"/>
  <c r="BG255" i="4" s="1"/>
  <c r="I255" i="4"/>
  <c r="BE255" i="4" s="1"/>
  <c r="H255" i="4"/>
  <c r="BD255" i="4" s="1"/>
  <c r="AM170" i="4" a="1"/>
  <c r="AM170" i="4" s="1"/>
  <c r="AP170" i="4" a="1"/>
  <c r="AP170" i="4" s="1"/>
  <c r="FI11" i="29"/>
  <c r="FI12" i="29"/>
  <c r="FI16" i="29"/>
  <c r="FI8" i="29"/>
  <c r="FI17" i="29"/>
  <c r="FI13" i="29"/>
  <c r="FI14" i="29"/>
  <c r="FI5" i="29"/>
  <c r="FI15" i="29"/>
  <c r="FI6" i="29"/>
  <c r="FJ4" i="29"/>
  <c r="FI7" i="29"/>
  <c r="FI9" i="29"/>
  <c r="FI18" i="29"/>
  <c r="FI10" i="29"/>
  <c r="AY170" i="4" a="1"/>
  <c r="AY170" i="4" s="1"/>
  <c r="AV170" i="4" a="1"/>
  <c r="AV170" i="4" s="1"/>
  <c r="AS170" i="4" a="1"/>
  <c r="AS170" i="4" s="1"/>
  <c r="AX173" i="4" a="1"/>
  <c r="AX173" i="4" s="1"/>
  <c r="AR170" i="4" a="1"/>
  <c r="AR170" i="4" s="1"/>
  <c r="AW172" i="4" a="1"/>
  <c r="AW172" i="4" s="1"/>
  <c r="AO171" i="4" a="1"/>
  <c r="AO171" i="4" s="1"/>
  <c r="AN173" i="4" a="1"/>
  <c r="AN173" i="4" s="1"/>
  <c r="AU171" i="4" a="1"/>
  <c r="AU171" i="4" s="1"/>
  <c r="BA172" i="4" a="1"/>
  <c r="BA172" i="4" s="1"/>
  <c r="AZ170" i="4" a="1"/>
  <c r="AZ170" i="4" s="1"/>
  <c r="AQ171" i="4" a="1"/>
  <c r="AQ171" i="4" s="1"/>
  <c r="H256" i="4" l="1"/>
  <c r="BD256" i="4" s="1"/>
  <c r="I256" i="4"/>
  <c r="BE256" i="4" s="1"/>
  <c r="K256" i="4"/>
  <c r="BG256" i="4" s="1"/>
  <c r="Q256" i="4"/>
  <c r="BM256" i="4" s="1"/>
  <c r="S256" i="4"/>
  <c r="BO256" i="4" s="1"/>
  <c r="R256" i="4"/>
  <c r="BN256" i="4" s="1"/>
  <c r="T256" i="4"/>
  <c r="BP256" i="4" s="1"/>
  <c r="P256" i="4"/>
  <c r="BL256" i="4" s="1"/>
  <c r="O256" i="4"/>
  <c r="BK256" i="4" s="1"/>
  <c r="U257" i="4"/>
  <c r="BQ257" i="4" s="1"/>
  <c r="M256" i="4"/>
  <c r="BI256" i="4" s="1"/>
  <c r="G256" i="4"/>
  <c r="BC256" i="4" s="1"/>
  <c r="L256" i="4"/>
  <c r="BH256" i="4" s="1"/>
  <c r="J256" i="4"/>
  <c r="BF256" i="4" s="1"/>
  <c r="AM171" i="4" a="1"/>
  <c r="AM171" i="4" s="1"/>
  <c r="AP171" i="4" a="1"/>
  <c r="AP171" i="4" s="1"/>
  <c r="FJ10" i="29"/>
  <c r="FJ6" i="29"/>
  <c r="FJ15" i="29"/>
  <c r="FJ17" i="29"/>
  <c r="FJ7" i="29"/>
  <c r="FJ11" i="29"/>
  <c r="FJ14" i="29"/>
  <c r="FK4" i="29"/>
  <c r="FJ9" i="29"/>
  <c r="FJ5" i="29"/>
  <c r="FJ13" i="29"/>
  <c r="FJ12" i="29"/>
  <c r="FJ16" i="29"/>
  <c r="FJ18" i="29"/>
  <c r="FJ8" i="29"/>
  <c r="AY171" i="4" a="1"/>
  <c r="AY171" i="4" s="1"/>
  <c r="AS171" i="4" a="1"/>
  <c r="AS171" i="4" s="1"/>
  <c r="AV171" i="4" a="1"/>
  <c r="AV171" i="4" s="1"/>
  <c r="AR171" i="4" a="1"/>
  <c r="AR171" i="4" s="1"/>
  <c r="AX174" i="4" a="1"/>
  <c r="AX174" i="4" s="1"/>
  <c r="AW173" i="4" a="1"/>
  <c r="AW173" i="4" s="1"/>
  <c r="BA173" i="4" a="1"/>
  <c r="BA173" i="4" s="1"/>
  <c r="AU172" i="4" a="1"/>
  <c r="AU172" i="4" s="1"/>
  <c r="AN174" i="4" a="1"/>
  <c r="AN174" i="4" s="1"/>
  <c r="AQ172" i="4" a="1"/>
  <c r="AQ172" i="4" s="1"/>
  <c r="AZ171" i="4" a="1"/>
  <c r="AZ171" i="4" s="1"/>
  <c r="AO172" i="4" a="1"/>
  <c r="AO172" i="4" s="1"/>
  <c r="J257" i="4" l="1"/>
  <c r="BF257" i="4" s="1"/>
  <c r="L257" i="4"/>
  <c r="BH257" i="4" s="1"/>
  <c r="G257" i="4"/>
  <c r="BC257" i="4" s="1"/>
  <c r="M257" i="4"/>
  <c r="BI257" i="4" s="1"/>
  <c r="U258" i="4"/>
  <c r="BQ258" i="4" s="1"/>
  <c r="O257" i="4"/>
  <c r="BK257" i="4" s="1"/>
  <c r="P257" i="4"/>
  <c r="BL257" i="4" s="1"/>
  <c r="T257" i="4"/>
  <c r="BP257" i="4" s="1"/>
  <c r="R257" i="4"/>
  <c r="BN257" i="4" s="1"/>
  <c r="S257" i="4"/>
  <c r="BO257" i="4" s="1"/>
  <c r="Q257" i="4"/>
  <c r="BM257" i="4" s="1"/>
  <c r="K257" i="4"/>
  <c r="BG257" i="4" s="1"/>
  <c r="I257" i="4"/>
  <c r="BE257" i="4" s="1"/>
  <c r="H257" i="4"/>
  <c r="BD257" i="4" s="1"/>
  <c r="AM172" i="4" a="1"/>
  <c r="AM172" i="4" s="1"/>
  <c r="AP172" i="4" a="1"/>
  <c r="AP172" i="4" s="1"/>
  <c r="FK13" i="29"/>
  <c r="FK14" i="29"/>
  <c r="FK17" i="29"/>
  <c r="FK12" i="29"/>
  <c r="FK7" i="29"/>
  <c r="FK8" i="29"/>
  <c r="FK16" i="29"/>
  <c r="FL4" i="29"/>
  <c r="FK9" i="29"/>
  <c r="FK15" i="29"/>
  <c r="FK5" i="29"/>
  <c r="FK11" i="29"/>
  <c r="FK6" i="29"/>
  <c r="FK18" i="29"/>
  <c r="FK10" i="29"/>
  <c r="AY172" i="4" a="1"/>
  <c r="AY172" i="4" s="1"/>
  <c r="AX175" i="4" a="1"/>
  <c r="AX175" i="4" s="1"/>
  <c r="AV172" i="4" a="1"/>
  <c r="AV172" i="4" s="1"/>
  <c r="AR172" i="4" a="1"/>
  <c r="AR172" i="4" s="1"/>
  <c r="AS172" i="4" a="1"/>
  <c r="AS172" i="4" s="1"/>
  <c r="AO173" i="4" a="1"/>
  <c r="AO173" i="4" s="1"/>
  <c r="BA174" i="4" a="1"/>
  <c r="BA174" i="4" s="1"/>
  <c r="AZ172" i="4" a="1"/>
  <c r="AZ172" i="4" s="1"/>
  <c r="AN175" i="4" a="1"/>
  <c r="AN175" i="4" s="1"/>
  <c r="AW174" i="4" a="1"/>
  <c r="AW174" i="4" s="1"/>
  <c r="AQ173" i="4" a="1"/>
  <c r="AQ173" i="4" s="1"/>
  <c r="AU173" i="4" a="1"/>
  <c r="AU173" i="4" s="1"/>
  <c r="H258" i="4" l="1"/>
  <c r="BD258" i="4" s="1"/>
  <c r="I258" i="4"/>
  <c r="BE258" i="4" s="1"/>
  <c r="K258" i="4"/>
  <c r="BG258" i="4" s="1"/>
  <c r="Q258" i="4"/>
  <c r="BM258" i="4" s="1"/>
  <c r="S258" i="4"/>
  <c r="BO258" i="4" s="1"/>
  <c r="R258" i="4"/>
  <c r="BN258" i="4" s="1"/>
  <c r="T258" i="4"/>
  <c r="BP258" i="4" s="1"/>
  <c r="P258" i="4"/>
  <c r="BL258" i="4" s="1"/>
  <c r="O258" i="4"/>
  <c r="BK258" i="4" s="1"/>
  <c r="U259" i="4"/>
  <c r="BQ259" i="4" s="1"/>
  <c r="M258" i="4"/>
  <c r="BI258" i="4" s="1"/>
  <c r="G258" i="4"/>
  <c r="BC258" i="4" s="1"/>
  <c r="L258" i="4"/>
  <c r="BH258" i="4" s="1"/>
  <c r="J258" i="4"/>
  <c r="BF258" i="4" s="1"/>
  <c r="AM173" i="4" a="1"/>
  <c r="AM173" i="4" s="1"/>
  <c r="AP173" i="4" a="1"/>
  <c r="AP173" i="4" s="1"/>
  <c r="FL11" i="29"/>
  <c r="FL7" i="29"/>
  <c r="FL8" i="29"/>
  <c r="FL13" i="29"/>
  <c r="FL14" i="29"/>
  <c r="FL17" i="29"/>
  <c r="FL10" i="29"/>
  <c r="FM4" i="29"/>
  <c r="FL16" i="29"/>
  <c r="FL18" i="29"/>
  <c r="FL15" i="29"/>
  <c r="FL6" i="29"/>
  <c r="FL12" i="29"/>
  <c r="FL5" i="29"/>
  <c r="FL9" i="29"/>
  <c r="AY173" i="4" a="1"/>
  <c r="AY173" i="4" s="1"/>
  <c r="AS173" i="4" a="1"/>
  <c r="AS173" i="4" s="1"/>
  <c r="AV173" i="4" a="1"/>
  <c r="AV173" i="4" s="1"/>
  <c r="AR173" i="4" a="1"/>
  <c r="AR173" i="4" s="1"/>
  <c r="AX176" i="4" a="1"/>
  <c r="AX176" i="4" s="1"/>
  <c r="AQ174" i="4" a="1"/>
  <c r="AQ174" i="4" s="1"/>
  <c r="AU174" i="4" a="1"/>
  <c r="AU174" i="4" s="1"/>
  <c r="AZ173" i="4" a="1"/>
  <c r="AZ173" i="4" s="1"/>
  <c r="AO174" i="4" a="1"/>
  <c r="AO174" i="4" s="1"/>
  <c r="AW175" i="4" a="1"/>
  <c r="AW175" i="4" s="1"/>
  <c r="AN176" i="4" a="1"/>
  <c r="AN176" i="4" s="1"/>
  <c r="BA175" i="4" a="1"/>
  <c r="BA175" i="4" s="1"/>
  <c r="J259" i="4" l="1"/>
  <c r="BF259" i="4" s="1"/>
  <c r="L259" i="4"/>
  <c r="BH259" i="4" s="1"/>
  <c r="G259" i="4"/>
  <c r="BC259" i="4" s="1"/>
  <c r="M259" i="4"/>
  <c r="BI259" i="4" s="1"/>
  <c r="U260" i="4"/>
  <c r="BQ260" i="4" s="1"/>
  <c r="O259" i="4"/>
  <c r="BK259" i="4" s="1"/>
  <c r="P259" i="4"/>
  <c r="BL259" i="4" s="1"/>
  <c r="T259" i="4"/>
  <c r="BP259" i="4" s="1"/>
  <c r="R259" i="4"/>
  <c r="BN259" i="4" s="1"/>
  <c r="S259" i="4"/>
  <c r="BO259" i="4" s="1"/>
  <c r="Q259" i="4"/>
  <c r="BM259" i="4" s="1"/>
  <c r="K259" i="4"/>
  <c r="BG259" i="4" s="1"/>
  <c r="I259" i="4"/>
  <c r="BE259" i="4" s="1"/>
  <c r="H259" i="4"/>
  <c r="BD259" i="4" s="1"/>
  <c r="AM174" i="4" a="1"/>
  <c r="AM174" i="4" s="1"/>
  <c r="AP174" i="4" a="1"/>
  <c r="AP174" i="4" s="1"/>
  <c r="FN4" i="29"/>
  <c r="FM18" i="29"/>
  <c r="FM7" i="29"/>
  <c r="FM8" i="29"/>
  <c r="FM17" i="29"/>
  <c r="FM6" i="29"/>
  <c r="FM14" i="29"/>
  <c r="FM11" i="29"/>
  <c r="FM16" i="29"/>
  <c r="FM13" i="29"/>
  <c r="FM15" i="29"/>
  <c r="FM5" i="29"/>
  <c r="FM10" i="29"/>
  <c r="FM12" i="29"/>
  <c r="FM9" i="29"/>
  <c r="AY174" i="4" a="1"/>
  <c r="AY174" i="4" s="1"/>
  <c r="AV174" i="4" a="1"/>
  <c r="AV174" i="4" s="1"/>
  <c r="AS174" i="4" a="1"/>
  <c r="AS174" i="4" s="1"/>
  <c r="AX177" i="4" a="1"/>
  <c r="AX177" i="4" s="1"/>
  <c r="AR174" i="4" a="1"/>
  <c r="AR174" i="4" s="1"/>
  <c r="AO175" i="4" a="1"/>
  <c r="AO175" i="4" s="1"/>
  <c r="AZ174" i="4" a="1"/>
  <c r="AZ174" i="4" s="1"/>
  <c r="AW176" i="4" a="1"/>
  <c r="AW176" i="4" s="1"/>
  <c r="AU175" i="4" a="1"/>
  <c r="AU175" i="4" s="1"/>
  <c r="AN177" i="4" a="1"/>
  <c r="AN177" i="4" s="1"/>
  <c r="BA176" i="4" a="1"/>
  <c r="BA176" i="4" s="1"/>
  <c r="AQ175" i="4" a="1"/>
  <c r="AQ175" i="4" s="1"/>
  <c r="H260" i="4" l="1"/>
  <c r="BD260" i="4" s="1"/>
  <c r="I260" i="4"/>
  <c r="BE260" i="4" s="1"/>
  <c r="K260" i="4"/>
  <c r="BG260" i="4" s="1"/>
  <c r="Q260" i="4"/>
  <c r="BM260" i="4" s="1"/>
  <c r="S260" i="4"/>
  <c r="BO260" i="4" s="1"/>
  <c r="R260" i="4"/>
  <c r="BN260" i="4" s="1"/>
  <c r="T260" i="4"/>
  <c r="BP260" i="4" s="1"/>
  <c r="P260" i="4"/>
  <c r="BL260" i="4" s="1"/>
  <c r="O260" i="4"/>
  <c r="BK260" i="4" s="1"/>
  <c r="U261" i="4"/>
  <c r="BQ261" i="4" s="1"/>
  <c r="M260" i="4"/>
  <c r="BI260" i="4" s="1"/>
  <c r="G260" i="4"/>
  <c r="BC260" i="4" s="1"/>
  <c r="L260" i="4"/>
  <c r="BH260" i="4" s="1"/>
  <c r="J260" i="4"/>
  <c r="BF260" i="4" s="1"/>
  <c r="AM175" i="4" a="1"/>
  <c r="AM175" i="4" s="1"/>
  <c r="AP175" i="4" a="1"/>
  <c r="AP175" i="4" s="1"/>
  <c r="FN9" i="29"/>
  <c r="FN12" i="29"/>
  <c r="FN16" i="29"/>
  <c r="FN17" i="29"/>
  <c r="FN8" i="29"/>
  <c r="FN5" i="29"/>
  <c r="FN15" i="29"/>
  <c r="FN7" i="29"/>
  <c r="FN10" i="29"/>
  <c r="FN11" i="29"/>
  <c r="FN18" i="29"/>
  <c r="FN13" i="29"/>
  <c r="FN14" i="29"/>
  <c r="FN6" i="29"/>
  <c r="FB3" i="29"/>
  <c r="FO4" i="29"/>
  <c r="AY175" i="4" a="1"/>
  <c r="AY175" i="4" s="1"/>
  <c r="AX178" i="4" a="1"/>
  <c r="AX178" i="4" s="1"/>
  <c r="AV175" i="4" a="1"/>
  <c r="AV175" i="4" s="1"/>
  <c r="AS175" i="4" a="1"/>
  <c r="AS175" i="4" s="1"/>
  <c r="AR175" i="4" a="1"/>
  <c r="AR175" i="4" s="1"/>
  <c r="BA177" i="4" a="1"/>
  <c r="BA177" i="4" s="1"/>
  <c r="AQ176" i="4" a="1"/>
  <c r="AQ176" i="4" s="1"/>
  <c r="AW177" i="4" a="1"/>
  <c r="AW177" i="4" s="1"/>
  <c r="AO176" i="4" a="1"/>
  <c r="AO176" i="4" s="1"/>
  <c r="AN178" i="4" a="1"/>
  <c r="AN178" i="4" s="1"/>
  <c r="AU176" i="4" a="1"/>
  <c r="AU176" i="4" s="1"/>
  <c r="AZ175" i="4" a="1"/>
  <c r="AZ175" i="4" s="1"/>
  <c r="J261" i="4" l="1"/>
  <c r="BF261" i="4" s="1"/>
  <c r="L261" i="4"/>
  <c r="BH261" i="4" s="1"/>
  <c r="G261" i="4"/>
  <c r="BC261" i="4" s="1"/>
  <c r="M261" i="4"/>
  <c r="BI261" i="4" s="1"/>
  <c r="U262" i="4"/>
  <c r="BQ262" i="4" s="1"/>
  <c r="O261" i="4"/>
  <c r="BK261" i="4" s="1"/>
  <c r="P261" i="4"/>
  <c r="BL261" i="4" s="1"/>
  <c r="T261" i="4"/>
  <c r="BP261" i="4" s="1"/>
  <c r="R261" i="4"/>
  <c r="BN261" i="4" s="1"/>
  <c r="S261" i="4"/>
  <c r="BO261" i="4" s="1"/>
  <c r="Q261" i="4"/>
  <c r="BM261" i="4" s="1"/>
  <c r="K261" i="4"/>
  <c r="BG261" i="4" s="1"/>
  <c r="I261" i="4"/>
  <c r="BE261" i="4" s="1"/>
  <c r="H261" i="4"/>
  <c r="BD261" i="4" s="1"/>
  <c r="AM176" i="4" a="1"/>
  <c r="AM176" i="4" s="1"/>
  <c r="AP176" i="4" a="1"/>
  <c r="AP176" i="4" s="1"/>
  <c r="FO12" i="29"/>
  <c r="FO18" i="29"/>
  <c r="FP4" i="29"/>
  <c r="FO9" i="29"/>
  <c r="FO10" i="29"/>
  <c r="FO5" i="29"/>
  <c r="FO6" i="29"/>
  <c r="FO11" i="29"/>
  <c r="FO7" i="29"/>
  <c r="FO8" i="29"/>
  <c r="FO15" i="29"/>
  <c r="FO16" i="29"/>
  <c r="FO17" i="29"/>
  <c r="FO14" i="29"/>
  <c r="FO13" i="29"/>
  <c r="AY176" i="4" a="1"/>
  <c r="AY176" i="4" s="1"/>
  <c r="AV176" i="4" a="1"/>
  <c r="AV176" i="4" s="1"/>
  <c r="AX179" i="4" a="1"/>
  <c r="AX179" i="4" s="1"/>
  <c r="AS176" i="4" a="1"/>
  <c r="AS176" i="4" s="1"/>
  <c r="AR176" i="4" a="1"/>
  <c r="AR176" i="4" s="1"/>
  <c r="AZ176" i="4" a="1"/>
  <c r="AZ176" i="4" s="1"/>
  <c r="AQ177" i="4" a="1"/>
  <c r="AQ177" i="4" s="1"/>
  <c r="AO177" i="4" a="1"/>
  <c r="AO177" i="4" s="1"/>
  <c r="BA178" i="4" a="1"/>
  <c r="BA178" i="4" s="1"/>
  <c r="AU177" i="4" a="1"/>
  <c r="AU177" i="4" s="1"/>
  <c r="AW178" i="4" a="1"/>
  <c r="AW178" i="4" s="1"/>
  <c r="AN179" i="4" a="1"/>
  <c r="AN179" i="4" s="1"/>
  <c r="H262" i="4" l="1"/>
  <c r="BD262" i="4" s="1"/>
  <c r="I262" i="4"/>
  <c r="BE262" i="4" s="1"/>
  <c r="K262" i="4"/>
  <c r="BG262" i="4" s="1"/>
  <c r="Q262" i="4"/>
  <c r="BM262" i="4" s="1"/>
  <c r="S262" i="4"/>
  <c r="BO262" i="4" s="1"/>
  <c r="R262" i="4"/>
  <c r="BN262" i="4" s="1"/>
  <c r="T262" i="4"/>
  <c r="BP262" i="4" s="1"/>
  <c r="P262" i="4"/>
  <c r="BL262" i="4" s="1"/>
  <c r="O262" i="4"/>
  <c r="BK262" i="4" s="1"/>
  <c r="U263" i="4"/>
  <c r="BQ263" i="4" s="1"/>
  <c r="M262" i="4"/>
  <c r="BI262" i="4" s="1"/>
  <c r="G262" i="4"/>
  <c r="BC262" i="4" s="1"/>
  <c r="L262" i="4"/>
  <c r="BH262" i="4" s="1"/>
  <c r="J262" i="4"/>
  <c r="BF262" i="4" s="1"/>
  <c r="AM177" i="4" a="1"/>
  <c r="AM177" i="4" s="1"/>
  <c r="AP177" i="4" a="1"/>
  <c r="AP177" i="4" s="1"/>
  <c r="FP13" i="29"/>
  <c r="FP5" i="29"/>
  <c r="FP12" i="29"/>
  <c r="FP18" i="29"/>
  <c r="FP8" i="29"/>
  <c r="FP14" i="29"/>
  <c r="FQ4" i="29"/>
  <c r="FP10" i="29"/>
  <c r="FP15" i="29"/>
  <c r="FP6" i="29"/>
  <c r="FP7" i="29"/>
  <c r="FP9" i="29"/>
  <c r="FP16" i="29"/>
  <c r="FP17" i="29"/>
  <c r="FP11" i="29"/>
  <c r="AY177" i="4" a="1"/>
  <c r="AY177" i="4" s="1"/>
  <c r="AR177" i="4" a="1"/>
  <c r="AR177" i="4" s="1"/>
  <c r="AX180" i="4" a="1"/>
  <c r="AX180" i="4" s="1"/>
  <c r="AV177" i="4" a="1"/>
  <c r="AV177" i="4" s="1"/>
  <c r="AS177" i="4" a="1"/>
  <c r="AS177" i="4" s="1"/>
  <c r="AO178" i="4" a="1"/>
  <c r="AO178" i="4" s="1"/>
  <c r="AW179" i="4" a="1"/>
  <c r="AW179" i="4" s="1"/>
  <c r="AQ178" i="4" a="1"/>
  <c r="AQ178" i="4" s="1"/>
  <c r="AU178" i="4" a="1"/>
  <c r="AU178" i="4" s="1"/>
  <c r="BA179" i="4" a="1"/>
  <c r="BA179" i="4" s="1"/>
  <c r="AN180" i="4" a="1"/>
  <c r="AN180" i="4" s="1"/>
  <c r="AZ177" i="4" a="1"/>
  <c r="AZ177" i="4" s="1"/>
  <c r="J263" i="4" l="1"/>
  <c r="BF263" i="4" s="1"/>
  <c r="L263" i="4"/>
  <c r="BH263" i="4" s="1"/>
  <c r="G263" i="4"/>
  <c r="BC263" i="4" s="1"/>
  <c r="M263" i="4"/>
  <c r="BI263" i="4" s="1"/>
  <c r="U264" i="4"/>
  <c r="BQ264" i="4" s="1"/>
  <c r="O263" i="4"/>
  <c r="BK263" i="4" s="1"/>
  <c r="P263" i="4"/>
  <c r="BL263" i="4" s="1"/>
  <c r="T263" i="4"/>
  <c r="BP263" i="4" s="1"/>
  <c r="R263" i="4"/>
  <c r="BN263" i="4" s="1"/>
  <c r="S263" i="4"/>
  <c r="BO263" i="4" s="1"/>
  <c r="Q263" i="4"/>
  <c r="BM263" i="4" s="1"/>
  <c r="K263" i="4"/>
  <c r="BG263" i="4" s="1"/>
  <c r="I263" i="4"/>
  <c r="BE263" i="4" s="1"/>
  <c r="H263" i="4"/>
  <c r="BD263" i="4" s="1"/>
  <c r="AM178" i="4" a="1"/>
  <c r="AM178" i="4" s="1"/>
  <c r="AP178" i="4" a="1"/>
  <c r="AP178" i="4" s="1"/>
  <c r="FQ6" i="29"/>
  <c r="FR4" i="29"/>
  <c r="FQ5" i="29"/>
  <c r="FQ8" i="29"/>
  <c r="FQ9" i="29"/>
  <c r="FQ16" i="29"/>
  <c r="FQ17" i="29"/>
  <c r="FQ18" i="29"/>
  <c r="FQ10" i="29"/>
  <c r="FQ7" i="29"/>
  <c r="FQ12" i="29"/>
  <c r="FQ13" i="29"/>
  <c r="FQ11" i="29"/>
  <c r="FQ14" i="29"/>
  <c r="FQ15" i="29"/>
  <c r="AY178" i="4" a="1"/>
  <c r="AY178" i="4" s="1"/>
  <c r="AS178" i="4" a="1"/>
  <c r="AS178" i="4" s="1"/>
  <c r="AV178" i="4" a="1"/>
  <c r="AV178" i="4" s="1"/>
  <c r="AR178" i="4" a="1"/>
  <c r="AR178" i="4" s="1"/>
  <c r="AX181" i="4" a="1"/>
  <c r="AX181" i="4" s="1"/>
  <c r="AU179" i="4" a="1"/>
  <c r="AU179" i="4" s="1"/>
  <c r="BA180" i="4" a="1"/>
  <c r="BA180" i="4" s="1"/>
  <c r="AO179" i="4" a="1"/>
  <c r="AO179" i="4" s="1"/>
  <c r="AZ178" i="4" a="1"/>
  <c r="AZ178" i="4" s="1"/>
  <c r="AQ179" i="4" a="1"/>
  <c r="AQ179" i="4" s="1"/>
  <c r="AN181" i="4" a="1"/>
  <c r="AN181" i="4" s="1"/>
  <c r="AW180" i="4" a="1"/>
  <c r="AW180" i="4" s="1"/>
  <c r="H264" i="4" l="1"/>
  <c r="BD264" i="4" s="1"/>
  <c r="I264" i="4"/>
  <c r="BE264" i="4" s="1"/>
  <c r="K264" i="4"/>
  <c r="BG264" i="4" s="1"/>
  <c r="Q264" i="4"/>
  <c r="BM264" i="4" s="1"/>
  <c r="S264" i="4"/>
  <c r="BO264" i="4" s="1"/>
  <c r="R264" i="4"/>
  <c r="BN264" i="4" s="1"/>
  <c r="T264" i="4"/>
  <c r="BP264" i="4" s="1"/>
  <c r="P264" i="4"/>
  <c r="BL264" i="4" s="1"/>
  <c r="O264" i="4"/>
  <c r="BK264" i="4" s="1"/>
  <c r="U265" i="4"/>
  <c r="BQ265" i="4" s="1"/>
  <c r="M264" i="4"/>
  <c r="BI264" i="4" s="1"/>
  <c r="G264" i="4"/>
  <c r="BC264" i="4" s="1"/>
  <c r="L264" i="4"/>
  <c r="BH264" i="4" s="1"/>
  <c r="J264" i="4"/>
  <c r="BF264" i="4" s="1"/>
  <c r="AM179" i="4" a="1"/>
  <c r="AM179" i="4" s="1"/>
  <c r="AP179" i="4" a="1"/>
  <c r="AP179" i="4" s="1"/>
  <c r="FR16" i="29"/>
  <c r="FS4" i="29"/>
  <c r="FR9" i="29"/>
  <c r="FR5" i="29"/>
  <c r="FR18" i="29"/>
  <c r="FR10" i="29"/>
  <c r="FR11" i="29"/>
  <c r="FR14" i="29"/>
  <c r="FR15" i="29"/>
  <c r="FR8" i="29"/>
  <c r="FR7" i="29"/>
  <c r="FR12" i="29"/>
  <c r="FR17" i="29"/>
  <c r="FR6" i="29"/>
  <c r="FR13" i="29"/>
  <c r="AY179" i="4" a="1"/>
  <c r="AY179" i="4" s="1"/>
  <c r="AX182" i="4" a="1"/>
  <c r="AX182" i="4" s="1"/>
  <c r="AR179" i="4" a="1"/>
  <c r="AR179" i="4" s="1"/>
  <c r="AV179" i="4" a="1"/>
  <c r="AV179" i="4" s="1"/>
  <c r="AS179" i="4" a="1"/>
  <c r="AS179" i="4" s="1"/>
  <c r="AQ180" i="4" a="1"/>
  <c r="AQ180" i="4" s="1"/>
  <c r="AN182" i="4" a="1"/>
  <c r="AN182" i="4" s="1"/>
  <c r="AZ179" i="4" a="1"/>
  <c r="AZ179" i="4" s="1"/>
  <c r="AO180" i="4" a="1"/>
  <c r="AO180" i="4" s="1"/>
  <c r="AW181" i="4" a="1"/>
  <c r="AW181" i="4" s="1"/>
  <c r="BA181" i="4" a="1"/>
  <c r="BA181" i="4" s="1"/>
  <c r="AU180" i="4" a="1"/>
  <c r="AU180" i="4" s="1"/>
  <c r="J265" i="4" l="1"/>
  <c r="BF265" i="4" s="1"/>
  <c r="L265" i="4"/>
  <c r="BH265" i="4" s="1"/>
  <c r="G265" i="4"/>
  <c r="BC265" i="4" s="1"/>
  <c r="M265" i="4"/>
  <c r="BI265" i="4" s="1"/>
  <c r="U266" i="4"/>
  <c r="BQ266" i="4" s="1"/>
  <c r="O265" i="4"/>
  <c r="BK265" i="4" s="1"/>
  <c r="P265" i="4"/>
  <c r="BL265" i="4" s="1"/>
  <c r="T265" i="4"/>
  <c r="BP265" i="4" s="1"/>
  <c r="R265" i="4"/>
  <c r="BN265" i="4" s="1"/>
  <c r="S265" i="4"/>
  <c r="BO265" i="4" s="1"/>
  <c r="Q265" i="4"/>
  <c r="BM265" i="4" s="1"/>
  <c r="K265" i="4"/>
  <c r="BG265" i="4" s="1"/>
  <c r="I265" i="4"/>
  <c r="BE265" i="4" s="1"/>
  <c r="H265" i="4"/>
  <c r="BD265" i="4" s="1"/>
  <c r="AM180" i="4" a="1"/>
  <c r="AM180" i="4" s="1"/>
  <c r="AP180" i="4" a="1"/>
  <c r="AP180" i="4" s="1"/>
  <c r="FS12" i="29"/>
  <c r="FS18" i="29"/>
  <c r="FS5" i="29"/>
  <c r="FS9" i="29"/>
  <c r="FS11" i="29"/>
  <c r="FS17" i="29"/>
  <c r="FS7" i="29"/>
  <c r="FT4" i="29"/>
  <c r="FS8" i="29"/>
  <c r="FS16" i="29"/>
  <c r="FS10" i="29"/>
  <c r="FS6" i="29"/>
  <c r="FS15" i="29"/>
  <c r="FS13" i="29"/>
  <c r="FS14" i="29"/>
  <c r="AY180" i="4" a="1"/>
  <c r="AY180" i="4" s="1"/>
  <c r="AS180" i="4" a="1"/>
  <c r="AS180" i="4" s="1"/>
  <c r="AR180" i="4" a="1"/>
  <c r="AR180" i="4" s="1"/>
  <c r="AV180" i="4" a="1"/>
  <c r="AV180" i="4" s="1"/>
  <c r="AX183" i="4" a="1"/>
  <c r="AX183" i="4" s="1"/>
  <c r="AZ180" i="4" a="1"/>
  <c r="AZ180" i="4" s="1"/>
  <c r="AN183" i="4" a="1"/>
  <c r="AN183" i="4" s="1"/>
  <c r="AW182" i="4" a="1"/>
  <c r="AW182" i="4" s="1"/>
  <c r="AU181" i="4" a="1"/>
  <c r="AU181" i="4" s="1"/>
  <c r="AQ181" i="4" a="1"/>
  <c r="AQ181" i="4" s="1"/>
  <c r="BA182" i="4" a="1"/>
  <c r="BA182" i="4" s="1"/>
  <c r="AO181" i="4" a="1"/>
  <c r="AO181" i="4" s="1"/>
  <c r="H266" i="4" l="1"/>
  <c r="BD266" i="4" s="1"/>
  <c r="I266" i="4"/>
  <c r="BE266" i="4" s="1"/>
  <c r="K266" i="4"/>
  <c r="BG266" i="4" s="1"/>
  <c r="Q266" i="4"/>
  <c r="BM266" i="4" s="1"/>
  <c r="S266" i="4"/>
  <c r="BO266" i="4" s="1"/>
  <c r="R266" i="4"/>
  <c r="BN266" i="4" s="1"/>
  <c r="T266" i="4"/>
  <c r="BP266" i="4" s="1"/>
  <c r="P266" i="4"/>
  <c r="BL266" i="4" s="1"/>
  <c r="O266" i="4"/>
  <c r="BK266" i="4" s="1"/>
  <c r="U267" i="4"/>
  <c r="BQ267" i="4" s="1"/>
  <c r="M266" i="4"/>
  <c r="BI266" i="4" s="1"/>
  <c r="G266" i="4"/>
  <c r="BC266" i="4" s="1"/>
  <c r="L266" i="4"/>
  <c r="BH266" i="4" s="1"/>
  <c r="J266" i="4"/>
  <c r="BF266" i="4" s="1"/>
  <c r="AM181" i="4" a="1"/>
  <c r="AM181" i="4" s="1"/>
  <c r="AP181" i="4" a="1"/>
  <c r="AP181" i="4" s="1"/>
  <c r="FT18" i="29"/>
  <c r="FT17" i="29"/>
  <c r="FT7" i="29"/>
  <c r="FT6" i="29"/>
  <c r="FU4" i="29"/>
  <c r="FT16" i="29"/>
  <c r="FT8" i="29"/>
  <c r="FT10" i="29"/>
  <c r="FT5" i="29"/>
  <c r="FT9" i="29"/>
  <c r="FT12" i="29"/>
  <c r="FT13" i="29"/>
  <c r="FT14" i="29"/>
  <c r="FT15" i="29"/>
  <c r="FT11" i="29"/>
  <c r="AY181" i="4" a="1"/>
  <c r="AY181" i="4" s="1"/>
  <c r="AV181" i="4" a="1"/>
  <c r="AV181" i="4" s="1"/>
  <c r="AX184" i="4" a="1"/>
  <c r="AX184" i="4" s="1"/>
  <c r="AR181" i="4" a="1"/>
  <c r="AR181" i="4" s="1"/>
  <c r="AS181" i="4" a="1"/>
  <c r="AS181" i="4" s="1"/>
  <c r="AO182" i="4" a="1"/>
  <c r="AO182" i="4" s="1"/>
  <c r="AZ181" i="4" a="1"/>
  <c r="AZ181" i="4" s="1"/>
  <c r="AW183" i="4" a="1"/>
  <c r="AW183" i="4" s="1"/>
  <c r="BA183" i="4" a="1"/>
  <c r="BA183" i="4" s="1"/>
  <c r="AU182" i="4" a="1"/>
  <c r="AU182" i="4" s="1"/>
  <c r="AN184" i="4" a="1"/>
  <c r="AN184" i="4" s="1"/>
  <c r="AQ182" i="4" a="1"/>
  <c r="AQ182" i="4" s="1"/>
  <c r="J267" i="4" l="1"/>
  <c r="BF267" i="4" s="1"/>
  <c r="L267" i="4"/>
  <c r="BH267" i="4" s="1"/>
  <c r="G267" i="4"/>
  <c r="BC267" i="4" s="1"/>
  <c r="M267" i="4"/>
  <c r="BI267" i="4" s="1"/>
  <c r="U268" i="4"/>
  <c r="BQ268" i="4" s="1"/>
  <c r="O267" i="4"/>
  <c r="BK267" i="4" s="1"/>
  <c r="P267" i="4"/>
  <c r="BL267" i="4" s="1"/>
  <c r="T267" i="4"/>
  <c r="BP267" i="4" s="1"/>
  <c r="R267" i="4"/>
  <c r="BN267" i="4" s="1"/>
  <c r="S267" i="4"/>
  <c r="BO267" i="4" s="1"/>
  <c r="Q267" i="4"/>
  <c r="BM267" i="4" s="1"/>
  <c r="K267" i="4"/>
  <c r="BG267" i="4" s="1"/>
  <c r="I267" i="4"/>
  <c r="BE267" i="4" s="1"/>
  <c r="H267" i="4"/>
  <c r="BD267" i="4" s="1"/>
  <c r="AM182" i="4" a="1"/>
  <c r="AM182" i="4" s="1"/>
  <c r="AP182" i="4" a="1"/>
  <c r="AP182" i="4" s="1"/>
  <c r="FU16" i="29"/>
  <c r="FU9" i="29"/>
  <c r="FU10" i="29"/>
  <c r="FV4" i="29"/>
  <c r="FU5" i="29"/>
  <c r="FU15" i="29"/>
  <c r="FU6" i="29"/>
  <c r="FU7" i="29"/>
  <c r="FU14" i="29"/>
  <c r="FU18" i="29"/>
  <c r="FU13" i="29"/>
  <c r="FU12" i="29"/>
  <c r="FU8" i="29"/>
  <c r="FU11" i="29"/>
  <c r="FU17" i="29"/>
  <c r="AY182" i="4" a="1"/>
  <c r="AY182" i="4" s="1"/>
  <c r="AR182" i="4" a="1"/>
  <c r="AR182" i="4" s="1"/>
  <c r="AX185" i="4" a="1"/>
  <c r="AX185" i="4" s="1"/>
  <c r="AS182" i="4" a="1"/>
  <c r="AS182" i="4" s="1"/>
  <c r="AV182" i="4" a="1"/>
  <c r="AV182" i="4" s="1"/>
  <c r="AN185" i="4" a="1"/>
  <c r="AN185" i="4" s="1"/>
  <c r="AW184" i="4" a="1"/>
  <c r="AW184" i="4" s="1"/>
  <c r="AU183" i="4" a="1"/>
  <c r="AU183" i="4" s="1"/>
  <c r="AZ182" i="4" a="1"/>
  <c r="AZ182" i="4" s="1"/>
  <c r="BA184" i="4" a="1"/>
  <c r="BA184" i="4" s="1"/>
  <c r="AQ183" i="4" a="1"/>
  <c r="AQ183" i="4" s="1"/>
  <c r="AO183" i="4" a="1"/>
  <c r="AO183" i="4" s="1"/>
  <c r="H268" i="4" l="1"/>
  <c r="BD268" i="4" s="1"/>
  <c r="I268" i="4"/>
  <c r="BE268" i="4" s="1"/>
  <c r="K268" i="4"/>
  <c r="BG268" i="4" s="1"/>
  <c r="Q268" i="4"/>
  <c r="BM268" i="4" s="1"/>
  <c r="S268" i="4"/>
  <c r="BO268" i="4" s="1"/>
  <c r="R268" i="4"/>
  <c r="BN268" i="4" s="1"/>
  <c r="T268" i="4"/>
  <c r="BP268" i="4" s="1"/>
  <c r="P268" i="4"/>
  <c r="BL268" i="4" s="1"/>
  <c r="O268" i="4"/>
  <c r="BK268" i="4" s="1"/>
  <c r="U269" i="4"/>
  <c r="BQ269" i="4" s="1"/>
  <c r="M268" i="4"/>
  <c r="BI268" i="4" s="1"/>
  <c r="G268" i="4"/>
  <c r="BC268" i="4" s="1"/>
  <c r="L268" i="4"/>
  <c r="BH268" i="4" s="1"/>
  <c r="J268" i="4"/>
  <c r="BF268" i="4" s="1"/>
  <c r="AM183" i="4" a="1"/>
  <c r="AM183" i="4" s="1"/>
  <c r="AP183" i="4" a="1"/>
  <c r="AP183" i="4" s="1"/>
  <c r="FV11" i="29"/>
  <c r="FV16" i="29"/>
  <c r="FV14" i="29"/>
  <c r="FV5" i="29"/>
  <c r="FW4" i="29"/>
  <c r="FV18" i="29"/>
  <c r="FV9" i="29"/>
  <c r="FV15" i="29"/>
  <c r="FV17" i="29"/>
  <c r="FV12" i="29"/>
  <c r="FV10" i="29"/>
  <c r="FV7" i="29"/>
  <c r="FV8" i="29"/>
  <c r="FV6" i="29"/>
  <c r="FV13" i="29"/>
  <c r="AY183" i="4" a="1"/>
  <c r="AY183" i="4" s="1"/>
  <c r="AV183" i="4" a="1"/>
  <c r="AV183" i="4" s="1"/>
  <c r="AS183" i="4" a="1"/>
  <c r="AS183" i="4" s="1"/>
  <c r="AR183" i="4" a="1"/>
  <c r="AR183" i="4" s="1"/>
  <c r="AX186" i="4" a="1"/>
  <c r="AX186" i="4" s="1"/>
  <c r="AZ183" i="4" a="1"/>
  <c r="AZ183" i="4" s="1"/>
  <c r="AQ184" i="4" a="1"/>
  <c r="AQ184" i="4" s="1"/>
  <c r="AU184" i="4" a="1"/>
  <c r="AU184" i="4" s="1"/>
  <c r="BA185" i="4" a="1"/>
  <c r="BA185" i="4" s="1"/>
  <c r="AN186" i="4" a="1"/>
  <c r="AN186" i="4" s="1"/>
  <c r="AO184" i="4" a="1"/>
  <c r="AO184" i="4" s="1"/>
  <c r="AW185" i="4" a="1"/>
  <c r="AW185" i="4" s="1"/>
  <c r="J269" i="4" l="1"/>
  <c r="BF269" i="4" s="1"/>
  <c r="L269" i="4"/>
  <c r="BH269" i="4" s="1"/>
  <c r="G269" i="4"/>
  <c r="BC269" i="4" s="1"/>
  <c r="M269" i="4"/>
  <c r="BI269" i="4" s="1"/>
  <c r="U270" i="4"/>
  <c r="BQ270" i="4" s="1"/>
  <c r="O269" i="4"/>
  <c r="BK269" i="4" s="1"/>
  <c r="P269" i="4"/>
  <c r="BL269" i="4" s="1"/>
  <c r="T269" i="4"/>
  <c r="BP269" i="4" s="1"/>
  <c r="R269" i="4"/>
  <c r="BN269" i="4" s="1"/>
  <c r="S269" i="4"/>
  <c r="BO269" i="4" s="1"/>
  <c r="Q269" i="4"/>
  <c r="BM269" i="4" s="1"/>
  <c r="K269" i="4"/>
  <c r="BG269" i="4" s="1"/>
  <c r="I269" i="4"/>
  <c r="BE269" i="4" s="1"/>
  <c r="H269" i="4"/>
  <c r="BD269" i="4" s="1"/>
  <c r="AM184" i="4" a="1"/>
  <c r="AM184" i="4" s="1"/>
  <c r="AP184" i="4" a="1"/>
  <c r="AP184" i="4" s="1"/>
  <c r="FW14" i="29"/>
  <c r="FW6" i="29"/>
  <c r="FW8" i="29"/>
  <c r="FW5" i="29"/>
  <c r="FX4" i="29"/>
  <c r="FW7" i="29"/>
  <c r="FW17" i="29"/>
  <c r="FW9" i="29"/>
  <c r="FW10" i="29"/>
  <c r="FW12" i="29"/>
  <c r="FW16" i="29"/>
  <c r="FW11" i="29"/>
  <c r="FW18" i="29"/>
  <c r="FW15" i="29"/>
  <c r="FW13" i="29"/>
  <c r="AY184" i="4" a="1"/>
  <c r="AY184" i="4" s="1"/>
  <c r="AX187" i="4" a="1"/>
  <c r="AX187" i="4" s="1"/>
  <c r="AR184" i="4" a="1"/>
  <c r="AR184" i="4" s="1"/>
  <c r="AS184" i="4" a="1"/>
  <c r="AS184" i="4" s="1"/>
  <c r="AV184" i="4" a="1"/>
  <c r="AV184" i="4" s="1"/>
  <c r="AU185" i="4" a="1"/>
  <c r="AU185" i="4" s="1"/>
  <c r="AW186" i="4" a="1"/>
  <c r="AW186" i="4" s="1"/>
  <c r="AQ185" i="4" a="1"/>
  <c r="AQ185" i="4" s="1"/>
  <c r="AO185" i="4" a="1"/>
  <c r="AO185" i="4" s="1"/>
  <c r="AN187" i="4" a="1"/>
  <c r="AN187" i="4" s="1"/>
  <c r="AZ184" i="4" a="1"/>
  <c r="AZ184" i="4" s="1"/>
  <c r="BA186" i="4" a="1"/>
  <c r="BA186" i="4" s="1"/>
  <c r="H270" i="4" l="1"/>
  <c r="BD270" i="4" s="1"/>
  <c r="I270" i="4"/>
  <c r="BE270" i="4" s="1"/>
  <c r="K270" i="4"/>
  <c r="BG270" i="4" s="1"/>
  <c r="Q270" i="4"/>
  <c r="BM270" i="4" s="1"/>
  <c r="S270" i="4"/>
  <c r="BO270" i="4" s="1"/>
  <c r="R270" i="4"/>
  <c r="BN270" i="4" s="1"/>
  <c r="T270" i="4"/>
  <c r="BP270" i="4" s="1"/>
  <c r="P270" i="4"/>
  <c r="BL270" i="4" s="1"/>
  <c r="O270" i="4"/>
  <c r="BK270" i="4" s="1"/>
  <c r="U271" i="4"/>
  <c r="BQ271" i="4" s="1"/>
  <c r="M270" i="4"/>
  <c r="BI270" i="4" s="1"/>
  <c r="G270" i="4"/>
  <c r="BC270" i="4" s="1"/>
  <c r="L270" i="4"/>
  <c r="BH270" i="4" s="1"/>
  <c r="J270" i="4"/>
  <c r="BF270" i="4" s="1"/>
  <c r="AM185" i="4" a="1"/>
  <c r="AM185" i="4" s="1"/>
  <c r="AP185" i="4" a="1"/>
  <c r="AP185" i="4" s="1"/>
  <c r="FX9" i="29"/>
  <c r="FX18" i="29"/>
  <c r="FX10" i="29"/>
  <c r="FX16" i="29"/>
  <c r="FY4" i="29"/>
  <c r="FX5" i="29"/>
  <c r="FX12" i="29"/>
  <c r="FX11" i="29"/>
  <c r="FX15" i="29"/>
  <c r="FX6" i="29"/>
  <c r="FX7" i="29"/>
  <c r="FX8" i="29"/>
  <c r="FX14" i="29"/>
  <c r="FX17" i="29"/>
  <c r="FX13" i="29"/>
  <c r="AY185" i="4" a="1"/>
  <c r="AY185" i="4" s="1"/>
  <c r="AR185" i="4" a="1"/>
  <c r="AR185" i="4" s="1"/>
  <c r="AV185" i="4" a="1"/>
  <c r="AV185" i="4" s="1"/>
  <c r="AS185" i="4" a="1"/>
  <c r="AS185" i="4" s="1"/>
  <c r="AX188" i="4" a="1"/>
  <c r="AX188" i="4" s="1"/>
  <c r="AZ185" i="4" a="1"/>
  <c r="AZ185" i="4" s="1"/>
  <c r="AW187" i="4" a="1"/>
  <c r="AW187" i="4" s="1"/>
  <c r="AN188" i="4" a="1"/>
  <c r="AN188" i="4" s="1"/>
  <c r="AO186" i="4" a="1"/>
  <c r="AO186" i="4" s="1"/>
  <c r="AQ186" i="4" a="1"/>
  <c r="AQ186" i="4" s="1"/>
  <c r="AU186" i="4" a="1"/>
  <c r="AU186" i="4" s="1"/>
  <c r="BA187" i="4" a="1"/>
  <c r="BA187" i="4" s="1"/>
  <c r="J271" i="4" l="1"/>
  <c r="BF271" i="4" s="1"/>
  <c r="L271" i="4"/>
  <c r="BH271" i="4" s="1"/>
  <c r="G271" i="4"/>
  <c r="BC271" i="4" s="1"/>
  <c r="M271" i="4"/>
  <c r="BI271" i="4" s="1"/>
  <c r="U272" i="4"/>
  <c r="BQ272" i="4" s="1"/>
  <c r="O271" i="4"/>
  <c r="BK271" i="4" s="1"/>
  <c r="P271" i="4"/>
  <c r="BL271" i="4" s="1"/>
  <c r="T271" i="4"/>
  <c r="BP271" i="4" s="1"/>
  <c r="R271" i="4"/>
  <c r="BN271" i="4" s="1"/>
  <c r="S271" i="4"/>
  <c r="BO271" i="4" s="1"/>
  <c r="Q271" i="4"/>
  <c r="BM271" i="4" s="1"/>
  <c r="K271" i="4"/>
  <c r="BG271" i="4" s="1"/>
  <c r="I271" i="4"/>
  <c r="BE271" i="4" s="1"/>
  <c r="H271" i="4"/>
  <c r="BD271" i="4" s="1"/>
  <c r="AM186" i="4" a="1"/>
  <c r="AM186" i="4" s="1"/>
  <c r="AP186" i="4" a="1"/>
  <c r="AP186" i="4" s="1"/>
  <c r="FY7" i="29"/>
  <c r="FY18" i="29"/>
  <c r="FY10" i="29"/>
  <c r="FZ4" i="29"/>
  <c r="FY5" i="29"/>
  <c r="FY8" i="29"/>
  <c r="FY12" i="29"/>
  <c r="FY15" i="29"/>
  <c r="FY11" i="29"/>
  <c r="FY9" i="29"/>
  <c r="FY14" i="29"/>
  <c r="FY6" i="29"/>
  <c r="FY16" i="29"/>
  <c r="FY17" i="29"/>
  <c r="FY13" i="29"/>
  <c r="AY186" i="4" a="1"/>
  <c r="AY186" i="4" s="1"/>
  <c r="AR186" i="4" a="1"/>
  <c r="AR186" i="4" s="1"/>
  <c r="AX189" i="4" a="1"/>
  <c r="AX189" i="4" s="1"/>
  <c r="AS186" i="4" a="1"/>
  <c r="AS186" i="4" s="1"/>
  <c r="AV186" i="4" a="1"/>
  <c r="AV186" i="4" s="1"/>
  <c r="AU187" i="4" a="1"/>
  <c r="AU187" i="4" s="1"/>
  <c r="AN189" i="4" a="1"/>
  <c r="AN189" i="4" s="1"/>
  <c r="AQ187" i="4" a="1"/>
  <c r="AQ187" i="4" s="1"/>
  <c r="AW188" i="4" a="1"/>
  <c r="AW188" i="4" s="1"/>
  <c r="AO187" i="4" a="1"/>
  <c r="AO187" i="4" s="1"/>
  <c r="AZ186" i="4" a="1"/>
  <c r="AZ186" i="4" s="1"/>
  <c r="BA188" i="4" a="1"/>
  <c r="BA188" i="4" s="1"/>
  <c r="H272" i="4" l="1"/>
  <c r="BD272" i="4" s="1"/>
  <c r="I272" i="4"/>
  <c r="BE272" i="4" s="1"/>
  <c r="K272" i="4"/>
  <c r="BG272" i="4" s="1"/>
  <c r="Q272" i="4"/>
  <c r="BM272" i="4" s="1"/>
  <c r="S272" i="4"/>
  <c r="BO272" i="4" s="1"/>
  <c r="R272" i="4"/>
  <c r="BN272" i="4" s="1"/>
  <c r="T272" i="4"/>
  <c r="BP272" i="4" s="1"/>
  <c r="P272" i="4"/>
  <c r="BL272" i="4" s="1"/>
  <c r="O272" i="4"/>
  <c r="BK272" i="4" s="1"/>
  <c r="U273" i="4"/>
  <c r="BQ273" i="4" s="1"/>
  <c r="M272" i="4"/>
  <c r="BI272" i="4" s="1"/>
  <c r="G272" i="4"/>
  <c r="BC272" i="4" s="1"/>
  <c r="L272" i="4"/>
  <c r="BH272" i="4" s="1"/>
  <c r="J272" i="4"/>
  <c r="BF272" i="4" s="1"/>
  <c r="AM187" i="4" a="1"/>
  <c r="AM187" i="4" s="1"/>
  <c r="AP187" i="4" a="1"/>
  <c r="AP187" i="4" s="1"/>
  <c r="FZ12" i="29"/>
  <c r="FZ10" i="29"/>
  <c r="FZ11" i="29"/>
  <c r="FZ13" i="29"/>
  <c r="GA4" i="29"/>
  <c r="FZ8" i="29"/>
  <c r="FZ5" i="29"/>
  <c r="FZ15" i="29"/>
  <c r="FZ6" i="29"/>
  <c r="FZ9" i="29"/>
  <c r="FZ16" i="29"/>
  <c r="FZ7" i="29"/>
  <c r="FZ18" i="29"/>
  <c r="FZ14" i="29"/>
  <c r="FZ17" i="29"/>
  <c r="AY187" i="4" a="1"/>
  <c r="AY187" i="4" s="1"/>
  <c r="AV187" i="4" a="1"/>
  <c r="AV187" i="4" s="1"/>
  <c r="AS187" i="4" a="1"/>
  <c r="AS187" i="4" s="1"/>
  <c r="AR187" i="4" a="1"/>
  <c r="AR187" i="4" s="1"/>
  <c r="AX190" i="4" a="1"/>
  <c r="AX190" i="4" s="1"/>
  <c r="AQ188" i="4" a="1"/>
  <c r="AQ188" i="4" s="1"/>
  <c r="BA189" i="4" a="1"/>
  <c r="BA189" i="4" s="1"/>
  <c r="AW189" i="4" a="1"/>
  <c r="AW189" i="4" s="1"/>
  <c r="AZ187" i="4" a="1"/>
  <c r="AZ187" i="4" s="1"/>
  <c r="AN190" i="4" a="1"/>
  <c r="AN190" i="4" s="1"/>
  <c r="AO188" i="4" a="1"/>
  <c r="AO188" i="4" s="1"/>
  <c r="AU188" i="4" a="1"/>
  <c r="AU188" i="4" s="1"/>
  <c r="J273" i="4" l="1"/>
  <c r="BF273" i="4" s="1"/>
  <c r="L273" i="4"/>
  <c r="BH273" i="4" s="1"/>
  <c r="G273" i="4"/>
  <c r="BC273" i="4" s="1"/>
  <c r="M273" i="4"/>
  <c r="BI273" i="4" s="1"/>
  <c r="U274" i="4"/>
  <c r="BQ274" i="4" s="1"/>
  <c r="O273" i="4"/>
  <c r="BK273" i="4" s="1"/>
  <c r="P273" i="4"/>
  <c r="BL273" i="4" s="1"/>
  <c r="T273" i="4"/>
  <c r="BP273" i="4" s="1"/>
  <c r="R273" i="4"/>
  <c r="BN273" i="4" s="1"/>
  <c r="S273" i="4"/>
  <c r="BO273" i="4" s="1"/>
  <c r="Q273" i="4"/>
  <c r="BM273" i="4" s="1"/>
  <c r="K273" i="4"/>
  <c r="BG273" i="4" s="1"/>
  <c r="I273" i="4"/>
  <c r="BE273" i="4" s="1"/>
  <c r="H273" i="4"/>
  <c r="BD273" i="4" s="1"/>
  <c r="AM188" i="4" a="1"/>
  <c r="AM188" i="4" s="1"/>
  <c r="AP188" i="4" a="1"/>
  <c r="AP188" i="4" s="1"/>
  <c r="GA12" i="29"/>
  <c r="GA5" i="29"/>
  <c r="GA6" i="29"/>
  <c r="GA14" i="29"/>
  <c r="GA15" i="29"/>
  <c r="GA16" i="29"/>
  <c r="GA11" i="29"/>
  <c r="GA17" i="29"/>
  <c r="GA18" i="29"/>
  <c r="GB4" i="29"/>
  <c r="GA10" i="29"/>
  <c r="GA8" i="29"/>
  <c r="GA13" i="29"/>
  <c r="GA7" i="29"/>
  <c r="GA9" i="29"/>
  <c r="AY188" i="4" a="1"/>
  <c r="AY188" i="4" s="1"/>
  <c r="AR188" i="4" a="1"/>
  <c r="AR188" i="4" s="1"/>
  <c r="AX191" i="4" a="1"/>
  <c r="AX191" i="4" s="1"/>
  <c r="AS188" i="4" a="1"/>
  <c r="AS188" i="4" s="1"/>
  <c r="AV188" i="4" a="1"/>
  <c r="AV188" i="4" s="1"/>
  <c r="AU189" i="4" a="1"/>
  <c r="AU189" i="4" s="1"/>
  <c r="AW190" i="4" a="1"/>
  <c r="AW190" i="4" s="1"/>
  <c r="AO189" i="4" a="1"/>
  <c r="AO189" i="4" s="1"/>
  <c r="AZ188" i="4" a="1"/>
  <c r="AZ188" i="4" s="1"/>
  <c r="AQ189" i="4" a="1"/>
  <c r="AQ189" i="4" s="1"/>
  <c r="AN191" i="4" a="1"/>
  <c r="AN191" i="4" s="1"/>
  <c r="BA190" i="4" a="1"/>
  <c r="BA190" i="4" s="1"/>
  <c r="H274" i="4" l="1"/>
  <c r="BD274" i="4" s="1"/>
  <c r="I274" i="4"/>
  <c r="BE274" i="4" s="1"/>
  <c r="K274" i="4"/>
  <c r="BG274" i="4" s="1"/>
  <c r="Q274" i="4"/>
  <c r="BM274" i="4" s="1"/>
  <c r="S274" i="4"/>
  <c r="BO274" i="4" s="1"/>
  <c r="R274" i="4"/>
  <c r="BN274" i="4" s="1"/>
  <c r="T274" i="4"/>
  <c r="BP274" i="4" s="1"/>
  <c r="P274" i="4"/>
  <c r="BL274" i="4" s="1"/>
  <c r="O274" i="4"/>
  <c r="BK274" i="4" s="1"/>
  <c r="U275" i="4"/>
  <c r="BQ275" i="4" s="1"/>
  <c r="M274" i="4"/>
  <c r="BI274" i="4" s="1"/>
  <c r="G274" i="4"/>
  <c r="BC274" i="4" s="1"/>
  <c r="L274" i="4"/>
  <c r="BH274" i="4" s="1"/>
  <c r="J274" i="4"/>
  <c r="BF274" i="4" s="1"/>
  <c r="AM189" i="4" a="1"/>
  <c r="AM189" i="4" s="1"/>
  <c r="AP189" i="4" a="1"/>
  <c r="AP189" i="4" s="1"/>
  <c r="GB6" i="29"/>
  <c r="GB7" i="29"/>
  <c r="GB11" i="29"/>
  <c r="GB8" i="29"/>
  <c r="GB9" i="29"/>
  <c r="GB12" i="29"/>
  <c r="GB16" i="29"/>
  <c r="GB14" i="29"/>
  <c r="GB13" i="29"/>
  <c r="GB10" i="29"/>
  <c r="GB17" i="29"/>
  <c r="GB5" i="29"/>
  <c r="GB18" i="29"/>
  <c r="GC4" i="29"/>
  <c r="GB15" i="29"/>
  <c r="AY189" i="4" a="1"/>
  <c r="AY189" i="4" s="1"/>
  <c r="AV189" i="4" a="1"/>
  <c r="AV189" i="4" s="1"/>
  <c r="AS189" i="4" a="1"/>
  <c r="AS189" i="4" s="1"/>
  <c r="AX192" i="4" a="1"/>
  <c r="AX192" i="4" s="1"/>
  <c r="AR189" i="4" a="1"/>
  <c r="AR189" i="4" s="1"/>
  <c r="AZ189" i="4" a="1"/>
  <c r="AZ189" i="4" s="1"/>
  <c r="AN192" i="4" a="1"/>
  <c r="AN192" i="4" s="1"/>
  <c r="AO190" i="4" a="1"/>
  <c r="AO190" i="4" s="1"/>
  <c r="AW191" i="4" a="1"/>
  <c r="AW191" i="4" s="1"/>
  <c r="AU190" i="4" a="1"/>
  <c r="AU190" i="4" s="1"/>
  <c r="BA191" i="4" a="1"/>
  <c r="BA191" i="4" s="1"/>
  <c r="AQ190" i="4" a="1"/>
  <c r="AQ190" i="4" s="1"/>
  <c r="J275" i="4" l="1"/>
  <c r="BF275" i="4" s="1"/>
  <c r="L275" i="4"/>
  <c r="BH275" i="4" s="1"/>
  <c r="G275" i="4"/>
  <c r="BC275" i="4" s="1"/>
  <c r="M275" i="4"/>
  <c r="BI275" i="4" s="1"/>
  <c r="U276" i="4"/>
  <c r="BQ276" i="4" s="1"/>
  <c r="O275" i="4"/>
  <c r="BK275" i="4" s="1"/>
  <c r="P275" i="4"/>
  <c r="BL275" i="4" s="1"/>
  <c r="T275" i="4"/>
  <c r="BP275" i="4" s="1"/>
  <c r="R275" i="4"/>
  <c r="BN275" i="4" s="1"/>
  <c r="S275" i="4"/>
  <c r="BO275" i="4" s="1"/>
  <c r="Q275" i="4"/>
  <c r="BM275" i="4" s="1"/>
  <c r="K275" i="4"/>
  <c r="BG275" i="4" s="1"/>
  <c r="I275" i="4"/>
  <c r="BE275" i="4" s="1"/>
  <c r="H275" i="4"/>
  <c r="BD275" i="4" s="1"/>
  <c r="AM190" i="4" a="1"/>
  <c r="AM190" i="4" s="1"/>
  <c r="AP190" i="4" a="1"/>
  <c r="AP190" i="4" s="1"/>
  <c r="GC9" i="29"/>
  <c r="GC10" i="29"/>
  <c r="GC11" i="29"/>
  <c r="GC16" i="29"/>
  <c r="GC12" i="29"/>
  <c r="GD4" i="29"/>
  <c r="GC8" i="29"/>
  <c r="GC5" i="29"/>
  <c r="GC14" i="29"/>
  <c r="GC17" i="29"/>
  <c r="GC18" i="29"/>
  <c r="GC13" i="29"/>
  <c r="GC6" i="29"/>
  <c r="GC7" i="29"/>
  <c r="GC15" i="29"/>
  <c r="AY190" i="4" a="1"/>
  <c r="AY190" i="4" s="1"/>
  <c r="AS190" i="4" a="1"/>
  <c r="AS190" i="4" s="1"/>
  <c r="AR190" i="4" a="1"/>
  <c r="AR190" i="4" s="1"/>
  <c r="AX193" i="4" a="1"/>
  <c r="AX193" i="4" s="1"/>
  <c r="AV190" i="4" a="1"/>
  <c r="AV190" i="4" s="1"/>
  <c r="AO191" i="4" a="1"/>
  <c r="AO191" i="4" s="1"/>
  <c r="AQ191" i="4" a="1"/>
  <c r="AQ191" i="4" s="1"/>
  <c r="AN193" i="4" a="1"/>
  <c r="AN193" i="4" s="1"/>
  <c r="BA192" i="4" a="1"/>
  <c r="BA192" i="4" s="1"/>
  <c r="AW192" i="4" a="1"/>
  <c r="AW192" i="4" s="1"/>
  <c r="AZ190" i="4" a="1"/>
  <c r="AZ190" i="4" s="1"/>
  <c r="AU191" i="4" a="1"/>
  <c r="AU191" i="4" s="1"/>
  <c r="H276" i="4" l="1"/>
  <c r="BD276" i="4" s="1"/>
  <c r="I276" i="4"/>
  <c r="BE276" i="4" s="1"/>
  <c r="K276" i="4"/>
  <c r="BG276" i="4" s="1"/>
  <c r="Q276" i="4"/>
  <c r="BM276" i="4" s="1"/>
  <c r="S276" i="4"/>
  <c r="BO276" i="4" s="1"/>
  <c r="R276" i="4"/>
  <c r="BN276" i="4" s="1"/>
  <c r="T276" i="4"/>
  <c r="BP276" i="4" s="1"/>
  <c r="P276" i="4"/>
  <c r="BL276" i="4" s="1"/>
  <c r="O276" i="4"/>
  <c r="BK276" i="4" s="1"/>
  <c r="U277" i="4"/>
  <c r="BQ277" i="4" s="1"/>
  <c r="M276" i="4"/>
  <c r="BI276" i="4" s="1"/>
  <c r="G276" i="4"/>
  <c r="BC276" i="4" s="1"/>
  <c r="L276" i="4"/>
  <c r="BH276" i="4" s="1"/>
  <c r="J276" i="4"/>
  <c r="BF276" i="4" s="1"/>
  <c r="AM191" i="4" a="1"/>
  <c r="AM191" i="4" s="1"/>
  <c r="AP191" i="4" a="1"/>
  <c r="AP191" i="4" s="1"/>
  <c r="GE4" i="29"/>
  <c r="GD9" i="29"/>
  <c r="GD15" i="29"/>
  <c r="GD16" i="29"/>
  <c r="GD14" i="29"/>
  <c r="GD7" i="29"/>
  <c r="GD8" i="29"/>
  <c r="GD12" i="29"/>
  <c r="GD17" i="29"/>
  <c r="GD11" i="29"/>
  <c r="GD5" i="29"/>
  <c r="GD13" i="29"/>
  <c r="GD6" i="29"/>
  <c r="GD10" i="29"/>
  <c r="GD18" i="29"/>
  <c r="AY191" i="4" a="1"/>
  <c r="AY191" i="4" s="1"/>
  <c r="AV191" i="4" a="1"/>
  <c r="AV191" i="4" s="1"/>
  <c r="AX194" i="4" a="1"/>
  <c r="AX194" i="4" s="1"/>
  <c r="AR191" i="4" a="1"/>
  <c r="AR191" i="4" s="1"/>
  <c r="AS191" i="4" a="1"/>
  <c r="AS191" i="4" s="1"/>
  <c r="BA193" i="4" a="1"/>
  <c r="BA193" i="4" s="1"/>
  <c r="AQ192" i="4" a="1"/>
  <c r="AQ192" i="4" s="1"/>
  <c r="AU192" i="4" a="1"/>
  <c r="AU192" i="4" s="1"/>
  <c r="AW193" i="4" a="1"/>
  <c r="AW193" i="4" s="1"/>
  <c r="AN194" i="4" a="1"/>
  <c r="AN194" i="4" s="1"/>
  <c r="AO192" i="4" a="1"/>
  <c r="AO192" i="4" s="1"/>
  <c r="AZ191" i="4" a="1"/>
  <c r="AZ191" i="4" s="1"/>
  <c r="J277" i="4" l="1"/>
  <c r="BF277" i="4" s="1"/>
  <c r="L277" i="4"/>
  <c r="BH277" i="4" s="1"/>
  <c r="G277" i="4"/>
  <c r="BC277" i="4" s="1"/>
  <c r="M277" i="4"/>
  <c r="BI277" i="4" s="1"/>
  <c r="U278" i="4"/>
  <c r="BQ278" i="4" s="1"/>
  <c r="O277" i="4"/>
  <c r="BK277" i="4" s="1"/>
  <c r="P277" i="4"/>
  <c r="BL277" i="4" s="1"/>
  <c r="T277" i="4"/>
  <c r="BP277" i="4" s="1"/>
  <c r="R277" i="4"/>
  <c r="BN277" i="4" s="1"/>
  <c r="S277" i="4"/>
  <c r="BO277" i="4" s="1"/>
  <c r="Q277" i="4"/>
  <c r="BM277" i="4" s="1"/>
  <c r="K277" i="4"/>
  <c r="BG277" i="4" s="1"/>
  <c r="I277" i="4"/>
  <c r="BE277" i="4" s="1"/>
  <c r="H277" i="4"/>
  <c r="BD277" i="4" s="1"/>
  <c r="AM192" i="4" a="1"/>
  <c r="AM192" i="4" s="1"/>
  <c r="AP192" i="4" a="1"/>
  <c r="AP192" i="4" s="1"/>
  <c r="GE7" i="29"/>
  <c r="GE8" i="29"/>
  <c r="GE13" i="29"/>
  <c r="GE14" i="29"/>
  <c r="GF4" i="29"/>
  <c r="GE15" i="29"/>
  <c r="GE17" i="29"/>
  <c r="GE9" i="29"/>
  <c r="GE10" i="29"/>
  <c r="GE5" i="29"/>
  <c r="GE11" i="29"/>
  <c r="GE12" i="29"/>
  <c r="GE6" i="29"/>
  <c r="GE16" i="29"/>
  <c r="GE18" i="29"/>
  <c r="AY192" i="4" a="1"/>
  <c r="AY192" i="4" s="1"/>
  <c r="AR192" i="4" a="1"/>
  <c r="AR192" i="4" s="1"/>
  <c r="AX195" i="4" a="1"/>
  <c r="AX195" i="4" s="1"/>
  <c r="AS192" i="4" a="1"/>
  <c r="AS192" i="4" s="1"/>
  <c r="AV192" i="4" a="1"/>
  <c r="AV192" i="4" s="1"/>
  <c r="AQ193" i="4" a="1"/>
  <c r="AQ193" i="4" s="1"/>
  <c r="AN195" i="4" a="1"/>
  <c r="AN195" i="4" s="1"/>
  <c r="AZ192" i="4" a="1"/>
  <c r="AZ192" i="4" s="1"/>
  <c r="AW194" i="4" a="1"/>
  <c r="AW194" i="4" s="1"/>
  <c r="BA194" i="4" a="1"/>
  <c r="BA194" i="4" s="1"/>
  <c r="AU193" i="4" a="1"/>
  <c r="AU193" i="4" s="1"/>
  <c r="AO193" i="4" a="1"/>
  <c r="AO193" i="4" s="1"/>
  <c r="H278" i="4" l="1"/>
  <c r="BD278" i="4" s="1"/>
  <c r="I278" i="4"/>
  <c r="BE278" i="4" s="1"/>
  <c r="K278" i="4"/>
  <c r="BG278" i="4" s="1"/>
  <c r="Q278" i="4"/>
  <c r="BM278" i="4" s="1"/>
  <c r="S278" i="4"/>
  <c r="BO278" i="4" s="1"/>
  <c r="R278" i="4"/>
  <c r="BN278" i="4" s="1"/>
  <c r="T278" i="4"/>
  <c r="BP278" i="4" s="1"/>
  <c r="P278" i="4"/>
  <c r="BL278" i="4" s="1"/>
  <c r="O278" i="4"/>
  <c r="BK278" i="4" s="1"/>
  <c r="U279" i="4"/>
  <c r="BQ279" i="4" s="1"/>
  <c r="M278" i="4"/>
  <c r="BI278" i="4" s="1"/>
  <c r="G278" i="4"/>
  <c r="BC278" i="4" s="1"/>
  <c r="L278" i="4"/>
  <c r="BH278" i="4" s="1"/>
  <c r="J278" i="4"/>
  <c r="BF278" i="4" s="1"/>
  <c r="AM193" i="4" a="1"/>
  <c r="AM193" i="4" s="1"/>
  <c r="AP193" i="4" a="1"/>
  <c r="AP193" i="4" s="1"/>
  <c r="GF10" i="29"/>
  <c r="GF12" i="29"/>
  <c r="GF11" i="29"/>
  <c r="GF18" i="29"/>
  <c r="GF9" i="29"/>
  <c r="GF7" i="29"/>
  <c r="GF8" i="29"/>
  <c r="GF16" i="29"/>
  <c r="GF6" i="29"/>
  <c r="GF17" i="29"/>
  <c r="GF15" i="29"/>
  <c r="GF14" i="29"/>
  <c r="GF5" i="29"/>
  <c r="GF13" i="29"/>
  <c r="GG4" i="29"/>
  <c r="AY193" i="4" a="1"/>
  <c r="AY193" i="4" s="1"/>
  <c r="AX196" i="4" a="1"/>
  <c r="AX196" i="4" s="1"/>
  <c r="AS193" i="4" a="1"/>
  <c r="AS193" i="4" s="1"/>
  <c r="AV193" i="4" a="1"/>
  <c r="AV193" i="4" s="1"/>
  <c r="AR193" i="4" a="1"/>
  <c r="AR193" i="4" s="1"/>
  <c r="AQ194" i="4" a="1"/>
  <c r="AQ194" i="4" s="1"/>
  <c r="AU194" i="4" a="1"/>
  <c r="AU194" i="4" s="1"/>
  <c r="AZ193" i="4" a="1"/>
  <c r="AZ193" i="4" s="1"/>
  <c r="AO194" i="4" a="1"/>
  <c r="AO194" i="4" s="1"/>
  <c r="BA195" i="4" a="1"/>
  <c r="BA195" i="4" s="1"/>
  <c r="AN196" i="4" a="1"/>
  <c r="AN196" i="4" s="1"/>
  <c r="AW195" i="4" a="1"/>
  <c r="AW195" i="4" s="1"/>
  <c r="J279" i="4" l="1"/>
  <c r="BF279" i="4" s="1"/>
  <c r="L279" i="4"/>
  <c r="BH279" i="4" s="1"/>
  <c r="G279" i="4"/>
  <c r="BC279" i="4" s="1"/>
  <c r="M279" i="4"/>
  <c r="BI279" i="4" s="1"/>
  <c r="U280" i="4"/>
  <c r="BQ280" i="4" s="1"/>
  <c r="O279" i="4"/>
  <c r="BK279" i="4" s="1"/>
  <c r="P279" i="4"/>
  <c r="BL279" i="4" s="1"/>
  <c r="T279" i="4"/>
  <c r="BP279" i="4" s="1"/>
  <c r="R279" i="4"/>
  <c r="BN279" i="4" s="1"/>
  <c r="S279" i="4"/>
  <c r="BO279" i="4" s="1"/>
  <c r="Q279" i="4"/>
  <c r="BM279" i="4" s="1"/>
  <c r="K279" i="4"/>
  <c r="BG279" i="4" s="1"/>
  <c r="I279" i="4"/>
  <c r="BE279" i="4" s="1"/>
  <c r="H279" i="4"/>
  <c r="BD279" i="4" s="1"/>
  <c r="AM194" i="4" a="1"/>
  <c r="AM194" i="4" s="1"/>
  <c r="AP194" i="4" a="1"/>
  <c r="AP194" i="4" s="1"/>
  <c r="GG12" i="29"/>
  <c r="GG7" i="29"/>
  <c r="GG13" i="29"/>
  <c r="GG14" i="29"/>
  <c r="GG11" i="29"/>
  <c r="GG5" i="29"/>
  <c r="GG8" i="29"/>
  <c r="GG9" i="29"/>
  <c r="GG16" i="29"/>
  <c r="GG17" i="29"/>
  <c r="GG15" i="29"/>
  <c r="GG6" i="29"/>
  <c r="GG10" i="29"/>
  <c r="GG18" i="29"/>
  <c r="GH4" i="29"/>
  <c r="AY194" i="4" a="1"/>
  <c r="AY194" i="4" s="1"/>
  <c r="AV194" i="4" a="1"/>
  <c r="AV194" i="4" s="1"/>
  <c r="AX197" i="4" a="1"/>
  <c r="AX197" i="4" s="1"/>
  <c r="AR194" i="4" a="1"/>
  <c r="AR194" i="4" s="1"/>
  <c r="AS194" i="4" a="1"/>
  <c r="AS194" i="4" s="1"/>
  <c r="BA196" i="4" a="1"/>
  <c r="BA196" i="4" s="1"/>
  <c r="AN197" i="4" a="1"/>
  <c r="AN197" i="4" s="1"/>
  <c r="AU195" i="4" a="1"/>
  <c r="AU195" i="4" s="1"/>
  <c r="AO195" i="4" a="1"/>
  <c r="AO195" i="4" s="1"/>
  <c r="AW196" i="4" a="1"/>
  <c r="AW196" i="4" s="1"/>
  <c r="AQ195" i="4" a="1"/>
  <c r="AQ195" i="4" s="1"/>
  <c r="AZ194" i="4" a="1"/>
  <c r="AZ194" i="4" s="1"/>
  <c r="H280" i="4" l="1"/>
  <c r="BD280" i="4" s="1"/>
  <c r="I280" i="4"/>
  <c r="BE280" i="4" s="1"/>
  <c r="K280" i="4"/>
  <c r="BG280" i="4" s="1"/>
  <c r="Q280" i="4"/>
  <c r="BM280" i="4" s="1"/>
  <c r="S280" i="4"/>
  <c r="BO280" i="4" s="1"/>
  <c r="R280" i="4"/>
  <c r="BN280" i="4" s="1"/>
  <c r="T280" i="4"/>
  <c r="BP280" i="4" s="1"/>
  <c r="P280" i="4"/>
  <c r="BL280" i="4" s="1"/>
  <c r="O280" i="4"/>
  <c r="BK280" i="4" s="1"/>
  <c r="U281" i="4"/>
  <c r="BQ281" i="4" s="1"/>
  <c r="M280" i="4"/>
  <c r="BI280" i="4" s="1"/>
  <c r="G280" i="4"/>
  <c r="BC280" i="4" s="1"/>
  <c r="L280" i="4"/>
  <c r="BH280" i="4" s="1"/>
  <c r="J280" i="4"/>
  <c r="BF280" i="4" s="1"/>
  <c r="AM195" i="4" a="1"/>
  <c r="AM195" i="4" s="1"/>
  <c r="AP195" i="4" a="1"/>
  <c r="AP195" i="4" s="1"/>
  <c r="GH17" i="29"/>
  <c r="GH6" i="29"/>
  <c r="GH8" i="29"/>
  <c r="GH9" i="29"/>
  <c r="GH18" i="29"/>
  <c r="GI4" i="29"/>
  <c r="GH12" i="29"/>
  <c r="GH5" i="29"/>
  <c r="GH13" i="29"/>
  <c r="GH15" i="29"/>
  <c r="GH14" i="29"/>
  <c r="GH7" i="29"/>
  <c r="GH16" i="29"/>
  <c r="GH10" i="29"/>
  <c r="GH11" i="29"/>
  <c r="AY195" i="4" a="1"/>
  <c r="AY195" i="4" s="1"/>
  <c r="AR195" i="4" a="1"/>
  <c r="AR195" i="4" s="1"/>
  <c r="AX198" i="4" a="1"/>
  <c r="AX198" i="4" s="1"/>
  <c r="AS195" i="4" a="1"/>
  <c r="AS195" i="4" s="1"/>
  <c r="AV195" i="4" a="1"/>
  <c r="AV195" i="4" s="1"/>
  <c r="BA197" i="4" a="1"/>
  <c r="BA197" i="4" s="1"/>
  <c r="AO196" i="4" a="1"/>
  <c r="AO196" i="4" s="1"/>
  <c r="AN198" i="4" a="1"/>
  <c r="AN198" i="4" s="1"/>
  <c r="AU196" i="4" a="1"/>
  <c r="AU196" i="4" s="1"/>
  <c r="AQ196" i="4" a="1"/>
  <c r="AQ196" i="4" s="1"/>
  <c r="AZ195" i="4" a="1"/>
  <c r="AZ195" i="4" s="1"/>
  <c r="AW197" i="4" a="1"/>
  <c r="AW197" i="4" s="1"/>
  <c r="J281" i="4" l="1"/>
  <c r="BF281" i="4" s="1"/>
  <c r="L281" i="4"/>
  <c r="BH281" i="4" s="1"/>
  <c r="G281" i="4"/>
  <c r="BC281" i="4" s="1"/>
  <c r="M281" i="4"/>
  <c r="BI281" i="4" s="1"/>
  <c r="U282" i="4"/>
  <c r="BQ282" i="4" s="1"/>
  <c r="O281" i="4"/>
  <c r="BK281" i="4" s="1"/>
  <c r="P281" i="4"/>
  <c r="BL281" i="4" s="1"/>
  <c r="T281" i="4"/>
  <c r="BP281" i="4" s="1"/>
  <c r="R281" i="4"/>
  <c r="BN281" i="4" s="1"/>
  <c r="S281" i="4"/>
  <c r="BO281" i="4" s="1"/>
  <c r="Q281" i="4"/>
  <c r="BM281" i="4" s="1"/>
  <c r="K281" i="4"/>
  <c r="BG281" i="4" s="1"/>
  <c r="I281" i="4"/>
  <c r="BE281" i="4" s="1"/>
  <c r="H281" i="4"/>
  <c r="BD281" i="4" s="1"/>
  <c r="AM196" i="4" a="1"/>
  <c r="AM196" i="4" s="1"/>
  <c r="AP196" i="4" a="1"/>
  <c r="AP196" i="4" s="1"/>
  <c r="GI8" i="29"/>
  <c r="GI10" i="29"/>
  <c r="GI7" i="29"/>
  <c r="GI15" i="29"/>
  <c r="GI14" i="29"/>
  <c r="GI11" i="29"/>
  <c r="GI16" i="29"/>
  <c r="GI13" i="29"/>
  <c r="GI6" i="29"/>
  <c r="GI18" i="29"/>
  <c r="GJ4" i="29"/>
  <c r="GI5" i="29"/>
  <c r="GI9" i="29"/>
  <c r="GI17" i="29"/>
  <c r="GI12" i="29"/>
  <c r="AY196" i="4" a="1"/>
  <c r="AY196" i="4" s="1"/>
  <c r="AS196" i="4" a="1"/>
  <c r="AS196" i="4" s="1"/>
  <c r="AV196" i="4" a="1"/>
  <c r="AV196" i="4" s="1"/>
  <c r="AR196" i="4" a="1"/>
  <c r="AR196" i="4" s="1"/>
  <c r="AX199" i="4" a="1"/>
  <c r="AX199" i="4" s="1"/>
  <c r="BA198" i="4" a="1"/>
  <c r="BA198" i="4" s="1"/>
  <c r="AQ197" i="4" a="1"/>
  <c r="AQ197" i="4" s="1"/>
  <c r="AN199" i="4" a="1"/>
  <c r="AN199" i="4" s="1"/>
  <c r="AO197" i="4" a="1"/>
  <c r="AO197" i="4" s="1"/>
  <c r="AZ196" i="4" a="1"/>
  <c r="AZ196" i="4" s="1"/>
  <c r="AU197" i="4" a="1"/>
  <c r="AU197" i="4" s="1"/>
  <c r="AW198" i="4" a="1"/>
  <c r="AW198" i="4" s="1"/>
  <c r="H282" i="4" l="1"/>
  <c r="BD282" i="4" s="1"/>
  <c r="I282" i="4"/>
  <c r="BE282" i="4" s="1"/>
  <c r="K282" i="4"/>
  <c r="BG282" i="4" s="1"/>
  <c r="Q282" i="4"/>
  <c r="BM282" i="4" s="1"/>
  <c r="S282" i="4"/>
  <c r="BO282" i="4" s="1"/>
  <c r="R282" i="4"/>
  <c r="BN282" i="4" s="1"/>
  <c r="T282" i="4"/>
  <c r="BP282" i="4" s="1"/>
  <c r="P282" i="4"/>
  <c r="BL282" i="4" s="1"/>
  <c r="O282" i="4"/>
  <c r="BK282" i="4" s="1"/>
  <c r="U283" i="4"/>
  <c r="BQ283" i="4" s="1"/>
  <c r="M282" i="4"/>
  <c r="BI282" i="4" s="1"/>
  <c r="G282" i="4"/>
  <c r="BC282" i="4" s="1"/>
  <c r="L282" i="4"/>
  <c r="BH282" i="4" s="1"/>
  <c r="J282" i="4"/>
  <c r="BF282" i="4" s="1"/>
  <c r="AM197" i="4" a="1"/>
  <c r="AM197" i="4" s="1"/>
  <c r="AP197" i="4" a="1"/>
  <c r="AP197" i="4" s="1"/>
  <c r="GJ10" i="29"/>
  <c r="GJ9" i="29"/>
  <c r="GJ5" i="29"/>
  <c r="GJ12" i="29"/>
  <c r="GJ18" i="29"/>
  <c r="GJ13" i="29"/>
  <c r="GJ11" i="29"/>
  <c r="GJ15" i="29"/>
  <c r="GJ8" i="29"/>
  <c r="GJ16" i="29"/>
  <c r="GJ6" i="29"/>
  <c r="GJ7" i="29"/>
  <c r="GJ14" i="29"/>
  <c r="GJ17" i="29"/>
  <c r="GK4" i="29"/>
  <c r="AY197" i="4" a="1"/>
  <c r="AY197" i="4" s="1"/>
  <c r="AX200" i="4" a="1"/>
  <c r="AX200" i="4" s="1"/>
  <c r="AV197" i="4" a="1"/>
  <c r="AV197" i="4" s="1"/>
  <c r="AR197" i="4" a="1"/>
  <c r="AR197" i="4" s="1"/>
  <c r="AS197" i="4" a="1"/>
  <c r="AS197" i="4" s="1"/>
  <c r="AU198" i="4" a="1"/>
  <c r="AU198" i="4" s="1"/>
  <c r="AN200" i="4" a="1"/>
  <c r="AN200" i="4" s="1"/>
  <c r="AZ197" i="4" a="1"/>
  <c r="AZ197" i="4" s="1"/>
  <c r="AW199" i="4" a="1"/>
  <c r="AW199" i="4" s="1"/>
  <c r="AO198" i="4" a="1"/>
  <c r="AO198" i="4" s="1"/>
  <c r="AQ198" i="4" a="1"/>
  <c r="AQ198" i="4" s="1"/>
  <c r="BA199" i="4" a="1"/>
  <c r="BA199" i="4" s="1"/>
  <c r="J283" i="4" l="1"/>
  <c r="BF283" i="4" s="1"/>
  <c r="L283" i="4"/>
  <c r="BH283" i="4" s="1"/>
  <c r="G283" i="4"/>
  <c r="BC283" i="4" s="1"/>
  <c r="M283" i="4"/>
  <c r="BI283" i="4" s="1"/>
  <c r="U284" i="4"/>
  <c r="BQ284" i="4" s="1"/>
  <c r="O283" i="4"/>
  <c r="BK283" i="4" s="1"/>
  <c r="P283" i="4"/>
  <c r="BL283" i="4" s="1"/>
  <c r="T283" i="4"/>
  <c r="BP283" i="4" s="1"/>
  <c r="R283" i="4"/>
  <c r="BN283" i="4" s="1"/>
  <c r="S283" i="4"/>
  <c r="BO283" i="4" s="1"/>
  <c r="Q283" i="4"/>
  <c r="BM283" i="4" s="1"/>
  <c r="K283" i="4"/>
  <c r="BG283" i="4" s="1"/>
  <c r="I283" i="4"/>
  <c r="BE283" i="4" s="1"/>
  <c r="H283" i="4"/>
  <c r="BD283" i="4" s="1"/>
  <c r="AM198" i="4" a="1"/>
  <c r="AM198" i="4" s="1"/>
  <c r="AP198" i="4" a="1"/>
  <c r="AP198" i="4" s="1"/>
  <c r="GK5" i="29"/>
  <c r="GK18" i="29"/>
  <c r="GK7" i="29"/>
  <c r="GK9" i="29"/>
  <c r="GK10" i="29"/>
  <c r="GK12" i="29"/>
  <c r="GK14" i="29"/>
  <c r="GF3" i="29"/>
  <c r="GL4" i="29"/>
  <c r="GK6" i="29"/>
  <c r="GK16" i="29"/>
  <c r="GK17" i="29"/>
  <c r="GK11" i="29"/>
  <c r="GK13" i="29"/>
  <c r="GK8" i="29"/>
  <c r="GK15" i="29"/>
  <c r="AY198" i="4" a="1"/>
  <c r="AY198" i="4" s="1"/>
  <c r="AS198" i="4" a="1"/>
  <c r="AS198" i="4" s="1"/>
  <c r="AR198" i="4" a="1"/>
  <c r="AR198" i="4" s="1"/>
  <c r="AV198" i="4" a="1"/>
  <c r="AV198" i="4" s="1"/>
  <c r="AX201" i="4" a="1"/>
  <c r="AX201" i="4" s="1"/>
  <c r="AZ198" i="4" a="1"/>
  <c r="AZ198" i="4" s="1"/>
  <c r="AU199" i="4" a="1"/>
  <c r="AU199" i="4" s="1"/>
  <c r="AO199" i="4" a="1"/>
  <c r="AO199" i="4" s="1"/>
  <c r="AN201" i="4" a="1"/>
  <c r="AN201" i="4" s="1"/>
  <c r="AW200" i="4" a="1"/>
  <c r="AW200" i="4" s="1"/>
  <c r="BA200" i="4" a="1"/>
  <c r="BA200" i="4" s="1"/>
  <c r="AQ199" i="4" a="1"/>
  <c r="AQ199" i="4" s="1"/>
  <c r="H284" i="4" l="1"/>
  <c r="BD284" i="4" s="1"/>
  <c r="I284" i="4"/>
  <c r="BE284" i="4" s="1"/>
  <c r="K284" i="4"/>
  <c r="BG284" i="4" s="1"/>
  <c r="Q284" i="4"/>
  <c r="BM284" i="4" s="1"/>
  <c r="S284" i="4"/>
  <c r="BO284" i="4" s="1"/>
  <c r="R284" i="4"/>
  <c r="BN284" i="4" s="1"/>
  <c r="T284" i="4"/>
  <c r="BP284" i="4" s="1"/>
  <c r="P284" i="4"/>
  <c r="BL284" i="4" s="1"/>
  <c r="O284" i="4"/>
  <c r="BK284" i="4" s="1"/>
  <c r="U285" i="4"/>
  <c r="BQ285" i="4" s="1"/>
  <c r="M284" i="4"/>
  <c r="BI284" i="4" s="1"/>
  <c r="G284" i="4"/>
  <c r="BC284" i="4" s="1"/>
  <c r="L284" i="4"/>
  <c r="BH284" i="4" s="1"/>
  <c r="J284" i="4"/>
  <c r="BF284" i="4" s="1"/>
  <c r="AM199" i="4" a="1"/>
  <c r="AM199" i="4" s="1"/>
  <c r="AP199" i="4" a="1"/>
  <c r="AP199" i="4" s="1"/>
  <c r="GL18" i="29"/>
  <c r="GL8" i="29"/>
  <c r="GM4" i="29"/>
  <c r="GL13" i="29"/>
  <c r="GL10" i="29"/>
  <c r="GL12" i="29"/>
  <c r="GL14" i="29"/>
  <c r="GL11" i="29"/>
  <c r="GL17" i="29"/>
  <c r="GL9" i="29"/>
  <c r="GL15" i="29"/>
  <c r="GL16" i="29"/>
  <c r="GL5" i="29"/>
  <c r="GL6" i="29"/>
  <c r="GL7" i="29"/>
  <c r="AY199" i="4" a="1"/>
  <c r="AY199" i="4" s="1"/>
  <c r="AV199" i="4" a="1"/>
  <c r="AV199" i="4" s="1"/>
  <c r="AR199" i="4" a="1"/>
  <c r="AR199" i="4" s="1"/>
  <c r="AX202" i="4" a="1"/>
  <c r="AX202" i="4" s="1"/>
  <c r="AS199" i="4" a="1"/>
  <c r="AS199" i="4" s="1"/>
  <c r="AO200" i="4" a="1"/>
  <c r="AO200" i="4" s="1"/>
  <c r="AU200" i="4" a="1"/>
  <c r="AU200" i="4" s="1"/>
  <c r="AZ199" i="4" a="1"/>
  <c r="AZ199" i="4" s="1"/>
  <c r="BA201" i="4" a="1"/>
  <c r="BA201" i="4" s="1"/>
  <c r="AW201" i="4" a="1"/>
  <c r="AW201" i="4" s="1"/>
  <c r="AQ200" i="4" a="1"/>
  <c r="AQ200" i="4" s="1"/>
  <c r="AN202" i="4" a="1"/>
  <c r="AN202" i="4" s="1"/>
  <c r="J285" i="4" l="1"/>
  <c r="BF285" i="4" s="1"/>
  <c r="L285" i="4"/>
  <c r="BH285" i="4" s="1"/>
  <c r="G285" i="4"/>
  <c r="BC285" i="4" s="1"/>
  <c r="M285" i="4"/>
  <c r="BI285" i="4" s="1"/>
  <c r="U286" i="4"/>
  <c r="BQ286" i="4" s="1"/>
  <c r="O285" i="4"/>
  <c r="BK285" i="4" s="1"/>
  <c r="P285" i="4"/>
  <c r="BL285" i="4" s="1"/>
  <c r="T285" i="4"/>
  <c r="BP285" i="4" s="1"/>
  <c r="R285" i="4"/>
  <c r="BN285" i="4" s="1"/>
  <c r="S285" i="4"/>
  <c r="BO285" i="4" s="1"/>
  <c r="Q285" i="4"/>
  <c r="BM285" i="4" s="1"/>
  <c r="K285" i="4"/>
  <c r="BG285" i="4" s="1"/>
  <c r="I285" i="4"/>
  <c r="BE285" i="4" s="1"/>
  <c r="H285" i="4"/>
  <c r="BD285" i="4" s="1"/>
  <c r="AM200" i="4" a="1"/>
  <c r="AM200" i="4" s="1"/>
  <c r="AP200" i="4" a="1"/>
  <c r="AP200" i="4" s="1"/>
  <c r="GM15" i="29"/>
  <c r="GM5" i="29"/>
  <c r="GM13" i="29"/>
  <c r="GM17" i="29"/>
  <c r="GM16" i="29"/>
  <c r="GM14" i="29"/>
  <c r="GM10" i="29"/>
  <c r="GM7" i="29"/>
  <c r="GM11" i="29"/>
  <c r="GM12" i="29"/>
  <c r="GM8" i="29"/>
  <c r="GM9" i="29"/>
  <c r="GM18" i="29"/>
  <c r="GN4" i="29"/>
  <c r="GM6" i="29"/>
  <c r="AY200" i="4" a="1"/>
  <c r="AY200" i="4" s="1"/>
  <c r="AX203" i="4" a="1"/>
  <c r="AX203" i="4" s="1"/>
  <c r="AR200" i="4" a="1"/>
  <c r="AR200" i="4" s="1"/>
  <c r="AV200" i="4" a="1"/>
  <c r="AV200" i="4" s="1"/>
  <c r="AS200" i="4" a="1"/>
  <c r="AS200" i="4" s="1"/>
  <c r="AU201" i="4" a="1"/>
  <c r="AU201" i="4" s="1"/>
  <c r="AZ200" i="4" a="1"/>
  <c r="AZ200" i="4" s="1"/>
  <c r="AO201" i="4" a="1"/>
  <c r="AO201" i="4" s="1"/>
  <c r="AQ201" i="4" a="1"/>
  <c r="AQ201" i="4" s="1"/>
  <c r="AW202" i="4" a="1"/>
  <c r="AW202" i="4" s="1"/>
  <c r="BA202" i="4" a="1"/>
  <c r="BA202" i="4" s="1"/>
  <c r="AN203" i="4" a="1"/>
  <c r="AN203" i="4" s="1"/>
  <c r="H286" i="4" l="1"/>
  <c r="BD286" i="4" s="1"/>
  <c r="I286" i="4"/>
  <c r="BE286" i="4" s="1"/>
  <c r="K286" i="4"/>
  <c r="BG286" i="4" s="1"/>
  <c r="Q286" i="4"/>
  <c r="BM286" i="4" s="1"/>
  <c r="S286" i="4"/>
  <c r="BO286" i="4" s="1"/>
  <c r="R286" i="4"/>
  <c r="BN286" i="4" s="1"/>
  <c r="T286" i="4"/>
  <c r="BP286" i="4" s="1"/>
  <c r="P286" i="4"/>
  <c r="BL286" i="4" s="1"/>
  <c r="O286" i="4"/>
  <c r="BK286" i="4" s="1"/>
  <c r="U287" i="4"/>
  <c r="BQ287" i="4" s="1"/>
  <c r="M286" i="4"/>
  <c r="BI286" i="4" s="1"/>
  <c r="G286" i="4"/>
  <c r="BC286" i="4" s="1"/>
  <c r="L286" i="4"/>
  <c r="BH286" i="4" s="1"/>
  <c r="J286" i="4"/>
  <c r="BF286" i="4" s="1"/>
  <c r="AM201" i="4" a="1"/>
  <c r="AM201" i="4" s="1"/>
  <c r="AP201" i="4" a="1"/>
  <c r="AP201" i="4" s="1"/>
  <c r="GN13" i="29"/>
  <c r="GN14" i="29"/>
  <c r="GN11" i="29"/>
  <c r="GN5" i="29"/>
  <c r="GN15" i="29"/>
  <c r="GO4" i="29"/>
  <c r="GN16" i="29"/>
  <c r="GN9" i="29"/>
  <c r="GN10" i="29"/>
  <c r="GN18" i="29"/>
  <c r="GN6" i="29"/>
  <c r="GN7" i="29"/>
  <c r="GN8" i="29"/>
  <c r="GN12" i="29"/>
  <c r="GN17" i="29"/>
  <c r="AY201" i="4" a="1"/>
  <c r="AY201" i="4" s="1"/>
  <c r="AR201" i="4" a="1"/>
  <c r="AR201" i="4" s="1"/>
  <c r="AV201" i="4" a="1"/>
  <c r="AV201" i="4" s="1"/>
  <c r="AS201" i="4" a="1"/>
  <c r="AS201" i="4" s="1"/>
  <c r="AX204" i="4" a="1"/>
  <c r="AX204" i="4" s="1"/>
  <c r="AU202" i="4" a="1"/>
  <c r="AU202" i="4" s="1"/>
  <c r="BA203" i="4" a="1"/>
  <c r="BA203" i="4" s="1"/>
  <c r="AQ202" i="4" a="1"/>
  <c r="AQ202" i="4" s="1"/>
  <c r="AO202" i="4" a="1"/>
  <c r="AO202" i="4" s="1"/>
  <c r="AZ201" i="4" a="1"/>
  <c r="AZ201" i="4" s="1"/>
  <c r="AW203" i="4" a="1"/>
  <c r="AW203" i="4" s="1"/>
  <c r="AN204" i="4" a="1"/>
  <c r="AN204" i="4" s="1"/>
  <c r="J287" i="4" l="1"/>
  <c r="BF287" i="4" s="1"/>
  <c r="L287" i="4"/>
  <c r="BH287" i="4" s="1"/>
  <c r="G287" i="4"/>
  <c r="BC287" i="4" s="1"/>
  <c r="M287" i="4"/>
  <c r="BI287" i="4" s="1"/>
  <c r="U288" i="4"/>
  <c r="BQ288" i="4" s="1"/>
  <c r="O287" i="4"/>
  <c r="BK287" i="4" s="1"/>
  <c r="P287" i="4"/>
  <c r="BL287" i="4" s="1"/>
  <c r="T287" i="4"/>
  <c r="BP287" i="4" s="1"/>
  <c r="R287" i="4"/>
  <c r="BN287" i="4" s="1"/>
  <c r="S287" i="4"/>
  <c r="BO287" i="4" s="1"/>
  <c r="Q287" i="4"/>
  <c r="BM287" i="4" s="1"/>
  <c r="K287" i="4"/>
  <c r="BG287" i="4" s="1"/>
  <c r="I287" i="4"/>
  <c r="BE287" i="4" s="1"/>
  <c r="H287" i="4"/>
  <c r="BD287" i="4" s="1"/>
  <c r="AM202" i="4" a="1"/>
  <c r="AM202" i="4" s="1"/>
  <c r="AP202" i="4" a="1"/>
  <c r="AP202" i="4" s="1"/>
  <c r="GO8" i="29"/>
  <c r="GO9" i="29"/>
  <c r="GO12" i="29"/>
  <c r="GO10" i="29"/>
  <c r="GO18" i="29"/>
  <c r="GO6" i="29"/>
  <c r="GO13" i="29"/>
  <c r="GO14" i="29"/>
  <c r="GP4" i="29"/>
  <c r="GO5" i="29"/>
  <c r="GO11" i="29"/>
  <c r="GO15" i="29"/>
  <c r="GO16" i="29"/>
  <c r="GO7" i="29"/>
  <c r="GO17" i="29"/>
  <c r="AY202" i="4" a="1"/>
  <c r="AY202" i="4" s="1"/>
  <c r="AV202" i="4" a="1"/>
  <c r="AV202" i="4" s="1"/>
  <c r="AS202" i="4" a="1"/>
  <c r="AS202" i="4" s="1"/>
  <c r="AR202" i="4" a="1"/>
  <c r="AR202" i="4" s="1"/>
  <c r="AX205" i="4" a="1"/>
  <c r="AX205" i="4" s="1"/>
  <c r="AN205" i="4" a="1"/>
  <c r="AN205" i="4" s="1"/>
  <c r="AZ202" i="4" a="1"/>
  <c r="AZ202" i="4" s="1"/>
  <c r="AW204" i="4" a="1"/>
  <c r="AW204" i="4" s="1"/>
  <c r="AO203" i="4" a="1"/>
  <c r="AO203" i="4" s="1"/>
  <c r="AQ203" i="4" a="1"/>
  <c r="AQ203" i="4" s="1"/>
  <c r="BA204" i="4" a="1"/>
  <c r="BA204" i="4" s="1"/>
  <c r="AU203" i="4" a="1"/>
  <c r="AU203" i="4" s="1"/>
  <c r="H288" i="4" l="1"/>
  <c r="BD288" i="4" s="1"/>
  <c r="I288" i="4"/>
  <c r="BE288" i="4" s="1"/>
  <c r="K288" i="4"/>
  <c r="BG288" i="4" s="1"/>
  <c r="Q288" i="4"/>
  <c r="BM288" i="4" s="1"/>
  <c r="S288" i="4"/>
  <c r="BO288" i="4" s="1"/>
  <c r="R288" i="4"/>
  <c r="BN288" i="4" s="1"/>
  <c r="T288" i="4"/>
  <c r="BP288" i="4" s="1"/>
  <c r="P288" i="4"/>
  <c r="BL288" i="4" s="1"/>
  <c r="O288" i="4"/>
  <c r="BK288" i="4" s="1"/>
  <c r="U289" i="4"/>
  <c r="BQ289" i="4" s="1"/>
  <c r="M288" i="4"/>
  <c r="BI288" i="4" s="1"/>
  <c r="G288" i="4"/>
  <c r="BC288" i="4" s="1"/>
  <c r="L288" i="4"/>
  <c r="BH288" i="4" s="1"/>
  <c r="J288" i="4"/>
  <c r="BF288" i="4" s="1"/>
  <c r="AM203" i="4" a="1"/>
  <c r="AM203" i="4" s="1"/>
  <c r="AP203" i="4" a="1"/>
  <c r="AP203" i="4" s="1"/>
  <c r="GP7" i="29"/>
  <c r="GP9" i="29"/>
  <c r="GP6" i="29"/>
  <c r="GQ4" i="29"/>
  <c r="GP13" i="29"/>
  <c r="GP15" i="29"/>
  <c r="GP14" i="29"/>
  <c r="GP16" i="29"/>
  <c r="GP10" i="29"/>
  <c r="GP17" i="29"/>
  <c r="GP18" i="29"/>
  <c r="GP5" i="29"/>
  <c r="GP8" i="29"/>
  <c r="GP12" i="29"/>
  <c r="GP11" i="29"/>
  <c r="AY203" i="4" a="1"/>
  <c r="AY203" i="4" s="1"/>
  <c r="AV203" i="4" a="1"/>
  <c r="AV203" i="4" s="1"/>
  <c r="AR203" i="4" a="1"/>
  <c r="AR203" i="4" s="1"/>
  <c r="AX206" i="4" a="1"/>
  <c r="AX206" i="4" s="1"/>
  <c r="AS203" i="4" a="1"/>
  <c r="AS203" i="4" s="1"/>
  <c r="AZ203" i="4" a="1"/>
  <c r="AZ203" i="4" s="1"/>
  <c r="BA205" i="4" a="1"/>
  <c r="BA205" i="4" s="1"/>
  <c r="AQ204" i="4" a="1"/>
  <c r="AQ204" i="4" s="1"/>
  <c r="AO204" i="4" a="1"/>
  <c r="AO204" i="4" s="1"/>
  <c r="AW205" i="4" a="1"/>
  <c r="AW205" i="4" s="1"/>
  <c r="AN206" i="4" a="1"/>
  <c r="AN206" i="4" s="1"/>
  <c r="AU204" i="4" a="1"/>
  <c r="AU204" i="4" s="1"/>
  <c r="J289" i="4" l="1"/>
  <c r="BF289" i="4" s="1"/>
  <c r="L289" i="4"/>
  <c r="BH289" i="4" s="1"/>
  <c r="G289" i="4"/>
  <c r="BC289" i="4" s="1"/>
  <c r="M289" i="4"/>
  <c r="BI289" i="4" s="1"/>
  <c r="U290" i="4"/>
  <c r="BQ290" i="4" s="1"/>
  <c r="O289" i="4"/>
  <c r="BK289" i="4" s="1"/>
  <c r="P289" i="4"/>
  <c r="BL289" i="4" s="1"/>
  <c r="T289" i="4"/>
  <c r="BP289" i="4" s="1"/>
  <c r="R289" i="4"/>
  <c r="BN289" i="4" s="1"/>
  <c r="S289" i="4"/>
  <c r="BO289" i="4" s="1"/>
  <c r="Q289" i="4"/>
  <c r="BM289" i="4" s="1"/>
  <c r="K289" i="4"/>
  <c r="BG289" i="4" s="1"/>
  <c r="I289" i="4"/>
  <c r="BE289" i="4" s="1"/>
  <c r="H289" i="4"/>
  <c r="BD289" i="4" s="1"/>
  <c r="AM204" i="4" a="1"/>
  <c r="AM204" i="4" s="1"/>
  <c r="AP204" i="4" a="1"/>
  <c r="AP204" i="4" s="1"/>
  <c r="GQ6" i="29"/>
  <c r="GQ16" i="29"/>
  <c r="GQ17" i="29"/>
  <c r="GQ18" i="29"/>
  <c r="GQ7" i="29"/>
  <c r="GQ13" i="29"/>
  <c r="GQ14" i="29"/>
  <c r="GQ15" i="29"/>
  <c r="GQ9" i="29"/>
  <c r="GQ8" i="29"/>
  <c r="GQ10" i="29"/>
  <c r="GQ12" i="29"/>
  <c r="GQ5" i="29"/>
  <c r="GR4" i="29"/>
  <c r="GQ11" i="29"/>
  <c r="AY204" i="4" a="1"/>
  <c r="AY204" i="4" s="1"/>
  <c r="AR204" i="4" a="1"/>
  <c r="AR204" i="4" s="1"/>
  <c r="AS204" i="4" a="1"/>
  <c r="AS204" i="4" s="1"/>
  <c r="AX207" i="4" a="1"/>
  <c r="AX207" i="4" s="1"/>
  <c r="AV204" i="4" a="1"/>
  <c r="AV204" i="4" s="1"/>
  <c r="AQ205" i="4" a="1"/>
  <c r="AQ205" i="4" s="1"/>
  <c r="AO205" i="4" a="1"/>
  <c r="AO205" i="4" s="1"/>
  <c r="BA206" i="4" a="1"/>
  <c r="BA206" i="4" s="1"/>
  <c r="AN207" i="4" a="1"/>
  <c r="AN207" i="4" s="1"/>
  <c r="AW206" i="4" a="1"/>
  <c r="AW206" i="4" s="1"/>
  <c r="AZ204" i="4" a="1"/>
  <c r="AZ204" i="4" s="1"/>
  <c r="AU205" i="4" a="1"/>
  <c r="AU205" i="4" s="1"/>
  <c r="H290" i="4" l="1"/>
  <c r="BD290" i="4" s="1"/>
  <c r="I290" i="4"/>
  <c r="BE290" i="4" s="1"/>
  <c r="K290" i="4"/>
  <c r="BG290" i="4" s="1"/>
  <c r="Q290" i="4"/>
  <c r="BM290" i="4" s="1"/>
  <c r="S290" i="4"/>
  <c r="BO290" i="4" s="1"/>
  <c r="R290" i="4"/>
  <c r="BN290" i="4" s="1"/>
  <c r="T290" i="4"/>
  <c r="BP290" i="4" s="1"/>
  <c r="P290" i="4"/>
  <c r="BL290" i="4" s="1"/>
  <c r="O290" i="4"/>
  <c r="BK290" i="4" s="1"/>
  <c r="U291" i="4"/>
  <c r="BQ291" i="4" s="1"/>
  <c r="M290" i="4"/>
  <c r="BI290" i="4" s="1"/>
  <c r="G290" i="4"/>
  <c r="BC290" i="4" s="1"/>
  <c r="L290" i="4"/>
  <c r="BH290" i="4" s="1"/>
  <c r="J290" i="4"/>
  <c r="BF290" i="4" s="1"/>
  <c r="AM205" i="4" a="1"/>
  <c r="AM205" i="4" s="1"/>
  <c r="AP205" i="4" a="1"/>
  <c r="AP205" i="4" s="1"/>
  <c r="GR16" i="29"/>
  <c r="GR18" i="29"/>
  <c r="GR13" i="29"/>
  <c r="GR14" i="29"/>
  <c r="GR9" i="29"/>
  <c r="GR12" i="29"/>
  <c r="GR10" i="29"/>
  <c r="GR11" i="29"/>
  <c r="GS4" i="29"/>
  <c r="GR15" i="29"/>
  <c r="GR17" i="29"/>
  <c r="GR5" i="29"/>
  <c r="GR6" i="29"/>
  <c r="GR7" i="29"/>
  <c r="GR8" i="29"/>
  <c r="AY205" i="4" a="1"/>
  <c r="AY205" i="4" s="1"/>
  <c r="AX208" i="4" a="1"/>
  <c r="AX208" i="4" s="1"/>
  <c r="AS205" i="4" a="1"/>
  <c r="AS205" i="4" s="1"/>
  <c r="AV205" i="4" a="1"/>
  <c r="AV205" i="4" s="1"/>
  <c r="AR205" i="4" a="1"/>
  <c r="AR205" i="4" s="1"/>
  <c r="BA207" i="4" a="1"/>
  <c r="BA207" i="4" s="1"/>
  <c r="AU206" i="4" a="1"/>
  <c r="AU206" i="4" s="1"/>
  <c r="AQ206" i="4" a="1"/>
  <c r="AQ206" i="4" s="1"/>
  <c r="AZ205" i="4" a="1"/>
  <c r="AZ205" i="4" s="1"/>
  <c r="AW207" i="4" a="1"/>
  <c r="AW207" i="4" s="1"/>
  <c r="AO206" i="4" a="1"/>
  <c r="AO206" i="4" s="1"/>
  <c r="AN208" i="4" a="1"/>
  <c r="AN208" i="4" s="1"/>
  <c r="J291" i="4" l="1"/>
  <c r="BF291" i="4" s="1"/>
  <c r="L291" i="4"/>
  <c r="BH291" i="4" s="1"/>
  <c r="G291" i="4"/>
  <c r="BC291" i="4" s="1"/>
  <c r="M291" i="4"/>
  <c r="BI291" i="4" s="1"/>
  <c r="U292" i="4"/>
  <c r="BQ292" i="4" s="1"/>
  <c r="O291" i="4"/>
  <c r="BK291" i="4" s="1"/>
  <c r="P291" i="4"/>
  <c r="BL291" i="4" s="1"/>
  <c r="T291" i="4"/>
  <c r="BP291" i="4" s="1"/>
  <c r="R291" i="4"/>
  <c r="BN291" i="4" s="1"/>
  <c r="S291" i="4"/>
  <c r="BO291" i="4" s="1"/>
  <c r="Q291" i="4"/>
  <c r="BM291" i="4" s="1"/>
  <c r="K291" i="4"/>
  <c r="BG291" i="4" s="1"/>
  <c r="I291" i="4"/>
  <c r="BE291" i="4" s="1"/>
  <c r="H291" i="4"/>
  <c r="BD291" i="4" s="1"/>
  <c r="AM206" i="4" a="1"/>
  <c r="AM206" i="4" s="1"/>
  <c r="AP206" i="4" a="1"/>
  <c r="AP206" i="4" s="1"/>
  <c r="GS8" i="29"/>
  <c r="GS9" i="29"/>
  <c r="GS15" i="29"/>
  <c r="GS10" i="29"/>
  <c r="GS12" i="29"/>
  <c r="GS18" i="29"/>
  <c r="GT4" i="29"/>
  <c r="GS5" i="29"/>
  <c r="GS7" i="29"/>
  <c r="GS17" i="29"/>
  <c r="GS14" i="29"/>
  <c r="GS6" i="29"/>
  <c r="GS13" i="29"/>
  <c r="GS11" i="29"/>
  <c r="GS16" i="29"/>
  <c r="AY206" i="4" a="1"/>
  <c r="AY206" i="4" s="1"/>
  <c r="AV206" i="4" a="1"/>
  <c r="AV206" i="4" s="1"/>
  <c r="AS206" i="4" a="1"/>
  <c r="AS206" i="4" s="1"/>
  <c r="AR206" i="4" a="1"/>
  <c r="AR206" i="4" s="1"/>
  <c r="AX209" i="4" a="1"/>
  <c r="AX209" i="4" s="1"/>
  <c r="AU207" i="4" a="1"/>
  <c r="AU207" i="4" s="1"/>
  <c r="AO207" i="4" a="1"/>
  <c r="AO207" i="4" s="1"/>
  <c r="AQ207" i="4" a="1"/>
  <c r="AQ207" i="4" s="1"/>
  <c r="AW208" i="4" a="1"/>
  <c r="AW208" i="4" s="1"/>
  <c r="BA208" i="4" a="1"/>
  <c r="BA208" i="4" s="1"/>
  <c r="AN209" i="4" a="1"/>
  <c r="AN209" i="4" s="1"/>
  <c r="AZ206" i="4" a="1"/>
  <c r="AZ206" i="4" s="1"/>
  <c r="H292" i="4" l="1"/>
  <c r="BD292" i="4" s="1"/>
  <c r="I292" i="4"/>
  <c r="BE292" i="4" s="1"/>
  <c r="K292" i="4"/>
  <c r="BG292" i="4" s="1"/>
  <c r="Q292" i="4"/>
  <c r="BM292" i="4" s="1"/>
  <c r="S292" i="4"/>
  <c r="BO292" i="4" s="1"/>
  <c r="R292" i="4"/>
  <c r="BN292" i="4" s="1"/>
  <c r="T292" i="4"/>
  <c r="BP292" i="4" s="1"/>
  <c r="P292" i="4"/>
  <c r="BL292" i="4" s="1"/>
  <c r="O292" i="4"/>
  <c r="BK292" i="4" s="1"/>
  <c r="U293" i="4"/>
  <c r="BQ293" i="4" s="1"/>
  <c r="M292" i="4"/>
  <c r="BI292" i="4" s="1"/>
  <c r="G292" i="4"/>
  <c r="BC292" i="4" s="1"/>
  <c r="L292" i="4"/>
  <c r="BH292" i="4" s="1"/>
  <c r="J292" i="4"/>
  <c r="BF292" i="4" s="1"/>
  <c r="AM207" i="4" a="1"/>
  <c r="AM207" i="4" s="1"/>
  <c r="AP207" i="4" a="1"/>
  <c r="AP207" i="4" s="1"/>
  <c r="GT7" i="29"/>
  <c r="GT13" i="29"/>
  <c r="GT10" i="29"/>
  <c r="GT11" i="29"/>
  <c r="GT12" i="29"/>
  <c r="GT6" i="29"/>
  <c r="GT8" i="29"/>
  <c r="GT9" i="29"/>
  <c r="GU4" i="29"/>
  <c r="GT5" i="29"/>
  <c r="GT16" i="29"/>
  <c r="GT17" i="29"/>
  <c r="GT18" i="29"/>
  <c r="GT14" i="29"/>
  <c r="GT15" i="29"/>
  <c r="AY207" i="4" a="1"/>
  <c r="AY207" i="4" s="1"/>
  <c r="AX210" i="4" a="1"/>
  <c r="AX210" i="4" s="1"/>
  <c r="AV207" i="4" a="1"/>
  <c r="AV207" i="4" s="1"/>
  <c r="AR207" i="4" a="1"/>
  <c r="AR207" i="4" s="1"/>
  <c r="AS207" i="4" a="1"/>
  <c r="AS207" i="4" s="1"/>
  <c r="AZ207" i="4" a="1"/>
  <c r="AZ207" i="4" s="1"/>
  <c r="AW209" i="4" a="1"/>
  <c r="AW209" i="4" s="1"/>
  <c r="AO208" i="4" a="1"/>
  <c r="AO208" i="4" s="1"/>
  <c r="AQ208" i="4" a="1"/>
  <c r="AQ208" i="4" s="1"/>
  <c r="AN210" i="4" a="1"/>
  <c r="AN210" i="4" s="1"/>
  <c r="BA209" i="4" a="1"/>
  <c r="BA209" i="4" s="1"/>
  <c r="AU208" i="4" a="1"/>
  <c r="AU208" i="4" s="1"/>
  <c r="J293" i="4" l="1"/>
  <c r="BF293" i="4" s="1"/>
  <c r="L293" i="4"/>
  <c r="BH293" i="4" s="1"/>
  <c r="G293" i="4"/>
  <c r="BC293" i="4" s="1"/>
  <c r="M293" i="4"/>
  <c r="BI293" i="4" s="1"/>
  <c r="U294" i="4"/>
  <c r="BQ294" i="4" s="1"/>
  <c r="O293" i="4"/>
  <c r="BK293" i="4" s="1"/>
  <c r="P293" i="4"/>
  <c r="BL293" i="4" s="1"/>
  <c r="T293" i="4"/>
  <c r="BP293" i="4" s="1"/>
  <c r="R293" i="4"/>
  <c r="BN293" i="4" s="1"/>
  <c r="S293" i="4"/>
  <c r="BO293" i="4" s="1"/>
  <c r="Q293" i="4"/>
  <c r="BM293" i="4" s="1"/>
  <c r="K293" i="4"/>
  <c r="BG293" i="4" s="1"/>
  <c r="I293" i="4"/>
  <c r="BE293" i="4" s="1"/>
  <c r="H293" i="4"/>
  <c r="BD293" i="4" s="1"/>
  <c r="AM208" i="4" a="1"/>
  <c r="AM208" i="4" s="1"/>
  <c r="AP208" i="4" a="1"/>
  <c r="AP208" i="4" s="1"/>
  <c r="GU7" i="29"/>
  <c r="GU10" i="29"/>
  <c r="GU16" i="29"/>
  <c r="GU8" i="29"/>
  <c r="GU5" i="29"/>
  <c r="GU12" i="29"/>
  <c r="GU11" i="29"/>
  <c r="GU18" i="29"/>
  <c r="GV4" i="29"/>
  <c r="GU13" i="29"/>
  <c r="GU15" i="29"/>
  <c r="GU17" i="29"/>
  <c r="GU14" i="29"/>
  <c r="GU9" i="29"/>
  <c r="GU6" i="29"/>
  <c r="AY208" i="4" a="1"/>
  <c r="AY208" i="4" s="1"/>
  <c r="AS208" i="4" a="1"/>
  <c r="AS208" i="4" s="1"/>
  <c r="AR208" i="4" a="1"/>
  <c r="AR208" i="4" s="1"/>
  <c r="AX211" i="4" a="1"/>
  <c r="AX211" i="4" s="1"/>
  <c r="AV208" i="4" a="1"/>
  <c r="AV208" i="4" s="1"/>
  <c r="AU209" i="4" a="1"/>
  <c r="AU209" i="4" s="1"/>
  <c r="AO209" i="4" a="1"/>
  <c r="AO209" i="4" s="1"/>
  <c r="BA210" i="4" a="1"/>
  <c r="BA210" i="4" s="1"/>
  <c r="AQ209" i="4" a="1"/>
  <c r="AQ209" i="4" s="1"/>
  <c r="AW210" i="4" a="1"/>
  <c r="AW210" i="4" s="1"/>
  <c r="AN211" i="4" a="1"/>
  <c r="AN211" i="4" s="1"/>
  <c r="AZ208" i="4" a="1"/>
  <c r="AZ208" i="4" s="1"/>
  <c r="H294" i="4" l="1"/>
  <c r="BD294" i="4" s="1"/>
  <c r="I294" i="4"/>
  <c r="BE294" i="4" s="1"/>
  <c r="K294" i="4"/>
  <c r="BG294" i="4" s="1"/>
  <c r="Q294" i="4"/>
  <c r="BM294" i="4" s="1"/>
  <c r="S294" i="4"/>
  <c r="BO294" i="4" s="1"/>
  <c r="R294" i="4"/>
  <c r="BN294" i="4" s="1"/>
  <c r="T294" i="4"/>
  <c r="BP294" i="4" s="1"/>
  <c r="P294" i="4"/>
  <c r="BL294" i="4" s="1"/>
  <c r="O294" i="4"/>
  <c r="BK294" i="4" s="1"/>
  <c r="U295" i="4"/>
  <c r="BQ295" i="4" s="1"/>
  <c r="M294" i="4"/>
  <c r="BI294" i="4" s="1"/>
  <c r="G294" i="4"/>
  <c r="BC294" i="4" s="1"/>
  <c r="L294" i="4"/>
  <c r="BH294" i="4" s="1"/>
  <c r="J294" i="4"/>
  <c r="BF294" i="4" s="1"/>
  <c r="AM209" i="4" a="1"/>
  <c r="AM209" i="4" s="1"/>
  <c r="AP209" i="4" a="1"/>
  <c r="AP209" i="4" s="1"/>
  <c r="GV5" i="29"/>
  <c r="GV12" i="29"/>
  <c r="GV13" i="29"/>
  <c r="GV6" i="29"/>
  <c r="GV8" i="29"/>
  <c r="GV10" i="29"/>
  <c r="GV7" i="29"/>
  <c r="GV14" i="29"/>
  <c r="GV15" i="29"/>
  <c r="GV18" i="29"/>
  <c r="GW4" i="29"/>
  <c r="GV9" i="29"/>
  <c r="GV16" i="29"/>
  <c r="GV17" i="29"/>
  <c r="GV11" i="29"/>
  <c r="AY209" i="4" a="1"/>
  <c r="AY209" i="4" s="1"/>
  <c r="AV209" i="4" a="1"/>
  <c r="AV209" i="4" s="1"/>
  <c r="AR209" i="4" a="1"/>
  <c r="AR209" i="4" s="1"/>
  <c r="AX212" i="4" a="1"/>
  <c r="AX212" i="4" s="1"/>
  <c r="AS209" i="4" a="1"/>
  <c r="AS209" i="4" s="1"/>
  <c r="AO210" i="4" a="1"/>
  <c r="AO210" i="4" s="1"/>
  <c r="AZ209" i="4" a="1"/>
  <c r="AZ209" i="4" s="1"/>
  <c r="AN212" i="4" a="1"/>
  <c r="AN212" i="4" s="1"/>
  <c r="AW211" i="4" a="1"/>
  <c r="AW211" i="4" s="1"/>
  <c r="AQ210" i="4" a="1"/>
  <c r="AQ210" i="4" s="1"/>
  <c r="BA211" i="4" a="1"/>
  <c r="BA211" i="4" s="1"/>
  <c r="AU210" i="4" a="1"/>
  <c r="AU210" i="4" s="1"/>
  <c r="J295" i="4" l="1"/>
  <c r="BF295" i="4" s="1"/>
  <c r="L295" i="4"/>
  <c r="BH295" i="4" s="1"/>
  <c r="G295" i="4"/>
  <c r="BC295" i="4" s="1"/>
  <c r="M295" i="4"/>
  <c r="BI295" i="4" s="1"/>
  <c r="U296" i="4"/>
  <c r="BQ296" i="4" s="1"/>
  <c r="O295" i="4"/>
  <c r="BK295" i="4" s="1"/>
  <c r="P295" i="4"/>
  <c r="BL295" i="4" s="1"/>
  <c r="T295" i="4"/>
  <c r="BP295" i="4" s="1"/>
  <c r="R295" i="4"/>
  <c r="BN295" i="4" s="1"/>
  <c r="S295" i="4"/>
  <c r="BO295" i="4" s="1"/>
  <c r="Q295" i="4"/>
  <c r="BM295" i="4" s="1"/>
  <c r="K295" i="4"/>
  <c r="BG295" i="4" s="1"/>
  <c r="I295" i="4"/>
  <c r="BE295" i="4" s="1"/>
  <c r="H295" i="4"/>
  <c r="BD295" i="4" s="1"/>
  <c r="AM210" i="4" a="1"/>
  <c r="AM210" i="4" s="1"/>
  <c r="AP210" i="4" a="1"/>
  <c r="AP210" i="4" s="1"/>
  <c r="GW16" i="29"/>
  <c r="GW6" i="29"/>
  <c r="GW7" i="29"/>
  <c r="GW18" i="29"/>
  <c r="GW8" i="29"/>
  <c r="GW13" i="29"/>
  <c r="GX4" i="29"/>
  <c r="GW9" i="29"/>
  <c r="GW10" i="29"/>
  <c r="GW17" i="29"/>
  <c r="GW12" i="29"/>
  <c r="GW14" i="29"/>
  <c r="GW5" i="29"/>
  <c r="GW11" i="29"/>
  <c r="GW15" i="29"/>
  <c r="AY210" i="4" a="1"/>
  <c r="AY210" i="4" s="1"/>
  <c r="AR210" i="4" a="1"/>
  <c r="AR210" i="4" s="1"/>
  <c r="AV210" i="4" a="1"/>
  <c r="AV210" i="4" s="1"/>
  <c r="AS210" i="4" a="1"/>
  <c r="AS210" i="4" s="1"/>
  <c r="AX213" i="4" a="1"/>
  <c r="AX213" i="4" s="1"/>
  <c r="AO211" i="4" a="1"/>
  <c r="AO211" i="4" s="1"/>
  <c r="BA212" i="4" a="1"/>
  <c r="BA212" i="4" s="1"/>
  <c r="AQ211" i="4" a="1"/>
  <c r="AQ211" i="4" s="1"/>
  <c r="AW212" i="4" a="1"/>
  <c r="AW212" i="4" s="1"/>
  <c r="AU211" i="4" a="1"/>
  <c r="AU211" i="4" s="1"/>
  <c r="AN213" i="4" a="1"/>
  <c r="AN213" i="4" s="1"/>
  <c r="AZ210" i="4" a="1"/>
  <c r="AZ210" i="4" s="1"/>
  <c r="H296" i="4" l="1"/>
  <c r="BD296" i="4" s="1"/>
  <c r="I296" i="4"/>
  <c r="BE296" i="4" s="1"/>
  <c r="K296" i="4"/>
  <c r="BG296" i="4" s="1"/>
  <c r="Q296" i="4"/>
  <c r="BM296" i="4" s="1"/>
  <c r="S296" i="4"/>
  <c r="BO296" i="4" s="1"/>
  <c r="R296" i="4"/>
  <c r="BN296" i="4" s="1"/>
  <c r="T296" i="4"/>
  <c r="BP296" i="4" s="1"/>
  <c r="P296" i="4"/>
  <c r="BL296" i="4" s="1"/>
  <c r="O296" i="4"/>
  <c r="BK296" i="4" s="1"/>
  <c r="U297" i="4"/>
  <c r="BQ297" i="4" s="1"/>
  <c r="M296" i="4"/>
  <c r="BI296" i="4" s="1"/>
  <c r="G296" i="4"/>
  <c r="BC296" i="4" s="1"/>
  <c r="L296" i="4"/>
  <c r="BH296" i="4" s="1"/>
  <c r="J296" i="4"/>
  <c r="BF296" i="4" s="1"/>
  <c r="AM211" i="4" a="1"/>
  <c r="AM211" i="4" s="1"/>
  <c r="AP211" i="4" a="1"/>
  <c r="AP211" i="4" s="1"/>
  <c r="GX9" i="29"/>
  <c r="GX16" i="29"/>
  <c r="GX15" i="29"/>
  <c r="GX12" i="29"/>
  <c r="GX11" i="29"/>
  <c r="GX18" i="29"/>
  <c r="GY4" i="29"/>
  <c r="GX14" i="29"/>
  <c r="GX8" i="29"/>
  <c r="GX17" i="29"/>
  <c r="GX6" i="29"/>
  <c r="GX7" i="29"/>
  <c r="GX13" i="29"/>
  <c r="GX10" i="29"/>
  <c r="GX5" i="29"/>
  <c r="AY211" i="4" a="1"/>
  <c r="AY211" i="4" s="1"/>
  <c r="AS211" i="4" a="1"/>
  <c r="AS211" i="4" s="1"/>
  <c r="AR211" i="4" a="1"/>
  <c r="AR211" i="4" s="1"/>
  <c r="AV211" i="4" a="1"/>
  <c r="AV211" i="4" s="1"/>
  <c r="AX214" i="4" a="1"/>
  <c r="AX214" i="4" s="1"/>
  <c r="AZ211" i="4" a="1"/>
  <c r="AZ211" i="4" s="1"/>
  <c r="AN214" i="4" a="1"/>
  <c r="AN214" i="4" s="1"/>
  <c r="BA213" i="4" a="1"/>
  <c r="BA213" i="4" s="1"/>
  <c r="AQ212" i="4" a="1"/>
  <c r="AQ212" i="4" s="1"/>
  <c r="AU212" i="4" a="1"/>
  <c r="AU212" i="4" s="1"/>
  <c r="AW213" i="4" a="1"/>
  <c r="AW213" i="4" s="1"/>
  <c r="AO212" i="4" a="1"/>
  <c r="AO212" i="4" s="1"/>
  <c r="J297" i="4" l="1"/>
  <c r="BF297" i="4" s="1"/>
  <c r="L297" i="4"/>
  <c r="BH297" i="4" s="1"/>
  <c r="G297" i="4"/>
  <c r="BC297" i="4" s="1"/>
  <c r="M297" i="4"/>
  <c r="BI297" i="4" s="1"/>
  <c r="U298" i="4"/>
  <c r="BQ298" i="4" s="1"/>
  <c r="O297" i="4"/>
  <c r="BK297" i="4" s="1"/>
  <c r="P297" i="4"/>
  <c r="BL297" i="4" s="1"/>
  <c r="T297" i="4"/>
  <c r="BP297" i="4" s="1"/>
  <c r="R297" i="4"/>
  <c r="BN297" i="4" s="1"/>
  <c r="S297" i="4"/>
  <c r="BO297" i="4" s="1"/>
  <c r="Q297" i="4"/>
  <c r="BM297" i="4" s="1"/>
  <c r="K297" i="4"/>
  <c r="BG297" i="4" s="1"/>
  <c r="I297" i="4"/>
  <c r="BE297" i="4" s="1"/>
  <c r="H297" i="4"/>
  <c r="BD297" i="4" s="1"/>
  <c r="AM212" i="4" a="1"/>
  <c r="AM212" i="4" s="1"/>
  <c r="AP212" i="4" a="1"/>
  <c r="AP212" i="4" s="1"/>
  <c r="GY8" i="29"/>
  <c r="GY12" i="29"/>
  <c r="GY9" i="29"/>
  <c r="GY13" i="29"/>
  <c r="GY17" i="29"/>
  <c r="GY16" i="29"/>
  <c r="GY7" i="29"/>
  <c r="GY6" i="29"/>
  <c r="GY10" i="29"/>
  <c r="GY14" i="29"/>
  <c r="GY15" i="29"/>
  <c r="GY18" i="29"/>
  <c r="GZ4" i="29"/>
  <c r="GY5" i="29"/>
  <c r="GY11" i="29"/>
  <c r="AY212" i="4" a="1"/>
  <c r="AY212" i="4" s="1"/>
  <c r="AV212" i="4" a="1"/>
  <c r="AV212" i="4" s="1"/>
  <c r="AR212" i="4" a="1"/>
  <c r="AR212" i="4" s="1"/>
  <c r="AX215" i="4" a="1"/>
  <c r="AX215" i="4" s="1"/>
  <c r="AS212" i="4" a="1"/>
  <c r="AS212" i="4" s="1"/>
  <c r="AU213" i="4" a="1"/>
  <c r="AU213" i="4" s="1"/>
  <c r="AN215" i="4" a="1"/>
  <c r="AN215" i="4" s="1"/>
  <c r="AQ213" i="4" a="1"/>
  <c r="AQ213" i="4" s="1"/>
  <c r="AO213" i="4" a="1"/>
  <c r="AO213" i="4" s="1"/>
  <c r="AW214" i="4" a="1"/>
  <c r="AW214" i="4" s="1"/>
  <c r="BA214" i="4" a="1"/>
  <c r="BA214" i="4" s="1"/>
  <c r="AZ212" i="4" a="1"/>
  <c r="AZ212" i="4" s="1"/>
  <c r="H298" i="4" l="1"/>
  <c r="BD298" i="4" s="1"/>
  <c r="I298" i="4"/>
  <c r="BE298" i="4" s="1"/>
  <c r="K298" i="4"/>
  <c r="BG298" i="4" s="1"/>
  <c r="Q298" i="4"/>
  <c r="BM298" i="4" s="1"/>
  <c r="S298" i="4"/>
  <c r="BO298" i="4" s="1"/>
  <c r="R298" i="4"/>
  <c r="BN298" i="4" s="1"/>
  <c r="T298" i="4"/>
  <c r="BP298" i="4" s="1"/>
  <c r="P298" i="4"/>
  <c r="BL298" i="4" s="1"/>
  <c r="O298" i="4"/>
  <c r="BK298" i="4" s="1"/>
  <c r="U299" i="4"/>
  <c r="BQ299" i="4" s="1"/>
  <c r="M298" i="4"/>
  <c r="BI298" i="4" s="1"/>
  <c r="G298" i="4"/>
  <c r="BC298" i="4" s="1"/>
  <c r="L298" i="4"/>
  <c r="BH298" i="4" s="1"/>
  <c r="J298" i="4"/>
  <c r="BF298" i="4" s="1"/>
  <c r="AM213" i="4" a="1"/>
  <c r="AM213" i="4" s="1"/>
  <c r="AP213" i="4" a="1"/>
  <c r="AP213" i="4" s="1"/>
  <c r="GZ8" i="29"/>
  <c r="GZ13" i="29"/>
  <c r="GZ17" i="29"/>
  <c r="GZ16" i="29"/>
  <c r="GZ18" i="29"/>
  <c r="GZ10" i="29"/>
  <c r="HA4" i="29"/>
  <c r="GZ11" i="29"/>
  <c r="GZ5" i="29"/>
  <c r="GZ6" i="29"/>
  <c r="GZ14" i="29"/>
  <c r="GZ15" i="29"/>
  <c r="GZ7" i="29"/>
  <c r="GZ9" i="29"/>
  <c r="GZ12" i="29"/>
  <c r="AY213" i="4" a="1"/>
  <c r="AY213" i="4" s="1"/>
  <c r="AX216" i="4" a="1"/>
  <c r="AX216" i="4" s="1"/>
  <c r="AS213" i="4" a="1"/>
  <c r="AS213" i="4" s="1"/>
  <c r="AR213" i="4" a="1"/>
  <c r="AR213" i="4" s="1"/>
  <c r="AV213" i="4" a="1"/>
  <c r="AV213" i="4" s="1"/>
  <c r="AO214" i="4" a="1"/>
  <c r="AO214" i="4" s="1"/>
  <c r="BA215" i="4" a="1"/>
  <c r="BA215" i="4" s="1"/>
  <c r="AW215" i="4" a="1"/>
  <c r="AW215" i="4" s="1"/>
  <c r="AN216" i="4" a="1"/>
  <c r="AN216" i="4" s="1"/>
  <c r="AQ214" i="4" a="1"/>
  <c r="AQ214" i="4" s="1"/>
  <c r="AU214" i="4" a="1"/>
  <c r="AU214" i="4" s="1"/>
  <c r="AZ213" i="4" a="1"/>
  <c r="AZ213" i="4" s="1"/>
  <c r="J299" i="4" l="1"/>
  <c r="BF299" i="4" s="1"/>
  <c r="L299" i="4"/>
  <c r="BH299" i="4" s="1"/>
  <c r="G299" i="4"/>
  <c r="BC299" i="4" s="1"/>
  <c r="M299" i="4"/>
  <c r="BI299" i="4" s="1"/>
  <c r="U300" i="4"/>
  <c r="BQ300" i="4" s="1"/>
  <c r="O299" i="4"/>
  <c r="BK299" i="4" s="1"/>
  <c r="P299" i="4"/>
  <c r="BL299" i="4" s="1"/>
  <c r="T299" i="4"/>
  <c r="BP299" i="4" s="1"/>
  <c r="R299" i="4"/>
  <c r="BN299" i="4" s="1"/>
  <c r="S299" i="4"/>
  <c r="BO299" i="4" s="1"/>
  <c r="Q299" i="4"/>
  <c r="BM299" i="4" s="1"/>
  <c r="K299" i="4"/>
  <c r="BG299" i="4" s="1"/>
  <c r="I299" i="4"/>
  <c r="BE299" i="4" s="1"/>
  <c r="H299" i="4"/>
  <c r="BD299" i="4" s="1"/>
  <c r="AM214" i="4" a="1"/>
  <c r="AM214" i="4" s="1"/>
  <c r="AP214" i="4" a="1"/>
  <c r="AP214" i="4" s="1"/>
  <c r="HA5" i="29"/>
  <c r="HA8" i="29"/>
  <c r="HA11" i="29"/>
  <c r="HA12" i="29"/>
  <c r="HA9" i="29"/>
  <c r="HA16" i="29"/>
  <c r="HA14" i="29"/>
  <c r="HA18" i="29"/>
  <c r="HA13" i="29"/>
  <c r="HA6" i="29"/>
  <c r="HA17" i="29"/>
  <c r="HB4" i="29"/>
  <c r="HA15" i="29"/>
  <c r="HA7" i="29"/>
  <c r="HA10" i="29"/>
  <c r="AY214" i="4" a="1"/>
  <c r="AY214" i="4" s="1"/>
  <c r="AR214" i="4" a="1"/>
  <c r="AR214" i="4" s="1"/>
  <c r="AS214" i="4" a="1"/>
  <c r="AS214" i="4" s="1"/>
  <c r="AV214" i="4" a="1"/>
  <c r="AV214" i="4" s="1"/>
  <c r="AX217" i="4" a="1"/>
  <c r="AX217" i="4" s="1"/>
  <c r="AZ214" i="4" a="1"/>
  <c r="AZ214" i="4" s="1"/>
  <c r="AW216" i="4" a="1"/>
  <c r="AW216" i="4" s="1"/>
  <c r="AU215" i="4" a="1"/>
  <c r="AU215" i="4" s="1"/>
  <c r="AQ215" i="4" a="1"/>
  <c r="AQ215" i="4" s="1"/>
  <c r="BA216" i="4" a="1"/>
  <c r="BA216" i="4" s="1"/>
  <c r="AN217" i="4" a="1"/>
  <c r="AN217" i="4" s="1"/>
  <c r="AO215" i="4" a="1"/>
  <c r="AO215" i="4" s="1"/>
  <c r="H300" i="4" l="1"/>
  <c r="BD300" i="4" s="1"/>
  <c r="I300" i="4"/>
  <c r="BE300" i="4" s="1"/>
  <c r="K300" i="4"/>
  <c r="BG300" i="4" s="1"/>
  <c r="Q300" i="4"/>
  <c r="BM300" i="4" s="1"/>
  <c r="S300" i="4"/>
  <c r="BO300" i="4" s="1"/>
  <c r="R300" i="4"/>
  <c r="BN300" i="4" s="1"/>
  <c r="T300" i="4"/>
  <c r="BP300" i="4" s="1"/>
  <c r="P300" i="4"/>
  <c r="BL300" i="4" s="1"/>
  <c r="O300" i="4"/>
  <c r="BK300" i="4" s="1"/>
  <c r="U301" i="4"/>
  <c r="BQ301" i="4" s="1"/>
  <c r="M300" i="4"/>
  <c r="BI300" i="4" s="1"/>
  <c r="G300" i="4"/>
  <c r="BC300" i="4" s="1"/>
  <c r="L300" i="4"/>
  <c r="BH300" i="4" s="1"/>
  <c r="J300" i="4"/>
  <c r="BF300" i="4" s="1"/>
  <c r="AM215" i="4" a="1"/>
  <c r="AM215" i="4" s="1"/>
  <c r="AP215" i="4" a="1"/>
  <c r="AP215" i="4" s="1"/>
  <c r="HB12" i="29"/>
  <c r="HB13" i="29"/>
  <c r="HB17" i="29"/>
  <c r="HB7" i="29"/>
  <c r="HC4" i="29"/>
  <c r="HB9" i="29"/>
  <c r="HB14" i="29"/>
  <c r="HB16" i="29"/>
  <c r="HB15" i="29"/>
  <c r="HB10" i="29"/>
  <c r="HB11" i="29"/>
  <c r="HB6" i="29"/>
  <c r="HB18" i="29"/>
  <c r="HB5" i="29"/>
  <c r="HB8" i="29"/>
  <c r="AY215" i="4" a="1"/>
  <c r="AY215" i="4" s="1"/>
  <c r="AV215" i="4" a="1"/>
  <c r="AV215" i="4" s="1"/>
  <c r="AS215" i="4" a="1"/>
  <c r="AS215" i="4" s="1"/>
  <c r="AR215" i="4" a="1"/>
  <c r="AR215" i="4" s="1"/>
  <c r="AX218" i="4" a="1"/>
  <c r="AX218" i="4" s="1"/>
  <c r="AN218" i="4" a="1"/>
  <c r="AN218" i="4" s="1"/>
  <c r="AQ216" i="4" a="1"/>
  <c r="AQ216" i="4" s="1"/>
  <c r="AO216" i="4" a="1"/>
  <c r="AO216" i="4" s="1"/>
  <c r="AW217" i="4" a="1"/>
  <c r="AW217" i="4" s="1"/>
  <c r="BA217" i="4" a="1"/>
  <c r="BA217" i="4" s="1"/>
  <c r="AU216" i="4" a="1"/>
  <c r="AU216" i="4" s="1"/>
  <c r="AZ215" i="4" a="1"/>
  <c r="AZ215" i="4" s="1"/>
  <c r="J301" i="4" l="1"/>
  <c r="BF301" i="4" s="1"/>
  <c r="L301" i="4"/>
  <c r="BH301" i="4" s="1"/>
  <c r="G301" i="4"/>
  <c r="BC301" i="4" s="1"/>
  <c r="M301" i="4"/>
  <c r="BI301" i="4" s="1"/>
  <c r="U302" i="4"/>
  <c r="BQ302" i="4" s="1"/>
  <c r="O301" i="4"/>
  <c r="BK301" i="4" s="1"/>
  <c r="P301" i="4"/>
  <c r="BL301" i="4" s="1"/>
  <c r="T301" i="4"/>
  <c r="BP301" i="4" s="1"/>
  <c r="R301" i="4"/>
  <c r="BN301" i="4" s="1"/>
  <c r="S301" i="4"/>
  <c r="BO301" i="4" s="1"/>
  <c r="Q301" i="4"/>
  <c r="BM301" i="4" s="1"/>
  <c r="K301" i="4"/>
  <c r="BG301" i="4" s="1"/>
  <c r="I301" i="4"/>
  <c r="BE301" i="4" s="1"/>
  <c r="H301" i="4"/>
  <c r="BD301" i="4" s="1"/>
  <c r="AM216" i="4" a="1"/>
  <c r="AM216" i="4" s="1"/>
  <c r="AP216" i="4" a="1"/>
  <c r="AP216" i="4" s="1"/>
  <c r="HC6" i="29"/>
  <c r="HC12" i="29"/>
  <c r="HC8" i="29"/>
  <c r="HC11" i="29"/>
  <c r="HC9" i="29"/>
  <c r="HC13" i="29"/>
  <c r="HC5" i="29"/>
  <c r="HC15" i="29"/>
  <c r="HC14" i="29"/>
  <c r="HC10" i="29"/>
  <c r="HC16" i="29"/>
  <c r="HC18" i="29"/>
  <c r="HC17" i="29"/>
  <c r="HD4" i="29"/>
  <c r="HC7" i="29"/>
  <c r="AY216" i="4" a="1"/>
  <c r="AY216" i="4" s="1"/>
  <c r="AX219" i="4" a="1"/>
  <c r="AX219" i="4" s="1"/>
  <c r="AR216" i="4" a="1"/>
  <c r="AR216" i="4" s="1"/>
  <c r="AS216" i="4" a="1"/>
  <c r="AS216" i="4" s="1"/>
  <c r="AV216" i="4" a="1"/>
  <c r="AV216" i="4" s="1"/>
  <c r="BA218" i="4" a="1"/>
  <c r="BA218" i="4" s="1"/>
  <c r="AQ217" i="4" a="1"/>
  <c r="AQ217" i="4" s="1"/>
  <c r="AW218" i="4" a="1"/>
  <c r="AW218" i="4" s="1"/>
  <c r="AZ216" i="4" a="1"/>
  <c r="AZ216" i="4" s="1"/>
  <c r="AU217" i="4" a="1"/>
  <c r="AU217" i="4" s="1"/>
  <c r="AO217" i="4" a="1"/>
  <c r="AO217" i="4" s="1"/>
  <c r="AN219" i="4" a="1"/>
  <c r="AN219" i="4" s="1"/>
  <c r="H302" i="4" l="1"/>
  <c r="BD302" i="4" s="1"/>
  <c r="I302" i="4"/>
  <c r="BE302" i="4" s="1"/>
  <c r="K302" i="4"/>
  <c r="BG302" i="4" s="1"/>
  <c r="Q302" i="4"/>
  <c r="BM302" i="4" s="1"/>
  <c r="S302" i="4"/>
  <c r="BO302" i="4" s="1"/>
  <c r="R302" i="4"/>
  <c r="BN302" i="4" s="1"/>
  <c r="T302" i="4"/>
  <c r="BP302" i="4" s="1"/>
  <c r="P302" i="4"/>
  <c r="BL302" i="4" s="1"/>
  <c r="O302" i="4"/>
  <c r="BK302" i="4" s="1"/>
  <c r="U303" i="4"/>
  <c r="BQ303" i="4" s="1"/>
  <c r="M302" i="4"/>
  <c r="BI302" i="4" s="1"/>
  <c r="G302" i="4"/>
  <c r="BC302" i="4" s="1"/>
  <c r="L302" i="4"/>
  <c r="BH302" i="4" s="1"/>
  <c r="J302" i="4"/>
  <c r="BF302" i="4" s="1"/>
  <c r="AM217" i="4" a="1"/>
  <c r="AM217" i="4" s="1"/>
  <c r="AP217" i="4" a="1"/>
  <c r="AP217" i="4" s="1"/>
  <c r="HD12" i="29"/>
  <c r="HD16" i="29"/>
  <c r="HE4" i="29"/>
  <c r="HD18" i="29"/>
  <c r="HD7" i="29"/>
  <c r="HD8" i="29"/>
  <c r="HD9" i="29"/>
  <c r="HD6" i="29"/>
  <c r="HD10" i="29"/>
  <c r="HD11" i="29"/>
  <c r="HD5" i="29"/>
  <c r="HD17" i="29"/>
  <c r="HD13" i="29"/>
  <c r="HD14" i="29"/>
  <c r="HD15" i="29"/>
  <c r="AY217" i="4" a="1"/>
  <c r="AY217" i="4" s="1"/>
  <c r="AS217" i="4" a="1"/>
  <c r="AS217" i="4" s="1"/>
  <c r="AR217" i="4" a="1"/>
  <c r="AR217" i="4" s="1"/>
  <c r="AX220" i="4" a="1"/>
  <c r="AX220" i="4" s="1"/>
  <c r="AV217" i="4" a="1"/>
  <c r="AV217" i="4" s="1"/>
  <c r="AZ217" i="4" a="1"/>
  <c r="AZ217" i="4" s="1"/>
  <c r="AU218" i="4" a="1"/>
  <c r="AU218" i="4" s="1"/>
  <c r="AW219" i="4" a="1"/>
  <c r="AW219" i="4" s="1"/>
  <c r="BA219" i="4" a="1"/>
  <c r="BA219" i="4" s="1"/>
  <c r="AQ218" i="4" a="1"/>
  <c r="AQ218" i="4" s="1"/>
  <c r="AN220" i="4" a="1"/>
  <c r="AN220" i="4" s="1"/>
  <c r="AO218" i="4" a="1"/>
  <c r="AO218" i="4" s="1"/>
  <c r="J303" i="4" l="1"/>
  <c r="BF303" i="4" s="1"/>
  <c r="L303" i="4"/>
  <c r="BH303" i="4" s="1"/>
  <c r="G303" i="4"/>
  <c r="BC303" i="4" s="1"/>
  <c r="M303" i="4"/>
  <c r="BI303" i="4" s="1"/>
  <c r="U304" i="4"/>
  <c r="BQ304" i="4" s="1"/>
  <c r="O303" i="4"/>
  <c r="BK303" i="4" s="1"/>
  <c r="P303" i="4"/>
  <c r="BL303" i="4" s="1"/>
  <c r="T303" i="4"/>
  <c r="BP303" i="4" s="1"/>
  <c r="R303" i="4"/>
  <c r="BN303" i="4" s="1"/>
  <c r="S303" i="4"/>
  <c r="BO303" i="4" s="1"/>
  <c r="Q303" i="4"/>
  <c r="BM303" i="4" s="1"/>
  <c r="K303" i="4"/>
  <c r="BG303" i="4" s="1"/>
  <c r="I303" i="4"/>
  <c r="BE303" i="4" s="1"/>
  <c r="H303" i="4"/>
  <c r="BD303" i="4" s="1"/>
  <c r="AM218" i="4" a="1"/>
  <c r="AM218" i="4" s="1"/>
  <c r="AP218" i="4" a="1"/>
  <c r="AP218" i="4" s="1"/>
  <c r="HE8" i="29"/>
  <c r="HF4" i="29"/>
  <c r="HE10" i="29"/>
  <c r="HE12" i="29"/>
  <c r="HE5" i="29"/>
  <c r="HE9" i="29"/>
  <c r="HE15" i="29"/>
  <c r="HE16" i="29"/>
  <c r="HE18" i="29"/>
  <c r="HE17" i="29"/>
  <c r="HE14" i="29"/>
  <c r="HE11" i="29"/>
  <c r="HE6" i="29"/>
  <c r="HE7" i="29"/>
  <c r="HE13" i="29"/>
  <c r="AY218" i="4" a="1"/>
  <c r="AY218" i="4" s="1"/>
  <c r="AS218" i="4" a="1"/>
  <c r="AS218" i="4" s="1"/>
  <c r="AV218" i="4" a="1"/>
  <c r="AV218" i="4" s="1"/>
  <c r="AR218" i="4" a="1"/>
  <c r="AR218" i="4" s="1"/>
  <c r="AX221" i="4" a="1"/>
  <c r="AX221" i="4" s="1"/>
  <c r="AZ218" i="4" a="1"/>
  <c r="AZ218" i="4" s="1"/>
  <c r="AQ219" i="4" a="1"/>
  <c r="AQ219" i="4" s="1"/>
  <c r="AO219" i="4" a="1"/>
  <c r="AO219" i="4" s="1"/>
  <c r="AU219" i="4" a="1"/>
  <c r="AU219" i="4" s="1"/>
  <c r="AN221" i="4" a="1"/>
  <c r="AN221" i="4" s="1"/>
  <c r="BA220" i="4" a="1"/>
  <c r="BA220" i="4" s="1"/>
  <c r="AW220" i="4" a="1"/>
  <c r="AW220" i="4" s="1"/>
  <c r="H304" i="4" l="1"/>
  <c r="BD304" i="4" s="1"/>
  <c r="I304" i="4"/>
  <c r="BE304" i="4" s="1"/>
  <c r="K304" i="4"/>
  <c r="BG304" i="4" s="1"/>
  <c r="Q304" i="4"/>
  <c r="BM304" i="4" s="1"/>
  <c r="S304" i="4"/>
  <c r="BO304" i="4" s="1"/>
  <c r="R304" i="4"/>
  <c r="BN304" i="4" s="1"/>
  <c r="T304" i="4"/>
  <c r="BP304" i="4" s="1"/>
  <c r="P304" i="4"/>
  <c r="BL304" i="4" s="1"/>
  <c r="O304" i="4"/>
  <c r="BK304" i="4" s="1"/>
  <c r="U305" i="4"/>
  <c r="BQ305" i="4" s="1"/>
  <c r="M304" i="4"/>
  <c r="BI304" i="4" s="1"/>
  <c r="G304" i="4"/>
  <c r="BC304" i="4" s="1"/>
  <c r="L304" i="4"/>
  <c r="BH304" i="4" s="1"/>
  <c r="J304" i="4"/>
  <c r="BF304" i="4" s="1"/>
  <c r="AM219" i="4" a="1"/>
  <c r="AM219" i="4" s="1"/>
  <c r="AP219" i="4" a="1"/>
  <c r="AP219" i="4" s="1"/>
  <c r="HF5" i="29"/>
  <c r="HF6" i="29"/>
  <c r="HF8" i="29"/>
  <c r="HF16" i="29"/>
  <c r="HF12" i="29"/>
  <c r="HF14" i="29"/>
  <c r="HF17" i="29"/>
  <c r="HF18" i="29"/>
  <c r="HF9" i="29"/>
  <c r="HF15" i="29"/>
  <c r="HF13" i="29"/>
  <c r="HG4" i="29"/>
  <c r="HF10" i="29"/>
  <c r="HF11" i="29"/>
  <c r="HF7" i="29"/>
  <c r="AY219" i="4" a="1"/>
  <c r="AY219" i="4" s="1"/>
  <c r="AV219" i="4" a="1"/>
  <c r="AV219" i="4" s="1"/>
  <c r="AS219" i="4" a="1"/>
  <c r="AS219" i="4" s="1"/>
  <c r="AR219" i="4" a="1"/>
  <c r="AR219" i="4" s="1"/>
  <c r="AX222" i="4" a="1"/>
  <c r="AX222" i="4" s="1"/>
  <c r="AU220" i="4" a="1"/>
  <c r="AU220" i="4" s="1"/>
  <c r="AQ220" i="4" a="1"/>
  <c r="AQ220" i="4" s="1"/>
  <c r="AO220" i="4" a="1"/>
  <c r="AO220" i="4" s="1"/>
  <c r="AW221" i="4" a="1"/>
  <c r="AW221" i="4" s="1"/>
  <c r="BA221" i="4" a="1"/>
  <c r="BA221" i="4" s="1"/>
  <c r="AN222" i="4" a="1"/>
  <c r="AN222" i="4" s="1"/>
  <c r="AZ219" i="4" a="1"/>
  <c r="AZ219" i="4" s="1"/>
  <c r="J305" i="4" l="1"/>
  <c r="BF305" i="4" s="1"/>
  <c r="L305" i="4"/>
  <c r="BH305" i="4" s="1"/>
  <c r="G305" i="4"/>
  <c r="BC305" i="4" s="1"/>
  <c r="M305" i="4"/>
  <c r="BI305" i="4" s="1"/>
  <c r="U306" i="4"/>
  <c r="BQ306" i="4" s="1"/>
  <c r="O305" i="4"/>
  <c r="BK305" i="4" s="1"/>
  <c r="P305" i="4"/>
  <c r="BL305" i="4" s="1"/>
  <c r="T305" i="4"/>
  <c r="BP305" i="4" s="1"/>
  <c r="R305" i="4"/>
  <c r="BN305" i="4" s="1"/>
  <c r="S305" i="4"/>
  <c r="BO305" i="4" s="1"/>
  <c r="Q305" i="4"/>
  <c r="BM305" i="4" s="1"/>
  <c r="K305" i="4"/>
  <c r="BG305" i="4" s="1"/>
  <c r="I305" i="4"/>
  <c r="BE305" i="4" s="1"/>
  <c r="H305" i="4"/>
  <c r="BD305" i="4" s="1"/>
  <c r="AM220" i="4" a="1"/>
  <c r="AM220" i="4" s="1"/>
  <c r="AP220" i="4" a="1"/>
  <c r="AP220" i="4" s="1"/>
  <c r="HG6" i="29"/>
  <c r="HG8" i="29"/>
  <c r="HG7" i="29"/>
  <c r="HG9" i="29"/>
  <c r="HG15" i="29"/>
  <c r="HG11" i="29"/>
  <c r="HG12" i="29"/>
  <c r="HG18" i="29"/>
  <c r="HG13" i="29"/>
  <c r="HG10" i="29"/>
  <c r="HG17" i="29"/>
  <c r="HG5" i="29"/>
  <c r="HG14" i="29"/>
  <c r="HG16" i="29"/>
  <c r="HH4" i="29"/>
  <c r="AY220" i="4" a="1"/>
  <c r="AY220" i="4" s="1"/>
  <c r="AR220" i="4" a="1"/>
  <c r="AR220" i="4" s="1"/>
  <c r="AS220" i="4" a="1"/>
  <c r="AS220" i="4" s="1"/>
  <c r="AV220" i="4" a="1"/>
  <c r="AV220" i="4" s="1"/>
  <c r="AX223" i="4" a="1"/>
  <c r="AX223" i="4" s="1"/>
  <c r="BA222" i="4" a="1"/>
  <c r="BA222" i="4" s="1"/>
  <c r="AO221" i="4" a="1"/>
  <c r="AO221" i="4" s="1"/>
  <c r="AU221" i="4" a="1"/>
  <c r="AU221" i="4" s="1"/>
  <c r="AN223" i="4" a="1"/>
  <c r="AN223" i="4" s="1"/>
  <c r="AZ220" i="4" a="1"/>
  <c r="AZ220" i="4" s="1"/>
  <c r="AQ221" i="4" a="1"/>
  <c r="AQ221" i="4" s="1"/>
  <c r="AW222" i="4" a="1"/>
  <c r="AW222" i="4" s="1"/>
  <c r="H306" i="4" l="1"/>
  <c r="BD306" i="4" s="1"/>
  <c r="I306" i="4"/>
  <c r="BE306" i="4" s="1"/>
  <c r="K306" i="4"/>
  <c r="BG306" i="4" s="1"/>
  <c r="Q306" i="4"/>
  <c r="BM306" i="4" s="1"/>
  <c r="S306" i="4"/>
  <c r="BO306" i="4" s="1"/>
  <c r="R306" i="4"/>
  <c r="BN306" i="4" s="1"/>
  <c r="T306" i="4"/>
  <c r="BP306" i="4" s="1"/>
  <c r="P306" i="4"/>
  <c r="BL306" i="4" s="1"/>
  <c r="O306" i="4"/>
  <c r="BK306" i="4" s="1"/>
  <c r="U307" i="4"/>
  <c r="BQ307" i="4" s="1"/>
  <c r="M306" i="4"/>
  <c r="BI306" i="4" s="1"/>
  <c r="G306" i="4"/>
  <c r="BC306" i="4" s="1"/>
  <c r="L306" i="4"/>
  <c r="BH306" i="4" s="1"/>
  <c r="J306" i="4"/>
  <c r="BF306" i="4" s="1"/>
  <c r="AM221" i="4" a="1"/>
  <c r="AM221" i="4" s="1"/>
  <c r="AP221" i="4" a="1"/>
  <c r="AP221" i="4" s="1"/>
  <c r="HH10" i="29"/>
  <c r="HH12" i="29"/>
  <c r="HH14" i="29"/>
  <c r="HH18" i="29"/>
  <c r="HI4" i="29"/>
  <c r="HH15" i="29"/>
  <c r="HH16" i="29"/>
  <c r="HH9" i="29"/>
  <c r="HH13" i="29"/>
  <c r="HH6" i="29"/>
  <c r="HH7" i="29"/>
  <c r="HH8" i="29"/>
  <c r="HH17" i="29"/>
  <c r="HH5" i="29"/>
  <c r="HH11" i="29"/>
  <c r="AY221" i="4" a="1"/>
  <c r="AY221" i="4" s="1"/>
  <c r="AV221" i="4" a="1"/>
  <c r="AV221" i="4" s="1"/>
  <c r="AX224" i="4" a="1"/>
  <c r="AX224" i="4" s="1"/>
  <c r="AS221" i="4" a="1"/>
  <c r="AS221" i="4" s="1"/>
  <c r="AR221" i="4" a="1"/>
  <c r="AR221" i="4" s="1"/>
  <c r="AQ222" i="4" a="1"/>
  <c r="AQ222" i="4" s="1"/>
  <c r="BA223" i="4" a="1"/>
  <c r="BA223" i="4" s="1"/>
  <c r="AN224" i="4" a="1"/>
  <c r="AN224" i="4" s="1"/>
  <c r="AW223" i="4" a="1"/>
  <c r="AW223" i="4" s="1"/>
  <c r="AU222" i="4" a="1"/>
  <c r="AU222" i="4" s="1"/>
  <c r="AZ221" i="4" a="1"/>
  <c r="AZ221" i="4" s="1"/>
  <c r="AO222" i="4" a="1"/>
  <c r="AO222" i="4" s="1"/>
  <c r="J307" i="4" l="1"/>
  <c r="BF307" i="4" s="1"/>
  <c r="L307" i="4"/>
  <c r="BH307" i="4" s="1"/>
  <c r="G307" i="4"/>
  <c r="BC307" i="4" s="1"/>
  <c r="M307" i="4"/>
  <c r="BI307" i="4" s="1"/>
  <c r="U308" i="4"/>
  <c r="BQ308" i="4" s="1"/>
  <c r="O307" i="4"/>
  <c r="BK307" i="4" s="1"/>
  <c r="P307" i="4"/>
  <c r="BL307" i="4" s="1"/>
  <c r="T307" i="4"/>
  <c r="BP307" i="4" s="1"/>
  <c r="R307" i="4"/>
  <c r="BN307" i="4" s="1"/>
  <c r="S307" i="4"/>
  <c r="BO307" i="4" s="1"/>
  <c r="Q307" i="4"/>
  <c r="BM307" i="4" s="1"/>
  <c r="K307" i="4"/>
  <c r="BG307" i="4" s="1"/>
  <c r="I307" i="4"/>
  <c r="BE307" i="4" s="1"/>
  <c r="H307" i="4"/>
  <c r="BD307" i="4" s="1"/>
  <c r="AM222" i="4" a="1"/>
  <c r="AM222" i="4" s="1"/>
  <c r="AP222" i="4" a="1"/>
  <c r="AP222" i="4" s="1"/>
  <c r="HI9" i="29"/>
  <c r="HI11" i="29"/>
  <c r="HI18" i="29"/>
  <c r="HJ4" i="29"/>
  <c r="HI10" i="29"/>
  <c r="HI12" i="29"/>
  <c r="HI16" i="29"/>
  <c r="HI17" i="29"/>
  <c r="HI7" i="29"/>
  <c r="HI13" i="29"/>
  <c r="HI14" i="29"/>
  <c r="HI6" i="29"/>
  <c r="HI15" i="29"/>
  <c r="HI8" i="29"/>
  <c r="HI5" i="29"/>
  <c r="AY222" i="4" a="1"/>
  <c r="AY222" i="4" s="1"/>
  <c r="AR222" i="4" a="1"/>
  <c r="AR222" i="4" s="1"/>
  <c r="AX225" i="4" a="1"/>
  <c r="AX225" i="4" s="1"/>
  <c r="AV222" i="4" a="1"/>
  <c r="AV222" i="4" s="1"/>
  <c r="AS222" i="4" a="1"/>
  <c r="AS222" i="4" s="1"/>
  <c r="AN225" i="4" a="1"/>
  <c r="AN225" i="4" s="1"/>
  <c r="AZ222" i="4" a="1"/>
  <c r="AZ222" i="4" s="1"/>
  <c r="AU223" i="4" a="1"/>
  <c r="AU223" i="4" s="1"/>
  <c r="BA224" i="4" a="1"/>
  <c r="BA224" i="4" s="1"/>
  <c r="AW224" i="4" a="1"/>
  <c r="AW224" i="4" s="1"/>
  <c r="AO223" i="4" a="1"/>
  <c r="AO223" i="4" s="1"/>
  <c r="AQ223" i="4" a="1"/>
  <c r="AQ223" i="4" s="1"/>
  <c r="H308" i="4" l="1"/>
  <c r="BD308" i="4" s="1"/>
  <c r="I308" i="4"/>
  <c r="BE308" i="4" s="1"/>
  <c r="K308" i="4"/>
  <c r="BG308" i="4" s="1"/>
  <c r="Q308" i="4"/>
  <c r="BM308" i="4" s="1"/>
  <c r="S308" i="4"/>
  <c r="BO308" i="4" s="1"/>
  <c r="R308" i="4"/>
  <c r="BN308" i="4" s="1"/>
  <c r="T308" i="4"/>
  <c r="BP308" i="4" s="1"/>
  <c r="P308" i="4"/>
  <c r="BL308" i="4" s="1"/>
  <c r="O308" i="4"/>
  <c r="BK308" i="4" s="1"/>
  <c r="U309" i="4"/>
  <c r="BQ309" i="4" s="1"/>
  <c r="M308" i="4"/>
  <c r="BI308" i="4" s="1"/>
  <c r="G308" i="4"/>
  <c r="BC308" i="4" s="1"/>
  <c r="L308" i="4"/>
  <c r="BH308" i="4" s="1"/>
  <c r="J308" i="4"/>
  <c r="BF308" i="4" s="1"/>
  <c r="AM223" i="4" a="1"/>
  <c r="AM223" i="4" s="1"/>
  <c r="AP223" i="4" a="1"/>
  <c r="AP223" i="4" s="1"/>
  <c r="HJ12" i="29"/>
  <c r="HJ13" i="29"/>
  <c r="HK4" i="29"/>
  <c r="HJ7" i="29"/>
  <c r="HJ14" i="29"/>
  <c r="HJ8" i="29"/>
  <c r="HJ9" i="29"/>
  <c r="HJ15" i="29"/>
  <c r="HJ16" i="29"/>
  <c r="HJ17" i="29"/>
  <c r="HJ18" i="29"/>
  <c r="HJ5" i="29"/>
  <c r="HJ6" i="29"/>
  <c r="HJ11" i="29"/>
  <c r="HJ10" i="29"/>
  <c r="AY223" i="4" a="1"/>
  <c r="AY223" i="4" s="1"/>
  <c r="AV223" i="4" a="1"/>
  <c r="AV223" i="4" s="1"/>
  <c r="AR223" i="4" a="1"/>
  <c r="AR223" i="4" s="1"/>
  <c r="AX226" i="4" a="1"/>
  <c r="AX226" i="4" s="1"/>
  <c r="AS223" i="4" a="1"/>
  <c r="AS223" i="4" s="1"/>
  <c r="AU224" i="4" a="1"/>
  <c r="AU224" i="4" s="1"/>
  <c r="AN226" i="4" a="1"/>
  <c r="AN226" i="4" s="1"/>
  <c r="AQ224" i="4" a="1"/>
  <c r="AQ224" i="4" s="1"/>
  <c r="AW225" i="4" a="1"/>
  <c r="AW225" i="4" s="1"/>
  <c r="AO224" i="4" a="1"/>
  <c r="AO224" i="4" s="1"/>
  <c r="AZ223" i="4" a="1"/>
  <c r="AZ223" i="4" s="1"/>
  <c r="BA225" i="4" a="1"/>
  <c r="BA225" i="4" s="1"/>
  <c r="J309" i="4" l="1"/>
  <c r="BF309" i="4" s="1"/>
  <c r="L309" i="4"/>
  <c r="BH309" i="4" s="1"/>
  <c r="G309" i="4"/>
  <c r="BC309" i="4" s="1"/>
  <c r="M309" i="4"/>
  <c r="BI309" i="4" s="1"/>
  <c r="U310" i="4"/>
  <c r="BQ310" i="4" s="1"/>
  <c r="O309" i="4"/>
  <c r="BK309" i="4" s="1"/>
  <c r="P309" i="4"/>
  <c r="BL309" i="4" s="1"/>
  <c r="T309" i="4"/>
  <c r="BP309" i="4" s="1"/>
  <c r="R309" i="4"/>
  <c r="BN309" i="4" s="1"/>
  <c r="S309" i="4"/>
  <c r="BO309" i="4" s="1"/>
  <c r="Q309" i="4"/>
  <c r="BM309" i="4" s="1"/>
  <c r="K309" i="4"/>
  <c r="BG309" i="4" s="1"/>
  <c r="I309" i="4"/>
  <c r="BE309" i="4" s="1"/>
  <c r="H309" i="4"/>
  <c r="BD309" i="4" s="1"/>
  <c r="AM224" i="4" a="1"/>
  <c r="AM224" i="4" s="1"/>
  <c r="AP224" i="4" a="1"/>
  <c r="AP224" i="4" s="1"/>
  <c r="HK13" i="29"/>
  <c r="HK18" i="29"/>
  <c r="HL4" i="29"/>
  <c r="HK9" i="29"/>
  <c r="HK10" i="29"/>
  <c r="HK14" i="29"/>
  <c r="HK17" i="29"/>
  <c r="HK11" i="29"/>
  <c r="HK15" i="29"/>
  <c r="HK7" i="29"/>
  <c r="HK16" i="29"/>
  <c r="HK8" i="29"/>
  <c r="HK5" i="29"/>
  <c r="HK6" i="29"/>
  <c r="HK12" i="29"/>
  <c r="AY224" i="4" a="1"/>
  <c r="AY224" i="4" s="1"/>
  <c r="AR224" i="4" a="1"/>
  <c r="AR224" i="4" s="1"/>
  <c r="AV224" i="4" a="1"/>
  <c r="AV224" i="4" s="1"/>
  <c r="AS224" i="4" a="1"/>
  <c r="AS224" i="4" s="1"/>
  <c r="AX227" i="4" a="1"/>
  <c r="AX227" i="4" s="1"/>
  <c r="AZ224" i="4" a="1"/>
  <c r="AZ224" i="4" s="1"/>
  <c r="AW226" i="4" a="1"/>
  <c r="AW226" i="4" s="1"/>
  <c r="AN227" i="4" a="1"/>
  <c r="AN227" i="4" s="1"/>
  <c r="AQ225" i="4" a="1"/>
  <c r="AQ225" i="4" s="1"/>
  <c r="AO225" i="4" a="1"/>
  <c r="AO225" i="4" s="1"/>
  <c r="AU225" i="4" a="1"/>
  <c r="AU225" i="4" s="1"/>
  <c r="BA226" i="4" a="1"/>
  <c r="BA226" i="4" s="1"/>
  <c r="H310" i="4" l="1"/>
  <c r="BD310" i="4" s="1"/>
  <c r="I310" i="4"/>
  <c r="BE310" i="4" s="1"/>
  <c r="K310" i="4"/>
  <c r="BG310" i="4" s="1"/>
  <c r="Q310" i="4"/>
  <c r="BM310" i="4" s="1"/>
  <c r="S310" i="4"/>
  <c r="BO310" i="4" s="1"/>
  <c r="R310" i="4"/>
  <c r="BN310" i="4" s="1"/>
  <c r="T310" i="4"/>
  <c r="BP310" i="4" s="1"/>
  <c r="P310" i="4"/>
  <c r="BL310" i="4" s="1"/>
  <c r="O310" i="4"/>
  <c r="BK310" i="4" s="1"/>
  <c r="U311" i="4"/>
  <c r="BQ311" i="4" s="1"/>
  <c r="M310" i="4"/>
  <c r="BI310" i="4" s="1"/>
  <c r="G310" i="4"/>
  <c r="BC310" i="4" s="1"/>
  <c r="L310" i="4"/>
  <c r="BH310" i="4" s="1"/>
  <c r="J310" i="4"/>
  <c r="BF310" i="4" s="1"/>
  <c r="AM225" i="4" a="1"/>
  <c r="AM225" i="4" s="1"/>
  <c r="AP225" i="4" a="1"/>
  <c r="AP225" i="4" s="1"/>
  <c r="HL13" i="29"/>
  <c r="HM4" i="29"/>
  <c r="HL5" i="29"/>
  <c r="HL6" i="29"/>
  <c r="HL9" i="29"/>
  <c r="HL11" i="29"/>
  <c r="HL8" i="29"/>
  <c r="HL14" i="29"/>
  <c r="HL7" i="29"/>
  <c r="HL10" i="29"/>
  <c r="HL15" i="29"/>
  <c r="HL18" i="29"/>
  <c r="HL17" i="29"/>
  <c r="HL16" i="29"/>
  <c r="HL12" i="29"/>
  <c r="AY225" i="4" a="1"/>
  <c r="AY225" i="4" s="1"/>
  <c r="AR225" i="4" a="1"/>
  <c r="AR225" i="4" s="1"/>
  <c r="AS225" i="4" a="1"/>
  <c r="AS225" i="4" s="1"/>
  <c r="AX228" i="4" a="1"/>
  <c r="AX228" i="4" s="1"/>
  <c r="AV225" i="4" a="1"/>
  <c r="AV225" i="4" s="1"/>
  <c r="BA227" i="4" a="1"/>
  <c r="BA227" i="4" s="1"/>
  <c r="AQ226" i="4" a="1"/>
  <c r="AQ226" i="4" s="1"/>
  <c r="AW227" i="4" a="1"/>
  <c r="AW227" i="4" s="1"/>
  <c r="AO226" i="4" a="1"/>
  <c r="AO226" i="4" s="1"/>
  <c r="AZ225" i="4" a="1"/>
  <c r="AZ225" i="4" s="1"/>
  <c r="AU226" i="4" a="1"/>
  <c r="AU226" i="4" s="1"/>
  <c r="AN228" i="4" a="1"/>
  <c r="AN228" i="4" s="1"/>
  <c r="J311" i="4" l="1"/>
  <c r="BF311" i="4" s="1"/>
  <c r="L311" i="4"/>
  <c r="BH311" i="4" s="1"/>
  <c r="G311" i="4"/>
  <c r="BC311" i="4" s="1"/>
  <c r="M311" i="4"/>
  <c r="BI311" i="4" s="1"/>
  <c r="U312" i="4"/>
  <c r="BQ312" i="4" s="1"/>
  <c r="O311" i="4"/>
  <c r="BK311" i="4" s="1"/>
  <c r="P311" i="4"/>
  <c r="BL311" i="4" s="1"/>
  <c r="T311" i="4"/>
  <c r="BP311" i="4" s="1"/>
  <c r="R311" i="4"/>
  <c r="BN311" i="4" s="1"/>
  <c r="S311" i="4"/>
  <c r="BO311" i="4" s="1"/>
  <c r="Q311" i="4"/>
  <c r="BM311" i="4" s="1"/>
  <c r="K311" i="4"/>
  <c r="BG311" i="4" s="1"/>
  <c r="I311" i="4"/>
  <c r="BE311" i="4" s="1"/>
  <c r="H311" i="4"/>
  <c r="BD311" i="4" s="1"/>
  <c r="AM226" i="4" a="1"/>
  <c r="AM226" i="4" s="1"/>
  <c r="AP226" i="4" a="1"/>
  <c r="AP226" i="4" s="1"/>
  <c r="HM12" i="29"/>
  <c r="HM16" i="29"/>
  <c r="HM15" i="29"/>
  <c r="HM17" i="29"/>
  <c r="HM18" i="29"/>
  <c r="HM7" i="29"/>
  <c r="HM13" i="29"/>
  <c r="HN4" i="29"/>
  <c r="HM14" i="29"/>
  <c r="HM11" i="29"/>
  <c r="HM5" i="29"/>
  <c r="HM6" i="29"/>
  <c r="HM8" i="29"/>
  <c r="HM10" i="29"/>
  <c r="HM9" i="29"/>
  <c r="AY226" i="4" a="1"/>
  <c r="AY226" i="4" s="1"/>
  <c r="AS226" i="4" a="1"/>
  <c r="AS226" i="4" s="1"/>
  <c r="AV226" i="4" a="1"/>
  <c r="AV226" i="4" s="1"/>
  <c r="AX229" i="4" a="1"/>
  <c r="AX229" i="4" s="1"/>
  <c r="AR226" i="4" a="1"/>
  <c r="AR226" i="4" s="1"/>
  <c r="AZ226" i="4" a="1"/>
  <c r="AZ226" i="4" s="1"/>
  <c r="AW228" i="4" a="1"/>
  <c r="AW228" i="4" s="1"/>
  <c r="AU227" i="4" a="1"/>
  <c r="AU227" i="4" s="1"/>
  <c r="AQ227" i="4" a="1"/>
  <c r="AQ227" i="4" s="1"/>
  <c r="AO227" i="4" a="1"/>
  <c r="AO227" i="4" s="1"/>
  <c r="AN229" i="4" a="1"/>
  <c r="AN229" i="4" s="1"/>
  <c r="BA228" i="4" a="1"/>
  <c r="BA228" i="4" s="1"/>
  <c r="H312" i="4" l="1"/>
  <c r="BD312" i="4" s="1"/>
  <c r="I312" i="4"/>
  <c r="BE312" i="4" s="1"/>
  <c r="K312" i="4"/>
  <c r="BG312" i="4" s="1"/>
  <c r="Q312" i="4"/>
  <c r="BM312" i="4" s="1"/>
  <c r="S312" i="4"/>
  <c r="BO312" i="4" s="1"/>
  <c r="R312" i="4"/>
  <c r="BN312" i="4" s="1"/>
  <c r="T312" i="4"/>
  <c r="BP312" i="4" s="1"/>
  <c r="P312" i="4"/>
  <c r="BL312" i="4" s="1"/>
  <c r="O312" i="4"/>
  <c r="BK312" i="4" s="1"/>
  <c r="BQ313" i="4"/>
  <c r="M312" i="4"/>
  <c r="BI312" i="4" s="1"/>
  <c r="G312" i="4"/>
  <c r="BC312" i="4" s="1"/>
  <c r="L312" i="4"/>
  <c r="BH312" i="4" s="1"/>
  <c r="J312" i="4"/>
  <c r="BF312" i="4" s="1"/>
  <c r="AM227" i="4" a="1"/>
  <c r="AM227" i="4" s="1"/>
  <c r="AP227" i="4" a="1"/>
  <c r="AP227" i="4" s="1"/>
  <c r="HN17" i="29"/>
  <c r="HN14" i="29"/>
  <c r="HN6" i="29"/>
  <c r="HN10" i="29"/>
  <c r="HN11" i="29"/>
  <c r="HN5" i="29"/>
  <c r="HN12" i="29"/>
  <c r="HN13" i="29"/>
  <c r="HN18" i="29"/>
  <c r="HO4" i="29"/>
  <c r="HN16" i="29"/>
  <c r="HN8" i="29"/>
  <c r="HN9" i="29"/>
  <c r="HN7" i="29"/>
  <c r="HN15" i="29"/>
  <c r="AY227" i="4" a="1"/>
  <c r="AY227" i="4" s="1"/>
  <c r="AV227" i="4" a="1"/>
  <c r="AV227" i="4" s="1"/>
  <c r="AX230" i="4" a="1"/>
  <c r="AX230" i="4" s="1"/>
  <c r="AR227" i="4" a="1"/>
  <c r="AR227" i="4" s="1"/>
  <c r="AS227" i="4" a="1"/>
  <c r="AS227" i="4" s="1"/>
  <c r="AW229" i="4" a="1"/>
  <c r="AW229" i="4" s="1"/>
  <c r="AO228" i="4" a="1"/>
  <c r="AO228" i="4" s="1"/>
  <c r="BA229" i="4" a="1"/>
  <c r="BA229" i="4" s="1"/>
  <c r="AZ227" i="4" a="1"/>
  <c r="AZ227" i="4" s="1"/>
  <c r="AQ228" i="4" a="1"/>
  <c r="AQ228" i="4" s="1"/>
  <c r="AU228" i="4" a="1"/>
  <c r="AU228" i="4" s="1"/>
  <c r="AN230" i="4" a="1"/>
  <c r="AN230" i="4" s="1"/>
  <c r="BF313" i="4" l="1"/>
  <c r="BH313" i="4"/>
  <c r="BC313" i="4"/>
  <c r="BI313" i="4"/>
  <c r="U314" i="4"/>
  <c r="BQ314" i="4" s="1"/>
  <c r="BK313" i="4"/>
  <c r="BL313" i="4"/>
  <c r="BP313" i="4"/>
  <c r="BN313" i="4"/>
  <c r="BO313" i="4"/>
  <c r="BM313" i="4"/>
  <c r="BG313" i="4"/>
  <c r="BE313" i="4"/>
  <c r="BD313" i="4"/>
  <c r="AM228" i="4" a="1"/>
  <c r="AM228" i="4" s="1"/>
  <c r="AP228" i="4" a="1"/>
  <c r="AP228" i="4" s="1"/>
  <c r="HP4" i="29"/>
  <c r="HO6" i="29"/>
  <c r="HO7" i="29"/>
  <c r="HO8" i="29"/>
  <c r="HO13" i="29"/>
  <c r="HO15" i="29"/>
  <c r="HO18" i="29"/>
  <c r="HO5" i="29"/>
  <c r="HO17" i="29"/>
  <c r="HO12" i="29"/>
  <c r="HO11" i="29"/>
  <c r="HO10" i="29"/>
  <c r="HO14" i="29"/>
  <c r="HO16" i="29"/>
  <c r="HO9" i="29"/>
  <c r="AY228" i="4" a="1"/>
  <c r="AY228" i="4" s="1"/>
  <c r="AX231" i="4" a="1"/>
  <c r="AX231" i="4" s="1"/>
  <c r="AS228" i="4" a="1"/>
  <c r="AS228" i="4" s="1"/>
  <c r="AV228" i="4" a="1"/>
  <c r="AV228" i="4" s="1"/>
  <c r="AR228" i="4" a="1"/>
  <c r="AR228" i="4" s="1"/>
  <c r="AO229" i="4" a="1"/>
  <c r="AO229" i="4" s="1"/>
  <c r="AN231" i="4" a="1"/>
  <c r="AN231" i="4" s="1"/>
  <c r="AQ229" i="4" a="1"/>
  <c r="AQ229" i="4" s="1"/>
  <c r="BA230" i="4" a="1"/>
  <c r="BA230" i="4" s="1"/>
  <c r="AW230" i="4" a="1"/>
  <c r="AW230" i="4" s="1"/>
  <c r="AU229" i="4" a="1"/>
  <c r="AU229" i="4" s="1"/>
  <c r="AZ228" i="4" a="1"/>
  <c r="AZ228" i="4" s="1"/>
  <c r="H314" i="4" l="1"/>
  <c r="BD314" i="4" s="1"/>
  <c r="I314" i="4"/>
  <c r="BE314" i="4" s="1"/>
  <c r="K314" i="4"/>
  <c r="BG314" i="4" s="1"/>
  <c r="Q314" i="4"/>
  <c r="BM314" i="4" s="1"/>
  <c r="S314" i="4"/>
  <c r="BO314" i="4" s="1"/>
  <c r="R314" i="4"/>
  <c r="BN314" i="4" s="1"/>
  <c r="T314" i="4"/>
  <c r="BP314" i="4" s="1"/>
  <c r="P314" i="4"/>
  <c r="BL314" i="4" s="1"/>
  <c r="O314" i="4"/>
  <c r="BK314" i="4" s="1"/>
  <c r="U315" i="4"/>
  <c r="BQ315" i="4" s="1"/>
  <c r="M314" i="4"/>
  <c r="BI314" i="4" s="1"/>
  <c r="G314" i="4"/>
  <c r="BC314" i="4" s="1"/>
  <c r="L314" i="4"/>
  <c r="BH314" i="4" s="1"/>
  <c r="J314" i="4"/>
  <c r="BF314" i="4" s="1"/>
  <c r="AM229" i="4" a="1"/>
  <c r="AM229" i="4" s="1"/>
  <c r="AP229" i="4" a="1"/>
  <c r="AP229" i="4" s="1"/>
  <c r="HP13" i="29"/>
  <c r="HP6" i="29"/>
  <c r="HP7" i="29"/>
  <c r="HP8" i="29"/>
  <c r="HP10" i="29"/>
  <c r="HP14" i="29"/>
  <c r="HP9" i="29"/>
  <c r="HP11" i="29"/>
  <c r="HP18" i="29"/>
  <c r="HP15" i="29"/>
  <c r="HP16" i="29"/>
  <c r="HQ4" i="29"/>
  <c r="HP5" i="29"/>
  <c r="HP12" i="29"/>
  <c r="HP17" i="29"/>
  <c r="AY229" i="4" a="1"/>
  <c r="AY229" i="4" s="1"/>
  <c r="AV229" i="4" a="1"/>
  <c r="AV229" i="4" s="1"/>
  <c r="AR229" i="4" a="1"/>
  <c r="AR229" i="4" s="1"/>
  <c r="AS229" i="4" a="1"/>
  <c r="AS229" i="4" s="1"/>
  <c r="AX232" i="4" a="1"/>
  <c r="AX232" i="4" s="1"/>
  <c r="BA231" i="4" a="1"/>
  <c r="BA231" i="4" s="1"/>
  <c r="AN232" i="4" a="1"/>
  <c r="AN232" i="4" s="1"/>
  <c r="AW231" i="4" a="1"/>
  <c r="AW231" i="4" s="1"/>
  <c r="AO230" i="4" a="1"/>
  <c r="AO230" i="4" s="1"/>
  <c r="AQ230" i="4" a="1"/>
  <c r="AQ230" i="4" s="1"/>
  <c r="AZ229" i="4" a="1"/>
  <c r="AZ229" i="4" s="1"/>
  <c r="AU230" i="4" a="1"/>
  <c r="AU230" i="4" s="1"/>
  <c r="J315" i="4" l="1"/>
  <c r="BF315" i="4" s="1"/>
  <c r="L315" i="4"/>
  <c r="BH315" i="4" s="1"/>
  <c r="G315" i="4"/>
  <c r="BC315" i="4" s="1"/>
  <c r="M315" i="4"/>
  <c r="BI315" i="4" s="1"/>
  <c r="U316" i="4"/>
  <c r="BQ316" i="4" s="1"/>
  <c r="O315" i="4"/>
  <c r="BK315" i="4" s="1"/>
  <c r="P315" i="4"/>
  <c r="BL315" i="4" s="1"/>
  <c r="T315" i="4"/>
  <c r="BP315" i="4" s="1"/>
  <c r="R315" i="4"/>
  <c r="BN315" i="4" s="1"/>
  <c r="S315" i="4"/>
  <c r="BO315" i="4" s="1"/>
  <c r="Q315" i="4"/>
  <c r="BM315" i="4" s="1"/>
  <c r="K315" i="4"/>
  <c r="BG315" i="4" s="1"/>
  <c r="I315" i="4"/>
  <c r="BE315" i="4" s="1"/>
  <c r="H315" i="4"/>
  <c r="BD315" i="4" s="1"/>
  <c r="AM230" i="4" a="1"/>
  <c r="AM230" i="4" s="1"/>
  <c r="AP230" i="4" a="1"/>
  <c r="AP230" i="4" s="1"/>
  <c r="HQ6" i="29"/>
  <c r="HQ13" i="29"/>
  <c r="HQ8" i="29"/>
  <c r="HQ9" i="29"/>
  <c r="HQ11" i="29"/>
  <c r="HQ7" i="29"/>
  <c r="HQ10" i="29"/>
  <c r="HQ15" i="29"/>
  <c r="HQ17" i="29"/>
  <c r="HR4" i="29"/>
  <c r="HQ14" i="29"/>
  <c r="HQ16" i="29"/>
  <c r="HQ5" i="29"/>
  <c r="HK3" i="29"/>
  <c r="HQ18" i="29"/>
  <c r="HQ12" i="29"/>
  <c r="AY230" i="4" a="1"/>
  <c r="AY230" i="4" s="1"/>
  <c r="AX233" i="4" a="1"/>
  <c r="AX233" i="4" s="1"/>
  <c r="AR230" i="4" a="1"/>
  <c r="AR230" i="4" s="1"/>
  <c r="AV230" i="4" a="1"/>
  <c r="AV230" i="4" s="1"/>
  <c r="AS230" i="4" a="1"/>
  <c r="AS230" i="4" s="1"/>
  <c r="BA232" i="4" a="1"/>
  <c r="BA232" i="4" s="1"/>
  <c r="AO231" i="4" a="1"/>
  <c r="AO231" i="4" s="1"/>
  <c r="AZ230" i="4" a="1"/>
  <c r="AZ230" i="4" s="1"/>
  <c r="AN233" i="4" a="1"/>
  <c r="AN233" i="4" s="1"/>
  <c r="AU231" i="4" a="1"/>
  <c r="AU231" i="4" s="1"/>
  <c r="AW232" i="4" a="1"/>
  <c r="AW232" i="4" s="1"/>
  <c r="AQ231" i="4" a="1"/>
  <c r="AQ231" i="4" s="1"/>
  <c r="H316" i="4" l="1"/>
  <c r="BD316" i="4" s="1"/>
  <c r="I316" i="4"/>
  <c r="BE316" i="4" s="1"/>
  <c r="K316" i="4"/>
  <c r="BG316" i="4" s="1"/>
  <c r="Q316" i="4"/>
  <c r="BM316" i="4" s="1"/>
  <c r="S316" i="4"/>
  <c r="BO316" i="4" s="1"/>
  <c r="R316" i="4"/>
  <c r="BN316" i="4" s="1"/>
  <c r="T316" i="4"/>
  <c r="BP316" i="4" s="1"/>
  <c r="P316" i="4"/>
  <c r="BL316" i="4" s="1"/>
  <c r="O316" i="4"/>
  <c r="BK316" i="4" s="1"/>
  <c r="U317" i="4"/>
  <c r="BQ317" i="4" s="1"/>
  <c r="M316" i="4"/>
  <c r="BI316" i="4" s="1"/>
  <c r="G316" i="4"/>
  <c r="BC316" i="4" s="1"/>
  <c r="L316" i="4"/>
  <c r="BH316" i="4" s="1"/>
  <c r="J316" i="4"/>
  <c r="BF316" i="4" s="1"/>
  <c r="AM231" i="4" a="1"/>
  <c r="AM231" i="4" s="1"/>
  <c r="AP231" i="4" a="1"/>
  <c r="AP231" i="4" s="1"/>
  <c r="HR5" i="29"/>
  <c r="HR12" i="29"/>
  <c r="HR13" i="29"/>
  <c r="HS4" i="29"/>
  <c r="HR6" i="29"/>
  <c r="HR8" i="29"/>
  <c r="HR9" i="29"/>
  <c r="HR11" i="29"/>
  <c r="HR7" i="29"/>
  <c r="HR16" i="29"/>
  <c r="HR14" i="29"/>
  <c r="HR15" i="29"/>
  <c r="HR10" i="29"/>
  <c r="HR17" i="29"/>
  <c r="HR18" i="29"/>
  <c r="AY231" i="4" a="1"/>
  <c r="AY231" i="4" s="1"/>
  <c r="AS231" i="4" a="1"/>
  <c r="AS231" i="4" s="1"/>
  <c r="AV231" i="4" a="1"/>
  <c r="AV231" i="4" s="1"/>
  <c r="AR231" i="4" a="1"/>
  <c r="AR231" i="4" s="1"/>
  <c r="AX234" i="4" a="1"/>
  <c r="AX234" i="4" s="1"/>
  <c r="BA233" i="4" a="1"/>
  <c r="BA233" i="4" s="1"/>
  <c r="AW233" i="4" a="1"/>
  <c r="AW233" i="4" s="1"/>
  <c r="AZ231" i="4" a="1"/>
  <c r="AZ231" i="4" s="1"/>
  <c r="AN234" i="4" a="1"/>
  <c r="AN234" i="4" s="1"/>
  <c r="AO232" i="4" a="1"/>
  <c r="AO232" i="4" s="1"/>
  <c r="AU232" i="4" a="1"/>
  <c r="AU232" i="4" s="1"/>
  <c r="AQ232" i="4" a="1"/>
  <c r="AQ232" i="4" s="1"/>
  <c r="J317" i="4" l="1"/>
  <c r="BF317" i="4" s="1"/>
  <c r="L317" i="4"/>
  <c r="BH317" i="4" s="1"/>
  <c r="G317" i="4"/>
  <c r="BC317" i="4" s="1"/>
  <c r="M317" i="4"/>
  <c r="BI317" i="4" s="1"/>
  <c r="U318" i="4"/>
  <c r="BQ318" i="4" s="1"/>
  <c r="O317" i="4"/>
  <c r="BK317" i="4" s="1"/>
  <c r="P317" i="4"/>
  <c r="BL317" i="4" s="1"/>
  <c r="T317" i="4"/>
  <c r="BP317" i="4" s="1"/>
  <c r="R317" i="4"/>
  <c r="BN317" i="4" s="1"/>
  <c r="S317" i="4"/>
  <c r="BO317" i="4" s="1"/>
  <c r="Q317" i="4"/>
  <c r="BM317" i="4" s="1"/>
  <c r="K317" i="4"/>
  <c r="BG317" i="4" s="1"/>
  <c r="I317" i="4"/>
  <c r="BE317" i="4" s="1"/>
  <c r="H317" i="4"/>
  <c r="BD317" i="4" s="1"/>
  <c r="AM232" i="4" a="1"/>
  <c r="AM232" i="4" s="1"/>
  <c r="AP232" i="4" a="1"/>
  <c r="AP232" i="4" s="1"/>
  <c r="HS6" i="29"/>
  <c r="HS7" i="29"/>
  <c r="HT4" i="29"/>
  <c r="HS15" i="29"/>
  <c r="HS10" i="29"/>
  <c r="HS5" i="29"/>
  <c r="HS12" i="29"/>
  <c r="HS16" i="29"/>
  <c r="HS14" i="29"/>
  <c r="HS8" i="29"/>
  <c r="HS17" i="29"/>
  <c r="HS13" i="29"/>
  <c r="HS18" i="29"/>
  <c r="HS11" i="29"/>
  <c r="HS9" i="29"/>
  <c r="AY232" i="4" a="1"/>
  <c r="AY232" i="4" s="1"/>
  <c r="AX235" i="4" a="1"/>
  <c r="AX235" i="4" s="1"/>
  <c r="AR232" i="4" a="1"/>
  <c r="AR232" i="4" s="1"/>
  <c r="AS232" i="4" a="1"/>
  <c r="AS232" i="4" s="1"/>
  <c r="AV232" i="4" a="1"/>
  <c r="AV232" i="4" s="1"/>
  <c r="AQ233" i="4" a="1"/>
  <c r="AQ233" i="4" s="1"/>
  <c r="AZ232" i="4" a="1"/>
  <c r="AZ232" i="4" s="1"/>
  <c r="AW234" i="4" a="1"/>
  <c r="AW234" i="4" s="1"/>
  <c r="BA234" i="4" a="1"/>
  <c r="BA234" i="4" s="1"/>
  <c r="AN235" i="4" a="1"/>
  <c r="AN235" i="4" s="1"/>
  <c r="AO233" i="4" a="1"/>
  <c r="AO233" i="4" s="1"/>
  <c r="AU233" i="4" a="1"/>
  <c r="AU233" i="4" s="1"/>
  <c r="H318" i="4" l="1"/>
  <c r="BD318" i="4" s="1"/>
  <c r="I318" i="4"/>
  <c r="BE318" i="4" s="1"/>
  <c r="K318" i="4"/>
  <c r="BG318" i="4" s="1"/>
  <c r="Q318" i="4"/>
  <c r="BM318" i="4" s="1"/>
  <c r="S318" i="4"/>
  <c r="BO318" i="4" s="1"/>
  <c r="R318" i="4"/>
  <c r="BN318" i="4" s="1"/>
  <c r="T318" i="4"/>
  <c r="BP318" i="4" s="1"/>
  <c r="P318" i="4"/>
  <c r="BL318" i="4" s="1"/>
  <c r="O318" i="4"/>
  <c r="BK318" i="4" s="1"/>
  <c r="U319" i="4"/>
  <c r="BQ319" i="4" s="1"/>
  <c r="M318" i="4"/>
  <c r="BI318" i="4" s="1"/>
  <c r="G318" i="4"/>
  <c r="BC318" i="4" s="1"/>
  <c r="L318" i="4"/>
  <c r="BH318" i="4" s="1"/>
  <c r="J318" i="4"/>
  <c r="BF318" i="4" s="1"/>
  <c r="AM233" i="4" a="1"/>
  <c r="AM233" i="4" s="1"/>
  <c r="AP233" i="4" a="1"/>
  <c r="AP233" i="4" s="1"/>
  <c r="HT18" i="29"/>
  <c r="HU4" i="29"/>
  <c r="HT5" i="29"/>
  <c r="HT9" i="29"/>
  <c r="HT17" i="29"/>
  <c r="HT11" i="29"/>
  <c r="HT6" i="29"/>
  <c r="HT15" i="29"/>
  <c r="HT14" i="29"/>
  <c r="HT8" i="29"/>
  <c r="HT10" i="29"/>
  <c r="HT16" i="29"/>
  <c r="HT12" i="29"/>
  <c r="HT7" i="29"/>
  <c r="HT13" i="29"/>
  <c r="AY233" i="4" a="1"/>
  <c r="AY233" i="4" s="1"/>
  <c r="AV233" i="4" a="1"/>
  <c r="AV233" i="4" s="1"/>
  <c r="AR233" i="4" a="1"/>
  <c r="AR233" i="4" s="1"/>
  <c r="AX236" i="4" a="1"/>
  <c r="AX236" i="4" s="1"/>
  <c r="AS233" i="4" a="1"/>
  <c r="AS233" i="4" s="1"/>
  <c r="AZ233" i="4" a="1"/>
  <c r="AZ233" i="4" s="1"/>
  <c r="AN236" i="4" a="1"/>
  <c r="AN236" i="4" s="1"/>
  <c r="BA235" i="4" a="1"/>
  <c r="BA235" i="4" s="1"/>
  <c r="AW235" i="4" a="1"/>
  <c r="AW235" i="4" s="1"/>
  <c r="AU234" i="4" a="1"/>
  <c r="AU234" i="4" s="1"/>
  <c r="AO234" i="4" a="1"/>
  <c r="AO234" i="4" s="1"/>
  <c r="AQ234" i="4" a="1"/>
  <c r="AQ234" i="4" s="1"/>
  <c r="J319" i="4" l="1"/>
  <c r="BF319" i="4" s="1"/>
  <c r="L319" i="4"/>
  <c r="BH319" i="4" s="1"/>
  <c r="G319" i="4"/>
  <c r="BC319" i="4" s="1"/>
  <c r="M319" i="4"/>
  <c r="BI319" i="4" s="1"/>
  <c r="U320" i="4"/>
  <c r="BQ320" i="4" s="1"/>
  <c r="O319" i="4"/>
  <c r="BK319" i="4" s="1"/>
  <c r="P319" i="4"/>
  <c r="BL319" i="4" s="1"/>
  <c r="T319" i="4"/>
  <c r="BP319" i="4" s="1"/>
  <c r="R319" i="4"/>
  <c r="BN319" i="4" s="1"/>
  <c r="S319" i="4"/>
  <c r="BO319" i="4" s="1"/>
  <c r="Q319" i="4"/>
  <c r="BM319" i="4" s="1"/>
  <c r="K319" i="4"/>
  <c r="BG319" i="4" s="1"/>
  <c r="I319" i="4"/>
  <c r="BE319" i="4" s="1"/>
  <c r="H319" i="4"/>
  <c r="BD319" i="4" s="1"/>
  <c r="AM234" i="4" a="1"/>
  <c r="AM234" i="4" s="1"/>
  <c r="AP234" i="4" a="1"/>
  <c r="AP234" i="4" s="1"/>
  <c r="HU10" i="29"/>
  <c r="HU11" i="29"/>
  <c r="HU12" i="29"/>
  <c r="HU15" i="29"/>
  <c r="HU16" i="29"/>
  <c r="HU17" i="29"/>
  <c r="HU6" i="29"/>
  <c r="HU9" i="29"/>
  <c r="HU5" i="29"/>
  <c r="HU18" i="29"/>
  <c r="HU13" i="29"/>
  <c r="HU14" i="29"/>
  <c r="HU7" i="29"/>
  <c r="HV4" i="29"/>
  <c r="HU8" i="29"/>
  <c r="AY234" i="4" a="1"/>
  <c r="AY234" i="4" s="1"/>
  <c r="AX237" i="4" a="1"/>
  <c r="AX237" i="4" s="1"/>
  <c r="AV234" i="4" a="1"/>
  <c r="AV234" i="4" s="1"/>
  <c r="AS234" i="4" a="1"/>
  <c r="AS234" i="4" s="1"/>
  <c r="AR234" i="4" a="1"/>
  <c r="AR234" i="4" s="1"/>
  <c r="AN237" i="4" a="1"/>
  <c r="AN237" i="4" s="1"/>
  <c r="AW236" i="4" a="1"/>
  <c r="AW236" i="4" s="1"/>
  <c r="AZ234" i="4" a="1"/>
  <c r="AZ234" i="4" s="1"/>
  <c r="AQ235" i="4" a="1"/>
  <c r="AQ235" i="4" s="1"/>
  <c r="AO235" i="4" a="1"/>
  <c r="AO235" i="4" s="1"/>
  <c r="BA236" i="4" a="1"/>
  <c r="BA236" i="4" s="1"/>
  <c r="H320" i="4" l="1"/>
  <c r="BD320" i="4" s="1"/>
  <c r="I320" i="4"/>
  <c r="BE320" i="4" s="1"/>
  <c r="K320" i="4"/>
  <c r="BG320" i="4" s="1"/>
  <c r="Q320" i="4"/>
  <c r="BM320" i="4" s="1"/>
  <c r="S320" i="4"/>
  <c r="BO320" i="4" s="1"/>
  <c r="R320" i="4"/>
  <c r="BN320" i="4" s="1"/>
  <c r="T320" i="4"/>
  <c r="BP320" i="4" s="1"/>
  <c r="P320" i="4"/>
  <c r="BL320" i="4" s="1"/>
  <c r="O320" i="4"/>
  <c r="BK320" i="4" s="1"/>
  <c r="U321" i="4"/>
  <c r="BQ321" i="4" s="1"/>
  <c r="M320" i="4"/>
  <c r="BI320" i="4" s="1"/>
  <c r="G320" i="4"/>
  <c r="BC320" i="4" s="1"/>
  <c r="L320" i="4"/>
  <c r="BH320" i="4" s="1"/>
  <c r="J320" i="4"/>
  <c r="BF320" i="4" s="1"/>
  <c r="AM235" i="4" a="1"/>
  <c r="AM235" i="4" s="1"/>
  <c r="AP235" i="4" a="1"/>
  <c r="AP235" i="4" s="1"/>
  <c r="HV8" i="29"/>
  <c r="HV5" i="29"/>
  <c r="HV9" i="29"/>
  <c r="HV10" i="29"/>
  <c r="HV12" i="29"/>
  <c r="HV13" i="29"/>
  <c r="HV7" i="29"/>
  <c r="HV17" i="29"/>
  <c r="HV16" i="29"/>
  <c r="HV6" i="29"/>
  <c r="HV11" i="29"/>
  <c r="HW4" i="29"/>
  <c r="HV14" i="29"/>
  <c r="HV18" i="29"/>
  <c r="HV15" i="29"/>
  <c r="AY235" i="4" a="1"/>
  <c r="AY235" i="4" s="1"/>
  <c r="AS235" i="4" a="1"/>
  <c r="AS235" i="4" s="1"/>
  <c r="AR235" i="4" a="1"/>
  <c r="AR235" i="4" s="1"/>
  <c r="AV235" i="4" a="1"/>
  <c r="AV235" i="4" s="1"/>
  <c r="AX238" i="4" a="1"/>
  <c r="AX238" i="4" s="1"/>
  <c r="BA237" i="4" a="1"/>
  <c r="BA237" i="4" s="1"/>
  <c r="AO236" i="4" a="1"/>
  <c r="AO236" i="4" s="1"/>
  <c r="AZ235" i="4" a="1"/>
  <c r="AZ235" i="4" s="1"/>
  <c r="AN238" i="4" a="1"/>
  <c r="AN238" i="4" s="1"/>
  <c r="AW237" i="4" a="1"/>
  <c r="AW237" i="4" s="1"/>
  <c r="AQ236" i="4" a="1"/>
  <c r="AQ236" i="4" s="1"/>
  <c r="J321" i="4" l="1"/>
  <c r="BF321" i="4" s="1"/>
  <c r="L321" i="4"/>
  <c r="BH321" i="4" s="1"/>
  <c r="G321" i="4"/>
  <c r="BC321" i="4" s="1"/>
  <c r="M321" i="4"/>
  <c r="BI321" i="4" s="1"/>
  <c r="U322" i="4"/>
  <c r="BQ322" i="4" s="1"/>
  <c r="O321" i="4"/>
  <c r="BK321" i="4" s="1"/>
  <c r="P321" i="4"/>
  <c r="BL321" i="4" s="1"/>
  <c r="T321" i="4"/>
  <c r="BP321" i="4" s="1"/>
  <c r="R321" i="4"/>
  <c r="BN321" i="4" s="1"/>
  <c r="S321" i="4"/>
  <c r="BO321" i="4" s="1"/>
  <c r="Q321" i="4"/>
  <c r="BM321" i="4" s="1"/>
  <c r="K321" i="4"/>
  <c r="BG321" i="4" s="1"/>
  <c r="I321" i="4"/>
  <c r="BE321" i="4" s="1"/>
  <c r="H321" i="4"/>
  <c r="BD321" i="4" s="1"/>
  <c r="AM236" i="4" a="1"/>
  <c r="AM236" i="4" s="1"/>
  <c r="AP236" i="4" a="1"/>
  <c r="AP236" i="4" s="1"/>
  <c r="HW18" i="29"/>
  <c r="HW12" i="29"/>
  <c r="HW17" i="29"/>
  <c r="HW7" i="29"/>
  <c r="HW11" i="29"/>
  <c r="HW13" i="29"/>
  <c r="HW10" i="29"/>
  <c r="HX4" i="29"/>
  <c r="HW16" i="29"/>
  <c r="HW6" i="29"/>
  <c r="HW15" i="29"/>
  <c r="HW5" i="29"/>
  <c r="HW14" i="29"/>
  <c r="HW8" i="29"/>
  <c r="HW9" i="29"/>
  <c r="AY236" i="4" a="1"/>
  <c r="AY236" i="4" s="1"/>
  <c r="AR236" i="4" a="1"/>
  <c r="AR236" i="4" s="1"/>
  <c r="AV236" i="4" a="1"/>
  <c r="AV236" i="4" s="1"/>
  <c r="AS236" i="4" a="1"/>
  <c r="AS236" i="4" s="1"/>
  <c r="AX239" i="4" a="1"/>
  <c r="AX239" i="4" s="1"/>
  <c r="AQ237" i="4" a="1"/>
  <c r="AQ237" i="4" s="1"/>
  <c r="AO237" i="4" a="1"/>
  <c r="AO237" i="4" s="1"/>
  <c r="AW238" i="4" a="1"/>
  <c r="AW238" i="4" s="1"/>
  <c r="AN239" i="4" a="1"/>
  <c r="AN239" i="4" s="1"/>
  <c r="BA238" i="4" a="1"/>
  <c r="BA238" i="4" s="1"/>
  <c r="AZ236" i="4" a="1"/>
  <c r="AZ236" i="4" s="1"/>
  <c r="H322" i="4" l="1"/>
  <c r="BD322" i="4" s="1"/>
  <c r="I322" i="4"/>
  <c r="BE322" i="4" s="1"/>
  <c r="K322" i="4"/>
  <c r="BG322" i="4" s="1"/>
  <c r="Q322" i="4"/>
  <c r="BM322" i="4" s="1"/>
  <c r="S322" i="4"/>
  <c r="BO322" i="4" s="1"/>
  <c r="R322" i="4"/>
  <c r="BN322" i="4" s="1"/>
  <c r="T322" i="4"/>
  <c r="BP322" i="4" s="1"/>
  <c r="P322" i="4"/>
  <c r="BL322" i="4" s="1"/>
  <c r="O322" i="4"/>
  <c r="BK322" i="4" s="1"/>
  <c r="U323" i="4"/>
  <c r="BQ323" i="4" s="1"/>
  <c r="M322" i="4"/>
  <c r="BI322" i="4" s="1"/>
  <c r="G322" i="4"/>
  <c r="BC322" i="4" s="1"/>
  <c r="L322" i="4"/>
  <c r="BH322" i="4" s="1"/>
  <c r="J322" i="4"/>
  <c r="BF322" i="4" s="1"/>
  <c r="AM237" i="4" a="1"/>
  <c r="AM237" i="4" s="1"/>
  <c r="AP237" i="4" a="1"/>
  <c r="AP237" i="4" s="1"/>
  <c r="HX14" i="29"/>
  <c r="HX15" i="29"/>
  <c r="HX16" i="29"/>
  <c r="HX10" i="29"/>
  <c r="HX11" i="29"/>
  <c r="HX12" i="29"/>
  <c r="HX17" i="29"/>
  <c r="HX13" i="29"/>
  <c r="HX5" i="29"/>
  <c r="HX9" i="29"/>
  <c r="HX6" i="29"/>
  <c r="HX7" i="29"/>
  <c r="HX8" i="29"/>
  <c r="HX18" i="29"/>
  <c r="HY4" i="29"/>
  <c r="AY237" i="4" a="1"/>
  <c r="AY237" i="4" s="1"/>
  <c r="AV237" i="4" a="1"/>
  <c r="AV237" i="4" s="1"/>
  <c r="AR237" i="4" a="1"/>
  <c r="AR237" i="4" s="1"/>
  <c r="AS237" i="4" a="1"/>
  <c r="AS237" i="4" s="1"/>
  <c r="AX240" i="4" a="1"/>
  <c r="AX240" i="4" s="1"/>
  <c r="AN240" i="4" a="1"/>
  <c r="AN240" i="4" s="1"/>
  <c r="AO238" i="4" a="1"/>
  <c r="AO238" i="4" s="1"/>
  <c r="AZ237" i="4" a="1"/>
  <c r="AZ237" i="4" s="1"/>
  <c r="BA239" i="4" a="1"/>
  <c r="BA239" i="4" s="1"/>
  <c r="AW239" i="4" a="1"/>
  <c r="AW239" i="4" s="1"/>
  <c r="AQ238" i="4" a="1"/>
  <c r="AQ238" i="4" s="1"/>
  <c r="J323" i="4" l="1"/>
  <c r="BF323" i="4" s="1"/>
  <c r="L323" i="4"/>
  <c r="BH323" i="4" s="1"/>
  <c r="G323" i="4"/>
  <c r="BC323" i="4" s="1"/>
  <c r="M323" i="4"/>
  <c r="BI323" i="4" s="1"/>
  <c r="U324" i="4"/>
  <c r="BQ324" i="4" s="1"/>
  <c r="O323" i="4"/>
  <c r="BK323" i="4" s="1"/>
  <c r="P323" i="4"/>
  <c r="BL323" i="4" s="1"/>
  <c r="T323" i="4"/>
  <c r="BP323" i="4" s="1"/>
  <c r="R323" i="4"/>
  <c r="BN323" i="4" s="1"/>
  <c r="S323" i="4"/>
  <c r="BO323" i="4" s="1"/>
  <c r="Q323" i="4"/>
  <c r="BM323" i="4" s="1"/>
  <c r="K323" i="4"/>
  <c r="BG323" i="4" s="1"/>
  <c r="I323" i="4"/>
  <c r="BE323" i="4" s="1"/>
  <c r="H323" i="4"/>
  <c r="BD323" i="4" s="1"/>
  <c r="AM238" i="4" a="1"/>
  <c r="AM238" i="4" s="1"/>
  <c r="AP238" i="4" a="1"/>
  <c r="AP238" i="4" s="1"/>
  <c r="HY17" i="29"/>
  <c r="HY12" i="29"/>
  <c r="HY9" i="29"/>
  <c r="HY14" i="29"/>
  <c r="HY5" i="29"/>
  <c r="HY18" i="29"/>
  <c r="HY8" i="29"/>
  <c r="HY6" i="29"/>
  <c r="HY13" i="29"/>
  <c r="HZ4" i="29"/>
  <c r="HY10" i="29"/>
  <c r="HY11" i="29"/>
  <c r="HY15" i="29"/>
  <c r="HY16" i="29"/>
  <c r="HY7" i="29"/>
  <c r="AY238" i="4" a="1"/>
  <c r="AY238" i="4" s="1"/>
  <c r="AX241" i="4" a="1"/>
  <c r="AX241" i="4" s="1"/>
  <c r="AR238" i="4" a="1"/>
  <c r="AR238" i="4" s="1"/>
  <c r="AV238" i="4" a="1"/>
  <c r="AV238" i="4" s="1"/>
  <c r="AS238" i="4" a="1"/>
  <c r="AS238" i="4" s="1"/>
  <c r="AW240" i="4" a="1"/>
  <c r="AW240" i="4" s="1"/>
  <c r="AO239" i="4" a="1"/>
  <c r="AO239" i="4" s="1"/>
  <c r="BA240" i="4" a="1"/>
  <c r="BA240" i="4" s="1"/>
  <c r="AZ238" i="4" a="1"/>
  <c r="AZ238" i="4" s="1"/>
  <c r="AQ239" i="4" a="1"/>
  <c r="AQ239" i="4" s="1"/>
  <c r="AN241" i="4" a="1"/>
  <c r="AN241" i="4" s="1"/>
  <c r="H324" i="4" l="1"/>
  <c r="BD324" i="4" s="1"/>
  <c r="I324" i="4"/>
  <c r="BE324" i="4" s="1"/>
  <c r="K324" i="4"/>
  <c r="BG324" i="4" s="1"/>
  <c r="Q324" i="4"/>
  <c r="BM324" i="4" s="1"/>
  <c r="S324" i="4"/>
  <c r="BO324" i="4" s="1"/>
  <c r="R324" i="4"/>
  <c r="BN324" i="4" s="1"/>
  <c r="T324" i="4"/>
  <c r="BP324" i="4" s="1"/>
  <c r="P324" i="4"/>
  <c r="BL324" i="4" s="1"/>
  <c r="O324" i="4"/>
  <c r="BK324" i="4" s="1"/>
  <c r="U325" i="4"/>
  <c r="BQ325" i="4" s="1"/>
  <c r="M324" i="4"/>
  <c r="BI324" i="4" s="1"/>
  <c r="G324" i="4"/>
  <c r="BC324" i="4" s="1"/>
  <c r="L324" i="4"/>
  <c r="BH324" i="4" s="1"/>
  <c r="J324" i="4"/>
  <c r="BF324" i="4" s="1"/>
  <c r="AM239" i="4" a="1"/>
  <c r="AM239" i="4" s="1"/>
  <c r="AP239" i="4" a="1"/>
  <c r="AP239" i="4" s="1"/>
  <c r="HZ9" i="29"/>
  <c r="HZ8" i="29"/>
  <c r="HZ5" i="29"/>
  <c r="HZ10" i="29"/>
  <c r="HZ11" i="29"/>
  <c r="HZ12" i="29"/>
  <c r="HZ13" i="29"/>
  <c r="HZ7" i="29"/>
  <c r="HZ17" i="29"/>
  <c r="HZ15" i="29"/>
  <c r="HZ6" i="29"/>
  <c r="HZ14" i="29"/>
  <c r="HZ16" i="29"/>
  <c r="HZ18" i="29"/>
  <c r="IA4" i="29"/>
  <c r="AY239" i="4" a="1"/>
  <c r="AY239" i="4" s="1"/>
  <c r="AS239" i="4" a="1"/>
  <c r="AS239" i="4" s="1"/>
  <c r="AR239" i="4" a="1"/>
  <c r="AR239" i="4" s="1"/>
  <c r="AV239" i="4" a="1"/>
  <c r="AV239" i="4" s="1"/>
  <c r="AX242" i="4" a="1"/>
  <c r="AX242" i="4" s="1"/>
  <c r="AZ239" i="4" a="1"/>
  <c r="AZ239" i="4" s="1"/>
  <c r="AQ240" i="4" a="1"/>
  <c r="AQ240" i="4" s="1"/>
  <c r="BA241" i="4" a="1"/>
  <c r="BA241" i="4" s="1"/>
  <c r="AN242" i="4" a="1"/>
  <c r="AN242" i="4" s="1"/>
  <c r="AO240" i="4" a="1"/>
  <c r="AO240" i="4" s="1"/>
  <c r="AW241" i="4" a="1"/>
  <c r="AW241" i="4" s="1"/>
  <c r="J325" i="4" l="1"/>
  <c r="BF325" i="4" s="1"/>
  <c r="L325" i="4"/>
  <c r="BH325" i="4" s="1"/>
  <c r="G325" i="4"/>
  <c r="BC325" i="4" s="1"/>
  <c r="M325" i="4"/>
  <c r="BI325" i="4" s="1"/>
  <c r="U326" i="4"/>
  <c r="BQ326" i="4" s="1"/>
  <c r="O325" i="4"/>
  <c r="BK325" i="4" s="1"/>
  <c r="P325" i="4"/>
  <c r="BL325" i="4" s="1"/>
  <c r="T325" i="4"/>
  <c r="BP325" i="4" s="1"/>
  <c r="R325" i="4"/>
  <c r="BN325" i="4" s="1"/>
  <c r="S325" i="4"/>
  <c r="BO325" i="4" s="1"/>
  <c r="Q325" i="4"/>
  <c r="BM325" i="4" s="1"/>
  <c r="K325" i="4"/>
  <c r="BG325" i="4" s="1"/>
  <c r="I325" i="4"/>
  <c r="BE325" i="4" s="1"/>
  <c r="H325" i="4"/>
  <c r="BD325" i="4" s="1"/>
  <c r="AM240" i="4" a="1"/>
  <c r="AM240" i="4" s="1"/>
  <c r="AP240" i="4" a="1"/>
  <c r="AP240" i="4" s="1"/>
  <c r="IA7" i="29"/>
  <c r="IA12" i="29"/>
  <c r="IA11" i="29"/>
  <c r="IA16" i="29"/>
  <c r="IA17" i="29"/>
  <c r="IA18" i="29"/>
  <c r="IA5" i="29"/>
  <c r="IA6" i="29"/>
  <c r="IA8" i="29"/>
  <c r="IA10" i="29"/>
  <c r="IA14" i="29"/>
  <c r="IA15" i="29"/>
  <c r="IB4" i="29"/>
  <c r="IA13" i="29"/>
  <c r="IA9" i="29"/>
  <c r="AY240" i="4" a="1"/>
  <c r="AY240" i="4" s="1"/>
  <c r="AR240" i="4" a="1"/>
  <c r="AR240" i="4" s="1"/>
  <c r="AX243" i="4" a="1"/>
  <c r="AX243" i="4" s="1"/>
  <c r="AV240" i="4" a="1"/>
  <c r="AV240" i="4" s="1"/>
  <c r="AS240" i="4" a="1"/>
  <c r="AS240" i="4" s="1"/>
  <c r="BA242" i="4" a="1"/>
  <c r="BA242" i="4" s="1"/>
  <c r="AW242" i="4" a="1"/>
  <c r="AW242" i="4" s="1"/>
  <c r="AO241" i="4" a="1"/>
  <c r="AO241" i="4" s="1"/>
  <c r="AN243" i="4" a="1"/>
  <c r="AN243" i="4" s="1"/>
  <c r="AQ241" i="4" a="1"/>
  <c r="AQ241" i="4" s="1"/>
  <c r="AZ240" i="4" a="1"/>
  <c r="AZ240" i="4" s="1"/>
  <c r="H326" i="4" l="1"/>
  <c r="BD326" i="4" s="1"/>
  <c r="I326" i="4"/>
  <c r="BE326" i="4" s="1"/>
  <c r="K326" i="4"/>
  <c r="BG326" i="4" s="1"/>
  <c r="Q326" i="4"/>
  <c r="BM326" i="4" s="1"/>
  <c r="S326" i="4"/>
  <c r="BO326" i="4" s="1"/>
  <c r="R326" i="4"/>
  <c r="BN326" i="4" s="1"/>
  <c r="T326" i="4"/>
  <c r="BP326" i="4" s="1"/>
  <c r="P326" i="4"/>
  <c r="BL326" i="4" s="1"/>
  <c r="O326" i="4"/>
  <c r="BK326" i="4" s="1"/>
  <c r="U327" i="4"/>
  <c r="BQ327" i="4" s="1"/>
  <c r="M326" i="4"/>
  <c r="BI326" i="4" s="1"/>
  <c r="G326" i="4"/>
  <c r="BC326" i="4" s="1"/>
  <c r="L326" i="4"/>
  <c r="BH326" i="4" s="1"/>
  <c r="J326" i="4"/>
  <c r="BF326" i="4" s="1"/>
  <c r="AM241" i="4" a="1"/>
  <c r="AM241" i="4" s="1"/>
  <c r="AP241" i="4" a="1"/>
  <c r="AP241" i="4" s="1"/>
  <c r="IB7" i="29"/>
  <c r="IB8" i="29"/>
  <c r="IB14" i="29"/>
  <c r="IB10" i="29"/>
  <c r="IB13" i="29"/>
  <c r="IB11" i="29"/>
  <c r="IB12" i="29"/>
  <c r="IB18" i="29"/>
  <c r="IB6" i="29"/>
  <c r="IB9" i="29"/>
  <c r="IB15" i="29"/>
  <c r="IC4" i="29"/>
  <c r="IB16" i="29"/>
  <c r="IB17" i="29"/>
  <c r="IB5" i="29"/>
  <c r="AY241" i="4" a="1"/>
  <c r="AY241" i="4" s="1"/>
  <c r="AV241" i="4" a="1"/>
  <c r="AV241" i="4" s="1"/>
  <c r="AR241" i="4" a="1"/>
  <c r="AR241" i="4" s="1"/>
  <c r="AX244" i="4" a="1"/>
  <c r="AX244" i="4" s="1"/>
  <c r="AS241" i="4" a="1"/>
  <c r="AS241" i="4" s="1"/>
  <c r="AN244" i="4" a="1"/>
  <c r="AN244" i="4" s="1"/>
  <c r="AW243" i="4" a="1"/>
  <c r="AW243" i="4" s="1"/>
  <c r="BA243" i="4" a="1"/>
  <c r="BA243" i="4" s="1"/>
  <c r="AO242" i="4" a="1"/>
  <c r="AO242" i="4" s="1"/>
  <c r="AZ241" i="4" a="1"/>
  <c r="AZ241" i="4" s="1"/>
  <c r="AQ242" i="4" a="1"/>
  <c r="AQ242" i="4" s="1"/>
  <c r="J327" i="4" l="1"/>
  <c r="BF327" i="4" s="1"/>
  <c r="L327" i="4"/>
  <c r="BH327" i="4" s="1"/>
  <c r="G327" i="4"/>
  <c r="BC327" i="4" s="1"/>
  <c r="M327" i="4"/>
  <c r="BI327" i="4" s="1"/>
  <c r="U328" i="4"/>
  <c r="BQ328" i="4" s="1"/>
  <c r="O327" i="4"/>
  <c r="BK327" i="4" s="1"/>
  <c r="P327" i="4"/>
  <c r="BL327" i="4" s="1"/>
  <c r="T327" i="4"/>
  <c r="BP327" i="4" s="1"/>
  <c r="R327" i="4"/>
  <c r="BN327" i="4" s="1"/>
  <c r="S327" i="4"/>
  <c r="BO327" i="4" s="1"/>
  <c r="Q327" i="4"/>
  <c r="BM327" i="4" s="1"/>
  <c r="K327" i="4"/>
  <c r="BG327" i="4" s="1"/>
  <c r="I327" i="4"/>
  <c r="BE327" i="4" s="1"/>
  <c r="H327" i="4"/>
  <c r="BD327" i="4" s="1"/>
  <c r="AM242" i="4" a="1"/>
  <c r="AM242" i="4" s="1"/>
  <c r="AP242" i="4" a="1"/>
  <c r="AP242" i="4" s="1"/>
  <c r="IC8" i="29"/>
  <c r="IC7" i="29"/>
  <c r="IC6" i="29"/>
  <c r="IC16" i="29"/>
  <c r="IC9" i="29"/>
  <c r="IC10" i="29"/>
  <c r="IC14" i="29"/>
  <c r="IC12" i="29"/>
  <c r="IC13" i="29"/>
  <c r="IC11" i="29"/>
  <c r="IC15" i="29"/>
  <c r="IC5" i="29"/>
  <c r="IC18" i="29"/>
  <c r="IC17" i="29"/>
  <c r="ID4" i="29"/>
  <c r="AY242" i="4" a="1"/>
  <c r="AY242" i="4" s="1"/>
  <c r="AX245" i="4" a="1"/>
  <c r="AX245" i="4" s="1"/>
  <c r="AR242" i="4" a="1"/>
  <c r="AR242" i="4" s="1"/>
  <c r="AS242" i="4" a="1"/>
  <c r="AS242" i="4" s="1"/>
  <c r="AV242" i="4" a="1"/>
  <c r="AV242" i="4" s="1"/>
  <c r="AQ243" i="4" a="1"/>
  <c r="AQ243" i="4" s="1"/>
  <c r="BA244" i="4" a="1"/>
  <c r="BA244" i="4" s="1"/>
  <c r="AW244" i="4" a="1"/>
  <c r="AW244" i="4" s="1"/>
  <c r="AN245" i="4" a="1"/>
  <c r="AN245" i="4" s="1"/>
  <c r="AZ242" i="4" a="1"/>
  <c r="AZ242" i="4" s="1"/>
  <c r="AO243" i="4" a="1"/>
  <c r="AO243" i="4" s="1"/>
  <c r="H328" i="4" l="1"/>
  <c r="BD328" i="4" s="1"/>
  <c r="I328" i="4"/>
  <c r="BE328" i="4" s="1"/>
  <c r="K328" i="4"/>
  <c r="BG328" i="4" s="1"/>
  <c r="Q328" i="4"/>
  <c r="BM328" i="4" s="1"/>
  <c r="S328" i="4"/>
  <c r="BO328" i="4" s="1"/>
  <c r="R328" i="4"/>
  <c r="BN328" i="4" s="1"/>
  <c r="T328" i="4"/>
  <c r="BP328" i="4" s="1"/>
  <c r="P328" i="4"/>
  <c r="BL328" i="4" s="1"/>
  <c r="O328" i="4"/>
  <c r="BK328" i="4" s="1"/>
  <c r="U329" i="4"/>
  <c r="BQ329" i="4" s="1"/>
  <c r="M328" i="4"/>
  <c r="BI328" i="4" s="1"/>
  <c r="G328" i="4"/>
  <c r="BC328" i="4" s="1"/>
  <c r="L328" i="4"/>
  <c r="BH328" i="4" s="1"/>
  <c r="J328" i="4"/>
  <c r="BF328" i="4" s="1"/>
  <c r="AM243" i="4" a="1"/>
  <c r="AM243" i="4" s="1"/>
  <c r="AP243" i="4" a="1"/>
  <c r="AP243" i="4" s="1"/>
  <c r="ID12" i="29"/>
  <c r="ID14" i="29"/>
  <c r="ID11" i="29"/>
  <c r="ID15" i="29"/>
  <c r="ID16" i="29"/>
  <c r="ID6" i="29"/>
  <c r="ID5" i="29"/>
  <c r="ID9" i="29"/>
  <c r="ID7" i="29"/>
  <c r="ID13" i="29"/>
  <c r="ID8" i="29"/>
  <c r="ID17" i="29"/>
  <c r="ID18" i="29"/>
  <c r="IE4" i="29"/>
  <c r="ID10" i="29"/>
  <c r="AY243" i="4" a="1"/>
  <c r="AY243" i="4" s="1"/>
  <c r="AX246" i="4" a="1"/>
  <c r="AX246" i="4" s="1"/>
  <c r="AS243" i="4" a="1"/>
  <c r="AS243" i="4" s="1"/>
  <c r="AR243" i="4" a="1"/>
  <c r="AR243" i="4" s="1"/>
  <c r="AV243" i="4" a="1"/>
  <c r="AV243" i="4" s="1"/>
  <c r="AN246" i="4" a="1"/>
  <c r="AN246" i="4" s="1"/>
  <c r="AW245" i="4" a="1"/>
  <c r="AW245" i="4" s="1"/>
  <c r="AO244" i="4" a="1"/>
  <c r="AO244" i="4" s="1"/>
  <c r="BA245" i="4" a="1"/>
  <c r="BA245" i="4" s="1"/>
  <c r="AZ243" i="4" a="1"/>
  <c r="AZ243" i="4" s="1"/>
  <c r="AQ244" i="4" a="1"/>
  <c r="AQ244" i="4" s="1"/>
  <c r="J329" i="4" l="1"/>
  <c r="BF329" i="4" s="1"/>
  <c r="L329" i="4"/>
  <c r="BH329" i="4" s="1"/>
  <c r="G329" i="4"/>
  <c r="BC329" i="4" s="1"/>
  <c r="M329" i="4"/>
  <c r="BI329" i="4" s="1"/>
  <c r="U330" i="4"/>
  <c r="BQ330" i="4" s="1"/>
  <c r="O329" i="4"/>
  <c r="BK329" i="4" s="1"/>
  <c r="P329" i="4"/>
  <c r="BL329" i="4" s="1"/>
  <c r="T329" i="4"/>
  <c r="BP329" i="4" s="1"/>
  <c r="R329" i="4"/>
  <c r="BN329" i="4" s="1"/>
  <c r="S329" i="4"/>
  <c r="BO329" i="4" s="1"/>
  <c r="Q329" i="4"/>
  <c r="BM329" i="4" s="1"/>
  <c r="K329" i="4"/>
  <c r="BG329" i="4" s="1"/>
  <c r="I329" i="4"/>
  <c r="BE329" i="4" s="1"/>
  <c r="H329" i="4"/>
  <c r="BD329" i="4" s="1"/>
  <c r="AM244" i="4" a="1"/>
  <c r="AM244" i="4" s="1"/>
  <c r="AP244" i="4" a="1"/>
  <c r="AP244" i="4" s="1"/>
  <c r="IE7" i="29"/>
  <c r="IE8" i="29"/>
  <c r="IE9" i="29"/>
  <c r="IE18" i="29"/>
  <c r="IE13" i="29"/>
  <c r="IF4" i="29"/>
  <c r="IE5" i="29"/>
  <c r="IE12" i="29"/>
  <c r="IE16" i="29"/>
  <c r="IE17" i="29"/>
  <c r="IE11" i="29"/>
  <c r="IE10" i="29"/>
  <c r="IE6" i="29"/>
  <c r="IE14" i="29"/>
  <c r="IE15" i="29"/>
  <c r="AY244" i="4" a="1"/>
  <c r="AY244" i="4" s="1"/>
  <c r="AS244" i="4" a="1"/>
  <c r="AS244" i="4" s="1"/>
  <c r="AX247" i="4" a="1"/>
  <c r="AX247" i="4" s="1"/>
  <c r="AV244" i="4" a="1"/>
  <c r="AV244" i="4" s="1"/>
  <c r="AR244" i="4" a="1"/>
  <c r="AR244" i="4" s="1"/>
  <c r="AQ245" i="4" a="1"/>
  <c r="AQ245" i="4" s="1"/>
  <c r="AO245" i="4" a="1"/>
  <c r="AO245" i="4" s="1"/>
  <c r="AW246" i="4" a="1"/>
  <c r="AW246" i="4" s="1"/>
  <c r="AN247" i="4" a="1"/>
  <c r="AN247" i="4" s="1"/>
  <c r="AZ244" i="4" a="1"/>
  <c r="AZ244" i="4" s="1"/>
  <c r="BA246" i="4" a="1"/>
  <c r="BA246" i="4" s="1"/>
  <c r="H330" i="4" l="1"/>
  <c r="BD330" i="4" s="1"/>
  <c r="I330" i="4"/>
  <c r="BE330" i="4" s="1"/>
  <c r="K330" i="4"/>
  <c r="BG330" i="4" s="1"/>
  <c r="Q330" i="4"/>
  <c r="BM330" i="4" s="1"/>
  <c r="S330" i="4"/>
  <c r="BO330" i="4" s="1"/>
  <c r="R330" i="4"/>
  <c r="BN330" i="4" s="1"/>
  <c r="T330" i="4"/>
  <c r="BP330" i="4" s="1"/>
  <c r="P330" i="4"/>
  <c r="BL330" i="4" s="1"/>
  <c r="O330" i="4"/>
  <c r="BK330" i="4" s="1"/>
  <c r="U331" i="4"/>
  <c r="BQ331" i="4" s="1"/>
  <c r="M330" i="4"/>
  <c r="BI330" i="4" s="1"/>
  <c r="G330" i="4"/>
  <c r="BC330" i="4" s="1"/>
  <c r="L330" i="4"/>
  <c r="BH330" i="4" s="1"/>
  <c r="J330" i="4"/>
  <c r="BF330" i="4" s="1"/>
  <c r="AM245" i="4" a="1"/>
  <c r="AM245" i="4" s="1"/>
  <c r="AP245" i="4" a="1"/>
  <c r="AP245" i="4" s="1"/>
  <c r="IF11" i="29"/>
  <c r="IF6" i="29"/>
  <c r="IF9" i="29"/>
  <c r="IF18" i="29"/>
  <c r="IF5" i="29"/>
  <c r="IF10" i="29"/>
  <c r="IF7" i="29"/>
  <c r="IF8" i="29"/>
  <c r="IF13" i="29"/>
  <c r="IF17" i="29"/>
  <c r="IG4" i="29"/>
  <c r="IF12" i="29"/>
  <c r="IF14" i="29"/>
  <c r="IF16" i="29"/>
  <c r="IF15" i="29"/>
  <c r="AY245" i="4" a="1"/>
  <c r="AY245" i="4" s="1"/>
  <c r="AX248" i="4" a="1"/>
  <c r="AX248" i="4" s="1"/>
  <c r="AR245" i="4" a="1"/>
  <c r="AR245" i="4" s="1"/>
  <c r="AV245" i="4" a="1"/>
  <c r="AV245" i="4" s="1"/>
  <c r="AS245" i="4" a="1"/>
  <c r="AS245" i="4" s="1"/>
  <c r="AW247" i="4" a="1"/>
  <c r="AW247" i="4" s="1"/>
  <c r="AO246" i="4" a="1"/>
  <c r="AO246" i="4" s="1"/>
  <c r="AZ245" i="4" a="1"/>
  <c r="AZ245" i="4" s="1"/>
  <c r="AU246" i="4" a="1"/>
  <c r="AU246" i="4" s="1"/>
  <c r="AQ246" i="4" a="1"/>
  <c r="AQ246" i="4" s="1"/>
  <c r="AN248" i="4" a="1"/>
  <c r="AN248" i="4" s="1"/>
  <c r="BA247" i="4" a="1"/>
  <c r="BA247" i="4" s="1"/>
  <c r="J331" i="4" l="1"/>
  <c r="BF331" i="4" s="1"/>
  <c r="L331" i="4"/>
  <c r="BH331" i="4" s="1"/>
  <c r="G331" i="4"/>
  <c r="BC331" i="4" s="1"/>
  <c r="M331" i="4"/>
  <c r="BI331" i="4" s="1"/>
  <c r="U332" i="4"/>
  <c r="BQ332" i="4" s="1"/>
  <c r="O331" i="4"/>
  <c r="BK331" i="4" s="1"/>
  <c r="P331" i="4"/>
  <c r="BL331" i="4" s="1"/>
  <c r="T331" i="4"/>
  <c r="BP331" i="4" s="1"/>
  <c r="R331" i="4"/>
  <c r="BN331" i="4" s="1"/>
  <c r="S331" i="4"/>
  <c r="BO331" i="4" s="1"/>
  <c r="Q331" i="4"/>
  <c r="BM331" i="4" s="1"/>
  <c r="K331" i="4"/>
  <c r="BG331" i="4" s="1"/>
  <c r="I331" i="4"/>
  <c r="BE331" i="4" s="1"/>
  <c r="H331" i="4"/>
  <c r="BD331" i="4" s="1"/>
  <c r="AM246" i="4" a="1"/>
  <c r="AM246" i="4" s="1"/>
  <c r="AP246" i="4" a="1"/>
  <c r="AP246" i="4" s="1"/>
  <c r="IH4" i="29"/>
  <c r="IG7" i="29"/>
  <c r="IG10" i="29"/>
  <c r="IG8" i="29"/>
  <c r="IG9" i="29"/>
  <c r="IG14" i="29"/>
  <c r="IG12" i="29"/>
  <c r="IG11" i="29"/>
  <c r="IG5" i="29"/>
  <c r="IG6" i="29"/>
  <c r="IG17" i="29"/>
  <c r="IG18" i="29"/>
  <c r="IG13" i="29"/>
  <c r="IG16" i="29"/>
  <c r="IG15" i="29"/>
  <c r="AY246" i="4" a="1"/>
  <c r="AY246" i="4" s="1"/>
  <c r="AS246" i="4" a="1"/>
  <c r="AS246" i="4" s="1"/>
  <c r="AV246" i="4" a="1"/>
  <c r="AV246" i="4" s="1"/>
  <c r="AX249" i="4" a="1"/>
  <c r="AX249" i="4" s="1"/>
  <c r="AR246" i="4" a="1"/>
  <c r="AR246" i="4" s="1"/>
  <c r="AN249" i="4" a="1"/>
  <c r="AN249" i="4" s="1"/>
  <c r="AZ246" i="4" a="1"/>
  <c r="AZ246" i="4" s="1"/>
  <c r="AU247" i="4" a="1"/>
  <c r="AU247" i="4" s="1"/>
  <c r="AO247" i="4" a="1"/>
  <c r="AO247" i="4" s="1"/>
  <c r="AW248" i="4" a="1"/>
  <c r="AW248" i="4" s="1"/>
  <c r="BA248" i="4" a="1"/>
  <c r="BA248" i="4" s="1"/>
  <c r="AQ247" i="4" a="1"/>
  <c r="AQ247" i="4" s="1"/>
  <c r="H332" i="4" l="1"/>
  <c r="BD332" i="4" s="1"/>
  <c r="I332" i="4"/>
  <c r="BE332" i="4" s="1"/>
  <c r="K332" i="4"/>
  <c r="BG332" i="4" s="1"/>
  <c r="Q332" i="4"/>
  <c r="BM332" i="4" s="1"/>
  <c r="S332" i="4"/>
  <c r="BO332" i="4" s="1"/>
  <c r="R332" i="4"/>
  <c r="BN332" i="4" s="1"/>
  <c r="T332" i="4"/>
  <c r="BP332" i="4" s="1"/>
  <c r="P332" i="4"/>
  <c r="BL332" i="4" s="1"/>
  <c r="O332" i="4"/>
  <c r="BK332" i="4" s="1"/>
  <c r="U333" i="4"/>
  <c r="BQ333" i="4" s="1"/>
  <c r="M332" i="4"/>
  <c r="BI332" i="4" s="1"/>
  <c r="G332" i="4"/>
  <c r="BC332" i="4" s="1"/>
  <c r="L332" i="4"/>
  <c r="BH332" i="4" s="1"/>
  <c r="J332" i="4"/>
  <c r="BF332" i="4" s="1"/>
  <c r="AM247" i="4" a="1"/>
  <c r="AM247" i="4" s="1"/>
  <c r="AP247" i="4" a="1"/>
  <c r="AP247" i="4" s="1"/>
  <c r="II4" i="29"/>
  <c r="IH5" i="29"/>
  <c r="IH9" i="29"/>
  <c r="IH6" i="29"/>
  <c r="IH7" i="29"/>
  <c r="IH8" i="29"/>
  <c r="IH10" i="29"/>
  <c r="IH12" i="29"/>
  <c r="IH13" i="29"/>
  <c r="IH17" i="29"/>
  <c r="IH14" i="29"/>
  <c r="IH16" i="29"/>
  <c r="IH18" i="29"/>
  <c r="IH15" i="29"/>
  <c r="IH11" i="29"/>
  <c r="AY247" i="4" a="1"/>
  <c r="AY247" i="4" s="1"/>
  <c r="AV247" i="4" a="1"/>
  <c r="AV247" i="4" s="1"/>
  <c r="AR247" i="4" a="1"/>
  <c r="AR247" i="4" s="1"/>
  <c r="AX250" i="4" a="1"/>
  <c r="AX250" i="4" s="1"/>
  <c r="AS247" i="4" a="1"/>
  <c r="AS247" i="4" s="1"/>
  <c r="AW249" i="4" a="1"/>
  <c r="AW249" i="4" s="1"/>
  <c r="BA249" i="4" a="1"/>
  <c r="BA249" i="4" s="1"/>
  <c r="AZ247" i="4" a="1"/>
  <c r="AZ247" i="4" s="1"/>
  <c r="AQ248" i="4" a="1"/>
  <c r="AQ248" i="4" s="1"/>
  <c r="AO248" i="4" a="1"/>
  <c r="AO248" i="4" s="1"/>
  <c r="AU248" i="4" a="1"/>
  <c r="AU248" i="4" s="1"/>
  <c r="AN250" i="4" a="1"/>
  <c r="AN250" i="4" s="1"/>
  <c r="J333" i="4" l="1"/>
  <c r="BF333" i="4" s="1"/>
  <c r="L333" i="4"/>
  <c r="BH333" i="4" s="1"/>
  <c r="G333" i="4"/>
  <c r="BC333" i="4" s="1"/>
  <c r="M333" i="4"/>
  <c r="BI333" i="4" s="1"/>
  <c r="U334" i="4"/>
  <c r="BQ334" i="4" s="1"/>
  <c r="O333" i="4"/>
  <c r="BK333" i="4" s="1"/>
  <c r="P333" i="4"/>
  <c r="BL333" i="4" s="1"/>
  <c r="T333" i="4"/>
  <c r="BP333" i="4" s="1"/>
  <c r="R333" i="4"/>
  <c r="BN333" i="4" s="1"/>
  <c r="S333" i="4"/>
  <c r="BO333" i="4" s="1"/>
  <c r="Q333" i="4"/>
  <c r="BM333" i="4" s="1"/>
  <c r="K333" i="4"/>
  <c r="BG333" i="4" s="1"/>
  <c r="I333" i="4"/>
  <c r="BE333" i="4" s="1"/>
  <c r="H333" i="4"/>
  <c r="BD333" i="4" s="1"/>
  <c r="AM248" i="4" a="1"/>
  <c r="AM248" i="4" s="1"/>
  <c r="AP248" i="4" a="1"/>
  <c r="AP248" i="4" s="1"/>
  <c r="II15" i="29"/>
  <c r="IJ4" i="29"/>
  <c r="II18" i="29"/>
  <c r="II5" i="29"/>
  <c r="II7" i="29"/>
  <c r="II8" i="29"/>
  <c r="II11" i="29"/>
  <c r="II14" i="29"/>
  <c r="II9" i="29"/>
  <c r="II17" i="29"/>
  <c r="II16" i="29"/>
  <c r="II10" i="29"/>
  <c r="II12" i="29"/>
  <c r="II13" i="29"/>
  <c r="II6" i="29"/>
  <c r="AY248" i="4" a="1"/>
  <c r="AY248" i="4" s="1"/>
  <c r="AX251" i="4" a="1"/>
  <c r="AX251" i="4" s="1"/>
  <c r="AR248" i="4" a="1"/>
  <c r="AR248" i="4" s="1"/>
  <c r="AV248" i="4" a="1"/>
  <c r="AV248" i="4" s="1"/>
  <c r="AS248" i="4" a="1"/>
  <c r="AS248" i="4" s="1"/>
  <c r="AQ249" i="4" a="1"/>
  <c r="AQ249" i="4" s="1"/>
  <c r="BA250" i="4" a="1"/>
  <c r="BA250" i="4" s="1"/>
  <c r="AN251" i="4" a="1"/>
  <c r="AN251" i="4" s="1"/>
  <c r="AO249" i="4" a="1"/>
  <c r="AO249" i="4" s="1"/>
  <c r="AZ248" i="4" a="1"/>
  <c r="AZ248" i="4" s="1"/>
  <c r="AU249" i="4" a="1"/>
  <c r="AU249" i="4" s="1"/>
  <c r="AW250" i="4" a="1"/>
  <c r="AW250" i="4" s="1"/>
  <c r="H334" i="4" l="1"/>
  <c r="BD334" i="4" s="1"/>
  <c r="I334" i="4"/>
  <c r="BE334" i="4" s="1"/>
  <c r="K334" i="4"/>
  <c r="BG334" i="4" s="1"/>
  <c r="Q334" i="4"/>
  <c r="BM334" i="4" s="1"/>
  <c r="S334" i="4"/>
  <c r="BO334" i="4" s="1"/>
  <c r="R334" i="4"/>
  <c r="BN334" i="4" s="1"/>
  <c r="T334" i="4"/>
  <c r="BP334" i="4" s="1"/>
  <c r="P334" i="4"/>
  <c r="BL334" i="4" s="1"/>
  <c r="O334" i="4"/>
  <c r="BK334" i="4" s="1"/>
  <c r="U335" i="4"/>
  <c r="BQ335" i="4" s="1"/>
  <c r="M334" i="4"/>
  <c r="BI334" i="4" s="1"/>
  <c r="G334" i="4"/>
  <c r="BC334" i="4" s="1"/>
  <c r="L334" i="4"/>
  <c r="BH334" i="4" s="1"/>
  <c r="J334" i="4"/>
  <c r="BF334" i="4" s="1"/>
  <c r="AM249" i="4" a="1"/>
  <c r="AM249" i="4" s="1"/>
  <c r="AP249" i="4" a="1"/>
  <c r="AP249" i="4" s="1"/>
  <c r="IJ17" i="29"/>
  <c r="IJ5" i="29"/>
  <c r="IJ6" i="29"/>
  <c r="IJ11" i="29"/>
  <c r="IJ7" i="29"/>
  <c r="IJ14" i="29"/>
  <c r="IJ10" i="29"/>
  <c r="IJ12" i="29"/>
  <c r="IJ18" i="29"/>
  <c r="IK4" i="29"/>
  <c r="IJ13" i="29"/>
  <c r="IJ15" i="29"/>
  <c r="IJ16" i="29"/>
  <c r="IJ8" i="29"/>
  <c r="IJ9" i="29"/>
  <c r="AY249" i="4" a="1"/>
  <c r="AY249" i="4" s="1"/>
  <c r="AS249" i="4" a="1"/>
  <c r="AS249" i="4" s="1"/>
  <c r="AR249" i="4" a="1"/>
  <c r="AR249" i="4" s="1"/>
  <c r="AV249" i="4" a="1"/>
  <c r="AV249" i="4" s="1"/>
  <c r="AX252" i="4" a="1"/>
  <c r="AX252" i="4" s="1"/>
  <c r="AQ250" i="4" a="1"/>
  <c r="AQ250" i="4" s="1"/>
  <c r="AN252" i="4" a="1"/>
  <c r="AN252" i="4" s="1"/>
  <c r="AU250" i="4" a="1"/>
  <c r="AU250" i="4" s="1"/>
  <c r="AZ249" i="4" a="1"/>
  <c r="AZ249" i="4" s="1"/>
  <c r="AO250" i="4" a="1"/>
  <c r="AO250" i="4" s="1"/>
  <c r="BA251" i="4" a="1"/>
  <c r="BA251" i="4" s="1"/>
  <c r="AW251" i="4" a="1"/>
  <c r="AW251" i="4" s="1"/>
  <c r="J335" i="4" l="1"/>
  <c r="BF335" i="4" s="1"/>
  <c r="L335" i="4"/>
  <c r="BH335" i="4" s="1"/>
  <c r="G335" i="4"/>
  <c r="BC335" i="4" s="1"/>
  <c r="M335" i="4"/>
  <c r="BI335" i="4" s="1"/>
  <c r="U336" i="4"/>
  <c r="BQ336" i="4" s="1"/>
  <c r="O335" i="4"/>
  <c r="BK335" i="4" s="1"/>
  <c r="P335" i="4"/>
  <c r="BL335" i="4" s="1"/>
  <c r="T335" i="4"/>
  <c r="BP335" i="4" s="1"/>
  <c r="R335" i="4"/>
  <c r="BN335" i="4" s="1"/>
  <c r="S335" i="4"/>
  <c r="BO335" i="4" s="1"/>
  <c r="Q335" i="4"/>
  <c r="BM335" i="4" s="1"/>
  <c r="K335" i="4"/>
  <c r="BG335" i="4" s="1"/>
  <c r="I335" i="4"/>
  <c r="BE335" i="4" s="1"/>
  <c r="H335" i="4"/>
  <c r="BD335" i="4" s="1"/>
  <c r="AM250" i="4" a="1"/>
  <c r="AM250" i="4" s="1"/>
  <c r="AP250" i="4" a="1"/>
  <c r="AP250" i="4" s="1"/>
  <c r="IK17" i="29"/>
  <c r="IK18" i="29"/>
  <c r="IL4" i="29"/>
  <c r="IK7" i="29"/>
  <c r="IK8" i="29"/>
  <c r="IK12" i="29"/>
  <c r="IK6" i="29"/>
  <c r="IK5" i="29"/>
  <c r="IK13" i="29"/>
  <c r="IK14" i="29"/>
  <c r="IK9" i="29"/>
  <c r="IK10" i="29"/>
  <c r="IK16" i="29"/>
  <c r="IK11" i="29"/>
  <c r="IK15" i="29"/>
  <c r="AY250" i="4" a="1"/>
  <c r="AY250" i="4" s="1"/>
  <c r="AV250" i="4" a="1"/>
  <c r="AV250" i="4" s="1"/>
  <c r="AS250" i="4" a="1"/>
  <c r="AS250" i="4" s="1"/>
  <c r="AX253" i="4" a="1"/>
  <c r="AX253" i="4" s="1"/>
  <c r="AR250" i="4" a="1"/>
  <c r="AR250" i="4" s="1"/>
  <c r="AN253" i="4" a="1"/>
  <c r="AN253" i="4" s="1"/>
  <c r="AO251" i="4" a="1"/>
  <c r="AO251" i="4" s="1"/>
  <c r="BA252" i="4" a="1"/>
  <c r="BA252" i="4" s="1"/>
  <c r="AQ251" i="4" a="1"/>
  <c r="AQ251" i="4" s="1"/>
  <c r="AZ250" i="4" a="1"/>
  <c r="AZ250" i="4" s="1"/>
  <c r="AW252" i="4" a="1"/>
  <c r="AW252" i="4" s="1"/>
  <c r="AU251" i="4" a="1"/>
  <c r="AU251" i="4" s="1"/>
  <c r="H336" i="4" l="1"/>
  <c r="BD336" i="4" s="1"/>
  <c r="I336" i="4"/>
  <c r="BE336" i="4" s="1"/>
  <c r="K336" i="4"/>
  <c r="BG336" i="4" s="1"/>
  <c r="Q336" i="4"/>
  <c r="BM336" i="4" s="1"/>
  <c r="S336" i="4"/>
  <c r="BO336" i="4" s="1"/>
  <c r="R336" i="4"/>
  <c r="BN336" i="4" s="1"/>
  <c r="T336" i="4"/>
  <c r="BP336" i="4" s="1"/>
  <c r="P336" i="4"/>
  <c r="BL336" i="4" s="1"/>
  <c r="O336" i="4"/>
  <c r="BK336" i="4" s="1"/>
  <c r="U337" i="4"/>
  <c r="BQ337" i="4" s="1"/>
  <c r="M336" i="4"/>
  <c r="BI336" i="4" s="1"/>
  <c r="G336" i="4"/>
  <c r="BC336" i="4" s="1"/>
  <c r="L336" i="4"/>
  <c r="BH336" i="4" s="1"/>
  <c r="J336" i="4"/>
  <c r="BF336" i="4" s="1"/>
  <c r="AM251" i="4" a="1"/>
  <c r="AM251" i="4" s="1"/>
  <c r="AP251" i="4" a="1"/>
  <c r="AP251" i="4" s="1"/>
  <c r="IL10" i="29"/>
  <c r="IL11" i="29"/>
  <c r="IL12" i="29"/>
  <c r="IL13" i="29"/>
  <c r="IL17" i="29"/>
  <c r="IL8" i="29"/>
  <c r="IL9" i="29"/>
  <c r="IL18" i="29"/>
  <c r="IL14" i="29"/>
  <c r="IL15" i="29"/>
  <c r="IL6" i="29"/>
  <c r="IL16" i="29"/>
  <c r="IM4" i="29"/>
  <c r="IL7" i="29"/>
  <c r="IL5" i="29"/>
  <c r="AY251" i="4" a="1"/>
  <c r="AY251" i="4" s="1"/>
  <c r="AR251" i="4" a="1"/>
  <c r="AR251" i="4" s="1"/>
  <c r="AX254" i="4" a="1"/>
  <c r="AX254" i="4" s="1"/>
  <c r="AS251" i="4" a="1"/>
  <c r="AS251" i="4" s="1"/>
  <c r="AV251" i="4" a="1"/>
  <c r="AV251" i="4" s="1"/>
  <c r="BA253" i="4" a="1"/>
  <c r="BA253" i="4" s="1"/>
  <c r="AZ251" i="4" a="1"/>
  <c r="AZ251" i="4" s="1"/>
  <c r="AO252" i="4" a="1"/>
  <c r="AO252" i="4" s="1"/>
  <c r="AQ252" i="4" a="1"/>
  <c r="AQ252" i="4" s="1"/>
  <c r="AN254" i="4" a="1"/>
  <c r="AN254" i="4" s="1"/>
  <c r="AU252" i="4" a="1"/>
  <c r="AU252" i="4" s="1"/>
  <c r="AW253" i="4" a="1"/>
  <c r="AW253" i="4" s="1"/>
  <c r="J337" i="4" l="1"/>
  <c r="BF337" i="4" s="1"/>
  <c r="L337" i="4"/>
  <c r="BH337" i="4" s="1"/>
  <c r="G337" i="4"/>
  <c r="BC337" i="4" s="1"/>
  <c r="M337" i="4"/>
  <c r="BI337" i="4" s="1"/>
  <c r="U338" i="4"/>
  <c r="BQ338" i="4" s="1"/>
  <c r="O337" i="4"/>
  <c r="BK337" i="4" s="1"/>
  <c r="P337" i="4"/>
  <c r="BL337" i="4" s="1"/>
  <c r="T337" i="4"/>
  <c r="BP337" i="4" s="1"/>
  <c r="R337" i="4"/>
  <c r="BN337" i="4" s="1"/>
  <c r="S337" i="4"/>
  <c r="BO337" i="4" s="1"/>
  <c r="Q337" i="4"/>
  <c r="BM337" i="4" s="1"/>
  <c r="K337" i="4"/>
  <c r="BG337" i="4" s="1"/>
  <c r="I337" i="4"/>
  <c r="BE337" i="4" s="1"/>
  <c r="H337" i="4"/>
  <c r="BD337" i="4" s="1"/>
  <c r="AM252" i="4" a="1"/>
  <c r="AM252" i="4" s="1"/>
  <c r="AP252" i="4" a="1"/>
  <c r="AP252" i="4" s="1"/>
  <c r="IM17" i="29"/>
  <c r="IM6" i="29"/>
  <c r="IM8" i="29"/>
  <c r="IN4" i="29"/>
  <c r="IM13" i="29"/>
  <c r="IM7" i="29"/>
  <c r="IM11" i="29"/>
  <c r="IM14" i="29"/>
  <c r="IM10" i="29"/>
  <c r="IM15" i="29"/>
  <c r="IM5" i="29"/>
  <c r="IM9" i="29"/>
  <c r="IM16" i="29"/>
  <c r="IM18" i="29"/>
  <c r="IM12" i="29"/>
  <c r="AY252" i="4" a="1"/>
  <c r="AY252" i="4" s="1"/>
  <c r="AX255" i="4" a="1"/>
  <c r="AX255" i="4" s="1"/>
  <c r="AR252" i="4" a="1"/>
  <c r="AR252" i="4" s="1"/>
  <c r="AS252" i="4" a="1"/>
  <c r="AS252" i="4" s="1"/>
  <c r="AV252" i="4" a="1"/>
  <c r="AV252" i="4" s="1"/>
  <c r="AU253" i="4" a="1"/>
  <c r="AU253" i="4" s="1"/>
  <c r="AO253" i="4" a="1"/>
  <c r="AO253" i="4" s="1"/>
  <c r="AQ253" i="4" a="1"/>
  <c r="AQ253" i="4" s="1"/>
  <c r="AZ252" i="4" a="1"/>
  <c r="AZ252" i="4" s="1"/>
  <c r="AN255" i="4" a="1"/>
  <c r="AN255" i="4" s="1"/>
  <c r="BA254" i="4" a="1"/>
  <c r="BA254" i="4" s="1"/>
  <c r="AW254" i="4" a="1"/>
  <c r="AW254" i="4" s="1"/>
  <c r="H338" i="4" l="1"/>
  <c r="BD338" i="4" s="1"/>
  <c r="I338" i="4"/>
  <c r="BE338" i="4" s="1"/>
  <c r="K338" i="4"/>
  <c r="BG338" i="4" s="1"/>
  <c r="Q338" i="4"/>
  <c r="BM338" i="4" s="1"/>
  <c r="S338" i="4"/>
  <c r="BO338" i="4" s="1"/>
  <c r="R338" i="4"/>
  <c r="BN338" i="4" s="1"/>
  <c r="T338" i="4"/>
  <c r="BP338" i="4" s="1"/>
  <c r="P338" i="4"/>
  <c r="BL338" i="4" s="1"/>
  <c r="O338" i="4"/>
  <c r="BK338" i="4" s="1"/>
  <c r="U339" i="4"/>
  <c r="BQ339" i="4" s="1"/>
  <c r="M338" i="4"/>
  <c r="BI338" i="4" s="1"/>
  <c r="G338" i="4"/>
  <c r="BC338" i="4" s="1"/>
  <c r="L338" i="4"/>
  <c r="BH338" i="4" s="1"/>
  <c r="J338" i="4"/>
  <c r="BF338" i="4" s="1"/>
  <c r="AM253" i="4" a="1"/>
  <c r="AM253" i="4" s="1"/>
  <c r="AP253" i="4" a="1"/>
  <c r="AP253" i="4" s="1"/>
  <c r="IN6" i="29"/>
  <c r="IN7" i="29"/>
  <c r="IN12" i="29"/>
  <c r="IN11" i="29"/>
  <c r="IN14" i="29"/>
  <c r="IN13" i="29"/>
  <c r="IN16" i="29"/>
  <c r="IN15" i="29"/>
  <c r="IO4" i="29"/>
  <c r="IN17" i="29"/>
  <c r="IN18" i="29"/>
  <c r="IN10" i="29"/>
  <c r="IN5" i="29"/>
  <c r="IN9" i="29"/>
  <c r="IN8" i="29"/>
  <c r="AY253" i="4" a="1"/>
  <c r="AY253" i="4" s="1"/>
  <c r="AV253" i="4" a="1"/>
  <c r="AV253" i="4" s="1"/>
  <c r="AR253" i="4" a="1"/>
  <c r="AR253" i="4" s="1"/>
  <c r="AX256" i="4" a="1"/>
  <c r="AX256" i="4" s="1"/>
  <c r="AS253" i="4" a="1"/>
  <c r="AS253" i="4" s="1"/>
  <c r="AZ253" i="4" a="1"/>
  <c r="AZ253" i="4" s="1"/>
  <c r="AO254" i="4" a="1"/>
  <c r="AO254" i="4" s="1"/>
  <c r="AQ254" i="4" a="1"/>
  <c r="AQ254" i="4" s="1"/>
  <c r="BA255" i="4" a="1"/>
  <c r="BA255" i="4" s="1"/>
  <c r="AU254" i="4" a="1"/>
  <c r="AU254" i="4" s="1"/>
  <c r="AN256" i="4" a="1"/>
  <c r="AN256" i="4" s="1"/>
  <c r="AW255" i="4" a="1"/>
  <c r="AW255" i="4" s="1"/>
  <c r="J339" i="4" l="1"/>
  <c r="BF339" i="4" s="1"/>
  <c r="L339" i="4"/>
  <c r="BH339" i="4" s="1"/>
  <c r="G339" i="4"/>
  <c r="BC339" i="4" s="1"/>
  <c r="M339" i="4"/>
  <c r="BI339" i="4" s="1"/>
  <c r="U340" i="4"/>
  <c r="BQ340" i="4" s="1"/>
  <c r="O339" i="4"/>
  <c r="BK339" i="4" s="1"/>
  <c r="P339" i="4"/>
  <c r="BL339" i="4" s="1"/>
  <c r="T339" i="4"/>
  <c r="BP339" i="4" s="1"/>
  <c r="R339" i="4"/>
  <c r="BN339" i="4" s="1"/>
  <c r="S339" i="4"/>
  <c r="BO339" i="4" s="1"/>
  <c r="Q339" i="4"/>
  <c r="BM339" i="4" s="1"/>
  <c r="K339" i="4"/>
  <c r="BG339" i="4" s="1"/>
  <c r="I339" i="4"/>
  <c r="BE339" i="4" s="1"/>
  <c r="H339" i="4"/>
  <c r="BD339" i="4" s="1"/>
  <c r="AM254" i="4" a="1"/>
  <c r="AM254" i="4" s="1"/>
  <c r="AP254" i="4" a="1"/>
  <c r="AP254" i="4" s="1"/>
  <c r="IO13" i="29"/>
  <c r="IO14" i="29"/>
  <c r="IO15" i="29"/>
  <c r="IO6" i="29"/>
  <c r="IO7" i="29"/>
  <c r="IO17" i="29"/>
  <c r="IO11" i="29"/>
  <c r="IO12" i="29"/>
  <c r="IO18" i="29"/>
  <c r="IO9" i="29"/>
  <c r="IO5" i="29"/>
  <c r="IO16" i="29"/>
  <c r="IO10" i="29"/>
  <c r="IP4" i="29"/>
  <c r="IO8" i="29"/>
  <c r="AY254" i="4" a="1"/>
  <c r="AY254" i="4" s="1"/>
  <c r="AR254" i="4" a="1"/>
  <c r="AR254" i="4" s="1"/>
  <c r="AX257" i="4" a="1"/>
  <c r="AX257" i="4" s="1"/>
  <c r="AS254" i="4" a="1"/>
  <c r="AS254" i="4" s="1"/>
  <c r="AV254" i="4" a="1"/>
  <c r="AV254" i="4" s="1"/>
  <c r="AU255" i="4" a="1"/>
  <c r="AU255" i="4" s="1"/>
  <c r="BA256" i="4" a="1"/>
  <c r="BA256" i="4" s="1"/>
  <c r="AO255" i="4" a="1"/>
  <c r="AO255" i="4" s="1"/>
  <c r="AN257" i="4" a="1"/>
  <c r="AN257" i="4" s="1"/>
  <c r="AQ255" i="4" a="1"/>
  <c r="AQ255" i="4" s="1"/>
  <c r="AZ254" i="4" a="1"/>
  <c r="AZ254" i="4" s="1"/>
  <c r="AW256" i="4" a="1"/>
  <c r="AW256" i="4" s="1"/>
  <c r="H340" i="4" l="1"/>
  <c r="BD340" i="4" s="1"/>
  <c r="I340" i="4"/>
  <c r="BE340" i="4" s="1"/>
  <c r="K340" i="4"/>
  <c r="BG340" i="4" s="1"/>
  <c r="Q340" i="4"/>
  <c r="BM340" i="4" s="1"/>
  <c r="S340" i="4"/>
  <c r="BO340" i="4" s="1"/>
  <c r="R340" i="4"/>
  <c r="BN340" i="4" s="1"/>
  <c r="T340" i="4"/>
  <c r="BP340" i="4" s="1"/>
  <c r="P340" i="4"/>
  <c r="BL340" i="4" s="1"/>
  <c r="O340" i="4"/>
  <c r="BK340" i="4" s="1"/>
  <c r="U341" i="4"/>
  <c r="BQ341" i="4" s="1"/>
  <c r="M340" i="4"/>
  <c r="BI340" i="4" s="1"/>
  <c r="G340" i="4"/>
  <c r="BC340" i="4" s="1"/>
  <c r="L340" i="4"/>
  <c r="BH340" i="4" s="1"/>
  <c r="J340" i="4"/>
  <c r="BF340" i="4" s="1"/>
  <c r="AM255" i="4" a="1"/>
  <c r="AM255" i="4" s="1"/>
  <c r="AP255" i="4" a="1"/>
  <c r="AP255" i="4" s="1"/>
  <c r="IP17" i="29"/>
  <c r="IP18" i="29"/>
  <c r="IQ4" i="29"/>
  <c r="IP5" i="29"/>
  <c r="IP6" i="29"/>
  <c r="IP12" i="29"/>
  <c r="IP13" i="29"/>
  <c r="IP14" i="29"/>
  <c r="IP7" i="29"/>
  <c r="IP8" i="29"/>
  <c r="IP9" i="29"/>
  <c r="IP10" i="29"/>
  <c r="IP11" i="29"/>
  <c r="IP15" i="29"/>
  <c r="IP16" i="29"/>
  <c r="AY255" i="4" a="1"/>
  <c r="AY255" i="4" s="1"/>
  <c r="AS255" i="4" a="1"/>
  <c r="AS255" i="4" s="1"/>
  <c r="AV255" i="4" a="1"/>
  <c r="AV255" i="4" s="1"/>
  <c r="AX258" i="4" a="1"/>
  <c r="AX258" i="4" s="1"/>
  <c r="AR255" i="4" a="1"/>
  <c r="AR255" i="4" s="1"/>
  <c r="AN258" i="4" a="1"/>
  <c r="AN258" i="4" s="1"/>
  <c r="BA257" i="4" a="1"/>
  <c r="BA257" i="4" s="1"/>
  <c r="AU256" i="4" a="1"/>
  <c r="AU256" i="4" s="1"/>
  <c r="AW257" i="4" a="1"/>
  <c r="AW257" i="4" s="1"/>
  <c r="AO256" i="4" a="1"/>
  <c r="AO256" i="4" s="1"/>
  <c r="AZ255" i="4" a="1"/>
  <c r="AZ255" i="4" s="1"/>
  <c r="AQ256" i="4" a="1"/>
  <c r="AQ256" i="4" s="1"/>
  <c r="J341" i="4" l="1"/>
  <c r="BF341" i="4" s="1"/>
  <c r="L341" i="4"/>
  <c r="BH341" i="4" s="1"/>
  <c r="G341" i="4"/>
  <c r="BC341" i="4" s="1"/>
  <c r="M341" i="4"/>
  <c r="BI341" i="4" s="1"/>
  <c r="U342" i="4"/>
  <c r="BQ342" i="4" s="1"/>
  <c r="O341" i="4"/>
  <c r="BK341" i="4" s="1"/>
  <c r="P341" i="4"/>
  <c r="BL341" i="4" s="1"/>
  <c r="T341" i="4"/>
  <c r="BP341" i="4" s="1"/>
  <c r="R341" i="4"/>
  <c r="BN341" i="4" s="1"/>
  <c r="S341" i="4"/>
  <c r="BO341" i="4" s="1"/>
  <c r="Q341" i="4"/>
  <c r="BM341" i="4" s="1"/>
  <c r="K341" i="4"/>
  <c r="BG341" i="4" s="1"/>
  <c r="I341" i="4"/>
  <c r="BE341" i="4" s="1"/>
  <c r="H341" i="4"/>
  <c r="BD341" i="4" s="1"/>
  <c r="AM256" i="4" a="1"/>
  <c r="AM256" i="4" s="1"/>
  <c r="AP256" i="4" a="1"/>
  <c r="AP256" i="4" s="1"/>
  <c r="IQ16" i="29"/>
  <c r="IQ17" i="29"/>
  <c r="IQ8" i="29"/>
  <c r="IQ18" i="29"/>
  <c r="IR4" i="29"/>
  <c r="IQ14" i="29"/>
  <c r="IQ9" i="29"/>
  <c r="IQ7" i="29"/>
  <c r="IQ12" i="29"/>
  <c r="IQ13" i="29"/>
  <c r="IQ10" i="29"/>
  <c r="IQ6" i="29"/>
  <c r="IQ5" i="29"/>
  <c r="IQ15" i="29"/>
  <c r="IQ11" i="29"/>
  <c r="AY256" i="4" a="1"/>
  <c r="AY256" i="4" s="1"/>
  <c r="AX259" i="4" a="1"/>
  <c r="AX259" i="4" s="1"/>
  <c r="AR256" i="4" a="1"/>
  <c r="AR256" i="4" s="1"/>
  <c r="AV256" i="4" a="1"/>
  <c r="AV256" i="4" s="1"/>
  <c r="AS256" i="4" a="1"/>
  <c r="AS256" i="4" s="1"/>
  <c r="AO257" i="4" a="1"/>
  <c r="AO257" i="4" s="1"/>
  <c r="BA258" i="4" a="1"/>
  <c r="BA258" i="4" s="1"/>
  <c r="AN259" i="4" a="1"/>
  <c r="AN259" i="4" s="1"/>
  <c r="AQ257" i="4" a="1"/>
  <c r="AQ257" i="4" s="1"/>
  <c r="AZ256" i="4" a="1"/>
  <c r="AZ256" i="4" s="1"/>
  <c r="AW258" i="4" a="1"/>
  <c r="AW258" i="4" s="1"/>
  <c r="AU257" i="4" a="1"/>
  <c r="AU257" i="4" s="1"/>
  <c r="H342" i="4" l="1"/>
  <c r="BD342" i="4" s="1"/>
  <c r="I342" i="4"/>
  <c r="BE342" i="4" s="1"/>
  <c r="K342" i="4"/>
  <c r="BG342" i="4" s="1"/>
  <c r="Q342" i="4"/>
  <c r="BM342" i="4" s="1"/>
  <c r="S342" i="4"/>
  <c r="BO342" i="4" s="1"/>
  <c r="R342" i="4"/>
  <c r="BN342" i="4" s="1"/>
  <c r="T342" i="4"/>
  <c r="BP342" i="4" s="1"/>
  <c r="P342" i="4"/>
  <c r="BL342" i="4" s="1"/>
  <c r="O342" i="4"/>
  <c r="BK342" i="4" s="1"/>
  <c r="U343" i="4"/>
  <c r="BQ343" i="4" s="1"/>
  <c r="M342" i="4"/>
  <c r="BI342" i="4" s="1"/>
  <c r="G342" i="4"/>
  <c r="BC342" i="4" s="1"/>
  <c r="L342" i="4"/>
  <c r="BH342" i="4" s="1"/>
  <c r="J342" i="4"/>
  <c r="BF342" i="4" s="1"/>
  <c r="AM257" i="4" a="1"/>
  <c r="AM257" i="4" s="1"/>
  <c r="AP257" i="4" a="1"/>
  <c r="AP257" i="4" s="1"/>
  <c r="IR11" i="29"/>
  <c r="IR13" i="29"/>
  <c r="IR14" i="29"/>
  <c r="IR15" i="29"/>
  <c r="IR8" i="29"/>
  <c r="IS4" i="29"/>
  <c r="IR9" i="29"/>
  <c r="IR12" i="29"/>
  <c r="IR10" i="29"/>
  <c r="IR16" i="29"/>
  <c r="IR5" i="29"/>
  <c r="IR18" i="29"/>
  <c r="IR7" i="29"/>
  <c r="IR17" i="29"/>
  <c r="IR6" i="29"/>
  <c r="AY257" i="4" a="1"/>
  <c r="AY257" i="4" s="1"/>
  <c r="AR257" i="4" a="1"/>
  <c r="AR257" i="4" s="1"/>
  <c r="AS257" i="4" a="1"/>
  <c r="AS257" i="4" s="1"/>
  <c r="AV257" i="4" a="1"/>
  <c r="AV257" i="4" s="1"/>
  <c r="AX260" i="4" a="1"/>
  <c r="AX260" i="4" s="1"/>
  <c r="AO258" i="4" a="1"/>
  <c r="AO258" i="4" s="1"/>
  <c r="AQ258" i="4" a="1"/>
  <c r="AQ258" i="4" s="1"/>
  <c r="AN260" i="4" a="1"/>
  <c r="AN260" i="4" s="1"/>
  <c r="AU258" i="4" a="1"/>
  <c r="AU258" i="4" s="1"/>
  <c r="AZ257" i="4" a="1"/>
  <c r="AZ257" i="4" s="1"/>
  <c r="AW259" i="4" a="1"/>
  <c r="AW259" i="4" s="1"/>
  <c r="BA259" i="4" a="1"/>
  <c r="BA259" i="4" s="1"/>
  <c r="J343" i="4" l="1"/>
  <c r="BF343" i="4" s="1"/>
  <c r="L343" i="4"/>
  <c r="BH343" i="4" s="1"/>
  <c r="G343" i="4"/>
  <c r="BC343" i="4" s="1"/>
  <c r="M343" i="4"/>
  <c r="BI343" i="4" s="1"/>
  <c r="U344" i="4"/>
  <c r="BQ344" i="4" s="1"/>
  <c r="O343" i="4"/>
  <c r="BK343" i="4" s="1"/>
  <c r="P343" i="4"/>
  <c r="BL343" i="4" s="1"/>
  <c r="T343" i="4"/>
  <c r="BP343" i="4" s="1"/>
  <c r="R343" i="4"/>
  <c r="BN343" i="4" s="1"/>
  <c r="S343" i="4"/>
  <c r="BO343" i="4" s="1"/>
  <c r="Q343" i="4"/>
  <c r="BM343" i="4" s="1"/>
  <c r="K343" i="4"/>
  <c r="BG343" i="4" s="1"/>
  <c r="I343" i="4"/>
  <c r="BE343" i="4" s="1"/>
  <c r="H343" i="4"/>
  <c r="BD343" i="4" s="1"/>
  <c r="AM258" i="4" a="1"/>
  <c r="AM258" i="4" s="1"/>
  <c r="AP258" i="4" a="1"/>
  <c r="AP258" i="4" s="1"/>
  <c r="IS15" i="29"/>
  <c r="IT4" i="29"/>
  <c r="IS16" i="29"/>
  <c r="IS14" i="29"/>
  <c r="IS13" i="29"/>
  <c r="IS11" i="29"/>
  <c r="IS12" i="29"/>
  <c r="IS17" i="29"/>
  <c r="IS18" i="29"/>
  <c r="IS8" i="29"/>
  <c r="IS9" i="29"/>
  <c r="IS5" i="29"/>
  <c r="IS10" i="29"/>
  <c r="IS6" i="29"/>
  <c r="IS7" i="29"/>
  <c r="AY258" i="4" a="1"/>
  <c r="AY258" i="4" s="1"/>
  <c r="AR258" i="4" a="1"/>
  <c r="AR258" i="4" s="1"/>
  <c r="AX261" i="4" a="1"/>
  <c r="AX261" i="4" s="1"/>
  <c r="AS258" i="4" a="1"/>
  <c r="AS258" i="4" s="1"/>
  <c r="AV258" i="4" a="1"/>
  <c r="AV258" i="4" s="1"/>
  <c r="AN261" i="4" a="1"/>
  <c r="AN261" i="4" s="1"/>
  <c r="AW260" i="4" a="1"/>
  <c r="AW260" i="4" s="1"/>
  <c r="AZ258" i="4" a="1"/>
  <c r="AZ258" i="4" s="1"/>
  <c r="AO259" i="4" a="1"/>
  <c r="AO259" i="4" s="1"/>
  <c r="BA260" i="4" a="1"/>
  <c r="BA260" i="4" s="1"/>
  <c r="AQ259" i="4" a="1"/>
  <c r="AQ259" i="4" s="1"/>
  <c r="AU259" i="4" a="1"/>
  <c r="AU259" i="4" s="1"/>
  <c r="H344" i="4" l="1"/>
  <c r="BD344" i="4" s="1"/>
  <c r="I344" i="4"/>
  <c r="BE344" i="4" s="1"/>
  <c r="K344" i="4"/>
  <c r="BG344" i="4" s="1"/>
  <c r="Q344" i="4"/>
  <c r="BM344" i="4" s="1"/>
  <c r="S344" i="4"/>
  <c r="BO344" i="4" s="1"/>
  <c r="R344" i="4"/>
  <c r="BN344" i="4" s="1"/>
  <c r="T344" i="4"/>
  <c r="BP344" i="4" s="1"/>
  <c r="P344" i="4"/>
  <c r="BL344" i="4" s="1"/>
  <c r="O344" i="4"/>
  <c r="BK344" i="4" s="1"/>
  <c r="U345" i="4"/>
  <c r="BQ345" i="4" s="1"/>
  <c r="M344" i="4"/>
  <c r="BI344" i="4" s="1"/>
  <c r="G344" i="4"/>
  <c r="BC344" i="4" s="1"/>
  <c r="L344" i="4"/>
  <c r="BH344" i="4" s="1"/>
  <c r="J344" i="4"/>
  <c r="BF344" i="4" s="1"/>
  <c r="AM259" i="4" a="1"/>
  <c r="AM259" i="4" s="1"/>
  <c r="AP259" i="4" a="1"/>
  <c r="AP259" i="4" s="1"/>
  <c r="IT10" i="29"/>
  <c r="IT14" i="29"/>
  <c r="IT7" i="29"/>
  <c r="IT15" i="29"/>
  <c r="IT16" i="29"/>
  <c r="IT18" i="29"/>
  <c r="IT5" i="29"/>
  <c r="IT11" i="29"/>
  <c r="IT17" i="29"/>
  <c r="IU4" i="29"/>
  <c r="IT9" i="29"/>
  <c r="IT13" i="29"/>
  <c r="IT6" i="29"/>
  <c r="IT12" i="29"/>
  <c r="IT8" i="29"/>
  <c r="AY259" i="4" a="1"/>
  <c r="AY259" i="4" s="1"/>
  <c r="AX262" i="4" a="1"/>
  <c r="AX262" i="4" s="1"/>
  <c r="AS259" i="4" a="1"/>
  <c r="AS259" i="4" s="1"/>
  <c r="AR259" i="4" a="1"/>
  <c r="AR259" i="4" s="1"/>
  <c r="AV259" i="4" a="1"/>
  <c r="AV259" i="4" s="1"/>
  <c r="AZ259" i="4" a="1"/>
  <c r="AZ259" i="4" s="1"/>
  <c r="AQ260" i="4" a="1"/>
  <c r="AQ260" i="4" s="1"/>
  <c r="AW261" i="4" a="1"/>
  <c r="AW261" i="4" s="1"/>
  <c r="AN262" i="4" a="1"/>
  <c r="AN262" i="4" s="1"/>
  <c r="AO260" i="4" a="1"/>
  <c r="AO260" i="4" s="1"/>
  <c r="BA261" i="4" a="1"/>
  <c r="BA261" i="4" s="1"/>
  <c r="AU260" i="4" a="1"/>
  <c r="AU260" i="4" s="1"/>
  <c r="J345" i="4" l="1"/>
  <c r="BF345" i="4" s="1"/>
  <c r="L345" i="4"/>
  <c r="BH345" i="4" s="1"/>
  <c r="G345" i="4"/>
  <c r="BC345" i="4" s="1"/>
  <c r="M345" i="4"/>
  <c r="BI345" i="4" s="1"/>
  <c r="U346" i="4"/>
  <c r="BQ346" i="4" s="1"/>
  <c r="O345" i="4"/>
  <c r="BK345" i="4" s="1"/>
  <c r="P345" i="4"/>
  <c r="BL345" i="4" s="1"/>
  <c r="T345" i="4"/>
  <c r="BP345" i="4" s="1"/>
  <c r="R345" i="4"/>
  <c r="BN345" i="4" s="1"/>
  <c r="S345" i="4"/>
  <c r="BO345" i="4" s="1"/>
  <c r="Q345" i="4"/>
  <c r="BM345" i="4" s="1"/>
  <c r="K345" i="4"/>
  <c r="BG345" i="4" s="1"/>
  <c r="I345" i="4"/>
  <c r="BE345" i="4" s="1"/>
  <c r="H345" i="4"/>
  <c r="BD345" i="4" s="1"/>
  <c r="AM260" i="4" a="1"/>
  <c r="AM260" i="4" s="1"/>
  <c r="AP260" i="4" a="1"/>
  <c r="AP260" i="4" s="1"/>
  <c r="IU8" i="29"/>
  <c r="IU16" i="29"/>
  <c r="IU17" i="29"/>
  <c r="IU18" i="29"/>
  <c r="IU13" i="29"/>
  <c r="IU14" i="29"/>
  <c r="IU11" i="29"/>
  <c r="IU12" i="29"/>
  <c r="IV4" i="29"/>
  <c r="IU5" i="29"/>
  <c r="IU6" i="29"/>
  <c r="IU7" i="29"/>
  <c r="IU9" i="29"/>
  <c r="IU10" i="29"/>
  <c r="IU15" i="29"/>
  <c r="AY260" i="4" a="1"/>
  <c r="AY260" i="4" s="1"/>
  <c r="AS260" i="4" a="1"/>
  <c r="AS260" i="4" s="1"/>
  <c r="AR260" i="4" a="1"/>
  <c r="AR260" i="4" s="1"/>
  <c r="AV260" i="4" a="1"/>
  <c r="AV260" i="4" s="1"/>
  <c r="AX263" i="4" a="1"/>
  <c r="AX263" i="4" s="1"/>
  <c r="BA262" i="4" a="1"/>
  <c r="BA262" i="4" s="1"/>
  <c r="AW262" i="4" a="1"/>
  <c r="AW262" i="4" s="1"/>
  <c r="AQ261" i="4" a="1"/>
  <c r="AQ261" i="4" s="1"/>
  <c r="AZ260" i="4" a="1"/>
  <c r="AZ260" i="4" s="1"/>
  <c r="AO261" i="4" a="1"/>
  <c r="AO261" i="4" s="1"/>
  <c r="AU261" i="4" a="1"/>
  <c r="AU261" i="4" s="1"/>
  <c r="AN263" i="4" a="1"/>
  <c r="AN263" i="4" s="1"/>
  <c r="H346" i="4" l="1"/>
  <c r="BD346" i="4" s="1"/>
  <c r="I346" i="4"/>
  <c r="BE346" i="4" s="1"/>
  <c r="K346" i="4"/>
  <c r="BG346" i="4" s="1"/>
  <c r="Q346" i="4"/>
  <c r="BM346" i="4" s="1"/>
  <c r="S346" i="4"/>
  <c r="BO346" i="4" s="1"/>
  <c r="R346" i="4"/>
  <c r="BN346" i="4" s="1"/>
  <c r="T346" i="4"/>
  <c r="BP346" i="4" s="1"/>
  <c r="P346" i="4"/>
  <c r="BL346" i="4" s="1"/>
  <c r="O346" i="4"/>
  <c r="BK346" i="4" s="1"/>
  <c r="U347" i="4"/>
  <c r="BQ347" i="4" s="1"/>
  <c r="M346" i="4"/>
  <c r="BI346" i="4" s="1"/>
  <c r="G346" i="4"/>
  <c r="BC346" i="4" s="1"/>
  <c r="L346" i="4"/>
  <c r="BH346" i="4" s="1"/>
  <c r="J346" i="4"/>
  <c r="BF346" i="4" s="1"/>
  <c r="AM261" i="4" a="1"/>
  <c r="AM261" i="4" s="1"/>
  <c r="AP261" i="4" a="1"/>
  <c r="AP261" i="4" s="1"/>
  <c r="IV13" i="29"/>
  <c r="IV9" i="29"/>
  <c r="IV10" i="29"/>
  <c r="IV18" i="29"/>
  <c r="IV15" i="29"/>
  <c r="IV11" i="29"/>
  <c r="IV8" i="29"/>
  <c r="IV16" i="29"/>
  <c r="IV14" i="29"/>
  <c r="IV12" i="29"/>
  <c r="IV6" i="29"/>
  <c r="IP3" i="29"/>
  <c r="IV5" i="29"/>
  <c r="IV17" i="29"/>
  <c r="IV7" i="29"/>
  <c r="IW4" i="29"/>
  <c r="AY261" i="4" a="1"/>
  <c r="AY261" i="4" s="1"/>
  <c r="AX264" i="4" a="1"/>
  <c r="AX264" i="4" s="1"/>
  <c r="AR261" i="4" a="1"/>
  <c r="AR261" i="4" s="1"/>
  <c r="AV261" i="4" a="1"/>
  <c r="AV261" i="4" s="1"/>
  <c r="AS261" i="4" a="1"/>
  <c r="AS261" i="4" s="1"/>
  <c r="AZ261" i="4" a="1"/>
  <c r="AZ261" i="4" s="1"/>
  <c r="AQ262" i="4" a="1"/>
  <c r="AQ262" i="4" s="1"/>
  <c r="AN264" i="4" a="1"/>
  <c r="AN264" i="4" s="1"/>
  <c r="AW263" i="4" a="1"/>
  <c r="AW263" i="4" s="1"/>
  <c r="AU262" i="4" a="1"/>
  <c r="AU262" i="4" s="1"/>
  <c r="BA263" i="4" a="1"/>
  <c r="BA263" i="4" s="1"/>
  <c r="AO262" i="4" a="1"/>
  <c r="AO262" i="4" s="1"/>
  <c r="J347" i="4" l="1"/>
  <c r="BF347" i="4" s="1"/>
  <c r="L347" i="4"/>
  <c r="BH347" i="4" s="1"/>
  <c r="G347" i="4"/>
  <c r="BC347" i="4" s="1"/>
  <c r="M347" i="4"/>
  <c r="BI347" i="4" s="1"/>
  <c r="U348" i="4"/>
  <c r="BQ348" i="4" s="1"/>
  <c r="O347" i="4"/>
  <c r="BK347" i="4" s="1"/>
  <c r="P347" i="4"/>
  <c r="BL347" i="4" s="1"/>
  <c r="T347" i="4"/>
  <c r="BP347" i="4" s="1"/>
  <c r="R347" i="4"/>
  <c r="BN347" i="4" s="1"/>
  <c r="S347" i="4"/>
  <c r="BO347" i="4" s="1"/>
  <c r="Q347" i="4"/>
  <c r="BM347" i="4" s="1"/>
  <c r="K347" i="4"/>
  <c r="BG347" i="4" s="1"/>
  <c r="I347" i="4"/>
  <c r="BE347" i="4" s="1"/>
  <c r="H347" i="4"/>
  <c r="BD347" i="4" s="1"/>
  <c r="AM262" i="4" a="1"/>
  <c r="AM262" i="4" s="1"/>
  <c r="AP262" i="4" a="1"/>
  <c r="AP262" i="4" s="1"/>
  <c r="IW8" i="29"/>
  <c r="IW10" i="29"/>
  <c r="IW12" i="29"/>
  <c r="IW15" i="29"/>
  <c r="IW11" i="29"/>
  <c r="IW13" i="29"/>
  <c r="IW16" i="29"/>
  <c r="IW9" i="29"/>
  <c r="IW5" i="29"/>
  <c r="IW14" i="29"/>
  <c r="IW17" i="29"/>
  <c r="IW18" i="29"/>
  <c r="IX4" i="29"/>
  <c r="IW6" i="29"/>
  <c r="IW7" i="29"/>
  <c r="AY262" i="4" a="1"/>
  <c r="AY262" i="4" s="1"/>
  <c r="AV262" i="4" a="1"/>
  <c r="AV262" i="4" s="1"/>
  <c r="AR262" i="4" a="1"/>
  <c r="AR262" i="4" s="1"/>
  <c r="AX265" i="4" a="1"/>
  <c r="AX265" i="4" s="1"/>
  <c r="AS262" i="4" a="1"/>
  <c r="AS262" i="4" s="1"/>
  <c r="BA264" i="4" a="1"/>
  <c r="BA264" i="4" s="1"/>
  <c r="AQ263" i="4" a="1"/>
  <c r="AQ263" i="4" s="1"/>
  <c r="AO263" i="4" a="1"/>
  <c r="AO263" i="4" s="1"/>
  <c r="AZ262" i="4" a="1"/>
  <c r="AZ262" i="4" s="1"/>
  <c r="AU263" i="4" a="1"/>
  <c r="AU263" i="4" s="1"/>
  <c r="AN265" i="4" a="1"/>
  <c r="AN265" i="4" s="1"/>
  <c r="AW264" i="4" a="1"/>
  <c r="AW264" i="4" s="1"/>
  <c r="H348" i="4" l="1"/>
  <c r="BD348" i="4" s="1"/>
  <c r="I348" i="4"/>
  <c r="BE348" i="4" s="1"/>
  <c r="K348" i="4"/>
  <c r="BG348" i="4" s="1"/>
  <c r="Q348" i="4"/>
  <c r="BM348" i="4" s="1"/>
  <c r="S348" i="4"/>
  <c r="BO348" i="4" s="1"/>
  <c r="R348" i="4"/>
  <c r="BN348" i="4" s="1"/>
  <c r="T348" i="4"/>
  <c r="BP348" i="4" s="1"/>
  <c r="P348" i="4"/>
  <c r="BL348" i="4" s="1"/>
  <c r="O348" i="4"/>
  <c r="BK348" i="4" s="1"/>
  <c r="U349" i="4"/>
  <c r="BQ349" i="4" s="1"/>
  <c r="M348" i="4"/>
  <c r="BI348" i="4" s="1"/>
  <c r="G348" i="4"/>
  <c r="BC348" i="4" s="1"/>
  <c r="L348" i="4"/>
  <c r="BH348" i="4" s="1"/>
  <c r="J348" i="4"/>
  <c r="BF348" i="4" s="1"/>
  <c r="AM263" i="4" a="1"/>
  <c r="AM263" i="4" s="1"/>
  <c r="AP263" i="4" a="1"/>
  <c r="AP263" i="4" s="1"/>
  <c r="IX15" i="29"/>
  <c r="IX18" i="29"/>
  <c r="IY4" i="29"/>
  <c r="IX5" i="29"/>
  <c r="IX11" i="29"/>
  <c r="IX8" i="29"/>
  <c r="IX16" i="29"/>
  <c r="IX10" i="29"/>
  <c r="IX14" i="29"/>
  <c r="IX9" i="29"/>
  <c r="IX12" i="29"/>
  <c r="IX13" i="29"/>
  <c r="IX7" i="29"/>
  <c r="IX6" i="29"/>
  <c r="IX17" i="29"/>
  <c r="AY263" i="4" a="1"/>
  <c r="AY263" i="4" s="1"/>
  <c r="AV263" i="4" a="1"/>
  <c r="AV263" i="4" s="1"/>
  <c r="AR263" i="4" a="1"/>
  <c r="AR263" i="4" s="1"/>
  <c r="AS263" i="4" a="1"/>
  <c r="AS263" i="4" s="1"/>
  <c r="AX266" i="4" a="1"/>
  <c r="AX266" i="4" s="1"/>
  <c r="AN266" i="4" a="1"/>
  <c r="AN266" i="4" s="1"/>
  <c r="AO264" i="4" a="1"/>
  <c r="AO264" i="4" s="1"/>
  <c r="AQ264" i="4" a="1"/>
  <c r="AQ264" i="4" s="1"/>
  <c r="AZ263" i="4" a="1"/>
  <c r="AZ263" i="4" s="1"/>
  <c r="BA265" i="4" a="1"/>
  <c r="BA265" i="4" s="1"/>
  <c r="AW265" i="4" a="1"/>
  <c r="AW265" i="4" s="1"/>
  <c r="AU264" i="4" a="1"/>
  <c r="AU264" i="4" s="1"/>
  <c r="J349" i="4" l="1"/>
  <c r="BF349" i="4" s="1"/>
  <c r="L349" i="4"/>
  <c r="BH349" i="4" s="1"/>
  <c r="G349" i="4"/>
  <c r="BC349" i="4" s="1"/>
  <c r="M349" i="4"/>
  <c r="BI349" i="4" s="1"/>
  <c r="U350" i="4"/>
  <c r="BQ350" i="4" s="1"/>
  <c r="O349" i="4"/>
  <c r="BK349" i="4" s="1"/>
  <c r="P349" i="4"/>
  <c r="BL349" i="4" s="1"/>
  <c r="T349" i="4"/>
  <c r="BP349" i="4" s="1"/>
  <c r="R349" i="4"/>
  <c r="BN349" i="4" s="1"/>
  <c r="S349" i="4"/>
  <c r="BO349" i="4" s="1"/>
  <c r="Q349" i="4"/>
  <c r="BM349" i="4" s="1"/>
  <c r="K349" i="4"/>
  <c r="BG349" i="4" s="1"/>
  <c r="I349" i="4"/>
  <c r="BE349" i="4" s="1"/>
  <c r="H349" i="4"/>
  <c r="BD349" i="4" s="1"/>
  <c r="AM264" i="4" a="1"/>
  <c r="AM264" i="4" s="1"/>
  <c r="AP264" i="4" a="1"/>
  <c r="AP264" i="4" s="1"/>
  <c r="IY14" i="29"/>
  <c r="IY18" i="29"/>
  <c r="IY15" i="29"/>
  <c r="IY5" i="29"/>
  <c r="IY7" i="29"/>
  <c r="IY8" i="29"/>
  <c r="IY17" i="29"/>
  <c r="IY12" i="29"/>
  <c r="IY16" i="29"/>
  <c r="IZ4" i="29"/>
  <c r="IY9" i="29"/>
  <c r="IY10" i="29"/>
  <c r="IY11" i="29"/>
  <c r="IY13" i="29"/>
  <c r="IY6" i="29"/>
  <c r="AY264" i="4" a="1"/>
  <c r="AY264" i="4" s="1"/>
  <c r="AX267" i="4" a="1"/>
  <c r="AX267" i="4" s="1"/>
  <c r="AS264" i="4" a="1"/>
  <c r="AS264" i="4" s="1"/>
  <c r="AR264" i="4" a="1"/>
  <c r="AR264" i="4" s="1"/>
  <c r="AV264" i="4" a="1"/>
  <c r="AV264" i="4" s="1"/>
  <c r="AQ265" i="4" a="1"/>
  <c r="AQ265" i="4" s="1"/>
  <c r="AU265" i="4" a="1"/>
  <c r="AU265" i="4" s="1"/>
  <c r="AW266" i="4" a="1"/>
  <c r="AW266" i="4" s="1"/>
  <c r="AN267" i="4" a="1"/>
  <c r="AN267" i="4" s="1"/>
  <c r="BA266" i="4" a="1"/>
  <c r="BA266" i="4" s="1"/>
  <c r="AO265" i="4" a="1"/>
  <c r="AO265" i="4" s="1"/>
  <c r="AZ264" i="4" a="1"/>
  <c r="AZ264" i="4" s="1"/>
  <c r="H350" i="4" l="1"/>
  <c r="BD350" i="4" s="1"/>
  <c r="I350" i="4"/>
  <c r="BE350" i="4" s="1"/>
  <c r="K350" i="4"/>
  <c r="BG350" i="4" s="1"/>
  <c r="Q350" i="4"/>
  <c r="BM350" i="4" s="1"/>
  <c r="S350" i="4"/>
  <c r="BO350" i="4" s="1"/>
  <c r="R350" i="4"/>
  <c r="BN350" i="4" s="1"/>
  <c r="T350" i="4"/>
  <c r="BP350" i="4" s="1"/>
  <c r="P350" i="4"/>
  <c r="BL350" i="4" s="1"/>
  <c r="O350" i="4"/>
  <c r="BK350" i="4" s="1"/>
  <c r="U351" i="4"/>
  <c r="BQ351" i="4" s="1"/>
  <c r="M350" i="4"/>
  <c r="BI350" i="4" s="1"/>
  <c r="G350" i="4"/>
  <c r="BC350" i="4" s="1"/>
  <c r="L350" i="4"/>
  <c r="BH350" i="4" s="1"/>
  <c r="J350" i="4"/>
  <c r="BF350" i="4" s="1"/>
  <c r="AM265" i="4" a="1"/>
  <c r="AM265" i="4" s="1"/>
  <c r="AP265" i="4" a="1"/>
  <c r="AP265" i="4" s="1"/>
  <c r="IZ12" i="29"/>
  <c r="IZ13" i="29"/>
  <c r="IZ18" i="29"/>
  <c r="IZ7" i="29"/>
  <c r="JA4" i="29"/>
  <c r="IZ14" i="29"/>
  <c r="IZ9" i="29"/>
  <c r="IZ10" i="29"/>
  <c r="IZ15" i="29"/>
  <c r="IZ11" i="29"/>
  <c r="IZ8" i="29"/>
  <c r="IZ16" i="29"/>
  <c r="IZ17" i="29"/>
  <c r="IZ5" i="29"/>
  <c r="IZ6" i="29"/>
  <c r="AY265" i="4" a="1"/>
  <c r="AY265" i="4" s="1"/>
  <c r="AS265" i="4" a="1"/>
  <c r="AS265" i="4" s="1"/>
  <c r="AR265" i="4" a="1"/>
  <c r="AR265" i="4" s="1"/>
  <c r="AV265" i="4" a="1"/>
  <c r="AV265" i="4" s="1"/>
  <c r="AX268" i="4" a="1"/>
  <c r="AX268" i="4" s="1"/>
  <c r="AQ266" i="4" a="1"/>
  <c r="AQ266" i="4" s="1"/>
  <c r="AZ265" i="4" a="1"/>
  <c r="AZ265" i="4" s="1"/>
  <c r="AU266" i="4" a="1"/>
  <c r="AU266" i="4" s="1"/>
  <c r="BA267" i="4" a="1"/>
  <c r="BA267" i="4" s="1"/>
  <c r="AO266" i="4" a="1"/>
  <c r="AO266" i="4" s="1"/>
  <c r="AN268" i="4" a="1"/>
  <c r="AN268" i="4" s="1"/>
  <c r="AW267" i="4" a="1"/>
  <c r="AW267" i="4" s="1"/>
  <c r="J351" i="4" l="1"/>
  <c r="BF351" i="4" s="1"/>
  <c r="L351" i="4"/>
  <c r="BH351" i="4" s="1"/>
  <c r="G351" i="4"/>
  <c r="BC351" i="4" s="1"/>
  <c r="M351" i="4"/>
  <c r="BI351" i="4" s="1"/>
  <c r="U352" i="4"/>
  <c r="BQ352" i="4" s="1"/>
  <c r="O351" i="4"/>
  <c r="BK351" i="4" s="1"/>
  <c r="P351" i="4"/>
  <c r="BL351" i="4" s="1"/>
  <c r="T351" i="4"/>
  <c r="BP351" i="4" s="1"/>
  <c r="R351" i="4"/>
  <c r="BN351" i="4" s="1"/>
  <c r="S351" i="4"/>
  <c r="BO351" i="4" s="1"/>
  <c r="Q351" i="4"/>
  <c r="BM351" i="4" s="1"/>
  <c r="K351" i="4"/>
  <c r="BG351" i="4" s="1"/>
  <c r="I351" i="4"/>
  <c r="BE351" i="4" s="1"/>
  <c r="H351" i="4"/>
  <c r="BD351" i="4" s="1"/>
  <c r="AM266" i="4" a="1"/>
  <c r="AM266" i="4" s="1"/>
  <c r="AP266" i="4" a="1"/>
  <c r="AP266" i="4" s="1"/>
  <c r="JA8" i="29"/>
  <c r="JA7" i="29"/>
  <c r="JA6" i="29"/>
  <c r="JA12" i="29"/>
  <c r="JA13" i="29"/>
  <c r="JA14" i="29"/>
  <c r="JA16" i="29"/>
  <c r="JA10" i="29"/>
  <c r="JA11" i="29"/>
  <c r="JA17" i="29"/>
  <c r="JB4" i="29"/>
  <c r="JA15" i="29"/>
  <c r="JA18" i="29"/>
  <c r="JA9" i="29"/>
  <c r="JA5" i="29"/>
  <c r="AY266" i="4" a="1"/>
  <c r="AY266" i="4" s="1"/>
  <c r="AX269" i="4" a="1"/>
  <c r="AX269" i="4" s="1"/>
  <c r="AV266" i="4" a="1"/>
  <c r="AV266" i="4" s="1"/>
  <c r="AR266" i="4" a="1"/>
  <c r="AR266" i="4" s="1"/>
  <c r="AS266" i="4" a="1"/>
  <c r="AS266" i="4" s="1"/>
  <c r="AW268" i="4" a="1"/>
  <c r="AW268" i="4" s="1"/>
  <c r="AZ266" i="4" a="1"/>
  <c r="AZ266" i="4" s="1"/>
  <c r="AN269" i="4" a="1"/>
  <c r="AN269" i="4" s="1"/>
  <c r="AQ267" i="4" a="1"/>
  <c r="AQ267" i="4" s="1"/>
  <c r="AU267" i="4" a="1"/>
  <c r="AU267" i="4" s="1"/>
  <c r="AO267" i="4" a="1"/>
  <c r="AO267" i="4" s="1"/>
  <c r="BA268" i="4" a="1"/>
  <c r="BA268" i="4" s="1"/>
  <c r="H352" i="4" l="1"/>
  <c r="BD352" i="4" s="1"/>
  <c r="I352" i="4"/>
  <c r="BE352" i="4" s="1"/>
  <c r="K352" i="4"/>
  <c r="BG352" i="4" s="1"/>
  <c r="Q352" i="4"/>
  <c r="BM352" i="4" s="1"/>
  <c r="S352" i="4"/>
  <c r="BO352" i="4" s="1"/>
  <c r="R352" i="4"/>
  <c r="BN352" i="4" s="1"/>
  <c r="T352" i="4"/>
  <c r="BP352" i="4" s="1"/>
  <c r="P352" i="4"/>
  <c r="BL352" i="4" s="1"/>
  <c r="O352" i="4"/>
  <c r="BK352" i="4" s="1"/>
  <c r="U353" i="4"/>
  <c r="BQ353" i="4" s="1"/>
  <c r="M352" i="4"/>
  <c r="BI352" i="4" s="1"/>
  <c r="G352" i="4"/>
  <c r="BC352" i="4" s="1"/>
  <c r="L352" i="4"/>
  <c r="BH352" i="4" s="1"/>
  <c r="J352" i="4"/>
  <c r="BF352" i="4" s="1"/>
  <c r="AM267" i="4" a="1"/>
  <c r="AM267" i="4" s="1"/>
  <c r="AP267" i="4" a="1"/>
  <c r="AP267" i="4" s="1"/>
  <c r="JB16" i="29"/>
  <c r="JB17" i="29"/>
  <c r="JB18" i="29"/>
  <c r="JC4" i="29"/>
  <c r="JB12" i="29"/>
  <c r="JB13" i="29"/>
  <c r="JB14" i="29"/>
  <c r="JB15" i="29"/>
  <c r="JB10" i="29"/>
  <c r="JB11" i="29"/>
  <c r="JB6" i="29"/>
  <c r="JB7" i="29"/>
  <c r="JB5" i="29"/>
  <c r="JB8" i="29"/>
  <c r="JB9" i="29"/>
  <c r="AY267" i="4" a="1"/>
  <c r="AY267" i="4" s="1"/>
  <c r="AV267" i="4" a="1"/>
  <c r="AV267" i="4" s="1"/>
  <c r="AS267" i="4" a="1"/>
  <c r="AS267" i="4" s="1"/>
  <c r="AX270" i="4" a="1"/>
  <c r="AX270" i="4" s="1"/>
  <c r="AR267" i="4" a="1"/>
  <c r="AR267" i="4" s="1"/>
  <c r="AZ267" i="4" a="1"/>
  <c r="AZ267" i="4" s="1"/>
  <c r="AQ268" i="4" a="1"/>
  <c r="AQ268" i="4" s="1"/>
  <c r="AO268" i="4" a="1"/>
  <c r="AO268" i="4" s="1"/>
  <c r="AN270" i="4" a="1"/>
  <c r="AN270" i="4" s="1"/>
  <c r="AU268" i="4" a="1"/>
  <c r="AU268" i="4" s="1"/>
  <c r="BA269" i="4" a="1"/>
  <c r="BA269" i="4" s="1"/>
  <c r="AW269" i="4" a="1"/>
  <c r="AW269" i="4" s="1"/>
  <c r="J353" i="4" l="1"/>
  <c r="BF353" i="4" s="1"/>
  <c r="L353" i="4"/>
  <c r="BH353" i="4" s="1"/>
  <c r="G353" i="4"/>
  <c r="BC353" i="4" s="1"/>
  <c r="M353" i="4"/>
  <c r="BI353" i="4" s="1"/>
  <c r="U354" i="4"/>
  <c r="BQ354" i="4" s="1"/>
  <c r="O353" i="4"/>
  <c r="BK353" i="4" s="1"/>
  <c r="P353" i="4"/>
  <c r="BL353" i="4" s="1"/>
  <c r="T353" i="4"/>
  <c r="BP353" i="4" s="1"/>
  <c r="R353" i="4"/>
  <c r="BN353" i="4" s="1"/>
  <c r="S353" i="4"/>
  <c r="BO353" i="4" s="1"/>
  <c r="Q353" i="4"/>
  <c r="BM353" i="4" s="1"/>
  <c r="K353" i="4"/>
  <c r="BG353" i="4" s="1"/>
  <c r="I353" i="4"/>
  <c r="BE353" i="4" s="1"/>
  <c r="H353" i="4"/>
  <c r="BD353" i="4" s="1"/>
  <c r="AM268" i="4" a="1"/>
  <c r="AM268" i="4" s="1"/>
  <c r="AP268" i="4" a="1"/>
  <c r="AP268" i="4" s="1"/>
  <c r="JC16" i="29"/>
  <c r="JC18" i="29"/>
  <c r="JD4" i="29"/>
  <c r="JC5" i="29"/>
  <c r="JC6" i="29"/>
  <c r="JC12" i="29"/>
  <c r="JC7" i="29"/>
  <c r="JC15" i="29"/>
  <c r="JC8" i="29"/>
  <c r="JC10" i="29"/>
  <c r="JC11" i="29"/>
  <c r="JC14" i="29"/>
  <c r="JC9" i="29"/>
  <c r="JC13" i="29"/>
  <c r="JC17" i="29"/>
  <c r="AY268" i="4" a="1"/>
  <c r="AY268" i="4" s="1"/>
  <c r="AX271" i="4" a="1"/>
  <c r="AX271" i="4" s="1"/>
  <c r="AR268" i="4" a="1"/>
  <c r="AR268" i="4" s="1"/>
  <c r="AS268" i="4" a="1"/>
  <c r="AS268" i="4" s="1"/>
  <c r="AV268" i="4" a="1"/>
  <c r="AV268" i="4" s="1"/>
  <c r="AU269" i="4" a="1"/>
  <c r="AU269" i="4" s="1"/>
  <c r="AW270" i="4" a="1"/>
  <c r="AW270" i="4" s="1"/>
  <c r="AQ269" i="4" a="1"/>
  <c r="AQ269" i="4" s="1"/>
  <c r="AZ268" i="4" a="1"/>
  <c r="AZ268" i="4" s="1"/>
  <c r="BA270" i="4" a="1"/>
  <c r="BA270" i="4" s="1"/>
  <c r="AN271" i="4" a="1"/>
  <c r="AN271" i="4" s="1"/>
  <c r="AO269" i="4" a="1"/>
  <c r="AO269" i="4" s="1"/>
  <c r="H354" i="4" l="1"/>
  <c r="BD354" i="4" s="1"/>
  <c r="I354" i="4"/>
  <c r="BE354" i="4" s="1"/>
  <c r="K354" i="4"/>
  <c r="BG354" i="4" s="1"/>
  <c r="Q354" i="4"/>
  <c r="BM354" i="4" s="1"/>
  <c r="S354" i="4"/>
  <c r="BO354" i="4" s="1"/>
  <c r="R354" i="4"/>
  <c r="BN354" i="4" s="1"/>
  <c r="T354" i="4"/>
  <c r="BP354" i="4" s="1"/>
  <c r="P354" i="4"/>
  <c r="BL354" i="4" s="1"/>
  <c r="O354" i="4"/>
  <c r="BK354" i="4" s="1"/>
  <c r="U355" i="4"/>
  <c r="BQ355" i="4" s="1"/>
  <c r="M354" i="4"/>
  <c r="BI354" i="4" s="1"/>
  <c r="G354" i="4"/>
  <c r="BC354" i="4" s="1"/>
  <c r="L354" i="4"/>
  <c r="BH354" i="4" s="1"/>
  <c r="J354" i="4"/>
  <c r="BF354" i="4" s="1"/>
  <c r="AM269" i="4" a="1"/>
  <c r="AM269" i="4" s="1"/>
  <c r="AP269" i="4" a="1"/>
  <c r="AP269" i="4" s="1"/>
  <c r="JD16" i="29"/>
  <c r="JD17" i="29"/>
  <c r="JD5" i="29"/>
  <c r="JE4" i="29"/>
  <c r="JD18" i="29"/>
  <c r="JD6" i="29"/>
  <c r="JD7" i="29"/>
  <c r="JD10" i="29"/>
  <c r="JD11" i="29"/>
  <c r="JD8" i="29"/>
  <c r="JD14" i="29"/>
  <c r="JD15" i="29"/>
  <c r="JD12" i="29"/>
  <c r="JD13" i="29"/>
  <c r="JD9" i="29"/>
  <c r="AY269" i="4" a="1"/>
  <c r="AY269" i="4" s="1"/>
  <c r="AS269" i="4" a="1"/>
  <c r="AS269" i="4" s="1"/>
  <c r="AV269" i="4" a="1"/>
  <c r="AV269" i="4" s="1"/>
  <c r="AR269" i="4" a="1"/>
  <c r="AR269" i="4" s="1"/>
  <c r="AX272" i="4" a="1"/>
  <c r="AX272" i="4" s="1"/>
  <c r="AZ269" i="4" a="1"/>
  <c r="AZ269" i="4" s="1"/>
  <c r="AW271" i="4" a="1"/>
  <c r="AW271" i="4" s="1"/>
  <c r="BA271" i="4" a="1"/>
  <c r="BA271" i="4" s="1"/>
  <c r="AQ270" i="4" a="1"/>
  <c r="AQ270" i="4" s="1"/>
  <c r="AO270" i="4" a="1"/>
  <c r="AO270" i="4" s="1"/>
  <c r="AU270" i="4" a="1"/>
  <c r="AU270" i="4" s="1"/>
  <c r="AN272" i="4" a="1"/>
  <c r="AN272" i="4" s="1"/>
  <c r="J355" i="4" l="1"/>
  <c r="BF355" i="4" s="1"/>
  <c r="L355" i="4"/>
  <c r="BH355" i="4" s="1"/>
  <c r="G355" i="4"/>
  <c r="BC355" i="4" s="1"/>
  <c r="M355" i="4"/>
  <c r="BI355" i="4" s="1"/>
  <c r="U356" i="4"/>
  <c r="BQ356" i="4" s="1"/>
  <c r="O355" i="4"/>
  <c r="BK355" i="4" s="1"/>
  <c r="P355" i="4"/>
  <c r="BL355" i="4" s="1"/>
  <c r="T355" i="4"/>
  <c r="BP355" i="4" s="1"/>
  <c r="R355" i="4"/>
  <c r="BN355" i="4" s="1"/>
  <c r="S355" i="4"/>
  <c r="BO355" i="4" s="1"/>
  <c r="Q355" i="4"/>
  <c r="BM355" i="4" s="1"/>
  <c r="K355" i="4"/>
  <c r="BG355" i="4" s="1"/>
  <c r="I355" i="4"/>
  <c r="BE355" i="4" s="1"/>
  <c r="H355" i="4"/>
  <c r="BD355" i="4" s="1"/>
  <c r="AM270" i="4" a="1"/>
  <c r="AM270" i="4" s="1"/>
  <c r="AP270" i="4" a="1"/>
  <c r="AP270" i="4" s="1"/>
  <c r="JE5" i="29"/>
  <c r="JE6" i="29"/>
  <c r="JE7" i="29"/>
  <c r="JE8" i="29"/>
  <c r="JF4" i="29"/>
  <c r="JE9" i="29"/>
  <c r="JE10" i="29"/>
  <c r="JE11" i="29"/>
  <c r="JE12" i="29"/>
  <c r="JE15" i="29"/>
  <c r="JE17" i="29"/>
  <c r="JE13" i="29"/>
  <c r="JE14" i="29"/>
  <c r="JE18" i="29"/>
  <c r="JE16" i="29"/>
  <c r="AY270" i="4" a="1"/>
  <c r="AY270" i="4" s="1"/>
  <c r="AR270" i="4" a="1"/>
  <c r="AR270" i="4" s="1"/>
  <c r="AX273" i="4" a="1"/>
  <c r="AX273" i="4" s="1"/>
  <c r="AS270" i="4" a="1"/>
  <c r="AS270" i="4" s="1"/>
  <c r="AV270" i="4" a="1"/>
  <c r="AV270" i="4" s="1"/>
  <c r="AN273" i="4" a="1"/>
  <c r="AN273" i="4" s="1"/>
  <c r="AU271" i="4" a="1"/>
  <c r="AU271" i="4" s="1"/>
  <c r="BA272" i="4" a="1"/>
  <c r="BA272" i="4" s="1"/>
  <c r="AZ270" i="4" a="1"/>
  <c r="AZ270" i="4" s="1"/>
  <c r="AO271" i="4" a="1"/>
  <c r="AO271" i="4" s="1"/>
  <c r="AW272" i="4" a="1"/>
  <c r="AW272" i="4" s="1"/>
  <c r="AQ271" i="4" a="1"/>
  <c r="AQ271" i="4" s="1"/>
  <c r="H356" i="4" l="1"/>
  <c r="BD356" i="4" s="1"/>
  <c r="I356" i="4"/>
  <c r="BE356" i="4" s="1"/>
  <c r="K356" i="4"/>
  <c r="BG356" i="4" s="1"/>
  <c r="Q356" i="4"/>
  <c r="BM356" i="4" s="1"/>
  <c r="S356" i="4"/>
  <c r="BO356" i="4" s="1"/>
  <c r="R356" i="4"/>
  <c r="BN356" i="4" s="1"/>
  <c r="T356" i="4"/>
  <c r="BP356" i="4" s="1"/>
  <c r="P356" i="4"/>
  <c r="BL356" i="4" s="1"/>
  <c r="O356" i="4"/>
  <c r="BK356" i="4" s="1"/>
  <c r="U357" i="4"/>
  <c r="BQ357" i="4" s="1"/>
  <c r="M356" i="4"/>
  <c r="BI356" i="4" s="1"/>
  <c r="G356" i="4"/>
  <c r="BC356" i="4" s="1"/>
  <c r="L356" i="4"/>
  <c r="BH356" i="4" s="1"/>
  <c r="J356" i="4"/>
  <c r="BF356" i="4" s="1"/>
  <c r="AM271" i="4" a="1"/>
  <c r="AM271" i="4" s="1"/>
  <c r="AP271" i="4" a="1"/>
  <c r="AP271" i="4" s="1"/>
  <c r="JF14" i="29"/>
  <c r="JF7" i="29"/>
  <c r="JF6" i="29"/>
  <c r="JF15" i="29"/>
  <c r="JF17" i="29"/>
  <c r="JF18" i="29"/>
  <c r="JG4" i="29"/>
  <c r="JF5" i="29"/>
  <c r="JF8" i="29"/>
  <c r="JF10" i="29"/>
  <c r="JF13" i="29"/>
  <c r="JF11" i="29"/>
  <c r="JF16" i="29"/>
  <c r="JF9" i="29"/>
  <c r="JF12" i="29"/>
  <c r="AY271" i="4" a="1"/>
  <c r="AY271" i="4" s="1"/>
  <c r="AX274" i="4" a="1"/>
  <c r="AX274" i="4" s="1"/>
  <c r="AV271" i="4" a="1"/>
  <c r="AV271" i="4" s="1"/>
  <c r="AS271" i="4" a="1"/>
  <c r="AS271" i="4" s="1"/>
  <c r="AR271" i="4" a="1"/>
  <c r="AR271" i="4" s="1"/>
  <c r="AQ272" i="4" a="1"/>
  <c r="AQ272" i="4" s="1"/>
  <c r="AZ271" i="4" a="1"/>
  <c r="AZ271" i="4" s="1"/>
  <c r="AU272" i="4" a="1"/>
  <c r="AU272" i="4" s="1"/>
  <c r="AW273" i="4" a="1"/>
  <c r="AW273" i="4" s="1"/>
  <c r="AO272" i="4" a="1"/>
  <c r="AO272" i="4" s="1"/>
  <c r="AN274" i="4" a="1"/>
  <c r="AN274" i="4" s="1"/>
  <c r="BA273" i="4" a="1"/>
  <c r="BA273" i="4" s="1"/>
  <c r="J357" i="4" l="1"/>
  <c r="BF357" i="4" s="1"/>
  <c r="L357" i="4"/>
  <c r="BH357" i="4" s="1"/>
  <c r="G357" i="4"/>
  <c r="BC357" i="4" s="1"/>
  <c r="M357" i="4"/>
  <c r="BI357" i="4" s="1"/>
  <c r="U358" i="4"/>
  <c r="BQ358" i="4" s="1"/>
  <c r="O357" i="4"/>
  <c r="BK357" i="4" s="1"/>
  <c r="P357" i="4"/>
  <c r="BL357" i="4" s="1"/>
  <c r="T357" i="4"/>
  <c r="BP357" i="4" s="1"/>
  <c r="R357" i="4"/>
  <c r="BN357" i="4" s="1"/>
  <c r="S357" i="4"/>
  <c r="BO357" i="4" s="1"/>
  <c r="Q357" i="4"/>
  <c r="BM357" i="4" s="1"/>
  <c r="K357" i="4"/>
  <c r="BG357" i="4" s="1"/>
  <c r="I357" i="4"/>
  <c r="BE357" i="4" s="1"/>
  <c r="H357" i="4"/>
  <c r="BD357" i="4" s="1"/>
  <c r="AM272" i="4" a="1"/>
  <c r="AM272" i="4" s="1"/>
  <c r="AP272" i="4" a="1"/>
  <c r="AP272" i="4" s="1"/>
  <c r="JG16" i="29"/>
  <c r="JG17" i="29"/>
  <c r="JG10" i="29"/>
  <c r="JG13" i="29"/>
  <c r="JG18" i="29"/>
  <c r="JH4" i="29"/>
  <c r="JG14" i="29"/>
  <c r="JG15" i="29"/>
  <c r="JG5" i="29"/>
  <c r="JG6" i="29"/>
  <c r="JG7" i="29"/>
  <c r="JG11" i="29"/>
  <c r="JG12" i="29"/>
  <c r="JG8" i="29"/>
  <c r="JG9" i="29"/>
  <c r="AY272" i="4" a="1"/>
  <c r="AY272" i="4" s="1"/>
  <c r="AV272" i="4" a="1"/>
  <c r="AV272" i="4" s="1"/>
  <c r="AS272" i="4" a="1"/>
  <c r="AS272" i="4" s="1"/>
  <c r="AX275" i="4" a="1"/>
  <c r="AX275" i="4" s="1"/>
  <c r="AR272" i="4" a="1"/>
  <c r="AR272" i="4" s="1"/>
  <c r="AZ272" i="4" a="1"/>
  <c r="AZ272" i="4" s="1"/>
  <c r="AN275" i="4" a="1"/>
  <c r="AN275" i="4" s="1"/>
  <c r="AQ273" i="4" a="1"/>
  <c r="AQ273" i="4" s="1"/>
  <c r="AO273" i="4" a="1"/>
  <c r="AO273" i="4" s="1"/>
  <c r="BA274" i="4" a="1"/>
  <c r="BA274" i="4" s="1"/>
  <c r="AW274" i="4" a="1"/>
  <c r="AW274" i="4" s="1"/>
  <c r="AU273" i="4" a="1"/>
  <c r="AU273" i="4" s="1"/>
  <c r="H358" i="4" l="1"/>
  <c r="BD358" i="4" s="1"/>
  <c r="I358" i="4"/>
  <c r="BE358" i="4" s="1"/>
  <c r="K358" i="4"/>
  <c r="BG358" i="4" s="1"/>
  <c r="Q358" i="4"/>
  <c r="BM358" i="4" s="1"/>
  <c r="S358" i="4"/>
  <c r="BO358" i="4" s="1"/>
  <c r="R358" i="4"/>
  <c r="BN358" i="4" s="1"/>
  <c r="T358" i="4"/>
  <c r="BP358" i="4" s="1"/>
  <c r="P358" i="4"/>
  <c r="BL358" i="4" s="1"/>
  <c r="O358" i="4"/>
  <c r="BK358" i="4" s="1"/>
  <c r="U359" i="4"/>
  <c r="BQ359" i="4" s="1"/>
  <c r="M358" i="4"/>
  <c r="BI358" i="4" s="1"/>
  <c r="G358" i="4"/>
  <c r="BC358" i="4" s="1"/>
  <c r="L358" i="4"/>
  <c r="BH358" i="4" s="1"/>
  <c r="J358" i="4"/>
  <c r="BF358" i="4" s="1"/>
  <c r="AM273" i="4" a="1"/>
  <c r="AM273" i="4" s="1"/>
  <c r="AP273" i="4" a="1"/>
  <c r="AP273" i="4" s="1"/>
  <c r="JH5" i="29"/>
  <c r="JH6" i="29"/>
  <c r="JH7" i="29"/>
  <c r="JH8" i="29"/>
  <c r="JH16" i="29"/>
  <c r="JH10" i="29"/>
  <c r="JH11" i="29"/>
  <c r="JH13" i="29"/>
  <c r="JH14" i="29"/>
  <c r="JH9" i="29"/>
  <c r="JH15" i="29"/>
  <c r="JH12" i="29"/>
  <c r="JI4" i="29"/>
  <c r="JH17" i="29"/>
  <c r="JH18" i="29"/>
  <c r="AY273" i="4" a="1"/>
  <c r="AY273" i="4" s="1"/>
  <c r="AX276" i="4" a="1"/>
  <c r="AX276" i="4" s="1"/>
  <c r="AS273" i="4" a="1"/>
  <c r="AS273" i="4" s="1"/>
  <c r="AV273" i="4" a="1"/>
  <c r="AV273" i="4" s="1"/>
  <c r="AR273" i="4" a="1"/>
  <c r="AR273" i="4" s="1"/>
  <c r="AQ274" i="4" a="1"/>
  <c r="AQ274" i="4" s="1"/>
  <c r="BA275" i="4" a="1"/>
  <c r="BA275" i="4" s="1"/>
  <c r="AZ273" i="4" a="1"/>
  <c r="AZ273" i="4" s="1"/>
  <c r="AU274" i="4" a="1"/>
  <c r="AU274" i="4" s="1"/>
  <c r="AN276" i="4" a="1"/>
  <c r="AN276" i="4" s="1"/>
  <c r="AW275" i="4" a="1"/>
  <c r="AW275" i="4" s="1"/>
  <c r="AO274" i="4" a="1"/>
  <c r="AO274" i="4" s="1"/>
  <c r="J359" i="4" l="1"/>
  <c r="BF359" i="4" s="1"/>
  <c r="L359" i="4"/>
  <c r="BH359" i="4" s="1"/>
  <c r="G359" i="4"/>
  <c r="BC359" i="4" s="1"/>
  <c r="M359" i="4"/>
  <c r="BI359" i="4" s="1"/>
  <c r="U360" i="4"/>
  <c r="BQ360" i="4" s="1"/>
  <c r="O359" i="4"/>
  <c r="BK359" i="4" s="1"/>
  <c r="P359" i="4"/>
  <c r="BL359" i="4" s="1"/>
  <c r="T359" i="4"/>
  <c r="BP359" i="4" s="1"/>
  <c r="R359" i="4"/>
  <c r="BN359" i="4" s="1"/>
  <c r="S359" i="4"/>
  <c r="BO359" i="4" s="1"/>
  <c r="Q359" i="4"/>
  <c r="BM359" i="4" s="1"/>
  <c r="K359" i="4"/>
  <c r="BG359" i="4" s="1"/>
  <c r="I359" i="4"/>
  <c r="BE359" i="4" s="1"/>
  <c r="H359" i="4"/>
  <c r="BD359" i="4" s="1"/>
  <c r="AM274" i="4" a="1"/>
  <c r="AM274" i="4" s="1"/>
  <c r="AP274" i="4" a="1"/>
  <c r="AP274" i="4" s="1"/>
  <c r="JI8" i="29"/>
  <c r="JI9" i="29"/>
  <c r="JI10" i="29"/>
  <c r="JI11" i="29"/>
  <c r="JI12" i="29"/>
  <c r="JI13" i="29"/>
  <c r="JI5" i="29"/>
  <c r="JI15" i="29"/>
  <c r="JI16" i="29"/>
  <c r="JI6" i="29"/>
  <c r="JI14" i="29"/>
  <c r="JI18" i="29"/>
  <c r="JI7" i="29"/>
  <c r="JJ4" i="29"/>
  <c r="JI17" i="29"/>
  <c r="AY274" i="4" a="1"/>
  <c r="AY274" i="4" s="1"/>
  <c r="AV274" i="4" a="1"/>
  <c r="AV274" i="4" s="1"/>
  <c r="AX277" i="4" a="1"/>
  <c r="AX277" i="4" s="1"/>
  <c r="AS274" i="4" a="1"/>
  <c r="AS274" i="4" s="1"/>
  <c r="AR274" i="4" a="1"/>
  <c r="AR274" i="4" s="1"/>
  <c r="AZ274" i="4" a="1"/>
  <c r="AZ274" i="4" s="1"/>
  <c r="AU275" i="4" a="1"/>
  <c r="AU275" i="4" s="1"/>
  <c r="BA276" i="4" a="1"/>
  <c r="BA276" i="4" s="1"/>
  <c r="AW276" i="4" a="1"/>
  <c r="AW276" i="4" s="1"/>
  <c r="AO275" i="4" a="1"/>
  <c r="AO275" i="4" s="1"/>
  <c r="AQ275" i="4" a="1"/>
  <c r="AQ275" i="4" s="1"/>
  <c r="AN277" i="4" a="1"/>
  <c r="AN277" i="4" s="1"/>
  <c r="H360" i="4" l="1"/>
  <c r="BD360" i="4" s="1"/>
  <c r="I360" i="4"/>
  <c r="BE360" i="4" s="1"/>
  <c r="K360" i="4"/>
  <c r="BG360" i="4" s="1"/>
  <c r="Q360" i="4"/>
  <c r="BM360" i="4" s="1"/>
  <c r="S360" i="4"/>
  <c r="BO360" i="4" s="1"/>
  <c r="R360" i="4"/>
  <c r="BN360" i="4" s="1"/>
  <c r="T360" i="4"/>
  <c r="BP360" i="4" s="1"/>
  <c r="P360" i="4"/>
  <c r="BL360" i="4" s="1"/>
  <c r="O360" i="4"/>
  <c r="BK360" i="4" s="1"/>
  <c r="U361" i="4"/>
  <c r="BQ361" i="4" s="1"/>
  <c r="M360" i="4"/>
  <c r="BI360" i="4" s="1"/>
  <c r="G360" i="4"/>
  <c r="BC360" i="4" s="1"/>
  <c r="L360" i="4"/>
  <c r="BH360" i="4" s="1"/>
  <c r="J360" i="4"/>
  <c r="BF360" i="4" s="1"/>
  <c r="AM275" i="4" a="1"/>
  <c r="AM275" i="4" s="1"/>
  <c r="AP275" i="4" a="1"/>
  <c r="AP275" i="4" s="1"/>
  <c r="JJ13" i="29"/>
  <c r="JJ14" i="29"/>
  <c r="JJ15" i="29"/>
  <c r="JJ16" i="29"/>
  <c r="JJ17" i="29"/>
  <c r="JJ5" i="29"/>
  <c r="JJ6" i="29"/>
  <c r="JJ11" i="29"/>
  <c r="JJ18" i="29"/>
  <c r="JJ7" i="29"/>
  <c r="JJ9" i="29"/>
  <c r="JJ8" i="29"/>
  <c r="JJ10" i="29"/>
  <c r="JJ12" i="29"/>
  <c r="JK4" i="29"/>
  <c r="AY275" i="4" a="1"/>
  <c r="AY275" i="4" s="1"/>
  <c r="AR275" i="4" a="1"/>
  <c r="AR275" i="4" s="1"/>
  <c r="AX278" i="4" a="1"/>
  <c r="AX278" i="4" s="1"/>
  <c r="AS275" i="4" a="1"/>
  <c r="AS275" i="4" s="1"/>
  <c r="AV275" i="4" a="1"/>
  <c r="AV275" i="4" s="1"/>
  <c r="AW277" i="4" a="1"/>
  <c r="AW277" i="4" s="1"/>
  <c r="AZ275" i="4" a="1"/>
  <c r="AZ275" i="4" s="1"/>
  <c r="BA277" i="4" a="1"/>
  <c r="BA277" i="4" s="1"/>
  <c r="AQ276" i="4" a="1"/>
  <c r="AQ276" i="4" s="1"/>
  <c r="AU276" i="4" a="1"/>
  <c r="AU276" i="4" s="1"/>
  <c r="AO276" i="4" a="1"/>
  <c r="AO276" i="4" s="1"/>
  <c r="AN278" i="4" a="1"/>
  <c r="AN278" i="4" s="1"/>
  <c r="J361" i="4" l="1"/>
  <c r="BF361" i="4" s="1"/>
  <c r="L361" i="4"/>
  <c r="BH361" i="4" s="1"/>
  <c r="G361" i="4"/>
  <c r="BC361" i="4" s="1"/>
  <c r="M361" i="4"/>
  <c r="BI361" i="4" s="1"/>
  <c r="U362" i="4"/>
  <c r="BQ362" i="4" s="1"/>
  <c r="O361" i="4"/>
  <c r="BK361" i="4" s="1"/>
  <c r="P361" i="4"/>
  <c r="BL361" i="4" s="1"/>
  <c r="T361" i="4"/>
  <c r="BP361" i="4" s="1"/>
  <c r="R361" i="4"/>
  <c r="BN361" i="4" s="1"/>
  <c r="S361" i="4"/>
  <c r="BO361" i="4" s="1"/>
  <c r="Q361" i="4"/>
  <c r="BM361" i="4" s="1"/>
  <c r="K361" i="4"/>
  <c r="BG361" i="4" s="1"/>
  <c r="I361" i="4"/>
  <c r="BE361" i="4" s="1"/>
  <c r="H361" i="4"/>
  <c r="BD361" i="4" s="1"/>
  <c r="AM276" i="4" a="1"/>
  <c r="AM276" i="4" s="1"/>
  <c r="AP276" i="4" a="1"/>
  <c r="AP276" i="4" s="1"/>
  <c r="JK5" i="29"/>
  <c r="JK6" i="29"/>
  <c r="JK8" i="29"/>
  <c r="JK11" i="29"/>
  <c r="JK7" i="29"/>
  <c r="JK10" i="29"/>
  <c r="JK9" i="29"/>
  <c r="JK13" i="29"/>
  <c r="JK14" i="29"/>
  <c r="JK12" i="29"/>
  <c r="JK15" i="29"/>
  <c r="JK16" i="29"/>
  <c r="JK18" i="29"/>
  <c r="JL4" i="29"/>
  <c r="JK17" i="29"/>
  <c r="AY276" i="4" a="1"/>
  <c r="AY276" i="4" s="1"/>
  <c r="AV276" i="4" a="1"/>
  <c r="AV276" i="4" s="1"/>
  <c r="AR276" i="4" a="1"/>
  <c r="AR276" i="4" s="1"/>
  <c r="AS276" i="4" a="1"/>
  <c r="AS276" i="4" s="1"/>
  <c r="AX279" i="4" a="1"/>
  <c r="AX279" i="4" s="1"/>
  <c r="AN279" i="4" a="1"/>
  <c r="AN279" i="4" s="1"/>
  <c r="AQ277" i="4" a="1"/>
  <c r="AQ277" i="4" s="1"/>
  <c r="AO277" i="4" a="1"/>
  <c r="AO277" i="4" s="1"/>
  <c r="BA278" i="4" a="1"/>
  <c r="BA278" i="4" s="1"/>
  <c r="AU277" i="4" a="1"/>
  <c r="AU277" i="4" s="1"/>
  <c r="AZ276" i="4" a="1"/>
  <c r="AZ276" i="4" s="1"/>
  <c r="AW278" i="4" a="1"/>
  <c r="AW278" i="4" s="1"/>
  <c r="H362" i="4" l="1"/>
  <c r="BD362" i="4" s="1"/>
  <c r="I362" i="4"/>
  <c r="BE362" i="4" s="1"/>
  <c r="K362" i="4"/>
  <c r="BG362" i="4" s="1"/>
  <c r="Q362" i="4"/>
  <c r="BM362" i="4" s="1"/>
  <c r="S362" i="4"/>
  <c r="BO362" i="4" s="1"/>
  <c r="R362" i="4"/>
  <c r="BN362" i="4" s="1"/>
  <c r="T362" i="4"/>
  <c r="BP362" i="4" s="1"/>
  <c r="P362" i="4"/>
  <c r="BL362" i="4" s="1"/>
  <c r="O362" i="4"/>
  <c r="BK362" i="4" s="1"/>
  <c r="U363" i="4"/>
  <c r="BQ363" i="4" s="1"/>
  <c r="M362" i="4"/>
  <c r="BI362" i="4" s="1"/>
  <c r="G362" i="4"/>
  <c r="BC362" i="4" s="1"/>
  <c r="L362" i="4"/>
  <c r="BH362" i="4" s="1"/>
  <c r="J362" i="4"/>
  <c r="BF362" i="4" s="1"/>
  <c r="AM277" i="4" a="1"/>
  <c r="AM277" i="4" s="1"/>
  <c r="AP277" i="4" a="1"/>
  <c r="AP277" i="4" s="1"/>
  <c r="JL5" i="29"/>
  <c r="JM4" i="29"/>
  <c r="JL13" i="29"/>
  <c r="JL10" i="29"/>
  <c r="JL9" i="29"/>
  <c r="JL6" i="29"/>
  <c r="JL16" i="29"/>
  <c r="JL7" i="29"/>
  <c r="JL8" i="29"/>
  <c r="JL14" i="29"/>
  <c r="JL15" i="29"/>
  <c r="JL12" i="29"/>
  <c r="JL11" i="29"/>
  <c r="JL17" i="29"/>
  <c r="JL18" i="29"/>
  <c r="AY277" i="4" a="1"/>
  <c r="AY277" i="4" s="1"/>
  <c r="AX280" i="4" a="1"/>
  <c r="AX280" i="4" s="1"/>
  <c r="AR277" i="4" a="1"/>
  <c r="AR277" i="4" s="1"/>
  <c r="AS277" i="4" a="1"/>
  <c r="AS277" i="4" s="1"/>
  <c r="AV277" i="4" a="1"/>
  <c r="AV277" i="4" s="1"/>
  <c r="AZ277" i="4" a="1"/>
  <c r="AZ277" i="4" s="1"/>
  <c r="AU278" i="4" a="1"/>
  <c r="AU278" i="4" s="1"/>
  <c r="AW279" i="4" a="1"/>
  <c r="AW279" i="4" s="1"/>
  <c r="BA279" i="4" a="1"/>
  <c r="BA279" i="4" s="1"/>
  <c r="AO278" i="4" a="1"/>
  <c r="AO278" i="4" s="1"/>
  <c r="AQ278" i="4" a="1"/>
  <c r="AQ278" i="4" s="1"/>
  <c r="AN280" i="4" a="1"/>
  <c r="AN280" i="4" s="1"/>
  <c r="J363" i="4" l="1"/>
  <c r="BF363" i="4" s="1"/>
  <c r="L363" i="4"/>
  <c r="BH363" i="4" s="1"/>
  <c r="G363" i="4"/>
  <c r="BC363" i="4" s="1"/>
  <c r="M363" i="4"/>
  <c r="BI363" i="4" s="1"/>
  <c r="U364" i="4"/>
  <c r="BQ364" i="4" s="1"/>
  <c r="O363" i="4"/>
  <c r="BK363" i="4" s="1"/>
  <c r="P363" i="4"/>
  <c r="BL363" i="4" s="1"/>
  <c r="T363" i="4"/>
  <c r="BP363" i="4" s="1"/>
  <c r="R363" i="4"/>
  <c r="BN363" i="4" s="1"/>
  <c r="S363" i="4"/>
  <c r="BO363" i="4" s="1"/>
  <c r="Q363" i="4"/>
  <c r="BM363" i="4" s="1"/>
  <c r="K363" i="4"/>
  <c r="BG363" i="4" s="1"/>
  <c r="I363" i="4"/>
  <c r="BE363" i="4" s="1"/>
  <c r="H363" i="4"/>
  <c r="BD363" i="4" s="1"/>
  <c r="AM278" i="4" a="1"/>
  <c r="AM278" i="4" s="1"/>
  <c r="AP278" i="4" a="1"/>
  <c r="AP278" i="4" s="1"/>
  <c r="JM8" i="29"/>
  <c r="JM9" i="29"/>
  <c r="JM17" i="29"/>
  <c r="JM13" i="29"/>
  <c r="JM14" i="29"/>
  <c r="JM11" i="29"/>
  <c r="JM15" i="29"/>
  <c r="JM16" i="29"/>
  <c r="JM18" i="29"/>
  <c r="JM7" i="29"/>
  <c r="JM5" i="29"/>
  <c r="JM6" i="29"/>
  <c r="JM10" i="29"/>
  <c r="JN4" i="29"/>
  <c r="JM12" i="29"/>
  <c r="AY278" i="4" a="1"/>
  <c r="AY278" i="4" s="1"/>
  <c r="AV278" i="4" a="1"/>
  <c r="AV278" i="4" s="1"/>
  <c r="AS278" i="4" a="1"/>
  <c r="AS278" i="4" s="1"/>
  <c r="AR278" i="4" a="1"/>
  <c r="AR278" i="4" s="1"/>
  <c r="AX281" i="4" a="1"/>
  <c r="AX281" i="4" s="1"/>
  <c r="AO279" i="4" a="1"/>
  <c r="AO279" i="4" s="1"/>
  <c r="AZ278" i="4" a="1"/>
  <c r="AZ278" i="4" s="1"/>
  <c r="BA280" i="4" a="1"/>
  <c r="BA280" i="4" s="1"/>
  <c r="AU279" i="4" a="1"/>
  <c r="AU279" i="4" s="1"/>
  <c r="AN281" i="4" a="1"/>
  <c r="AN281" i="4" s="1"/>
  <c r="AW280" i="4" a="1"/>
  <c r="AW280" i="4" s="1"/>
  <c r="AQ279" i="4" a="1"/>
  <c r="AQ279" i="4" s="1"/>
  <c r="H364" i="4" l="1"/>
  <c r="BD364" i="4" s="1"/>
  <c r="I364" i="4"/>
  <c r="BE364" i="4" s="1"/>
  <c r="K364" i="4"/>
  <c r="BG364" i="4" s="1"/>
  <c r="Q364" i="4"/>
  <c r="BM364" i="4" s="1"/>
  <c r="S364" i="4"/>
  <c r="BO364" i="4" s="1"/>
  <c r="R364" i="4"/>
  <c r="BN364" i="4" s="1"/>
  <c r="T364" i="4"/>
  <c r="BP364" i="4" s="1"/>
  <c r="P364" i="4"/>
  <c r="BL364" i="4" s="1"/>
  <c r="O364" i="4"/>
  <c r="BK364" i="4" s="1"/>
  <c r="U365" i="4"/>
  <c r="BQ365" i="4" s="1"/>
  <c r="M364" i="4"/>
  <c r="BI364" i="4" s="1"/>
  <c r="G364" i="4"/>
  <c r="BC364" i="4" s="1"/>
  <c r="L364" i="4"/>
  <c r="BH364" i="4" s="1"/>
  <c r="J364" i="4"/>
  <c r="BF364" i="4" s="1"/>
  <c r="AM279" i="4" a="1"/>
  <c r="AM279" i="4" s="1"/>
  <c r="AP279" i="4" a="1"/>
  <c r="AP279" i="4" s="1"/>
  <c r="JN12" i="29"/>
  <c r="JN14" i="29"/>
  <c r="JN16" i="29"/>
  <c r="JN17" i="29"/>
  <c r="JN5" i="29"/>
  <c r="JN6" i="29"/>
  <c r="JN7" i="29"/>
  <c r="JN10" i="29"/>
  <c r="JN18" i="29"/>
  <c r="JN11" i="29"/>
  <c r="JO4" i="29"/>
  <c r="JN8" i="29"/>
  <c r="JN13" i="29"/>
  <c r="JN15" i="29"/>
  <c r="JN9" i="29"/>
  <c r="AY279" i="4" a="1"/>
  <c r="AY279" i="4" s="1"/>
  <c r="AX282" i="4" a="1"/>
  <c r="AX282" i="4" s="1"/>
  <c r="AV279" i="4" a="1"/>
  <c r="AV279" i="4" s="1"/>
  <c r="AR279" i="4" a="1"/>
  <c r="AR279" i="4" s="1"/>
  <c r="AS279" i="4" a="1"/>
  <c r="AS279" i="4" s="1"/>
  <c r="AQ280" i="4" a="1"/>
  <c r="AQ280" i="4" s="1"/>
  <c r="AZ279" i="4" a="1"/>
  <c r="AZ279" i="4" s="1"/>
  <c r="AN282" i="4" a="1"/>
  <c r="AN282" i="4" s="1"/>
  <c r="AU280" i="4" a="1"/>
  <c r="AU280" i="4" s="1"/>
  <c r="BA281" i="4" a="1"/>
  <c r="BA281" i="4" s="1"/>
  <c r="AW281" i="4" a="1"/>
  <c r="AW281" i="4" s="1"/>
  <c r="AO280" i="4" a="1"/>
  <c r="AO280" i="4" s="1"/>
  <c r="J365" i="4" l="1"/>
  <c r="BF365" i="4" s="1"/>
  <c r="L365" i="4"/>
  <c r="BH365" i="4" s="1"/>
  <c r="G365" i="4"/>
  <c r="BC365" i="4" s="1"/>
  <c r="M365" i="4"/>
  <c r="BI365" i="4" s="1"/>
  <c r="U366" i="4"/>
  <c r="BQ366" i="4" s="1"/>
  <c r="O365" i="4"/>
  <c r="BK365" i="4" s="1"/>
  <c r="P365" i="4"/>
  <c r="BL365" i="4" s="1"/>
  <c r="T365" i="4"/>
  <c r="BP365" i="4" s="1"/>
  <c r="R365" i="4"/>
  <c r="BN365" i="4" s="1"/>
  <c r="S365" i="4"/>
  <c r="BO365" i="4" s="1"/>
  <c r="Q365" i="4"/>
  <c r="BM365" i="4" s="1"/>
  <c r="K365" i="4"/>
  <c r="BG365" i="4" s="1"/>
  <c r="I365" i="4"/>
  <c r="BE365" i="4" s="1"/>
  <c r="H365" i="4"/>
  <c r="BD365" i="4" s="1"/>
  <c r="AM280" i="4" a="1"/>
  <c r="AM280" i="4" s="1"/>
  <c r="AP280" i="4" a="1"/>
  <c r="AP280" i="4" s="1"/>
  <c r="JO17" i="29"/>
  <c r="JO5" i="29"/>
  <c r="JO13" i="29"/>
  <c r="JO8" i="29"/>
  <c r="JO18" i="29"/>
  <c r="JP4" i="29"/>
  <c r="JO9" i="29"/>
  <c r="JO6" i="29"/>
  <c r="JO7" i="29"/>
  <c r="JO10" i="29"/>
  <c r="JO11" i="29"/>
  <c r="JO14" i="29"/>
  <c r="JO16" i="29"/>
  <c r="JO12" i="29"/>
  <c r="JO15" i="29"/>
  <c r="AY280" i="4" a="1"/>
  <c r="AY280" i="4" s="1"/>
  <c r="AS280" i="4" a="1"/>
  <c r="AS280" i="4" s="1"/>
  <c r="AR280" i="4" a="1"/>
  <c r="AR280" i="4" s="1"/>
  <c r="AX283" i="4" a="1"/>
  <c r="AX283" i="4" s="1"/>
  <c r="AV280" i="4" a="1"/>
  <c r="AV280" i="4" s="1"/>
  <c r="AZ280" i="4" a="1"/>
  <c r="AZ280" i="4" s="1"/>
  <c r="AO281" i="4" a="1"/>
  <c r="AO281" i="4" s="1"/>
  <c r="AU281" i="4" a="1"/>
  <c r="AU281" i="4" s="1"/>
  <c r="AN283" i="4" a="1"/>
  <c r="AN283" i="4" s="1"/>
  <c r="AW282" i="4" a="1"/>
  <c r="AW282" i="4" s="1"/>
  <c r="AQ281" i="4" a="1"/>
  <c r="AQ281" i="4" s="1"/>
  <c r="BA282" i="4" a="1"/>
  <c r="BA282" i="4" s="1"/>
  <c r="H366" i="4" l="1"/>
  <c r="BD366" i="4" s="1"/>
  <c r="I366" i="4"/>
  <c r="BE366" i="4" s="1"/>
  <c r="K366" i="4"/>
  <c r="BG366" i="4" s="1"/>
  <c r="Q366" i="4"/>
  <c r="BM366" i="4" s="1"/>
  <c r="S366" i="4"/>
  <c r="BO366" i="4" s="1"/>
  <c r="R366" i="4"/>
  <c r="BN366" i="4" s="1"/>
  <c r="T366" i="4"/>
  <c r="BP366" i="4" s="1"/>
  <c r="P366" i="4"/>
  <c r="BL366" i="4" s="1"/>
  <c r="O366" i="4"/>
  <c r="BK366" i="4" s="1"/>
  <c r="U367" i="4"/>
  <c r="BQ367" i="4" s="1"/>
  <c r="M366" i="4"/>
  <c r="BI366" i="4" s="1"/>
  <c r="G366" i="4"/>
  <c r="BC366" i="4" s="1"/>
  <c r="L366" i="4"/>
  <c r="BH366" i="4" s="1"/>
  <c r="J366" i="4"/>
  <c r="BF366" i="4" s="1"/>
  <c r="AM281" i="4" a="1"/>
  <c r="AM281" i="4" s="1"/>
  <c r="AP281" i="4" a="1"/>
  <c r="AP281" i="4" s="1"/>
  <c r="JP5" i="29"/>
  <c r="JP6" i="29"/>
  <c r="JP10" i="29"/>
  <c r="JP11" i="29"/>
  <c r="JP17" i="29"/>
  <c r="JP13" i="29"/>
  <c r="JP16" i="29"/>
  <c r="JP14" i="29"/>
  <c r="JP8" i="29"/>
  <c r="JP7" i="29"/>
  <c r="JP9" i="29"/>
  <c r="JP12" i="29"/>
  <c r="JQ4" i="29"/>
  <c r="JP15" i="29"/>
  <c r="JP18" i="29"/>
  <c r="AY281" i="4" a="1"/>
  <c r="AY281" i="4" s="1"/>
  <c r="AX284" i="4" a="1"/>
  <c r="AX284" i="4" s="1"/>
  <c r="AS281" i="4" a="1"/>
  <c r="AS281" i="4" s="1"/>
  <c r="AV281" i="4" a="1"/>
  <c r="AV281" i="4" s="1"/>
  <c r="AR281" i="4" a="1"/>
  <c r="AR281" i="4" s="1"/>
  <c r="AQ282" i="4" a="1"/>
  <c r="AQ282" i="4" s="1"/>
  <c r="AN284" i="4" a="1"/>
  <c r="AN284" i="4" s="1"/>
  <c r="AO282" i="4" a="1"/>
  <c r="AO282" i="4" s="1"/>
  <c r="AW283" i="4" a="1"/>
  <c r="AW283" i="4" s="1"/>
  <c r="AZ281" i="4" a="1"/>
  <c r="AZ281" i="4" s="1"/>
  <c r="AU282" i="4" a="1"/>
  <c r="AU282" i="4" s="1"/>
  <c r="BA283" i="4" a="1"/>
  <c r="BA283" i="4" s="1"/>
  <c r="J367" i="4" l="1"/>
  <c r="BF367" i="4" s="1"/>
  <c r="L367" i="4"/>
  <c r="BH367" i="4" s="1"/>
  <c r="G367" i="4"/>
  <c r="BC367" i="4" s="1"/>
  <c r="M367" i="4"/>
  <c r="BI367" i="4" s="1"/>
  <c r="U368" i="4"/>
  <c r="BQ368" i="4" s="1"/>
  <c r="O367" i="4"/>
  <c r="BK367" i="4" s="1"/>
  <c r="P367" i="4"/>
  <c r="BL367" i="4" s="1"/>
  <c r="T367" i="4"/>
  <c r="BP367" i="4" s="1"/>
  <c r="R367" i="4"/>
  <c r="BN367" i="4" s="1"/>
  <c r="S367" i="4"/>
  <c r="BO367" i="4" s="1"/>
  <c r="Q367" i="4"/>
  <c r="BM367" i="4" s="1"/>
  <c r="K367" i="4"/>
  <c r="BG367" i="4" s="1"/>
  <c r="I367" i="4"/>
  <c r="BE367" i="4" s="1"/>
  <c r="H367" i="4"/>
  <c r="BD367" i="4" s="1"/>
  <c r="AM282" i="4" a="1"/>
  <c r="AM282" i="4" s="1"/>
  <c r="AP282" i="4" a="1"/>
  <c r="AP282" i="4" s="1"/>
  <c r="JQ5" i="29"/>
  <c r="JR4" i="29"/>
  <c r="JQ6" i="29"/>
  <c r="JQ17" i="29"/>
  <c r="JQ7" i="29"/>
  <c r="JQ9" i="29"/>
  <c r="JQ11" i="29"/>
  <c r="JQ15" i="29"/>
  <c r="JQ14" i="29"/>
  <c r="JQ8" i="29"/>
  <c r="JQ18" i="29"/>
  <c r="JQ10" i="29"/>
  <c r="JQ12" i="29"/>
  <c r="JQ13" i="29"/>
  <c r="JQ16" i="29"/>
  <c r="AY282" i="4" a="1"/>
  <c r="AY282" i="4" s="1"/>
  <c r="AR282" i="4" a="1"/>
  <c r="AR282" i="4" s="1"/>
  <c r="AS282" i="4" a="1"/>
  <c r="AS282" i="4" s="1"/>
  <c r="AX285" i="4" a="1"/>
  <c r="AX285" i="4" s="1"/>
  <c r="AV282" i="4" a="1"/>
  <c r="AV282" i="4" s="1"/>
  <c r="AZ282" i="4" a="1"/>
  <c r="AZ282" i="4" s="1"/>
  <c r="AW284" i="4" a="1"/>
  <c r="AW284" i="4" s="1"/>
  <c r="AO283" i="4" a="1"/>
  <c r="AO283" i="4" s="1"/>
  <c r="AN285" i="4" a="1"/>
  <c r="AN285" i="4" s="1"/>
  <c r="BA284" i="4" a="1"/>
  <c r="BA284" i="4" s="1"/>
  <c r="AU283" i="4" a="1"/>
  <c r="AU283" i="4" s="1"/>
  <c r="AQ283" i="4" a="1"/>
  <c r="AQ283" i="4" s="1"/>
  <c r="H368" i="4" l="1"/>
  <c r="BD368" i="4" s="1"/>
  <c r="I368" i="4"/>
  <c r="BE368" i="4" s="1"/>
  <c r="K368" i="4"/>
  <c r="BG368" i="4" s="1"/>
  <c r="Q368" i="4"/>
  <c r="BM368" i="4" s="1"/>
  <c r="S368" i="4"/>
  <c r="BO368" i="4" s="1"/>
  <c r="R368" i="4"/>
  <c r="BN368" i="4" s="1"/>
  <c r="T368" i="4"/>
  <c r="BP368" i="4" s="1"/>
  <c r="P368" i="4"/>
  <c r="BL368" i="4" s="1"/>
  <c r="O368" i="4"/>
  <c r="BK368" i="4" s="1"/>
  <c r="U369" i="4"/>
  <c r="BQ369" i="4" s="1"/>
  <c r="M368" i="4"/>
  <c r="BI368" i="4" s="1"/>
  <c r="G368" i="4"/>
  <c r="BC368" i="4" s="1"/>
  <c r="L368" i="4"/>
  <c r="BH368" i="4" s="1"/>
  <c r="J368" i="4"/>
  <c r="BF368" i="4" s="1"/>
  <c r="AM283" i="4" a="1"/>
  <c r="AM283" i="4" s="1"/>
  <c r="AP283" i="4" a="1"/>
  <c r="AP283" i="4" s="1"/>
  <c r="JR12" i="29"/>
  <c r="JR11" i="29"/>
  <c r="JR13" i="29"/>
  <c r="JR14" i="29"/>
  <c r="JR15" i="29"/>
  <c r="JR16" i="29"/>
  <c r="JR17" i="29"/>
  <c r="JR7" i="29"/>
  <c r="JR9" i="29"/>
  <c r="JR6" i="29"/>
  <c r="JS4" i="29"/>
  <c r="JR5" i="29"/>
  <c r="JR8" i="29"/>
  <c r="JR10" i="29"/>
  <c r="JR18" i="29"/>
  <c r="AY283" i="4" a="1"/>
  <c r="AY283" i="4" s="1"/>
  <c r="AS283" i="4" a="1"/>
  <c r="AS283" i="4" s="1"/>
  <c r="AX286" i="4" a="1"/>
  <c r="AX286" i="4" s="1"/>
  <c r="AR283" i="4" a="1"/>
  <c r="AR283" i="4" s="1"/>
  <c r="AV283" i="4" a="1"/>
  <c r="AV283" i="4" s="1"/>
  <c r="AO284" i="4" a="1"/>
  <c r="AO284" i="4" s="1"/>
  <c r="AZ283" i="4" a="1"/>
  <c r="AZ283" i="4" s="1"/>
  <c r="AQ284" i="4" a="1"/>
  <c r="AQ284" i="4" s="1"/>
  <c r="AU284" i="4" a="1"/>
  <c r="AU284" i="4" s="1"/>
  <c r="BA285" i="4" a="1"/>
  <c r="BA285" i="4" s="1"/>
  <c r="AN286" i="4" a="1"/>
  <c r="AN286" i="4" s="1"/>
  <c r="AW285" i="4" a="1"/>
  <c r="AW285" i="4" s="1"/>
  <c r="J369" i="4" l="1"/>
  <c r="BF369" i="4" s="1"/>
  <c r="L369" i="4"/>
  <c r="BH369" i="4" s="1"/>
  <c r="G369" i="4"/>
  <c r="BC369" i="4" s="1"/>
  <c r="M369" i="4"/>
  <c r="BI369" i="4" s="1"/>
  <c r="U370" i="4"/>
  <c r="BQ370" i="4" s="1"/>
  <c r="O369" i="4"/>
  <c r="BK369" i="4" s="1"/>
  <c r="P369" i="4"/>
  <c r="BL369" i="4" s="1"/>
  <c r="T369" i="4"/>
  <c r="BP369" i="4" s="1"/>
  <c r="R369" i="4"/>
  <c r="BN369" i="4" s="1"/>
  <c r="S369" i="4"/>
  <c r="BO369" i="4" s="1"/>
  <c r="Q369" i="4"/>
  <c r="BM369" i="4" s="1"/>
  <c r="K369" i="4"/>
  <c r="BG369" i="4" s="1"/>
  <c r="I369" i="4"/>
  <c r="BE369" i="4" s="1"/>
  <c r="H369" i="4"/>
  <c r="BD369" i="4" s="1"/>
  <c r="AM284" i="4" a="1"/>
  <c r="AM284" i="4" s="1"/>
  <c r="AP284" i="4" a="1"/>
  <c r="AP284" i="4" s="1"/>
  <c r="JT4" i="29"/>
  <c r="JS18" i="29"/>
  <c r="JS6" i="29"/>
  <c r="JS8" i="29"/>
  <c r="JS7" i="29"/>
  <c r="JS9" i="29"/>
  <c r="JS13" i="29"/>
  <c r="JS14" i="29"/>
  <c r="JS15" i="29"/>
  <c r="JS5" i="29"/>
  <c r="JS10" i="29"/>
  <c r="JS12" i="29"/>
  <c r="JS17" i="29"/>
  <c r="JS11" i="29"/>
  <c r="JS16" i="29"/>
  <c r="AY284" i="4" a="1"/>
  <c r="AY284" i="4" s="1"/>
  <c r="AV284" i="4" a="1"/>
  <c r="AV284" i="4" s="1"/>
  <c r="AR284" i="4" a="1"/>
  <c r="AR284" i="4" s="1"/>
  <c r="AX287" i="4" a="1"/>
  <c r="AX287" i="4" s="1"/>
  <c r="AS284" i="4" a="1"/>
  <c r="AS284" i="4" s="1"/>
  <c r="AW286" i="4" a="1"/>
  <c r="AW286" i="4" s="1"/>
  <c r="BA286" i="4" a="1"/>
  <c r="BA286" i="4" s="1"/>
  <c r="AQ285" i="4" a="1"/>
  <c r="AQ285" i="4" s="1"/>
  <c r="AN287" i="4" a="1"/>
  <c r="AN287" i="4" s="1"/>
  <c r="AZ284" i="4" a="1"/>
  <c r="AZ284" i="4" s="1"/>
  <c r="AU285" i="4" a="1"/>
  <c r="AU285" i="4" s="1"/>
  <c r="AO285" i="4" a="1"/>
  <c r="AO285" i="4" s="1"/>
  <c r="H370" i="4" l="1"/>
  <c r="BD370" i="4" s="1"/>
  <c r="I370" i="4"/>
  <c r="BE370" i="4" s="1"/>
  <c r="K370" i="4"/>
  <c r="BG370" i="4" s="1"/>
  <c r="Q370" i="4"/>
  <c r="BM370" i="4" s="1"/>
  <c r="S370" i="4"/>
  <c r="BO370" i="4" s="1"/>
  <c r="R370" i="4"/>
  <c r="BN370" i="4" s="1"/>
  <c r="T370" i="4"/>
  <c r="BP370" i="4" s="1"/>
  <c r="P370" i="4"/>
  <c r="BL370" i="4" s="1"/>
  <c r="O370" i="4"/>
  <c r="BK370" i="4" s="1"/>
  <c r="U371" i="4"/>
  <c r="BQ371" i="4" s="1"/>
  <c r="M370" i="4"/>
  <c r="BI370" i="4" s="1"/>
  <c r="G370" i="4"/>
  <c r="BC370" i="4" s="1"/>
  <c r="L370" i="4"/>
  <c r="BH370" i="4" s="1"/>
  <c r="J370" i="4"/>
  <c r="BF370" i="4" s="1"/>
  <c r="AM285" i="4" a="1"/>
  <c r="AM285" i="4" s="1"/>
  <c r="AP285" i="4" a="1"/>
  <c r="AP285" i="4" s="1"/>
  <c r="JT7" i="29"/>
  <c r="JT18" i="29"/>
  <c r="JT16" i="29"/>
  <c r="JT9" i="29"/>
  <c r="JT10" i="29"/>
  <c r="JU4" i="29"/>
  <c r="JT11" i="29"/>
  <c r="JT14" i="29"/>
  <c r="JT12" i="29"/>
  <c r="JT13" i="29"/>
  <c r="JT17" i="29"/>
  <c r="JT5" i="29"/>
  <c r="JT8" i="29"/>
  <c r="JT15" i="29"/>
  <c r="JT6" i="29"/>
  <c r="AY285" i="4" a="1"/>
  <c r="AY285" i="4" s="1"/>
  <c r="AX288" i="4" a="1"/>
  <c r="AX288" i="4" s="1"/>
  <c r="AV285" i="4" a="1"/>
  <c r="AV285" i="4" s="1"/>
  <c r="AR285" i="4" a="1"/>
  <c r="AR285" i="4" s="1"/>
  <c r="AS285" i="4" a="1"/>
  <c r="AS285" i="4" s="1"/>
  <c r="AQ286" i="4" a="1"/>
  <c r="AQ286" i="4" s="1"/>
  <c r="AN288" i="4" a="1"/>
  <c r="AN288" i="4" s="1"/>
  <c r="BA287" i="4" a="1"/>
  <c r="BA287" i="4" s="1"/>
  <c r="AO286" i="4" a="1"/>
  <c r="AO286" i="4" s="1"/>
  <c r="AW287" i="4" a="1"/>
  <c r="AW287" i="4" s="1"/>
  <c r="AU286" i="4" a="1"/>
  <c r="AU286" i="4" s="1"/>
  <c r="AZ285" i="4" a="1"/>
  <c r="AZ285" i="4" s="1"/>
  <c r="J371" i="4" l="1"/>
  <c r="BF371" i="4" s="1"/>
  <c r="L371" i="4"/>
  <c r="BH371" i="4" s="1"/>
  <c r="G371" i="4"/>
  <c r="BC371" i="4" s="1"/>
  <c r="M371" i="4"/>
  <c r="BI371" i="4" s="1"/>
  <c r="U372" i="4"/>
  <c r="BQ372" i="4" s="1"/>
  <c r="O371" i="4"/>
  <c r="BK371" i="4" s="1"/>
  <c r="P371" i="4"/>
  <c r="BL371" i="4" s="1"/>
  <c r="T371" i="4"/>
  <c r="BP371" i="4" s="1"/>
  <c r="R371" i="4"/>
  <c r="BN371" i="4" s="1"/>
  <c r="S371" i="4"/>
  <c r="BO371" i="4" s="1"/>
  <c r="Q371" i="4"/>
  <c r="BM371" i="4" s="1"/>
  <c r="K371" i="4"/>
  <c r="BG371" i="4" s="1"/>
  <c r="I371" i="4"/>
  <c r="BE371" i="4" s="1"/>
  <c r="H371" i="4"/>
  <c r="BD371" i="4" s="1"/>
  <c r="AM286" i="4" a="1"/>
  <c r="AM286" i="4" s="1"/>
  <c r="AP286" i="4" a="1"/>
  <c r="AP286" i="4" s="1"/>
  <c r="JU6" i="29"/>
  <c r="JU7" i="29"/>
  <c r="JU9" i="29"/>
  <c r="JU10" i="29"/>
  <c r="JU13" i="29"/>
  <c r="JU12" i="29"/>
  <c r="JU14" i="29"/>
  <c r="JU15" i="29"/>
  <c r="JU16" i="29"/>
  <c r="JU11" i="29"/>
  <c r="JU18" i="29"/>
  <c r="JU8" i="29"/>
  <c r="JU5" i="29"/>
  <c r="JU17" i="29"/>
  <c r="JV4" i="29"/>
  <c r="AY286" i="4" a="1"/>
  <c r="AY286" i="4" s="1"/>
  <c r="AS286" i="4" a="1"/>
  <c r="AS286" i="4" s="1"/>
  <c r="AV286" i="4" a="1"/>
  <c r="AV286" i="4" s="1"/>
  <c r="AX289" i="4" a="1"/>
  <c r="AX289" i="4" s="1"/>
  <c r="AR286" i="4" a="1"/>
  <c r="AR286" i="4" s="1"/>
  <c r="AN289" i="4" a="1"/>
  <c r="AN289" i="4" s="1"/>
  <c r="AZ286" i="4" a="1"/>
  <c r="AZ286" i="4" s="1"/>
  <c r="AW288" i="4" a="1"/>
  <c r="AW288" i="4" s="1"/>
  <c r="AQ287" i="4" a="1"/>
  <c r="AQ287" i="4" s="1"/>
  <c r="BA288" i="4" a="1"/>
  <c r="BA288" i="4" s="1"/>
  <c r="AU287" i="4" a="1"/>
  <c r="AU287" i="4" s="1"/>
  <c r="AO287" i="4" a="1"/>
  <c r="AO287" i="4" s="1"/>
  <c r="H372" i="4" l="1"/>
  <c r="BD372" i="4" s="1"/>
  <c r="I372" i="4"/>
  <c r="BE372" i="4" s="1"/>
  <c r="K372" i="4"/>
  <c r="BG372" i="4" s="1"/>
  <c r="Q372" i="4"/>
  <c r="BM372" i="4" s="1"/>
  <c r="S372" i="4"/>
  <c r="BO372" i="4" s="1"/>
  <c r="R372" i="4"/>
  <c r="BN372" i="4" s="1"/>
  <c r="T372" i="4"/>
  <c r="BP372" i="4" s="1"/>
  <c r="P372" i="4"/>
  <c r="BL372" i="4" s="1"/>
  <c r="O372" i="4"/>
  <c r="BK372" i="4" s="1"/>
  <c r="U373" i="4"/>
  <c r="BQ373" i="4" s="1"/>
  <c r="M372" i="4"/>
  <c r="BI372" i="4" s="1"/>
  <c r="G372" i="4"/>
  <c r="BC372" i="4" s="1"/>
  <c r="L372" i="4"/>
  <c r="BH372" i="4" s="1"/>
  <c r="J372" i="4"/>
  <c r="BF372" i="4" s="1"/>
  <c r="AM287" i="4" a="1"/>
  <c r="AM287" i="4" s="1"/>
  <c r="AP287" i="4" a="1"/>
  <c r="AP287" i="4" s="1"/>
  <c r="JV17" i="29"/>
  <c r="JV11" i="29"/>
  <c r="JV18" i="29"/>
  <c r="JW4" i="29"/>
  <c r="JV9" i="29"/>
  <c r="JV14" i="29"/>
  <c r="JV15" i="29"/>
  <c r="JV16" i="29"/>
  <c r="JV6" i="29"/>
  <c r="JV8" i="29"/>
  <c r="JV10" i="29"/>
  <c r="JV13" i="29"/>
  <c r="JV12" i="29"/>
  <c r="JV5" i="29"/>
  <c r="JV7" i="29"/>
  <c r="AY287" i="4" a="1"/>
  <c r="AY287" i="4" s="1"/>
  <c r="AS287" i="4" a="1"/>
  <c r="AS287" i="4" s="1"/>
  <c r="AX290" i="4" a="1"/>
  <c r="AX290" i="4" s="1"/>
  <c r="AV287" i="4" a="1"/>
  <c r="AV287" i="4" s="1"/>
  <c r="AR287" i="4" a="1"/>
  <c r="AR287" i="4" s="1"/>
  <c r="AU288" i="4" a="1"/>
  <c r="AU288" i="4" s="1"/>
  <c r="AW289" i="4" a="1"/>
  <c r="AW289" i="4" s="1"/>
  <c r="BA289" i="4" a="1"/>
  <c r="BA289" i="4" s="1"/>
  <c r="AZ287" i="4" a="1"/>
  <c r="AZ287" i="4" s="1"/>
  <c r="AN290" i="4" a="1"/>
  <c r="AN290" i="4" s="1"/>
  <c r="AQ288" i="4" a="1"/>
  <c r="AQ288" i="4" s="1"/>
  <c r="AO288" i="4" a="1"/>
  <c r="AO288" i="4" s="1"/>
  <c r="J373" i="4" l="1"/>
  <c r="BF373" i="4" s="1"/>
  <c r="L373" i="4"/>
  <c r="BH373" i="4" s="1"/>
  <c r="G373" i="4"/>
  <c r="BC373" i="4" s="1"/>
  <c r="M373" i="4"/>
  <c r="BI373" i="4" s="1"/>
  <c r="U374" i="4"/>
  <c r="BQ374" i="4" s="1"/>
  <c r="O373" i="4"/>
  <c r="BK373" i="4" s="1"/>
  <c r="P373" i="4"/>
  <c r="BL373" i="4" s="1"/>
  <c r="T373" i="4"/>
  <c r="BP373" i="4" s="1"/>
  <c r="R373" i="4"/>
  <c r="BN373" i="4" s="1"/>
  <c r="S373" i="4"/>
  <c r="BO373" i="4" s="1"/>
  <c r="Q373" i="4"/>
  <c r="BM373" i="4" s="1"/>
  <c r="K373" i="4"/>
  <c r="BG373" i="4" s="1"/>
  <c r="I373" i="4"/>
  <c r="BE373" i="4" s="1"/>
  <c r="H373" i="4"/>
  <c r="BD373" i="4" s="1"/>
  <c r="AM288" i="4" a="1"/>
  <c r="AM288" i="4" s="1"/>
  <c r="AP288" i="4" a="1"/>
  <c r="AP288" i="4" s="1"/>
  <c r="JW12" i="29"/>
  <c r="JW5" i="29"/>
  <c r="JW18" i="29"/>
  <c r="JW6" i="29"/>
  <c r="JW13" i="29"/>
  <c r="JW15" i="29"/>
  <c r="JW7" i="29"/>
  <c r="JW11" i="29"/>
  <c r="JX4" i="29"/>
  <c r="JW14" i="29"/>
  <c r="JW16" i="29"/>
  <c r="JW8" i="29"/>
  <c r="JW10" i="29"/>
  <c r="JW9" i="29"/>
  <c r="JW17" i="29"/>
  <c r="AY288" i="4" a="1"/>
  <c r="AY288" i="4" s="1"/>
  <c r="AS288" i="4" a="1"/>
  <c r="AS288" i="4" s="1"/>
  <c r="AV288" i="4" a="1"/>
  <c r="AV288" i="4" s="1"/>
  <c r="AR288" i="4" a="1"/>
  <c r="AR288" i="4" s="1"/>
  <c r="AX291" i="4" a="1"/>
  <c r="AX291" i="4" s="1"/>
  <c r="AN291" i="4" a="1"/>
  <c r="AN291" i="4" s="1"/>
  <c r="AQ289" i="4" a="1"/>
  <c r="AQ289" i="4" s="1"/>
  <c r="AO289" i="4" a="1"/>
  <c r="AO289" i="4" s="1"/>
  <c r="AZ288" i="4" a="1"/>
  <c r="AZ288" i="4" s="1"/>
  <c r="AW290" i="4" a="1"/>
  <c r="AW290" i="4" s="1"/>
  <c r="BA290" i="4" a="1"/>
  <c r="BA290" i="4" s="1"/>
  <c r="AU289" i="4" a="1"/>
  <c r="AU289" i="4" s="1"/>
  <c r="H374" i="4" l="1"/>
  <c r="BD374" i="4" s="1"/>
  <c r="I374" i="4"/>
  <c r="BE374" i="4" s="1"/>
  <c r="K374" i="4"/>
  <c r="BG374" i="4" s="1"/>
  <c r="Q374" i="4"/>
  <c r="BM374" i="4" s="1"/>
  <c r="S374" i="4"/>
  <c r="BO374" i="4" s="1"/>
  <c r="R374" i="4"/>
  <c r="BN374" i="4" s="1"/>
  <c r="T374" i="4"/>
  <c r="BP374" i="4" s="1"/>
  <c r="P374" i="4"/>
  <c r="BL374" i="4" s="1"/>
  <c r="O374" i="4"/>
  <c r="BK374" i="4" s="1"/>
  <c r="U375" i="4"/>
  <c r="BQ375" i="4" s="1"/>
  <c r="M374" i="4"/>
  <c r="BI374" i="4" s="1"/>
  <c r="G374" i="4"/>
  <c r="BC374" i="4" s="1"/>
  <c r="L374" i="4"/>
  <c r="BH374" i="4" s="1"/>
  <c r="J374" i="4"/>
  <c r="BF374" i="4" s="1"/>
  <c r="AM289" i="4" a="1"/>
  <c r="AM289" i="4" s="1"/>
  <c r="AP289" i="4" a="1"/>
  <c r="AP289" i="4" s="1"/>
  <c r="JX10" i="29"/>
  <c r="JX7" i="29"/>
  <c r="JX14" i="29"/>
  <c r="JX11" i="29"/>
  <c r="JX15" i="29"/>
  <c r="JX12" i="29"/>
  <c r="JX16" i="29"/>
  <c r="JX17" i="29"/>
  <c r="JX9" i="29"/>
  <c r="JX18" i="29"/>
  <c r="JY4" i="29"/>
  <c r="JX5" i="29"/>
  <c r="JX6" i="29"/>
  <c r="JX8" i="29"/>
  <c r="JX13" i="29"/>
  <c r="AY289" i="4" a="1"/>
  <c r="AY289" i="4" s="1"/>
  <c r="AS289" i="4" a="1"/>
  <c r="AS289" i="4" s="1"/>
  <c r="AX292" i="4" a="1"/>
  <c r="AX292" i="4" s="1"/>
  <c r="AV289" i="4" a="1"/>
  <c r="AV289" i="4" s="1"/>
  <c r="AR289" i="4" a="1"/>
  <c r="AR289" i="4" s="1"/>
  <c r="AU290" i="4" a="1"/>
  <c r="AU290" i="4" s="1"/>
  <c r="AZ289" i="4" a="1"/>
  <c r="AZ289" i="4" s="1"/>
  <c r="AO290" i="4" a="1"/>
  <c r="AO290" i="4" s="1"/>
  <c r="BA291" i="4" a="1"/>
  <c r="BA291" i="4" s="1"/>
  <c r="AQ290" i="4" a="1"/>
  <c r="AQ290" i="4" s="1"/>
  <c r="AN292" i="4" a="1"/>
  <c r="AN292" i="4" s="1"/>
  <c r="AW291" i="4" a="1"/>
  <c r="AW291" i="4" s="1"/>
  <c r="J375" i="4" l="1"/>
  <c r="BF375" i="4" s="1"/>
  <c r="L375" i="4"/>
  <c r="BH375" i="4" s="1"/>
  <c r="G375" i="4"/>
  <c r="BC375" i="4" s="1"/>
  <c r="M375" i="4"/>
  <c r="BI375" i="4" s="1"/>
  <c r="U376" i="4"/>
  <c r="BQ376" i="4" s="1"/>
  <c r="O375" i="4"/>
  <c r="BK375" i="4" s="1"/>
  <c r="P375" i="4"/>
  <c r="BL375" i="4" s="1"/>
  <c r="T375" i="4"/>
  <c r="BP375" i="4" s="1"/>
  <c r="R375" i="4"/>
  <c r="BN375" i="4" s="1"/>
  <c r="S375" i="4"/>
  <c r="BO375" i="4" s="1"/>
  <c r="Q375" i="4"/>
  <c r="BM375" i="4" s="1"/>
  <c r="K375" i="4"/>
  <c r="BG375" i="4" s="1"/>
  <c r="I375" i="4"/>
  <c r="BE375" i="4" s="1"/>
  <c r="H375" i="4"/>
  <c r="BD375" i="4" s="1"/>
  <c r="AM290" i="4" a="1"/>
  <c r="AM290" i="4" s="1"/>
  <c r="AP290" i="4" a="1"/>
  <c r="AP290" i="4" s="1"/>
  <c r="JZ4" i="29"/>
  <c r="JY5" i="29"/>
  <c r="JY10" i="29"/>
  <c r="JY18" i="29"/>
  <c r="JY16" i="29"/>
  <c r="JY15" i="29"/>
  <c r="JY9" i="29"/>
  <c r="JY8" i="29"/>
  <c r="JY17" i="29"/>
  <c r="JY6" i="29"/>
  <c r="JY7" i="29"/>
  <c r="JY14" i="29"/>
  <c r="JY11" i="29"/>
  <c r="JY12" i="29"/>
  <c r="JY13" i="29"/>
  <c r="AY290" i="4" a="1"/>
  <c r="AY290" i="4" s="1"/>
  <c r="AV290" i="4" a="1"/>
  <c r="AV290" i="4" s="1"/>
  <c r="AX293" i="4" a="1"/>
  <c r="AX293" i="4" s="1"/>
  <c r="AS290" i="4" a="1"/>
  <c r="AS290" i="4" s="1"/>
  <c r="AR290" i="4" a="1"/>
  <c r="AR290" i="4" s="1"/>
  <c r="AN293" i="4" a="1"/>
  <c r="AN293" i="4" s="1"/>
  <c r="AZ290" i="4" a="1"/>
  <c r="AZ290" i="4" s="1"/>
  <c r="AU291" i="4" a="1"/>
  <c r="AU291" i="4" s="1"/>
  <c r="AQ291" i="4" a="1"/>
  <c r="AQ291" i="4" s="1"/>
  <c r="BA292" i="4" a="1"/>
  <c r="BA292" i="4" s="1"/>
  <c r="AW292" i="4" a="1"/>
  <c r="AW292" i="4" s="1"/>
  <c r="AO291" i="4" a="1"/>
  <c r="AO291" i="4" s="1"/>
  <c r="H376" i="4" l="1"/>
  <c r="BD376" i="4" s="1"/>
  <c r="I376" i="4"/>
  <c r="BE376" i="4" s="1"/>
  <c r="K376" i="4"/>
  <c r="BG376" i="4" s="1"/>
  <c r="Q376" i="4"/>
  <c r="BM376" i="4" s="1"/>
  <c r="S376" i="4"/>
  <c r="BO376" i="4" s="1"/>
  <c r="R376" i="4"/>
  <c r="BN376" i="4" s="1"/>
  <c r="T376" i="4"/>
  <c r="BP376" i="4" s="1"/>
  <c r="P376" i="4"/>
  <c r="BL376" i="4" s="1"/>
  <c r="O376" i="4"/>
  <c r="BK376" i="4" s="1"/>
  <c r="U377" i="4"/>
  <c r="BQ377" i="4" s="1"/>
  <c r="M376" i="4"/>
  <c r="BI376" i="4" s="1"/>
  <c r="G376" i="4"/>
  <c r="BC376" i="4" s="1"/>
  <c r="L376" i="4"/>
  <c r="BH376" i="4" s="1"/>
  <c r="J376" i="4"/>
  <c r="BF376" i="4" s="1"/>
  <c r="AM291" i="4" a="1"/>
  <c r="AM291" i="4" s="1"/>
  <c r="AP291" i="4" a="1"/>
  <c r="AP291" i="4" s="1"/>
  <c r="JZ7" i="29"/>
  <c r="JZ8" i="29"/>
  <c r="JZ16" i="29"/>
  <c r="JZ9" i="29"/>
  <c r="JZ17" i="29"/>
  <c r="JZ13" i="29"/>
  <c r="KA4" i="29"/>
  <c r="JZ5" i="29"/>
  <c r="JZ6" i="29"/>
  <c r="JZ14" i="29"/>
  <c r="JZ15" i="29"/>
  <c r="JZ10" i="29"/>
  <c r="JZ18" i="29"/>
  <c r="JZ11" i="29"/>
  <c r="JZ12" i="29"/>
  <c r="AY291" i="4" a="1"/>
  <c r="AY291" i="4" s="1"/>
  <c r="AR291" i="4" a="1"/>
  <c r="AR291" i="4" s="1"/>
  <c r="AS291" i="4" a="1"/>
  <c r="AS291" i="4" s="1"/>
  <c r="AX294" i="4" a="1"/>
  <c r="AX294" i="4" s="1"/>
  <c r="AV291" i="4" a="1"/>
  <c r="AV291" i="4" s="1"/>
  <c r="AU292" i="4" a="1"/>
  <c r="AU292" i="4" s="1"/>
  <c r="AN294" i="4" a="1"/>
  <c r="AN294" i="4" s="1"/>
  <c r="AZ291" i="4" a="1"/>
  <c r="AZ291" i="4" s="1"/>
  <c r="BA293" i="4" a="1"/>
  <c r="BA293" i="4" s="1"/>
  <c r="AW293" i="4" a="1"/>
  <c r="AW293" i="4" s="1"/>
  <c r="AQ292" i="4" a="1"/>
  <c r="AQ292" i="4" s="1"/>
  <c r="AO292" i="4" a="1"/>
  <c r="AO292" i="4" s="1"/>
  <c r="J377" i="4" l="1"/>
  <c r="BF377" i="4" s="1"/>
  <c r="L377" i="4"/>
  <c r="BH377" i="4" s="1"/>
  <c r="G377" i="4"/>
  <c r="BC377" i="4" s="1"/>
  <c r="M377" i="4"/>
  <c r="BI377" i="4" s="1"/>
  <c r="U378" i="4"/>
  <c r="BQ378" i="4" s="1"/>
  <c r="O377" i="4"/>
  <c r="BK377" i="4" s="1"/>
  <c r="P377" i="4"/>
  <c r="BL377" i="4" s="1"/>
  <c r="T377" i="4"/>
  <c r="BP377" i="4" s="1"/>
  <c r="R377" i="4"/>
  <c r="BN377" i="4" s="1"/>
  <c r="S377" i="4"/>
  <c r="BO377" i="4" s="1"/>
  <c r="Q377" i="4"/>
  <c r="BM377" i="4" s="1"/>
  <c r="K377" i="4"/>
  <c r="BG377" i="4" s="1"/>
  <c r="I377" i="4"/>
  <c r="BE377" i="4" s="1"/>
  <c r="H377" i="4"/>
  <c r="BD377" i="4" s="1"/>
  <c r="AM292" i="4" a="1"/>
  <c r="AM292" i="4" s="1"/>
  <c r="AP292" i="4" a="1"/>
  <c r="AP292" i="4" s="1"/>
  <c r="KA13" i="29"/>
  <c r="KA14" i="29"/>
  <c r="KA5" i="29"/>
  <c r="KA17" i="29"/>
  <c r="KA9" i="29"/>
  <c r="KA18" i="29"/>
  <c r="KA11" i="29"/>
  <c r="KA7" i="29"/>
  <c r="KA8" i="29"/>
  <c r="KA16" i="29"/>
  <c r="KA15" i="29"/>
  <c r="KB4" i="29"/>
  <c r="KA12" i="29"/>
  <c r="KA10" i="29"/>
  <c r="KA6" i="29"/>
  <c r="AY292" i="4" a="1"/>
  <c r="AY292" i="4" s="1"/>
  <c r="AV292" i="4" a="1"/>
  <c r="AV292" i="4" s="1"/>
  <c r="AX295" i="4" a="1"/>
  <c r="AX295" i="4" s="1"/>
  <c r="AS292" i="4" a="1"/>
  <c r="AS292" i="4" s="1"/>
  <c r="AR292" i="4" a="1"/>
  <c r="AR292" i="4" s="1"/>
  <c r="AO293" i="4" a="1"/>
  <c r="AO293" i="4" s="1"/>
  <c r="BA294" i="4" a="1"/>
  <c r="BA294" i="4" s="1"/>
  <c r="AQ293" i="4" a="1"/>
  <c r="AQ293" i="4" s="1"/>
  <c r="AN295" i="4" a="1"/>
  <c r="AN295" i="4" s="1"/>
  <c r="AZ292" i="4" a="1"/>
  <c r="AZ292" i="4" s="1"/>
  <c r="AW294" i="4" a="1"/>
  <c r="AW294" i="4" s="1"/>
  <c r="AU293" i="4" a="1"/>
  <c r="AU293" i="4" s="1"/>
  <c r="H378" i="4" l="1"/>
  <c r="BD378" i="4" s="1"/>
  <c r="I378" i="4"/>
  <c r="BE378" i="4" s="1"/>
  <c r="K378" i="4"/>
  <c r="BG378" i="4" s="1"/>
  <c r="Q378" i="4"/>
  <c r="BM378" i="4" s="1"/>
  <c r="S378" i="4"/>
  <c r="BO378" i="4" s="1"/>
  <c r="R378" i="4"/>
  <c r="BN378" i="4" s="1"/>
  <c r="T378" i="4"/>
  <c r="BP378" i="4" s="1"/>
  <c r="P378" i="4"/>
  <c r="BL378" i="4" s="1"/>
  <c r="O378" i="4"/>
  <c r="BK378" i="4" s="1"/>
  <c r="U379" i="4"/>
  <c r="BQ379" i="4" s="1"/>
  <c r="M378" i="4"/>
  <c r="BI378" i="4" s="1"/>
  <c r="G378" i="4"/>
  <c r="BC378" i="4" s="1"/>
  <c r="L378" i="4"/>
  <c r="BH378" i="4" s="1"/>
  <c r="J378" i="4"/>
  <c r="BF378" i="4" s="1"/>
  <c r="AM293" i="4" a="1"/>
  <c r="AM293" i="4" s="1"/>
  <c r="AP293" i="4" a="1"/>
  <c r="AP293" i="4" s="1"/>
  <c r="KB6" i="29"/>
  <c r="KC4" i="29"/>
  <c r="JT3" i="29"/>
  <c r="KB5" i="29"/>
  <c r="KB7" i="29"/>
  <c r="KB14" i="29"/>
  <c r="KB13" i="29"/>
  <c r="KB17" i="29"/>
  <c r="KB10" i="29"/>
  <c r="KB12" i="29"/>
  <c r="KB11" i="29"/>
  <c r="KB18" i="29"/>
  <c r="KB16" i="29"/>
  <c r="KB15" i="29"/>
  <c r="KB8" i="29"/>
  <c r="KB9" i="29"/>
  <c r="AY293" i="4" a="1"/>
  <c r="AY293" i="4" s="1"/>
  <c r="AS293" i="4" a="1"/>
  <c r="AS293" i="4" s="1"/>
  <c r="AX296" i="4" a="1"/>
  <c r="AX296" i="4" s="1"/>
  <c r="AR293" i="4" a="1"/>
  <c r="AR293" i="4" s="1"/>
  <c r="AV293" i="4" a="1"/>
  <c r="AV293" i="4" s="1"/>
  <c r="AZ293" i="4" a="1"/>
  <c r="AZ293" i="4" s="1"/>
  <c r="AN296" i="4" a="1"/>
  <c r="AN296" i="4" s="1"/>
  <c r="AQ294" i="4" a="1"/>
  <c r="AQ294" i="4" s="1"/>
  <c r="AW295" i="4" a="1"/>
  <c r="AW295" i="4" s="1"/>
  <c r="BA295" i="4" a="1"/>
  <c r="BA295" i="4" s="1"/>
  <c r="AU294" i="4" a="1"/>
  <c r="AU294" i="4" s="1"/>
  <c r="AO294" i="4" a="1"/>
  <c r="AO294" i="4" s="1"/>
  <c r="J379" i="4" l="1"/>
  <c r="BF379" i="4" s="1"/>
  <c r="L379" i="4"/>
  <c r="BH379" i="4" s="1"/>
  <c r="G379" i="4"/>
  <c r="BC379" i="4" s="1"/>
  <c r="M379" i="4"/>
  <c r="BI379" i="4" s="1"/>
  <c r="U380" i="4"/>
  <c r="BQ380" i="4" s="1"/>
  <c r="O379" i="4"/>
  <c r="BK379" i="4" s="1"/>
  <c r="P379" i="4"/>
  <c r="BL379" i="4" s="1"/>
  <c r="T379" i="4"/>
  <c r="BP379" i="4" s="1"/>
  <c r="R379" i="4"/>
  <c r="BN379" i="4" s="1"/>
  <c r="S379" i="4"/>
  <c r="BO379" i="4" s="1"/>
  <c r="Q379" i="4"/>
  <c r="BM379" i="4" s="1"/>
  <c r="K379" i="4"/>
  <c r="BG379" i="4" s="1"/>
  <c r="I379" i="4"/>
  <c r="BE379" i="4" s="1"/>
  <c r="H379" i="4"/>
  <c r="BD379" i="4" s="1"/>
  <c r="AM294" i="4" a="1"/>
  <c r="AM294" i="4" s="1"/>
  <c r="AP294" i="4" a="1"/>
  <c r="AP294" i="4" s="1"/>
  <c r="KC6" i="29"/>
  <c r="KC7" i="29"/>
  <c r="KC13" i="29"/>
  <c r="KC18" i="29"/>
  <c r="KC14" i="29"/>
  <c r="KC5" i="29"/>
  <c r="KC9" i="29"/>
  <c r="KC8" i="29"/>
  <c r="KC15" i="29"/>
  <c r="KC17" i="29"/>
  <c r="KD4" i="29"/>
  <c r="KC16" i="29"/>
  <c r="KC10" i="29"/>
  <c r="KC11" i="29"/>
  <c r="KC12" i="29"/>
  <c r="AY294" i="4" a="1"/>
  <c r="AY294" i="4" s="1"/>
  <c r="AR294" i="4" a="1"/>
  <c r="AR294" i="4" s="1"/>
  <c r="AX297" i="4" a="1"/>
  <c r="AX297" i="4" s="1"/>
  <c r="AV294" i="4" a="1"/>
  <c r="AV294" i="4" s="1"/>
  <c r="AS294" i="4" a="1"/>
  <c r="AS294" i="4" s="1"/>
  <c r="AW296" i="4" a="1"/>
  <c r="AW296" i="4" s="1"/>
  <c r="BA296" i="4" a="1"/>
  <c r="BA296" i="4" s="1"/>
  <c r="AN297" i="4" a="1"/>
  <c r="AN297" i="4" s="1"/>
  <c r="AQ295" i="4" a="1"/>
  <c r="AQ295" i="4" s="1"/>
  <c r="AZ294" i="4" a="1"/>
  <c r="AZ294" i="4" s="1"/>
  <c r="AU295" i="4" a="1"/>
  <c r="AU295" i="4" s="1"/>
  <c r="AO295" i="4" a="1"/>
  <c r="AO295" i="4" s="1"/>
  <c r="H380" i="4" l="1"/>
  <c r="BD380" i="4" s="1"/>
  <c r="I380" i="4"/>
  <c r="BE380" i="4" s="1"/>
  <c r="K380" i="4"/>
  <c r="BG380" i="4" s="1"/>
  <c r="Q380" i="4"/>
  <c r="BM380" i="4" s="1"/>
  <c r="S380" i="4"/>
  <c r="BO380" i="4" s="1"/>
  <c r="R380" i="4"/>
  <c r="BN380" i="4" s="1"/>
  <c r="T380" i="4"/>
  <c r="BP380" i="4" s="1"/>
  <c r="P380" i="4"/>
  <c r="BL380" i="4" s="1"/>
  <c r="O380" i="4"/>
  <c r="BK380" i="4" s="1"/>
  <c r="U381" i="4"/>
  <c r="BQ381" i="4" s="1"/>
  <c r="M380" i="4"/>
  <c r="BI380" i="4" s="1"/>
  <c r="G380" i="4"/>
  <c r="BC380" i="4" s="1"/>
  <c r="L380" i="4"/>
  <c r="BH380" i="4" s="1"/>
  <c r="J380" i="4"/>
  <c r="BF380" i="4" s="1"/>
  <c r="AM295" i="4" a="1"/>
  <c r="AM295" i="4" s="1"/>
  <c r="AP295" i="4" a="1"/>
  <c r="AP295" i="4" s="1"/>
  <c r="KD7" i="29"/>
  <c r="KD9" i="29"/>
  <c r="KE4" i="29"/>
  <c r="KD13" i="29"/>
  <c r="KD15" i="29"/>
  <c r="KD12" i="29"/>
  <c r="KD14" i="29"/>
  <c r="KD11" i="29"/>
  <c r="KD17" i="29"/>
  <c r="KD18" i="29"/>
  <c r="KD16" i="29"/>
  <c r="KD5" i="29"/>
  <c r="KD6" i="29"/>
  <c r="KD8" i="29"/>
  <c r="KD10" i="29"/>
  <c r="AY295" i="4" a="1"/>
  <c r="AY295" i="4" s="1"/>
  <c r="AV295" i="4" a="1"/>
  <c r="AV295" i="4" s="1"/>
  <c r="AX298" i="4" a="1"/>
  <c r="AX298" i="4" s="1"/>
  <c r="AR295" i="4" a="1"/>
  <c r="AR295" i="4" s="1"/>
  <c r="AS295" i="4" a="1"/>
  <c r="AS295" i="4" s="1"/>
  <c r="BA297" i="4" a="1"/>
  <c r="BA297" i="4" s="1"/>
  <c r="AQ296" i="4" a="1"/>
  <c r="AQ296" i="4" s="1"/>
  <c r="AO296" i="4" a="1"/>
  <c r="AO296" i="4" s="1"/>
  <c r="AW297" i="4" a="1"/>
  <c r="AW297" i="4" s="1"/>
  <c r="AN298" i="4" a="1"/>
  <c r="AN298" i="4" s="1"/>
  <c r="AU296" i="4" a="1"/>
  <c r="AU296" i="4" s="1"/>
  <c r="AZ295" i="4" a="1"/>
  <c r="AZ295" i="4" s="1"/>
  <c r="J381" i="4" l="1"/>
  <c r="BF381" i="4" s="1"/>
  <c r="L381" i="4"/>
  <c r="BH381" i="4" s="1"/>
  <c r="G381" i="4"/>
  <c r="BC381" i="4" s="1"/>
  <c r="M381" i="4"/>
  <c r="BI381" i="4" s="1"/>
  <c r="U382" i="4"/>
  <c r="BQ382" i="4" s="1"/>
  <c r="O381" i="4"/>
  <c r="BK381" i="4" s="1"/>
  <c r="P381" i="4"/>
  <c r="BL381" i="4" s="1"/>
  <c r="T381" i="4"/>
  <c r="BP381" i="4" s="1"/>
  <c r="R381" i="4"/>
  <c r="BN381" i="4" s="1"/>
  <c r="S381" i="4"/>
  <c r="BO381" i="4" s="1"/>
  <c r="Q381" i="4"/>
  <c r="BM381" i="4" s="1"/>
  <c r="K381" i="4"/>
  <c r="BG381" i="4" s="1"/>
  <c r="I381" i="4"/>
  <c r="BE381" i="4" s="1"/>
  <c r="H381" i="4"/>
  <c r="BD381" i="4" s="1"/>
  <c r="AM296" i="4" a="1"/>
  <c r="AM296" i="4" s="1"/>
  <c r="AP296" i="4" a="1"/>
  <c r="AP296" i="4" s="1"/>
  <c r="KE6" i="29"/>
  <c r="KE8" i="29"/>
  <c r="KE10" i="29"/>
  <c r="KE7" i="29"/>
  <c r="KE9" i="29"/>
  <c r="KE14" i="29"/>
  <c r="KE15" i="29"/>
  <c r="KE5" i="29"/>
  <c r="KE16" i="29"/>
  <c r="KE12" i="29"/>
  <c r="KF4" i="29"/>
  <c r="KE13" i="29"/>
  <c r="KE17" i="29"/>
  <c r="KE18" i="29"/>
  <c r="KE11" i="29"/>
  <c r="AY296" i="4" a="1"/>
  <c r="AY296" i="4" s="1"/>
  <c r="AV296" i="4" a="1"/>
  <c r="AV296" i="4" s="1"/>
  <c r="AX299" i="4" a="1"/>
  <c r="AX299" i="4" s="1"/>
  <c r="AS296" i="4" a="1"/>
  <c r="AS296" i="4" s="1"/>
  <c r="AR296" i="4" a="1"/>
  <c r="AR296" i="4" s="1"/>
  <c r="AW298" i="4" a="1"/>
  <c r="AW298" i="4" s="1"/>
  <c r="AU297" i="4" a="1"/>
  <c r="AU297" i="4" s="1"/>
  <c r="AO297" i="4" a="1"/>
  <c r="AO297" i="4" s="1"/>
  <c r="AQ297" i="4" a="1"/>
  <c r="AQ297" i="4" s="1"/>
  <c r="BA298" i="4" a="1"/>
  <c r="BA298" i="4" s="1"/>
  <c r="AN299" i="4" a="1"/>
  <c r="AN299" i="4" s="1"/>
  <c r="AZ296" i="4" a="1"/>
  <c r="AZ296" i="4" s="1"/>
  <c r="H382" i="4" l="1"/>
  <c r="BD382" i="4" s="1"/>
  <c r="I382" i="4"/>
  <c r="BE382" i="4" s="1"/>
  <c r="K382" i="4"/>
  <c r="BG382" i="4" s="1"/>
  <c r="Q382" i="4"/>
  <c r="BM382" i="4" s="1"/>
  <c r="S382" i="4"/>
  <c r="BO382" i="4" s="1"/>
  <c r="R382" i="4"/>
  <c r="BN382" i="4" s="1"/>
  <c r="T382" i="4"/>
  <c r="BP382" i="4" s="1"/>
  <c r="P382" i="4"/>
  <c r="BL382" i="4" s="1"/>
  <c r="O382" i="4"/>
  <c r="BK382" i="4" s="1"/>
  <c r="U383" i="4"/>
  <c r="BQ383" i="4" s="1"/>
  <c r="M382" i="4"/>
  <c r="BI382" i="4" s="1"/>
  <c r="G382" i="4"/>
  <c r="BC382" i="4" s="1"/>
  <c r="L382" i="4"/>
  <c r="BH382" i="4" s="1"/>
  <c r="J382" i="4"/>
  <c r="BF382" i="4" s="1"/>
  <c r="AM297" i="4" a="1"/>
  <c r="AM297" i="4" s="1"/>
  <c r="AP297" i="4" a="1"/>
  <c r="AP297" i="4" s="1"/>
  <c r="KF6" i="29"/>
  <c r="KF8" i="29"/>
  <c r="KF7" i="29"/>
  <c r="KF11" i="29"/>
  <c r="KF5" i="29"/>
  <c r="KF12" i="29"/>
  <c r="KF15" i="29"/>
  <c r="KF18" i="29"/>
  <c r="KF14" i="29"/>
  <c r="KG4" i="29"/>
  <c r="KF13" i="29"/>
  <c r="KF9" i="29"/>
  <c r="KF16" i="29"/>
  <c r="KF17" i="29"/>
  <c r="KF10" i="29"/>
  <c r="AY297" i="4" a="1"/>
  <c r="AY297" i="4" s="1"/>
  <c r="AS297" i="4" a="1"/>
  <c r="AS297" i="4" s="1"/>
  <c r="AV297" i="4" a="1"/>
  <c r="AV297" i="4" s="1"/>
  <c r="AR297" i="4" a="1"/>
  <c r="AR297" i="4" s="1"/>
  <c r="AX300" i="4" a="1"/>
  <c r="AX300" i="4" s="1"/>
  <c r="AU298" i="4" a="1"/>
  <c r="AU298" i="4" s="1"/>
  <c r="AZ297" i="4" a="1"/>
  <c r="AZ297" i="4" s="1"/>
  <c r="AN300" i="4" a="1"/>
  <c r="AN300" i="4" s="1"/>
  <c r="AO298" i="4" a="1"/>
  <c r="AO298" i="4" s="1"/>
  <c r="AW299" i="4" a="1"/>
  <c r="AW299" i="4" s="1"/>
  <c r="BA299" i="4" a="1"/>
  <c r="BA299" i="4" s="1"/>
  <c r="AQ298" i="4" a="1"/>
  <c r="AQ298" i="4" s="1"/>
  <c r="J383" i="4" l="1"/>
  <c r="BF383" i="4" s="1"/>
  <c r="L383" i="4"/>
  <c r="BH383" i="4" s="1"/>
  <c r="G383" i="4"/>
  <c r="BC383" i="4" s="1"/>
  <c r="M383" i="4"/>
  <c r="BI383" i="4" s="1"/>
  <c r="U384" i="4"/>
  <c r="BQ384" i="4" s="1"/>
  <c r="O383" i="4"/>
  <c r="BK383" i="4" s="1"/>
  <c r="P383" i="4"/>
  <c r="BL383" i="4" s="1"/>
  <c r="T383" i="4"/>
  <c r="BP383" i="4" s="1"/>
  <c r="R383" i="4"/>
  <c r="BN383" i="4" s="1"/>
  <c r="S383" i="4"/>
  <c r="BO383" i="4" s="1"/>
  <c r="Q383" i="4"/>
  <c r="BM383" i="4" s="1"/>
  <c r="K383" i="4"/>
  <c r="BG383" i="4" s="1"/>
  <c r="I383" i="4"/>
  <c r="BE383" i="4" s="1"/>
  <c r="H383" i="4"/>
  <c r="BD383" i="4" s="1"/>
  <c r="AM298" i="4" a="1"/>
  <c r="AM298" i="4" s="1"/>
  <c r="AP298" i="4" a="1"/>
  <c r="AP298" i="4" s="1"/>
  <c r="KG17" i="29"/>
  <c r="KG8" i="29"/>
  <c r="KG7" i="29"/>
  <c r="KG9" i="29"/>
  <c r="KG11" i="29"/>
  <c r="KG15" i="29"/>
  <c r="KG10" i="29"/>
  <c r="KG16" i="29"/>
  <c r="KG5" i="29"/>
  <c r="KG6" i="29"/>
  <c r="KG13" i="29"/>
  <c r="KH4" i="29"/>
  <c r="KG18" i="29"/>
  <c r="KG12" i="29"/>
  <c r="KG14" i="29"/>
  <c r="AY298" i="4" a="1"/>
  <c r="AY298" i="4" s="1"/>
  <c r="AS298" i="4" a="1"/>
  <c r="AS298" i="4" s="1"/>
  <c r="AX301" i="4" a="1"/>
  <c r="AX301" i="4" s="1"/>
  <c r="AV298" i="4" a="1"/>
  <c r="AV298" i="4" s="1"/>
  <c r="AR298" i="4" a="1"/>
  <c r="AR298" i="4" s="1"/>
  <c r="BA300" i="4" a="1"/>
  <c r="BA300" i="4" s="1"/>
  <c r="AQ299" i="4" a="1"/>
  <c r="AQ299" i="4" s="1"/>
  <c r="AW300" i="4" a="1"/>
  <c r="AW300" i="4" s="1"/>
  <c r="AZ298" i="4" a="1"/>
  <c r="AZ298" i="4" s="1"/>
  <c r="AU299" i="4" a="1"/>
  <c r="AU299" i="4" s="1"/>
  <c r="AO299" i="4" a="1"/>
  <c r="AO299" i="4" s="1"/>
  <c r="AN301" i="4" a="1"/>
  <c r="AN301" i="4" s="1"/>
  <c r="H384" i="4" l="1"/>
  <c r="BD384" i="4" s="1"/>
  <c r="I384" i="4"/>
  <c r="BE384" i="4" s="1"/>
  <c r="K384" i="4"/>
  <c r="BG384" i="4" s="1"/>
  <c r="Q384" i="4"/>
  <c r="BM384" i="4" s="1"/>
  <c r="S384" i="4"/>
  <c r="BO384" i="4" s="1"/>
  <c r="R384" i="4"/>
  <c r="BN384" i="4" s="1"/>
  <c r="T384" i="4"/>
  <c r="BP384" i="4" s="1"/>
  <c r="P384" i="4"/>
  <c r="BL384" i="4" s="1"/>
  <c r="O384" i="4"/>
  <c r="BK384" i="4" s="1"/>
  <c r="U385" i="4"/>
  <c r="BQ385" i="4" s="1"/>
  <c r="M384" i="4"/>
  <c r="BI384" i="4" s="1"/>
  <c r="G384" i="4"/>
  <c r="BC384" i="4" s="1"/>
  <c r="L384" i="4"/>
  <c r="BH384" i="4" s="1"/>
  <c r="J384" i="4"/>
  <c r="BF384" i="4" s="1"/>
  <c r="AM299" i="4" a="1"/>
  <c r="AM299" i="4" s="1"/>
  <c r="AP299" i="4" a="1"/>
  <c r="AP299" i="4" s="1"/>
  <c r="KH11" i="29"/>
  <c r="KH16" i="29"/>
  <c r="KH5" i="29"/>
  <c r="KH7" i="29"/>
  <c r="KH8" i="29"/>
  <c r="KH17" i="29"/>
  <c r="KH18" i="29"/>
  <c r="KH6" i="29"/>
  <c r="KI4" i="29"/>
  <c r="KH15" i="29"/>
  <c r="KH13" i="29"/>
  <c r="KH12" i="29"/>
  <c r="KH14" i="29"/>
  <c r="KH9" i="29"/>
  <c r="KH10" i="29"/>
  <c r="AY299" i="4" a="1"/>
  <c r="AY299" i="4" s="1"/>
  <c r="AX302" i="4" a="1"/>
  <c r="AX302" i="4" s="1"/>
  <c r="AS299" i="4" a="1"/>
  <c r="AS299" i="4" s="1"/>
  <c r="AR299" i="4" a="1"/>
  <c r="AR299" i="4" s="1"/>
  <c r="AV299" i="4" a="1"/>
  <c r="AV299" i="4" s="1"/>
  <c r="AO300" i="4" a="1"/>
  <c r="AO300" i="4" s="1"/>
  <c r="AQ300" i="4" a="1"/>
  <c r="AQ300" i="4" s="1"/>
  <c r="AZ299" i="4" a="1"/>
  <c r="AZ299" i="4" s="1"/>
  <c r="AN302" i="4" a="1"/>
  <c r="AN302" i="4" s="1"/>
  <c r="AU300" i="4" a="1"/>
  <c r="AU300" i="4" s="1"/>
  <c r="BA301" i="4" a="1"/>
  <c r="BA301" i="4" s="1"/>
  <c r="AW301" i="4" a="1"/>
  <c r="AW301" i="4" s="1"/>
  <c r="J385" i="4" l="1"/>
  <c r="BF385" i="4" s="1"/>
  <c r="L385" i="4"/>
  <c r="BH385" i="4" s="1"/>
  <c r="G385" i="4"/>
  <c r="BC385" i="4" s="1"/>
  <c r="M385" i="4"/>
  <c r="BI385" i="4" s="1"/>
  <c r="U386" i="4"/>
  <c r="BQ386" i="4" s="1"/>
  <c r="O385" i="4"/>
  <c r="BK385" i="4" s="1"/>
  <c r="P385" i="4"/>
  <c r="BL385" i="4" s="1"/>
  <c r="T385" i="4"/>
  <c r="BP385" i="4" s="1"/>
  <c r="R385" i="4"/>
  <c r="BN385" i="4" s="1"/>
  <c r="S385" i="4"/>
  <c r="BO385" i="4" s="1"/>
  <c r="Q385" i="4"/>
  <c r="BM385" i="4" s="1"/>
  <c r="K385" i="4"/>
  <c r="BG385" i="4" s="1"/>
  <c r="I385" i="4"/>
  <c r="BE385" i="4" s="1"/>
  <c r="H385" i="4"/>
  <c r="BD385" i="4" s="1"/>
  <c r="AM300" i="4" a="1"/>
  <c r="AM300" i="4" s="1"/>
  <c r="AP300" i="4" a="1"/>
  <c r="AP300" i="4" s="1"/>
  <c r="KI9" i="29"/>
  <c r="KI14" i="29"/>
  <c r="KI15" i="29"/>
  <c r="KI11" i="29"/>
  <c r="KJ4" i="29"/>
  <c r="KI7" i="29"/>
  <c r="KI12" i="29"/>
  <c r="KI18" i="29"/>
  <c r="KI16" i="29"/>
  <c r="KI17" i="29"/>
  <c r="KI6" i="29"/>
  <c r="KI8" i="29"/>
  <c r="KI10" i="29"/>
  <c r="KI13" i="29"/>
  <c r="KI5" i="29"/>
  <c r="AY300" i="4" a="1"/>
  <c r="AY300" i="4" s="1"/>
  <c r="AV300" i="4" a="1"/>
  <c r="AV300" i="4" s="1"/>
  <c r="AR300" i="4" a="1"/>
  <c r="AR300" i="4" s="1"/>
  <c r="AS300" i="4" a="1"/>
  <c r="AS300" i="4" s="1"/>
  <c r="AX303" i="4" a="1"/>
  <c r="AX303" i="4" s="1"/>
  <c r="AN303" i="4" a="1"/>
  <c r="AN303" i="4" s="1"/>
  <c r="AO301" i="4" a="1"/>
  <c r="AO301" i="4" s="1"/>
  <c r="AW302" i="4" a="1"/>
  <c r="AW302" i="4" s="1"/>
  <c r="BA302" i="4" a="1"/>
  <c r="BA302" i="4" s="1"/>
  <c r="AZ300" i="4" a="1"/>
  <c r="AZ300" i="4" s="1"/>
  <c r="AU301" i="4" a="1"/>
  <c r="AU301" i="4" s="1"/>
  <c r="AQ301" i="4" a="1"/>
  <c r="AQ301" i="4" s="1"/>
  <c r="H386" i="4" l="1"/>
  <c r="BD386" i="4" s="1"/>
  <c r="I386" i="4"/>
  <c r="BE386" i="4" s="1"/>
  <c r="K386" i="4"/>
  <c r="BG386" i="4" s="1"/>
  <c r="Q386" i="4"/>
  <c r="BM386" i="4" s="1"/>
  <c r="S386" i="4"/>
  <c r="BO386" i="4" s="1"/>
  <c r="R386" i="4"/>
  <c r="BN386" i="4" s="1"/>
  <c r="T386" i="4"/>
  <c r="BP386" i="4" s="1"/>
  <c r="P386" i="4"/>
  <c r="BL386" i="4" s="1"/>
  <c r="O386" i="4"/>
  <c r="BK386" i="4" s="1"/>
  <c r="U387" i="4"/>
  <c r="BQ387" i="4" s="1"/>
  <c r="M386" i="4"/>
  <c r="BI386" i="4" s="1"/>
  <c r="G386" i="4"/>
  <c r="BC386" i="4" s="1"/>
  <c r="L386" i="4"/>
  <c r="BH386" i="4" s="1"/>
  <c r="J386" i="4"/>
  <c r="BF386" i="4" s="1"/>
  <c r="AM301" i="4" a="1"/>
  <c r="AM301" i="4" s="1"/>
  <c r="AP301" i="4" a="1"/>
  <c r="AP301" i="4" s="1"/>
  <c r="KJ7" i="29"/>
  <c r="KJ5" i="29"/>
  <c r="KJ6" i="29"/>
  <c r="KK4" i="29"/>
  <c r="KJ8" i="29"/>
  <c r="KJ14" i="29"/>
  <c r="KJ9" i="29"/>
  <c r="KJ12" i="29"/>
  <c r="KJ13" i="29"/>
  <c r="KJ10" i="29"/>
  <c r="KJ11" i="29"/>
  <c r="KJ17" i="29"/>
  <c r="KJ18" i="29"/>
  <c r="KJ15" i="29"/>
  <c r="KJ16" i="29"/>
  <c r="AY301" i="4" a="1"/>
  <c r="AY301" i="4" s="1"/>
  <c r="AX304" i="4" a="1"/>
  <c r="AX304" i="4" s="1"/>
  <c r="AS301" i="4" a="1"/>
  <c r="AS301" i="4" s="1"/>
  <c r="AV301" i="4" a="1"/>
  <c r="AV301" i="4" s="1"/>
  <c r="AR301" i="4" a="1"/>
  <c r="AR301" i="4" s="1"/>
  <c r="AQ302" i="4" a="1"/>
  <c r="AQ302" i="4" s="1"/>
  <c r="AW303" i="4" a="1"/>
  <c r="AW303" i="4" s="1"/>
  <c r="BA303" i="4" a="1"/>
  <c r="BA303" i="4" s="1"/>
  <c r="AO302" i="4" a="1"/>
  <c r="AO302" i="4" s="1"/>
  <c r="AU302" i="4" a="1"/>
  <c r="AU302" i="4" s="1"/>
  <c r="AN304" i="4" a="1"/>
  <c r="AN304" i="4" s="1"/>
  <c r="AZ301" i="4" a="1"/>
  <c r="AZ301" i="4" s="1"/>
  <c r="J387" i="4" l="1"/>
  <c r="BF387" i="4" s="1"/>
  <c r="L387" i="4"/>
  <c r="BH387" i="4" s="1"/>
  <c r="G387" i="4"/>
  <c r="BC387" i="4" s="1"/>
  <c r="M387" i="4"/>
  <c r="BI387" i="4" s="1"/>
  <c r="U388" i="4"/>
  <c r="BQ388" i="4" s="1"/>
  <c r="O387" i="4"/>
  <c r="BK387" i="4" s="1"/>
  <c r="P387" i="4"/>
  <c r="BL387" i="4" s="1"/>
  <c r="T387" i="4"/>
  <c r="BP387" i="4" s="1"/>
  <c r="R387" i="4"/>
  <c r="BN387" i="4" s="1"/>
  <c r="S387" i="4"/>
  <c r="BO387" i="4" s="1"/>
  <c r="Q387" i="4"/>
  <c r="BM387" i="4" s="1"/>
  <c r="K387" i="4"/>
  <c r="BG387" i="4" s="1"/>
  <c r="I387" i="4"/>
  <c r="BE387" i="4" s="1"/>
  <c r="H387" i="4"/>
  <c r="BD387" i="4" s="1"/>
  <c r="AM302" i="4" a="1"/>
  <c r="AM302" i="4" s="1"/>
  <c r="AP302" i="4" a="1"/>
  <c r="AP302" i="4" s="1"/>
  <c r="KK18" i="29"/>
  <c r="KK14" i="29"/>
  <c r="KL4" i="29"/>
  <c r="KK10" i="29"/>
  <c r="KK11" i="29"/>
  <c r="KK13" i="29"/>
  <c r="KK9" i="29"/>
  <c r="KK8" i="29"/>
  <c r="KK15" i="29"/>
  <c r="KK16" i="29"/>
  <c r="KK17" i="29"/>
  <c r="KK5" i="29"/>
  <c r="KK12" i="29"/>
  <c r="KK6" i="29"/>
  <c r="KK7" i="29"/>
  <c r="AY302" i="4" a="1"/>
  <c r="AY302" i="4" s="1"/>
  <c r="AV302" i="4" a="1"/>
  <c r="AV302" i="4" s="1"/>
  <c r="AS302" i="4" a="1"/>
  <c r="AS302" i="4" s="1"/>
  <c r="AX305" i="4" a="1"/>
  <c r="AX305" i="4" s="1"/>
  <c r="AR302" i="4" a="1"/>
  <c r="AR302" i="4" s="1"/>
  <c r="BA304" i="4" a="1"/>
  <c r="BA304" i="4" s="1"/>
  <c r="AU303" i="4" a="1"/>
  <c r="AU303" i="4" s="1"/>
  <c r="AW304" i="4" a="1"/>
  <c r="AW304" i="4" s="1"/>
  <c r="AO303" i="4" a="1"/>
  <c r="AO303" i="4" s="1"/>
  <c r="AZ302" i="4" a="1"/>
  <c r="AZ302" i="4" s="1"/>
  <c r="AN305" i="4" a="1"/>
  <c r="AN305" i="4" s="1"/>
  <c r="AQ303" i="4" a="1"/>
  <c r="AQ303" i="4" s="1"/>
  <c r="H388" i="4" l="1"/>
  <c r="BD388" i="4" s="1"/>
  <c r="I388" i="4"/>
  <c r="BE388" i="4" s="1"/>
  <c r="K388" i="4"/>
  <c r="BG388" i="4" s="1"/>
  <c r="Q388" i="4"/>
  <c r="BM388" i="4" s="1"/>
  <c r="S388" i="4"/>
  <c r="BO388" i="4" s="1"/>
  <c r="R388" i="4"/>
  <c r="BN388" i="4" s="1"/>
  <c r="T388" i="4"/>
  <c r="BP388" i="4" s="1"/>
  <c r="P388" i="4"/>
  <c r="BL388" i="4" s="1"/>
  <c r="O388" i="4"/>
  <c r="BK388" i="4" s="1"/>
  <c r="U389" i="4"/>
  <c r="BQ389" i="4" s="1"/>
  <c r="M388" i="4"/>
  <c r="BI388" i="4" s="1"/>
  <c r="G388" i="4"/>
  <c r="BC388" i="4" s="1"/>
  <c r="L388" i="4"/>
  <c r="BH388" i="4" s="1"/>
  <c r="J388" i="4"/>
  <c r="BF388" i="4" s="1"/>
  <c r="AM303" i="4" a="1"/>
  <c r="AM303" i="4" s="1"/>
  <c r="AP303" i="4" a="1"/>
  <c r="AP303" i="4" s="1"/>
  <c r="KL15" i="29"/>
  <c r="KL16" i="29"/>
  <c r="KL17" i="29"/>
  <c r="KL12" i="29"/>
  <c r="KM4" i="29"/>
  <c r="KL13" i="29"/>
  <c r="KL5" i="29"/>
  <c r="KL8" i="29"/>
  <c r="KL14" i="29"/>
  <c r="KL6" i="29"/>
  <c r="KL18" i="29"/>
  <c r="KL7" i="29"/>
  <c r="KL9" i="29"/>
  <c r="KL10" i="29"/>
  <c r="KL11" i="29"/>
  <c r="AY303" i="4" a="1"/>
  <c r="AY303" i="4" s="1"/>
  <c r="AR303" i="4" a="1"/>
  <c r="AR303" i="4" s="1"/>
  <c r="AS303" i="4" a="1"/>
  <c r="AS303" i="4" s="1"/>
  <c r="AX306" i="4" a="1"/>
  <c r="AX306" i="4" s="1"/>
  <c r="AV303" i="4" a="1"/>
  <c r="AV303" i="4" s="1"/>
  <c r="AO304" i="4" a="1"/>
  <c r="AO304" i="4" s="1"/>
  <c r="AW305" i="4" a="1"/>
  <c r="AW305" i="4" s="1"/>
  <c r="AN306" i="4" a="1"/>
  <c r="AN306" i="4" s="1"/>
  <c r="AU304" i="4" a="1"/>
  <c r="AU304" i="4" s="1"/>
  <c r="BA305" i="4" a="1"/>
  <c r="BA305" i="4" s="1"/>
  <c r="AQ304" i="4" a="1"/>
  <c r="AQ304" i="4" s="1"/>
  <c r="AZ303" i="4" a="1"/>
  <c r="AZ303" i="4" s="1"/>
  <c r="J389" i="4" l="1"/>
  <c r="BF389" i="4" s="1"/>
  <c r="L389" i="4"/>
  <c r="BH389" i="4" s="1"/>
  <c r="G389" i="4"/>
  <c r="BC389" i="4" s="1"/>
  <c r="M389" i="4"/>
  <c r="BI389" i="4" s="1"/>
  <c r="U390" i="4"/>
  <c r="BQ390" i="4" s="1"/>
  <c r="O389" i="4"/>
  <c r="BK389" i="4" s="1"/>
  <c r="P389" i="4"/>
  <c r="BL389" i="4" s="1"/>
  <c r="T389" i="4"/>
  <c r="BP389" i="4" s="1"/>
  <c r="R389" i="4"/>
  <c r="BN389" i="4" s="1"/>
  <c r="S389" i="4"/>
  <c r="BO389" i="4" s="1"/>
  <c r="Q389" i="4"/>
  <c r="BM389" i="4" s="1"/>
  <c r="K389" i="4"/>
  <c r="BG389" i="4" s="1"/>
  <c r="I389" i="4"/>
  <c r="BE389" i="4" s="1"/>
  <c r="H389" i="4"/>
  <c r="BD389" i="4" s="1"/>
  <c r="AM304" i="4" a="1"/>
  <c r="AM304" i="4" s="1"/>
  <c r="AP304" i="4" a="1"/>
  <c r="AP304" i="4" s="1"/>
  <c r="KM11" i="29"/>
  <c r="KM6" i="29"/>
  <c r="KM15" i="29"/>
  <c r="KM17" i="29"/>
  <c r="KM18" i="29"/>
  <c r="KM13" i="29"/>
  <c r="KN4" i="29"/>
  <c r="KM9" i="29"/>
  <c r="KM7" i="29"/>
  <c r="KM8" i="29"/>
  <c r="KM16" i="29"/>
  <c r="KM5" i="29"/>
  <c r="KM14" i="29"/>
  <c r="KM10" i="29"/>
  <c r="KM12" i="29"/>
  <c r="AY304" i="4" a="1"/>
  <c r="AY304" i="4" s="1"/>
  <c r="AV304" i="4" a="1"/>
  <c r="AV304" i="4" s="1"/>
  <c r="AX307" i="4" a="1"/>
  <c r="AX307" i="4" s="1"/>
  <c r="AS304" i="4" a="1"/>
  <c r="AS304" i="4" s="1"/>
  <c r="AR304" i="4" a="1"/>
  <c r="AR304" i="4" s="1"/>
  <c r="AZ304" i="4" a="1"/>
  <c r="AZ304" i="4" s="1"/>
  <c r="AN307" i="4" a="1"/>
  <c r="AN307" i="4" s="1"/>
  <c r="AQ305" i="4" a="1"/>
  <c r="AQ305" i="4" s="1"/>
  <c r="AU305" i="4" a="1"/>
  <c r="AU305" i="4" s="1"/>
  <c r="BA306" i="4" a="1"/>
  <c r="BA306" i="4" s="1"/>
  <c r="AW306" i="4" a="1"/>
  <c r="AW306" i="4" s="1"/>
  <c r="AO305" i="4" a="1"/>
  <c r="AO305" i="4" s="1"/>
  <c r="H390" i="4" l="1"/>
  <c r="BD390" i="4" s="1"/>
  <c r="I390" i="4"/>
  <c r="BE390" i="4" s="1"/>
  <c r="K390" i="4"/>
  <c r="BG390" i="4" s="1"/>
  <c r="Q390" i="4"/>
  <c r="BM390" i="4" s="1"/>
  <c r="S390" i="4"/>
  <c r="BO390" i="4" s="1"/>
  <c r="R390" i="4"/>
  <c r="BN390" i="4" s="1"/>
  <c r="T390" i="4"/>
  <c r="BP390" i="4" s="1"/>
  <c r="P390" i="4"/>
  <c r="BL390" i="4" s="1"/>
  <c r="O390" i="4"/>
  <c r="BK390" i="4" s="1"/>
  <c r="U391" i="4"/>
  <c r="BQ391" i="4" s="1"/>
  <c r="M390" i="4"/>
  <c r="BI390" i="4" s="1"/>
  <c r="G390" i="4"/>
  <c r="BC390" i="4" s="1"/>
  <c r="L390" i="4"/>
  <c r="BH390" i="4" s="1"/>
  <c r="J390" i="4"/>
  <c r="BF390" i="4" s="1"/>
  <c r="AM305" i="4" a="1"/>
  <c r="AM305" i="4" s="1"/>
  <c r="AP305" i="4" a="1"/>
  <c r="AP305" i="4" s="1"/>
  <c r="KN13" i="29"/>
  <c r="KO4" i="29"/>
  <c r="KN8" i="29"/>
  <c r="KN16" i="29"/>
  <c r="KN17" i="29"/>
  <c r="KN18" i="29"/>
  <c r="KN12" i="29"/>
  <c r="KN6" i="29"/>
  <c r="KN7" i="29"/>
  <c r="KN11" i="29"/>
  <c r="KN14" i="29"/>
  <c r="KN9" i="29"/>
  <c r="KN10" i="29"/>
  <c r="KN15" i="29"/>
  <c r="KN5" i="29"/>
  <c r="AY305" i="4" a="1"/>
  <c r="AY305" i="4" s="1"/>
  <c r="AX308" i="4" a="1"/>
  <c r="AX308" i="4" s="1"/>
  <c r="AR305" i="4" a="1"/>
  <c r="AR305" i="4" s="1"/>
  <c r="AS305" i="4" a="1"/>
  <c r="AS305" i="4" s="1"/>
  <c r="AV305" i="4" a="1"/>
  <c r="AV305" i="4" s="1"/>
  <c r="AU306" i="4" a="1"/>
  <c r="AU306" i="4" s="1"/>
  <c r="AO306" i="4" a="1"/>
  <c r="AO306" i="4" s="1"/>
  <c r="AQ306" i="4" a="1"/>
  <c r="AQ306" i="4" s="1"/>
  <c r="AZ305" i="4" a="1"/>
  <c r="AZ305" i="4" s="1"/>
  <c r="BA307" i="4" a="1"/>
  <c r="BA307" i="4" s="1"/>
  <c r="AW307" i="4" a="1"/>
  <c r="AW307" i="4" s="1"/>
  <c r="AN308" i="4" a="1"/>
  <c r="AN308" i="4" s="1"/>
  <c r="J391" i="4" l="1"/>
  <c r="BF391" i="4" s="1"/>
  <c r="L391" i="4"/>
  <c r="BH391" i="4" s="1"/>
  <c r="G391" i="4"/>
  <c r="BC391" i="4" s="1"/>
  <c r="M391" i="4"/>
  <c r="BI391" i="4" s="1"/>
  <c r="U392" i="4"/>
  <c r="BQ392" i="4" s="1"/>
  <c r="O391" i="4"/>
  <c r="BK391" i="4" s="1"/>
  <c r="P391" i="4"/>
  <c r="BL391" i="4" s="1"/>
  <c r="T391" i="4"/>
  <c r="BP391" i="4" s="1"/>
  <c r="R391" i="4"/>
  <c r="BN391" i="4" s="1"/>
  <c r="S391" i="4"/>
  <c r="BO391" i="4" s="1"/>
  <c r="Q391" i="4"/>
  <c r="BM391" i="4" s="1"/>
  <c r="K391" i="4"/>
  <c r="BG391" i="4" s="1"/>
  <c r="I391" i="4"/>
  <c r="BE391" i="4" s="1"/>
  <c r="H391" i="4"/>
  <c r="BD391" i="4" s="1"/>
  <c r="AM306" i="4" a="1"/>
  <c r="AM306" i="4" s="1"/>
  <c r="AP306" i="4" a="1"/>
  <c r="AP306" i="4" s="1"/>
  <c r="KO15" i="29"/>
  <c r="KO16" i="29"/>
  <c r="KO17" i="29"/>
  <c r="KO18" i="29"/>
  <c r="KO10" i="29"/>
  <c r="KO11" i="29"/>
  <c r="KO12" i="29"/>
  <c r="KO8" i="29"/>
  <c r="KP4" i="29"/>
  <c r="KO5" i="29"/>
  <c r="KO6" i="29"/>
  <c r="KO7" i="29"/>
  <c r="KO13" i="29"/>
  <c r="KO9" i="29"/>
  <c r="KO14" i="29"/>
  <c r="AY306" i="4" a="1"/>
  <c r="AY306" i="4" s="1"/>
  <c r="AS306" i="4" a="1"/>
  <c r="AS306" i="4" s="1"/>
  <c r="AX309" i="4" a="1"/>
  <c r="AX309" i="4" s="1"/>
  <c r="AV306" i="4" a="1"/>
  <c r="AV306" i="4" s="1"/>
  <c r="AR306" i="4" a="1"/>
  <c r="AR306" i="4" s="1"/>
  <c r="AO307" i="4" a="1"/>
  <c r="AO307" i="4" s="1"/>
  <c r="AQ307" i="4" a="1"/>
  <c r="AQ307" i="4" s="1"/>
  <c r="BA308" i="4" a="1"/>
  <c r="BA308" i="4" s="1"/>
  <c r="AN309" i="4" a="1"/>
  <c r="AN309" i="4" s="1"/>
  <c r="AU307" i="4" a="1"/>
  <c r="AU307" i="4" s="1"/>
  <c r="AW308" i="4" a="1"/>
  <c r="AW308" i="4" s="1"/>
  <c r="AZ306" i="4" a="1"/>
  <c r="AZ306" i="4" s="1"/>
  <c r="H392" i="4" l="1"/>
  <c r="BD392" i="4" s="1"/>
  <c r="I392" i="4"/>
  <c r="BE392" i="4" s="1"/>
  <c r="K392" i="4"/>
  <c r="BG392" i="4" s="1"/>
  <c r="Q392" i="4"/>
  <c r="BM392" i="4" s="1"/>
  <c r="S392" i="4"/>
  <c r="BO392" i="4" s="1"/>
  <c r="R392" i="4"/>
  <c r="BN392" i="4" s="1"/>
  <c r="T392" i="4"/>
  <c r="BP392" i="4" s="1"/>
  <c r="P392" i="4"/>
  <c r="BL392" i="4" s="1"/>
  <c r="O392" i="4"/>
  <c r="BK392" i="4" s="1"/>
  <c r="U393" i="4"/>
  <c r="BQ393" i="4" s="1"/>
  <c r="M392" i="4"/>
  <c r="BI392" i="4" s="1"/>
  <c r="G392" i="4"/>
  <c r="BC392" i="4" s="1"/>
  <c r="L392" i="4"/>
  <c r="BH392" i="4" s="1"/>
  <c r="J392" i="4"/>
  <c r="BF392" i="4" s="1"/>
  <c r="AM307" i="4" a="1"/>
  <c r="AM307" i="4" s="1"/>
  <c r="AP307" i="4" a="1"/>
  <c r="AP307" i="4" s="1"/>
  <c r="KP15" i="29"/>
  <c r="KP17" i="29"/>
  <c r="KQ4" i="29"/>
  <c r="KP12" i="29"/>
  <c r="KP13" i="29"/>
  <c r="KP14" i="29"/>
  <c r="KP7" i="29"/>
  <c r="KP18" i="29"/>
  <c r="KP11" i="29"/>
  <c r="KP5" i="29"/>
  <c r="KP6" i="29"/>
  <c r="KP16" i="29"/>
  <c r="KP8" i="29"/>
  <c r="KP9" i="29"/>
  <c r="KP10" i="29"/>
  <c r="AY307" i="4" a="1"/>
  <c r="AY307" i="4" s="1"/>
  <c r="AV307" i="4" a="1"/>
  <c r="AV307" i="4" s="1"/>
  <c r="AX310" i="4" a="1"/>
  <c r="AX310" i="4" s="1"/>
  <c r="AR307" i="4" a="1"/>
  <c r="AR307" i="4" s="1"/>
  <c r="AS307" i="4" a="1"/>
  <c r="AS307" i="4" s="1"/>
  <c r="AZ307" i="4" a="1"/>
  <c r="AZ307" i="4" s="1"/>
  <c r="AU308" i="4" a="1"/>
  <c r="AU308" i="4" s="1"/>
  <c r="AQ308" i="4" a="1"/>
  <c r="AQ308" i="4" s="1"/>
  <c r="AW309" i="4" a="1"/>
  <c r="AW309" i="4" s="1"/>
  <c r="AO308" i="4" a="1"/>
  <c r="AO308" i="4" s="1"/>
  <c r="AN310" i="4" a="1"/>
  <c r="AN310" i="4" s="1"/>
  <c r="BA309" i="4" a="1"/>
  <c r="BA309" i="4" s="1"/>
  <c r="J393" i="4" l="1"/>
  <c r="BF393" i="4" s="1"/>
  <c r="L393" i="4"/>
  <c r="BH393" i="4" s="1"/>
  <c r="G393" i="4"/>
  <c r="BC393" i="4" s="1"/>
  <c r="M393" i="4"/>
  <c r="BI393" i="4" s="1"/>
  <c r="U394" i="4"/>
  <c r="BQ394" i="4" s="1"/>
  <c r="O393" i="4"/>
  <c r="BK393" i="4" s="1"/>
  <c r="P393" i="4"/>
  <c r="BL393" i="4" s="1"/>
  <c r="T393" i="4"/>
  <c r="BP393" i="4" s="1"/>
  <c r="R393" i="4"/>
  <c r="BN393" i="4" s="1"/>
  <c r="S393" i="4"/>
  <c r="BO393" i="4" s="1"/>
  <c r="Q393" i="4"/>
  <c r="BM393" i="4" s="1"/>
  <c r="K393" i="4"/>
  <c r="BG393" i="4" s="1"/>
  <c r="I393" i="4"/>
  <c r="BE393" i="4" s="1"/>
  <c r="H393" i="4"/>
  <c r="BD393" i="4" s="1"/>
  <c r="AM308" i="4" a="1"/>
  <c r="AM308" i="4" s="1"/>
  <c r="AP308" i="4" a="1"/>
  <c r="AP308" i="4" s="1"/>
  <c r="KQ15" i="29"/>
  <c r="KQ16" i="29"/>
  <c r="KQ5" i="29"/>
  <c r="KQ9" i="29"/>
  <c r="KQ11" i="29"/>
  <c r="KQ12" i="29"/>
  <c r="KQ18" i="29"/>
  <c r="KQ8" i="29"/>
  <c r="KQ13" i="29"/>
  <c r="KQ17" i="29"/>
  <c r="KQ6" i="29"/>
  <c r="KQ7" i="29"/>
  <c r="KQ14" i="29"/>
  <c r="KR4" i="29"/>
  <c r="KQ10" i="29"/>
  <c r="AY308" i="4" a="1"/>
  <c r="AY308" i="4" s="1"/>
  <c r="AX311" i="4" a="1"/>
  <c r="AX311" i="4" s="1"/>
  <c r="AR308" i="4" a="1"/>
  <c r="AR308" i="4" s="1"/>
  <c r="AS308" i="4" a="1"/>
  <c r="AS308" i="4" s="1"/>
  <c r="AV308" i="4" a="1"/>
  <c r="AV308" i="4" s="1"/>
  <c r="AO309" i="4" a="1"/>
  <c r="AO309" i="4" s="1"/>
  <c r="AQ309" i="4" a="1"/>
  <c r="AQ309" i="4" s="1"/>
  <c r="AW310" i="4" a="1"/>
  <c r="AW310" i="4" s="1"/>
  <c r="BA310" i="4" a="1"/>
  <c r="BA310" i="4" s="1"/>
  <c r="AU309" i="4" a="1"/>
  <c r="AU309" i="4" s="1"/>
  <c r="AZ308" i="4" a="1"/>
  <c r="AZ308" i="4" s="1"/>
  <c r="AN311" i="4" a="1"/>
  <c r="AN311" i="4" s="1"/>
  <c r="H394" i="4" l="1"/>
  <c r="BD394" i="4" s="1"/>
  <c r="I394" i="4"/>
  <c r="BE394" i="4" s="1"/>
  <c r="K394" i="4"/>
  <c r="BG394" i="4" s="1"/>
  <c r="Q394" i="4"/>
  <c r="BM394" i="4" s="1"/>
  <c r="S394" i="4"/>
  <c r="BO394" i="4" s="1"/>
  <c r="R394" i="4"/>
  <c r="BN394" i="4" s="1"/>
  <c r="T394" i="4"/>
  <c r="BP394" i="4" s="1"/>
  <c r="P394" i="4"/>
  <c r="BL394" i="4" s="1"/>
  <c r="O394" i="4"/>
  <c r="BK394" i="4" s="1"/>
  <c r="U395" i="4"/>
  <c r="BQ395" i="4" s="1"/>
  <c r="M394" i="4"/>
  <c r="BI394" i="4" s="1"/>
  <c r="G394" i="4"/>
  <c r="BC394" i="4" s="1"/>
  <c r="L394" i="4"/>
  <c r="BH394" i="4" s="1"/>
  <c r="J394" i="4"/>
  <c r="BF394" i="4" s="1"/>
  <c r="AM309" i="4" a="1"/>
  <c r="AM309" i="4" s="1"/>
  <c r="AP309" i="4" a="1"/>
  <c r="AP309" i="4" s="1"/>
  <c r="KS4" i="29"/>
  <c r="KR14" i="29"/>
  <c r="KR8" i="29"/>
  <c r="KR9" i="29"/>
  <c r="KR10" i="29"/>
  <c r="KR12" i="29"/>
  <c r="KR13" i="29"/>
  <c r="KR6" i="29"/>
  <c r="KR7" i="29"/>
  <c r="KR15" i="29"/>
  <c r="KR11" i="29"/>
  <c r="KR17" i="29"/>
  <c r="KR18" i="29"/>
  <c r="KR5" i="29"/>
  <c r="KR16" i="29"/>
  <c r="AY309" i="4" a="1"/>
  <c r="AY309" i="4" s="1"/>
  <c r="AS309" i="4" a="1"/>
  <c r="AS309" i="4" s="1"/>
  <c r="AR309" i="4" a="1"/>
  <c r="AR309" i="4" s="1"/>
  <c r="AX312" i="4" a="1"/>
  <c r="AX312" i="4" s="1"/>
  <c r="AV309" i="4" a="1"/>
  <c r="AV309" i="4" s="1"/>
  <c r="AZ309" i="4" a="1"/>
  <c r="AZ309" i="4" s="1"/>
  <c r="AU310" i="4" a="1"/>
  <c r="AU310" i="4" s="1"/>
  <c r="AQ310" i="4" a="1"/>
  <c r="AQ310" i="4" s="1"/>
  <c r="BA311" i="4" a="1"/>
  <c r="BA311" i="4" s="1"/>
  <c r="AO310" i="4" a="1"/>
  <c r="AO310" i="4" s="1"/>
  <c r="AW311" i="4" a="1"/>
  <c r="AW311" i="4" s="1"/>
  <c r="AN312" i="4" a="1"/>
  <c r="AN312" i="4" s="1"/>
  <c r="J395" i="4" l="1"/>
  <c r="BF395" i="4" s="1"/>
  <c r="L395" i="4"/>
  <c r="BH395" i="4" s="1"/>
  <c r="G395" i="4"/>
  <c r="BC395" i="4" s="1"/>
  <c r="M395" i="4"/>
  <c r="BI395" i="4" s="1"/>
  <c r="U396" i="4"/>
  <c r="BQ396" i="4" s="1"/>
  <c r="O395" i="4"/>
  <c r="BK395" i="4" s="1"/>
  <c r="P395" i="4"/>
  <c r="BL395" i="4" s="1"/>
  <c r="T395" i="4"/>
  <c r="BP395" i="4" s="1"/>
  <c r="R395" i="4"/>
  <c r="BN395" i="4" s="1"/>
  <c r="S395" i="4"/>
  <c r="BO395" i="4" s="1"/>
  <c r="Q395" i="4"/>
  <c r="BM395" i="4" s="1"/>
  <c r="K395" i="4"/>
  <c r="BG395" i="4" s="1"/>
  <c r="I395" i="4"/>
  <c r="BE395" i="4" s="1"/>
  <c r="H395" i="4"/>
  <c r="BD395" i="4" s="1"/>
  <c r="AM310" i="4" a="1"/>
  <c r="AM310" i="4" s="1"/>
  <c r="AP310" i="4" a="1"/>
  <c r="AP310" i="4" s="1"/>
  <c r="KT4" i="29"/>
  <c r="KS5" i="29"/>
  <c r="KS6" i="29"/>
  <c r="KS14" i="29"/>
  <c r="KS18" i="29"/>
  <c r="KS7" i="29"/>
  <c r="KS11" i="29"/>
  <c r="KS15" i="29"/>
  <c r="KS8" i="29"/>
  <c r="KS10" i="29"/>
  <c r="KS9" i="29"/>
  <c r="KS12" i="29"/>
  <c r="KS13" i="29"/>
  <c r="KS16" i="29"/>
  <c r="KS17" i="29"/>
  <c r="AY310" i="4" a="1"/>
  <c r="AY310" i="4" s="1"/>
  <c r="AR310" i="4" a="1"/>
  <c r="AR310" i="4" s="1"/>
  <c r="AS310" i="4" a="1"/>
  <c r="AS310" i="4" s="1"/>
  <c r="AV310" i="4" a="1"/>
  <c r="AV310" i="4" s="1"/>
  <c r="AX313" i="4" a="1"/>
  <c r="AX313" i="4" s="1"/>
  <c r="AW312" i="4" a="1"/>
  <c r="AW312" i="4" s="1"/>
  <c r="AQ311" i="4" a="1"/>
  <c r="AQ311" i="4" s="1"/>
  <c r="AN313" i="4" a="1"/>
  <c r="AN313" i="4" s="1"/>
  <c r="AO311" i="4" a="1"/>
  <c r="AO311" i="4" s="1"/>
  <c r="BA312" i="4" a="1"/>
  <c r="BA312" i="4" s="1"/>
  <c r="AU311" i="4" a="1"/>
  <c r="AU311" i="4" s="1"/>
  <c r="AZ310" i="4" a="1"/>
  <c r="AZ310" i="4" s="1"/>
  <c r="H396" i="4" l="1"/>
  <c r="BD396" i="4" s="1"/>
  <c r="I396" i="4"/>
  <c r="BE396" i="4" s="1"/>
  <c r="K396" i="4"/>
  <c r="BG396" i="4" s="1"/>
  <c r="Q396" i="4"/>
  <c r="BM396" i="4" s="1"/>
  <c r="S396" i="4"/>
  <c r="BO396" i="4" s="1"/>
  <c r="R396" i="4"/>
  <c r="BN396" i="4" s="1"/>
  <c r="T396" i="4"/>
  <c r="BP396" i="4" s="1"/>
  <c r="P396" i="4"/>
  <c r="BL396" i="4" s="1"/>
  <c r="O396" i="4"/>
  <c r="BK396" i="4" s="1"/>
  <c r="U397" i="4"/>
  <c r="BQ397" i="4" s="1"/>
  <c r="M396" i="4"/>
  <c r="BI396" i="4" s="1"/>
  <c r="G396" i="4"/>
  <c r="BC396" i="4" s="1"/>
  <c r="L396" i="4"/>
  <c r="BH396" i="4" s="1"/>
  <c r="J396" i="4"/>
  <c r="BF396" i="4" s="1"/>
  <c r="AM311" i="4" a="1"/>
  <c r="AM311" i="4" s="1"/>
  <c r="AP311" i="4" a="1"/>
  <c r="AP311" i="4" s="1"/>
  <c r="KT16" i="29"/>
  <c r="KT18" i="29"/>
  <c r="KT5" i="29"/>
  <c r="KT6" i="29"/>
  <c r="KT7" i="29"/>
  <c r="KT9" i="29"/>
  <c r="KT12" i="29"/>
  <c r="KT13" i="29"/>
  <c r="KT11" i="29"/>
  <c r="KT8" i="29"/>
  <c r="KT10" i="29"/>
  <c r="KT17" i="29"/>
  <c r="KU4" i="29"/>
  <c r="KT14" i="29"/>
  <c r="KT15" i="29"/>
  <c r="AY311" i="4" a="1"/>
  <c r="AY311" i="4" s="1"/>
  <c r="AS311" i="4" a="1"/>
  <c r="AS311" i="4" s="1"/>
  <c r="AR311" i="4" a="1"/>
  <c r="AR311" i="4" s="1"/>
  <c r="AX314" i="4" a="1"/>
  <c r="AX314" i="4" s="1"/>
  <c r="AV311" i="4" a="1"/>
  <c r="AV311" i="4" s="1"/>
  <c r="AZ311" i="4" a="1"/>
  <c r="AZ311" i="4" s="1"/>
  <c r="AQ312" i="4" a="1"/>
  <c r="AQ312" i="4" s="1"/>
  <c r="BA313" i="4" a="1"/>
  <c r="BA313" i="4" s="1"/>
  <c r="AU312" i="4" a="1"/>
  <c r="AU312" i="4" s="1"/>
  <c r="AO312" i="4" a="1"/>
  <c r="AO312" i="4" s="1"/>
  <c r="AN314" i="4" a="1"/>
  <c r="AN314" i="4" s="1"/>
  <c r="AW313" i="4" a="1"/>
  <c r="AW313" i="4" s="1"/>
  <c r="J397" i="4" l="1"/>
  <c r="BF397" i="4" s="1"/>
  <c r="L397" i="4"/>
  <c r="BH397" i="4" s="1"/>
  <c r="G397" i="4"/>
  <c r="BC397" i="4" s="1"/>
  <c r="M397" i="4"/>
  <c r="BI397" i="4" s="1"/>
  <c r="U398" i="4"/>
  <c r="BQ398" i="4" s="1"/>
  <c r="O397" i="4"/>
  <c r="BK397" i="4" s="1"/>
  <c r="P397" i="4"/>
  <c r="BL397" i="4" s="1"/>
  <c r="T397" i="4"/>
  <c r="BP397" i="4" s="1"/>
  <c r="R397" i="4"/>
  <c r="BN397" i="4" s="1"/>
  <c r="S397" i="4"/>
  <c r="BO397" i="4" s="1"/>
  <c r="Q397" i="4"/>
  <c r="BM397" i="4" s="1"/>
  <c r="K397" i="4"/>
  <c r="BG397" i="4" s="1"/>
  <c r="I397" i="4"/>
  <c r="BE397" i="4" s="1"/>
  <c r="H397" i="4"/>
  <c r="BD397" i="4" s="1"/>
  <c r="AM312" i="4" a="1"/>
  <c r="AM312" i="4" s="1"/>
  <c r="AP312" i="4" a="1"/>
  <c r="AP312" i="4" s="1"/>
  <c r="KU15" i="29"/>
  <c r="KU16" i="29"/>
  <c r="KU17" i="29"/>
  <c r="KU9" i="29"/>
  <c r="KU6" i="29"/>
  <c r="KU13" i="29"/>
  <c r="KU8" i="29"/>
  <c r="KU10" i="29"/>
  <c r="KU14" i="29"/>
  <c r="KV4" i="29"/>
  <c r="KU18" i="29"/>
  <c r="KU5" i="29"/>
  <c r="KU11" i="29"/>
  <c r="KU7" i="29"/>
  <c r="KU12" i="29"/>
  <c r="AY312" i="4" a="1"/>
  <c r="AY312" i="4" s="1"/>
  <c r="AR312" i="4" a="1"/>
  <c r="AR312" i="4" s="1"/>
  <c r="AS312" i="4" a="1"/>
  <c r="AS312" i="4" s="1"/>
  <c r="AV312" i="4" a="1"/>
  <c r="AV312" i="4" s="1"/>
  <c r="AX315" i="4" a="1"/>
  <c r="AX315" i="4" s="1"/>
  <c r="AO313" i="4" a="1"/>
  <c r="AO313" i="4" s="1"/>
  <c r="BA314" i="4" a="1"/>
  <c r="BA314" i="4" s="1"/>
  <c r="AW314" i="4" a="1"/>
  <c r="AW314" i="4" s="1"/>
  <c r="AU313" i="4" a="1"/>
  <c r="AU313" i="4" s="1"/>
  <c r="AQ313" i="4" a="1"/>
  <c r="AQ313" i="4" s="1"/>
  <c r="AN315" i="4" a="1"/>
  <c r="AN315" i="4" s="1"/>
  <c r="AZ312" i="4" a="1"/>
  <c r="AZ312" i="4" s="1"/>
  <c r="H398" i="4" l="1"/>
  <c r="BD398" i="4" s="1"/>
  <c r="I398" i="4"/>
  <c r="BE398" i="4" s="1"/>
  <c r="K398" i="4"/>
  <c r="BG398" i="4" s="1"/>
  <c r="Q398" i="4"/>
  <c r="BM398" i="4" s="1"/>
  <c r="S398" i="4"/>
  <c r="BO398" i="4" s="1"/>
  <c r="R398" i="4"/>
  <c r="BN398" i="4" s="1"/>
  <c r="T398" i="4"/>
  <c r="BP398" i="4" s="1"/>
  <c r="P398" i="4"/>
  <c r="BL398" i="4" s="1"/>
  <c r="O398" i="4"/>
  <c r="BK398" i="4" s="1"/>
  <c r="U399" i="4"/>
  <c r="BQ399" i="4" s="1"/>
  <c r="M398" i="4"/>
  <c r="BI398" i="4" s="1"/>
  <c r="G398" i="4"/>
  <c r="BC398" i="4" s="1"/>
  <c r="L398" i="4"/>
  <c r="BH398" i="4" s="1"/>
  <c r="J398" i="4"/>
  <c r="BF398" i="4" s="1"/>
  <c r="AM313" i="4" a="1"/>
  <c r="AM313" i="4" s="1"/>
  <c r="AP313" i="4" a="1"/>
  <c r="AP313" i="4" s="1"/>
  <c r="KV11" i="29"/>
  <c r="KV5" i="29"/>
  <c r="KV12" i="29"/>
  <c r="KV18" i="29"/>
  <c r="KV13" i="29"/>
  <c r="KV16" i="29"/>
  <c r="KV17" i="29"/>
  <c r="KV14" i="29"/>
  <c r="KV15" i="29"/>
  <c r="KV9" i="29"/>
  <c r="KV10" i="29"/>
  <c r="KV6" i="29"/>
  <c r="KV7" i="29"/>
  <c r="KW4" i="29"/>
  <c r="KV8" i="29"/>
  <c r="AY313" i="4" a="1"/>
  <c r="AY313" i="4" s="1"/>
  <c r="AX316" i="4" a="1"/>
  <c r="AX316" i="4" s="1"/>
  <c r="AV313" i="4" a="1"/>
  <c r="AV313" i="4" s="1"/>
  <c r="AS313" i="4" a="1"/>
  <c r="AS313" i="4" s="1"/>
  <c r="AR313" i="4" a="1"/>
  <c r="AR313" i="4" s="1"/>
  <c r="AN316" i="4" a="1"/>
  <c r="AN316" i="4" s="1"/>
  <c r="AU314" i="4" a="1"/>
  <c r="AU314" i="4" s="1"/>
  <c r="AW315" i="4" a="1"/>
  <c r="AW315" i="4" s="1"/>
  <c r="BA315" i="4" a="1"/>
  <c r="BA315" i="4" s="1"/>
  <c r="AZ313" i="4" a="1"/>
  <c r="AZ313" i="4" s="1"/>
  <c r="AO314" i="4" a="1"/>
  <c r="AO314" i="4" s="1"/>
  <c r="AQ314" i="4" a="1"/>
  <c r="AQ314" i="4" s="1"/>
  <c r="J399" i="4" l="1"/>
  <c r="BF399" i="4" s="1"/>
  <c r="L399" i="4"/>
  <c r="BH399" i="4" s="1"/>
  <c r="G399" i="4"/>
  <c r="BC399" i="4" s="1"/>
  <c r="M399" i="4"/>
  <c r="BI399" i="4" s="1"/>
  <c r="U400" i="4"/>
  <c r="BQ400" i="4" s="1"/>
  <c r="O399" i="4"/>
  <c r="BK399" i="4" s="1"/>
  <c r="P399" i="4"/>
  <c r="BL399" i="4" s="1"/>
  <c r="T399" i="4"/>
  <c r="BP399" i="4" s="1"/>
  <c r="R399" i="4"/>
  <c r="BN399" i="4" s="1"/>
  <c r="S399" i="4"/>
  <c r="BO399" i="4" s="1"/>
  <c r="Q399" i="4"/>
  <c r="BM399" i="4" s="1"/>
  <c r="K399" i="4"/>
  <c r="BG399" i="4" s="1"/>
  <c r="I399" i="4"/>
  <c r="BE399" i="4" s="1"/>
  <c r="H399" i="4"/>
  <c r="BD399" i="4" s="1"/>
  <c r="AM314" i="4" a="1"/>
  <c r="AM314" i="4" s="1"/>
  <c r="AP314" i="4" a="1"/>
  <c r="AP314" i="4" s="1"/>
  <c r="KX4" i="29"/>
  <c r="KW5" i="29"/>
  <c r="KW6" i="29"/>
  <c r="KW8" i="29"/>
  <c r="KW9" i="29"/>
  <c r="KW11" i="29"/>
  <c r="KW7" i="29"/>
  <c r="KW10" i="29"/>
  <c r="KW12" i="29"/>
  <c r="KW13" i="29"/>
  <c r="KW14" i="29"/>
  <c r="KW15" i="29"/>
  <c r="KW16" i="29"/>
  <c r="KW17" i="29"/>
  <c r="KW18" i="29"/>
  <c r="AY314" i="4" a="1"/>
  <c r="AY314" i="4" s="1"/>
  <c r="AR314" i="4" a="1"/>
  <c r="AR314" i="4" s="1"/>
  <c r="AV314" i="4" a="1"/>
  <c r="AV314" i="4" s="1"/>
  <c r="AX317" i="4" a="1"/>
  <c r="AX317" i="4" s="1"/>
  <c r="AS314" i="4" a="1"/>
  <c r="AS314" i="4" s="1"/>
  <c r="AQ315" i="4" a="1"/>
  <c r="AQ315" i="4" s="1"/>
  <c r="BA316" i="4" a="1"/>
  <c r="BA316" i="4" s="1"/>
  <c r="AO315" i="4" a="1"/>
  <c r="AO315" i="4" s="1"/>
  <c r="AW316" i="4" a="1"/>
  <c r="AW316" i="4" s="1"/>
  <c r="AZ314" i="4" a="1"/>
  <c r="AZ314" i="4" s="1"/>
  <c r="AU315" i="4" a="1"/>
  <c r="AU315" i="4" s="1"/>
  <c r="AN317" i="4" a="1"/>
  <c r="AN317" i="4" s="1"/>
  <c r="H400" i="4" l="1"/>
  <c r="BD400" i="4" s="1"/>
  <c r="I400" i="4"/>
  <c r="BE400" i="4" s="1"/>
  <c r="K400" i="4"/>
  <c r="BG400" i="4" s="1"/>
  <c r="Q400" i="4"/>
  <c r="BM400" i="4" s="1"/>
  <c r="S400" i="4"/>
  <c r="BO400" i="4" s="1"/>
  <c r="R400" i="4"/>
  <c r="BN400" i="4" s="1"/>
  <c r="T400" i="4"/>
  <c r="BP400" i="4" s="1"/>
  <c r="P400" i="4"/>
  <c r="BL400" i="4" s="1"/>
  <c r="O400" i="4"/>
  <c r="BK400" i="4" s="1"/>
  <c r="U401" i="4"/>
  <c r="BQ401" i="4" s="1"/>
  <c r="M400" i="4"/>
  <c r="BI400" i="4" s="1"/>
  <c r="G400" i="4"/>
  <c r="BC400" i="4" s="1"/>
  <c r="L400" i="4"/>
  <c r="BH400" i="4" s="1"/>
  <c r="J400" i="4"/>
  <c r="BF400" i="4" s="1"/>
  <c r="AM315" i="4" a="1"/>
  <c r="AM315" i="4" s="1"/>
  <c r="AP315" i="4" a="1"/>
  <c r="AP315" i="4" s="1"/>
  <c r="KX13" i="29"/>
  <c r="KX14" i="29"/>
  <c r="KX15" i="29"/>
  <c r="KX16" i="29"/>
  <c r="KX17" i="29"/>
  <c r="KX10" i="29"/>
  <c r="KX18" i="29"/>
  <c r="KX5" i="29"/>
  <c r="KY4" i="29"/>
  <c r="KX9" i="29"/>
  <c r="KX11" i="29"/>
  <c r="KX7" i="29"/>
  <c r="KX6" i="29"/>
  <c r="KX12" i="29"/>
  <c r="KX8" i="29"/>
  <c r="AY315" i="4" a="1"/>
  <c r="AY315" i="4" s="1"/>
  <c r="AV315" i="4" a="1"/>
  <c r="AV315" i="4" s="1"/>
  <c r="AS315" i="4" a="1"/>
  <c r="AS315" i="4" s="1"/>
  <c r="AX318" i="4" a="1"/>
  <c r="AX318" i="4" s="1"/>
  <c r="AR315" i="4" a="1"/>
  <c r="AR315" i="4" s="1"/>
  <c r="AN318" i="4" a="1"/>
  <c r="AN318" i="4" s="1"/>
  <c r="AW317" i="4" a="1"/>
  <c r="AW317" i="4" s="1"/>
  <c r="AU316" i="4" a="1"/>
  <c r="AU316" i="4" s="1"/>
  <c r="BA317" i="4" a="1"/>
  <c r="BA317" i="4" s="1"/>
  <c r="AZ315" i="4" a="1"/>
  <c r="AZ315" i="4" s="1"/>
  <c r="AO316" i="4" a="1"/>
  <c r="AO316" i="4" s="1"/>
  <c r="AQ316" i="4" a="1"/>
  <c r="AQ316" i="4" s="1"/>
  <c r="J401" i="4" l="1"/>
  <c r="BF401" i="4" s="1"/>
  <c r="L401" i="4"/>
  <c r="BH401" i="4" s="1"/>
  <c r="G401" i="4"/>
  <c r="BC401" i="4" s="1"/>
  <c r="M401" i="4"/>
  <c r="BI401" i="4" s="1"/>
  <c r="U402" i="4"/>
  <c r="BQ402" i="4" s="1"/>
  <c r="O401" i="4"/>
  <c r="BK401" i="4" s="1"/>
  <c r="P401" i="4"/>
  <c r="BL401" i="4" s="1"/>
  <c r="T401" i="4"/>
  <c r="BP401" i="4" s="1"/>
  <c r="R401" i="4"/>
  <c r="BN401" i="4" s="1"/>
  <c r="S401" i="4"/>
  <c r="BO401" i="4" s="1"/>
  <c r="Q401" i="4"/>
  <c r="BM401" i="4" s="1"/>
  <c r="K401" i="4"/>
  <c r="BG401" i="4" s="1"/>
  <c r="I401" i="4"/>
  <c r="BE401" i="4" s="1"/>
  <c r="H401" i="4"/>
  <c r="BD401" i="4" s="1"/>
  <c r="AM316" i="4" a="1"/>
  <c r="AM316" i="4" s="1"/>
  <c r="AP316" i="4" a="1"/>
  <c r="AP316" i="4" s="1"/>
  <c r="KY9" i="29"/>
  <c r="KY10" i="29"/>
  <c r="KY11" i="29"/>
  <c r="KY14" i="29"/>
  <c r="KY17" i="29"/>
  <c r="KY18" i="29"/>
  <c r="KY13" i="29"/>
  <c r="KY12" i="29"/>
  <c r="KZ4" i="29"/>
  <c r="KY5" i="29"/>
  <c r="KY8" i="29"/>
  <c r="KY6" i="29"/>
  <c r="KY7" i="29"/>
  <c r="KY15" i="29"/>
  <c r="KY16" i="29"/>
  <c r="AY316" i="4" a="1"/>
  <c r="AY316" i="4" s="1"/>
  <c r="AR316" i="4" a="1"/>
  <c r="AR316" i="4" s="1"/>
  <c r="AV316" i="4" a="1"/>
  <c r="AV316" i="4" s="1"/>
  <c r="AX319" i="4" a="1"/>
  <c r="AX319" i="4" s="1"/>
  <c r="AS316" i="4" a="1"/>
  <c r="AS316" i="4" s="1"/>
  <c r="AZ316" i="4" a="1"/>
  <c r="AZ316" i="4" s="1"/>
  <c r="AU317" i="4" a="1"/>
  <c r="AU317" i="4" s="1"/>
  <c r="BA318" i="4" a="1"/>
  <c r="BA318" i="4" s="1"/>
  <c r="AQ317" i="4" a="1"/>
  <c r="AQ317" i="4" s="1"/>
  <c r="AW318" i="4" a="1"/>
  <c r="AW318" i="4" s="1"/>
  <c r="AO317" i="4" a="1"/>
  <c r="AO317" i="4" s="1"/>
  <c r="AN319" i="4" a="1"/>
  <c r="AN319" i="4" s="1"/>
  <c r="H402" i="4" l="1"/>
  <c r="BD402" i="4" s="1"/>
  <c r="I402" i="4"/>
  <c r="BE402" i="4" s="1"/>
  <c r="K402" i="4"/>
  <c r="BG402" i="4" s="1"/>
  <c r="Q402" i="4"/>
  <c r="BM402" i="4" s="1"/>
  <c r="S402" i="4"/>
  <c r="BO402" i="4" s="1"/>
  <c r="R402" i="4"/>
  <c r="BN402" i="4" s="1"/>
  <c r="T402" i="4"/>
  <c r="BP402" i="4" s="1"/>
  <c r="P402" i="4"/>
  <c r="BL402" i="4" s="1"/>
  <c r="O402" i="4"/>
  <c r="BK402" i="4" s="1"/>
  <c r="U403" i="4"/>
  <c r="BQ403" i="4" s="1"/>
  <c r="M402" i="4"/>
  <c r="BI402" i="4" s="1"/>
  <c r="G402" i="4"/>
  <c r="BC402" i="4" s="1"/>
  <c r="L402" i="4"/>
  <c r="BH402" i="4" s="1"/>
  <c r="J402" i="4"/>
  <c r="BF402" i="4" s="1"/>
  <c r="AM317" i="4" a="1"/>
  <c r="AM317" i="4" s="1"/>
  <c r="AP317" i="4" a="1"/>
  <c r="AP317" i="4" s="1"/>
  <c r="KZ15" i="29"/>
  <c r="KZ16" i="29"/>
  <c r="KZ18" i="29"/>
  <c r="LA4" i="29"/>
  <c r="KZ8" i="29"/>
  <c r="KZ9" i="29"/>
  <c r="KZ10" i="29"/>
  <c r="KZ11" i="29"/>
  <c r="KZ12" i="29"/>
  <c r="KZ14" i="29"/>
  <c r="KZ17" i="29"/>
  <c r="KZ6" i="29"/>
  <c r="KZ7" i="29"/>
  <c r="KZ5" i="29"/>
  <c r="KZ13" i="29"/>
  <c r="AY317" i="4" a="1"/>
  <c r="AY317" i="4" s="1"/>
  <c r="AX320" i="4" a="1"/>
  <c r="AX320" i="4" s="1"/>
  <c r="AV317" i="4" a="1"/>
  <c r="AV317" i="4" s="1"/>
  <c r="AS317" i="4" a="1"/>
  <c r="AS317" i="4" s="1"/>
  <c r="AR317" i="4" a="1"/>
  <c r="AR317" i="4" s="1"/>
  <c r="AW319" i="4" a="1"/>
  <c r="AW319" i="4" s="1"/>
  <c r="AZ317" i="4" a="1"/>
  <c r="AZ317" i="4" s="1"/>
  <c r="AO318" i="4" a="1"/>
  <c r="AO318" i="4" s="1"/>
  <c r="AN320" i="4" a="1"/>
  <c r="AN320" i="4" s="1"/>
  <c r="BA319" i="4" a="1"/>
  <c r="BA319" i="4" s="1"/>
  <c r="AQ318" i="4" a="1"/>
  <c r="AQ318" i="4" s="1"/>
  <c r="AU318" i="4" a="1"/>
  <c r="AU318" i="4" s="1"/>
  <c r="J403" i="4" l="1"/>
  <c r="BF403" i="4" s="1"/>
  <c r="L403" i="4"/>
  <c r="BH403" i="4" s="1"/>
  <c r="G403" i="4"/>
  <c r="BC403" i="4" s="1"/>
  <c r="M403" i="4"/>
  <c r="BI403" i="4" s="1"/>
  <c r="U404" i="4"/>
  <c r="BQ404" i="4" s="1"/>
  <c r="O403" i="4"/>
  <c r="BK403" i="4" s="1"/>
  <c r="P403" i="4"/>
  <c r="BL403" i="4" s="1"/>
  <c r="T403" i="4"/>
  <c r="BP403" i="4" s="1"/>
  <c r="R403" i="4"/>
  <c r="BN403" i="4" s="1"/>
  <c r="S403" i="4"/>
  <c r="BO403" i="4" s="1"/>
  <c r="Q403" i="4"/>
  <c r="BM403" i="4" s="1"/>
  <c r="K403" i="4"/>
  <c r="BG403" i="4" s="1"/>
  <c r="I403" i="4"/>
  <c r="BE403" i="4" s="1"/>
  <c r="H403" i="4"/>
  <c r="BD403" i="4" s="1"/>
  <c r="AM318" i="4" a="1"/>
  <c r="AM318" i="4" s="1"/>
  <c r="AP318" i="4" a="1"/>
  <c r="AP318" i="4" s="1"/>
  <c r="LA15" i="29"/>
  <c r="LA11" i="29"/>
  <c r="LA12" i="29"/>
  <c r="LA14" i="29"/>
  <c r="LA16" i="29"/>
  <c r="LA9" i="29"/>
  <c r="LA13" i="29"/>
  <c r="LB4" i="29"/>
  <c r="LA5" i="29"/>
  <c r="LA6" i="29"/>
  <c r="LA7" i="29"/>
  <c r="LA18" i="29"/>
  <c r="LA8" i="29"/>
  <c r="LA17" i="29"/>
  <c r="LA10" i="29"/>
  <c r="AY318" i="4" a="1"/>
  <c r="AY318" i="4" s="1"/>
  <c r="AR318" i="4" a="1"/>
  <c r="AR318" i="4" s="1"/>
  <c r="AV318" i="4" a="1"/>
  <c r="AV318" i="4" s="1"/>
  <c r="AS318" i="4" a="1"/>
  <c r="AS318" i="4" s="1"/>
  <c r="AX321" i="4" a="1"/>
  <c r="AX321" i="4" s="1"/>
  <c r="AO319" i="4" a="1"/>
  <c r="AO319" i="4" s="1"/>
  <c r="BA320" i="4" a="1"/>
  <c r="BA320" i="4" s="1"/>
  <c r="AN321" i="4" a="1"/>
  <c r="AN321" i="4" s="1"/>
  <c r="AZ318" i="4" a="1"/>
  <c r="AZ318" i="4" s="1"/>
  <c r="AQ319" i="4" a="1"/>
  <c r="AQ319" i="4" s="1"/>
  <c r="AW320" i="4" a="1"/>
  <c r="AW320" i="4" s="1"/>
  <c r="AU319" i="4" a="1"/>
  <c r="AU319" i="4" s="1"/>
  <c r="H404" i="4" l="1"/>
  <c r="BD404" i="4" s="1"/>
  <c r="I404" i="4"/>
  <c r="BE404" i="4" s="1"/>
  <c r="K404" i="4"/>
  <c r="BG404" i="4" s="1"/>
  <c r="Q404" i="4"/>
  <c r="BM404" i="4" s="1"/>
  <c r="S404" i="4"/>
  <c r="BO404" i="4" s="1"/>
  <c r="R404" i="4"/>
  <c r="BN404" i="4" s="1"/>
  <c r="T404" i="4"/>
  <c r="BP404" i="4" s="1"/>
  <c r="P404" i="4"/>
  <c r="BL404" i="4" s="1"/>
  <c r="O404" i="4"/>
  <c r="BK404" i="4" s="1"/>
  <c r="U405" i="4"/>
  <c r="BQ405" i="4" s="1"/>
  <c r="M404" i="4"/>
  <c r="BI404" i="4" s="1"/>
  <c r="G404" i="4"/>
  <c r="BC404" i="4" s="1"/>
  <c r="L404" i="4"/>
  <c r="BH404" i="4" s="1"/>
  <c r="J404" i="4"/>
  <c r="BF404" i="4" s="1"/>
  <c r="AM319" i="4" a="1"/>
  <c r="AM319" i="4" s="1"/>
  <c r="AP319" i="4" a="1"/>
  <c r="AP319" i="4" s="1"/>
  <c r="LB18" i="29"/>
  <c r="LC4" i="29"/>
  <c r="LB5" i="29"/>
  <c r="LB6" i="29"/>
  <c r="LB9" i="29"/>
  <c r="LB12" i="29"/>
  <c r="LB11" i="29"/>
  <c r="LB13" i="29"/>
  <c r="LB7" i="29"/>
  <c r="LB14" i="29"/>
  <c r="LB8" i="29"/>
  <c r="LB10" i="29"/>
  <c r="LB15" i="29"/>
  <c r="LB16" i="29"/>
  <c r="LB17" i="29"/>
  <c r="AY319" i="4" a="1"/>
  <c r="AY319" i="4" s="1"/>
  <c r="AS319" i="4" a="1"/>
  <c r="AS319" i="4" s="1"/>
  <c r="AR319" i="4" a="1"/>
  <c r="AR319" i="4" s="1"/>
  <c r="AX322" i="4" a="1"/>
  <c r="AX322" i="4" s="1"/>
  <c r="AV319" i="4" a="1"/>
  <c r="AV319" i="4" s="1"/>
  <c r="AO320" i="4" a="1"/>
  <c r="AO320" i="4" s="1"/>
  <c r="AU320" i="4" a="1"/>
  <c r="AU320" i="4" s="1"/>
  <c r="AZ319" i="4" a="1"/>
  <c r="AZ319" i="4" s="1"/>
  <c r="AW321" i="4" a="1"/>
  <c r="AW321" i="4" s="1"/>
  <c r="AN322" i="4" a="1"/>
  <c r="AN322" i="4" s="1"/>
  <c r="AQ320" i="4" a="1"/>
  <c r="AQ320" i="4" s="1"/>
  <c r="BA321" i="4" a="1"/>
  <c r="BA321" i="4" s="1"/>
  <c r="J405" i="4" l="1"/>
  <c r="BF405" i="4" s="1"/>
  <c r="L405" i="4"/>
  <c r="BH405" i="4" s="1"/>
  <c r="G405" i="4"/>
  <c r="BC405" i="4" s="1"/>
  <c r="M405" i="4"/>
  <c r="BI405" i="4" s="1"/>
  <c r="U406" i="4"/>
  <c r="BQ406" i="4" s="1"/>
  <c r="O405" i="4"/>
  <c r="BK405" i="4" s="1"/>
  <c r="P405" i="4"/>
  <c r="BL405" i="4" s="1"/>
  <c r="T405" i="4"/>
  <c r="BP405" i="4" s="1"/>
  <c r="R405" i="4"/>
  <c r="BN405" i="4" s="1"/>
  <c r="S405" i="4"/>
  <c r="BO405" i="4" s="1"/>
  <c r="Q405" i="4"/>
  <c r="BM405" i="4" s="1"/>
  <c r="K405" i="4"/>
  <c r="BG405" i="4" s="1"/>
  <c r="I405" i="4"/>
  <c r="BE405" i="4" s="1"/>
  <c r="H405" i="4"/>
  <c r="BD405" i="4" s="1"/>
  <c r="AM320" i="4" a="1"/>
  <c r="AM320" i="4" s="1"/>
  <c r="AP320" i="4" a="1"/>
  <c r="AP320" i="4" s="1"/>
  <c r="LC13" i="29"/>
  <c r="LC14" i="29"/>
  <c r="LC15" i="29"/>
  <c r="LC17" i="29"/>
  <c r="LC18" i="29"/>
  <c r="LD4" i="29"/>
  <c r="LC5" i="29"/>
  <c r="LC16" i="29"/>
  <c r="LC6" i="29"/>
  <c r="LC7" i="29"/>
  <c r="LC10" i="29"/>
  <c r="LC8" i="29"/>
  <c r="LC9" i="29"/>
  <c r="LC12" i="29"/>
  <c r="LC11" i="29"/>
  <c r="AY320" i="4" a="1"/>
  <c r="AY320" i="4" s="1"/>
  <c r="AX323" i="4" a="1"/>
  <c r="AX323" i="4" s="1"/>
  <c r="AV320" i="4" a="1"/>
  <c r="AV320" i="4" s="1"/>
  <c r="AR320" i="4" a="1"/>
  <c r="AR320" i="4" s="1"/>
  <c r="AS320" i="4" a="1"/>
  <c r="AS320" i="4" s="1"/>
  <c r="AZ320" i="4" a="1"/>
  <c r="AZ320" i="4" s="1"/>
  <c r="AN323" i="4" a="1"/>
  <c r="AN323" i="4" s="1"/>
  <c r="AQ321" i="4" a="1"/>
  <c r="AQ321" i="4" s="1"/>
  <c r="AU321" i="4" a="1"/>
  <c r="AU321" i="4" s="1"/>
  <c r="AO321" i="4" a="1"/>
  <c r="AO321" i="4" s="1"/>
  <c r="BA322" i="4" a="1"/>
  <c r="BA322" i="4" s="1"/>
  <c r="AW322" i="4" a="1"/>
  <c r="AW322" i="4" s="1"/>
  <c r="H406" i="4" l="1"/>
  <c r="BD406" i="4" s="1"/>
  <c r="I406" i="4"/>
  <c r="BE406" i="4" s="1"/>
  <c r="K406" i="4"/>
  <c r="BG406" i="4" s="1"/>
  <c r="Q406" i="4"/>
  <c r="BM406" i="4" s="1"/>
  <c r="S406" i="4"/>
  <c r="BO406" i="4" s="1"/>
  <c r="R406" i="4"/>
  <c r="BN406" i="4" s="1"/>
  <c r="T406" i="4"/>
  <c r="BP406" i="4" s="1"/>
  <c r="P406" i="4"/>
  <c r="BL406" i="4" s="1"/>
  <c r="O406" i="4"/>
  <c r="BK406" i="4" s="1"/>
  <c r="U407" i="4"/>
  <c r="BQ407" i="4" s="1"/>
  <c r="M406" i="4"/>
  <c r="BI406" i="4" s="1"/>
  <c r="G406" i="4"/>
  <c r="BC406" i="4" s="1"/>
  <c r="L406" i="4"/>
  <c r="BH406" i="4" s="1"/>
  <c r="J406" i="4"/>
  <c r="BF406" i="4" s="1"/>
  <c r="AM321" i="4" a="1"/>
  <c r="AM321" i="4" s="1"/>
  <c r="AP321" i="4" a="1"/>
  <c r="AP321" i="4" s="1"/>
  <c r="LD10" i="29"/>
  <c r="LD11" i="29"/>
  <c r="LD9" i="29"/>
  <c r="LD14" i="29"/>
  <c r="LD6" i="29"/>
  <c r="LD16" i="29"/>
  <c r="LD7" i="29"/>
  <c r="LD12" i="29"/>
  <c r="LD13" i="29"/>
  <c r="LD15" i="29"/>
  <c r="LD8" i="29"/>
  <c r="LD5" i="29"/>
  <c r="LD17" i="29"/>
  <c r="LD18" i="29"/>
  <c r="LE4" i="29"/>
  <c r="AY321" i="4" a="1"/>
  <c r="AY321" i="4" s="1"/>
  <c r="AX324" i="4" a="1"/>
  <c r="AX324" i="4" s="1"/>
  <c r="AS321" i="4" a="1"/>
  <c r="AS321" i="4" s="1"/>
  <c r="AV321" i="4" a="1"/>
  <c r="AV321" i="4" s="1"/>
  <c r="AR321" i="4" a="1"/>
  <c r="AR321" i="4" s="1"/>
  <c r="AW323" i="4" a="1"/>
  <c r="AW323" i="4" s="1"/>
  <c r="AO322" i="4" a="1"/>
  <c r="AO322" i="4" s="1"/>
  <c r="AN324" i="4" a="1"/>
  <c r="AN324" i="4" s="1"/>
  <c r="AU322" i="4" a="1"/>
  <c r="AU322" i="4" s="1"/>
  <c r="AZ321" i="4" a="1"/>
  <c r="AZ321" i="4" s="1"/>
  <c r="BA323" i="4" a="1"/>
  <c r="BA323" i="4" s="1"/>
  <c r="AQ322" i="4" a="1"/>
  <c r="AQ322" i="4" s="1"/>
  <c r="J407" i="4" l="1"/>
  <c r="BF407" i="4" s="1"/>
  <c r="L407" i="4"/>
  <c r="BH407" i="4" s="1"/>
  <c r="G407" i="4"/>
  <c r="BC407" i="4" s="1"/>
  <c r="M407" i="4"/>
  <c r="BI407" i="4" s="1"/>
  <c r="U408" i="4"/>
  <c r="BQ408" i="4" s="1"/>
  <c r="O407" i="4"/>
  <c r="BK407" i="4" s="1"/>
  <c r="P407" i="4"/>
  <c r="BL407" i="4" s="1"/>
  <c r="T407" i="4"/>
  <c r="BP407" i="4" s="1"/>
  <c r="R407" i="4"/>
  <c r="BN407" i="4" s="1"/>
  <c r="S407" i="4"/>
  <c r="BO407" i="4" s="1"/>
  <c r="Q407" i="4"/>
  <c r="BM407" i="4" s="1"/>
  <c r="K407" i="4"/>
  <c r="BG407" i="4" s="1"/>
  <c r="I407" i="4"/>
  <c r="BE407" i="4" s="1"/>
  <c r="H407" i="4"/>
  <c r="BD407" i="4" s="1"/>
  <c r="AM322" i="4" a="1"/>
  <c r="AM322" i="4" s="1"/>
  <c r="AP322" i="4" a="1"/>
  <c r="AP322" i="4" s="1"/>
  <c r="LE10" i="29"/>
  <c r="LF4" i="29"/>
  <c r="LE5" i="29"/>
  <c r="LE17" i="29"/>
  <c r="LE6" i="29"/>
  <c r="LE8" i="29"/>
  <c r="LE11" i="29"/>
  <c r="LE12" i="29"/>
  <c r="LE13" i="29"/>
  <c r="LE14" i="29"/>
  <c r="LE7" i="29"/>
  <c r="LE9" i="29"/>
  <c r="LE15" i="29"/>
  <c r="LE16" i="29"/>
  <c r="LE18" i="29"/>
  <c r="AY322" i="4" a="1"/>
  <c r="AY322" i="4" s="1"/>
  <c r="AR322" i="4" a="1"/>
  <c r="AR322" i="4" s="1"/>
  <c r="AS322" i="4" a="1"/>
  <c r="AS322" i="4" s="1"/>
  <c r="AX325" i="4" a="1"/>
  <c r="AX325" i="4" s="1"/>
  <c r="AV322" i="4" a="1"/>
  <c r="AV322" i="4" s="1"/>
  <c r="AQ323" i="4" a="1"/>
  <c r="AQ323" i="4" s="1"/>
  <c r="AN325" i="4" a="1"/>
  <c r="AN325" i="4" s="1"/>
  <c r="BA324" i="4" a="1"/>
  <c r="BA324" i="4" s="1"/>
  <c r="AZ322" i="4" a="1"/>
  <c r="AZ322" i="4" s="1"/>
  <c r="AO323" i="4" a="1"/>
  <c r="AO323" i="4" s="1"/>
  <c r="AU323" i="4" a="1"/>
  <c r="AU323" i="4" s="1"/>
  <c r="AW324" i="4" a="1"/>
  <c r="AW324" i="4" s="1"/>
  <c r="H408" i="4" l="1"/>
  <c r="BD408" i="4" s="1"/>
  <c r="I408" i="4"/>
  <c r="BE408" i="4" s="1"/>
  <c r="K408" i="4"/>
  <c r="BG408" i="4" s="1"/>
  <c r="Q408" i="4"/>
  <c r="BM408" i="4" s="1"/>
  <c r="S408" i="4"/>
  <c r="BO408" i="4" s="1"/>
  <c r="R408" i="4"/>
  <c r="BN408" i="4" s="1"/>
  <c r="T408" i="4"/>
  <c r="BP408" i="4" s="1"/>
  <c r="P408" i="4"/>
  <c r="BL408" i="4" s="1"/>
  <c r="O408" i="4"/>
  <c r="BK408" i="4" s="1"/>
  <c r="U409" i="4"/>
  <c r="BQ409" i="4" s="1"/>
  <c r="M408" i="4"/>
  <c r="BI408" i="4" s="1"/>
  <c r="G408" i="4"/>
  <c r="BC408" i="4" s="1"/>
  <c r="L408" i="4"/>
  <c r="BH408" i="4" s="1"/>
  <c r="J408" i="4"/>
  <c r="BF408" i="4" s="1"/>
  <c r="AM323" i="4" a="1"/>
  <c r="AM323" i="4" s="1"/>
  <c r="AP323" i="4" a="1"/>
  <c r="AP323" i="4" s="1"/>
  <c r="LF18" i="29"/>
  <c r="LF7" i="29"/>
  <c r="LF5" i="29"/>
  <c r="LF12" i="29"/>
  <c r="LF13" i="29"/>
  <c r="LF14" i="29"/>
  <c r="LG4" i="29"/>
  <c r="LF8" i="29"/>
  <c r="LF17" i="29"/>
  <c r="LF6" i="29"/>
  <c r="LF9" i="29"/>
  <c r="LF15" i="29"/>
  <c r="LF16" i="29"/>
  <c r="LF10" i="29"/>
  <c r="LF11" i="29"/>
  <c r="AY323" i="4" a="1"/>
  <c r="AY323" i="4" s="1"/>
  <c r="AS323" i="4" a="1"/>
  <c r="AS323" i="4" s="1"/>
  <c r="AV323" i="4" a="1"/>
  <c r="AV323" i="4" s="1"/>
  <c r="AX326" i="4" a="1"/>
  <c r="AX326" i="4" s="1"/>
  <c r="AR323" i="4" a="1"/>
  <c r="AR323" i="4" s="1"/>
  <c r="AO324" i="4" a="1"/>
  <c r="AO324" i="4" s="1"/>
  <c r="AZ323" i="4" a="1"/>
  <c r="AZ323" i="4" s="1"/>
  <c r="AW325" i="4" a="1"/>
  <c r="AW325" i="4" s="1"/>
  <c r="BA325" i="4" a="1"/>
  <c r="BA325" i="4" s="1"/>
  <c r="AN326" i="4" a="1"/>
  <c r="AN326" i="4" s="1"/>
  <c r="AU324" i="4" a="1"/>
  <c r="AU324" i="4" s="1"/>
  <c r="AQ324" i="4" a="1"/>
  <c r="AQ324" i="4" s="1"/>
  <c r="J409" i="4" l="1"/>
  <c r="BF409" i="4" s="1"/>
  <c r="L409" i="4"/>
  <c r="BH409" i="4" s="1"/>
  <c r="G409" i="4"/>
  <c r="BC409" i="4" s="1"/>
  <c r="M409" i="4"/>
  <c r="BI409" i="4" s="1"/>
  <c r="U410" i="4"/>
  <c r="BQ410" i="4" s="1"/>
  <c r="O409" i="4"/>
  <c r="BK409" i="4" s="1"/>
  <c r="P409" i="4"/>
  <c r="BL409" i="4" s="1"/>
  <c r="T409" i="4"/>
  <c r="BP409" i="4" s="1"/>
  <c r="R409" i="4"/>
  <c r="BN409" i="4" s="1"/>
  <c r="S409" i="4"/>
  <c r="BO409" i="4" s="1"/>
  <c r="Q409" i="4"/>
  <c r="BM409" i="4" s="1"/>
  <c r="K409" i="4"/>
  <c r="BG409" i="4" s="1"/>
  <c r="I409" i="4"/>
  <c r="BE409" i="4" s="1"/>
  <c r="H409" i="4"/>
  <c r="BD409" i="4" s="1"/>
  <c r="AM324" i="4" a="1"/>
  <c r="AM324" i="4" s="1"/>
  <c r="AP324" i="4" a="1"/>
  <c r="AP324" i="4" s="1"/>
  <c r="LG5" i="29"/>
  <c r="LG6" i="29"/>
  <c r="LG8" i="29"/>
  <c r="LG9" i="29"/>
  <c r="LG10" i="29"/>
  <c r="LG11" i="29"/>
  <c r="LG14" i="29"/>
  <c r="LG12" i="29"/>
  <c r="LG13" i="29"/>
  <c r="LG15" i="29"/>
  <c r="LG16" i="29"/>
  <c r="LG17" i="29"/>
  <c r="LH4" i="29"/>
  <c r="LG7" i="29"/>
  <c r="LG18" i="29"/>
  <c r="AY324" i="4" a="1"/>
  <c r="AY324" i="4" s="1"/>
  <c r="AR324" i="4" a="1"/>
  <c r="AR324" i="4" s="1"/>
  <c r="AS324" i="4" a="1"/>
  <c r="AS324" i="4" s="1"/>
  <c r="AV324" i="4" a="1"/>
  <c r="AV324" i="4" s="1"/>
  <c r="AX327" i="4" a="1"/>
  <c r="AX327" i="4" s="1"/>
  <c r="AN327" i="4" a="1"/>
  <c r="AN327" i="4" s="1"/>
  <c r="BA326" i="4" a="1"/>
  <c r="BA326" i="4" s="1"/>
  <c r="AZ324" i="4" a="1"/>
  <c r="AZ324" i="4" s="1"/>
  <c r="AU325" i="4" a="1"/>
  <c r="AU325" i="4" s="1"/>
  <c r="AW326" i="4" a="1"/>
  <c r="AW326" i="4" s="1"/>
  <c r="AO325" i="4" a="1"/>
  <c r="AO325" i="4" s="1"/>
  <c r="AQ325" i="4" a="1"/>
  <c r="AQ325" i="4" s="1"/>
  <c r="H410" i="4" l="1"/>
  <c r="BD410" i="4" s="1"/>
  <c r="I410" i="4"/>
  <c r="BE410" i="4" s="1"/>
  <c r="K410" i="4"/>
  <c r="BG410" i="4" s="1"/>
  <c r="Q410" i="4"/>
  <c r="BM410" i="4" s="1"/>
  <c r="S410" i="4"/>
  <c r="BO410" i="4" s="1"/>
  <c r="R410" i="4"/>
  <c r="BN410" i="4" s="1"/>
  <c r="T410" i="4"/>
  <c r="BP410" i="4" s="1"/>
  <c r="P410" i="4"/>
  <c r="BL410" i="4" s="1"/>
  <c r="O410" i="4"/>
  <c r="BK410" i="4" s="1"/>
  <c r="U411" i="4"/>
  <c r="BQ411" i="4" s="1"/>
  <c r="M410" i="4"/>
  <c r="BI410" i="4" s="1"/>
  <c r="G410" i="4"/>
  <c r="BC410" i="4" s="1"/>
  <c r="L410" i="4"/>
  <c r="BH410" i="4" s="1"/>
  <c r="J410" i="4"/>
  <c r="BF410" i="4" s="1"/>
  <c r="AM325" i="4" a="1"/>
  <c r="AM325" i="4" s="1"/>
  <c r="AP325" i="4" a="1"/>
  <c r="AP325" i="4" s="1"/>
  <c r="LH15" i="29"/>
  <c r="LH16" i="29"/>
  <c r="LH13" i="29"/>
  <c r="LH14" i="29"/>
  <c r="LH17" i="29"/>
  <c r="LH8" i="29"/>
  <c r="LH18" i="29"/>
  <c r="KY3" i="29"/>
  <c r="LH5" i="29"/>
  <c r="LH6" i="29"/>
  <c r="LI4" i="29"/>
  <c r="LH7" i="29"/>
  <c r="LH9" i="29"/>
  <c r="LH11" i="29"/>
  <c r="LH10" i="29"/>
  <c r="LH12" i="29"/>
  <c r="AY325" i="4" a="1"/>
  <c r="AY325" i="4" s="1"/>
  <c r="AX328" i="4" a="1"/>
  <c r="AX328" i="4" s="1"/>
  <c r="AS325" i="4" a="1"/>
  <c r="AS325" i="4" s="1"/>
  <c r="AV325" i="4" a="1"/>
  <c r="AV325" i="4" s="1"/>
  <c r="AR325" i="4" a="1"/>
  <c r="AR325" i="4" s="1"/>
  <c r="AZ325" i="4" a="1"/>
  <c r="AZ325" i="4" s="1"/>
  <c r="AQ326" i="4" a="1"/>
  <c r="AQ326" i="4" s="1"/>
  <c r="BA327" i="4" a="1"/>
  <c r="BA327" i="4" s="1"/>
  <c r="AW327" i="4" a="1"/>
  <c r="AW327" i="4" s="1"/>
  <c r="AO326" i="4" a="1"/>
  <c r="AO326" i="4" s="1"/>
  <c r="AU326" i="4" a="1"/>
  <c r="AU326" i="4" s="1"/>
  <c r="AN328" i="4" a="1"/>
  <c r="AN328" i="4" s="1"/>
  <c r="J411" i="4" l="1"/>
  <c r="BF411" i="4" s="1"/>
  <c r="L411" i="4"/>
  <c r="BH411" i="4" s="1"/>
  <c r="G411" i="4"/>
  <c r="BC411" i="4" s="1"/>
  <c r="M411" i="4"/>
  <c r="BI411" i="4" s="1"/>
  <c r="U412" i="4"/>
  <c r="BQ412" i="4" s="1"/>
  <c r="O411" i="4"/>
  <c r="BK411" i="4" s="1"/>
  <c r="P411" i="4"/>
  <c r="BL411" i="4" s="1"/>
  <c r="T411" i="4"/>
  <c r="BP411" i="4" s="1"/>
  <c r="R411" i="4"/>
  <c r="BN411" i="4" s="1"/>
  <c r="S411" i="4"/>
  <c r="BO411" i="4" s="1"/>
  <c r="Q411" i="4"/>
  <c r="BM411" i="4" s="1"/>
  <c r="K411" i="4"/>
  <c r="BG411" i="4" s="1"/>
  <c r="I411" i="4"/>
  <c r="BE411" i="4" s="1"/>
  <c r="H411" i="4"/>
  <c r="BD411" i="4" s="1"/>
  <c r="AM326" i="4" a="1"/>
  <c r="AM326" i="4" s="1"/>
  <c r="AP326" i="4" a="1"/>
  <c r="AP326" i="4" s="1"/>
  <c r="LI10" i="29"/>
  <c r="LI11" i="29"/>
  <c r="LI13" i="29"/>
  <c r="LI14" i="29"/>
  <c r="LI18" i="29"/>
  <c r="LJ4" i="29"/>
  <c r="LI16" i="29"/>
  <c r="LI7" i="29"/>
  <c r="LI5" i="29"/>
  <c r="LI6" i="29"/>
  <c r="LI9" i="29"/>
  <c r="LI12" i="29"/>
  <c r="LI15" i="29"/>
  <c r="LI17" i="29"/>
  <c r="LI8" i="29"/>
  <c r="AY326" i="4" a="1"/>
  <c r="AY326" i="4" s="1"/>
  <c r="AV326" i="4" a="1"/>
  <c r="AV326" i="4" s="1"/>
  <c r="AR326" i="4" a="1"/>
  <c r="AR326" i="4" s="1"/>
  <c r="AS326" i="4" a="1"/>
  <c r="AS326" i="4" s="1"/>
  <c r="AX329" i="4" a="1"/>
  <c r="AX329" i="4" s="1"/>
  <c r="BA328" i="4" a="1"/>
  <c r="BA328" i="4" s="1"/>
  <c r="AZ326" i="4" a="1"/>
  <c r="AZ326" i="4" s="1"/>
  <c r="AN329" i="4" a="1"/>
  <c r="AN329" i="4" s="1"/>
  <c r="AU327" i="4" a="1"/>
  <c r="AU327" i="4" s="1"/>
  <c r="AO327" i="4" a="1"/>
  <c r="AO327" i="4" s="1"/>
  <c r="AW328" i="4" a="1"/>
  <c r="AW328" i="4" s="1"/>
  <c r="AQ327" i="4" a="1"/>
  <c r="AQ327" i="4" s="1"/>
  <c r="H412" i="4" l="1"/>
  <c r="BD412" i="4" s="1"/>
  <c r="I412" i="4"/>
  <c r="BE412" i="4" s="1"/>
  <c r="K412" i="4"/>
  <c r="BG412" i="4" s="1"/>
  <c r="Q412" i="4"/>
  <c r="BM412" i="4" s="1"/>
  <c r="S412" i="4"/>
  <c r="BO412" i="4" s="1"/>
  <c r="R412" i="4"/>
  <c r="BN412" i="4" s="1"/>
  <c r="T412" i="4"/>
  <c r="BP412" i="4" s="1"/>
  <c r="P412" i="4"/>
  <c r="BL412" i="4" s="1"/>
  <c r="O412" i="4"/>
  <c r="BK412" i="4" s="1"/>
  <c r="U413" i="4"/>
  <c r="BQ413" i="4" s="1"/>
  <c r="M412" i="4"/>
  <c r="BI412" i="4" s="1"/>
  <c r="G412" i="4"/>
  <c r="BC412" i="4" s="1"/>
  <c r="L412" i="4"/>
  <c r="BH412" i="4" s="1"/>
  <c r="J412" i="4"/>
  <c r="BF412" i="4" s="1"/>
  <c r="AM327" i="4" a="1"/>
  <c r="AM327" i="4" s="1"/>
  <c r="AP327" i="4" a="1"/>
  <c r="AP327" i="4" s="1"/>
  <c r="LJ13" i="29"/>
  <c r="LJ18" i="29"/>
  <c r="LJ15" i="29"/>
  <c r="LJ16" i="29"/>
  <c r="LJ17" i="29"/>
  <c r="LJ11" i="29"/>
  <c r="LJ12" i="29"/>
  <c r="LJ7" i="29"/>
  <c r="LJ5" i="29"/>
  <c r="LJ14" i="29"/>
  <c r="LK4" i="29"/>
  <c r="LJ8" i="29"/>
  <c r="LJ10" i="29"/>
  <c r="LJ6" i="29"/>
  <c r="LJ9" i="29"/>
  <c r="AY327" i="4" a="1"/>
  <c r="AY327" i="4" s="1"/>
  <c r="AX330" i="4" a="1"/>
  <c r="AX330" i="4" s="1"/>
  <c r="AR327" i="4" a="1"/>
  <c r="AR327" i="4" s="1"/>
  <c r="AV327" i="4" a="1"/>
  <c r="AV327" i="4" s="1"/>
  <c r="AS327" i="4" a="1"/>
  <c r="AS327" i="4" s="1"/>
  <c r="AZ327" i="4" a="1"/>
  <c r="AZ327" i="4" s="1"/>
  <c r="AW329" i="4" a="1"/>
  <c r="AW329" i="4" s="1"/>
  <c r="BA329" i="4" a="1"/>
  <c r="BA329" i="4" s="1"/>
  <c r="AO328" i="4" a="1"/>
  <c r="AO328" i="4" s="1"/>
  <c r="AU328" i="4" a="1"/>
  <c r="AU328" i="4" s="1"/>
  <c r="AQ328" i="4" a="1"/>
  <c r="AQ328" i="4" s="1"/>
  <c r="AN330" i="4" a="1"/>
  <c r="AN330" i="4" s="1"/>
  <c r="J413" i="4" l="1"/>
  <c r="BF413" i="4" s="1"/>
  <c r="L413" i="4"/>
  <c r="BH413" i="4" s="1"/>
  <c r="G413" i="4"/>
  <c r="BC413" i="4" s="1"/>
  <c r="M413" i="4"/>
  <c r="BI413" i="4" s="1"/>
  <c r="U414" i="4"/>
  <c r="BQ414" i="4" s="1"/>
  <c r="O413" i="4"/>
  <c r="BK413" i="4" s="1"/>
  <c r="P413" i="4"/>
  <c r="BL413" i="4" s="1"/>
  <c r="T413" i="4"/>
  <c r="BP413" i="4" s="1"/>
  <c r="R413" i="4"/>
  <c r="BN413" i="4" s="1"/>
  <c r="S413" i="4"/>
  <c r="BO413" i="4" s="1"/>
  <c r="Q413" i="4"/>
  <c r="BM413" i="4" s="1"/>
  <c r="K413" i="4"/>
  <c r="BG413" i="4" s="1"/>
  <c r="I413" i="4"/>
  <c r="BE413" i="4" s="1"/>
  <c r="H413" i="4"/>
  <c r="BD413" i="4" s="1"/>
  <c r="AM328" i="4" a="1"/>
  <c r="AM328" i="4" s="1"/>
  <c r="AP328" i="4" a="1"/>
  <c r="AP328" i="4" s="1"/>
  <c r="LK15" i="29"/>
  <c r="LK16" i="29"/>
  <c r="LK18" i="29"/>
  <c r="LL4" i="29"/>
  <c r="LK6" i="29"/>
  <c r="LK13" i="29"/>
  <c r="LK14" i="29"/>
  <c r="LK17" i="29"/>
  <c r="LK5" i="29"/>
  <c r="LK7" i="29"/>
  <c r="LK8" i="29"/>
  <c r="LK9" i="29"/>
  <c r="LK10" i="29"/>
  <c r="LK11" i="29"/>
  <c r="LK12" i="29"/>
  <c r="AY328" i="4" a="1"/>
  <c r="AY328" i="4" s="1"/>
  <c r="AV328" i="4" a="1"/>
  <c r="AV328" i="4" s="1"/>
  <c r="AX331" i="4" a="1"/>
  <c r="AX331" i="4" s="1"/>
  <c r="AS328" i="4" a="1"/>
  <c r="AS328" i="4" s="1"/>
  <c r="AR328" i="4" a="1"/>
  <c r="AR328" i="4" s="1"/>
  <c r="AW330" i="4" a="1"/>
  <c r="AW330" i="4" s="1"/>
  <c r="AO329" i="4" a="1"/>
  <c r="AO329" i="4" s="1"/>
  <c r="AQ329" i="4" a="1"/>
  <c r="AQ329" i="4" s="1"/>
  <c r="AZ328" i="4" a="1"/>
  <c r="AZ328" i="4" s="1"/>
  <c r="AN331" i="4" a="1"/>
  <c r="AN331" i="4" s="1"/>
  <c r="AU329" i="4" a="1"/>
  <c r="AU329" i="4" s="1"/>
  <c r="BA330" i="4" a="1"/>
  <c r="BA330" i="4" s="1"/>
  <c r="H414" i="4" l="1"/>
  <c r="BD414" i="4" s="1"/>
  <c r="I414" i="4"/>
  <c r="BE414" i="4" s="1"/>
  <c r="K414" i="4"/>
  <c r="BG414" i="4" s="1"/>
  <c r="Q414" i="4"/>
  <c r="BM414" i="4" s="1"/>
  <c r="S414" i="4"/>
  <c r="BO414" i="4" s="1"/>
  <c r="R414" i="4"/>
  <c r="BN414" i="4" s="1"/>
  <c r="T414" i="4"/>
  <c r="BP414" i="4" s="1"/>
  <c r="P414" i="4"/>
  <c r="BL414" i="4" s="1"/>
  <c r="O414" i="4"/>
  <c r="BK414" i="4" s="1"/>
  <c r="U415" i="4"/>
  <c r="BQ415" i="4" s="1"/>
  <c r="M414" i="4"/>
  <c r="BI414" i="4" s="1"/>
  <c r="G414" i="4"/>
  <c r="BC414" i="4" s="1"/>
  <c r="L414" i="4"/>
  <c r="BH414" i="4" s="1"/>
  <c r="J414" i="4"/>
  <c r="BF414" i="4" s="1"/>
  <c r="AM329" i="4" a="1"/>
  <c r="AM329" i="4" s="1"/>
  <c r="AP329" i="4" a="1"/>
  <c r="AP329" i="4" s="1"/>
  <c r="LL10" i="29"/>
  <c r="LL12" i="29"/>
  <c r="LL15" i="29"/>
  <c r="LL17" i="29"/>
  <c r="LL13" i="29"/>
  <c r="LL14" i="29"/>
  <c r="LL5" i="29"/>
  <c r="LM4" i="29"/>
  <c r="LL16" i="29"/>
  <c r="LL18" i="29"/>
  <c r="LL9" i="29"/>
  <c r="LL6" i="29"/>
  <c r="LL8" i="29"/>
  <c r="LL11" i="29"/>
  <c r="LL7" i="29"/>
  <c r="AY329" i="4" a="1"/>
  <c r="AY329" i="4" s="1"/>
  <c r="AX332" i="4" a="1"/>
  <c r="AX332" i="4" s="1"/>
  <c r="AS329" i="4" a="1"/>
  <c r="AS329" i="4" s="1"/>
  <c r="AV329" i="4" a="1"/>
  <c r="AV329" i="4" s="1"/>
  <c r="AR329" i="4" a="1"/>
  <c r="AR329" i="4" s="1"/>
  <c r="AU330" i="4" a="1"/>
  <c r="AU330" i="4" s="1"/>
  <c r="AZ329" i="4" a="1"/>
  <c r="AZ329" i="4" s="1"/>
  <c r="AQ330" i="4" a="1"/>
  <c r="AQ330" i="4" s="1"/>
  <c r="AO330" i="4" a="1"/>
  <c r="AO330" i="4" s="1"/>
  <c r="AN332" i="4" a="1"/>
  <c r="AN332" i="4" s="1"/>
  <c r="AW331" i="4" a="1"/>
  <c r="AW331" i="4" s="1"/>
  <c r="BA331" i="4" a="1"/>
  <c r="BA331" i="4" s="1"/>
  <c r="J415" i="4" l="1"/>
  <c r="BF415" i="4" s="1"/>
  <c r="L415" i="4"/>
  <c r="BH415" i="4" s="1"/>
  <c r="G415" i="4"/>
  <c r="BC415" i="4" s="1"/>
  <c r="M415" i="4"/>
  <c r="BI415" i="4" s="1"/>
  <c r="U416" i="4"/>
  <c r="BQ416" i="4" s="1"/>
  <c r="O415" i="4"/>
  <c r="BK415" i="4" s="1"/>
  <c r="P415" i="4"/>
  <c r="BL415" i="4" s="1"/>
  <c r="T415" i="4"/>
  <c r="BP415" i="4" s="1"/>
  <c r="R415" i="4"/>
  <c r="BN415" i="4" s="1"/>
  <c r="S415" i="4"/>
  <c r="BO415" i="4" s="1"/>
  <c r="Q415" i="4"/>
  <c r="BM415" i="4" s="1"/>
  <c r="K415" i="4"/>
  <c r="BG415" i="4" s="1"/>
  <c r="I415" i="4"/>
  <c r="BE415" i="4" s="1"/>
  <c r="H415" i="4"/>
  <c r="BD415" i="4" s="1"/>
  <c r="AM330" i="4" a="1"/>
  <c r="AM330" i="4" s="1"/>
  <c r="AP330" i="4" a="1"/>
  <c r="AP330" i="4" s="1"/>
  <c r="LM16" i="29"/>
  <c r="LM9" i="29"/>
  <c r="LM17" i="29"/>
  <c r="LM10" i="29"/>
  <c r="LM18" i="29"/>
  <c r="LM7" i="29"/>
  <c r="LM8" i="29"/>
  <c r="LN4" i="29"/>
  <c r="LM14" i="29"/>
  <c r="LM15" i="29"/>
  <c r="LM5" i="29"/>
  <c r="LM6" i="29"/>
  <c r="LM11" i="29"/>
  <c r="LM12" i="29"/>
  <c r="LM13" i="29"/>
  <c r="AY330" i="4" a="1"/>
  <c r="AY330" i="4" s="1"/>
  <c r="AS330" i="4" a="1"/>
  <c r="AS330" i="4" s="1"/>
  <c r="AR330" i="4" a="1"/>
  <c r="AR330" i="4" s="1"/>
  <c r="AV330" i="4" a="1"/>
  <c r="AV330" i="4" s="1"/>
  <c r="AX333" i="4" a="1"/>
  <c r="AX333" i="4" s="1"/>
  <c r="AQ331" i="4" a="1"/>
  <c r="AQ331" i="4" s="1"/>
  <c r="AW332" i="4" a="1"/>
  <c r="AW332" i="4" s="1"/>
  <c r="AO331" i="4" a="1"/>
  <c r="AO331" i="4" s="1"/>
  <c r="AZ330" i="4" a="1"/>
  <c r="AZ330" i="4" s="1"/>
  <c r="AN333" i="4" a="1"/>
  <c r="AN333" i="4" s="1"/>
  <c r="BA332" i="4" a="1"/>
  <c r="BA332" i="4" s="1"/>
  <c r="AU331" i="4" a="1"/>
  <c r="AU331" i="4" s="1"/>
  <c r="H416" i="4" l="1"/>
  <c r="BD416" i="4" s="1"/>
  <c r="I416" i="4"/>
  <c r="BE416" i="4" s="1"/>
  <c r="K416" i="4"/>
  <c r="BG416" i="4" s="1"/>
  <c r="Q416" i="4"/>
  <c r="BM416" i="4" s="1"/>
  <c r="S416" i="4"/>
  <c r="BO416" i="4" s="1"/>
  <c r="R416" i="4"/>
  <c r="BN416" i="4" s="1"/>
  <c r="T416" i="4"/>
  <c r="BP416" i="4" s="1"/>
  <c r="P416" i="4"/>
  <c r="BL416" i="4" s="1"/>
  <c r="O416" i="4"/>
  <c r="BK416" i="4" s="1"/>
  <c r="U417" i="4"/>
  <c r="BQ417" i="4" s="1"/>
  <c r="M416" i="4"/>
  <c r="BI416" i="4" s="1"/>
  <c r="G416" i="4"/>
  <c r="BC416" i="4" s="1"/>
  <c r="L416" i="4"/>
  <c r="BH416" i="4" s="1"/>
  <c r="J416" i="4"/>
  <c r="BF416" i="4" s="1"/>
  <c r="AM331" i="4" a="1"/>
  <c r="AM331" i="4" s="1"/>
  <c r="AP331" i="4" a="1"/>
  <c r="AP331" i="4" s="1"/>
  <c r="LN9" i="29"/>
  <c r="LN10" i="29"/>
  <c r="LN11" i="29"/>
  <c r="LN12" i="29"/>
  <c r="LN13" i="29"/>
  <c r="LN14" i="29"/>
  <c r="LN15" i="29"/>
  <c r="LN16" i="29"/>
  <c r="LN17" i="29"/>
  <c r="LN18" i="29"/>
  <c r="LN5" i="29"/>
  <c r="LN7" i="29"/>
  <c r="LO4" i="29"/>
  <c r="LN6" i="29"/>
  <c r="LN8" i="29"/>
  <c r="AY331" i="4" a="1"/>
  <c r="AY331" i="4" s="1"/>
  <c r="AS331" i="4" a="1"/>
  <c r="AS331" i="4" s="1"/>
  <c r="AV331" i="4" a="1"/>
  <c r="AV331" i="4" s="1"/>
  <c r="AR331" i="4" a="1"/>
  <c r="AR331" i="4" s="1"/>
  <c r="AX334" i="4" a="1"/>
  <c r="AX334" i="4" s="1"/>
  <c r="AN334" i="4" a="1"/>
  <c r="AN334" i="4" s="1"/>
  <c r="AZ331" i="4" a="1"/>
  <c r="AZ331" i="4" s="1"/>
  <c r="AU332" i="4" a="1"/>
  <c r="AU332" i="4" s="1"/>
  <c r="AO332" i="4" a="1"/>
  <c r="AO332" i="4" s="1"/>
  <c r="BA333" i="4" a="1"/>
  <c r="BA333" i="4" s="1"/>
  <c r="AW333" i="4" a="1"/>
  <c r="AW333" i="4" s="1"/>
  <c r="AQ332" i="4" a="1"/>
  <c r="AQ332" i="4" s="1"/>
  <c r="J417" i="4" l="1"/>
  <c r="BF417" i="4" s="1"/>
  <c r="L417" i="4"/>
  <c r="BH417" i="4" s="1"/>
  <c r="G417" i="4"/>
  <c r="BC417" i="4" s="1"/>
  <c r="M417" i="4"/>
  <c r="BI417" i="4" s="1"/>
  <c r="U418" i="4"/>
  <c r="BQ418" i="4" s="1"/>
  <c r="O417" i="4"/>
  <c r="BK417" i="4" s="1"/>
  <c r="P417" i="4"/>
  <c r="BL417" i="4" s="1"/>
  <c r="T417" i="4"/>
  <c r="BP417" i="4" s="1"/>
  <c r="R417" i="4"/>
  <c r="BN417" i="4" s="1"/>
  <c r="S417" i="4"/>
  <c r="BO417" i="4" s="1"/>
  <c r="Q417" i="4"/>
  <c r="BM417" i="4" s="1"/>
  <c r="K417" i="4"/>
  <c r="BG417" i="4" s="1"/>
  <c r="I417" i="4"/>
  <c r="BE417" i="4" s="1"/>
  <c r="H417" i="4"/>
  <c r="BD417" i="4" s="1"/>
  <c r="AM332" i="4" a="1"/>
  <c r="AM332" i="4" s="1"/>
  <c r="AP332" i="4" a="1"/>
  <c r="AP332" i="4" s="1"/>
  <c r="LO8" i="29"/>
  <c r="LO13" i="29"/>
  <c r="LO16" i="29"/>
  <c r="LO14" i="29"/>
  <c r="LO15" i="29"/>
  <c r="LO12" i="29"/>
  <c r="LO18" i="29"/>
  <c r="LO9" i="29"/>
  <c r="LO17" i="29"/>
  <c r="LP4" i="29"/>
  <c r="LO6" i="29"/>
  <c r="LO7" i="29"/>
  <c r="LO10" i="29"/>
  <c r="LO5" i="29"/>
  <c r="LO11" i="29"/>
  <c r="AY332" i="4" a="1"/>
  <c r="AY332" i="4" s="1"/>
  <c r="AV332" i="4" a="1"/>
  <c r="AV332" i="4" s="1"/>
  <c r="AX335" i="4" a="1"/>
  <c r="AX335" i="4" s="1"/>
  <c r="AR332" i="4" a="1"/>
  <c r="AR332" i="4" s="1"/>
  <c r="AS332" i="4" a="1"/>
  <c r="AS332" i="4" s="1"/>
  <c r="AU333" i="4" a="1"/>
  <c r="AU333" i="4" s="1"/>
  <c r="AN335" i="4" a="1"/>
  <c r="AN335" i="4" s="1"/>
  <c r="AQ333" i="4" a="1"/>
  <c r="AQ333" i="4" s="1"/>
  <c r="BA334" i="4" a="1"/>
  <c r="BA334" i="4" s="1"/>
  <c r="AZ332" i="4" a="1"/>
  <c r="AZ332" i="4" s="1"/>
  <c r="AO333" i="4" a="1"/>
  <c r="AO333" i="4" s="1"/>
  <c r="AW334" i="4" a="1"/>
  <c r="AW334" i="4" s="1"/>
  <c r="H418" i="4" l="1"/>
  <c r="BD418" i="4" s="1"/>
  <c r="I418" i="4"/>
  <c r="BE418" i="4" s="1"/>
  <c r="K418" i="4"/>
  <c r="BG418" i="4" s="1"/>
  <c r="Q418" i="4"/>
  <c r="BM418" i="4" s="1"/>
  <c r="S418" i="4"/>
  <c r="BO418" i="4" s="1"/>
  <c r="R418" i="4"/>
  <c r="BN418" i="4" s="1"/>
  <c r="T418" i="4"/>
  <c r="BP418" i="4" s="1"/>
  <c r="P418" i="4"/>
  <c r="BL418" i="4" s="1"/>
  <c r="O418" i="4"/>
  <c r="BK418" i="4" s="1"/>
  <c r="U419" i="4"/>
  <c r="BQ419" i="4" s="1"/>
  <c r="M418" i="4"/>
  <c r="BI418" i="4" s="1"/>
  <c r="G418" i="4"/>
  <c r="BC418" i="4" s="1"/>
  <c r="L418" i="4"/>
  <c r="BH418" i="4" s="1"/>
  <c r="J418" i="4"/>
  <c r="BF418" i="4" s="1"/>
  <c r="AM333" i="4" a="1"/>
  <c r="AM333" i="4" s="1"/>
  <c r="AP333" i="4" a="1"/>
  <c r="AP333" i="4" s="1"/>
  <c r="LP17" i="29"/>
  <c r="LP18" i="29"/>
  <c r="LQ4" i="29"/>
  <c r="LP5" i="29"/>
  <c r="LP10" i="29"/>
  <c r="LP12" i="29"/>
  <c r="LP6" i="29"/>
  <c r="LP11" i="29"/>
  <c r="LP16" i="29"/>
  <c r="LP7" i="29"/>
  <c r="LP9" i="29"/>
  <c r="LP14" i="29"/>
  <c r="LP15" i="29"/>
  <c r="LP8" i="29"/>
  <c r="LP13" i="29"/>
  <c r="AY333" i="4" a="1"/>
  <c r="AY333" i="4" s="1"/>
  <c r="AV333" i="4" a="1"/>
  <c r="AV333" i="4" s="1"/>
  <c r="AS333" i="4" a="1"/>
  <c r="AS333" i="4" s="1"/>
  <c r="AR333" i="4" a="1"/>
  <c r="AR333" i="4" s="1"/>
  <c r="AX336" i="4" a="1"/>
  <c r="AX336" i="4" s="1"/>
  <c r="AW335" i="4" a="1"/>
  <c r="AW335" i="4" s="1"/>
  <c r="BA335" i="4" a="1"/>
  <c r="BA335" i="4" s="1"/>
  <c r="AU334" i="4" a="1"/>
  <c r="AU334" i="4" s="1"/>
  <c r="AZ333" i="4" a="1"/>
  <c r="AZ333" i="4" s="1"/>
  <c r="AO334" i="4" a="1"/>
  <c r="AO334" i="4" s="1"/>
  <c r="AQ334" i="4" a="1"/>
  <c r="AQ334" i="4" s="1"/>
  <c r="AN336" i="4" a="1"/>
  <c r="AN336" i="4" s="1"/>
  <c r="J419" i="4" l="1"/>
  <c r="BF419" i="4" s="1"/>
  <c r="L419" i="4"/>
  <c r="BH419" i="4" s="1"/>
  <c r="G419" i="4"/>
  <c r="BC419" i="4" s="1"/>
  <c r="M419" i="4"/>
  <c r="BI419" i="4" s="1"/>
  <c r="U420" i="4"/>
  <c r="BQ420" i="4" s="1"/>
  <c r="O419" i="4"/>
  <c r="BK419" i="4" s="1"/>
  <c r="P419" i="4"/>
  <c r="BL419" i="4" s="1"/>
  <c r="T419" i="4"/>
  <c r="BP419" i="4" s="1"/>
  <c r="R419" i="4"/>
  <c r="BN419" i="4" s="1"/>
  <c r="S419" i="4"/>
  <c r="BO419" i="4" s="1"/>
  <c r="Q419" i="4"/>
  <c r="BM419" i="4" s="1"/>
  <c r="K419" i="4"/>
  <c r="BG419" i="4" s="1"/>
  <c r="I419" i="4"/>
  <c r="BE419" i="4" s="1"/>
  <c r="H419" i="4"/>
  <c r="BD419" i="4" s="1"/>
  <c r="AM334" i="4" a="1"/>
  <c r="AM334" i="4" s="1"/>
  <c r="AP334" i="4" a="1"/>
  <c r="AP334" i="4" s="1"/>
  <c r="LQ13" i="29"/>
  <c r="LQ17" i="29"/>
  <c r="LR4" i="29"/>
  <c r="LQ6" i="29"/>
  <c r="LQ14" i="29"/>
  <c r="LQ9" i="29"/>
  <c r="LQ15" i="29"/>
  <c r="LQ16" i="29"/>
  <c r="LQ8" i="29"/>
  <c r="LQ5" i="29"/>
  <c r="LQ7" i="29"/>
  <c r="LQ10" i="29"/>
  <c r="LQ11" i="29"/>
  <c r="LQ18" i="29"/>
  <c r="LQ12" i="29"/>
  <c r="AY334" i="4" a="1"/>
  <c r="AY334" i="4" s="1"/>
  <c r="AV334" i="4" a="1"/>
  <c r="AV334" i="4" s="1"/>
  <c r="AX337" i="4" a="1"/>
  <c r="AX337" i="4" s="1"/>
  <c r="AS334" i="4" a="1"/>
  <c r="AS334" i="4" s="1"/>
  <c r="AR334" i="4" a="1"/>
  <c r="AR334" i="4" s="1"/>
  <c r="AW336" i="4" a="1"/>
  <c r="AW336" i="4" s="1"/>
  <c r="AZ334" i="4" a="1"/>
  <c r="AZ334" i="4" s="1"/>
  <c r="AQ335" i="4" a="1"/>
  <c r="AQ335" i="4" s="1"/>
  <c r="AU335" i="4" a="1"/>
  <c r="AU335" i="4" s="1"/>
  <c r="AO335" i="4" a="1"/>
  <c r="AO335" i="4" s="1"/>
  <c r="AN337" i="4" a="1"/>
  <c r="AN337" i="4" s="1"/>
  <c r="BA336" i="4" a="1"/>
  <c r="BA336" i="4" s="1"/>
  <c r="H420" i="4" l="1"/>
  <c r="BD420" i="4" s="1"/>
  <c r="I420" i="4"/>
  <c r="BE420" i="4" s="1"/>
  <c r="K420" i="4"/>
  <c r="BG420" i="4" s="1"/>
  <c r="Q420" i="4"/>
  <c r="BM420" i="4" s="1"/>
  <c r="S420" i="4"/>
  <c r="BO420" i="4" s="1"/>
  <c r="R420" i="4"/>
  <c r="BN420" i="4" s="1"/>
  <c r="T420" i="4"/>
  <c r="BP420" i="4" s="1"/>
  <c r="P420" i="4"/>
  <c r="BL420" i="4" s="1"/>
  <c r="O420" i="4"/>
  <c r="BK420" i="4" s="1"/>
  <c r="U421" i="4"/>
  <c r="BQ421" i="4" s="1"/>
  <c r="M420" i="4"/>
  <c r="BI420" i="4" s="1"/>
  <c r="G420" i="4"/>
  <c r="BC420" i="4" s="1"/>
  <c r="L420" i="4"/>
  <c r="BH420" i="4" s="1"/>
  <c r="J420" i="4"/>
  <c r="BF420" i="4" s="1"/>
  <c r="AM335" i="4" a="1"/>
  <c r="AM335" i="4" s="1"/>
  <c r="AP335" i="4" a="1"/>
  <c r="AP335" i="4" s="1"/>
  <c r="LR18" i="29"/>
  <c r="LR10" i="29"/>
  <c r="LR17" i="29"/>
  <c r="LR11" i="29"/>
  <c r="LR12" i="29"/>
  <c r="LR14" i="29"/>
  <c r="LR13" i="29"/>
  <c r="LR8" i="29"/>
  <c r="LR9" i="29"/>
  <c r="LR15" i="29"/>
  <c r="LS4" i="29"/>
  <c r="LR5" i="29"/>
  <c r="LR7" i="29"/>
  <c r="LR16" i="29"/>
  <c r="LR6" i="29"/>
  <c r="AY335" i="4" a="1"/>
  <c r="AY335" i="4" s="1"/>
  <c r="AX338" i="4" a="1"/>
  <c r="AX338" i="4" s="1"/>
  <c r="AV335" i="4" a="1"/>
  <c r="AV335" i="4" s="1"/>
  <c r="AS335" i="4" a="1"/>
  <c r="AS335" i="4" s="1"/>
  <c r="AR335" i="4" a="1"/>
  <c r="AR335" i="4" s="1"/>
  <c r="AO336" i="4" a="1"/>
  <c r="AO336" i="4" s="1"/>
  <c r="AZ335" i="4" a="1"/>
  <c r="AZ335" i="4" s="1"/>
  <c r="AU336" i="4" a="1"/>
  <c r="AU336" i="4" s="1"/>
  <c r="BA337" i="4" a="1"/>
  <c r="BA337" i="4" s="1"/>
  <c r="AN338" i="4" a="1"/>
  <c r="AN338" i="4" s="1"/>
  <c r="AW337" i="4" a="1"/>
  <c r="AW337" i="4" s="1"/>
  <c r="AQ336" i="4" a="1"/>
  <c r="AQ336" i="4" s="1"/>
  <c r="J421" i="4" l="1"/>
  <c r="BF421" i="4" s="1"/>
  <c r="L421" i="4"/>
  <c r="BH421" i="4" s="1"/>
  <c r="G421" i="4"/>
  <c r="BC421" i="4" s="1"/>
  <c r="M421" i="4"/>
  <c r="BI421" i="4" s="1"/>
  <c r="U422" i="4"/>
  <c r="BQ422" i="4" s="1"/>
  <c r="O421" i="4"/>
  <c r="BK421" i="4" s="1"/>
  <c r="P421" i="4"/>
  <c r="BL421" i="4" s="1"/>
  <c r="T421" i="4"/>
  <c r="BP421" i="4" s="1"/>
  <c r="R421" i="4"/>
  <c r="BN421" i="4" s="1"/>
  <c r="S421" i="4"/>
  <c r="BO421" i="4" s="1"/>
  <c r="Q421" i="4"/>
  <c r="BM421" i="4" s="1"/>
  <c r="K421" i="4"/>
  <c r="BG421" i="4" s="1"/>
  <c r="I421" i="4"/>
  <c r="BE421" i="4" s="1"/>
  <c r="H421" i="4"/>
  <c r="BD421" i="4" s="1"/>
  <c r="AM336" i="4" a="1"/>
  <c r="AM336" i="4" s="1"/>
  <c r="AP336" i="4" a="1"/>
  <c r="AP336" i="4" s="1"/>
  <c r="LS17" i="29"/>
  <c r="LT4" i="29"/>
  <c r="LS5" i="29"/>
  <c r="LS11" i="29"/>
  <c r="LS12" i="29"/>
  <c r="LS13" i="29"/>
  <c r="LS16" i="29"/>
  <c r="LS6" i="29"/>
  <c r="LS7" i="29"/>
  <c r="LS14" i="29"/>
  <c r="LS8" i="29"/>
  <c r="LS18" i="29"/>
  <c r="LS9" i="29"/>
  <c r="LS10" i="29"/>
  <c r="LS15" i="29"/>
  <c r="AY336" i="4" a="1"/>
  <c r="AY336" i="4" s="1"/>
  <c r="AR336" i="4" a="1"/>
  <c r="AR336" i="4" s="1"/>
  <c r="AV336" i="4" a="1"/>
  <c r="AV336" i="4" s="1"/>
  <c r="AX339" i="4" a="1"/>
  <c r="AX339" i="4" s="1"/>
  <c r="AS336" i="4" a="1"/>
  <c r="AS336" i="4" s="1"/>
  <c r="AN339" i="4" a="1"/>
  <c r="AN339" i="4" s="1"/>
  <c r="AZ336" i="4" a="1"/>
  <c r="AZ336" i="4" s="1"/>
  <c r="BA338" i="4" a="1"/>
  <c r="BA338" i="4" s="1"/>
  <c r="AU337" i="4" a="1"/>
  <c r="AU337" i="4" s="1"/>
  <c r="AQ337" i="4" a="1"/>
  <c r="AQ337" i="4" s="1"/>
  <c r="AW338" i="4" a="1"/>
  <c r="AW338" i="4" s="1"/>
  <c r="AO337" i="4" a="1"/>
  <c r="AO337" i="4" s="1"/>
  <c r="H422" i="4" l="1"/>
  <c r="BD422" i="4" s="1"/>
  <c r="I422" i="4"/>
  <c r="BE422" i="4" s="1"/>
  <c r="K422" i="4"/>
  <c r="BG422" i="4" s="1"/>
  <c r="Q422" i="4"/>
  <c r="BM422" i="4" s="1"/>
  <c r="S422" i="4"/>
  <c r="BO422" i="4" s="1"/>
  <c r="R422" i="4"/>
  <c r="BN422" i="4" s="1"/>
  <c r="T422" i="4"/>
  <c r="BP422" i="4" s="1"/>
  <c r="P422" i="4"/>
  <c r="BL422" i="4" s="1"/>
  <c r="O422" i="4"/>
  <c r="BK422" i="4" s="1"/>
  <c r="U423" i="4"/>
  <c r="BQ423" i="4" s="1"/>
  <c r="M422" i="4"/>
  <c r="BI422" i="4" s="1"/>
  <c r="G422" i="4"/>
  <c r="BC422" i="4" s="1"/>
  <c r="L422" i="4"/>
  <c r="BH422" i="4" s="1"/>
  <c r="J422" i="4"/>
  <c r="BF422" i="4" s="1"/>
  <c r="AM337" i="4" a="1"/>
  <c r="AM337" i="4" s="1"/>
  <c r="AP337" i="4" a="1"/>
  <c r="AP337" i="4" s="1"/>
  <c r="LT16" i="29"/>
  <c r="LT17" i="29"/>
  <c r="LT18" i="29"/>
  <c r="LU4" i="29"/>
  <c r="LT14" i="29"/>
  <c r="LT5" i="29"/>
  <c r="LT6" i="29"/>
  <c r="LT9" i="29"/>
  <c r="LT7" i="29"/>
  <c r="LT10" i="29"/>
  <c r="LT8" i="29"/>
  <c r="LT13" i="29"/>
  <c r="LT11" i="29"/>
  <c r="LT12" i="29"/>
  <c r="LT15" i="29"/>
  <c r="AY337" i="4" a="1"/>
  <c r="AY337" i="4" s="1"/>
  <c r="AS337" i="4" a="1"/>
  <c r="AS337" i="4" s="1"/>
  <c r="AX340" i="4" a="1"/>
  <c r="AX340" i="4" s="1"/>
  <c r="AV337" i="4" a="1"/>
  <c r="AV337" i="4" s="1"/>
  <c r="AR337" i="4" a="1"/>
  <c r="AR337" i="4" s="1"/>
  <c r="AZ337" i="4" a="1"/>
  <c r="AZ337" i="4" s="1"/>
  <c r="AW339" i="4" a="1"/>
  <c r="AW339" i="4" s="1"/>
  <c r="BA339" i="4" a="1"/>
  <c r="BA339" i="4" s="1"/>
  <c r="AN340" i="4" a="1"/>
  <c r="AN340" i="4" s="1"/>
  <c r="AU338" i="4" a="1"/>
  <c r="AU338" i="4" s="1"/>
  <c r="AQ338" i="4" a="1"/>
  <c r="AQ338" i="4" s="1"/>
  <c r="AO338" i="4" a="1"/>
  <c r="AO338" i="4" s="1"/>
  <c r="J423" i="4" l="1"/>
  <c r="BF423" i="4" s="1"/>
  <c r="L423" i="4"/>
  <c r="BH423" i="4" s="1"/>
  <c r="G423" i="4"/>
  <c r="BC423" i="4" s="1"/>
  <c r="M423" i="4"/>
  <c r="BI423" i="4" s="1"/>
  <c r="U424" i="4"/>
  <c r="BQ424" i="4" s="1"/>
  <c r="O423" i="4"/>
  <c r="BK423" i="4" s="1"/>
  <c r="P423" i="4"/>
  <c r="BL423" i="4" s="1"/>
  <c r="T423" i="4"/>
  <c r="BP423" i="4" s="1"/>
  <c r="R423" i="4"/>
  <c r="BN423" i="4" s="1"/>
  <c r="S423" i="4"/>
  <c r="BO423" i="4" s="1"/>
  <c r="Q423" i="4"/>
  <c r="BM423" i="4" s="1"/>
  <c r="K423" i="4"/>
  <c r="BG423" i="4" s="1"/>
  <c r="I423" i="4"/>
  <c r="BE423" i="4" s="1"/>
  <c r="H423" i="4"/>
  <c r="BD423" i="4" s="1"/>
  <c r="AM338" i="4" a="1"/>
  <c r="AM338" i="4" s="1"/>
  <c r="AP338" i="4" a="1"/>
  <c r="AP338" i="4" s="1"/>
  <c r="LV4" i="29"/>
  <c r="LU6" i="29"/>
  <c r="LU11" i="29"/>
  <c r="LU8" i="29"/>
  <c r="LU9" i="29"/>
  <c r="LU10" i="29"/>
  <c r="LU7" i="29"/>
  <c r="LU13" i="29"/>
  <c r="LU14" i="29"/>
  <c r="LU12" i="29"/>
  <c r="LU15" i="29"/>
  <c r="LU18" i="29"/>
  <c r="LU5" i="29"/>
  <c r="LU16" i="29"/>
  <c r="LU17" i="29"/>
  <c r="AY338" i="4" a="1"/>
  <c r="AY338" i="4" s="1"/>
  <c r="AR338" i="4" a="1"/>
  <c r="AR338" i="4" s="1"/>
  <c r="AX341" i="4" a="1"/>
  <c r="AX341" i="4" s="1"/>
  <c r="AS338" i="4" a="1"/>
  <c r="AS338" i="4" s="1"/>
  <c r="AV338" i="4" a="1"/>
  <c r="AV338" i="4" s="1"/>
  <c r="AQ339" i="4" a="1"/>
  <c r="AQ339" i="4" s="1"/>
  <c r="AU339" i="4" a="1"/>
  <c r="AU339" i="4" s="1"/>
  <c r="AN341" i="4" a="1"/>
  <c r="AN341" i="4" s="1"/>
  <c r="AW340" i="4" a="1"/>
  <c r="AW340" i="4" s="1"/>
  <c r="AZ338" i="4" a="1"/>
  <c r="AZ338" i="4" s="1"/>
  <c r="BA340" i="4" a="1"/>
  <c r="BA340" i="4" s="1"/>
  <c r="AO339" i="4" a="1"/>
  <c r="AO339" i="4" s="1"/>
  <c r="H424" i="4" l="1"/>
  <c r="BD424" i="4" s="1"/>
  <c r="I424" i="4"/>
  <c r="BE424" i="4" s="1"/>
  <c r="K424" i="4"/>
  <c r="BG424" i="4" s="1"/>
  <c r="Q424" i="4"/>
  <c r="BM424" i="4" s="1"/>
  <c r="S424" i="4"/>
  <c r="BO424" i="4" s="1"/>
  <c r="R424" i="4"/>
  <c r="BN424" i="4" s="1"/>
  <c r="T424" i="4"/>
  <c r="BP424" i="4" s="1"/>
  <c r="P424" i="4"/>
  <c r="BL424" i="4" s="1"/>
  <c r="O424" i="4"/>
  <c r="BK424" i="4" s="1"/>
  <c r="U425" i="4"/>
  <c r="BQ425" i="4" s="1"/>
  <c r="M424" i="4"/>
  <c r="BI424" i="4" s="1"/>
  <c r="G424" i="4"/>
  <c r="BC424" i="4" s="1"/>
  <c r="L424" i="4"/>
  <c r="BH424" i="4" s="1"/>
  <c r="J424" i="4"/>
  <c r="BF424" i="4" s="1"/>
  <c r="AM339" i="4" a="1"/>
  <c r="AM339" i="4" s="1"/>
  <c r="AP339" i="4" a="1"/>
  <c r="AP339" i="4" s="1"/>
  <c r="LV12" i="29"/>
  <c r="LV13" i="29"/>
  <c r="LV14" i="29"/>
  <c r="LV15" i="29"/>
  <c r="LV6" i="29"/>
  <c r="LV16" i="29"/>
  <c r="LV5" i="29"/>
  <c r="LV18" i="29"/>
  <c r="LV17" i="29"/>
  <c r="LW4" i="29"/>
  <c r="LV7" i="29"/>
  <c r="LV9" i="29"/>
  <c r="LV8" i="29"/>
  <c r="LV10" i="29"/>
  <c r="LV11" i="29"/>
  <c r="AY339" i="4" a="1"/>
  <c r="AY339" i="4" s="1"/>
  <c r="AV339" i="4" a="1"/>
  <c r="AV339" i="4" s="1"/>
  <c r="AX342" i="4" a="1"/>
  <c r="AX342" i="4" s="1"/>
  <c r="AS339" i="4" a="1"/>
  <c r="AS339" i="4" s="1"/>
  <c r="AR339" i="4" a="1"/>
  <c r="AR339" i="4" s="1"/>
  <c r="AQ340" i="4" a="1"/>
  <c r="AQ340" i="4" s="1"/>
  <c r="AN342" i="4" a="1"/>
  <c r="AN342" i="4" s="1"/>
  <c r="AO340" i="4" a="1"/>
  <c r="AO340" i="4" s="1"/>
  <c r="BA341" i="4" a="1"/>
  <c r="BA341" i="4" s="1"/>
  <c r="AU340" i="4" a="1"/>
  <c r="AU340" i="4" s="1"/>
  <c r="AZ339" i="4" a="1"/>
  <c r="AZ339" i="4" s="1"/>
  <c r="AW341" i="4" a="1"/>
  <c r="AW341" i="4" s="1"/>
  <c r="J425" i="4" l="1"/>
  <c r="BF425" i="4" s="1"/>
  <c r="L425" i="4"/>
  <c r="BH425" i="4" s="1"/>
  <c r="G425" i="4"/>
  <c r="BC425" i="4" s="1"/>
  <c r="M425" i="4"/>
  <c r="BI425" i="4" s="1"/>
  <c r="U426" i="4"/>
  <c r="BQ426" i="4" s="1"/>
  <c r="O425" i="4"/>
  <c r="BK425" i="4" s="1"/>
  <c r="P425" i="4"/>
  <c r="BL425" i="4" s="1"/>
  <c r="T425" i="4"/>
  <c r="BP425" i="4" s="1"/>
  <c r="R425" i="4"/>
  <c r="BN425" i="4" s="1"/>
  <c r="S425" i="4"/>
  <c r="BO425" i="4" s="1"/>
  <c r="Q425" i="4"/>
  <c r="BM425" i="4" s="1"/>
  <c r="K425" i="4"/>
  <c r="BG425" i="4" s="1"/>
  <c r="I425" i="4"/>
  <c r="BE425" i="4" s="1"/>
  <c r="H425" i="4"/>
  <c r="BD425" i="4" s="1"/>
  <c r="AM340" i="4" a="1"/>
  <c r="AM340" i="4" s="1"/>
  <c r="AP340" i="4" a="1"/>
  <c r="AP340" i="4" s="1"/>
  <c r="LW12" i="29"/>
  <c r="LW10" i="29"/>
  <c r="LW13" i="29"/>
  <c r="LW9" i="29"/>
  <c r="LW14" i="29"/>
  <c r="LW16" i="29"/>
  <c r="LW7" i="29"/>
  <c r="LW15" i="29"/>
  <c r="LW11" i="29"/>
  <c r="LW5" i="29"/>
  <c r="LW17" i="29"/>
  <c r="LW18" i="29"/>
  <c r="LX4" i="29"/>
  <c r="LW6" i="29"/>
  <c r="LW8" i="29"/>
  <c r="AY340" i="4" a="1"/>
  <c r="AY340" i="4" s="1"/>
  <c r="AS340" i="4" a="1"/>
  <c r="AS340" i="4" s="1"/>
  <c r="AR340" i="4" a="1"/>
  <c r="AR340" i="4" s="1"/>
  <c r="AX343" i="4" a="1"/>
  <c r="AX343" i="4" s="1"/>
  <c r="AV340" i="4" a="1"/>
  <c r="AV340" i="4" s="1"/>
  <c r="BA342" i="4" a="1"/>
  <c r="BA342" i="4" s="1"/>
  <c r="AZ340" i="4" a="1"/>
  <c r="AZ340" i="4" s="1"/>
  <c r="AQ341" i="4" a="1"/>
  <c r="AQ341" i="4" s="1"/>
  <c r="AO341" i="4" a="1"/>
  <c r="AO341" i="4" s="1"/>
  <c r="AW342" i="4" a="1"/>
  <c r="AW342" i="4" s="1"/>
  <c r="AN343" i="4" a="1"/>
  <c r="AN343" i="4" s="1"/>
  <c r="AU341" i="4" a="1"/>
  <c r="AU341" i="4" s="1"/>
  <c r="H426" i="4" l="1"/>
  <c r="BD426" i="4" s="1"/>
  <c r="I426" i="4"/>
  <c r="BE426" i="4" s="1"/>
  <c r="K426" i="4"/>
  <c r="BG426" i="4" s="1"/>
  <c r="Q426" i="4"/>
  <c r="BM426" i="4" s="1"/>
  <c r="S426" i="4"/>
  <c r="BO426" i="4" s="1"/>
  <c r="R426" i="4"/>
  <c r="BN426" i="4" s="1"/>
  <c r="T426" i="4"/>
  <c r="BP426" i="4" s="1"/>
  <c r="P426" i="4"/>
  <c r="BL426" i="4" s="1"/>
  <c r="O426" i="4"/>
  <c r="BK426" i="4" s="1"/>
  <c r="U427" i="4"/>
  <c r="BQ427" i="4" s="1"/>
  <c r="M426" i="4"/>
  <c r="BI426" i="4" s="1"/>
  <c r="G426" i="4"/>
  <c r="BC426" i="4" s="1"/>
  <c r="L426" i="4"/>
  <c r="BH426" i="4" s="1"/>
  <c r="J426" i="4"/>
  <c r="BF426" i="4" s="1"/>
  <c r="AM341" i="4" a="1"/>
  <c r="AM341" i="4" s="1"/>
  <c r="AP341" i="4" a="1"/>
  <c r="AP341" i="4" s="1"/>
  <c r="LX10" i="29"/>
  <c r="LX12" i="29"/>
  <c r="LX13" i="29"/>
  <c r="LX14" i="29"/>
  <c r="LX11" i="29"/>
  <c r="LX16" i="29"/>
  <c r="LX17" i="29"/>
  <c r="LY4" i="29"/>
  <c r="LX5" i="29"/>
  <c r="LX15" i="29"/>
  <c r="LX7" i="29"/>
  <c r="LX8" i="29"/>
  <c r="LX9" i="29"/>
  <c r="LX18" i="29"/>
  <c r="LX6" i="29"/>
  <c r="AY341" i="4" a="1"/>
  <c r="AY341" i="4" s="1"/>
  <c r="AX344" i="4" a="1"/>
  <c r="AX344" i="4" s="1"/>
  <c r="AS341" i="4" a="1"/>
  <c r="AS341" i="4" s="1"/>
  <c r="AR341" i="4" a="1"/>
  <c r="AR341" i="4" s="1"/>
  <c r="AV341" i="4" a="1"/>
  <c r="AV341" i="4" s="1"/>
  <c r="AZ341" i="4" a="1"/>
  <c r="AZ341" i="4" s="1"/>
  <c r="AO342" i="4" a="1"/>
  <c r="AO342" i="4" s="1"/>
  <c r="AW343" i="4" a="1"/>
  <c r="AW343" i="4" s="1"/>
  <c r="AU342" i="4" a="1"/>
  <c r="AU342" i="4" s="1"/>
  <c r="AQ342" i="4" a="1"/>
  <c r="AQ342" i="4" s="1"/>
  <c r="AN344" i="4" a="1"/>
  <c r="AN344" i="4" s="1"/>
  <c r="BA343" i="4" a="1"/>
  <c r="BA343" i="4" s="1"/>
  <c r="J427" i="4" l="1"/>
  <c r="BF427" i="4" s="1"/>
  <c r="L427" i="4"/>
  <c r="BH427" i="4" s="1"/>
  <c r="G427" i="4"/>
  <c r="BC427" i="4" s="1"/>
  <c r="M427" i="4"/>
  <c r="BI427" i="4" s="1"/>
  <c r="U428" i="4"/>
  <c r="BQ428" i="4" s="1"/>
  <c r="O427" i="4"/>
  <c r="BK427" i="4" s="1"/>
  <c r="P427" i="4"/>
  <c r="BL427" i="4" s="1"/>
  <c r="T427" i="4"/>
  <c r="BP427" i="4" s="1"/>
  <c r="R427" i="4"/>
  <c r="BN427" i="4" s="1"/>
  <c r="S427" i="4"/>
  <c r="BO427" i="4" s="1"/>
  <c r="Q427" i="4"/>
  <c r="BM427" i="4" s="1"/>
  <c r="K427" i="4"/>
  <c r="BG427" i="4" s="1"/>
  <c r="I427" i="4"/>
  <c r="BE427" i="4" s="1"/>
  <c r="H427" i="4"/>
  <c r="BD427" i="4" s="1"/>
  <c r="AM342" i="4" a="1"/>
  <c r="AM342" i="4" s="1"/>
  <c r="AP342" i="4" a="1"/>
  <c r="AP342" i="4" s="1"/>
  <c r="LY5" i="29"/>
  <c r="LZ4" i="29"/>
  <c r="LY6" i="29"/>
  <c r="LY7" i="29"/>
  <c r="LY8" i="29"/>
  <c r="LY10" i="29"/>
  <c r="LY11" i="29"/>
  <c r="LY9" i="29"/>
  <c r="LY12" i="29"/>
  <c r="LY13" i="29"/>
  <c r="LY14" i="29"/>
  <c r="LY15" i="29"/>
  <c r="LY16" i="29"/>
  <c r="LY17" i="29"/>
  <c r="LY18" i="29"/>
  <c r="AY342" i="4" a="1"/>
  <c r="AY342" i="4" s="1"/>
  <c r="AV342" i="4" a="1"/>
  <c r="AV342" i="4" s="1"/>
  <c r="AS342" i="4" a="1"/>
  <c r="AS342" i="4" s="1"/>
  <c r="AX345" i="4" a="1"/>
  <c r="AX345" i="4" s="1"/>
  <c r="AR342" i="4" a="1"/>
  <c r="AR342" i="4" s="1"/>
  <c r="AU343" i="4" a="1"/>
  <c r="AU343" i="4" s="1"/>
  <c r="AN345" i="4" a="1"/>
  <c r="AN345" i="4" s="1"/>
  <c r="AW344" i="4" a="1"/>
  <c r="AW344" i="4" s="1"/>
  <c r="AO343" i="4" a="1"/>
  <c r="AO343" i="4" s="1"/>
  <c r="BA344" i="4" a="1"/>
  <c r="BA344" i="4" s="1"/>
  <c r="AQ343" i="4" a="1"/>
  <c r="AQ343" i="4" s="1"/>
  <c r="AZ342" i="4" a="1"/>
  <c r="AZ342" i="4" s="1"/>
  <c r="H428" i="4" l="1"/>
  <c r="BD428" i="4" s="1"/>
  <c r="I428" i="4"/>
  <c r="BE428" i="4" s="1"/>
  <c r="K428" i="4"/>
  <c r="BG428" i="4" s="1"/>
  <c r="Q428" i="4"/>
  <c r="BM428" i="4" s="1"/>
  <c r="S428" i="4"/>
  <c r="BO428" i="4" s="1"/>
  <c r="R428" i="4"/>
  <c r="BN428" i="4" s="1"/>
  <c r="T428" i="4"/>
  <c r="BP428" i="4" s="1"/>
  <c r="P428" i="4"/>
  <c r="BL428" i="4" s="1"/>
  <c r="O428" i="4"/>
  <c r="BK428" i="4" s="1"/>
  <c r="U429" i="4"/>
  <c r="BQ429" i="4" s="1"/>
  <c r="M428" i="4"/>
  <c r="BI428" i="4" s="1"/>
  <c r="G428" i="4"/>
  <c r="BC428" i="4" s="1"/>
  <c r="L428" i="4"/>
  <c r="BH428" i="4" s="1"/>
  <c r="J428" i="4"/>
  <c r="BF428" i="4" s="1"/>
  <c r="AM343" i="4" a="1"/>
  <c r="AM343" i="4" s="1"/>
  <c r="AP343" i="4" a="1"/>
  <c r="AP343" i="4" s="1"/>
  <c r="LZ13" i="29"/>
  <c r="LZ14" i="29"/>
  <c r="LZ15" i="29"/>
  <c r="LZ8" i="29"/>
  <c r="LZ16" i="29"/>
  <c r="LZ17" i="29"/>
  <c r="LZ18" i="29"/>
  <c r="LZ5" i="29"/>
  <c r="LZ9" i="29"/>
  <c r="LZ10" i="29"/>
  <c r="LZ7" i="29"/>
  <c r="MA4" i="29"/>
  <c r="LZ6" i="29"/>
  <c r="LZ11" i="29"/>
  <c r="LZ12" i="29"/>
  <c r="AY343" i="4" a="1"/>
  <c r="AY343" i="4" s="1"/>
  <c r="AS343" i="4" a="1"/>
  <c r="AS343" i="4" s="1"/>
  <c r="AV343" i="4" a="1"/>
  <c r="AV343" i="4" s="1"/>
  <c r="AX346" i="4" a="1"/>
  <c r="AX346" i="4" s="1"/>
  <c r="AR343" i="4" a="1"/>
  <c r="AR343" i="4" s="1"/>
  <c r="BA345" i="4" a="1"/>
  <c r="BA345" i="4" s="1"/>
  <c r="AO344" i="4" a="1"/>
  <c r="AO344" i="4" s="1"/>
  <c r="AZ343" i="4" a="1"/>
  <c r="AZ343" i="4" s="1"/>
  <c r="AW345" i="4" a="1"/>
  <c r="AW345" i="4" s="1"/>
  <c r="AQ344" i="4" a="1"/>
  <c r="AQ344" i="4" s="1"/>
  <c r="AN346" i="4" a="1"/>
  <c r="AN346" i="4" s="1"/>
  <c r="AU344" i="4" a="1"/>
  <c r="AU344" i="4" s="1"/>
  <c r="J429" i="4" l="1"/>
  <c r="BF429" i="4" s="1"/>
  <c r="L429" i="4"/>
  <c r="BH429" i="4" s="1"/>
  <c r="G429" i="4"/>
  <c r="BC429" i="4" s="1"/>
  <c r="M429" i="4"/>
  <c r="BI429" i="4" s="1"/>
  <c r="U430" i="4"/>
  <c r="BQ430" i="4" s="1"/>
  <c r="O429" i="4"/>
  <c r="BK429" i="4" s="1"/>
  <c r="P429" i="4"/>
  <c r="BL429" i="4" s="1"/>
  <c r="T429" i="4"/>
  <c r="BP429" i="4" s="1"/>
  <c r="R429" i="4"/>
  <c r="BN429" i="4" s="1"/>
  <c r="S429" i="4"/>
  <c r="BO429" i="4" s="1"/>
  <c r="Q429" i="4"/>
  <c r="BM429" i="4" s="1"/>
  <c r="K429" i="4"/>
  <c r="BG429" i="4" s="1"/>
  <c r="I429" i="4"/>
  <c r="BE429" i="4" s="1"/>
  <c r="H429" i="4"/>
  <c r="BD429" i="4" s="1"/>
  <c r="AM344" i="4" a="1"/>
  <c r="AM344" i="4" s="1"/>
  <c r="AP344" i="4" a="1"/>
  <c r="AP344" i="4" s="1"/>
  <c r="MB4" i="29"/>
  <c r="MA6" i="29"/>
  <c r="MA8" i="29"/>
  <c r="MA9" i="29"/>
  <c r="MA10" i="29"/>
  <c r="MA11" i="29"/>
  <c r="MA12" i="29"/>
  <c r="MA13" i="29"/>
  <c r="MA16" i="29"/>
  <c r="MA18" i="29"/>
  <c r="MA14" i="29"/>
  <c r="MA15" i="29"/>
  <c r="MA17" i="29"/>
  <c r="MA7" i="29"/>
  <c r="MA5" i="29"/>
  <c r="AY344" i="4" a="1"/>
  <c r="AY344" i="4" s="1"/>
  <c r="AV344" i="4" a="1"/>
  <c r="AV344" i="4" s="1"/>
  <c r="AS344" i="4" a="1"/>
  <c r="AS344" i="4" s="1"/>
  <c r="AR344" i="4" a="1"/>
  <c r="AR344" i="4" s="1"/>
  <c r="AX347" i="4" a="1"/>
  <c r="AX347" i="4" s="1"/>
  <c r="AQ345" i="4" a="1"/>
  <c r="AQ345" i="4" s="1"/>
  <c r="AU345" i="4" a="1"/>
  <c r="AU345" i="4" s="1"/>
  <c r="AZ344" i="4" a="1"/>
  <c r="AZ344" i="4" s="1"/>
  <c r="BA346" i="4" a="1"/>
  <c r="BA346" i="4" s="1"/>
  <c r="AW346" i="4" a="1"/>
  <c r="AW346" i="4" s="1"/>
  <c r="AN347" i="4" a="1"/>
  <c r="AN347" i="4" s="1"/>
  <c r="AO345" i="4" a="1"/>
  <c r="AO345" i="4" s="1"/>
  <c r="H430" i="4" l="1"/>
  <c r="BD430" i="4" s="1"/>
  <c r="I430" i="4"/>
  <c r="BE430" i="4" s="1"/>
  <c r="K430" i="4"/>
  <c r="BG430" i="4" s="1"/>
  <c r="Q430" i="4"/>
  <c r="BM430" i="4" s="1"/>
  <c r="S430" i="4"/>
  <c r="BO430" i="4" s="1"/>
  <c r="R430" i="4"/>
  <c r="BN430" i="4" s="1"/>
  <c r="T430" i="4"/>
  <c r="BP430" i="4" s="1"/>
  <c r="P430" i="4"/>
  <c r="BL430" i="4" s="1"/>
  <c r="O430" i="4"/>
  <c r="BK430" i="4" s="1"/>
  <c r="U431" i="4"/>
  <c r="BQ431" i="4" s="1"/>
  <c r="M430" i="4"/>
  <c r="BI430" i="4" s="1"/>
  <c r="G430" i="4"/>
  <c r="BC430" i="4" s="1"/>
  <c r="L430" i="4"/>
  <c r="BH430" i="4" s="1"/>
  <c r="J430" i="4"/>
  <c r="BF430" i="4" s="1"/>
  <c r="AM345" i="4" a="1"/>
  <c r="AM345" i="4" s="1"/>
  <c r="AP345" i="4" a="1"/>
  <c r="AP345" i="4" s="1"/>
  <c r="MB17" i="29"/>
  <c r="MB18" i="29"/>
  <c r="MB10" i="29"/>
  <c r="MB11" i="29"/>
  <c r="MB9" i="29"/>
  <c r="MB7" i="29"/>
  <c r="MC4" i="29"/>
  <c r="MB8" i="29"/>
  <c r="MB5" i="29"/>
  <c r="MB6" i="29"/>
  <c r="MB12" i="29"/>
  <c r="MB13" i="29"/>
  <c r="MB14" i="29"/>
  <c r="MB15" i="29"/>
  <c r="MB16" i="29"/>
  <c r="AY345" i="4" a="1"/>
  <c r="AY345" i="4" s="1"/>
  <c r="AV345" i="4" a="1"/>
  <c r="AV345" i="4" s="1"/>
  <c r="AX348" i="4" a="1"/>
  <c r="AX348" i="4" s="1"/>
  <c r="AS345" i="4" a="1"/>
  <c r="AS345" i="4" s="1"/>
  <c r="AR345" i="4" a="1"/>
  <c r="AR345" i="4" s="1"/>
  <c r="AO346" i="4" a="1"/>
  <c r="AO346" i="4" s="1"/>
  <c r="AU346" i="4" a="1"/>
  <c r="AU346" i="4" s="1"/>
  <c r="BA347" i="4" a="1"/>
  <c r="BA347" i="4" s="1"/>
  <c r="AZ345" i="4" a="1"/>
  <c r="AZ345" i="4" s="1"/>
  <c r="AW347" i="4" a="1"/>
  <c r="AW347" i="4" s="1"/>
  <c r="AN348" i="4" a="1"/>
  <c r="AN348" i="4" s="1"/>
  <c r="AQ346" i="4" a="1"/>
  <c r="AQ346" i="4" s="1"/>
  <c r="J431" i="4" l="1"/>
  <c r="BF431" i="4" s="1"/>
  <c r="L431" i="4"/>
  <c r="BH431" i="4" s="1"/>
  <c r="G431" i="4"/>
  <c r="BC431" i="4" s="1"/>
  <c r="M431" i="4"/>
  <c r="BI431" i="4" s="1"/>
  <c r="U432" i="4"/>
  <c r="BQ432" i="4" s="1"/>
  <c r="O431" i="4"/>
  <c r="BK431" i="4" s="1"/>
  <c r="P431" i="4"/>
  <c r="BL431" i="4" s="1"/>
  <c r="T431" i="4"/>
  <c r="BP431" i="4" s="1"/>
  <c r="R431" i="4"/>
  <c r="BN431" i="4" s="1"/>
  <c r="S431" i="4"/>
  <c r="BO431" i="4" s="1"/>
  <c r="Q431" i="4"/>
  <c r="BM431" i="4" s="1"/>
  <c r="K431" i="4"/>
  <c r="BG431" i="4" s="1"/>
  <c r="I431" i="4"/>
  <c r="BE431" i="4" s="1"/>
  <c r="H431" i="4"/>
  <c r="BD431" i="4" s="1"/>
  <c r="AM346" i="4" a="1"/>
  <c r="AM346" i="4" s="1"/>
  <c r="AP346" i="4" a="1"/>
  <c r="AP346" i="4" s="1"/>
  <c r="MC18" i="29"/>
  <c r="MD4" i="29"/>
  <c r="MC5" i="29"/>
  <c r="MC7" i="29"/>
  <c r="MC6" i="29"/>
  <c r="MC8" i="29"/>
  <c r="MC9" i="29"/>
  <c r="MC10" i="29"/>
  <c r="MC11" i="29"/>
  <c r="MC13" i="29"/>
  <c r="MC12" i="29"/>
  <c r="MC14" i="29"/>
  <c r="MC16" i="29"/>
  <c r="MC17" i="29"/>
  <c r="MC15" i="29"/>
  <c r="AY346" i="4" a="1"/>
  <c r="AY346" i="4" s="1"/>
  <c r="AS346" i="4" a="1"/>
  <c r="AS346" i="4" s="1"/>
  <c r="AR346" i="4" a="1"/>
  <c r="AR346" i="4" s="1"/>
  <c r="AV346" i="4" a="1"/>
  <c r="AV346" i="4" s="1"/>
  <c r="AX349" i="4" a="1"/>
  <c r="AX349" i="4" s="1"/>
  <c r="AZ346" i="4" a="1"/>
  <c r="AZ346" i="4" s="1"/>
  <c r="BA348" i="4" a="1"/>
  <c r="BA348" i="4" s="1"/>
  <c r="AQ347" i="4" a="1"/>
  <c r="AQ347" i="4" s="1"/>
  <c r="AU347" i="4" a="1"/>
  <c r="AU347" i="4" s="1"/>
  <c r="AO347" i="4" a="1"/>
  <c r="AO347" i="4" s="1"/>
  <c r="AW348" i="4" a="1"/>
  <c r="AW348" i="4" s="1"/>
  <c r="AN349" i="4" a="1"/>
  <c r="AN349" i="4" s="1"/>
  <c r="H432" i="4" l="1"/>
  <c r="BD432" i="4" s="1"/>
  <c r="I432" i="4"/>
  <c r="BE432" i="4" s="1"/>
  <c r="K432" i="4"/>
  <c r="BG432" i="4" s="1"/>
  <c r="Q432" i="4"/>
  <c r="BM432" i="4" s="1"/>
  <c r="S432" i="4"/>
  <c r="BO432" i="4" s="1"/>
  <c r="R432" i="4"/>
  <c r="BN432" i="4" s="1"/>
  <c r="T432" i="4"/>
  <c r="BP432" i="4" s="1"/>
  <c r="P432" i="4"/>
  <c r="BL432" i="4" s="1"/>
  <c r="O432" i="4"/>
  <c r="BK432" i="4" s="1"/>
  <c r="U433" i="4"/>
  <c r="BQ433" i="4" s="1"/>
  <c r="M432" i="4"/>
  <c r="BI432" i="4" s="1"/>
  <c r="G432" i="4"/>
  <c r="BC432" i="4" s="1"/>
  <c r="L432" i="4"/>
  <c r="BH432" i="4" s="1"/>
  <c r="J432" i="4"/>
  <c r="BF432" i="4" s="1"/>
  <c r="AM347" i="4" a="1"/>
  <c r="AM347" i="4" s="1"/>
  <c r="AP347" i="4" a="1"/>
  <c r="AP347" i="4" s="1"/>
  <c r="MD16" i="29"/>
  <c r="MD14" i="29"/>
  <c r="MD15" i="29"/>
  <c r="MD17" i="29"/>
  <c r="ME4" i="29"/>
  <c r="MD5" i="29"/>
  <c r="MD11" i="29"/>
  <c r="MD10" i="29"/>
  <c r="MD13" i="29"/>
  <c r="MD7" i="29"/>
  <c r="MD12" i="29"/>
  <c r="MD18" i="29"/>
  <c r="MD8" i="29"/>
  <c r="MD6" i="29"/>
  <c r="MD9" i="29"/>
  <c r="AY347" i="4" a="1"/>
  <c r="AY347" i="4" s="1"/>
  <c r="AS347" i="4" a="1"/>
  <c r="AS347" i="4" s="1"/>
  <c r="AX350" i="4" a="1"/>
  <c r="AX350" i="4" s="1"/>
  <c r="AV347" i="4" a="1"/>
  <c r="AV347" i="4" s="1"/>
  <c r="AR347" i="4" a="1"/>
  <c r="AR347" i="4" s="1"/>
  <c r="AW349" i="4" a="1"/>
  <c r="AW349" i="4" s="1"/>
  <c r="AQ348" i="4" a="1"/>
  <c r="AQ348" i="4" s="1"/>
  <c r="AU348" i="4" a="1"/>
  <c r="AU348" i="4" s="1"/>
  <c r="BA349" i="4" a="1"/>
  <c r="BA349" i="4" s="1"/>
  <c r="AO348" i="4" a="1"/>
  <c r="AO348" i="4" s="1"/>
  <c r="AZ347" i="4" a="1"/>
  <c r="AZ347" i="4" s="1"/>
  <c r="AN350" i="4" a="1"/>
  <c r="AN350" i="4" s="1"/>
  <c r="J433" i="4" l="1"/>
  <c r="BF433" i="4" s="1"/>
  <c r="L433" i="4"/>
  <c r="BH433" i="4" s="1"/>
  <c r="G433" i="4"/>
  <c r="BC433" i="4" s="1"/>
  <c r="M433" i="4"/>
  <c r="BI433" i="4" s="1"/>
  <c r="U434" i="4"/>
  <c r="BQ434" i="4" s="1"/>
  <c r="O433" i="4"/>
  <c r="BK433" i="4" s="1"/>
  <c r="P433" i="4"/>
  <c r="BL433" i="4" s="1"/>
  <c r="T433" i="4"/>
  <c r="BP433" i="4" s="1"/>
  <c r="R433" i="4"/>
  <c r="BN433" i="4" s="1"/>
  <c r="S433" i="4"/>
  <c r="BO433" i="4" s="1"/>
  <c r="Q433" i="4"/>
  <c r="BM433" i="4" s="1"/>
  <c r="K433" i="4"/>
  <c r="BG433" i="4" s="1"/>
  <c r="I433" i="4"/>
  <c r="BE433" i="4" s="1"/>
  <c r="H433" i="4"/>
  <c r="BD433" i="4" s="1"/>
  <c r="AM348" i="4" a="1"/>
  <c r="AM348" i="4" s="1"/>
  <c r="AP348" i="4" a="1"/>
  <c r="AP348" i="4" s="1"/>
  <c r="ME15" i="29"/>
  <c r="ME16" i="29"/>
  <c r="ME17" i="29"/>
  <c r="ME5" i="29"/>
  <c r="ME18" i="29"/>
  <c r="MF4" i="29"/>
  <c r="ME6" i="29"/>
  <c r="ME8" i="29"/>
  <c r="ME9" i="29"/>
  <c r="ME10" i="29"/>
  <c r="ME11" i="29"/>
  <c r="ME12" i="29"/>
  <c r="ME13" i="29"/>
  <c r="ME7" i="29"/>
  <c r="ME14" i="29"/>
  <c r="AY348" i="4" a="1"/>
  <c r="AY348" i="4" s="1"/>
  <c r="AR348" i="4" a="1"/>
  <c r="AR348" i="4" s="1"/>
  <c r="AS348" i="4" a="1"/>
  <c r="AS348" i="4" s="1"/>
  <c r="AV348" i="4" a="1"/>
  <c r="AV348" i="4" s="1"/>
  <c r="AX351" i="4" a="1"/>
  <c r="AX351" i="4" s="1"/>
  <c r="AN351" i="4" a="1"/>
  <c r="AN351" i="4" s="1"/>
  <c r="AU349" i="4" a="1"/>
  <c r="AU349" i="4" s="1"/>
  <c r="AO349" i="4" a="1"/>
  <c r="AO349" i="4" s="1"/>
  <c r="AW350" i="4" a="1"/>
  <c r="AW350" i="4" s="1"/>
  <c r="AZ348" i="4" a="1"/>
  <c r="AZ348" i="4" s="1"/>
  <c r="BA350" i="4" a="1"/>
  <c r="BA350" i="4" s="1"/>
  <c r="AQ349" i="4" a="1"/>
  <c r="AQ349" i="4" s="1"/>
  <c r="H434" i="4" l="1"/>
  <c r="BD434" i="4" s="1"/>
  <c r="I434" i="4"/>
  <c r="BE434" i="4" s="1"/>
  <c r="K434" i="4"/>
  <c r="BG434" i="4" s="1"/>
  <c r="Q434" i="4"/>
  <c r="BM434" i="4" s="1"/>
  <c r="S434" i="4"/>
  <c r="BO434" i="4" s="1"/>
  <c r="R434" i="4"/>
  <c r="BN434" i="4" s="1"/>
  <c r="T434" i="4"/>
  <c r="BP434" i="4" s="1"/>
  <c r="P434" i="4"/>
  <c r="BL434" i="4" s="1"/>
  <c r="O434" i="4"/>
  <c r="BK434" i="4" s="1"/>
  <c r="U435" i="4"/>
  <c r="BQ435" i="4" s="1"/>
  <c r="M434" i="4"/>
  <c r="BI434" i="4" s="1"/>
  <c r="G434" i="4"/>
  <c r="BC434" i="4" s="1"/>
  <c r="L434" i="4"/>
  <c r="BH434" i="4" s="1"/>
  <c r="J434" i="4"/>
  <c r="BF434" i="4" s="1"/>
  <c r="AM349" i="4" a="1"/>
  <c r="AM349" i="4" s="1"/>
  <c r="AP349" i="4" a="1"/>
  <c r="AP349" i="4" s="1"/>
  <c r="MF11" i="29"/>
  <c r="MF8" i="29"/>
  <c r="MF9" i="29"/>
  <c r="MF10" i="29"/>
  <c r="MF15" i="29"/>
  <c r="MF7" i="29"/>
  <c r="MF12" i="29"/>
  <c r="MF13" i="29"/>
  <c r="MF14" i="29"/>
  <c r="MF6" i="29"/>
  <c r="MF18" i="29"/>
  <c r="MF16" i="29"/>
  <c r="MF17" i="29"/>
  <c r="MG4" i="29"/>
  <c r="MF5" i="29"/>
  <c r="AY349" i="4" a="1"/>
  <c r="AY349" i="4" s="1"/>
  <c r="AV349" i="4" a="1"/>
  <c r="AV349" i="4" s="1"/>
  <c r="AS349" i="4" a="1"/>
  <c r="AS349" i="4" s="1"/>
  <c r="AX352" i="4" a="1"/>
  <c r="AX352" i="4" s="1"/>
  <c r="AR349" i="4" a="1"/>
  <c r="AR349" i="4" s="1"/>
  <c r="AZ349" i="4" a="1"/>
  <c r="AZ349" i="4" s="1"/>
  <c r="BA351" i="4" a="1"/>
  <c r="BA351" i="4" s="1"/>
  <c r="AW351" i="4" a="1"/>
  <c r="AW351" i="4" s="1"/>
  <c r="AU350" i="4" a="1"/>
  <c r="AU350" i="4" s="1"/>
  <c r="AQ350" i="4" a="1"/>
  <c r="AQ350" i="4" s="1"/>
  <c r="AO350" i="4" a="1"/>
  <c r="AO350" i="4" s="1"/>
  <c r="AN352" i="4" a="1"/>
  <c r="AN352" i="4" s="1"/>
  <c r="J435" i="4" l="1"/>
  <c r="BF435" i="4" s="1"/>
  <c r="L435" i="4"/>
  <c r="BH435" i="4" s="1"/>
  <c r="G435" i="4"/>
  <c r="BC435" i="4" s="1"/>
  <c r="M435" i="4"/>
  <c r="BI435" i="4" s="1"/>
  <c r="U436" i="4"/>
  <c r="BQ436" i="4" s="1"/>
  <c r="O435" i="4"/>
  <c r="BK435" i="4" s="1"/>
  <c r="P435" i="4"/>
  <c r="BL435" i="4" s="1"/>
  <c r="T435" i="4"/>
  <c r="BP435" i="4" s="1"/>
  <c r="R435" i="4"/>
  <c r="BN435" i="4" s="1"/>
  <c r="S435" i="4"/>
  <c r="BO435" i="4" s="1"/>
  <c r="Q435" i="4"/>
  <c r="BM435" i="4" s="1"/>
  <c r="K435" i="4"/>
  <c r="BG435" i="4" s="1"/>
  <c r="I435" i="4"/>
  <c r="BE435" i="4" s="1"/>
  <c r="H435" i="4"/>
  <c r="BD435" i="4" s="1"/>
  <c r="AM350" i="4" a="1"/>
  <c r="AM350" i="4" s="1"/>
  <c r="AP350" i="4" a="1"/>
  <c r="AP350" i="4" s="1"/>
  <c r="MG10" i="29"/>
  <c r="MG12" i="29"/>
  <c r="MG8" i="29"/>
  <c r="MG13" i="29"/>
  <c r="MG17" i="29"/>
  <c r="MG18" i="29"/>
  <c r="MG11" i="29"/>
  <c r="MH4" i="29"/>
  <c r="MG6" i="29"/>
  <c r="MG16" i="29"/>
  <c r="MG5" i="29"/>
  <c r="MG9" i="29"/>
  <c r="MG14" i="29"/>
  <c r="MG15" i="29"/>
  <c r="MG7" i="29"/>
  <c r="AY350" i="4" a="1"/>
  <c r="AY350" i="4" s="1"/>
  <c r="AX353" i="4" a="1"/>
  <c r="AX353" i="4" s="1"/>
  <c r="AV350" i="4" a="1"/>
  <c r="AV350" i="4" s="1"/>
  <c r="AS350" i="4" a="1"/>
  <c r="AS350" i="4" s="1"/>
  <c r="AR350" i="4" a="1"/>
  <c r="AR350" i="4" s="1"/>
  <c r="BA352" i="4" a="1"/>
  <c r="BA352" i="4" s="1"/>
  <c r="AO351" i="4" a="1"/>
  <c r="AO351" i="4" s="1"/>
  <c r="AQ351" i="4" a="1"/>
  <c r="AQ351" i="4" s="1"/>
  <c r="AU351" i="4" a="1"/>
  <c r="AU351" i="4" s="1"/>
  <c r="AN353" i="4" a="1"/>
  <c r="AN353" i="4" s="1"/>
  <c r="AW352" i="4" a="1"/>
  <c r="AW352" i="4" s="1"/>
  <c r="AZ350" i="4" a="1"/>
  <c r="AZ350" i="4" s="1"/>
  <c r="H436" i="4" l="1"/>
  <c r="BD436" i="4" s="1"/>
  <c r="I436" i="4"/>
  <c r="BE436" i="4" s="1"/>
  <c r="K436" i="4"/>
  <c r="BG436" i="4" s="1"/>
  <c r="Q436" i="4"/>
  <c r="BM436" i="4" s="1"/>
  <c r="S436" i="4"/>
  <c r="BO436" i="4" s="1"/>
  <c r="R436" i="4"/>
  <c r="BN436" i="4" s="1"/>
  <c r="T436" i="4"/>
  <c r="BP436" i="4" s="1"/>
  <c r="P436" i="4"/>
  <c r="BL436" i="4" s="1"/>
  <c r="O436" i="4"/>
  <c r="BK436" i="4" s="1"/>
  <c r="U437" i="4"/>
  <c r="BQ437" i="4" s="1"/>
  <c r="M436" i="4"/>
  <c r="BI436" i="4" s="1"/>
  <c r="G436" i="4"/>
  <c r="BC436" i="4" s="1"/>
  <c r="L436" i="4"/>
  <c r="BH436" i="4" s="1"/>
  <c r="J436" i="4"/>
  <c r="BF436" i="4" s="1"/>
  <c r="AM351" i="4" a="1"/>
  <c r="AM351" i="4" s="1"/>
  <c r="AP351" i="4" a="1"/>
  <c r="AP351" i="4" s="1"/>
  <c r="MH12" i="29"/>
  <c r="MH13" i="29"/>
  <c r="MH14" i="29"/>
  <c r="MH17" i="29"/>
  <c r="MH18" i="29"/>
  <c r="MI4" i="29"/>
  <c r="MH6" i="29"/>
  <c r="MH8" i="29"/>
  <c r="MH5" i="29"/>
  <c r="MH7" i="29"/>
  <c r="MH16" i="29"/>
  <c r="MH11" i="29"/>
  <c r="MH15" i="29"/>
  <c r="MH9" i="29"/>
  <c r="MH10" i="29"/>
  <c r="AY351" i="4" a="1"/>
  <c r="AY351" i="4" s="1"/>
  <c r="AX354" i="4" a="1"/>
  <c r="AX354" i="4" s="1"/>
  <c r="AR351" i="4" a="1"/>
  <c r="AR351" i="4" s="1"/>
  <c r="AS351" i="4" a="1"/>
  <c r="AS351" i="4" s="1"/>
  <c r="AV351" i="4" a="1"/>
  <c r="AV351" i="4" s="1"/>
  <c r="AZ351" i="4" a="1"/>
  <c r="AZ351" i="4" s="1"/>
  <c r="AU352" i="4" a="1"/>
  <c r="AU352" i="4" s="1"/>
  <c r="AQ352" i="4" a="1"/>
  <c r="AQ352" i="4" s="1"/>
  <c r="BA353" i="4" a="1"/>
  <c r="BA353" i="4" s="1"/>
  <c r="AW353" i="4" a="1"/>
  <c r="AW353" i="4" s="1"/>
  <c r="AO352" i="4" a="1"/>
  <c r="AO352" i="4" s="1"/>
  <c r="AN354" i="4" a="1"/>
  <c r="AN354" i="4" s="1"/>
  <c r="J437" i="4" l="1"/>
  <c r="BF437" i="4" s="1"/>
  <c r="L437" i="4"/>
  <c r="BH437" i="4" s="1"/>
  <c r="G437" i="4"/>
  <c r="BC437" i="4" s="1"/>
  <c r="M437" i="4"/>
  <c r="BI437" i="4" s="1"/>
  <c r="U438" i="4"/>
  <c r="BQ438" i="4" s="1"/>
  <c r="O437" i="4"/>
  <c r="BK437" i="4" s="1"/>
  <c r="P437" i="4"/>
  <c r="BL437" i="4" s="1"/>
  <c r="T437" i="4"/>
  <c r="BP437" i="4" s="1"/>
  <c r="R437" i="4"/>
  <c r="BN437" i="4" s="1"/>
  <c r="S437" i="4"/>
  <c r="BO437" i="4" s="1"/>
  <c r="Q437" i="4"/>
  <c r="BM437" i="4" s="1"/>
  <c r="K437" i="4"/>
  <c r="BG437" i="4" s="1"/>
  <c r="I437" i="4"/>
  <c r="BE437" i="4" s="1"/>
  <c r="H437" i="4"/>
  <c r="BD437" i="4" s="1"/>
  <c r="AM352" i="4" a="1"/>
  <c r="AM352" i="4" s="1"/>
  <c r="AP352" i="4" a="1"/>
  <c r="AP352" i="4" s="1"/>
  <c r="MI7" i="29"/>
  <c r="MI8" i="29"/>
  <c r="MI10" i="29"/>
  <c r="MI11" i="29"/>
  <c r="MJ4" i="29"/>
  <c r="MI6" i="29"/>
  <c r="MI12" i="29"/>
  <c r="MI5" i="29"/>
  <c r="MI9" i="29"/>
  <c r="MI18" i="29"/>
  <c r="MI13" i="29"/>
  <c r="MI15" i="29"/>
  <c r="MI16" i="29"/>
  <c r="MI14" i="29"/>
  <c r="MI17" i="29"/>
  <c r="AY352" i="4" a="1"/>
  <c r="AY352" i="4" s="1"/>
  <c r="AX355" i="4" a="1"/>
  <c r="AX355" i="4" s="1"/>
  <c r="AR352" i="4" a="1"/>
  <c r="AR352" i="4" s="1"/>
  <c r="AV352" i="4" a="1"/>
  <c r="AV352" i="4" s="1"/>
  <c r="AS352" i="4" a="1"/>
  <c r="AS352" i="4" s="1"/>
  <c r="BA354" i="4" a="1"/>
  <c r="BA354" i="4" s="1"/>
  <c r="AU353" i="4" a="1"/>
  <c r="AU353" i="4" s="1"/>
  <c r="AO353" i="4" a="1"/>
  <c r="AO353" i="4" s="1"/>
  <c r="AQ353" i="4" a="1"/>
  <c r="AQ353" i="4" s="1"/>
  <c r="AN355" i="4" a="1"/>
  <c r="AN355" i="4" s="1"/>
  <c r="AW354" i="4" a="1"/>
  <c r="AW354" i="4" s="1"/>
  <c r="AZ352" i="4" a="1"/>
  <c r="AZ352" i="4" s="1"/>
  <c r="H438" i="4" l="1"/>
  <c r="BD438" i="4" s="1"/>
  <c r="I438" i="4"/>
  <c r="BE438" i="4" s="1"/>
  <c r="K438" i="4"/>
  <c r="BG438" i="4" s="1"/>
  <c r="Q438" i="4"/>
  <c r="BM438" i="4" s="1"/>
  <c r="S438" i="4"/>
  <c r="BO438" i="4" s="1"/>
  <c r="R438" i="4"/>
  <c r="BN438" i="4" s="1"/>
  <c r="T438" i="4"/>
  <c r="BP438" i="4" s="1"/>
  <c r="P438" i="4"/>
  <c r="BL438" i="4" s="1"/>
  <c r="O438" i="4"/>
  <c r="BK438" i="4" s="1"/>
  <c r="U439" i="4"/>
  <c r="BQ439" i="4" s="1"/>
  <c r="M438" i="4"/>
  <c r="BI438" i="4" s="1"/>
  <c r="G438" i="4"/>
  <c r="BC438" i="4" s="1"/>
  <c r="L438" i="4"/>
  <c r="BH438" i="4" s="1"/>
  <c r="J438" i="4"/>
  <c r="BF438" i="4" s="1"/>
  <c r="AM353" i="4" a="1"/>
  <c r="AM353" i="4" s="1"/>
  <c r="AP353" i="4" a="1"/>
  <c r="AP353" i="4" s="1"/>
  <c r="MJ17" i="29"/>
  <c r="MJ18" i="29"/>
  <c r="MJ7" i="29"/>
  <c r="MK4" i="29"/>
  <c r="MJ14" i="29"/>
  <c r="MJ16" i="29"/>
  <c r="MJ5" i="29"/>
  <c r="MJ6" i="29"/>
  <c r="MJ8" i="29"/>
  <c r="MJ9" i="29"/>
  <c r="MJ10" i="29"/>
  <c r="MJ11" i="29"/>
  <c r="MJ13" i="29"/>
  <c r="MJ15" i="29"/>
  <c r="MJ12" i="29"/>
  <c r="AY353" i="4" a="1"/>
  <c r="AY353" i="4" s="1"/>
  <c r="AR353" i="4" a="1"/>
  <c r="AR353" i="4" s="1"/>
  <c r="AV353" i="4" a="1"/>
  <c r="AV353" i="4" s="1"/>
  <c r="AX356" i="4" a="1"/>
  <c r="AX356" i="4" s="1"/>
  <c r="AS353" i="4" a="1"/>
  <c r="AS353" i="4" s="1"/>
  <c r="AO354" i="4" a="1"/>
  <c r="AO354" i="4" s="1"/>
  <c r="AN356" i="4" a="1"/>
  <c r="AN356" i="4" s="1"/>
  <c r="AW355" i="4" a="1"/>
  <c r="AW355" i="4" s="1"/>
  <c r="AU354" i="4" a="1"/>
  <c r="AU354" i="4" s="1"/>
  <c r="BA355" i="4" a="1"/>
  <c r="BA355" i="4" s="1"/>
  <c r="AZ353" i="4" a="1"/>
  <c r="AZ353" i="4" s="1"/>
  <c r="AQ354" i="4" a="1"/>
  <c r="AQ354" i="4" s="1"/>
  <c r="J439" i="4" l="1"/>
  <c r="BF439" i="4" s="1"/>
  <c r="L439" i="4"/>
  <c r="BH439" i="4" s="1"/>
  <c r="G439" i="4"/>
  <c r="BC439" i="4" s="1"/>
  <c r="M439" i="4"/>
  <c r="BI439" i="4" s="1"/>
  <c r="U440" i="4"/>
  <c r="BQ440" i="4" s="1"/>
  <c r="O439" i="4"/>
  <c r="BK439" i="4" s="1"/>
  <c r="P439" i="4"/>
  <c r="BL439" i="4" s="1"/>
  <c r="T439" i="4"/>
  <c r="BP439" i="4" s="1"/>
  <c r="R439" i="4"/>
  <c r="BN439" i="4" s="1"/>
  <c r="S439" i="4"/>
  <c r="BO439" i="4" s="1"/>
  <c r="Q439" i="4"/>
  <c r="BM439" i="4" s="1"/>
  <c r="K439" i="4"/>
  <c r="BG439" i="4" s="1"/>
  <c r="I439" i="4"/>
  <c r="BE439" i="4" s="1"/>
  <c r="H439" i="4"/>
  <c r="BD439" i="4" s="1"/>
  <c r="AM354" i="4" a="1"/>
  <c r="AM354" i="4" s="1"/>
  <c r="AP354" i="4" a="1"/>
  <c r="AP354" i="4" s="1"/>
  <c r="MK10" i="29"/>
  <c r="MK12" i="29"/>
  <c r="MK13" i="29"/>
  <c r="MK14" i="29"/>
  <c r="MK11" i="29"/>
  <c r="MK15" i="29"/>
  <c r="MK5" i="29"/>
  <c r="MK6" i="29"/>
  <c r="MK8" i="29"/>
  <c r="MK7" i="29"/>
  <c r="MK9" i="29"/>
  <c r="MK16" i="29"/>
  <c r="MK17" i="29"/>
  <c r="MK18" i="29"/>
  <c r="ML4" i="29"/>
  <c r="AY354" i="4" a="1"/>
  <c r="AY354" i="4" s="1"/>
  <c r="AX357" i="4" a="1"/>
  <c r="AX357" i="4" s="1"/>
  <c r="AV354" i="4" a="1"/>
  <c r="AV354" i="4" s="1"/>
  <c r="AR354" i="4" a="1"/>
  <c r="AR354" i="4" s="1"/>
  <c r="AS354" i="4" a="1"/>
  <c r="AS354" i="4" s="1"/>
  <c r="AZ354" i="4" a="1"/>
  <c r="AZ354" i="4" s="1"/>
  <c r="AU355" i="4" a="1"/>
  <c r="AU355" i="4" s="1"/>
  <c r="AN357" i="4" a="1"/>
  <c r="AN357" i="4" s="1"/>
  <c r="AW356" i="4" a="1"/>
  <c r="AW356" i="4" s="1"/>
  <c r="AQ355" i="4" a="1"/>
  <c r="AQ355" i="4" s="1"/>
  <c r="BA356" i="4" a="1"/>
  <c r="BA356" i="4" s="1"/>
  <c r="AO355" i="4" a="1"/>
  <c r="AO355" i="4" s="1"/>
  <c r="H440" i="4" l="1"/>
  <c r="BD440" i="4" s="1"/>
  <c r="I440" i="4"/>
  <c r="BE440" i="4" s="1"/>
  <c r="K440" i="4"/>
  <c r="BG440" i="4" s="1"/>
  <c r="Q440" i="4"/>
  <c r="BM440" i="4" s="1"/>
  <c r="S440" i="4"/>
  <c r="BO440" i="4" s="1"/>
  <c r="R440" i="4"/>
  <c r="BN440" i="4" s="1"/>
  <c r="T440" i="4"/>
  <c r="BP440" i="4" s="1"/>
  <c r="P440" i="4"/>
  <c r="BL440" i="4" s="1"/>
  <c r="O440" i="4"/>
  <c r="BK440" i="4" s="1"/>
  <c r="U441" i="4"/>
  <c r="BQ441" i="4" s="1"/>
  <c r="M440" i="4"/>
  <c r="BI440" i="4" s="1"/>
  <c r="G440" i="4"/>
  <c r="BC440" i="4" s="1"/>
  <c r="L440" i="4"/>
  <c r="BH440" i="4" s="1"/>
  <c r="J440" i="4"/>
  <c r="BF440" i="4" s="1"/>
  <c r="AM355" i="4" a="1"/>
  <c r="AM355" i="4" s="1"/>
  <c r="AP355" i="4" a="1"/>
  <c r="AP355" i="4" s="1"/>
  <c r="ML16" i="29"/>
  <c r="ML5" i="29"/>
  <c r="ML8" i="29"/>
  <c r="ML11" i="29"/>
  <c r="ML9" i="29"/>
  <c r="ML10" i="29"/>
  <c r="ML13" i="29"/>
  <c r="ML12" i="29"/>
  <c r="ML14" i="29"/>
  <c r="ML18" i="29"/>
  <c r="ML15" i="29"/>
  <c r="ML17" i="29"/>
  <c r="MM4" i="29"/>
  <c r="ML6" i="29"/>
  <c r="MC3" i="29"/>
  <c r="ML7" i="29"/>
  <c r="AY355" i="4" a="1"/>
  <c r="AY355" i="4" s="1"/>
  <c r="AR355" i="4" a="1"/>
  <c r="AR355" i="4" s="1"/>
  <c r="AX358" i="4" a="1"/>
  <c r="AX358" i="4" s="1"/>
  <c r="AV355" i="4" a="1"/>
  <c r="AV355" i="4" s="1"/>
  <c r="AS355" i="4" a="1"/>
  <c r="AS355" i="4" s="1"/>
  <c r="AQ356" i="4" a="1"/>
  <c r="AQ356" i="4" s="1"/>
  <c r="AW357" i="4" a="1"/>
  <c r="AW357" i="4" s="1"/>
  <c r="AN358" i="4" a="1"/>
  <c r="AN358" i="4" s="1"/>
  <c r="AO356" i="4" a="1"/>
  <c r="AO356" i="4" s="1"/>
  <c r="BA357" i="4" a="1"/>
  <c r="BA357" i="4" s="1"/>
  <c r="AU356" i="4" a="1"/>
  <c r="AU356" i="4" s="1"/>
  <c r="AZ355" i="4" a="1"/>
  <c r="AZ355" i="4" s="1"/>
  <c r="J441" i="4" l="1"/>
  <c r="BF441" i="4" s="1"/>
  <c r="L441" i="4"/>
  <c r="BH441" i="4" s="1"/>
  <c r="G441" i="4"/>
  <c r="BC441" i="4" s="1"/>
  <c r="M441" i="4"/>
  <c r="BI441" i="4" s="1"/>
  <c r="U442" i="4"/>
  <c r="BQ442" i="4" s="1"/>
  <c r="O441" i="4"/>
  <c r="BK441" i="4" s="1"/>
  <c r="P441" i="4"/>
  <c r="BL441" i="4" s="1"/>
  <c r="T441" i="4"/>
  <c r="BP441" i="4" s="1"/>
  <c r="R441" i="4"/>
  <c r="BN441" i="4" s="1"/>
  <c r="S441" i="4"/>
  <c r="BO441" i="4" s="1"/>
  <c r="Q441" i="4"/>
  <c r="BM441" i="4" s="1"/>
  <c r="K441" i="4"/>
  <c r="BG441" i="4" s="1"/>
  <c r="I441" i="4"/>
  <c r="BE441" i="4" s="1"/>
  <c r="H441" i="4"/>
  <c r="BD441" i="4" s="1"/>
  <c r="AM356" i="4" a="1"/>
  <c r="AM356" i="4" s="1"/>
  <c r="AP356" i="4" a="1"/>
  <c r="AP356" i="4" s="1"/>
  <c r="MM7" i="29"/>
  <c r="MM8" i="29"/>
  <c r="MN4" i="29"/>
  <c r="MM6" i="29"/>
  <c r="MM12" i="29"/>
  <c r="MM13" i="29"/>
  <c r="MM16" i="29"/>
  <c r="MM14" i="29"/>
  <c r="MM17" i="29"/>
  <c r="MM5" i="29"/>
  <c r="MM10" i="29"/>
  <c r="MM11" i="29"/>
  <c r="MM15" i="29"/>
  <c r="MM18" i="29"/>
  <c r="MM9" i="29"/>
  <c r="AY356" i="4" a="1"/>
  <c r="AY356" i="4" s="1"/>
  <c r="AS356" i="4" a="1"/>
  <c r="AS356" i="4" s="1"/>
  <c r="AR356" i="4" a="1"/>
  <c r="AR356" i="4" s="1"/>
  <c r="AV356" i="4" a="1"/>
  <c r="AV356" i="4" s="1"/>
  <c r="AX359" i="4" a="1"/>
  <c r="AX359" i="4" s="1"/>
  <c r="AW358" i="4" a="1"/>
  <c r="AW358" i="4" s="1"/>
  <c r="AU357" i="4" a="1"/>
  <c r="AU357" i="4" s="1"/>
  <c r="BA358" i="4" a="1"/>
  <c r="BA358" i="4" s="1"/>
  <c r="AZ356" i="4" a="1"/>
  <c r="AZ356" i="4" s="1"/>
  <c r="AO357" i="4" a="1"/>
  <c r="AO357" i="4" s="1"/>
  <c r="AN359" i="4" a="1"/>
  <c r="AN359" i="4" s="1"/>
  <c r="AQ357" i="4" a="1"/>
  <c r="AQ357" i="4" s="1"/>
  <c r="H442" i="4" l="1"/>
  <c r="BD442" i="4" s="1"/>
  <c r="I442" i="4"/>
  <c r="BE442" i="4" s="1"/>
  <c r="K442" i="4"/>
  <c r="BG442" i="4" s="1"/>
  <c r="Q442" i="4"/>
  <c r="BM442" i="4" s="1"/>
  <c r="S442" i="4"/>
  <c r="BO442" i="4" s="1"/>
  <c r="R442" i="4"/>
  <c r="BN442" i="4" s="1"/>
  <c r="T442" i="4"/>
  <c r="BP442" i="4" s="1"/>
  <c r="P442" i="4"/>
  <c r="BL442" i="4" s="1"/>
  <c r="O442" i="4"/>
  <c r="BK442" i="4" s="1"/>
  <c r="U443" i="4"/>
  <c r="BQ443" i="4" s="1"/>
  <c r="M442" i="4"/>
  <c r="BI442" i="4" s="1"/>
  <c r="G442" i="4"/>
  <c r="BC442" i="4" s="1"/>
  <c r="L442" i="4"/>
  <c r="BH442" i="4" s="1"/>
  <c r="J442" i="4"/>
  <c r="BF442" i="4" s="1"/>
  <c r="AM357" i="4" a="1"/>
  <c r="AM357" i="4" s="1"/>
  <c r="AP357" i="4" a="1"/>
  <c r="AP357" i="4" s="1"/>
  <c r="MN13" i="29"/>
  <c r="MN14" i="29"/>
  <c r="MO4" i="29"/>
  <c r="MN5" i="29"/>
  <c r="MN15" i="29"/>
  <c r="MN16" i="29"/>
  <c r="MN6" i="29"/>
  <c r="MN12" i="29"/>
  <c r="MN17" i="29"/>
  <c r="MN18" i="29"/>
  <c r="MN7" i="29"/>
  <c r="MN8" i="29"/>
  <c r="MN9" i="29"/>
  <c r="MN11" i="29"/>
  <c r="MN10" i="29"/>
  <c r="AY357" i="4" a="1"/>
  <c r="AY357" i="4" s="1"/>
  <c r="AR357" i="4" a="1"/>
  <c r="AR357" i="4" s="1"/>
  <c r="AV357" i="4" a="1"/>
  <c r="AV357" i="4" s="1"/>
  <c r="AX360" i="4" a="1"/>
  <c r="AX360" i="4" s="1"/>
  <c r="AS357" i="4" a="1"/>
  <c r="AS357" i="4" s="1"/>
  <c r="AW359" i="4" a="1"/>
  <c r="AW359" i="4" s="1"/>
  <c r="AZ357" i="4" a="1"/>
  <c r="AZ357" i="4" s="1"/>
  <c r="AQ358" i="4" a="1"/>
  <c r="AQ358" i="4" s="1"/>
  <c r="AO358" i="4" a="1"/>
  <c r="AO358" i="4" s="1"/>
  <c r="BA359" i="4" a="1"/>
  <c r="BA359" i="4" s="1"/>
  <c r="AU358" i="4" a="1"/>
  <c r="AU358" i="4" s="1"/>
  <c r="AN360" i="4" a="1"/>
  <c r="AN360" i="4" s="1"/>
  <c r="J443" i="4" l="1"/>
  <c r="BF443" i="4" s="1"/>
  <c r="L443" i="4"/>
  <c r="BH443" i="4" s="1"/>
  <c r="G443" i="4"/>
  <c r="BC443" i="4" s="1"/>
  <c r="M443" i="4"/>
  <c r="BI443" i="4" s="1"/>
  <c r="U444" i="4"/>
  <c r="BQ444" i="4" s="1"/>
  <c r="O443" i="4"/>
  <c r="BK443" i="4" s="1"/>
  <c r="P443" i="4"/>
  <c r="BL443" i="4" s="1"/>
  <c r="T443" i="4"/>
  <c r="BP443" i="4" s="1"/>
  <c r="R443" i="4"/>
  <c r="BN443" i="4" s="1"/>
  <c r="S443" i="4"/>
  <c r="BO443" i="4" s="1"/>
  <c r="Q443" i="4"/>
  <c r="BM443" i="4" s="1"/>
  <c r="K443" i="4"/>
  <c r="BG443" i="4" s="1"/>
  <c r="I443" i="4"/>
  <c r="BE443" i="4" s="1"/>
  <c r="H443" i="4"/>
  <c r="BD443" i="4" s="1"/>
  <c r="AM358" i="4" a="1"/>
  <c r="AM358" i="4" s="1"/>
  <c r="AP358" i="4" a="1"/>
  <c r="AP358" i="4" s="1"/>
  <c r="MO12" i="29"/>
  <c r="MO13" i="29"/>
  <c r="MO14" i="29"/>
  <c r="MO17" i="29"/>
  <c r="MO9" i="29"/>
  <c r="MO10" i="29"/>
  <c r="MP4" i="29"/>
  <c r="MO15" i="29"/>
  <c r="MO16" i="29"/>
  <c r="MO11" i="29"/>
  <c r="MO5" i="29"/>
  <c r="MO18" i="29"/>
  <c r="MO6" i="29"/>
  <c r="MO7" i="29"/>
  <c r="MO8" i="29"/>
  <c r="AY358" i="4" a="1"/>
  <c r="AY358" i="4" s="1"/>
  <c r="AS358" i="4" a="1"/>
  <c r="AS358" i="4" s="1"/>
  <c r="AV358" i="4" a="1"/>
  <c r="AV358" i="4" s="1"/>
  <c r="AR358" i="4" a="1"/>
  <c r="AR358" i="4" s="1"/>
  <c r="AX361" i="4" a="1"/>
  <c r="AX361" i="4" s="1"/>
  <c r="AU359" i="4" a="1"/>
  <c r="AU359" i="4" s="1"/>
  <c r="AO359" i="4" a="1"/>
  <c r="AO359" i="4" s="1"/>
  <c r="AZ358" i="4" a="1"/>
  <c r="AZ358" i="4" s="1"/>
  <c r="AQ359" i="4" a="1"/>
  <c r="AQ359" i="4" s="1"/>
  <c r="AW360" i="4" a="1"/>
  <c r="AW360" i="4" s="1"/>
  <c r="AN361" i="4" a="1"/>
  <c r="AN361" i="4" s="1"/>
  <c r="BA360" i="4" a="1"/>
  <c r="BA360" i="4" s="1"/>
  <c r="H444" i="4" l="1"/>
  <c r="BD444" i="4" s="1"/>
  <c r="I444" i="4"/>
  <c r="BE444" i="4" s="1"/>
  <c r="K444" i="4"/>
  <c r="BG444" i="4" s="1"/>
  <c r="Q444" i="4"/>
  <c r="BM444" i="4" s="1"/>
  <c r="S444" i="4"/>
  <c r="BO444" i="4" s="1"/>
  <c r="R444" i="4"/>
  <c r="BN444" i="4" s="1"/>
  <c r="T444" i="4"/>
  <c r="BP444" i="4" s="1"/>
  <c r="P444" i="4"/>
  <c r="BL444" i="4" s="1"/>
  <c r="O444" i="4"/>
  <c r="BK444" i="4" s="1"/>
  <c r="U445" i="4"/>
  <c r="BQ445" i="4" s="1"/>
  <c r="M444" i="4"/>
  <c r="BI444" i="4" s="1"/>
  <c r="G444" i="4"/>
  <c r="BC444" i="4" s="1"/>
  <c r="L444" i="4"/>
  <c r="BH444" i="4" s="1"/>
  <c r="J444" i="4"/>
  <c r="BF444" i="4" s="1"/>
  <c r="AM359" i="4" a="1"/>
  <c r="AM359" i="4" s="1"/>
  <c r="AP359" i="4" a="1"/>
  <c r="AP359" i="4" s="1"/>
  <c r="MP14" i="29"/>
  <c r="MQ4" i="29"/>
  <c r="MP7" i="29"/>
  <c r="MP10" i="29"/>
  <c r="MP12" i="29"/>
  <c r="MP11" i="29"/>
  <c r="MP13" i="29"/>
  <c r="MP5" i="29"/>
  <c r="MP6" i="29"/>
  <c r="MP15" i="29"/>
  <c r="MP16" i="29"/>
  <c r="MP17" i="29"/>
  <c r="MP8" i="29"/>
  <c r="MP9" i="29"/>
  <c r="MP18" i="29"/>
  <c r="AY359" i="4" a="1"/>
  <c r="AY359" i="4" s="1"/>
  <c r="AR359" i="4" a="1"/>
  <c r="AR359" i="4" s="1"/>
  <c r="AX362" i="4" a="1"/>
  <c r="AX362" i="4" s="1"/>
  <c r="AV359" i="4" a="1"/>
  <c r="AV359" i="4" s="1"/>
  <c r="AS359" i="4" a="1"/>
  <c r="AS359" i="4" s="1"/>
  <c r="AQ360" i="4" a="1"/>
  <c r="AQ360" i="4" s="1"/>
  <c r="AO360" i="4" a="1"/>
  <c r="AO360" i="4" s="1"/>
  <c r="BA361" i="4" a="1"/>
  <c r="BA361" i="4" s="1"/>
  <c r="AW361" i="4" a="1"/>
  <c r="AW361" i="4" s="1"/>
  <c r="AZ359" i="4" a="1"/>
  <c r="AZ359" i="4" s="1"/>
  <c r="AU360" i="4" a="1"/>
  <c r="AU360" i="4" s="1"/>
  <c r="AN362" i="4" a="1"/>
  <c r="AN362" i="4" s="1"/>
  <c r="J445" i="4" l="1"/>
  <c r="BF445" i="4" s="1"/>
  <c r="L445" i="4"/>
  <c r="BH445" i="4" s="1"/>
  <c r="G445" i="4"/>
  <c r="BC445" i="4" s="1"/>
  <c r="M445" i="4"/>
  <c r="BI445" i="4" s="1"/>
  <c r="U446" i="4"/>
  <c r="BQ446" i="4" s="1"/>
  <c r="O445" i="4"/>
  <c r="BK445" i="4" s="1"/>
  <c r="P445" i="4"/>
  <c r="BL445" i="4" s="1"/>
  <c r="T445" i="4"/>
  <c r="BP445" i="4" s="1"/>
  <c r="R445" i="4"/>
  <c r="BN445" i="4" s="1"/>
  <c r="S445" i="4"/>
  <c r="BO445" i="4" s="1"/>
  <c r="Q445" i="4"/>
  <c r="BM445" i="4" s="1"/>
  <c r="K445" i="4"/>
  <c r="BG445" i="4" s="1"/>
  <c r="I445" i="4"/>
  <c r="BE445" i="4" s="1"/>
  <c r="H445" i="4"/>
  <c r="BD445" i="4" s="1"/>
  <c r="AM360" i="4" a="1"/>
  <c r="AM360" i="4" s="1"/>
  <c r="AP360" i="4" a="1"/>
  <c r="AP360" i="4" s="1"/>
  <c r="MQ13" i="29"/>
  <c r="MQ11" i="29"/>
  <c r="MQ12" i="29"/>
  <c r="MQ14" i="29"/>
  <c r="MQ16" i="29"/>
  <c r="MQ17" i="29"/>
  <c r="MQ5" i="29"/>
  <c r="MR4" i="29"/>
  <c r="MQ6" i="29"/>
  <c r="MQ18" i="29"/>
  <c r="MQ7" i="29"/>
  <c r="MQ15" i="29"/>
  <c r="MQ8" i="29"/>
  <c r="MQ9" i="29"/>
  <c r="MQ10" i="29"/>
  <c r="AY360" i="4" a="1"/>
  <c r="AY360" i="4" s="1"/>
  <c r="AV360" i="4" a="1"/>
  <c r="AV360" i="4" s="1"/>
  <c r="AR360" i="4" a="1"/>
  <c r="AR360" i="4" s="1"/>
  <c r="AX363" i="4" a="1"/>
  <c r="AX363" i="4" s="1"/>
  <c r="AS360" i="4" a="1"/>
  <c r="AS360" i="4" s="1"/>
  <c r="AN363" i="4" a="1"/>
  <c r="AN363" i="4" s="1"/>
  <c r="AQ361" i="4" a="1"/>
  <c r="AQ361" i="4" s="1"/>
  <c r="AZ360" i="4" a="1"/>
  <c r="AZ360" i="4" s="1"/>
  <c r="AW362" i="4" a="1"/>
  <c r="AW362" i="4" s="1"/>
  <c r="BA362" i="4" a="1"/>
  <c r="BA362" i="4" s="1"/>
  <c r="AO361" i="4" a="1"/>
  <c r="AO361" i="4" s="1"/>
  <c r="AU361" i="4" a="1"/>
  <c r="AU361" i="4" s="1"/>
  <c r="H446" i="4" l="1"/>
  <c r="BD446" i="4" s="1"/>
  <c r="I446" i="4"/>
  <c r="BE446" i="4" s="1"/>
  <c r="K446" i="4"/>
  <c r="BG446" i="4" s="1"/>
  <c r="Q446" i="4"/>
  <c r="BM446" i="4" s="1"/>
  <c r="S446" i="4"/>
  <c r="BO446" i="4" s="1"/>
  <c r="R446" i="4"/>
  <c r="BN446" i="4" s="1"/>
  <c r="T446" i="4"/>
  <c r="BP446" i="4" s="1"/>
  <c r="P446" i="4"/>
  <c r="BL446" i="4" s="1"/>
  <c r="O446" i="4"/>
  <c r="BK446" i="4" s="1"/>
  <c r="U447" i="4"/>
  <c r="BQ447" i="4" s="1"/>
  <c r="M446" i="4"/>
  <c r="BI446" i="4" s="1"/>
  <c r="G446" i="4"/>
  <c r="BC446" i="4" s="1"/>
  <c r="L446" i="4"/>
  <c r="BH446" i="4" s="1"/>
  <c r="J446" i="4"/>
  <c r="BF446" i="4" s="1"/>
  <c r="AM361" i="4" a="1"/>
  <c r="AM361" i="4" s="1"/>
  <c r="AP361" i="4" a="1"/>
  <c r="AP361" i="4" s="1"/>
  <c r="MR8" i="29"/>
  <c r="MR9" i="29"/>
  <c r="MR11" i="29"/>
  <c r="MR13" i="29"/>
  <c r="MR14" i="29"/>
  <c r="MR15" i="29"/>
  <c r="MR10" i="29"/>
  <c r="MS4" i="29"/>
  <c r="MR17" i="29"/>
  <c r="MR12" i="29"/>
  <c r="MR16" i="29"/>
  <c r="MR7" i="29"/>
  <c r="MR5" i="29"/>
  <c r="MR6" i="29"/>
  <c r="MR18" i="29"/>
  <c r="AY361" i="4" a="1"/>
  <c r="AY361" i="4" s="1"/>
  <c r="AX364" i="4" a="1"/>
  <c r="AX364" i="4" s="1"/>
  <c r="AR361" i="4" a="1"/>
  <c r="AR361" i="4" s="1"/>
  <c r="AV361" i="4" a="1"/>
  <c r="AV361" i="4" s="1"/>
  <c r="AS361" i="4" a="1"/>
  <c r="AS361" i="4" s="1"/>
  <c r="AQ362" i="4" a="1"/>
  <c r="AQ362" i="4" s="1"/>
  <c r="BA363" i="4" a="1"/>
  <c r="BA363" i="4" s="1"/>
  <c r="AU362" i="4" a="1"/>
  <c r="AU362" i="4" s="1"/>
  <c r="AZ361" i="4" a="1"/>
  <c r="AZ361" i="4" s="1"/>
  <c r="AW363" i="4" a="1"/>
  <c r="AW363" i="4" s="1"/>
  <c r="AN364" i="4" a="1"/>
  <c r="AN364" i="4" s="1"/>
  <c r="AO362" i="4" a="1"/>
  <c r="AO362" i="4" s="1"/>
  <c r="J447" i="4" l="1"/>
  <c r="BF447" i="4" s="1"/>
  <c r="L447" i="4"/>
  <c r="BH447" i="4" s="1"/>
  <c r="G447" i="4"/>
  <c r="BC447" i="4" s="1"/>
  <c r="M447" i="4"/>
  <c r="BI447" i="4" s="1"/>
  <c r="U448" i="4"/>
  <c r="BQ448" i="4" s="1"/>
  <c r="O447" i="4"/>
  <c r="BK447" i="4" s="1"/>
  <c r="P447" i="4"/>
  <c r="BL447" i="4" s="1"/>
  <c r="T447" i="4"/>
  <c r="BP447" i="4" s="1"/>
  <c r="R447" i="4"/>
  <c r="BN447" i="4" s="1"/>
  <c r="S447" i="4"/>
  <c r="BO447" i="4" s="1"/>
  <c r="Q447" i="4"/>
  <c r="BM447" i="4" s="1"/>
  <c r="K447" i="4"/>
  <c r="BG447" i="4" s="1"/>
  <c r="I447" i="4"/>
  <c r="BE447" i="4" s="1"/>
  <c r="H447" i="4"/>
  <c r="BD447" i="4" s="1"/>
  <c r="AM362" i="4" a="1"/>
  <c r="AM362" i="4" s="1"/>
  <c r="AP362" i="4" a="1"/>
  <c r="AP362" i="4" s="1"/>
  <c r="MS11" i="29"/>
  <c r="MS16" i="29"/>
  <c r="MS8" i="29"/>
  <c r="MS18" i="29"/>
  <c r="MT4" i="29"/>
  <c r="MS5" i="29"/>
  <c r="MS13" i="29"/>
  <c r="MS6" i="29"/>
  <c r="MS12" i="29"/>
  <c r="MS14" i="29"/>
  <c r="MS7" i="29"/>
  <c r="MS9" i="29"/>
  <c r="MS10" i="29"/>
  <c r="MS17" i="29"/>
  <c r="MS15" i="29"/>
  <c r="AY362" i="4" a="1"/>
  <c r="AY362" i="4" s="1"/>
  <c r="AR362" i="4" a="1"/>
  <c r="AR362" i="4" s="1"/>
  <c r="AS362" i="4" a="1"/>
  <c r="AS362" i="4" s="1"/>
  <c r="AX365" i="4" a="1"/>
  <c r="AX365" i="4" s="1"/>
  <c r="AV362" i="4" a="1"/>
  <c r="AV362" i="4" s="1"/>
  <c r="AN365" i="4" a="1"/>
  <c r="AN365" i="4" s="1"/>
  <c r="AW364" i="4" a="1"/>
  <c r="AW364" i="4" s="1"/>
  <c r="AU363" i="4" a="1"/>
  <c r="AU363" i="4" s="1"/>
  <c r="BA364" i="4" a="1"/>
  <c r="BA364" i="4" s="1"/>
  <c r="AQ363" i="4" a="1"/>
  <c r="AQ363" i="4" s="1"/>
  <c r="AO363" i="4" a="1"/>
  <c r="AO363" i="4" s="1"/>
  <c r="AZ362" i="4" a="1"/>
  <c r="AZ362" i="4" s="1"/>
  <c r="H448" i="4" l="1"/>
  <c r="BD448" i="4" s="1"/>
  <c r="I448" i="4"/>
  <c r="BE448" i="4" s="1"/>
  <c r="K448" i="4"/>
  <c r="BG448" i="4" s="1"/>
  <c r="Q448" i="4"/>
  <c r="BM448" i="4" s="1"/>
  <c r="S448" i="4"/>
  <c r="BO448" i="4" s="1"/>
  <c r="R448" i="4"/>
  <c r="BN448" i="4" s="1"/>
  <c r="T448" i="4"/>
  <c r="BP448" i="4" s="1"/>
  <c r="P448" i="4"/>
  <c r="BL448" i="4" s="1"/>
  <c r="O448" i="4"/>
  <c r="BK448" i="4" s="1"/>
  <c r="U449" i="4"/>
  <c r="BQ449" i="4" s="1"/>
  <c r="M448" i="4"/>
  <c r="BI448" i="4" s="1"/>
  <c r="G448" i="4"/>
  <c r="BC448" i="4" s="1"/>
  <c r="L448" i="4"/>
  <c r="BH448" i="4" s="1"/>
  <c r="J448" i="4"/>
  <c r="BF448" i="4" s="1"/>
  <c r="AM363" i="4" a="1"/>
  <c r="AM363" i="4" s="1"/>
  <c r="AP363" i="4" a="1"/>
  <c r="AP363" i="4" s="1"/>
  <c r="MT12" i="29"/>
  <c r="MT14" i="29"/>
  <c r="MT13" i="29"/>
  <c r="MT15" i="29"/>
  <c r="MT16" i="29"/>
  <c r="MT17" i="29"/>
  <c r="MT18" i="29"/>
  <c r="MT11" i="29"/>
  <c r="MU4" i="29"/>
  <c r="MT5" i="29"/>
  <c r="MT6" i="29"/>
  <c r="MT7" i="29"/>
  <c r="MT8" i="29"/>
  <c r="MT9" i="29"/>
  <c r="MT10" i="29"/>
  <c r="AY363" i="4" a="1"/>
  <c r="AY363" i="4" s="1"/>
  <c r="AX366" i="4" a="1"/>
  <c r="AX366" i="4" s="1"/>
  <c r="AS363" i="4" a="1"/>
  <c r="AS363" i="4" s="1"/>
  <c r="AV363" i="4" a="1"/>
  <c r="AV363" i="4" s="1"/>
  <c r="AR363" i="4" a="1"/>
  <c r="AR363" i="4" s="1"/>
  <c r="AW365" i="4" a="1"/>
  <c r="AW365" i="4" s="1"/>
  <c r="BA365" i="4" a="1"/>
  <c r="BA365" i="4" s="1"/>
  <c r="AZ363" i="4" a="1"/>
  <c r="AZ363" i="4" s="1"/>
  <c r="AU364" i="4" a="1"/>
  <c r="AU364" i="4" s="1"/>
  <c r="AQ364" i="4" a="1"/>
  <c r="AQ364" i="4" s="1"/>
  <c r="AO364" i="4" a="1"/>
  <c r="AO364" i="4" s="1"/>
  <c r="AN366" i="4" a="1"/>
  <c r="AN366" i="4" s="1"/>
  <c r="J449" i="4" l="1"/>
  <c r="BF449" i="4" s="1"/>
  <c r="L449" i="4"/>
  <c r="BH449" i="4" s="1"/>
  <c r="G449" i="4"/>
  <c r="BC449" i="4" s="1"/>
  <c r="M449" i="4"/>
  <c r="BI449" i="4" s="1"/>
  <c r="U450" i="4"/>
  <c r="BQ450" i="4" s="1"/>
  <c r="O449" i="4"/>
  <c r="BK449" i="4" s="1"/>
  <c r="P449" i="4"/>
  <c r="BL449" i="4" s="1"/>
  <c r="T449" i="4"/>
  <c r="BP449" i="4" s="1"/>
  <c r="R449" i="4"/>
  <c r="BN449" i="4" s="1"/>
  <c r="S449" i="4"/>
  <c r="BO449" i="4" s="1"/>
  <c r="Q449" i="4"/>
  <c r="BM449" i="4" s="1"/>
  <c r="K449" i="4"/>
  <c r="BG449" i="4" s="1"/>
  <c r="I449" i="4"/>
  <c r="BE449" i="4" s="1"/>
  <c r="H449" i="4"/>
  <c r="BD449" i="4" s="1"/>
  <c r="AM364" i="4" a="1"/>
  <c r="AM364" i="4" s="1"/>
  <c r="AP364" i="4" a="1"/>
  <c r="AP364" i="4" s="1"/>
  <c r="MU9" i="29"/>
  <c r="MU7" i="29"/>
  <c r="MU10" i="29"/>
  <c r="MU13" i="29"/>
  <c r="MU14" i="29"/>
  <c r="MU15" i="29"/>
  <c r="MU6" i="29"/>
  <c r="MU11" i="29"/>
  <c r="MU12" i="29"/>
  <c r="MU16" i="29"/>
  <c r="MU17" i="29"/>
  <c r="MU18" i="29"/>
  <c r="MU5" i="29"/>
  <c r="MV4" i="29"/>
  <c r="MU8" i="29"/>
  <c r="AY364" i="4" a="1"/>
  <c r="AY364" i="4" s="1"/>
  <c r="AV364" i="4" a="1"/>
  <c r="AV364" i="4" s="1"/>
  <c r="AX367" i="4" a="1"/>
  <c r="AX367" i="4" s="1"/>
  <c r="AR364" i="4" a="1"/>
  <c r="AR364" i="4" s="1"/>
  <c r="AS364" i="4" a="1"/>
  <c r="AS364" i="4" s="1"/>
  <c r="AU365" i="4" a="1"/>
  <c r="AU365" i="4" s="1"/>
  <c r="AO365" i="4" a="1"/>
  <c r="AO365" i="4" s="1"/>
  <c r="BA366" i="4" a="1"/>
  <c r="BA366" i="4" s="1"/>
  <c r="AQ365" i="4" a="1"/>
  <c r="AQ365" i="4" s="1"/>
  <c r="AZ364" i="4" a="1"/>
  <c r="AZ364" i="4" s="1"/>
  <c r="AW366" i="4" a="1"/>
  <c r="AW366" i="4" s="1"/>
  <c r="AN367" i="4" a="1"/>
  <c r="AN367" i="4" s="1"/>
  <c r="H450" i="4" l="1"/>
  <c r="BD450" i="4" s="1"/>
  <c r="I450" i="4"/>
  <c r="BE450" i="4" s="1"/>
  <c r="K450" i="4"/>
  <c r="BG450" i="4" s="1"/>
  <c r="Q450" i="4"/>
  <c r="BM450" i="4" s="1"/>
  <c r="S450" i="4"/>
  <c r="BO450" i="4" s="1"/>
  <c r="R450" i="4"/>
  <c r="BN450" i="4" s="1"/>
  <c r="T450" i="4"/>
  <c r="BP450" i="4" s="1"/>
  <c r="P450" i="4"/>
  <c r="BL450" i="4" s="1"/>
  <c r="O450" i="4"/>
  <c r="BK450" i="4" s="1"/>
  <c r="U451" i="4"/>
  <c r="BQ451" i="4" s="1"/>
  <c r="M450" i="4"/>
  <c r="BI450" i="4" s="1"/>
  <c r="G450" i="4"/>
  <c r="BC450" i="4" s="1"/>
  <c r="L450" i="4"/>
  <c r="BH450" i="4" s="1"/>
  <c r="J450" i="4"/>
  <c r="BF450" i="4" s="1"/>
  <c r="AM365" i="4" a="1"/>
  <c r="AM365" i="4" s="1"/>
  <c r="AP365" i="4" a="1"/>
  <c r="AP365" i="4" s="1"/>
  <c r="MV10" i="29"/>
  <c r="MV7" i="29"/>
  <c r="MV12" i="29"/>
  <c r="MV13" i="29"/>
  <c r="MV15" i="29"/>
  <c r="MV9" i="29"/>
  <c r="MV14" i="29"/>
  <c r="MV5" i="29"/>
  <c r="MW4" i="29"/>
  <c r="MV6" i="29"/>
  <c r="MV8" i="29"/>
  <c r="MV11" i="29"/>
  <c r="MV16" i="29"/>
  <c r="MV17" i="29"/>
  <c r="MV18" i="29"/>
  <c r="AY365" i="4" a="1"/>
  <c r="AY365" i="4" s="1"/>
  <c r="AX368" i="4" a="1"/>
  <c r="AX368" i="4" s="1"/>
  <c r="AV365" i="4" a="1"/>
  <c r="AV365" i="4" s="1"/>
  <c r="AS365" i="4" a="1"/>
  <c r="AS365" i="4" s="1"/>
  <c r="AR365" i="4" a="1"/>
  <c r="AR365" i="4" s="1"/>
  <c r="AO366" i="4" a="1"/>
  <c r="AO366" i="4" s="1"/>
  <c r="AN368" i="4" a="1"/>
  <c r="AN368" i="4" s="1"/>
  <c r="AW367" i="4" a="1"/>
  <c r="AW367" i="4" s="1"/>
  <c r="AQ366" i="4" a="1"/>
  <c r="AQ366" i="4" s="1"/>
  <c r="BA367" i="4" a="1"/>
  <c r="BA367" i="4" s="1"/>
  <c r="AZ365" i="4" a="1"/>
  <c r="AZ365" i="4" s="1"/>
  <c r="AU366" i="4" a="1"/>
  <c r="AU366" i="4" s="1"/>
  <c r="J451" i="4" l="1"/>
  <c r="BF451" i="4" s="1"/>
  <c r="L451" i="4"/>
  <c r="BH451" i="4" s="1"/>
  <c r="G451" i="4"/>
  <c r="BC451" i="4" s="1"/>
  <c r="M451" i="4"/>
  <c r="BI451" i="4" s="1"/>
  <c r="U452" i="4"/>
  <c r="BQ452" i="4" s="1"/>
  <c r="O451" i="4"/>
  <c r="BK451" i="4" s="1"/>
  <c r="P451" i="4"/>
  <c r="BL451" i="4" s="1"/>
  <c r="T451" i="4"/>
  <c r="BP451" i="4" s="1"/>
  <c r="R451" i="4"/>
  <c r="BN451" i="4" s="1"/>
  <c r="S451" i="4"/>
  <c r="BO451" i="4" s="1"/>
  <c r="Q451" i="4"/>
  <c r="BM451" i="4" s="1"/>
  <c r="K451" i="4"/>
  <c r="BG451" i="4" s="1"/>
  <c r="I451" i="4"/>
  <c r="BE451" i="4" s="1"/>
  <c r="H451" i="4"/>
  <c r="BD451" i="4" s="1"/>
  <c r="AM366" i="4" a="1"/>
  <c r="AM366" i="4" s="1"/>
  <c r="AP366" i="4" a="1"/>
  <c r="AP366" i="4" s="1"/>
  <c r="MW11" i="29"/>
  <c r="MW14" i="29"/>
  <c r="MW15" i="29"/>
  <c r="MW16" i="29"/>
  <c r="MW18" i="29"/>
  <c r="MX4" i="29"/>
  <c r="MW12" i="29"/>
  <c r="MW10" i="29"/>
  <c r="MW13" i="29"/>
  <c r="MW17" i="29"/>
  <c r="MW5" i="29"/>
  <c r="MW6" i="29"/>
  <c r="MW7" i="29"/>
  <c r="MW8" i="29"/>
  <c r="MW9" i="29"/>
  <c r="AY366" i="4" a="1"/>
  <c r="AY366" i="4" s="1"/>
  <c r="AX369" i="4" a="1"/>
  <c r="AX369" i="4" s="1"/>
  <c r="AR366" i="4" a="1"/>
  <c r="AR366" i="4" s="1"/>
  <c r="AS366" i="4" a="1"/>
  <c r="AS366" i="4" s="1"/>
  <c r="AV366" i="4" a="1"/>
  <c r="AV366" i="4" s="1"/>
  <c r="AZ366" i="4" a="1"/>
  <c r="AZ366" i="4" s="1"/>
  <c r="AN369" i="4" a="1"/>
  <c r="AN369" i="4" s="1"/>
  <c r="AQ367" i="4" a="1"/>
  <c r="AQ367" i="4" s="1"/>
  <c r="BA368" i="4" a="1"/>
  <c r="BA368" i="4" s="1"/>
  <c r="AU367" i="4" a="1"/>
  <c r="AU367" i="4" s="1"/>
  <c r="AW368" i="4" a="1"/>
  <c r="AW368" i="4" s="1"/>
  <c r="AO367" i="4" a="1"/>
  <c r="AO367" i="4" s="1"/>
  <c r="H452" i="4" l="1"/>
  <c r="BD452" i="4" s="1"/>
  <c r="I452" i="4"/>
  <c r="BE452" i="4" s="1"/>
  <c r="K452" i="4"/>
  <c r="BG452" i="4" s="1"/>
  <c r="Q452" i="4"/>
  <c r="BM452" i="4" s="1"/>
  <c r="S452" i="4"/>
  <c r="BO452" i="4" s="1"/>
  <c r="R452" i="4"/>
  <c r="BN452" i="4" s="1"/>
  <c r="T452" i="4"/>
  <c r="BP452" i="4" s="1"/>
  <c r="P452" i="4"/>
  <c r="BL452" i="4" s="1"/>
  <c r="O452" i="4"/>
  <c r="BK452" i="4" s="1"/>
  <c r="U453" i="4"/>
  <c r="BQ453" i="4" s="1"/>
  <c r="M452" i="4"/>
  <c r="BI452" i="4" s="1"/>
  <c r="G452" i="4"/>
  <c r="BC452" i="4" s="1"/>
  <c r="L452" i="4"/>
  <c r="BH452" i="4" s="1"/>
  <c r="J452" i="4"/>
  <c r="BF452" i="4" s="1"/>
  <c r="AM367" i="4" a="1"/>
  <c r="AM367" i="4" s="1"/>
  <c r="AP367" i="4" a="1"/>
  <c r="AP367" i="4" s="1"/>
  <c r="MX7" i="29"/>
  <c r="MX9" i="29"/>
  <c r="MX11" i="29"/>
  <c r="MX13" i="29"/>
  <c r="MX16" i="29"/>
  <c r="MX6" i="29"/>
  <c r="MX8" i="29"/>
  <c r="MX10" i="29"/>
  <c r="MX12" i="29"/>
  <c r="MX15" i="29"/>
  <c r="MX14" i="29"/>
  <c r="MX17" i="29"/>
  <c r="MX18" i="29"/>
  <c r="MY4" i="29"/>
  <c r="MX5" i="29"/>
  <c r="AY367" i="4" a="1"/>
  <c r="AY367" i="4" s="1"/>
  <c r="AR367" i="4" a="1"/>
  <c r="AR367" i="4" s="1"/>
  <c r="AX370" i="4" a="1"/>
  <c r="AX370" i="4" s="1"/>
  <c r="AV367" i="4" a="1"/>
  <c r="AV367" i="4" s="1"/>
  <c r="AS367" i="4" a="1"/>
  <c r="AS367" i="4" s="1"/>
  <c r="BA369" i="4" a="1"/>
  <c r="BA369" i="4" s="1"/>
  <c r="AZ367" i="4" a="1"/>
  <c r="AZ367" i="4" s="1"/>
  <c r="AQ368" i="4" a="1"/>
  <c r="AQ368" i="4" s="1"/>
  <c r="AN370" i="4" a="1"/>
  <c r="AN370" i="4" s="1"/>
  <c r="AW369" i="4" a="1"/>
  <c r="AW369" i="4" s="1"/>
  <c r="AU368" i="4" a="1"/>
  <c r="AU368" i="4" s="1"/>
  <c r="AO368" i="4" a="1"/>
  <c r="AO368" i="4" s="1"/>
  <c r="J453" i="4" l="1"/>
  <c r="BF453" i="4" s="1"/>
  <c r="L453" i="4"/>
  <c r="BH453" i="4" s="1"/>
  <c r="G453" i="4"/>
  <c r="BC453" i="4" s="1"/>
  <c r="M453" i="4"/>
  <c r="BI453" i="4" s="1"/>
  <c r="U454" i="4"/>
  <c r="BQ454" i="4" s="1"/>
  <c r="O453" i="4"/>
  <c r="BK453" i="4" s="1"/>
  <c r="P453" i="4"/>
  <c r="BL453" i="4" s="1"/>
  <c r="T453" i="4"/>
  <c r="BP453" i="4" s="1"/>
  <c r="R453" i="4"/>
  <c r="BN453" i="4" s="1"/>
  <c r="S453" i="4"/>
  <c r="BO453" i="4" s="1"/>
  <c r="Q453" i="4"/>
  <c r="BM453" i="4" s="1"/>
  <c r="K453" i="4"/>
  <c r="BG453" i="4" s="1"/>
  <c r="I453" i="4"/>
  <c r="BE453" i="4" s="1"/>
  <c r="H453" i="4"/>
  <c r="BD453" i="4" s="1"/>
  <c r="AM368" i="4" a="1"/>
  <c r="AM368" i="4" s="1"/>
  <c r="AP368" i="4" a="1"/>
  <c r="AP368" i="4" s="1"/>
  <c r="MY10" i="29"/>
  <c r="MY12" i="29"/>
  <c r="MY11" i="29"/>
  <c r="MY13" i="29"/>
  <c r="MY15" i="29"/>
  <c r="MY16" i="29"/>
  <c r="MY17" i="29"/>
  <c r="MY18" i="29"/>
  <c r="MZ4" i="29"/>
  <c r="MY5" i="29"/>
  <c r="MY9" i="29"/>
  <c r="MY6" i="29"/>
  <c r="MY14" i="29"/>
  <c r="MY7" i="29"/>
  <c r="MY8" i="29"/>
  <c r="AY368" i="4" a="1"/>
  <c r="AY368" i="4" s="1"/>
  <c r="AX371" i="4" a="1"/>
  <c r="AX371" i="4" s="1"/>
  <c r="AS368" i="4" a="1"/>
  <c r="AS368" i="4" s="1"/>
  <c r="AV368" i="4" a="1"/>
  <c r="AV368" i="4" s="1"/>
  <c r="AR368" i="4" a="1"/>
  <c r="AR368" i="4" s="1"/>
  <c r="AZ368" i="4" a="1"/>
  <c r="AZ368" i="4" s="1"/>
  <c r="AN371" i="4" a="1"/>
  <c r="AN371" i="4" s="1"/>
  <c r="AO369" i="4" a="1"/>
  <c r="AO369" i="4" s="1"/>
  <c r="BA370" i="4" a="1"/>
  <c r="BA370" i="4" s="1"/>
  <c r="AU369" i="4" a="1"/>
  <c r="AU369" i="4" s="1"/>
  <c r="AQ369" i="4" a="1"/>
  <c r="AQ369" i="4" s="1"/>
  <c r="AW370" i="4" a="1"/>
  <c r="AW370" i="4" s="1"/>
  <c r="H454" i="4" l="1"/>
  <c r="BD454" i="4" s="1"/>
  <c r="I454" i="4"/>
  <c r="BE454" i="4" s="1"/>
  <c r="K454" i="4"/>
  <c r="BG454" i="4" s="1"/>
  <c r="Q454" i="4"/>
  <c r="BM454" i="4" s="1"/>
  <c r="S454" i="4"/>
  <c r="BO454" i="4" s="1"/>
  <c r="R454" i="4"/>
  <c r="BN454" i="4" s="1"/>
  <c r="T454" i="4"/>
  <c r="BP454" i="4" s="1"/>
  <c r="P454" i="4"/>
  <c r="BL454" i="4" s="1"/>
  <c r="O454" i="4"/>
  <c r="BK454" i="4" s="1"/>
  <c r="U455" i="4"/>
  <c r="BQ455" i="4" s="1"/>
  <c r="M454" i="4"/>
  <c r="BI454" i="4" s="1"/>
  <c r="G454" i="4"/>
  <c r="BC454" i="4" s="1"/>
  <c r="L454" i="4"/>
  <c r="BH454" i="4" s="1"/>
  <c r="J454" i="4"/>
  <c r="BF454" i="4" s="1"/>
  <c r="AM369" i="4" a="1"/>
  <c r="AM369" i="4" s="1"/>
  <c r="AP369" i="4" a="1"/>
  <c r="AP369" i="4" s="1"/>
  <c r="MZ6" i="29"/>
  <c r="MZ7" i="29"/>
  <c r="MZ8" i="29"/>
  <c r="MZ9" i="29"/>
  <c r="MZ10" i="29"/>
  <c r="MZ11" i="29"/>
  <c r="MZ16" i="29"/>
  <c r="MZ12" i="29"/>
  <c r="MZ18" i="29"/>
  <c r="MZ13" i="29"/>
  <c r="MZ15" i="29"/>
  <c r="NA4" i="29"/>
  <c r="MZ5" i="29"/>
  <c r="MZ14" i="29"/>
  <c r="MZ17" i="29"/>
  <c r="AY369" i="4" a="1"/>
  <c r="AY369" i="4" s="1"/>
  <c r="AR369" i="4" a="1"/>
  <c r="AR369" i="4" s="1"/>
  <c r="AV369" i="4" a="1"/>
  <c r="AV369" i="4" s="1"/>
  <c r="AS369" i="4" a="1"/>
  <c r="AS369" i="4" s="1"/>
  <c r="AX372" i="4" a="1"/>
  <c r="AX372" i="4" s="1"/>
  <c r="AN372" i="4" a="1"/>
  <c r="AN372" i="4" s="1"/>
  <c r="AO370" i="4" a="1"/>
  <c r="AO370" i="4" s="1"/>
  <c r="BA371" i="4" a="1"/>
  <c r="BA371" i="4" s="1"/>
  <c r="AQ370" i="4" a="1"/>
  <c r="AQ370" i="4" s="1"/>
  <c r="AZ369" i="4" a="1"/>
  <c r="AZ369" i="4" s="1"/>
  <c r="AW371" i="4" a="1"/>
  <c r="AW371" i="4" s="1"/>
  <c r="AU370" i="4" a="1"/>
  <c r="AU370" i="4" s="1"/>
  <c r="J455" i="4" l="1"/>
  <c r="BF455" i="4" s="1"/>
  <c r="L455" i="4"/>
  <c r="BH455" i="4" s="1"/>
  <c r="G455" i="4"/>
  <c r="BC455" i="4" s="1"/>
  <c r="M455" i="4"/>
  <c r="BI455" i="4" s="1"/>
  <c r="U456" i="4"/>
  <c r="BQ456" i="4" s="1"/>
  <c r="O455" i="4"/>
  <c r="BK455" i="4" s="1"/>
  <c r="P455" i="4"/>
  <c r="BL455" i="4" s="1"/>
  <c r="T455" i="4"/>
  <c r="BP455" i="4" s="1"/>
  <c r="R455" i="4"/>
  <c r="BN455" i="4" s="1"/>
  <c r="S455" i="4"/>
  <c r="BO455" i="4" s="1"/>
  <c r="Q455" i="4"/>
  <c r="BM455" i="4" s="1"/>
  <c r="K455" i="4"/>
  <c r="BG455" i="4" s="1"/>
  <c r="I455" i="4"/>
  <c r="BE455" i="4" s="1"/>
  <c r="H455" i="4"/>
  <c r="BD455" i="4" s="1"/>
  <c r="AM370" i="4" a="1"/>
  <c r="AM370" i="4" s="1"/>
  <c r="AP370" i="4" a="1"/>
  <c r="AP370" i="4" s="1"/>
  <c r="NA17" i="29"/>
  <c r="NA11" i="29"/>
  <c r="NA18" i="29"/>
  <c r="NA13" i="29"/>
  <c r="NA12" i="29"/>
  <c r="NA7" i="29"/>
  <c r="NA8" i="29"/>
  <c r="NB4" i="29"/>
  <c r="NA9" i="29"/>
  <c r="NA16" i="29"/>
  <c r="NA5" i="29"/>
  <c r="NA6" i="29"/>
  <c r="NA14" i="29"/>
  <c r="NA15" i="29"/>
  <c r="NA10" i="29"/>
  <c r="AY370" i="4" a="1"/>
  <c r="AY370" i="4" s="1"/>
  <c r="AV370" i="4" a="1"/>
  <c r="AV370" i="4" s="1"/>
  <c r="AR370" i="4" a="1"/>
  <c r="AR370" i="4" s="1"/>
  <c r="AS370" i="4" a="1"/>
  <c r="AS370" i="4" s="1"/>
  <c r="AX373" i="4" a="1"/>
  <c r="AX373" i="4" s="1"/>
  <c r="AQ371" i="4" a="1"/>
  <c r="AQ371" i="4" s="1"/>
  <c r="AU371" i="4" a="1"/>
  <c r="AU371" i="4" s="1"/>
  <c r="BA372" i="4" a="1"/>
  <c r="BA372" i="4" s="1"/>
  <c r="AW372" i="4" a="1"/>
  <c r="AW372" i="4" s="1"/>
  <c r="AN373" i="4" a="1"/>
  <c r="AN373" i="4" s="1"/>
  <c r="AZ370" i="4" a="1"/>
  <c r="AZ370" i="4" s="1"/>
  <c r="AO371" i="4" a="1"/>
  <c r="AO371" i="4" s="1"/>
  <c r="H456" i="4" l="1"/>
  <c r="BD456" i="4" s="1"/>
  <c r="I456" i="4"/>
  <c r="BE456" i="4" s="1"/>
  <c r="K456" i="4"/>
  <c r="BG456" i="4" s="1"/>
  <c r="Q456" i="4"/>
  <c r="BM456" i="4" s="1"/>
  <c r="S456" i="4"/>
  <c r="BO456" i="4" s="1"/>
  <c r="R456" i="4"/>
  <c r="BN456" i="4" s="1"/>
  <c r="T456" i="4"/>
  <c r="BP456" i="4" s="1"/>
  <c r="P456" i="4"/>
  <c r="BL456" i="4" s="1"/>
  <c r="O456" i="4"/>
  <c r="BK456" i="4" s="1"/>
  <c r="U457" i="4"/>
  <c r="BQ457" i="4" s="1"/>
  <c r="M456" i="4"/>
  <c r="BI456" i="4" s="1"/>
  <c r="G456" i="4"/>
  <c r="BC456" i="4" s="1"/>
  <c r="L456" i="4"/>
  <c r="BH456" i="4" s="1"/>
  <c r="J456" i="4"/>
  <c r="BF456" i="4" s="1"/>
  <c r="AM371" i="4" a="1"/>
  <c r="AM371" i="4" s="1"/>
  <c r="AP371" i="4" a="1"/>
  <c r="AP371" i="4" s="1"/>
  <c r="NB10" i="29"/>
  <c r="NB13" i="29"/>
  <c r="NB18" i="29"/>
  <c r="NB17" i="29"/>
  <c r="NC4" i="29"/>
  <c r="NB6" i="29"/>
  <c r="NB5" i="29"/>
  <c r="NB14" i="29"/>
  <c r="NB15" i="29"/>
  <c r="NB7" i="29"/>
  <c r="NB8" i="29"/>
  <c r="NB16" i="29"/>
  <c r="NB9" i="29"/>
  <c r="NB11" i="29"/>
  <c r="NB12" i="29"/>
  <c r="AY371" i="4" a="1"/>
  <c r="AY371" i="4" s="1"/>
  <c r="AR371" i="4" a="1"/>
  <c r="AR371" i="4" s="1"/>
  <c r="AX374" i="4" a="1"/>
  <c r="AX374" i="4" s="1"/>
  <c r="AS371" i="4" a="1"/>
  <c r="AS371" i="4" s="1"/>
  <c r="AV371" i="4" a="1"/>
  <c r="AV371" i="4" s="1"/>
  <c r="AQ372" i="4" a="1"/>
  <c r="AQ372" i="4" s="1"/>
  <c r="AU372" i="4" a="1"/>
  <c r="AU372" i="4" s="1"/>
  <c r="AZ371" i="4" a="1"/>
  <c r="AZ371" i="4" s="1"/>
  <c r="AW373" i="4" a="1"/>
  <c r="AW373" i="4" s="1"/>
  <c r="AO372" i="4" a="1"/>
  <c r="AO372" i="4" s="1"/>
  <c r="AN374" i="4" a="1"/>
  <c r="AN374" i="4" s="1"/>
  <c r="BA373" i="4" a="1"/>
  <c r="BA373" i="4" s="1"/>
  <c r="J457" i="4" l="1"/>
  <c r="BF457" i="4" s="1"/>
  <c r="L457" i="4"/>
  <c r="BH457" i="4" s="1"/>
  <c r="G457" i="4"/>
  <c r="BC457" i="4" s="1"/>
  <c r="M457" i="4"/>
  <c r="BI457" i="4" s="1"/>
  <c r="U458" i="4"/>
  <c r="BQ458" i="4" s="1"/>
  <c r="O457" i="4"/>
  <c r="BK457" i="4" s="1"/>
  <c r="P457" i="4"/>
  <c r="BL457" i="4" s="1"/>
  <c r="T457" i="4"/>
  <c r="BP457" i="4" s="1"/>
  <c r="R457" i="4"/>
  <c r="BN457" i="4" s="1"/>
  <c r="S457" i="4"/>
  <c r="BO457" i="4" s="1"/>
  <c r="Q457" i="4"/>
  <c r="BM457" i="4" s="1"/>
  <c r="K457" i="4"/>
  <c r="BG457" i="4" s="1"/>
  <c r="I457" i="4"/>
  <c r="BE457" i="4" s="1"/>
  <c r="H457" i="4"/>
  <c r="BD457" i="4" s="1"/>
  <c r="AM372" i="4" a="1"/>
  <c r="AM372" i="4" s="1"/>
  <c r="AP372" i="4" a="1"/>
  <c r="AP372" i="4" s="1"/>
  <c r="NC7" i="29"/>
  <c r="NC11" i="29"/>
  <c r="NC12" i="29"/>
  <c r="NC13" i="29"/>
  <c r="NC15" i="29"/>
  <c r="NC16" i="29"/>
  <c r="ND4" i="29"/>
  <c r="NC17" i="29"/>
  <c r="NC18" i="29"/>
  <c r="NC14" i="29"/>
  <c r="NC8" i="29"/>
  <c r="NC10" i="29"/>
  <c r="NC5" i="29"/>
  <c r="NC6" i="29"/>
  <c r="NC9" i="29"/>
  <c r="AY372" i="4" a="1"/>
  <c r="AY372" i="4" s="1"/>
  <c r="AV372" i="4" a="1"/>
  <c r="AV372" i="4" s="1"/>
  <c r="AX375" i="4" a="1"/>
  <c r="AX375" i="4" s="1"/>
  <c r="AR372" i="4" a="1"/>
  <c r="AR372" i="4" s="1"/>
  <c r="AS372" i="4" a="1"/>
  <c r="AS372" i="4" s="1"/>
  <c r="BA374" i="4" a="1"/>
  <c r="BA374" i="4" s="1"/>
  <c r="AW374" i="4" a="1"/>
  <c r="AW374" i="4" s="1"/>
  <c r="AQ373" i="4" a="1"/>
  <c r="AQ373" i="4" s="1"/>
  <c r="AZ372" i="4" a="1"/>
  <c r="AZ372" i="4" s="1"/>
  <c r="AN375" i="4" a="1"/>
  <c r="AN375" i="4" s="1"/>
  <c r="AO373" i="4" a="1"/>
  <c r="AO373" i="4" s="1"/>
  <c r="AU373" i="4" a="1"/>
  <c r="AU373" i="4" s="1"/>
  <c r="H458" i="4" l="1"/>
  <c r="BD458" i="4" s="1"/>
  <c r="I458" i="4"/>
  <c r="BE458" i="4" s="1"/>
  <c r="K458" i="4"/>
  <c r="BG458" i="4" s="1"/>
  <c r="Q458" i="4"/>
  <c r="BM458" i="4" s="1"/>
  <c r="S458" i="4"/>
  <c r="BO458" i="4" s="1"/>
  <c r="R458" i="4"/>
  <c r="BN458" i="4" s="1"/>
  <c r="T458" i="4"/>
  <c r="BP458" i="4" s="1"/>
  <c r="P458" i="4"/>
  <c r="BL458" i="4" s="1"/>
  <c r="O458" i="4"/>
  <c r="BK458" i="4" s="1"/>
  <c r="U459" i="4"/>
  <c r="BQ459" i="4" s="1"/>
  <c r="M458" i="4"/>
  <c r="BI458" i="4" s="1"/>
  <c r="G458" i="4"/>
  <c r="BC458" i="4" s="1"/>
  <c r="L458" i="4"/>
  <c r="BH458" i="4" s="1"/>
  <c r="J458" i="4"/>
  <c r="BF458" i="4" s="1"/>
  <c r="C26" i="29"/>
  <c r="C6" i="29"/>
  <c r="C15" i="29"/>
  <c r="C35" i="29"/>
  <c r="AM373" i="4" a="1"/>
  <c r="AM373" i="4" s="1"/>
  <c r="AP373" i="4" a="1"/>
  <c r="AP373" i="4" s="1"/>
  <c r="ND9" i="29"/>
  <c r="ND11" i="29"/>
  <c r="ND12" i="29"/>
  <c r="ND13" i="29"/>
  <c r="ND14" i="29"/>
  <c r="ND16" i="29"/>
  <c r="ND15" i="29"/>
  <c r="ND6" i="29"/>
  <c r="ND7" i="29"/>
  <c r="ND17" i="29"/>
  <c r="NE4" i="29"/>
  <c r="ND5" i="29"/>
  <c r="ND18" i="29"/>
  <c r="ND8" i="29"/>
  <c r="ND10" i="29"/>
  <c r="AY373" i="4" a="1"/>
  <c r="AY373" i="4" s="1"/>
  <c r="AV373" i="4" a="1"/>
  <c r="AV373" i="4" s="1"/>
  <c r="AR373" i="4" a="1"/>
  <c r="AR373" i="4" s="1"/>
  <c r="AX376" i="4" a="1"/>
  <c r="AX376" i="4" s="1"/>
  <c r="AS373" i="4" a="1"/>
  <c r="AS373" i="4" s="1"/>
  <c r="AW375" i="4" a="1"/>
  <c r="AW375" i="4" s="1"/>
  <c r="AQ374" i="4" a="1"/>
  <c r="AQ374" i="4" s="1"/>
  <c r="BA375" i="4" a="1"/>
  <c r="BA375" i="4" s="1"/>
  <c r="AU374" i="4" a="1"/>
  <c r="AU374" i="4" s="1"/>
  <c r="AO374" i="4" a="1"/>
  <c r="AO374" i="4" s="1"/>
  <c r="AN376" i="4" a="1"/>
  <c r="AN376" i="4" s="1"/>
  <c r="AZ373" i="4" a="1"/>
  <c r="AZ373" i="4" s="1"/>
  <c r="J459" i="4" l="1"/>
  <c r="BF459" i="4" s="1"/>
  <c r="L459" i="4"/>
  <c r="BH459" i="4" s="1"/>
  <c r="G459" i="4"/>
  <c r="BC459" i="4" s="1"/>
  <c r="M459" i="4"/>
  <c r="BI459" i="4" s="1"/>
  <c r="U460" i="4"/>
  <c r="BQ460" i="4" s="1"/>
  <c r="O459" i="4"/>
  <c r="BK459" i="4" s="1"/>
  <c r="P459" i="4"/>
  <c r="BL459" i="4" s="1"/>
  <c r="T459" i="4"/>
  <c r="BP459" i="4" s="1"/>
  <c r="R459" i="4"/>
  <c r="BN459" i="4" s="1"/>
  <c r="S459" i="4"/>
  <c r="BO459" i="4" s="1"/>
  <c r="Q459" i="4"/>
  <c r="BM459" i="4" s="1"/>
  <c r="K459" i="4"/>
  <c r="BG459" i="4" s="1"/>
  <c r="I459" i="4"/>
  <c r="BE459" i="4" s="1"/>
  <c r="H459" i="4"/>
  <c r="BD459" i="4" s="1"/>
  <c r="G26" i="29"/>
  <c r="M15" i="16"/>
  <c r="M243" i="16"/>
  <c r="M226" i="16"/>
  <c r="C38" i="29"/>
  <c r="C18" i="29"/>
  <c r="C34" i="29"/>
  <c r="C14" i="29"/>
  <c r="M21" i="16"/>
  <c r="G35" i="29"/>
  <c r="M232" i="16"/>
  <c r="M249" i="16"/>
  <c r="AM374" i="4" a="1"/>
  <c r="AM374" i="4" s="1"/>
  <c r="AP374" i="4" a="1"/>
  <c r="AP374" i="4" s="1"/>
  <c r="NE18" i="29"/>
  <c r="NF4" i="29"/>
  <c r="NE6" i="29"/>
  <c r="NE7" i="29"/>
  <c r="NE8" i="29"/>
  <c r="NE9" i="29"/>
  <c r="NE17" i="29"/>
  <c r="NE12" i="29"/>
  <c r="NE10" i="29"/>
  <c r="NE11" i="29"/>
  <c r="NE13" i="29"/>
  <c r="NE15" i="29"/>
  <c r="NE14" i="29"/>
  <c r="NE16" i="29"/>
  <c r="NE5" i="29"/>
  <c r="AY374" i="4" a="1"/>
  <c r="AY374" i="4" s="1"/>
  <c r="AS374" i="4" a="1"/>
  <c r="AS374" i="4" s="1"/>
  <c r="AX377" i="4" a="1"/>
  <c r="AX377" i="4" s="1"/>
  <c r="AR374" i="4" a="1"/>
  <c r="AR374" i="4" s="1"/>
  <c r="AV374" i="4" a="1"/>
  <c r="AV374" i="4" s="1"/>
  <c r="AO375" i="4" a="1"/>
  <c r="AO375" i="4" s="1"/>
  <c r="AW376" i="4" a="1"/>
  <c r="AW376" i="4" s="1"/>
  <c r="AU375" i="4" a="1"/>
  <c r="AU375" i="4" s="1"/>
  <c r="AQ375" i="4" a="1"/>
  <c r="AQ375" i="4" s="1"/>
  <c r="AZ374" i="4" a="1"/>
  <c r="AZ374" i="4" s="1"/>
  <c r="BA376" i="4" a="1"/>
  <c r="BA376" i="4" s="1"/>
  <c r="AN377" i="4" a="1"/>
  <c r="AN377" i="4" s="1"/>
  <c r="H460" i="4" l="1"/>
  <c r="BD460" i="4" s="1"/>
  <c r="I460" i="4"/>
  <c r="BE460" i="4" s="1"/>
  <c r="K460" i="4"/>
  <c r="BG460" i="4" s="1"/>
  <c r="Q460" i="4"/>
  <c r="BM460" i="4" s="1"/>
  <c r="S460" i="4"/>
  <c r="BO460" i="4" s="1"/>
  <c r="R460" i="4"/>
  <c r="BN460" i="4" s="1"/>
  <c r="T460" i="4"/>
  <c r="BP460" i="4" s="1"/>
  <c r="P460" i="4"/>
  <c r="BL460" i="4" s="1"/>
  <c r="O460" i="4"/>
  <c r="BK460" i="4" s="1"/>
  <c r="U461" i="4"/>
  <c r="BQ461" i="4" s="1"/>
  <c r="M460" i="4"/>
  <c r="BI460" i="4" s="1"/>
  <c r="G460" i="4"/>
  <c r="BC460" i="4" s="1"/>
  <c r="L460" i="4"/>
  <c r="BH460" i="4" s="1"/>
  <c r="J460" i="4"/>
  <c r="BF460" i="4" s="1"/>
  <c r="N226" i="16"/>
  <c r="N243" i="16"/>
  <c r="N15" i="16"/>
  <c r="H26" i="29"/>
  <c r="G38" i="29"/>
  <c r="M27" i="16"/>
  <c r="M255" i="16"/>
  <c r="M238" i="16"/>
  <c r="C9" i="29"/>
  <c r="C29" i="29"/>
  <c r="C32" i="29"/>
  <c r="C12" i="29"/>
  <c r="M231" i="16"/>
  <c r="M248" i="16"/>
  <c r="M20" i="16"/>
  <c r="G34" i="29"/>
  <c r="C27" i="29"/>
  <c r="C7" i="29"/>
  <c r="N232" i="16"/>
  <c r="N249" i="16"/>
  <c r="N21" i="16"/>
  <c r="H35" i="29"/>
  <c r="AM375" i="4" a="1"/>
  <c r="AM375" i="4" s="1"/>
  <c r="AP375" i="4" a="1"/>
  <c r="AP375" i="4" s="1"/>
  <c r="NF6" i="29"/>
  <c r="NF7" i="29"/>
  <c r="NF14" i="29"/>
  <c r="NF5" i="29"/>
  <c r="NG4" i="29"/>
  <c r="NF8" i="29"/>
  <c r="NF15" i="29"/>
  <c r="NF16" i="29"/>
  <c r="NF17" i="29"/>
  <c r="NF9" i="29"/>
  <c r="NF10" i="29"/>
  <c r="NF12" i="29"/>
  <c r="NF13" i="29"/>
  <c r="NF11" i="29"/>
  <c r="NF18" i="29"/>
  <c r="AY375" i="4" a="1"/>
  <c r="AY375" i="4" s="1"/>
  <c r="AS375" i="4" a="1"/>
  <c r="AS375" i="4" s="1"/>
  <c r="AX378" i="4" a="1"/>
  <c r="AX378" i="4" s="1"/>
  <c r="AR375" i="4" a="1"/>
  <c r="AR375" i="4" s="1"/>
  <c r="AV375" i="4" a="1"/>
  <c r="AV375" i="4" s="1"/>
  <c r="AW377" i="4" a="1"/>
  <c r="AW377" i="4" s="1"/>
  <c r="AO376" i="4" a="1"/>
  <c r="AO376" i="4" s="1"/>
  <c r="BA377" i="4" a="1"/>
  <c r="BA377" i="4" s="1"/>
  <c r="AQ376" i="4" a="1"/>
  <c r="AQ376" i="4" s="1"/>
  <c r="AU376" i="4" a="1"/>
  <c r="AU376" i="4" s="1"/>
  <c r="AZ375" i="4" a="1"/>
  <c r="AZ375" i="4" s="1"/>
  <c r="AN378" i="4" a="1"/>
  <c r="AN378" i="4" s="1"/>
  <c r="J461" i="4" l="1"/>
  <c r="BF461" i="4" s="1"/>
  <c r="L461" i="4"/>
  <c r="BH461" i="4" s="1"/>
  <c r="G461" i="4"/>
  <c r="BC461" i="4" s="1"/>
  <c r="M461" i="4"/>
  <c r="BI461" i="4" s="1"/>
  <c r="U462" i="4"/>
  <c r="BQ462" i="4" s="1"/>
  <c r="O461" i="4"/>
  <c r="BK461" i="4" s="1"/>
  <c r="P461" i="4"/>
  <c r="BL461" i="4" s="1"/>
  <c r="T461" i="4"/>
  <c r="BP461" i="4" s="1"/>
  <c r="R461" i="4"/>
  <c r="BN461" i="4" s="1"/>
  <c r="S461" i="4"/>
  <c r="BO461" i="4" s="1"/>
  <c r="Q461" i="4"/>
  <c r="BM461" i="4" s="1"/>
  <c r="K461" i="4"/>
  <c r="BG461" i="4" s="1"/>
  <c r="I461" i="4"/>
  <c r="BE461" i="4" s="1"/>
  <c r="H461" i="4"/>
  <c r="BD461" i="4" s="1"/>
  <c r="O15" i="16"/>
  <c r="I26" i="29"/>
  <c r="O243" i="16"/>
  <c r="O226" i="16"/>
  <c r="C17" i="29"/>
  <c r="C37" i="29"/>
  <c r="M246" i="16"/>
  <c r="M229" i="16"/>
  <c r="M18" i="16"/>
  <c r="G32" i="29"/>
  <c r="M22" i="16"/>
  <c r="G29" i="29"/>
  <c r="M233" i="16"/>
  <c r="M250" i="16"/>
  <c r="N238" i="16"/>
  <c r="N255" i="16"/>
  <c r="N27" i="16"/>
  <c r="H38" i="29"/>
  <c r="M244" i="16"/>
  <c r="M227" i="16"/>
  <c r="M16" i="16"/>
  <c r="G27" i="29"/>
  <c r="N20" i="16"/>
  <c r="H34" i="29"/>
  <c r="N231" i="16"/>
  <c r="N248" i="16"/>
  <c r="C33" i="29"/>
  <c r="C13" i="29"/>
  <c r="C10" i="29"/>
  <c r="C30" i="29"/>
  <c r="O232" i="16"/>
  <c r="O249" i="16"/>
  <c r="O21" i="16"/>
  <c r="I35" i="29"/>
  <c r="C11" i="29"/>
  <c r="C31" i="29"/>
  <c r="C36" i="29"/>
  <c r="C16" i="29"/>
  <c r="C28" i="29"/>
  <c r="C8" i="29"/>
  <c r="C25" i="29"/>
  <c r="C5" i="29"/>
  <c r="AM376" i="4" a="1"/>
  <c r="AM376" i="4" s="1"/>
  <c r="AP376" i="4" a="1"/>
  <c r="AP376" i="4" s="1"/>
  <c r="NG7" i="29"/>
  <c r="NG12" i="29"/>
  <c r="NG14" i="29"/>
  <c r="NG18" i="29"/>
  <c r="NG15" i="29"/>
  <c r="NG17" i="29"/>
  <c r="NG16" i="29"/>
  <c r="NM4" i="29"/>
  <c r="NJ4" i="29"/>
  <c r="NK4" i="29" s="1"/>
  <c r="NG13" i="29"/>
  <c r="NG5" i="29"/>
  <c r="NG6" i="29"/>
  <c r="NG10" i="29"/>
  <c r="NG11" i="29"/>
  <c r="NH4" i="29"/>
  <c r="NG9" i="29"/>
  <c r="NG8" i="29"/>
  <c r="AY376" i="4" a="1"/>
  <c r="AY376" i="4" s="1"/>
  <c r="AV376" i="4" a="1"/>
  <c r="AV376" i="4" s="1"/>
  <c r="AX379" i="4" a="1"/>
  <c r="AX379" i="4" s="1"/>
  <c r="AS376" i="4" a="1"/>
  <c r="AS376" i="4" s="1"/>
  <c r="AR376" i="4" a="1"/>
  <c r="AR376" i="4" s="1"/>
  <c r="AU377" i="4" a="1"/>
  <c r="AU377" i="4" s="1"/>
  <c r="AO377" i="4" a="1"/>
  <c r="AO377" i="4" s="1"/>
  <c r="AQ377" i="4" a="1"/>
  <c r="AQ377" i="4" s="1"/>
  <c r="BA378" i="4" a="1"/>
  <c r="BA378" i="4" s="1"/>
  <c r="AZ376" i="4" a="1"/>
  <c r="AZ376" i="4" s="1"/>
  <c r="AN379" i="4" a="1"/>
  <c r="AN379" i="4" s="1"/>
  <c r="AW378" i="4" a="1"/>
  <c r="AW378" i="4" s="1"/>
  <c r="H462" i="4" l="1"/>
  <c r="BD462" i="4" s="1"/>
  <c r="I462" i="4"/>
  <c r="BE462" i="4" s="1"/>
  <c r="K462" i="4"/>
  <c r="BG462" i="4" s="1"/>
  <c r="Q462" i="4"/>
  <c r="BM462" i="4" s="1"/>
  <c r="S462" i="4"/>
  <c r="BO462" i="4" s="1"/>
  <c r="R462" i="4"/>
  <c r="BN462" i="4" s="1"/>
  <c r="T462" i="4"/>
  <c r="BP462" i="4" s="1"/>
  <c r="P462" i="4"/>
  <c r="BL462" i="4" s="1"/>
  <c r="O462" i="4"/>
  <c r="BK462" i="4" s="1"/>
  <c r="U463" i="4"/>
  <c r="BQ463" i="4" s="1"/>
  <c r="M462" i="4"/>
  <c r="BI462" i="4" s="1"/>
  <c r="G462" i="4"/>
  <c r="BC462" i="4" s="1"/>
  <c r="L462" i="4"/>
  <c r="BH462" i="4" s="1"/>
  <c r="J462" i="4"/>
  <c r="BF462" i="4" s="1"/>
  <c r="O20" i="16"/>
  <c r="I34" i="29"/>
  <c r="O248" i="16"/>
  <c r="O231" i="16"/>
  <c r="P226" i="16"/>
  <c r="P243" i="16"/>
  <c r="P15" i="16"/>
  <c r="J26" i="29"/>
  <c r="M237" i="16"/>
  <c r="M254" i="16"/>
  <c r="M26" i="16"/>
  <c r="G37" i="29"/>
  <c r="O255" i="16"/>
  <c r="O238" i="16"/>
  <c r="O27" i="16"/>
  <c r="I38" i="29"/>
  <c r="N22" i="16"/>
  <c r="H29" i="29"/>
  <c r="N233" i="16"/>
  <c r="N250" i="16"/>
  <c r="N227" i="16"/>
  <c r="N244" i="16"/>
  <c r="H27" i="29"/>
  <c r="N16" i="16"/>
  <c r="N18" i="16"/>
  <c r="H32" i="29"/>
  <c r="N246" i="16"/>
  <c r="N229" i="16"/>
  <c r="M23" i="16"/>
  <c r="G30" i="29"/>
  <c r="M251" i="16"/>
  <c r="M234" i="16"/>
  <c r="M252" i="16"/>
  <c r="M235" i="16"/>
  <c r="M24" i="16"/>
  <c r="G31" i="29"/>
  <c r="P232" i="16"/>
  <c r="P249" i="16"/>
  <c r="P21" i="16"/>
  <c r="J35" i="29"/>
  <c r="M230" i="16"/>
  <c r="M247" i="16"/>
  <c r="M19" i="16"/>
  <c r="G33" i="29"/>
  <c r="M236" i="16"/>
  <c r="M253" i="16"/>
  <c r="G36" i="29"/>
  <c r="M25" i="16"/>
  <c r="M17" i="16"/>
  <c r="G28" i="29"/>
  <c r="M245" i="16"/>
  <c r="M228" i="16"/>
  <c r="M14" i="16"/>
  <c r="G25" i="29"/>
  <c r="M225" i="16"/>
  <c r="M242" i="16"/>
  <c r="AM377" i="4" a="1"/>
  <c r="AM377" i="4" s="1"/>
  <c r="AP377" i="4" a="1"/>
  <c r="AP377" i="4" s="1"/>
  <c r="NH14" i="29"/>
  <c r="NH10" i="29"/>
  <c r="NH8" i="29"/>
  <c r="NH13" i="29"/>
  <c r="NH11" i="29"/>
  <c r="NH15" i="29"/>
  <c r="NH7" i="29"/>
  <c r="NH16" i="29"/>
  <c r="NH5" i="29"/>
  <c r="NH9" i="29"/>
  <c r="NH17" i="29"/>
  <c r="NH6" i="29"/>
  <c r="NH12" i="29"/>
  <c r="NH18" i="29"/>
  <c r="NL4" i="29"/>
  <c r="AY377" i="4" a="1"/>
  <c r="AY377" i="4" s="1"/>
  <c r="AR377" i="4" a="1"/>
  <c r="AR377" i="4" s="1"/>
  <c r="AS377" i="4" a="1"/>
  <c r="AS377" i="4" s="1"/>
  <c r="AX380" i="4" a="1"/>
  <c r="AX380" i="4" s="1"/>
  <c r="Q232" i="16" s="1"/>
  <c r="AV377" i="4" a="1"/>
  <c r="AV377" i="4" s="1"/>
  <c r="AW379" i="4" a="1"/>
  <c r="AW379" i="4" s="1"/>
  <c r="AZ377" i="4" a="1"/>
  <c r="AZ377" i="4" s="1"/>
  <c r="AQ378" i="4" a="1"/>
  <c r="AQ378" i="4" s="1"/>
  <c r="AN380" i="4" a="1"/>
  <c r="AN380" i="4" s="1"/>
  <c r="Q226" i="16" s="1"/>
  <c r="AO378" i="4" a="1"/>
  <c r="AO378" i="4" s="1"/>
  <c r="AU378" i="4" a="1"/>
  <c r="AU378" i="4" s="1"/>
  <c r="BA379" i="4" a="1"/>
  <c r="BA379" i="4" s="1"/>
  <c r="J463" i="4" l="1"/>
  <c r="BF463" i="4" s="1"/>
  <c r="L463" i="4"/>
  <c r="BH463" i="4" s="1"/>
  <c r="G463" i="4"/>
  <c r="BC463" i="4" s="1"/>
  <c r="M463" i="4"/>
  <c r="BI463" i="4" s="1"/>
  <c r="U464" i="4"/>
  <c r="BQ464" i="4" s="1"/>
  <c r="O463" i="4"/>
  <c r="BK463" i="4" s="1"/>
  <c r="P463" i="4"/>
  <c r="BL463" i="4" s="1"/>
  <c r="T463" i="4"/>
  <c r="BP463" i="4" s="1"/>
  <c r="R463" i="4"/>
  <c r="BN463" i="4" s="1"/>
  <c r="S463" i="4"/>
  <c r="BO463" i="4" s="1"/>
  <c r="Q463" i="4"/>
  <c r="BM463" i="4" s="1"/>
  <c r="K463" i="4"/>
  <c r="BG463" i="4" s="1"/>
  <c r="I463" i="4"/>
  <c r="BE463" i="4" s="1"/>
  <c r="H463" i="4"/>
  <c r="BD463" i="4" s="1"/>
  <c r="P27" i="16"/>
  <c r="J38" i="29"/>
  <c r="P255" i="16"/>
  <c r="P238" i="16"/>
  <c r="O229" i="16"/>
  <c r="O246" i="16"/>
  <c r="O18" i="16"/>
  <c r="I32" i="29"/>
  <c r="O16" i="16"/>
  <c r="I27" i="29"/>
  <c r="O244" i="16"/>
  <c r="O227" i="16"/>
  <c r="Q15" i="16"/>
  <c r="K26" i="29"/>
  <c r="O233" i="16"/>
  <c r="O250" i="16"/>
  <c r="O22" i="16"/>
  <c r="I29" i="29"/>
  <c r="N254" i="16"/>
  <c r="N237" i="16"/>
  <c r="N26" i="16"/>
  <c r="H37" i="29"/>
  <c r="P248" i="16"/>
  <c r="P231" i="16"/>
  <c r="P20" i="16"/>
  <c r="J34" i="29"/>
  <c r="N230" i="16"/>
  <c r="N247" i="16"/>
  <c r="N19" i="16"/>
  <c r="H33" i="29"/>
  <c r="Q21" i="16"/>
  <c r="K35" i="29"/>
  <c r="N24" i="16"/>
  <c r="H31" i="29"/>
  <c r="N252" i="16"/>
  <c r="N235" i="16"/>
  <c r="N23" i="16"/>
  <c r="H30" i="29"/>
  <c r="N251" i="16"/>
  <c r="N234" i="16"/>
  <c r="N25" i="16"/>
  <c r="H36" i="29"/>
  <c r="N236" i="16"/>
  <c r="N253" i="16"/>
  <c r="N228" i="16"/>
  <c r="N245" i="16"/>
  <c r="N17" i="16"/>
  <c r="H28" i="29"/>
  <c r="N242" i="16"/>
  <c r="N225" i="16"/>
  <c r="H25" i="29"/>
  <c r="N14" i="16"/>
  <c r="AM378" i="4" a="1"/>
  <c r="AM378" i="4" s="1"/>
  <c r="AP378" i="4" a="1"/>
  <c r="AP378" i="4" s="1"/>
  <c r="AY378" i="4" a="1"/>
  <c r="AY378" i="4" s="1"/>
  <c r="AV378" i="4" a="1"/>
  <c r="AV378" i="4" s="1"/>
  <c r="AX381" i="4" a="1"/>
  <c r="AX381" i="4" s="1"/>
  <c r="R232" i="16" s="1"/>
  <c r="AR378" i="4" a="1"/>
  <c r="AR378" i="4" s="1"/>
  <c r="AS378" i="4" a="1"/>
  <c r="AS378" i="4" s="1"/>
  <c r="AU379" i="4" a="1"/>
  <c r="AU379" i="4" s="1"/>
  <c r="AZ378" i="4" a="1"/>
  <c r="AZ378" i="4" s="1"/>
  <c r="BA380" i="4" a="1"/>
  <c r="BA380" i="4" s="1"/>
  <c r="Q238" i="16" s="1"/>
  <c r="AQ379" i="4" a="1"/>
  <c r="AQ379" i="4" s="1"/>
  <c r="AW380" i="4" a="1"/>
  <c r="AW380" i="4" s="1"/>
  <c r="Q231" i="16" s="1"/>
  <c r="AO379" i="4" a="1"/>
  <c r="AO379" i="4" s="1"/>
  <c r="AN381" i="4" a="1"/>
  <c r="AN381" i="4" s="1"/>
  <c r="R226" i="16" s="1"/>
  <c r="H464" i="4" l="1"/>
  <c r="BD464" i="4" s="1"/>
  <c r="I464" i="4"/>
  <c r="BE464" i="4" s="1"/>
  <c r="K464" i="4"/>
  <c r="BG464" i="4" s="1"/>
  <c r="Q464" i="4"/>
  <c r="BM464" i="4" s="1"/>
  <c r="S464" i="4"/>
  <c r="BO464" i="4" s="1"/>
  <c r="R464" i="4"/>
  <c r="BN464" i="4" s="1"/>
  <c r="T464" i="4"/>
  <c r="BP464" i="4" s="1"/>
  <c r="P464" i="4"/>
  <c r="BL464" i="4" s="1"/>
  <c r="O464" i="4"/>
  <c r="BK464" i="4" s="1"/>
  <c r="U465" i="4"/>
  <c r="BQ465" i="4" s="1"/>
  <c r="M464" i="4"/>
  <c r="BI464" i="4" s="1"/>
  <c r="G464" i="4"/>
  <c r="BC464" i="4" s="1"/>
  <c r="L464" i="4"/>
  <c r="BH464" i="4" s="1"/>
  <c r="J464" i="4"/>
  <c r="BF464" i="4" s="1"/>
  <c r="R15" i="16"/>
  <c r="L26" i="29"/>
  <c r="R21" i="16"/>
  <c r="L35" i="29"/>
  <c r="P227" i="16"/>
  <c r="P244" i="16"/>
  <c r="P16" i="16"/>
  <c r="J27" i="29"/>
  <c r="Q20" i="16"/>
  <c r="K34" i="29"/>
  <c r="P22" i="16"/>
  <c r="J29" i="29"/>
  <c r="P233" i="16"/>
  <c r="P250" i="16"/>
  <c r="Q27" i="16"/>
  <c r="K38" i="29"/>
  <c r="O26" i="16"/>
  <c r="I37" i="29"/>
  <c r="O237" i="16"/>
  <c r="O254" i="16"/>
  <c r="P229" i="16"/>
  <c r="P246" i="16"/>
  <c r="P18" i="16"/>
  <c r="J32" i="29"/>
  <c r="O252" i="16"/>
  <c r="O235" i="16"/>
  <c r="O24" i="16"/>
  <c r="I31" i="29"/>
  <c r="O234" i="16"/>
  <c r="O251" i="16"/>
  <c r="O23" i="16"/>
  <c r="I30" i="29"/>
  <c r="I33" i="29"/>
  <c r="O19" i="16"/>
  <c r="O247" i="16"/>
  <c r="O230" i="16"/>
  <c r="O253" i="16"/>
  <c r="O236" i="16"/>
  <c r="O25" i="16"/>
  <c r="I36" i="29"/>
  <c r="O245" i="16"/>
  <c r="O228" i="16"/>
  <c r="O17" i="16"/>
  <c r="I28" i="29"/>
  <c r="O14" i="16"/>
  <c r="I25" i="29"/>
  <c r="O225" i="16"/>
  <c r="O242" i="16"/>
  <c r="AM379" i="4" a="1"/>
  <c r="AM379" i="4" s="1"/>
  <c r="AP379" i="4" a="1"/>
  <c r="AP379" i="4" s="1"/>
  <c r="AY379" i="4" a="1"/>
  <c r="AY379" i="4" s="1"/>
  <c r="AR379" i="4" a="1"/>
  <c r="AR379" i="4" s="1"/>
  <c r="AS379" i="4" a="1"/>
  <c r="AS379" i="4" s="1"/>
  <c r="AX382" i="4" a="1"/>
  <c r="AX382" i="4" s="1"/>
  <c r="S232" i="16" s="1"/>
  <c r="AV379" i="4" a="1"/>
  <c r="AV379" i="4" s="1"/>
  <c r="AN382" i="4" a="1"/>
  <c r="AN382" i="4" s="1"/>
  <c r="S226" i="16" s="1"/>
  <c r="AW381" i="4" a="1"/>
  <c r="AW381" i="4" s="1"/>
  <c r="R231" i="16" s="1"/>
  <c r="AQ380" i="4" a="1"/>
  <c r="AQ380" i="4" s="1"/>
  <c r="Q233" i="16" s="1"/>
  <c r="AO380" i="4" a="1"/>
  <c r="AO380" i="4" s="1"/>
  <c r="Q227" i="16" s="1"/>
  <c r="BA381" i="4" a="1"/>
  <c r="BA381" i="4" s="1"/>
  <c r="R238" i="16" s="1"/>
  <c r="AZ379" i="4" a="1"/>
  <c r="AZ379" i="4" s="1"/>
  <c r="AU380" i="4" a="1"/>
  <c r="AU380" i="4" s="1"/>
  <c r="Q229" i="16" s="1"/>
  <c r="J465" i="4" l="1"/>
  <c r="BF465" i="4" s="1"/>
  <c r="L465" i="4"/>
  <c r="BH465" i="4" s="1"/>
  <c r="G465" i="4"/>
  <c r="BC465" i="4" s="1"/>
  <c r="M465" i="4"/>
  <c r="BI465" i="4" s="1"/>
  <c r="U466" i="4"/>
  <c r="BQ466" i="4" s="1"/>
  <c r="O465" i="4"/>
  <c r="BK465" i="4" s="1"/>
  <c r="P465" i="4"/>
  <c r="BL465" i="4" s="1"/>
  <c r="T465" i="4"/>
  <c r="BP465" i="4" s="1"/>
  <c r="R465" i="4"/>
  <c r="BN465" i="4" s="1"/>
  <c r="S465" i="4"/>
  <c r="BO465" i="4" s="1"/>
  <c r="Q465" i="4"/>
  <c r="BM465" i="4" s="1"/>
  <c r="K465" i="4"/>
  <c r="BG465" i="4" s="1"/>
  <c r="I465" i="4"/>
  <c r="BE465" i="4" s="1"/>
  <c r="H465" i="4"/>
  <c r="BD465" i="4" s="1"/>
  <c r="R20" i="16"/>
  <c r="L34" i="29"/>
  <c r="S15" i="16"/>
  <c r="M26" i="29"/>
  <c r="R27" i="16"/>
  <c r="L38" i="29"/>
  <c r="S21" i="16"/>
  <c r="M35" i="29"/>
  <c r="Q18" i="16"/>
  <c r="K32" i="29"/>
  <c r="P26" i="16"/>
  <c r="J37" i="29"/>
  <c r="P237" i="16"/>
  <c r="P254" i="16"/>
  <c r="Q16" i="16"/>
  <c r="K27" i="29"/>
  <c r="Q22" i="16"/>
  <c r="K29" i="29"/>
  <c r="P247" i="16"/>
  <c r="P230" i="16"/>
  <c r="J33" i="29"/>
  <c r="P19" i="16"/>
  <c r="P252" i="16"/>
  <c r="P235" i="16"/>
  <c r="P24" i="16"/>
  <c r="J31" i="29"/>
  <c r="P23" i="16"/>
  <c r="J30" i="29"/>
  <c r="P234" i="16"/>
  <c r="P251" i="16"/>
  <c r="J36" i="29"/>
  <c r="P25" i="16"/>
  <c r="P253" i="16"/>
  <c r="P236" i="16"/>
  <c r="P17" i="16"/>
  <c r="J28" i="29"/>
  <c r="P228" i="16"/>
  <c r="P245" i="16"/>
  <c r="P242" i="16"/>
  <c r="P225" i="16"/>
  <c r="J25" i="29"/>
  <c r="P14" i="16"/>
  <c r="AM380" i="4" a="1"/>
  <c r="AM380" i="4" s="1"/>
  <c r="Q225" i="16" s="1"/>
  <c r="AP380" i="4" a="1"/>
  <c r="AP380" i="4" s="1"/>
  <c r="Q228" i="16" s="1"/>
  <c r="AY380" i="4" a="1"/>
  <c r="AY380" i="4" s="1"/>
  <c r="Q236" i="16" s="1"/>
  <c r="AX383" i="4" a="1"/>
  <c r="AX383" i="4" s="1"/>
  <c r="T232" i="16" s="1"/>
  <c r="AS380" i="4" a="1"/>
  <c r="AS380" i="4" s="1"/>
  <c r="Q235" i="16" s="1"/>
  <c r="AV380" i="4" a="1"/>
  <c r="AV380" i="4" s="1"/>
  <c r="Q230" i="16" s="1"/>
  <c r="AR380" i="4" a="1"/>
  <c r="AR380" i="4" s="1"/>
  <c r="Q234" i="16" s="1"/>
  <c r="AU381" i="4" a="1"/>
  <c r="AU381" i="4" s="1"/>
  <c r="R229" i="16" s="1"/>
  <c r="BA382" i="4" a="1"/>
  <c r="BA382" i="4" s="1"/>
  <c r="S238" i="16" s="1"/>
  <c r="AQ381" i="4" a="1"/>
  <c r="AQ381" i="4" s="1"/>
  <c r="R233" i="16" s="1"/>
  <c r="AW382" i="4" a="1"/>
  <c r="AW382" i="4" s="1"/>
  <c r="S231" i="16" s="1"/>
  <c r="AZ380" i="4" a="1"/>
  <c r="AZ380" i="4" s="1"/>
  <c r="Q237" i="16" s="1"/>
  <c r="AO381" i="4" a="1"/>
  <c r="AO381" i="4" s="1"/>
  <c r="R227" i="16" s="1"/>
  <c r="AN383" i="4" a="1"/>
  <c r="AN383" i="4" s="1"/>
  <c r="T226" i="16" s="1"/>
  <c r="H466" i="4" l="1"/>
  <c r="BD466" i="4" s="1"/>
  <c r="I466" i="4"/>
  <c r="BE466" i="4" s="1"/>
  <c r="K466" i="4"/>
  <c r="BG466" i="4" s="1"/>
  <c r="Q466" i="4"/>
  <c r="BM466" i="4" s="1"/>
  <c r="S466" i="4"/>
  <c r="BO466" i="4" s="1"/>
  <c r="R466" i="4"/>
  <c r="BN466" i="4" s="1"/>
  <c r="T466" i="4"/>
  <c r="BP466" i="4" s="1"/>
  <c r="P466" i="4"/>
  <c r="BL466" i="4" s="1"/>
  <c r="O466" i="4"/>
  <c r="BK466" i="4" s="1"/>
  <c r="U467" i="4"/>
  <c r="BQ467" i="4" s="1"/>
  <c r="M466" i="4"/>
  <c r="BI466" i="4" s="1"/>
  <c r="G466" i="4"/>
  <c r="BC466" i="4" s="1"/>
  <c r="L466" i="4"/>
  <c r="BH466" i="4" s="1"/>
  <c r="J466" i="4"/>
  <c r="BF466" i="4" s="1"/>
  <c r="R16" i="16"/>
  <c r="L27" i="29"/>
  <c r="T21" i="16"/>
  <c r="N35" i="29"/>
  <c r="S27" i="16"/>
  <c r="M38" i="29"/>
  <c r="T15" i="16"/>
  <c r="N26" i="29"/>
  <c r="S20" i="16"/>
  <c r="M34" i="29"/>
  <c r="R22" i="16"/>
  <c r="L29" i="29"/>
  <c r="R18" i="16"/>
  <c r="L32" i="29"/>
  <c r="Q26" i="16"/>
  <c r="K37" i="29"/>
  <c r="Q23" i="16"/>
  <c r="K30" i="29"/>
  <c r="Q19" i="16"/>
  <c r="K33" i="29"/>
  <c r="Q24" i="16"/>
  <c r="K31" i="29"/>
  <c r="K36" i="29"/>
  <c r="Q25" i="16"/>
  <c r="K28" i="29"/>
  <c r="Q17" i="16"/>
  <c r="K25" i="29"/>
  <c r="Q14" i="16"/>
  <c r="AM381" i="4" a="1"/>
  <c r="AM381" i="4" s="1"/>
  <c r="R225" i="16" s="1"/>
  <c r="AP381" i="4" a="1"/>
  <c r="AP381" i="4" s="1"/>
  <c r="R228" i="16" s="1"/>
  <c r="AY381" i="4" a="1"/>
  <c r="AY381" i="4" s="1"/>
  <c r="R236" i="16" s="1"/>
  <c r="AV381" i="4" a="1"/>
  <c r="AV381" i="4" s="1"/>
  <c r="R230" i="16" s="1"/>
  <c r="AS381" i="4" a="1"/>
  <c r="AS381" i="4" s="1"/>
  <c r="R235" i="16" s="1"/>
  <c r="AR381" i="4" a="1"/>
  <c r="AR381" i="4" s="1"/>
  <c r="R234" i="16" s="1"/>
  <c r="AX384" i="4" a="1"/>
  <c r="AX384" i="4" s="1"/>
  <c r="U232" i="16" s="1"/>
  <c r="BA383" i="4" a="1"/>
  <c r="BA383" i="4" s="1"/>
  <c r="T238" i="16" s="1"/>
  <c r="AZ381" i="4" a="1"/>
  <c r="AZ381" i="4" s="1"/>
  <c r="R237" i="16" s="1"/>
  <c r="AW383" i="4" a="1"/>
  <c r="AW383" i="4" s="1"/>
  <c r="T231" i="16" s="1"/>
  <c r="AN384" i="4" a="1"/>
  <c r="AN384" i="4" s="1"/>
  <c r="U226" i="16" s="1"/>
  <c r="AQ382" i="4" a="1"/>
  <c r="AQ382" i="4" s="1"/>
  <c r="S233" i="16" s="1"/>
  <c r="AU382" i="4" a="1"/>
  <c r="AU382" i="4" s="1"/>
  <c r="S229" i="16" s="1"/>
  <c r="AO382" i="4" a="1"/>
  <c r="AO382" i="4" s="1"/>
  <c r="S227" i="16" s="1"/>
  <c r="J467" i="4" l="1"/>
  <c r="BF467" i="4" s="1"/>
  <c r="L467" i="4"/>
  <c r="BH467" i="4" s="1"/>
  <c r="G467" i="4"/>
  <c r="BC467" i="4" s="1"/>
  <c r="M467" i="4"/>
  <c r="BI467" i="4" s="1"/>
  <c r="U468" i="4"/>
  <c r="BQ468" i="4" s="1"/>
  <c r="O467" i="4"/>
  <c r="BK467" i="4" s="1"/>
  <c r="P467" i="4"/>
  <c r="BL467" i="4" s="1"/>
  <c r="T467" i="4"/>
  <c r="BP467" i="4" s="1"/>
  <c r="R467" i="4"/>
  <c r="BN467" i="4" s="1"/>
  <c r="S467" i="4"/>
  <c r="BO467" i="4" s="1"/>
  <c r="Q467" i="4"/>
  <c r="BM467" i="4" s="1"/>
  <c r="K467" i="4"/>
  <c r="BG467" i="4" s="1"/>
  <c r="I467" i="4"/>
  <c r="BE467" i="4" s="1"/>
  <c r="H467" i="4"/>
  <c r="BD467" i="4" s="1"/>
  <c r="S18" i="16"/>
  <c r="M32" i="29"/>
  <c r="U21" i="16"/>
  <c r="O35" i="29"/>
  <c r="U15" i="16"/>
  <c r="O26" i="29"/>
  <c r="L30" i="29"/>
  <c r="R23" i="16"/>
  <c r="R14" i="16"/>
  <c r="L25" i="29"/>
  <c r="R24" i="16"/>
  <c r="L31" i="29"/>
  <c r="S22" i="16"/>
  <c r="M29" i="29"/>
  <c r="T20" i="16"/>
  <c r="N34" i="29"/>
  <c r="L33" i="29"/>
  <c r="R19" i="16"/>
  <c r="R26" i="16"/>
  <c r="L37" i="29"/>
  <c r="S16" i="16"/>
  <c r="M27" i="29"/>
  <c r="T27" i="16"/>
  <c r="N38" i="29"/>
  <c r="L36" i="29"/>
  <c r="R25" i="16"/>
  <c r="L28" i="29"/>
  <c r="R17" i="16"/>
  <c r="AM382" i="4" a="1"/>
  <c r="AM382" i="4" s="1"/>
  <c r="S225" i="16" s="1"/>
  <c r="AP382" i="4" a="1"/>
  <c r="AP382" i="4" s="1"/>
  <c r="S228" i="16" s="1"/>
  <c r="AY382" i="4" a="1"/>
  <c r="AY382" i="4" s="1"/>
  <c r="S236" i="16" s="1"/>
  <c r="AX385" i="4" a="1"/>
  <c r="AX385" i="4" s="1"/>
  <c r="V232" i="16" s="1"/>
  <c r="AS382" i="4" a="1"/>
  <c r="AS382" i="4" s="1"/>
  <c r="S235" i="16" s="1"/>
  <c r="AR382" i="4" a="1"/>
  <c r="AR382" i="4" s="1"/>
  <c r="S234" i="16" s="1"/>
  <c r="AV382" i="4" a="1"/>
  <c r="AV382" i="4" s="1"/>
  <c r="S230" i="16" s="1"/>
  <c r="AU383" i="4" a="1"/>
  <c r="AU383" i="4" s="1"/>
  <c r="T229" i="16" s="1"/>
  <c r="AW384" i="4" a="1"/>
  <c r="AW384" i="4" s="1"/>
  <c r="U231" i="16" s="1"/>
  <c r="AN385" i="4" a="1"/>
  <c r="AN385" i="4" s="1"/>
  <c r="V226" i="16" s="1"/>
  <c r="AQ383" i="4" a="1"/>
  <c r="AQ383" i="4" s="1"/>
  <c r="T233" i="16" s="1"/>
  <c r="AZ382" i="4" a="1"/>
  <c r="AZ382" i="4" s="1"/>
  <c r="S237" i="16" s="1"/>
  <c r="AO383" i="4" a="1"/>
  <c r="AO383" i="4" s="1"/>
  <c r="T227" i="16" s="1"/>
  <c r="BA384" i="4" a="1"/>
  <c r="BA384" i="4" s="1"/>
  <c r="U238" i="16" s="1"/>
  <c r="H468" i="4" l="1"/>
  <c r="BD468" i="4" s="1"/>
  <c r="I468" i="4"/>
  <c r="BE468" i="4" s="1"/>
  <c r="K468" i="4"/>
  <c r="BG468" i="4" s="1"/>
  <c r="Q468" i="4"/>
  <c r="BM468" i="4" s="1"/>
  <c r="S468" i="4"/>
  <c r="BO468" i="4" s="1"/>
  <c r="R468" i="4"/>
  <c r="BN468" i="4" s="1"/>
  <c r="T468" i="4"/>
  <c r="BP468" i="4" s="1"/>
  <c r="P468" i="4"/>
  <c r="BL468" i="4" s="1"/>
  <c r="O468" i="4"/>
  <c r="BK468" i="4" s="1"/>
  <c r="U469" i="4"/>
  <c r="BQ469" i="4" s="1"/>
  <c r="M468" i="4"/>
  <c r="BI468" i="4" s="1"/>
  <c r="G468" i="4"/>
  <c r="BC468" i="4" s="1"/>
  <c r="L468" i="4"/>
  <c r="BH468" i="4" s="1"/>
  <c r="J468" i="4"/>
  <c r="BF468" i="4" s="1"/>
  <c r="S26" i="16"/>
  <c r="M37" i="29"/>
  <c r="S14" i="16"/>
  <c r="M25" i="29"/>
  <c r="U27" i="16"/>
  <c r="O38" i="29"/>
  <c r="S19" i="16"/>
  <c r="M33" i="29"/>
  <c r="M30" i="29"/>
  <c r="S23" i="16"/>
  <c r="V21" i="16"/>
  <c r="P35" i="29"/>
  <c r="T22" i="16"/>
  <c r="N29" i="29"/>
  <c r="S24" i="16"/>
  <c r="M31" i="29"/>
  <c r="V15" i="16"/>
  <c r="P26" i="29"/>
  <c r="U20" i="16"/>
  <c r="O34" i="29"/>
  <c r="T18" i="16"/>
  <c r="N32" i="29"/>
  <c r="M36" i="29"/>
  <c r="S25" i="16"/>
  <c r="T16" i="16"/>
  <c r="N27" i="29"/>
  <c r="M28" i="29"/>
  <c r="S17" i="16"/>
  <c r="AM383" i="4" a="1"/>
  <c r="AM383" i="4" s="1"/>
  <c r="T225" i="16" s="1"/>
  <c r="AP383" i="4" a="1"/>
  <c r="AP383" i="4" s="1"/>
  <c r="T228" i="16" s="1"/>
  <c r="AY383" i="4" a="1"/>
  <c r="AY383" i="4" s="1"/>
  <c r="T236" i="16" s="1"/>
  <c r="AR383" i="4" a="1"/>
  <c r="AR383" i="4" s="1"/>
  <c r="T234" i="16" s="1"/>
  <c r="AV383" i="4" a="1"/>
  <c r="AV383" i="4" s="1"/>
  <c r="T230" i="16" s="1"/>
  <c r="AX386" i="4" a="1"/>
  <c r="AX386" i="4" s="1"/>
  <c r="W232" i="16" s="1"/>
  <c r="AS383" i="4" a="1"/>
  <c r="AS383" i="4" s="1"/>
  <c r="T235" i="16" s="1"/>
  <c r="AO384" i="4" a="1"/>
  <c r="AO384" i="4" s="1"/>
  <c r="U227" i="16" s="1"/>
  <c r="AQ384" i="4" a="1"/>
  <c r="AQ384" i="4" s="1"/>
  <c r="U233" i="16" s="1"/>
  <c r="AN386" i="4" a="1"/>
  <c r="AN386" i="4" s="1"/>
  <c r="W226" i="16" s="1"/>
  <c r="BA385" i="4" a="1"/>
  <c r="BA385" i="4" s="1"/>
  <c r="V238" i="16" s="1"/>
  <c r="AZ383" i="4" a="1"/>
  <c r="AZ383" i="4" s="1"/>
  <c r="T237" i="16" s="1"/>
  <c r="AW385" i="4" a="1"/>
  <c r="AW385" i="4" s="1"/>
  <c r="V231" i="16" s="1"/>
  <c r="AU384" i="4" a="1"/>
  <c r="AU384" i="4" s="1"/>
  <c r="U229" i="16" s="1"/>
  <c r="J469" i="4" l="1"/>
  <c r="BF469" i="4" s="1"/>
  <c r="L469" i="4"/>
  <c r="BH469" i="4" s="1"/>
  <c r="G469" i="4"/>
  <c r="BC469" i="4" s="1"/>
  <c r="M469" i="4"/>
  <c r="BI469" i="4" s="1"/>
  <c r="U470" i="4"/>
  <c r="BQ470" i="4" s="1"/>
  <c r="O469" i="4"/>
  <c r="BK469" i="4" s="1"/>
  <c r="P469" i="4"/>
  <c r="BL469" i="4" s="1"/>
  <c r="T469" i="4"/>
  <c r="BP469" i="4" s="1"/>
  <c r="R469" i="4"/>
  <c r="BN469" i="4" s="1"/>
  <c r="S469" i="4"/>
  <c r="BO469" i="4" s="1"/>
  <c r="Q469" i="4"/>
  <c r="BM469" i="4" s="1"/>
  <c r="K469" i="4"/>
  <c r="BG469" i="4" s="1"/>
  <c r="I469" i="4"/>
  <c r="BE469" i="4" s="1"/>
  <c r="H469" i="4"/>
  <c r="BD469" i="4" s="1"/>
  <c r="N31" i="29"/>
  <c r="T24" i="16"/>
  <c r="T14" i="16"/>
  <c r="N25" i="29"/>
  <c r="W21" i="16"/>
  <c r="Q35" i="29"/>
  <c r="N37" i="29"/>
  <c r="T26" i="16"/>
  <c r="V27" i="16"/>
  <c r="P38" i="29"/>
  <c r="N33" i="29"/>
  <c r="T19" i="16"/>
  <c r="V20" i="16"/>
  <c r="P34" i="29"/>
  <c r="W15" i="16"/>
  <c r="Q26" i="29"/>
  <c r="U18" i="16"/>
  <c r="O32" i="29"/>
  <c r="T23" i="16"/>
  <c r="N30" i="29"/>
  <c r="U22" i="16"/>
  <c r="O29" i="29"/>
  <c r="U16" i="16"/>
  <c r="O27" i="29"/>
  <c r="T25" i="16"/>
  <c r="N36" i="29"/>
  <c r="T17" i="16"/>
  <c r="N28" i="29"/>
  <c r="AM384" i="4" a="1"/>
  <c r="AM384" i="4" s="1"/>
  <c r="U225" i="16" s="1"/>
  <c r="AP384" i="4" a="1"/>
  <c r="AP384" i="4" s="1"/>
  <c r="U228" i="16" s="1"/>
  <c r="AY384" i="4" a="1"/>
  <c r="AY384" i="4" s="1"/>
  <c r="U236" i="16" s="1"/>
  <c r="AX387" i="4" a="1"/>
  <c r="AX387" i="4" s="1"/>
  <c r="X232" i="16" s="1"/>
  <c r="AV384" i="4" a="1"/>
  <c r="AV384" i="4" s="1"/>
  <c r="U230" i="16" s="1"/>
  <c r="AR384" i="4" a="1"/>
  <c r="AR384" i="4" s="1"/>
  <c r="U234" i="16" s="1"/>
  <c r="AS384" i="4" a="1"/>
  <c r="AS384" i="4" s="1"/>
  <c r="U235" i="16" s="1"/>
  <c r="AZ384" i="4" a="1"/>
  <c r="AZ384" i="4" s="1"/>
  <c r="U237" i="16" s="1"/>
  <c r="AQ385" i="4" a="1"/>
  <c r="AQ385" i="4" s="1"/>
  <c r="V233" i="16" s="1"/>
  <c r="AU385" i="4" a="1"/>
  <c r="AU385" i="4" s="1"/>
  <c r="V229" i="16" s="1"/>
  <c r="BA386" i="4" a="1"/>
  <c r="BA386" i="4" s="1"/>
  <c r="W238" i="16" s="1"/>
  <c r="AN387" i="4" a="1"/>
  <c r="AN387" i="4" s="1"/>
  <c r="X226" i="16" s="1"/>
  <c r="AO385" i="4" a="1"/>
  <c r="AO385" i="4" s="1"/>
  <c r="V227" i="16" s="1"/>
  <c r="AW386" i="4" a="1"/>
  <c r="AW386" i="4" s="1"/>
  <c r="W231" i="16" s="1"/>
  <c r="H470" i="4" l="1"/>
  <c r="BD470" i="4" s="1"/>
  <c r="I470" i="4"/>
  <c r="BE470" i="4" s="1"/>
  <c r="K470" i="4"/>
  <c r="BG470" i="4" s="1"/>
  <c r="Q470" i="4"/>
  <c r="BM470" i="4" s="1"/>
  <c r="S470" i="4"/>
  <c r="BO470" i="4" s="1"/>
  <c r="R470" i="4"/>
  <c r="BN470" i="4" s="1"/>
  <c r="T470" i="4"/>
  <c r="BP470" i="4" s="1"/>
  <c r="P470" i="4"/>
  <c r="BL470" i="4" s="1"/>
  <c r="O470" i="4"/>
  <c r="BK470" i="4" s="1"/>
  <c r="U471" i="4"/>
  <c r="BQ471" i="4" s="1"/>
  <c r="M470" i="4"/>
  <c r="BI470" i="4" s="1"/>
  <c r="G470" i="4"/>
  <c r="BC470" i="4" s="1"/>
  <c r="L470" i="4"/>
  <c r="BH470" i="4" s="1"/>
  <c r="J470" i="4"/>
  <c r="BF470" i="4" s="1"/>
  <c r="V16" i="16"/>
  <c r="P27" i="29"/>
  <c r="X15" i="16"/>
  <c r="R26" i="29"/>
  <c r="O28" i="29"/>
  <c r="U17" i="16"/>
  <c r="U24" i="16"/>
  <c r="O31" i="29"/>
  <c r="U14" i="16"/>
  <c r="O25" i="29"/>
  <c r="W27" i="16"/>
  <c r="Q38" i="29"/>
  <c r="V18" i="16"/>
  <c r="P32" i="29"/>
  <c r="O33" i="29"/>
  <c r="U19" i="16"/>
  <c r="U23" i="16"/>
  <c r="O30" i="29"/>
  <c r="V22" i="16"/>
  <c r="P29" i="29"/>
  <c r="X21" i="16"/>
  <c r="R35" i="29"/>
  <c r="W20" i="16"/>
  <c r="Q34" i="29"/>
  <c r="U26" i="16"/>
  <c r="O37" i="29"/>
  <c r="U25" i="16"/>
  <c r="O36" i="29"/>
  <c r="AM385" i="4" a="1"/>
  <c r="AM385" i="4" s="1"/>
  <c r="V225" i="16" s="1"/>
  <c r="AP385" i="4" a="1"/>
  <c r="AP385" i="4" s="1"/>
  <c r="V228" i="16" s="1"/>
  <c r="AY385" i="4" a="1"/>
  <c r="AY385" i="4" s="1"/>
  <c r="V236" i="16" s="1"/>
  <c r="AS385" i="4" a="1"/>
  <c r="AS385" i="4" s="1"/>
  <c r="V235" i="16" s="1"/>
  <c r="AR385" i="4" a="1"/>
  <c r="AR385" i="4" s="1"/>
  <c r="V234" i="16" s="1"/>
  <c r="AV385" i="4" a="1"/>
  <c r="AV385" i="4" s="1"/>
  <c r="V230" i="16" s="1"/>
  <c r="AX388" i="4" a="1"/>
  <c r="AX388" i="4" s="1"/>
  <c r="Y232" i="16" s="1"/>
  <c r="AW387" i="4" a="1"/>
  <c r="AW387" i="4" s="1"/>
  <c r="X231" i="16" s="1"/>
  <c r="AN388" i="4" a="1"/>
  <c r="AN388" i="4" s="1"/>
  <c r="Y226" i="16" s="1"/>
  <c r="AQ386" i="4" a="1"/>
  <c r="AQ386" i="4" s="1"/>
  <c r="W233" i="16" s="1"/>
  <c r="AZ385" i="4" a="1"/>
  <c r="AZ385" i="4" s="1"/>
  <c r="V237" i="16" s="1"/>
  <c r="BA387" i="4" a="1"/>
  <c r="BA387" i="4" s="1"/>
  <c r="X238" i="16" s="1"/>
  <c r="AU386" i="4" a="1"/>
  <c r="AU386" i="4" s="1"/>
  <c r="W229" i="16" s="1"/>
  <c r="AO386" i="4" a="1"/>
  <c r="AO386" i="4" s="1"/>
  <c r="W227" i="16" s="1"/>
  <c r="J471" i="4" l="1"/>
  <c r="BF471" i="4" s="1"/>
  <c r="L471" i="4"/>
  <c r="BH471" i="4" s="1"/>
  <c r="G471" i="4"/>
  <c r="BC471" i="4" s="1"/>
  <c r="M471" i="4"/>
  <c r="BI471" i="4" s="1"/>
  <c r="U472" i="4"/>
  <c r="BQ472" i="4" s="1"/>
  <c r="O471" i="4"/>
  <c r="BK471" i="4" s="1"/>
  <c r="P471" i="4"/>
  <c r="BL471" i="4" s="1"/>
  <c r="T471" i="4"/>
  <c r="BP471" i="4" s="1"/>
  <c r="R471" i="4"/>
  <c r="BN471" i="4" s="1"/>
  <c r="S471" i="4"/>
  <c r="BO471" i="4" s="1"/>
  <c r="Q471" i="4"/>
  <c r="BM471" i="4" s="1"/>
  <c r="K471" i="4"/>
  <c r="BG471" i="4" s="1"/>
  <c r="I471" i="4"/>
  <c r="BE471" i="4" s="1"/>
  <c r="H471" i="4"/>
  <c r="BD471" i="4" s="1"/>
  <c r="V14" i="16"/>
  <c r="P25" i="29"/>
  <c r="Y21" i="16"/>
  <c r="S35" i="29"/>
  <c r="X27" i="16"/>
  <c r="R38" i="29"/>
  <c r="V26" i="16"/>
  <c r="P37" i="29"/>
  <c r="V19" i="16"/>
  <c r="P33" i="29"/>
  <c r="V23" i="16"/>
  <c r="P30" i="29"/>
  <c r="W22" i="16"/>
  <c r="Q29" i="29"/>
  <c r="Y15" i="16"/>
  <c r="S26" i="29"/>
  <c r="P31" i="29"/>
  <c r="V24" i="16"/>
  <c r="W16" i="16"/>
  <c r="Q27" i="29"/>
  <c r="W18" i="16"/>
  <c r="Q32" i="29"/>
  <c r="X20" i="16"/>
  <c r="R34" i="29"/>
  <c r="P36" i="29"/>
  <c r="V25" i="16"/>
  <c r="P28" i="29"/>
  <c r="V17" i="16"/>
  <c r="AM386" i="4" a="1"/>
  <c r="AM386" i="4" s="1"/>
  <c r="W225" i="16" s="1"/>
  <c r="AP386" i="4" a="1"/>
  <c r="AP386" i="4" s="1"/>
  <c r="W228" i="16" s="1"/>
  <c r="AY386" i="4" a="1"/>
  <c r="AY386" i="4" s="1"/>
  <c r="W236" i="16" s="1"/>
  <c r="AV386" i="4" a="1"/>
  <c r="AV386" i="4" s="1"/>
  <c r="W230" i="16" s="1"/>
  <c r="AX389" i="4" a="1"/>
  <c r="AX389" i="4" s="1"/>
  <c r="Z232" i="16" s="1"/>
  <c r="AR386" i="4" a="1"/>
  <c r="AR386" i="4" s="1"/>
  <c r="W234" i="16" s="1"/>
  <c r="AS386" i="4" a="1"/>
  <c r="AS386" i="4" s="1"/>
  <c r="W235" i="16" s="1"/>
  <c r="AU387" i="4" a="1"/>
  <c r="AU387" i="4" s="1"/>
  <c r="X229" i="16" s="1"/>
  <c r="AZ386" i="4" a="1"/>
  <c r="AZ386" i="4" s="1"/>
  <c r="W237" i="16" s="1"/>
  <c r="AQ387" i="4" a="1"/>
  <c r="AQ387" i="4" s="1"/>
  <c r="X233" i="16" s="1"/>
  <c r="AN389" i="4" a="1"/>
  <c r="AN389" i="4" s="1"/>
  <c r="Z226" i="16" s="1"/>
  <c r="BA388" i="4" a="1"/>
  <c r="BA388" i="4" s="1"/>
  <c r="Y238" i="16" s="1"/>
  <c r="AO387" i="4" a="1"/>
  <c r="AO387" i="4" s="1"/>
  <c r="X227" i="16" s="1"/>
  <c r="AW388" i="4" a="1"/>
  <c r="AW388" i="4" s="1"/>
  <c r="Y231" i="16" s="1"/>
  <c r="H472" i="4" l="1"/>
  <c r="BD472" i="4" s="1"/>
  <c r="I472" i="4"/>
  <c r="BE472" i="4" s="1"/>
  <c r="K472" i="4"/>
  <c r="BG472" i="4" s="1"/>
  <c r="Q472" i="4"/>
  <c r="BM472" i="4" s="1"/>
  <c r="S472" i="4"/>
  <c r="BO472" i="4" s="1"/>
  <c r="R472" i="4"/>
  <c r="BN472" i="4" s="1"/>
  <c r="T472" i="4"/>
  <c r="BP472" i="4" s="1"/>
  <c r="P472" i="4"/>
  <c r="BL472" i="4" s="1"/>
  <c r="O472" i="4"/>
  <c r="BK472" i="4" s="1"/>
  <c r="U473" i="4"/>
  <c r="BQ473" i="4" s="1"/>
  <c r="M472" i="4"/>
  <c r="BI472" i="4" s="1"/>
  <c r="G472" i="4"/>
  <c r="BC472" i="4" s="1"/>
  <c r="L472" i="4"/>
  <c r="BH472" i="4" s="1"/>
  <c r="J472" i="4"/>
  <c r="BF472" i="4" s="1"/>
  <c r="W24" i="16"/>
  <c r="Q31" i="29"/>
  <c r="Q28" i="29"/>
  <c r="W17" i="16"/>
  <c r="W14" i="16"/>
  <c r="Q25" i="29"/>
  <c r="Q33" i="29"/>
  <c r="W19" i="16"/>
  <c r="Y20" i="16"/>
  <c r="S34" i="29"/>
  <c r="Y27" i="16"/>
  <c r="S38" i="29"/>
  <c r="Q30" i="29"/>
  <c r="W23" i="16"/>
  <c r="Z21" i="16"/>
  <c r="T35" i="29"/>
  <c r="Z15" i="16"/>
  <c r="T26" i="29"/>
  <c r="X22" i="16"/>
  <c r="R29" i="29"/>
  <c r="X18" i="16"/>
  <c r="R32" i="29"/>
  <c r="X16" i="16"/>
  <c r="R27" i="29"/>
  <c r="W25" i="16"/>
  <c r="Q36" i="29"/>
  <c r="W26" i="16"/>
  <c r="Q37" i="29"/>
  <c r="AM387" i="4" a="1"/>
  <c r="AM387" i="4" s="1"/>
  <c r="X225" i="16" s="1"/>
  <c r="AP387" i="4" a="1"/>
  <c r="AP387" i="4" s="1"/>
  <c r="X228" i="16" s="1"/>
  <c r="AY387" i="4" a="1"/>
  <c r="AY387" i="4" s="1"/>
  <c r="X236" i="16" s="1"/>
  <c r="AX390" i="4" a="1"/>
  <c r="AX390" i="4" s="1"/>
  <c r="AA232" i="16" s="1"/>
  <c r="AV387" i="4" a="1"/>
  <c r="AV387" i="4" s="1"/>
  <c r="X230" i="16" s="1"/>
  <c r="AS387" i="4" a="1"/>
  <c r="AS387" i="4" s="1"/>
  <c r="X235" i="16" s="1"/>
  <c r="AR387" i="4" a="1"/>
  <c r="AR387" i="4" s="1"/>
  <c r="X234" i="16" s="1"/>
  <c r="AO388" i="4" a="1"/>
  <c r="AO388" i="4" s="1"/>
  <c r="Y227" i="16" s="1"/>
  <c r="BA389" i="4" a="1"/>
  <c r="BA389" i="4" s="1"/>
  <c r="Z238" i="16" s="1"/>
  <c r="AW389" i="4" a="1"/>
  <c r="AW389" i="4" s="1"/>
  <c r="Z231" i="16" s="1"/>
  <c r="AQ388" i="4" a="1"/>
  <c r="AQ388" i="4" s="1"/>
  <c r="Y233" i="16" s="1"/>
  <c r="AZ387" i="4" a="1"/>
  <c r="AZ387" i="4" s="1"/>
  <c r="X237" i="16" s="1"/>
  <c r="AN390" i="4" a="1"/>
  <c r="AN390" i="4" s="1"/>
  <c r="AA226" i="16" s="1"/>
  <c r="AU388" i="4" a="1"/>
  <c r="AU388" i="4" s="1"/>
  <c r="Y229" i="16" s="1"/>
  <c r="J473" i="4" l="1"/>
  <c r="BF473" i="4" s="1"/>
  <c r="L473" i="4"/>
  <c r="BH473" i="4" s="1"/>
  <c r="G473" i="4"/>
  <c r="BC473" i="4" s="1"/>
  <c r="M473" i="4"/>
  <c r="BI473" i="4" s="1"/>
  <c r="U474" i="4"/>
  <c r="BQ474" i="4" s="1"/>
  <c r="O473" i="4"/>
  <c r="BK473" i="4" s="1"/>
  <c r="P473" i="4"/>
  <c r="BL473" i="4" s="1"/>
  <c r="T473" i="4"/>
  <c r="BP473" i="4" s="1"/>
  <c r="R473" i="4"/>
  <c r="BN473" i="4" s="1"/>
  <c r="S473" i="4"/>
  <c r="BO473" i="4" s="1"/>
  <c r="Q473" i="4"/>
  <c r="BM473" i="4" s="1"/>
  <c r="K473" i="4"/>
  <c r="BG473" i="4" s="1"/>
  <c r="I473" i="4"/>
  <c r="BE473" i="4" s="1"/>
  <c r="H473" i="4"/>
  <c r="BD473" i="4" s="1"/>
  <c r="X14" i="16"/>
  <c r="R25" i="29"/>
  <c r="X23" i="16"/>
  <c r="R30" i="29"/>
  <c r="X26" i="16"/>
  <c r="R37" i="29"/>
  <c r="Y22" i="16"/>
  <c r="S29" i="29"/>
  <c r="X24" i="16"/>
  <c r="R31" i="29"/>
  <c r="Y18" i="16"/>
  <c r="S32" i="29"/>
  <c r="X19" i="16"/>
  <c r="R33" i="29"/>
  <c r="Z27" i="16"/>
  <c r="T38" i="29"/>
  <c r="Z20" i="16"/>
  <c r="T34" i="29"/>
  <c r="AA21" i="16"/>
  <c r="U35" i="29"/>
  <c r="X25" i="16"/>
  <c r="R36" i="29"/>
  <c r="AA15" i="16"/>
  <c r="U26" i="29"/>
  <c r="Y16" i="16"/>
  <c r="S27" i="29"/>
  <c r="R28" i="29"/>
  <c r="X17" i="16"/>
  <c r="AM388" i="4" a="1"/>
  <c r="AM388" i="4" s="1"/>
  <c r="Y225" i="16" s="1"/>
  <c r="AP388" i="4" a="1"/>
  <c r="AP388" i="4" s="1"/>
  <c r="Y228" i="16" s="1"/>
  <c r="AY388" i="4" a="1"/>
  <c r="AY388" i="4" s="1"/>
  <c r="Y236" i="16" s="1"/>
  <c r="AR388" i="4" a="1"/>
  <c r="AR388" i="4" s="1"/>
  <c r="Y234" i="16" s="1"/>
  <c r="AS388" i="4" a="1"/>
  <c r="AS388" i="4" s="1"/>
  <c r="Y235" i="16" s="1"/>
  <c r="AX391" i="4" a="1"/>
  <c r="AX391" i="4" s="1"/>
  <c r="AB232" i="16" s="1"/>
  <c r="AV388" i="4" a="1"/>
  <c r="AV388" i="4" s="1"/>
  <c r="Y230" i="16" s="1"/>
  <c r="AW390" i="4" a="1"/>
  <c r="AW390" i="4" s="1"/>
  <c r="AA231" i="16" s="1"/>
  <c r="BA390" i="4" a="1"/>
  <c r="BA390" i="4" s="1"/>
  <c r="AA238" i="16" s="1"/>
  <c r="AN391" i="4" a="1"/>
  <c r="AN391" i="4" s="1"/>
  <c r="AB226" i="16" s="1"/>
  <c r="AZ388" i="4" a="1"/>
  <c r="AZ388" i="4" s="1"/>
  <c r="Y237" i="16" s="1"/>
  <c r="AO389" i="4" a="1"/>
  <c r="AO389" i="4" s="1"/>
  <c r="Z227" i="16" s="1"/>
  <c r="AU389" i="4" a="1"/>
  <c r="AU389" i="4" s="1"/>
  <c r="Z229" i="16" s="1"/>
  <c r="AQ389" i="4" a="1"/>
  <c r="AQ389" i="4" s="1"/>
  <c r="Z233" i="16" s="1"/>
  <c r="H474" i="4" l="1"/>
  <c r="BD474" i="4" s="1"/>
  <c r="I474" i="4"/>
  <c r="BE474" i="4" s="1"/>
  <c r="K474" i="4"/>
  <c r="BG474" i="4" s="1"/>
  <c r="Q474" i="4"/>
  <c r="BM474" i="4" s="1"/>
  <c r="S474" i="4"/>
  <c r="BO474" i="4" s="1"/>
  <c r="R474" i="4"/>
  <c r="BN474" i="4" s="1"/>
  <c r="T474" i="4"/>
  <c r="BP474" i="4" s="1"/>
  <c r="P474" i="4"/>
  <c r="BL474" i="4" s="1"/>
  <c r="O474" i="4"/>
  <c r="BK474" i="4" s="1"/>
  <c r="U475" i="4"/>
  <c r="BQ475" i="4" s="1"/>
  <c r="M474" i="4"/>
  <c r="BI474" i="4" s="1"/>
  <c r="G474" i="4"/>
  <c r="BC474" i="4" s="1"/>
  <c r="L474" i="4"/>
  <c r="BH474" i="4" s="1"/>
  <c r="J474" i="4"/>
  <c r="BF474" i="4" s="1"/>
  <c r="S25" i="29"/>
  <c r="Y14" i="16"/>
  <c r="Z16" i="16"/>
  <c r="T27" i="29"/>
  <c r="AB21" i="16"/>
  <c r="V35" i="29"/>
  <c r="Y26" i="16"/>
  <c r="S37" i="29"/>
  <c r="AB15" i="16"/>
  <c r="V26" i="29"/>
  <c r="S31" i="29"/>
  <c r="Y24" i="16"/>
  <c r="AA27" i="16"/>
  <c r="U38" i="29"/>
  <c r="Y23" i="16"/>
  <c r="S30" i="29"/>
  <c r="Y25" i="16"/>
  <c r="S36" i="29"/>
  <c r="Z22" i="16"/>
  <c r="T29" i="29"/>
  <c r="Z18" i="16"/>
  <c r="T32" i="29"/>
  <c r="AA20" i="16"/>
  <c r="U34" i="29"/>
  <c r="S28" i="29"/>
  <c r="Y17" i="16"/>
  <c r="Y19" i="16"/>
  <c r="S33" i="29"/>
  <c r="AM389" i="4" a="1"/>
  <c r="AM389" i="4" s="1"/>
  <c r="Z225" i="16" s="1"/>
  <c r="AP389" i="4" a="1"/>
  <c r="AP389" i="4" s="1"/>
  <c r="Z228" i="16" s="1"/>
  <c r="AY389" i="4" a="1"/>
  <c r="AY389" i="4" s="1"/>
  <c r="Z236" i="16" s="1"/>
  <c r="AX392" i="4" a="1"/>
  <c r="AX392" i="4" s="1"/>
  <c r="AC232" i="16" s="1"/>
  <c r="AR389" i="4" a="1"/>
  <c r="AR389" i="4" s="1"/>
  <c r="Z234" i="16" s="1"/>
  <c r="AV389" i="4" a="1"/>
  <c r="AV389" i="4" s="1"/>
  <c r="Z230" i="16" s="1"/>
  <c r="AS389" i="4" a="1"/>
  <c r="AS389" i="4" s="1"/>
  <c r="Z235" i="16" s="1"/>
  <c r="AW391" i="4" a="1"/>
  <c r="AW391" i="4" s="1"/>
  <c r="AB231" i="16" s="1"/>
  <c r="AZ389" i="4" a="1"/>
  <c r="AZ389" i="4" s="1"/>
  <c r="Z237" i="16" s="1"/>
  <c r="AQ390" i="4" a="1"/>
  <c r="AQ390" i="4" s="1"/>
  <c r="AA233" i="16" s="1"/>
  <c r="AU390" i="4" a="1"/>
  <c r="AU390" i="4" s="1"/>
  <c r="AA229" i="16" s="1"/>
  <c r="BA391" i="4" a="1"/>
  <c r="BA391" i="4" s="1"/>
  <c r="AB238" i="16" s="1"/>
  <c r="AN392" i="4" a="1"/>
  <c r="AN392" i="4" s="1"/>
  <c r="AC226" i="16" s="1"/>
  <c r="AO390" i="4" a="1"/>
  <c r="AO390" i="4" s="1"/>
  <c r="AA227" i="16" s="1"/>
  <c r="J475" i="4" l="1"/>
  <c r="BF475" i="4" s="1"/>
  <c r="L475" i="4"/>
  <c r="BH475" i="4" s="1"/>
  <c r="G475" i="4"/>
  <c r="BC475" i="4" s="1"/>
  <c r="M475" i="4"/>
  <c r="BI475" i="4" s="1"/>
  <c r="U476" i="4"/>
  <c r="BQ476" i="4" s="1"/>
  <c r="O475" i="4"/>
  <c r="BK475" i="4" s="1"/>
  <c r="P475" i="4"/>
  <c r="BL475" i="4" s="1"/>
  <c r="T475" i="4"/>
  <c r="BP475" i="4" s="1"/>
  <c r="R475" i="4"/>
  <c r="BN475" i="4" s="1"/>
  <c r="S475" i="4"/>
  <c r="BO475" i="4" s="1"/>
  <c r="Q475" i="4"/>
  <c r="BM475" i="4" s="1"/>
  <c r="K475" i="4"/>
  <c r="BG475" i="4" s="1"/>
  <c r="I475" i="4"/>
  <c r="BE475" i="4" s="1"/>
  <c r="H475" i="4"/>
  <c r="BD475" i="4" s="1"/>
  <c r="Z14" i="16"/>
  <c r="T25" i="29"/>
  <c r="AA18" i="16"/>
  <c r="U32" i="29"/>
  <c r="T33" i="29"/>
  <c r="Z19" i="16"/>
  <c r="Z23" i="16"/>
  <c r="T30" i="29"/>
  <c r="AB27" i="16"/>
  <c r="V38" i="29"/>
  <c r="AA22" i="16"/>
  <c r="U29" i="29"/>
  <c r="T37" i="29"/>
  <c r="Z26" i="16"/>
  <c r="AA16" i="16"/>
  <c r="U27" i="29"/>
  <c r="AC21" i="16"/>
  <c r="W35" i="29"/>
  <c r="Z25" i="16"/>
  <c r="T36" i="29"/>
  <c r="AC15" i="16"/>
  <c r="W26" i="29"/>
  <c r="AB20" i="16"/>
  <c r="V34" i="29"/>
  <c r="Z17" i="16"/>
  <c r="T28" i="29"/>
  <c r="T31" i="29"/>
  <c r="Z24" i="16"/>
  <c r="AM390" i="4" a="1"/>
  <c r="AM390" i="4" s="1"/>
  <c r="AA225" i="16" s="1"/>
  <c r="AP390" i="4" a="1"/>
  <c r="AP390" i="4" s="1"/>
  <c r="AA228" i="16" s="1"/>
  <c r="AY390" i="4" a="1"/>
  <c r="AY390" i="4" s="1"/>
  <c r="AA236" i="16" s="1"/>
  <c r="AR390" i="4" a="1"/>
  <c r="AR390" i="4" s="1"/>
  <c r="AA234" i="16" s="1"/>
  <c r="AV390" i="4" a="1"/>
  <c r="AV390" i="4" s="1"/>
  <c r="AA230" i="16" s="1"/>
  <c r="AX393" i="4" a="1"/>
  <c r="AX393" i="4" s="1"/>
  <c r="AD232" i="16" s="1"/>
  <c r="AS390" i="4" a="1"/>
  <c r="AS390" i="4" s="1"/>
  <c r="AA235" i="16" s="1"/>
  <c r="AQ391" i="4" a="1"/>
  <c r="AQ391" i="4" s="1"/>
  <c r="AB233" i="16" s="1"/>
  <c r="BA392" i="4" a="1"/>
  <c r="BA392" i="4" s="1"/>
  <c r="AC238" i="16" s="1"/>
  <c r="AZ390" i="4" a="1"/>
  <c r="AZ390" i="4" s="1"/>
  <c r="AA237" i="16" s="1"/>
  <c r="AW392" i="4" a="1"/>
  <c r="AW392" i="4" s="1"/>
  <c r="AC231" i="16" s="1"/>
  <c r="AO391" i="4" a="1"/>
  <c r="AO391" i="4" s="1"/>
  <c r="AB227" i="16" s="1"/>
  <c r="AU391" i="4" a="1"/>
  <c r="AU391" i="4" s="1"/>
  <c r="AB229" i="16" s="1"/>
  <c r="AN393" i="4" a="1"/>
  <c r="AN393" i="4" s="1"/>
  <c r="AD226" i="16" s="1"/>
  <c r="H476" i="4" l="1"/>
  <c r="BD476" i="4" s="1"/>
  <c r="I476" i="4"/>
  <c r="BE476" i="4" s="1"/>
  <c r="K476" i="4"/>
  <c r="BG476" i="4" s="1"/>
  <c r="Q476" i="4"/>
  <c r="BM476" i="4" s="1"/>
  <c r="S476" i="4"/>
  <c r="BO476" i="4" s="1"/>
  <c r="R476" i="4"/>
  <c r="BN476" i="4" s="1"/>
  <c r="T476" i="4"/>
  <c r="BP476" i="4" s="1"/>
  <c r="P476" i="4"/>
  <c r="BL476" i="4" s="1"/>
  <c r="O476" i="4"/>
  <c r="BK476" i="4" s="1"/>
  <c r="U477" i="4"/>
  <c r="BQ477" i="4" s="1"/>
  <c r="M476" i="4"/>
  <c r="BI476" i="4" s="1"/>
  <c r="G476" i="4"/>
  <c r="BC476" i="4" s="1"/>
  <c r="L476" i="4"/>
  <c r="BH476" i="4" s="1"/>
  <c r="J476" i="4"/>
  <c r="BF476" i="4" s="1"/>
  <c r="AA14" i="16"/>
  <c r="U25" i="29"/>
  <c r="AD21" i="16"/>
  <c r="X35" i="29"/>
  <c r="AC20" i="16"/>
  <c r="W34" i="29"/>
  <c r="AA19" i="16"/>
  <c r="U33" i="29"/>
  <c r="AB16" i="16"/>
  <c r="V27" i="29"/>
  <c r="U37" i="29"/>
  <c r="AA26" i="16"/>
  <c r="AC27" i="16"/>
  <c r="W38" i="29"/>
  <c r="AA23" i="16"/>
  <c r="U30" i="29"/>
  <c r="AD15" i="16"/>
  <c r="X26" i="29"/>
  <c r="AB22" i="16"/>
  <c r="V29" i="29"/>
  <c r="U36" i="29"/>
  <c r="AA25" i="16"/>
  <c r="AB18" i="16"/>
  <c r="V32" i="29"/>
  <c r="U31" i="29"/>
  <c r="AA24" i="16"/>
  <c r="U28" i="29"/>
  <c r="AA17" i="16"/>
  <c r="AM391" i="4" a="1"/>
  <c r="AM391" i="4" s="1"/>
  <c r="AB225" i="16" s="1"/>
  <c r="AP391" i="4" a="1"/>
  <c r="AP391" i="4" s="1"/>
  <c r="AB228" i="16" s="1"/>
  <c r="AY391" i="4" a="1"/>
  <c r="AY391" i="4" s="1"/>
  <c r="AB236" i="16" s="1"/>
  <c r="AX394" i="4" a="1"/>
  <c r="AX394" i="4" s="1"/>
  <c r="AE232" i="16" s="1"/>
  <c r="AS391" i="4" a="1"/>
  <c r="AS391" i="4" s="1"/>
  <c r="AB235" i="16" s="1"/>
  <c r="AV391" i="4" a="1"/>
  <c r="AV391" i="4" s="1"/>
  <c r="AB230" i="16" s="1"/>
  <c r="AR391" i="4" a="1"/>
  <c r="AR391" i="4" s="1"/>
  <c r="AB234" i="16" s="1"/>
  <c r="AU392" i="4" a="1"/>
  <c r="AU392" i="4" s="1"/>
  <c r="AC229" i="16" s="1"/>
  <c r="AZ391" i="4" a="1"/>
  <c r="AZ391" i="4" s="1"/>
  <c r="AB237" i="16" s="1"/>
  <c r="AO392" i="4" a="1"/>
  <c r="AO392" i="4" s="1"/>
  <c r="AC227" i="16" s="1"/>
  <c r="AW393" i="4" a="1"/>
  <c r="AW393" i="4" s="1"/>
  <c r="AD231" i="16" s="1"/>
  <c r="AN394" i="4" a="1"/>
  <c r="AN394" i="4" s="1"/>
  <c r="AE226" i="16" s="1"/>
  <c r="BA393" i="4" a="1"/>
  <c r="BA393" i="4" s="1"/>
  <c r="AD238" i="16" s="1"/>
  <c r="AQ392" i="4" a="1"/>
  <c r="AQ392" i="4" s="1"/>
  <c r="AC233" i="16" s="1"/>
  <c r="J477" i="4" l="1"/>
  <c r="BF477" i="4" s="1"/>
  <c r="L477" i="4"/>
  <c r="BH477" i="4" s="1"/>
  <c r="G477" i="4"/>
  <c r="BC477" i="4" s="1"/>
  <c r="M477" i="4"/>
  <c r="BI477" i="4" s="1"/>
  <c r="U478" i="4"/>
  <c r="BQ478" i="4" s="1"/>
  <c r="O477" i="4"/>
  <c r="BK477" i="4" s="1"/>
  <c r="P477" i="4"/>
  <c r="BL477" i="4" s="1"/>
  <c r="T477" i="4"/>
  <c r="BP477" i="4" s="1"/>
  <c r="R477" i="4"/>
  <c r="BN477" i="4" s="1"/>
  <c r="S477" i="4"/>
  <c r="BO477" i="4" s="1"/>
  <c r="Q477" i="4"/>
  <c r="BM477" i="4" s="1"/>
  <c r="K477" i="4"/>
  <c r="BG477" i="4" s="1"/>
  <c r="I477" i="4"/>
  <c r="BE477" i="4" s="1"/>
  <c r="H477" i="4"/>
  <c r="BD477" i="4" s="1"/>
  <c r="AC22" i="16"/>
  <c r="W29" i="29"/>
  <c r="AD27" i="16"/>
  <c r="X38" i="29"/>
  <c r="AC18" i="16"/>
  <c r="W32" i="29"/>
  <c r="AE15" i="16"/>
  <c r="Y26" i="29"/>
  <c r="V30" i="29"/>
  <c r="AB23" i="16"/>
  <c r="AB17" i="16"/>
  <c r="V28" i="29"/>
  <c r="AB14" i="16"/>
  <c r="V25" i="29"/>
  <c r="AB19" i="16"/>
  <c r="V33" i="29"/>
  <c r="AD20" i="16"/>
  <c r="X34" i="29"/>
  <c r="V31" i="29"/>
  <c r="AB24" i="16"/>
  <c r="AC16" i="16"/>
  <c r="W27" i="29"/>
  <c r="AB26" i="16"/>
  <c r="V37" i="29"/>
  <c r="AE21" i="16"/>
  <c r="Y35" i="29"/>
  <c r="V36" i="29"/>
  <c r="AB25" i="16"/>
  <c r="AM392" i="4" a="1"/>
  <c r="AM392" i="4" s="1"/>
  <c r="AC225" i="16" s="1"/>
  <c r="AP392" i="4" a="1"/>
  <c r="AP392" i="4" s="1"/>
  <c r="AC228" i="16" s="1"/>
  <c r="AY392" i="4" a="1"/>
  <c r="AY392" i="4" s="1"/>
  <c r="AC236" i="16" s="1"/>
  <c r="AV392" i="4" a="1"/>
  <c r="AV392" i="4" s="1"/>
  <c r="AC230" i="16" s="1"/>
  <c r="AX395" i="4" a="1"/>
  <c r="AX395" i="4" s="1"/>
  <c r="AF232" i="16" s="1"/>
  <c r="AR392" i="4" a="1"/>
  <c r="AR392" i="4" s="1"/>
  <c r="AC234" i="16" s="1"/>
  <c r="AS392" i="4" a="1"/>
  <c r="AS392" i="4" s="1"/>
  <c r="AC235" i="16" s="1"/>
  <c r="BA394" i="4" a="1"/>
  <c r="BA394" i="4" s="1"/>
  <c r="AE238" i="16" s="1"/>
  <c r="AQ393" i="4" a="1"/>
  <c r="AQ393" i="4" s="1"/>
  <c r="AD233" i="16" s="1"/>
  <c r="AN395" i="4" a="1"/>
  <c r="AN395" i="4" s="1"/>
  <c r="AF226" i="16" s="1"/>
  <c r="AO393" i="4" a="1"/>
  <c r="AO393" i="4" s="1"/>
  <c r="AD227" i="16" s="1"/>
  <c r="AZ392" i="4" a="1"/>
  <c r="AZ392" i="4" s="1"/>
  <c r="AC237" i="16" s="1"/>
  <c r="AU393" i="4" a="1"/>
  <c r="AU393" i="4" s="1"/>
  <c r="AD229" i="16" s="1"/>
  <c r="AW394" i="4" a="1"/>
  <c r="AW394" i="4" s="1"/>
  <c r="AE231" i="16" s="1"/>
  <c r="H478" i="4" l="1"/>
  <c r="BD478" i="4" s="1"/>
  <c r="I478" i="4"/>
  <c r="BE478" i="4" s="1"/>
  <c r="K478" i="4"/>
  <c r="BG478" i="4" s="1"/>
  <c r="Q478" i="4"/>
  <c r="BM478" i="4" s="1"/>
  <c r="S478" i="4"/>
  <c r="BO478" i="4" s="1"/>
  <c r="R478" i="4"/>
  <c r="BN478" i="4" s="1"/>
  <c r="T478" i="4"/>
  <c r="BP478" i="4" s="1"/>
  <c r="P478" i="4"/>
  <c r="BL478" i="4" s="1"/>
  <c r="O478" i="4"/>
  <c r="BK478" i="4" s="1"/>
  <c r="U479" i="4"/>
  <c r="BQ479" i="4" s="1"/>
  <c r="M478" i="4"/>
  <c r="BI478" i="4" s="1"/>
  <c r="G478" i="4"/>
  <c r="BC478" i="4" s="1"/>
  <c r="L478" i="4"/>
  <c r="BH478" i="4" s="1"/>
  <c r="J478" i="4"/>
  <c r="BF478" i="4" s="1"/>
  <c r="W37" i="29"/>
  <c r="AC26" i="16"/>
  <c r="W30" i="29"/>
  <c r="AC23" i="16"/>
  <c r="AC14" i="16"/>
  <c r="W25" i="29"/>
  <c r="AD16" i="16"/>
  <c r="X27" i="29"/>
  <c r="AF21" i="16"/>
  <c r="Z35" i="29"/>
  <c r="AE20" i="16"/>
  <c r="Y34" i="29"/>
  <c r="AF15" i="16"/>
  <c r="Z26" i="29"/>
  <c r="AC19" i="16"/>
  <c r="W33" i="29"/>
  <c r="AD22" i="16"/>
  <c r="X29" i="29"/>
  <c r="AE27" i="16"/>
  <c r="Y38" i="29"/>
  <c r="AC25" i="16"/>
  <c r="W36" i="29"/>
  <c r="AD18" i="16"/>
  <c r="X32" i="29"/>
  <c r="AC24" i="16"/>
  <c r="W31" i="29"/>
  <c r="AC17" i="16"/>
  <c r="W28" i="29"/>
  <c r="AM393" i="4" a="1"/>
  <c r="AM393" i="4" s="1"/>
  <c r="AD225" i="16" s="1"/>
  <c r="AP393" i="4" a="1"/>
  <c r="AP393" i="4" s="1"/>
  <c r="AD228" i="16" s="1"/>
  <c r="AY393" i="4" a="1"/>
  <c r="AY393" i="4" s="1"/>
  <c r="AD236" i="16" s="1"/>
  <c r="AX396" i="4" a="1"/>
  <c r="AX396" i="4" s="1"/>
  <c r="AG232" i="16" s="1"/>
  <c r="AR393" i="4" a="1"/>
  <c r="AR393" i="4" s="1"/>
  <c r="AD234" i="16" s="1"/>
  <c r="AV393" i="4" a="1"/>
  <c r="AV393" i="4" s="1"/>
  <c r="AD230" i="16" s="1"/>
  <c r="AS393" i="4" a="1"/>
  <c r="AS393" i="4" s="1"/>
  <c r="AD235" i="16" s="1"/>
  <c r="AQ394" i="4" a="1"/>
  <c r="AQ394" i="4" s="1"/>
  <c r="AE233" i="16" s="1"/>
  <c r="AZ393" i="4" a="1"/>
  <c r="AZ393" i="4" s="1"/>
  <c r="AD237" i="16" s="1"/>
  <c r="AO394" i="4" a="1"/>
  <c r="AO394" i="4" s="1"/>
  <c r="AE227" i="16" s="1"/>
  <c r="AW395" i="4" a="1"/>
  <c r="AW395" i="4" s="1"/>
  <c r="AF231" i="16" s="1"/>
  <c r="BA395" i="4" a="1"/>
  <c r="BA395" i="4" s="1"/>
  <c r="AF238" i="16" s="1"/>
  <c r="AU394" i="4" a="1"/>
  <c r="AU394" i="4" s="1"/>
  <c r="AE229" i="16" s="1"/>
  <c r="AN396" i="4" a="1"/>
  <c r="AN396" i="4" s="1"/>
  <c r="AG226" i="16" s="1"/>
  <c r="J479" i="4" l="1"/>
  <c r="BF479" i="4" s="1"/>
  <c r="L479" i="4"/>
  <c r="BH479" i="4" s="1"/>
  <c r="G479" i="4"/>
  <c r="BC479" i="4" s="1"/>
  <c r="M479" i="4"/>
  <c r="BI479" i="4" s="1"/>
  <c r="U480" i="4"/>
  <c r="BQ480" i="4" s="1"/>
  <c r="O479" i="4"/>
  <c r="BK479" i="4" s="1"/>
  <c r="P479" i="4"/>
  <c r="BL479" i="4" s="1"/>
  <c r="T479" i="4"/>
  <c r="BP479" i="4" s="1"/>
  <c r="R479" i="4"/>
  <c r="BN479" i="4" s="1"/>
  <c r="S479" i="4"/>
  <c r="BO479" i="4" s="1"/>
  <c r="Q479" i="4"/>
  <c r="BM479" i="4" s="1"/>
  <c r="K479" i="4"/>
  <c r="BG479" i="4" s="1"/>
  <c r="I479" i="4"/>
  <c r="BE479" i="4" s="1"/>
  <c r="H479" i="4"/>
  <c r="BD479" i="4" s="1"/>
  <c r="X31" i="29"/>
  <c r="AD24" i="16"/>
  <c r="X25" i="29"/>
  <c r="AD14" i="16"/>
  <c r="AF27" i="16"/>
  <c r="Z38" i="29"/>
  <c r="AD19" i="16"/>
  <c r="X33" i="29"/>
  <c r="AE16" i="16"/>
  <c r="Y27" i="29"/>
  <c r="AD23" i="16"/>
  <c r="X30" i="29"/>
  <c r="AG15" i="16"/>
  <c r="AA26" i="29"/>
  <c r="AE18" i="16"/>
  <c r="Y32" i="29"/>
  <c r="AF20" i="16"/>
  <c r="Z34" i="29"/>
  <c r="AG21" i="16"/>
  <c r="AA35" i="29"/>
  <c r="AD26" i="16"/>
  <c r="X37" i="29"/>
  <c r="AE22" i="16"/>
  <c r="Y29" i="29"/>
  <c r="AD25" i="16"/>
  <c r="X36" i="29"/>
  <c r="AD17" i="16"/>
  <c r="X28" i="29"/>
  <c r="AM394" i="4" a="1"/>
  <c r="AM394" i="4" s="1"/>
  <c r="AE225" i="16" s="1"/>
  <c r="AP394" i="4" a="1"/>
  <c r="AP394" i="4" s="1"/>
  <c r="AE228" i="16" s="1"/>
  <c r="AY394" i="4" a="1"/>
  <c r="AY394" i="4" s="1"/>
  <c r="AE236" i="16" s="1"/>
  <c r="AV394" i="4" a="1"/>
  <c r="AV394" i="4" s="1"/>
  <c r="AE230" i="16" s="1"/>
  <c r="AS394" i="4" a="1"/>
  <c r="AS394" i="4" s="1"/>
  <c r="AE235" i="16" s="1"/>
  <c r="AR394" i="4" a="1"/>
  <c r="AR394" i="4" s="1"/>
  <c r="AE234" i="16" s="1"/>
  <c r="AX397" i="4" a="1"/>
  <c r="AX397" i="4" s="1"/>
  <c r="AH232" i="16" s="1"/>
  <c r="AO395" i="4" a="1"/>
  <c r="AO395" i="4" s="1"/>
  <c r="AF227" i="16" s="1"/>
  <c r="AZ394" i="4" a="1"/>
  <c r="AZ394" i="4" s="1"/>
  <c r="AE237" i="16" s="1"/>
  <c r="AU395" i="4" a="1"/>
  <c r="AU395" i="4" s="1"/>
  <c r="AF229" i="16" s="1"/>
  <c r="BA396" i="4" a="1"/>
  <c r="BA396" i="4" s="1"/>
  <c r="AG238" i="16" s="1"/>
  <c r="AQ395" i="4" a="1"/>
  <c r="AQ395" i="4" s="1"/>
  <c r="AF233" i="16" s="1"/>
  <c r="AN397" i="4" a="1"/>
  <c r="AN397" i="4" s="1"/>
  <c r="AH226" i="16" s="1"/>
  <c r="AW396" i="4" a="1"/>
  <c r="AW396" i="4" s="1"/>
  <c r="AG231" i="16" s="1"/>
  <c r="H480" i="4" l="1"/>
  <c r="BD480" i="4" s="1"/>
  <c r="I480" i="4"/>
  <c r="BE480" i="4" s="1"/>
  <c r="K480" i="4"/>
  <c r="BG480" i="4" s="1"/>
  <c r="Q480" i="4"/>
  <c r="BM480" i="4" s="1"/>
  <c r="S480" i="4"/>
  <c r="BO480" i="4" s="1"/>
  <c r="R480" i="4"/>
  <c r="BN480" i="4" s="1"/>
  <c r="T480" i="4"/>
  <c r="BP480" i="4" s="1"/>
  <c r="P480" i="4"/>
  <c r="BL480" i="4" s="1"/>
  <c r="O480" i="4"/>
  <c r="BK480" i="4" s="1"/>
  <c r="U481" i="4"/>
  <c r="BQ481" i="4" s="1"/>
  <c r="M480" i="4"/>
  <c r="BI480" i="4" s="1"/>
  <c r="G480" i="4"/>
  <c r="BC480" i="4" s="1"/>
  <c r="L480" i="4"/>
  <c r="BH480" i="4" s="1"/>
  <c r="J480" i="4"/>
  <c r="BF480" i="4" s="1"/>
  <c r="AH21" i="16"/>
  <c r="AB35" i="29"/>
  <c r="AF22" i="16"/>
  <c r="Z29" i="29"/>
  <c r="AE14" i="16"/>
  <c r="Y25" i="29"/>
  <c r="AE23" i="16"/>
  <c r="Y30" i="29"/>
  <c r="AG27" i="16"/>
  <c r="AA38" i="29"/>
  <c r="AF18" i="16"/>
  <c r="Z32" i="29"/>
  <c r="Y31" i="29"/>
  <c r="AE24" i="16"/>
  <c r="AG20" i="16"/>
  <c r="AA34" i="29"/>
  <c r="AE26" i="16"/>
  <c r="Y37" i="29"/>
  <c r="Y33" i="29"/>
  <c r="AE19" i="16"/>
  <c r="AF16" i="16"/>
  <c r="Z27" i="29"/>
  <c r="AH15" i="16"/>
  <c r="AB26" i="29"/>
  <c r="AE25" i="16"/>
  <c r="Y36" i="29"/>
  <c r="AE17" i="16"/>
  <c r="Y28" i="29"/>
  <c r="AM395" i="4" a="1"/>
  <c r="AM395" i="4" s="1"/>
  <c r="AF225" i="16" s="1"/>
  <c r="AP395" i="4" a="1"/>
  <c r="AP395" i="4" s="1"/>
  <c r="AF228" i="16" s="1"/>
  <c r="AY395" i="4" a="1"/>
  <c r="AY395" i="4" s="1"/>
  <c r="AF236" i="16" s="1"/>
  <c r="AX398" i="4" a="1"/>
  <c r="AX398" i="4" s="1"/>
  <c r="AI232" i="16" s="1"/>
  <c r="AR395" i="4" a="1"/>
  <c r="AR395" i="4" s="1"/>
  <c r="AF234" i="16" s="1"/>
  <c r="AV395" i="4" a="1"/>
  <c r="AV395" i="4" s="1"/>
  <c r="AF230" i="16" s="1"/>
  <c r="AS395" i="4" a="1"/>
  <c r="AS395" i="4" s="1"/>
  <c r="AF235" i="16" s="1"/>
  <c r="AQ396" i="4" a="1"/>
  <c r="AQ396" i="4" s="1"/>
  <c r="AG233" i="16" s="1"/>
  <c r="AN398" i="4" a="1"/>
  <c r="AN398" i="4" s="1"/>
  <c r="AI226" i="16" s="1"/>
  <c r="BA397" i="4" a="1"/>
  <c r="BA397" i="4" s="1"/>
  <c r="AH238" i="16" s="1"/>
  <c r="AU396" i="4" a="1"/>
  <c r="AU396" i="4" s="1"/>
  <c r="AG229" i="16" s="1"/>
  <c r="AW397" i="4" a="1"/>
  <c r="AW397" i="4" s="1"/>
  <c r="AH231" i="16" s="1"/>
  <c r="AZ395" i="4" a="1"/>
  <c r="AZ395" i="4" s="1"/>
  <c r="AF237" i="16" s="1"/>
  <c r="AO396" i="4" a="1"/>
  <c r="AO396" i="4" s="1"/>
  <c r="AG227" i="16" s="1"/>
  <c r="J481" i="4" l="1"/>
  <c r="BF481" i="4" s="1"/>
  <c r="L481" i="4"/>
  <c r="BH481" i="4" s="1"/>
  <c r="G481" i="4"/>
  <c r="BC481" i="4" s="1"/>
  <c r="M481" i="4"/>
  <c r="BI481" i="4" s="1"/>
  <c r="U482" i="4"/>
  <c r="BQ482" i="4" s="1"/>
  <c r="O481" i="4"/>
  <c r="BK481" i="4" s="1"/>
  <c r="P481" i="4"/>
  <c r="BL481" i="4" s="1"/>
  <c r="T481" i="4"/>
  <c r="BP481" i="4" s="1"/>
  <c r="R481" i="4"/>
  <c r="BN481" i="4" s="1"/>
  <c r="S481" i="4"/>
  <c r="BO481" i="4" s="1"/>
  <c r="Q481" i="4"/>
  <c r="BM481" i="4" s="1"/>
  <c r="K481" i="4"/>
  <c r="BG481" i="4" s="1"/>
  <c r="I481" i="4"/>
  <c r="BE481" i="4" s="1"/>
  <c r="H481" i="4"/>
  <c r="BD481" i="4" s="1"/>
  <c r="Z37" i="29"/>
  <c r="AF26" i="16"/>
  <c r="AH20" i="16"/>
  <c r="AB34" i="29"/>
  <c r="Z31" i="29"/>
  <c r="AF24" i="16"/>
  <c r="AF14" i="16"/>
  <c r="Z25" i="29"/>
  <c r="AF19" i="16"/>
  <c r="Z33" i="29"/>
  <c r="AG18" i="16"/>
  <c r="AA32" i="29"/>
  <c r="AH27" i="16"/>
  <c r="AB38" i="29"/>
  <c r="AF23" i="16"/>
  <c r="Z30" i="29"/>
  <c r="AG16" i="16"/>
  <c r="AA27" i="29"/>
  <c r="AI21" i="16"/>
  <c r="AC35" i="29"/>
  <c r="AI15" i="16"/>
  <c r="AC26" i="29"/>
  <c r="AG22" i="16"/>
  <c r="AA29" i="29"/>
  <c r="Z36" i="29"/>
  <c r="AF25" i="16"/>
  <c r="AF17" i="16"/>
  <c r="Z28" i="29"/>
  <c r="AM396" i="4" a="1"/>
  <c r="AM396" i="4" s="1"/>
  <c r="AG225" i="16" s="1"/>
  <c r="AP396" i="4" a="1"/>
  <c r="AP396" i="4" s="1"/>
  <c r="AG228" i="16" s="1"/>
  <c r="AY396" i="4" a="1"/>
  <c r="AY396" i="4" s="1"/>
  <c r="AG236" i="16" s="1"/>
  <c r="AV396" i="4" a="1"/>
  <c r="AV396" i="4" s="1"/>
  <c r="AG230" i="16" s="1"/>
  <c r="AS396" i="4" a="1"/>
  <c r="AS396" i="4" s="1"/>
  <c r="AG235" i="16" s="1"/>
  <c r="AR396" i="4" a="1"/>
  <c r="AR396" i="4" s="1"/>
  <c r="AG234" i="16" s="1"/>
  <c r="AX399" i="4" a="1"/>
  <c r="AX399" i="4" s="1"/>
  <c r="AJ232" i="16" s="1"/>
  <c r="AO397" i="4" a="1"/>
  <c r="AO397" i="4" s="1"/>
  <c r="AH227" i="16" s="1"/>
  <c r="AZ396" i="4" a="1"/>
  <c r="AZ396" i="4" s="1"/>
  <c r="AG237" i="16" s="1"/>
  <c r="BA398" i="4" a="1"/>
  <c r="BA398" i="4" s="1"/>
  <c r="AI238" i="16" s="1"/>
  <c r="AW398" i="4" a="1"/>
  <c r="AW398" i="4" s="1"/>
  <c r="AI231" i="16" s="1"/>
  <c r="AN399" i="4" a="1"/>
  <c r="AN399" i="4" s="1"/>
  <c r="AJ226" i="16" s="1"/>
  <c r="AU397" i="4" a="1"/>
  <c r="AU397" i="4" s="1"/>
  <c r="AH229" i="16" s="1"/>
  <c r="AQ397" i="4" a="1"/>
  <c r="AQ397" i="4" s="1"/>
  <c r="AH233" i="16" s="1"/>
  <c r="H482" i="4" l="1"/>
  <c r="BD482" i="4" s="1"/>
  <c r="I482" i="4"/>
  <c r="BE482" i="4" s="1"/>
  <c r="K482" i="4"/>
  <c r="BG482" i="4" s="1"/>
  <c r="Q482" i="4"/>
  <c r="BM482" i="4" s="1"/>
  <c r="S482" i="4"/>
  <c r="BO482" i="4" s="1"/>
  <c r="R482" i="4"/>
  <c r="BN482" i="4" s="1"/>
  <c r="T482" i="4"/>
  <c r="BP482" i="4" s="1"/>
  <c r="P482" i="4"/>
  <c r="BL482" i="4" s="1"/>
  <c r="O482" i="4"/>
  <c r="BK482" i="4" s="1"/>
  <c r="U483" i="4"/>
  <c r="BQ483" i="4" s="1"/>
  <c r="M482" i="4"/>
  <c r="BI482" i="4" s="1"/>
  <c r="G482" i="4"/>
  <c r="BC482" i="4" s="1"/>
  <c r="L482" i="4"/>
  <c r="BH482" i="4" s="1"/>
  <c r="J482" i="4"/>
  <c r="BF482" i="4" s="1"/>
  <c r="AH18" i="16"/>
  <c r="AB32" i="29"/>
  <c r="AG14" i="16"/>
  <c r="AA25" i="29"/>
  <c r="AG23" i="16"/>
  <c r="AA30" i="29"/>
  <c r="AA37" i="29"/>
  <c r="AG26" i="16"/>
  <c r="AH22" i="16"/>
  <c r="AB29" i="29"/>
  <c r="AJ15" i="16"/>
  <c r="AD26" i="29"/>
  <c r="AJ21" i="16"/>
  <c r="AD35" i="29"/>
  <c r="AI20" i="16"/>
  <c r="AC34" i="29"/>
  <c r="AI27" i="16"/>
  <c r="AC38" i="29"/>
  <c r="AG24" i="16"/>
  <c r="AA31" i="29"/>
  <c r="AG19" i="16"/>
  <c r="AA33" i="29"/>
  <c r="AA36" i="29"/>
  <c r="AG25" i="16"/>
  <c r="AH16" i="16"/>
  <c r="AB27" i="29"/>
  <c r="AA28" i="29"/>
  <c r="AG17" i="16"/>
  <c r="AM397" i="4" a="1"/>
  <c r="AM397" i="4" s="1"/>
  <c r="AH225" i="16" s="1"/>
  <c r="AP397" i="4" a="1"/>
  <c r="AP397" i="4" s="1"/>
  <c r="AH228" i="16" s="1"/>
  <c r="AY397" i="4" a="1"/>
  <c r="AY397" i="4" s="1"/>
  <c r="AH236" i="16" s="1"/>
  <c r="AV397" i="4" a="1"/>
  <c r="AV397" i="4" s="1"/>
  <c r="AH230" i="16" s="1"/>
  <c r="AX400" i="4" a="1"/>
  <c r="AX400" i="4" s="1"/>
  <c r="AK232" i="16" s="1"/>
  <c r="AR397" i="4" a="1"/>
  <c r="AR397" i="4" s="1"/>
  <c r="AH234" i="16" s="1"/>
  <c r="AS397" i="4" a="1"/>
  <c r="AS397" i="4" s="1"/>
  <c r="AH235" i="16" s="1"/>
  <c r="AW399" i="4" a="1"/>
  <c r="AW399" i="4" s="1"/>
  <c r="AJ231" i="16" s="1"/>
  <c r="AQ398" i="4" a="1"/>
  <c r="AQ398" i="4" s="1"/>
  <c r="AI233" i="16" s="1"/>
  <c r="BA399" i="4" a="1"/>
  <c r="BA399" i="4" s="1"/>
  <c r="AJ238" i="16" s="1"/>
  <c r="AN400" i="4" a="1"/>
  <c r="AN400" i="4" s="1"/>
  <c r="AK226" i="16" s="1"/>
  <c r="AU398" i="4" a="1"/>
  <c r="AU398" i="4" s="1"/>
  <c r="AI229" i="16" s="1"/>
  <c r="AZ397" i="4" a="1"/>
  <c r="AZ397" i="4" s="1"/>
  <c r="AH237" i="16" s="1"/>
  <c r="AO398" i="4" a="1"/>
  <c r="AO398" i="4" s="1"/>
  <c r="AI227" i="16" s="1"/>
  <c r="J483" i="4" l="1"/>
  <c r="BF483" i="4" s="1"/>
  <c r="L483" i="4"/>
  <c r="BH483" i="4" s="1"/>
  <c r="G483" i="4"/>
  <c r="BC483" i="4" s="1"/>
  <c r="M483" i="4"/>
  <c r="BI483" i="4" s="1"/>
  <c r="U484" i="4"/>
  <c r="BQ484" i="4" s="1"/>
  <c r="O483" i="4"/>
  <c r="BK483" i="4" s="1"/>
  <c r="P483" i="4"/>
  <c r="BL483" i="4" s="1"/>
  <c r="T483" i="4"/>
  <c r="BP483" i="4" s="1"/>
  <c r="R483" i="4"/>
  <c r="BN483" i="4" s="1"/>
  <c r="S483" i="4"/>
  <c r="BO483" i="4" s="1"/>
  <c r="Q483" i="4"/>
  <c r="BM483" i="4" s="1"/>
  <c r="K483" i="4"/>
  <c r="BG483" i="4" s="1"/>
  <c r="I483" i="4"/>
  <c r="BE483" i="4" s="1"/>
  <c r="H483" i="4"/>
  <c r="BD483" i="4" s="1"/>
  <c r="AH24" i="16"/>
  <c r="AB31" i="29"/>
  <c r="AH23" i="16"/>
  <c r="AB30" i="29"/>
  <c r="AH14" i="16"/>
  <c r="AB25" i="29"/>
  <c r="AK21" i="16"/>
  <c r="AE35" i="29"/>
  <c r="AJ27" i="16"/>
  <c r="AD38" i="29"/>
  <c r="AI18" i="16"/>
  <c r="AC32" i="29"/>
  <c r="AK15" i="16"/>
  <c r="AE26" i="29"/>
  <c r="AI22" i="16"/>
  <c r="AC29" i="29"/>
  <c r="AH19" i="16"/>
  <c r="AB33" i="29"/>
  <c r="AI16" i="16"/>
  <c r="AC27" i="29"/>
  <c r="AJ20" i="16"/>
  <c r="AD34" i="29"/>
  <c r="AH25" i="16"/>
  <c r="AB36" i="29"/>
  <c r="AB37" i="29"/>
  <c r="AH26" i="16"/>
  <c r="AB28" i="29"/>
  <c r="AH17" i="16"/>
  <c r="AM398" i="4" a="1"/>
  <c r="AM398" i="4" s="1"/>
  <c r="AI225" i="16" s="1"/>
  <c r="AP398" i="4" a="1"/>
  <c r="AP398" i="4" s="1"/>
  <c r="AI228" i="16" s="1"/>
  <c r="AY398" i="4" a="1"/>
  <c r="AY398" i="4" s="1"/>
  <c r="AI236" i="16" s="1"/>
  <c r="AR398" i="4" a="1"/>
  <c r="AR398" i="4" s="1"/>
  <c r="AI234" i="16" s="1"/>
  <c r="AX401" i="4" a="1"/>
  <c r="AX401" i="4" s="1"/>
  <c r="AL232" i="16" s="1"/>
  <c r="AS398" i="4" a="1"/>
  <c r="AS398" i="4" s="1"/>
  <c r="AI235" i="16" s="1"/>
  <c r="AV398" i="4" a="1"/>
  <c r="AV398" i="4" s="1"/>
  <c r="AI230" i="16" s="1"/>
  <c r="BA400" i="4" a="1"/>
  <c r="BA400" i="4" s="1"/>
  <c r="AK238" i="16" s="1"/>
  <c r="AZ398" i="4" a="1"/>
  <c r="AZ398" i="4" s="1"/>
  <c r="AI237" i="16" s="1"/>
  <c r="AO399" i="4" a="1"/>
  <c r="AO399" i="4" s="1"/>
  <c r="AJ227" i="16" s="1"/>
  <c r="AQ399" i="4" a="1"/>
  <c r="AQ399" i="4" s="1"/>
  <c r="AJ233" i="16" s="1"/>
  <c r="AU399" i="4" a="1"/>
  <c r="AU399" i="4" s="1"/>
  <c r="AJ229" i="16" s="1"/>
  <c r="AW400" i="4" a="1"/>
  <c r="AW400" i="4" s="1"/>
  <c r="AK231" i="16" s="1"/>
  <c r="AN401" i="4" a="1"/>
  <c r="AN401" i="4" s="1"/>
  <c r="AL226" i="16" s="1"/>
  <c r="H484" i="4" l="1"/>
  <c r="BD484" i="4" s="1"/>
  <c r="I484" i="4"/>
  <c r="BE484" i="4" s="1"/>
  <c r="K484" i="4"/>
  <c r="BG484" i="4" s="1"/>
  <c r="Q484" i="4"/>
  <c r="BM484" i="4" s="1"/>
  <c r="S484" i="4"/>
  <c r="BO484" i="4" s="1"/>
  <c r="R484" i="4"/>
  <c r="BN484" i="4" s="1"/>
  <c r="T484" i="4"/>
  <c r="BP484" i="4" s="1"/>
  <c r="P484" i="4"/>
  <c r="BL484" i="4" s="1"/>
  <c r="O484" i="4"/>
  <c r="BK484" i="4" s="1"/>
  <c r="U485" i="4"/>
  <c r="BQ485" i="4" s="1"/>
  <c r="M484" i="4"/>
  <c r="BI484" i="4" s="1"/>
  <c r="G484" i="4"/>
  <c r="BC484" i="4" s="1"/>
  <c r="L484" i="4"/>
  <c r="BH484" i="4" s="1"/>
  <c r="J484" i="4"/>
  <c r="BF484" i="4" s="1"/>
  <c r="AI17" i="16"/>
  <c r="AC28" i="29"/>
  <c r="AJ18" i="16"/>
  <c r="AD32" i="29"/>
  <c r="AC33" i="29"/>
  <c r="AI19" i="16"/>
  <c r="AL15" i="16"/>
  <c r="AF26" i="29"/>
  <c r="AK27" i="16"/>
  <c r="AE38" i="29"/>
  <c r="AI24" i="16"/>
  <c r="AC31" i="29"/>
  <c r="AI14" i="16"/>
  <c r="AC25" i="29"/>
  <c r="AJ22" i="16"/>
  <c r="AD29" i="29"/>
  <c r="AI25" i="16"/>
  <c r="AC36" i="29"/>
  <c r="AK20" i="16"/>
  <c r="AE34" i="29"/>
  <c r="AJ16" i="16"/>
  <c r="AD27" i="29"/>
  <c r="AL21" i="16"/>
  <c r="AF35" i="29"/>
  <c r="AC30" i="29"/>
  <c r="AI23" i="16"/>
  <c r="AI26" i="16"/>
  <c r="AC37" i="29"/>
  <c r="AM399" i="4" a="1"/>
  <c r="AM399" i="4" s="1"/>
  <c r="AJ225" i="16" s="1"/>
  <c r="AP399" i="4" a="1"/>
  <c r="AP399" i="4" s="1"/>
  <c r="AJ228" i="16" s="1"/>
  <c r="AY399" i="4" a="1"/>
  <c r="AY399" i="4" s="1"/>
  <c r="AJ236" i="16" s="1"/>
  <c r="AV399" i="4" a="1"/>
  <c r="AV399" i="4" s="1"/>
  <c r="AJ230" i="16" s="1"/>
  <c r="AS399" i="4" a="1"/>
  <c r="AS399" i="4" s="1"/>
  <c r="AJ235" i="16" s="1"/>
  <c r="AR399" i="4" a="1"/>
  <c r="AR399" i="4" s="1"/>
  <c r="AJ234" i="16" s="1"/>
  <c r="AX402" i="4" a="1"/>
  <c r="AX402" i="4" s="1"/>
  <c r="AM232" i="16" s="1"/>
  <c r="AW401" i="4" a="1"/>
  <c r="AW401" i="4" s="1"/>
  <c r="AL231" i="16" s="1"/>
  <c r="AZ399" i="4" a="1"/>
  <c r="AZ399" i="4" s="1"/>
  <c r="AJ237" i="16" s="1"/>
  <c r="AU400" i="4" a="1"/>
  <c r="AU400" i="4" s="1"/>
  <c r="AK229" i="16" s="1"/>
  <c r="AQ400" i="4" a="1"/>
  <c r="AQ400" i="4" s="1"/>
  <c r="AK233" i="16" s="1"/>
  <c r="AN402" i="4" a="1"/>
  <c r="AN402" i="4" s="1"/>
  <c r="AM226" i="16" s="1"/>
  <c r="AO400" i="4" a="1"/>
  <c r="AO400" i="4" s="1"/>
  <c r="AK227" i="16" s="1"/>
  <c r="BA401" i="4" a="1"/>
  <c r="BA401" i="4" s="1"/>
  <c r="AL238" i="16" s="1"/>
  <c r="J485" i="4" l="1"/>
  <c r="BF485" i="4" s="1"/>
  <c r="L485" i="4"/>
  <c r="BH485" i="4" s="1"/>
  <c r="G485" i="4"/>
  <c r="BC485" i="4" s="1"/>
  <c r="M485" i="4"/>
  <c r="BI485" i="4" s="1"/>
  <c r="U486" i="4"/>
  <c r="BQ486" i="4" s="1"/>
  <c r="O485" i="4"/>
  <c r="BK485" i="4" s="1"/>
  <c r="P485" i="4"/>
  <c r="BL485" i="4" s="1"/>
  <c r="T485" i="4"/>
  <c r="BP485" i="4" s="1"/>
  <c r="R485" i="4"/>
  <c r="BN485" i="4" s="1"/>
  <c r="S485" i="4"/>
  <c r="BO485" i="4" s="1"/>
  <c r="Q485" i="4"/>
  <c r="BM485" i="4" s="1"/>
  <c r="K485" i="4"/>
  <c r="BG485" i="4" s="1"/>
  <c r="I485" i="4"/>
  <c r="BE485" i="4" s="1"/>
  <c r="H485" i="4"/>
  <c r="BD485" i="4" s="1"/>
  <c r="AM15" i="16"/>
  <c r="AG26" i="29"/>
  <c r="AM21" i="16"/>
  <c r="AG35" i="29"/>
  <c r="AD30" i="29"/>
  <c r="AJ23" i="16"/>
  <c r="AJ14" i="16"/>
  <c r="AD25" i="29"/>
  <c r="AL20" i="16"/>
  <c r="AF34" i="29"/>
  <c r="AK22" i="16"/>
  <c r="AE29" i="29"/>
  <c r="AK18" i="16"/>
  <c r="AE32" i="29"/>
  <c r="AJ24" i="16"/>
  <c r="AD31" i="29"/>
  <c r="AJ19" i="16"/>
  <c r="AD33" i="29"/>
  <c r="AJ26" i="16"/>
  <c r="AD37" i="29"/>
  <c r="AL27" i="16"/>
  <c r="AF38" i="29"/>
  <c r="AJ25" i="16"/>
  <c r="AD36" i="29"/>
  <c r="AK16" i="16"/>
  <c r="AE27" i="29"/>
  <c r="AJ17" i="16"/>
  <c r="AD28" i="29"/>
  <c r="AM400" i="4" a="1"/>
  <c r="AM400" i="4" s="1"/>
  <c r="AK225" i="16" s="1"/>
  <c r="AP400" i="4" a="1"/>
  <c r="AP400" i="4" s="1"/>
  <c r="AK228" i="16" s="1"/>
  <c r="AY400" i="4" a="1"/>
  <c r="AY400" i="4" s="1"/>
  <c r="AK236" i="16" s="1"/>
  <c r="AX403" i="4" a="1"/>
  <c r="AX403" i="4" s="1"/>
  <c r="AN232" i="16" s="1"/>
  <c r="AS400" i="4" a="1"/>
  <c r="AS400" i="4" s="1"/>
  <c r="AK235" i="16" s="1"/>
  <c r="AR400" i="4" a="1"/>
  <c r="AR400" i="4" s="1"/>
  <c r="AK234" i="16" s="1"/>
  <c r="AV400" i="4" a="1"/>
  <c r="AV400" i="4" s="1"/>
  <c r="AK230" i="16" s="1"/>
  <c r="AU401" i="4" a="1"/>
  <c r="AU401" i="4" s="1"/>
  <c r="AL229" i="16" s="1"/>
  <c r="AZ400" i="4" a="1"/>
  <c r="AZ400" i="4" s="1"/>
  <c r="AK237" i="16" s="1"/>
  <c r="AN403" i="4" a="1"/>
  <c r="AN403" i="4" s="1"/>
  <c r="AN226" i="16" s="1"/>
  <c r="BA402" i="4" a="1"/>
  <c r="BA402" i="4" s="1"/>
  <c r="AM238" i="16" s="1"/>
  <c r="AW402" i="4" a="1"/>
  <c r="AW402" i="4" s="1"/>
  <c r="AM231" i="16" s="1"/>
  <c r="AO401" i="4" a="1"/>
  <c r="AO401" i="4" s="1"/>
  <c r="AL227" i="16" s="1"/>
  <c r="AQ401" i="4" a="1"/>
  <c r="AQ401" i="4" s="1"/>
  <c r="AL233" i="16" s="1"/>
  <c r="H486" i="4" l="1"/>
  <c r="BD486" i="4" s="1"/>
  <c r="I486" i="4"/>
  <c r="BE486" i="4" s="1"/>
  <c r="K486" i="4"/>
  <c r="BG486" i="4" s="1"/>
  <c r="Q486" i="4"/>
  <c r="BM486" i="4" s="1"/>
  <c r="S486" i="4"/>
  <c r="BO486" i="4" s="1"/>
  <c r="R486" i="4"/>
  <c r="BN486" i="4" s="1"/>
  <c r="T486" i="4"/>
  <c r="BP486" i="4" s="1"/>
  <c r="P486" i="4"/>
  <c r="BL486" i="4" s="1"/>
  <c r="O486" i="4"/>
  <c r="BK486" i="4" s="1"/>
  <c r="U487" i="4"/>
  <c r="BQ487" i="4" s="1"/>
  <c r="M486" i="4"/>
  <c r="BI486" i="4" s="1"/>
  <c r="G486" i="4"/>
  <c r="BC486" i="4" s="1"/>
  <c r="L486" i="4"/>
  <c r="BH486" i="4" s="1"/>
  <c r="J486" i="4"/>
  <c r="BF486" i="4" s="1"/>
  <c r="AK17" i="16"/>
  <c r="AE28" i="29"/>
  <c r="AL16" i="16"/>
  <c r="AF27" i="29"/>
  <c r="AM20" i="16"/>
  <c r="AG34" i="29"/>
  <c r="AK23" i="16"/>
  <c r="AE30" i="29"/>
  <c r="AE25" i="29"/>
  <c r="AK14" i="16"/>
  <c r="AE33" i="29"/>
  <c r="AK19" i="16"/>
  <c r="AM27" i="16"/>
  <c r="AG38" i="29"/>
  <c r="AK24" i="16"/>
  <c r="AE31" i="29"/>
  <c r="AN15" i="16"/>
  <c r="AH26" i="29"/>
  <c r="AK26" i="16"/>
  <c r="AE37" i="29"/>
  <c r="AN21" i="16"/>
  <c r="AH35" i="29"/>
  <c r="AL22" i="16"/>
  <c r="AF29" i="29"/>
  <c r="AL18" i="16"/>
  <c r="AF32" i="29"/>
  <c r="AE36" i="29"/>
  <c r="AK25" i="16"/>
  <c r="AM401" i="4" a="1"/>
  <c r="AM401" i="4" s="1"/>
  <c r="AL225" i="16" s="1"/>
  <c r="AP401" i="4" a="1"/>
  <c r="AP401" i="4" s="1"/>
  <c r="AL228" i="16" s="1"/>
  <c r="AY401" i="4" a="1"/>
  <c r="AY401" i="4" s="1"/>
  <c r="AL236" i="16" s="1"/>
  <c r="AR401" i="4" a="1"/>
  <c r="AR401" i="4" s="1"/>
  <c r="AL234" i="16" s="1"/>
  <c r="AX404" i="4" a="1"/>
  <c r="AX404" i="4" s="1"/>
  <c r="AO232" i="16" s="1"/>
  <c r="AS401" i="4" a="1"/>
  <c r="AS401" i="4" s="1"/>
  <c r="AL235" i="16" s="1"/>
  <c r="AV401" i="4" a="1"/>
  <c r="AV401" i="4" s="1"/>
  <c r="AL230" i="16" s="1"/>
  <c r="BA403" i="4" a="1"/>
  <c r="BA403" i="4" s="1"/>
  <c r="AN238" i="16" s="1"/>
  <c r="AO402" i="4" a="1"/>
  <c r="AO402" i="4" s="1"/>
  <c r="AM227" i="16" s="1"/>
  <c r="AN404" i="4" a="1"/>
  <c r="AN404" i="4" s="1"/>
  <c r="AO226" i="16" s="1"/>
  <c r="AZ401" i="4" a="1"/>
  <c r="AZ401" i="4" s="1"/>
  <c r="AL237" i="16" s="1"/>
  <c r="AW403" i="4" a="1"/>
  <c r="AW403" i="4" s="1"/>
  <c r="AN231" i="16" s="1"/>
  <c r="AQ402" i="4" a="1"/>
  <c r="AQ402" i="4" s="1"/>
  <c r="AM233" i="16" s="1"/>
  <c r="AU402" i="4" a="1"/>
  <c r="AU402" i="4" s="1"/>
  <c r="AM229" i="16" s="1"/>
  <c r="J487" i="4" l="1"/>
  <c r="BF487" i="4" s="1"/>
  <c r="L487" i="4"/>
  <c r="BH487" i="4" s="1"/>
  <c r="G487" i="4"/>
  <c r="BC487" i="4" s="1"/>
  <c r="M487" i="4"/>
  <c r="BI487" i="4" s="1"/>
  <c r="U488" i="4"/>
  <c r="BQ488" i="4" s="1"/>
  <c r="O487" i="4"/>
  <c r="BK487" i="4" s="1"/>
  <c r="P487" i="4"/>
  <c r="BL487" i="4" s="1"/>
  <c r="T487" i="4"/>
  <c r="BP487" i="4" s="1"/>
  <c r="R487" i="4"/>
  <c r="BN487" i="4" s="1"/>
  <c r="S487" i="4"/>
  <c r="BO487" i="4" s="1"/>
  <c r="Q487" i="4"/>
  <c r="BM487" i="4" s="1"/>
  <c r="K487" i="4"/>
  <c r="BG487" i="4" s="1"/>
  <c r="I487" i="4"/>
  <c r="BE487" i="4" s="1"/>
  <c r="H487" i="4"/>
  <c r="BD487" i="4" s="1"/>
  <c r="AL19" i="16"/>
  <c r="AF33" i="29"/>
  <c r="AN20" i="16"/>
  <c r="AH34" i="29"/>
  <c r="AF31" i="29"/>
  <c r="AL24" i="16"/>
  <c r="AL14" i="16"/>
  <c r="AF25" i="29"/>
  <c r="AL26" i="16"/>
  <c r="AF37" i="29"/>
  <c r="AO21" i="16"/>
  <c r="AI35" i="29"/>
  <c r="AO15" i="16"/>
  <c r="AI26" i="29"/>
  <c r="AL23" i="16"/>
  <c r="AF30" i="29"/>
  <c r="AF36" i="29"/>
  <c r="AL25" i="16"/>
  <c r="AM22" i="16"/>
  <c r="AG29" i="29"/>
  <c r="AM16" i="16"/>
  <c r="AG27" i="29"/>
  <c r="AM18" i="16"/>
  <c r="AG32" i="29"/>
  <c r="AN27" i="16"/>
  <c r="AH38" i="29"/>
  <c r="AF28" i="29"/>
  <c r="AL17" i="16"/>
  <c r="AM402" i="4" a="1"/>
  <c r="AM402" i="4" s="1"/>
  <c r="AM225" i="16" s="1"/>
  <c r="AP402" i="4" a="1"/>
  <c r="AP402" i="4" s="1"/>
  <c r="AM228" i="16" s="1"/>
  <c r="AY402" i="4" a="1"/>
  <c r="AY402" i="4" s="1"/>
  <c r="AM236" i="16" s="1"/>
  <c r="AX405" i="4" a="1"/>
  <c r="AX405" i="4" s="1"/>
  <c r="AP232" i="16" s="1"/>
  <c r="AR402" i="4" a="1"/>
  <c r="AR402" i="4" s="1"/>
  <c r="AM234" i="16" s="1"/>
  <c r="AS402" i="4" a="1"/>
  <c r="AS402" i="4" s="1"/>
  <c r="AM235" i="16" s="1"/>
  <c r="AV402" i="4" a="1"/>
  <c r="AV402" i="4" s="1"/>
  <c r="AM230" i="16" s="1"/>
  <c r="AQ403" i="4" a="1"/>
  <c r="AQ403" i="4" s="1"/>
  <c r="AN233" i="16" s="1"/>
  <c r="AW404" i="4" a="1"/>
  <c r="AW404" i="4" s="1"/>
  <c r="AO231" i="16" s="1"/>
  <c r="AU403" i="4" a="1"/>
  <c r="AU403" i="4" s="1"/>
  <c r="AN229" i="16" s="1"/>
  <c r="AZ402" i="4" a="1"/>
  <c r="AZ402" i="4" s="1"/>
  <c r="AM237" i="16" s="1"/>
  <c r="AN405" i="4" a="1"/>
  <c r="AN405" i="4" s="1"/>
  <c r="AP226" i="16" s="1"/>
  <c r="AO403" i="4" a="1"/>
  <c r="AO403" i="4" s="1"/>
  <c r="AN227" i="16" s="1"/>
  <c r="BA404" i="4" a="1"/>
  <c r="BA404" i="4" s="1"/>
  <c r="AO238" i="16" s="1"/>
  <c r="H488" i="4" l="1"/>
  <c r="BD488" i="4" s="1"/>
  <c r="I488" i="4"/>
  <c r="BE488" i="4" s="1"/>
  <c r="K488" i="4"/>
  <c r="BG488" i="4" s="1"/>
  <c r="Q488" i="4"/>
  <c r="BM488" i="4" s="1"/>
  <c r="S488" i="4"/>
  <c r="BO488" i="4" s="1"/>
  <c r="R488" i="4"/>
  <c r="BN488" i="4" s="1"/>
  <c r="T488" i="4"/>
  <c r="BP488" i="4" s="1"/>
  <c r="P488" i="4"/>
  <c r="BL488" i="4" s="1"/>
  <c r="O488" i="4"/>
  <c r="BK488" i="4" s="1"/>
  <c r="U489" i="4"/>
  <c r="BQ489" i="4" s="1"/>
  <c r="M488" i="4"/>
  <c r="BI488" i="4" s="1"/>
  <c r="G488" i="4"/>
  <c r="BC488" i="4" s="1"/>
  <c r="L488" i="4"/>
  <c r="BH488" i="4" s="1"/>
  <c r="J488" i="4"/>
  <c r="BF488" i="4" s="1"/>
  <c r="AN22" i="16"/>
  <c r="AH29" i="29"/>
  <c r="AM17" i="16"/>
  <c r="AG28" i="29"/>
  <c r="AP15" i="16"/>
  <c r="AJ26" i="29"/>
  <c r="AM19" i="16"/>
  <c r="AG33" i="29"/>
  <c r="AM14" i="16"/>
  <c r="AG25" i="29"/>
  <c r="AM24" i="16"/>
  <c r="AG31" i="29"/>
  <c r="AG30" i="29"/>
  <c r="AM23" i="16"/>
  <c r="AO27" i="16"/>
  <c r="AI38" i="29"/>
  <c r="AM26" i="16"/>
  <c r="AG37" i="29"/>
  <c r="AN18" i="16"/>
  <c r="AH32" i="29"/>
  <c r="AO20" i="16"/>
  <c r="AI34" i="29"/>
  <c r="AP21" i="16"/>
  <c r="AJ35" i="29"/>
  <c r="AG36" i="29"/>
  <c r="AM25" i="16"/>
  <c r="AN16" i="16"/>
  <c r="AH27" i="29"/>
  <c r="AM403" i="4" a="1"/>
  <c r="AM403" i="4" s="1"/>
  <c r="AN225" i="16" s="1"/>
  <c r="AP403" i="4" a="1"/>
  <c r="AP403" i="4" s="1"/>
  <c r="AN228" i="16" s="1"/>
  <c r="AY403" i="4" a="1"/>
  <c r="AY403" i="4" s="1"/>
  <c r="AN236" i="16" s="1"/>
  <c r="AS403" i="4" a="1"/>
  <c r="AS403" i="4" s="1"/>
  <c r="AN235" i="16" s="1"/>
  <c r="AR403" i="4" a="1"/>
  <c r="AR403" i="4" s="1"/>
  <c r="AN234" i="16" s="1"/>
  <c r="AV403" i="4" a="1"/>
  <c r="AV403" i="4" s="1"/>
  <c r="AN230" i="16" s="1"/>
  <c r="AX406" i="4" a="1"/>
  <c r="AX406" i="4" s="1"/>
  <c r="AQ232" i="16" s="1"/>
  <c r="BA405" i="4" a="1"/>
  <c r="BA405" i="4" s="1"/>
  <c r="AP238" i="16" s="1"/>
  <c r="AU404" i="4" a="1"/>
  <c r="AU404" i="4" s="1"/>
  <c r="AO229" i="16" s="1"/>
  <c r="AW405" i="4" a="1"/>
  <c r="AW405" i="4" s="1"/>
  <c r="AP231" i="16" s="1"/>
  <c r="AO404" i="4" a="1"/>
  <c r="AO404" i="4" s="1"/>
  <c r="AO227" i="16" s="1"/>
  <c r="AN406" i="4" a="1"/>
  <c r="AN406" i="4" s="1"/>
  <c r="AQ226" i="16" s="1"/>
  <c r="AZ403" i="4" a="1"/>
  <c r="AZ403" i="4" s="1"/>
  <c r="AN237" i="16" s="1"/>
  <c r="AQ404" i="4" a="1"/>
  <c r="AQ404" i="4" s="1"/>
  <c r="AO233" i="16" s="1"/>
  <c r="J489" i="4" l="1"/>
  <c r="BF489" i="4" s="1"/>
  <c r="L489" i="4"/>
  <c r="BH489" i="4" s="1"/>
  <c r="G489" i="4"/>
  <c r="BC489" i="4" s="1"/>
  <c r="M489" i="4"/>
  <c r="BI489" i="4" s="1"/>
  <c r="U490" i="4"/>
  <c r="BQ490" i="4" s="1"/>
  <c r="O489" i="4"/>
  <c r="BK489" i="4" s="1"/>
  <c r="P489" i="4"/>
  <c r="BL489" i="4" s="1"/>
  <c r="T489" i="4"/>
  <c r="BP489" i="4" s="1"/>
  <c r="R489" i="4"/>
  <c r="BN489" i="4" s="1"/>
  <c r="S489" i="4"/>
  <c r="BO489" i="4" s="1"/>
  <c r="Q489" i="4"/>
  <c r="BM489" i="4" s="1"/>
  <c r="K489" i="4"/>
  <c r="BG489" i="4" s="1"/>
  <c r="I489" i="4"/>
  <c r="BE489" i="4" s="1"/>
  <c r="H489" i="4"/>
  <c r="BD489" i="4" s="1"/>
  <c r="AP27" i="16"/>
  <c r="AJ38" i="29"/>
  <c r="AQ15" i="16"/>
  <c r="AK26" i="29"/>
  <c r="AN14" i="16"/>
  <c r="AH25" i="29"/>
  <c r="AN19" i="16"/>
  <c r="AH33" i="29"/>
  <c r="AH30" i="29"/>
  <c r="AN23" i="16"/>
  <c r="AN24" i="16"/>
  <c r="AH31" i="29"/>
  <c r="AO16" i="16"/>
  <c r="AI27" i="29"/>
  <c r="AO18" i="16"/>
  <c r="AI32" i="29"/>
  <c r="AN25" i="16"/>
  <c r="AH36" i="29"/>
  <c r="AP20" i="16"/>
  <c r="AJ34" i="29"/>
  <c r="AO22" i="16"/>
  <c r="AI29" i="29"/>
  <c r="AH37" i="29"/>
  <c r="AN26" i="16"/>
  <c r="AQ21" i="16"/>
  <c r="AK35" i="29"/>
  <c r="AN17" i="16"/>
  <c r="AH28" i="29"/>
  <c r="AM404" i="4" a="1"/>
  <c r="AM404" i="4" s="1"/>
  <c r="AO225" i="16" s="1"/>
  <c r="AP404" i="4" a="1"/>
  <c r="AP404" i="4" s="1"/>
  <c r="AO228" i="16" s="1"/>
  <c r="AY404" i="4" a="1"/>
  <c r="AY404" i="4" s="1"/>
  <c r="AO236" i="16" s="1"/>
  <c r="AV404" i="4" a="1"/>
  <c r="AV404" i="4" s="1"/>
  <c r="AO230" i="16" s="1"/>
  <c r="AX407" i="4" a="1"/>
  <c r="AX407" i="4" s="1"/>
  <c r="AR404" i="4" a="1"/>
  <c r="AR404" i="4" s="1"/>
  <c r="AO234" i="16" s="1"/>
  <c r="AS404" i="4" a="1"/>
  <c r="AS404" i="4" s="1"/>
  <c r="AO235" i="16" s="1"/>
  <c r="AO405" i="4" a="1"/>
  <c r="AO405" i="4" s="1"/>
  <c r="AP227" i="16" s="1"/>
  <c r="AZ404" i="4" a="1"/>
  <c r="AZ404" i="4" s="1"/>
  <c r="AO237" i="16" s="1"/>
  <c r="AW406" i="4" a="1"/>
  <c r="AW406" i="4" s="1"/>
  <c r="AQ231" i="16" s="1"/>
  <c r="AU405" i="4" a="1"/>
  <c r="AU405" i="4" s="1"/>
  <c r="AP229" i="16" s="1"/>
  <c r="AQ405" i="4" a="1"/>
  <c r="AQ405" i="4" s="1"/>
  <c r="AP233" i="16" s="1"/>
  <c r="BA406" i="4" a="1"/>
  <c r="BA406" i="4" s="1"/>
  <c r="AQ238" i="16" s="1"/>
  <c r="AN407" i="4" a="1"/>
  <c r="AN407" i="4" s="1"/>
  <c r="H490" i="4" l="1"/>
  <c r="BD490" i="4" s="1"/>
  <c r="I490" i="4"/>
  <c r="BE490" i="4" s="1"/>
  <c r="K490" i="4"/>
  <c r="BG490" i="4" s="1"/>
  <c r="Q490" i="4"/>
  <c r="BM490" i="4" s="1"/>
  <c r="S490" i="4"/>
  <c r="BO490" i="4" s="1"/>
  <c r="R490" i="4"/>
  <c r="BN490" i="4" s="1"/>
  <c r="T490" i="4"/>
  <c r="BP490" i="4" s="1"/>
  <c r="P490" i="4"/>
  <c r="BL490" i="4" s="1"/>
  <c r="O490" i="4"/>
  <c r="BK490" i="4" s="1"/>
  <c r="U491" i="4"/>
  <c r="BQ491" i="4" s="1"/>
  <c r="M490" i="4"/>
  <c r="BI490" i="4" s="1"/>
  <c r="G490" i="4"/>
  <c r="BC490" i="4" s="1"/>
  <c r="L490" i="4"/>
  <c r="BH490" i="4" s="1"/>
  <c r="J490" i="4"/>
  <c r="BF490" i="4" s="1"/>
  <c r="AP22" i="16"/>
  <c r="AJ29" i="29"/>
  <c r="AI31" i="29"/>
  <c r="AO24" i="16"/>
  <c r="AO14" i="16"/>
  <c r="AI25" i="29"/>
  <c r="AI30" i="29"/>
  <c r="AO23" i="16"/>
  <c r="AP18" i="16"/>
  <c r="AJ32" i="29"/>
  <c r="M38" i="16"/>
  <c r="AL35" i="29"/>
  <c r="M32" i="16"/>
  <c r="AL26" i="29"/>
  <c r="AQ20" i="16"/>
  <c r="AK34" i="29"/>
  <c r="AI33" i="29"/>
  <c r="AO19" i="16"/>
  <c r="AI37" i="29"/>
  <c r="AO26" i="16"/>
  <c r="AI36" i="29"/>
  <c r="AO25" i="16"/>
  <c r="AP16" i="16"/>
  <c r="AJ27" i="29"/>
  <c r="AQ27" i="16"/>
  <c r="AK38" i="29"/>
  <c r="AI28" i="29"/>
  <c r="AO17" i="16"/>
  <c r="AM405" i="4" a="1"/>
  <c r="AM405" i="4" s="1"/>
  <c r="AP225" i="16" s="1"/>
  <c r="AP405" i="4" a="1"/>
  <c r="AP405" i="4" s="1"/>
  <c r="AP228" i="16" s="1"/>
  <c r="AY405" i="4" a="1"/>
  <c r="AY405" i="4" s="1"/>
  <c r="AP236" i="16" s="1"/>
  <c r="AS405" i="4" a="1"/>
  <c r="AS405" i="4" s="1"/>
  <c r="AP235" i="16" s="1"/>
  <c r="AX408" i="4" a="1"/>
  <c r="AX408" i="4" s="1"/>
  <c r="AR405" i="4" a="1"/>
  <c r="AR405" i="4" s="1"/>
  <c r="AP234" i="16" s="1"/>
  <c r="AV405" i="4" a="1"/>
  <c r="AV405" i="4" s="1"/>
  <c r="AP230" i="16" s="1"/>
  <c r="BA407" i="4" a="1"/>
  <c r="BA407" i="4" s="1"/>
  <c r="AO406" i="4" a="1"/>
  <c r="AO406" i="4" s="1"/>
  <c r="AQ227" i="16" s="1"/>
  <c r="AQ406" i="4" a="1"/>
  <c r="AQ406" i="4" s="1"/>
  <c r="AQ233" i="16" s="1"/>
  <c r="AU406" i="4" a="1"/>
  <c r="AU406" i="4" s="1"/>
  <c r="AQ229" i="16" s="1"/>
  <c r="AW407" i="4" a="1"/>
  <c r="AW407" i="4" s="1"/>
  <c r="AN408" i="4" a="1"/>
  <c r="AN408" i="4" s="1"/>
  <c r="AZ405" i="4" a="1"/>
  <c r="AZ405" i="4" s="1"/>
  <c r="AP237" i="16" s="1"/>
  <c r="J491" i="4" l="1"/>
  <c r="BF491" i="4" s="1"/>
  <c r="L491" i="4"/>
  <c r="BH491" i="4" s="1"/>
  <c r="G491" i="4"/>
  <c r="BC491" i="4" s="1"/>
  <c r="M491" i="4"/>
  <c r="BI491" i="4" s="1"/>
  <c r="U492" i="4"/>
  <c r="BQ492" i="4" s="1"/>
  <c r="O491" i="4"/>
  <c r="BK491" i="4" s="1"/>
  <c r="P491" i="4"/>
  <c r="BL491" i="4" s="1"/>
  <c r="T491" i="4"/>
  <c r="BP491" i="4" s="1"/>
  <c r="R491" i="4"/>
  <c r="BN491" i="4" s="1"/>
  <c r="S491" i="4"/>
  <c r="BO491" i="4" s="1"/>
  <c r="Q491" i="4"/>
  <c r="BM491" i="4" s="1"/>
  <c r="K491" i="4"/>
  <c r="BG491" i="4" s="1"/>
  <c r="I491" i="4"/>
  <c r="BE491" i="4" s="1"/>
  <c r="H491" i="4"/>
  <c r="BD491" i="4" s="1"/>
  <c r="AP19" i="16"/>
  <c r="AJ33" i="29"/>
  <c r="AP23" i="16"/>
  <c r="AJ30" i="29"/>
  <c r="AP14" i="16"/>
  <c r="AJ25" i="29"/>
  <c r="M37" i="16"/>
  <c r="AL34" i="29"/>
  <c r="N38" i="16"/>
  <c r="AM35" i="29"/>
  <c r="AQ22" i="16"/>
  <c r="AK29" i="29"/>
  <c r="N32" i="16"/>
  <c r="AM26" i="29"/>
  <c r="AQ18" i="16"/>
  <c r="AK32" i="29"/>
  <c r="AJ31" i="29"/>
  <c r="AP24" i="16"/>
  <c r="AP26" i="16"/>
  <c r="AJ37" i="29"/>
  <c r="AQ16" i="16"/>
  <c r="AK27" i="29"/>
  <c r="AP25" i="16"/>
  <c r="AJ36" i="29"/>
  <c r="M44" i="16"/>
  <c r="AL38" i="29"/>
  <c r="AP17" i="16"/>
  <c r="AJ28" i="29"/>
  <c r="AM406" i="4" a="1"/>
  <c r="AM406" i="4" s="1"/>
  <c r="AQ225" i="16" s="1"/>
  <c r="AP406" i="4" a="1"/>
  <c r="AP406" i="4" s="1"/>
  <c r="AQ228" i="16" s="1"/>
  <c r="AY406" i="4" a="1"/>
  <c r="AY406" i="4" s="1"/>
  <c r="AQ236" i="16" s="1"/>
  <c r="AX409" i="4" a="1"/>
  <c r="AX409" i="4" s="1"/>
  <c r="AV406" i="4" a="1"/>
  <c r="AV406" i="4" s="1"/>
  <c r="AQ230" i="16" s="1"/>
  <c r="AR406" i="4" a="1"/>
  <c r="AR406" i="4" s="1"/>
  <c r="AQ234" i="16" s="1"/>
  <c r="AS406" i="4" a="1"/>
  <c r="AS406" i="4" s="1"/>
  <c r="AQ235" i="16" s="1"/>
  <c r="AW408" i="4" a="1"/>
  <c r="AW408" i="4" s="1"/>
  <c r="AQ407" i="4" a="1"/>
  <c r="AQ407" i="4" s="1"/>
  <c r="AO407" i="4" a="1"/>
  <c r="AO407" i="4" s="1"/>
  <c r="AU407" i="4" a="1"/>
  <c r="AU407" i="4" s="1"/>
  <c r="AN409" i="4" a="1"/>
  <c r="AN409" i="4" s="1"/>
  <c r="BA408" i="4" a="1"/>
  <c r="BA408" i="4" s="1"/>
  <c r="AZ406" i="4" a="1"/>
  <c r="AZ406" i="4" s="1"/>
  <c r="AQ237" i="16" s="1"/>
  <c r="H492" i="4" l="1"/>
  <c r="BD492" i="4" s="1"/>
  <c r="I492" i="4"/>
  <c r="BE492" i="4" s="1"/>
  <c r="K492" i="4"/>
  <c r="BG492" i="4" s="1"/>
  <c r="Q492" i="4"/>
  <c r="BM492" i="4" s="1"/>
  <c r="S492" i="4"/>
  <c r="BO492" i="4" s="1"/>
  <c r="R492" i="4"/>
  <c r="BN492" i="4" s="1"/>
  <c r="T492" i="4"/>
  <c r="BP492" i="4" s="1"/>
  <c r="P492" i="4"/>
  <c r="BL492" i="4" s="1"/>
  <c r="O492" i="4"/>
  <c r="BK492" i="4" s="1"/>
  <c r="U493" i="4"/>
  <c r="BQ493" i="4" s="1"/>
  <c r="M492" i="4"/>
  <c r="BI492" i="4" s="1"/>
  <c r="G492" i="4"/>
  <c r="BC492" i="4" s="1"/>
  <c r="L492" i="4"/>
  <c r="BH492" i="4" s="1"/>
  <c r="J492" i="4"/>
  <c r="BF492" i="4" s="1"/>
  <c r="AK31" i="29"/>
  <c r="AQ24" i="16"/>
  <c r="AQ17" i="16"/>
  <c r="AK28" i="29"/>
  <c r="AQ14" i="16"/>
  <c r="AK25" i="29"/>
  <c r="M35" i="16"/>
  <c r="AL32" i="29"/>
  <c r="AQ19" i="16"/>
  <c r="AK33" i="29"/>
  <c r="AK37" i="29"/>
  <c r="AQ26" i="16"/>
  <c r="AQ25" i="16"/>
  <c r="AK36" i="29"/>
  <c r="O32" i="16"/>
  <c r="AN26" i="29"/>
  <c r="AQ23" i="16"/>
  <c r="AK30" i="29"/>
  <c r="M33" i="16"/>
  <c r="AL27" i="29"/>
  <c r="M39" i="16"/>
  <c r="AL29" i="29"/>
  <c r="O38" i="16"/>
  <c r="AN35" i="29"/>
  <c r="N44" i="16"/>
  <c r="AM38" i="29"/>
  <c r="N37" i="16"/>
  <c r="AM34" i="29"/>
  <c r="AM407" i="4" a="1"/>
  <c r="AM407" i="4" s="1"/>
  <c r="AP407" i="4" a="1"/>
  <c r="AP407" i="4" s="1"/>
  <c r="AY407" i="4" a="1"/>
  <c r="AY407" i="4" s="1"/>
  <c r="AS407" i="4" a="1"/>
  <c r="AS407" i="4" s="1"/>
  <c r="AR407" i="4" a="1"/>
  <c r="AR407" i="4" s="1"/>
  <c r="AV407" i="4" a="1"/>
  <c r="AV407" i="4" s="1"/>
  <c r="AX410" i="4" a="1"/>
  <c r="AX410" i="4" s="1"/>
  <c r="BA409" i="4" a="1"/>
  <c r="BA409" i="4" s="1"/>
  <c r="AU408" i="4" a="1"/>
  <c r="AU408" i="4" s="1"/>
  <c r="AO408" i="4" a="1"/>
  <c r="AO408" i="4" s="1"/>
  <c r="AN410" i="4" a="1"/>
  <c r="AN410" i="4" s="1"/>
  <c r="AQ408" i="4" a="1"/>
  <c r="AQ408" i="4" s="1"/>
  <c r="AZ407" i="4" a="1"/>
  <c r="AZ407" i="4" s="1"/>
  <c r="AW409" i="4" a="1"/>
  <c r="AW409" i="4" s="1"/>
  <c r="J493" i="4" l="1"/>
  <c r="BF493" i="4" s="1"/>
  <c r="L493" i="4"/>
  <c r="BH493" i="4" s="1"/>
  <c r="G493" i="4"/>
  <c r="BC493" i="4" s="1"/>
  <c r="M493" i="4"/>
  <c r="BI493" i="4" s="1"/>
  <c r="U494" i="4"/>
  <c r="BQ494" i="4" s="1"/>
  <c r="O493" i="4"/>
  <c r="BK493" i="4" s="1"/>
  <c r="P493" i="4"/>
  <c r="BL493" i="4" s="1"/>
  <c r="T493" i="4"/>
  <c r="BP493" i="4" s="1"/>
  <c r="R493" i="4"/>
  <c r="BN493" i="4" s="1"/>
  <c r="S493" i="4"/>
  <c r="BO493" i="4" s="1"/>
  <c r="Q493" i="4"/>
  <c r="BM493" i="4" s="1"/>
  <c r="K493" i="4"/>
  <c r="BG493" i="4" s="1"/>
  <c r="I493" i="4"/>
  <c r="BE493" i="4" s="1"/>
  <c r="H493" i="4"/>
  <c r="BD493" i="4" s="1"/>
  <c r="M34" i="16"/>
  <c r="AL28" i="29"/>
  <c r="M31" i="16"/>
  <c r="AL25" i="29"/>
  <c r="AL33" i="29"/>
  <c r="M36" i="16"/>
  <c r="M43" i="16"/>
  <c r="AL37" i="29"/>
  <c r="P32" i="16"/>
  <c r="AO26" i="29"/>
  <c r="AL30" i="29"/>
  <c r="M40" i="16"/>
  <c r="N39" i="16"/>
  <c r="AM29" i="29"/>
  <c r="N33" i="16"/>
  <c r="AM27" i="29"/>
  <c r="AL31" i="29"/>
  <c r="M41" i="16"/>
  <c r="N35" i="16"/>
  <c r="AM32" i="29"/>
  <c r="AL36" i="29"/>
  <c r="M42" i="16"/>
  <c r="O37" i="16"/>
  <c r="AN34" i="29"/>
  <c r="O44" i="16"/>
  <c r="AN38" i="29"/>
  <c r="P38" i="16"/>
  <c r="AO35" i="29"/>
  <c r="AM408" i="4" a="1"/>
  <c r="AM408" i="4" s="1"/>
  <c r="AP408" i="4" a="1"/>
  <c r="AP408" i="4" s="1"/>
  <c r="AY408" i="4" a="1"/>
  <c r="AY408" i="4" s="1"/>
  <c r="AV408" i="4" a="1"/>
  <c r="AV408" i="4" s="1"/>
  <c r="AR408" i="4" a="1"/>
  <c r="AR408" i="4" s="1"/>
  <c r="AS408" i="4" a="1"/>
  <c r="AS408" i="4" s="1"/>
  <c r="AX411" i="4" a="1"/>
  <c r="AX411" i="4" s="1"/>
  <c r="Q249" i="16" s="1"/>
  <c r="AQ409" i="4" a="1"/>
  <c r="AQ409" i="4" s="1"/>
  <c r="AN411" i="4" a="1"/>
  <c r="AN411" i="4" s="1"/>
  <c r="Q243" i="16" s="1"/>
  <c r="AZ408" i="4" a="1"/>
  <c r="AZ408" i="4" s="1"/>
  <c r="AO409" i="4" a="1"/>
  <c r="AO409" i="4" s="1"/>
  <c r="AW410" i="4" a="1"/>
  <c r="AW410" i="4" s="1"/>
  <c r="AU409" i="4" a="1"/>
  <c r="AU409" i="4" s="1"/>
  <c r="BA410" i="4" a="1"/>
  <c r="BA410" i="4" s="1"/>
  <c r="H494" i="4" l="1"/>
  <c r="BD494" i="4" s="1"/>
  <c r="I494" i="4"/>
  <c r="BE494" i="4" s="1"/>
  <c r="K494" i="4"/>
  <c r="BG494" i="4" s="1"/>
  <c r="Q494" i="4"/>
  <c r="BM494" i="4" s="1"/>
  <c r="S494" i="4"/>
  <c r="BO494" i="4" s="1"/>
  <c r="R494" i="4"/>
  <c r="BN494" i="4" s="1"/>
  <c r="T494" i="4"/>
  <c r="BP494" i="4" s="1"/>
  <c r="P494" i="4"/>
  <c r="BL494" i="4" s="1"/>
  <c r="O494" i="4"/>
  <c r="BK494" i="4" s="1"/>
  <c r="U495" i="4"/>
  <c r="BQ495" i="4" s="1"/>
  <c r="M494" i="4"/>
  <c r="BI494" i="4" s="1"/>
  <c r="G494" i="4"/>
  <c r="BC494" i="4" s="1"/>
  <c r="L494" i="4"/>
  <c r="BH494" i="4" s="1"/>
  <c r="J494" i="4"/>
  <c r="BF494" i="4" s="1"/>
  <c r="N31" i="16"/>
  <c r="AM25" i="29"/>
  <c r="N41" i="16"/>
  <c r="AM31" i="29"/>
  <c r="O33" i="16"/>
  <c r="AN27" i="29"/>
  <c r="P37" i="16"/>
  <c r="AO34" i="29"/>
  <c r="N43" i="16"/>
  <c r="AM37" i="29"/>
  <c r="N40" i="16"/>
  <c r="AM30" i="29"/>
  <c r="AM33" i="29"/>
  <c r="N36" i="16"/>
  <c r="Q32" i="16"/>
  <c r="AP26" i="29"/>
  <c r="P44" i="16"/>
  <c r="AO38" i="29"/>
  <c r="AM36" i="29"/>
  <c r="N42" i="16"/>
  <c r="O39" i="16"/>
  <c r="AN29" i="29"/>
  <c r="N34" i="16"/>
  <c r="AM28" i="29"/>
  <c r="O35" i="16"/>
  <c r="AN32" i="29"/>
  <c r="Q38" i="16"/>
  <c r="AP35" i="29"/>
  <c r="AM409" i="4" a="1"/>
  <c r="AM409" i="4" s="1"/>
  <c r="AP409" i="4" a="1"/>
  <c r="AP409" i="4" s="1"/>
  <c r="AY409" i="4" a="1"/>
  <c r="AY409" i="4" s="1"/>
  <c r="AS409" i="4" a="1"/>
  <c r="AS409" i="4" s="1"/>
  <c r="AV409" i="4" a="1"/>
  <c r="AV409" i="4" s="1"/>
  <c r="AR409" i="4" a="1"/>
  <c r="AR409" i="4" s="1"/>
  <c r="AX412" i="4" a="1"/>
  <c r="AX412" i="4" s="1"/>
  <c r="R249" i="16" s="1"/>
  <c r="AU410" i="4" a="1"/>
  <c r="AU410" i="4" s="1"/>
  <c r="AW411" i="4" a="1"/>
  <c r="AW411" i="4" s="1"/>
  <c r="Q248" i="16" s="1"/>
  <c r="AN412" i="4" a="1"/>
  <c r="AN412" i="4" s="1"/>
  <c r="R243" i="16" s="1"/>
  <c r="BA411" i="4" a="1"/>
  <c r="BA411" i="4" s="1"/>
  <c r="Q255" i="16" s="1"/>
  <c r="AO410" i="4" a="1"/>
  <c r="AO410" i="4" s="1"/>
  <c r="AQ410" i="4" a="1"/>
  <c r="AQ410" i="4" s="1"/>
  <c r="AZ409" i="4" a="1"/>
  <c r="AZ409" i="4" s="1"/>
  <c r="J495" i="4" l="1"/>
  <c r="BF495" i="4" s="1"/>
  <c r="L495" i="4"/>
  <c r="BH495" i="4" s="1"/>
  <c r="G495" i="4"/>
  <c r="BC495" i="4" s="1"/>
  <c r="M495" i="4"/>
  <c r="BI495" i="4" s="1"/>
  <c r="U496" i="4"/>
  <c r="BQ496" i="4" s="1"/>
  <c r="O495" i="4"/>
  <c r="BK495" i="4" s="1"/>
  <c r="P495" i="4"/>
  <c r="BL495" i="4" s="1"/>
  <c r="T495" i="4"/>
  <c r="BP495" i="4" s="1"/>
  <c r="R495" i="4"/>
  <c r="BN495" i="4" s="1"/>
  <c r="S495" i="4"/>
  <c r="BO495" i="4" s="1"/>
  <c r="Q495" i="4"/>
  <c r="BM495" i="4" s="1"/>
  <c r="K495" i="4"/>
  <c r="BG495" i="4" s="1"/>
  <c r="I495" i="4"/>
  <c r="BE495" i="4" s="1"/>
  <c r="H495" i="4"/>
  <c r="BD495" i="4" s="1"/>
  <c r="O34" i="16"/>
  <c r="AN28" i="29"/>
  <c r="O31" i="16"/>
  <c r="AN25" i="29"/>
  <c r="O40" i="16"/>
  <c r="AN30" i="29"/>
  <c r="P33" i="16"/>
  <c r="AO27" i="29"/>
  <c r="R38" i="16"/>
  <c r="AQ35" i="29"/>
  <c r="Q44" i="16"/>
  <c r="AP38" i="29"/>
  <c r="O36" i="16"/>
  <c r="AN33" i="29"/>
  <c r="R32" i="16"/>
  <c r="AQ26" i="29"/>
  <c r="AN31" i="29"/>
  <c r="O41" i="16"/>
  <c r="Q37" i="16"/>
  <c r="AP34" i="29"/>
  <c r="AN36" i="29"/>
  <c r="O42" i="16"/>
  <c r="AN37" i="29"/>
  <c r="O43" i="16"/>
  <c r="P39" i="16"/>
  <c r="AO29" i="29"/>
  <c r="P35" i="16"/>
  <c r="AO32" i="29"/>
  <c r="AM410" i="4" a="1"/>
  <c r="AM410" i="4" s="1"/>
  <c r="AP410" i="4" a="1"/>
  <c r="AP410" i="4" s="1"/>
  <c r="AY410" i="4" a="1"/>
  <c r="AY410" i="4" s="1"/>
  <c r="AX413" i="4" a="1"/>
  <c r="AX413" i="4" s="1"/>
  <c r="S249" i="16" s="1"/>
  <c r="AR410" i="4" a="1"/>
  <c r="AR410" i="4" s="1"/>
  <c r="AS410" i="4" a="1"/>
  <c r="AS410" i="4" s="1"/>
  <c r="AV410" i="4" a="1"/>
  <c r="AV410" i="4" s="1"/>
  <c r="AQ411" i="4" a="1"/>
  <c r="AQ411" i="4" s="1"/>
  <c r="Q250" i="16" s="1"/>
  <c r="AN413" i="4" a="1"/>
  <c r="AN413" i="4" s="1"/>
  <c r="S243" i="16" s="1"/>
  <c r="AO411" i="4" a="1"/>
  <c r="AO411" i="4" s="1"/>
  <c r="Q244" i="16" s="1"/>
  <c r="BA412" i="4" a="1"/>
  <c r="BA412" i="4" s="1"/>
  <c r="R255" i="16" s="1"/>
  <c r="AW412" i="4" a="1"/>
  <c r="AW412" i="4" s="1"/>
  <c r="R248" i="16" s="1"/>
  <c r="AZ410" i="4" a="1"/>
  <c r="AZ410" i="4" s="1"/>
  <c r="AU411" i="4" a="1"/>
  <c r="AU411" i="4" s="1"/>
  <c r="Q246" i="16" s="1"/>
  <c r="H496" i="4" l="1"/>
  <c r="BD496" i="4" s="1"/>
  <c r="I496" i="4"/>
  <c r="BE496" i="4" s="1"/>
  <c r="K496" i="4"/>
  <c r="BG496" i="4" s="1"/>
  <c r="Q496" i="4"/>
  <c r="BM496" i="4" s="1"/>
  <c r="S496" i="4"/>
  <c r="BO496" i="4" s="1"/>
  <c r="R496" i="4"/>
  <c r="BN496" i="4" s="1"/>
  <c r="T496" i="4"/>
  <c r="BP496" i="4" s="1"/>
  <c r="P496" i="4"/>
  <c r="BL496" i="4" s="1"/>
  <c r="O496" i="4"/>
  <c r="BK496" i="4" s="1"/>
  <c r="U497" i="4"/>
  <c r="BQ497" i="4" s="1"/>
  <c r="M496" i="4"/>
  <c r="BI496" i="4" s="1"/>
  <c r="G496" i="4"/>
  <c r="BC496" i="4" s="1"/>
  <c r="L496" i="4"/>
  <c r="BH496" i="4" s="1"/>
  <c r="J496" i="4"/>
  <c r="BF496" i="4" s="1"/>
  <c r="AO33" i="29"/>
  <c r="P36" i="16"/>
  <c r="P34" i="16"/>
  <c r="AO28" i="29"/>
  <c r="R37" i="16"/>
  <c r="AQ34" i="29"/>
  <c r="R44" i="16"/>
  <c r="AQ38" i="29"/>
  <c r="P31" i="16"/>
  <c r="AO25" i="29"/>
  <c r="P41" i="16"/>
  <c r="AO31" i="29"/>
  <c r="P40" i="16"/>
  <c r="AO30" i="29"/>
  <c r="Q35" i="16"/>
  <c r="AP32" i="29"/>
  <c r="Q33" i="16"/>
  <c r="AP27" i="29"/>
  <c r="S32" i="16"/>
  <c r="AR26" i="29"/>
  <c r="S38" i="16"/>
  <c r="AR35" i="29"/>
  <c r="P42" i="16"/>
  <c r="AO36" i="29"/>
  <c r="P43" i="16"/>
  <c r="AO37" i="29"/>
  <c r="Q39" i="16"/>
  <c r="AP29" i="29"/>
  <c r="AM411" i="4" a="1"/>
  <c r="AM411" i="4" s="1"/>
  <c r="Q242" i="16" s="1"/>
  <c r="AP411" i="4" a="1"/>
  <c r="AP411" i="4" s="1"/>
  <c r="Q245" i="16" s="1"/>
  <c r="AY411" i="4" a="1"/>
  <c r="AY411" i="4" s="1"/>
  <c r="Q253" i="16" s="1"/>
  <c r="AS411" i="4" a="1"/>
  <c r="AS411" i="4" s="1"/>
  <c r="Q252" i="16" s="1"/>
  <c r="AR411" i="4" a="1"/>
  <c r="AR411" i="4" s="1"/>
  <c r="Q251" i="16" s="1"/>
  <c r="AX414" i="4" a="1"/>
  <c r="AX414" i="4" s="1"/>
  <c r="T249" i="16" s="1"/>
  <c r="AV411" i="4" a="1"/>
  <c r="AV411" i="4" s="1"/>
  <c r="Q247" i="16" s="1"/>
  <c r="AO412" i="4" a="1"/>
  <c r="AO412" i="4" s="1"/>
  <c r="R244" i="16" s="1"/>
  <c r="AW413" i="4" a="1"/>
  <c r="AW413" i="4" s="1"/>
  <c r="S248" i="16" s="1"/>
  <c r="BA413" i="4" a="1"/>
  <c r="BA413" i="4" s="1"/>
  <c r="S255" i="16" s="1"/>
  <c r="AU412" i="4" a="1"/>
  <c r="AU412" i="4" s="1"/>
  <c r="R246" i="16" s="1"/>
  <c r="AN414" i="4" a="1"/>
  <c r="AN414" i="4" s="1"/>
  <c r="T243" i="16" s="1"/>
  <c r="AQ412" i="4" a="1"/>
  <c r="AQ412" i="4" s="1"/>
  <c r="R250" i="16" s="1"/>
  <c r="AZ411" i="4" a="1"/>
  <c r="AZ411" i="4" s="1"/>
  <c r="Q254" i="16" s="1"/>
  <c r="J497" i="4" l="1"/>
  <c r="BF497" i="4" s="1"/>
  <c r="L497" i="4"/>
  <c r="BH497" i="4" s="1"/>
  <c r="G497" i="4"/>
  <c r="BC497" i="4" s="1"/>
  <c r="M497" i="4"/>
  <c r="BI497" i="4" s="1"/>
  <c r="U498" i="4"/>
  <c r="BQ498" i="4" s="1"/>
  <c r="O497" i="4"/>
  <c r="BK497" i="4" s="1"/>
  <c r="P497" i="4"/>
  <c r="BL497" i="4" s="1"/>
  <c r="T497" i="4"/>
  <c r="BP497" i="4" s="1"/>
  <c r="R497" i="4"/>
  <c r="BN497" i="4" s="1"/>
  <c r="S497" i="4"/>
  <c r="BO497" i="4" s="1"/>
  <c r="Q497" i="4"/>
  <c r="BM497" i="4" s="1"/>
  <c r="K497" i="4"/>
  <c r="BG497" i="4" s="1"/>
  <c r="I497" i="4"/>
  <c r="BE497" i="4" s="1"/>
  <c r="H497" i="4"/>
  <c r="BD497" i="4" s="1"/>
  <c r="Q36" i="16"/>
  <c r="AP33" i="29"/>
  <c r="Q31" i="16"/>
  <c r="AP25" i="29"/>
  <c r="R39" i="16"/>
  <c r="AQ29" i="29"/>
  <c r="T32" i="16"/>
  <c r="AS26" i="29"/>
  <c r="R35" i="16"/>
  <c r="AQ32" i="29"/>
  <c r="T38" i="16"/>
  <c r="AS35" i="29"/>
  <c r="AP30" i="29"/>
  <c r="Q40" i="16"/>
  <c r="S44" i="16"/>
  <c r="AR38" i="29"/>
  <c r="AP37" i="29"/>
  <c r="Q43" i="16"/>
  <c r="S37" i="16"/>
  <c r="AR34" i="29"/>
  <c r="AP31" i="29"/>
  <c r="Q41" i="16"/>
  <c r="AP36" i="29"/>
  <c r="Q42" i="16"/>
  <c r="R33" i="16"/>
  <c r="AQ27" i="29"/>
  <c r="Q34" i="16"/>
  <c r="AP28" i="29"/>
  <c r="AM412" i="4" a="1"/>
  <c r="AM412" i="4" s="1"/>
  <c r="R242" i="16" s="1"/>
  <c r="AP412" i="4" a="1"/>
  <c r="AP412" i="4" s="1"/>
  <c r="R245" i="16" s="1"/>
  <c r="AY412" i="4" a="1"/>
  <c r="AY412" i="4" s="1"/>
  <c r="R253" i="16" s="1"/>
  <c r="AX415" i="4" a="1"/>
  <c r="AX415" i="4" s="1"/>
  <c r="U249" i="16" s="1"/>
  <c r="AS412" i="4" a="1"/>
  <c r="AS412" i="4" s="1"/>
  <c r="R252" i="16" s="1"/>
  <c r="AV412" i="4" a="1"/>
  <c r="AV412" i="4" s="1"/>
  <c r="R247" i="16" s="1"/>
  <c r="AR412" i="4" a="1"/>
  <c r="AR412" i="4" s="1"/>
  <c r="R251" i="16" s="1"/>
  <c r="AZ412" i="4" a="1"/>
  <c r="AZ412" i="4" s="1"/>
  <c r="R254" i="16" s="1"/>
  <c r="AN415" i="4" a="1"/>
  <c r="AN415" i="4" s="1"/>
  <c r="U243" i="16" s="1"/>
  <c r="BA414" i="4" a="1"/>
  <c r="BA414" i="4" s="1"/>
  <c r="T255" i="16" s="1"/>
  <c r="AQ413" i="4" a="1"/>
  <c r="AQ413" i="4" s="1"/>
  <c r="S250" i="16" s="1"/>
  <c r="AU413" i="4" a="1"/>
  <c r="AU413" i="4" s="1"/>
  <c r="S246" i="16" s="1"/>
  <c r="AW414" i="4" a="1"/>
  <c r="AW414" i="4" s="1"/>
  <c r="T248" i="16" s="1"/>
  <c r="AO413" i="4" a="1"/>
  <c r="AO413" i="4" s="1"/>
  <c r="S244" i="16" s="1"/>
  <c r="H498" i="4" l="1"/>
  <c r="BD498" i="4" s="1"/>
  <c r="I498" i="4"/>
  <c r="BE498" i="4" s="1"/>
  <c r="K498" i="4"/>
  <c r="BG498" i="4" s="1"/>
  <c r="Q498" i="4"/>
  <c r="BM498" i="4" s="1"/>
  <c r="S498" i="4"/>
  <c r="BO498" i="4" s="1"/>
  <c r="R498" i="4"/>
  <c r="BN498" i="4" s="1"/>
  <c r="T498" i="4"/>
  <c r="BP498" i="4" s="1"/>
  <c r="P498" i="4"/>
  <c r="BL498" i="4" s="1"/>
  <c r="O498" i="4"/>
  <c r="BK498" i="4" s="1"/>
  <c r="U499" i="4"/>
  <c r="BQ499" i="4" s="1"/>
  <c r="M498" i="4"/>
  <c r="BI498" i="4" s="1"/>
  <c r="G498" i="4"/>
  <c r="BC498" i="4" s="1"/>
  <c r="L498" i="4"/>
  <c r="BH498" i="4" s="1"/>
  <c r="J498" i="4"/>
  <c r="BF498" i="4" s="1"/>
  <c r="R34" i="16"/>
  <c r="AQ28" i="29"/>
  <c r="R31" i="16"/>
  <c r="AQ25" i="29"/>
  <c r="S35" i="16"/>
  <c r="AR32" i="29"/>
  <c r="AQ30" i="29"/>
  <c r="R40" i="16"/>
  <c r="R36" i="16"/>
  <c r="AQ33" i="29"/>
  <c r="S39" i="16"/>
  <c r="AR29" i="29"/>
  <c r="AQ31" i="29"/>
  <c r="R41" i="16"/>
  <c r="U38" i="16"/>
  <c r="AT35" i="29"/>
  <c r="U32" i="16"/>
  <c r="AT26" i="29"/>
  <c r="T44" i="16"/>
  <c r="AS38" i="29"/>
  <c r="S33" i="16"/>
  <c r="AR27" i="29"/>
  <c r="T37" i="16"/>
  <c r="AS34" i="29"/>
  <c r="R43" i="16"/>
  <c r="AQ37" i="29"/>
  <c r="AQ36" i="29"/>
  <c r="R42" i="16"/>
  <c r="AM413" i="4" a="1"/>
  <c r="AM413" i="4" s="1"/>
  <c r="S242" i="16" s="1"/>
  <c r="AP413" i="4" a="1"/>
  <c r="AP413" i="4" s="1"/>
  <c r="S245" i="16" s="1"/>
  <c r="AY413" i="4" a="1"/>
  <c r="AY413" i="4" s="1"/>
  <c r="S253" i="16" s="1"/>
  <c r="AV413" i="4" a="1"/>
  <c r="AV413" i="4" s="1"/>
  <c r="S247" i="16" s="1"/>
  <c r="AS413" i="4" a="1"/>
  <c r="AS413" i="4" s="1"/>
  <c r="S252" i="16" s="1"/>
  <c r="AR413" i="4" a="1"/>
  <c r="AR413" i="4" s="1"/>
  <c r="S251" i="16" s="1"/>
  <c r="AX416" i="4" a="1"/>
  <c r="AX416" i="4" s="1"/>
  <c r="V249" i="16" s="1"/>
  <c r="AN416" i="4" a="1"/>
  <c r="AN416" i="4" s="1"/>
  <c r="V243" i="16" s="1"/>
  <c r="AW415" i="4" a="1"/>
  <c r="AW415" i="4" s="1"/>
  <c r="U248" i="16" s="1"/>
  <c r="AU414" i="4" a="1"/>
  <c r="AU414" i="4" s="1"/>
  <c r="T246" i="16" s="1"/>
  <c r="AO414" i="4" a="1"/>
  <c r="AO414" i="4" s="1"/>
  <c r="T244" i="16" s="1"/>
  <c r="AQ414" i="4" a="1"/>
  <c r="AQ414" i="4" s="1"/>
  <c r="T250" i="16" s="1"/>
  <c r="BA415" i="4" a="1"/>
  <c r="BA415" i="4" s="1"/>
  <c r="U255" i="16" s="1"/>
  <c r="AZ413" i="4" a="1"/>
  <c r="AZ413" i="4" s="1"/>
  <c r="S254" i="16" s="1"/>
  <c r="J499" i="4" l="1"/>
  <c r="BF499" i="4" s="1"/>
  <c r="L499" i="4"/>
  <c r="BH499" i="4" s="1"/>
  <c r="G499" i="4"/>
  <c r="BC499" i="4" s="1"/>
  <c r="M499" i="4"/>
  <c r="BI499" i="4" s="1"/>
  <c r="U500" i="4"/>
  <c r="BQ500" i="4" s="1"/>
  <c r="O499" i="4"/>
  <c r="BK499" i="4" s="1"/>
  <c r="P499" i="4"/>
  <c r="BL499" i="4" s="1"/>
  <c r="T499" i="4"/>
  <c r="BP499" i="4" s="1"/>
  <c r="R499" i="4"/>
  <c r="BN499" i="4" s="1"/>
  <c r="S499" i="4"/>
  <c r="BO499" i="4" s="1"/>
  <c r="Q499" i="4"/>
  <c r="BM499" i="4" s="1"/>
  <c r="K499" i="4"/>
  <c r="BG499" i="4" s="1"/>
  <c r="I499" i="4"/>
  <c r="BE499" i="4" s="1"/>
  <c r="H499" i="4"/>
  <c r="BD499" i="4" s="1"/>
  <c r="S34" i="16"/>
  <c r="AR28" i="29"/>
  <c r="T39" i="16"/>
  <c r="AS29" i="29"/>
  <c r="S31" i="16"/>
  <c r="AR25" i="29"/>
  <c r="S43" i="16"/>
  <c r="AR37" i="29"/>
  <c r="U37" i="16"/>
  <c r="AT34" i="29"/>
  <c r="U44" i="16"/>
  <c r="AT38" i="29"/>
  <c r="T33" i="16"/>
  <c r="AS27" i="29"/>
  <c r="AR30" i="29"/>
  <c r="S40" i="16"/>
  <c r="S41" i="16"/>
  <c r="AR31" i="29"/>
  <c r="T35" i="16"/>
  <c r="AS32" i="29"/>
  <c r="S36" i="16"/>
  <c r="AR33" i="29"/>
  <c r="AR36" i="29"/>
  <c r="S42" i="16"/>
  <c r="V32" i="16"/>
  <c r="AU26" i="29"/>
  <c r="V38" i="16"/>
  <c r="AU35" i="29"/>
  <c r="AM414" i="4" a="1"/>
  <c r="AM414" i="4" s="1"/>
  <c r="T242" i="16" s="1"/>
  <c r="AP414" i="4" a="1"/>
  <c r="AP414" i="4" s="1"/>
  <c r="T245" i="16" s="1"/>
  <c r="AY414" i="4" a="1"/>
  <c r="AY414" i="4" s="1"/>
  <c r="T253" i="16" s="1"/>
  <c r="AS414" i="4" a="1"/>
  <c r="AS414" i="4" s="1"/>
  <c r="T252" i="16" s="1"/>
  <c r="AR414" i="4" a="1"/>
  <c r="AR414" i="4" s="1"/>
  <c r="T251" i="16" s="1"/>
  <c r="AV414" i="4" a="1"/>
  <c r="AV414" i="4" s="1"/>
  <c r="T247" i="16" s="1"/>
  <c r="AX417" i="4" a="1"/>
  <c r="AX417" i="4" s="1"/>
  <c r="W249" i="16" s="1"/>
  <c r="AO415" i="4" a="1"/>
  <c r="AO415" i="4" s="1"/>
  <c r="U244" i="16" s="1"/>
  <c r="BA416" i="4" a="1"/>
  <c r="BA416" i="4" s="1"/>
  <c r="V255" i="16" s="1"/>
  <c r="AZ414" i="4" a="1"/>
  <c r="AZ414" i="4" s="1"/>
  <c r="T254" i="16" s="1"/>
  <c r="AQ415" i="4" a="1"/>
  <c r="AQ415" i="4" s="1"/>
  <c r="U250" i="16" s="1"/>
  <c r="AU415" i="4" a="1"/>
  <c r="AU415" i="4" s="1"/>
  <c r="U246" i="16" s="1"/>
  <c r="AW416" i="4" a="1"/>
  <c r="AW416" i="4" s="1"/>
  <c r="V248" i="16" s="1"/>
  <c r="AN417" i="4" a="1"/>
  <c r="AN417" i="4" s="1"/>
  <c r="W243" i="16" s="1"/>
  <c r="H500" i="4" l="1"/>
  <c r="BD500" i="4" s="1"/>
  <c r="I500" i="4"/>
  <c r="BE500" i="4" s="1"/>
  <c r="K500" i="4"/>
  <c r="BG500" i="4" s="1"/>
  <c r="Q500" i="4"/>
  <c r="BM500" i="4" s="1"/>
  <c r="S500" i="4"/>
  <c r="BO500" i="4" s="1"/>
  <c r="R500" i="4"/>
  <c r="BN500" i="4" s="1"/>
  <c r="T500" i="4"/>
  <c r="BP500" i="4" s="1"/>
  <c r="P500" i="4"/>
  <c r="BL500" i="4" s="1"/>
  <c r="O500" i="4"/>
  <c r="BK500" i="4" s="1"/>
  <c r="U501" i="4"/>
  <c r="BQ501" i="4" s="1"/>
  <c r="M500" i="4"/>
  <c r="BI500" i="4" s="1"/>
  <c r="G500" i="4"/>
  <c r="BC500" i="4" s="1"/>
  <c r="L500" i="4"/>
  <c r="BH500" i="4" s="1"/>
  <c r="J500" i="4"/>
  <c r="BF500" i="4" s="1"/>
  <c r="V37" i="16"/>
  <c r="AU34" i="29"/>
  <c r="W38" i="16"/>
  <c r="AV35" i="29"/>
  <c r="T31" i="16"/>
  <c r="AS25" i="29"/>
  <c r="U35" i="16"/>
  <c r="AT32" i="29"/>
  <c r="U39" i="16"/>
  <c r="AT29" i="29"/>
  <c r="T36" i="16"/>
  <c r="AS33" i="29"/>
  <c r="T43" i="16"/>
  <c r="AS37" i="29"/>
  <c r="AS30" i="29"/>
  <c r="T40" i="16"/>
  <c r="AS31" i="29"/>
  <c r="T41" i="16"/>
  <c r="AS36" i="29"/>
  <c r="T42" i="16"/>
  <c r="V44" i="16"/>
  <c r="AU38" i="29"/>
  <c r="W32" i="16"/>
  <c r="AV26" i="29"/>
  <c r="U33" i="16"/>
  <c r="AT27" i="29"/>
  <c r="T34" i="16"/>
  <c r="AS28" i="29"/>
  <c r="AM415" i="4" a="1"/>
  <c r="AM415" i="4" s="1"/>
  <c r="U242" i="16" s="1"/>
  <c r="AP415" i="4" a="1"/>
  <c r="AP415" i="4" s="1"/>
  <c r="U245" i="16" s="1"/>
  <c r="AY415" i="4" a="1"/>
  <c r="AY415" i="4" s="1"/>
  <c r="U253" i="16" s="1"/>
  <c r="AV415" i="4" a="1"/>
  <c r="AV415" i="4" s="1"/>
  <c r="U247" i="16" s="1"/>
  <c r="AR415" i="4" a="1"/>
  <c r="AR415" i="4" s="1"/>
  <c r="U251" i="16" s="1"/>
  <c r="AX418" i="4" a="1"/>
  <c r="AX418" i="4" s="1"/>
  <c r="X249" i="16" s="1"/>
  <c r="AS415" i="4" a="1"/>
  <c r="AS415" i="4" s="1"/>
  <c r="U252" i="16" s="1"/>
  <c r="AZ415" i="4" a="1"/>
  <c r="AZ415" i="4" s="1"/>
  <c r="U254" i="16" s="1"/>
  <c r="BA417" i="4" a="1"/>
  <c r="BA417" i="4" s="1"/>
  <c r="W255" i="16" s="1"/>
  <c r="AN418" i="4" a="1"/>
  <c r="AN418" i="4" s="1"/>
  <c r="X243" i="16" s="1"/>
  <c r="AW417" i="4" a="1"/>
  <c r="AW417" i="4" s="1"/>
  <c r="W248" i="16" s="1"/>
  <c r="AO416" i="4" a="1"/>
  <c r="AO416" i="4" s="1"/>
  <c r="V244" i="16" s="1"/>
  <c r="AU416" i="4" a="1"/>
  <c r="AU416" i="4" s="1"/>
  <c r="V246" i="16" s="1"/>
  <c r="AQ416" i="4" a="1"/>
  <c r="AQ416" i="4" s="1"/>
  <c r="V250" i="16" s="1"/>
  <c r="J501" i="4" l="1"/>
  <c r="BF501" i="4" s="1"/>
  <c r="L501" i="4"/>
  <c r="BH501" i="4" s="1"/>
  <c r="G501" i="4"/>
  <c r="BC501" i="4" s="1"/>
  <c r="M501" i="4"/>
  <c r="BI501" i="4" s="1"/>
  <c r="U502" i="4"/>
  <c r="BQ502" i="4" s="1"/>
  <c r="O501" i="4"/>
  <c r="BK501" i="4" s="1"/>
  <c r="P501" i="4"/>
  <c r="BL501" i="4" s="1"/>
  <c r="T501" i="4"/>
  <c r="BP501" i="4" s="1"/>
  <c r="R501" i="4"/>
  <c r="BN501" i="4" s="1"/>
  <c r="S501" i="4"/>
  <c r="BO501" i="4" s="1"/>
  <c r="Q501" i="4"/>
  <c r="BM501" i="4" s="1"/>
  <c r="K501" i="4"/>
  <c r="BG501" i="4" s="1"/>
  <c r="I501" i="4"/>
  <c r="BE501" i="4" s="1"/>
  <c r="H501" i="4"/>
  <c r="BD501" i="4" s="1"/>
  <c r="U34" i="16"/>
  <c r="AT28" i="29"/>
  <c r="X38" i="16"/>
  <c r="AW35" i="29"/>
  <c r="U31" i="16"/>
  <c r="AT25" i="29"/>
  <c r="V39" i="16"/>
  <c r="AU29" i="29"/>
  <c r="AT31" i="29"/>
  <c r="U41" i="16"/>
  <c r="W37" i="16"/>
  <c r="AV34" i="29"/>
  <c r="AT30" i="29"/>
  <c r="U40" i="16"/>
  <c r="V33" i="16"/>
  <c r="AU27" i="29"/>
  <c r="X32" i="16"/>
  <c r="AW26" i="29"/>
  <c r="W44" i="16"/>
  <c r="AV38" i="29"/>
  <c r="U36" i="16"/>
  <c r="AT33" i="29"/>
  <c r="AT36" i="29"/>
  <c r="U42" i="16"/>
  <c r="U43" i="16"/>
  <c r="AT37" i="29"/>
  <c r="V35" i="16"/>
  <c r="AU32" i="29"/>
  <c r="AM416" i="4" a="1"/>
  <c r="AM416" i="4" s="1"/>
  <c r="V242" i="16" s="1"/>
  <c r="AP416" i="4" a="1"/>
  <c r="AP416" i="4" s="1"/>
  <c r="V245" i="16" s="1"/>
  <c r="AY416" i="4" a="1"/>
  <c r="AY416" i="4" s="1"/>
  <c r="V253" i="16" s="1"/>
  <c r="AX419" i="4" a="1"/>
  <c r="AX419" i="4" s="1"/>
  <c r="Y249" i="16" s="1"/>
  <c r="AV416" i="4" a="1"/>
  <c r="AV416" i="4" s="1"/>
  <c r="V247" i="16" s="1"/>
  <c r="AS416" i="4" a="1"/>
  <c r="AS416" i="4" s="1"/>
  <c r="V252" i="16" s="1"/>
  <c r="AR416" i="4" a="1"/>
  <c r="AR416" i="4" s="1"/>
  <c r="V251" i="16" s="1"/>
  <c r="AQ417" i="4" a="1"/>
  <c r="AQ417" i="4" s="1"/>
  <c r="W250" i="16" s="1"/>
  <c r="AW418" i="4" a="1"/>
  <c r="AW418" i="4" s="1"/>
  <c r="X248" i="16" s="1"/>
  <c r="AU417" i="4" a="1"/>
  <c r="AU417" i="4" s="1"/>
  <c r="W246" i="16" s="1"/>
  <c r="AO417" i="4" a="1"/>
  <c r="AO417" i="4" s="1"/>
  <c r="W244" i="16" s="1"/>
  <c r="AN419" i="4" a="1"/>
  <c r="AN419" i="4" s="1"/>
  <c r="Y243" i="16" s="1"/>
  <c r="BA418" i="4" a="1"/>
  <c r="BA418" i="4" s="1"/>
  <c r="X255" i="16" s="1"/>
  <c r="AZ416" i="4" a="1"/>
  <c r="AZ416" i="4" s="1"/>
  <c r="V254" i="16" s="1"/>
  <c r="H502" i="4" l="1"/>
  <c r="BD502" i="4" s="1"/>
  <c r="I502" i="4"/>
  <c r="BE502" i="4" s="1"/>
  <c r="K502" i="4"/>
  <c r="BG502" i="4" s="1"/>
  <c r="Q502" i="4"/>
  <c r="BM502" i="4" s="1"/>
  <c r="S502" i="4"/>
  <c r="BO502" i="4" s="1"/>
  <c r="R502" i="4"/>
  <c r="BN502" i="4" s="1"/>
  <c r="T502" i="4"/>
  <c r="BP502" i="4" s="1"/>
  <c r="P502" i="4"/>
  <c r="BL502" i="4" s="1"/>
  <c r="O502" i="4"/>
  <c r="BK502" i="4" s="1"/>
  <c r="U503" i="4"/>
  <c r="BQ503" i="4" s="1"/>
  <c r="M502" i="4"/>
  <c r="BI502" i="4" s="1"/>
  <c r="G502" i="4"/>
  <c r="BC502" i="4" s="1"/>
  <c r="L502" i="4"/>
  <c r="BH502" i="4" s="1"/>
  <c r="J502" i="4"/>
  <c r="BF502" i="4" s="1"/>
  <c r="AU28" i="29"/>
  <c r="V34" i="16"/>
  <c r="V31" i="16"/>
  <c r="AU25" i="29"/>
  <c r="X44" i="16"/>
  <c r="AW38" i="29"/>
  <c r="W35" i="16"/>
  <c r="AV32" i="29"/>
  <c r="V36" i="16"/>
  <c r="AU33" i="29"/>
  <c r="Y38" i="16"/>
  <c r="AX35" i="29"/>
  <c r="Y32" i="16"/>
  <c r="AX26" i="29"/>
  <c r="W33" i="16"/>
  <c r="AV27" i="29"/>
  <c r="V41" i="16"/>
  <c r="AU31" i="29"/>
  <c r="X37" i="16"/>
  <c r="AW34" i="29"/>
  <c r="AU36" i="29"/>
  <c r="V42" i="16"/>
  <c r="V43" i="16"/>
  <c r="AU37" i="29"/>
  <c r="W39" i="16"/>
  <c r="AV29" i="29"/>
  <c r="V40" i="16"/>
  <c r="AU30" i="29"/>
  <c r="AM417" i="4" a="1"/>
  <c r="AM417" i="4" s="1"/>
  <c r="W242" i="16" s="1"/>
  <c r="AP417" i="4" a="1"/>
  <c r="AP417" i="4" s="1"/>
  <c r="W245" i="16" s="1"/>
  <c r="AY417" i="4" a="1"/>
  <c r="AY417" i="4" s="1"/>
  <c r="W253" i="16" s="1"/>
  <c r="AR417" i="4" a="1"/>
  <c r="AR417" i="4" s="1"/>
  <c r="W251" i="16" s="1"/>
  <c r="AS417" i="4" a="1"/>
  <c r="AS417" i="4" s="1"/>
  <c r="W252" i="16" s="1"/>
  <c r="AX420" i="4" a="1"/>
  <c r="AX420" i="4" s="1"/>
  <c r="Z249" i="16" s="1"/>
  <c r="AV417" i="4" a="1"/>
  <c r="AV417" i="4" s="1"/>
  <c r="W247" i="16" s="1"/>
  <c r="BA419" i="4" a="1"/>
  <c r="BA419" i="4" s="1"/>
  <c r="Y255" i="16" s="1"/>
  <c r="AN420" i="4" a="1"/>
  <c r="AN420" i="4" s="1"/>
  <c r="Z243" i="16" s="1"/>
  <c r="AO418" i="4" a="1"/>
  <c r="AO418" i="4" s="1"/>
  <c r="X244" i="16" s="1"/>
  <c r="AZ417" i="4" a="1"/>
  <c r="AZ417" i="4" s="1"/>
  <c r="W254" i="16" s="1"/>
  <c r="AU418" i="4" a="1"/>
  <c r="AU418" i="4" s="1"/>
  <c r="X246" i="16" s="1"/>
  <c r="AW419" i="4" a="1"/>
  <c r="AW419" i="4" s="1"/>
  <c r="Y248" i="16" s="1"/>
  <c r="AQ418" i="4" a="1"/>
  <c r="AQ418" i="4" s="1"/>
  <c r="X250" i="16" s="1"/>
  <c r="J503" i="4" l="1"/>
  <c r="BF503" i="4" s="1"/>
  <c r="L503" i="4"/>
  <c r="BH503" i="4" s="1"/>
  <c r="G503" i="4"/>
  <c r="BC503" i="4" s="1"/>
  <c r="M503" i="4"/>
  <c r="BI503" i="4" s="1"/>
  <c r="U504" i="4"/>
  <c r="BQ504" i="4" s="1"/>
  <c r="O503" i="4"/>
  <c r="BK503" i="4" s="1"/>
  <c r="P503" i="4"/>
  <c r="BL503" i="4" s="1"/>
  <c r="T503" i="4"/>
  <c r="BP503" i="4" s="1"/>
  <c r="R503" i="4"/>
  <c r="BN503" i="4" s="1"/>
  <c r="S503" i="4"/>
  <c r="BO503" i="4" s="1"/>
  <c r="Q503" i="4"/>
  <c r="BM503" i="4" s="1"/>
  <c r="K503" i="4"/>
  <c r="BG503" i="4" s="1"/>
  <c r="I503" i="4"/>
  <c r="BE503" i="4" s="1"/>
  <c r="H503" i="4"/>
  <c r="BD503" i="4" s="1"/>
  <c r="W36" i="16"/>
  <c r="AV33" i="29"/>
  <c r="X35" i="16"/>
  <c r="AW32" i="29"/>
  <c r="W31" i="16"/>
  <c r="AV25" i="29"/>
  <c r="Z38" i="16"/>
  <c r="AY35" i="29"/>
  <c r="W41" i="16"/>
  <c r="AV31" i="29"/>
  <c r="X33" i="16"/>
  <c r="AW27" i="29"/>
  <c r="Z32" i="16"/>
  <c r="AY26" i="29"/>
  <c r="AV30" i="29"/>
  <c r="W40" i="16"/>
  <c r="W43" i="16"/>
  <c r="AV37" i="29"/>
  <c r="X39" i="16"/>
  <c r="AW29" i="29"/>
  <c r="W42" i="16"/>
  <c r="AV36" i="29"/>
  <c r="Y44" i="16"/>
  <c r="AX38" i="29"/>
  <c r="Y37" i="16"/>
  <c r="AX34" i="29"/>
  <c r="W34" i="16"/>
  <c r="AV28" i="29"/>
  <c r="AM418" i="4" a="1"/>
  <c r="AM418" i="4" s="1"/>
  <c r="X242" i="16" s="1"/>
  <c r="AP418" i="4" a="1"/>
  <c r="AP418" i="4" s="1"/>
  <c r="X245" i="16" s="1"/>
  <c r="AY418" i="4" a="1"/>
  <c r="AY418" i="4" s="1"/>
  <c r="X253" i="16" s="1"/>
  <c r="AX421" i="4" a="1"/>
  <c r="AX421" i="4" s="1"/>
  <c r="AA249" i="16" s="1"/>
  <c r="AR418" i="4" a="1"/>
  <c r="AR418" i="4" s="1"/>
  <c r="X251" i="16" s="1"/>
  <c r="AV418" i="4" a="1"/>
  <c r="AV418" i="4" s="1"/>
  <c r="X247" i="16" s="1"/>
  <c r="AS418" i="4" a="1"/>
  <c r="AS418" i="4" s="1"/>
  <c r="X252" i="16" s="1"/>
  <c r="AW420" i="4" a="1"/>
  <c r="AW420" i="4" s="1"/>
  <c r="Z248" i="16" s="1"/>
  <c r="AU419" i="4" a="1"/>
  <c r="AU419" i="4" s="1"/>
  <c r="Y246" i="16" s="1"/>
  <c r="AQ419" i="4" a="1"/>
  <c r="AQ419" i="4" s="1"/>
  <c r="Y250" i="16" s="1"/>
  <c r="AN421" i="4" a="1"/>
  <c r="AN421" i="4" s="1"/>
  <c r="AA243" i="16" s="1"/>
  <c r="AZ418" i="4" a="1"/>
  <c r="AZ418" i="4" s="1"/>
  <c r="X254" i="16" s="1"/>
  <c r="AO419" i="4" a="1"/>
  <c r="AO419" i="4" s="1"/>
  <c r="Y244" i="16" s="1"/>
  <c r="BA420" i="4" a="1"/>
  <c r="BA420" i="4" s="1"/>
  <c r="Z255" i="16" s="1"/>
  <c r="H504" i="4" l="1"/>
  <c r="BD504" i="4" s="1"/>
  <c r="I504" i="4"/>
  <c r="BE504" i="4" s="1"/>
  <c r="K504" i="4"/>
  <c r="BG504" i="4" s="1"/>
  <c r="Q504" i="4"/>
  <c r="BM504" i="4" s="1"/>
  <c r="S504" i="4"/>
  <c r="BO504" i="4" s="1"/>
  <c r="R504" i="4"/>
  <c r="BN504" i="4" s="1"/>
  <c r="T504" i="4"/>
  <c r="BP504" i="4" s="1"/>
  <c r="P504" i="4"/>
  <c r="BL504" i="4" s="1"/>
  <c r="O504" i="4"/>
  <c r="BK504" i="4" s="1"/>
  <c r="U505" i="4"/>
  <c r="BQ505" i="4" s="1"/>
  <c r="M504" i="4"/>
  <c r="BI504" i="4" s="1"/>
  <c r="G504" i="4"/>
  <c r="BC504" i="4" s="1"/>
  <c r="L504" i="4"/>
  <c r="BH504" i="4" s="1"/>
  <c r="J504" i="4"/>
  <c r="BF504" i="4" s="1"/>
  <c r="X43" i="16"/>
  <c r="AW37" i="29"/>
  <c r="AW31" i="29"/>
  <c r="X41" i="16"/>
  <c r="X31" i="16"/>
  <c r="AW25" i="29"/>
  <c r="AW33" i="29"/>
  <c r="X36" i="16"/>
  <c r="Y33" i="16"/>
  <c r="AX27" i="29"/>
  <c r="AW30" i="29"/>
  <c r="X40" i="16"/>
  <c r="Y39" i="16"/>
  <c r="AX29" i="29"/>
  <c r="AA38" i="16"/>
  <c r="AZ35" i="29"/>
  <c r="AA32" i="16"/>
  <c r="AZ26" i="29"/>
  <c r="AW36" i="29"/>
  <c r="X42" i="16"/>
  <c r="Y35" i="16"/>
  <c r="AX32" i="29"/>
  <c r="Z44" i="16"/>
  <c r="AY38" i="29"/>
  <c r="Z37" i="16"/>
  <c r="AY34" i="29"/>
  <c r="X34" i="16"/>
  <c r="AW28" i="29"/>
  <c r="AM419" i="4" a="1"/>
  <c r="AM419" i="4" s="1"/>
  <c r="Y242" i="16" s="1"/>
  <c r="AP419" i="4" a="1"/>
  <c r="AP419" i="4" s="1"/>
  <c r="Y245" i="16" s="1"/>
  <c r="AY419" i="4" a="1"/>
  <c r="AY419" i="4" s="1"/>
  <c r="Y253" i="16" s="1"/>
  <c r="AR419" i="4" a="1"/>
  <c r="AR419" i="4" s="1"/>
  <c r="Y251" i="16" s="1"/>
  <c r="AV419" i="4" a="1"/>
  <c r="AV419" i="4" s="1"/>
  <c r="Y247" i="16" s="1"/>
  <c r="AS419" i="4" a="1"/>
  <c r="AS419" i="4" s="1"/>
  <c r="Y252" i="16" s="1"/>
  <c r="AX422" i="4" a="1"/>
  <c r="AX422" i="4" s="1"/>
  <c r="AB249" i="16" s="1"/>
  <c r="BA421" i="4" a="1"/>
  <c r="BA421" i="4" s="1"/>
  <c r="AA255" i="16" s="1"/>
  <c r="AO420" i="4" a="1"/>
  <c r="AO420" i="4" s="1"/>
  <c r="Z244" i="16" s="1"/>
  <c r="AZ419" i="4" a="1"/>
  <c r="AZ419" i="4" s="1"/>
  <c r="Y254" i="16" s="1"/>
  <c r="AN422" i="4" a="1"/>
  <c r="AN422" i="4" s="1"/>
  <c r="AB243" i="16" s="1"/>
  <c r="AW421" i="4" a="1"/>
  <c r="AW421" i="4" s="1"/>
  <c r="AA248" i="16" s="1"/>
  <c r="AQ420" i="4" a="1"/>
  <c r="AQ420" i="4" s="1"/>
  <c r="Z250" i="16" s="1"/>
  <c r="AU420" i="4" a="1"/>
  <c r="AU420" i="4" s="1"/>
  <c r="Z246" i="16" s="1"/>
  <c r="J505" i="4" l="1"/>
  <c r="BF505" i="4" s="1"/>
  <c r="L505" i="4"/>
  <c r="BH505" i="4" s="1"/>
  <c r="G505" i="4"/>
  <c r="BC505" i="4" s="1"/>
  <c r="M505" i="4"/>
  <c r="BI505" i="4" s="1"/>
  <c r="U506" i="4"/>
  <c r="BQ506" i="4" s="1"/>
  <c r="O505" i="4"/>
  <c r="BK505" i="4" s="1"/>
  <c r="P505" i="4"/>
  <c r="BL505" i="4" s="1"/>
  <c r="T505" i="4"/>
  <c r="BP505" i="4" s="1"/>
  <c r="R505" i="4"/>
  <c r="BN505" i="4" s="1"/>
  <c r="S505" i="4"/>
  <c r="BO505" i="4" s="1"/>
  <c r="Q505" i="4"/>
  <c r="BM505" i="4" s="1"/>
  <c r="K505" i="4"/>
  <c r="BG505" i="4" s="1"/>
  <c r="I505" i="4"/>
  <c r="BE505" i="4" s="1"/>
  <c r="H505" i="4"/>
  <c r="BD505" i="4" s="1"/>
  <c r="Z39" i="16"/>
  <c r="AY29" i="29"/>
  <c r="Y34" i="16"/>
  <c r="AX28" i="29"/>
  <c r="AA37" i="16"/>
  <c r="AZ34" i="29"/>
  <c r="AB38" i="16"/>
  <c r="BA35" i="29"/>
  <c r="Y31" i="16"/>
  <c r="AX25" i="29"/>
  <c r="Y41" i="16"/>
  <c r="AX31" i="29"/>
  <c r="AB32" i="16"/>
  <c r="BA26" i="29"/>
  <c r="AX33" i="29"/>
  <c r="Y36" i="16"/>
  <c r="AX37" i="29"/>
  <c r="Y43" i="16"/>
  <c r="AX30" i="29"/>
  <c r="Y40" i="16"/>
  <c r="Z35" i="16"/>
  <c r="AY32" i="29"/>
  <c r="Z33" i="16"/>
  <c r="AY27" i="29"/>
  <c r="AX36" i="29"/>
  <c r="Y42" i="16"/>
  <c r="AA44" i="16"/>
  <c r="AZ38" i="29"/>
  <c r="AM420" i="4" a="1"/>
  <c r="AM420" i="4" s="1"/>
  <c r="Z242" i="16" s="1"/>
  <c r="AP420" i="4" a="1"/>
  <c r="AP420" i="4" s="1"/>
  <c r="Z245" i="16" s="1"/>
  <c r="AY420" i="4" a="1"/>
  <c r="AY420" i="4" s="1"/>
  <c r="Z253" i="16" s="1"/>
  <c r="AX423" i="4" a="1"/>
  <c r="AX423" i="4" s="1"/>
  <c r="AC249" i="16" s="1"/>
  <c r="AV420" i="4" a="1"/>
  <c r="AV420" i="4" s="1"/>
  <c r="Z247" i="16" s="1"/>
  <c r="AS420" i="4" a="1"/>
  <c r="AS420" i="4" s="1"/>
  <c r="Z252" i="16" s="1"/>
  <c r="AR420" i="4" a="1"/>
  <c r="AR420" i="4" s="1"/>
  <c r="Z251" i="16" s="1"/>
  <c r="AW422" i="4" a="1"/>
  <c r="AW422" i="4" s="1"/>
  <c r="AB248" i="16" s="1"/>
  <c r="AO421" i="4" a="1"/>
  <c r="AO421" i="4" s="1"/>
  <c r="AA244" i="16" s="1"/>
  <c r="BA422" i="4" a="1"/>
  <c r="BA422" i="4" s="1"/>
  <c r="AB255" i="16" s="1"/>
  <c r="AU421" i="4" a="1"/>
  <c r="AU421" i="4" s="1"/>
  <c r="AA246" i="16" s="1"/>
  <c r="AN423" i="4" a="1"/>
  <c r="AN423" i="4" s="1"/>
  <c r="AC243" i="16" s="1"/>
  <c r="AQ421" i="4" a="1"/>
  <c r="AQ421" i="4" s="1"/>
  <c r="AA250" i="16" s="1"/>
  <c r="AZ420" i="4" a="1"/>
  <c r="AZ420" i="4" s="1"/>
  <c r="Z254" i="16" s="1"/>
  <c r="H506" i="4" l="1"/>
  <c r="BD506" i="4" s="1"/>
  <c r="I506" i="4"/>
  <c r="BE506" i="4" s="1"/>
  <c r="K506" i="4"/>
  <c r="BG506" i="4" s="1"/>
  <c r="Q506" i="4"/>
  <c r="BM506" i="4" s="1"/>
  <c r="S506" i="4"/>
  <c r="BO506" i="4" s="1"/>
  <c r="R506" i="4"/>
  <c r="BN506" i="4" s="1"/>
  <c r="T506" i="4"/>
  <c r="BP506" i="4" s="1"/>
  <c r="P506" i="4"/>
  <c r="BL506" i="4" s="1"/>
  <c r="O506" i="4"/>
  <c r="BK506" i="4" s="1"/>
  <c r="U507" i="4"/>
  <c r="BQ507" i="4" s="1"/>
  <c r="M506" i="4"/>
  <c r="BI506" i="4" s="1"/>
  <c r="G506" i="4"/>
  <c r="BC506" i="4" s="1"/>
  <c r="L506" i="4"/>
  <c r="BH506" i="4" s="1"/>
  <c r="J506" i="4"/>
  <c r="BF506" i="4" s="1"/>
  <c r="Z34" i="16"/>
  <c r="AY28" i="29"/>
  <c r="Z41" i="16"/>
  <c r="AY31" i="29"/>
  <c r="Z31" i="16"/>
  <c r="AY25" i="29"/>
  <c r="AB44" i="16"/>
  <c r="BA38" i="29"/>
  <c r="AB37" i="16"/>
  <c r="BA34" i="29"/>
  <c r="AC32" i="16"/>
  <c r="BB26" i="29"/>
  <c r="AY30" i="29"/>
  <c r="Z40" i="16"/>
  <c r="AA35" i="16"/>
  <c r="AZ32" i="29"/>
  <c r="Z36" i="16"/>
  <c r="AY33" i="29"/>
  <c r="AC38" i="16"/>
  <c r="BB35" i="29"/>
  <c r="Z43" i="16"/>
  <c r="AY37" i="29"/>
  <c r="AA33" i="16"/>
  <c r="AZ27" i="29"/>
  <c r="AY36" i="29"/>
  <c r="Z42" i="16"/>
  <c r="AA39" i="16"/>
  <c r="AZ29" i="29"/>
  <c r="AM421" i="4" a="1"/>
  <c r="AM421" i="4" s="1"/>
  <c r="AA242" i="16" s="1"/>
  <c r="AP421" i="4" a="1"/>
  <c r="AP421" i="4" s="1"/>
  <c r="AA245" i="16" s="1"/>
  <c r="AY421" i="4" a="1"/>
  <c r="AY421" i="4" s="1"/>
  <c r="AA253" i="16" s="1"/>
  <c r="AR421" i="4" a="1"/>
  <c r="AR421" i="4" s="1"/>
  <c r="AA251" i="16" s="1"/>
  <c r="AS421" i="4" a="1"/>
  <c r="AS421" i="4" s="1"/>
  <c r="AA252" i="16" s="1"/>
  <c r="AV421" i="4" a="1"/>
  <c r="AV421" i="4" s="1"/>
  <c r="AA247" i="16" s="1"/>
  <c r="AX424" i="4" a="1"/>
  <c r="AX424" i="4" s="1"/>
  <c r="AD249" i="16" s="1"/>
  <c r="AZ421" i="4" a="1"/>
  <c r="AZ421" i="4" s="1"/>
  <c r="AA254" i="16" s="1"/>
  <c r="AU422" i="4" a="1"/>
  <c r="AU422" i="4" s="1"/>
  <c r="AB246" i="16" s="1"/>
  <c r="BA423" i="4" a="1"/>
  <c r="BA423" i="4" s="1"/>
  <c r="AC255" i="16" s="1"/>
  <c r="AO422" i="4" a="1"/>
  <c r="AO422" i="4" s="1"/>
  <c r="AB244" i="16" s="1"/>
  <c r="AW423" i="4" a="1"/>
  <c r="AW423" i="4" s="1"/>
  <c r="AC248" i="16" s="1"/>
  <c r="AQ422" i="4" a="1"/>
  <c r="AQ422" i="4" s="1"/>
  <c r="AB250" i="16" s="1"/>
  <c r="AN424" i="4" a="1"/>
  <c r="AN424" i="4" s="1"/>
  <c r="AD243" i="16" s="1"/>
  <c r="J507" i="4" l="1"/>
  <c r="BF507" i="4" s="1"/>
  <c r="L507" i="4"/>
  <c r="BH507" i="4" s="1"/>
  <c r="G507" i="4"/>
  <c r="BC507" i="4" s="1"/>
  <c r="M507" i="4"/>
  <c r="BI507" i="4" s="1"/>
  <c r="U508" i="4"/>
  <c r="BQ508" i="4" s="1"/>
  <c r="O507" i="4"/>
  <c r="BK507" i="4" s="1"/>
  <c r="P507" i="4"/>
  <c r="BL507" i="4" s="1"/>
  <c r="T507" i="4"/>
  <c r="BP507" i="4" s="1"/>
  <c r="R507" i="4"/>
  <c r="BN507" i="4" s="1"/>
  <c r="S507" i="4"/>
  <c r="BO507" i="4" s="1"/>
  <c r="Q507" i="4"/>
  <c r="BM507" i="4" s="1"/>
  <c r="K507" i="4"/>
  <c r="BG507" i="4" s="1"/>
  <c r="I507" i="4"/>
  <c r="BE507" i="4" s="1"/>
  <c r="H507" i="4"/>
  <c r="BD507" i="4" s="1"/>
  <c r="AC37" i="16"/>
  <c r="BB34" i="29"/>
  <c r="AA31" i="16"/>
  <c r="AZ25" i="29"/>
  <c r="AB33" i="16"/>
  <c r="BA27" i="29"/>
  <c r="AA36" i="16"/>
  <c r="AZ33" i="29"/>
  <c r="AA41" i="16"/>
  <c r="AZ31" i="29"/>
  <c r="AC44" i="16"/>
  <c r="BB38" i="29"/>
  <c r="AB35" i="16"/>
  <c r="BA32" i="29"/>
  <c r="AZ30" i="29"/>
  <c r="AA40" i="16"/>
  <c r="AD32" i="16"/>
  <c r="BC26" i="29"/>
  <c r="AA43" i="16"/>
  <c r="AZ37" i="29"/>
  <c r="AZ36" i="29"/>
  <c r="AA42" i="16"/>
  <c r="AB39" i="16"/>
  <c r="BA29" i="29"/>
  <c r="AD38" i="16"/>
  <c r="BC35" i="29"/>
  <c r="AA34" i="16"/>
  <c r="AZ28" i="29"/>
  <c r="AM422" i="4" a="1"/>
  <c r="AM422" i="4" s="1"/>
  <c r="AB242" i="16" s="1"/>
  <c r="AP422" i="4" a="1"/>
  <c r="AP422" i="4" s="1"/>
  <c r="AB245" i="16" s="1"/>
  <c r="AY422" i="4" a="1"/>
  <c r="AY422" i="4" s="1"/>
  <c r="AB253" i="16" s="1"/>
  <c r="AV422" i="4" a="1"/>
  <c r="AV422" i="4" s="1"/>
  <c r="AB247" i="16" s="1"/>
  <c r="AS422" i="4" a="1"/>
  <c r="AS422" i="4" s="1"/>
  <c r="AB252" i="16" s="1"/>
  <c r="AR422" i="4" a="1"/>
  <c r="AR422" i="4" s="1"/>
  <c r="AB251" i="16" s="1"/>
  <c r="AX425" i="4" a="1"/>
  <c r="AX425" i="4" s="1"/>
  <c r="AE249" i="16" s="1"/>
  <c r="AW424" i="4" a="1"/>
  <c r="AW424" i="4" s="1"/>
  <c r="AD248" i="16" s="1"/>
  <c r="AU423" i="4" a="1"/>
  <c r="AU423" i="4" s="1"/>
  <c r="AC246" i="16" s="1"/>
  <c r="AN425" i="4" a="1"/>
  <c r="AN425" i="4" s="1"/>
  <c r="AE243" i="16" s="1"/>
  <c r="AQ423" i="4" a="1"/>
  <c r="AQ423" i="4" s="1"/>
  <c r="AC250" i="16" s="1"/>
  <c r="BA424" i="4" a="1"/>
  <c r="BA424" i="4" s="1"/>
  <c r="AD255" i="16" s="1"/>
  <c r="AO423" i="4" a="1"/>
  <c r="AO423" i="4" s="1"/>
  <c r="AC244" i="16" s="1"/>
  <c r="AZ422" i="4" a="1"/>
  <c r="AZ422" i="4" s="1"/>
  <c r="AB254" i="16" s="1"/>
  <c r="H508" i="4" l="1"/>
  <c r="BD508" i="4" s="1"/>
  <c r="I508" i="4"/>
  <c r="BE508" i="4" s="1"/>
  <c r="K508" i="4"/>
  <c r="BG508" i="4" s="1"/>
  <c r="Q508" i="4"/>
  <c r="BM508" i="4" s="1"/>
  <c r="S508" i="4"/>
  <c r="BO508" i="4" s="1"/>
  <c r="R508" i="4"/>
  <c r="BN508" i="4" s="1"/>
  <c r="T508" i="4"/>
  <c r="BP508" i="4" s="1"/>
  <c r="P508" i="4"/>
  <c r="BL508" i="4" s="1"/>
  <c r="O508" i="4"/>
  <c r="BK508" i="4" s="1"/>
  <c r="U509" i="4"/>
  <c r="BQ509" i="4" s="1"/>
  <c r="M508" i="4"/>
  <c r="BI508" i="4" s="1"/>
  <c r="G508" i="4"/>
  <c r="BC508" i="4" s="1"/>
  <c r="L508" i="4"/>
  <c r="BH508" i="4" s="1"/>
  <c r="J508" i="4"/>
  <c r="BF508" i="4" s="1"/>
  <c r="AD37" i="16"/>
  <c r="BC34" i="29"/>
  <c r="AC33" i="16"/>
  <c r="BB27" i="29"/>
  <c r="AD44" i="16"/>
  <c r="BC38" i="29"/>
  <c r="AE38" i="16"/>
  <c r="BD35" i="29"/>
  <c r="BA36" i="29"/>
  <c r="AB42" i="16"/>
  <c r="BA25" i="29"/>
  <c r="AB31" i="16"/>
  <c r="BA30" i="29"/>
  <c r="AB40" i="16"/>
  <c r="AC39" i="16"/>
  <c r="BB29" i="29"/>
  <c r="AB41" i="16"/>
  <c r="BA31" i="29"/>
  <c r="AE32" i="16"/>
  <c r="BD26" i="29"/>
  <c r="BA33" i="29"/>
  <c r="AB36" i="16"/>
  <c r="AC35" i="16"/>
  <c r="BB32" i="29"/>
  <c r="BA37" i="29"/>
  <c r="AB43" i="16"/>
  <c r="AB34" i="16"/>
  <c r="BA28" i="29"/>
  <c r="AM423" i="4" a="1"/>
  <c r="AM423" i="4" s="1"/>
  <c r="AC242" i="16" s="1"/>
  <c r="AP423" i="4" a="1"/>
  <c r="AP423" i="4" s="1"/>
  <c r="AC245" i="16" s="1"/>
  <c r="AY423" i="4" a="1"/>
  <c r="AY423" i="4" s="1"/>
  <c r="AC253" i="16" s="1"/>
  <c r="AX426" i="4" a="1"/>
  <c r="AX426" i="4" s="1"/>
  <c r="AF249" i="16" s="1"/>
  <c r="AV423" i="4" a="1"/>
  <c r="AV423" i="4" s="1"/>
  <c r="AC247" i="16" s="1"/>
  <c r="AR423" i="4" a="1"/>
  <c r="AR423" i="4" s="1"/>
  <c r="AC251" i="16" s="1"/>
  <c r="AS423" i="4" a="1"/>
  <c r="AS423" i="4" s="1"/>
  <c r="AC252" i="16" s="1"/>
  <c r="AN426" i="4" a="1"/>
  <c r="AN426" i="4" s="1"/>
  <c r="AF243" i="16" s="1"/>
  <c r="AZ423" i="4" a="1"/>
  <c r="AZ423" i="4" s="1"/>
  <c r="AC254" i="16" s="1"/>
  <c r="AO424" i="4" a="1"/>
  <c r="AO424" i="4" s="1"/>
  <c r="AD244" i="16" s="1"/>
  <c r="BA425" i="4" a="1"/>
  <c r="BA425" i="4" s="1"/>
  <c r="AE255" i="16" s="1"/>
  <c r="AU424" i="4" a="1"/>
  <c r="AU424" i="4" s="1"/>
  <c r="AD246" i="16" s="1"/>
  <c r="AQ424" i="4" a="1"/>
  <c r="AQ424" i="4" s="1"/>
  <c r="AD250" i="16" s="1"/>
  <c r="AW425" i="4" a="1"/>
  <c r="AW425" i="4" s="1"/>
  <c r="AE248" i="16" s="1"/>
  <c r="J509" i="4" l="1"/>
  <c r="BF509" i="4" s="1"/>
  <c r="L509" i="4"/>
  <c r="BH509" i="4" s="1"/>
  <c r="G509" i="4"/>
  <c r="BC509" i="4" s="1"/>
  <c r="M509" i="4"/>
  <c r="BI509" i="4" s="1"/>
  <c r="U510" i="4"/>
  <c r="BQ510" i="4" s="1"/>
  <c r="O509" i="4"/>
  <c r="BK509" i="4" s="1"/>
  <c r="P509" i="4"/>
  <c r="BL509" i="4" s="1"/>
  <c r="T509" i="4"/>
  <c r="BP509" i="4" s="1"/>
  <c r="R509" i="4"/>
  <c r="BN509" i="4" s="1"/>
  <c r="S509" i="4"/>
  <c r="BO509" i="4" s="1"/>
  <c r="Q509" i="4"/>
  <c r="BM509" i="4" s="1"/>
  <c r="K509" i="4"/>
  <c r="BG509" i="4" s="1"/>
  <c r="I509" i="4"/>
  <c r="BE509" i="4" s="1"/>
  <c r="H509" i="4"/>
  <c r="BD509" i="4" s="1"/>
  <c r="AC41" i="16"/>
  <c r="BB31" i="29"/>
  <c r="AC31" i="16"/>
  <c r="BB25" i="29"/>
  <c r="AC40" i="16"/>
  <c r="BB30" i="29"/>
  <c r="AD35" i="16"/>
  <c r="BC32" i="29"/>
  <c r="AE44" i="16"/>
  <c r="BD38" i="29"/>
  <c r="AD33" i="16"/>
  <c r="BC27" i="29"/>
  <c r="AC36" i="16"/>
  <c r="BB33" i="29"/>
  <c r="AF38" i="16"/>
  <c r="BE35" i="29"/>
  <c r="AC43" i="16"/>
  <c r="BB37" i="29"/>
  <c r="AE37" i="16"/>
  <c r="BD34" i="29"/>
  <c r="AC42" i="16"/>
  <c r="BB36" i="29"/>
  <c r="AF32" i="16"/>
  <c r="BE26" i="29"/>
  <c r="AD39" i="16"/>
  <c r="BC29" i="29"/>
  <c r="AC34" i="16"/>
  <c r="BB28" i="29"/>
  <c r="AM424" i="4" a="1"/>
  <c r="AM424" i="4" s="1"/>
  <c r="AD242" i="16" s="1"/>
  <c r="AP424" i="4" a="1"/>
  <c r="AP424" i="4" s="1"/>
  <c r="AD245" i="16" s="1"/>
  <c r="AY424" i="4" a="1"/>
  <c r="AY424" i="4" s="1"/>
  <c r="AD253" i="16" s="1"/>
  <c r="AS424" i="4" a="1"/>
  <c r="AS424" i="4" s="1"/>
  <c r="AD252" i="16" s="1"/>
  <c r="AR424" i="4" a="1"/>
  <c r="AR424" i="4" s="1"/>
  <c r="AD251" i="16" s="1"/>
  <c r="AV424" i="4" a="1"/>
  <c r="AV424" i="4" s="1"/>
  <c r="AD247" i="16" s="1"/>
  <c r="AX427" i="4" a="1"/>
  <c r="AX427" i="4" s="1"/>
  <c r="AG249" i="16" s="1"/>
  <c r="AU425" i="4" a="1"/>
  <c r="AU425" i="4" s="1"/>
  <c r="AE246" i="16" s="1"/>
  <c r="BA426" i="4" a="1"/>
  <c r="BA426" i="4" s="1"/>
  <c r="AF255" i="16" s="1"/>
  <c r="AO425" i="4" a="1"/>
  <c r="AO425" i="4" s="1"/>
  <c r="AE244" i="16" s="1"/>
  <c r="AW426" i="4" a="1"/>
  <c r="AW426" i="4" s="1"/>
  <c r="AF248" i="16" s="1"/>
  <c r="AZ424" i="4" a="1"/>
  <c r="AZ424" i="4" s="1"/>
  <c r="AD254" i="16" s="1"/>
  <c r="AQ425" i="4" a="1"/>
  <c r="AQ425" i="4" s="1"/>
  <c r="AE250" i="16" s="1"/>
  <c r="AN427" i="4" a="1"/>
  <c r="AN427" i="4" s="1"/>
  <c r="AG243" i="16" s="1"/>
  <c r="H510" i="4" l="1"/>
  <c r="BD510" i="4" s="1"/>
  <c r="I510" i="4"/>
  <c r="BE510" i="4" s="1"/>
  <c r="K510" i="4"/>
  <c r="BG510" i="4" s="1"/>
  <c r="Q510" i="4"/>
  <c r="BM510" i="4" s="1"/>
  <c r="S510" i="4"/>
  <c r="BO510" i="4" s="1"/>
  <c r="R510" i="4"/>
  <c r="BN510" i="4" s="1"/>
  <c r="T510" i="4"/>
  <c r="BP510" i="4" s="1"/>
  <c r="P510" i="4"/>
  <c r="BL510" i="4" s="1"/>
  <c r="O510" i="4"/>
  <c r="BK510" i="4" s="1"/>
  <c r="U511" i="4"/>
  <c r="BQ511" i="4" s="1"/>
  <c r="M510" i="4"/>
  <c r="BI510" i="4" s="1"/>
  <c r="G510" i="4"/>
  <c r="BC510" i="4" s="1"/>
  <c r="L510" i="4"/>
  <c r="BH510" i="4" s="1"/>
  <c r="J510" i="4"/>
  <c r="BF510" i="4" s="1"/>
  <c r="AD31" i="16"/>
  <c r="BC25" i="29"/>
  <c r="AD36" i="16"/>
  <c r="BC33" i="29"/>
  <c r="AF37" i="16"/>
  <c r="BE34" i="29"/>
  <c r="AD40" i="16"/>
  <c r="BC30" i="29"/>
  <c r="AD43" i="16"/>
  <c r="BC37" i="29"/>
  <c r="AE33" i="16"/>
  <c r="BD27" i="29"/>
  <c r="AD41" i="16"/>
  <c r="BC31" i="29"/>
  <c r="AF44" i="16"/>
  <c r="BE38" i="29"/>
  <c r="AG32" i="16"/>
  <c r="BF26" i="29"/>
  <c r="AE39" i="16"/>
  <c r="BD29" i="29"/>
  <c r="BC36" i="29"/>
  <c r="AD42" i="16"/>
  <c r="AE35" i="16"/>
  <c r="BD32" i="29"/>
  <c r="AD34" i="16"/>
  <c r="BC28" i="29"/>
  <c r="AG38" i="16"/>
  <c r="BF35" i="29"/>
  <c r="AM425" i="4" a="1"/>
  <c r="AM425" i="4" s="1"/>
  <c r="AE242" i="16" s="1"/>
  <c r="AP425" i="4" a="1"/>
  <c r="AP425" i="4" s="1"/>
  <c r="AE245" i="16" s="1"/>
  <c r="AY425" i="4" a="1"/>
  <c r="AY425" i="4" s="1"/>
  <c r="AE253" i="16" s="1"/>
  <c r="AV425" i="4" a="1"/>
  <c r="AV425" i="4" s="1"/>
  <c r="AE247" i="16" s="1"/>
  <c r="AX428" i="4" a="1"/>
  <c r="AX428" i="4" s="1"/>
  <c r="AH249" i="16" s="1"/>
  <c r="AR425" i="4" a="1"/>
  <c r="AR425" i="4" s="1"/>
  <c r="AE251" i="16" s="1"/>
  <c r="AS425" i="4" a="1"/>
  <c r="AS425" i="4" s="1"/>
  <c r="AE252" i="16" s="1"/>
  <c r="AO426" i="4" a="1"/>
  <c r="AO426" i="4" s="1"/>
  <c r="AF244" i="16" s="1"/>
  <c r="AW427" i="4" a="1"/>
  <c r="AW427" i="4" s="1"/>
  <c r="AG248" i="16" s="1"/>
  <c r="BA427" i="4" a="1"/>
  <c r="BA427" i="4" s="1"/>
  <c r="AG255" i="16" s="1"/>
  <c r="AN428" i="4" a="1"/>
  <c r="AN428" i="4" s="1"/>
  <c r="AH243" i="16" s="1"/>
  <c r="AQ426" i="4" a="1"/>
  <c r="AQ426" i="4" s="1"/>
  <c r="AF250" i="16" s="1"/>
  <c r="AZ425" i="4" a="1"/>
  <c r="AZ425" i="4" s="1"/>
  <c r="AE254" i="16" s="1"/>
  <c r="AU426" i="4" a="1"/>
  <c r="AU426" i="4" s="1"/>
  <c r="AF246" i="16" s="1"/>
  <c r="J511" i="4" l="1"/>
  <c r="BF511" i="4" s="1"/>
  <c r="L511" i="4"/>
  <c r="BH511" i="4" s="1"/>
  <c r="G511" i="4"/>
  <c r="BC511" i="4" s="1"/>
  <c r="M511" i="4"/>
  <c r="BI511" i="4" s="1"/>
  <c r="U512" i="4"/>
  <c r="BQ512" i="4" s="1"/>
  <c r="O511" i="4"/>
  <c r="BK511" i="4" s="1"/>
  <c r="P511" i="4"/>
  <c r="BL511" i="4" s="1"/>
  <c r="T511" i="4"/>
  <c r="BP511" i="4" s="1"/>
  <c r="R511" i="4"/>
  <c r="BN511" i="4" s="1"/>
  <c r="S511" i="4"/>
  <c r="BO511" i="4" s="1"/>
  <c r="Q511" i="4"/>
  <c r="BM511" i="4" s="1"/>
  <c r="K511" i="4"/>
  <c r="BG511" i="4" s="1"/>
  <c r="I511" i="4"/>
  <c r="BE511" i="4" s="1"/>
  <c r="H511" i="4"/>
  <c r="BD511" i="4" s="1"/>
  <c r="BD30" i="29"/>
  <c r="AE40" i="16"/>
  <c r="AE31" i="16"/>
  <c r="BD25" i="29"/>
  <c r="AH32" i="16"/>
  <c r="BG26" i="29"/>
  <c r="AH38" i="16"/>
  <c r="BG35" i="29"/>
  <c r="AE43" i="16"/>
  <c r="BD37" i="29"/>
  <c r="AG44" i="16"/>
  <c r="BF38" i="29"/>
  <c r="BD31" i="29"/>
  <c r="AE41" i="16"/>
  <c r="AF39" i="16"/>
  <c r="BE29" i="29"/>
  <c r="AE36" i="16"/>
  <c r="BD33" i="29"/>
  <c r="AG37" i="16"/>
  <c r="BF34" i="29"/>
  <c r="BD36" i="29"/>
  <c r="AE42" i="16"/>
  <c r="AF33" i="16"/>
  <c r="BE27" i="29"/>
  <c r="AE34" i="16"/>
  <c r="BD28" i="29"/>
  <c r="AF35" i="16"/>
  <c r="BE32" i="29"/>
  <c r="AM426" i="4" a="1"/>
  <c r="AM426" i="4" s="1"/>
  <c r="AF242" i="16" s="1"/>
  <c r="AP426" i="4" a="1"/>
  <c r="AP426" i="4" s="1"/>
  <c r="AF245" i="16" s="1"/>
  <c r="AY426" i="4" a="1"/>
  <c r="AY426" i="4" s="1"/>
  <c r="AF253" i="16" s="1"/>
  <c r="AX429" i="4" a="1"/>
  <c r="AX429" i="4" s="1"/>
  <c r="AI249" i="16" s="1"/>
  <c r="AV426" i="4" a="1"/>
  <c r="AV426" i="4" s="1"/>
  <c r="AF247" i="16" s="1"/>
  <c r="AS426" i="4" a="1"/>
  <c r="AS426" i="4" s="1"/>
  <c r="AF252" i="16" s="1"/>
  <c r="AR426" i="4" a="1"/>
  <c r="AR426" i="4" s="1"/>
  <c r="AF251" i="16" s="1"/>
  <c r="AU427" i="4" a="1"/>
  <c r="AU427" i="4" s="1"/>
  <c r="AG246" i="16" s="1"/>
  <c r="AW428" i="4" a="1"/>
  <c r="AW428" i="4" s="1"/>
  <c r="AH248" i="16" s="1"/>
  <c r="AZ426" i="4" a="1"/>
  <c r="AZ426" i="4" s="1"/>
  <c r="AF254" i="16" s="1"/>
  <c r="AN429" i="4" a="1"/>
  <c r="AN429" i="4" s="1"/>
  <c r="AI243" i="16" s="1"/>
  <c r="AQ427" i="4" a="1"/>
  <c r="AQ427" i="4" s="1"/>
  <c r="AG250" i="16" s="1"/>
  <c r="BA428" i="4" a="1"/>
  <c r="BA428" i="4" s="1"/>
  <c r="AH255" i="16" s="1"/>
  <c r="AO427" i="4" a="1"/>
  <c r="AO427" i="4" s="1"/>
  <c r="AG244" i="16" s="1"/>
  <c r="H512" i="4" l="1"/>
  <c r="BD512" i="4" s="1"/>
  <c r="I512" i="4"/>
  <c r="BE512" i="4" s="1"/>
  <c r="K512" i="4"/>
  <c r="BG512" i="4" s="1"/>
  <c r="Q512" i="4"/>
  <c r="BM512" i="4" s="1"/>
  <c r="S512" i="4"/>
  <c r="BO512" i="4" s="1"/>
  <c r="R512" i="4"/>
  <c r="BN512" i="4" s="1"/>
  <c r="T512" i="4"/>
  <c r="BP512" i="4" s="1"/>
  <c r="P512" i="4"/>
  <c r="BL512" i="4" s="1"/>
  <c r="O512" i="4"/>
  <c r="BK512" i="4" s="1"/>
  <c r="U513" i="4"/>
  <c r="BQ513" i="4" s="1"/>
  <c r="M512" i="4"/>
  <c r="BI512" i="4" s="1"/>
  <c r="G512" i="4"/>
  <c r="BC512" i="4" s="1"/>
  <c r="L512" i="4"/>
  <c r="BH512" i="4" s="1"/>
  <c r="J512" i="4"/>
  <c r="BF512" i="4" s="1"/>
  <c r="AG33" i="16"/>
  <c r="BF27" i="29"/>
  <c r="AG39" i="16"/>
  <c r="BF29" i="29"/>
  <c r="AF31" i="16"/>
  <c r="BE25" i="29"/>
  <c r="AF41" i="16"/>
  <c r="BE31" i="29"/>
  <c r="AI32" i="16"/>
  <c r="BH26" i="29"/>
  <c r="AF36" i="16"/>
  <c r="BE33" i="29"/>
  <c r="BE37" i="29"/>
  <c r="AF43" i="16"/>
  <c r="AI38" i="16"/>
  <c r="BH35" i="29"/>
  <c r="AH37" i="16"/>
  <c r="BG34" i="29"/>
  <c r="AH44" i="16"/>
  <c r="BG38" i="29"/>
  <c r="BE36" i="29"/>
  <c r="AF42" i="16"/>
  <c r="AG35" i="16"/>
  <c r="BF32" i="29"/>
  <c r="AF40" i="16"/>
  <c r="BE30" i="29"/>
  <c r="AF34" i="16"/>
  <c r="BE28" i="29"/>
  <c r="AM427" i="4" a="1"/>
  <c r="AM427" i="4" s="1"/>
  <c r="AG242" i="16" s="1"/>
  <c r="AP427" i="4" a="1"/>
  <c r="AP427" i="4" s="1"/>
  <c r="AG245" i="16" s="1"/>
  <c r="AY427" i="4" a="1"/>
  <c r="AY427" i="4" s="1"/>
  <c r="AG253" i="16" s="1"/>
  <c r="AS427" i="4" a="1"/>
  <c r="AS427" i="4" s="1"/>
  <c r="AG252" i="16" s="1"/>
  <c r="AV427" i="4" a="1"/>
  <c r="AV427" i="4" s="1"/>
  <c r="AG247" i="16" s="1"/>
  <c r="AR427" i="4" a="1"/>
  <c r="AR427" i="4" s="1"/>
  <c r="AG251" i="16" s="1"/>
  <c r="AX430" i="4" a="1"/>
  <c r="AX430" i="4" s="1"/>
  <c r="AJ249" i="16" s="1"/>
  <c r="AU428" i="4" a="1"/>
  <c r="AU428" i="4" s="1"/>
  <c r="AH246" i="16" s="1"/>
  <c r="BA429" i="4" a="1"/>
  <c r="BA429" i="4" s="1"/>
  <c r="AI255" i="16" s="1"/>
  <c r="AN430" i="4" a="1"/>
  <c r="AN430" i="4" s="1"/>
  <c r="AJ243" i="16" s="1"/>
  <c r="AO428" i="4" a="1"/>
  <c r="AO428" i="4" s="1"/>
  <c r="AH244" i="16" s="1"/>
  <c r="AZ427" i="4" a="1"/>
  <c r="AZ427" i="4" s="1"/>
  <c r="AG254" i="16" s="1"/>
  <c r="AQ428" i="4" a="1"/>
  <c r="AQ428" i="4" s="1"/>
  <c r="AH250" i="16" s="1"/>
  <c r="AW429" i="4" a="1"/>
  <c r="AW429" i="4" s="1"/>
  <c r="AI248" i="16" s="1"/>
  <c r="J513" i="4" l="1"/>
  <c r="BF513" i="4" s="1"/>
  <c r="L513" i="4"/>
  <c r="BH513" i="4" s="1"/>
  <c r="G513" i="4"/>
  <c r="BC513" i="4" s="1"/>
  <c r="M513" i="4"/>
  <c r="BI513" i="4" s="1"/>
  <c r="U514" i="4"/>
  <c r="BQ514" i="4" s="1"/>
  <c r="O513" i="4"/>
  <c r="BK513" i="4" s="1"/>
  <c r="P513" i="4"/>
  <c r="BL513" i="4" s="1"/>
  <c r="T513" i="4"/>
  <c r="BP513" i="4" s="1"/>
  <c r="R513" i="4"/>
  <c r="BN513" i="4" s="1"/>
  <c r="S513" i="4"/>
  <c r="BO513" i="4" s="1"/>
  <c r="Q513" i="4"/>
  <c r="BM513" i="4" s="1"/>
  <c r="K513" i="4"/>
  <c r="BG513" i="4" s="1"/>
  <c r="I513" i="4"/>
  <c r="BE513" i="4" s="1"/>
  <c r="H513" i="4"/>
  <c r="BD513" i="4" s="1"/>
  <c r="AJ38" i="16"/>
  <c r="BI35" i="29"/>
  <c r="AG43" i="16"/>
  <c r="BF37" i="29"/>
  <c r="AH33" i="16"/>
  <c r="BG27" i="29"/>
  <c r="BF30" i="29"/>
  <c r="AG40" i="16"/>
  <c r="AG31" i="16"/>
  <c r="BF25" i="29"/>
  <c r="AH39" i="16"/>
  <c r="BG29" i="29"/>
  <c r="AJ32" i="16"/>
  <c r="BI26" i="29"/>
  <c r="AG36" i="16"/>
  <c r="BF33" i="29"/>
  <c r="BF31" i="29"/>
  <c r="AG41" i="16"/>
  <c r="AI44" i="16"/>
  <c r="BH38" i="29"/>
  <c r="AI37" i="16"/>
  <c r="BH34" i="29"/>
  <c r="BF36" i="29"/>
  <c r="AG42" i="16"/>
  <c r="AH35" i="16"/>
  <c r="BG32" i="29"/>
  <c r="AG34" i="16"/>
  <c r="BF28" i="29"/>
  <c r="AM428" i="4" a="1"/>
  <c r="AM428" i="4" s="1"/>
  <c r="AH242" i="16" s="1"/>
  <c r="AP428" i="4" a="1"/>
  <c r="AP428" i="4" s="1"/>
  <c r="AH245" i="16" s="1"/>
  <c r="AY428" i="4" a="1"/>
  <c r="AY428" i="4" s="1"/>
  <c r="AH253" i="16" s="1"/>
  <c r="AR428" i="4" a="1"/>
  <c r="AR428" i="4" s="1"/>
  <c r="AH251" i="16" s="1"/>
  <c r="AX431" i="4" a="1"/>
  <c r="AX431" i="4" s="1"/>
  <c r="AK249" i="16" s="1"/>
  <c r="AV428" i="4" a="1"/>
  <c r="AV428" i="4" s="1"/>
  <c r="AH247" i="16" s="1"/>
  <c r="AS428" i="4" a="1"/>
  <c r="AS428" i="4" s="1"/>
  <c r="AH252" i="16" s="1"/>
  <c r="AO429" i="4" a="1"/>
  <c r="AO429" i="4" s="1"/>
  <c r="AI244" i="16" s="1"/>
  <c r="AN431" i="4" a="1"/>
  <c r="AN431" i="4" s="1"/>
  <c r="AK243" i="16" s="1"/>
  <c r="BA430" i="4" a="1"/>
  <c r="BA430" i="4" s="1"/>
  <c r="AJ255" i="16" s="1"/>
  <c r="AW430" i="4" a="1"/>
  <c r="AW430" i="4" s="1"/>
  <c r="AJ248" i="16" s="1"/>
  <c r="AQ429" i="4" a="1"/>
  <c r="AQ429" i="4" s="1"/>
  <c r="AI250" i="16" s="1"/>
  <c r="AZ428" i="4" a="1"/>
  <c r="AZ428" i="4" s="1"/>
  <c r="AH254" i="16" s="1"/>
  <c r="AU429" i="4" a="1"/>
  <c r="AU429" i="4" s="1"/>
  <c r="AI246" i="16" s="1"/>
  <c r="H514" i="4" l="1"/>
  <c r="BD514" i="4" s="1"/>
  <c r="I514" i="4"/>
  <c r="BE514" i="4" s="1"/>
  <c r="K514" i="4"/>
  <c r="BG514" i="4" s="1"/>
  <c r="Q514" i="4"/>
  <c r="BM514" i="4" s="1"/>
  <c r="S514" i="4"/>
  <c r="BO514" i="4" s="1"/>
  <c r="R514" i="4"/>
  <c r="BN514" i="4" s="1"/>
  <c r="T514" i="4"/>
  <c r="BP514" i="4" s="1"/>
  <c r="P514" i="4"/>
  <c r="BL514" i="4" s="1"/>
  <c r="O514" i="4"/>
  <c r="BK514" i="4" s="1"/>
  <c r="U515" i="4"/>
  <c r="BQ515" i="4" s="1"/>
  <c r="M514" i="4"/>
  <c r="BI514" i="4" s="1"/>
  <c r="G514" i="4"/>
  <c r="BC514" i="4" s="1"/>
  <c r="L514" i="4"/>
  <c r="BH514" i="4" s="1"/>
  <c r="J514" i="4"/>
  <c r="BF514" i="4" s="1"/>
  <c r="AH34" i="16"/>
  <c r="BG28" i="29"/>
  <c r="AH41" i="16"/>
  <c r="BG31" i="29"/>
  <c r="AH31" i="16"/>
  <c r="BG25" i="29"/>
  <c r="AI39" i="16"/>
  <c r="BH29" i="29"/>
  <c r="BG33" i="29"/>
  <c r="AH36" i="16"/>
  <c r="AK38" i="16"/>
  <c r="BJ35" i="29"/>
  <c r="AJ44" i="16"/>
  <c r="BI38" i="29"/>
  <c r="AJ37" i="16"/>
  <c r="BI34" i="29"/>
  <c r="BH32" i="29"/>
  <c r="AI35" i="16"/>
  <c r="AK32" i="16"/>
  <c r="BJ26" i="29"/>
  <c r="BG30" i="29"/>
  <c r="AH40" i="16"/>
  <c r="BG36" i="29"/>
  <c r="AH42" i="16"/>
  <c r="AI33" i="16"/>
  <c r="BH27" i="29"/>
  <c r="AH43" i="16"/>
  <c r="BG37" i="29"/>
  <c r="AM429" i="4" a="1"/>
  <c r="AM429" i="4" s="1"/>
  <c r="AI242" i="16" s="1"/>
  <c r="AP429" i="4" a="1"/>
  <c r="AP429" i="4" s="1"/>
  <c r="AI245" i="16" s="1"/>
  <c r="AY429" i="4" a="1"/>
  <c r="AY429" i="4" s="1"/>
  <c r="AI253" i="16" s="1"/>
  <c r="AV429" i="4" a="1"/>
  <c r="AV429" i="4" s="1"/>
  <c r="AI247" i="16" s="1"/>
  <c r="AX432" i="4" a="1"/>
  <c r="AX432" i="4" s="1"/>
  <c r="AL249" i="16" s="1"/>
  <c r="AS429" i="4" a="1"/>
  <c r="AS429" i="4" s="1"/>
  <c r="AI252" i="16" s="1"/>
  <c r="AR429" i="4" a="1"/>
  <c r="AR429" i="4" s="1"/>
  <c r="AI251" i="16" s="1"/>
  <c r="AZ429" i="4" a="1"/>
  <c r="AZ429" i="4" s="1"/>
  <c r="AI254" i="16" s="1"/>
  <c r="AW431" i="4" a="1"/>
  <c r="AW431" i="4" s="1"/>
  <c r="AK248" i="16" s="1"/>
  <c r="BA431" i="4" a="1"/>
  <c r="BA431" i="4" s="1"/>
  <c r="AK255" i="16" s="1"/>
  <c r="AN432" i="4" a="1"/>
  <c r="AN432" i="4" s="1"/>
  <c r="AL243" i="16" s="1"/>
  <c r="AU430" i="4" a="1"/>
  <c r="AU430" i="4" s="1"/>
  <c r="AJ246" i="16" s="1"/>
  <c r="AO430" i="4" a="1"/>
  <c r="AO430" i="4" s="1"/>
  <c r="AJ244" i="16" s="1"/>
  <c r="AQ430" i="4" a="1"/>
  <c r="AQ430" i="4" s="1"/>
  <c r="AJ250" i="16" s="1"/>
  <c r="J515" i="4" l="1"/>
  <c r="BF515" i="4" s="1"/>
  <c r="L515" i="4"/>
  <c r="BH515" i="4" s="1"/>
  <c r="G515" i="4"/>
  <c r="BC515" i="4" s="1"/>
  <c r="M515" i="4"/>
  <c r="BI515" i="4" s="1"/>
  <c r="U516" i="4"/>
  <c r="BQ516" i="4" s="1"/>
  <c r="O515" i="4"/>
  <c r="BK515" i="4" s="1"/>
  <c r="P515" i="4"/>
  <c r="BL515" i="4" s="1"/>
  <c r="T515" i="4"/>
  <c r="BP515" i="4" s="1"/>
  <c r="R515" i="4"/>
  <c r="BN515" i="4" s="1"/>
  <c r="S515" i="4"/>
  <c r="BO515" i="4" s="1"/>
  <c r="Q515" i="4"/>
  <c r="BM515" i="4" s="1"/>
  <c r="K515" i="4"/>
  <c r="BG515" i="4" s="1"/>
  <c r="I515" i="4"/>
  <c r="BE515" i="4" s="1"/>
  <c r="H515" i="4"/>
  <c r="BD515" i="4" s="1"/>
  <c r="AI34" i="16"/>
  <c r="BH28" i="29"/>
  <c r="AJ35" i="16"/>
  <c r="BI32" i="29"/>
  <c r="AI31" i="16"/>
  <c r="BH25" i="29"/>
  <c r="AI41" i="16"/>
  <c r="BH31" i="29"/>
  <c r="AJ39" i="16"/>
  <c r="BI29" i="29"/>
  <c r="AL32" i="16"/>
  <c r="BK26" i="29"/>
  <c r="AJ33" i="16"/>
  <c r="BI27" i="29"/>
  <c r="AL38" i="16"/>
  <c r="BK35" i="29"/>
  <c r="AK44" i="16"/>
  <c r="BJ38" i="29"/>
  <c r="AK37" i="16"/>
  <c r="BJ34" i="29"/>
  <c r="AI36" i="16"/>
  <c r="BH33" i="29"/>
  <c r="AI43" i="16"/>
  <c r="BH37" i="29"/>
  <c r="AI42" i="16"/>
  <c r="BH36" i="29"/>
  <c r="BH30" i="29"/>
  <c r="AI40" i="16"/>
  <c r="AM430" i="4" a="1"/>
  <c r="AM430" i="4" s="1"/>
  <c r="AJ242" i="16" s="1"/>
  <c r="AP430" i="4" a="1"/>
  <c r="AP430" i="4" s="1"/>
  <c r="AJ245" i="16" s="1"/>
  <c r="AY430" i="4" a="1"/>
  <c r="AY430" i="4" s="1"/>
  <c r="AJ253" i="16" s="1"/>
  <c r="AX433" i="4" a="1"/>
  <c r="AX433" i="4" s="1"/>
  <c r="AM249" i="16" s="1"/>
  <c r="AV430" i="4" a="1"/>
  <c r="AV430" i="4" s="1"/>
  <c r="AJ247" i="16" s="1"/>
  <c r="AR430" i="4" a="1"/>
  <c r="AR430" i="4" s="1"/>
  <c r="AJ251" i="16" s="1"/>
  <c r="AS430" i="4" a="1"/>
  <c r="AS430" i="4" s="1"/>
  <c r="AJ252" i="16" s="1"/>
  <c r="AO431" i="4" a="1"/>
  <c r="AO431" i="4" s="1"/>
  <c r="AK244" i="16" s="1"/>
  <c r="BA432" i="4" a="1"/>
  <c r="BA432" i="4" s="1"/>
  <c r="AL255" i="16" s="1"/>
  <c r="AU431" i="4" a="1"/>
  <c r="AU431" i="4" s="1"/>
  <c r="AK246" i="16" s="1"/>
  <c r="AN433" i="4" a="1"/>
  <c r="AN433" i="4" s="1"/>
  <c r="AM243" i="16" s="1"/>
  <c r="AQ431" i="4" a="1"/>
  <c r="AQ431" i="4" s="1"/>
  <c r="AK250" i="16" s="1"/>
  <c r="AW432" i="4" a="1"/>
  <c r="AW432" i="4" s="1"/>
  <c r="AL248" i="16" s="1"/>
  <c r="AZ430" i="4" a="1"/>
  <c r="AZ430" i="4" s="1"/>
  <c r="AJ254" i="16" s="1"/>
  <c r="H516" i="4" l="1"/>
  <c r="BD516" i="4" s="1"/>
  <c r="I516" i="4"/>
  <c r="BE516" i="4" s="1"/>
  <c r="K516" i="4"/>
  <c r="BG516" i="4" s="1"/>
  <c r="Q516" i="4"/>
  <c r="BM516" i="4" s="1"/>
  <c r="S516" i="4"/>
  <c r="BO516" i="4" s="1"/>
  <c r="R516" i="4"/>
  <c r="BN516" i="4" s="1"/>
  <c r="T516" i="4"/>
  <c r="BP516" i="4" s="1"/>
  <c r="P516" i="4"/>
  <c r="BL516" i="4" s="1"/>
  <c r="O516" i="4"/>
  <c r="BK516" i="4" s="1"/>
  <c r="U517" i="4"/>
  <c r="BQ517" i="4" s="1"/>
  <c r="M516" i="4"/>
  <c r="BI516" i="4" s="1"/>
  <c r="G516" i="4"/>
  <c r="BC516" i="4" s="1"/>
  <c r="L516" i="4"/>
  <c r="BH516" i="4" s="1"/>
  <c r="J516" i="4"/>
  <c r="BF516" i="4" s="1"/>
  <c r="AJ34" i="16"/>
  <c r="BI28" i="29"/>
  <c r="AK39" i="16"/>
  <c r="BJ29" i="29"/>
  <c r="AJ31" i="16"/>
  <c r="BI25" i="29"/>
  <c r="BI30" i="29"/>
  <c r="AJ40" i="16"/>
  <c r="AM32" i="16"/>
  <c r="BL26" i="29"/>
  <c r="BI31" i="29"/>
  <c r="AJ41" i="16"/>
  <c r="AK35" i="16"/>
  <c r="BJ32" i="29"/>
  <c r="BI33" i="29"/>
  <c r="AJ36" i="16"/>
  <c r="AM38" i="16"/>
  <c r="BL35" i="29"/>
  <c r="AL44" i="16"/>
  <c r="BK38" i="29"/>
  <c r="BI37" i="29"/>
  <c r="AJ43" i="16"/>
  <c r="AJ42" i="16"/>
  <c r="BI36" i="29"/>
  <c r="AK33" i="16"/>
  <c r="BJ27" i="29"/>
  <c r="AL37" i="16"/>
  <c r="BK34" i="29"/>
  <c r="AM431" i="4" a="1"/>
  <c r="AM431" i="4" s="1"/>
  <c r="AK242" i="16" s="1"/>
  <c r="AP431" i="4" a="1"/>
  <c r="AP431" i="4" s="1"/>
  <c r="AK245" i="16" s="1"/>
  <c r="AY431" i="4" a="1"/>
  <c r="AY431" i="4" s="1"/>
  <c r="AK253" i="16" s="1"/>
  <c r="AR431" i="4" a="1"/>
  <c r="AR431" i="4" s="1"/>
  <c r="AK251" i="16" s="1"/>
  <c r="AS431" i="4" a="1"/>
  <c r="AS431" i="4" s="1"/>
  <c r="AK252" i="16" s="1"/>
  <c r="AV431" i="4" a="1"/>
  <c r="AV431" i="4" s="1"/>
  <c r="AK247" i="16" s="1"/>
  <c r="AX434" i="4" a="1"/>
  <c r="AX434" i="4" s="1"/>
  <c r="AN249" i="16" s="1"/>
  <c r="AQ432" i="4" a="1"/>
  <c r="AQ432" i="4" s="1"/>
  <c r="AL250" i="16" s="1"/>
  <c r="BA433" i="4" a="1"/>
  <c r="BA433" i="4" s="1"/>
  <c r="AM255" i="16" s="1"/>
  <c r="AN434" i="4" a="1"/>
  <c r="AN434" i="4" s="1"/>
  <c r="AN243" i="16" s="1"/>
  <c r="AO432" i="4" a="1"/>
  <c r="AO432" i="4" s="1"/>
  <c r="AL244" i="16" s="1"/>
  <c r="AZ431" i="4" a="1"/>
  <c r="AZ431" i="4" s="1"/>
  <c r="AK254" i="16" s="1"/>
  <c r="AW433" i="4" a="1"/>
  <c r="AW433" i="4" s="1"/>
  <c r="AM248" i="16" s="1"/>
  <c r="AU432" i="4" a="1"/>
  <c r="AU432" i="4" s="1"/>
  <c r="AL246" i="16" s="1"/>
  <c r="J517" i="4" l="1"/>
  <c r="BF517" i="4" s="1"/>
  <c r="L517" i="4"/>
  <c r="BH517" i="4" s="1"/>
  <c r="G517" i="4"/>
  <c r="BC517" i="4" s="1"/>
  <c r="M517" i="4"/>
  <c r="BI517" i="4" s="1"/>
  <c r="U518" i="4"/>
  <c r="BQ518" i="4" s="1"/>
  <c r="O517" i="4"/>
  <c r="BK517" i="4" s="1"/>
  <c r="P517" i="4"/>
  <c r="BL517" i="4" s="1"/>
  <c r="T517" i="4"/>
  <c r="BP517" i="4" s="1"/>
  <c r="R517" i="4"/>
  <c r="BN517" i="4" s="1"/>
  <c r="S517" i="4"/>
  <c r="BO517" i="4" s="1"/>
  <c r="Q517" i="4"/>
  <c r="BM517" i="4" s="1"/>
  <c r="K517" i="4"/>
  <c r="BG517" i="4" s="1"/>
  <c r="I517" i="4"/>
  <c r="BE517" i="4" s="1"/>
  <c r="H517" i="4"/>
  <c r="BD517" i="4" s="1"/>
  <c r="AN38" i="16"/>
  <c r="BM35" i="29"/>
  <c r="AK34" i="16"/>
  <c r="BJ28" i="29"/>
  <c r="AM37" i="16"/>
  <c r="BL34" i="29"/>
  <c r="AK43" i="16"/>
  <c r="BJ37" i="29"/>
  <c r="AK31" i="16"/>
  <c r="BJ25" i="29"/>
  <c r="BJ33" i="29"/>
  <c r="AK36" i="16"/>
  <c r="BK32" i="29"/>
  <c r="AL35" i="16"/>
  <c r="BJ31" i="29"/>
  <c r="AK41" i="16"/>
  <c r="AN32" i="16"/>
  <c r="BM26" i="29"/>
  <c r="AL33" i="16"/>
  <c r="BK27" i="29"/>
  <c r="AM44" i="16"/>
  <c r="BL38" i="29"/>
  <c r="BJ30" i="29"/>
  <c r="AK40" i="16"/>
  <c r="AL39" i="16"/>
  <c r="BK29" i="29"/>
  <c r="AK42" i="16"/>
  <c r="BJ36" i="29"/>
  <c r="AM432" i="4" a="1"/>
  <c r="AM432" i="4" s="1"/>
  <c r="AL242" i="16" s="1"/>
  <c r="AP432" i="4" a="1"/>
  <c r="AP432" i="4" s="1"/>
  <c r="AL245" i="16" s="1"/>
  <c r="AY432" i="4" a="1"/>
  <c r="AY432" i="4" s="1"/>
  <c r="AL253" i="16" s="1"/>
  <c r="AR432" i="4" a="1"/>
  <c r="AR432" i="4" s="1"/>
  <c r="AL251" i="16" s="1"/>
  <c r="AV432" i="4" a="1"/>
  <c r="AV432" i="4" s="1"/>
  <c r="AL247" i="16" s="1"/>
  <c r="AX435" i="4" a="1"/>
  <c r="AX435" i="4" s="1"/>
  <c r="AO249" i="16" s="1"/>
  <c r="AS432" i="4" a="1"/>
  <c r="AS432" i="4" s="1"/>
  <c r="AL252" i="16" s="1"/>
  <c r="AZ432" i="4" a="1"/>
  <c r="AZ432" i="4" s="1"/>
  <c r="AL254" i="16" s="1"/>
  <c r="AN435" i="4" a="1"/>
  <c r="AN435" i="4" s="1"/>
  <c r="AO243" i="16" s="1"/>
  <c r="AW434" i="4" a="1"/>
  <c r="AW434" i="4" s="1"/>
  <c r="AN248" i="16" s="1"/>
  <c r="BA434" i="4" a="1"/>
  <c r="BA434" i="4" s="1"/>
  <c r="AN255" i="16" s="1"/>
  <c r="AU433" i="4" a="1"/>
  <c r="AU433" i="4" s="1"/>
  <c r="AM246" i="16" s="1"/>
  <c r="AO433" i="4" a="1"/>
  <c r="AO433" i="4" s="1"/>
  <c r="AM244" i="16" s="1"/>
  <c r="AQ433" i="4" a="1"/>
  <c r="AQ433" i="4" s="1"/>
  <c r="AM250" i="16" s="1"/>
  <c r="H518" i="4" l="1"/>
  <c r="BD518" i="4" s="1"/>
  <c r="I518" i="4"/>
  <c r="BE518" i="4" s="1"/>
  <c r="K518" i="4"/>
  <c r="BG518" i="4" s="1"/>
  <c r="Q518" i="4"/>
  <c r="BM518" i="4" s="1"/>
  <c r="S518" i="4"/>
  <c r="BO518" i="4" s="1"/>
  <c r="R518" i="4"/>
  <c r="BN518" i="4" s="1"/>
  <c r="T518" i="4"/>
  <c r="BP518" i="4" s="1"/>
  <c r="P518" i="4"/>
  <c r="BL518" i="4" s="1"/>
  <c r="O518" i="4"/>
  <c r="BK518" i="4" s="1"/>
  <c r="U519" i="4"/>
  <c r="BQ519" i="4" s="1"/>
  <c r="M518" i="4"/>
  <c r="BI518" i="4" s="1"/>
  <c r="G518" i="4"/>
  <c r="BC518" i="4" s="1"/>
  <c r="L518" i="4"/>
  <c r="BH518" i="4" s="1"/>
  <c r="J518" i="4"/>
  <c r="BF518" i="4" s="1"/>
  <c r="AM35" i="16"/>
  <c r="BL32" i="29"/>
  <c r="BK31" i="29"/>
  <c r="AL41" i="16"/>
  <c r="AL34" i="16"/>
  <c r="BK28" i="29"/>
  <c r="AO38" i="16"/>
  <c r="BN35" i="29"/>
  <c r="AL31" i="16"/>
  <c r="BK25" i="29"/>
  <c r="AL36" i="16"/>
  <c r="BK33" i="29"/>
  <c r="AN44" i="16"/>
  <c r="BM38" i="29"/>
  <c r="AN37" i="16"/>
  <c r="BM34" i="29"/>
  <c r="AM39" i="16"/>
  <c r="BL29" i="29"/>
  <c r="AL40" i="16"/>
  <c r="BK30" i="29"/>
  <c r="AO32" i="16"/>
  <c r="BN26" i="29"/>
  <c r="AM33" i="16"/>
  <c r="BL27" i="29"/>
  <c r="AL43" i="16"/>
  <c r="BK37" i="29"/>
  <c r="BK36" i="29"/>
  <c r="AL42" i="16"/>
  <c r="AM433" i="4" a="1"/>
  <c r="AM433" i="4" s="1"/>
  <c r="AM242" i="16" s="1"/>
  <c r="AP433" i="4" a="1"/>
  <c r="AP433" i="4" s="1"/>
  <c r="AM245" i="16" s="1"/>
  <c r="AY433" i="4" a="1"/>
  <c r="AY433" i="4" s="1"/>
  <c r="AM253" i="16" s="1"/>
  <c r="AV433" i="4" a="1"/>
  <c r="AV433" i="4" s="1"/>
  <c r="AM247" i="16" s="1"/>
  <c r="AS433" i="4" a="1"/>
  <c r="AS433" i="4" s="1"/>
  <c r="AM252" i="16" s="1"/>
  <c r="AX436" i="4" a="1"/>
  <c r="AX436" i="4" s="1"/>
  <c r="AR433" i="4" a="1"/>
  <c r="AR433" i="4" s="1"/>
  <c r="AM251" i="16" s="1"/>
  <c r="AW435" i="4" a="1"/>
  <c r="AW435" i="4" s="1"/>
  <c r="AO248" i="16" s="1"/>
  <c r="AQ434" i="4" a="1"/>
  <c r="AQ434" i="4" s="1"/>
  <c r="AN250" i="16" s="1"/>
  <c r="AN436" i="4" a="1"/>
  <c r="AN436" i="4" s="1"/>
  <c r="AO434" i="4" a="1"/>
  <c r="AO434" i="4" s="1"/>
  <c r="AN244" i="16" s="1"/>
  <c r="BA435" i="4" a="1"/>
  <c r="BA435" i="4" s="1"/>
  <c r="AO255" i="16" s="1"/>
  <c r="AU434" i="4" a="1"/>
  <c r="AU434" i="4" s="1"/>
  <c r="AN246" i="16" s="1"/>
  <c r="AZ433" i="4" a="1"/>
  <c r="AZ433" i="4" s="1"/>
  <c r="AM254" i="16" s="1"/>
  <c r="J519" i="4" l="1"/>
  <c r="BF519" i="4" s="1"/>
  <c r="L519" i="4"/>
  <c r="BH519" i="4" s="1"/>
  <c r="G519" i="4"/>
  <c r="BC519" i="4" s="1"/>
  <c r="M519" i="4"/>
  <c r="BI519" i="4" s="1"/>
  <c r="U520" i="4"/>
  <c r="BQ520" i="4" s="1"/>
  <c r="O519" i="4"/>
  <c r="BK519" i="4" s="1"/>
  <c r="P519" i="4"/>
  <c r="BL519" i="4" s="1"/>
  <c r="T519" i="4"/>
  <c r="BP519" i="4" s="1"/>
  <c r="R519" i="4"/>
  <c r="BN519" i="4" s="1"/>
  <c r="S519" i="4"/>
  <c r="BO519" i="4" s="1"/>
  <c r="Q519" i="4"/>
  <c r="BM519" i="4" s="1"/>
  <c r="K519" i="4"/>
  <c r="BG519" i="4" s="1"/>
  <c r="I519" i="4"/>
  <c r="BE519" i="4" s="1"/>
  <c r="H519" i="4"/>
  <c r="BD519" i="4" s="1"/>
  <c r="M266" i="16"/>
  <c r="AP249" i="16"/>
  <c r="M55" i="16"/>
  <c r="AP38" i="16"/>
  <c r="BO35" i="29"/>
  <c r="AM31" i="16"/>
  <c r="BL25" i="29"/>
  <c r="AM43" i="16"/>
  <c r="BL37" i="29"/>
  <c r="AO37" i="16"/>
  <c r="BN34" i="29"/>
  <c r="AO44" i="16"/>
  <c r="BN38" i="29"/>
  <c r="AM40" i="16"/>
  <c r="BL30" i="29"/>
  <c r="AN33" i="16"/>
  <c r="BM27" i="29"/>
  <c r="AM41" i="16"/>
  <c r="BL31" i="29"/>
  <c r="M260" i="16"/>
  <c r="AP243" i="16"/>
  <c r="M49" i="16"/>
  <c r="AP32" i="16"/>
  <c r="BO26" i="29"/>
  <c r="AN39" i="16"/>
  <c r="BM29" i="29"/>
  <c r="BL33" i="29"/>
  <c r="AM36" i="16"/>
  <c r="AM42" i="16"/>
  <c r="BL36" i="29"/>
  <c r="AM34" i="16"/>
  <c r="BL28" i="29"/>
  <c r="AN35" i="16"/>
  <c r="BM32" i="29"/>
  <c r="AM434" i="4" a="1"/>
  <c r="AM434" i="4" s="1"/>
  <c r="AN242" i="16" s="1"/>
  <c r="AP434" i="4" a="1"/>
  <c r="AP434" i="4" s="1"/>
  <c r="AN245" i="16" s="1"/>
  <c r="AY434" i="4" a="1"/>
  <c r="AY434" i="4" s="1"/>
  <c r="AN253" i="16" s="1"/>
  <c r="AS434" i="4" a="1"/>
  <c r="AS434" i="4" s="1"/>
  <c r="AN252" i="16" s="1"/>
  <c r="AR434" i="4" a="1"/>
  <c r="AR434" i="4" s="1"/>
  <c r="AN251" i="16" s="1"/>
  <c r="AX437" i="4" a="1"/>
  <c r="AX437" i="4" s="1"/>
  <c r="AV434" i="4" a="1"/>
  <c r="AV434" i="4" s="1"/>
  <c r="AN247" i="16" s="1"/>
  <c r="BA436" i="4" a="1"/>
  <c r="BA436" i="4" s="1"/>
  <c r="AQ435" i="4" a="1"/>
  <c r="AQ435" i="4" s="1"/>
  <c r="AO250" i="16" s="1"/>
  <c r="AO435" i="4" a="1"/>
  <c r="AO435" i="4" s="1"/>
  <c r="AO244" i="16" s="1"/>
  <c r="AZ434" i="4" a="1"/>
  <c r="AZ434" i="4" s="1"/>
  <c r="AN254" i="16" s="1"/>
  <c r="AW436" i="4" a="1"/>
  <c r="AW436" i="4" s="1"/>
  <c r="AN437" i="4" a="1"/>
  <c r="AN437" i="4" s="1"/>
  <c r="AU435" i="4" a="1"/>
  <c r="AU435" i="4" s="1"/>
  <c r="AO246" i="16" s="1"/>
  <c r="H520" i="4" l="1"/>
  <c r="BD520" i="4" s="1"/>
  <c r="I520" i="4"/>
  <c r="BE520" i="4" s="1"/>
  <c r="K520" i="4"/>
  <c r="BG520" i="4" s="1"/>
  <c r="Q520" i="4"/>
  <c r="BM520" i="4" s="1"/>
  <c r="S520" i="4"/>
  <c r="BO520" i="4" s="1"/>
  <c r="R520" i="4"/>
  <c r="BN520" i="4" s="1"/>
  <c r="T520" i="4"/>
  <c r="BP520" i="4" s="1"/>
  <c r="P520" i="4"/>
  <c r="BL520" i="4" s="1"/>
  <c r="O520" i="4"/>
  <c r="BK520" i="4" s="1"/>
  <c r="U521" i="4"/>
  <c r="BQ521" i="4" s="1"/>
  <c r="M520" i="4"/>
  <c r="BI520" i="4" s="1"/>
  <c r="G520" i="4"/>
  <c r="BC520" i="4" s="1"/>
  <c r="L520" i="4"/>
  <c r="BH520" i="4" s="1"/>
  <c r="J520" i="4"/>
  <c r="BF520" i="4" s="1"/>
  <c r="M265" i="16"/>
  <c r="AP248" i="16"/>
  <c r="AO35" i="16"/>
  <c r="BN32" i="29"/>
  <c r="AN43" i="16"/>
  <c r="BM37" i="29"/>
  <c r="AO33" i="16"/>
  <c r="BN27" i="29"/>
  <c r="AN40" i="16"/>
  <c r="BM30" i="29"/>
  <c r="AN41" i="16"/>
  <c r="BM31" i="29"/>
  <c r="M272" i="16"/>
  <c r="AP255" i="16"/>
  <c r="AN42" i="16"/>
  <c r="BM36" i="29"/>
  <c r="AO39" i="16"/>
  <c r="BN29" i="29"/>
  <c r="M61" i="16"/>
  <c r="AP44" i="16"/>
  <c r="BO38" i="29"/>
  <c r="N260" i="16"/>
  <c r="AQ243" i="16"/>
  <c r="N49" i="16"/>
  <c r="AQ32" i="16"/>
  <c r="BP26" i="29"/>
  <c r="AN34" i="16"/>
  <c r="BM28" i="29"/>
  <c r="M54" i="16"/>
  <c r="AP37" i="16"/>
  <c r="BO34" i="29"/>
  <c r="AN36" i="16"/>
  <c r="BM33" i="29"/>
  <c r="N266" i="16"/>
  <c r="AQ249" i="16"/>
  <c r="AN31" i="16"/>
  <c r="BM25" i="29"/>
  <c r="N55" i="16"/>
  <c r="AQ38" i="16"/>
  <c r="BP35" i="29"/>
  <c r="AM435" i="4" a="1"/>
  <c r="AM435" i="4" s="1"/>
  <c r="AO242" i="16" s="1"/>
  <c r="AP435" i="4" a="1"/>
  <c r="AP435" i="4" s="1"/>
  <c r="AO245" i="16" s="1"/>
  <c r="AY435" i="4" a="1"/>
  <c r="AY435" i="4" s="1"/>
  <c r="AO253" i="16" s="1"/>
  <c r="AR435" i="4" a="1"/>
  <c r="AR435" i="4" s="1"/>
  <c r="AO251" i="16" s="1"/>
  <c r="AV435" i="4" a="1"/>
  <c r="AV435" i="4" s="1"/>
  <c r="AO247" i="16" s="1"/>
  <c r="AS435" i="4" a="1"/>
  <c r="AS435" i="4" s="1"/>
  <c r="AO252" i="16" s="1"/>
  <c r="AX438" i="4" a="1"/>
  <c r="AX438" i="4" s="1"/>
  <c r="O266" i="16" s="1"/>
  <c r="AN438" i="4" a="1"/>
  <c r="AN438" i="4" s="1"/>
  <c r="O260" i="16" s="1"/>
  <c r="AO436" i="4" a="1"/>
  <c r="AO436" i="4" s="1"/>
  <c r="AW437" i="4" a="1"/>
  <c r="AW437" i="4" s="1"/>
  <c r="AZ435" i="4" a="1"/>
  <c r="AZ435" i="4" s="1"/>
  <c r="AO254" i="16" s="1"/>
  <c r="AU436" i="4" a="1"/>
  <c r="AU436" i="4" s="1"/>
  <c r="AQ436" i="4" a="1"/>
  <c r="AQ436" i="4" s="1"/>
  <c r="BA437" i="4" a="1"/>
  <c r="BA437" i="4" s="1"/>
  <c r="J521" i="4" l="1"/>
  <c r="BF521" i="4" s="1"/>
  <c r="L521" i="4"/>
  <c r="BH521" i="4" s="1"/>
  <c r="G521" i="4"/>
  <c r="BC521" i="4" s="1"/>
  <c r="M521" i="4"/>
  <c r="BI521" i="4" s="1"/>
  <c r="U522" i="4"/>
  <c r="BQ522" i="4" s="1"/>
  <c r="O521" i="4"/>
  <c r="BK521" i="4" s="1"/>
  <c r="P521" i="4"/>
  <c r="BL521" i="4" s="1"/>
  <c r="T521" i="4"/>
  <c r="BP521" i="4" s="1"/>
  <c r="R521" i="4"/>
  <c r="BN521" i="4" s="1"/>
  <c r="S521" i="4"/>
  <c r="BO521" i="4" s="1"/>
  <c r="Q521" i="4"/>
  <c r="BM521" i="4" s="1"/>
  <c r="K521" i="4"/>
  <c r="BG521" i="4" s="1"/>
  <c r="I521" i="4"/>
  <c r="BE521" i="4" s="1"/>
  <c r="H521" i="4"/>
  <c r="BD521" i="4" s="1"/>
  <c r="N54" i="16"/>
  <c r="AQ37" i="16"/>
  <c r="BP34" i="29"/>
  <c r="M56" i="16"/>
  <c r="AP39" i="16"/>
  <c r="BO29" i="29"/>
  <c r="O49" i="16"/>
  <c r="BQ26" i="29"/>
  <c r="M52" i="16"/>
  <c r="AP35" i="16"/>
  <c r="BO32" i="29"/>
  <c r="AO34" i="16"/>
  <c r="BN28" i="29"/>
  <c r="AO31" i="16"/>
  <c r="BN25" i="29"/>
  <c r="AP246" i="16"/>
  <c r="M263" i="16"/>
  <c r="AO41" i="16"/>
  <c r="BN31" i="29"/>
  <c r="AO43" i="16"/>
  <c r="BN37" i="29"/>
  <c r="M267" i="16"/>
  <c r="AP250" i="16"/>
  <c r="O55" i="16"/>
  <c r="BQ35" i="29"/>
  <c r="AO36" i="16"/>
  <c r="BN33" i="29"/>
  <c r="N265" i="16"/>
  <c r="AQ248" i="16"/>
  <c r="AO40" i="16"/>
  <c r="BN30" i="29"/>
  <c r="N272" i="16"/>
  <c r="AQ255" i="16"/>
  <c r="M261" i="16"/>
  <c r="AP244" i="16"/>
  <c r="N61" i="16"/>
  <c r="AQ44" i="16"/>
  <c r="BP38" i="29"/>
  <c r="M50" i="16"/>
  <c r="AP33" i="16"/>
  <c r="BO27" i="29"/>
  <c r="BN36" i="29"/>
  <c r="AO42" i="16"/>
  <c r="AM436" i="4" a="1"/>
  <c r="AM436" i="4" s="1"/>
  <c r="AP436" i="4" a="1"/>
  <c r="AP436" i="4" s="1"/>
  <c r="AY436" i="4" a="1"/>
  <c r="AY436" i="4" s="1"/>
  <c r="AS436" i="4" a="1"/>
  <c r="AS436" i="4" s="1"/>
  <c r="AX439" i="4" a="1"/>
  <c r="AX439" i="4" s="1"/>
  <c r="P266" i="16" s="1"/>
  <c r="AV436" i="4" a="1"/>
  <c r="AV436" i="4" s="1"/>
  <c r="AR436" i="4" a="1"/>
  <c r="AR436" i="4" s="1"/>
  <c r="AU437" i="4" a="1"/>
  <c r="AU437" i="4" s="1"/>
  <c r="AO437" i="4" a="1"/>
  <c r="AO437" i="4" s="1"/>
  <c r="AZ436" i="4" a="1"/>
  <c r="AZ436" i="4" s="1"/>
  <c r="BA438" i="4" a="1"/>
  <c r="BA438" i="4" s="1"/>
  <c r="O272" i="16" s="1"/>
  <c r="AN439" i="4" a="1"/>
  <c r="AN439" i="4" s="1"/>
  <c r="P260" i="16" s="1"/>
  <c r="AQ437" i="4" a="1"/>
  <c r="AQ437" i="4" s="1"/>
  <c r="AW438" i="4" a="1"/>
  <c r="AW438" i="4" s="1"/>
  <c r="O265" i="16" s="1"/>
  <c r="H522" i="4" l="1"/>
  <c r="BD522" i="4" s="1"/>
  <c r="I522" i="4"/>
  <c r="BE522" i="4" s="1"/>
  <c r="K522" i="4"/>
  <c r="BG522" i="4" s="1"/>
  <c r="Q522" i="4"/>
  <c r="BM522" i="4" s="1"/>
  <c r="S522" i="4"/>
  <c r="BO522" i="4" s="1"/>
  <c r="R522" i="4"/>
  <c r="BN522" i="4" s="1"/>
  <c r="T522" i="4"/>
  <c r="BP522" i="4" s="1"/>
  <c r="P522" i="4"/>
  <c r="BL522" i="4" s="1"/>
  <c r="O522" i="4"/>
  <c r="BK522" i="4" s="1"/>
  <c r="U523" i="4"/>
  <c r="BQ523" i="4" s="1"/>
  <c r="M522" i="4"/>
  <c r="BI522" i="4" s="1"/>
  <c r="G522" i="4"/>
  <c r="BC522" i="4" s="1"/>
  <c r="L522" i="4"/>
  <c r="BH522" i="4" s="1"/>
  <c r="J522" i="4"/>
  <c r="BF522" i="4" s="1"/>
  <c r="N267" i="16"/>
  <c r="AQ250" i="16"/>
  <c r="N52" i="16"/>
  <c r="AQ35" i="16"/>
  <c r="BP32" i="29"/>
  <c r="M268" i="16"/>
  <c r="AP251" i="16"/>
  <c r="M51" i="16"/>
  <c r="BO28" i="29"/>
  <c r="AP34" i="16"/>
  <c r="AP242" i="16"/>
  <c r="M259" i="16"/>
  <c r="M264" i="16"/>
  <c r="AP247" i="16"/>
  <c r="O61" i="16"/>
  <c r="BQ38" i="29"/>
  <c r="M53" i="16"/>
  <c r="AP36" i="16"/>
  <c r="BO33" i="29"/>
  <c r="M48" i="16"/>
  <c r="BO25" i="29"/>
  <c r="AP31" i="16"/>
  <c r="P49" i="16"/>
  <c r="BR26" i="29"/>
  <c r="M271" i="16"/>
  <c r="AP254" i="16"/>
  <c r="P55" i="16"/>
  <c r="BR35" i="29"/>
  <c r="M60" i="16"/>
  <c r="AP43" i="16"/>
  <c r="BO37" i="29"/>
  <c r="M58" i="16"/>
  <c r="BO31" i="29"/>
  <c r="AP41" i="16"/>
  <c r="N261" i="16"/>
  <c r="AQ244" i="16"/>
  <c r="M269" i="16"/>
  <c r="AP252" i="16"/>
  <c r="M270" i="16"/>
  <c r="AP253" i="16"/>
  <c r="N50" i="16"/>
  <c r="AQ33" i="16"/>
  <c r="BP27" i="29"/>
  <c r="O54" i="16"/>
  <c r="BQ34" i="29"/>
  <c r="M59" i="16"/>
  <c r="AP42" i="16"/>
  <c r="BO36" i="29"/>
  <c r="N263" i="16"/>
  <c r="AQ246" i="16"/>
  <c r="M57" i="16"/>
  <c r="AP40" i="16"/>
  <c r="BO30" i="29"/>
  <c r="N56" i="16"/>
  <c r="AQ39" i="16"/>
  <c r="BP29" i="29"/>
  <c r="M262" i="16"/>
  <c r="AP245" i="16"/>
  <c r="AM437" i="4" a="1"/>
  <c r="AM437" i="4" s="1"/>
  <c r="AP437" i="4" a="1"/>
  <c r="AP437" i="4" s="1"/>
  <c r="AY437" i="4" a="1"/>
  <c r="AY437" i="4" s="1"/>
  <c r="AR437" i="4" a="1"/>
  <c r="AR437" i="4" s="1"/>
  <c r="AV437" i="4" a="1"/>
  <c r="AV437" i="4" s="1"/>
  <c r="AS437" i="4" a="1"/>
  <c r="AS437" i="4" s="1"/>
  <c r="AX440" i="4" a="1"/>
  <c r="AX440" i="4" s="1"/>
  <c r="Q266" i="16" s="1"/>
  <c r="AO438" i="4" a="1"/>
  <c r="AO438" i="4" s="1"/>
  <c r="O261" i="16" s="1"/>
  <c r="BA439" i="4" a="1"/>
  <c r="BA439" i="4" s="1"/>
  <c r="P272" i="16" s="1"/>
  <c r="AN440" i="4" a="1"/>
  <c r="AN440" i="4" s="1"/>
  <c r="Q260" i="16" s="1"/>
  <c r="AW439" i="4" a="1"/>
  <c r="AW439" i="4" s="1"/>
  <c r="P265" i="16" s="1"/>
  <c r="AU438" i="4" a="1"/>
  <c r="AU438" i="4" s="1"/>
  <c r="O263" i="16" s="1"/>
  <c r="AQ438" i="4" a="1"/>
  <c r="AQ438" i="4" s="1"/>
  <c r="O267" i="16" s="1"/>
  <c r="AZ437" i="4" a="1"/>
  <c r="AZ437" i="4" s="1"/>
  <c r="J523" i="4" l="1"/>
  <c r="BF523" i="4" s="1"/>
  <c r="L523" i="4"/>
  <c r="BH523" i="4" s="1"/>
  <c r="G523" i="4"/>
  <c r="BC523" i="4" s="1"/>
  <c r="M523" i="4"/>
  <c r="BI523" i="4" s="1"/>
  <c r="U524" i="4"/>
  <c r="BQ524" i="4" s="1"/>
  <c r="O523" i="4"/>
  <c r="BK523" i="4" s="1"/>
  <c r="P523" i="4"/>
  <c r="BL523" i="4" s="1"/>
  <c r="T523" i="4"/>
  <c r="BP523" i="4" s="1"/>
  <c r="R523" i="4"/>
  <c r="BN523" i="4" s="1"/>
  <c r="S523" i="4"/>
  <c r="BO523" i="4" s="1"/>
  <c r="Q523" i="4"/>
  <c r="BM523" i="4" s="1"/>
  <c r="K523" i="4"/>
  <c r="BG523" i="4" s="1"/>
  <c r="I523" i="4"/>
  <c r="BE523" i="4" s="1"/>
  <c r="H523" i="4"/>
  <c r="BD523" i="4" s="1"/>
  <c r="N51" i="16"/>
  <c r="AQ34" i="16"/>
  <c r="BP28" i="29"/>
  <c r="Q55" i="16"/>
  <c r="BS35" i="29"/>
  <c r="N262" i="16"/>
  <c r="AQ245" i="16"/>
  <c r="N48" i="16"/>
  <c r="BP25" i="29"/>
  <c r="AQ31" i="16"/>
  <c r="N269" i="16"/>
  <c r="AQ252" i="16"/>
  <c r="N259" i="16"/>
  <c r="AQ242" i="16"/>
  <c r="N58" i="16"/>
  <c r="BP31" i="29"/>
  <c r="AQ41" i="16"/>
  <c r="P54" i="16"/>
  <c r="BR34" i="29"/>
  <c r="N264" i="16"/>
  <c r="AQ247" i="16"/>
  <c r="N53" i="16"/>
  <c r="AQ36" i="16"/>
  <c r="BP33" i="29"/>
  <c r="Q49" i="16"/>
  <c r="BS26" i="29"/>
  <c r="O52" i="16"/>
  <c r="BQ32" i="29"/>
  <c r="P61" i="16"/>
  <c r="BR38" i="29"/>
  <c r="N57" i="16"/>
  <c r="BP30" i="29"/>
  <c r="AQ40" i="16"/>
  <c r="N271" i="16"/>
  <c r="AQ254" i="16"/>
  <c r="N268" i="16"/>
  <c r="AQ251" i="16"/>
  <c r="N60" i="16"/>
  <c r="AQ43" i="16"/>
  <c r="BP37" i="29"/>
  <c r="N59" i="16"/>
  <c r="AQ42" i="16"/>
  <c r="BP36" i="29"/>
  <c r="O50" i="16"/>
  <c r="BQ27" i="29"/>
  <c r="O56" i="16"/>
  <c r="BQ29" i="29"/>
  <c r="N270" i="16"/>
  <c r="AQ253" i="16"/>
  <c r="AM438" i="4" a="1"/>
  <c r="AM438" i="4" s="1"/>
  <c r="O259" i="16" s="1"/>
  <c r="AP438" i="4" a="1"/>
  <c r="AP438" i="4" s="1"/>
  <c r="O262" i="16" s="1"/>
  <c r="AY438" i="4" a="1"/>
  <c r="AY438" i="4" s="1"/>
  <c r="O270" i="16" s="1"/>
  <c r="AS438" i="4" a="1"/>
  <c r="AS438" i="4" s="1"/>
  <c r="O269" i="16" s="1"/>
  <c r="AR438" i="4" a="1"/>
  <c r="AR438" i="4" s="1"/>
  <c r="O268" i="16" s="1"/>
  <c r="AX441" i="4" a="1"/>
  <c r="AX441" i="4" s="1"/>
  <c r="R266" i="16" s="1"/>
  <c r="AV438" i="4" a="1"/>
  <c r="AV438" i="4" s="1"/>
  <c r="O264" i="16" s="1"/>
  <c r="AN441" i="4" a="1"/>
  <c r="AN441" i="4" s="1"/>
  <c r="R260" i="16" s="1"/>
  <c r="AQ439" i="4" a="1"/>
  <c r="AQ439" i="4" s="1"/>
  <c r="P267" i="16" s="1"/>
  <c r="AZ438" i="4" a="1"/>
  <c r="AZ438" i="4" s="1"/>
  <c r="O271" i="16" s="1"/>
  <c r="AU439" i="4" a="1"/>
  <c r="AU439" i="4" s="1"/>
  <c r="P263" i="16" s="1"/>
  <c r="AW440" i="4" a="1"/>
  <c r="AW440" i="4" s="1"/>
  <c r="Q265" i="16" s="1"/>
  <c r="BA440" i="4" a="1"/>
  <c r="BA440" i="4" s="1"/>
  <c r="Q272" i="16" s="1"/>
  <c r="AO439" i="4" a="1"/>
  <c r="AO439" i="4" s="1"/>
  <c r="P261" i="16" s="1"/>
  <c r="H524" i="4" l="1"/>
  <c r="BD524" i="4" s="1"/>
  <c r="I524" i="4"/>
  <c r="BE524" i="4" s="1"/>
  <c r="K524" i="4"/>
  <c r="BG524" i="4" s="1"/>
  <c r="Q524" i="4"/>
  <c r="BM524" i="4" s="1"/>
  <c r="S524" i="4"/>
  <c r="BO524" i="4" s="1"/>
  <c r="R524" i="4"/>
  <c r="BN524" i="4" s="1"/>
  <c r="T524" i="4"/>
  <c r="BP524" i="4" s="1"/>
  <c r="P524" i="4"/>
  <c r="BL524" i="4" s="1"/>
  <c r="O524" i="4"/>
  <c r="BK524" i="4" s="1"/>
  <c r="U525" i="4"/>
  <c r="BQ525" i="4" s="1"/>
  <c r="M524" i="4"/>
  <c r="BI524" i="4" s="1"/>
  <c r="G524" i="4"/>
  <c r="BC524" i="4" s="1"/>
  <c r="L524" i="4"/>
  <c r="BH524" i="4" s="1"/>
  <c r="J524" i="4"/>
  <c r="BF524" i="4" s="1"/>
  <c r="O60" i="16"/>
  <c r="BQ37" i="29"/>
  <c r="O57" i="16"/>
  <c r="BQ30" i="29"/>
  <c r="P56" i="16"/>
  <c r="BR29" i="29"/>
  <c r="O58" i="16"/>
  <c r="BQ31" i="29"/>
  <c r="P50" i="16"/>
  <c r="BR27" i="29"/>
  <c r="R49" i="16"/>
  <c r="BT26" i="29"/>
  <c r="Q61" i="16"/>
  <c r="BS38" i="29"/>
  <c r="O51" i="16"/>
  <c r="BQ28" i="29"/>
  <c r="Q54" i="16"/>
  <c r="BS34" i="29"/>
  <c r="O53" i="16"/>
  <c r="BQ33" i="29"/>
  <c r="O48" i="16"/>
  <c r="BQ25" i="29"/>
  <c r="O59" i="16"/>
  <c r="BQ36" i="29"/>
  <c r="P52" i="16"/>
  <c r="BR32" i="29"/>
  <c r="R55" i="16"/>
  <c r="BT35" i="29"/>
  <c r="AM439" i="4" a="1"/>
  <c r="AM439" i="4" s="1"/>
  <c r="P259" i="16" s="1"/>
  <c r="AP439" i="4" a="1"/>
  <c r="AP439" i="4" s="1"/>
  <c r="P262" i="16" s="1"/>
  <c r="AY439" i="4" a="1"/>
  <c r="AY439" i="4" s="1"/>
  <c r="P270" i="16" s="1"/>
  <c r="AV439" i="4" a="1"/>
  <c r="AV439" i="4" s="1"/>
  <c r="P264" i="16" s="1"/>
  <c r="AR439" i="4" a="1"/>
  <c r="AR439" i="4" s="1"/>
  <c r="P268" i="16" s="1"/>
  <c r="AS439" i="4" a="1"/>
  <c r="AS439" i="4" s="1"/>
  <c r="P269" i="16" s="1"/>
  <c r="AX442" i="4" a="1"/>
  <c r="AX442" i="4" s="1"/>
  <c r="S266" i="16" s="1"/>
  <c r="AZ439" i="4" a="1"/>
  <c r="AZ439" i="4" s="1"/>
  <c r="P271" i="16" s="1"/>
  <c r="AO440" i="4" a="1"/>
  <c r="AO440" i="4" s="1"/>
  <c r="Q261" i="16" s="1"/>
  <c r="AQ440" i="4" a="1"/>
  <c r="AQ440" i="4" s="1"/>
  <c r="Q267" i="16" s="1"/>
  <c r="AW441" i="4" a="1"/>
  <c r="AW441" i="4" s="1"/>
  <c r="R265" i="16" s="1"/>
  <c r="BA441" i="4" a="1"/>
  <c r="BA441" i="4" s="1"/>
  <c r="R272" i="16" s="1"/>
  <c r="AU440" i="4" a="1"/>
  <c r="AU440" i="4" s="1"/>
  <c r="Q263" i="16" s="1"/>
  <c r="AN442" i="4" a="1"/>
  <c r="AN442" i="4" s="1"/>
  <c r="S260" i="16" s="1"/>
  <c r="J525" i="4" l="1"/>
  <c r="BF525" i="4" s="1"/>
  <c r="L525" i="4"/>
  <c r="BH525" i="4" s="1"/>
  <c r="G525" i="4"/>
  <c r="BC525" i="4" s="1"/>
  <c r="M525" i="4"/>
  <c r="BI525" i="4" s="1"/>
  <c r="U526" i="4"/>
  <c r="BQ526" i="4" s="1"/>
  <c r="O525" i="4"/>
  <c r="BK525" i="4" s="1"/>
  <c r="P525" i="4"/>
  <c r="BL525" i="4" s="1"/>
  <c r="T525" i="4"/>
  <c r="BP525" i="4" s="1"/>
  <c r="R525" i="4"/>
  <c r="BN525" i="4" s="1"/>
  <c r="S525" i="4"/>
  <c r="BO525" i="4" s="1"/>
  <c r="Q525" i="4"/>
  <c r="BM525" i="4" s="1"/>
  <c r="K525" i="4"/>
  <c r="BG525" i="4" s="1"/>
  <c r="I525" i="4"/>
  <c r="BE525" i="4" s="1"/>
  <c r="H525" i="4"/>
  <c r="BD525" i="4" s="1"/>
  <c r="R61" i="16"/>
  <c r="BT38" i="29"/>
  <c r="P51" i="16"/>
  <c r="BR28" i="29"/>
  <c r="P48" i="16"/>
  <c r="BR25" i="29"/>
  <c r="R54" i="16"/>
  <c r="BT34" i="29"/>
  <c r="P57" i="16"/>
  <c r="BR30" i="29"/>
  <c r="Q56" i="16"/>
  <c r="BS29" i="29"/>
  <c r="P53" i="16"/>
  <c r="BR33" i="29"/>
  <c r="P58" i="16"/>
  <c r="BR31" i="29"/>
  <c r="S49" i="16"/>
  <c r="BU26" i="29"/>
  <c r="Q50" i="16"/>
  <c r="BS27" i="29"/>
  <c r="P60" i="16"/>
  <c r="BR37" i="29"/>
  <c r="Q52" i="16"/>
  <c r="BS32" i="29"/>
  <c r="P59" i="16"/>
  <c r="BR36" i="29"/>
  <c r="S55" i="16"/>
  <c r="BU35" i="29"/>
  <c r="AM440" i="4" a="1"/>
  <c r="AM440" i="4" s="1"/>
  <c r="Q259" i="16" s="1"/>
  <c r="AP440" i="4" a="1"/>
  <c r="AP440" i="4" s="1"/>
  <c r="Q262" i="16" s="1"/>
  <c r="AY440" i="4" a="1"/>
  <c r="AY440" i="4" s="1"/>
  <c r="Q270" i="16" s="1"/>
  <c r="AS440" i="4" a="1"/>
  <c r="AS440" i="4" s="1"/>
  <c r="Q269" i="16" s="1"/>
  <c r="AX443" i="4" a="1"/>
  <c r="AX443" i="4" s="1"/>
  <c r="T266" i="16" s="1"/>
  <c r="AR440" i="4" a="1"/>
  <c r="AR440" i="4" s="1"/>
  <c r="Q268" i="16" s="1"/>
  <c r="AV440" i="4" a="1"/>
  <c r="AV440" i="4" s="1"/>
  <c r="Q264" i="16" s="1"/>
  <c r="AW442" i="4" a="1"/>
  <c r="AW442" i="4" s="1"/>
  <c r="S265" i="16" s="1"/>
  <c r="AN443" i="4" a="1"/>
  <c r="AN443" i="4" s="1"/>
  <c r="T260" i="16" s="1"/>
  <c r="AU441" i="4" a="1"/>
  <c r="AU441" i="4" s="1"/>
  <c r="R263" i="16" s="1"/>
  <c r="AQ441" i="4" a="1"/>
  <c r="AQ441" i="4" s="1"/>
  <c r="R267" i="16" s="1"/>
  <c r="BA442" i="4" a="1"/>
  <c r="BA442" i="4" s="1"/>
  <c r="S272" i="16" s="1"/>
  <c r="AO441" i="4" a="1"/>
  <c r="AO441" i="4" s="1"/>
  <c r="R261" i="16" s="1"/>
  <c r="AZ440" i="4" a="1"/>
  <c r="AZ440" i="4" s="1"/>
  <c r="Q271" i="16" s="1"/>
  <c r="H526" i="4" l="1"/>
  <c r="BD526" i="4" s="1"/>
  <c r="I526" i="4"/>
  <c r="BE526" i="4" s="1"/>
  <c r="K526" i="4"/>
  <c r="BG526" i="4" s="1"/>
  <c r="Q526" i="4"/>
  <c r="BM526" i="4" s="1"/>
  <c r="S526" i="4"/>
  <c r="BO526" i="4" s="1"/>
  <c r="R526" i="4"/>
  <c r="BN526" i="4" s="1"/>
  <c r="T526" i="4"/>
  <c r="BP526" i="4" s="1"/>
  <c r="P526" i="4"/>
  <c r="BL526" i="4" s="1"/>
  <c r="O526" i="4"/>
  <c r="BK526" i="4" s="1"/>
  <c r="U527" i="4"/>
  <c r="BQ527" i="4" s="1"/>
  <c r="M526" i="4"/>
  <c r="BI526" i="4" s="1"/>
  <c r="G526" i="4"/>
  <c r="BC526" i="4" s="1"/>
  <c r="L526" i="4"/>
  <c r="BH526" i="4" s="1"/>
  <c r="J526" i="4"/>
  <c r="BF526" i="4" s="1"/>
  <c r="Q53" i="16"/>
  <c r="BS33" i="29"/>
  <c r="Q51" i="16"/>
  <c r="BS28" i="29"/>
  <c r="R50" i="16"/>
  <c r="BT27" i="29"/>
  <c r="S61" i="16"/>
  <c r="BU38" i="29"/>
  <c r="Q48" i="16"/>
  <c r="BS25" i="29"/>
  <c r="R56" i="16"/>
  <c r="BT29" i="29"/>
  <c r="Q57" i="16"/>
  <c r="BS30" i="29"/>
  <c r="R52" i="16"/>
  <c r="BT32" i="29"/>
  <c r="T55" i="16"/>
  <c r="BV35" i="29"/>
  <c r="T49" i="16"/>
  <c r="BV26" i="29"/>
  <c r="Q58" i="16"/>
  <c r="BS31" i="29"/>
  <c r="Q60" i="16"/>
  <c r="BS37" i="29"/>
  <c r="Q59" i="16"/>
  <c r="BS36" i="29"/>
  <c r="S54" i="16"/>
  <c r="BU34" i="29"/>
  <c r="AM441" i="4" a="1"/>
  <c r="AM441" i="4" s="1"/>
  <c r="R259" i="16" s="1"/>
  <c r="AP441" i="4" a="1"/>
  <c r="AP441" i="4" s="1"/>
  <c r="R262" i="16" s="1"/>
  <c r="AY441" i="4" a="1"/>
  <c r="AY441" i="4" s="1"/>
  <c r="R270" i="16" s="1"/>
  <c r="AR441" i="4" a="1"/>
  <c r="AR441" i="4" s="1"/>
  <c r="R268" i="16" s="1"/>
  <c r="AX444" i="4" a="1"/>
  <c r="AX444" i="4" s="1"/>
  <c r="U266" i="16" s="1"/>
  <c r="AS441" i="4" a="1"/>
  <c r="AS441" i="4" s="1"/>
  <c r="R269" i="16" s="1"/>
  <c r="AV441" i="4" a="1"/>
  <c r="AV441" i="4" s="1"/>
  <c r="R264" i="16" s="1"/>
  <c r="AQ442" i="4" a="1"/>
  <c r="AQ442" i="4" s="1"/>
  <c r="S267" i="16" s="1"/>
  <c r="AU442" i="4" a="1"/>
  <c r="AU442" i="4" s="1"/>
  <c r="S263" i="16" s="1"/>
  <c r="AN444" i="4" a="1"/>
  <c r="AN444" i="4" s="1"/>
  <c r="U260" i="16" s="1"/>
  <c r="AO442" i="4" a="1"/>
  <c r="AO442" i="4" s="1"/>
  <c r="S261" i="16" s="1"/>
  <c r="AW443" i="4" a="1"/>
  <c r="AW443" i="4" s="1"/>
  <c r="T265" i="16" s="1"/>
  <c r="AZ441" i="4" a="1"/>
  <c r="AZ441" i="4" s="1"/>
  <c r="R271" i="16" s="1"/>
  <c r="BA443" i="4" a="1"/>
  <c r="BA443" i="4" s="1"/>
  <c r="T272" i="16" s="1"/>
  <c r="J527" i="4" l="1"/>
  <c r="BF527" i="4" s="1"/>
  <c r="L527" i="4"/>
  <c r="BH527" i="4" s="1"/>
  <c r="G527" i="4"/>
  <c r="BC527" i="4" s="1"/>
  <c r="M527" i="4"/>
  <c r="BI527" i="4" s="1"/>
  <c r="U528" i="4"/>
  <c r="BQ528" i="4" s="1"/>
  <c r="O527" i="4"/>
  <c r="BK527" i="4" s="1"/>
  <c r="P527" i="4"/>
  <c r="BL527" i="4" s="1"/>
  <c r="T527" i="4"/>
  <c r="BP527" i="4" s="1"/>
  <c r="R527" i="4"/>
  <c r="BN527" i="4" s="1"/>
  <c r="S527" i="4"/>
  <c r="BO527" i="4" s="1"/>
  <c r="Q527" i="4"/>
  <c r="BM527" i="4" s="1"/>
  <c r="K527" i="4"/>
  <c r="BG527" i="4" s="1"/>
  <c r="I527" i="4"/>
  <c r="BE527" i="4" s="1"/>
  <c r="H527" i="4"/>
  <c r="BD527" i="4" s="1"/>
  <c r="T54" i="16"/>
  <c r="BV34" i="29"/>
  <c r="R51" i="16"/>
  <c r="BT28" i="29"/>
  <c r="R53" i="16"/>
  <c r="BT33" i="29"/>
  <c r="R48" i="16"/>
  <c r="BT25" i="29"/>
  <c r="S50" i="16"/>
  <c r="BU27" i="29"/>
  <c r="U55" i="16"/>
  <c r="BW35" i="29"/>
  <c r="U49" i="16"/>
  <c r="BW26" i="29"/>
  <c r="R57" i="16"/>
  <c r="BT30" i="29"/>
  <c r="R58" i="16"/>
  <c r="BT31" i="29"/>
  <c r="S52" i="16"/>
  <c r="BU32" i="29"/>
  <c r="T61" i="16"/>
  <c r="BV38" i="29"/>
  <c r="S56" i="16"/>
  <c r="BU29" i="29"/>
  <c r="R59" i="16"/>
  <c r="BT36" i="29"/>
  <c r="R60" i="16"/>
  <c r="BT37" i="29"/>
  <c r="AM442" i="4" a="1"/>
  <c r="AM442" i="4" s="1"/>
  <c r="S259" i="16" s="1"/>
  <c r="AP442" i="4" a="1"/>
  <c r="AP442" i="4" s="1"/>
  <c r="S262" i="16" s="1"/>
  <c r="AY442" i="4" a="1"/>
  <c r="AY442" i="4" s="1"/>
  <c r="S270" i="16" s="1"/>
  <c r="AX445" i="4" a="1"/>
  <c r="AX445" i="4" s="1"/>
  <c r="V266" i="16" s="1"/>
  <c r="AV442" i="4" a="1"/>
  <c r="AV442" i="4" s="1"/>
  <c r="S264" i="16" s="1"/>
  <c r="AS442" i="4" a="1"/>
  <c r="AS442" i="4" s="1"/>
  <c r="S269" i="16" s="1"/>
  <c r="AR442" i="4" a="1"/>
  <c r="AR442" i="4" s="1"/>
  <c r="S268" i="16" s="1"/>
  <c r="AN445" i="4" a="1"/>
  <c r="AN445" i="4" s="1"/>
  <c r="V260" i="16" s="1"/>
  <c r="AZ442" i="4" a="1"/>
  <c r="AZ442" i="4" s="1"/>
  <c r="S271" i="16" s="1"/>
  <c r="AO443" i="4" a="1"/>
  <c r="AO443" i="4" s="1"/>
  <c r="T261" i="16" s="1"/>
  <c r="AU443" i="4" a="1"/>
  <c r="AU443" i="4" s="1"/>
  <c r="T263" i="16" s="1"/>
  <c r="BA444" i="4" a="1"/>
  <c r="BA444" i="4" s="1"/>
  <c r="U272" i="16" s="1"/>
  <c r="AW444" i="4" a="1"/>
  <c r="AW444" i="4" s="1"/>
  <c r="U265" i="16" s="1"/>
  <c r="AQ443" i="4" a="1"/>
  <c r="AQ443" i="4" s="1"/>
  <c r="T267" i="16" s="1"/>
  <c r="H528" i="4" l="1"/>
  <c r="BD528" i="4" s="1"/>
  <c r="I528" i="4"/>
  <c r="BE528" i="4" s="1"/>
  <c r="K528" i="4"/>
  <c r="BG528" i="4" s="1"/>
  <c r="Q528" i="4"/>
  <c r="BM528" i="4" s="1"/>
  <c r="S528" i="4"/>
  <c r="BO528" i="4" s="1"/>
  <c r="R528" i="4"/>
  <c r="BN528" i="4" s="1"/>
  <c r="T528" i="4"/>
  <c r="BP528" i="4" s="1"/>
  <c r="P528" i="4"/>
  <c r="BL528" i="4" s="1"/>
  <c r="O528" i="4"/>
  <c r="BK528" i="4" s="1"/>
  <c r="U529" i="4"/>
  <c r="BQ529" i="4" s="1"/>
  <c r="M528" i="4"/>
  <c r="BI528" i="4" s="1"/>
  <c r="G528" i="4"/>
  <c r="BC528" i="4" s="1"/>
  <c r="L528" i="4"/>
  <c r="BH528" i="4" s="1"/>
  <c r="J528" i="4"/>
  <c r="BF528" i="4" s="1"/>
  <c r="S59" i="16"/>
  <c r="BU36" i="29"/>
  <c r="S51" i="16"/>
  <c r="BU28" i="29"/>
  <c r="U61" i="16"/>
  <c r="BW38" i="29"/>
  <c r="S57" i="16"/>
  <c r="BU30" i="29"/>
  <c r="S48" i="16"/>
  <c r="BU25" i="29"/>
  <c r="S58" i="16"/>
  <c r="BU31" i="29"/>
  <c r="S53" i="16"/>
  <c r="BU33" i="29"/>
  <c r="T52" i="16"/>
  <c r="BV32" i="29"/>
  <c r="T50" i="16"/>
  <c r="BV27" i="29"/>
  <c r="T56" i="16"/>
  <c r="BV29" i="29"/>
  <c r="S60" i="16"/>
  <c r="BU37" i="29"/>
  <c r="V55" i="16"/>
  <c r="BX35" i="29"/>
  <c r="V49" i="16"/>
  <c r="BX26" i="29"/>
  <c r="U54" i="16"/>
  <c r="BW34" i="29"/>
  <c r="AM443" i="4" a="1"/>
  <c r="AM443" i="4" s="1"/>
  <c r="T259" i="16" s="1"/>
  <c r="AP443" i="4" a="1"/>
  <c r="AP443" i="4" s="1"/>
  <c r="T262" i="16" s="1"/>
  <c r="AY443" i="4" a="1"/>
  <c r="AY443" i="4" s="1"/>
  <c r="T270" i="16" s="1"/>
  <c r="AS443" i="4" a="1"/>
  <c r="AS443" i="4" s="1"/>
  <c r="T269" i="16" s="1"/>
  <c r="AV443" i="4" a="1"/>
  <c r="AV443" i="4" s="1"/>
  <c r="T264" i="16" s="1"/>
  <c r="AR443" i="4" a="1"/>
  <c r="AR443" i="4" s="1"/>
  <c r="T268" i="16" s="1"/>
  <c r="AX446" i="4" a="1"/>
  <c r="AX446" i="4" s="1"/>
  <c r="W266" i="16" s="1"/>
  <c r="AO444" i="4" a="1"/>
  <c r="AO444" i="4" s="1"/>
  <c r="U261" i="16" s="1"/>
  <c r="AW445" i="4" a="1"/>
  <c r="AW445" i="4" s="1"/>
  <c r="V265" i="16" s="1"/>
  <c r="BA445" i="4" a="1"/>
  <c r="BA445" i="4" s="1"/>
  <c r="V272" i="16" s="1"/>
  <c r="AZ443" i="4" a="1"/>
  <c r="AZ443" i="4" s="1"/>
  <c r="T271" i="16" s="1"/>
  <c r="AQ444" i="4" a="1"/>
  <c r="AQ444" i="4" s="1"/>
  <c r="U267" i="16" s="1"/>
  <c r="AU444" i="4" a="1"/>
  <c r="AU444" i="4" s="1"/>
  <c r="U263" i="16" s="1"/>
  <c r="AN446" i="4" a="1"/>
  <c r="AN446" i="4" s="1"/>
  <c r="W260" i="16" s="1"/>
  <c r="J529" i="4" l="1"/>
  <c r="BF529" i="4" s="1"/>
  <c r="L529" i="4"/>
  <c r="BH529" i="4" s="1"/>
  <c r="G529" i="4"/>
  <c r="BC529" i="4" s="1"/>
  <c r="M529" i="4"/>
  <c r="BI529" i="4" s="1"/>
  <c r="U530" i="4"/>
  <c r="BQ530" i="4" s="1"/>
  <c r="O529" i="4"/>
  <c r="BK529" i="4" s="1"/>
  <c r="P529" i="4"/>
  <c r="BL529" i="4" s="1"/>
  <c r="T529" i="4"/>
  <c r="BP529" i="4" s="1"/>
  <c r="R529" i="4"/>
  <c r="BN529" i="4" s="1"/>
  <c r="S529" i="4"/>
  <c r="BO529" i="4" s="1"/>
  <c r="Q529" i="4"/>
  <c r="BM529" i="4" s="1"/>
  <c r="K529" i="4"/>
  <c r="BG529" i="4" s="1"/>
  <c r="I529" i="4"/>
  <c r="BE529" i="4" s="1"/>
  <c r="H529" i="4"/>
  <c r="BD529" i="4" s="1"/>
  <c r="W49" i="16"/>
  <c r="BY26" i="29"/>
  <c r="U56" i="16"/>
  <c r="BW29" i="29"/>
  <c r="T51" i="16"/>
  <c r="BV28" i="29"/>
  <c r="T48" i="16"/>
  <c r="BV25" i="29"/>
  <c r="T57" i="16"/>
  <c r="BV30" i="29"/>
  <c r="T60" i="16"/>
  <c r="BV37" i="29"/>
  <c r="V61" i="16"/>
  <c r="BX38" i="29"/>
  <c r="T53" i="16"/>
  <c r="BV33" i="29"/>
  <c r="V54" i="16"/>
  <c r="BX34" i="29"/>
  <c r="T58" i="16"/>
  <c r="BV31" i="29"/>
  <c r="U50" i="16"/>
  <c r="BW27" i="29"/>
  <c r="T59" i="16"/>
  <c r="BV36" i="29"/>
  <c r="U52" i="16"/>
  <c r="BW32" i="29"/>
  <c r="W55" i="16"/>
  <c r="BY35" i="29"/>
  <c r="AM444" i="4" a="1"/>
  <c r="AM444" i="4" s="1"/>
  <c r="U259" i="16" s="1"/>
  <c r="AP444" i="4" a="1"/>
  <c r="AP444" i="4" s="1"/>
  <c r="U262" i="16" s="1"/>
  <c r="AY444" i="4" a="1"/>
  <c r="AY444" i="4" s="1"/>
  <c r="U270" i="16" s="1"/>
  <c r="AX447" i="4" a="1"/>
  <c r="AX447" i="4" s="1"/>
  <c r="X266" i="16" s="1"/>
  <c r="AR444" i="4" a="1"/>
  <c r="AR444" i="4" s="1"/>
  <c r="U268" i="16" s="1"/>
  <c r="AV444" i="4" a="1"/>
  <c r="AV444" i="4" s="1"/>
  <c r="U264" i="16" s="1"/>
  <c r="AS444" i="4" a="1"/>
  <c r="AS444" i="4" s="1"/>
  <c r="U269" i="16" s="1"/>
  <c r="AQ445" i="4" a="1"/>
  <c r="AQ445" i="4" s="1"/>
  <c r="V267" i="16" s="1"/>
  <c r="BA446" i="4" a="1"/>
  <c r="BA446" i="4" s="1"/>
  <c r="W272" i="16" s="1"/>
  <c r="AN447" i="4" a="1"/>
  <c r="AN447" i="4" s="1"/>
  <c r="X260" i="16" s="1"/>
  <c r="AW446" i="4" a="1"/>
  <c r="AW446" i="4" s="1"/>
  <c r="W265" i="16" s="1"/>
  <c r="AO445" i="4" a="1"/>
  <c r="AO445" i="4" s="1"/>
  <c r="V261" i="16" s="1"/>
  <c r="AZ444" i="4" a="1"/>
  <c r="AZ444" i="4" s="1"/>
  <c r="U271" i="16" s="1"/>
  <c r="AU445" i="4" a="1"/>
  <c r="AU445" i="4" s="1"/>
  <c r="V263" i="16" s="1"/>
  <c r="H530" i="4" l="1"/>
  <c r="BD530" i="4" s="1"/>
  <c r="I530" i="4"/>
  <c r="BE530" i="4" s="1"/>
  <c r="K530" i="4"/>
  <c r="BG530" i="4" s="1"/>
  <c r="Q530" i="4"/>
  <c r="BM530" i="4" s="1"/>
  <c r="S530" i="4"/>
  <c r="BO530" i="4" s="1"/>
  <c r="R530" i="4"/>
  <c r="BN530" i="4" s="1"/>
  <c r="T530" i="4"/>
  <c r="BP530" i="4" s="1"/>
  <c r="P530" i="4"/>
  <c r="BL530" i="4" s="1"/>
  <c r="O530" i="4"/>
  <c r="BK530" i="4" s="1"/>
  <c r="U531" i="4"/>
  <c r="BQ531" i="4" s="1"/>
  <c r="M530" i="4"/>
  <c r="BI530" i="4" s="1"/>
  <c r="G530" i="4"/>
  <c r="BC530" i="4" s="1"/>
  <c r="L530" i="4"/>
  <c r="BH530" i="4" s="1"/>
  <c r="J530" i="4"/>
  <c r="BF530" i="4" s="1"/>
  <c r="U58" i="16"/>
  <c r="BW31" i="29"/>
  <c r="V50" i="16"/>
  <c r="BX27" i="29"/>
  <c r="U48" i="16"/>
  <c r="BW25" i="29"/>
  <c r="U57" i="16"/>
  <c r="BW30" i="29"/>
  <c r="X55" i="16"/>
  <c r="BZ35" i="29"/>
  <c r="W54" i="16"/>
  <c r="BY34" i="29"/>
  <c r="W61" i="16"/>
  <c r="BY38" i="29"/>
  <c r="V52" i="16"/>
  <c r="BX32" i="29"/>
  <c r="U59" i="16"/>
  <c r="BW36" i="29"/>
  <c r="U60" i="16"/>
  <c r="BW37" i="29"/>
  <c r="U53" i="16"/>
  <c r="BW33" i="29"/>
  <c r="X49" i="16"/>
  <c r="BZ26" i="29"/>
  <c r="V56" i="16"/>
  <c r="BX29" i="29"/>
  <c r="U51" i="16"/>
  <c r="BW28" i="29"/>
  <c r="AM445" i="4" a="1"/>
  <c r="AM445" i="4" s="1"/>
  <c r="V259" i="16" s="1"/>
  <c r="AP445" i="4" a="1"/>
  <c r="AP445" i="4" s="1"/>
  <c r="V262" i="16" s="1"/>
  <c r="AY445" i="4" a="1"/>
  <c r="AY445" i="4" s="1"/>
  <c r="V270" i="16" s="1"/>
  <c r="AV445" i="4" a="1"/>
  <c r="AV445" i="4" s="1"/>
  <c r="V264" i="16" s="1"/>
  <c r="AR445" i="4" a="1"/>
  <c r="AR445" i="4" s="1"/>
  <c r="V268" i="16" s="1"/>
  <c r="AX448" i="4" a="1"/>
  <c r="AX448" i="4" s="1"/>
  <c r="Y266" i="16" s="1"/>
  <c r="AS445" i="4" a="1"/>
  <c r="AS445" i="4" s="1"/>
  <c r="V269" i="16" s="1"/>
  <c r="AZ445" i="4" a="1"/>
  <c r="AZ445" i="4" s="1"/>
  <c r="V271" i="16" s="1"/>
  <c r="BA447" i="4" a="1"/>
  <c r="BA447" i="4" s="1"/>
  <c r="X272" i="16" s="1"/>
  <c r="AO446" i="4" a="1"/>
  <c r="AO446" i="4" s="1"/>
  <c r="W261" i="16" s="1"/>
  <c r="AU446" i="4" a="1"/>
  <c r="AU446" i="4" s="1"/>
  <c r="W263" i="16" s="1"/>
  <c r="AW447" i="4" a="1"/>
  <c r="AW447" i="4" s="1"/>
  <c r="X265" i="16" s="1"/>
  <c r="AN448" i="4" a="1"/>
  <c r="AN448" i="4" s="1"/>
  <c r="Y260" i="16" s="1"/>
  <c r="AQ446" i="4" a="1"/>
  <c r="AQ446" i="4" s="1"/>
  <c r="W267" i="16" s="1"/>
  <c r="J531" i="4" l="1"/>
  <c r="BF531" i="4" s="1"/>
  <c r="L531" i="4"/>
  <c r="BH531" i="4" s="1"/>
  <c r="G531" i="4"/>
  <c r="BC531" i="4" s="1"/>
  <c r="M531" i="4"/>
  <c r="BI531" i="4" s="1"/>
  <c r="U532" i="4"/>
  <c r="BQ532" i="4" s="1"/>
  <c r="O531" i="4"/>
  <c r="BK531" i="4" s="1"/>
  <c r="P531" i="4"/>
  <c r="BL531" i="4" s="1"/>
  <c r="T531" i="4"/>
  <c r="BP531" i="4" s="1"/>
  <c r="R531" i="4"/>
  <c r="BN531" i="4" s="1"/>
  <c r="S531" i="4"/>
  <c r="BO531" i="4" s="1"/>
  <c r="Q531" i="4"/>
  <c r="BM531" i="4" s="1"/>
  <c r="K531" i="4"/>
  <c r="BG531" i="4" s="1"/>
  <c r="I531" i="4"/>
  <c r="BE531" i="4" s="1"/>
  <c r="H531" i="4"/>
  <c r="BD531" i="4" s="1"/>
  <c r="Y49" i="16"/>
  <c r="CA26" i="29"/>
  <c r="X54" i="16"/>
  <c r="BZ34" i="29"/>
  <c r="V58" i="16"/>
  <c r="BX31" i="29"/>
  <c r="Y55" i="16"/>
  <c r="CA35" i="29"/>
  <c r="V48" i="16"/>
  <c r="BX25" i="29"/>
  <c r="W52" i="16"/>
  <c r="BY32" i="29"/>
  <c r="V57" i="16"/>
  <c r="BX30" i="29"/>
  <c r="V53" i="16"/>
  <c r="BX33" i="29"/>
  <c r="V59" i="16"/>
  <c r="BX36" i="29"/>
  <c r="W50" i="16"/>
  <c r="BY27" i="29"/>
  <c r="W56" i="16"/>
  <c r="BY29" i="29"/>
  <c r="V60" i="16"/>
  <c r="BX37" i="29"/>
  <c r="V51" i="16"/>
  <c r="BX28" i="29"/>
  <c r="X61" i="16"/>
  <c r="BZ38" i="29"/>
  <c r="AM446" i="4" a="1"/>
  <c r="AM446" i="4" s="1"/>
  <c r="W259" i="16" s="1"/>
  <c r="AP446" i="4" a="1"/>
  <c r="AP446" i="4" s="1"/>
  <c r="W262" i="16" s="1"/>
  <c r="AY446" i="4" a="1"/>
  <c r="AY446" i="4" s="1"/>
  <c r="W270" i="16" s="1"/>
  <c r="AS446" i="4" a="1"/>
  <c r="AS446" i="4" s="1"/>
  <c r="W269" i="16" s="1"/>
  <c r="AX449" i="4" a="1"/>
  <c r="AX449" i="4" s="1"/>
  <c r="Z266" i="16" s="1"/>
  <c r="AR446" i="4" a="1"/>
  <c r="AR446" i="4" s="1"/>
  <c r="W268" i="16" s="1"/>
  <c r="AV446" i="4" a="1"/>
  <c r="AV446" i="4" s="1"/>
  <c r="W264" i="16" s="1"/>
  <c r="AQ447" i="4" a="1"/>
  <c r="AQ447" i="4" s="1"/>
  <c r="X267" i="16" s="1"/>
  <c r="AN449" i="4" a="1"/>
  <c r="AN449" i="4" s="1"/>
  <c r="Z260" i="16" s="1"/>
  <c r="AU447" i="4" a="1"/>
  <c r="AU447" i="4" s="1"/>
  <c r="X263" i="16" s="1"/>
  <c r="AO447" i="4" a="1"/>
  <c r="AO447" i="4" s="1"/>
  <c r="X261" i="16" s="1"/>
  <c r="AW448" i="4" a="1"/>
  <c r="AW448" i="4" s="1"/>
  <c r="Y265" i="16" s="1"/>
  <c r="BA448" i="4" a="1"/>
  <c r="BA448" i="4" s="1"/>
  <c r="Y272" i="16" s="1"/>
  <c r="AZ446" i="4" a="1"/>
  <c r="AZ446" i="4" s="1"/>
  <c r="W271" i="16" s="1"/>
  <c r="H532" i="4" l="1"/>
  <c r="BD532" i="4" s="1"/>
  <c r="I532" i="4"/>
  <c r="BE532" i="4" s="1"/>
  <c r="K532" i="4"/>
  <c r="BG532" i="4" s="1"/>
  <c r="Q532" i="4"/>
  <c r="BM532" i="4" s="1"/>
  <c r="S532" i="4"/>
  <c r="BO532" i="4" s="1"/>
  <c r="R532" i="4"/>
  <c r="BN532" i="4" s="1"/>
  <c r="T532" i="4"/>
  <c r="BP532" i="4" s="1"/>
  <c r="P532" i="4"/>
  <c r="BL532" i="4" s="1"/>
  <c r="O532" i="4"/>
  <c r="BK532" i="4" s="1"/>
  <c r="U533" i="4"/>
  <c r="BQ533" i="4" s="1"/>
  <c r="M532" i="4"/>
  <c r="BI532" i="4" s="1"/>
  <c r="G532" i="4"/>
  <c r="BC532" i="4" s="1"/>
  <c r="L532" i="4"/>
  <c r="BH532" i="4" s="1"/>
  <c r="J532" i="4"/>
  <c r="BF532" i="4" s="1"/>
  <c r="W53" i="16"/>
  <c r="BY33" i="29"/>
  <c r="W57" i="16"/>
  <c r="BY30" i="29"/>
  <c r="W48" i="16"/>
  <c r="BY25" i="29"/>
  <c r="W58" i="16"/>
  <c r="BY31" i="29"/>
  <c r="Z49" i="16"/>
  <c r="CB26" i="29"/>
  <c r="Y54" i="16"/>
  <c r="CA34" i="29"/>
  <c r="X50" i="16"/>
  <c r="BZ27" i="29"/>
  <c r="Z55" i="16"/>
  <c r="CB35" i="29"/>
  <c r="X52" i="16"/>
  <c r="BZ32" i="29"/>
  <c r="W60" i="16"/>
  <c r="BY37" i="29"/>
  <c r="W59" i="16"/>
  <c r="BY36" i="29"/>
  <c r="Y61" i="16"/>
  <c r="CA38" i="29"/>
  <c r="X56" i="16"/>
  <c r="BZ29" i="29"/>
  <c r="W51" i="16"/>
  <c r="BY28" i="29"/>
  <c r="AM447" i="4" a="1"/>
  <c r="AM447" i="4" s="1"/>
  <c r="X259" i="16" s="1"/>
  <c r="AP447" i="4" a="1"/>
  <c r="AP447" i="4" s="1"/>
  <c r="X262" i="16" s="1"/>
  <c r="AY447" i="4" a="1"/>
  <c r="AY447" i="4" s="1"/>
  <c r="X270" i="16" s="1"/>
  <c r="AR447" i="4" a="1"/>
  <c r="AR447" i="4" s="1"/>
  <c r="X268" i="16" s="1"/>
  <c r="AV447" i="4" a="1"/>
  <c r="AV447" i="4" s="1"/>
  <c r="X264" i="16" s="1"/>
  <c r="AX450" i="4" a="1"/>
  <c r="AX450" i="4" s="1"/>
  <c r="AA266" i="16" s="1"/>
  <c r="AS447" i="4" a="1"/>
  <c r="AS447" i="4" s="1"/>
  <c r="X269" i="16" s="1"/>
  <c r="AO448" i="4" a="1"/>
  <c r="AO448" i="4" s="1"/>
  <c r="Y261" i="16" s="1"/>
  <c r="AU448" i="4" a="1"/>
  <c r="AU448" i="4" s="1"/>
  <c r="Y263" i="16" s="1"/>
  <c r="BA449" i="4" a="1"/>
  <c r="BA449" i="4" s="1"/>
  <c r="Z272" i="16" s="1"/>
  <c r="AN450" i="4" a="1"/>
  <c r="AN450" i="4" s="1"/>
  <c r="AA260" i="16" s="1"/>
  <c r="AQ448" i="4" a="1"/>
  <c r="AQ448" i="4" s="1"/>
  <c r="Y267" i="16" s="1"/>
  <c r="AZ447" i="4" a="1"/>
  <c r="AZ447" i="4" s="1"/>
  <c r="X271" i="16" s="1"/>
  <c r="AW449" i="4" a="1"/>
  <c r="AW449" i="4" s="1"/>
  <c r="Z265" i="16" s="1"/>
  <c r="J533" i="4" l="1"/>
  <c r="BF533" i="4" s="1"/>
  <c r="L533" i="4"/>
  <c r="BH533" i="4" s="1"/>
  <c r="G533" i="4"/>
  <c r="BC533" i="4" s="1"/>
  <c r="M533" i="4"/>
  <c r="BI533" i="4" s="1"/>
  <c r="U534" i="4"/>
  <c r="BQ534" i="4" s="1"/>
  <c r="O533" i="4"/>
  <c r="BK533" i="4" s="1"/>
  <c r="P533" i="4"/>
  <c r="BL533" i="4" s="1"/>
  <c r="T533" i="4"/>
  <c r="BP533" i="4" s="1"/>
  <c r="R533" i="4"/>
  <c r="BN533" i="4" s="1"/>
  <c r="S533" i="4"/>
  <c r="BO533" i="4" s="1"/>
  <c r="Q533" i="4"/>
  <c r="BM533" i="4" s="1"/>
  <c r="K533" i="4"/>
  <c r="BG533" i="4" s="1"/>
  <c r="I533" i="4"/>
  <c r="BE533" i="4" s="1"/>
  <c r="H533" i="4"/>
  <c r="BD533" i="4" s="1"/>
  <c r="Y50" i="16"/>
  <c r="CA27" i="29"/>
  <c r="X51" i="16"/>
  <c r="BZ28" i="29"/>
  <c r="X58" i="16"/>
  <c r="BZ31" i="29"/>
  <c r="Y56" i="16"/>
  <c r="CA29" i="29"/>
  <c r="X48" i="16"/>
  <c r="BZ25" i="29"/>
  <c r="AA55" i="16"/>
  <c r="CC35" i="29"/>
  <c r="X60" i="16"/>
  <c r="BZ37" i="29"/>
  <c r="AA49" i="16"/>
  <c r="CC26" i="29"/>
  <c r="X53" i="16"/>
  <c r="BZ33" i="29"/>
  <c r="Z61" i="16"/>
  <c r="CB38" i="29"/>
  <c r="Y52" i="16"/>
  <c r="CA32" i="29"/>
  <c r="X57" i="16"/>
  <c r="BZ30" i="29"/>
  <c r="X59" i="16"/>
  <c r="BZ36" i="29"/>
  <c r="Z54" i="16"/>
  <c r="CB34" i="29"/>
  <c r="AM448" i="4" a="1"/>
  <c r="AM448" i="4" s="1"/>
  <c r="Y259" i="16" s="1"/>
  <c r="AP448" i="4" a="1"/>
  <c r="AP448" i="4" s="1"/>
  <c r="Y262" i="16" s="1"/>
  <c r="AY448" i="4" a="1"/>
  <c r="AY448" i="4" s="1"/>
  <c r="Y270" i="16" s="1"/>
  <c r="AX451" i="4" a="1"/>
  <c r="AX451" i="4" s="1"/>
  <c r="AB266" i="16" s="1"/>
  <c r="AV448" i="4" a="1"/>
  <c r="AV448" i="4" s="1"/>
  <c r="Y264" i="16" s="1"/>
  <c r="AR448" i="4" a="1"/>
  <c r="AR448" i="4" s="1"/>
  <c r="Y268" i="16" s="1"/>
  <c r="AS448" i="4" a="1"/>
  <c r="AS448" i="4" s="1"/>
  <c r="Y269" i="16" s="1"/>
  <c r="AZ448" i="4" a="1"/>
  <c r="AZ448" i="4" s="1"/>
  <c r="Y271" i="16" s="1"/>
  <c r="AQ449" i="4" a="1"/>
  <c r="AQ449" i="4" s="1"/>
  <c r="Z267" i="16" s="1"/>
  <c r="AU449" i="4" a="1"/>
  <c r="AU449" i="4" s="1"/>
  <c r="Z263" i="16" s="1"/>
  <c r="AN451" i="4" a="1"/>
  <c r="AN451" i="4" s="1"/>
  <c r="AB260" i="16" s="1"/>
  <c r="AW450" i="4" a="1"/>
  <c r="AW450" i="4" s="1"/>
  <c r="AA265" i="16" s="1"/>
  <c r="BA450" i="4" a="1"/>
  <c r="BA450" i="4" s="1"/>
  <c r="AA272" i="16" s="1"/>
  <c r="AO449" i="4" a="1"/>
  <c r="AO449" i="4" s="1"/>
  <c r="Z261" i="16" s="1"/>
  <c r="H534" i="4" l="1"/>
  <c r="BD534" i="4" s="1"/>
  <c r="I534" i="4"/>
  <c r="BE534" i="4" s="1"/>
  <c r="K534" i="4"/>
  <c r="BG534" i="4" s="1"/>
  <c r="Q534" i="4"/>
  <c r="BM534" i="4" s="1"/>
  <c r="S534" i="4"/>
  <c r="BO534" i="4" s="1"/>
  <c r="R534" i="4"/>
  <c r="BN534" i="4" s="1"/>
  <c r="T534" i="4"/>
  <c r="BP534" i="4" s="1"/>
  <c r="P534" i="4"/>
  <c r="BL534" i="4" s="1"/>
  <c r="O534" i="4"/>
  <c r="BK534" i="4" s="1"/>
  <c r="U535" i="4"/>
  <c r="BQ535" i="4" s="1"/>
  <c r="M534" i="4"/>
  <c r="BI534" i="4" s="1"/>
  <c r="G534" i="4"/>
  <c r="BC534" i="4" s="1"/>
  <c r="L534" i="4"/>
  <c r="BH534" i="4" s="1"/>
  <c r="J534" i="4"/>
  <c r="BF534" i="4" s="1"/>
  <c r="Y58" i="16"/>
  <c r="CA31" i="29"/>
  <c r="Y48" i="16"/>
  <c r="CA25" i="29"/>
  <c r="Y57" i="16"/>
  <c r="CA30" i="29"/>
  <c r="AB49" i="16"/>
  <c r="CD26" i="29"/>
  <c r="Y53" i="16"/>
  <c r="CA33" i="29"/>
  <c r="AA54" i="16"/>
  <c r="CC34" i="29"/>
  <c r="Z52" i="16"/>
  <c r="CB32" i="29"/>
  <c r="Z56" i="16"/>
  <c r="CB29" i="29"/>
  <c r="AB55" i="16"/>
  <c r="CD35" i="29"/>
  <c r="Z50" i="16"/>
  <c r="CB27" i="29"/>
  <c r="Y60" i="16"/>
  <c r="CA37" i="29"/>
  <c r="AA61" i="16"/>
  <c r="CC38" i="29"/>
  <c r="Y59" i="16"/>
  <c r="CA36" i="29"/>
  <c r="Y51" i="16"/>
  <c r="CA28" i="29"/>
  <c r="AM449" i="4" a="1"/>
  <c r="AM449" i="4" s="1"/>
  <c r="Z259" i="16" s="1"/>
  <c r="AP449" i="4" a="1"/>
  <c r="AP449" i="4" s="1"/>
  <c r="Z262" i="16" s="1"/>
  <c r="AY449" i="4" a="1"/>
  <c r="AY449" i="4" s="1"/>
  <c r="Z270" i="16" s="1"/>
  <c r="AV449" i="4" a="1"/>
  <c r="AV449" i="4" s="1"/>
  <c r="Z264" i="16" s="1"/>
  <c r="AR449" i="4" a="1"/>
  <c r="AR449" i="4" s="1"/>
  <c r="Z268" i="16" s="1"/>
  <c r="AX452" i="4" a="1"/>
  <c r="AX452" i="4" s="1"/>
  <c r="AC266" i="16" s="1"/>
  <c r="AS449" i="4" a="1"/>
  <c r="AS449" i="4" s="1"/>
  <c r="Z269" i="16" s="1"/>
  <c r="BA451" i="4" a="1"/>
  <c r="BA451" i="4" s="1"/>
  <c r="AB272" i="16" s="1"/>
  <c r="AW451" i="4" a="1"/>
  <c r="AW451" i="4" s="1"/>
  <c r="AB265" i="16" s="1"/>
  <c r="AQ450" i="4" a="1"/>
  <c r="AQ450" i="4" s="1"/>
  <c r="AA267" i="16" s="1"/>
  <c r="AZ449" i="4" a="1"/>
  <c r="AZ449" i="4" s="1"/>
  <c r="Z271" i="16" s="1"/>
  <c r="AN452" i="4" a="1"/>
  <c r="AN452" i="4" s="1"/>
  <c r="AC260" i="16" s="1"/>
  <c r="AO450" i="4" a="1"/>
  <c r="AO450" i="4" s="1"/>
  <c r="AA261" i="16" s="1"/>
  <c r="AU450" i="4" a="1"/>
  <c r="AU450" i="4" s="1"/>
  <c r="AA263" i="16" s="1"/>
  <c r="J535" i="4" l="1"/>
  <c r="BF535" i="4" s="1"/>
  <c r="L535" i="4"/>
  <c r="BH535" i="4" s="1"/>
  <c r="G535" i="4"/>
  <c r="BC535" i="4" s="1"/>
  <c r="M535" i="4"/>
  <c r="BI535" i="4" s="1"/>
  <c r="U536" i="4"/>
  <c r="BQ536" i="4" s="1"/>
  <c r="O535" i="4"/>
  <c r="BK535" i="4" s="1"/>
  <c r="P535" i="4"/>
  <c r="BL535" i="4" s="1"/>
  <c r="T535" i="4"/>
  <c r="BP535" i="4" s="1"/>
  <c r="R535" i="4"/>
  <c r="BN535" i="4" s="1"/>
  <c r="S535" i="4"/>
  <c r="BO535" i="4" s="1"/>
  <c r="Q535" i="4"/>
  <c r="BM535" i="4" s="1"/>
  <c r="K535" i="4"/>
  <c r="BG535" i="4" s="1"/>
  <c r="I535" i="4"/>
  <c r="BE535" i="4" s="1"/>
  <c r="H535" i="4"/>
  <c r="BD535" i="4" s="1"/>
  <c r="AC49" i="16"/>
  <c r="CE26" i="29"/>
  <c r="Z48" i="16"/>
  <c r="CB25" i="29"/>
  <c r="AC55" i="16"/>
  <c r="CE35" i="29"/>
  <c r="Z60" i="16"/>
  <c r="CB37" i="29"/>
  <c r="Z57" i="16"/>
  <c r="CB30" i="29"/>
  <c r="AA52" i="16"/>
  <c r="CC32" i="29"/>
  <c r="AA56" i="16"/>
  <c r="CC29" i="29"/>
  <c r="Z53" i="16"/>
  <c r="CB33" i="29"/>
  <c r="AB54" i="16"/>
  <c r="CD34" i="29"/>
  <c r="Z59" i="16"/>
  <c r="CB36" i="29"/>
  <c r="AB61" i="16"/>
  <c r="CD38" i="29"/>
  <c r="AA50" i="16"/>
  <c r="CC27" i="29"/>
  <c r="Z51" i="16"/>
  <c r="CB28" i="29"/>
  <c r="Z58" i="16"/>
  <c r="CB31" i="29"/>
  <c r="AM450" i="4" a="1"/>
  <c r="AM450" i="4" s="1"/>
  <c r="AA259" i="16" s="1"/>
  <c r="AP450" i="4" a="1"/>
  <c r="AP450" i="4" s="1"/>
  <c r="AA262" i="16" s="1"/>
  <c r="AY450" i="4" a="1"/>
  <c r="AY450" i="4" s="1"/>
  <c r="AA270" i="16" s="1"/>
  <c r="AR450" i="4" a="1"/>
  <c r="AR450" i="4" s="1"/>
  <c r="AA268" i="16" s="1"/>
  <c r="AV450" i="4" a="1"/>
  <c r="AV450" i="4" s="1"/>
  <c r="AA264" i="16" s="1"/>
  <c r="AS450" i="4" a="1"/>
  <c r="AS450" i="4" s="1"/>
  <c r="AA269" i="16" s="1"/>
  <c r="AX453" i="4" a="1"/>
  <c r="AX453" i="4" s="1"/>
  <c r="AD266" i="16" s="1"/>
  <c r="AU451" i="4" a="1"/>
  <c r="AU451" i="4" s="1"/>
  <c r="AB263" i="16" s="1"/>
  <c r="AN453" i="4" a="1"/>
  <c r="AN453" i="4" s="1"/>
  <c r="AD260" i="16" s="1"/>
  <c r="AZ450" i="4" a="1"/>
  <c r="AZ450" i="4" s="1"/>
  <c r="AA271" i="16" s="1"/>
  <c r="AQ451" i="4" a="1"/>
  <c r="AQ451" i="4" s="1"/>
  <c r="AB267" i="16" s="1"/>
  <c r="AW452" i="4" a="1"/>
  <c r="AW452" i="4" s="1"/>
  <c r="AC265" i="16" s="1"/>
  <c r="AO451" i="4" a="1"/>
  <c r="AO451" i="4" s="1"/>
  <c r="AB261" i="16" s="1"/>
  <c r="BA452" i="4" a="1"/>
  <c r="BA452" i="4" s="1"/>
  <c r="AC272" i="16" s="1"/>
  <c r="H536" i="4" l="1"/>
  <c r="BD536" i="4" s="1"/>
  <c r="I536" i="4"/>
  <c r="BE536" i="4" s="1"/>
  <c r="K536" i="4"/>
  <c r="BG536" i="4" s="1"/>
  <c r="Q536" i="4"/>
  <c r="BM536" i="4" s="1"/>
  <c r="S536" i="4"/>
  <c r="BO536" i="4" s="1"/>
  <c r="R536" i="4"/>
  <c r="BN536" i="4" s="1"/>
  <c r="T536" i="4"/>
  <c r="BP536" i="4" s="1"/>
  <c r="P536" i="4"/>
  <c r="BL536" i="4" s="1"/>
  <c r="O536" i="4"/>
  <c r="BK536" i="4" s="1"/>
  <c r="U537" i="4"/>
  <c r="BQ537" i="4" s="1"/>
  <c r="M536" i="4"/>
  <c r="BI536" i="4" s="1"/>
  <c r="G536" i="4"/>
  <c r="BC536" i="4" s="1"/>
  <c r="L536" i="4"/>
  <c r="BH536" i="4" s="1"/>
  <c r="J536" i="4"/>
  <c r="BF536" i="4" s="1"/>
  <c r="AC54" i="16"/>
  <c r="CE34" i="29"/>
  <c r="AD55" i="16"/>
  <c r="CF35" i="29"/>
  <c r="AA48" i="16"/>
  <c r="CC25" i="29"/>
  <c r="AC61" i="16"/>
  <c r="CE38" i="29"/>
  <c r="AA58" i="16"/>
  <c r="CC31" i="29"/>
  <c r="AB56" i="16"/>
  <c r="CD29" i="29"/>
  <c r="AA53" i="16"/>
  <c r="CC33" i="29"/>
  <c r="AA60" i="16"/>
  <c r="CC37" i="29"/>
  <c r="AD49" i="16"/>
  <c r="CF26" i="29"/>
  <c r="AA57" i="16"/>
  <c r="CC30" i="29"/>
  <c r="AA59" i="16"/>
  <c r="CC36" i="29"/>
  <c r="AB52" i="16"/>
  <c r="CD32" i="29"/>
  <c r="AA51" i="16"/>
  <c r="CC28" i="29"/>
  <c r="AB50" i="16"/>
  <c r="CD27" i="29"/>
  <c r="AM451" i="4" a="1"/>
  <c r="AM451" i="4" s="1"/>
  <c r="AB259" i="16" s="1"/>
  <c r="AP451" i="4" a="1"/>
  <c r="AP451" i="4" s="1"/>
  <c r="AB262" i="16" s="1"/>
  <c r="AY451" i="4" a="1"/>
  <c r="AY451" i="4" s="1"/>
  <c r="AB270" i="16" s="1"/>
  <c r="AX454" i="4" a="1"/>
  <c r="AX454" i="4" s="1"/>
  <c r="AE266" i="16" s="1"/>
  <c r="AS451" i="4" a="1"/>
  <c r="AS451" i="4" s="1"/>
  <c r="AB269" i="16" s="1"/>
  <c r="AV451" i="4" a="1"/>
  <c r="AV451" i="4" s="1"/>
  <c r="AB264" i="16" s="1"/>
  <c r="AR451" i="4" a="1"/>
  <c r="AR451" i="4" s="1"/>
  <c r="AB268" i="16" s="1"/>
  <c r="AZ451" i="4" a="1"/>
  <c r="AZ451" i="4" s="1"/>
  <c r="AB271" i="16" s="1"/>
  <c r="AN454" i="4" a="1"/>
  <c r="AN454" i="4" s="1"/>
  <c r="AE260" i="16" s="1"/>
  <c r="AQ452" i="4" a="1"/>
  <c r="AQ452" i="4" s="1"/>
  <c r="AC267" i="16" s="1"/>
  <c r="AW453" i="4" a="1"/>
  <c r="AW453" i="4" s="1"/>
  <c r="AD265" i="16" s="1"/>
  <c r="BA453" i="4" a="1"/>
  <c r="BA453" i="4" s="1"/>
  <c r="AD272" i="16" s="1"/>
  <c r="AU452" i="4" a="1"/>
  <c r="AU452" i="4" s="1"/>
  <c r="AC263" i="16" s="1"/>
  <c r="AO452" i="4" a="1"/>
  <c r="AO452" i="4" s="1"/>
  <c r="AC261" i="16" s="1"/>
  <c r="J537" i="4" l="1"/>
  <c r="BF537" i="4" s="1"/>
  <c r="L537" i="4"/>
  <c r="BH537" i="4" s="1"/>
  <c r="G537" i="4"/>
  <c r="BC537" i="4" s="1"/>
  <c r="M537" i="4"/>
  <c r="BI537" i="4" s="1"/>
  <c r="U538" i="4"/>
  <c r="BQ538" i="4" s="1"/>
  <c r="O537" i="4"/>
  <c r="BK537" i="4" s="1"/>
  <c r="P537" i="4"/>
  <c r="BL537" i="4" s="1"/>
  <c r="T537" i="4"/>
  <c r="BP537" i="4" s="1"/>
  <c r="R537" i="4"/>
  <c r="BN537" i="4" s="1"/>
  <c r="S537" i="4"/>
  <c r="BO537" i="4" s="1"/>
  <c r="Q537" i="4"/>
  <c r="BM537" i="4" s="1"/>
  <c r="K537" i="4"/>
  <c r="BG537" i="4" s="1"/>
  <c r="I537" i="4"/>
  <c r="BE537" i="4" s="1"/>
  <c r="H537" i="4"/>
  <c r="BD537" i="4" s="1"/>
  <c r="AD61" i="16"/>
  <c r="CF38" i="29"/>
  <c r="AB57" i="16"/>
  <c r="CD30" i="29"/>
  <c r="AB48" i="16"/>
  <c r="CD25" i="29"/>
  <c r="AB53" i="16"/>
  <c r="CD33" i="29"/>
  <c r="AD54" i="16"/>
  <c r="CF34" i="29"/>
  <c r="AB58" i="16"/>
  <c r="CD31" i="29"/>
  <c r="AC56" i="16"/>
  <c r="CE29" i="29"/>
  <c r="AE55" i="16"/>
  <c r="CG35" i="29"/>
  <c r="AE49" i="16"/>
  <c r="CG26" i="29"/>
  <c r="AC50" i="16"/>
  <c r="CE27" i="29"/>
  <c r="AB60" i="16"/>
  <c r="CD37" i="29"/>
  <c r="AB59" i="16"/>
  <c r="CD36" i="29"/>
  <c r="AC52" i="16"/>
  <c r="CE32" i="29"/>
  <c r="AB51" i="16"/>
  <c r="CD28" i="29"/>
  <c r="AM452" i="4" a="1"/>
  <c r="AM452" i="4" s="1"/>
  <c r="AC259" i="16" s="1"/>
  <c r="AP452" i="4" a="1"/>
  <c r="AP452" i="4" s="1"/>
  <c r="AC262" i="16" s="1"/>
  <c r="AY452" i="4" a="1"/>
  <c r="AY452" i="4" s="1"/>
  <c r="AC270" i="16" s="1"/>
  <c r="AV452" i="4" a="1"/>
  <c r="AV452" i="4" s="1"/>
  <c r="AC264" i="16" s="1"/>
  <c r="AS452" i="4" a="1"/>
  <c r="AS452" i="4" s="1"/>
  <c r="AC269" i="16" s="1"/>
  <c r="AR452" i="4" a="1"/>
  <c r="AR452" i="4" s="1"/>
  <c r="AC268" i="16" s="1"/>
  <c r="AX455" i="4" a="1"/>
  <c r="AX455" i="4" s="1"/>
  <c r="AF266" i="16" s="1"/>
  <c r="AQ453" i="4" a="1"/>
  <c r="AQ453" i="4" s="1"/>
  <c r="AD267" i="16" s="1"/>
  <c r="AO453" i="4" a="1"/>
  <c r="AO453" i="4" s="1"/>
  <c r="AD261" i="16" s="1"/>
  <c r="AN455" i="4" a="1"/>
  <c r="AN455" i="4" s="1"/>
  <c r="AF260" i="16" s="1"/>
  <c r="BA454" i="4" a="1"/>
  <c r="BA454" i="4" s="1"/>
  <c r="AE272" i="16" s="1"/>
  <c r="AW454" i="4" a="1"/>
  <c r="AW454" i="4" s="1"/>
  <c r="AE265" i="16" s="1"/>
  <c r="AU453" i="4" a="1"/>
  <c r="AU453" i="4" s="1"/>
  <c r="AD263" i="16" s="1"/>
  <c r="AZ452" i="4" a="1"/>
  <c r="AZ452" i="4" s="1"/>
  <c r="AC271" i="16" s="1"/>
  <c r="H538" i="4" l="1"/>
  <c r="BD538" i="4" s="1"/>
  <c r="I538" i="4"/>
  <c r="BE538" i="4" s="1"/>
  <c r="K538" i="4"/>
  <c r="BG538" i="4" s="1"/>
  <c r="Q538" i="4"/>
  <c r="BM538" i="4" s="1"/>
  <c r="S538" i="4"/>
  <c r="BO538" i="4" s="1"/>
  <c r="R538" i="4"/>
  <c r="BN538" i="4" s="1"/>
  <c r="T538" i="4"/>
  <c r="BP538" i="4" s="1"/>
  <c r="P538" i="4"/>
  <c r="BL538" i="4" s="1"/>
  <c r="O538" i="4"/>
  <c r="BK538" i="4" s="1"/>
  <c r="U539" i="4"/>
  <c r="BQ539" i="4" s="1"/>
  <c r="M538" i="4"/>
  <c r="BI538" i="4" s="1"/>
  <c r="G538" i="4"/>
  <c r="BC538" i="4" s="1"/>
  <c r="L538" i="4"/>
  <c r="BH538" i="4" s="1"/>
  <c r="J538" i="4"/>
  <c r="BF538" i="4" s="1"/>
  <c r="AD56" i="16"/>
  <c r="CF29" i="29"/>
  <c r="AE54" i="16"/>
  <c r="CG34" i="29"/>
  <c r="AE61" i="16"/>
  <c r="CG38" i="29"/>
  <c r="AC57" i="16"/>
  <c r="CE30" i="29"/>
  <c r="AC48" i="16"/>
  <c r="CE25" i="29"/>
  <c r="AF49" i="16"/>
  <c r="CH26" i="29"/>
  <c r="AC58" i="16"/>
  <c r="CE31" i="29"/>
  <c r="AC53" i="16"/>
  <c r="CE33" i="29"/>
  <c r="AC60" i="16"/>
  <c r="CE37" i="29"/>
  <c r="AD50" i="16"/>
  <c r="CF27" i="29"/>
  <c r="AC59" i="16"/>
  <c r="CE36" i="29"/>
  <c r="AD52" i="16"/>
  <c r="CF32" i="29"/>
  <c r="AF55" i="16"/>
  <c r="CH35" i="29"/>
  <c r="AC51" i="16"/>
  <c r="CE28" i="29"/>
  <c r="AM453" i="4" a="1"/>
  <c r="AM453" i="4" s="1"/>
  <c r="AD259" i="16" s="1"/>
  <c r="AP453" i="4" a="1"/>
  <c r="AP453" i="4" s="1"/>
  <c r="AD262" i="16" s="1"/>
  <c r="AY453" i="4" a="1"/>
  <c r="AY453" i="4" s="1"/>
  <c r="AD270" i="16" s="1"/>
  <c r="AR453" i="4" a="1"/>
  <c r="AR453" i="4" s="1"/>
  <c r="AD268" i="16" s="1"/>
  <c r="AX456" i="4" a="1"/>
  <c r="AX456" i="4" s="1"/>
  <c r="AG266" i="16" s="1"/>
  <c r="AV453" i="4" a="1"/>
  <c r="AV453" i="4" s="1"/>
  <c r="AD264" i="16" s="1"/>
  <c r="AS453" i="4" a="1"/>
  <c r="AS453" i="4" s="1"/>
  <c r="AD269" i="16" s="1"/>
  <c r="AN456" i="4" a="1"/>
  <c r="AN456" i="4" s="1"/>
  <c r="AG260" i="16" s="1"/>
  <c r="AO454" i="4" a="1"/>
  <c r="AO454" i="4" s="1"/>
  <c r="AE261" i="16" s="1"/>
  <c r="AU454" i="4" a="1"/>
  <c r="AU454" i="4" s="1"/>
  <c r="AE263" i="16" s="1"/>
  <c r="AW455" i="4" a="1"/>
  <c r="AW455" i="4" s="1"/>
  <c r="AF265" i="16" s="1"/>
  <c r="AZ453" i="4" a="1"/>
  <c r="AZ453" i="4" s="1"/>
  <c r="AD271" i="16" s="1"/>
  <c r="AQ454" i="4" a="1"/>
  <c r="AQ454" i="4" s="1"/>
  <c r="AE267" i="16" s="1"/>
  <c r="BA455" i="4" a="1"/>
  <c r="BA455" i="4" s="1"/>
  <c r="AF272" i="16" s="1"/>
  <c r="J539" i="4" l="1"/>
  <c r="BF539" i="4" s="1"/>
  <c r="L539" i="4"/>
  <c r="BH539" i="4" s="1"/>
  <c r="G539" i="4"/>
  <c r="BC539" i="4" s="1"/>
  <c r="M539" i="4"/>
  <c r="BI539" i="4" s="1"/>
  <c r="U540" i="4"/>
  <c r="BQ540" i="4" s="1"/>
  <c r="O539" i="4"/>
  <c r="BK539" i="4" s="1"/>
  <c r="P539" i="4"/>
  <c r="BL539" i="4" s="1"/>
  <c r="T539" i="4"/>
  <c r="BP539" i="4" s="1"/>
  <c r="R539" i="4"/>
  <c r="BN539" i="4" s="1"/>
  <c r="S539" i="4"/>
  <c r="BO539" i="4" s="1"/>
  <c r="Q539" i="4"/>
  <c r="BM539" i="4" s="1"/>
  <c r="K539" i="4"/>
  <c r="BG539" i="4" s="1"/>
  <c r="I539" i="4"/>
  <c r="BE539" i="4" s="1"/>
  <c r="H539" i="4"/>
  <c r="BD539" i="4" s="1"/>
  <c r="AF54" i="16"/>
  <c r="CH34" i="29"/>
  <c r="AD53" i="16"/>
  <c r="CF33" i="29"/>
  <c r="AE52" i="16"/>
  <c r="CG32" i="29"/>
  <c r="AE50" i="16"/>
  <c r="CG27" i="29"/>
  <c r="AF61" i="16"/>
  <c r="CH38" i="29"/>
  <c r="AE56" i="16"/>
  <c r="CG29" i="29"/>
  <c r="AD58" i="16"/>
  <c r="CF31" i="29"/>
  <c r="AD60" i="16"/>
  <c r="CF37" i="29"/>
  <c r="AD51" i="16"/>
  <c r="CF28" i="29"/>
  <c r="AD48" i="16"/>
  <c r="CF25" i="29"/>
  <c r="AG55" i="16"/>
  <c r="CI35" i="29"/>
  <c r="AD57" i="16"/>
  <c r="CF30" i="29"/>
  <c r="AG49" i="16"/>
  <c r="CI26" i="29"/>
  <c r="AD59" i="16"/>
  <c r="CF36" i="29"/>
  <c r="AM454" i="4" a="1"/>
  <c r="AM454" i="4" s="1"/>
  <c r="AE259" i="16" s="1"/>
  <c r="AP454" i="4" a="1"/>
  <c r="AP454" i="4" s="1"/>
  <c r="AE262" i="16" s="1"/>
  <c r="AY454" i="4" a="1"/>
  <c r="AY454" i="4" s="1"/>
  <c r="AE270" i="16" s="1"/>
  <c r="AV454" i="4" a="1"/>
  <c r="AV454" i="4" s="1"/>
  <c r="AE264" i="16" s="1"/>
  <c r="AR454" i="4" a="1"/>
  <c r="AR454" i="4" s="1"/>
  <c r="AE268" i="16" s="1"/>
  <c r="AS454" i="4" a="1"/>
  <c r="AS454" i="4" s="1"/>
  <c r="AE269" i="16" s="1"/>
  <c r="AX457" i="4" a="1"/>
  <c r="AX457" i="4" s="1"/>
  <c r="AH266" i="16" s="1"/>
  <c r="AQ455" i="4" a="1"/>
  <c r="AQ455" i="4" s="1"/>
  <c r="AF267" i="16" s="1"/>
  <c r="AU455" i="4" a="1"/>
  <c r="AU455" i="4" s="1"/>
  <c r="AF263" i="16" s="1"/>
  <c r="BA456" i="4" a="1"/>
  <c r="BA456" i="4" s="1"/>
  <c r="AG272" i="16" s="1"/>
  <c r="AZ454" i="4" a="1"/>
  <c r="AZ454" i="4" s="1"/>
  <c r="AE271" i="16" s="1"/>
  <c r="AW456" i="4" a="1"/>
  <c r="AW456" i="4" s="1"/>
  <c r="AG265" i="16" s="1"/>
  <c r="AO455" i="4" a="1"/>
  <c r="AO455" i="4" s="1"/>
  <c r="AF261" i="16" s="1"/>
  <c r="AN457" i="4" a="1"/>
  <c r="AN457" i="4" s="1"/>
  <c r="AH260" i="16" s="1"/>
  <c r="H540" i="4" l="1"/>
  <c r="BD540" i="4" s="1"/>
  <c r="I540" i="4"/>
  <c r="BE540" i="4" s="1"/>
  <c r="K540" i="4"/>
  <c r="BG540" i="4" s="1"/>
  <c r="Q540" i="4"/>
  <c r="BM540" i="4" s="1"/>
  <c r="S540" i="4"/>
  <c r="BO540" i="4" s="1"/>
  <c r="R540" i="4"/>
  <c r="BN540" i="4" s="1"/>
  <c r="T540" i="4"/>
  <c r="BP540" i="4" s="1"/>
  <c r="P540" i="4"/>
  <c r="BL540" i="4" s="1"/>
  <c r="O540" i="4"/>
  <c r="BK540" i="4" s="1"/>
  <c r="U541" i="4"/>
  <c r="BQ541" i="4" s="1"/>
  <c r="M540" i="4"/>
  <c r="BI540" i="4" s="1"/>
  <c r="G540" i="4"/>
  <c r="BC540" i="4" s="1"/>
  <c r="L540" i="4"/>
  <c r="BH540" i="4" s="1"/>
  <c r="J540" i="4"/>
  <c r="BF540" i="4" s="1"/>
  <c r="AE51" i="16"/>
  <c r="CG28" i="29"/>
  <c r="AE48" i="16"/>
  <c r="CG25" i="29"/>
  <c r="AE60" i="16"/>
  <c r="CG37" i="29"/>
  <c r="AF50" i="16"/>
  <c r="CH27" i="29"/>
  <c r="AG54" i="16"/>
  <c r="CI34" i="29"/>
  <c r="AE58" i="16"/>
  <c r="CG31" i="29"/>
  <c r="AE57" i="16"/>
  <c r="CG30" i="29"/>
  <c r="AG61" i="16"/>
  <c r="CI38" i="29"/>
  <c r="AE53" i="16"/>
  <c r="CG33" i="29"/>
  <c r="AF56" i="16"/>
  <c r="CH29" i="29"/>
  <c r="AE59" i="16"/>
  <c r="CG36" i="29"/>
  <c r="AH49" i="16"/>
  <c r="CJ26" i="29"/>
  <c r="AF52" i="16"/>
  <c r="CH32" i="29"/>
  <c r="AH55" i="16"/>
  <c r="CJ35" i="29"/>
  <c r="AM455" i="4" a="1"/>
  <c r="AM455" i="4" s="1"/>
  <c r="AF259" i="16" s="1"/>
  <c r="AP455" i="4" a="1"/>
  <c r="AP455" i="4" s="1"/>
  <c r="AF262" i="16" s="1"/>
  <c r="AY455" i="4" a="1"/>
  <c r="AY455" i="4" s="1"/>
  <c r="AF270" i="16" s="1"/>
  <c r="AR455" i="4" a="1"/>
  <c r="AR455" i="4" s="1"/>
  <c r="AF268" i="16" s="1"/>
  <c r="AS455" i="4" a="1"/>
  <c r="AS455" i="4" s="1"/>
  <c r="AF269" i="16" s="1"/>
  <c r="AV455" i="4" a="1"/>
  <c r="AV455" i="4" s="1"/>
  <c r="AF264" i="16" s="1"/>
  <c r="AX458" i="4" a="1"/>
  <c r="AX458" i="4" s="1"/>
  <c r="AI266" i="16" s="1"/>
  <c r="AZ455" i="4" a="1"/>
  <c r="AZ455" i="4" s="1"/>
  <c r="AF271" i="16" s="1"/>
  <c r="BA457" i="4" a="1"/>
  <c r="BA457" i="4" s="1"/>
  <c r="AH272" i="16" s="1"/>
  <c r="AW457" i="4" a="1"/>
  <c r="AW457" i="4" s="1"/>
  <c r="AH265" i="16" s="1"/>
  <c r="AO456" i="4" a="1"/>
  <c r="AO456" i="4" s="1"/>
  <c r="AG261" i="16" s="1"/>
  <c r="AN458" i="4" a="1"/>
  <c r="AN458" i="4" s="1"/>
  <c r="AI260" i="16" s="1"/>
  <c r="AU456" i="4" a="1"/>
  <c r="AU456" i="4" s="1"/>
  <c r="AG263" i="16" s="1"/>
  <c r="AQ456" i="4" a="1"/>
  <c r="AQ456" i="4" s="1"/>
  <c r="AG267" i="16" s="1"/>
  <c r="J541" i="4" l="1"/>
  <c r="BF541" i="4" s="1"/>
  <c r="L541" i="4"/>
  <c r="BH541" i="4" s="1"/>
  <c r="G541" i="4"/>
  <c r="BC541" i="4" s="1"/>
  <c r="M541" i="4"/>
  <c r="BI541" i="4" s="1"/>
  <c r="U542" i="4"/>
  <c r="BQ542" i="4" s="1"/>
  <c r="O541" i="4"/>
  <c r="BK541" i="4" s="1"/>
  <c r="P541" i="4"/>
  <c r="BL541" i="4" s="1"/>
  <c r="T541" i="4"/>
  <c r="BP541" i="4" s="1"/>
  <c r="R541" i="4"/>
  <c r="BN541" i="4" s="1"/>
  <c r="S541" i="4"/>
  <c r="BO541" i="4" s="1"/>
  <c r="Q541" i="4"/>
  <c r="BM541" i="4" s="1"/>
  <c r="K541" i="4"/>
  <c r="BG541" i="4" s="1"/>
  <c r="I541" i="4"/>
  <c r="BE541" i="4" s="1"/>
  <c r="H541" i="4"/>
  <c r="BD541" i="4" s="1"/>
  <c r="AI49" i="16"/>
  <c r="CK26" i="29"/>
  <c r="AF53" i="16"/>
  <c r="CH33" i="29"/>
  <c r="AF48" i="16"/>
  <c r="CH25" i="29"/>
  <c r="AF60" i="16"/>
  <c r="CH37" i="29"/>
  <c r="AG52" i="16"/>
  <c r="CI32" i="29"/>
  <c r="AG50" i="16"/>
  <c r="CI27" i="29"/>
  <c r="AF51" i="16"/>
  <c r="CH28" i="29"/>
  <c r="AI55" i="16"/>
  <c r="CK35" i="29"/>
  <c r="AH54" i="16"/>
  <c r="CJ34" i="29"/>
  <c r="AF58" i="16"/>
  <c r="CH31" i="29"/>
  <c r="AF57" i="16"/>
  <c r="CH30" i="29"/>
  <c r="AG56" i="16"/>
  <c r="CI29" i="29"/>
  <c r="AH61" i="16"/>
  <c r="CJ38" i="29"/>
  <c r="AF59" i="16"/>
  <c r="CH36" i="29"/>
  <c r="AM456" i="4" a="1"/>
  <c r="AM456" i="4" s="1"/>
  <c r="AG259" i="16" s="1"/>
  <c r="AP456" i="4" a="1"/>
  <c r="AP456" i="4" s="1"/>
  <c r="AG262" i="16" s="1"/>
  <c r="AY456" i="4" a="1"/>
  <c r="AY456" i="4" s="1"/>
  <c r="AG270" i="16" s="1"/>
  <c r="AX459" i="4" a="1"/>
  <c r="AX459" i="4" s="1"/>
  <c r="AJ266" i="16" s="1"/>
  <c r="AV456" i="4" a="1"/>
  <c r="AV456" i="4" s="1"/>
  <c r="AG264" i="16" s="1"/>
  <c r="AS456" i="4" a="1"/>
  <c r="AS456" i="4" s="1"/>
  <c r="AG269" i="16" s="1"/>
  <c r="AR456" i="4" a="1"/>
  <c r="AR456" i="4" s="1"/>
  <c r="AG268" i="16" s="1"/>
  <c r="AW458" i="4" a="1"/>
  <c r="AW458" i="4" s="1"/>
  <c r="AI265" i="16" s="1"/>
  <c r="AN459" i="4" a="1"/>
  <c r="AN459" i="4" s="1"/>
  <c r="AJ260" i="16" s="1"/>
  <c r="BA458" i="4" a="1"/>
  <c r="BA458" i="4" s="1"/>
  <c r="AI272" i="16" s="1"/>
  <c r="AQ457" i="4" a="1"/>
  <c r="AQ457" i="4" s="1"/>
  <c r="AH267" i="16" s="1"/>
  <c r="AO457" i="4" a="1"/>
  <c r="AO457" i="4" s="1"/>
  <c r="AH261" i="16" s="1"/>
  <c r="AU457" i="4" a="1"/>
  <c r="AU457" i="4" s="1"/>
  <c r="AH263" i="16" s="1"/>
  <c r="AZ456" i="4" a="1"/>
  <c r="AZ456" i="4" s="1"/>
  <c r="AG271" i="16" s="1"/>
  <c r="H542" i="4" l="1"/>
  <c r="BD542" i="4" s="1"/>
  <c r="I542" i="4"/>
  <c r="BE542" i="4" s="1"/>
  <c r="K542" i="4"/>
  <c r="BG542" i="4" s="1"/>
  <c r="Q542" i="4"/>
  <c r="BM542" i="4" s="1"/>
  <c r="S542" i="4"/>
  <c r="BO542" i="4" s="1"/>
  <c r="R542" i="4"/>
  <c r="BN542" i="4" s="1"/>
  <c r="T542" i="4"/>
  <c r="BP542" i="4" s="1"/>
  <c r="P542" i="4"/>
  <c r="BL542" i="4" s="1"/>
  <c r="O542" i="4"/>
  <c r="BK542" i="4" s="1"/>
  <c r="U543" i="4"/>
  <c r="BQ543" i="4" s="1"/>
  <c r="M542" i="4"/>
  <c r="BI542" i="4" s="1"/>
  <c r="G542" i="4"/>
  <c r="BC542" i="4" s="1"/>
  <c r="L542" i="4"/>
  <c r="BH542" i="4" s="1"/>
  <c r="J542" i="4"/>
  <c r="BF542" i="4" s="1"/>
  <c r="AG57" i="16"/>
  <c r="CI30" i="29"/>
  <c r="AG48" i="16"/>
  <c r="CI25" i="29"/>
  <c r="AH50" i="16"/>
  <c r="CJ27" i="29"/>
  <c r="AG58" i="16"/>
  <c r="CI31" i="29"/>
  <c r="AH56" i="16"/>
  <c r="CJ29" i="29"/>
  <c r="AG53" i="16"/>
  <c r="CI33" i="29"/>
  <c r="AI61" i="16"/>
  <c r="CK38" i="29"/>
  <c r="AJ55" i="16"/>
  <c r="CL35" i="29"/>
  <c r="AJ49" i="16"/>
  <c r="CL26" i="29"/>
  <c r="AG60" i="16"/>
  <c r="CI37" i="29"/>
  <c r="AI54" i="16"/>
  <c r="CK34" i="29"/>
  <c r="AG59" i="16"/>
  <c r="CI36" i="29"/>
  <c r="AH52" i="16"/>
  <c r="CJ32" i="29"/>
  <c r="AG51" i="16"/>
  <c r="CI28" i="29"/>
  <c r="AM457" i="4" a="1"/>
  <c r="AM457" i="4" s="1"/>
  <c r="AH259" i="16" s="1"/>
  <c r="AP457" i="4" a="1"/>
  <c r="AP457" i="4" s="1"/>
  <c r="AH262" i="16" s="1"/>
  <c r="AY457" i="4" a="1"/>
  <c r="AY457" i="4" s="1"/>
  <c r="AH270" i="16" s="1"/>
  <c r="AR457" i="4" a="1"/>
  <c r="AR457" i="4" s="1"/>
  <c r="AH268" i="16" s="1"/>
  <c r="AS457" i="4" a="1"/>
  <c r="AS457" i="4" s="1"/>
  <c r="AH269" i="16" s="1"/>
  <c r="AV457" i="4" a="1"/>
  <c r="AV457" i="4" s="1"/>
  <c r="AH264" i="16" s="1"/>
  <c r="AX460" i="4" a="1"/>
  <c r="AX460" i="4" s="1"/>
  <c r="AK266" i="16" s="1"/>
  <c r="AZ457" i="4" a="1"/>
  <c r="AZ457" i="4" s="1"/>
  <c r="AH271" i="16" s="1"/>
  <c r="BA459" i="4" a="1"/>
  <c r="BA459" i="4" s="1"/>
  <c r="AJ272" i="16" s="1"/>
  <c r="AO458" i="4" a="1"/>
  <c r="AO458" i="4" s="1"/>
  <c r="AI261" i="16" s="1"/>
  <c r="AQ458" i="4" a="1"/>
  <c r="AQ458" i="4" s="1"/>
  <c r="AI267" i="16" s="1"/>
  <c r="AN460" i="4" a="1"/>
  <c r="AN460" i="4" s="1"/>
  <c r="AK260" i="16" s="1"/>
  <c r="AU458" i="4" a="1"/>
  <c r="AU458" i="4" s="1"/>
  <c r="AI263" i="16" s="1"/>
  <c r="AW459" i="4" a="1"/>
  <c r="AW459" i="4" s="1"/>
  <c r="AJ265" i="16" s="1"/>
  <c r="J543" i="4" l="1"/>
  <c r="BF543" i="4" s="1"/>
  <c r="L543" i="4"/>
  <c r="BH543" i="4" s="1"/>
  <c r="G543" i="4"/>
  <c r="BC543" i="4" s="1"/>
  <c r="M543" i="4"/>
  <c r="BI543" i="4" s="1"/>
  <c r="U544" i="4"/>
  <c r="BQ544" i="4" s="1"/>
  <c r="O543" i="4"/>
  <c r="BK543" i="4" s="1"/>
  <c r="P543" i="4"/>
  <c r="BL543" i="4" s="1"/>
  <c r="T543" i="4"/>
  <c r="BP543" i="4" s="1"/>
  <c r="R543" i="4"/>
  <c r="BN543" i="4" s="1"/>
  <c r="S543" i="4"/>
  <c r="BO543" i="4" s="1"/>
  <c r="Q543" i="4"/>
  <c r="BM543" i="4" s="1"/>
  <c r="K543" i="4"/>
  <c r="BG543" i="4" s="1"/>
  <c r="I543" i="4"/>
  <c r="BE543" i="4" s="1"/>
  <c r="H543" i="4"/>
  <c r="BD543" i="4" s="1"/>
  <c r="AH51" i="16"/>
  <c r="CJ28" i="29"/>
  <c r="AK55" i="16"/>
  <c r="CM35" i="29"/>
  <c r="AH48" i="16"/>
  <c r="CJ25" i="29"/>
  <c r="AJ54" i="16"/>
  <c r="CL34" i="29"/>
  <c r="AK49" i="16"/>
  <c r="CM26" i="29"/>
  <c r="AH53" i="16"/>
  <c r="CJ33" i="29"/>
  <c r="AI56" i="16"/>
  <c r="CK29" i="29"/>
  <c r="AH58" i="16"/>
  <c r="CJ31" i="29"/>
  <c r="AI50" i="16"/>
  <c r="CK27" i="29"/>
  <c r="AJ61" i="16"/>
  <c r="CL38" i="29"/>
  <c r="AH57" i="16"/>
  <c r="CJ30" i="29"/>
  <c r="AH60" i="16"/>
  <c r="CJ37" i="29"/>
  <c r="AH59" i="16"/>
  <c r="CJ36" i="29"/>
  <c r="AI52" i="16"/>
  <c r="CK32" i="29"/>
  <c r="AM458" i="4" a="1"/>
  <c r="AM458" i="4" s="1"/>
  <c r="AI259" i="16" s="1"/>
  <c r="AP458" i="4" a="1"/>
  <c r="AP458" i="4" s="1"/>
  <c r="AI262" i="16" s="1"/>
  <c r="AY458" i="4" a="1"/>
  <c r="AY458" i="4" s="1"/>
  <c r="AI270" i="16" s="1"/>
  <c r="AS458" i="4" a="1"/>
  <c r="AS458" i="4" s="1"/>
  <c r="AI269" i="16" s="1"/>
  <c r="AX461" i="4" a="1"/>
  <c r="AX461" i="4" s="1"/>
  <c r="AL266" i="16" s="1"/>
  <c r="AV458" i="4" a="1"/>
  <c r="AV458" i="4" s="1"/>
  <c r="AI264" i="16" s="1"/>
  <c r="AR458" i="4" a="1"/>
  <c r="AR458" i="4" s="1"/>
  <c r="AI268" i="16" s="1"/>
  <c r="AQ459" i="4" a="1"/>
  <c r="AQ459" i="4" s="1"/>
  <c r="AJ267" i="16" s="1"/>
  <c r="AW460" i="4" a="1"/>
  <c r="AW460" i="4" s="1"/>
  <c r="AK265" i="16" s="1"/>
  <c r="AO459" i="4" a="1"/>
  <c r="AO459" i="4" s="1"/>
  <c r="AJ261" i="16" s="1"/>
  <c r="AN461" i="4" a="1"/>
  <c r="AN461" i="4" s="1"/>
  <c r="AL260" i="16" s="1"/>
  <c r="AZ458" i="4" a="1"/>
  <c r="AZ458" i="4" s="1"/>
  <c r="AI271" i="16" s="1"/>
  <c r="BA460" i="4" a="1"/>
  <c r="BA460" i="4" s="1"/>
  <c r="AK272" i="16" s="1"/>
  <c r="AU459" i="4" a="1"/>
  <c r="AU459" i="4" s="1"/>
  <c r="AJ263" i="16" s="1"/>
  <c r="H544" i="4" l="1"/>
  <c r="BD544" i="4" s="1"/>
  <c r="I544" i="4"/>
  <c r="BE544" i="4" s="1"/>
  <c r="K544" i="4"/>
  <c r="BG544" i="4" s="1"/>
  <c r="Q544" i="4"/>
  <c r="BM544" i="4" s="1"/>
  <c r="S544" i="4"/>
  <c r="BO544" i="4" s="1"/>
  <c r="R544" i="4"/>
  <c r="BN544" i="4" s="1"/>
  <c r="T544" i="4"/>
  <c r="BP544" i="4" s="1"/>
  <c r="P544" i="4"/>
  <c r="BL544" i="4" s="1"/>
  <c r="O544" i="4"/>
  <c r="BK544" i="4" s="1"/>
  <c r="U545" i="4"/>
  <c r="BQ545" i="4" s="1"/>
  <c r="M544" i="4"/>
  <c r="BI544" i="4" s="1"/>
  <c r="G544" i="4"/>
  <c r="BC544" i="4" s="1"/>
  <c r="L544" i="4"/>
  <c r="BH544" i="4" s="1"/>
  <c r="J544" i="4"/>
  <c r="BF544" i="4" s="1"/>
  <c r="AI60" i="16"/>
  <c r="CK37" i="29"/>
  <c r="AI57" i="16"/>
  <c r="CK30" i="29"/>
  <c r="AI51" i="16"/>
  <c r="CK28" i="29"/>
  <c r="AL49" i="16"/>
  <c r="CN26" i="29"/>
  <c r="AI48" i="16"/>
  <c r="CK25" i="29"/>
  <c r="AK54" i="16"/>
  <c r="CM34" i="29"/>
  <c r="AL55" i="16"/>
  <c r="CN35" i="29"/>
  <c r="AI53" i="16"/>
  <c r="CK33" i="29"/>
  <c r="AJ50" i="16"/>
  <c r="CL27" i="29"/>
  <c r="AI58" i="16"/>
  <c r="CK31" i="29"/>
  <c r="AJ56" i="16"/>
  <c r="CL29" i="29"/>
  <c r="AI59" i="16"/>
  <c r="CK36" i="29"/>
  <c r="AK61" i="16"/>
  <c r="CM38" i="29"/>
  <c r="AJ52" i="16"/>
  <c r="CL32" i="29"/>
  <c r="AM459" i="4" a="1"/>
  <c r="AM459" i="4" s="1"/>
  <c r="AJ259" i="16" s="1"/>
  <c r="AP459" i="4" a="1"/>
  <c r="AP459" i="4" s="1"/>
  <c r="AJ262" i="16" s="1"/>
  <c r="AY459" i="4" a="1"/>
  <c r="AY459" i="4" s="1"/>
  <c r="AJ270" i="16" s="1"/>
  <c r="AX462" i="4" a="1"/>
  <c r="AX462" i="4" s="1"/>
  <c r="AM266" i="16" s="1"/>
  <c r="AV459" i="4" a="1"/>
  <c r="AV459" i="4" s="1"/>
  <c r="AJ264" i="16" s="1"/>
  <c r="AS459" i="4" a="1"/>
  <c r="AS459" i="4" s="1"/>
  <c r="AJ269" i="16" s="1"/>
  <c r="AR459" i="4" a="1"/>
  <c r="AR459" i="4" s="1"/>
  <c r="AJ268" i="16" s="1"/>
  <c r="AO460" i="4" a="1"/>
  <c r="AO460" i="4" s="1"/>
  <c r="AK261" i="16" s="1"/>
  <c r="AW461" i="4" a="1"/>
  <c r="AW461" i="4" s="1"/>
  <c r="AL265" i="16" s="1"/>
  <c r="AZ459" i="4" a="1"/>
  <c r="AZ459" i="4" s="1"/>
  <c r="AJ271" i="16" s="1"/>
  <c r="BA461" i="4" a="1"/>
  <c r="BA461" i="4" s="1"/>
  <c r="AL272" i="16" s="1"/>
  <c r="AU460" i="4" a="1"/>
  <c r="AU460" i="4" s="1"/>
  <c r="AK263" i="16" s="1"/>
  <c r="AN462" i="4" a="1"/>
  <c r="AN462" i="4" s="1"/>
  <c r="AM260" i="16" s="1"/>
  <c r="AQ460" i="4" a="1"/>
  <c r="AQ460" i="4" s="1"/>
  <c r="AK267" i="16" s="1"/>
  <c r="J545" i="4" l="1"/>
  <c r="BF545" i="4" s="1"/>
  <c r="L545" i="4"/>
  <c r="BH545" i="4" s="1"/>
  <c r="G545" i="4"/>
  <c r="BC545" i="4" s="1"/>
  <c r="M545" i="4"/>
  <c r="BI545" i="4" s="1"/>
  <c r="U546" i="4"/>
  <c r="BQ546" i="4" s="1"/>
  <c r="O545" i="4"/>
  <c r="BK545" i="4" s="1"/>
  <c r="P545" i="4"/>
  <c r="BL545" i="4" s="1"/>
  <c r="T545" i="4"/>
  <c r="BP545" i="4" s="1"/>
  <c r="R545" i="4"/>
  <c r="BN545" i="4" s="1"/>
  <c r="S545" i="4"/>
  <c r="BO545" i="4" s="1"/>
  <c r="Q545" i="4"/>
  <c r="BM545" i="4" s="1"/>
  <c r="K545" i="4"/>
  <c r="BG545" i="4" s="1"/>
  <c r="I545" i="4"/>
  <c r="BE545" i="4" s="1"/>
  <c r="H545" i="4"/>
  <c r="BD545" i="4" s="1"/>
  <c r="AM49" i="16"/>
  <c r="CO26" i="29"/>
  <c r="AK52" i="16"/>
  <c r="CM32" i="29"/>
  <c r="AJ57" i="16"/>
  <c r="CL30" i="29"/>
  <c r="AJ48" i="16"/>
  <c r="CL25" i="29"/>
  <c r="AL61" i="16"/>
  <c r="CN38" i="29"/>
  <c r="AJ58" i="16"/>
  <c r="CL31" i="29"/>
  <c r="AJ53" i="16"/>
  <c r="CL33" i="29"/>
  <c r="AJ60" i="16"/>
  <c r="CL37" i="29"/>
  <c r="AM55" i="16"/>
  <c r="CO35" i="29"/>
  <c r="AK56" i="16"/>
  <c r="CM29" i="29"/>
  <c r="AL54" i="16"/>
  <c r="CN34" i="29"/>
  <c r="AJ59" i="16"/>
  <c r="CL36" i="29"/>
  <c r="AK50" i="16"/>
  <c r="CM27" i="29"/>
  <c r="AJ51" i="16"/>
  <c r="CL28" i="29"/>
  <c r="AM460" i="4" a="1"/>
  <c r="AM460" i="4" s="1"/>
  <c r="AK259" i="16" s="1"/>
  <c r="AP460" i="4" a="1"/>
  <c r="AP460" i="4" s="1"/>
  <c r="AK262" i="16" s="1"/>
  <c r="AY460" i="4" a="1"/>
  <c r="AY460" i="4" s="1"/>
  <c r="AK270" i="16" s="1"/>
  <c r="AR460" i="4" a="1"/>
  <c r="AR460" i="4" s="1"/>
  <c r="AK268" i="16" s="1"/>
  <c r="AS460" i="4" a="1"/>
  <c r="AS460" i="4" s="1"/>
  <c r="AK269" i="16" s="1"/>
  <c r="AV460" i="4" a="1"/>
  <c r="AV460" i="4" s="1"/>
  <c r="AK264" i="16" s="1"/>
  <c r="AX463" i="4" a="1"/>
  <c r="AX463" i="4" s="1"/>
  <c r="AN266" i="16" s="1"/>
  <c r="BA462" i="4" a="1"/>
  <c r="BA462" i="4" s="1"/>
  <c r="AM272" i="16" s="1"/>
  <c r="AO461" i="4" a="1"/>
  <c r="AO461" i="4" s="1"/>
  <c r="AL261" i="16" s="1"/>
  <c r="AU461" i="4" a="1"/>
  <c r="AU461" i="4" s="1"/>
  <c r="AL263" i="16" s="1"/>
  <c r="AZ460" i="4" a="1"/>
  <c r="AZ460" i="4" s="1"/>
  <c r="AK271" i="16" s="1"/>
  <c r="AQ461" i="4" a="1"/>
  <c r="AQ461" i="4" s="1"/>
  <c r="AL267" i="16" s="1"/>
  <c r="AN463" i="4" a="1"/>
  <c r="AN463" i="4" s="1"/>
  <c r="AN260" i="16" s="1"/>
  <c r="AW462" i="4" a="1"/>
  <c r="AW462" i="4" s="1"/>
  <c r="AM265" i="16" s="1"/>
  <c r="H546" i="4" l="1"/>
  <c r="BD546" i="4" s="1"/>
  <c r="I546" i="4"/>
  <c r="BE546" i="4" s="1"/>
  <c r="K546" i="4"/>
  <c r="BG546" i="4" s="1"/>
  <c r="Q546" i="4"/>
  <c r="BM546" i="4" s="1"/>
  <c r="S546" i="4"/>
  <c r="BO546" i="4" s="1"/>
  <c r="R546" i="4"/>
  <c r="BN546" i="4" s="1"/>
  <c r="T546" i="4"/>
  <c r="BP546" i="4" s="1"/>
  <c r="P546" i="4"/>
  <c r="BL546" i="4" s="1"/>
  <c r="O546" i="4"/>
  <c r="BK546" i="4" s="1"/>
  <c r="U547" i="4"/>
  <c r="BQ547" i="4" s="1"/>
  <c r="M546" i="4"/>
  <c r="BI546" i="4" s="1"/>
  <c r="G546" i="4"/>
  <c r="BC546" i="4" s="1"/>
  <c r="L546" i="4"/>
  <c r="BH546" i="4" s="1"/>
  <c r="J546" i="4"/>
  <c r="BF546" i="4" s="1"/>
  <c r="AK53" i="16"/>
  <c r="CM33" i="29"/>
  <c r="AK48" i="16"/>
  <c r="CM25" i="29"/>
  <c r="AN55" i="16"/>
  <c r="CP35" i="29"/>
  <c r="AK60" i="16"/>
  <c r="CM37" i="29"/>
  <c r="AL52" i="16"/>
  <c r="CN32" i="29"/>
  <c r="AK58" i="16"/>
  <c r="CM31" i="29"/>
  <c r="AK57" i="16"/>
  <c r="CM30" i="29"/>
  <c r="AL56" i="16"/>
  <c r="CN29" i="29"/>
  <c r="AM54" i="16"/>
  <c r="CO34" i="29"/>
  <c r="AL50" i="16"/>
  <c r="CN27" i="29"/>
  <c r="AN49" i="16"/>
  <c r="CP26" i="29"/>
  <c r="AM61" i="16"/>
  <c r="CO38" i="29"/>
  <c r="AK59" i="16"/>
  <c r="CM36" i="29"/>
  <c r="AK51" i="16"/>
  <c r="CM28" i="29"/>
  <c r="AM461" i="4" a="1"/>
  <c r="AM461" i="4" s="1"/>
  <c r="AL259" i="16" s="1"/>
  <c r="AP461" i="4" a="1"/>
  <c r="AP461" i="4" s="1"/>
  <c r="AL262" i="16" s="1"/>
  <c r="AY461" i="4" a="1"/>
  <c r="AY461" i="4" s="1"/>
  <c r="AL270" i="16" s="1"/>
  <c r="AS461" i="4" a="1"/>
  <c r="AS461" i="4" s="1"/>
  <c r="AL269" i="16" s="1"/>
  <c r="AV461" i="4" a="1"/>
  <c r="AV461" i="4" s="1"/>
  <c r="AL264" i="16" s="1"/>
  <c r="AX464" i="4" a="1"/>
  <c r="AX464" i="4" s="1"/>
  <c r="AO266" i="16" s="1"/>
  <c r="AR461" i="4" a="1"/>
  <c r="AR461" i="4" s="1"/>
  <c r="AL268" i="16" s="1"/>
  <c r="AQ462" i="4" a="1"/>
  <c r="AQ462" i="4" s="1"/>
  <c r="AM267" i="16" s="1"/>
  <c r="AO462" i="4" a="1"/>
  <c r="AO462" i="4" s="1"/>
  <c r="AM261" i="16" s="1"/>
  <c r="AZ461" i="4" a="1"/>
  <c r="AZ461" i="4" s="1"/>
  <c r="AL271" i="16" s="1"/>
  <c r="AN464" i="4" a="1"/>
  <c r="AN464" i="4" s="1"/>
  <c r="AO260" i="16" s="1"/>
  <c r="BA463" i="4" a="1"/>
  <c r="BA463" i="4" s="1"/>
  <c r="AN272" i="16" s="1"/>
  <c r="AW463" i="4" a="1"/>
  <c r="AW463" i="4" s="1"/>
  <c r="AN265" i="16" s="1"/>
  <c r="AU462" i="4" a="1"/>
  <c r="AU462" i="4" s="1"/>
  <c r="AM263" i="16" s="1"/>
  <c r="J547" i="4" l="1"/>
  <c r="BF547" i="4" s="1"/>
  <c r="L547" i="4"/>
  <c r="BH547" i="4" s="1"/>
  <c r="G547" i="4"/>
  <c r="BC547" i="4" s="1"/>
  <c r="M547" i="4"/>
  <c r="BI547" i="4" s="1"/>
  <c r="U548" i="4"/>
  <c r="BQ548" i="4" s="1"/>
  <c r="O547" i="4"/>
  <c r="BK547" i="4" s="1"/>
  <c r="P547" i="4"/>
  <c r="BL547" i="4" s="1"/>
  <c r="T547" i="4"/>
  <c r="BP547" i="4" s="1"/>
  <c r="R547" i="4"/>
  <c r="BN547" i="4" s="1"/>
  <c r="S547" i="4"/>
  <c r="BO547" i="4" s="1"/>
  <c r="Q547" i="4"/>
  <c r="BM547" i="4" s="1"/>
  <c r="K547" i="4"/>
  <c r="BG547" i="4" s="1"/>
  <c r="I547" i="4"/>
  <c r="BE547" i="4" s="1"/>
  <c r="H547" i="4"/>
  <c r="BD547" i="4" s="1"/>
  <c r="AL57" i="16"/>
  <c r="CN30" i="29"/>
  <c r="AN61" i="16"/>
  <c r="CP38" i="29"/>
  <c r="AL48" i="16"/>
  <c r="CN25" i="29"/>
  <c r="AO55" i="16"/>
  <c r="CQ35" i="29"/>
  <c r="AO49" i="16"/>
  <c r="CQ26" i="29"/>
  <c r="AM56" i="16"/>
  <c r="CO29" i="29"/>
  <c r="AN54" i="16"/>
  <c r="CP34" i="29"/>
  <c r="AL60" i="16"/>
  <c r="CN37" i="29"/>
  <c r="AL53" i="16"/>
  <c r="CN33" i="29"/>
  <c r="AL58" i="16"/>
  <c r="CN31" i="29"/>
  <c r="AM52" i="16"/>
  <c r="CO32" i="29"/>
  <c r="AM50" i="16"/>
  <c r="CO27" i="29"/>
  <c r="AL59" i="16"/>
  <c r="CN36" i="29"/>
  <c r="AL51" i="16"/>
  <c r="CN28" i="29"/>
  <c r="AM462" i="4" a="1"/>
  <c r="AM462" i="4" s="1"/>
  <c r="AM259" i="16" s="1"/>
  <c r="AP462" i="4" a="1"/>
  <c r="AP462" i="4" s="1"/>
  <c r="AM262" i="16" s="1"/>
  <c r="AY462" i="4" a="1"/>
  <c r="AY462" i="4" s="1"/>
  <c r="AM270" i="16" s="1"/>
  <c r="AX465" i="4" a="1"/>
  <c r="AX465" i="4" s="1"/>
  <c r="AP266" i="16" s="1"/>
  <c r="AV462" i="4" a="1"/>
  <c r="AV462" i="4" s="1"/>
  <c r="AM264" i="16" s="1"/>
  <c r="AS462" i="4" a="1"/>
  <c r="AS462" i="4" s="1"/>
  <c r="AM269" i="16" s="1"/>
  <c r="AR462" i="4" a="1"/>
  <c r="AR462" i="4" s="1"/>
  <c r="AM268" i="16" s="1"/>
  <c r="AW464" i="4" a="1"/>
  <c r="AW464" i="4" s="1"/>
  <c r="AO265" i="16" s="1"/>
  <c r="AN465" i="4" a="1"/>
  <c r="AN465" i="4" s="1"/>
  <c r="AP260" i="16" s="1"/>
  <c r="BA464" i="4" a="1"/>
  <c r="BA464" i="4" s="1"/>
  <c r="AO272" i="16" s="1"/>
  <c r="AZ462" i="4" a="1"/>
  <c r="AZ462" i="4" s="1"/>
  <c r="AM271" i="16" s="1"/>
  <c r="AO463" i="4" a="1"/>
  <c r="AO463" i="4" s="1"/>
  <c r="AN261" i="16" s="1"/>
  <c r="AQ463" i="4" a="1"/>
  <c r="AQ463" i="4" s="1"/>
  <c r="AN267" i="16" s="1"/>
  <c r="AU463" i="4" a="1"/>
  <c r="AU463" i="4" s="1"/>
  <c r="AN263" i="16" s="1"/>
  <c r="H548" i="4" l="1"/>
  <c r="BD548" i="4" s="1"/>
  <c r="I548" i="4"/>
  <c r="BE548" i="4" s="1"/>
  <c r="K548" i="4"/>
  <c r="BG548" i="4" s="1"/>
  <c r="Q548" i="4"/>
  <c r="BM548" i="4" s="1"/>
  <c r="S548" i="4"/>
  <c r="BO548" i="4" s="1"/>
  <c r="R548" i="4"/>
  <c r="BN548" i="4" s="1"/>
  <c r="T548" i="4"/>
  <c r="BP548" i="4" s="1"/>
  <c r="P548" i="4"/>
  <c r="BL548" i="4" s="1"/>
  <c r="O548" i="4"/>
  <c r="BK548" i="4" s="1"/>
  <c r="U549" i="4"/>
  <c r="BQ549" i="4" s="1"/>
  <c r="M548" i="4"/>
  <c r="BI548" i="4" s="1"/>
  <c r="G548" i="4"/>
  <c r="BC548" i="4" s="1"/>
  <c r="L548" i="4"/>
  <c r="BH548" i="4" s="1"/>
  <c r="J548" i="4"/>
  <c r="BF548" i="4" s="1"/>
  <c r="AN50" i="16"/>
  <c r="CP27" i="29"/>
  <c r="AM48" i="16"/>
  <c r="CO25" i="29"/>
  <c r="AM58" i="16"/>
  <c r="CO31" i="29"/>
  <c r="AM60" i="16"/>
  <c r="CO37" i="29"/>
  <c r="AM53" i="16"/>
  <c r="CO33" i="29"/>
  <c r="AP49" i="16"/>
  <c r="CR26" i="29"/>
  <c r="AP55" i="16"/>
  <c r="CR35" i="29"/>
  <c r="AO61" i="16"/>
  <c r="CQ38" i="29"/>
  <c r="AO54" i="16"/>
  <c r="CQ34" i="29"/>
  <c r="AM59" i="16"/>
  <c r="CO36" i="29"/>
  <c r="AN52" i="16"/>
  <c r="CP32" i="29"/>
  <c r="AN56" i="16"/>
  <c r="CP29" i="29"/>
  <c r="AM57" i="16"/>
  <c r="CO30" i="29"/>
  <c r="AM51" i="16"/>
  <c r="CO28" i="29"/>
  <c r="AM463" i="4" a="1"/>
  <c r="AM463" i="4" s="1"/>
  <c r="AN259" i="16" s="1"/>
  <c r="AP463" i="4" a="1"/>
  <c r="AP463" i="4" s="1"/>
  <c r="AN262" i="16" s="1"/>
  <c r="AY463" i="4" a="1"/>
  <c r="AY463" i="4" s="1"/>
  <c r="AN270" i="16" s="1"/>
  <c r="AS463" i="4" a="1"/>
  <c r="AS463" i="4" s="1"/>
  <c r="AN269" i="16" s="1"/>
  <c r="AV463" i="4" a="1"/>
  <c r="AV463" i="4" s="1"/>
  <c r="AN264" i="16" s="1"/>
  <c r="AX466" i="4" a="1"/>
  <c r="AX466" i="4" s="1"/>
  <c r="AQ266" i="16" s="1"/>
  <c r="AR463" i="4" a="1"/>
  <c r="AR463" i="4" s="1"/>
  <c r="AN268" i="16" s="1"/>
  <c r="AO464" i="4" a="1"/>
  <c r="AO464" i="4" s="1"/>
  <c r="AO261" i="16" s="1"/>
  <c r="AU464" i="4" a="1"/>
  <c r="AU464" i="4" s="1"/>
  <c r="AO263" i="16" s="1"/>
  <c r="AQ464" i="4" a="1"/>
  <c r="AQ464" i="4" s="1"/>
  <c r="AO267" i="16" s="1"/>
  <c r="AZ463" i="4" a="1"/>
  <c r="AZ463" i="4" s="1"/>
  <c r="AN271" i="16" s="1"/>
  <c r="AN466" i="4" a="1"/>
  <c r="AN466" i="4" s="1"/>
  <c r="AQ260" i="16" s="1"/>
  <c r="AW465" i="4" a="1"/>
  <c r="AW465" i="4" s="1"/>
  <c r="AP265" i="16" s="1"/>
  <c r="BA465" i="4" a="1"/>
  <c r="BA465" i="4" s="1"/>
  <c r="AP272" i="16" s="1"/>
  <c r="J549" i="4" l="1"/>
  <c r="BF549" i="4" s="1"/>
  <c r="L549" i="4"/>
  <c r="BH549" i="4" s="1"/>
  <c r="G549" i="4"/>
  <c r="BC549" i="4" s="1"/>
  <c r="M549" i="4"/>
  <c r="BI549" i="4" s="1"/>
  <c r="U550" i="4"/>
  <c r="BQ550" i="4" s="1"/>
  <c r="O549" i="4"/>
  <c r="BK549" i="4" s="1"/>
  <c r="P549" i="4"/>
  <c r="BL549" i="4" s="1"/>
  <c r="T549" i="4"/>
  <c r="BP549" i="4" s="1"/>
  <c r="R549" i="4"/>
  <c r="BN549" i="4" s="1"/>
  <c r="S549" i="4"/>
  <c r="BO549" i="4" s="1"/>
  <c r="Q549" i="4"/>
  <c r="BM549" i="4" s="1"/>
  <c r="K549" i="4"/>
  <c r="BG549" i="4" s="1"/>
  <c r="I549" i="4"/>
  <c r="BE549" i="4" s="1"/>
  <c r="H549" i="4"/>
  <c r="BD549" i="4" s="1"/>
  <c r="AN51" i="16"/>
  <c r="CP28" i="29"/>
  <c r="AQ49" i="16"/>
  <c r="CS26" i="29"/>
  <c r="AN57" i="16"/>
  <c r="CP30" i="29"/>
  <c r="AN48" i="16"/>
  <c r="CP25" i="29"/>
  <c r="AN60" i="16"/>
  <c r="CP37" i="29"/>
  <c r="AQ55" i="16"/>
  <c r="CS35" i="29"/>
  <c r="AO56" i="16"/>
  <c r="CQ29" i="29"/>
  <c r="AN53" i="16"/>
  <c r="CP33" i="29"/>
  <c r="AO52" i="16"/>
  <c r="CQ32" i="29"/>
  <c r="AP61" i="16"/>
  <c r="CR38" i="29"/>
  <c r="AO50" i="16"/>
  <c r="CQ27" i="29"/>
  <c r="AN59" i="16"/>
  <c r="CP36" i="29"/>
  <c r="AP54" i="16"/>
  <c r="CR34" i="29"/>
  <c r="AN58" i="16"/>
  <c r="CP31" i="29"/>
  <c r="AM464" i="4" a="1"/>
  <c r="AM464" i="4" s="1"/>
  <c r="AO259" i="16" s="1"/>
  <c r="AP464" i="4" a="1"/>
  <c r="AP464" i="4" s="1"/>
  <c r="AO262" i="16" s="1"/>
  <c r="AY464" i="4" a="1"/>
  <c r="AY464" i="4" s="1"/>
  <c r="AO270" i="16" s="1"/>
  <c r="AX467" i="4" a="1"/>
  <c r="AX467" i="4" s="1"/>
  <c r="M283" i="16" s="1"/>
  <c r="AR464" i="4" a="1"/>
  <c r="AR464" i="4" s="1"/>
  <c r="AO268" i="16" s="1"/>
  <c r="AV464" i="4" a="1"/>
  <c r="AV464" i="4" s="1"/>
  <c r="AO264" i="16" s="1"/>
  <c r="AS464" i="4" a="1"/>
  <c r="AS464" i="4" s="1"/>
  <c r="AO269" i="16" s="1"/>
  <c r="AZ464" i="4" a="1"/>
  <c r="AZ464" i="4" s="1"/>
  <c r="AO271" i="16" s="1"/>
  <c r="AU465" i="4" a="1"/>
  <c r="AU465" i="4" s="1"/>
  <c r="AP263" i="16" s="1"/>
  <c r="AQ465" i="4" a="1"/>
  <c r="AQ465" i="4" s="1"/>
  <c r="AP267" i="16" s="1"/>
  <c r="BA466" i="4" a="1"/>
  <c r="BA466" i="4" s="1"/>
  <c r="AQ272" i="16" s="1"/>
  <c r="AO465" i="4" a="1"/>
  <c r="AO465" i="4" s="1"/>
  <c r="AP261" i="16" s="1"/>
  <c r="AN467" i="4" a="1"/>
  <c r="AN467" i="4" s="1"/>
  <c r="M277" i="16" s="1"/>
  <c r="AW466" i="4" a="1"/>
  <c r="AW466" i="4" s="1"/>
  <c r="AQ265" i="16" s="1"/>
  <c r="H550" i="4" l="1"/>
  <c r="BD550" i="4" s="1"/>
  <c r="I550" i="4"/>
  <c r="BE550" i="4" s="1"/>
  <c r="K550" i="4"/>
  <c r="BG550" i="4" s="1"/>
  <c r="Q550" i="4"/>
  <c r="BM550" i="4" s="1"/>
  <c r="S550" i="4"/>
  <c r="BO550" i="4" s="1"/>
  <c r="R550" i="4"/>
  <c r="BN550" i="4" s="1"/>
  <c r="T550" i="4"/>
  <c r="BP550" i="4" s="1"/>
  <c r="P550" i="4"/>
  <c r="BL550" i="4" s="1"/>
  <c r="O550" i="4"/>
  <c r="BK550" i="4" s="1"/>
  <c r="U551" i="4"/>
  <c r="BQ551" i="4" s="1"/>
  <c r="M550" i="4"/>
  <c r="BI550" i="4" s="1"/>
  <c r="G550" i="4"/>
  <c r="BC550" i="4" s="1"/>
  <c r="L550" i="4"/>
  <c r="BH550" i="4" s="1"/>
  <c r="J550" i="4"/>
  <c r="BF550" i="4" s="1"/>
  <c r="AO58" i="16"/>
  <c r="CQ31" i="29"/>
  <c r="AP50" i="16"/>
  <c r="CR27" i="29"/>
  <c r="AO53" i="16"/>
  <c r="CQ33" i="29"/>
  <c r="AO48" i="16"/>
  <c r="CQ25" i="29"/>
  <c r="AO60" i="16"/>
  <c r="CQ37" i="29"/>
  <c r="AP52" i="16"/>
  <c r="CR32" i="29"/>
  <c r="AQ54" i="16"/>
  <c r="CS34" i="29"/>
  <c r="M66" i="16"/>
  <c r="CT26" i="29"/>
  <c r="AQ61" i="16"/>
  <c r="CS38" i="29"/>
  <c r="AO57" i="16"/>
  <c r="CQ30" i="29"/>
  <c r="AP56" i="16"/>
  <c r="CR29" i="29"/>
  <c r="M72" i="16"/>
  <c r="CT35" i="29"/>
  <c r="AO59" i="16"/>
  <c r="CQ36" i="29"/>
  <c r="AO51" i="16"/>
  <c r="CQ28" i="29"/>
  <c r="AM465" i="4" a="1"/>
  <c r="AM465" i="4" s="1"/>
  <c r="AP259" i="16" s="1"/>
  <c r="AP465" i="4" a="1"/>
  <c r="AP465" i="4" s="1"/>
  <c r="AP262" i="16" s="1"/>
  <c r="AY465" i="4" a="1"/>
  <c r="AY465" i="4" s="1"/>
  <c r="AP270" i="16" s="1"/>
  <c r="AS465" i="4" a="1"/>
  <c r="AS465" i="4" s="1"/>
  <c r="AP269" i="16" s="1"/>
  <c r="AX468" i="4" a="1"/>
  <c r="AX468" i="4" s="1"/>
  <c r="N283" i="16" s="1"/>
  <c r="AV465" i="4" a="1"/>
  <c r="AV465" i="4" s="1"/>
  <c r="AP264" i="16" s="1"/>
  <c r="AR465" i="4" a="1"/>
  <c r="AR465" i="4" s="1"/>
  <c r="AP268" i="16" s="1"/>
  <c r="AN468" i="4" a="1"/>
  <c r="AN468" i="4" s="1"/>
  <c r="N277" i="16" s="1"/>
  <c r="AO466" i="4" a="1"/>
  <c r="AO466" i="4" s="1"/>
  <c r="AQ261" i="16" s="1"/>
  <c r="BA467" i="4" a="1"/>
  <c r="BA467" i="4" s="1"/>
  <c r="M289" i="16" s="1"/>
  <c r="AQ466" i="4" a="1"/>
  <c r="AQ466" i="4" s="1"/>
  <c r="AQ267" i="16" s="1"/>
  <c r="AU466" i="4" a="1"/>
  <c r="AU466" i="4" s="1"/>
  <c r="AQ263" i="16" s="1"/>
  <c r="AW467" i="4" a="1"/>
  <c r="AW467" i="4" s="1"/>
  <c r="M282" i="16" s="1"/>
  <c r="AZ465" i="4" a="1"/>
  <c r="AZ465" i="4" s="1"/>
  <c r="AP271" i="16" s="1"/>
  <c r="J551" i="4" l="1"/>
  <c r="BF551" i="4" s="1"/>
  <c r="L551" i="4"/>
  <c r="BH551" i="4" s="1"/>
  <c r="G551" i="4"/>
  <c r="BC551" i="4" s="1"/>
  <c r="M551" i="4"/>
  <c r="BI551" i="4" s="1"/>
  <c r="U552" i="4"/>
  <c r="BQ552" i="4" s="1"/>
  <c r="O551" i="4"/>
  <c r="BK551" i="4" s="1"/>
  <c r="P551" i="4"/>
  <c r="BL551" i="4" s="1"/>
  <c r="T551" i="4"/>
  <c r="BP551" i="4" s="1"/>
  <c r="R551" i="4"/>
  <c r="BN551" i="4" s="1"/>
  <c r="S551" i="4"/>
  <c r="BO551" i="4" s="1"/>
  <c r="Q551" i="4"/>
  <c r="BM551" i="4" s="1"/>
  <c r="K551" i="4"/>
  <c r="BG551" i="4" s="1"/>
  <c r="I551" i="4"/>
  <c r="BE551" i="4" s="1"/>
  <c r="H551" i="4"/>
  <c r="BD551" i="4" s="1"/>
  <c r="AQ52" i="16"/>
  <c r="CS32" i="29"/>
  <c r="AP57" i="16"/>
  <c r="CR30" i="29"/>
  <c r="AP48" i="16"/>
  <c r="CR25" i="29"/>
  <c r="AQ56" i="16"/>
  <c r="CS29" i="29"/>
  <c r="AP53" i="16"/>
  <c r="CR33" i="29"/>
  <c r="N72" i="16"/>
  <c r="CU35" i="29"/>
  <c r="M78" i="16"/>
  <c r="CT38" i="29"/>
  <c r="AP58" i="16"/>
  <c r="CR31" i="29"/>
  <c r="AQ50" i="16"/>
  <c r="CS27" i="29"/>
  <c r="AP60" i="16"/>
  <c r="CR37" i="29"/>
  <c r="AP59" i="16"/>
  <c r="CR36" i="29"/>
  <c r="N66" i="16"/>
  <c r="CU26" i="29"/>
  <c r="M71" i="16"/>
  <c r="CT34" i="29"/>
  <c r="AP51" i="16"/>
  <c r="CR28" i="29"/>
  <c r="AM466" i="4" a="1"/>
  <c r="AM466" i="4" s="1"/>
  <c r="AQ259" i="16" s="1"/>
  <c r="AP466" i="4" a="1"/>
  <c r="AP466" i="4" s="1"/>
  <c r="AQ262" i="16" s="1"/>
  <c r="AY466" i="4" a="1"/>
  <c r="AY466" i="4" s="1"/>
  <c r="AQ270" i="16" s="1"/>
  <c r="AV466" i="4" a="1"/>
  <c r="AV466" i="4" s="1"/>
  <c r="AQ264" i="16" s="1"/>
  <c r="AR466" i="4" a="1"/>
  <c r="AR466" i="4" s="1"/>
  <c r="AQ268" i="16" s="1"/>
  <c r="AX469" i="4" a="1"/>
  <c r="AX469" i="4" s="1"/>
  <c r="O283" i="16" s="1"/>
  <c r="AS466" i="4" a="1"/>
  <c r="AS466" i="4" s="1"/>
  <c r="AQ269" i="16" s="1"/>
  <c r="AN469" i="4" a="1"/>
  <c r="AN469" i="4" s="1"/>
  <c r="O277" i="16" s="1"/>
  <c r="BA468" i="4" a="1"/>
  <c r="BA468" i="4" s="1"/>
  <c r="N289" i="16" s="1"/>
  <c r="AU467" i="4" a="1"/>
  <c r="AU467" i="4" s="1"/>
  <c r="M280" i="16" s="1"/>
  <c r="AQ467" i="4" a="1"/>
  <c r="AQ467" i="4" s="1"/>
  <c r="M284" i="16" s="1"/>
  <c r="AZ466" i="4" a="1"/>
  <c r="AZ466" i="4" s="1"/>
  <c r="AQ271" i="16" s="1"/>
  <c r="AW468" i="4" a="1"/>
  <c r="AW468" i="4" s="1"/>
  <c r="N282" i="16" s="1"/>
  <c r="AO467" i="4" a="1"/>
  <c r="AO467" i="4" s="1"/>
  <c r="M278" i="16" s="1"/>
  <c r="H552" i="4" l="1"/>
  <c r="BD552" i="4" s="1"/>
  <c r="I552" i="4"/>
  <c r="BE552" i="4" s="1"/>
  <c r="K552" i="4"/>
  <c r="BG552" i="4" s="1"/>
  <c r="Q552" i="4"/>
  <c r="BM552" i="4" s="1"/>
  <c r="S552" i="4"/>
  <c r="BO552" i="4" s="1"/>
  <c r="R552" i="4"/>
  <c r="BN552" i="4" s="1"/>
  <c r="T552" i="4"/>
  <c r="BP552" i="4" s="1"/>
  <c r="P552" i="4"/>
  <c r="BL552" i="4" s="1"/>
  <c r="O552" i="4"/>
  <c r="BK552" i="4" s="1"/>
  <c r="U553" i="4"/>
  <c r="BQ553" i="4" s="1"/>
  <c r="M552" i="4"/>
  <c r="BI552" i="4" s="1"/>
  <c r="G552" i="4"/>
  <c r="BC552" i="4" s="1"/>
  <c r="L552" i="4"/>
  <c r="BH552" i="4" s="1"/>
  <c r="J552" i="4"/>
  <c r="BF552" i="4" s="1"/>
  <c r="AQ60" i="16"/>
  <c r="CS37" i="29"/>
  <c r="AQ58" i="16"/>
  <c r="CS31" i="29"/>
  <c r="AQ48" i="16"/>
  <c r="CS25" i="29"/>
  <c r="N71" i="16"/>
  <c r="CU34" i="29"/>
  <c r="O66" i="16"/>
  <c r="CV26" i="29"/>
  <c r="O72" i="16"/>
  <c r="CV35" i="29"/>
  <c r="N78" i="16"/>
  <c r="CU38" i="29"/>
  <c r="AQ53" i="16"/>
  <c r="CS33" i="29"/>
  <c r="M73" i="16"/>
  <c r="CT29" i="29"/>
  <c r="AQ57" i="16"/>
  <c r="CS30" i="29"/>
  <c r="M69" i="16"/>
  <c r="CT32" i="29"/>
  <c r="M67" i="16"/>
  <c r="CT27" i="29"/>
  <c r="AQ59" i="16"/>
  <c r="CS36" i="29"/>
  <c r="AQ51" i="16"/>
  <c r="CS28" i="29"/>
  <c r="AM467" i="4" a="1"/>
  <c r="AM467" i="4" s="1"/>
  <c r="M276" i="16" s="1"/>
  <c r="AP467" i="4" a="1"/>
  <c r="AP467" i="4" s="1"/>
  <c r="M279" i="16" s="1"/>
  <c r="AY467" i="4" a="1"/>
  <c r="AY467" i="4" s="1"/>
  <c r="M287" i="16" s="1"/>
  <c r="AX470" i="4" a="1"/>
  <c r="AX470" i="4" s="1"/>
  <c r="P283" i="16" s="1"/>
  <c r="AR467" i="4" a="1"/>
  <c r="AR467" i="4" s="1"/>
  <c r="M285" i="16" s="1"/>
  <c r="AS467" i="4" a="1"/>
  <c r="AS467" i="4" s="1"/>
  <c r="M286" i="16" s="1"/>
  <c r="AV467" i="4" a="1"/>
  <c r="AV467" i="4" s="1"/>
  <c r="M281" i="16" s="1"/>
  <c r="BA469" i="4" a="1"/>
  <c r="BA469" i="4" s="1"/>
  <c r="O289" i="16" s="1"/>
  <c r="AZ467" i="4" a="1"/>
  <c r="AZ467" i="4" s="1"/>
  <c r="M288" i="16" s="1"/>
  <c r="AQ468" i="4" a="1"/>
  <c r="AQ468" i="4" s="1"/>
  <c r="N284" i="16" s="1"/>
  <c r="AO468" i="4" a="1"/>
  <c r="AO468" i="4" s="1"/>
  <c r="N278" i="16" s="1"/>
  <c r="AN470" i="4" a="1"/>
  <c r="AN470" i="4" s="1"/>
  <c r="P277" i="16" s="1"/>
  <c r="AU468" i="4" a="1"/>
  <c r="AU468" i="4" s="1"/>
  <c r="N280" i="16" s="1"/>
  <c r="AW469" i="4" a="1"/>
  <c r="AW469" i="4" s="1"/>
  <c r="O282" i="16" s="1"/>
  <c r="J553" i="4" l="1"/>
  <c r="BF553" i="4" s="1"/>
  <c r="L553" i="4"/>
  <c r="BH553" i="4" s="1"/>
  <c r="G553" i="4"/>
  <c r="BC553" i="4" s="1"/>
  <c r="M553" i="4"/>
  <c r="BI553" i="4" s="1"/>
  <c r="U554" i="4"/>
  <c r="BQ554" i="4" s="1"/>
  <c r="O553" i="4"/>
  <c r="BK553" i="4" s="1"/>
  <c r="P553" i="4"/>
  <c r="BL553" i="4" s="1"/>
  <c r="T553" i="4"/>
  <c r="BP553" i="4" s="1"/>
  <c r="R553" i="4"/>
  <c r="BN553" i="4" s="1"/>
  <c r="S553" i="4"/>
  <c r="BO553" i="4" s="1"/>
  <c r="Q553" i="4"/>
  <c r="BM553" i="4" s="1"/>
  <c r="K553" i="4"/>
  <c r="BG553" i="4" s="1"/>
  <c r="I553" i="4"/>
  <c r="BE553" i="4" s="1"/>
  <c r="H553" i="4"/>
  <c r="BD553" i="4" s="1"/>
  <c r="M65" i="16"/>
  <c r="CT25" i="29"/>
  <c r="M70" i="16"/>
  <c r="CT33" i="29"/>
  <c r="M74" i="16"/>
  <c r="CT30" i="29"/>
  <c r="P66" i="16"/>
  <c r="CW26" i="29"/>
  <c r="M75" i="16"/>
  <c r="CT31" i="29"/>
  <c r="N67" i="16"/>
  <c r="CU27" i="29"/>
  <c r="N73" i="16"/>
  <c r="CU29" i="29"/>
  <c r="P72" i="16"/>
  <c r="CW35" i="29"/>
  <c r="O71" i="16"/>
  <c r="CV34" i="29"/>
  <c r="M77" i="16"/>
  <c r="CT37" i="29"/>
  <c r="M76" i="16"/>
  <c r="CT36" i="29"/>
  <c r="O78" i="16"/>
  <c r="CV38" i="29"/>
  <c r="M68" i="16"/>
  <c r="CT28" i="29"/>
  <c r="N69" i="16"/>
  <c r="CU32" i="29"/>
  <c r="AM468" i="4" a="1"/>
  <c r="AM468" i="4" s="1"/>
  <c r="N276" i="16" s="1"/>
  <c r="AP468" i="4" a="1"/>
  <c r="AP468" i="4" s="1"/>
  <c r="N279" i="16" s="1"/>
  <c r="AY468" i="4" a="1"/>
  <c r="AY468" i="4" s="1"/>
  <c r="N287" i="16" s="1"/>
  <c r="AS468" i="4" a="1"/>
  <c r="AS468" i="4" s="1"/>
  <c r="N286" i="16" s="1"/>
  <c r="AR468" i="4" a="1"/>
  <c r="AR468" i="4" s="1"/>
  <c r="N285" i="16" s="1"/>
  <c r="AV468" i="4" a="1"/>
  <c r="AV468" i="4" s="1"/>
  <c r="N281" i="16" s="1"/>
  <c r="AX471" i="4" a="1"/>
  <c r="AX471" i="4" s="1"/>
  <c r="Q283" i="16" s="1"/>
  <c r="AN471" i="4" a="1"/>
  <c r="AN471" i="4" s="1"/>
  <c r="Q277" i="16" s="1"/>
  <c r="BA470" i="4" a="1"/>
  <c r="BA470" i="4" s="1"/>
  <c r="P289" i="16" s="1"/>
  <c r="AO469" i="4" a="1"/>
  <c r="AO469" i="4" s="1"/>
  <c r="O278" i="16" s="1"/>
  <c r="AQ469" i="4" a="1"/>
  <c r="AQ469" i="4" s="1"/>
  <c r="O284" i="16" s="1"/>
  <c r="AW470" i="4" a="1"/>
  <c r="AW470" i="4" s="1"/>
  <c r="P282" i="16" s="1"/>
  <c r="AU469" i="4" a="1"/>
  <c r="AU469" i="4" s="1"/>
  <c r="O280" i="16" s="1"/>
  <c r="AZ468" i="4" a="1"/>
  <c r="AZ468" i="4" s="1"/>
  <c r="N288" i="16" s="1"/>
  <c r="H554" i="4" l="1"/>
  <c r="BD554" i="4" s="1"/>
  <c r="I554" i="4"/>
  <c r="BE554" i="4" s="1"/>
  <c r="K554" i="4"/>
  <c r="BG554" i="4" s="1"/>
  <c r="Q554" i="4"/>
  <c r="BM554" i="4" s="1"/>
  <c r="S554" i="4"/>
  <c r="BO554" i="4" s="1"/>
  <c r="R554" i="4"/>
  <c r="BN554" i="4" s="1"/>
  <c r="T554" i="4"/>
  <c r="BP554" i="4" s="1"/>
  <c r="P554" i="4"/>
  <c r="BL554" i="4" s="1"/>
  <c r="O554" i="4"/>
  <c r="BK554" i="4" s="1"/>
  <c r="U555" i="4"/>
  <c r="BQ555" i="4" s="1"/>
  <c r="M554" i="4"/>
  <c r="BI554" i="4" s="1"/>
  <c r="G554" i="4"/>
  <c r="BC554" i="4" s="1"/>
  <c r="L554" i="4"/>
  <c r="BH554" i="4" s="1"/>
  <c r="J554" i="4"/>
  <c r="BF554" i="4" s="1"/>
  <c r="Q72" i="16"/>
  <c r="CX35" i="29"/>
  <c r="N65" i="16"/>
  <c r="CU25" i="29"/>
  <c r="P71" i="16"/>
  <c r="CW34" i="29"/>
  <c r="N70" i="16"/>
  <c r="CU33" i="29"/>
  <c r="O73" i="16"/>
  <c r="CV29" i="29"/>
  <c r="N74" i="16"/>
  <c r="CU30" i="29"/>
  <c r="O67" i="16"/>
  <c r="CV27" i="29"/>
  <c r="P78" i="16"/>
  <c r="CW38" i="29"/>
  <c r="N75" i="16"/>
  <c r="CU31" i="29"/>
  <c r="N77" i="16"/>
  <c r="CU37" i="29"/>
  <c r="Q66" i="16"/>
  <c r="CX26" i="29"/>
  <c r="N76" i="16"/>
  <c r="CU36" i="29"/>
  <c r="O69" i="16"/>
  <c r="CV32" i="29"/>
  <c r="N68" i="16"/>
  <c r="CU28" i="29"/>
  <c r="AM469" i="4" a="1"/>
  <c r="AM469" i="4" s="1"/>
  <c r="O276" i="16" s="1"/>
  <c r="AP469" i="4" a="1"/>
  <c r="AP469" i="4" s="1"/>
  <c r="O279" i="16" s="1"/>
  <c r="AY469" i="4" a="1"/>
  <c r="AY469" i="4" s="1"/>
  <c r="O287" i="16" s="1"/>
  <c r="AX472" i="4" a="1"/>
  <c r="AX472" i="4" s="1"/>
  <c r="R283" i="16" s="1"/>
  <c r="AV469" i="4" a="1"/>
  <c r="AV469" i="4" s="1"/>
  <c r="O281" i="16" s="1"/>
  <c r="AS469" i="4" a="1"/>
  <c r="AS469" i="4" s="1"/>
  <c r="O286" i="16" s="1"/>
  <c r="AR469" i="4" a="1"/>
  <c r="AR469" i="4" s="1"/>
  <c r="O285" i="16" s="1"/>
  <c r="AQ470" i="4" a="1"/>
  <c r="AQ470" i="4" s="1"/>
  <c r="P284" i="16" s="1"/>
  <c r="AO470" i="4" a="1"/>
  <c r="AO470" i="4" s="1"/>
  <c r="P278" i="16" s="1"/>
  <c r="AW471" i="4" a="1"/>
  <c r="AW471" i="4" s="1"/>
  <c r="Q282" i="16" s="1"/>
  <c r="AZ469" i="4" a="1"/>
  <c r="AZ469" i="4" s="1"/>
  <c r="O288" i="16" s="1"/>
  <c r="BA471" i="4" a="1"/>
  <c r="BA471" i="4" s="1"/>
  <c r="Q289" i="16" s="1"/>
  <c r="AU470" i="4" a="1"/>
  <c r="AU470" i="4" s="1"/>
  <c r="P280" i="16" s="1"/>
  <c r="AN472" i="4" a="1"/>
  <c r="AN472" i="4" s="1"/>
  <c r="R277" i="16" s="1"/>
  <c r="J555" i="4" l="1"/>
  <c r="BF555" i="4" s="1"/>
  <c r="L555" i="4"/>
  <c r="BH555" i="4" s="1"/>
  <c r="G555" i="4"/>
  <c r="BC555" i="4" s="1"/>
  <c r="M555" i="4"/>
  <c r="BI555" i="4" s="1"/>
  <c r="U556" i="4"/>
  <c r="BQ556" i="4" s="1"/>
  <c r="O555" i="4"/>
  <c r="BK555" i="4" s="1"/>
  <c r="P555" i="4"/>
  <c r="BL555" i="4" s="1"/>
  <c r="T555" i="4"/>
  <c r="BP555" i="4" s="1"/>
  <c r="R555" i="4"/>
  <c r="BN555" i="4" s="1"/>
  <c r="S555" i="4"/>
  <c r="BO555" i="4" s="1"/>
  <c r="Q555" i="4"/>
  <c r="BM555" i="4" s="1"/>
  <c r="K555" i="4"/>
  <c r="BG555" i="4" s="1"/>
  <c r="I555" i="4"/>
  <c r="BE555" i="4" s="1"/>
  <c r="H555" i="4"/>
  <c r="BD555" i="4" s="1"/>
  <c r="P69" i="16"/>
  <c r="CW32" i="29"/>
  <c r="O74" i="16"/>
  <c r="CV30" i="29"/>
  <c r="O68" i="16"/>
  <c r="CV28" i="29"/>
  <c r="Q78" i="16"/>
  <c r="CX38" i="29"/>
  <c r="O65" i="16"/>
  <c r="CV25" i="29"/>
  <c r="O70" i="16"/>
  <c r="CV33" i="29"/>
  <c r="O75" i="16"/>
  <c r="CV31" i="29"/>
  <c r="O77" i="16"/>
  <c r="CV37" i="29"/>
  <c r="Q71" i="16"/>
  <c r="CX34" i="29"/>
  <c r="R72" i="16"/>
  <c r="CY35" i="29"/>
  <c r="P67" i="16"/>
  <c r="CW27" i="29"/>
  <c r="R66" i="16"/>
  <c r="CY26" i="29"/>
  <c r="O76" i="16"/>
  <c r="CV36" i="29"/>
  <c r="P73" i="16"/>
  <c r="CW29" i="29"/>
  <c r="AM470" i="4" a="1"/>
  <c r="AM470" i="4" s="1"/>
  <c r="P276" i="16" s="1"/>
  <c r="AP470" i="4" a="1"/>
  <c r="AP470" i="4" s="1"/>
  <c r="P279" i="16" s="1"/>
  <c r="AY470" i="4" a="1"/>
  <c r="AY470" i="4" s="1"/>
  <c r="P287" i="16" s="1"/>
  <c r="AS470" i="4" a="1"/>
  <c r="AS470" i="4" s="1"/>
  <c r="P286" i="16" s="1"/>
  <c r="AV470" i="4" a="1"/>
  <c r="AV470" i="4" s="1"/>
  <c r="P281" i="16" s="1"/>
  <c r="AX473" i="4" a="1"/>
  <c r="AX473" i="4" s="1"/>
  <c r="S283" i="16" s="1"/>
  <c r="AR470" i="4" a="1"/>
  <c r="AR470" i="4" s="1"/>
  <c r="P285" i="16" s="1"/>
  <c r="AU471" i="4" a="1"/>
  <c r="AU471" i="4" s="1"/>
  <c r="Q280" i="16" s="1"/>
  <c r="AO471" i="4" a="1"/>
  <c r="AO471" i="4" s="1"/>
  <c r="Q278" i="16" s="1"/>
  <c r="AQ471" i="4" a="1"/>
  <c r="AQ471" i="4" s="1"/>
  <c r="Q284" i="16" s="1"/>
  <c r="AN473" i="4" a="1"/>
  <c r="AN473" i="4" s="1"/>
  <c r="S277" i="16" s="1"/>
  <c r="AZ470" i="4" a="1"/>
  <c r="AZ470" i="4" s="1"/>
  <c r="P288" i="16" s="1"/>
  <c r="BA472" i="4" a="1"/>
  <c r="BA472" i="4" s="1"/>
  <c r="R289" i="16" s="1"/>
  <c r="AW472" i="4" a="1"/>
  <c r="AW472" i="4" s="1"/>
  <c r="R282" i="16" s="1"/>
  <c r="H556" i="4" l="1"/>
  <c r="BD556" i="4" s="1"/>
  <c r="I556" i="4"/>
  <c r="BE556" i="4" s="1"/>
  <c r="K556" i="4"/>
  <c r="BG556" i="4" s="1"/>
  <c r="Q556" i="4"/>
  <c r="BM556" i="4" s="1"/>
  <c r="S556" i="4"/>
  <c r="BO556" i="4" s="1"/>
  <c r="R556" i="4"/>
  <c r="BN556" i="4" s="1"/>
  <c r="T556" i="4"/>
  <c r="BP556" i="4" s="1"/>
  <c r="P556" i="4"/>
  <c r="BL556" i="4" s="1"/>
  <c r="O556" i="4"/>
  <c r="BK556" i="4" s="1"/>
  <c r="U557" i="4"/>
  <c r="BQ557" i="4" s="1"/>
  <c r="M556" i="4"/>
  <c r="BI556" i="4" s="1"/>
  <c r="G556" i="4"/>
  <c r="BC556" i="4" s="1"/>
  <c r="L556" i="4"/>
  <c r="BH556" i="4" s="1"/>
  <c r="J556" i="4"/>
  <c r="BF556" i="4" s="1"/>
  <c r="P77" i="16"/>
  <c r="CW37" i="29"/>
  <c r="P74" i="16"/>
  <c r="CW30" i="29"/>
  <c r="P68" i="16"/>
  <c r="CW28" i="29"/>
  <c r="S72" i="16"/>
  <c r="CZ35" i="29"/>
  <c r="P65" i="16"/>
  <c r="CW25" i="29"/>
  <c r="Q73" i="16"/>
  <c r="CX29" i="29"/>
  <c r="P70" i="16"/>
  <c r="CW33" i="29"/>
  <c r="S66" i="16"/>
  <c r="CZ26" i="29"/>
  <c r="P75" i="16"/>
  <c r="CW31" i="29"/>
  <c r="Q67" i="16"/>
  <c r="CX27" i="29"/>
  <c r="R71" i="16"/>
  <c r="CY34" i="29"/>
  <c r="P76" i="16"/>
  <c r="CW36" i="29"/>
  <c r="R78" i="16"/>
  <c r="CY38" i="29"/>
  <c r="Q69" i="16"/>
  <c r="CX32" i="29"/>
  <c r="AM471" i="4" a="1"/>
  <c r="AM471" i="4" s="1"/>
  <c r="Q276" i="16" s="1"/>
  <c r="AP471" i="4" a="1"/>
  <c r="AP471" i="4" s="1"/>
  <c r="Q279" i="16" s="1"/>
  <c r="AY471" i="4" a="1"/>
  <c r="AY471" i="4" s="1"/>
  <c r="Q287" i="16" s="1"/>
  <c r="AR471" i="4" a="1"/>
  <c r="AR471" i="4" s="1"/>
  <c r="Q285" i="16" s="1"/>
  <c r="AV471" i="4" a="1"/>
  <c r="AV471" i="4" s="1"/>
  <c r="Q281" i="16" s="1"/>
  <c r="AX474" i="4" a="1"/>
  <c r="AX474" i="4" s="1"/>
  <c r="T283" i="16" s="1"/>
  <c r="AS471" i="4" a="1"/>
  <c r="AS471" i="4" s="1"/>
  <c r="Q286" i="16" s="1"/>
  <c r="AZ471" i="4" a="1"/>
  <c r="AZ471" i="4" s="1"/>
  <c r="Q288" i="16" s="1"/>
  <c r="AO472" i="4" a="1"/>
  <c r="AO472" i="4" s="1"/>
  <c r="R278" i="16" s="1"/>
  <c r="AW473" i="4" a="1"/>
  <c r="AW473" i="4" s="1"/>
  <c r="S282" i="16" s="1"/>
  <c r="AN474" i="4" a="1"/>
  <c r="AN474" i="4" s="1"/>
  <c r="T277" i="16" s="1"/>
  <c r="AU472" i="4" a="1"/>
  <c r="AU472" i="4" s="1"/>
  <c r="R280" i="16" s="1"/>
  <c r="BA473" i="4" a="1"/>
  <c r="BA473" i="4" s="1"/>
  <c r="S289" i="16" s="1"/>
  <c r="AQ472" i="4" a="1"/>
  <c r="AQ472" i="4" s="1"/>
  <c r="R284" i="16" s="1"/>
  <c r="J557" i="4" l="1"/>
  <c r="BF557" i="4" s="1"/>
  <c r="L557" i="4"/>
  <c r="BH557" i="4" s="1"/>
  <c r="G557" i="4"/>
  <c r="BC557" i="4" s="1"/>
  <c r="M557" i="4"/>
  <c r="BI557" i="4" s="1"/>
  <c r="U558" i="4"/>
  <c r="BQ558" i="4" s="1"/>
  <c r="O557" i="4"/>
  <c r="BK557" i="4" s="1"/>
  <c r="P557" i="4"/>
  <c r="BL557" i="4" s="1"/>
  <c r="T557" i="4"/>
  <c r="BP557" i="4" s="1"/>
  <c r="R557" i="4"/>
  <c r="BN557" i="4" s="1"/>
  <c r="S557" i="4"/>
  <c r="BO557" i="4" s="1"/>
  <c r="Q557" i="4"/>
  <c r="BM557" i="4" s="1"/>
  <c r="K557" i="4"/>
  <c r="BG557" i="4" s="1"/>
  <c r="I557" i="4"/>
  <c r="BE557" i="4" s="1"/>
  <c r="H557" i="4"/>
  <c r="BD557" i="4" s="1"/>
  <c r="S78" i="16"/>
  <c r="CZ38" i="29"/>
  <c r="Q68" i="16"/>
  <c r="CX28" i="29"/>
  <c r="R69" i="16"/>
  <c r="CY32" i="29"/>
  <c r="Q75" i="16"/>
  <c r="CX31" i="29"/>
  <c r="Q65" i="16"/>
  <c r="CX25" i="29"/>
  <c r="T66" i="16"/>
  <c r="DA26" i="29"/>
  <c r="T72" i="16"/>
  <c r="DA35" i="29"/>
  <c r="S71" i="16"/>
  <c r="CZ34" i="29"/>
  <c r="Q70" i="16"/>
  <c r="CX33" i="29"/>
  <c r="Q74" i="16"/>
  <c r="CX30" i="29"/>
  <c r="R67" i="16"/>
  <c r="CY27" i="29"/>
  <c r="R73" i="16"/>
  <c r="CY29" i="29"/>
  <c r="Q77" i="16"/>
  <c r="CX37" i="29"/>
  <c r="Q76" i="16"/>
  <c r="CX36" i="29"/>
  <c r="AM472" i="4" a="1"/>
  <c r="AM472" i="4" s="1"/>
  <c r="R276" i="16" s="1"/>
  <c r="AP472" i="4" a="1"/>
  <c r="AP472" i="4" s="1"/>
  <c r="R279" i="16" s="1"/>
  <c r="AY472" i="4" a="1"/>
  <c r="AY472" i="4" s="1"/>
  <c r="R287" i="16" s="1"/>
  <c r="AX475" i="4" a="1"/>
  <c r="AX475" i="4" s="1"/>
  <c r="U283" i="16" s="1"/>
  <c r="AR472" i="4" a="1"/>
  <c r="AR472" i="4" s="1"/>
  <c r="R285" i="16" s="1"/>
  <c r="AS472" i="4" a="1"/>
  <c r="AS472" i="4" s="1"/>
  <c r="R286" i="16" s="1"/>
  <c r="AV472" i="4" a="1"/>
  <c r="AV472" i="4" s="1"/>
  <c r="R281" i="16" s="1"/>
  <c r="AQ473" i="4" a="1"/>
  <c r="AQ473" i="4" s="1"/>
  <c r="S284" i="16" s="1"/>
  <c r="AU473" i="4" a="1"/>
  <c r="AU473" i="4" s="1"/>
  <c r="S280" i="16" s="1"/>
  <c r="AZ472" i="4" a="1"/>
  <c r="AZ472" i="4" s="1"/>
  <c r="R288" i="16" s="1"/>
  <c r="AN475" i="4" a="1"/>
  <c r="AN475" i="4" s="1"/>
  <c r="U277" i="16" s="1"/>
  <c r="AW474" i="4" a="1"/>
  <c r="AW474" i="4" s="1"/>
  <c r="T282" i="16" s="1"/>
  <c r="BA474" i="4" a="1"/>
  <c r="BA474" i="4" s="1"/>
  <c r="T289" i="16" s="1"/>
  <c r="AO473" i="4" a="1"/>
  <c r="AO473" i="4" s="1"/>
  <c r="S278" i="16" s="1"/>
  <c r="H558" i="4" l="1"/>
  <c r="BD558" i="4" s="1"/>
  <c r="I558" i="4"/>
  <c r="BE558" i="4" s="1"/>
  <c r="K558" i="4"/>
  <c r="BG558" i="4" s="1"/>
  <c r="Q558" i="4"/>
  <c r="BM558" i="4" s="1"/>
  <c r="S558" i="4"/>
  <c r="BO558" i="4" s="1"/>
  <c r="R558" i="4"/>
  <c r="BN558" i="4" s="1"/>
  <c r="T558" i="4"/>
  <c r="BP558" i="4" s="1"/>
  <c r="P558" i="4"/>
  <c r="BL558" i="4" s="1"/>
  <c r="O558" i="4"/>
  <c r="BK558" i="4" s="1"/>
  <c r="U559" i="4"/>
  <c r="BQ559" i="4" s="1"/>
  <c r="M558" i="4"/>
  <c r="BI558" i="4" s="1"/>
  <c r="G558" i="4"/>
  <c r="BC558" i="4" s="1"/>
  <c r="L558" i="4"/>
  <c r="BH558" i="4" s="1"/>
  <c r="J558" i="4"/>
  <c r="BF558" i="4" s="1"/>
  <c r="R70" i="16"/>
  <c r="CY33" i="29"/>
  <c r="R65" i="16"/>
  <c r="CY25" i="29"/>
  <c r="T71" i="16"/>
  <c r="DA34" i="29"/>
  <c r="R75" i="16"/>
  <c r="CY31" i="29"/>
  <c r="U66" i="16"/>
  <c r="DB26" i="29"/>
  <c r="R74" i="16"/>
  <c r="CY30" i="29"/>
  <c r="R77" i="16"/>
  <c r="CY37" i="29"/>
  <c r="U72" i="16"/>
  <c r="DB35" i="29"/>
  <c r="S69" i="16"/>
  <c r="CZ32" i="29"/>
  <c r="S67" i="16"/>
  <c r="CZ27" i="29"/>
  <c r="T78" i="16"/>
  <c r="DA38" i="29"/>
  <c r="S73" i="16"/>
  <c r="CZ29" i="29"/>
  <c r="R76" i="16"/>
  <c r="CY36" i="29"/>
  <c r="R68" i="16"/>
  <c r="CY28" i="29"/>
  <c r="AM473" i="4" a="1"/>
  <c r="AM473" i="4" s="1"/>
  <c r="S276" i="16" s="1"/>
  <c r="AP473" i="4" a="1"/>
  <c r="AP473" i="4" s="1"/>
  <c r="S279" i="16" s="1"/>
  <c r="AY473" i="4" a="1"/>
  <c r="AY473" i="4" s="1"/>
  <c r="S287" i="16" s="1"/>
  <c r="AS473" i="4" a="1"/>
  <c r="AS473" i="4" s="1"/>
  <c r="S286" i="16" s="1"/>
  <c r="AR473" i="4" a="1"/>
  <c r="AR473" i="4" s="1"/>
  <c r="S285" i="16" s="1"/>
  <c r="AV473" i="4" a="1"/>
  <c r="AV473" i="4" s="1"/>
  <c r="S281" i="16" s="1"/>
  <c r="AX476" i="4" a="1"/>
  <c r="AX476" i="4" s="1"/>
  <c r="V283" i="16" s="1"/>
  <c r="AN476" i="4" a="1"/>
  <c r="AN476" i="4" s="1"/>
  <c r="V277" i="16" s="1"/>
  <c r="AO474" i="4" a="1"/>
  <c r="AO474" i="4" s="1"/>
  <c r="T278" i="16" s="1"/>
  <c r="AZ473" i="4" a="1"/>
  <c r="AZ473" i="4" s="1"/>
  <c r="S288" i="16" s="1"/>
  <c r="BA475" i="4" a="1"/>
  <c r="BA475" i="4" s="1"/>
  <c r="U289" i="16" s="1"/>
  <c r="AU474" i="4" a="1"/>
  <c r="AU474" i="4" s="1"/>
  <c r="T280" i="16" s="1"/>
  <c r="AQ474" i="4" a="1"/>
  <c r="AQ474" i="4" s="1"/>
  <c r="T284" i="16" s="1"/>
  <c r="AW475" i="4" a="1"/>
  <c r="AW475" i="4" s="1"/>
  <c r="U282" i="16" s="1"/>
  <c r="J559" i="4" l="1"/>
  <c r="BF559" i="4" s="1"/>
  <c r="L559" i="4"/>
  <c r="BH559" i="4" s="1"/>
  <c r="G559" i="4"/>
  <c r="BC559" i="4" s="1"/>
  <c r="M559" i="4"/>
  <c r="BI559" i="4" s="1"/>
  <c r="U560" i="4"/>
  <c r="BQ560" i="4" s="1"/>
  <c r="O559" i="4"/>
  <c r="BK559" i="4" s="1"/>
  <c r="P559" i="4"/>
  <c r="BL559" i="4" s="1"/>
  <c r="T559" i="4"/>
  <c r="BP559" i="4" s="1"/>
  <c r="R559" i="4"/>
  <c r="BN559" i="4" s="1"/>
  <c r="S559" i="4"/>
  <c r="BO559" i="4" s="1"/>
  <c r="Q559" i="4"/>
  <c r="BM559" i="4" s="1"/>
  <c r="K559" i="4"/>
  <c r="BG559" i="4" s="1"/>
  <c r="I559" i="4"/>
  <c r="BE559" i="4" s="1"/>
  <c r="H559" i="4"/>
  <c r="BD559" i="4" s="1"/>
  <c r="V72" i="16"/>
  <c r="DC35" i="29"/>
  <c r="T69" i="16"/>
  <c r="DA32" i="29"/>
  <c r="S70" i="16"/>
  <c r="CZ33" i="29"/>
  <c r="S65" i="16"/>
  <c r="CZ25" i="29"/>
  <c r="U78" i="16"/>
  <c r="DB38" i="29"/>
  <c r="S74" i="16"/>
  <c r="CZ30" i="29"/>
  <c r="S77" i="16"/>
  <c r="CZ37" i="29"/>
  <c r="T67" i="16"/>
  <c r="DA27" i="29"/>
  <c r="S75" i="16"/>
  <c r="CZ31" i="29"/>
  <c r="U71" i="16"/>
  <c r="DB34" i="29"/>
  <c r="S76" i="16"/>
  <c r="CZ36" i="29"/>
  <c r="T73" i="16"/>
  <c r="DA29" i="29"/>
  <c r="V66" i="16"/>
  <c r="DC26" i="29"/>
  <c r="S68" i="16"/>
  <c r="CZ28" i="29"/>
  <c r="AM474" i="4" a="1"/>
  <c r="AM474" i="4" s="1"/>
  <c r="T276" i="16" s="1"/>
  <c r="AP474" i="4" a="1"/>
  <c r="AP474" i="4" s="1"/>
  <c r="T279" i="16" s="1"/>
  <c r="AY474" i="4" a="1"/>
  <c r="AY474" i="4" s="1"/>
  <c r="T287" i="16" s="1"/>
  <c r="AX477" i="4" a="1"/>
  <c r="AX477" i="4" s="1"/>
  <c r="W283" i="16" s="1"/>
  <c r="AV474" i="4" a="1"/>
  <c r="AV474" i="4" s="1"/>
  <c r="T281" i="16" s="1"/>
  <c r="AS474" i="4" a="1"/>
  <c r="AS474" i="4" s="1"/>
  <c r="T286" i="16" s="1"/>
  <c r="AR474" i="4" a="1"/>
  <c r="AR474" i="4" s="1"/>
  <c r="T285" i="16" s="1"/>
  <c r="AZ474" i="4" a="1"/>
  <c r="AZ474" i="4" s="1"/>
  <c r="T288" i="16" s="1"/>
  <c r="AW476" i="4" a="1"/>
  <c r="AW476" i="4" s="1"/>
  <c r="V282" i="16" s="1"/>
  <c r="AO475" i="4" a="1"/>
  <c r="AO475" i="4" s="1"/>
  <c r="U278" i="16" s="1"/>
  <c r="AU475" i="4" a="1"/>
  <c r="AU475" i="4" s="1"/>
  <c r="U280" i="16" s="1"/>
  <c r="AQ475" i="4" a="1"/>
  <c r="AQ475" i="4" s="1"/>
  <c r="U284" i="16" s="1"/>
  <c r="BA476" i="4" a="1"/>
  <c r="BA476" i="4" s="1"/>
  <c r="V289" i="16" s="1"/>
  <c r="AN477" i="4" a="1"/>
  <c r="AN477" i="4" s="1"/>
  <c r="W277" i="16" s="1"/>
  <c r="H560" i="4" l="1"/>
  <c r="BD560" i="4" s="1"/>
  <c r="I560" i="4"/>
  <c r="BE560" i="4" s="1"/>
  <c r="K560" i="4"/>
  <c r="BG560" i="4" s="1"/>
  <c r="Q560" i="4"/>
  <c r="BM560" i="4" s="1"/>
  <c r="S560" i="4"/>
  <c r="BO560" i="4" s="1"/>
  <c r="R560" i="4"/>
  <c r="BN560" i="4" s="1"/>
  <c r="T560" i="4"/>
  <c r="BP560" i="4" s="1"/>
  <c r="P560" i="4"/>
  <c r="BL560" i="4" s="1"/>
  <c r="O560" i="4"/>
  <c r="BK560" i="4" s="1"/>
  <c r="U561" i="4"/>
  <c r="BQ561" i="4" s="1"/>
  <c r="M560" i="4"/>
  <c r="BI560" i="4" s="1"/>
  <c r="G560" i="4"/>
  <c r="BC560" i="4" s="1"/>
  <c r="L560" i="4"/>
  <c r="BH560" i="4" s="1"/>
  <c r="J560" i="4"/>
  <c r="BF560" i="4" s="1"/>
  <c r="T74" i="16"/>
  <c r="DA30" i="29"/>
  <c r="T68" i="16"/>
  <c r="DA28" i="29"/>
  <c r="U73" i="16"/>
  <c r="DB29" i="29"/>
  <c r="T75" i="16"/>
  <c r="DA31" i="29"/>
  <c r="T65" i="16"/>
  <c r="DA25" i="29"/>
  <c r="T70" i="16"/>
  <c r="DA33" i="29"/>
  <c r="W66" i="16"/>
  <c r="DD26" i="29"/>
  <c r="U69" i="16"/>
  <c r="DB32" i="29"/>
  <c r="U67" i="16"/>
  <c r="DB27" i="29"/>
  <c r="W72" i="16"/>
  <c r="DD35" i="29"/>
  <c r="V71" i="16"/>
  <c r="DC34" i="29"/>
  <c r="V78" i="16"/>
  <c r="DC38" i="29"/>
  <c r="T77" i="16"/>
  <c r="DA37" i="29"/>
  <c r="T76" i="16"/>
  <c r="DA36" i="29"/>
  <c r="AM475" i="4" a="1"/>
  <c r="AM475" i="4" s="1"/>
  <c r="U276" i="16" s="1"/>
  <c r="AP475" i="4" a="1"/>
  <c r="AP475" i="4" s="1"/>
  <c r="U279" i="16" s="1"/>
  <c r="AY475" i="4" a="1"/>
  <c r="AY475" i="4" s="1"/>
  <c r="U287" i="16" s="1"/>
  <c r="AV475" i="4" a="1"/>
  <c r="AV475" i="4" s="1"/>
  <c r="U281" i="16" s="1"/>
  <c r="AS475" i="4" a="1"/>
  <c r="AS475" i="4" s="1"/>
  <c r="U286" i="16" s="1"/>
  <c r="AX478" i="4" a="1"/>
  <c r="AX478" i="4" s="1"/>
  <c r="X283" i="16" s="1"/>
  <c r="AR475" i="4" a="1"/>
  <c r="AR475" i="4" s="1"/>
  <c r="U285" i="16" s="1"/>
  <c r="BA477" i="4" a="1"/>
  <c r="BA477" i="4" s="1"/>
  <c r="W289" i="16" s="1"/>
  <c r="AQ476" i="4" a="1"/>
  <c r="AQ476" i="4" s="1"/>
  <c r="V284" i="16" s="1"/>
  <c r="AO476" i="4" a="1"/>
  <c r="AO476" i="4" s="1"/>
  <c r="V278" i="16" s="1"/>
  <c r="AW477" i="4" a="1"/>
  <c r="AW477" i="4" s="1"/>
  <c r="W282" i="16" s="1"/>
  <c r="AN478" i="4" a="1"/>
  <c r="AN478" i="4" s="1"/>
  <c r="X277" i="16" s="1"/>
  <c r="AZ475" i="4" a="1"/>
  <c r="AZ475" i="4" s="1"/>
  <c r="U288" i="16" s="1"/>
  <c r="AU476" i="4" a="1"/>
  <c r="AU476" i="4" s="1"/>
  <c r="V280" i="16" s="1"/>
  <c r="J561" i="4" l="1"/>
  <c r="BF561" i="4" s="1"/>
  <c r="L561" i="4"/>
  <c r="BH561" i="4" s="1"/>
  <c r="G561" i="4"/>
  <c r="BC561" i="4" s="1"/>
  <c r="M561" i="4"/>
  <c r="BI561" i="4" s="1"/>
  <c r="U562" i="4"/>
  <c r="BQ562" i="4" s="1"/>
  <c r="O561" i="4"/>
  <c r="BK561" i="4" s="1"/>
  <c r="P561" i="4"/>
  <c r="BL561" i="4" s="1"/>
  <c r="T561" i="4"/>
  <c r="BP561" i="4" s="1"/>
  <c r="R561" i="4"/>
  <c r="BN561" i="4" s="1"/>
  <c r="S561" i="4"/>
  <c r="BO561" i="4" s="1"/>
  <c r="Q561" i="4"/>
  <c r="BM561" i="4" s="1"/>
  <c r="K561" i="4"/>
  <c r="BG561" i="4" s="1"/>
  <c r="I561" i="4"/>
  <c r="BE561" i="4" s="1"/>
  <c r="H561" i="4"/>
  <c r="BD561" i="4" s="1"/>
  <c r="U65" i="16"/>
  <c r="DB25" i="29"/>
  <c r="X66" i="16"/>
  <c r="DE26" i="29"/>
  <c r="U74" i="16"/>
  <c r="DB30" i="29"/>
  <c r="X72" i="16"/>
  <c r="DE35" i="29"/>
  <c r="W71" i="16"/>
  <c r="DD34" i="29"/>
  <c r="U75" i="16"/>
  <c r="DB31" i="29"/>
  <c r="V67" i="16"/>
  <c r="DC27" i="29"/>
  <c r="U70" i="16"/>
  <c r="DB33" i="29"/>
  <c r="V69" i="16"/>
  <c r="DC32" i="29"/>
  <c r="V73" i="16"/>
  <c r="DC29" i="29"/>
  <c r="U76" i="16"/>
  <c r="DB36" i="29"/>
  <c r="W78" i="16"/>
  <c r="DD38" i="29"/>
  <c r="U77" i="16"/>
  <c r="DB37" i="29"/>
  <c r="U68" i="16"/>
  <c r="DB28" i="29"/>
  <c r="AM476" i="4" a="1"/>
  <c r="AM476" i="4" s="1"/>
  <c r="V276" i="16" s="1"/>
  <c r="AP476" i="4" a="1"/>
  <c r="AP476" i="4" s="1"/>
  <c r="V279" i="16" s="1"/>
  <c r="AY476" i="4" a="1"/>
  <c r="AY476" i="4" s="1"/>
  <c r="V287" i="16" s="1"/>
  <c r="AX479" i="4" a="1"/>
  <c r="AX479" i="4" s="1"/>
  <c r="Y283" i="16" s="1"/>
  <c r="AR476" i="4" a="1"/>
  <c r="AR476" i="4" s="1"/>
  <c r="V285" i="16" s="1"/>
  <c r="AS476" i="4" a="1"/>
  <c r="AS476" i="4" s="1"/>
  <c r="V286" i="16" s="1"/>
  <c r="AV476" i="4" a="1"/>
  <c r="AV476" i="4" s="1"/>
  <c r="V281" i="16" s="1"/>
  <c r="AW478" i="4" a="1"/>
  <c r="AW478" i="4" s="1"/>
  <c r="X282" i="16" s="1"/>
  <c r="AO477" i="4" a="1"/>
  <c r="AO477" i="4" s="1"/>
  <c r="W278" i="16" s="1"/>
  <c r="AU477" i="4" a="1"/>
  <c r="AU477" i="4" s="1"/>
  <c r="W280" i="16" s="1"/>
  <c r="AZ476" i="4" a="1"/>
  <c r="AZ476" i="4" s="1"/>
  <c r="V288" i="16" s="1"/>
  <c r="AQ477" i="4" a="1"/>
  <c r="AQ477" i="4" s="1"/>
  <c r="W284" i="16" s="1"/>
  <c r="AN479" i="4" a="1"/>
  <c r="AN479" i="4" s="1"/>
  <c r="Y277" i="16" s="1"/>
  <c r="BA478" i="4" a="1"/>
  <c r="BA478" i="4" s="1"/>
  <c r="X289" i="16" s="1"/>
  <c r="H562" i="4" l="1"/>
  <c r="BD562" i="4" s="1"/>
  <c r="I562" i="4"/>
  <c r="BE562" i="4" s="1"/>
  <c r="K562" i="4"/>
  <c r="BG562" i="4" s="1"/>
  <c r="Q562" i="4"/>
  <c r="BM562" i="4" s="1"/>
  <c r="S562" i="4"/>
  <c r="BO562" i="4" s="1"/>
  <c r="R562" i="4"/>
  <c r="BN562" i="4" s="1"/>
  <c r="T562" i="4"/>
  <c r="BP562" i="4" s="1"/>
  <c r="P562" i="4"/>
  <c r="BL562" i="4" s="1"/>
  <c r="O562" i="4"/>
  <c r="BK562" i="4" s="1"/>
  <c r="U563" i="4"/>
  <c r="BQ563" i="4" s="1"/>
  <c r="M562" i="4"/>
  <c r="BI562" i="4" s="1"/>
  <c r="G562" i="4"/>
  <c r="BC562" i="4" s="1"/>
  <c r="L562" i="4"/>
  <c r="BH562" i="4" s="1"/>
  <c r="J562" i="4"/>
  <c r="BF562" i="4" s="1"/>
  <c r="V75" i="16"/>
  <c r="DC31" i="29"/>
  <c r="V65" i="16"/>
  <c r="DC25" i="29"/>
  <c r="W69" i="16"/>
  <c r="DD32" i="29"/>
  <c r="V74" i="16"/>
  <c r="DC30" i="29"/>
  <c r="X78" i="16"/>
  <c r="DE38" i="29"/>
  <c r="W73" i="16"/>
  <c r="DD29" i="29"/>
  <c r="V77" i="16"/>
  <c r="DC37" i="29"/>
  <c r="W67" i="16"/>
  <c r="DD27" i="29"/>
  <c r="Y72" i="16"/>
  <c r="DF35" i="29"/>
  <c r="V76" i="16"/>
  <c r="DC36" i="29"/>
  <c r="Y66" i="16"/>
  <c r="DF26" i="29"/>
  <c r="X71" i="16"/>
  <c r="DE34" i="29"/>
  <c r="V68" i="16"/>
  <c r="DC28" i="29"/>
  <c r="V70" i="16"/>
  <c r="DC33" i="29"/>
  <c r="AM477" i="4" a="1"/>
  <c r="AM477" i="4" s="1"/>
  <c r="W276" i="16" s="1"/>
  <c r="AP477" i="4" a="1"/>
  <c r="AP477" i="4" s="1"/>
  <c r="W279" i="16" s="1"/>
  <c r="AY477" i="4" a="1"/>
  <c r="AY477" i="4" s="1"/>
  <c r="W287" i="16" s="1"/>
  <c r="AR477" i="4" a="1"/>
  <c r="AR477" i="4" s="1"/>
  <c r="W285" i="16" s="1"/>
  <c r="AX480" i="4" a="1"/>
  <c r="AX480" i="4" s="1"/>
  <c r="Z283" i="16" s="1"/>
  <c r="AS477" i="4" a="1"/>
  <c r="AS477" i="4" s="1"/>
  <c r="W286" i="16" s="1"/>
  <c r="AV477" i="4" a="1"/>
  <c r="AV477" i="4" s="1"/>
  <c r="W281" i="16" s="1"/>
  <c r="AQ478" i="4" a="1"/>
  <c r="AQ478" i="4" s="1"/>
  <c r="X284" i="16" s="1"/>
  <c r="AO478" i="4" a="1"/>
  <c r="AO478" i="4" s="1"/>
  <c r="X278" i="16" s="1"/>
  <c r="AZ477" i="4" a="1"/>
  <c r="AZ477" i="4" s="1"/>
  <c r="W288" i="16" s="1"/>
  <c r="BA479" i="4" a="1"/>
  <c r="BA479" i="4" s="1"/>
  <c r="Y289" i="16" s="1"/>
  <c r="AU478" i="4" a="1"/>
  <c r="AU478" i="4" s="1"/>
  <c r="X280" i="16" s="1"/>
  <c r="AW479" i="4" a="1"/>
  <c r="AW479" i="4" s="1"/>
  <c r="Y282" i="16" s="1"/>
  <c r="AN480" i="4" a="1"/>
  <c r="AN480" i="4" s="1"/>
  <c r="Z277" i="16" s="1"/>
  <c r="J563" i="4" l="1"/>
  <c r="BF563" i="4" s="1"/>
  <c r="L563" i="4"/>
  <c r="BH563" i="4" s="1"/>
  <c r="G563" i="4"/>
  <c r="BC563" i="4" s="1"/>
  <c r="M563" i="4"/>
  <c r="BI563" i="4" s="1"/>
  <c r="U564" i="4"/>
  <c r="BQ564" i="4" s="1"/>
  <c r="O563" i="4"/>
  <c r="BK563" i="4" s="1"/>
  <c r="P563" i="4"/>
  <c r="BL563" i="4" s="1"/>
  <c r="T563" i="4"/>
  <c r="BP563" i="4" s="1"/>
  <c r="R563" i="4"/>
  <c r="BN563" i="4" s="1"/>
  <c r="S563" i="4"/>
  <c r="BO563" i="4" s="1"/>
  <c r="Q563" i="4"/>
  <c r="BM563" i="4" s="1"/>
  <c r="K563" i="4"/>
  <c r="BG563" i="4" s="1"/>
  <c r="I563" i="4"/>
  <c r="BE563" i="4" s="1"/>
  <c r="H563" i="4"/>
  <c r="BD563" i="4" s="1"/>
  <c r="X67" i="16"/>
  <c r="DE27" i="29"/>
  <c r="Z66" i="16"/>
  <c r="DG26" i="29"/>
  <c r="Y71" i="16"/>
  <c r="DF34" i="29"/>
  <c r="X69" i="16"/>
  <c r="DE32" i="29"/>
  <c r="W70" i="16"/>
  <c r="DD33" i="29"/>
  <c r="W68" i="16"/>
  <c r="DD28" i="29"/>
  <c r="W65" i="16"/>
  <c r="DD25" i="29"/>
  <c r="W75" i="16"/>
  <c r="DD31" i="29"/>
  <c r="Y78" i="16"/>
  <c r="DF38" i="29"/>
  <c r="Z72" i="16"/>
  <c r="DG35" i="29"/>
  <c r="W77" i="16"/>
  <c r="DD37" i="29"/>
  <c r="W74" i="16"/>
  <c r="DD30" i="29"/>
  <c r="X73" i="16"/>
  <c r="DE29" i="29"/>
  <c r="W76" i="16"/>
  <c r="DD36" i="29"/>
  <c r="AM478" i="4" a="1"/>
  <c r="AM478" i="4" s="1"/>
  <c r="X276" i="16" s="1"/>
  <c r="AP478" i="4" a="1"/>
  <c r="AP478" i="4" s="1"/>
  <c r="X279" i="16" s="1"/>
  <c r="AY478" i="4" a="1"/>
  <c r="AY478" i="4" s="1"/>
  <c r="X287" i="16" s="1"/>
  <c r="AS478" i="4" a="1"/>
  <c r="AS478" i="4" s="1"/>
  <c r="X286" i="16" s="1"/>
  <c r="AV478" i="4" a="1"/>
  <c r="AV478" i="4" s="1"/>
  <c r="X281" i="16" s="1"/>
  <c r="AR478" i="4" a="1"/>
  <c r="AR478" i="4" s="1"/>
  <c r="X285" i="16" s="1"/>
  <c r="AX481" i="4" a="1"/>
  <c r="AX481" i="4" s="1"/>
  <c r="AA283" i="16" s="1"/>
  <c r="AZ478" i="4" a="1"/>
  <c r="AZ478" i="4" s="1"/>
  <c r="X288" i="16" s="1"/>
  <c r="AN481" i="4" a="1"/>
  <c r="AN481" i="4" s="1"/>
  <c r="AA277" i="16" s="1"/>
  <c r="AW480" i="4" a="1"/>
  <c r="AW480" i="4" s="1"/>
  <c r="Z282" i="16" s="1"/>
  <c r="AO479" i="4" a="1"/>
  <c r="AO479" i="4" s="1"/>
  <c r="Y278" i="16" s="1"/>
  <c r="AU479" i="4" a="1"/>
  <c r="AU479" i="4" s="1"/>
  <c r="Y280" i="16" s="1"/>
  <c r="BA480" i="4" a="1"/>
  <c r="BA480" i="4" s="1"/>
  <c r="Z289" i="16" s="1"/>
  <c r="AQ479" i="4" a="1"/>
  <c r="AQ479" i="4" s="1"/>
  <c r="Y284" i="16" s="1"/>
  <c r="H564" i="4" l="1"/>
  <c r="BD564" i="4" s="1"/>
  <c r="I564" i="4"/>
  <c r="BE564" i="4" s="1"/>
  <c r="K564" i="4"/>
  <c r="BG564" i="4" s="1"/>
  <c r="Q564" i="4"/>
  <c r="BM564" i="4" s="1"/>
  <c r="S564" i="4"/>
  <c r="BO564" i="4" s="1"/>
  <c r="R564" i="4"/>
  <c r="BN564" i="4" s="1"/>
  <c r="T564" i="4"/>
  <c r="BP564" i="4" s="1"/>
  <c r="P564" i="4"/>
  <c r="BL564" i="4" s="1"/>
  <c r="O564" i="4"/>
  <c r="BK564" i="4" s="1"/>
  <c r="U565" i="4"/>
  <c r="BQ565" i="4" s="1"/>
  <c r="M564" i="4"/>
  <c r="BI564" i="4" s="1"/>
  <c r="G564" i="4"/>
  <c r="BC564" i="4" s="1"/>
  <c r="L564" i="4"/>
  <c r="BH564" i="4" s="1"/>
  <c r="J564" i="4"/>
  <c r="BF564" i="4" s="1"/>
  <c r="X65" i="16"/>
  <c r="DE25" i="29"/>
  <c r="Y67" i="16"/>
  <c r="DF27" i="29"/>
  <c r="X70" i="16"/>
  <c r="DE33" i="29"/>
  <c r="Y69" i="16"/>
  <c r="DF32" i="29"/>
  <c r="X74" i="16"/>
  <c r="DE30" i="29"/>
  <c r="Z71" i="16"/>
  <c r="DG34" i="29"/>
  <c r="X75" i="16"/>
  <c r="DE31" i="29"/>
  <c r="AA66" i="16"/>
  <c r="DH26" i="29"/>
  <c r="Y73" i="16"/>
  <c r="DF29" i="29"/>
  <c r="X76" i="16"/>
  <c r="DE36" i="29"/>
  <c r="X77" i="16"/>
  <c r="DE37" i="29"/>
  <c r="X68" i="16"/>
  <c r="DE28" i="29"/>
  <c r="Z78" i="16"/>
  <c r="DG38" i="29"/>
  <c r="AA72" i="16"/>
  <c r="DH35" i="29"/>
  <c r="AM479" i="4" a="1"/>
  <c r="AM479" i="4" s="1"/>
  <c r="Y276" i="16" s="1"/>
  <c r="AP479" i="4" a="1"/>
  <c r="AP479" i="4" s="1"/>
  <c r="Y279" i="16" s="1"/>
  <c r="AY479" i="4" a="1"/>
  <c r="AY479" i="4" s="1"/>
  <c r="Y287" i="16" s="1"/>
  <c r="AV479" i="4" a="1"/>
  <c r="AV479" i="4" s="1"/>
  <c r="Y281" i="16" s="1"/>
  <c r="AX482" i="4" a="1"/>
  <c r="AX482" i="4" s="1"/>
  <c r="AB283" i="16" s="1"/>
  <c r="AS479" i="4" a="1"/>
  <c r="AS479" i="4" s="1"/>
  <c r="Y286" i="16" s="1"/>
  <c r="AR479" i="4" a="1"/>
  <c r="AR479" i="4" s="1"/>
  <c r="Y285" i="16" s="1"/>
  <c r="AW481" i="4" a="1"/>
  <c r="AW481" i="4" s="1"/>
  <c r="AA282" i="16" s="1"/>
  <c r="AU480" i="4" a="1"/>
  <c r="AU480" i="4" s="1"/>
  <c r="Z280" i="16" s="1"/>
  <c r="AO480" i="4" a="1"/>
  <c r="AO480" i="4" s="1"/>
  <c r="Z278" i="16" s="1"/>
  <c r="AQ480" i="4" a="1"/>
  <c r="AQ480" i="4" s="1"/>
  <c r="Z284" i="16" s="1"/>
  <c r="AN482" i="4" a="1"/>
  <c r="AN482" i="4" s="1"/>
  <c r="AB277" i="16" s="1"/>
  <c r="BA481" i="4" a="1"/>
  <c r="BA481" i="4" s="1"/>
  <c r="AA289" i="16" s="1"/>
  <c r="AZ479" i="4" a="1"/>
  <c r="AZ479" i="4" s="1"/>
  <c r="Y288" i="16" s="1"/>
  <c r="J565" i="4" l="1"/>
  <c r="BF565" i="4" s="1"/>
  <c r="L565" i="4"/>
  <c r="BH565" i="4" s="1"/>
  <c r="G565" i="4"/>
  <c r="BC565" i="4" s="1"/>
  <c r="M565" i="4"/>
  <c r="BI565" i="4" s="1"/>
  <c r="U566" i="4"/>
  <c r="BQ566" i="4" s="1"/>
  <c r="O565" i="4"/>
  <c r="BK565" i="4" s="1"/>
  <c r="P565" i="4"/>
  <c r="BL565" i="4" s="1"/>
  <c r="T565" i="4"/>
  <c r="BP565" i="4" s="1"/>
  <c r="R565" i="4"/>
  <c r="BN565" i="4" s="1"/>
  <c r="S565" i="4"/>
  <c r="BO565" i="4" s="1"/>
  <c r="Q565" i="4"/>
  <c r="BM565" i="4" s="1"/>
  <c r="K565" i="4"/>
  <c r="BG565" i="4" s="1"/>
  <c r="I565" i="4"/>
  <c r="BE565" i="4" s="1"/>
  <c r="H565" i="4"/>
  <c r="BD565" i="4" s="1"/>
  <c r="Y74" i="16"/>
  <c r="DF30" i="29"/>
  <c r="Z73" i="16"/>
  <c r="DG29" i="29"/>
  <c r="Y75" i="16"/>
  <c r="DF31" i="29"/>
  <c r="Y65" i="16"/>
  <c r="DF25" i="29"/>
  <c r="AB72" i="16"/>
  <c r="DI35" i="29"/>
  <c r="AB66" i="16"/>
  <c r="DI26" i="29"/>
  <c r="Z67" i="16"/>
  <c r="DG27" i="29"/>
  <c r="Y70" i="16"/>
  <c r="DF33" i="29"/>
  <c r="Z69" i="16"/>
  <c r="DG32" i="29"/>
  <c r="AA78" i="16"/>
  <c r="DH38" i="29"/>
  <c r="AA71" i="16"/>
  <c r="DH34" i="29"/>
  <c r="Y76" i="16"/>
  <c r="DF36" i="29"/>
  <c r="Y77" i="16"/>
  <c r="DF37" i="29"/>
  <c r="Y68" i="16"/>
  <c r="DF28" i="29"/>
  <c r="AM480" i="4" a="1"/>
  <c r="AM480" i="4" s="1"/>
  <c r="Z276" i="16" s="1"/>
  <c r="AP480" i="4" a="1"/>
  <c r="AP480" i="4" s="1"/>
  <c r="Z279" i="16" s="1"/>
  <c r="AY480" i="4" a="1"/>
  <c r="AY480" i="4" s="1"/>
  <c r="Z287" i="16" s="1"/>
  <c r="AX483" i="4" a="1"/>
  <c r="AX483" i="4" s="1"/>
  <c r="AC283" i="16" s="1"/>
  <c r="AR480" i="4" a="1"/>
  <c r="AR480" i="4" s="1"/>
  <c r="Z285" i="16" s="1"/>
  <c r="AS480" i="4" a="1"/>
  <c r="AS480" i="4" s="1"/>
  <c r="Z286" i="16" s="1"/>
  <c r="AV480" i="4" a="1"/>
  <c r="AV480" i="4" s="1"/>
  <c r="Z281" i="16" s="1"/>
  <c r="AO481" i="4" a="1"/>
  <c r="AO481" i="4" s="1"/>
  <c r="AA278" i="16" s="1"/>
  <c r="AQ481" i="4" a="1"/>
  <c r="AQ481" i="4" s="1"/>
  <c r="AA284" i="16" s="1"/>
  <c r="AU481" i="4" a="1"/>
  <c r="AU481" i="4" s="1"/>
  <c r="AA280" i="16" s="1"/>
  <c r="BA482" i="4" a="1"/>
  <c r="BA482" i="4" s="1"/>
  <c r="AB289" i="16" s="1"/>
  <c r="AW482" i="4" a="1"/>
  <c r="AW482" i="4" s="1"/>
  <c r="AB282" i="16" s="1"/>
  <c r="AZ480" i="4" a="1"/>
  <c r="AZ480" i="4" s="1"/>
  <c r="Z288" i="16" s="1"/>
  <c r="AN483" i="4" a="1"/>
  <c r="AN483" i="4" s="1"/>
  <c r="AC277" i="16" s="1"/>
  <c r="H566" i="4" l="1"/>
  <c r="BD566" i="4" s="1"/>
  <c r="I566" i="4"/>
  <c r="BE566" i="4" s="1"/>
  <c r="K566" i="4"/>
  <c r="BG566" i="4" s="1"/>
  <c r="Q566" i="4"/>
  <c r="BM566" i="4" s="1"/>
  <c r="S566" i="4"/>
  <c r="BO566" i="4" s="1"/>
  <c r="R566" i="4"/>
  <c r="BN566" i="4" s="1"/>
  <c r="T566" i="4"/>
  <c r="BP566" i="4" s="1"/>
  <c r="P566" i="4"/>
  <c r="BL566" i="4" s="1"/>
  <c r="O566" i="4"/>
  <c r="BK566" i="4" s="1"/>
  <c r="U567" i="4"/>
  <c r="BQ567" i="4" s="1"/>
  <c r="M566" i="4"/>
  <c r="BI566" i="4" s="1"/>
  <c r="G566" i="4"/>
  <c r="BC566" i="4" s="1"/>
  <c r="L566" i="4"/>
  <c r="BH566" i="4" s="1"/>
  <c r="J566" i="4"/>
  <c r="BF566" i="4" s="1"/>
  <c r="Z77" i="16"/>
  <c r="DG37" i="29"/>
  <c r="AB71" i="16"/>
  <c r="DI34" i="29"/>
  <c r="Z75" i="16"/>
  <c r="DG31" i="29"/>
  <c r="Z65" i="16"/>
  <c r="DG25" i="29"/>
  <c r="AB78" i="16"/>
  <c r="DI38" i="29"/>
  <c r="Z74" i="16"/>
  <c r="DG30" i="29"/>
  <c r="AA69" i="16"/>
  <c r="DH32" i="29"/>
  <c r="AC66" i="16"/>
  <c r="DJ26" i="29"/>
  <c r="AA73" i="16"/>
  <c r="DH29" i="29"/>
  <c r="AC72" i="16"/>
  <c r="DJ35" i="29"/>
  <c r="Z76" i="16"/>
  <c r="DG36" i="29"/>
  <c r="AA67" i="16"/>
  <c r="DH27" i="29"/>
  <c r="Z70" i="16"/>
  <c r="DG33" i="29"/>
  <c r="Z68" i="16"/>
  <c r="DG28" i="29"/>
  <c r="AM481" i="4" a="1"/>
  <c r="AM481" i="4" s="1"/>
  <c r="AA276" i="16" s="1"/>
  <c r="AP481" i="4" a="1"/>
  <c r="AP481" i="4" s="1"/>
  <c r="AA279" i="16" s="1"/>
  <c r="AY481" i="4" a="1"/>
  <c r="AY481" i="4" s="1"/>
  <c r="AA287" i="16" s="1"/>
  <c r="AS481" i="4" a="1"/>
  <c r="AS481" i="4" s="1"/>
  <c r="AA286" i="16" s="1"/>
  <c r="AR481" i="4" a="1"/>
  <c r="AR481" i="4" s="1"/>
  <c r="AA285" i="16" s="1"/>
  <c r="AV481" i="4" a="1"/>
  <c r="AV481" i="4" s="1"/>
  <c r="AA281" i="16" s="1"/>
  <c r="AX484" i="4" a="1"/>
  <c r="AX484" i="4" s="1"/>
  <c r="AD283" i="16" s="1"/>
  <c r="AU482" i="4" a="1"/>
  <c r="AU482" i="4" s="1"/>
  <c r="AB280" i="16" s="1"/>
  <c r="AW483" i="4" a="1"/>
  <c r="AW483" i="4" s="1"/>
  <c r="AC282" i="16" s="1"/>
  <c r="AN484" i="4" a="1"/>
  <c r="AN484" i="4" s="1"/>
  <c r="AD277" i="16" s="1"/>
  <c r="AQ482" i="4" a="1"/>
  <c r="AQ482" i="4" s="1"/>
  <c r="AB284" i="16" s="1"/>
  <c r="AZ481" i="4" a="1"/>
  <c r="AZ481" i="4" s="1"/>
  <c r="AA288" i="16" s="1"/>
  <c r="BA483" i="4" a="1"/>
  <c r="BA483" i="4" s="1"/>
  <c r="AC289" i="16" s="1"/>
  <c r="AO482" i="4" a="1"/>
  <c r="AO482" i="4" s="1"/>
  <c r="AB278" i="16" s="1"/>
  <c r="J567" i="4" l="1"/>
  <c r="BF567" i="4" s="1"/>
  <c r="L567" i="4"/>
  <c r="BH567" i="4" s="1"/>
  <c r="G567" i="4"/>
  <c r="BC567" i="4" s="1"/>
  <c r="M567" i="4"/>
  <c r="BI567" i="4" s="1"/>
  <c r="U568" i="4"/>
  <c r="BQ568" i="4" s="1"/>
  <c r="O567" i="4"/>
  <c r="BK567" i="4" s="1"/>
  <c r="P567" i="4"/>
  <c r="BL567" i="4" s="1"/>
  <c r="T567" i="4"/>
  <c r="BP567" i="4" s="1"/>
  <c r="R567" i="4"/>
  <c r="BN567" i="4" s="1"/>
  <c r="S567" i="4"/>
  <c r="BO567" i="4" s="1"/>
  <c r="Q567" i="4"/>
  <c r="BM567" i="4" s="1"/>
  <c r="K567" i="4"/>
  <c r="BG567" i="4" s="1"/>
  <c r="I567" i="4"/>
  <c r="BE567" i="4" s="1"/>
  <c r="H567" i="4"/>
  <c r="BD567" i="4" s="1"/>
  <c r="AA65" i="16"/>
  <c r="DH25" i="29"/>
  <c r="AA77" i="16"/>
  <c r="DH37" i="29"/>
  <c r="AA70" i="16"/>
  <c r="DH33" i="29"/>
  <c r="AB73" i="16"/>
  <c r="DI29" i="29"/>
  <c r="AD66" i="16"/>
  <c r="DK26" i="29"/>
  <c r="AA74" i="16"/>
  <c r="DH30" i="29"/>
  <c r="AA75" i="16"/>
  <c r="DH31" i="29"/>
  <c r="AC71" i="16"/>
  <c r="DJ34" i="29"/>
  <c r="AB69" i="16"/>
  <c r="DI32" i="29"/>
  <c r="AA76" i="16"/>
  <c r="DH36" i="29"/>
  <c r="AC78" i="16"/>
  <c r="DJ38" i="29"/>
  <c r="AB67" i="16"/>
  <c r="DI27" i="29"/>
  <c r="AD72" i="16"/>
  <c r="DK35" i="29"/>
  <c r="AA68" i="16"/>
  <c r="DH28" i="29"/>
  <c r="AM482" i="4" a="1"/>
  <c r="AM482" i="4" s="1"/>
  <c r="AB276" i="16" s="1"/>
  <c r="AP482" i="4" a="1"/>
  <c r="AP482" i="4" s="1"/>
  <c r="AB279" i="16" s="1"/>
  <c r="AY482" i="4" a="1"/>
  <c r="AY482" i="4" s="1"/>
  <c r="AB287" i="16" s="1"/>
  <c r="AR482" i="4" a="1"/>
  <c r="AR482" i="4" s="1"/>
  <c r="AB285" i="16" s="1"/>
  <c r="AV482" i="4" a="1"/>
  <c r="AV482" i="4" s="1"/>
  <c r="AB281" i="16" s="1"/>
  <c r="AS482" i="4" a="1"/>
  <c r="AS482" i="4" s="1"/>
  <c r="AB286" i="16" s="1"/>
  <c r="AX485" i="4" a="1"/>
  <c r="AX485" i="4" s="1"/>
  <c r="AE283" i="16" s="1"/>
  <c r="AZ482" i="4" a="1"/>
  <c r="AZ482" i="4" s="1"/>
  <c r="AB288" i="16" s="1"/>
  <c r="AW484" i="4" a="1"/>
  <c r="AW484" i="4" s="1"/>
  <c r="AD282" i="16" s="1"/>
  <c r="AQ483" i="4" a="1"/>
  <c r="AQ483" i="4" s="1"/>
  <c r="AC284" i="16" s="1"/>
  <c r="AO483" i="4" a="1"/>
  <c r="AO483" i="4" s="1"/>
  <c r="AC278" i="16" s="1"/>
  <c r="BA484" i="4" a="1"/>
  <c r="BA484" i="4" s="1"/>
  <c r="AD289" i="16" s="1"/>
  <c r="AN485" i="4" a="1"/>
  <c r="AN485" i="4" s="1"/>
  <c r="AE277" i="16" s="1"/>
  <c r="AU483" i="4" a="1"/>
  <c r="AU483" i="4" s="1"/>
  <c r="AC280" i="16" s="1"/>
  <c r="H568" i="4" l="1"/>
  <c r="BD568" i="4" s="1"/>
  <c r="I568" i="4"/>
  <c r="BE568" i="4" s="1"/>
  <c r="K568" i="4"/>
  <c r="BG568" i="4" s="1"/>
  <c r="Q568" i="4"/>
  <c r="BM568" i="4" s="1"/>
  <c r="S568" i="4"/>
  <c r="BO568" i="4" s="1"/>
  <c r="R568" i="4"/>
  <c r="BN568" i="4" s="1"/>
  <c r="T568" i="4"/>
  <c r="BP568" i="4" s="1"/>
  <c r="P568" i="4"/>
  <c r="BL568" i="4" s="1"/>
  <c r="O568" i="4"/>
  <c r="BK568" i="4" s="1"/>
  <c r="U569" i="4"/>
  <c r="BQ569" i="4" s="1"/>
  <c r="M568" i="4"/>
  <c r="BI568" i="4" s="1"/>
  <c r="G568" i="4"/>
  <c r="BC568" i="4" s="1"/>
  <c r="L568" i="4"/>
  <c r="BH568" i="4" s="1"/>
  <c r="J568" i="4"/>
  <c r="BF568" i="4" s="1"/>
  <c r="AE66" i="16"/>
  <c r="DL26" i="29"/>
  <c r="AE72" i="16"/>
  <c r="DL35" i="29"/>
  <c r="AD78" i="16"/>
  <c r="DK38" i="29"/>
  <c r="AB75" i="16"/>
  <c r="DI31" i="29"/>
  <c r="AB65" i="16"/>
  <c r="DI25" i="29"/>
  <c r="AC67" i="16"/>
  <c r="DJ27" i="29"/>
  <c r="AB70" i="16"/>
  <c r="DI33" i="29"/>
  <c r="AB74" i="16"/>
  <c r="DI30" i="29"/>
  <c r="AC73" i="16"/>
  <c r="DJ29" i="29"/>
  <c r="AD71" i="16"/>
  <c r="DK34" i="29"/>
  <c r="AB77" i="16"/>
  <c r="DI37" i="29"/>
  <c r="AB76" i="16"/>
  <c r="DI36" i="29"/>
  <c r="AC69" i="16"/>
  <c r="DJ32" i="29"/>
  <c r="AB68" i="16"/>
  <c r="DI28" i="29"/>
  <c r="AM483" i="4" a="1"/>
  <c r="AM483" i="4" s="1"/>
  <c r="AC276" i="16" s="1"/>
  <c r="AP483" i="4" a="1"/>
  <c r="AP483" i="4" s="1"/>
  <c r="AC279" i="16" s="1"/>
  <c r="AY483" i="4" a="1"/>
  <c r="AY483" i="4" s="1"/>
  <c r="AC287" i="16" s="1"/>
  <c r="AV483" i="4" a="1"/>
  <c r="AV483" i="4" s="1"/>
  <c r="AC281" i="16" s="1"/>
  <c r="AS483" i="4" a="1"/>
  <c r="AS483" i="4" s="1"/>
  <c r="AC286" i="16" s="1"/>
  <c r="AX486" i="4" a="1"/>
  <c r="AX486" i="4" s="1"/>
  <c r="AF283" i="16" s="1"/>
  <c r="AR483" i="4" a="1"/>
  <c r="AR483" i="4" s="1"/>
  <c r="AC285" i="16" s="1"/>
  <c r="AQ484" i="4" a="1"/>
  <c r="AQ484" i="4" s="1"/>
  <c r="AD284" i="16" s="1"/>
  <c r="AW485" i="4" a="1"/>
  <c r="AW485" i="4" s="1"/>
  <c r="AE282" i="16" s="1"/>
  <c r="AN486" i="4" a="1"/>
  <c r="AN486" i="4" s="1"/>
  <c r="AF277" i="16" s="1"/>
  <c r="BA485" i="4" a="1"/>
  <c r="BA485" i="4" s="1"/>
  <c r="AE289" i="16" s="1"/>
  <c r="AU484" i="4" a="1"/>
  <c r="AU484" i="4" s="1"/>
  <c r="AD280" i="16" s="1"/>
  <c r="AO484" i="4" a="1"/>
  <c r="AO484" i="4" s="1"/>
  <c r="AD278" i="16" s="1"/>
  <c r="AZ483" i="4" a="1"/>
  <c r="AZ483" i="4" s="1"/>
  <c r="AC288" i="16" s="1"/>
  <c r="J569" i="4" l="1"/>
  <c r="BF569" i="4" s="1"/>
  <c r="L569" i="4"/>
  <c r="BH569" i="4" s="1"/>
  <c r="G569" i="4"/>
  <c r="BC569" i="4" s="1"/>
  <c r="M569" i="4"/>
  <c r="BI569" i="4" s="1"/>
  <c r="U570" i="4"/>
  <c r="BQ570" i="4" s="1"/>
  <c r="O569" i="4"/>
  <c r="BK569" i="4" s="1"/>
  <c r="P569" i="4"/>
  <c r="BL569" i="4" s="1"/>
  <c r="T569" i="4"/>
  <c r="BP569" i="4" s="1"/>
  <c r="R569" i="4"/>
  <c r="BN569" i="4" s="1"/>
  <c r="S569" i="4"/>
  <c r="BO569" i="4" s="1"/>
  <c r="Q569" i="4"/>
  <c r="BM569" i="4" s="1"/>
  <c r="K569" i="4"/>
  <c r="BG569" i="4" s="1"/>
  <c r="I569" i="4"/>
  <c r="BE569" i="4" s="1"/>
  <c r="H569" i="4"/>
  <c r="BD569" i="4" s="1"/>
  <c r="AD67" i="16"/>
  <c r="DK27" i="29"/>
  <c r="AC68" i="16"/>
  <c r="DJ28" i="29"/>
  <c r="AC74" i="16"/>
  <c r="DJ30" i="29"/>
  <c r="AF72" i="16"/>
  <c r="DM35" i="29"/>
  <c r="AC65" i="16"/>
  <c r="DJ25" i="29"/>
  <c r="AC75" i="16"/>
  <c r="DJ31" i="29"/>
  <c r="AE78" i="16"/>
  <c r="DL38" i="29"/>
  <c r="AF66" i="16"/>
  <c r="DM26" i="29"/>
  <c r="AC70" i="16"/>
  <c r="DJ33" i="29"/>
  <c r="AC77" i="16"/>
  <c r="DJ37" i="29"/>
  <c r="AE71" i="16"/>
  <c r="DL34" i="29"/>
  <c r="AC76" i="16"/>
  <c r="DJ36" i="29"/>
  <c r="AD69" i="16"/>
  <c r="DK32" i="29"/>
  <c r="AD73" i="16"/>
  <c r="DK29" i="29"/>
  <c r="AM484" i="4" a="1"/>
  <c r="AM484" i="4" s="1"/>
  <c r="AD276" i="16" s="1"/>
  <c r="AP484" i="4" a="1"/>
  <c r="AP484" i="4" s="1"/>
  <c r="AD279" i="16" s="1"/>
  <c r="AY484" i="4" a="1"/>
  <c r="AY484" i="4" s="1"/>
  <c r="AD287" i="16" s="1"/>
  <c r="AR484" i="4" a="1"/>
  <c r="AR484" i="4" s="1"/>
  <c r="AD285" i="16" s="1"/>
  <c r="AX487" i="4" a="1"/>
  <c r="AX487" i="4" s="1"/>
  <c r="AG283" i="16" s="1"/>
  <c r="AV484" i="4" a="1"/>
  <c r="AV484" i="4" s="1"/>
  <c r="AD281" i="16" s="1"/>
  <c r="AS484" i="4" a="1"/>
  <c r="AS484" i="4" s="1"/>
  <c r="AD286" i="16" s="1"/>
  <c r="AN487" i="4" a="1"/>
  <c r="AN487" i="4" s="1"/>
  <c r="AG277" i="16" s="1"/>
  <c r="AW486" i="4" a="1"/>
  <c r="AW486" i="4" s="1"/>
  <c r="AF282" i="16" s="1"/>
  <c r="AZ484" i="4" a="1"/>
  <c r="AZ484" i="4" s="1"/>
  <c r="AD288" i="16" s="1"/>
  <c r="BA486" i="4" a="1"/>
  <c r="BA486" i="4" s="1"/>
  <c r="AF289" i="16" s="1"/>
  <c r="AO485" i="4" a="1"/>
  <c r="AO485" i="4" s="1"/>
  <c r="AE278" i="16" s="1"/>
  <c r="AU485" i="4" a="1"/>
  <c r="AU485" i="4" s="1"/>
  <c r="AE280" i="16" s="1"/>
  <c r="AQ485" i="4" a="1"/>
  <c r="AQ485" i="4" s="1"/>
  <c r="AE284" i="16" s="1"/>
  <c r="H570" i="4" l="1"/>
  <c r="BD570" i="4" s="1"/>
  <c r="I570" i="4"/>
  <c r="BE570" i="4" s="1"/>
  <c r="K570" i="4"/>
  <c r="BG570" i="4" s="1"/>
  <c r="Q570" i="4"/>
  <c r="BM570" i="4" s="1"/>
  <c r="S570" i="4"/>
  <c r="BO570" i="4" s="1"/>
  <c r="R570" i="4"/>
  <c r="BN570" i="4" s="1"/>
  <c r="T570" i="4"/>
  <c r="BP570" i="4" s="1"/>
  <c r="P570" i="4"/>
  <c r="BL570" i="4" s="1"/>
  <c r="O570" i="4"/>
  <c r="BK570" i="4" s="1"/>
  <c r="U571" i="4"/>
  <c r="BQ571" i="4" s="1"/>
  <c r="M570" i="4"/>
  <c r="BI570" i="4" s="1"/>
  <c r="G570" i="4"/>
  <c r="BC570" i="4" s="1"/>
  <c r="L570" i="4"/>
  <c r="BH570" i="4" s="1"/>
  <c r="J570" i="4"/>
  <c r="BF570" i="4" s="1"/>
  <c r="AD65" i="16"/>
  <c r="DK25" i="29"/>
  <c r="AD70" i="16"/>
  <c r="DK33" i="29"/>
  <c r="AE67" i="16"/>
  <c r="DL27" i="29"/>
  <c r="AD75" i="16"/>
  <c r="DK31" i="29"/>
  <c r="AF78" i="16"/>
  <c r="DM38" i="29"/>
  <c r="AG72" i="16"/>
  <c r="DN35" i="29"/>
  <c r="AD77" i="16"/>
  <c r="DK37" i="29"/>
  <c r="AD74" i="16"/>
  <c r="DK30" i="29"/>
  <c r="AF71" i="16"/>
  <c r="DM34" i="29"/>
  <c r="AD76" i="16"/>
  <c r="DK36" i="29"/>
  <c r="AE73" i="16"/>
  <c r="DL29" i="29"/>
  <c r="AG66" i="16"/>
  <c r="DN26" i="29"/>
  <c r="AE69" i="16"/>
  <c r="DL32" i="29"/>
  <c r="AD68" i="16"/>
  <c r="DK28" i="29"/>
  <c r="AM485" i="4" a="1"/>
  <c r="AM485" i="4" s="1"/>
  <c r="AE276" i="16" s="1"/>
  <c r="AP485" i="4" a="1"/>
  <c r="AP485" i="4" s="1"/>
  <c r="AE279" i="16" s="1"/>
  <c r="AY485" i="4" a="1"/>
  <c r="AY485" i="4" s="1"/>
  <c r="AE287" i="16" s="1"/>
  <c r="AV485" i="4" a="1"/>
  <c r="AV485" i="4" s="1"/>
  <c r="AE281" i="16" s="1"/>
  <c r="AX488" i="4" a="1"/>
  <c r="AX488" i="4" s="1"/>
  <c r="AH283" i="16" s="1"/>
  <c r="AS485" i="4" a="1"/>
  <c r="AS485" i="4" s="1"/>
  <c r="AE286" i="16" s="1"/>
  <c r="AR485" i="4" a="1"/>
  <c r="AR485" i="4" s="1"/>
  <c r="AE285" i="16" s="1"/>
  <c r="AW487" i="4" a="1"/>
  <c r="AW487" i="4" s="1"/>
  <c r="AG282" i="16" s="1"/>
  <c r="BA487" i="4" a="1"/>
  <c r="BA487" i="4" s="1"/>
  <c r="AG289" i="16" s="1"/>
  <c r="AN488" i="4" a="1"/>
  <c r="AN488" i="4" s="1"/>
  <c r="AH277" i="16" s="1"/>
  <c r="AQ486" i="4" a="1"/>
  <c r="AQ486" i="4" s="1"/>
  <c r="AF284" i="16" s="1"/>
  <c r="AU486" i="4" a="1"/>
  <c r="AU486" i="4" s="1"/>
  <c r="AF280" i="16" s="1"/>
  <c r="AO486" i="4" a="1"/>
  <c r="AO486" i="4" s="1"/>
  <c r="AF278" i="16" s="1"/>
  <c r="AZ485" i="4" a="1"/>
  <c r="AZ485" i="4" s="1"/>
  <c r="AE288" i="16" s="1"/>
  <c r="J571" i="4" l="1"/>
  <c r="BF571" i="4" s="1"/>
  <c r="L571" i="4"/>
  <c r="BH571" i="4" s="1"/>
  <c r="G571" i="4"/>
  <c r="BC571" i="4" s="1"/>
  <c r="M571" i="4"/>
  <c r="BI571" i="4" s="1"/>
  <c r="U572" i="4"/>
  <c r="BQ572" i="4" s="1"/>
  <c r="O571" i="4"/>
  <c r="BK571" i="4" s="1"/>
  <c r="P571" i="4"/>
  <c r="BL571" i="4" s="1"/>
  <c r="T571" i="4"/>
  <c r="BP571" i="4" s="1"/>
  <c r="R571" i="4"/>
  <c r="BN571" i="4" s="1"/>
  <c r="S571" i="4"/>
  <c r="BO571" i="4" s="1"/>
  <c r="Q571" i="4"/>
  <c r="BM571" i="4" s="1"/>
  <c r="K571" i="4"/>
  <c r="BG571" i="4" s="1"/>
  <c r="I571" i="4"/>
  <c r="BE571" i="4" s="1"/>
  <c r="H571" i="4"/>
  <c r="BD571" i="4" s="1"/>
  <c r="AE74" i="16"/>
  <c r="DL30" i="29"/>
  <c r="AF69" i="16"/>
  <c r="DM32" i="29"/>
  <c r="AE77" i="16"/>
  <c r="DL37" i="29"/>
  <c r="AF73" i="16"/>
  <c r="DM29" i="29"/>
  <c r="AE75" i="16"/>
  <c r="DL31" i="29"/>
  <c r="AE65" i="16"/>
  <c r="DL25" i="29"/>
  <c r="AH72" i="16"/>
  <c r="DO35" i="29"/>
  <c r="AH66" i="16"/>
  <c r="DO26" i="29"/>
  <c r="AG78" i="16"/>
  <c r="DN38" i="29"/>
  <c r="AE70" i="16"/>
  <c r="DL33" i="29"/>
  <c r="AG71" i="16"/>
  <c r="DN34" i="29"/>
  <c r="AE76" i="16"/>
  <c r="DL36" i="29"/>
  <c r="AF67" i="16"/>
  <c r="DM27" i="29"/>
  <c r="AE68" i="16"/>
  <c r="DL28" i="29"/>
  <c r="AM486" i="4" a="1"/>
  <c r="AM486" i="4" s="1"/>
  <c r="AF276" i="16" s="1"/>
  <c r="AP486" i="4" a="1"/>
  <c r="AP486" i="4" s="1"/>
  <c r="AF279" i="16" s="1"/>
  <c r="AY486" i="4" a="1"/>
  <c r="AY486" i="4" s="1"/>
  <c r="AF287" i="16" s="1"/>
  <c r="AX489" i="4" a="1"/>
  <c r="AX489" i="4" s="1"/>
  <c r="AI283" i="16" s="1"/>
  <c r="AR486" i="4" a="1"/>
  <c r="AR486" i="4" s="1"/>
  <c r="AF285" i="16" s="1"/>
  <c r="AS486" i="4" a="1"/>
  <c r="AS486" i="4" s="1"/>
  <c r="AF286" i="16" s="1"/>
  <c r="AV486" i="4" a="1"/>
  <c r="AV486" i="4" s="1"/>
  <c r="AF281" i="16" s="1"/>
  <c r="AU487" i="4" a="1"/>
  <c r="AU487" i="4" s="1"/>
  <c r="AG280" i="16" s="1"/>
  <c r="BA488" i="4" a="1"/>
  <c r="BA488" i="4" s="1"/>
  <c r="AH289" i="16" s="1"/>
  <c r="AQ487" i="4" a="1"/>
  <c r="AQ487" i="4" s="1"/>
  <c r="AG284" i="16" s="1"/>
  <c r="AZ486" i="4" a="1"/>
  <c r="AZ486" i="4" s="1"/>
  <c r="AF288" i="16" s="1"/>
  <c r="AO487" i="4" a="1"/>
  <c r="AO487" i="4" s="1"/>
  <c r="AG278" i="16" s="1"/>
  <c r="AN489" i="4" a="1"/>
  <c r="AN489" i="4" s="1"/>
  <c r="AI277" i="16" s="1"/>
  <c r="AW488" i="4" a="1"/>
  <c r="AW488" i="4" s="1"/>
  <c r="AH282" i="16" s="1"/>
  <c r="H572" i="4" l="1"/>
  <c r="BD572" i="4" s="1"/>
  <c r="I572" i="4"/>
  <c r="BE572" i="4" s="1"/>
  <c r="K572" i="4"/>
  <c r="BG572" i="4" s="1"/>
  <c r="Q572" i="4"/>
  <c r="BM572" i="4" s="1"/>
  <c r="S572" i="4"/>
  <c r="BO572" i="4" s="1"/>
  <c r="R572" i="4"/>
  <c r="BN572" i="4" s="1"/>
  <c r="T572" i="4"/>
  <c r="BP572" i="4" s="1"/>
  <c r="P572" i="4"/>
  <c r="BL572" i="4" s="1"/>
  <c r="O572" i="4"/>
  <c r="BK572" i="4" s="1"/>
  <c r="U573" i="4"/>
  <c r="BQ573" i="4" s="1"/>
  <c r="M572" i="4"/>
  <c r="BI572" i="4" s="1"/>
  <c r="G572" i="4"/>
  <c r="BC572" i="4" s="1"/>
  <c r="L572" i="4"/>
  <c r="BH572" i="4" s="1"/>
  <c r="J572" i="4"/>
  <c r="BF572" i="4" s="1"/>
  <c r="AF65" i="16"/>
  <c r="DM25" i="29"/>
  <c r="AG67" i="16"/>
  <c r="DN27" i="29"/>
  <c r="AF77" i="16"/>
  <c r="DM37" i="29"/>
  <c r="AF74" i="16"/>
  <c r="DM30" i="29"/>
  <c r="AG73" i="16"/>
  <c r="DN29" i="29"/>
  <c r="AI72" i="16"/>
  <c r="DP35" i="29"/>
  <c r="AF75" i="16"/>
  <c r="DM31" i="29"/>
  <c r="AH71" i="16"/>
  <c r="DO34" i="29"/>
  <c r="AH78" i="16"/>
  <c r="DO38" i="29"/>
  <c r="AF76" i="16"/>
  <c r="DM36" i="29"/>
  <c r="AG69" i="16"/>
  <c r="DN32" i="29"/>
  <c r="AI66" i="16"/>
  <c r="DP26" i="29"/>
  <c r="AF68" i="16"/>
  <c r="DM28" i="29"/>
  <c r="AF70" i="16"/>
  <c r="DM33" i="29"/>
  <c r="AM487" i="4" a="1"/>
  <c r="AM487" i="4" s="1"/>
  <c r="AG276" i="16" s="1"/>
  <c r="AP487" i="4" a="1"/>
  <c r="AP487" i="4" s="1"/>
  <c r="AG279" i="16" s="1"/>
  <c r="AY487" i="4" a="1"/>
  <c r="AY487" i="4" s="1"/>
  <c r="AG287" i="16" s="1"/>
  <c r="AR487" i="4" a="1"/>
  <c r="AR487" i="4" s="1"/>
  <c r="AG285" i="16" s="1"/>
  <c r="AV487" i="4" a="1"/>
  <c r="AV487" i="4" s="1"/>
  <c r="AG281" i="16" s="1"/>
  <c r="AS487" i="4" a="1"/>
  <c r="AS487" i="4" s="1"/>
  <c r="AG286" i="16" s="1"/>
  <c r="AX490" i="4" a="1"/>
  <c r="AX490" i="4" s="1"/>
  <c r="AJ283" i="16" s="1"/>
  <c r="AZ487" i="4" a="1"/>
  <c r="AZ487" i="4" s="1"/>
  <c r="AG288" i="16" s="1"/>
  <c r="AW489" i="4" a="1"/>
  <c r="AW489" i="4" s="1"/>
  <c r="AI282" i="16" s="1"/>
  <c r="BA489" i="4" a="1"/>
  <c r="BA489" i="4" s="1"/>
  <c r="AI289" i="16" s="1"/>
  <c r="AN490" i="4" a="1"/>
  <c r="AN490" i="4" s="1"/>
  <c r="AJ277" i="16" s="1"/>
  <c r="AO488" i="4" a="1"/>
  <c r="AO488" i="4" s="1"/>
  <c r="AH278" i="16" s="1"/>
  <c r="AQ488" i="4" a="1"/>
  <c r="AQ488" i="4" s="1"/>
  <c r="AH284" i="16" s="1"/>
  <c r="AU488" i="4" a="1"/>
  <c r="AU488" i="4" s="1"/>
  <c r="AH280" i="16" s="1"/>
  <c r="J573" i="4" l="1"/>
  <c r="BF573" i="4" s="1"/>
  <c r="L573" i="4"/>
  <c r="BH573" i="4" s="1"/>
  <c r="G573" i="4"/>
  <c r="BC573" i="4" s="1"/>
  <c r="M573" i="4"/>
  <c r="BI573" i="4" s="1"/>
  <c r="U574" i="4"/>
  <c r="BQ574" i="4" s="1"/>
  <c r="O573" i="4"/>
  <c r="BK573" i="4" s="1"/>
  <c r="P573" i="4"/>
  <c r="BL573" i="4" s="1"/>
  <c r="T573" i="4"/>
  <c r="BP573" i="4" s="1"/>
  <c r="R573" i="4"/>
  <c r="BN573" i="4" s="1"/>
  <c r="S573" i="4"/>
  <c r="BO573" i="4" s="1"/>
  <c r="Q573" i="4"/>
  <c r="BM573" i="4" s="1"/>
  <c r="K573" i="4"/>
  <c r="BG573" i="4" s="1"/>
  <c r="I573" i="4"/>
  <c r="BE573" i="4" s="1"/>
  <c r="H573" i="4"/>
  <c r="BD573" i="4" s="1"/>
  <c r="AH67" i="16"/>
  <c r="DO27" i="29"/>
  <c r="AG68" i="16"/>
  <c r="DN28" i="29"/>
  <c r="AG65" i="16"/>
  <c r="DN25" i="29"/>
  <c r="AJ66" i="16"/>
  <c r="DQ26" i="29"/>
  <c r="AG75" i="16"/>
  <c r="DN31" i="29"/>
  <c r="AG70" i="16"/>
  <c r="DN33" i="29"/>
  <c r="AI78" i="16"/>
  <c r="DP38" i="29"/>
  <c r="AG74" i="16"/>
  <c r="DN30" i="29"/>
  <c r="AJ72" i="16"/>
  <c r="DQ35" i="29"/>
  <c r="AI71" i="16"/>
  <c r="DP34" i="29"/>
  <c r="AH69" i="16"/>
  <c r="DO32" i="29"/>
  <c r="AG76" i="16"/>
  <c r="DN36" i="29"/>
  <c r="AH73" i="16"/>
  <c r="DO29" i="29"/>
  <c r="AG77" i="16"/>
  <c r="DN37" i="29"/>
  <c r="AM488" i="4" a="1"/>
  <c r="AM488" i="4" s="1"/>
  <c r="AH276" i="16" s="1"/>
  <c r="AP488" i="4" a="1"/>
  <c r="AP488" i="4" s="1"/>
  <c r="AH279" i="16" s="1"/>
  <c r="AY488" i="4" a="1"/>
  <c r="AY488" i="4" s="1"/>
  <c r="AH287" i="16" s="1"/>
  <c r="AX491" i="4" a="1"/>
  <c r="AX491" i="4" s="1"/>
  <c r="AK283" i="16" s="1"/>
  <c r="AV488" i="4" a="1"/>
  <c r="AV488" i="4" s="1"/>
  <c r="AH281" i="16" s="1"/>
  <c r="AR488" i="4" a="1"/>
  <c r="AR488" i="4" s="1"/>
  <c r="AH285" i="16" s="1"/>
  <c r="AS488" i="4" a="1"/>
  <c r="AS488" i="4" s="1"/>
  <c r="AH286" i="16" s="1"/>
  <c r="AO489" i="4" a="1"/>
  <c r="AO489" i="4" s="1"/>
  <c r="AI278" i="16" s="1"/>
  <c r="AW490" i="4" a="1"/>
  <c r="AW490" i="4" s="1"/>
  <c r="AJ282" i="16" s="1"/>
  <c r="AU489" i="4" a="1"/>
  <c r="AU489" i="4" s="1"/>
  <c r="AI280" i="16" s="1"/>
  <c r="AZ488" i="4" a="1"/>
  <c r="AZ488" i="4" s="1"/>
  <c r="AH288" i="16" s="1"/>
  <c r="AQ489" i="4" a="1"/>
  <c r="AQ489" i="4" s="1"/>
  <c r="AI284" i="16" s="1"/>
  <c r="AN491" i="4" a="1"/>
  <c r="AN491" i="4" s="1"/>
  <c r="AK277" i="16" s="1"/>
  <c r="BA490" i="4" a="1"/>
  <c r="BA490" i="4" s="1"/>
  <c r="AJ289" i="16" s="1"/>
  <c r="H574" i="4" l="1"/>
  <c r="BD574" i="4" s="1"/>
  <c r="I574" i="4"/>
  <c r="BE574" i="4" s="1"/>
  <c r="K574" i="4"/>
  <c r="BG574" i="4" s="1"/>
  <c r="Q574" i="4"/>
  <c r="BM574" i="4" s="1"/>
  <c r="S574" i="4"/>
  <c r="BO574" i="4" s="1"/>
  <c r="R574" i="4"/>
  <c r="BN574" i="4" s="1"/>
  <c r="T574" i="4"/>
  <c r="BP574" i="4" s="1"/>
  <c r="P574" i="4"/>
  <c r="BL574" i="4" s="1"/>
  <c r="O574" i="4"/>
  <c r="BK574" i="4" s="1"/>
  <c r="U575" i="4"/>
  <c r="BQ575" i="4" s="1"/>
  <c r="M574" i="4"/>
  <c r="BI574" i="4" s="1"/>
  <c r="G574" i="4"/>
  <c r="BC574" i="4" s="1"/>
  <c r="L574" i="4"/>
  <c r="BH574" i="4" s="1"/>
  <c r="J574" i="4"/>
  <c r="BF574" i="4" s="1"/>
  <c r="AH68" i="16"/>
  <c r="DO28" i="29"/>
  <c r="AH74" i="16"/>
  <c r="DO30" i="29"/>
  <c r="AH65" i="16"/>
  <c r="DO25" i="29"/>
  <c r="AH77" i="16"/>
  <c r="DO37" i="29"/>
  <c r="AH70" i="16"/>
  <c r="DO33" i="29"/>
  <c r="AK66" i="16"/>
  <c r="DR26" i="29"/>
  <c r="AI73" i="16"/>
  <c r="DP29" i="29"/>
  <c r="AH75" i="16"/>
  <c r="DO31" i="29"/>
  <c r="AI69" i="16"/>
  <c r="DP32" i="29"/>
  <c r="AJ71" i="16"/>
  <c r="DQ34" i="29"/>
  <c r="AK72" i="16"/>
  <c r="DR35" i="29"/>
  <c r="AH76" i="16"/>
  <c r="DO36" i="29"/>
  <c r="AI67" i="16"/>
  <c r="DP27" i="29"/>
  <c r="AJ78" i="16"/>
  <c r="DQ38" i="29"/>
  <c r="AM489" i="4" a="1"/>
  <c r="AM489" i="4" s="1"/>
  <c r="AI276" i="16" s="1"/>
  <c r="AP489" i="4" a="1"/>
  <c r="AP489" i="4" s="1"/>
  <c r="AI279" i="16" s="1"/>
  <c r="AY489" i="4" a="1"/>
  <c r="AY489" i="4" s="1"/>
  <c r="AI287" i="16" s="1"/>
  <c r="AV489" i="4" a="1"/>
  <c r="AV489" i="4" s="1"/>
  <c r="AI281" i="16" s="1"/>
  <c r="AS489" i="4" a="1"/>
  <c r="AS489" i="4" s="1"/>
  <c r="AI286" i="16" s="1"/>
  <c r="AR489" i="4" a="1"/>
  <c r="AR489" i="4" s="1"/>
  <c r="AI285" i="16" s="1"/>
  <c r="AX492" i="4" a="1"/>
  <c r="AX492" i="4" s="1"/>
  <c r="AL283" i="16" s="1"/>
  <c r="AN492" i="4" a="1"/>
  <c r="AN492" i="4" s="1"/>
  <c r="AL277" i="16" s="1"/>
  <c r="AZ489" i="4" a="1"/>
  <c r="AZ489" i="4" s="1"/>
  <c r="AI288" i="16" s="1"/>
  <c r="AU490" i="4" a="1"/>
  <c r="AU490" i="4" s="1"/>
  <c r="AJ280" i="16" s="1"/>
  <c r="AQ490" i="4" a="1"/>
  <c r="AQ490" i="4" s="1"/>
  <c r="AJ284" i="16" s="1"/>
  <c r="BA491" i="4" a="1"/>
  <c r="BA491" i="4" s="1"/>
  <c r="AK289" i="16" s="1"/>
  <c r="AW491" i="4" a="1"/>
  <c r="AW491" i="4" s="1"/>
  <c r="AK282" i="16" s="1"/>
  <c r="AO490" i="4" a="1"/>
  <c r="AO490" i="4" s="1"/>
  <c r="AJ278" i="16" s="1"/>
  <c r="J575" i="4" l="1"/>
  <c r="BF575" i="4" s="1"/>
  <c r="L575" i="4"/>
  <c r="BH575" i="4" s="1"/>
  <c r="G575" i="4"/>
  <c r="BC575" i="4" s="1"/>
  <c r="M575" i="4"/>
  <c r="BI575" i="4" s="1"/>
  <c r="U576" i="4"/>
  <c r="BQ576" i="4" s="1"/>
  <c r="O575" i="4"/>
  <c r="BK575" i="4" s="1"/>
  <c r="P575" i="4"/>
  <c r="BL575" i="4" s="1"/>
  <c r="T575" i="4"/>
  <c r="BP575" i="4" s="1"/>
  <c r="R575" i="4"/>
  <c r="BN575" i="4" s="1"/>
  <c r="S575" i="4"/>
  <c r="BO575" i="4" s="1"/>
  <c r="Q575" i="4"/>
  <c r="BM575" i="4" s="1"/>
  <c r="K575" i="4"/>
  <c r="BG575" i="4" s="1"/>
  <c r="I575" i="4"/>
  <c r="BE575" i="4" s="1"/>
  <c r="H575" i="4"/>
  <c r="BD575" i="4" s="1"/>
  <c r="AL72" i="16"/>
  <c r="DS35" i="29"/>
  <c r="AI65" i="16"/>
  <c r="DP25" i="29"/>
  <c r="AK78" i="16"/>
  <c r="DR38" i="29"/>
  <c r="AI74" i="16"/>
  <c r="DP30" i="29"/>
  <c r="AJ73" i="16"/>
  <c r="DQ29" i="29"/>
  <c r="AI75" i="16"/>
  <c r="DP31" i="29"/>
  <c r="AJ69" i="16"/>
  <c r="DQ32" i="29"/>
  <c r="AJ67" i="16"/>
  <c r="DQ27" i="29"/>
  <c r="AI77" i="16"/>
  <c r="DP37" i="29"/>
  <c r="AI70" i="16"/>
  <c r="DP33" i="29"/>
  <c r="AI76" i="16"/>
  <c r="DP36" i="29"/>
  <c r="AL66" i="16"/>
  <c r="DS26" i="29"/>
  <c r="AK71" i="16"/>
  <c r="DR34" i="29"/>
  <c r="AI68" i="16"/>
  <c r="DP28" i="29"/>
  <c r="AM490" i="4" a="1"/>
  <c r="AM490" i="4" s="1"/>
  <c r="AJ276" i="16" s="1"/>
  <c r="AP490" i="4" a="1"/>
  <c r="AP490" i="4" s="1"/>
  <c r="AJ279" i="16" s="1"/>
  <c r="AY490" i="4" a="1"/>
  <c r="AY490" i="4" s="1"/>
  <c r="AJ287" i="16" s="1"/>
  <c r="AX493" i="4" a="1"/>
  <c r="AX493" i="4" s="1"/>
  <c r="AM283" i="16" s="1"/>
  <c r="AR490" i="4" a="1"/>
  <c r="AR490" i="4" s="1"/>
  <c r="AJ285" i="16" s="1"/>
  <c r="AS490" i="4" a="1"/>
  <c r="AS490" i="4" s="1"/>
  <c r="AJ286" i="16" s="1"/>
  <c r="AV490" i="4" a="1"/>
  <c r="AV490" i="4" s="1"/>
  <c r="AJ281" i="16" s="1"/>
  <c r="AU491" i="4" a="1"/>
  <c r="AU491" i="4" s="1"/>
  <c r="AK280" i="16" s="1"/>
  <c r="BA492" i="4" a="1"/>
  <c r="BA492" i="4" s="1"/>
  <c r="AL289" i="16" s="1"/>
  <c r="AO491" i="4" a="1"/>
  <c r="AO491" i="4" s="1"/>
  <c r="AK278" i="16" s="1"/>
  <c r="AW492" i="4" a="1"/>
  <c r="AW492" i="4" s="1"/>
  <c r="AL282" i="16" s="1"/>
  <c r="AZ490" i="4" a="1"/>
  <c r="AZ490" i="4" s="1"/>
  <c r="AJ288" i="16" s="1"/>
  <c r="AN493" i="4" a="1"/>
  <c r="AN493" i="4" s="1"/>
  <c r="AM277" i="16" s="1"/>
  <c r="AQ491" i="4" a="1"/>
  <c r="AQ491" i="4" s="1"/>
  <c r="AK284" i="16" s="1"/>
  <c r="H576" i="4" l="1"/>
  <c r="BD576" i="4" s="1"/>
  <c r="I576" i="4"/>
  <c r="BE576" i="4" s="1"/>
  <c r="K576" i="4"/>
  <c r="BG576" i="4" s="1"/>
  <c r="Q576" i="4"/>
  <c r="BM576" i="4" s="1"/>
  <c r="S576" i="4"/>
  <c r="BO576" i="4" s="1"/>
  <c r="R576" i="4"/>
  <c r="BN576" i="4" s="1"/>
  <c r="T576" i="4"/>
  <c r="BP576" i="4" s="1"/>
  <c r="P576" i="4"/>
  <c r="BL576" i="4" s="1"/>
  <c r="O576" i="4"/>
  <c r="BK576" i="4" s="1"/>
  <c r="U577" i="4"/>
  <c r="BQ577" i="4" s="1"/>
  <c r="M576" i="4"/>
  <c r="BI576" i="4" s="1"/>
  <c r="G576" i="4"/>
  <c r="BC576" i="4" s="1"/>
  <c r="L576" i="4"/>
  <c r="BH576" i="4" s="1"/>
  <c r="J576" i="4"/>
  <c r="BF576" i="4" s="1"/>
  <c r="AJ68" i="16"/>
  <c r="DQ28" i="29"/>
  <c r="AJ77" i="16"/>
  <c r="DQ37" i="29"/>
  <c r="AJ75" i="16"/>
  <c r="DQ31" i="29"/>
  <c r="AJ65" i="16"/>
  <c r="DQ25" i="29"/>
  <c r="AJ70" i="16"/>
  <c r="DQ33" i="29"/>
  <c r="AL71" i="16"/>
  <c r="DS34" i="29"/>
  <c r="AK67" i="16"/>
  <c r="DR27" i="29"/>
  <c r="AJ74" i="16"/>
  <c r="DQ30" i="29"/>
  <c r="AM72" i="16"/>
  <c r="DT35" i="29"/>
  <c r="AL78" i="16"/>
  <c r="DS38" i="29"/>
  <c r="AJ76" i="16"/>
  <c r="DQ36" i="29"/>
  <c r="AK73" i="16"/>
  <c r="DR29" i="29"/>
  <c r="AM66" i="16"/>
  <c r="DT26" i="29"/>
  <c r="AK69" i="16"/>
  <c r="DR32" i="29"/>
  <c r="AM491" i="4" a="1"/>
  <c r="AM491" i="4" s="1"/>
  <c r="AK276" i="16" s="1"/>
  <c r="AP491" i="4" a="1"/>
  <c r="AP491" i="4" s="1"/>
  <c r="AK279" i="16" s="1"/>
  <c r="AY491" i="4" a="1"/>
  <c r="AY491" i="4" s="1"/>
  <c r="AK287" i="16" s="1"/>
  <c r="AS491" i="4" a="1"/>
  <c r="AS491" i="4" s="1"/>
  <c r="AK286" i="16" s="1"/>
  <c r="AV491" i="4" a="1"/>
  <c r="AV491" i="4" s="1"/>
  <c r="AK281" i="16" s="1"/>
  <c r="AR491" i="4" a="1"/>
  <c r="AR491" i="4" s="1"/>
  <c r="AK285" i="16" s="1"/>
  <c r="AX494" i="4" a="1"/>
  <c r="AX494" i="4" s="1"/>
  <c r="AN283" i="16" s="1"/>
  <c r="AN494" i="4" a="1"/>
  <c r="AN494" i="4" s="1"/>
  <c r="AN277" i="16" s="1"/>
  <c r="AZ491" i="4" a="1"/>
  <c r="AZ491" i="4" s="1"/>
  <c r="AK288" i="16" s="1"/>
  <c r="BA493" i="4" a="1"/>
  <c r="BA493" i="4" s="1"/>
  <c r="AM289" i="16" s="1"/>
  <c r="AQ492" i="4" a="1"/>
  <c r="AQ492" i="4" s="1"/>
  <c r="AL284" i="16" s="1"/>
  <c r="AW493" i="4" a="1"/>
  <c r="AW493" i="4" s="1"/>
  <c r="AM282" i="16" s="1"/>
  <c r="AU492" i="4" a="1"/>
  <c r="AU492" i="4" s="1"/>
  <c r="AL280" i="16" s="1"/>
  <c r="AO492" i="4" a="1"/>
  <c r="AO492" i="4" s="1"/>
  <c r="AL278" i="16" s="1"/>
  <c r="J577" i="4" l="1"/>
  <c r="BF577" i="4" s="1"/>
  <c r="L577" i="4"/>
  <c r="BH577" i="4" s="1"/>
  <c r="G577" i="4"/>
  <c r="BC577" i="4" s="1"/>
  <c r="M577" i="4"/>
  <c r="BI577" i="4" s="1"/>
  <c r="U578" i="4"/>
  <c r="BQ578" i="4" s="1"/>
  <c r="O577" i="4"/>
  <c r="BK577" i="4" s="1"/>
  <c r="P577" i="4"/>
  <c r="BL577" i="4" s="1"/>
  <c r="T577" i="4"/>
  <c r="BP577" i="4" s="1"/>
  <c r="R577" i="4"/>
  <c r="BN577" i="4" s="1"/>
  <c r="S577" i="4"/>
  <c r="BO577" i="4" s="1"/>
  <c r="Q577" i="4"/>
  <c r="BM577" i="4" s="1"/>
  <c r="K577" i="4"/>
  <c r="BG577" i="4" s="1"/>
  <c r="I577" i="4"/>
  <c r="BE577" i="4" s="1"/>
  <c r="H577" i="4"/>
  <c r="BD577" i="4" s="1"/>
  <c r="AN72" i="16"/>
  <c r="DU35" i="29"/>
  <c r="AK65" i="16"/>
  <c r="DR25" i="29"/>
  <c r="AK74" i="16"/>
  <c r="DR30" i="29"/>
  <c r="AK70" i="16"/>
  <c r="DR33" i="29"/>
  <c r="AM71" i="16"/>
  <c r="DT34" i="29"/>
  <c r="AL73" i="16"/>
  <c r="DS29" i="29"/>
  <c r="AK75" i="16"/>
  <c r="DR31" i="29"/>
  <c r="AK77" i="16"/>
  <c r="DR37" i="29"/>
  <c r="AN66" i="16"/>
  <c r="DU26" i="29"/>
  <c r="AK76" i="16"/>
  <c r="DR36" i="29"/>
  <c r="AM78" i="16"/>
  <c r="DT38" i="29"/>
  <c r="AL67" i="16"/>
  <c r="DS27" i="29"/>
  <c r="AL69" i="16"/>
  <c r="DS32" i="29"/>
  <c r="AK68" i="16"/>
  <c r="DR28" i="29"/>
  <c r="AM492" i="4" a="1"/>
  <c r="AM492" i="4" s="1"/>
  <c r="AL276" i="16" s="1"/>
  <c r="AP492" i="4" a="1"/>
  <c r="AP492" i="4" s="1"/>
  <c r="AL279" i="16" s="1"/>
  <c r="AY492" i="4" a="1"/>
  <c r="AY492" i="4" s="1"/>
  <c r="AL287" i="16" s="1"/>
  <c r="AV492" i="4" a="1"/>
  <c r="AV492" i="4" s="1"/>
  <c r="AL281" i="16" s="1"/>
  <c r="AR492" i="4" a="1"/>
  <c r="AR492" i="4" s="1"/>
  <c r="AL285" i="16" s="1"/>
  <c r="AX495" i="4" a="1"/>
  <c r="AX495" i="4" s="1"/>
  <c r="AO283" i="16" s="1"/>
  <c r="AS492" i="4" a="1"/>
  <c r="AS492" i="4" s="1"/>
  <c r="AL286" i="16" s="1"/>
  <c r="BA494" i="4" a="1"/>
  <c r="BA494" i="4" s="1"/>
  <c r="AN289" i="16" s="1"/>
  <c r="AQ493" i="4" a="1"/>
  <c r="AQ493" i="4" s="1"/>
  <c r="AM284" i="16" s="1"/>
  <c r="AZ492" i="4" a="1"/>
  <c r="AZ492" i="4" s="1"/>
  <c r="AL288" i="16" s="1"/>
  <c r="AO493" i="4" a="1"/>
  <c r="AO493" i="4" s="1"/>
  <c r="AM278" i="16" s="1"/>
  <c r="AU493" i="4" a="1"/>
  <c r="AU493" i="4" s="1"/>
  <c r="AM280" i="16" s="1"/>
  <c r="AW494" i="4" a="1"/>
  <c r="AW494" i="4" s="1"/>
  <c r="AN282" i="16" s="1"/>
  <c r="AN495" i="4" a="1"/>
  <c r="AN495" i="4" s="1"/>
  <c r="AO277" i="16" s="1"/>
  <c r="H578" i="4" l="1"/>
  <c r="BD578" i="4" s="1"/>
  <c r="I578" i="4"/>
  <c r="BE578" i="4" s="1"/>
  <c r="K578" i="4"/>
  <c r="BG578" i="4" s="1"/>
  <c r="Q578" i="4"/>
  <c r="BM578" i="4" s="1"/>
  <c r="S578" i="4"/>
  <c r="BO578" i="4" s="1"/>
  <c r="R578" i="4"/>
  <c r="BN578" i="4" s="1"/>
  <c r="T578" i="4"/>
  <c r="BP578" i="4" s="1"/>
  <c r="P578" i="4"/>
  <c r="BL578" i="4" s="1"/>
  <c r="O578" i="4"/>
  <c r="BK578" i="4" s="1"/>
  <c r="U579" i="4"/>
  <c r="BQ579" i="4" s="1"/>
  <c r="M578" i="4"/>
  <c r="BI578" i="4" s="1"/>
  <c r="G578" i="4"/>
  <c r="BC578" i="4" s="1"/>
  <c r="L578" i="4"/>
  <c r="BH578" i="4" s="1"/>
  <c r="J578" i="4"/>
  <c r="BF578" i="4" s="1"/>
  <c r="AN71" i="16"/>
  <c r="DU34" i="29"/>
  <c r="AL75" i="16"/>
  <c r="DS31" i="29"/>
  <c r="AM69" i="16"/>
  <c r="DT32" i="29"/>
  <c r="AM67" i="16"/>
  <c r="DT27" i="29"/>
  <c r="AO72" i="16"/>
  <c r="DV35" i="29"/>
  <c r="AL65" i="16"/>
  <c r="DS25" i="29"/>
  <c r="AL74" i="16"/>
  <c r="DS30" i="29"/>
  <c r="AL70" i="16"/>
  <c r="DS33" i="29"/>
  <c r="AM73" i="16"/>
  <c r="DT29" i="29"/>
  <c r="AL76" i="16"/>
  <c r="DS36" i="29"/>
  <c r="AL77" i="16"/>
  <c r="DS37" i="29"/>
  <c r="AO66" i="16"/>
  <c r="DV26" i="29"/>
  <c r="AN78" i="16"/>
  <c r="DU38" i="29"/>
  <c r="AL68" i="16"/>
  <c r="DS28" i="29"/>
  <c r="AM493" i="4" a="1"/>
  <c r="AM493" i="4" s="1"/>
  <c r="AM276" i="16" s="1"/>
  <c r="AP493" i="4" a="1"/>
  <c r="AP493" i="4" s="1"/>
  <c r="AM279" i="16" s="1"/>
  <c r="AY493" i="4" a="1"/>
  <c r="AY493" i="4" s="1"/>
  <c r="AM287" i="16" s="1"/>
  <c r="AS493" i="4" a="1"/>
  <c r="AS493" i="4" s="1"/>
  <c r="AM286" i="16" s="1"/>
  <c r="AX496" i="4" a="1"/>
  <c r="AX496" i="4" s="1"/>
  <c r="AP283" i="16" s="1"/>
  <c r="AR493" i="4" a="1"/>
  <c r="AR493" i="4" s="1"/>
  <c r="AM285" i="16" s="1"/>
  <c r="AV493" i="4" a="1"/>
  <c r="AV493" i="4" s="1"/>
  <c r="AM281" i="16" s="1"/>
  <c r="AW495" i="4" a="1"/>
  <c r="AW495" i="4" s="1"/>
  <c r="AO282" i="16" s="1"/>
  <c r="AU494" i="4" a="1"/>
  <c r="AU494" i="4" s="1"/>
  <c r="AN280" i="16" s="1"/>
  <c r="BA495" i="4" a="1"/>
  <c r="BA495" i="4" s="1"/>
  <c r="AO289" i="16" s="1"/>
  <c r="AN496" i="4" a="1"/>
  <c r="AN496" i="4" s="1"/>
  <c r="AP277" i="16" s="1"/>
  <c r="AO494" i="4" a="1"/>
  <c r="AO494" i="4" s="1"/>
  <c r="AN278" i="16" s="1"/>
  <c r="AZ493" i="4" a="1"/>
  <c r="AZ493" i="4" s="1"/>
  <c r="AM288" i="16" s="1"/>
  <c r="AQ494" i="4" a="1"/>
  <c r="AQ494" i="4" s="1"/>
  <c r="AN284" i="16" s="1"/>
  <c r="J579" i="4" l="1"/>
  <c r="BF579" i="4" s="1"/>
  <c r="L579" i="4"/>
  <c r="BH579" i="4" s="1"/>
  <c r="G579" i="4"/>
  <c r="BC579" i="4" s="1"/>
  <c r="M579" i="4"/>
  <c r="BI579" i="4" s="1"/>
  <c r="U580" i="4"/>
  <c r="BQ580" i="4" s="1"/>
  <c r="O579" i="4"/>
  <c r="BK579" i="4" s="1"/>
  <c r="P579" i="4"/>
  <c r="BL579" i="4" s="1"/>
  <c r="T579" i="4"/>
  <c r="BP579" i="4" s="1"/>
  <c r="R579" i="4"/>
  <c r="BN579" i="4" s="1"/>
  <c r="S579" i="4"/>
  <c r="BO579" i="4" s="1"/>
  <c r="Q579" i="4"/>
  <c r="BM579" i="4" s="1"/>
  <c r="K579" i="4"/>
  <c r="BG579" i="4" s="1"/>
  <c r="I579" i="4"/>
  <c r="BE579" i="4" s="1"/>
  <c r="H579" i="4"/>
  <c r="BD579" i="4" s="1"/>
  <c r="AM77" i="16"/>
  <c r="DT37" i="29"/>
  <c r="AN67" i="16"/>
  <c r="DU27" i="29"/>
  <c r="AM70" i="16"/>
  <c r="DT33" i="29"/>
  <c r="AM68" i="16"/>
  <c r="DT28" i="29"/>
  <c r="AM65" i="16"/>
  <c r="DT25" i="29"/>
  <c r="AP72" i="16"/>
  <c r="DW35" i="29"/>
  <c r="AM74" i="16"/>
  <c r="DT30" i="29"/>
  <c r="AP66" i="16"/>
  <c r="DW26" i="29"/>
  <c r="AO78" i="16"/>
  <c r="DV38" i="29"/>
  <c r="AM75" i="16"/>
  <c r="DT31" i="29"/>
  <c r="AN69" i="16"/>
  <c r="DU32" i="29"/>
  <c r="AN73" i="16"/>
  <c r="DU29" i="29"/>
  <c r="AO71" i="16"/>
  <c r="DV34" i="29"/>
  <c r="AM76" i="16"/>
  <c r="DT36" i="29"/>
  <c r="AM494" i="4" a="1"/>
  <c r="AM494" i="4" s="1"/>
  <c r="AN276" i="16" s="1"/>
  <c r="AP494" i="4" a="1"/>
  <c r="AP494" i="4" s="1"/>
  <c r="AN279" i="16" s="1"/>
  <c r="AY494" i="4" a="1"/>
  <c r="AY494" i="4" s="1"/>
  <c r="AN287" i="16" s="1"/>
  <c r="AR494" i="4" a="1"/>
  <c r="AR494" i="4" s="1"/>
  <c r="AN285" i="16" s="1"/>
  <c r="AS494" i="4" a="1"/>
  <c r="AS494" i="4" s="1"/>
  <c r="AN286" i="16" s="1"/>
  <c r="AV494" i="4" a="1"/>
  <c r="AV494" i="4" s="1"/>
  <c r="AN281" i="16" s="1"/>
  <c r="AX497" i="4" a="1"/>
  <c r="AX497" i="4" s="1"/>
  <c r="BA496" i="4" a="1"/>
  <c r="BA496" i="4" s="1"/>
  <c r="AP289" i="16" s="1"/>
  <c r="AZ494" i="4" a="1"/>
  <c r="AZ494" i="4" s="1"/>
  <c r="AN288" i="16" s="1"/>
  <c r="AU495" i="4" a="1"/>
  <c r="AU495" i="4" s="1"/>
  <c r="AO280" i="16" s="1"/>
  <c r="AO495" i="4" a="1"/>
  <c r="AO495" i="4" s="1"/>
  <c r="AO278" i="16" s="1"/>
  <c r="AN497" i="4" a="1"/>
  <c r="AN497" i="4" s="1"/>
  <c r="AQ495" i="4" a="1"/>
  <c r="AQ495" i="4" s="1"/>
  <c r="AO284" i="16" s="1"/>
  <c r="AW496" i="4" a="1"/>
  <c r="AW496" i="4" s="1"/>
  <c r="AP282" i="16" s="1"/>
  <c r="H580" i="4" l="1"/>
  <c r="BD580" i="4" s="1"/>
  <c r="I580" i="4"/>
  <c r="BE580" i="4" s="1"/>
  <c r="K580" i="4"/>
  <c r="BG580" i="4" s="1"/>
  <c r="Q580" i="4"/>
  <c r="BM580" i="4" s="1"/>
  <c r="S580" i="4"/>
  <c r="BO580" i="4" s="1"/>
  <c r="R580" i="4"/>
  <c r="BN580" i="4" s="1"/>
  <c r="T580" i="4"/>
  <c r="BP580" i="4" s="1"/>
  <c r="P580" i="4"/>
  <c r="BL580" i="4" s="1"/>
  <c r="O580" i="4"/>
  <c r="BK580" i="4" s="1"/>
  <c r="U581" i="4"/>
  <c r="BQ581" i="4" s="1"/>
  <c r="M580" i="4"/>
  <c r="BI580" i="4" s="1"/>
  <c r="G580" i="4"/>
  <c r="BC580" i="4" s="1"/>
  <c r="L580" i="4"/>
  <c r="BH580" i="4" s="1"/>
  <c r="J580" i="4"/>
  <c r="BF580" i="4" s="1"/>
  <c r="M83" i="16"/>
  <c r="AQ66" i="16"/>
  <c r="DX26" i="29"/>
  <c r="AQ277" i="16"/>
  <c r="M294" i="16"/>
  <c r="AN65" i="16"/>
  <c r="DU25" i="29"/>
  <c r="AQ283" i="16"/>
  <c r="M300" i="16"/>
  <c r="AO67" i="16"/>
  <c r="DV27" i="29"/>
  <c r="AN70" i="16"/>
  <c r="DU33" i="29"/>
  <c r="AN75" i="16"/>
  <c r="DU31" i="29"/>
  <c r="AN74" i="16"/>
  <c r="DU30" i="29"/>
  <c r="AO69" i="16"/>
  <c r="DV32" i="29"/>
  <c r="AN77" i="16"/>
  <c r="DU37" i="29"/>
  <c r="AP71" i="16"/>
  <c r="DW34" i="29"/>
  <c r="AN76" i="16"/>
  <c r="DU36" i="29"/>
  <c r="AO73" i="16"/>
  <c r="DV29" i="29"/>
  <c r="AP78" i="16"/>
  <c r="DW38" i="29"/>
  <c r="M89" i="16"/>
  <c r="AQ72" i="16"/>
  <c r="DX35" i="29"/>
  <c r="AN68" i="16"/>
  <c r="DU28" i="29"/>
  <c r="AM495" i="4" a="1"/>
  <c r="AM495" i="4" s="1"/>
  <c r="AO276" i="16" s="1"/>
  <c r="AP495" i="4" a="1"/>
  <c r="AP495" i="4" s="1"/>
  <c r="AO279" i="16" s="1"/>
  <c r="AY495" i="4" a="1"/>
  <c r="AY495" i="4" s="1"/>
  <c r="AO287" i="16" s="1"/>
  <c r="AV495" i="4" a="1"/>
  <c r="AV495" i="4" s="1"/>
  <c r="AO281" i="16" s="1"/>
  <c r="AX498" i="4" a="1"/>
  <c r="AX498" i="4" s="1"/>
  <c r="N300" i="16" s="1"/>
  <c r="AS495" i="4" a="1"/>
  <c r="AS495" i="4" s="1"/>
  <c r="AO286" i="16" s="1"/>
  <c r="AR495" i="4" a="1"/>
  <c r="AR495" i="4" s="1"/>
  <c r="AO285" i="16" s="1"/>
  <c r="AW497" i="4" a="1"/>
  <c r="AW497" i="4" s="1"/>
  <c r="AQ496" i="4" a="1"/>
  <c r="AQ496" i="4" s="1"/>
  <c r="AP284" i="16" s="1"/>
  <c r="AZ495" i="4" a="1"/>
  <c r="AZ495" i="4" s="1"/>
  <c r="AO288" i="16" s="1"/>
  <c r="BA497" i="4" a="1"/>
  <c r="BA497" i="4" s="1"/>
  <c r="AN498" i="4" a="1"/>
  <c r="AN498" i="4" s="1"/>
  <c r="N294" i="16" s="1"/>
  <c r="AO496" i="4" a="1"/>
  <c r="AO496" i="4" s="1"/>
  <c r="AP278" i="16" s="1"/>
  <c r="AU496" i="4" a="1"/>
  <c r="AU496" i="4" s="1"/>
  <c r="AP280" i="16" s="1"/>
  <c r="J581" i="4" l="1"/>
  <c r="BF581" i="4" s="1"/>
  <c r="L581" i="4"/>
  <c r="BH581" i="4" s="1"/>
  <c r="G581" i="4"/>
  <c r="BC581" i="4" s="1"/>
  <c r="M581" i="4"/>
  <c r="BI581" i="4" s="1"/>
  <c r="U582" i="4"/>
  <c r="BQ582" i="4" s="1"/>
  <c r="O581" i="4"/>
  <c r="BK581" i="4" s="1"/>
  <c r="P581" i="4"/>
  <c r="BL581" i="4" s="1"/>
  <c r="T581" i="4"/>
  <c r="BP581" i="4" s="1"/>
  <c r="R581" i="4"/>
  <c r="BN581" i="4" s="1"/>
  <c r="S581" i="4"/>
  <c r="BO581" i="4" s="1"/>
  <c r="Q581" i="4"/>
  <c r="BM581" i="4" s="1"/>
  <c r="K581" i="4"/>
  <c r="BG581" i="4" s="1"/>
  <c r="I581" i="4"/>
  <c r="BE581" i="4" s="1"/>
  <c r="H581" i="4"/>
  <c r="BD581" i="4" s="1"/>
  <c r="AQ78" i="16"/>
  <c r="M95" i="16"/>
  <c r="DX38" i="29"/>
  <c r="N89" i="16"/>
  <c r="DY35" i="29"/>
  <c r="AO77" i="16"/>
  <c r="DV37" i="29"/>
  <c r="AP67" i="16"/>
  <c r="DW27" i="29"/>
  <c r="AP73" i="16"/>
  <c r="DW29" i="29"/>
  <c r="AO70" i="16"/>
  <c r="DV33" i="29"/>
  <c r="AP69" i="16"/>
  <c r="DW32" i="29"/>
  <c r="AO76" i="16"/>
  <c r="DV36" i="29"/>
  <c r="M88" i="16"/>
  <c r="AQ71" i="16"/>
  <c r="DX34" i="29"/>
  <c r="AO68" i="16"/>
  <c r="DV28" i="29"/>
  <c r="N83" i="16"/>
  <c r="DY26" i="29"/>
  <c r="AO74" i="16"/>
  <c r="DV30" i="29"/>
  <c r="AO75" i="16"/>
  <c r="DV31" i="29"/>
  <c r="AO65" i="16"/>
  <c r="DV25" i="29"/>
  <c r="AQ289" i="16"/>
  <c r="M306" i="16"/>
  <c r="AQ282" i="16"/>
  <c r="M299" i="16"/>
  <c r="AM496" i="4" a="1"/>
  <c r="AM496" i="4" s="1"/>
  <c r="AP276" i="16" s="1"/>
  <c r="AP496" i="4" a="1"/>
  <c r="AP496" i="4" s="1"/>
  <c r="AP279" i="16" s="1"/>
  <c r="AY496" i="4" a="1"/>
  <c r="AY496" i="4" s="1"/>
  <c r="AP287" i="16" s="1"/>
  <c r="AV496" i="4" a="1"/>
  <c r="AV496" i="4" s="1"/>
  <c r="AP281" i="16" s="1"/>
  <c r="AR496" i="4" a="1"/>
  <c r="AR496" i="4" s="1"/>
  <c r="AP285" i="16" s="1"/>
  <c r="AS496" i="4" a="1"/>
  <c r="AS496" i="4" s="1"/>
  <c r="AP286" i="16" s="1"/>
  <c r="AX499" i="4" a="1"/>
  <c r="AX499" i="4" s="1"/>
  <c r="O300" i="16" s="1"/>
  <c r="AZ496" i="4" a="1"/>
  <c r="AZ496" i="4" s="1"/>
  <c r="AP288" i="16" s="1"/>
  <c r="AU497" i="4" a="1"/>
  <c r="AU497" i="4" s="1"/>
  <c r="AO497" i="4" a="1"/>
  <c r="AO497" i="4" s="1"/>
  <c r="AQ497" i="4" a="1"/>
  <c r="AQ497" i="4" s="1"/>
  <c r="AN499" i="4" a="1"/>
  <c r="AN499" i="4" s="1"/>
  <c r="O294" i="16" s="1"/>
  <c r="AW498" i="4" a="1"/>
  <c r="AW498" i="4" s="1"/>
  <c r="N299" i="16" s="1"/>
  <c r="BA498" i="4" a="1"/>
  <c r="BA498" i="4" s="1"/>
  <c r="N306" i="16" s="1"/>
  <c r="H582" i="4" l="1"/>
  <c r="BD582" i="4" s="1"/>
  <c r="I582" i="4"/>
  <c r="BE582" i="4" s="1"/>
  <c r="K582" i="4"/>
  <c r="BG582" i="4" s="1"/>
  <c r="Q582" i="4"/>
  <c r="BM582" i="4" s="1"/>
  <c r="S582" i="4"/>
  <c r="BO582" i="4" s="1"/>
  <c r="R582" i="4"/>
  <c r="BN582" i="4" s="1"/>
  <c r="T582" i="4"/>
  <c r="BP582" i="4" s="1"/>
  <c r="P582" i="4"/>
  <c r="BL582" i="4" s="1"/>
  <c r="O582" i="4"/>
  <c r="BK582" i="4" s="1"/>
  <c r="U583" i="4"/>
  <c r="BQ583" i="4" s="1"/>
  <c r="M582" i="4"/>
  <c r="BI582" i="4" s="1"/>
  <c r="G582" i="4"/>
  <c r="BC582" i="4" s="1"/>
  <c r="L582" i="4"/>
  <c r="BH582" i="4" s="1"/>
  <c r="J582" i="4"/>
  <c r="BF582" i="4" s="1"/>
  <c r="AP75" i="16"/>
  <c r="DW31" i="29"/>
  <c r="AP74" i="16"/>
  <c r="DW30" i="29"/>
  <c r="AQ67" i="16"/>
  <c r="M84" i="16"/>
  <c r="DX27" i="29"/>
  <c r="AQ69" i="16"/>
  <c r="M86" i="16"/>
  <c r="DX32" i="29"/>
  <c r="AP70" i="16"/>
  <c r="DW33" i="29"/>
  <c r="M297" i="16"/>
  <c r="AQ280" i="16"/>
  <c r="AP76" i="16"/>
  <c r="DW36" i="29"/>
  <c r="AP68" i="16"/>
  <c r="DW28" i="29"/>
  <c r="AQ278" i="16"/>
  <c r="M295" i="16"/>
  <c r="AP77" i="16"/>
  <c r="DW37" i="29"/>
  <c r="O89" i="16"/>
  <c r="DZ35" i="29"/>
  <c r="O83" i="16"/>
  <c r="DZ26" i="29"/>
  <c r="N95" i="16"/>
  <c r="DY38" i="29"/>
  <c r="N88" i="16"/>
  <c r="DY34" i="29"/>
  <c r="AP65" i="16"/>
  <c r="DW25" i="29"/>
  <c r="M301" i="16"/>
  <c r="AQ284" i="16"/>
  <c r="M90" i="16"/>
  <c r="AQ73" i="16"/>
  <c r="DX29" i="29"/>
  <c r="AM497" i="4" a="1"/>
  <c r="AM497" i="4" s="1"/>
  <c r="AP497" i="4" a="1"/>
  <c r="AP497" i="4" s="1"/>
  <c r="AY497" i="4" a="1"/>
  <c r="AY497" i="4" s="1"/>
  <c r="AS497" i="4" a="1"/>
  <c r="AS497" i="4" s="1"/>
  <c r="AR497" i="4" a="1"/>
  <c r="AR497" i="4" s="1"/>
  <c r="AX500" i="4" a="1"/>
  <c r="AX500" i="4" s="1"/>
  <c r="P300" i="16" s="1"/>
  <c r="AV497" i="4" a="1"/>
  <c r="AV497" i="4" s="1"/>
  <c r="AN500" i="4" a="1"/>
  <c r="AN500" i="4" s="1"/>
  <c r="P294" i="16" s="1"/>
  <c r="AO498" i="4" a="1"/>
  <c r="AO498" i="4" s="1"/>
  <c r="N295" i="16" s="1"/>
  <c r="AU498" i="4" a="1"/>
  <c r="AU498" i="4" s="1"/>
  <c r="N297" i="16" s="1"/>
  <c r="AQ498" i="4" a="1"/>
  <c r="AQ498" i="4" s="1"/>
  <c r="N301" i="16" s="1"/>
  <c r="BA499" i="4" a="1"/>
  <c r="BA499" i="4" s="1"/>
  <c r="O306" i="16" s="1"/>
  <c r="AW499" i="4" a="1"/>
  <c r="AW499" i="4" s="1"/>
  <c r="O299" i="16" s="1"/>
  <c r="AZ497" i="4" a="1"/>
  <c r="AZ497" i="4" s="1"/>
  <c r="J583" i="4" l="1"/>
  <c r="BF583" i="4" s="1"/>
  <c r="L583" i="4"/>
  <c r="BH583" i="4" s="1"/>
  <c r="G583" i="4"/>
  <c r="BC583" i="4" s="1"/>
  <c r="M583" i="4"/>
  <c r="BI583" i="4" s="1"/>
  <c r="U584" i="4"/>
  <c r="BQ584" i="4" s="1"/>
  <c r="O583" i="4"/>
  <c r="BK583" i="4" s="1"/>
  <c r="P583" i="4"/>
  <c r="BL583" i="4" s="1"/>
  <c r="T583" i="4"/>
  <c r="BP583" i="4" s="1"/>
  <c r="R583" i="4"/>
  <c r="BN583" i="4" s="1"/>
  <c r="S583" i="4"/>
  <c r="BO583" i="4" s="1"/>
  <c r="Q583" i="4"/>
  <c r="BM583" i="4" s="1"/>
  <c r="K583" i="4"/>
  <c r="BG583" i="4" s="1"/>
  <c r="I583" i="4"/>
  <c r="BE583" i="4" s="1"/>
  <c r="H583" i="4"/>
  <c r="BD583" i="4" s="1"/>
  <c r="AQ288" i="16"/>
  <c r="M305" i="16"/>
  <c r="N84" i="16"/>
  <c r="DY27" i="29"/>
  <c r="AQ76" i="16"/>
  <c r="M93" i="16"/>
  <c r="DX36" i="29"/>
  <c r="M94" i="16"/>
  <c r="AQ77" i="16"/>
  <c r="DX37" i="29"/>
  <c r="P83" i="16"/>
  <c r="EA26" i="29"/>
  <c r="M304" i="16"/>
  <c r="AQ287" i="16"/>
  <c r="O88" i="16"/>
  <c r="DZ34" i="29"/>
  <c r="AQ279" i="16"/>
  <c r="M296" i="16"/>
  <c r="AQ276" i="16"/>
  <c r="M293" i="16"/>
  <c r="M82" i="16"/>
  <c r="AQ65" i="16"/>
  <c r="DX25" i="29"/>
  <c r="M87" i="16"/>
  <c r="AQ70" i="16"/>
  <c r="DX33" i="29"/>
  <c r="N90" i="16"/>
  <c r="DY29" i="29"/>
  <c r="P89" i="16"/>
  <c r="EA35" i="29"/>
  <c r="M298" i="16"/>
  <c r="AQ281" i="16"/>
  <c r="AQ286" i="16"/>
  <c r="M303" i="16"/>
  <c r="M85" i="16"/>
  <c r="AQ68" i="16"/>
  <c r="DX28" i="29"/>
  <c r="O95" i="16"/>
  <c r="DZ38" i="29"/>
  <c r="N86" i="16"/>
  <c r="DY32" i="29"/>
  <c r="AQ74" i="16"/>
  <c r="M91" i="16"/>
  <c r="DX30" i="29"/>
  <c r="AQ285" i="16"/>
  <c r="M302" i="16"/>
  <c r="AQ75" i="16"/>
  <c r="M92" i="16"/>
  <c r="DX31" i="29"/>
  <c r="AM498" i="4" a="1"/>
  <c r="AM498" i="4" s="1"/>
  <c r="N293" i="16" s="1"/>
  <c r="AP498" i="4" a="1"/>
  <c r="AP498" i="4" s="1"/>
  <c r="N296" i="16" s="1"/>
  <c r="AY498" i="4" a="1"/>
  <c r="AY498" i="4" s="1"/>
  <c r="N304" i="16" s="1"/>
  <c r="AV498" i="4" a="1"/>
  <c r="AV498" i="4" s="1"/>
  <c r="N298" i="16" s="1"/>
  <c r="AX501" i="4" a="1"/>
  <c r="AX501" i="4" s="1"/>
  <c r="Q300" i="16" s="1"/>
  <c r="AR498" i="4" a="1"/>
  <c r="AR498" i="4" s="1"/>
  <c r="N302" i="16" s="1"/>
  <c r="AS498" i="4" a="1"/>
  <c r="AS498" i="4" s="1"/>
  <c r="N303" i="16" s="1"/>
  <c r="AU499" i="4" a="1"/>
  <c r="AU499" i="4" s="1"/>
  <c r="O297" i="16" s="1"/>
  <c r="AO499" i="4" a="1"/>
  <c r="AO499" i="4" s="1"/>
  <c r="O295" i="16" s="1"/>
  <c r="AW500" i="4" a="1"/>
  <c r="AW500" i="4" s="1"/>
  <c r="P299" i="16" s="1"/>
  <c r="BA500" i="4" a="1"/>
  <c r="BA500" i="4" s="1"/>
  <c r="P306" i="16" s="1"/>
  <c r="AZ498" i="4" a="1"/>
  <c r="AZ498" i="4" s="1"/>
  <c r="N305" i="16" s="1"/>
  <c r="AQ499" i="4" a="1"/>
  <c r="AQ499" i="4" s="1"/>
  <c r="O301" i="16" s="1"/>
  <c r="AN501" i="4" a="1"/>
  <c r="AN501" i="4" s="1"/>
  <c r="Q294" i="16" s="1"/>
  <c r="H584" i="4" l="1"/>
  <c r="BD584" i="4" s="1"/>
  <c r="I584" i="4"/>
  <c r="BE584" i="4" s="1"/>
  <c r="K584" i="4"/>
  <c r="BG584" i="4" s="1"/>
  <c r="Q584" i="4"/>
  <c r="BM584" i="4" s="1"/>
  <c r="S584" i="4"/>
  <c r="BO584" i="4" s="1"/>
  <c r="R584" i="4"/>
  <c r="BN584" i="4" s="1"/>
  <c r="T584" i="4"/>
  <c r="BP584" i="4" s="1"/>
  <c r="P584" i="4"/>
  <c r="BL584" i="4" s="1"/>
  <c r="O584" i="4"/>
  <c r="BK584" i="4" s="1"/>
  <c r="U585" i="4"/>
  <c r="BQ585" i="4" s="1"/>
  <c r="M584" i="4"/>
  <c r="BI584" i="4" s="1"/>
  <c r="G584" i="4"/>
  <c r="BC584" i="4" s="1"/>
  <c r="L584" i="4"/>
  <c r="BH584" i="4" s="1"/>
  <c r="J584" i="4"/>
  <c r="BF584" i="4" s="1"/>
  <c r="Q89" i="16"/>
  <c r="EB35" i="29"/>
  <c r="P88" i="16"/>
  <c r="EA34" i="29"/>
  <c r="P95" i="16"/>
  <c r="EA38" i="29"/>
  <c r="O84" i="16"/>
  <c r="DZ27" i="29"/>
  <c r="N87" i="16"/>
  <c r="DY33" i="29"/>
  <c r="Q83" i="16"/>
  <c r="EB26" i="29"/>
  <c r="O86" i="16"/>
  <c r="DZ32" i="29"/>
  <c r="N85" i="16"/>
  <c r="DY28" i="29"/>
  <c r="N93" i="16"/>
  <c r="DY36" i="29"/>
  <c r="O90" i="16"/>
  <c r="DZ29" i="29"/>
  <c r="N92" i="16"/>
  <c r="DY31" i="29"/>
  <c r="N94" i="16"/>
  <c r="DY37" i="29"/>
  <c r="N82" i="16"/>
  <c r="DY25" i="29"/>
  <c r="N91" i="16"/>
  <c r="DY30" i="29"/>
  <c r="AM499" i="4" a="1"/>
  <c r="AM499" i="4" s="1"/>
  <c r="O293" i="16" s="1"/>
  <c r="AP499" i="4" a="1"/>
  <c r="AP499" i="4" s="1"/>
  <c r="O296" i="16" s="1"/>
  <c r="AY499" i="4" a="1"/>
  <c r="AY499" i="4" s="1"/>
  <c r="O304" i="16" s="1"/>
  <c r="AR499" i="4" a="1"/>
  <c r="AR499" i="4" s="1"/>
  <c r="O302" i="16" s="1"/>
  <c r="AX502" i="4" a="1"/>
  <c r="AX502" i="4" s="1"/>
  <c r="R300" i="16" s="1"/>
  <c r="AS499" i="4" a="1"/>
  <c r="AS499" i="4" s="1"/>
  <c r="O303" i="16" s="1"/>
  <c r="AV499" i="4" a="1"/>
  <c r="AV499" i="4" s="1"/>
  <c r="O298" i="16" s="1"/>
  <c r="AQ500" i="4" a="1"/>
  <c r="AQ500" i="4" s="1"/>
  <c r="P301" i="16" s="1"/>
  <c r="AW501" i="4" a="1"/>
  <c r="AW501" i="4" s="1"/>
  <c r="Q299" i="16" s="1"/>
  <c r="AZ499" i="4" a="1"/>
  <c r="AZ499" i="4" s="1"/>
  <c r="O305" i="16" s="1"/>
  <c r="AO500" i="4" a="1"/>
  <c r="AO500" i="4" s="1"/>
  <c r="P295" i="16" s="1"/>
  <c r="BA501" i="4" a="1"/>
  <c r="BA501" i="4" s="1"/>
  <c r="Q306" i="16" s="1"/>
  <c r="AN502" i="4" a="1"/>
  <c r="AN502" i="4" s="1"/>
  <c r="R294" i="16" s="1"/>
  <c r="AU500" i="4" a="1"/>
  <c r="AU500" i="4" s="1"/>
  <c r="P297" i="16" s="1"/>
  <c r="J585" i="4" l="1"/>
  <c r="BF585" i="4" s="1"/>
  <c r="L585" i="4"/>
  <c r="BH585" i="4" s="1"/>
  <c r="G585" i="4"/>
  <c r="BC585" i="4" s="1"/>
  <c r="M585" i="4"/>
  <c r="BI585" i="4" s="1"/>
  <c r="U586" i="4"/>
  <c r="BQ586" i="4" s="1"/>
  <c r="O585" i="4"/>
  <c r="BK585" i="4" s="1"/>
  <c r="P585" i="4"/>
  <c r="BL585" i="4" s="1"/>
  <c r="T585" i="4"/>
  <c r="BP585" i="4" s="1"/>
  <c r="R585" i="4"/>
  <c r="BN585" i="4" s="1"/>
  <c r="S585" i="4"/>
  <c r="BO585" i="4" s="1"/>
  <c r="Q585" i="4"/>
  <c r="BM585" i="4" s="1"/>
  <c r="K585" i="4"/>
  <c r="BG585" i="4" s="1"/>
  <c r="I585" i="4"/>
  <c r="BE585" i="4" s="1"/>
  <c r="H585" i="4"/>
  <c r="BD585" i="4" s="1"/>
  <c r="O92" i="16"/>
  <c r="DZ31" i="29"/>
  <c r="Q95" i="16"/>
  <c r="EB38" i="29"/>
  <c r="O82" i="16"/>
  <c r="DZ25" i="29"/>
  <c r="P84" i="16"/>
  <c r="EA27" i="29"/>
  <c r="R89" i="16"/>
  <c r="EC35" i="29"/>
  <c r="O94" i="16"/>
  <c r="DZ37" i="29"/>
  <c r="P86" i="16"/>
  <c r="EA32" i="29"/>
  <c r="O91" i="16"/>
  <c r="DZ30" i="29"/>
  <c r="Q88" i="16"/>
  <c r="EB34" i="29"/>
  <c r="O93" i="16"/>
  <c r="DZ36" i="29"/>
  <c r="R83" i="16"/>
  <c r="EC26" i="29"/>
  <c r="P90" i="16"/>
  <c r="EA29" i="29"/>
  <c r="O85" i="16"/>
  <c r="DZ28" i="29"/>
  <c r="O87" i="16"/>
  <c r="DZ33" i="29"/>
  <c r="AM500" i="4" a="1"/>
  <c r="AM500" i="4" s="1"/>
  <c r="P293" i="16" s="1"/>
  <c r="AP500" i="4" a="1"/>
  <c r="AP500" i="4" s="1"/>
  <c r="P296" i="16" s="1"/>
  <c r="AY500" i="4" a="1"/>
  <c r="AY500" i="4" s="1"/>
  <c r="P304" i="16" s="1"/>
  <c r="AS500" i="4" a="1"/>
  <c r="AS500" i="4" s="1"/>
  <c r="P303" i="16" s="1"/>
  <c r="AR500" i="4" a="1"/>
  <c r="AR500" i="4" s="1"/>
  <c r="P302" i="16" s="1"/>
  <c r="AV500" i="4" a="1"/>
  <c r="AV500" i="4" s="1"/>
  <c r="P298" i="16" s="1"/>
  <c r="AX503" i="4" a="1"/>
  <c r="AX503" i="4" s="1"/>
  <c r="S300" i="16" s="1"/>
  <c r="AU501" i="4" a="1"/>
  <c r="AU501" i="4" s="1"/>
  <c r="Q297" i="16" s="1"/>
  <c r="AN503" i="4" a="1"/>
  <c r="AN503" i="4" s="1"/>
  <c r="S294" i="16" s="1"/>
  <c r="BA502" i="4" a="1"/>
  <c r="BA502" i="4" s="1"/>
  <c r="R306" i="16" s="1"/>
  <c r="AW502" i="4" a="1"/>
  <c r="AW502" i="4" s="1"/>
  <c r="R299" i="16" s="1"/>
  <c r="AO501" i="4" a="1"/>
  <c r="AO501" i="4" s="1"/>
  <c r="Q295" i="16" s="1"/>
  <c r="AZ500" i="4" a="1"/>
  <c r="AZ500" i="4" s="1"/>
  <c r="P305" i="16" s="1"/>
  <c r="AQ501" i="4" a="1"/>
  <c r="AQ501" i="4" s="1"/>
  <c r="Q301" i="16" s="1"/>
  <c r="H586" i="4" l="1"/>
  <c r="BD586" i="4" s="1"/>
  <c r="I586" i="4"/>
  <c r="BE586" i="4" s="1"/>
  <c r="K586" i="4"/>
  <c r="BG586" i="4" s="1"/>
  <c r="Q586" i="4"/>
  <c r="BM586" i="4" s="1"/>
  <c r="S586" i="4"/>
  <c r="BO586" i="4" s="1"/>
  <c r="R586" i="4"/>
  <c r="BN586" i="4" s="1"/>
  <c r="T586" i="4"/>
  <c r="BP586" i="4" s="1"/>
  <c r="P586" i="4"/>
  <c r="BL586" i="4" s="1"/>
  <c r="O586" i="4"/>
  <c r="BK586" i="4" s="1"/>
  <c r="U587" i="4"/>
  <c r="BQ587" i="4" s="1"/>
  <c r="M586" i="4"/>
  <c r="BI586" i="4" s="1"/>
  <c r="G586" i="4"/>
  <c r="BC586" i="4" s="1"/>
  <c r="L586" i="4"/>
  <c r="BH586" i="4" s="1"/>
  <c r="J586" i="4"/>
  <c r="BF586" i="4" s="1"/>
  <c r="Q84" i="16"/>
  <c r="EB27" i="29"/>
  <c r="S89" i="16"/>
  <c r="ED35" i="29"/>
  <c r="P82" i="16"/>
  <c r="EA25" i="29"/>
  <c r="P94" i="16"/>
  <c r="EA37" i="29"/>
  <c r="R88" i="16"/>
  <c r="EC34" i="29"/>
  <c r="P87" i="16"/>
  <c r="EA33" i="29"/>
  <c r="R95" i="16"/>
  <c r="EC38" i="29"/>
  <c r="P91" i="16"/>
  <c r="EA30" i="29"/>
  <c r="P92" i="16"/>
  <c r="EA31" i="29"/>
  <c r="S83" i="16"/>
  <c r="ED26" i="29"/>
  <c r="Q90" i="16"/>
  <c r="EB29" i="29"/>
  <c r="P93" i="16"/>
  <c r="EA36" i="29"/>
  <c r="Q86" i="16"/>
  <c r="EB32" i="29"/>
  <c r="P85" i="16"/>
  <c r="EA28" i="29"/>
  <c r="AM501" i="4" a="1"/>
  <c r="AM501" i="4" s="1"/>
  <c r="Q293" i="16" s="1"/>
  <c r="AP501" i="4" a="1"/>
  <c r="AP501" i="4" s="1"/>
  <c r="Q296" i="16" s="1"/>
  <c r="AY501" i="4" a="1"/>
  <c r="AY501" i="4" s="1"/>
  <c r="Q304" i="16" s="1"/>
  <c r="AV501" i="4" a="1"/>
  <c r="AV501" i="4" s="1"/>
  <c r="Q298" i="16" s="1"/>
  <c r="AR501" i="4" a="1"/>
  <c r="AR501" i="4" s="1"/>
  <c r="Q302" i="16" s="1"/>
  <c r="AX504" i="4" a="1"/>
  <c r="AX504" i="4" s="1"/>
  <c r="T300" i="16" s="1"/>
  <c r="AS501" i="4" a="1"/>
  <c r="AS501" i="4" s="1"/>
  <c r="Q303" i="16" s="1"/>
  <c r="AN504" i="4" a="1"/>
  <c r="AN504" i="4" s="1"/>
  <c r="T294" i="16" s="1"/>
  <c r="AU502" i="4" a="1"/>
  <c r="AU502" i="4" s="1"/>
  <c r="R297" i="16" s="1"/>
  <c r="BA503" i="4" a="1"/>
  <c r="BA503" i="4" s="1"/>
  <c r="S306" i="16" s="1"/>
  <c r="AO502" i="4" a="1"/>
  <c r="AO502" i="4" s="1"/>
  <c r="R295" i="16" s="1"/>
  <c r="AW503" i="4" a="1"/>
  <c r="AW503" i="4" s="1"/>
  <c r="S299" i="16" s="1"/>
  <c r="AQ502" i="4" a="1"/>
  <c r="AQ502" i="4" s="1"/>
  <c r="R301" i="16" s="1"/>
  <c r="AZ501" i="4" a="1"/>
  <c r="AZ501" i="4" s="1"/>
  <c r="Q305" i="16" s="1"/>
  <c r="J587" i="4" l="1"/>
  <c r="BF587" i="4" s="1"/>
  <c r="L587" i="4"/>
  <c r="BH587" i="4" s="1"/>
  <c r="G587" i="4"/>
  <c r="BC587" i="4" s="1"/>
  <c r="M587" i="4"/>
  <c r="BI587" i="4" s="1"/>
  <c r="U588" i="4"/>
  <c r="BQ588" i="4" s="1"/>
  <c r="O587" i="4"/>
  <c r="BK587" i="4" s="1"/>
  <c r="P587" i="4"/>
  <c r="BL587" i="4" s="1"/>
  <c r="T587" i="4"/>
  <c r="BP587" i="4" s="1"/>
  <c r="R587" i="4"/>
  <c r="BN587" i="4" s="1"/>
  <c r="S587" i="4"/>
  <c r="BO587" i="4" s="1"/>
  <c r="Q587" i="4"/>
  <c r="BM587" i="4" s="1"/>
  <c r="K587" i="4"/>
  <c r="BG587" i="4" s="1"/>
  <c r="I587" i="4"/>
  <c r="BE587" i="4" s="1"/>
  <c r="H587" i="4"/>
  <c r="BD587" i="4" s="1"/>
  <c r="Q85" i="16"/>
  <c r="EB28" i="29"/>
  <c r="Q92" i="16"/>
  <c r="EB31" i="29"/>
  <c r="T89" i="16"/>
  <c r="EE35" i="29"/>
  <c r="Q82" i="16"/>
  <c r="EB25" i="29"/>
  <c r="Q94" i="16"/>
  <c r="EB37" i="29"/>
  <c r="S88" i="16"/>
  <c r="ED34" i="29"/>
  <c r="R84" i="16"/>
  <c r="EC27" i="29"/>
  <c r="Q91" i="16"/>
  <c r="EB30" i="29"/>
  <c r="S95" i="16"/>
  <c r="ED38" i="29"/>
  <c r="R86" i="16"/>
  <c r="EC32" i="29"/>
  <c r="Q87" i="16"/>
  <c r="EB33" i="29"/>
  <c r="T83" i="16"/>
  <c r="EE26" i="29"/>
  <c r="Q93" i="16"/>
  <c r="EB36" i="29"/>
  <c r="R90" i="16"/>
  <c r="EC29" i="29"/>
  <c r="AM502" i="4" a="1"/>
  <c r="AM502" i="4" s="1"/>
  <c r="R293" i="16" s="1"/>
  <c r="AP502" i="4" a="1"/>
  <c r="AP502" i="4" s="1"/>
  <c r="R296" i="16" s="1"/>
  <c r="AY502" i="4" a="1"/>
  <c r="AY502" i="4" s="1"/>
  <c r="R304" i="16" s="1"/>
  <c r="AR502" i="4" a="1"/>
  <c r="AR502" i="4" s="1"/>
  <c r="R302" i="16" s="1"/>
  <c r="AS502" i="4" a="1"/>
  <c r="AS502" i="4" s="1"/>
  <c r="R303" i="16" s="1"/>
  <c r="AX505" i="4" a="1"/>
  <c r="AX505" i="4" s="1"/>
  <c r="U300" i="16" s="1"/>
  <c r="AV502" i="4" a="1"/>
  <c r="AV502" i="4" s="1"/>
  <c r="R298" i="16" s="1"/>
  <c r="AO503" i="4" a="1"/>
  <c r="AO503" i="4" s="1"/>
  <c r="S295" i="16" s="1"/>
  <c r="AZ502" i="4" a="1"/>
  <c r="AZ502" i="4" s="1"/>
  <c r="R305" i="16" s="1"/>
  <c r="BA504" i="4" a="1"/>
  <c r="BA504" i="4" s="1"/>
  <c r="T306" i="16" s="1"/>
  <c r="AQ503" i="4" a="1"/>
  <c r="AQ503" i="4" s="1"/>
  <c r="S301" i="16" s="1"/>
  <c r="AW504" i="4" a="1"/>
  <c r="AW504" i="4" s="1"/>
  <c r="T299" i="16" s="1"/>
  <c r="AU503" i="4" a="1"/>
  <c r="AU503" i="4" s="1"/>
  <c r="S297" i="16" s="1"/>
  <c r="AN505" i="4" a="1"/>
  <c r="AN505" i="4" s="1"/>
  <c r="U294" i="16" s="1"/>
  <c r="O588" i="4" l="1"/>
  <c r="BK588" i="4" s="1"/>
  <c r="H588" i="4"/>
  <c r="BD588" i="4" s="1"/>
  <c r="I588" i="4"/>
  <c r="BE588" i="4" s="1"/>
  <c r="K588" i="4"/>
  <c r="BG588" i="4" s="1"/>
  <c r="Q588" i="4"/>
  <c r="BM588" i="4" s="1"/>
  <c r="S588" i="4"/>
  <c r="BO588" i="4" s="1"/>
  <c r="R588" i="4"/>
  <c r="BN588" i="4" s="1"/>
  <c r="T588" i="4"/>
  <c r="BP588" i="4" s="1"/>
  <c r="P588" i="4"/>
  <c r="BL588" i="4" s="1"/>
  <c r="U589" i="4"/>
  <c r="BQ589" i="4" s="1"/>
  <c r="M588" i="4"/>
  <c r="BI588" i="4" s="1"/>
  <c r="G588" i="4"/>
  <c r="BC588" i="4" s="1"/>
  <c r="L588" i="4"/>
  <c r="BH588" i="4" s="1"/>
  <c r="J588" i="4"/>
  <c r="BF588" i="4" s="1"/>
  <c r="R85" i="16"/>
  <c r="EC28" i="29"/>
  <c r="R82" i="16"/>
  <c r="EC25" i="29"/>
  <c r="U83" i="16"/>
  <c r="EF26" i="29"/>
  <c r="R94" i="16"/>
  <c r="EC37" i="29"/>
  <c r="S86" i="16"/>
  <c r="ED32" i="29"/>
  <c r="R87" i="16"/>
  <c r="EC33" i="29"/>
  <c r="T88" i="16"/>
  <c r="EE34" i="29"/>
  <c r="S90" i="16"/>
  <c r="ED29" i="29"/>
  <c r="U89" i="16"/>
  <c r="EF35" i="29"/>
  <c r="T95" i="16"/>
  <c r="EE38" i="29"/>
  <c r="R92" i="16"/>
  <c r="EC31" i="29"/>
  <c r="R91" i="16"/>
  <c r="EC30" i="29"/>
  <c r="S84" i="16"/>
  <c r="ED27" i="29"/>
  <c r="R93" i="16"/>
  <c r="EC36" i="29"/>
  <c r="AM503" i="4" a="1"/>
  <c r="AM503" i="4" s="1"/>
  <c r="S293" i="16" s="1"/>
  <c r="AP503" i="4" a="1"/>
  <c r="AP503" i="4" s="1"/>
  <c r="S296" i="16" s="1"/>
  <c r="AY503" i="4" a="1"/>
  <c r="AY503" i="4" s="1"/>
  <c r="S304" i="16" s="1"/>
  <c r="AV503" i="4" a="1"/>
  <c r="AV503" i="4" s="1"/>
  <c r="S298" i="16" s="1"/>
  <c r="AS503" i="4" a="1"/>
  <c r="AS503" i="4" s="1"/>
  <c r="S303" i="16" s="1"/>
  <c r="AR503" i="4" a="1"/>
  <c r="AR503" i="4" s="1"/>
  <c r="S302" i="16" s="1"/>
  <c r="AX506" i="4" a="1"/>
  <c r="AX506" i="4" s="1"/>
  <c r="V300" i="16" s="1"/>
  <c r="AU504" i="4" a="1"/>
  <c r="AU504" i="4" s="1"/>
  <c r="T297" i="16" s="1"/>
  <c r="BA505" i="4" a="1"/>
  <c r="BA505" i="4" s="1"/>
  <c r="U306" i="16" s="1"/>
  <c r="AQ504" i="4" a="1"/>
  <c r="AQ504" i="4" s="1"/>
  <c r="T301" i="16" s="1"/>
  <c r="AW505" i="4" a="1"/>
  <c r="AW505" i="4" s="1"/>
  <c r="U299" i="16" s="1"/>
  <c r="AN506" i="4" a="1"/>
  <c r="AN506" i="4" s="1"/>
  <c r="V294" i="16" s="1"/>
  <c r="AZ503" i="4" a="1"/>
  <c r="AZ503" i="4" s="1"/>
  <c r="S305" i="16" s="1"/>
  <c r="AO504" i="4" a="1"/>
  <c r="AO504" i="4" s="1"/>
  <c r="T295" i="16" s="1"/>
  <c r="O589" i="4" l="1"/>
  <c r="BK589" i="4" s="1"/>
  <c r="J589" i="4"/>
  <c r="BF589" i="4" s="1"/>
  <c r="L589" i="4"/>
  <c r="BH589" i="4" s="1"/>
  <c r="G589" i="4"/>
  <c r="BC589" i="4" s="1"/>
  <c r="M589" i="4"/>
  <c r="BI589" i="4" s="1"/>
  <c r="U590" i="4"/>
  <c r="BQ590" i="4" s="1"/>
  <c r="P589" i="4"/>
  <c r="BL589" i="4" s="1"/>
  <c r="T589" i="4"/>
  <c r="BP589" i="4" s="1"/>
  <c r="R589" i="4"/>
  <c r="BN589" i="4" s="1"/>
  <c r="S589" i="4"/>
  <c r="BO589" i="4" s="1"/>
  <c r="Q589" i="4"/>
  <c r="BM589" i="4" s="1"/>
  <c r="K589" i="4"/>
  <c r="BG589" i="4" s="1"/>
  <c r="I589" i="4"/>
  <c r="BE589" i="4" s="1"/>
  <c r="H589" i="4"/>
  <c r="BD589" i="4" s="1"/>
  <c r="S82" i="16"/>
  <c r="ED25" i="29"/>
  <c r="S94" i="16"/>
  <c r="ED37" i="29"/>
  <c r="V89" i="16"/>
  <c r="EG35" i="29"/>
  <c r="U88" i="16"/>
  <c r="EF34" i="29"/>
  <c r="S91" i="16"/>
  <c r="ED30" i="29"/>
  <c r="T86" i="16"/>
  <c r="EE32" i="29"/>
  <c r="V83" i="16"/>
  <c r="EG26" i="29"/>
  <c r="S92" i="16"/>
  <c r="ED31" i="29"/>
  <c r="T90" i="16"/>
  <c r="EE29" i="29"/>
  <c r="S87" i="16"/>
  <c r="ED33" i="29"/>
  <c r="T84" i="16"/>
  <c r="EE27" i="29"/>
  <c r="U95" i="16"/>
  <c r="EF38" i="29"/>
  <c r="S93" i="16"/>
  <c r="ED36" i="29"/>
  <c r="S85" i="16"/>
  <c r="ED28" i="29"/>
  <c r="AM504" i="4" a="1"/>
  <c r="AM504" i="4" s="1"/>
  <c r="T293" i="16" s="1"/>
  <c r="AP504" i="4" a="1"/>
  <c r="AP504" i="4" s="1"/>
  <c r="T296" i="16" s="1"/>
  <c r="AY504" i="4" a="1"/>
  <c r="AY504" i="4" s="1"/>
  <c r="T304" i="16" s="1"/>
  <c r="AV504" i="4" a="1"/>
  <c r="AV504" i="4" s="1"/>
  <c r="T298" i="16" s="1"/>
  <c r="AR504" i="4" a="1"/>
  <c r="AR504" i="4" s="1"/>
  <c r="T302" i="16" s="1"/>
  <c r="AS504" i="4" a="1"/>
  <c r="AS504" i="4" s="1"/>
  <c r="T303" i="16" s="1"/>
  <c r="AX507" i="4" a="1"/>
  <c r="AX507" i="4" s="1"/>
  <c r="W300" i="16" s="1"/>
  <c r="BA506" i="4" a="1"/>
  <c r="BA506" i="4" s="1"/>
  <c r="V306" i="16" s="1"/>
  <c r="AZ504" i="4" a="1"/>
  <c r="AZ504" i="4" s="1"/>
  <c r="T305" i="16" s="1"/>
  <c r="AN507" i="4" a="1"/>
  <c r="AN507" i="4" s="1"/>
  <c r="W294" i="16" s="1"/>
  <c r="AW506" i="4" a="1"/>
  <c r="AW506" i="4" s="1"/>
  <c r="V299" i="16" s="1"/>
  <c r="AO505" i="4" a="1"/>
  <c r="AO505" i="4" s="1"/>
  <c r="U295" i="16" s="1"/>
  <c r="AQ505" i="4" a="1"/>
  <c r="AQ505" i="4" s="1"/>
  <c r="U301" i="16" s="1"/>
  <c r="AU505" i="4" a="1"/>
  <c r="AU505" i="4" s="1"/>
  <c r="U297" i="16" s="1"/>
  <c r="O590" i="4" l="1"/>
  <c r="BK590" i="4" s="1"/>
  <c r="H590" i="4"/>
  <c r="BD590" i="4" s="1"/>
  <c r="I590" i="4"/>
  <c r="BE590" i="4" s="1"/>
  <c r="K590" i="4"/>
  <c r="BG590" i="4" s="1"/>
  <c r="Q590" i="4"/>
  <c r="BM590" i="4" s="1"/>
  <c r="S590" i="4"/>
  <c r="BO590" i="4" s="1"/>
  <c r="R590" i="4"/>
  <c r="BN590" i="4" s="1"/>
  <c r="T590" i="4"/>
  <c r="BP590" i="4" s="1"/>
  <c r="P590" i="4"/>
  <c r="BL590" i="4" s="1"/>
  <c r="U591" i="4"/>
  <c r="BQ591" i="4" s="1"/>
  <c r="M590" i="4"/>
  <c r="BI590" i="4" s="1"/>
  <c r="G590" i="4"/>
  <c r="BC590" i="4" s="1"/>
  <c r="L590" i="4"/>
  <c r="BH590" i="4" s="1"/>
  <c r="J590" i="4"/>
  <c r="BF590" i="4" s="1"/>
  <c r="U84" i="16"/>
  <c r="EF27" i="29"/>
  <c r="T92" i="16"/>
  <c r="EE31" i="29"/>
  <c r="T82" i="16"/>
  <c r="EE25" i="29"/>
  <c r="V95" i="16"/>
  <c r="EG38" i="29"/>
  <c r="U90" i="16"/>
  <c r="EF29" i="29"/>
  <c r="V88" i="16"/>
  <c r="EG34" i="29"/>
  <c r="W83" i="16"/>
  <c r="EH26" i="29"/>
  <c r="T91" i="16"/>
  <c r="EE30" i="29"/>
  <c r="U86" i="16"/>
  <c r="EF32" i="29"/>
  <c r="T94" i="16"/>
  <c r="EE37" i="29"/>
  <c r="T87" i="16"/>
  <c r="EE33" i="29"/>
  <c r="T93" i="16"/>
  <c r="EE36" i="29"/>
  <c r="W89" i="16"/>
  <c r="EH35" i="29"/>
  <c r="T85" i="16"/>
  <c r="EE28" i="29"/>
  <c r="AM505" i="4" a="1"/>
  <c r="AM505" i="4" s="1"/>
  <c r="U293" i="16" s="1"/>
  <c r="AP505" i="4" a="1"/>
  <c r="AP505" i="4" s="1"/>
  <c r="U296" i="16" s="1"/>
  <c r="AY505" i="4" a="1"/>
  <c r="AY505" i="4" s="1"/>
  <c r="U304" i="16" s="1"/>
  <c r="AV505" i="4" a="1"/>
  <c r="AV505" i="4" s="1"/>
  <c r="U298" i="16" s="1"/>
  <c r="AX508" i="4" a="1"/>
  <c r="AX508" i="4" s="1"/>
  <c r="X300" i="16" s="1"/>
  <c r="AS505" i="4" a="1"/>
  <c r="AS505" i="4" s="1"/>
  <c r="U303" i="16" s="1"/>
  <c r="AR505" i="4" a="1"/>
  <c r="AR505" i="4" s="1"/>
  <c r="U302" i="16" s="1"/>
  <c r="AN508" i="4" a="1"/>
  <c r="AN508" i="4" s="1"/>
  <c r="X294" i="16" s="1"/>
  <c r="AO506" i="4" a="1"/>
  <c r="AO506" i="4" s="1"/>
  <c r="V295" i="16" s="1"/>
  <c r="AW507" i="4" a="1"/>
  <c r="AW507" i="4" s="1"/>
  <c r="W299" i="16" s="1"/>
  <c r="AU506" i="4" a="1"/>
  <c r="AU506" i="4" s="1"/>
  <c r="V297" i="16" s="1"/>
  <c r="AZ505" i="4" a="1"/>
  <c r="AZ505" i="4" s="1"/>
  <c r="U305" i="16" s="1"/>
  <c r="AQ506" i="4" a="1"/>
  <c r="AQ506" i="4" s="1"/>
  <c r="V301" i="16" s="1"/>
  <c r="BA507" i="4" a="1"/>
  <c r="BA507" i="4" s="1"/>
  <c r="W306" i="16" s="1"/>
  <c r="T591" i="4" l="1"/>
  <c r="BP591" i="4" s="1"/>
  <c r="R591" i="4"/>
  <c r="BN591" i="4" s="1"/>
  <c r="J591" i="4"/>
  <c r="BF591" i="4" s="1"/>
  <c r="S591" i="4"/>
  <c r="BO591" i="4" s="1"/>
  <c r="L591" i="4"/>
  <c r="BH591" i="4" s="1"/>
  <c r="Q591" i="4"/>
  <c r="BM591" i="4" s="1"/>
  <c r="G591" i="4"/>
  <c r="BC591" i="4" s="1"/>
  <c r="K591" i="4"/>
  <c r="BG591" i="4" s="1"/>
  <c r="M591" i="4"/>
  <c r="BI591" i="4" s="1"/>
  <c r="I591" i="4"/>
  <c r="BE591" i="4" s="1"/>
  <c r="U592" i="4"/>
  <c r="BQ592" i="4" s="1"/>
  <c r="H591" i="4"/>
  <c r="BD591" i="4" s="1"/>
  <c r="O591" i="4"/>
  <c r="BK591" i="4" s="1"/>
  <c r="P591" i="4"/>
  <c r="BL591" i="4" s="1"/>
  <c r="V90" i="16"/>
  <c r="EG29" i="29"/>
  <c r="U94" i="16"/>
  <c r="EF37" i="29"/>
  <c r="U91" i="16"/>
  <c r="EF30" i="29"/>
  <c r="U82" i="16"/>
  <c r="EF25" i="29"/>
  <c r="W88" i="16"/>
  <c r="EH34" i="29"/>
  <c r="U87" i="16"/>
  <c r="EF33" i="29"/>
  <c r="U92" i="16"/>
  <c r="EF31" i="29"/>
  <c r="X89" i="16"/>
  <c r="EI35" i="29"/>
  <c r="W95" i="16"/>
  <c r="EH38" i="29"/>
  <c r="V84" i="16"/>
  <c r="EG27" i="29"/>
  <c r="X83" i="16"/>
  <c r="EI26" i="29"/>
  <c r="U93" i="16"/>
  <c r="EF36" i="29"/>
  <c r="U85" i="16"/>
  <c r="EF28" i="29"/>
  <c r="V86" i="16"/>
  <c r="EG32" i="29"/>
  <c r="AM506" i="4" a="1"/>
  <c r="AM506" i="4" s="1"/>
  <c r="V293" i="16" s="1"/>
  <c r="AP506" i="4" a="1"/>
  <c r="AP506" i="4" s="1"/>
  <c r="V296" i="16" s="1"/>
  <c r="AY506" i="4" a="1"/>
  <c r="AY506" i="4" s="1"/>
  <c r="V304" i="16" s="1"/>
  <c r="AR506" i="4" a="1"/>
  <c r="AR506" i="4" s="1"/>
  <c r="V302" i="16" s="1"/>
  <c r="AS506" i="4" a="1"/>
  <c r="AS506" i="4" s="1"/>
  <c r="V303" i="16" s="1"/>
  <c r="AX509" i="4" a="1"/>
  <c r="AX509" i="4" s="1"/>
  <c r="Y300" i="16" s="1"/>
  <c r="AV506" i="4" a="1"/>
  <c r="AV506" i="4" s="1"/>
  <c r="V298" i="16" s="1"/>
  <c r="AZ506" i="4" a="1"/>
  <c r="AZ506" i="4" s="1"/>
  <c r="V305" i="16" s="1"/>
  <c r="AO507" i="4" a="1"/>
  <c r="AO507" i="4" s="1"/>
  <c r="W295" i="16" s="1"/>
  <c r="AU507" i="4" a="1"/>
  <c r="AU507" i="4" s="1"/>
  <c r="W297" i="16" s="1"/>
  <c r="BA508" i="4" a="1"/>
  <c r="BA508" i="4" s="1"/>
  <c r="X306" i="16" s="1"/>
  <c r="AW508" i="4" a="1"/>
  <c r="AW508" i="4" s="1"/>
  <c r="X299" i="16" s="1"/>
  <c r="AQ507" i="4" a="1"/>
  <c r="AQ507" i="4" s="1"/>
  <c r="W301" i="16" s="1"/>
  <c r="AN509" i="4" a="1"/>
  <c r="AN509" i="4" s="1"/>
  <c r="Y294" i="16" s="1"/>
  <c r="K592" i="4" l="1"/>
  <c r="BG592" i="4" s="1"/>
  <c r="G592" i="4"/>
  <c r="BC592" i="4" s="1"/>
  <c r="P592" i="4"/>
  <c r="BL592" i="4" s="1"/>
  <c r="Q592" i="4"/>
  <c r="BM592" i="4" s="1"/>
  <c r="O592" i="4"/>
  <c r="BK592" i="4" s="1"/>
  <c r="L592" i="4"/>
  <c r="BH592" i="4" s="1"/>
  <c r="H592" i="4"/>
  <c r="BD592" i="4" s="1"/>
  <c r="S592" i="4"/>
  <c r="BO592" i="4" s="1"/>
  <c r="U593" i="4"/>
  <c r="BQ593" i="4" s="1"/>
  <c r="J592" i="4"/>
  <c r="BF592" i="4" s="1"/>
  <c r="I592" i="4"/>
  <c r="BE592" i="4" s="1"/>
  <c r="R592" i="4"/>
  <c r="BN592" i="4" s="1"/>
  <c r="M592" i="4"/>
  <c r="BI592" i="4" s="1"/>
  <c r="T592" i="4"/>
  <c r="BP592" i="4" s="1"/>
  <c r="V87" i="16"/>
  <c r="EG33" i="29"/>
  <c r="V82" i="16"/>
  <c r="EG25" i="29"/>
  <c r="X88" i="16"/>
  <c r="EI34" i="29"/>
  <c r="X95" i="16"/>
  <c r="EI38" i="29"/>
  <c r="Y89" i="16"/>
  <c r="EJ35" i="29"/>
  <c r="W90" i="16"/>
  <c r="EH29" i="29"/>
  <c r="W86" i="16"/>
  <c r="EH32" i="29"/>
  <c r="V92" i="16"/>
  <c r="EG31" i="29"/>
  <c r="V91" i="16"/>
  <c r="EG30" i="29"/>
  <c r="W84" i="16"/>
  <c r="EH27" i="29"/>
  <c r="V94" i="16"/>
  <c r="EG37" i="29"/>
  <c r="V93" i="16"/>
  <c r="EG36" i="29"/>
  <c r="Y83" i="16"/>
  <c r="EJ26" i="29"/>
  <c r="V85" i="16"/>
  <c r="EG28" i="29"/>
  <c r="AM507" i="4" a="1"/>
  <c r="AM507" i="4" s="1"/>
  <c r="W293" i="16" s="1"/>
  <c r="AP507" i="4" a="1"/>
  <c r="AP507" i="4" s="1"/>
  <c r="W296" i="16" s="1"/>
  <c r="AY507" i="4" a="1"/>
  <c r="AY507" i="4" s="1"/>
  <c r="W304" i="16" s="1"/>
  <c r="AV507" i="4" a="1"/>
  <c r="AV507" i="4" s="1"/>
  <c r="W298" i="16" s="1"/>
  <c r="AX510" i="4" a="1"/>
  <c r="AX510" i="4" s="1"/>
  <c r="Z300" i="16" s="1"/>
  <c r="AR507" i="4" a="1"/>
  <c r="AR507" i="4" s="1"/>
  <c r="W302" i="16" s="1"/>
  <c r="AS507" i="4" a="1"/>
  <c r="AS507" i="4" s="1"/>
  <c r="W303" i="16" s="1"/>
  <c r="AW509" i="4" a="1"/>
  <c r="AW509" i="4" s="1"/>
  <c r="Y299" i="16" s="1"/>
  <c r="BA509" i="4" a="1"/>
  <c r="BA509" i="4" s="1"/>
  <c r="Y306" i="16" s="1"/>
  <c r="AO508" i="4" a="1"/>
  <c r="AO508" i="4" s="1"/>
  <c r="X295" i="16" s="1"/>
  <c r="AZ507" i="4" a="1"/>
  <c r="AZ507" i="4" s="1"/>
  <c r="W305" i="16" s="1"/>
  <c r="AU508" i="4" a="1"/>
  <c r="AU508" i="4" s="1"/>
  <c r="X297" i="16" s="1"/>
  <c r="AN510" i="4" a="1"/>
  <c r="AN510" i="4" s="1"/>
  <c r="Z294" i="16" s="1"/>
  <c r="AQ508" i="4" a="1"/>
  <c r="AQ508" i="4" s="1"/>
  <c r="X301" i="16" s="1"/>
  <c r="S593" i="4" l="1"/>
  <c r="BO593" i="4" s="1"/>
  <c r="H593" i="4"/>
  <c r="BD593" i="4" s="1"/>
  <c r="T593" i="4"/>
  <c r="BP593" i="4" s="1"/>
  <c r="L593" i="4"/>
  <c r="BH593" i="4" s="1"/>
  <c r="O593" i="4"/>
  <c r="BK593" i="4" s="1"/>
  <c r="M593" i="4"/>
  <c r="BI593" i="4" s="1"/>
  <c r="R593" i="4"/>
  <c r="BN593" i="4" s="1"/>
  <c r="Q593" i="4"/>
  <c r="BM593" i="4" s="1"/>
  <c r="I593" i="4"/>
  <c r="BE593" i="4" s="1"/>
  <c r="P593" i="4"/>
  <c r="BL593" i="4" s="1"/>
  <c r="J593" i="4"/>
  <c r="BF593" i="4" s="1"/>
  <c r="G593" i="4"/>
  <c r="BC593" i="4" s="1"/>
  <c r="U594" i="4"/>
  <c r="BQ594" i="4" s="1"/>
  <c r="K593" i="4"/>
  <c r="BG593" i="4" s="1"/>
  <c r="W85" i="16"/>
  <c r="EH28" i="29"/>
  <c r="W82" i="16"/>
  <c r="EH25" i="29"/>
  <c r="W91" i="16"/>
  <c r="EH30" i="29"/>
  <c r="Z83" i="16"/>
  <c r="EK26" i="29"/>
  <c r="Y88" i="16"/>
  <c r="EJ34" i="29"/>
  <c r="X86" i="16"/>
  <c r="EI32" i="29"/>
  <c r="W92" i="16"/>
  <c r="EH31" i="29"/>
  <c r="W94" i="16"/>
  <c r="EH37" i="29"/>
  <c r="Z89" i="16"/>
  <c r="EK35" i="29"/>
  <c r="X84" i="16"/>
  <c r="EI27" i="29"/>
  <c r="W87" i="16"/>
  <c r="EH33" i="29"/>
  <c r="W93" i="16"/>
  <c r="EH36" i="29"/>
  <c r="X90" i="16"/>
  <c r="EI29" i="29"/>
  <c r="Y95" i="16"/>
  <c r="EJ38" i="29"/>
  <c r="AM508" i="4" a="1"/>
  <c r="AM508" i="4" s="1"/>
  <c r="X293" i="16" s="1"/>
  <c r="AP508" i="4" a="1"/>
  <c r="AP508" i="4" s="1"/>
  <c r="X296" i="16" s="1"/>
  <c r="AY508" i="4" a="1"/>
  <c r="AY508" i="4" s="1"/>
  <c r="X304" i="16" s="1"/>
  <c r="AS508" i="4" a="1"/>
  <c r="AS508" i="4" s="1"/>
  <c r="X303" i="16" s="1"/>
  <c r="AX511" i="4" a="1"/>
  <c r="AX511" i="4" s="1"/>
  <c r="AA300" i="16" s="1"/>
  <c r="AR508" i="4" a="1"/>
  <c r="AR508" i="4" s="1"/>
  <c r="X302" i="16" s="1"/>
  <c r="AV508" i="4" a="1"/>
  <c r="AV508" i="4" s="1"/>
  <c r="X298" i="16" s="1"/>
  <c r="AQ509" i="4" a="1"/>
  <c r="AQ509" i="4" s="1"/>
  <c r="Y301" i="16" s="1"/>
  <c r="AO509" i="4" a="1"/>
  <c r="AO509" i="4" s="1"/>
  <c r="Y295" i="16" s="1"/>
  <c r="AU509" i="4" a="1"/>
  <c r="AU509" i="4" s="1"/>
  <c r="Y297" i="16" s="1"/>
  <c r="BA510" i="4" a="1"/>
  <c r="BA510" i="4" s="1"/>
  <c r="Z306" i="16" s="1"/>
  <c r="AW510" i="4" a="1"/>
  <c r="AW510" i="4" s="1"/>
  <c r="Z299" i="16" s="1"/>
  <c r="AN511" i="4" a="1"/>
  <c r="AN511" i="4" s="1"/>
  <c r="AA294" i="16" s="1"/>
  <c r="AZ508" i="4" a="1"/>
  <c r="AZ508" i="4" s="1"/>
  <c r="X305" i="16" s="1"/>
  <c r="Q594" i="4" l="1"/>
  <c r="BM594" i="4" s="1"/>
  <c r="R594" i="4"/>
  <c r="BN594" i="4" s="1"/>
  <c r="M594" i="4"/>
  <c r="BI594" i="4" s="1"/>
  <c r="K594" i="4"/>
  <c r="BG594" i="4" s="1"/>
  <c r="U595" i="4"/>
  <c r="BQ595" i="4" s="1"/>
  <c r="O594" i="4"/>
  <c r="BK594" i="4" s="1"/>
  <c r="G594" i="4"/>
  <c r="BC594" i="4" s="1"/>
  <c r="L594" i="4"/>
  <c r="BH594" i="4" s="1"/>
  <c r="T594" i="4"/>
  <c r="BP594" i="4" s="1"/>
  <c r="J594" i="4"/>
  <c r="BF594" i="4" s="1"/>
  <c r="P594" i="4"/>
  <c r="BL594" i="4" s="1"/>
  <c r="H594" i="4"/>
  <c r="BD594" i="4" s="1"/>
  <c r="I594" i="4"/>
  <c r="BE594" i="4" s="1"/>
  <c r="S594" i="4"/>
  <c r="BO594" i="4" s="1"/>
  <c r="Z88" i="16"/>
  <c r="EK34" i="29"/>
  <c r="X82" i="16"/>
  <c r="EI25" i="29"/>
  <c r="X91" i="16"/>
  <c r="EI30" i="29"/>
  <c r="Z95" i="16"/>
  <c r="EK38" i="29"/>
  <c r="AA89" i="16"/>
  <c r="EL35" i="29"/>
  <c r="Y86" i="16"/>
  <c r="EJ32" i="29"/>
  <c r="X92" i="16"/>
  <c r="EI31" i="29"/>
  <c r="X94" i="16"/>
  <c r="EI37" i="29"/>
  <c r="Y84" i="16"/>
  <c r="EJ27" i="29"/>
  <c r="X93" i="16"/>
  <c r="EI36" i="29"/>
  <c r="Y90" i="16"/>
  <c r="EJ29" i="29"/>
  <c r="AA83" i="16"/>
  <c r="EL26" i="29"/>
  <c r="X87" i="16"/>
  <c r="EI33" i="29"/>
  <c r="X85" i="16"/>
  <c r="EI28" i="29"/>
  <c r="AM509" i="4" a="1"/>
  <c r="AM509" i="4" s="1"/>
  <c r="Y293" i="16" s="1"/>
  <c r="AP509" i="4" a="1"/>
  <c r="AP509" i="4" s="1"/>
  <c r="Y296" i="16" s="1"/>
  <c r="AY509" i="4" a="1"/>
  <c r="AY509" i="4" s="1"/>
  <c r="Y304" i="16" s="1"/>
  <c r="AR509" i="4" a="1"/>
  <c r="AR509" i="4" s="1"/>
  <c r="Y302" i="16" s="1"/>
  <c r="AV509" i="4" a="1"/>
  <c r="AV509" i="4" s="1"/>
  <c r="Y298" i="16" s="1"/>
  <c r="AX512" i="4" a="1"/>
  <c r="AX512" i="4" s="1"/>
  <c r="AB300" i="16" s="1"/>
  <c r="AS509" i="4" a="1"/>
  <c r="AS509" i="4" s="1"/>
  <c r="Y303" i="16" s="1"/>
  <c r="AZ509" i="4" a="1"/>
  <c r="AZ509" i="4" s="1"/>
  <c r="Y305" i="16" s="1"/>
  <c r="AO510" i="4" a="1"/>
  <c r="AO510" i="4" s="1"/>
  <c r="Z295" i="16" s="1"/>
  <c r="AQ510" i="4" a="1"/>
  <c r="AQ510" i="4" s="1"/>
  <c r="Z301" i="16" s="1"/>
  <c r="AN512" i="4" a="1"/>
  <c r="AN512" i="4" s="1"/>
  <c r="AB294" i="16" s="1"/>
  <c r="AW511" i="4" a="1"/>
  <c r="AW511" i="4" s="1"/>
  <c r="AA299" i="16" s="1"/>
  <c r="BA511" i="4" a="1"/>
  <c r="BA511" i="4" s="1"/>
  <c r="AA306" i="16" s="1"/>
  <c r="AU510" i="4" a="1"/>
  <c r="AU510" i="4" s="1"/>
  <c r="Z297" i="16" s="1"/>
  <c r="L595" i="4" l="1"/>
  <c r="BH595" i="4" s="1"/>
  <c r="G595" i="4"/>
  <c r="BC595" i="4" s="1"/>
  <c r="O595" i="4"/>
  <c r="BK595" i="4" s="1"/>
  <c r="S595" i="4"/>
  <c r="BO595" i="4" s="1"/>
  <c r="I595" i="4"/>
  <c r="BE595" i="4" s="1"/>
  <c r="U596" i="4"/>
  <c r="BQ596" i="4" s="1"/>
  <c r="H595" i="4"/>
  <c r="BD595" i="4" s="1"/>
  <c r="K595" i="4"/>
  <c r="BG595" i="4" s="1"/>
  <c r="P595" i="4"/>
  <c r="BL595" i="4" s="1"/>
  <c r="M595" i="4"/>
  <c r="BI595" i="4" s="1"/>
  <c r="J595" i="4"/>
  <c r="BF595" i="4" s="1"/>
  <c r="R595" i="4"/>
  <c r="BN595" i="4" s="1"/>
  <c r="T595" i="4"/>
  <c r="BP595" i="4" s="1"/>
  <c r="Q595" i="4"/>
  <c r="BM595" i="4" s="1"/>
  <c r="Y82" i="16"/>
  <c r="EJ25" i="29"/>
  <c r="AA88" i="16"/>
  <c r="EL34" i="29"/>
  <c r="Y92" i="16"/>
  <c r="EJ31" i="29"/>
  <c r="AB89" i="16"/>
  <c r="EM35" i="29"/>
  <c r="AB83" i="16"/>
  <c r="EM26" i="29"/>
  <c r="Z90" i="16"/>
  <c r="EK29" i="29"/>
  <c r="Y91" i="16"/>
  <c r="EJ30" i="29"/>
  <c r="Y87" i="16"/>
  <c r="EJ33" i="29"/>
  <c r="Z86" i="16"/>
  <c r="EK32" i="29"/>
  <c r="Z84" i="16"/>
  <c r="EK27" i="29"/>
  <c r="Y93" i="16"/>
  <c r="EJ36" i="29"/>
  <c r="AA95" i="16"/>
  <c r="EL38" i="29"/>
  <c r="Y94" i="16"/>
  <c r="EJ37" i="29"/>
  <c r="Y85" i="16"/>
  <c r="EJ28" i="29"/>
  <c r="AM510" i="4" a="1"/>
  <c r="AM510" i="4" s="1"/>
  <c r="Z293" i="16" s="1"/>
  <c r="AP510" i="4" a="1"/>
  <c r="AP510" i="4" s="1"/>
  <c r="Z296" i="16" s="1"/>
  <c r="AY510" i="4" a="1"/>
  <c r="AY510" i="4" s="1"/>
  <c r="Z304" i="16" s="1"/>
  <c r="AX513" i="4" a="1"/>
  <c r="AX513" i="4" s="1"/>
  <c r="AC300" i="16" s="1"/>
  <c r="AV510" i="4" a="1"/>
  <c r="AV510" i="4" s="1"/>
  <c r="Z298" i="16" s="1"/>
  <c r="AS510" i="4" a="1"/>
  <c r="AS510" i="4" s="1"/>
  <c r="Z303" i="16" s="1"/>
  <c r="AR510" i="4" a="1"/>
  <c r="AR510" i="4" s="1"/>
  <c r="Z302" i="16" s="1"/>
  <c r="AQ511" i="4" a="1"/>
  <c r="AQ511" i="4" s="1"/>
  <c r="AA301" i="16" s="1"/>
  <c r="AW512" i="4" a="1"/>
  <c r="AW512" i="4" s="1"/>
  <c r="AB299" i="16" s="1"/>
  <c r="AZ510" i="4" a="1"/>
  <c r="AZ510" i="4" s="1"/>
  <c r="Z305" i="16" s="1"/>
  <c r="AN513" i="4" a="1"/>
  <c r="AN513" i="4" s="1"/>
  <c r="AC294" i="16" s="1"/>
  <c r="AU511" i="4" a="1"/>
  <c r="AU511" i="4" s="1"/>
  <c r="AA297" i="16" s="1"/>
  <c r="BA512" i="4" a="1"/>
  <c r="BA512" i="4" s="1"/>
  <c r="AB306" i="16" s="1"/>
  <c r="AO511" i="4" a="1"/>
  <c r="AO511" i="4" s="1"/>
  <c r="AA295" i="16" s="1"/>
  <c r="K596" i="4" l="1"/>
  <c r="BG596" i="4" s="1"/>
  <c r="H596" i="4"/>
  <c r="BD596" i="4" s="1"/>
  <c r="Q596" i="4"/>
  <c r="BM596" i="4" s="1"/>
  <c r="U597" i="4"/>
  <c r="BQ597" i="4" s="1"/>
  <c r="I596" i="4"/>
  <c r="BE596" i="4" s="1"/>
  <c r="T596" i="4"/>
  <c r="BP596" i="4" s="1"/>
  <c r="R596" i="4"/>
  <c r="BN596" i="4" s="1"/>
  <c r="S596" i="4"/>
  <c r="BO596" i="4" s="1"/>
  <c r="J596" i="4"/>
  <c r="BF596" i="4" s="1"/>
  <c r="O596" i="4"/>
  <c r="BK596" i="4" s="1"/>
  <c r="M596" i="4"/>
  <c r="BI596" i="4" s="1"/>
  <c r="G596" i="4"/>
  <c r="BC596" i="4" s="1"/>
  <c r="P596" i="4"/>
  <c r="BL596" i="4" s="1"/>
  <c r="L596" i="4"/>
  <c r="BH596" i="4" s="1"/>
  <c r="AA86" i="16"/>
  <c r="EL32" i="29"/>
  <c r="Z91" i="16"/>
  <c r="EK30" i="29"/>
  <c r="Z92" i="16"/>
  <c r="EK31" i="29"/>
  <c r="Z82" i="16"/>
  <c r="EK25" i="29"/>
  <c r="AC83" i="16"/>
  <c r="EN26" i="29"/>
  <c r="AC89" i="16"/>
  <c r="EN35" i="29"/>
  <c r="Z94" i="16"/>
  <c r="EK37" i="29"/>
  <c r="Z87" i="16"/>
  <c r="EK33" i="29"/>
  <c r="AB88" i="16"/>
  <c r="EM34" i="29"/>
  <c r="AA84" i="16"/>
  <c r="EL27" i="29"/>
  <c r="AA90" i="16"/>
  <c r="EL29" i="29"/>
  <c r="Z93" i="16"/>
  <c r="EK36" i="29"/>
  <c r="AB95" i="16"/>
  <c r="EM38" i="29"/>
  <c r="Z85" i="16"/>
  <c r="EK28" i="29"/>
  <c r="AM511" i="4" a="1"/>
  <c r="AM511" i="4" s="1"/>
  <c r="AA293" i="16" s="1"/>
  <c r="AP511" i="4" a="1"/>
  <c r="AP511" i="4" s="1"/>
  <c r="AA296" i="16" s="1"/>
  <c r="AY511" i="4" a="1"/>
  <c r="AY511" i="4" s="1"/>
  <c r="AA304" i="16" s="1"/>
  <c r="AR511" i="4" a="1"/>
  <c r="AR511" i="4" s="1"/>
  <c r="AA302" i="16" s="1"/>
  <c r="AS511" i="4" a="1"/>
  <c r="AS511" i="4" s="1"/>
  <c r="AA303" i="16" s="1"/>
  <c r="AV511" i="4" a="1"/>
  <c r="AV511" i="4" s="1"/>
  <c r="AA298" i="16" s="1"/>
  <c r="AX514" i="4" a="1"/>
  <c r="AX514" i="4" s="1"/>
  <c r="AD300" i="16" s="1"/>
  <c r="AU512" i="4" a="1"/>
  <c r="AU512" i="4" s="1"/>
  <c r="AB297" i="16" s="1"/>
  <c r="AZ511" i="4" a="1"/>
  <c r="AZ511" i="4" s="1"/>
  <c r="AA305" i="16" s="1"/>
  <c r="AN514" i="4" a="1"/>
  <c r="AN514" i="4" s="1"/>
  <c r="AD294" i="16" s="1"/>
  <c r="AO512" i="4" a="1"/>
  <c r="AO512" i="4" s="1"/>
  <c r="AB295" i="16" s="1"/>
  <c r="AW513" i="4" a="1"/>
  <c r="AW513" i="4" s="1"/>
  <c r="AC299" i="16" s="1"/>
  <c r="BA513" i="4" a="1"/>
  <c r="BA513" i="4" s="1"/>
  <c r="AC306" i="16" s="1"/>
  <c r="AQ512" i="4" a="1"/>
  <c r="AQ512" i="4" s="1"/>
  <c r="AB301" i="16" s="1"/>
  <c r="S597" i="4" l="1"/>
  <c r="BO597" i="4" s="1"/>
  <c r="R597" i="4"/>
  <c r="BN597" i="4" s="1"/>
  <c r="L597" i="4"/>
  <c r="BH597" i="4" s="1"/>
  <c r="T597" i="4"/>
  <c r="BP597" i="4" s="1"/>
  <c r="I597" i="4"/>
  <c r="BE597" i="4" s="1"/>
  <c r="P597" i="4"/>
  <c r="BL597" i="4" s="1"/>
  <c r="G597" i="4"/>
  <c r="BC597" i="4" s="1"/>
  <c r="U598" i="4"/>
  <c r="BQ598" i="4" s="1"/>
  <c r="M597" i="4"/>
  <c r="BI597" i="4" s="1"/>
  <c r="Q597" i="4"/>
  <c r="BM597" i="4" s="1"/>
  <c r="O597" i="4"/>
  <c r="BK597" i="4" s="1"/>
  <c r="H597" i="4"/>
  <c r="BD597" i="4" s="1"/>
  <c r="J597" i="4"/>
  <c r="BF597" i="4" s="1"/>
  <c r="K597" i="4"/>
  <c r="BG597" i="4" s="1"/>
  <c r="AD89" i="16"/>
  <c r="EO35" i="29"/>
  <c r="AA87" i="16"/>
  <c r="EL33" i="29"/>
  <c r="AA82" i="16"/>
  <c r="EL25" i="29"/>
  <c r="AD83" i="16"/>
  <c r="EO26" i="29"/>
  <c r="AA92" i="16"/>
  <c r="EL31" i="29"/>
  <c r="AC88" i="16"/>
  <c r="EN34" i="29"/>
  <c r="AB84" i="16"/>
  <c r="EM27" i="29"/>
  <c r="AA91" i="16"/>
  <c r="EL30" i="29"/>
  <c r="AA94" i="16"/>
  <c r="EL37" i="29"/>
  <c r="AB90" i="16"/>
  <c r="EM29" i="29"/>
  <c r="AA93" i="16"/>
  <c r="EL36" i="29"/>
  <c r="AC95" i="16"/>
  <c r="EN38" i="29"/>
  <c r="AB86" i="16"/>
  <c r="EM32" i="29"/>
  <c r="AA85" i="16"/>
  <c r="EL28" i="29"/>
  <c r="AM512" i="4" a="1"/>
  <c r="AM512" i="4" s="1"/>
  <c r="AB293" i="16" s="1"/>
  <c r="AP512" i="4" a="1"/>
  <c r="AP512" i="4" s="1"/>
  <c r="AB296" i="16" s="1"/>
  <c r="AY512" i="4" a="1"/>
  <c r="AY512" i="4" s="1"/>
  <c r="AB304" i="16" s="1"/>
  <c r="AS512" i="4" a="1"/>
  <c r="AS512" i="4" s="1"/>
  <c r="AB303" i="16" s="1"/>
  <c r="AR512" i="4" a="1"/>
  <c r="AR512" i="4" s="1"/>
  <c r="AB302" i="16" s="1"/>
  <c r="AV512" i="4" a="1"/>
  <c r="AV512" i="4" s="1"/>
  <c r="AB298" i="16" s="1"/>
  <c r="AX515" i="4" a="1"/>
  <c r="AX515" i="4" s="1"/>
  <c r="AE300" i="16" s="1"/>
  <c r="BA514" i="4" a="1"/>
  <c r="BA514" i="4" s="1"/>
  <c r="AD306" i="16" s="1"/>
  <c r="AZ512" i="4" a="1"/>
  <c r="AZ512" i="4" s="1"/>
  <c r="AB305" i="16" s="1"/>
  <c r="AW514" i="4" a="1"/>
  <c r="AW514" i="4" s="1"/>
  <c r="AD299" i="16" s="1"/>
  <c r="AO513" i="4" a="1"/>
  <c r="AO513" i="4" s="1"/>
  <c r="AC295" i="16" s="1"/>
  <c r="AN515" i="4" a="1"/>
  <c r="AN515" i="4" s="1"/>
  <c r="AE294" i="16" s="1"/>
  <c r="AU513" i="4" a="1"/>
  <c r="AU513" i="4" s="1"/>
  <c r="AC297" i="16" s="1"/>
  <c r="AQ513" i="4" a="1"/>
  <c r="AQ513" i="4" s="1"/>
  <c r="AC301" i="16" s="1"/>
  <c r="U599" i="4" l="1"/>
  <c r="BQ599" i="4" s="1"/>
  <c r="G598" i="4"/>
  <c r="BC598" i="4" s="1"/>
  <c r="K598" i="4"/>
  <c r="BG598" i="4" s="1"/>
  <c r="P598" i="4"/>
  <c r="BL598" i="4" s="1"/>
  <c r="I598" i="4"/>
  <c r="BE598" i="4" s="1"/>
  <c r="J598" i="4"/>
  <c r="BF598" i="4" s="1"/>
  <c r="H598" i="4"/>
  <c r="BD598" i="4" s="1"/>
  <c r="T598" i="4"/>
  <c r="BP598" i="4" s="1"/>
  <c r="O598" i="4"/>
  <c r="BK598" i="4" s="1"/>
  <c r="L598" i="4"/>
  <c r="BH598" i="4" s="1"/>
  <c r="R598" i="4"/>
  <c r="BN598" i="4" s="1"/>
  <c r="Q598" i="4"/>
  <c r="BM598" i="4" s="1"/>
  <c r="S598" i="4"/>
  <c r="BO598" i="4" s="1"/>
  <c r="M598" i="4"/>
  <c r="BI598" i="4" s="1"/>
  <c r="AE89" i="16"/>
  <c r="EP35" i="29"/>
  <c r="AB85" i="16"/>
  <c r="EM28" i="29"/>
  <c r="AB82" i="16"/>
  <c r="EM25" i="29"/>
  <c r="AD95" i="16"/>
  <c r="EO38" i="29"/>
  <c r="AE83" i="16"/>
  <c r="EP26" i="29"/>
  <c r="AB87" i="16"/>
  <c r="EM33" i="29"/>
  <c r="AC84" i="16"/>
  <c r="EN27" i="29"/>
  <c r="AD88" i="16"/>
  <c r="EO34" i="29"/>
  <c r="AB91" i="16"/>
  <c r="EM30" i="29"/>
  <c r="AB92" i="16"/>
  <c r="EM31" i="29"/>
  <c r="AB94" i="16"/>
  <c r="EM37" i="29"/>
  <c r="AC90" i="16"/>
  <c r="EN29" i="29"/>
  <c r="AB93" i="16"/>
  <c r="EM36" i="29"/>
  <c r="AC86" i="16"/>
  <c r="EN32" i="29"/>
  <c r="AM513" i="4" a="1"/>
  <c r="AM513" i="4" s="1"/>
  <c r="AC293" i="16" s="1"/>
  <c r="AP513" i="4" a="1"/>
  <c r="AP513" i="4" s="1"/>
  <c r="AC296" i="16" s="1"/>
  <c r="AY513" i="4" a="1"/>
  <c r="AY513" i="4" s="1"/>
  <c r="AC304" i="16" s="1"/>
  <c r="AX516" i="4" a="1"/>
  <c r="AX516" i="4" s="1"/>
  <c r="AF300" i="16" s="1"/>
  <c r="AS513" i="4" a="1"/>
  <c r="AS513" i="4" s="1"/>
  <c r="AC303" i="16" s="1"/>
  <c r="AV513" i="4" a="1"/>
  <c r="AV513" i="4" s="1"/>
  <c r="AC298" i="16" s="1"/>
  <c r="AR513" i="4" a="1"/>
  <c r="AR513" i="4" s="1"/>
  <c r="AC302" i="16" s="1"/>
  <c r="AQ514" i="4" a="1"/>
  <c r="AQ514" i="4" s="1"/>
  <c r="AD301" i="16" s="1"/>
  <c r="AU514" i="4" a="1"/>
  <c r="AU514" i="4" s="1"/>
  <c r="AD297" i="16" s="1"/>
  <c r="AN516" i="4" a="1"/>
  <c r="AN516" i="4" s="1"/>
  <c r="AF294" i="16" s="1"/>
  <c r="AW515" i="4" a="1"/>
  <c r="AW515" i="4" s="1"/>
  <c r="AE299" i="16" s="1"/>
  <c r="AZ513" i="4" a="1"/>
  <c r="AZ513" i="4" s="1"/>
  <c r="AC305" i="16" s="1"/>
  <c r="AO514" i="4" a="1"/>
  <c r="AO514" i="4" s="1"/>
  <c r="AD295" i="16" s="1"/>
  <c r="BA515" i="4" a="1"/>
  <c r="BA515" i="4" s="1"/>
  <c r="AE306" i="16" s="1"/>
  <c r="T599" i="4" l="1"/>
  <c r="BP599" i="4" s="1"/>
  <c r="H599" i="4"/>
  <c r="BD599" i="4" s="1"/>
  <c r="M599" i="4"/>
  <c r="BI599" i="4" s="1"/>
  <c r="J599" i="4"/>
  <c r="BF599" i="4" s="1"/>
  <c r="I599" i="4"/>
  <c r="BE599" i="4" s="1"/>
  <c r="S599" i="4"/>
  <c r="BO599" i="4" s="1"/>
  <c r="Q599" i="4"/>
  <c r="BM599" i="4" s="1"/>
  <c r="P599" i="4"/>
  <c r="BL599" i="4" s="1"/>
  <c r="R599" i="4"/>
  <c r="BN599" i="4" s="1"/>
  <c r="K599" i="4"/>
  <c r="BG599" i="4" s="1"/>
  <c r="G599" i="4"/>
  <c r="BC599" i="4" s="1"/>
  <c r="L599" i="4"/>
  <c r="BH599" i="4" s="1"/>
  <c r="O599" i="4"/>
  <c r="BK599" i="4" s="1"/>
  <c r="U600" i="4"/>
  <c r="BQ600" i="4" s="1"/>
  <c r="AC91" i="16"/>
  <c r="EN30" i="29"/>
  <c r="AC94" i="16"/>
  <c r="EN37" i="29"/>
  <c r="AC82" i="16"/>
  <c r="EN25" i="29"/>
  <c r="AE88" i="16"/>
  <c r="EP34" i="29"/>
  <c r="AC87" i="16"/>
  <c r="EN33" i="29"/>
  <c r="AC92" i="16"/>
  <c r="EN31" i="29"/>
  <c r="AF83" i="16"/>
  <c r="EQ26" i="29"/>
  <c r="AF89" i="16"/>
  <c r="EQ35" i="29"/>
  <c r="AE95" i="16"/>
  <c r="EP38" i="29"/>
  <c r="AD86" i="16"/>
  <c r="EO32" i="29"/>
  <c r="AC93" i="16"/>
  <c r="EN36" i="29"/>
  <c r="AD90" i="16"/>
  <c r="EO29" i="29"/>
  <c r="AD84" i="16"/>
  <c r="EO27" i="29"/>
  <c r="AC85" i="16"/>
  <c r="EN28" i="29"/>
  <c r="AM514" i="4" a="1"/>
  <c r="AM514" i="4" s="1"/>
  <c r="AD293" i="16" s="1"/>
  <c r="AP514" i="4" a="1"/>
  <c r="AP514" i="4" s="1"/>
  <c r="AD296" i="16" s="1"/>
  <c r="AY514" i="4" a="1"/>
  <c r="AY514" i="4" s="1"/>
  <c r="AD304" i="16" s="1"/>
  <c r="AR514" i="4" a="1"/>
  <c r="AR514" i="4" s="1"/>
  <c r="AD302" i="16" s="1"/>
  <c r="AV514" i="4" a="1"/>
  <c r="AV514" i="4" s="1"/>
  <c r="AD298" i="16" s="1"/>
  <c r="AS514" i="4" a="1"/>
  <c r="AS514" i="4" s="1"/>
  <c r="AD303" i="16" s="1"/>
  <c r="AX517" i="4" a="1"/>
  <c r="AX517" i="4" s="1"/>
  <c r="AG300" i="16" s="1"/>
  <c r="AW516" i="4" a="1"/>
  <c r="AW516" i="4" s="1"/>
  <c r="AF299" i="16" s="1"/>
  <c r="AU515" i="4" a="1"/>
  <c r="AU515" i="4" s="1"/>
  <c r="AE297" i="16" s="1"/>
  <c r="AZ514" i="4" a="1"/>
  <c r="AZ514" i="4" s="1"/>
  <c r="AD305" i="16" s="1"/>
  <c r="BA516" i="4" a="1"/>
  <c r="BA516" i="4" s="1"/>
  <c r="AF306" i="16" s="1"/>
  <c r="AO515" i="4" a="1"/>
  <c r="AO515" i="4" s="1"/>
  <c r="AE295" i="16" s="1"/>
  <c r="AQ515" i="4" a="1"/>
  <c r="AQ515" i="4" s="1"/>
  <c r="AE301" i="16" s="1"/>
  <c r="AN517" i="4" a="1"/>
  <c r="AN517" i="4" s="1"/>
  <c r="AG294" i="16" s="1"/>
  <c r="P600" i="4" l="1"/>
  <c r="BL600" i="4" s="1"/>
  <c r="Q600" i="4"/>
  <c r="BM600" i="4" s="1"/>
  <c r="U601" i="4"/>
  <c r="BQ601" i="4" s="1"/>
  <c r="S600" i="4"/>
  <c r="BO600" i="4" s="1"/>
  <c r="O600" i="4"/>
  <c r="BK600" i="4" s="1"/>
  <c r="I600" i="4"/>
  <c r="BE600" i="4" s="1"/>
  <c r="J600" i="4"/>
  <c r="BF600" i="4" s="1"/>
  <c r="L600" i="4"/>
  <c r="BH600" i="4" s="1"/>
  <c r="G600" i="4"/>
  <c r="BC600" i="4" s="1"/>
  <c r="M600" i="4"/>
  <c r="BI600" i="4" s="1"/>
  <c r="K600" i="4"/>
  <c r="BG600" i="4" s="1"/>
  <c r="H600" i="4"/>
  <c r="BD600" i="4" s="1"/>
  <c r="R600" i="4"/>
  <c r="BN600" i="4" s="1"/>
  <c r="T600" i="4"/>
  <c r="BP600" i="4" s="1"/>
  <c r="AE90" i="16"/>
  <c r="EP29" i="29"/>
  <c r="AE84" i="16"/>
  <c r="EP27" i="29"/>
  <c r="AG89" i="16"/>
  <c r="ER35" i="29"/>
  <c r="AD82" i="16"/>
  <c r="EO25" i="29"/>
  <c r="AF95" i="16"/>
  <c r="EQ38" i="29"/>
  <c r="AD92" i="16"/>
  <c r="EO31" i="29"/>
  <c r="AD87" i="16"/>
  <c r="EO33" i="29"/>
  <c r="AD94" i="16"/>
  <c r="EO37" i="29"/>
  <c r="AD91" i="16"/>
  <c r="EO30" i="29"/>
  <c r="AE86" i="16"/>
  <c r="EP32" i="29"/>
  <c r="AF88" i="16"/>
  <c r="EQ34" i="29"/>
  <c r="AD93" i="16"/>
  <c r="EO36" i="29"/>
  <c r="AG83" i="16"/>
  <c r="ER26" i="29"/>
  <c r="AD85" i="16"/>
  <c r="EO28" i="29"/>
  <c r="AM515" i="4" a="1"/>
  <c r="AM515" i="4" s="1"/>
  <c r="AE293" i="16" s="1"/>
  <c r="AP515" i="4" a="1"/>
  <c r="AP515" i="4" s="1"/>
  <c r="AE296" i="16" s="1"/>
  <c r="AY515" i="4" a="1"/>
  <c r="AY515" i="4" s="1"/>
  <c r="AE304" i="16" s="1"/>
  <c r="AV515" i="4" a="1"/>
  <c r="AV515" i="4" s="1"/>
  <c r="AE298" i="16" s="1"/>
  <c r="AX518" i="4" a="1"/>
  <c r="AX518" i="4" s="1"/>
  <c r="AH300" i="16" s="1"/>
  <c r="AS515" i="4" a="1"/>
  <c r="AS515" i="4" s="1"/>
  <c r="AE303" i="16" s="1"/>
  <c r="AR515" i="4" a="1"/>
  <c r="AR515" i="4" s="1"/>
  <c r="AE302" i="16" s="1"/>
  <c r="AQ516" i="4" a="1"/>
  <c r="AQ516" i="4" s="1"/>
  <c r="AF301" i="16" s="1"/>
  <c r="AZ515" i="4" a="1"/>
  <c r="AZ515" i="4" s="1"/>
  <c r="AE305" i="16" s="1"/>
  <c r="AO516" i="4" a="1"/>
  <c r="AO516" i="4" s="1"/>
  <c r="AF295" i="16" s="1"/>
  <c r="AU516" i="4" a="1"/>
  <c r="AU516" i="4" s="1"/>
  <c r="AF297" i="16" s="1"/>
  <c r="AW517" i="4" a="1"/>
  <c r="AW517" i="4" s="1"/>
  <c r="AG299" i="16" s="1"/>
  <c r="BA517" i="4" a="1"/>
  <c r="BA517" i="4" s="1"/>
  <c r="AG306" i="16" s="1"/>
  <c r="AN518" i="4" a="1"/>
  <c r="AN518" i="4" s="1"/>
  <c r="AH294" i="16" s="1"/>
  <c r="L601" i="4" l="1"/>
  <c r="BH601" i="4" s="1"/>
  <c r="J601" i="4"/>
  <c r="BF601" i="4" s="1"/>
  <c r="T601" i="4"/>
  <c r="BP601" i="4" s="1"/>
  <c r="I601" i="4"/>
  <c r="BE601" i="4" s="1"/>
  <c r="O601" i="4"/>
  <c r="BK601" i="4" s="1"/>
  <c r="R601" i="4"/>
  <c r="BN601" i="4" s="1"/>
  <c r="S601" i="4"/>
  <c r="BO601" i="4" s="1"/>
  <c r="H601" i="4"/>
  <c r="BD601" i="4" s="1"/>
  <c r="K601" i="4"/>
  <c r="BG601" i="4" s="1"/>
  <c r="U602" i="4"/>
  <c r="BQ602" i="4" s="1"/>
  <c r="M601" i="4"/>
  <c r="BI601" i="4" s="1"/>
  <c r="Q601" i="4"/>
  <c r="BM601" i="4" s="1"/>
  <c r="G601" i="4"/>
  <c r="BC601" i="4" s="1"/>
  <c r="P601" i="4"/>
  <c r="BL601" i="4" s="1"/>
  <c r="AE91" i="16"/>
  <c r="EP30" i="29"/>
  <c r="AG88" i="16"/>
  <c r="ER34" i="29"/>
  <c r="AE92" i="16"/>
  <c r="EP31" i="29"/>
  <c r="AE82" i="16"/>
  <c r="EP25" i="29"/>
  <c r="AF86" i="16"/>
  <c r="EQ32" i="29"/>
  <c r="AH89" i="16"/>
  <c r="ES35" i="29"/>
  <c r="AE87" i="16"/>
  <c r="EP33" i="29"/>
  <c r="AF84" i="16"/>
  <c r="EQ27" i="29"/>
  <c r="AE94" i="16"/>
  <c r="EP37" i="29"/>
  <c r="AE93" i="16"/>
  <c r="EP36" i="29"/>
  <c r="AH83" i="16"/>
  <c r="ES26" i="29"/>
  <c r="AF90" i="16"/>
  <c r="EQ29" i="29"/>
  <c r="AG95" i="16"/>
  <c r="ER38" i="29"/>
  <c r="AE85" i="16"/>
  <c r="EP28" i="29"/>
  <c r="AM516" i="4" a="1"/>
  <c r="AM516" i="4" s="1"/>
  <c r="AF293" i="16" s="1"/>
  <c r="AP516" i="4" a="1"/>
  <c r="AP516" i="4" s="1"/>
  <c r="AF296" i="16" s="1"/>
  <c r="AY516" i="4" a="1"/>
  <c r="AY516" i="4" s="1"/>
  <c r="AF304" i="16" s="1"/>
  <c r="AR516" i="4" a="1"/>
  <c r="AR516" i="4" s="1"/>
  <c r="AF302" i="16" s="1"/>
  <c r="AS516" i="4" a="1"/>
  <c r="AS516" i="4" s="1"/>
  <c r="AF303" i="16" s="1"/>
  <c r="AX519" i="4" a="1"/>
  <c r="AX519" i="4" s="1"/>
  <c r="AI300" i="16" s="1"/>
  <c r="AV516" i="4" a="1"/>
  <c r="AV516" i="4" s="1"/>
  <c r="AF298" i="16" s="1"/>
  <c r="BA518" i="4" a="1"/>
  <c r="BA518" i="4" s="1"/>
  <c r="AH306" i="16" s="1"/>
  <c r="AU517" i="4" a="1"/>
  <c r="AU517" i="4" s="1"/>
  <c r="AG297" i="16" s="1"/>
  <c r="AW518" i="4" a="1"/>
  <c r="AW518" i="4" s="1"/>
  <c r="AH299" i="16" s="1"/>
  <c r="AO517" i="4" a="1"/>
  <c r="AO517" i="4" s="1"/>
  <c r="AG295" i="16" s="1"/>
  <c r="AZ516" i="4" a="1"/>
  <c r="AZ516" i="4" s="1"/>
  <c r="AF305" i="16" s="1"/>
  <c r="AN519" i="4" a="1"/>
  <c r="AN519" i="4" s="1"/>
  <c r="AI294" i="16" s="1"/>
  <c r="AQ517" i="4" a="1"/>
  <c r="AQ517" i="4" s="1"/>
  <c r="AG301" i="16" s="1"/>
  <c r="H602" i="4" l="1"/>
  <c r="BD602" i="4" s="1"/>
  <c r="S602" i="4"/>
  <c r="BO602" i="4" s="1"/>
  <c r="P602" i="4"/>
  <c r="BL602" i="4" s="1"/>
  <c r="R602" i="4"/>
  <c r="BN602" i="4" s="1"/>
  <c r="G602" i="4"/>
  <c r="BC602" i="4" s="1"/>
  <c r="O602" i="4"/>
  <c r="BK602" i="4" s="1"/>
  <c r="Q602" i="4"/>
  <c r="BM602" i="4" s="1"/>
  <c r="I602" i="4"/>
  <c r="BE602" i="4" s="1"/>
  <c r="M602" i="4"/>
  <c r="BI602" i="4" s="1"/>
  <c r="T602" i="4"/>
  <c r="BP602" i="4" s="1"/>
  <c r="J602" i="4"/>
  <c r="BF602" i="4" s="1"/>
  <c r="U603" i="4"/>
  <c r="BQ603" i="4" s="1"/>
  <c r="K602" i="4"/>
  <c r="BG602" i="4" s="1"/>
  <c r="L602" i="4"/>
  <c r="BH602" i="4" s="1"/>
  <c r="AF87" i="16"/>
  <c r="EQ33" i="29"/>
  <c r="AG86" i="16"/>
  <c r="ER32" i="29"/>
  <c r="AF94" i="16"/>
  <c r="EQ37" i="29"/>
  <c r="AI89" i="16"/>
  <c r="ET35" i="29"/>
  <c r="AF82" i="16"/>
  <c r="EQ25" i="29"/>
  <c r="AG84" i="16"/>
  <c r="ER27" i="29"/>
  <c r="AH88" i="16"/>
  <c r="ES34" i="29"/>
  <c r="AF92" i="16"/>
  <c r="EQ31" i="29"/>
  <c r="AF91" i="16"/>
  <c r="EQ30" i="29"/>
  <c r="AF93" i="16"/>
  <c r="EQ36" i="29"/>
  <c r="AI83" i="16"/>
  <c r="ET26" i="29"/>
  <c r="AH95" i="16"/>
  <c r="ES38" i="29"/>
  <c r="AF85" i="16"/>
  <c r="EQ28" i="29"/>
  <c r="AG90" i="16"/>
  <c r="ER29" i="29"/>
  <c r="AM517" i="4" a="1"/>
  <c r="AM517" i="4" s="1"/>
  <c r="AG293" i="16" s="1"/>
  <c r="AP517" i="4" a="1"/>
  <c r="AP517" i="4" s="1"/>
  <c r="AG296" i="16" s="1"/>
  <c r="AY517" i="4" a="1"/>
  <c r="AY517" i="4" s="1"/>
  <c r="AG304" i="16" s="1"/>
  <c r="AX520" i="4" a="1"/>
  <c r="AX520" i="4" s="1"/>
  <c r="AJ300" i="16" s="1"/>
  <c r="AV517" i="4" a="1"/>
  <c r="AV517" i="4" s="1"/>
  <c r="AG298" i="16" s="1"/>
  <c r="AR517" i="4" a="1"/>
  <c r="AR517" i="4" s="1"/>
  <c r="AG302" i="16" s="1"/>
  <c r="AS517" i="4" a="1"/>
  <c r="AS517" i="4" s="1"/>
  <c r="AG303" i="16" s="1"/>
  <c r="AU518" i="4" a="1"/>
  <c r="AU518" i="4" s="1"/>
  <c r="AH297" i="16" s="1"/>
  <c r="AZ517" i="4" a="1"/>
  <c r="AZ517" i="4" s="1"/>
  <c r="AG305" i="16" s="1"/>
  <c r="AQ518" i="4" a="1"/>
  <c r="AQ518" i="4" s="1"/>
  <c r="AH301" i="16" s="1"/>
  <c r="AO518" i="4" a="1"/>
  <c r="AO518" i="4" s="1"/>
  <c r="AH295" i="16" s="1"/>
  <c r="AN520" i="4" a="1"/>
  <c r="AN520" i="4" s="1"/>
  <c r="AJ294" i="16" s="1"/>
  <c r="BA519" i="4" a="1"/>
  <c r="BA519" i="4" s="1"/>
  <c r="AI306" i="16" s="1"/>
  <c r="AW519" i="4" a="1"/>
  <c r="AW519" i="4" s="1"/>
  <c r="AI299" i="16" s="1"/>
  <c r="I603" i="4" l="1"/>
  <c r="BE603" i="4" s="1"/>
  <c r="Q603" i="4"/>
  <c r="BM603" i="4" s="1"/>
  <c r="L603" i="4"/>
  <c r="BH603" i="4" s="1"/>
  <c r="O603" i="4"/>
  <c r="BK603" i="4" s="1"/>
  <c r="K603" i="4"/>
  <c r="BG603" i="4" s="1"/>
  <c r="G603" i="4"/>
  <c r="BC603" i="4" s="1"/>
  <c r="U604" i="4"/>
  <c r="BQ604" i="4" s="1"/>
  <c r="R603" i="4"/>
  <c r="BN603" i="4" s="1"/>
  <c r="J603" i="4"/>
  <c r="BF603" i="4" s="1"/>
  <c r="P603" i="4"/>
  <c r="BL603" i="4" s="1"/>
  <c r="S603" i="4"/>
  <c r="BO603" i="4" s="1"/>
  <c r="T603" i="4"/>
  <c r="BP603" i="4" s="1"/>
  <c r="M603" i="4"/>
  <c r="BI603" i="4" s="1"/>
  <c r="H603" i="4"/>
  <c r="BD603" i="4" s="1"/>
  <c r="AJ83" i="16"/>
  <c r="EU26" i="29"/>
  <c r="AG91" i="16"/>
  <c r="ER30" i="29"/>
  <c r="AG82" i="16"/>
  <c r="ER25" i="29"/>
  <c r="AH84" i="16"/>
  <c r="ES27" i="29"/>
  <c r="AG87" i="16"/>
  <c r="ER33" i="29"/>
  <c r="AG92" i="16"/>
  <c r="ER31" i="29"/>
  <c r="AH90" i="16"/>
  <c r="ES29" i="29"/>
  <c r="AG94" i="16"/>
  <c r="ER37" i="29"/>
  <c r="AJ89" i="16"/>
  <c r="EU35" i="29"/>
  <c r="AI88" i="16"/>
  <c r="ET34" i="29"/>
  <c r="AG93" i="16"/>
  <c r="ER36" i="29"/>
  <c r="AI95" i="16"/>
  <c r="ET38" i="29"/>
  <c r="AH86" i="16"/>
  <c r="ES32" i="29"/>
  <c r="AG85" i="16"/>
  <c r="ER28" i="29"/>
  <c r="AM518" i="4" a="1"/>
  <c r="AM518" i="4" s="1"/>
  <c r="AH293" i="16" s="1"/>
  <c r="AP518" i="4" a="1"/>
  <c r="AP518" i="4" s="1"/>
  <c r="AH296" i="16" s="1"/>
  <c r="AY518" i="4" a="1"/>
  <c r="AY518" i="4" s="1"/>
  <c r="AH304" i="16" s="1"/>
  <c r="AR518" i="4" a="1"/>
  <c r="AR518" i="4" s="1"/>
  <c r="AH302" i="16" s="1"/>
  <c r="AV518" i="4" a="1"/>
  <c r="AV518" i="4" s="1"/>
  <c r="AH298" i="16" s="1"/>
  <c r="AS518" i="4" a="1"/>
  <c r="AS518" i="4" s="1"/>
  <c r="AH303" i="16" s="1"/>
  <c r="AX521" i="4" a="1"/>
  <c r="AX521" i="4" s="1"/>
  <c r="AK300" i="16" s="1"/>
  <c r="AZ518" i="4" a="1"/>
  <c r="AZ518" i="4" s="1"/>
  <c r="AH305" i="16" s="1"/>
  <c r="AU519" i="4" a="1"/>
  <c r="AU519" i="4" s="1"/>
  <c r="AI297" i="16" s="1"/>
  <c r="BA520" i="4" a="1"/>
  <c r="BA520" i="4" s="1"/>
  <c r="AJ306" i="16" s="1"/>
  <c r="AN521" i="4" a="1"/>
  <c r="AN521" i="4" s="1"/>
  <c r="AK294" i="16" s="1"/>
  <c r="AQ519" i="4" a="1"/>
  <c r="AQ519" i="4" s="1"/>
  <c r="AI301" i="16" s="1"/>
  <c r="AW520" i="4" a="1"/>
  <c r="AW520" i="4" s="1"/>
  <c r="AJ299" i="16" s="1"/>
  <c r="AO519" i="4" a="1"/>
  <c r="AO519" i="4" s="1"/>
  <c r="AI295" i="16" s="1"/>
  <c r="R604" i="4" l="1"/>
  <c r="BN604" i="4" s="1"/>
  <c r="U605" i="4"/>
  <c r="BQ605" i="4" s="1"/>
  <c r="H604" i="4"/>
  <c r="BD604" i="4" s="1"/>
  <c r="G604" i="4"/>
  <c r="BC604" i="4" s="1"/>
  <c r="M604" i="4"/>
  <c r="BI604" i="4" s="1"/>
  <c r="K604" i="4"/>
  <c r="BG604" i="4" s="1"/>
  <c r="T604" i="4"/>
  <c r="BP604" i="4" s="1"/>
  <c r="O604" i="4"/>
  <c r="BK604" i="4" s="1"/>
  <c r="S604" i="4"/>
  <c r="BO604" i="4" s="1"/>
  <c r="L604" i="4"/>
  <c r="BH604" i="4" s="1"/>
  <c r="P604" i="4"/>
  <c r="BL604" i="4" s="1"/>
  <c r="Q604" i="4"/>
  <c r="BM604" i="4" s="1"/>
  <c r="J604" i="4"/>
  <c r="BF604" i="4" s="1"/>
  <c r="I604" i="4"/>
  <c r="BE604" i="4" s="1"/>
  <c r="AK89" i="16"/>
  <c r="EV35" i="29"/>
  <c r="AH85" i="16"/>
  <c r="ES28" i="29"/>
  <c r="AI90" i="16"/>
  <c r="ET29" i="29"/>
  <c r="AH92" i="16"/>
  <c r="ES31" i="29"/>
  <c r="AK83" i="16"/>
  <c r="EV26" i="29"/>
  <c r="AH82" i="16"/>
  <c r="ES25" i="29"/>
  <c r="AJ95" i="16"/>
  <c r="EU38" i="29"/>
  <c r="AH87" i="16"/>
  <c r="ES33" i="29"/>
  <c r="AH91" i="16"/>
  <c r="ES30" i="29"/>
  <c r="AI84" i="16"/>
  <c r="ET27" i="29"/>
  <c r="AI86" i="16"/>
  <c r="ET32" i="29"/>
  <c r="AH94" i="16"/>
  <c r="ES37" i="29"/>
  <c r="AH93" i="16"/>
  <c r="ES36" i="29"/>
  <c r="AJ88" i="16"/>
  <c r="EU34" i="29"/>
  <c r="AM519" i="4" a="1"/>
  <c r="AM519" i="4" s="1"/>
  <c r="AI293" i="16" s="1"/>
  <c r="AP519" i="4" a="1"/>
  <c r="AP519" i="4" s="1"/>
  <c r="AI296" i="16" s="1"/>
  <c r="AY519" i="4" a="1"/>
  <c r="AY519" i="4" s="1"/>
  <c r="AI304" i="16" s="1"/>
  <c r="AX522" i="4" a="1"/>
  <c r="AX522" i="4" s="1"/>
  <c r="AL300" i="16" s="1"/>
  <c r="AS519" i="4" a="1"/>
  <c r="AS519" i="4" s="1"/>
  <c r="AI303" i="16" s="1"/>
  <c r="AR519" i="4" a="1"/>
  <c r="AR519" i="4" s="1"/>
  <c r="AI302" i="16" s="1"/>
  <c r="AV519" i="4" a="1"/>
  <c r="AV519" i="4" s="1"/>
  <c r="AI298" i="16" s="1"/>
  <c r="AW521" i="4" a="1"/>
  <c r="AW521" i="4" s="1"/>
  <c r="AK299" i="16" s="1"/>
  <c r="AU520" i="4" a="1"/>
  <c r="AU520" i="4" s="1"/>
  <c r="AJ297" i="16" s="1"/>
  <c r="AN522" i="4" a="1"/>
  <c r="AN522" i="4" s="1"/>
  <c r="AL294" i="16" s="1"/>
  <c r="AQ520" i="4" a="1"/>
  <c r="AQ520" i="4" s="1"/>
  <c r="AJ301" i="16" s="1"/>
  <c r="AO520" i="4" a="1"/>
  <c r="AO520" i="4" s="1"/>
  <c r="AJ295" i="16" s="1"/>
  <c r="BA521" i="4" a="1"/>
  <c r="BA521" i="4" s="1"/>
  <c r="AK306" i="16" s="1"/>
  <c r="AZ519" i="4" a="1"/>
  <c r="AZ519" i="4" s="1"/>
  <c r="AI305" i="16" s="1"/>
  <c r="O605" i="4" l="1"/>
  <c r="BK605" i="4" s="1"/>
  <c r="T605" i="4"/>
  <c r="BP605" i="4" s="1"/>
  <c r="I605" i="4"/>
  <c r="BE605" i="4" s="1"/>
  <c r="K605" i="4"/>
  <c r="BG605" i="4" s="1"/>
  <c r="J605" i="4"/>
  <c r="BF605" i="4" s="1"/>
  <c r="M605" i="4"/>
  <c r="BI605" i="4" s="1"/>
  <c r="Q605" i="4"/>
  <c r="BM605" i="4" s="1"/>
  <c r="G605" i="4"/>
  <c r="BC605" i="4" s="1"/>
  <c r="P605" i="4"/>
  <c r="BL605" i="4" s="1"/>
  <c r="H605" i="4"/>
  <c r="BD605" i="4" s="1"/>
  <c r="U606" i="4"/>
  <c r="BQ606" i="4" s="1"/>
  <c r="L605" i="4"/>
  <c r="BH605" i="4" s="1"/>
  <c r="R605" i="4"/>
  <c r="BN605" i="4" s="1"/>
  <c r="S605" i="4"/>
  <c r="BO605" i="4" s="1"/>
  <c r="AI87" i="16"/>
  <c r="ET33" i="29"/>
  <c r="AJ84" i="16"/>
  <c r="EU27" i="29"/>
  <c r="AI82" i="16"/>
  <c r="ET25" i="29"/>
  <c r="AJ90" i="16"/>
  <c r="EU29" i="29"/>
  <c r="AI91" i="16"/>
  <c r="ET30" i="29"/>
  <c r="AL83" i="16"/>
  <c r="EW26" i="29"/>
  <c r="AI92" i="16"/>
  <c r="ET31" i="29"/>
  <c r="AI94" i="16"/>
  <c r="ET37" i="29"/>
  <c r="AL89" i="16"/>
  <c r="EW35" i="29"/>
  <c r="AJ86" i="16"/>
  <c r="EU32" i="29"/>
  <c r="AI93" i="16"/>
  <c r="ET36" i="29"/>
  <c r="AK95" i="16"/>
  <c r="EV38" i="29"/>
  <c r="AK88" i="16"/>
  <c r="EV34" i="29"/>
  <c r="AI85" i="16"/>
  <c r="ET28" i="29"/>
  <c r="AM520" i="4" a="1"/>
  <c r="AM520" i="4" s="1"/>
  <c r="AJ293" i="16" s="1"/>
  <c r="AP520" i="4" a="1"/>
  <c r="AP520" i="4" s="1"/>
  <c r="AJ296" i="16" s="1"/>
  <c r="AY520" i="4" a="1"/>
  <c r="AY520" i="4" s="1"/>
  <c r="AJ304" i="16" s="1"/>
  <c r="AR520" i="4" a="1"/>
  <c r="AR520" i="4" s="1"/>
  <c r="AJ302" i="16" s="1"/>
  <c r="AV520" i="4" a="1"/>
  <c r="AV520" i="4" s="1"/>
  <c r="AJ298" i="16" s="1"/>
  <c r="AS520" i="4" a="1"/>
  <c r="AS520" i="4" s="1"/>
  <c r="AJ303" i="16" s="1"/>
  <c r="AX523" i="4" a="1"/>
  <c r="AX523" i="4" s="1"/>
  <c r="AM300" i="16" s="1"/>
  <c r="AZ520" i="4" a="1"/>
  <c r="AZ520" i="4" s="1"/>
  <c r="AJ305" i="16" s="1"/>
  <c r="BA522" i="4" a="1"/>
  <c r="BA522" i="4" s="1"/>
  <c r="AL306" i="16" s="1"/>
  <c r="AQ521" i="4" a="1"/>
  <c r="AQ521" i="4" s="1"/>
  <c r="AK301" i="16" s="1"/>
  <c r="AU521" i="4" a="1"/>
  <c r="AU521" i="4" s="1"/>
  <c r="AK297" i="16" s="1"/>
  <c r="AN523" i="4" a="1"/>
  <c r="AN523" i="4" s="1"/>
  <c r="AM294" i="16" s="1"/>
  <c r="AO521" i="4" a="1"/>
  <c r="AO521" i="4" s="1"/>
  <c r="AK295" i="16" s="1"/>
  <c r="AW522" i="4" a="1"/>
  <c r="AW522" i="4" s="1"/>
  <c r="AL299" i="16" s="1"/>
  <c r="G606" i="4" l="1"/>
  <c r="BC606" i="4" s="1"/>
  <c r="Q606" i="4"/>
  <c r="BM606" i="4" s="1"/>
  <c r="S606" i="4"/>
  <c r="BO606" i="4" s="1"/>
  <c r="M606" i="4"/>
  <c r="BI606" i="4" s="1"/>
  <c r="R606" i="4"/>
  <c r="BN606" i="4" s="1"/>
  <c r="J606" i="4"/>
  <c r="BF606" i="4" s="1"/>
  <c r="L606" i="4"/>
  <c r="BH606" i="4" s="1"/>
  <c r="K606" i="4"/>
  <c r="BG606" i="4" s="1"/>
  <c r="I606" i="4"/>
  <c r="BE606" i="4" s="1"/>
  <c r="U607" i="4"/>
  <c r="BQ607" i="4" s="1"/>
  <c r="H606" i="4"/>
  <c r="BD606" i="4" s="1"/>
  <c r="T606" i="4"/>
  <c r="BP606" i="4" s="1"/>
  <c r="P606" i="4"/>
  <c r="BL606" i="4" s="1"/>
  <c r="O606" i="4"/>
  <c r="BK606" i="4" s="1"/>
  <c r="AM83" i="16"/>
  <c r="EX26" i="29"/>
  <c r="AJ92" i="16"/>
  <c r="EU31" i="29"/>
  <c r="AJ82" i="16"/>
  <c r="EU25" i="29"/>
  <c r="AK86" i="16"/>
  <c r="EV32" i="29"/>
  <c r="AJ87" i="16"/>
  <c r="EU33" i="29"/>
  <c r="AK90" i="16"/>
  <c r="EV29" i="29"/>
  <c r="AL88" i="16"/>
  <c r="EW34" i="29"/>
  <c r="AJ91" i="16"/>
  <c r="EU30" i="29"/>
  <c r="AL95" i="16"/>
  <c r="EW38" i="29"/>
  <c r="AJ93" i="16"/>
  <c r="EU36" i="29"/>
  <c r="AJ94" i="16"/>
  <c r="EU37" i="29"/>
  <c r="AJ85" i="16"/>
  <c r="EU28" i="29"/>
  <c r="AK84" i="16"/>
  <c r="EV27" i="29"/>
  <c r="AM89" i="16"/>
  <c r="EX35" i="29"/>
  <c r="AM521" i="4" a="1"/>
  <c r="AM521" i="4" s="1"/>
  <c r="AK293" i="16" s="1"/>
  <c r="AP521" i="4" a="1"/>
  <c r="AP521" i="4" s="1"/>
  <c r="AK296" i="16" s="1"/>
  <c r="AY521" i="4" a="1"/>
  <c r="AY521" i="4" s="1"/>
  <c r="AK304" i="16" s="1"/>
  <c r="AS521" i="4" a="1"/>
  <c r="AS521" i="4" s="1"/>
  <c r="AK303" i="16" s="1"/>
  <c r="AV521" i="4" a="1"/>
  <c r="AV521" i="4" s="1"/>
  <c r="AK298" i="16" s="1"/>
  <c r="AX524" i="4" a="1"/>
  <c r="AX524" i="4" s="1"/>
  <c r="AN300" i="16" s="1"/>
  <c r="AR521" i="4" a="1"/>
  <c r="AR521" i="4" s="1"/>
  <c r="AK302" i="16" s="1"/>
  <c r="AZ521" i="4" a="1"/>
  <c r="AZ521" i="4" s="1"/>
  <c r="AK305" i="16" s="1"/>
  <c r="AU522" i="4" a="1"/>
  <c r="AU522" i="4" s="1"/>
  <c r="AL297" i="16" s="1"/>
  <c r="AO522" i="4" a="1"/>
  <c r="AO522" i="4" s="1"/>
  <c r="AL295" i="16" s="1"/>
  <c r="AQ522" i="4" a="1"/>
  <c r="AQ522" i="4" s="1"/>
  <c r="AL301" i="16" s="1"/>
  <c r="AW523" i="4" a="1"/>
  <c r="AW523" i="4" s="1"/>
  <c r="AM299" i="16" s="1"/>
  <c r="BA523" i="4" a="1"/>
  <c r="BA523" i="4" s="1"/>
  <c r="AM306" i="16" s="1"/>
  <c r="AN524" i="4" a="1"/>
  <c r="AN524" i="4" s="1"/>
  <c r="AN294" i="16" s="1"/>
  <c r="K607" i="4" l="1"/>
  <c r="BG607" i="4" s="1"/>
  <c r="L607" i="4"/>
  <c r="BH607" i="4" s="1"/>
  <c r="O607" i="4"/>
  <c r="BK607" i="4" s="1"/>
  <c r="J607" i="4"/>
  <c r="BF607" i="4" s="1"/>
  <c r="P607" i="4"/>
  <c r="BL607" i="4" s="1"/>
  <c r="R607" i="4"/>
  <c r="BN607" i="4" s="1"/>
  <c r="T607" i="4"/>
  <c r="BP607" i="4" s="1"/>
  <c r="M607" i="4"/>
  <c r="BI607" i="4" s="1"/>
  <c r="S607" i="4"/>
  <c r="BO607" i="4" s="1"/>
  <c r="H607" i="4"/>
  <c r="BD607" i="4" s="1"/>
  <c r="U608" i="4"/>
  <c r="BQ608" i="4" s="1"/>
  <c r="Q607" i="4"/>
  <c r="BM607" i="4" s="1"/>
  <c r="I607" i="4"/>
  <c r="BE607" i="4" s="1"/>
  <c r="G607" i="4"/>
  <c r="BC607" i="4" s="1"/>
  <c r="AK94" i="16"/>
  <c r="EV37" i="29"/>
  <c r="AM95" i="16"/>
  <c r="EX38" i="29"/>
  <c r="AM88" i="16"/>
  <c r="EX34" i="29"/>
  <c r="AK91" i="16"/>
  <c r="EV30" i="29"/>
  <c r="AN89" i="16"/>
  <c r="EY35" i="29"/>
  <c r="AK82" i="16"/>
  <c r="EV25" i="29"/>
  <c r="AL90" i="16"/>
  <c r="EW29" i="29"/>
  <c r="AK87" i="16"/>
  <c r="EV33" i="29"/>
  <c r="AL84" i="16"/>
  <c r="EW27" i="29"/>
  <c r="AL86" i="16"/>
  <c r="EW32" i="29"/>
  <c r="AN83" i="16"/>
  <c r="EY26" i="29"/>
  <c r="AK92" i="16"/>
  <c r="EV31" i="29"/>
  <c r="AK93" i="16"/>
  <c r="EV36" i="29"/>
  <c r="AK85" i="16"/>
  <c r="EV28" i="29"/>
  <c r="AM522" i="4" a="1"/>
  <c r="AM522" i="4" s="1"/>
  <c r="AL293" i="16" s="1"/>
  <c r="AP522" i="4" a="1"/>
  <c r="AP522" i="4" s="1"/>
  <c r="AL296" i="16" s="1"/>
  <c r="AY522" i="4" a="1"/>
  <c r="AY522" i="4" s="1"/>
  <c r="AL304" i="16" s="1"/>
  <c r="AV522" i="4" a="1"/>
  <c r="AV522" i="4" s="1"/>
  <c r="AL298" i="16" s="1"/>
  <c r="AR522" i="4" a="1"/>
  <c r="AR522" i="4" s="1"/>
  <c r="AL302" i="16" s="1"/>
  <c r="AS522" i="4" a="1"/>
  <c r="AS522" i="4" s="1"/>
  <c r="AL303" i="16" s="1"/>
  <c r="AX525" i="4" a="1"/>
  <c r="AX525" i="4" s="1"/>
  <c r="AO300" i="16" s="1"/>
  <c r="AN525" i="4" a="1"/>
  <c r="AN525" i="4" s="1"/>
  <c r="AO294" i="16" s="1"/>
  <c r="AQ523" i="4" a="1"/>
  <c r="AQ523" i="4" s="1"/>
  <c r="AM301" i="16" s="1"/>
  <c r="BA524" i="4" a="1"/>
  <c r="BA524" i="4" s="1"/>
  <c r="AN306" i="16" s="1"/>
  <c r="AU523" i="4" a="1"/>
  <c r="AU523" i="4" s="1"/>
  <c r="AM297" i="16" s="1"/>
  <c r="AW524" i="4" a="1"/>
  <c r="AW524" i="4" s="1"/>
  <c r="AN299" i="16" s="1"/>
  <c r="AO523" i="4" a="1"/>
  <c r="AO523" i="4" s="1"/>
  <c r="AM295" i="16" s="1"/>
  <c r="AZ522" i="4" a="1"/>
  <c r="AZ522" i="4" s="1"/>
  <c r="AL305" i="16" s="1"/>
  <c r="M608" i="4" l="1"/>
  <c r="BI608" i="4" s="1"/>
  <c r="T608" i="4"/>
  <c r="BP608" i="4" s="1"/>
  <c r="G608" i="4"/>
  <c r="BC608" i="4" s="1"/>
  <c r="R608" i="4"/>
  <c r="BN608" i="4" s="1"/>
  <c r="I608" i="4"/>
  <c r="BE608" i="4" s="1"/>
  <c r="P608" i="4"/>
  <c r="BL608" i="4" s="1"/>
  <c r="Q608" i="4"/>
  <c r="BM608" i="4" s="1"/>
  <c r="J608" i="4"/>
  <c r="BF608" i="4" s="1"/>
  <c r="U609" i="4"/>
  <c r="BQ609" i="4" s="1"/>
  <c r="O608" i="4"/>
  <c r="BK608" i="4" s="1"/>
  <c r="H608" i="4"/>
  <c r="BD608" i="4" s="1"/>
  <c r="L608" i="4"/>
  <c r="BH608" i="4" s="1"/>
  <c r="K608" i="4"/>
  <c r="BG608" i="4" s="1"/>
  <c r="S608" i="4"/>
  <c r="BO608" i="4" s="1"/>
  <c r="AL85" i="16"/>
  <c r="EW28" i="29"/>
  <c r="AO83" i="16"/>
  <c r="EZ26" i="29"/>
  <c r="AN88" i="16"/>
  <c r="EY34" i="29"/>
  <c r="AL82" i="16"/>
  <c r="EW25" i="29"/>
  <c r="AO89" i="16"/>
  <c r="EZ35" i="29"/>
  <c r="AM86" i="16"/>
  <c r="EX32" i="29"/>
  <c r="AL92" i="16"/>
  <c r="EW31" i="29"/>
  <c r="AN95" i="16"/>
  <c r="EY38" i="29"/>
  <c r="AL91" i="16"/>
  <c r="EW30" i="29"/>
  <c r="AL87" i="16"/>
  <c r="EW33" i="29"/>
  <c r="AM90" i="16"/>
  <c r="EX29" i="29"/>
  <c r="AL94" i="16"/>
  <c r="EW37" i="29"/>
  <c r="AM84" i="16"/>
  <c r="EX27" i="29"/>
  <c r="AL93" i="16"/>
  <c r="EW36" i="29"/>
  <c r="AM523" i="4" a="1"/>
  <c r="AM523" i="4" s="1"/>
  <c r="AM293" i="16" s="1"/>
  <c r="AP523" i="4" a="1"/>
  <c r="AP523" i="4" s="1"/>
  <c r="AM296" i="16" s="1"/>
  <c r="AY523" i="4" a="1"/>
  <c r="AY523" i="4" s="1"/>
  <c r="AM304" i="16" s="1"/>
  <c r="AS523" i="4" a="1"/>
  <c r="AS523" i="4" s="1"/>
  <c r="AM303" i="16" s="1"/>
  <c r="AR523" i="4" a="1"/>
  <c r="AR523" i="4" s="1"/>
  <c r="AM302" i="16" s="1"/>
  <c r="AX526" i="4" a="1"/>
  <c r="AX526" i="4" s="1"/>
  <c r="AP300" i="16" s="1"/>
  <c r="AV523" i="4" a="1"/>
  <c r="AV523" i="4" s="1"/>
  <c r="AM298" i="16" s="1"/>
  <c r="AU524" i="4" a="1"/>
  <c r="AU524" i="4" s="1"/>
  <c r="AN297" i="16" s="1"/>
  <c r="BA525" i="4" a="1"/>
  <c r="BA525" i="4" s="1"/>
  <c r="AO306" i="16" s="1"/>
  <c r="AQ524" i="4" a="1"/>
  <c r="AQ524" i="4" s="1"/>
  <c r="AN301" i="16" s="1"/>
  <c r="AZ523" i="4" a="1"/>
  <c r="AZ523" i="4" s="1"/>
  <c r="AM305" i="16" s="1"/>
  <c r="AN526" i="4" a="1"/>
  <c r="AN526" i="4" s="1"/>
  <c r="AP294" i="16" s="1"/>
  <c r="AW525" i="4" a="1"/>
  <c r="AW525" i="4" s="1"/>
  <c r="AO299" i="16" s="1"/>
  <c r="AO524" i="4" a="1"/>
  <c r="AO524" i="4" s="1"/>
  <c r="AN295" i="16" s="1"/>
  <c r="J609" i="4" l="1"/>
  <c r="BF609" i="4" s="1"/>
  <c r="Q609" i="4"/>
  <c r="BM609" i="4" s="1"/>
  <c r="S609" i="4"/>
  <c r="BO609" i="4" s="1"/>
  <c r="P609" i="4"/>
  <c r="BL609" i="4" s="1"/>
  <c r="K609" i="4"/>
  <c r="BG609" i="4" s="1"/>
  <c r="I609" i="4"/>
  <c r="BE609" i="4" s="1"/>
  <c r="L609" i="4"/>
  <c r="BH609" i="4" s="1"/>
  <c r="R609" i="4"/>
  <c r="BN609" i="4" s="1"/>
  <c r="G609" i="4"/>
  <c r="BC609" i="4" s="1"/>
  <c r="H609" i="4"/>
  <c r="BD609" i="4" s="1"/>
  <c r="O609" i="4"/>
  <c r="BK609" i="4" s="1"/>
  <c r="T609" i="4"/>
  <c r="BP609" i="4" s="1"/>
  <c r="M609" i="4"/>
  <c r="BI609" i="4" s="1"/>
  <c r="U610" i="4"/>
  <c r="BQ610" i="4" s="1"/>
  <c r="AM87" i="16"/>
  <c r="EX33" i="29"/>
  <c r="AM82" i="16"/>
  <c r="EX25" i="29"/>
  <c r="AP83" i="16"/>
  <c r="FA26" i="29"/>
  <c r="AP89" i="16"/>
  <c r="FA35" i="29"/>
  <c r="AM94" i="16"/>
  <c r="EX37" i="29"/>
  <c r="AM91" i="16"/>
  <c r="EX30" i="29"/>
  <c r="AM92" i="16"/>
  <c r="EX31" i="29"/>
  <c r="AO95" i="16"/>
  <c r="EZ38" i="29"/>
  <c r="AN86" i="16"/>
  <c r="EY32" i="29"/>
  <c r="AM93" i="16"/>
  <c r="EX36" i="29"/>
  <c r="AN84" i="16"/>
  <c r="EY27" i="29"/>
  <c r="AM85" i="16"/>
  <c r="EX28" i="29"/>
  <c r="AN90" i="16"/>
  <c r="EY29" i="29"/>
  <c r="AO88" i="16"/>
  <c r="EZ34" i="29"/>
  <c r="AM524" i="4" a="1"/>
  <c r="AM524" i="4" s="1"/>
  <c r="AN293" i="16" s="1"/>
  <c r="AP524" i="4" a="1"/>
  <c r="AP524" i="4" s="1"/>
  <c r="AN296" i="16" s="1"/>
  <c r="AY524" i="4" a="1"/>
  <c r="AY524" i="4" s="1"/>
  <c r="AN304" i="16" s="1"/>
  <c r="AX527" i="4" a="1"/>
  <c r="AX527" i="4" s="1"/>
  <c r="AQ300" i="16" s="1"/>
  <c r="AV524" i="4" a="1"/>
  <c r="AV524" i="4" s="1"/>
  <c r="AN298" i="16" s="1"/>
  <c r="AR524" i="4" a="1"/>
  <c r="AR524" i="4" s="1"/>
  <c r="AN302" i="16" s="1"/>
  <c r="AS524" i="4" a="1"/>
  <c r="AS524" i="4" s="1"/>
  <c r="AN303" i="16" s="1"/>
  <c r="BA526" i="4" a="1"/>
  <c r="BA526" i="4" s="1"/>
  <c r="AP306" i="16" s="1"/>
  <c r="AZ524" i="4" a="1"/>
  <c r="AZ524" i="4" s="1"/>
  <c r="AN305" i="16" s="1"/>
  <c r="AO525" i="4" a="1"/>
  <c r="AO525" i="4" s="1"/>
  <c r="AO295" i="16" s="1"/>
  <c r="AQ525" i="4" a="1"/>
  <c r="AQ525" i="4" s="1"/>
  <c r="AO301" i="16" s="1"/>
  <c r="AU525" i="4" a="1"/>
  <c r="AU525" i="4" s="1"/>
  <c r="AO297" i="16" s="1"/>
  <c r="AW526" i="4" a="1"/>
  <c r="AW526" i="4" s="1"/>
  <c r="AP299" i="16" s="1"/>
  <c r="AN527" i="4" a="1"/>
  <c r="AN527" i="4" s="1"/>
  <c r="AQ294" i="16" s="1"/>
  <c r="R610" i="4" l="1"/>
  <c r="BN610" i="4" s="1"/>
  <c r="L610" i="4"/>
  <c r="BH610" i="4" s="1"/>
  <c r="U611" i="4"/>
  <c r="BQ611" i="4" s="1"/>
  <c r="I610" i="4"/>
  <c r="BE610" i="4" s="1"/>
  <c r="M610" i="4"/>
  <c r="BI610" i="4" s="1"/>
  <c r="K610" i="4"/>
  <c r="BG610" i="4" s="1"/>
  <c r="T610" i="4"/>
  <c r="BP610" i="4" s="1"/>
  <c r="P610" i="4"/>
  <c r="BL610" i="4" s="1"/>
  <c r="O610" i="4"/>
  <c r="BK610" i="4" s="1"/>
  <c r="S610" i="4"/>
  <c r="BO610" i="4" s="1"/>
  <c r="Q610" i="4"/>
  <c r="BM610" i="4" s="1"/>
  <c r="H610" i="4"/>
  <c r="BD610" i="4" s="1"/>
  <c r="G610" i="4"/>
  <c r="BC610" i="4" s="1"/>
  <c r="J610" i="4"/>
  <c r="BF610" i="4" s="1"/>
  <c r="AN82" i="16"/>
  <c r="EY25" i="29"/>
  <c r="AO90" i="16"/>
  <c r="EZ29" i="29"/>
  <c r="AO84" i="16"/>
  <c r="EZ27" i="29"/>
  <c r="AN87" i="16"/>
  <c r="EY33" i="29"/>
  <c r="AQ89" i="16"/>
  <c r="FB35" i="29"/>
  <c r="AN94" i="16"/>
  <c r="EY37" i="29"/>
  <c r="AQ83" i="16"/>
  <c r="FB26" i="29"/>
  <c r="AN93" i="16"/>
  <c r="EY36" i="29"/>
  <c r="AN92" i="16"/>
  <c r="EY31" i="29"/>
  <c r="AN91" i="16"/>
  <c r="EY30" i="29"/>
  <c r="AP88" i="16"/>
  <c r="FA34" i="29"/>
  <c r="AP95" i="16"/>
  <c r="FA38" i="29"/>
  <c r="AO86" i="16"/>
  <c r="EZ32" i="29"/>
  <c r="AN85" i="16"/>
  <c r="EY28" i="29"/>
  <c r="AM525" i="4" a="1"/>
  <c r="AM525" i="4" s="1"/>
  <c r="AO293" i="16" s="1"/>
  <c r="AP525" i="4" a="1"/>
  <c r="AP525" i="4" s="1"/>
  <c r="AO296" i="16" s="1"/>
  <c r="AY525" i="4" a="1"/>
  <c r="AY525" i="4" s="1"/>
  <c r="AO304" i="16" s="1"/>
  <c r="AR525" i="4" a="1"/>
  <c r="AR525" i="4" s="1"/>
  <c r="AO302" i="16" s="1"/>
  <c r="AS525" i="4" a="1"/>
  <c r="AS525" i="4" s="1"/>
  <c r="AO303" i="16" s="1"/>
  <c r="AV525" i="4" a="1"/>
  <c r="AV525" i="4" s="1"/>
  <c r="AO298" i="16" s="1"/>
  <c r="AX528" i="4" a="1"/>
  <c r="AX528" i="4" s="1"/>
  <c r="M317" i="16" s="1"/>
  <c r="AN528" i="4" a="1"/>
  <c r="AN528" i="4" s="1"/>
  <c r="M311" i="16" s="1"/>
  <c r="AW527" i="4" a="1"/>
  <c r="AW527" i="4" s="1"/>
  <c r="AQ299" i="16" s="1"/>
  <c r="AU526" i="4" a="1"/>
  <c r="AU526" i="4" s="1"/>
  <c r="AP297" i="16" s="1"/>
  <c r="BA527" i="4" a="1"/>
  <c r="BA527" i="4" s="1"/>
  <c r="AQ306" i="16" s="1"/>
  <c r="AQ526" i="4" a="1"/>
  <c r="AQ526" i="4" s="1"/>
  <c r="AP301" i="16" s="1"/>
  <c r="AO526" i="4" a="1"/>
  <c r="AO526" i="4" s="1"/>
  <c r="AP295" i="16" s="1"/>
  <c r="AZ525" i="4" a="1"/>
  <c r="AZ525" i="4" s="1"/>
  <c r="AO305" i="16" s="1"/>
  <c r="P611" i="4" l="1"/>
  <c r="BL611" i="4" s="1"/>
  <c r="T611" i="4"/>
  <c r="BP611" i="4" s="1"/>
  <c r="J611" i="4"/>
  <c r="BF611" i="4" s="1"/>
  <c r="K611" i="4"/>
  <c r="BG611" i="4" s="1"/>
  <c r="G611" i="4"/>
  <c r="BC611" i="4" s="1"/>
  <c r="M611" i="4"/>
  <c r="BI611" i="4" s="1"/>
  <c r="H611" i="4"/>
  <c r="BD611" i="4" s="1"/>
  <c r="I611" i="4"/>
  <c r="BE611" i="4" s="1"/>
  <c r="Q611" i="4"/>
  <c r="BM611" i="4" s="1"/>
  <c r="U612" i="4"/>
  <c r="BQ612" i="4" s="1"/>
  <c r="L611" i="4"/>
  <c r="BH611" i="4" s="1"/>
  <c r="S611" i="4"/>
  <c r="BO611" i="4" s="1"/>
  <c r="O611" i="4"/>
  <c r="BK611" i="4" s="1"/>
  <c r="R611" i="4"/>
  <c r="BN611" i="4" s="1"/>
  <c r="AP90" i="16"/>
  <c r="FA29" i="29"/>
  <c r="AQ95" i="16"/>
  <c r="FB38" i="29"/>
  <c r="AO87" i="16"/>
  <c r="EZ33" i="29"/>
  <c r="AO82" i="16"/>
  <c r="EZ25" i="29"/>
  <c r="AO92" i="16"/>
  <c r="EZ31" i="29"/>
  <c r="AP86" i="16"/>
  <c r="FA32" i="29"/>
  <c r="AO91" i="16"/>
  <c r="EZ30" i="29"/>
  <c r="AO93" i="16"/>
  <c r="EZ36" i="29"/>
  <c r="AO94" i="16"/>
  <c r="EZ37" i="29"/>
  <c r="AQ88" i="16"/>
  <c r="FB34" i="29"/>
  <c r="M100" i="16"/>
  <c r="FC26" i="29"/>
  <c r="AO85" i="16"/>
  <c r="EZ28" i="29"/>
  <c r="AP84" i="16"/>
  <c r="FA27" i="29"/>
  <c r="M106" i="16"/>
  <c r="FC35" i="29"/>
  <c r="AM526" i="4" a="1"/>
  <c r="AM526" i="4" s="1"/>
  <c r="AP293" i="16" s="1"/>
  <c r="AP526" i="4" a="1"/>
  <c r="AP526" i="4" s="1"/>
  <c r="AP296" i="16" s="1"/>
  <c r="AY526" i="4" a="1"/>
  <c r="AY526" i="4" s="1"/>
  <c r="AP304" i="16" s="1"/>
  <c r="AV526" i="4" a="1"/>
  <c r="AV526" i="4" s="1"/>
  <c r="AP298" i="16" s="1"/>
  <c r="AS526" i="4" a="1"/>
  <c r="AS526" i="4" s="1"/>
  <c r="AP303" i="16" s="1"/>
  <c r="AR526" i="4" a="1"/>
  <c r="AR526" i="4" s="1"/>
  <c r="AP302" i="16" s="1"/>
  <c r="AX529" i="4" a="1"/>
  <c r="AX529" i="4" s="1"/>
  <c r="N317" i="16" s="1"/>
  <c r="AZ526" i="4" a="1"/>
  <c r="AZ526" i="4" s="1"/>
  <c r="AP305" i="16" s="1"/>
  <c r="AU527" i="4" a="1"/>
  <c r="AU527" i="4" s="1"/>
  <c r="AQ297" i="16" s="1"/>
  <c r="AO527" i="4" a="1"/>
  <c r="AO527" i="4" s="1"/>
  <c r="AQ295" i="16" s="1"/>
  <c r="AQ527" i="4" a="1"/>
  <c r="AQ527" i="4" s="1"/>
  <c r="AQ301" i="16" s="1"/>
  <c r="AW528" i="4" a="1"/>
  <c r="AW528" i="4" s="1"/>
  <c r="M316" i="16" s="1"/>
  <c r="AN529" i="4" a="1"/>
  <c r="AN529" i="4" s="1"/>
  <c r="N311" i="16" s="1"/>
  <c r="BA528" i="4" a="1"/>
  <c r="BA528" i="4" s="1"/>
  <c r="M323" i="16" s="1"/>
  <c r="I612" i="4" l="1"/>
  <c r="BE612" i="4" s="1"/>
  <c r="H612" i="4"/>
  <c r="BD612" i="4" s="1"/>
  <c r="R612" i="4"/>
  <c r="BN612" i="4" s="1"/>
  <c r="M612" i="4"/>
  <c r="BI612" i="4" s="1"/>
  <c r="O612" i="4"/>
  <c r="BK612" i="4" s="1"/>
  <c r="G612" i="4"/>
  <c r="BC612" i="4" s="1"/>
  <c r="S612" i="4"/>
  <c r="BO612" i="4" s="1"/>
  <c r="K612" i="4"/>
  <c r="BG612" i="4" s="1"/>
  <c r="L612" i="4"/>
  <c r="BH612" i="4" s="1"/>
  <c r="J612" i="4"/>
  <c r="BF612" i="4" s="1"/>
  <c r="U613" i="4"/>
  <c r="BQ613" i="4" s="1"/>
  <c r="T612" i="4"/>
  <c r="BP612" i="4" s="1"/>
  <c r="Q612" i="4"/>
  <c r="BM612" i="4" s="1"/>
  <c r="P612" i="4"/>
  <c r="BL612" i="4" s="1"/>
  <c r="AP91" i="16"/>
  <c r="FA30" i="29"/>
  <c r="AP82" i="16"/>
  <c r="FA25" i="29"/>
  <c r="AQ90" i="16"/>
  <c r="FB29" i="29"/>
  <c r="AP92" i="16"/>
  <c r="FA31" i="29"/>
  <c r="M105" i="16"/>
  <c r="FC34" i="29"/>
  <c r="AQ84" i="16"/>
  <c r="FB27" i="29"/>
  <c r="N106" i="16"/>
  <c r="FD35" i="29"/>
  <c r="AQ86" i="16"/>
  <c r="FB32" i="29"/>
  <c r="AP87" i="16"/>
  <c r="FA33" i="29"/>
  <c r="M112" i="16"/>
  <c r="FC38" i="29"/>
  <c r="AP94" i="16"/>
  <c r="FA37" i="29"/>
  <c r="AP93" i="16"/>
  <c r="FA36" i="29"/>
  <c r="N100" i="16"/>
  <c r="FD26" i="29"/>
  <c r="AP85" i="16"/>
  <c r="FA28" i="29"/>
  <c r="AM527" i="4" a="1"/>
  <c r="AM527" i="4" s="1"/>
  <c r="AQ293" i="16" s="1"/>
  <c r="AP527" i="4" a="1"/>
  <c r="AP527" i="4" s="1"/>
  <c r="AQ296" i="16" s="1"/>
  <c r="AY527" i="4" a="1"/>
  <c r="AY527" i="4" s="1"/>
  <c r="AQ304" i="16" s="1"/>
  <c r="AR527" i="4" a="1"/>
  <c r="AR527" i="4" s="1"/>
  <c r="AQ302" i="16" s="1"/>
  <c r="AX530" i="4" a="1"/>
  <c r="AX530" i="4" s="1"/>
  <c r="O317" i="16" s="1"/>
  <c r="AV527" i="4" a="1"/>
  <c r="AV527" i="4" s="1"/>
  <c r="AQ298" i="16" s="1"/>
  <c r="AS527" i="4" a="1"/>
  <c r="AS527" i="4" s="1"/>
  <c r="AQ303" i="16" s="1"/>
  <c r="AW529" i="4" a="1"/>
  <c r="AW529" i="4" s="1"/>
  <c r="N316" i="16" s="1"/>
  <c r="AU528" i="4" a="1"/>
  <c r="AU528" i="4" s="1"/>
  <c r="M314" i="16" s="1"/>
  <c r="AN530" i="4" a="1"/>
  <c r="AN530" i="4" s="1"/>
  <c r="O311" i="16" s="1"/>
  <c r="AQ528" i="4" a="1"/>
  <c r="AQ528" i="4" s="1"/>
  <c r="M318" i="16" s="1"/>
  <c r="BA529" i="4" a="1"/>
  <c r="BA529" i="4" s="1"/>
  <c r="N323" i="16" s="1"/>
  <c r="AZ527" i="4" a="1"/>
  <c r="AZ527" i="4" s="1"/>
  <c r="AQ305" i="16" s="1"/>
  <c r="AO528" i="4" a="1"/>
  <c r="AO528" i="4" s="1"/>
  <c r="M312" i="16" s="1"/>
  <c r="K613" i="4" l="1"/>
  <c r="BG613" i="4" s="1"/>
  <c r="S613" i="4"/>
  <c r="BO613" i="4" s="1"/>
  <c r="P613" i="4"/>
  <c r="BL613" i="4" s="1"/>
  <c r="G613" i="4"/>
  <c r="BC613" i="4" s="1"/>
  <c r="Q613" i="4"/>
  <c r="BM613" i="4" s="1"/>
  <c r="O613" i="4"/>
  <c r="BK613" i="4" s="1"/>
  <c r="T613" i="4"/>
  <c r="BP613" i="4" s="1"/>
  <c r="M613" i="4"/>
  <c r="BI613" i="4" s="1"/>
  <c r="U614" i="4"/>
  <c r="BQ614" i="4" s="1"/>
  <c r="R613" i="4"/>
  <c r="BN613" i="4" s="1"/>
  <c r="J613" i="4"/>
  <c r="BF613" i="4" s="1"/>
  <c r="H613" i="4"/>
  <c r="BD613" i="4" s="1"/>
  <c r="L613" i="4"/>
  <c r="BH613" i="4" s="1"/>
  <c r="I613" i="4"/>
  <c r="BE613" i="4" s="1"/>
  <c r="AQ85" i="16"/>
  <c r="FB28" i="29"/>
  <c r="N112" i="16"/>
  <c r="FD38" i="29"/>
  <c r="AQ92" i="16"/>
  <c r="FB31" i="29"/>
  <c r="AQ87" i="16"/>
  <c r="FB33" i="29"/>
  <c r="AQ82" i="16"/>
  <c r="FB25" i="29"/>
  <c r="M107" i="16"/>
  <c r="FC29" i="29"/>
  <c r="O106" i="16"/>
  <c r="FE35" i="29"/>
  <c r="O100" i="16"/>
  <c r="FE26" i="29"/>
  <c r="AQ91" i="16"/>
  <c r="FB30" i="29"/>
  <c r="M101" i="16"/>
  <c r="FC27" i="29"/>
  <c r="N105" i="16"/>
  <c r="FD34" i="29"/>
  <c r="AQ93" i="16"/>
  <c r="FB36" i="29"/>
  <c r="M103" i="16"/>
  <c r="FC32" i="29"/>
  <c r="AQ94" i="16"/>
  <c r="FB37" i="29"/>
  <c r="AM528" i="4" a="1"/>
  <c r="AM528" i="4" s="1"/>
  <c r="M310" i="16" s="1"/>
  <c r="AP528" i="4" a="1"/>
  <c r="AP528" i="4" s="1"/>
  <c r="M313" i="16" s="1"/>
  <c r="AY528" i="4" a="1"/>
  <c r="AY528" i="4" s="1"/>
  <c r="M321" i="16" s="1"/>
  <c r="AV528" i="4" a="1"/>
  <c r="AV528" i="4" s="1"/>
  <c r="M315" i="16" s="1"/>
  <c r="AS528" i="4" a="1"/>
  <c r="AS528" i="4" s="1"/>
  <c r="M320" i="16" s="1"/>
  <c r="AX531" i="4" a="1"/>
  <c r="AX531" i="4" s="1"/>
  <c r="P317" i="16" s="1"/>
  <c r="AR528" i="4" a="1"/>
  <c r="AR528" i="4" s="1"/>
  <c r="M319" i="16" s="1"/>
  <c r="AN531" i="4" a="1"/>
  <c r="AN531" i="4" s="1"/>
  <c r="P311" i="16" s="1"/>
  <c r="AZ528" i="4" a="1"/>
  <c r="AZ528" i="4" s="1"/>
  <c r="M322" i="16" s="1"/>
  <c r="AQ529" i="4" a="1"/>
  <c r="AQ529" i="4" s="1"/>
  <c r="N318" i="16" s="1"/>
  <c r="AU529" i="4" a="1"/>
  <c r="AU529" i="4" s="1"/>
  <c r="N314" i="16" s="1"/>
  <c r="AO529" i="4" a="1"/>
  <c r="AO529" i="4" s="1"/>
  <c r="N312" i="16" s="1"/>
  <c r="BA530" i="4" a="1"/>
  <c r="BA530" i="4" s="1"/>
  <c r="O323" i="16" s="1"/>
  <c r="AW530" i="4" a="1"/>
  <c r="AW530" i="4" s="1"/>
  <c r="O316" i="16" s="1"/>
  <c r="M614" i="4" l="1"/>
  <c r="BI614" i="4" s="1"/>
  <c r="T614" i="4"/>
  <c r="BP614" i="4" s="1"/>
  <c r="I614" i="4"/>
  <c r="BE614" i="4" s="1"/>
  <c r="O614" i="4"/>
  <c r="BK614" i="4" s="1"/>
  <c r="L614" i="4"/>
  <c r="BH614" i="4" s="1"/>
  <c r="Q614" i="4"/>
  <c r="BM614" i="4" s="1"/>
  <c r="H614" i="4"/>
  <c r="BD614" i="4" s="1"/>
  <c r="G614" i="4"/>
  <c r="BC614" i="4" s="1"/>
  <c r="J614" i="4"/>
  <c r="BF614" i="4" s="1"/>
  <c r="P614" i="4"/>
  <c r="BL614" i="4" s="1"/>
  <c r="R614" i="4"/>
  <c r="BN614" i="4" s="1"/>
  <c r="S614" i="4"/>
  <c r="BO614" i="4" s="1"/>
  <c r="U615" i="4"/>
  <c r="BQ615" i="4" s="1"/>
  <c r="K614" i="4"/>
  <c r="BG614" i="4" s="1"/>
  <c r="P106" i="16"/>
  <c r="FF35" i="29"/>
  <c r="M99" i="16"/>
  <c r="FC25" i="29"/>
  <c r="M109" i="16"/>
  <c r="FC31" i="29"/>
  <c r="N101" i="16"/>
  <c r="FD27" i="29"/>
  <c r="N103" i="16"/>
  <c r="FD32" i="29"/>
  <c r="N107" i="16"/>
  <c r="FD29" i="29"/>
  <c r="M104" i="16"/>
  <c r="FC33" i="29"/>
  <c r="O105" i="16"/>
  <c r="FE34" i="29"/>
  <c r="M111" i="16"/>
  <c r="FC37" i="29"/>
  <c r="M110" i="16"/>
  <c r="FC36" i="29"/>
  <c r="P100" i="16"/>
  <c r="FF26" i="29"/>
  <c r="O112" i="16"/>
  <c r="FE38" i="29"/>
  <c r="M108" i="16"/>
  <c r="FC30" i="29"/>
  <c r="M102" i="16"/>
  <c r="FC28" i="29"/>
  <c r="AM529" i="4" a="1"/>
  <c r="AM529" i="4" s="1"/>
  <c r="N310" i="16" s="1"/>
  <c r="AP529" i="4" a="1"/>
  <c r="AP529" i="4" s="1"/>
  <c r="N313" i="16" s="1"/>
  <c r="AY529" i="4" a="1"/>
  <c r="AY529" i="4" s="1"/>
  <c r="N321" i="16" s="1"/>
  <c r="AX532" i="4" a="1"/>
  <c r="AX532" i="4" s="1"/>
  <c r="Q317" i="16" s="1"/>
  <c r="AS529" i="4" a="1"/>
  <c r="AS529" i="4" s="1"/>
  <c r="N320" i="16" s="1"/>
  <c r="AV529" i="4" a="1"/>
  <c r="AV529" i="4" s="1"/>
  <c r="N315" i="16" s="1"/>
  <c r="AR529" i="4" a="1"/>
  <c r="AR529" i="4" s="1"/>
  <c r="N319" i="16" s="1"/>
  <c r="BA531" i="4" a="1"/>
  <c r="BA531" i="4" s="1"/>
  <c r="P323" i="16" s="1"/>
  <c r="AO530" i="4" a="1"/>
  <c r="AO530" i="4" s="1"/>
  <c r="O312" i="16" s="1"/>
  <c r="AW531" i="4" a="1"/>
  <c r="AW531" i="4" s="1"/>
  <c r="P316" i="16" s="1"/>
  <c r="AU530" i="4" a="1"/>
  <c r="AU530" i="4" s="1"/>
  <c r="O314" i="16" s="1"/>
  <c r="AZ529" i="4" a="1"/>
  <c r="AZ529" i="4" s="1"/>
  <c r="N322" i="16" s="1"/>
  <c r="AQ530" i="4" a="1"/>
  <c r="AQ530" i="4" s="1"/>
  <c r="O318" i="16" s="1"/>
  <c r="AN532" i="4" a="1"/>
  <c r="AN532" i="4" s="1"/>
  <c r="Q311" i="16" s="1"/>
  <c r="G615" i="4" l="1"/>
  <c r="BC615" i="4" s="1"/>
  <c r="H615" i="4"/>
  <c r="BD615" i="4" s="1"/>
  <c r="K615" i="4"/>
  <c r="BG615" i="4" s="1"/>
  <c r="Q615" i="4"/>
  <c r="BM615" i="4" s="1"/>
  <c r="U616" i="4"/>
  <c r="BQ616" i="4" s="1"/>
  <c r="L615" i="4"/>
  <c r="BH615" i="4" s="1"/>
  <c r="S615" i="4"/>
  <c r="BO615" i="4" s="1"/>
  <c r="O615" i="4"/>
  <c r="BK615" i="4" s="1"/>
  <c r="R615" i="4"/>
  <c r="BN615" i="4" s="1"/>
  <c r="I615" i="4"/>
  <c r="BE615" i="4" s="1"/>
  <c r="P615" i="4"/>
  <c r="BL615" i="4" s="1"/>
  <c r="T615" i="4"/>
  <c r="BP615" i="4" s="1"/>
  <c r="J615" i="4"/>
  <c r="BF615" i="4" s="1"/>
  <c r="M615" i="4"/>
  <c r="BI615" i="4" s="1"/>
  <c r="N99" i="16"/>
  <c r="FD25" i="29"/>
  <c r="N111" i="16"/>
  <c r="FD37" i="29"/>
  <c r="N104" i="16"/>
  <c r="FD33" i="29"/>
  <c r="P105" i="16"/>
  <c r="FF34" i="29"/>
  <c r="N109" i="16"/>
  <c r="FD31" i="29"/>
  <c r="N108" i="16"/>
  <c r="FD30" i="29"/>
  <c r="O103" i="16"/>
  <c r="FE32" i="29"/>
  <c r="Q106" i="16"/>
  <c r="FG35" i="29"/>
  <c r="O101" i="16"/>
  <c r="FE27" i="29"/>
  <c r="N110" i="16"/>
  <c r="FD36" i="29"/>
  <c r="Q100" i="16"/>
  <c r="FG26" i="29"/>
  <c r="O107" i="16"/>
  <c r="FE29" i="29"/>
  <c r="P112" i="16"/>
  <c r="FF38" i="29"/>
  <c r="N102" i="16"/>
  <c r="FD28" i="29"/>
  <c r="AM530" i="4" a="1"/>
  <c r="AM530" i="4" s="1"/>
  <c r="O310" i="16" s="1"/>
  <c r="AP530" i="4" a="1"/>
  <c r="AP530" i="4" s="1"/>
  <c r="O313" i="16" s="1"/>
  <c r="AY530" i="4" a="1"/>
  <c r="AY530" i="4" s="1"/>
  <c r="O321" i="16" s="1"/>
  <c r="AR530" i="4" a="1"/>
  <c r="AR530" i="4" s="1"/>
  <c r="O319" i="16" s="1"/>
  <c r="AV530" i="4" a="1"/>
  <c r="AV530" i="4" s="1"/>
  <c r="O315" i="16" s="1"/>
  <c r="AS530" i="4" a="1"/>
  <c r="AS530" i="4" s="1"/>
  <c r="O320" i="16" s="1"/>
  <c r="AX533" i="4" a="1"/>
  <c r="AX533" i="4" s="1"/>
  <c r="R317" i="16" s="1"/>
  <c r="AO531" i="4" a="1"/>
  <c r="AO531" i="4" s="1"/>
  <c r="P312" i="16" s="1"/>
  <c r="AN533" i="4" a="1"/>
  <c r="AN533" i="4" s="1"/>
  <c r="R311" i="16" s="1"/>
  <c r="AZ530" i="4" a="1"/>
  <c r="AZ530" i="4" s="1"/>
  <c r="O322" i="16" s="1"/>
  <c r="BA532" i="4" a="1"/>
  <c r="BA532" i="4" s="1"/>
  <c r="Q323" i="16" s="1"/>
  <c r="AQ531" i="4" a="1"/>
  <c r="AQ531" i="4" s="1"/>
  <c r="P318" i="16" s="1"/>
  <c r="AU531" i="4" a="1"/>
  <c r="AU531" i="4" s="1"/>
  <c r="P314" i="16" s="1"/>
  <c r="AW532" i="4" a="1"/>
  <c r="AW532" i="4" s="1"/>
  <c r="Q316" i="16" s="1"/>
  <c r="O616" i="4" l="1"/>
  <c r="BK616" i="4" s="1"/>
  <c r="S616" i="4"/>
  <c r="BO616" i="4" s="1"/>
  <c r="L616" i="4"/>
  <c r="BH616" i="4" s="1"/>
  <c r="M616" i="4"/>
  <c r="BI616" i="4" s="1"/>
  <c r="J616" i="4"/>
  <c r="BF616" i="4" s="1"/>
  <c r="U617" i="4"/>
  <c r="BQ617" i="4" s="1"/>
  <c r="T616" i="4"/>
  <c r="BP616" i="4" s="1"/>
  <c r="Q616" i="4"/>
  <c r="BM616" i="4" s="1"/>
  <c r="P616" i="4"/>
  <c r="BL616" i="4" s="1"/>
  <c r="K616" i="4"/>
  <c r="BG616" i="4" s="1"/>
  <c r="I616" i="4"/>
  <c r="BE616" i="4" s="1"/>
  <c r="H616" i="4"/>
  <c r="BD616" i="4" s="1"/>
  <c r="R616" i="4"/>
  <c r="BN616" i="4" s="1"/>
  <c r="G616" i="4"/>
  <c r="BC616" i="4" s="1"/>
  <c r="R106" i="16"/>
  <c r="FH35" i="29"/>
  <c r="P107" i="16"/>
  <c r="FF29" i="29"/>
  <c r="O109" i="16"/>
  <c r="FE31" i="29"/>
  <c r="O99" i="16"/>
  <c r="FE25" i="29"/>
  <c r="O104" i="16"/>
  <c r="FE33" i="29"/>
  <c r="Q112" i="16"/>
  <c r="FG38" i="29"/>
  <c r="O111" i="16"/>
  <c r="FE37" i="29"/>
  <c r="Q105" i="16"/>
  <c r="FG34" i="29"/>
  <c r="O108" i="16"/>
  <c r="FE30" i="29"/>
  <c r="P103" i="16"/>
  <c r="FF32" i="29"/>
  <c r="O110" i="16"/>
  <c r="FE36" i="29"/>
  <c r="P101" i="16"/>
  <c r="FF27" i="29"/>
  <c r="R100" i="16"/>
  <c r="FH26" i="29"/>
  <c r="O102" i="16"/>
  <c r="FE28" i="29"/>
  <c r="AM531" i="4" a="1"/>
  <c r="AM531" i="4" s="1"/>
  <c r="P310" i="16" s="1"/>
  <c r="AP531" i="4" a="1"/>
  <c r="AP531" i="4" s="1"/>
  <c r="P313" i="16" s="1"/>
  <c r="AY531" i="4" a="1"/>
  <c r="AY531" i="4" s="1"/>
  <c r="P321" i="16" s="1"/>
  <c r="AS531" i="4" a="1"/>
  <c r="AS531" i="4" s="1"/>
  <c r="P320" i="16" s="1"/>
  <c r="AV531" i="4" a="1"/>
  <c r="AV531" i="4" s="1"/>
  <c r="P315" i="16" s="1"/>
  <c r="AR531" i="4" a="1"/>
  <c r="AR531" i="4" s="1"/>
  <c r="P319" i="16" s="1"/>
  <c r="AX534" i="4" a="1"/>
  <c r="AX534" i="4" s="1"/>
  <c r="S317" i="16" s="1"/>
  <c r="AQ532" i="4" a="1"/>
  <c r="AQ532" i="4" s="1"/>
  <c r="Q318" i="16" s="1"/>
  <c r="BA533" i="4" a="1"/>
  <c r="BA533" i="4" s="1"/>
  <c r="R323" i="16" s="1"/>
  <c r="AN534" i="4" a="1"/>
  <c r="AN534" i="4" s="1"/>
  <c r="S311" i="16" s="1"/>
  <c r="AW533" i="4" a="1"/>
  <c r="AW533" i="4" s="1"/>
  <c r="R316" i="16" s="1"/>
  <c r="AZ531" i="4" a="1"/>
  <c r="AZ531" i="4" s="1"/>
  <c r="P322" i="16" s="1"/>
  <c r="AU532" i="4" a="1"/>
  <c r="AU532" i="4" s="1"/>
  <c r="Q314" i="16" s="1"/>
  <c r="AO532" i="4" a="1"/>
  <c r="AO532" i="4" s="1"/>
  <c r="Q312" i="16" s="1"/>
  <c r="Q617" i="4" l="1"/>
  <c r="BM617" i="4" s="1"/>
  <c r="T617" i="4"/>
  <c r="BP617" i="4" s="1"/>
  <c r="G617" i="4"/>
  <c r="BC617" i="4" s="1"/>
  <c r="U618" i="4"/>
  <c r="BQ618" i="4" s="1"/>
  <c r="R617" i="4"/>
  <c r="BN617" i="4" s="1"/>
  <c r="J617" i="4"/>
  <c r="BF617" i="4" s="1"/>
  <c r="H617" i="4"/>
  <c r="BD617" i="4" s="1"/>
  <c r="M617" i="4"/>
  <c r="BI617" i="4" s="1"/>
  <c r="I617" i="4"/>
  <c r="BE617" i="4" s="1"/>
  <c r="L617" i="4"/>
  <c r="BH617" i="4" s="1"/>
  <c r="K617" i="4"/>
  <c r="BG617" i="4" s="1"/>
  <c r="S617" i="4"/>
  <c r="BO617" i="4" s="1"/>
  <c r="P617" i="4"/>
  <c r="BL617" i="4" s="1"/>
  <c r="O617" i="4"/>
  <c r="BK617" i="4" s="1"/>
  <c r="P102" i="16"/>
  <c r="FF28" i="29"/>
  <c r="S106" i="16"/>
  <c r="FI35" i="29"/>
  <c r="P111" i="16"/>
  <c r="FF37" i="29"/>
  <c r="P108" i="16"/>
  <c r="FF30" i="29"/>
  <c r="R105" i="16"/>
  <c r="FH34" i="29"/>
  <c r="P99" i="16"/>
  <c r="FF25" i="29"/>
  <c r="P104" i="16"/>
  <c r="FF33" i="29"/>
  <c r="S100" i="16"/>
  <c r="FI26" i="29"/>
  <c r="P109" i="16"/>
  <c r="FF31" i="29"/>
  <c r="R112" i="16"/>
  <c r="FH38" i="29"/>
  <c r="Q101" i="16"/>
  <c r="FG27" i="29"/>
  <c r="Q107" i="16"/>
  <c r="FG29" i="29"/>
  <c r="P110" i="16"/>
  <c r="FF36" i="29"/>
  <c r="Q103" i="16"/>
  <c r="FG32" i="29"/>
  <c r="AM532" i="4" a="1"/>
  <c r="AM532" i="4" s="1"/>
  <c r="Q310" i="16" s="1"/>
  <c r="AP532" i="4" a="1"/>
  <c r="AP532" i="4" s="1"/>
  <c r="Q313" i="16" s="1"/>
  <c r="AY532" i="4" a="1"/>
  <c r="AY532" i="4" s="1"/>
  <c r="Q321" i="16" s="1"/>
  <c r="AR532" i="4" a="1"/>
  <c r="AR532" i="4" s="1"/>
  <c r="Q319" i="16" s="1"/>
  <c r="AX535" i="4" a="1"/>
  <c r="AX535" i="4" s="1"/>
  <c r="T317" i="16" s="1"/>
  <c r="AV532" i="4" a="1"/>
  <c r="AV532" i="4" s="1"/>
  <c r="Q315" i="16" s="1"/>
  <c r="AS532" i="4" a="1"/>
  <c r="AS532" i="4" s="1"/>
  <c r="Q320" i="16" s="1"/>
  <c r="AO533" i="4" a="1"/>
  <c r="AO533" i="4" s="1"/>
  <c r="R312" i="16" s="1"/>
  <c r="AU533" i="4" a="1"/>
  <c r="AU533" i="4" s="1"/>
  <c r="R314" i="16" s="1"/>
  <c r="AW534" i="4" a="1"/>
  <c r="AW534" i="4" s="1"/>
  <c r="S316" i="16" s="1"/>
  <c r="AN535" i="4" a="1"/>
  <c r="AN535" i="4" s="1"/>
  <c r="T311" i="16" s="1"/>
  <c r="BA534" i="4" a="1"/>
  <c r="BA534" i="4" s="1"/>
  <c r="S323" i="16" s="1"/>
  <c r="AQ533" i="4" a="1"/>
  <c r="AQ533" i="4" s="1"/>
  <c r="R318" i="16" s="1"/>
  <c r="AZ532" i="4" a="1"/>
  <c r="AZ532" i="4" s="1"/>
  <c r="Q322" i="16" s="1"/>
  <c r="M618" i="4" l="1"/>
  <c r="BI618" i="4" s="1"/>
  <c r="H618" i="4"/>
  <c r="BD618" i="4" s="1"/>
  <c r="O618" i="4"/>
  <c r="BK618" i="4" s="1"/>
  <c r="J618" i="4"/>
  <c r="BF618" i="4" s="1"/>
  <c r="P618" i="4"/>
  <c r="BL618" i="4" s="1"/>
  <c r="R618" i="4"/>
  <c r="BN618" i="4" s="1"/>
  <c r="S618" i="4"/>
  <c r="BO618" i="4" s="1"/>
  <c r="U619" i="4"/>
  <c r="BQ619" i="4" s="1"/>
  <c r="K618" i="4"/>
  <c r="BG618" i="4" s="1"/>
  <c r="G618" i="4"/>
  <c r="BC618" i="4" s="1"/>
  <c r="L618" i="4"/>
  <c r="BH618" i="4" s="1"/>
  <c r="T618" i="4"/>
  <c r="BP618" i="4" s="1"/>
  <c r="I618" i="4"/>
  <c r="BE618" i="4" s="1"/>
  <c r="Q618" i="4"/>
  <c r="BM618" i="4" s="1"/>
  <c r="S112" i="16"/>
  <c r="FI38" i="29"/>
  <c r="Q109" i="16"/>
  <c r="FG31" i="29"/>
  <c r="Q102" i="16"/>
  <c r="FG28" i="29"/>
  <c r="Q99" i="16"/>
  <c r="FG25" i="29"/>
  <c r="Q104" i="16"/>
  <c r="FG33" i="29"/>
  <c r="T100" i="16"/>
  <c r="FJ26" i="29"/>
  <c r="T106" i="16"/>
  <c r="FJ35" i="29"/>
  <c r="S105" i="16"/>
  <c r="FI34" i="29"/>
  <c r="Q108" i="16"/>
  <c r="FG30" i="29"/>
  <c r="Q110" i="16"/>
  <c r="FG36" i="29"/>
  <c r="R107" i="16"/>
  <c r="FH29" i="29"/>
  <c r="R101" i="16"/>
  <c r="FH27" i="29"/>
  <c r="Q111" i="16"/>
  <c r="FG37" i="29"/>
  <c r="R103" i="16"/>
  <c r="FH32" i="29"/>
  <c r="AM533" i="4" a="1"/>
  <c r="AM533" i="4" s="1"/>
  <c r="R310" i="16" s="1"/>
  <c r="AP533" i="4" a="1"/>
  <c r="AP533" i="4" s="1"/>
  <c r="R313" i="16" s="1"/>
  <c r="AY533" i="4" a="1"/>
  <c r="AY533" i="4" s="1"/>
  <c r="R321" i="16" s="1"/>
  <c r="AV533" i="4" a="1"/>
  <c r="AV533" i="4" s="1"/>
  <c r="R315" i="16" s="1"/>
  <c r="AS533" i="4" a="1"/>
  <c r="AS533" i="4" s="1"/>
  <c r="R320" i="16" s="1"/>
  <c r="AX536" i="4" a="1"/>
  <c r="AX536" i="4" s="1"/>
  <c r="U317" i="16" s="1"/>
  <c r="AR533" i="4" a="1"/>
  <c r="AR533" i="4" s="1"/>
  <c r="R319" i="16" s="1"/>
  <c r="AQ534" i="4" a="1"/>
  <c r="AQ534" i="4" s="1"/>
  <c r="S318" i="16" s="1"/>
  <c r="AZ533" i="4" a="1"/>
  <c r="AZ533" i="4" s="1"/>
  <c r="R322" i="16" s="1"/>
  <c r="AW535" i="4" a="1"/>
  <c r="AW535" i="4" s="1"/>
  <c r="T316" i="16" s="1"/>
  <c r="BA535" i="4" a="1"/>
  <c r="BA535" i="4" s="1"/>
  <c r="T323" i="16" s="1"/>
  <c r="AU534" i="4" a="1"/>
  <c r="AU534" i="4" s="1"/>
  <c r="S314" i="16" s="1"/>
  <c r="AN536" i="4" a="1"/>
  <c r="AN536" i="4" s="1"/>
  <c r="U311" i="16" s="1"/>
  <c r="AO534" i="4" a="1"/>
  <c r="AO534" i="4" s="1"/>
  <c r="S312" i="16" s="1"/>
  <c r="U620" i="4" l="1"/>
  <c r="BQ620" i="4" s="1"/>
  <c r="S619" i="4"/>
  <c r="BO619" i="4" s="1"/>
  <c r="Q619" i="4"/>
  <c r="BM619" i="4" s="1"/>
  <c r="R619" i="4"/>
  <c r="BN619" i="4" s="1"/>
  <c r="I619" i="4"/>
  <c r="BE619" i="4" s="1"/>
  <c r="P619" i="4"/>
  <c r="BL619" i="4" s="1"/>
  <c r="T619" i="4"/>
  <c r="BP619" i="4" s="1"/>
  <c r="J619" i="4"/>
  <c r="BF619" i="4" s="1"/>
  <c r="L619" i="4"/>
  <c r="BH619" i="4" s="1"/>
  <c r="O619" i="4"/>
  <c r="BK619" i="4" s="1"/>
  <c r="G619" i="4"/>
  <c r="BC619" i="4" s="1"/>
  <c r="H619" i="4"/>
  <c r="BD619" i="4" s="1"/>
  <c r="K619" i="4"/>
  <c r="BG619" i="4" s="1"/>
  <c r="M619" i="4"/>
  <c r="BI619" i="4" s="1"/>
  <c r="U100" i="16"/>
  <c r="FK26" i="29"/>
  <c r="R108" i="16"/>
  <c r="FH30" i="29"/>
  <c r="S103" i="16"/>
  <c r="FI32" i="29"/>
  <c r="U106" i="16"/>
  <c r="FK35" i="29"/>
  <c r="R99" i="16"/>
  <c r="FH25" i="29"/>
  <c r="T112" i="16"/>
  <c r="FJ38" i="29"/>
  <c r="T105" i="16"/>
  <c r="FJ34" i="29"/>
  <c r="R109" i="16"/>
  <c r="FH31" i="29"/>
  <c r="R104" i="16"/>
  <c r="FH33" i="29"/>
  <c r="R110" i="16"/>
  <c r="FH36" i="29"/>
  <c r="R111" i="16"/>
  <c r="FH37" i="29"/>
  <c r="S101" i="16"/>
  <c r="FI27" i="29"/>
  <c r="S107" i="16"/>
  <c r="FI29" i="29"/>
  <c r="R102" i="16"/>
  <c r="FH28" i="29"/>
  <c r="AM534" i="4" a="1"/>
  <c r="AM534" i="4" s="1"/>
  <c r="S310" i="16" s="1"/>
  <c r="AP534" i="4" a="1"/>
  <c r="AP534" i="4" s="1"/>
  <c r="S313" i="16" s="1"/>
  <c r="AY534" i="4" a="1"/>
  <c r="AY534" i="4" s="1"/>
  <c r="S321" i="16" s="1"/>
  <c r="AX537" i="4" a="1"/>
  <c r="AX537" i="4" s="1"/>
  <c r="V317" i="16" s="1"/>
  <c r="AR534" i="4" a="1"/>
  <c r="AR534" i="4" s="1"/>
  <c r="S319" i="16" s="1"/>
  <c r="AS534" i="4" a="1"/>
  <c r="AS534" i="4" s="1"/>
  <c r="S320" i="16" s="1"/>
  <c r="AV534" i="4" a="1"/>
  <c r="AV534" i="4" s="1"/>
  <c r="S315" i="16" s="1"/>
  <c r="AO535" i="4" a="1"/>
  <c r="AO535" i="4" s="1"/>
  <c r="T312" i="16" s="1"/>
  <c r="BA536" i="4" a="1"/>
  <c r="BA536" i="4" s="1"/>
  <c r="U323" i="16" s="1"/>
  <c r="AZ534" i="4" a="1"/>
  <c r="AZ534" i="4" s="1"/>
  <c r="S322" i="16" s="1"/>
  <c r="AW536" i="4" a="1"/>
  <c r="AW536" i="4" s="1"/>
  <c r="U316" i="16" s="1"/>
  <c r="AN537" i="4" a="1"/>
  <c r="AN537" i="4" s="1"/>
  <c r="V311" i="16" s="1"/>
  <c r="AQ535" i="4" a="1"/>
  <c r="AQ535" i="4" s="1"/>
  <c r="T318" i="16" s="1"/>
  <c r="AU535" i="4" a="1"/>
  <c r="AU535" i="4" s="1"/>
  <c r="T314" i="16" s="1"/>
  <c r="J620" i="4" l="1"/>
  <c r="BF620" i="4" s="1"/>
  <c r="T620" i="4"/>
  <c r="BP620" i="4" s="1"/>
  <c r="M620" i="4"/>
  <c r="BI620" i="4" s="1"/>
  <c r="P620" i="4"/>
  <c r="BL620" i="4" s="1"/>
  <c r="K620" i="4"/>
  <c r="BG620" i="4" s="1"/>
  <c r="I620" i="4"/>
  <c r="BE620" i="4" s="1"/>
  <c r="H620" i="4"/>
  <c r="BD620" i="4" s="1"/>
  <c r="R620" i="4"/>
  <c r="BN620" i="4" s="1"/>
  <c r="G620" i="4"/>
  <c r="BC620" i="4" s="1"/>
  <c r="Q620" i="4"/>
  <c r="BM620" i="4" s="1"/>
  <c r="O620" i="4"/>
  <c r="BK620" i="4" s="1"/>
  <c r="S620" i="4"/>
  <c r="BO620" i="4" s="1"/>
  <c r="L620" i="4"/>
  <c r="BH620" i="4" s="1"/>
  <c r="U621" i="4"/>
  <c r="BQ621" i="4" s="1"/>
  <c r="S104" i="16"/>
  <c r="FI33" i="29"/>
  <c r="S102" i="16"/>
  <c r="FI28" i="29"/>
  <c r="V100" i="16"/>
  <c r="FL26" i="29"/>
  <c r="S109" i="16"/>
  <c r="FI31" i="29"/>
  <c r="S99" i="16"/>
  <c r="FI25" i="29"/>
  <c r="S111" i="16"/>
  <c r="FI37" i="29"/>
  <c r="T101" i="16"/>
  <c r="FJ27" i="29"/>
  <c r="U105" i="16"/>
  <c r="FK34" i="29"/>
  <c r="S108" i="16"/>
  <c r="FI30" i="29"/>
  <c r="U112" i="16"/>
  <c r="FK38" i="29"/>
  <c r="V106" i="16"/>
  <c r="FL35" i="29"/>
  <c r="T107" i="16"/>
  <c r="FJ29" i="29"/>
  <c r="S110" i="16"/>
  <c r="FI36" i="29"/>
  <c r="T103" i="16"/>
  <c r="FJ32" i="29"/>
  <c r="AM535" i="4" a="1"/>
  <c r="AM535" i="4" s="1"/>
  <c r="T310" i="16" s="1"/>
  <c r="AP535" i="4" a="1"/>
  <c r="AP535" i="4" s="1"/>
  <c r="T313" i="16" s="1"/>
  <c r="AY535" i="4" a="1"/>
  <c r="AY535" i="4" s="1"/>
  <c r="T321" i="16" s="1"/>
  <c r="AS535" i="4" a="1"/>
  <c r="AS535" i="4" s="1"/>
  <c r="T320" i="16" s="1"/>
  <c r="AR535" i="4" a="1"/>
  <c r="AR535" i="4" s="1"/>
  <c r="T319" i="16" s="1"/>
  <c r="AX538" i="4" a="1"/>
  <c r="AX538" i="4" s="1"/>
  <c r="W317" i="16" s="1"/>
  <c r="AV535" i="4" a="1"/>
  <c r="AV535" i="4" s="1"/>
  <c r="T315" i="16" s="1"/>
  <c r="BA537" i="4" a="1"/>
  <c r="BA537" i="4" s="1"/>
  <c r="V323" i="16" s="1"/>
  <c r="AO536" i="4" a="1"/>
  <c r="AO536" i="4" s="1"/>
  <c r="U312" i="16" s="1"/>
  <c r="AQ536" i="4" a="1"/>
  <c r="AQ536" i="4" s="1"/>
  <c r="U318" i="16" s="1"/>
  <c r="AN538" i="4" a="1"/>
  <c r="AN538" i="4" s="1"/>
  <c r="W311" i="16" s="1"/>
  <c r="AU536" i="4" a="1"/>
  <c r="AU536" i="4" s="1"/>
  <c r="U314" i="16" s="1"/>
  <c r="AW537" i="4" a="1"/>
  <c r="AW537" i="4" s="1"/>
  <c r="V316" i="16" s="1"/>
  <c r="AZ535" i="4" a="1"/>
  <c r="AZ535" i="4" s="1"/>
  <c r="T322" i="16" s="1"/>
  <c r="R621" i="4" l="1"/>
  <c r="BN621" i="4" s="1"/>
  <c r="H621" i="4"/>
  <c r="BD621" i="4" s="1"/>
  <c r="U622" i="4"/>
  <c r="BQ622" i="4" s="1"/>
  <c r="I621" i="4"/>
  <c r="BE621" i="4" s="1"/>
  <c r="L621" i="4"/>
  <c r="BH621" i="4" s="1"/>
  <c r="K621" i="4"/>
  <c r="BG621" i="4" s="1"/>
  <c r="S621" i="4"/>
  <c r="BO621" i="4" s="1"/>
  <c r="P621" i="4"/>
  <c r="BL621" i="4" s="1"/>
  <c r="O621" i="4"/>
  <c r="BK621" i="4" s="1"/>
  <c r="M621" i="4"/>
  <c r="BI621" i="4" s="1"/>
  <c r="Q621" i="4"/>
  <c r="BM621" i="4" s="1"/>
  <c r="T621" i="4"/>
  <c r="BP621" i="4" s="1"/>
  <c r="G621" i="4"/>
  <c r="BC621" i="4" s="1"/>
  <c r="J621" i="4"/>
  <c r="BF621" i="4" s="1"/>
  <c r="T104" i="16"/>
  <c r="FJ33" i="29"/>
  <c r="T102" i="16"/>
  <c r="FJ28" i="29"/>
  <c r="U103" i="16"/>
  <c r="FK32" i="29"/>
  <c r="T99" i="16"/>
  <c r="FJ25" i="29"/>
  <c r="W106" i="16"/>
  <c r="FM35" i="29"/>
  <c r="W100" i="16"/>
  <c r="FM26" i="29"/>
  <c r="T108" i="16"/>
  <c r="FJ30" i="29"/>
  <c r="T109" i="16"/>
  <c r="FJ31" i="29"/>
  <c r="T110" i="16"/>
  <c r="FJ36" i="29"/>
  <c r="U107" i="16"/>
  <c r="FK29" i="29"/>
  <c r="T111" i="16"/>
  <c r="FJ37" i="29"/>
  <c r="U101" i="16"/>
  <c r="FK27" i="29"/>
  <c r="V112" i="16"/>
  <c r="FL38" i="29"/>
  <c r="V105" i="16"/>
  <c r="FL34" i="29"/>
  <c r="AM536" i="4" a="1"/>
  <c r="AM536" i="4" s="1"/>
  <c r="U310" i="16" s="1"/>
  <c r="AP536" i="4" a="1"/>
  <c r="AP536" i="4" s="1"/>
  <c r="U313" i="16" s="1"/>
  <c r="AY536" i="4" a="1"/>
  <c r="AY536" i="4" s="1"/>
  <c r="U321" i="16" s="1"/>
  <c r="AR536" i="4" a="1"/>
  <c r="AR536" i="4" s="1"/>
  <c r="U319" i="16" s="1"/>
  <c r="AS536" i="4" a="1"/>
  <c r="AS536" i="4" s="1"/>
  <c r="U320" i="16" s="1"/>
  <c r="AV536" i="4" a="1"/>
  <c r="AV536" i="4" s="1"/>
  <c r="U315" i="16" s="1"/>
  <c r="AX539" i="4" a="1"/>
  <c r="AX539" i="4" s="1"/>
  <c r="X317" i="16" s="1"/>
  <c r="AQ537" i="4" a="1"/>
  <c r="AQ537" i="4" s="1"/>
  <c r="V318" i="16" s="1"/>
  <c r="AW538" i="4" a="1"/>
  <c r="AW538" i="4" s="1"/>
  <c r="W316" i="16" s="1"/>
  <c r="AO537" i="4" a="1"/>
  <c r="AO537" i="4" s="1"/>
  <c r="V312" i="16" s="1"/>
  <c r="AU537" i="4" a="1"/>
  <c r="AU537" i="4" s="1"/>
  <c r="V314" i="16" s="1"/>
  <c r="AZ536" i="4" a="1"/>
  <c r="AZ536" i="4" s="1"/>
  <c r="U322" i="16" s="1"/>
  <c r="BA538" i="4" a="1"/>
  <c r="BA538" i="4" s="1"/>
  <c r="W323" i="16" s="1"/>
  <c r="AN539" i="4" a="1"/>
  <c r="AN539" i="4" s="1"/>
  <c r="X311" i="16" s="1"/>
  <c r="P622" i="4" l="1"/>
  <c r="BL622" i="4" s="1"/>
  <c r="S622" i="4"/>
  <c r="BO622" i="4" s="1"/>
  <c r="J622" i="4"/>
  <c r="BF622" i="4" s="1"/>
  <c r="K622" i="4"/>
  <c r="BG622" i="4" s="1"/>
  <c r="G622" i="4"/>
  <c r="BC622" i="4" s="1"/>
  <c r="L622" i="4"/>
  <c r="BH622" i="4" s="1"/>
  <c r="T622" i="4"/>
  <c r="BP622" i="4" s="1"/>
  <c r="I622" i="4"/>
  <c r="BE622" i="4" s="1"/>
  <c r="Q622" i="4"/>
  <c r="BM622" i="4" s="1"/>
  <c r="U623" i="4"/>
  <c r="BQ623" i="4" s="1"/>
  <c r="M622" i="4"/>
  <c r="BI622" i="4" s="1"/>
  <c r="H622" i="4"/>
  <c r="BD622" i="4" s="1"/>
  <c r="O622" i="4"/>
  <c r="BK622" i="4" s="1"/>
  <c r="R622" i="4"/>
  <c r="BN622" i="4" s="1"/>
  <c r="U102" i="16"/>
  <c r="FK28" i="29"/>
  <c r="U99" i="16"/>
  <c r="FK25" i="29"/>
  <c r="X100" i="16"/>
  <c r="FN26" i="29"/>
  <c r="X106" i="16"/>
  <c r="FN35" i="29"/>
  <c r="U111" i="16"/>
  <c r="FK37" i="29"/>
  <c r="U104" i="16"/>
  <c r="FK33" i="29"/>
  <c r="U109" i="16"/>
  <c r="FK31" i="29"/>
  <c r="V101" i="16"/>
  <c r="FL27" i="29"/>
  <c r="W105" i="16"/>
  <c r="FM34" i="29"/>
  <c r="W112" i="16"/>
  <c r="FM38" i="29"/>
  <c r="V107" i="16"/>
  <c r="FL29" i="29"/>
  <c r="U110" i="16"/>
  <c r="FK36" i="29"/>
  <c r="V103" i="16"/>
  <c r="FL32" i="29"/>
  <c r="U108" i="16"/>
  <c r="FK30" i="29"/>
  <c r="AM537" i="4" a="1"/>
  <c r="AM537" i="4" s="1"/>
  <c r="V310" i="16" s="1"/>
  <c r="AP537" i="4" a="1"/>
  <c r="AP537" i="4" s="1"/>
  <c r="V313" i="16" s="1"/>
  <c r="AY537" i="4" a="1"/>
  <c r="AY537" i="4" s="1"/>
  <c r="V321" i="16" s="1"/>
  <c r="AX540" i="4" a="1"/>
  <c r="AX540" i="4" s="1"/>
  <c r="Y317" i="16" s="1"/>
  <c r="AV537" i="4" a="1"/>
  <c r="AV537" i="4" s="1"/>
  <c r="V315" i="16" s="1"/>
  <c r="AS537" i="4" a="1"/>
  <c r="AS537" i="4" s="1"/>
  <c r="V320" i="16" s="1"/>
  <c r="AR537" i="4" a="1"/>
  <c r="AR537" i="4" s="1"/>
  <c r="V319" i="16" s="1"/>
  <c r="BA539" i="4" a="1"/>
  <c r="BA539" i="4" s="1"/>
  <c r="X323" i="16" s="1"/>
  <c r="AZ537" i="4" a="1"/>
  <c r="AZ537" i="4" s="1"/>
  <c r="V322" i="16" s="1"/>
  <c r="AU538" i="4" a="1"/>
  <c r="AU538" i="4" s="1"/>
  <c r="W314" i="16" s="1"/>
  <c r="AN540" i="4" a="1"/>
  <c r="AN540" i="4" s="1"/>
  <c r="Y311" i="16" s="1"/>
  <c r="AO538" i="4" a="1"/>
  <c r="AO538" i="4" s="1"/>
  <c r="W312" i="16" s="1"/>
  <c r="AW539" i="4" a="1"/>
  <c r="AW539" i="4" s="1"/>
  <c r="X316" i="16" s="1"/>
  <c r="AQ538" i="4" a="1"/>
  <c r="AQ538" i="4" s="1"/>
  <c r="W318" i="16" s="1"/>
  <c r="I623" i="4" l="1"/>
  <c r="BE623" i="4" s="1"/>
  <c r="T623" i="4"/>
  <c r="BP623" i="4" s="1"/>
  <c r="R623" i="4"/>
  <c r="BN623" i="4" s="1"/>
  <c r="L623" i="4"/>
  <c r="BH623" i="4" s="1"/>
  <c r="O623" i="4"/>
  <c r="BK623" i="4" s="1"/>
  <c r="G623" i="4"/>
  <c r="BC623" i="4" s="1"/>
  <c r="H623" i="4"/>
  <c r="BD623" i="4" s="1"/>
  <c r="K623" i="4"/>
  <c r="BG623" i="4" s="1"/>
  <c r="M623" i="4"/>
  <c r="BI623" i="4" s="1"/>
  <c r="J623" i="4"/>
  <c r="BF623" i="4" s="1"/>
  <c r="U624" i="4"/>
  <c r="BQ624" i="4" s="1"/>
  <c r="S623" i="4"/>
  <c r="BO623" i="4" s="1"/>
  <c r="Q623" i="4"/>
  <c r="BM623" i="4" s="1"/>
  <c r="P623" i="4"/>
  <c r="BL623" i="4" s="1"/>
  <c r="V99" i="16"/>
  <c r="FL25" i="29"/>
  <c r="V109" i="16"/>
  <c r="FL31" i="29"/>
  <c r="W101" i="16"/>
  <c r="FM27" i="29"/>
  <c r="W103" i="16"/>
  <c r="FM32" i="29"/>
  <c r="V104" i="16"/>
  <c r="FL33" i="29"/>
  <c r="Y106" i="16"/>
  <c r="FO35" i="29"/>
  <c r="V108" i="16"/>
  <c r="FL30" i="29"/>
  <c r="V111" i="16"/>
  <c r="FL37" i="29"/>
  <c r="W107" i="16"/>
  <c r="FM29" i="29"/>
  <c r="Y100" i="16"/>
  <c r="FO26" i="29"/>
  <c r="X112" i="16"/>
  <c r="FN38" i="29"/>
  <c r="V110" i="16"/>
  <c r="FL36" i="29"/>
  <c r="X105" i="16"/>
  <c r="FN34" i="29"/>
  <c r="V102" i="16"/>
  <c r="FL28" i="29"/>
  <c r="AM538" i="4" a="1"/>
  <c r="AM538" i="4" s="1"/>
  <c r="W310" i="16" s="1"/>
  <c r="AP538" i="4" a="1"/>
  <c r="AP538" i="4" s="1"/>
  <c r="W313" i="16" s="1"/>
  <c r="AY538" i="4" a="1"/>
  <c r="AY538" i="4" s="1"/>
  <c r="W321" i="16" s="1"/>
  <c r="AS538" i="4" a="1"/>
  <c r="AS538" i="4" s="1"/>
  <c r="W320" i="16" s="1"/>
  <c r="AX541" i="4" a="1"/>
  <c r="AX541" i="4" s="1"/>
  <c r="Z317" i="16" s="1"/>
  <c r="AR538" i="4" a="1"/>
  <c r="AR538" i="4" s="1"/>
  <c r="W319" i="16" s="1"/>
  <c r="AV538" i="4" a="1"/>
  <c r="AV538" i="4" s="1"/>
  <c r="W315" i="16" s="1"/>
  <c r="AN541" i="4" a="1"/>
  <c r="AN541" i="4" s="1"/>
  <c r="Z311" i="16" s="1"/>
  <c r="AU539" i="4" a="1"/>
  <c r="AU539" i="4" s="1"/>
  <c r="X314" i="16" s="1"/>
  <c r="AQ539" i="4" a="1"/>
  <c r="AQ539" i="4" s="1"/>
  <c r="X318" i="16" s="1"/>
  <c r="AO539" i="4" a="1"/>
  <c r="AO539" i="4" s="1"/>
  <c r="X312" i="16" s="1"/>
  <c r="AZ538" i="4" a="1"/>
  <c r="AZ538" i="4" s="1"/>
  <c r="W322" i="16" s="1"/>
  <c r="BA540" i="4" a="1"/>
  <c r="BA540" i="4" s="1"/>
  <c r="Y323" i="16" s="1"/>
  <c r="AW540" i="4" a="1"/>
  <c r="AW540" i="4" s="1"/>
  <c r="Y316" i="16" s="1"/>
  <c r="K624" i="4" l="1"/>
  <c r="BG624" i="4" s="1"/>
  <c r="H624" i="4"/>
  <c r="BD624" i="4" s="1"/>
  <c r="P624" i="4"/>
  <c r="BL624" i="4" s="1"/>
  <c r="G624" i="4"/>
  <c r="BC624" i="4" s="1"/>
  <c r="Q624" i="4"/>
  <c r="BM624" i="4" s="1"/>
  <c r="O624" i="4"/>
  <c r="BK624" i="4" s="1"/>
  <c r="S624" i="4"/>
  <c r="BO624" i="4" s="1"/>
  <c r="L624" i="4"/>
  <c r="BH624" i="4" s="1"/>
  <c r="U625" i="4"/>
  <c r="BQ625" i="4" s="1"/>
  <c r="R624" i="4"/>
  <c r="BN624" i="4" s="1"/>
  <c r="J624" i="4"/>
  <c r="BF624" i="4" s="1"/>
  <c r="T624" i="4"/>
  <c r="BP624" i="4" s="1"/>
  <c r="M624" i="4"/>
  <c r="BI624" i="4" s="1"/>
  <c r="I624" i="4"/>
  <c r="BE624" i="4" s="1"/>
  <c r="W102" i="16"/>
  <c r="FM28" i="29"/>
  <c r="W111" i="16"/>
  <c r="FM37" i="29"/>
  <c r="W99" i="16"/>
  <c r="FM25" i="29"/>
  <c r="W108" i="16"/>
  <c r="FM30" i="29"/>
  <c r="X101" i="16"/>
  <c r="FN27" i="29"/>
  <c r="Z106" i="16"/>
  <c r="FP35" i="29"/>
  <c r="X107" i="16"/>
  <c r="FN29" i="29"/>
  <c r="X103" i="16"/>
  <c r="FN32" i="29"/>
  <c r="W109" i="16"/>
  <c r="FM31" i="29"/>
  <c r="Y105" i="16"/>
  <c r="FO34" i="29"/>
  <c r="W110" i="16"/>
  <c r="FM36" i="29"/>
  <c r="Z100" i="16"/>
  <c r="FP26" i="29"/>
  <c r="Y112" i="16"/>
  <c r="FO38" i="29"/>
  <c r="W104" i="16"/>
  <c r="FM33" i="29"/>
  <c r="AM539" i="4" a="1"/>
  <c r="AM539" i="4" s="1"/>
  <c r="X310" i="16" s="1"/>
  <c r="AP539" i="4" a="1"/>
  <c r="AP539" i="4" s="1"/>
  <c r="X313" i="16" s="1"/>
  <c r="AY539" i="4" a="1"/>
  <c r="AY539" i="4" s="1"/>
  <c r="X321" i="16" s="1"/>
  <c r="AV539" i="4" a="1"/>
  <c r="AV539" i="4" s="1"/>
  <c r="X315" i="16" s="1"/>
  <c r="AX542" i="4" a="1"/>
  <c r="AX542" i="4" s="1"/>
  <c r="AA317" i="16" s="1"/>
  <c r="AS539" i="4" a="1"/>
  <c r="AS539" i="4" s="1"/>
  <c r="X320" i="16" s="1"/>
  <c r="AR539" i="4" a="1"/>
  <c r="AR539" i="4" s="1"/>
  <c r="X319" i="16" s="1"/>
  <c r="AU540" i="4" a="1"/>
  <c r="AU540" i="4" s="1"/>
  <c r="Y314" i="16" s="1"/>
  <c r="AO540" i="4" a="1"/>
  <c r="AO540" i="4" s="1"/>
  <c r="Y312" i="16" s="1"/>
  <c r="AW541" i="4" a="1"/>
  <c r="AW541" i="4" s="1"/>
  <c r="Z316" i="16" s="1"/>
  <c r="AN542" i="4" a="1"/>
  <c r="AN542" i="4" s="1"/>
  <c r="AA311" i="16" s="1"/>
  <c r="AQ540" i="4" a="1"/>
  <c r="AQ540" i="4" s="1"/>
  <c r="Y318" i="16" s="1"/>
  <c r="BA541" i="4" a="1"/>
  <c r="BA541" i="4" s="1"/>
  <c r="Z323" i="16" s="1"/>
  <c r="AZ539" i="4" a="1"/>
  <c r="AZ539" i="4" s="1"/>
  <c r="X322" i="16" s="1"/>
  <c r="L625" i="4" l="1"/>
  <c r="BH625" i="4" s="1"/>
  <c r="S625" i="4"/>
  <c r="BO625" i="4" s="1"/>
  <c r="I625" i="4"/>
  <c r="BE625" i="4" s="1"/>
  <c r="O625" i="4"/>
  <c r="BK625" i="4" s="1"/>
  <c r="M625" i="4"/>
  <c r="BI625" i="4" s="1"/>
  <c r="Q625" i="4"/>
  <c r="BM625" i="4" s="1"/>
  <c r="T625" i="4"/>
  <c r="BP625" i="4" s="1"/>
  <c r="G625" i="4"/>
  <c r="BC625" i="4" s="1"/>
  <c r="J625" i="4"/>
  <c r="BF625" i="4" s="1"/>
  <c r="P625" i="4"/>
  <c r="BL625" i="4" s="1"/>
  <c r="R625" i="4"/>
  <c r="BN625" i="4" s="1"/>
  <c r="H625" i="4"/>
  <c r="BD625" i="4" s="1"/>
  <c r="U626" i="4"/>
  <c r="BQ626" i="4" s="1"/>
  <c r="K625" i="4"/>
  <c r="BG625" i="4" s="1"/>
  <c r="Y107" i="16"/>
  <c r="FO29" i="29"/>
  <c r="X108" i="16"/>
  <c r="FN30" i="29"/>
  <c r="X99" i="16"/>
  <c r="FN25" i="29"/>
  <c r="X109" i="16"/>
  <c r="FN31" i="29"/>
  <c r="AA100" i="16"/>
  <c r="FQ26" i="29"/>
  <c r="AA106" i="16"/>
  <c r="FQ35" i="29"/>
  <c r="Y101" i="16"/>
  <c r="FO27" i="29"/>
  <c r="X104" i="16"/>
  <c r="FN33" i="29"/>
  <c r="X111" i="16"/>
  <c r="FN37" i="29"/>
  <c r="Z105" i="16"/>
  <c r="FP34" i="29"/>
  <c r="X110" i="16"/>
  <c r="FN36" i="29"/>
  <c r="Z112" i="16"/>
  <c r="FP38" i="29"/>
  <c r="Y103" i="16"/>
  <c r="FO32" i="29"/>
  <c r="X102" i="16"/>
  <c r="FN28" i="29"/>
  <c r="AM540" i="4" a="1"/>
  <c r="AM540" i="4" s="1"/>
  <c r="Y310" i="16" s="1"/>
  <c r="AP540" i="4" a="1"/>
  <c r="AP540" i="4" s="1"/>
  <c r="Y313" i="16" s="1"/>
  <c r="AY540" i="4" a="1"/>
  <c r="AY540" i="4" s="1"/>
  <c r="Y321" i="16" s="1"/>
  <c r="AR540" i="4" a="1"/>
  <c r="AR540" i="4" s="1"/>
  <c r="Y319" i="16" s="1"/>
  <c r="AS540" i="4" a="1"/>
  <c r="AS540" i="4" s="1"/>
  <c r="Y320" i="16" s="1"/>
  <c r="AX543" i="4" a="1"/>
  <c r="AX543" i="4" s="1"/>
  <c r="AB317" i="16" s="1"/>
  <c r="AV540" i="4" a="1"/>
  <c r="AV540" i="4" s="1"/>
  <c r="Y315" i="16" s="1"/>
  <c r="AO541" i="4" a="1"/>
  <c r="AO541" i="4" s="1"/>
  <c r="Z312" i="16" s="1"/>
  <c r="BA542" i="4" a="1"/>
  <c r="BA542" i="4" s="1"/>
  <c r="AA323" i="16" s="1"/>
  <c r="AQ541" i="4" a="1"/>
  <c r="AQ541" i="4" s="1"/>
  <c r="Z318" i="16" s="1"/>
  <c r="AZ540" i="4" a="1"/>
  <c r="AZ540" i="4" s="1"/>
  <c r="Y322" i="16" s="1"/>
  <c r="AN543" i="4" a="1"/>
  <c r="AN543" i="4" s="1"/>
  <c r="AB311" i="16" s="1"/>
  <c r="AU541" i="4" a="1"/>
  <c r="AU541" i="4" s="1"/>
  <c r="Z314" i="16" s="1"/>
  <c r="AW542" i="4" a="1"/>
  <c r="AW542" i="4" s="1"/>
  <c r="AA316" i="16" s="1"/>
  <c r="G626" i="4" l="1"/>
  <c r="BC626" i="4" s="1"/>
  <c r="T626" i="4"/>
  <c r="BP626" i="4" s="1"/>
  <c r="K626" i="4"/>
  <c r="BG626" i="4" s="1"/>
  <c r="Q626" i="4"/>
  <c r="BM626" i="4" s="1"/>
  <c r="U627" i="4"/>
  <c r="BQ627" i="4" s="1"/>
  <c r="M626" i="4"/>
  <c r="BI626" i="4" s="1"/>
  <c r="H626" i="4"/>
  <c r="BD626" i="4" s="1"/>
  <c r="O626" i="4"/>
  <c r="BK626" i="4" s="1"/>
  <c r="R626" i="4"/>
  <c r="BN626" i="4" s="1"/>
  <c r="I626" i="4"/>
  <c r="BE626" i="4" s="1"/>
  <c r="P626" i="4"/>
  <c r="BL626" i="4" s="1"/>
  <c r="S626" i="4"/>
  <c r="BO626" i="4" s="1"/>
  <c r="J626" i="4"/>
  <c r="BF626" i="4" s="1"/>
  <c r="L626" i="4"/>
  <c r="BH626" i="4" s="1"/>
  <c r="Y104" i="16"/>
  <c r="FO33" i="29"/>
  <c r="AB100" i="16"/>
  <c r="FR26" i="29"/>
  <c r="Y99" i="16"/>
  <c r="FO25" i="29"/>
  <c r="AB106" i="16"/>
  <c r="FR35" i="29"/>
  <c r="Y111" i="16"/>
  <c r="FO37" i="29"/>
  <c r="Z103" i="16"/>
  <c r="FP32" i="29"/>
  <c r="Z107" i="16"/>
  <c r="FP29" i="29"/>
  <c r="Y109" i="16"/>
  <c r="FO31" i="29"/>
  <c r="Y108" i="16"/>
  <c r="FO30" i="29"/>
  <c r="AA105" i="16"/>
  <c r="FQ34" i="29"/>
  <c r="AA112" i="16"/>
  <c r="FQ38" i="29"/>
  <c r="Y110" i="16"/>
  <c r="FO36" i="29"/>
  <c r="Z101" i="16"/>
  <c r="FP27" i="29"/>
  <c r="Y102" i="16"/>
  <c r="FO28" i="29"/>
  <c r="AM541" i="4" a="1"/>
  <c r="AM541" i="4" s="1"/>
  <c r="Z310" i="16" s="1"/>
  <c r="AP541" i="4" a="1"/>
  <c r="AP541" i="4" s="1"/>
  <c r="Z313" i="16" s="1"/>
  <c r="AY541" i="4" a="1"/>
  <c r="AY541" i="4" s="1"/>
  <c r="Z321" i="16" s="1"/>
  <c r="AX544" i="4" a="1"/>
  <c r="AX544" i="4" s="1"/>
  <c r="AC317" i="16" s="1"/>
  <c r="AV541" i="4" a="1"/>
  <c r="AV541" i="4" s="1"/>
  <c r="Z315" i="16" s="1"/>
  <c r="AS541" i="4" a="1"/>
  <c r="AS541" i="4" s="1"/>
  <c r="Z320" i="16" s="1"/>
  <c r="AR541" i="4" a="1"/>
  <c r="AR541" i="4" s="1"/>
  <c r="Z319" i="16" s="1"/>
  <c r="AU542" i="4" a="1"/>
  <c r="AU542" i="4" s="1"/>
  <c r="AA314" i="16" s="1"/>
  <c r="AN544" i="4" a="1"/>
  <c r="AN544" i="4" s="1"/>
  <c r="AC311" i="16" s="1"/>
  <c r="AQ542" i="4" a="1"/>
  <c r="AQ542" i="4" s="1"/>
  <c r="AA318" i="16" s="1"/>
  <c r="BA543" i="4" a="1"/>
  <c r="BA543" i="4" s="1"/>
  <c r="AB323" i="16" s="1"/>
  <c r="AW543" i="4" a="1"/>
  <c r="AW543" i="4" s="1"/>
  <c r="AB316" i="16" s="1"/>
  <c r="AZ541" i="4" a="1"/>
  <c r="AZ541" i="4" s="1"/>
  <c r="Z322" i="16" s="1"/>
  <c r="AO542" i="4" a="1"/>
  <c r="AO542" i="4" s="1"/>
  <c r="AA312" i="16" s="1"/>
  <c r="O627" i="4" l="1"/>
  <c r="BK627" i="4" s="1"/>
  <c r="H627" i="4"/>
  <c r="BD627" i="4" s="1"/>
  <c r="L627" i="4"/>
  <c r="BH627" i="4" s="1"/>
  <c r="M627" i="4"/>
  <c r="BI627" i="4" s="1"/>
  <c r="J627" i="4"/>
  <c r="BF627" i="4" s="1"/>
  <c r="U628" i="4"/>
  <c r="BQ628" i="4" s="1"/>
  <c r="S627" i="4"/>
  <c r="BO627" i="4" s="1"/>
  <c r="Q627" i="4"/>
  <c r="BM627" i="4" s="1"/>
  <c r="P627" i="4"/>
  <c r="BL627" i="4" s="1"/>
  <c r="K627" i="4"/>
  <c r="BG627" i="4" s="1"/>
  <c r="I627" i="4"/>
  <c r="BE627" i="4" s="1"/>
  <c r="T627" i="4"/>
  <c r="BP627" i="4" s="1"/>
  <c r="R627" i="4"/>
  <c r="BN627" i="4" s="1"/>
  <c r="G627" i="4"/>
  <c r="BC627" i="4" s="1"/>
  <c r="Z108" i="16"/>
  <c r="FP30" i="29"/>
  <c r="AB105" i="16"/>
  <c r="FR34" i="29"/>
  <c r="Z99" i="16"/>
  <c r="FP25" i="29"/>
  <c r="Z109" i="16"/>
  <c r="FP31" i="29"/>
  <c r="AB112" i="16"/>
  <c r="FR38" i="29"/>
  <c r="AA107" i="16"/>
  <c r="FQ29" i="29"/>
  <c r="Z104" i="16"/>
  <c r="FP33" i="29"/>
  <c r="AC106" i="16"/>
  <c r="FS35" i="29"/>
  <c r="AC100" i="16"/>
  <c r="FS26" i="29"/>
  <c r="AA101" i="16"/>
  <c r="FQ27" i="29"/>
  <c r="AA103" i="16"/>
  <c r="FQ32" i="29"/>
  <c r="Z110" i="16"/>
  <c r="FP36" i="29"/>
  <c r="Z102" i="16"/>
  <c r="FP28" i="29"/>
  <c r="Z111" i="16"/>
  <c r="FP37" i="29"/>
  <c r="AM542" i="4" a="1"/>
  <c r="AM542" i="4" s="1"/>
  <c r="AA310" i="16" s="1"/>
  <c r="AP542" i="4" a="1"/>
  <c r="AP542" i="4" s="1"/>
  <c r="AA313" i="16" s="1"/>
  <c r="AY542" i="4" a="1"/>
  <c r="AY542" i="4" s="1"/>
  <c r="AA321" i="16" s="1"/>
  <c r="AV542" i="4" a="1"/>
  <c r="AV542" i="4" s="1"/>
  <c r="AA315" i="16" s="1"/>
  <c r="AR542" i="4" a="1"/>
  <c r="AR542" i="4" s="1"/>
  <c r="AA319" i="16" s="1"/>
  <c r="AS542" i="4" a="1"/>
  <c r="AS542" i="4" s="1"/>
  <c r="AA320" i="16" s="1"/>
  <c r="AX545" i="4" a="1"/>
  <c r="AX545" i="4" s="1"/>
  <c r="AD317" i="16" s="1"/>
  <c r="AU543" i="4" a="1"/>
  <c r="AU543" i="4" s="1"/>
  <c r="AB314" i="16" s="1"/>
  <c r="AO543" i="4" a="1"/>
  <c r="AO543" i="4" s="1"/>
  <c r="AB312" i="16" s="1"/>
  <c r="AW544" i="4" a="1"/>
  <c r="AW544" i="4" s="1"/>
  <c r="AC316" i="16" s="1"/>
  <c r="BA544" i="4" a="1"/>
  <c r="BA544" i="4" s="1"/>
  <c r="AC323" i="16" s="1"/>
  <c r="AQ543" i="4" a="1"/>
  <c r="AQ543" i="4" s="1"/>
  <c r="AB318" i="16" s="1"/>
  <c r="AN545" i="4" a="1"/>
  <c r="AN545" i="4" s="1"/>
  <c r="AD311" i="16" s="1"/>
  <c r="AZ542" i="4" a="1"/>
  <c r="AZ542" i="4" s="1"/>
  <c r="AA322" i="16" s="1"/>
  <c r="Q628" i="4" l="1"/>
  <c r="BM628" i="4" s="1"/>
  <c r="S628" i="4"/>
  <c r="BO628" i="4" s="1"/>
  <c r="G628" i="4"/>
  <c r="BC628" i="4" s="1"/>
  <c r="U629" i="4"/>
  <c r="BQ629" i="4" s="1"/>
  <c r="R628" i="4"/>
  <c r="BN628" i="4" s="1"/>
  <c r="J628" i="4"/>
  <c r="BF628" i="4" s="1"/>
  <c r="T628" i="4"/>
  <c r="BP628" i="4" s="1"/>
  <c r="M628" i="4"/>
  <c r="BI628" i="4" s="1"/>
  <c r="I628" i="4"/>
  <c r="BE628" i="4" s="1"/>
  <c r="L628" i="4"/>
  <c r="BH628" i="4" s="1"/>
  <c r="K628" i="4"/>
  <c r="BG628" i="4" s="1"/>
  <c r="H628" i="4"/>
  <c r="BD628" i="4" s="1"/>
  <c r="P628" i="4"/>
  <c r="BL628" i="4" s="1"/>
  <c r="O628" i="4"/>
  <c r="BK628" i="4" s="1"/>
  <c r="AA102" i="16"/>
  <c r="FQ28" i="29"/>
  <c r="AA109" i="16"/>
  <c r="FQ31" i="29"/>
  <c r="AA99" i="16"/>
  <c r="FQ25" i="29"/>
  <c r="AD106" i="16"/>
  <c r="FT35" i="29"/>
  <c r="AB107" i="16"/>
  <c r="FR29" i="29"/>
  <c r="AC112" i="16"/>
  <c r="FS38" i="29"/>
  <c r="AA108" i="16"/>
  <c r="FQ30" i="29"/>
  <c r="AB103" i="16"/>
  <c r="FR32" i="29"/>
  <c r="AD100" i="16"/>
  <c r="FT26" i="29"/>
  <c r="AC105" i="16"/>
  <c r="FS34" i="29"/>
  <c r="AA111" i="16"/>
  <c r="FQ37" i="29"/>
  <c r="AA104" i="16"/>
  <c r="FQ33" i="29"/>
  <c r="AB101" i="16"/>
  <c r="FR27" i="29"/>
  <c r="AA110" i="16"/>
  <c r="FQ36" i="29"/>
  <c r="AM543" i="4" a="1"/>
  <c r="AM543" i="4" s="1"/>
  <c r="AB310" i="16" s="1"/>
  <c r="AP543" i="4" a="1"/>
  <c r="AP543" i="4" s="1"/>
  <c r="AB313" i="16" s="1"/>
  <c r="AY543" i="4" a="1"/>
  <c r="AY543" i="4" s="1"/>
  <c r="AB321" i="16" s="1"/>
  <c r="AX546" i="4" a="1"/>
  <c r="AX546" i="4" s="1"/>
  <c r="AE317" i="16" s="1"/>
  <c r="AR543" i="4" a="1"/>
  <c r="AR543" i="4" s="1"/>
  <c r="AB319" i="16" s="1"/>
  <c r="AV543" i="4" a="1"/>
  <c r="AV543" i="4" s="1"/>
  <c r="AB315" i="16" s="1"/>
  <c r="AS543" i="4" a="1"/>
  <c r="AS543" i="4" s="1"/>
  <c r="AB320" i="16" s="1"/>
  <c r="BA545" i="4" a="1"/>
  <c r="BA545" i="4" s="1"/>
  <c r="AD323" i="16" s="1"/>
  <c r="AQ544" i="4" a="1"/>
  <c r="AQ544" i="4" s="1"/>
  <c r="AC318" i="16" s="1"/>
  <c r="AW545" i="4" a="1"/>
  <c r="AW545" i="4" s="1"/>
  <c r="AD316" i="16" s="1"/>
  <c r="AZ543" i="4" a="1"/>
  <c r="AZ543" i="4" s="1"/>
  <c r="AB322" i="16" s="1"/>
  <c r="AO544" i="4" a="1"/>
  <c r="AO544" i="4" s="1"/>
  <c r="AC312" i="16" s="1"/>
  <c r="AN546" i="4" a="1"/>
  <c r="AN546" i="4" s="1"/>
  <c r="AE311" i="16" s="1"/>
  <c r="AU544" i="4" a="1"/>
  <c r="AU544" i="4" s="1"/>
  <c r="AC314" i="16" s="1"/>
  <c r="M629" i="4" l="1"/>
  <c r="BI629" i="4" s="1"/>
  <c r="T629" i="4"/>
  <c r="BP629" i="4" s="1"/>
  <c r="O629" i="4"/>
  <c r="BK629" i="4" s="1"/>
  <c r="J629" i="4"/>
  <c r="BF629" i="4" s="1"/>
  <c r="P629" i="4"/>
  <c r="BL629" i="4" s="1"/>
  <c r="R629" i="4"/>
  <c r="BN629" i="4" s="1"/>
  <c r="H629" i="4"/>
  <c r="BD629" i="4" s="1"/>
  <c r="U630" i="4"/>
  <c r="BQ630" i="4" s="1"/>
  <c r="K629" i="4"/>
  <c r="BG629" i="4" s="1"/>
  <c r="G629" i="4"/>
  <c r="BC629" i="4" s="1"/>
  <c r="L629" i="4"/>
  <c r="BH629" i="4" s="1"/>
  <c r="S629" i="4"/>
  <c r="BO629" i="4" s="1"/>
  <c r="I629" i="4"/>
  <c r="BE629" i="4" s="1"/>
  <c r="Q629" i="4"/>
  <c r="BM629" i="4" s="1"/>
  <c r="AB109" i="16"/>
  <c r="FR31" i="29"/>
  <c r="AB102" i="16"/>
  <c r="FR28" i="29"/>
  <c r="AB99" i="16"/>
  <c r="FR25" i="29"/>
  <c r="AC101" i="16"/>
  <c r="FS27" i="29"/>
  <c r="AB104" i="16"/>
  <c r="FR33" i="29"/>
  <c r="AB111" i="16"/>
  <c r="FR37" i="29"/>
  <c r="AB108" i="16"/>
  <c r="FR30" i="29"/>
  <c r="AD105" i="16"/>
  <c r="FT34" i="29"/>
  <c r="AE106" i="16"/>
  <c r="FU35" i="29"/>
  <c r="AC107" i="16"/>
  <c r="FS29" i="29"/>
  <c r="AC103" i="16"/>
  <c r="FS32" i="29"/>
  <c r="AB110" i="16"/>
  <c r="FR36" i="29"/>
  <c r="AD112" i="16"/>
  <c r="FT38" i="29"/>
  <c r="AE100" i="16"/>
  <c r="FU26" i="29"/>
  <c r="AM544" i="4" a="1"/>
  <c r="AM544" i="4" s="1"/>
  <c r="AC310" i="16" s="1"/>
  <c r="AP544" i="4" a="1"/>
  <c r="AP544" i="4" s="1"/>
  <c r="AC313" i="16" s="1"/>
  <c r="AY544" i="4" a="1"/>
  <c r="AY544" i="4" s="1"/>
  <c r="AC321" i="16" s="1"/>
  <c r="AS544" i="4" a="1"/>
  <c r="AS544" i="4" s="1"/>
  <c r="AC320" i="16" s="1"/>
  <c r="AX547" i="4" a="1"/>
  <c r="AX547" i="4" s="1"/>
  <c r="AF317" i="16" s="1"/>
  <c r="AV544" i="4" a="1"/>
  <c r="AV544" i="4" s="1"/>
  <c r="AC315" i="16" s="1"/>
  <c r="AR544" i="4" a="1"/>
  <c r="AR544" i="4" s="1"/>
  <c r="AC319" i="16" s="1"/>
  <c r="AQ545" i="4" a="1"/>
  <c r="AQ545" i="4" s="1"/>
  <c r="AD318" i="16" s="1"/>
  <c r="AU545" i="4" a="1"/>
  <c r="AU545" i="4" s="1"/>
  <c r="AD314" i="16" s="1"/>
  <c r="BA546" i="4" a="1"/>
  <c r="BA546" i="4" s="1"/>
  <c r="AE323" i="16" s="1"/>
  <c r="AN547" i="4" a="1"/>
  <c r="AN547" i="4" s="1"/>
  <c r="AF311" i="16" s="1"/>
  <c r="AO545" i="4" a="1"/>
  <c r="AO545" i="4" s="1"/>
  <c r="AD312" i="16" s="1"/>
  <c r="AZ544" i="4" a="1"/>
  <c r="AZ544" i="4" s="1"/>
  <c r="AC322" i="16" s="1"/>
  <c r="AW546" i="4" a="1"/>
  <c r="AW546" i="4" s="1"/>
  <c r="AE316" i="16" s="1"/>
  <c r="U631" i="4" l="1"/>
  <c r="BQ631" i="4" s="1"/>
  <c r="H630" i="4"/>
  <c r="BD630" i="4" s="1"/>
  <c r="Q630" i="4"/>
  <c r="BM630" i="4" s="1"/>
  <c r="R630" i="4"/>
  <c r="BN630" i="4" s="1"/>
  <c r="I630" i="4"/>
  <c r="BE630" i="4" s="1"/>
  <c r="P630" i="4"/>
  <c r="BL630" i="4" s="1"/>
  <c r="S630" i="4"/>
  <c r="BO630" i="4" s="1"/>
  <c r="J630" i="4"/>
  <c r="BF630" i="4" s="1"/>
  <c r="L630" i="4"/>
  <c r="BH630" i="4" s="1"/>
  <c r="O630" i="4"/>
  <c r="BK630" i="4" s="1"/>
  <c r="G630" i="4"/>
  <c r="BC630" i="4" s="1"/>
  <c r="T630" i="4"/>
  <c r="BP630" i="4" s="1"/>
  <c r="K630" i="4"/>
  <c r="BG630" i="4" s="1"/>
  <c r="M630" i="4"/>
  <c r="BI630" i="4" s="1"/>
  <c r="AC108" i="16"/>
  <c r="FS30" i="29"/>
  <c r="AD101" i="16"/>
  <c r="FT27" i="29"/>
  <c r="AC99" i="16"/>
  <c r="FS25" i="29"/>
  <c r="AE105" i="16"/>
  <c r="FU34" i="29"/>
  <c r="AC104" i="16"/>
  <c r="FS33" i="29"/>
  <c r="AE112" i="16"/>
  <c r="FU38" i="29"/>
  <c r="AF106" i="16"/>
  <c r="FV35" i="29"/>
  <c r="AC109" i="16"/>
  <c r="FS31" i="29"/>
  <c r="AF100" i="16"/>
  <c r="FV26" i="29"/>
  <c r="AD103" i="16"/>
  <c r="FT32" i="29"/>
  <c r="AC110" i="16"/>
  <c r="FS36" i="29"/>
  <c r="AD107" i="16"/>
  <c r="FT29" i="29"/>
  <c r="AC111" i="16"/>
  <c r="FS37" i="29"/>
  <c r="AC102" i="16"/>
  <c r="FS28" i="29"/>
  <c r="AM545" i="4" a="1"/>
  <c r="AM545" i="4" s="1"/>
  <c r="AD310" i="16" s="1"/>
  <c r="AP545" i="4" a="1"/>
  <c r="AP545" i="4" s="1"/>
  <c r="AD313" i="16" s="1"/>
  <c r="AY545" i="4" a="1"/>
  <c r="AY545" i="4" s="1"/>
  <c r="AD321" i="16" s="1"/>
  <c r="AX548" i="4" a="1"/>
  <c r="AX548" i="4" s="1"/>
  <c r="AG317" i="16" s="1"/>
  <c r="AV545" i="4" a="1"/>
  <c r="AV545" i="4" s="1"/>
  <c r="AD315" i="16" s="1"/>
  <c r="AS545" i="4" a="1"/>
  <c r="AS545" i="4" s="1"/>
  <c r="AD320" i="16" s="1"/>
  <c r="AR545" i="4" a="1"/>
  <c r="AR545" i="4" s="1"/>
  <c r="AD319" i="16" s="1"/>
  <c r="BA547" i="4" a="1"/>
  <c r="BA547" i="4" s="1"/>
  <c r="AF323" i="16" s="1"/>
  <c r="AO546" i="4" a="1"/>
  <c r="AO546" i="4" s="1"/>
  <c r="AE312" i="16" s="1"/>
  <c r="AN548" i="4" a="1"/>
  <c r="AN548" i="4" s="1"/>
  <c r="AG311" i="16" s="1"/>
  <c r="AU546" i="4" a="1"/>
  <c r="AU546" i="4" s="1"/>
  <c r="AE314" i="16" s="1"/>
  <c r="AW547" i="4" a="1"/>
  <c r="AW547" i="4" s="1"/>
  <c r="AF316" i="16" s="1"/>
  <c r="AZ545" i="4" a="1"/>
  <c r="AZ545" i="4" s="1"/>
  <c r="AD322" i="16" s="1"/>
  <c r="AQ546" i="4" a="1"/>
  <c r="AQ546" i="4" s="1"/>
  <c r="AE318" i="16" s="1"/>
  <c r="J631" i="4" l="1"/>
  <c r="BF631" i="4" s="1"/>
  <c r="S631" i="4"/>
  <c r="BO631" i="4" s="1"/>
  <c r="M631" i="4"/>
  <c r="BI631" i="4" s="1"/>
  <c r="P631" i="4"/>
  <c r="BL631" i="4" s="1"/>
  <c r="K631" i="4"/>
  <c r="BG631" i="4" s="1"/>
  <c r="I631" i="4"/>
  <c r="BE631" i="4" s="1"/>
  <c r="T631" i="4"/>
  <c r="BP631" i="4" s="1"/>
  <c r="R631" i="4"/>
  <c r="BN631" i="4" s="1"/>
  <c r="G631" i="4"/>
  <c r="BC631" i="4" s="1"/>
  <c r="Q631" i="4"/>
  <c r="BM631" i="4" s="1"/>
  <c r="O631" i="4"/>
  <c r="BK631" i="4" s="1"/>
  <c r="H631" i="4"/>
  <c r="BD631" i="4" s="1"/>
  <c r="L631" i="4"/>
  <c r="BH631" i="4" s="1"/>
  <c r="U632" i="4"/>
  <c r="BQ632" i="4" s="1"/>
  <c r="AD102" i="16"/>
  <c r="FT28" i="29"/>
  <c r="AD99" i="16"/>
  <c r="FT25" i="29"/>
  <c r="AD104" i="16"/>
  <c r="FT33" i="29"/>
  <c r="AG106" i="16"/>
  <c r="FW35" i="29"/>
  <c r="AF105" i="16"/>
  <c r="FV34" i="29"/>
  <c r="AD109" i="16"/>
  <c r="FT31" i="29"/>
  <c r="AE103" i="16"/>
  <c r="FU32" i="29"/>
  <c r="AG100" i="16"/>
  <c r="FW26" i="29"/>
  <c r="AE101" i="16"/>
  <c r="FU27" i="29"/>
  <c r="AE107" i="16"/>
  <c r="FU29" i="29"/>
  <c r="AD110" i="16"/>
  <c r="FT36" i="29"/>
  <c r="AD111" i="16"/>
  <c r="FT37" i="29"/>
  <c r="AF112" i="16"/>
  <c r="FV38" i="29"/>
  <c r="AD108" i="16"/>
  <c r="FT30" i="29"/>
  <c r="AM546" i="4" a="1"/>
  <c r="AM546" i="4" s="1"/>
  <c r="AE310" i="16" s="1"/>
  <c r="AP546" i="4" a="1"/>
  <c r="AP546" i="4" s="1"/>
  <c r="AE313" i="16" s="1"/>
  <c r="AY546" i="4" a="1"/>
  <c r="AY546" i="4" s="1"/>
  <c r="AE321" i="16" s="1"/>
  <c r="AS546" i="4" a="1"/>
  <c r="AS546" i="4" s="1"/>
  <c r="AE320" i="16" s="1"/>
  <c r="AR546" i="4" a="1"/>
  <c r="AR546" i="4" s="1"/>
  <c r="AE319" i="16" s="1"/>
  <c r="AV546" i="4" a="1"/>
  <c r="AV546" i="4" s="1"/>
  <c r="AE315" i="16" s="1"/>
  <c r="AX549" i="4" a="1"/>
  <c r="AX549" i="4" s="1"/>
  <c r="AH317" i="16" s="1"/>
  <c r="AW548" i="4" a="1"/>
  <c r="AW548" i="4" s="1"/>
  <c r="AG316" i="16" s="1"/>
  <c r="AZ546" i="4" a="1"/>
  <c r="AZ546" i="4" s="1"/>
  <c r="AE322" i="16" s="1"/>
  <c r="AN549" i="4" a="1"/>
  <c r="AN549" i="4" s="1"/>
  <c r="AH311" i="16" s="1"/>
  <c r="AQ547" i="4" a="1"/>
  <c r="AQ547" i="4" s="1"/>
  <c r="AF318" i="16" s="1"/>
  <c r="AU547" i="4" a="1"/>
  <c r="AU547" i="4" s="1"/>
  <c r="AF314" i="16" s="1"/>
  <c r="AO547" i="4" a="1"/>
  <c r="AO547" i="4" s="1"/>
  <c r="AF312" i="16" s="1"/>
  <c r="BA548" i="4" a="1"/>
  <c r="BA548" i="4" s="1"/>
  <c r="AG323" i="16" s="1"/>
  <c r="R632" i="4" l="1"/>
  <c r="BN632" i="4" s="1"/>
  <c r="T632" i="4"/>
  <c r="BP632" i="4" s="1"/>
  <c r="U633" i="4"/>
  <c r="BQ633" i="4" s="1"/>
  <c r="I632" i="4"/>
  <c r="BE632" i="4" s="1"/>
  <c r="L632" i="4"/>
  <c r="BH632" i="4" s="1"/>
  <c r="K632" i="4"/>
  <c r="BG632" i="4" s="1"/>
  <c r="H632" i="4"/>
  <c r="BD632" i="4" s="1"/>
  <c r="P632" i="4"/>
  <c r="BL632" i="4" s="1"/>
  <c r="O632" i="4"/>
  <c r="BK632" i="4" s="1"/>
  <c r="M632" i="4"/>
  <c r="BI632" i="4" s="1"/>
  <c r="Q632" i="4"/>
  <c r="BM632" i="4" s="1"/>
  <c r="S632" i="4"/>
  <c r="BO632" i="4" s="1"/>
  <c r="G632" i="4"/>
  <c r="BC632" i="4" s="1"/>
  <c r="J632" i="4"/>
  <c r="BF632" i="4" s="1"/>
  <c r="AE99" i="16"/>
  <c r="FU25" i="29"/>
  <c r="AH106" i="16"/>
  <c r="FX35" i="29"/>
  <c r="AE104" i="16"/>
  <c r="FU33" i="29"/>
  <c r="AG105" i="16"/>
  <c r="FW34" i="29"/>
  <c r="AE110" i="16"/>
  <c r="FU36" i="29"/>
  <c r="AF103" i="16"/>
  <c r="FV32" i="29"/>
  <c r="AE108" i="16"/>
  <c r="FU30" i="29"/>
  <c r="AE109" i="16"/>
  <c r="FU31" i="29"/>
  <c r="AF107" i="16"/>
  <c r="FV29" i="29"/>
  <c r="AH100" i="16"/>
  <c r="FX26" i="29"/>
  <c r="AG112" i="16"/>
  <c r="FW38" i="29"/>
  <c r="AE111" i="16"/>
  <c r="FU37" i="29"/>
  <c r="AE102" i="16"/>
  <c r="FU28" i="29"/>
  <c r="AF101" i="16"/>
  <c r="FV27" i="29"/>
  <c r="AM547" i="4" a="1"/>
  <c r="AM547" i="4" s="1"/>
  <c r="AF310" i="16" s="1"/>
  <c r="AP547" i="4" a="1"/>
  <c r="AP547" i="4" s="1"/>
  <c r="AF313" i="16" s="1"/>
  <c r="AY547" i="4" a="1"/>
  <c r="AY547" i="4" s="1"/>
  <c r="AF321" i="16" s="1"/>
  <c r="AR547" i="4" a="1"/>
  <c r="AR547" i="4" s="1"/>
  <c r="AF319" i="16" s="1"/>
  <c r="AX550" i="4" a="1"/>
  <c r="AX550" i="4" s="1"/>
  <c r="AI317" i="16" s="1"/>
  <c r="AV547" i="4" a="1"/>
  <c r="AV547" i="4" s="1"/>
  <c r="AF315" i="16" s="1"/>
  <c r="AS547" i="4" a="1"/>
  <c r="AS547" i="4" s="1"/>
  <c r="AF320" i="16" s="1"/>
  <c r="AZ547" i="4" a="1"/>
  <c r="AZ547" i="4" s="1"/>
  <c r="AF322" i="16" s="1"/>
  <c r="AU548" i="4" a="1"/>
  <c r="AU548" i="4" s="1"/>
  <c r="AG314" i="16" s="1"/>
  <c r="AW549" i="4" a="1"/>
  <c r="AW549" i="4" s="1"/>
  <c r="AH316" i="16" s="1"/>
  <c r="BA549" i="4" a="1"/>
  <c r="BA549" i="4" s="1"/>
  <c r="AH323" i="16" s="1"/>
  <c r="AQ548" i="4" a="1"/>
  <c r="AQ548" i="4" s="1"/>
  <c r="AG318" i="16" s="1"/>
  <c r="AO548" i="4" a="1"/>
  <c r="AO548" i="4" s="1"/>
  <c r="AG312" i="16" s="1"/>
  <c r="AN550" i="4" a="1"/>
  <c r="AN550" i="4" s="1"/>
  <c r="AI311" i="16" s="1"/>
  <c r="P633" i="4" l="1"/>
  <c r="BL633" i="4" s="1"/>
  <c r="H633" i="4"/>
  <c r="BD633" i="4" s="1"/>
  <c r="J633" i="4"/>
  <c r="BF633" i="4" s="1"/>
  <c r="K633" i="4"/>
  <c r="BG633" i="4" s="1"/>
  <c r="G633" i="4"/>
  <c r="BC633" i="4" s="1"/>
  <c r="L633" i="4"/>
  <c r="BH633" i="4" s="1"/>
  <c r="S633" i="4"/>
  <c r="BO633" i="4" s="1"/>
  <c r="I633" i="4"/>
  <c r="BE633" i="4" s="1"/>
  <c r="Q633" i="4"/>
  <c r="BM633" i="4" s="1"/>
  <c r="U634" i="4"/>
  <c r="BQ634" i="4" s="1"/>
  <c r="M633" i="4"/>
  <c r="BI633" i="4" s="1"/>
  <c r="T633" i="4"/>
  <c r="BP633" i="4" s="1"/>
  <c r="O633" i="4"/>
  <c r="BK633" i="4" s="1"/>
  <c r="R633" i="4"/>
  <c r="BN633" i="4" s="1"/>
  <c r="AF99" i="16"/>
  <c r="FV25" i="29"/>
  <c r="AF109" i="16"/>
  <c r="FV31" i="29"/>
  <c r="AG107" i="16"/>
  <c r="FW29" i="29"/>
  <c r="AG103" i="16"/>
  <c r="FW32" i="29"/>
  <c r="AG101" i="16"/>
  <c r="FW27" i="29"/>
  <c r="AH112" i="16"/>
  <c r="FX38" i="29"/>
  <c r="AF104" i="16"/>
  <c r="FV33" i="29"/>
  <c r="AI106" i="16"/>
  <c r="FY35" i="29"/>
  <c r="AH105" i="16"/>
  <c r="FX34" i="29"/>
  <c r="AF108" i="16"/>
  <c r="FV30" i="29"/>
  <c r="AF111" i="16"/>
  <c r="FV37" i="29"/>
  <c r="AF110" i="16"/>
  <c r="FV36" i="29"/>
  <c r="AF102" i="16"/>
  <c r="FV28" i="29"/>
  <c r="AI100" i="16"/>
  <c r="FY26" i="29"/>
  <c r="AM548" i="4" a="1"/>
  <c r="AM548" i="4" s="1"/>
  <c r="AG310" i="16" s="1"/>
  <c r="AP548" i="4" a="1"/>
  <c r="AP548" i="4" s="1"/>
  <c r="AG313" i="16" s="1"/>
  <c r="AY548" i="4" a="1"/>
  <c r="AY548" i="4" s="1"/>
  <c r="AG321" i="16" s="1"/>
  <c r="AS548" i="4" a="1"/>
  <c r="AS548" i="4" s="1"/>
  <c r="AG320" i="16" s="1"/>
  <c r="AV548" i="4" a="1"/>
  <c r="AV548" i="4" s="1"/>
  <c r="AG315" i="16" s="1"/>
  <c r="AR548" i="4" a="1"/>
  <c r="AR548" i="4" s="1"/>
  <c r="AG319" i="16" s="1"/>
  <c r="AX551" i="4" a="1"/>
  <c r="AX551" i="4" s="1"/>
  <c r="AJ317" i="16" s="1"/>
  <c r="AO549" i="4" a="1"/>
  <c r="AO549" i="4" s="1"/>
  <c r="AH312" i="16" s="1"/>
  <c r="AW550" i="4" a="1"/>
  <c r="AW550" i="4" s="1"/>
  <c r="AI316" i="16" s="1"/>
  <c r="AU549" i="4" a="1"/>
  <c r="AU549" i="4" s="1"/>
  <c r="AH314" i="16" s="1"/>
  <c r="AQ549" i="4" a="1"/>
  <c r="AQ549" i="4" s="1"/>
  <c r="AH318" i="16" s="1"/>
  <c r="AZ548" i="4" a="1"/>
  <c r="AZ548" i="4" s="1"/>
  <c r="AG322" i="16" s="1"/>
  <c r="BA550" i="4" a="1"/>
  <c r="BA550" i="4" s="1"/>
  <c r="AI323" i="16" s="1"/>
  <c r="AN551" i="4" a="1"/>
  <c r="AN551" i="4" s="1"/>
  <c r="AJ311" i="16" s="1"/>
  <c r="I634" i="4" l="1"/>
  <c r="BE634" i="4" s="1"/>
  <c r="S634" i="4"/>
  <c r="BO634" i="4" s="1"/>
  <c r="R634" i="4"/>
  <c r="BN634" i="4" s="1"/>
  <c r="L634" i="4"/>
  <c r="BH634" i="4" s="1"/>
  <c r="O634" i="4"/>
  <c r="BK634" i="4" s="1"/>
  <c r="G634" i="4"/>
  <c r="BC634" i="4" s="1"/>
  <c r="T634" i="4"/>
  <c r="BP634" i="4" s="1"/>
  <c r="K634" i="4"/>
  <c r="BG634" i="4" s="1"/>
  <c r="M634" i="4"/>
  <c r="BI634" i="4" s="1"/>
  <c r="J634" i="4"/>
  <c r="BF634" i="4" s="1"/>
  <c r="U635" i="4"/>
  <c r="BQ635" i="4" s="1"/>
  <c r="H634" i="4"/>
  <c r="BD634" i="4" s="1"/>
  <c r="Q634" i="4"/>
  <c r="BM634" i="4" s="1"/>
  <c r="P634" i="4"/>
  <c r="BL634" i="4" s="1"/>
  <c r="AJ106" i="16"/>
  <c r="FZ35" i="29"/>
  <c r="AG111" i="16"/>
  <c r="FW37" i="29"/>
  <c r="AG108" i="16"/>
  <c r="FW30" i="29"/>
  <c r="AG99" i="16"/>
  <c r="FW25" i="29"/>
  <c r="AH107" i="16"/>
  <c r="FX29" i="29"/>
  <c r="AG104" i="16"/>
  <c r="FW33" i="29"/>
  <c r="AI105" i="16"/>
  <c r="FY34" i="29"/>
  <c r="AG109" i="16"/>
  <c r="FW31" i="29"/>
  <c r="AH103" i="16"/>
  <c r="FX32" i="29"/>
  <c r="AJ100" i="16"/>
  <c r="FZ26" i="29"/>
  <c r="AI112" i="16"/>
  <c r="FY38" i="29"/>
  <c r="AG110" i="16"/>
  <c r="FW36" i="29"/>
  <c r="AH101" i="16"/>
  <c r="FX27" i="29"/>
  <c r="AG102" i="16"/>
  <c r="FW28" i="29"/>
  <c r="AM549" i="4" a="1"/>
  <c r="AM549" i="4" s="1"/>
  <c r="AH310" i="16" s="1"/>
  <c r="AP549" i="4" a="1"/>
  <c r="AP549" i="4" s="1"/>
  <c r="AH313" i="16" s="1"/>
  <c r="AY549" i="4" a="1"/>
  <c r="AY549" i="4" s="1"/>
  <c r="AH321" i="16" s="1"/>
  <c r="AR549" i="4" a="1"/>
  <c r="AR549" i="4" s="1"/>
  <c r="AH319" i="16" s="1"/>
  <c r="AV549" i="4" a="1"/>
  <c r="AV549" i="4" s="1"/>
  <c r="AH315" i="16" s="1"/>
  <c r="AX552" i="4" a="1"/>
  <c r="AX552" i="4" s="1"/>
  <c r="AK317" i="16" s="1"/>
  <c r="AS549" i="4" a="1"/>
  <c r="AS549" i="4" s="1"/>
  <c r="AH320" i="16" s="1"/>
  <c r="BA551" i="4" a="1"/>
  <c r="BA551" i="4" s="1"/>
  <c r="AJ323" i="16" s="1"/>
  <c r="AU550" i="4" a="1"/>
  <c r="AU550" i="4" s="1"/>
  <c r="AI314" i="16" s="1"/>
  <c r="AZ549" i="4" a="1"/>
  <c r="AZ549" i="4" s="1"/>
  <c r="AH322" i="16" s="1"/>
  <c r="AQ550" i="4" a="1"/>
  <c r="AQ550" i="4" s="1"/>
  <c r="AI318" i="16" s="1"/>
  <c r="AW551" i="4" a="1"/>
  <c r="AW551" i="4" s="1"/>
  <c r="AJ316" i="16" s="1"/>
  <c r="AO550" i="4" a="1"/>
  <c r="AO550" i="4" s="1"/>
  <c r="AI312" i="16" s="1"/>
  <c r="AN552" i="4" a="1"/>
  <c r="AN552" i="4" s="1"/>
  <c r="AK311" i="16" s="1"/>
  <c r="K635" i="4" l="1"/>
  <c r="BG635" i="4" s="1"/>
  <c r="T635" i="4"/>
  <c r="BP635" i="4" s="1"/>
  <c r="P635" i="4"/>
  <c r="BL635" i="4" s="1"/>
  <c r="G635" i="4"/>
  <c r="BC635" i="4" s="1"/>
  <c r="Q635" i="4"/>
  <c r="BM635" i="4" s="1"/>
  <c r="O635" i="4"/>
  <c r="BK635" i="4" s="1"/>
  <c r="H635" i="4"/>
  <c r="BD635" i="4" s="1"/>
  <c r="L635" i="4"/>
  <c r="BH635" i="4" s="1"/>
  <c r="U636" i="4"/>
  <c r="BQ636" i="4" s="1"/>
  <c r="R635" i="4"/>
  <c r="BN635" i="4" s="1"/>
  <c r="J635" i="4"/>
  <c r="BF635" i="4" s="1"/>
  <c r="S635" i="4"/>
  <c r="BO635" i="4" s="1"/>
  <c r="M635" i="4"/>
  <c r="BI635" i="4" s="1"/>
  <c r="I635" i="4"/>
  <c r="BE635" i="4" s="1"/>
  <c r="AI101" i="16"/>
  <c r="FY27" i="29"/>
  <c r="AH109" i="16"/>
  <c r="FX31" i="29"/>
  <c r="AH102" i="16"/>
  <c r="FX28" i="29"/>
  <c r="AI107" i="16"/>
  <c r="FY29" i="29"/>
  <c r="AH99" i="16"/>
  <c r="FX25" i="29"/>
  <c r="AH104" i="16"/>
  <c r="FX33" i="29"/>
  <c r="AH111" i="16"/>
  <c r="FX37" i="29"/>
  <c r="AH108" i="16"/>
  <c r="FX30" i="29"/>
  <c r="AK106" i="16"/>
  <c r="GA35" i="29"/>
  <c r="AI103" i="16"/>
  <c r="FY32" i="29"/>
  <c r="AH110" i="16"/>
  <c r="FX36" i="29"/>
  <c r="AJ112" i="16"/>
  <c r="FZ38" i="29"/>
  <c r="AJ105" i="16"/>
  <c r="FZ34" i="29"/>
  <c r="AK100" i="16"/>
  <c r="GA26" i="29"/>
  <c r="AM550" i="4" a="1"/>
  <c r="AM550" i="4" s="1"/>
  <c r="AI310" i="16" s="1"/>
  <c r="AP550" i="4" a="1"/>
  <c r="AP550" i="4" s="1"/>
  <c r="AI313" i="16" s="1"/>
  <c r="AY550" i="4" a="1"/>
  <c r="AY550" i="4" s="1"/>
  <c r="AI321" i="16" s="1"/>
  <c r="AX553" i="4" a="1"/>
  <c r="AX553" i="4" s="1"/>
  <c r="AL317" i="16" s="1"/>
  <c r="AV550" i="4" a="1"/>
  <c r="AV550" i="4" s="1"/>
  <c r="AI315" i="16" s="1"/>
  <c r="AS550" i="4" a="1"/>
  <c r="AS550" i="4" s="1"/>
  <c r="AI320" i="16" s="1"/>
  <c r="AR550" i="4" a="1"/>
  <c r="AR550" i="4" s="1"/>
  <c r="AI319" i="16" s="1"/>
  <c r="AQ551" i="4" a="1"/>
  <c r="AQ551" i="4" s="1"/>
  <c r="AJ318" i="16" s="1"/>
  <c r="AN553" i="4" a="1"/>
  <c r="AN553" i="4" s="1"/>
  <c r="AL311" i="16" s="1"/>
  <c r="AO551" i="4" a="1"/>
  <c r="AO551" i="4" s="1"/>
  <c r="AJ312" i="16" s="1"/>
  <c r="AZ550" i="4" a="1"/>
  <c r="AZ550" i="4" s="1"/>
  <c r="AI322" i="16" s="1"/>
  <c r="AU551" i="4" a="1"/>
  <c r="AU551" i="4" s="1"/>
  <c r="AJ314" i="16" s="1"/>
  <c r="AW552" i="4" a="1"/>
  <c r="AW552" i="4" s="1"/>
  <c r="AK316" i="16" s="1"/>
  <c r="BA552" i="4" a="1"/>
  <c r="BA552" i="4" s="1"/>
  <c r="AK323" i="16" s="1"/>
  <c r="L636" i="4" l="1"/>
  <c r="BH636" i="4" s="1"/>
  <c r="H636" i="4"/>
  <c r="BD636" i="4" s="1"/>
  <c r="I636" i="4"/>
  <c r="BE636" i="4" s="1"/>
  <c r="O636" i="4"/>
  <c r="BK636" i="4" s="1"/>
  <c r="M636" i="4"/>
  <c r="BI636" i="4" s="1"/>
  <c r="Q636" i="4"/>
  <c r="BM636" i="4" s="1"/>
  <c r="S636" i="4"/>
  <c r="BO636" i="4" s="1"/>
  <c r="G636" i="4"/>
  <c r="BC636" i="4" s="1"/>
  <c r="J636" i="4"/>
  <c r="BF636" i="4" s="1"/>
  <c r="P636" i="4"/>
  <c r="BL636" i="4" s="1"/>
  <c r="R636" i="4"/>
  <c r="BN636" i="4" s="1"/>
  <c r="T636" i="4"/>
  <c r="BP636" i="4" s="1"/>
  <c r="U637" i="4"/>
  <c r="BQ637" i="4" s="1"/>
  <c r="K636" i="4"/>
  <c r="BG636" i="4" s="1"/>
  <c r="AI102" i="16"/>
  <c r="FY28" i="29"/>
  <c r="AJ107" i="16"/>
  <c r="FZ29" i="29"/>
  <c r="AJ103" i="16"/>
  <c r="FZ32" i="29"/>
  <c r="AI111" i="16"/>
  <c r="FY37" i="29"/>
  <c r="AI109" i="16"/>
  <c r="FY31" i="29"/>
  <c r="AI99" i="16"/>
  <c r="FY25" i="29"/>
  <c r="AK112" i="16"/>
  <c r="GA38" i="29"/>
  <c r="AJ101" i="16"/>
  <c r="FZ27" i="29"/>
  <c r="AI104" i="16"/>
  <c r="FY33" i="29"/>
  <c r="AL106" i="16"/>
  <c r="GB35" i="29"/>
  <c r="AL100" i="16"/>
  <c r="GB26" i="29"/>
  <c r="AI110" i="16"/>
  <c r="FY36" i="29"/>
  <c r="AK105" i="16"/>
  <c r="GA34" i="29"/>
  <c r="AI108" i="16"/>
  <c r="FY30" i="29"/>
  <c r="AM551" i="4" a="1"/>
  <c r="AM551" i="4" s="1"/>
  <c r="AJ310" i="16" s="1"/>
  <c r="AP551" i="4" a="1"/>
  <c r="AP551" i="4" s="1"/>
  <c r="AJ313" i="16" s="1"/>
  <c r="AY551" i="4" a="1"/>
  <c r="AY551" i="4" s="1"/>
  <c r="AJ321" i="16" s="1"/>
  <c r="AS551" i="4" a="1"/>
  <c r="AS551" i="4" s="1"/>
  <c r="AJ320" i="16" s="1"/>
  <c r="AV551" i="4" a="1"/>
  <c r="AV551" i="4" s="1"/>
  <c r="AJ315" i="16" s="1"/>
  <c r="AR551" i="4" a="1"/>
  <c r="AR551" i="4" s="1"/>
  <c r="AJ319" i="16" s="1"/>
  <c r="AX554" i="4" a="1"/>
  <c r="AX554" i="4" s="1"/>
  <c r="AM317" i="16" s="1"/>
  <c r="AU552" i="4" a="1"/>
  <c r="AU552" i="4" s="1"/>
  <c r="AK314" i="16" s="1"/>
  <c r="AN554" i="4" a="1"/>
  <c r="AN554" i="4" s="1"/>
  <c r="AM311" i="16" s="1"/>
  <c r="AW553" i="4" a="1"/>
  <c r="AW553" i="4" s="1"/>
  <c r="AL316" i="16" s="1"/>
  <c r="AZ551" i="4" a="1"/>
  <c r="AZ551" i="4" s="1"/>
  <c r="AJ322" i="16" s="1"/>
  <c r="BA553" i="4" a="1"/>
  <c r="BA553" i="4" s="1"/>
  <c r="AL323" i="16" s="1"/>
  <c r="AO552" i="4" a="1"/>
  <c r="AO552" i="4" s="1"/>
  <c r="AK312" i="16" s="1"/>
  <c r="AQ552" i="4" a="1"/>
  <c r="AQ552" i="4" s="1"/>
  <c r="AK318" i="16" s="1"/>
  <c r="G637" i="4" l="1"/>
  <c r="BC637" i="4" s="1"/>
  <c r="S637" i="4"/>
  <c r="BO637" i="4" s="1"/>
  <c r="K637" i="4"/>
  <c r="BG637" i="4" s="1"/>
  <c r="Q637" i="4"/>
  <c r="BM637" i="4" s="1"/>
  <c r="U638" i="4"/>
  <c r="BQ638" i="4" s="1"/>
  <c r="M637" i="4"/>
  <c r="BI637" i="4" s="1"/>
  <c r="T637" i="4"/>
  <c r="BP637" i="4" s="1"/>
  <c r="O637" i="4"/>
  <c r="BK637" i="4" s="1"/>
  <c r="R637" i="4"/>
  <c r="BN637" i="4" s="1"/>
  <c r="I637" i="4"/>
  <c r="BE637" i="4" s="1"/>
  <c r="P637" i="4"/>
  <c r="BL637" i="4" s="1"/>
  <c r="H637" i="4"/>
  <c r="BD637" i="4" s="1"/>
  <c r="J637" i="4"/>
  <c r="BF637" i="4" s="1"/>
  <c r="L637" i="4"/>
  <c r="BH637" i="4" s="1"/>
  <c r="AJ99" i="16"/>
  <c r="FZ25" i="29"/>
  <c r="AJ108" i="16"/>
  <c r="FZ30" i="29"/>
  <c r="AJ111" i="16"/>
  <c r="FZ37" i="29"/>
  <c r="AJ104" i="16"/>
  <c r="FZ33" i="29"/>
  <c r="AL112" i="16"/>
  <c r="GB38" i="29"/>
  <c r="AL105" i="16"/>
  <c r="GB34" i="29"/>
  <c r="AJ109" i="16"/>
  <c r="FZ31" i="29"/>
  <c r="AK107" i="16"/>
  <c r="GA29" i="29"/>
  <c r="AM100" i="16"/>
  <c r="GC26" i="29"/>
  <c r="AJ110" i="16"/>
  <c r="FZ36" i="29"/>
  <c r="AK103" i="16"/>
  <c r="GA32" i="29"/>
  <c r="AK101" i="16"/>
  <c r="GA27" i="29"/>
  <c r="AM106" i="16"/>
  <c r="GC35" i="29"/>
  <c r="AJ102" i="16"/>
  <c r="FZ28" i="29"/>
  <c r="AM552" i="4" a="1"/>
  <c r="AM552" i="4" s="1"/>
  <c r="AK310" i="16" s="1"/>
  <c r="AP552" i="4" a="1"/>
  <c r="AP552" i="4" s="1"/>
  <c r="AK313" i="16" s="1"/>
  <c r="AY552" i="4" a="1"/>
  <c r="AY552" i="4" s="1"/>
  <c r="AK321" i="16" s="1"/>
  <c r="AX555" i="4" a="1"/>
  <c r="AX555" i="4" s="1"/>
  <c r="AN317" i="16" s="1"/>
  <c r="AR552" i="4" a="1"/>
  <c r="AR552" i="4" s="1"/>
  <c r="AK319" i="16" s="1"/>
  <c r="AV552" i="4" a="1"/>
  <c r="AV552" i="4" s="1"/>
  <c r="AK315" i="16" s="1"/>
  <c r="AS552" i="4" a="1"/>
  <c r="AS552" i="4" s="1"/>
  <c r="AK320" i="16" s="1"/>
  <c r="AW554" i="4" a="1"/>
  <c r="AW554" i="4" s="1"/>
  <c r="AM316" i="16" s="1"/>
  <c r="AQ553" i="4" a="1"/>
  <c r="AQ553" i="4" s="1"/>
  <c r="AL318" i="16" s="1"/>
  <c r="AO553" i="4" a="1"/>
  <c r="AO553" i="4" s="1"/>
  <c r="AL312" i="16" s="1"/>
  <c r="BA554" i="4" a="1"/>
  <c r="BA554" i="4" s="1"/>
  <c r="AM323" i="16" s="1"/>
  <c r="AN555" i="4" a="1"/>
  <c r="AN555" i="4" s="1"/>
  <c r="AN311" i="16" s="1"/>
  <c r="AZ552" i="4" a="1"/>
  <c r="AZ552" i="4" s="1"/>
  <c r="AK322" i="16" s="1"/>
  <c r="AU553" i="4" a="1"/>
  <c r="AU553" i="4" s="1"/>
  <c r="AL314" i="16" s="1"/>
  <c r="O638" i="4" l="1"/>
  <c r="BK638" i="4" s="1"/>
  <c r="T638" i="4"/>
  <c r="BP638" i="4" s="1"/>
  <c r="L638" i="4"/>
  <c r="BH638" i="4" s="1"/>
  <c r="M638" i="4"/>
  <c r="BI638" i="4" s="1"/>
  <c r="J638" i="4"/>
  <c r="BF638" i="4" s="1"/>
  <c r="U639" i="4"/>
  <c r="BQ639" i="4" s="1"/>
  <c r="H638" i="4"/>
  <c r="BD638" i="4" s="1"/>
  <c r="Q638" i="4"/>
  <c r="BM638" i="4" s="1"/>
  <c r="P638" i="4"/>
  <c r="BL638" i="4" s="1"/>
  <c r="K638" i="4"/>
  <c r="BG638" i="4" s="1"/>
  <c r="I638" i="4"/>
  <c r="BE638" i="4" s="1"/>
  <c r="S638" i="4"/>
  <c r="BO638" i="4" s="1"/>
  <c r="R638" i="4"/>
  <c r="BN638" i="4" s="1"/>
  <c r="G638" i="4"/>
  <c r="BC638" i="4" s="1"/>
  <c r="AM112" i="16"/>
  <c r="GC38" i="29"/>
  <c r="AK104" i="16"/>
  <c r="GA33" i="29"/>
  <c r="AK99" i="16"/>
  <c r="GA25" i="29"/>
  <c r="AK108" i="16"/>
  <c r="GA30" i="29"/>
  <c r="AL101" i="16"/>
  <c r="GB27" i="29"/>
  <c r="AN106" i="16"/>
  <c r="GD35" i="29"/>
  <c r="AL103" i="16"/>
  <c r="GB32" i="29"/>
  <c r="AL107" i="16"/>
  <c r="GB29" i="29"/>
  <c r="AK110" i="16"/>
  <c r="GA36" i="29"/>
  <c r="AM105" i="16"/>
  <c r="GC34" i="29"/>
  <c r="AN100" i="16"/>
  <c r="GD26" i="29"/>
  <c r="AK102" i="16"/>
  <c r="GA28" i="29"/>
  <c r="AK111" i="16"/>
  <c r="GA37" i="29"/>
  <c r="AK109" i="16"/>
  <c r="GA31" i="29"/>
  <c r="AM553" i="4" a="1"/>
  <c r="AM553" i="4" s="1"/>
  <c r="AL310" i="16" s="1"/>
  <c r="AP553" i="4" a="1"/>
  <c r="AP553" i="4" s="1"/>
  <c r="AL313" i="16" s="1"/>
  <c r="AY553" i="4" a="1"/>
  <c r="AY553" i="4" s="1"/>
  <c r="AL321" i="16" s="1"/>
  <c r="AX556" i="4" a="1"/>
  <c r="AX556" i="4" s="1"/>
  <c r="AO317" i="16" s="1"/>
  <c r="AV553" i="4" a="1"/>
  <c r="AV553" i="4" s="1"/>
  <c r="AL315" i="16" s="1"/>
  <c r="AR553" i="4" a="1"/>
  <c r="AR553" i="4" s="1"/>
  <c r="AL319" i="16" s="1"/>
  <c r="AS553" i="4" a="1"/>
  <c r="AS553" i="4" s="1"/>
  <c r="AL320" i="16" s="1"/>
  <c r="AZ553" i="4" a="1"/>
  <c r="AZ553" i="4" s="1"/>
  <c r="AL322" i="16" s="1"/>
  <c r="AO554" i="4" a="1"/>
  <c r="AO554" i="4" s="1"/>
  <c r="AM312" i="16" s="1"/>
  <c r="AQ554" i="4" a="1"/>
  <c r="AQ554" i="4" s="1"/>
  <c r="AM318" i="16" s="1"/>
  <c r="BA555" i="4" a="1"/>
  <c r="BA555" i="4" s="1"/>
  <c r="AN323" i="16" s="1"/>
  <c r="AN556" i="4" a="1"/>
  <c r="AN556" i="4" s="1"/>
  <c r="AO311" i="16" s="1"/>
  <c r="AU554" i="4" a="1"/>
  <c r="AU554" i="4" s="1"/>
  <c r="AM314" i="16" s="1"/>
  <c r="AW555" i="4" a="1"/>
  <c r="AW555" i="4" s="1"/>
  <c r="AN316" i="16" s="1"/>
  <c r="Q639" i="4" l="1"/>
  <c r="BM639" i="4" s="1"/>
  <c r="H639" i="4"/>
  <c r="BD639" i="4" s="1"/>
  <c r="G639" i="4"/>
  <c r="BC639" i="4" s="1"/>
  <c r="U640" i="4"/>
  <c r="BQ640" i="4" s="1"/>
  <c r="R639" i="4"/>
  <c r="BN639" i="4" s="1"/>
  <c r="J639" i="4"/>
  <c r="BF639" i="4" s="1"/>
  <c r="S639" i="4"/>
  <c r="BO639" i="4" s="1"/>
  <c r="M639" i="4"/>
  <c r="BI639" i="4" s="1"/>
  <c r="I639" i="4"/>
  <c r="BE639" i="4" s="1"/>
  <c r="L639" i="4"/>
  <c r="BH639" i="4" s="1"/>
  <c r="K639" i="4"/>
  <c r="BG639" i="4" s="1"/>
  <c r="T639" i="4"/>
  <c r="BP639" i="4" s="1"/>
  <c r="P639" i="4"/>
  <c r="BL639" i="4" s="1"/>
  <c r="O639" i="4"/>
  <c r="BK639" i="4" s="1"/>
  <c r="AO100" i="16"/>
  <c r="GE26" i="29"/>
  <c r="AL109" i="16"/>
  <c r="GB31" i="29"/>
  <c r="AL99" i="16"/>
  <c r="GB25" i="29"/>
  <c r="AL108" i="16"/>
  <c r="GB30" i="29"/>
  <c r="AN112" i="16"/>
  <c r="GD38" i="29"/>
  <c r="AM107" i="16"/>
  <c r="GC29" i="29"/>
  <c r="AO106" i="16"/>
  <c r="GE35" i="29"/>
  <c r="AL104" i="16"/>
  <c r="GB33" i="29"/>
  <c r="AN105" i="16"/>
  <c r="GD34" i="29"/>
  <c r="AL110" i="16"/>
  <c r="GB36" i="29"/>
  <c r="AM101" i="16"/>
  <c r="GC27" i="29"/>
  <c r="AL111" i="16"/>
  <c r="GB37" i="29"/>
  <c r="AM103" i="16"/>
  <c r="GC32" i="29"/>
  <c r="AL102" i="16"/>
  <c r="GB28" i="29"/>
  <c r="AM554" i="4" a="1"/>
  <c r="AM554" i="4" s="1"/>
  <c r="AM310" i="16" s="1"/>
  <c r="AP554" i="4" a="1"/>
  <c r="AP554" i="4" s="1"/>
  <c r="AM313" i="16" s="1"/>
  <c r="AY554" i="4" a="1"/>
  <c r="AY554" i="4" s="1"/>
  <c r="AM321" i="16" s="1"/>
  <c r="AX557" i="4" a="1"/>
  <c r="AX557" i="4" s="1"/>
  <c r="AP317" i="16" s="1"/>
  <c r="AS554" i="4" a="1"/>
  <c r="AS554" i="4" s="1"/>
  <c r="AM320" i="16" s="1"/>
  <c r="AR554" i="4" a="1"/>
  <c r="AR554" i="4" s="1"/>
  <c r="AM319" i="16" s="1"/>
  <c r="AV554" i="4" a="1"/>
  <c r="AV554" i="4" s="1"/>
  <c r="AM315" i="16" s="1"/>
  <c r="AW556" i="4" a="1"/>
  <c r="AW556" i="4" s="1"/>
  <c r="AO316" i="16" s="1"/>
  <c r="AN557" i="4" a="1"/>
  <c r="AN557" i="4" s="1"/>
  <c r="AP311" i="16" s="1"/>
  <c r="AU555" i="4" a="1"/>
  <c r="AU555" i="4" s="1"/>
  <c r="AN314" i="16" s="1"/>
  <c r="BA556" i="4" a="1"/>
  <c r="BA556" i="4" s="1"/>
  <c r="AO323" i="16" s="1"/>
  <c r="AQ555" i="4" a="1"/>
  <c r="AQ555" i="4" s="1"/>
  <c r="AN318" i="16" s="1"/>
  <c r="AO555" i="4" a="1"/>
  <c r="AO555" i="4" s="1"/>
  <c r="AN312" i="16" s="1"/>
  <c r="AZ554" i="4" a="1"/>
  <c r="AZ554" i="4" s="1"/>
  <c r="AM322" i="16" s="1"/>
  <c r="M640" i="4" l="1"/>
  <c r="BI640" i="4" s="1"/>
  <c r="S640" i="4"/>
  <c r="BO640" i="4" s="1"/>
  <c r="O640" i="4"/>
  <c r="BK640" i="4" s="1"/>
  <c r="J640" i="4"/>
  <c r="BF640" i="4" s="1"/>
  <c r="P640" i="4"/>
  <c r="BL640" i="4" s="1"/>
  <c r="R640" i="4"/>
  <c r="BN640" i="4" s="1"/>
  <c r="T640" i="4"/>
  <c r="BP640" i="4" s="1"/>
  <c r="U641" i="4"/>
  <c r="BQ641" i="4" s="1"/>
  <c r="K640" i="4"/>
  <c r="BG640" i="4" s="1"/>
  <c r="G640" i="4"/>
  <c r="BC640" i="4" s="1"/>
  <c r="L640" i="4"/>
  <c r="BH640" i="4" s="1"/>
  <c r="H640" i="4"/>
  <c r="BD640" i="4" s="1"/>
  <c r="I640" i="4"/>
  <c r="BE640" i="4" s="1"/>
  <c r="Q640" i="4"/>
  <c r="BM640" i="4" s="1"/>
  <c r="AN107" i="16"/>
  <c r="GD29" i="29"/>
  <c r="AO112" i="16"/>
  <c r="GE38" i="29"/>
  <c r="AM99" i="16"/>
  <c r="GC25" i="29"/>
  <c r="AM109" i="16"/>
  <c r="GC31" i="29"/>
  <c r="AM108" i="16"/>
  <c r="GC30" i="29"/>
  <c r="AN103" i="16"/>
  <c r="GD32" i="29"/>
  <c r="AP106" i="16"/>
  <c r="GF35" i="29"/>
  <c r="AM111" i="16"/>
  <c r="GC37" i="29"/>
  <c r="AP100" i="16"/>
  <c r="GF26" i="29"/>
  <c r="AM110" i="16"/>
  <c r="GC36" i="29"/>
  <c r="AO105" i="16"/>
  <c r="GE34" i="29"/>
  <c r="AN101" i="16"/>
  <c r="GD27" i="29"/>
  <c r="AM104" i="16"/>
  <c r="GC33" i="29"/>
  <c r="AM102" i="16"/>
  <c r="GC28" i="29"/>
  <c r="AM555" i="4" a="1"/>
  <c r="AM555" i="4" s="1"/>
  <c r="AN310" i="16" s="1"/>
  <c r="AP555" i="4" a="1"/>
  <c r="AP555" i="4" s="1"/>
  <c r="AN313" i="16" s="1"/>
  <c r="AY555" i="4" a="1"/>
  <c r="AY555" i="4" s="1"/>
  <c r="AN321" i="16" s="1"/>
  <c r="AX558" i="4" a="1"/>
  <c r="AX558" i="4" s="1"/>
  <c r="AV555" i="4" a="1"/>
  <c r="AV555" i="4" s="1"/>
  <c r="AN315" i="16" s="1"/>
  <c r="AR555" i="4" a="1"/>
  <c r="AR555" i="4" s="1"/>
  <c r="AN319" i="16" s="1"/>
  <c r="AS555" i="4" a="1"/>
  <c r="AS555" i="4" s="1"/>
  <c r="AN320" i="16" s="1"/>
  <c r="AZ555" i="4" a="1"/>
  <c r="AZ555" i="4" s="1"/>
  <c r="AN322" i="16" s="1"/>
  <c r="AN558" i="4" a="1"/>
  <c r="AN558" i="4" s="1"/>
  <c r="AQ556" i="4" a="1"/>
  <c r="AQ556" i="4" s="1"/>
  <c r="AO318" i="16" s="1"/>
  <c r="BA557" i="4" a="1"/>
  <c r="BA557" i="4" s="1"/>
  <c r="AP323" i="16" s="1"/>
  <c r="AW557" i="4" a="1"/>
  <c r="AW557" i="4" s="1"/>
  <c r="AP316" i="16" s="1"/>
  <c r="AU556" i="4" a="1"/>
  <c r="AU556" i="4" s="1"/>
  <c r="AO314" i="16" s="1"/>
  <c r="AO556" i="4" a="1"/>
  <c r="AO556" i="4" s="1"/>
  <c r="AO312" i="16" s="1"/>
  <c r="U642" i="4" l="1"/>
  <c r="BQ642" i="4" s="1"/>
  <c r="T641" i="4"/>
  <c r="BP641" i="4" s="1"/>
  <c r="Q641" i="4"/>
  <c r="BM641" i="4" s="1"/>
  <c r="R641" i="4"/>
  <c r="BN641" i="4" s="1"/>
  <c r="I641" i="4"/>
  <c r="BE641" i="4" s="1"/>
  <c r="P641" i="4"/>
  <c r="BL641" i="4" s="1"/>
  <c r="H641" i="4"/>
  <c r="BD641" i="4" s="1"/>
  <c r="J641" i="4"/>
  <c r="BF641" i="4" s="1"/>
  <c r="L641" i="4"/>
  <c r="BH641" i="4" s="1"/>
  <c r="O641" i="4"/>
  <c r="BK641" i="4" s="1"/>
  <c r="G641" i="4"/>
  <c r="BC641" i="4" s="1"/>
  <c r="S641" i="4"/>
  <c r="BO641" i="4" s="1"/>
  <c r="K641" i="4"/>
  <c r="BG641" i="4" s="1"/>
  <c r="M641" i="4"/>
  <c r="BI641" i="4" s="1"/>
  <c r="AN109" i="16"/>
  <c r="GD31" i="29"/>
  <c r="AN102" i="16"/>
  <c r="GD28" i="29"/>
  <c r="AP105" i="16"/>
  <c r="GF34" i="29"/>
  <c r="AN108" i="16"/>
  <c r="GD30" i="29"/>
  <c r="AP112" i="16"/>
  <c r="GF38" i="29"/>
  <c r="AN99" i="16"/>
  <c r="GD25" i="29"/>
  <c r="AN104" i="16"/>
  <c r="GD33" i="29"/>
  <c r="AQ317" i="16"/>
  <c r="M334" i="16"/>
  <c r="AQ311" i="16"/>
  <c r="M328" i="16"/>
  <c r="AO107" i="16"/>
  <c r="GE29" i="29"/>
  <c r="M123" i="16"/>
  <c r="AQ106" i="16"/>
  <c r="GG35" i="29"/>
  <c r="AQ100" i="16"/>
  <c r="M117" i="16"/>
  <c r="GG26" i="29"/>
  <c r="AN111" i="16"/>
  <c r="GD37" i="29"/>
  <c r="AN110" i="16"/>
  <c r="GD36" i="29"/>
  <c r="AO101" i="16"/>
  <c r="GE27" i="29"/>
  <c r="AO103" i="16"/>
  <c r="GE32" i="29"/>
  <c r="AM556" i="4" a="1"/>
  <c r="AM556" i="4" s="1"/>
  <c r="AO310" i="16" s="1"/>
  <c r="AP556" i="4" a="1"/>
  <c r="AP556" i="4" s="1"/>
  <c r="AO313" i="16" s="1"/>
  <c r="AY556" i="4" a="1"/>
  <c r="AY556" i="4" s="1"/>
  <c r="AO321" i="16" s="1"/>
  <c r="AV556" i="4" a="1"/>
  <c r="AV556" i="4" s="1"/>
  <c r="AO315" i="16" s="1"/>
  <c r="AS556" i="4" a="1"/>
  <c r="AS556" i="4" s="1"/>
  <c r="AO320" i="16" s="1"/>
  <c r="AR556" i="4" a="1"/>
  <c r="AR556" i="4" s="1"/>
  <c r="AO319" i="16" s="1"/>
  <c r="AX559" i="4" a="1"/>
  <c r="AX559" i="4" s="1"/>
  <c r="N334" i="16" s="1"/>
  <c r="BA558" i="4" a="1"/>
  <c r="BA558" i="4" s="1"/>
  <c r="AO557" i="4" a="1"/>
  <c r="AO557" i="4" s="1"/>
  <c r="AP312" i="16" s="1"/>
  <c r="AW558" i="4" a="1"/>
  <c r="AW558" i="4" s="1"/>
  <c r="AN559" i="4" a="1"/>
  <c r="AN559" i="4" s="1"/>
  <c r="N328" i="16" s="1"/>
  <c r="AQ557" i="4" a="1"/>
  <c r="AQ557" i="4" s="1"/>
  <c r="AP318" i="16" s="1"/>
  <c r="AU557" i="4" a="1"/>
  <c r="AU557" i="4" s="1"/>
  <c r="AP314" i="16" s="1"/>
  <c r="AZ556" i="4" a="1"/>
  <c r="AZ556" i="4" s="1"/>
  <c r="AO322" i="16" s="1"/>
  <c r="J642" i="4" l="1"/>
  <c r="BF642" i="4" s="1"/>
  <c r="H642" i="4"/>
  <c r="BD642" i="4" s="1"/>
  <c r="M642" i="4"/>
  <c r="BI642" i="4" s="1"/>
  <c r="P642" i="4"/>
  <c r="BL642" i="4" s="1"/>
  <c r="K642" i="4"/>
  <c r="BG642" i="4" s="1"/>
  <c r="I642" i="4"/>
  <c r="BE642" i="4" s="1"/>
  <c r="S642" i="4"/>
  <c r="BO642" i="4" s="1"/>
  <c r="R642" i="4"/>
  <c r="BN642" i="4" s="1"/>
  <c r="G642" i="4"/>
  <c r="BC642" i="4" s="1"/>
  <c r="Q642" i="4"/>
  <c r="BM642" i="4" s="1"/>
  <c r="O642" i="4"/>
  <c r="BK642" i="4" s="1"/>
  <c r="T642" i="4"/>
  <c r="BP642" i="4" s="1"/>
  <c r="L642" i="4"/>
  <c r="BH642" i="4" s="1"/>
  <c r="U643" i="4"/>
  <c r="BQ643" i="4" s="1"/>
  <c r="M122" i="16"/>
  <c r="AQ105" i="16"/>
  <c r="GG34" i="29"/>
  <c r="AO109" i="16"/>
  <c r="GE31" i="29"/>
  <c r="M333" i="16"/>
  <c r="AQ316" i="16"/>
  <c r="AO104" i="16"/>
  <c r="GE33" i="29"/>
  <c r="AO111" i="16"/>
  <c r="GE37" i="29"/>
  <c r="AP101" i="16"/>
  <c r="GF27" i="29"/>
  <c r="AO110" i="16"/>
  <c r="GE36" i="29"/>
  <c r="AQ323" i="16"/>
  <c r="M340" i="16"/>
  <c r="AP103" i="16"/>
  <c r="GF32" i="29"/>
  <c r="N123" i="16"/>
  <c r="GH35" i="29"/>
  <c r="AO102" i="16"/>
  <c r="GE28" i="29"/>
  <c r="AP107" i="16"/>
  <c r="GF29" i="29"/>
  <c r="AO108" i="16"/>
  <c r="GE30" i="29"/>
  <c r="AO99" i="16"/>
  <c r="GE25" i="29"/>
  <c r="M129" i="16"/>
  <c r="AQ112" i="16"/>
  <c r="GG38" i="29"/>
  <c r="N117" i="16"/>
  <c r="GH26" i="29"/>
  <c r="AM557" i="4" a="1"/>
  <c r="AM557" i="4" s="1"/>
  <c r="AP310" i="16" s="1"/>
  <c r="AP557" i="4" a="1"/>
  <c r="AP557" i="4" s="1"/>
  <c r="AP313" i="16" s="1"/>
  <c r="AY557" i="4" a="1"/>
  <c r="AY557" i="4" s="1"/>
  <c r="AP321" i="16" s="1"/>
  <c r="AR557" i="4" a="1"/>
  <c r="AR557" i="4" s="1"/>
  <c r="AP319" i="16" s="1"/>
  <c r="AV557" i="4" a="1"/>
  <c r="AV557" i="4" s="1"/>
  <c r="AP315" i="16" s="1"/>
  <c r="AX560" i="4" a="1"/>
  <c r="AX560" i="4" s="1"/>
  <c r="O334" i="16" s="1"/>
  <c r="AS557" i="4" a="1"/>
  <c r="AS557" i="4" s="1"/>
  <c r="AP320" i="16" s="1"/>
  <c r="AN560" i="4" a="1"/>
  <c r="AN560" i="4" s="1"/>
  <c r="O328" i="16" s="1"/>
  <c r="BA559" i="4" a="1"/>
  <c r="BA559" i="4" s="1"/>
  <c r="N340" i="16" s="1"/>
  <c r="AZ557" i="4" a="1"/>
  <c r="AZ557" i="4" s="1"/>
  <c r="AP322" i="16" s="1"/>
  <c r="AW559" i="4" a="1"/>
  <c r="AW559" i="4" s="1"/>
  <c r="N333" i="16" s="1"/>
  <c r="AQ558" i="4" a="1"/>
  <c r="AQ558" i="4" s="1"/>
  <c r="AU558" i="4" a="1"/>
  <c r="AU558" i="4" s="1"/>
  <c r="AO558" i="4" a="1"/>
  <c r="AO558" i="4" s="1"/>
  <c r="R643" i="4" l="1"/>
  <c r="BN643" i="4" s="1"/>
  <c r="S643" i="4"/>
  <c r="BO643" i="4" s="1"/>
  <c r="U644" i="4"/>
  <c r="BQ644" i="4" s="1"/>
  <c r="I643" i="4"/>
  <c r="BE643" i="4" s="1"/>
  <c r="L643" i="4"/>
  <c r="BH643" i="4" s="1"/>
  <c r="K643" i="4"/>
  <c r="BG643" i="4" s="1"/>
  <c r="T643" i="4"/>
  <c r="BP643" i="4" s="1"/>
  <c r="P643" i="4"/>
  <c r="BL643" i="4" s="1"/>
  <c r="O643" i="4"/>
  <c r="BK643" i="4" s="1"/>
  <c r="M643" i="4"/>
  <c r="BI643" i="4" s="1"/>
  <c r="Q643" i="4"/>
  <c r="BM643" i="4" s="1"/>
  <c r="H643" i="4"/>
  <c r="BD643" i="4" s="1"/>
  <c r="G643" i="4"/>
  <c r="BC643" i="4" s="1"/>
  <c r="J643" i="4"/>
  <c r="BF643" i="4" s="1"/>
  <c r="AP111" i="16"/>
  <c r="GF37" i="29"/>
  <c r="AP104" i="16"/>
  <c r="GF33" i="29"/>
  <c r="AP108" i="16"/>
  <c r="GF30" i="29"/>
  <c r="M329" i="16"/>
  <c r="AQ312" i="16"/>
  <c r="M118" i="16"/>
  <c r="AQ101" i="16"/>
  <c r="GG27" i="29"/>
  <c r="N129" i="16"/>
  <c r="GH38" i="29"/>
  <c r="AP110" i="16"/>
  <c r="GF36" i="29"/>
  <c r="AQ314" i="16"/>
  <c r="M331" i="16"/>
  <c r="O117" i="16"/>
  <c r="GI26" i="29"/>
  <c r="AQ103" i="16"/>
  <c r="M120" i="16"/>
  <c r="GG32" i="29"/>
  <c r="AP102" i="16"/>
  <c r="GF28" i="29"/>
  <c r="M124" i="16"/>
  <c r="AQ107" i="16"/>
  <c r="GG29" i="29"/>
  <c r="AP109" i="16"/>
  <c r="GF31" i="29"/>
  <c r="AQ318" i="16"/>
  <c r="M335" i="16"/>
  <c r="O123" i="16"/>
  <c r="GI35" i="29"/>
  <c r="AP99" i="16"/>
  <c r="GF25" i="29"/>
  <c r="N122" i="16"/>
  <c r="GH34" i="29"/>
  <c r="AM558" i="4" a="1"/>
  <c r="AM558" i="4" s="1"/>
  <c r="AP558" i="4" a="1"/>
  <c r="AP558" i="4" s="1"/>
  <c r="AY558" i="4" a="1"/>
  <c r="AY558" i="4" s="1"/>
  <c r="AS558" i="4" a="1"/>
  <c r="AS558" i="4" s="1"/>
  <c r="AX561" i="4" a="1"/>
  <c r="AX561" i="4" s="1"/>
  <c r="P334" i="16" s="1"/>
  <c r="AV558" i="4" a="1"/>
  <c r="AV558" i="4" s="1"/>
  <c r="AR558" i="4" a="1"/>
  <c r="AR558" i="4" s="1"/>
  <c r="AU559" i="4" a="1"/>
  <c r="AU559" i="4" s="1"/>
  <c r="N331" i="16" s="1"/>
  <c r="AZ558" i="4" a="1"/>
  <c r="AZ558" i="4" s="1"/>
  <c r="BA560" i="4" a="1"/>
  <c r="BA560" i="4" s="1"/>
  <c r="O340" i="16" s="1"/>
  <c r="AO559" i="4" a="1"/>
  <c r="AO559" i="4" s="1"/>
  <c r="N329" i="16" s="1"/>
  <c r="AW560" i="4" a="1"/>
  <c r="AW560" i="4" s="1"/>
  <c r="O333" i="16" s="1"/>
  <c r="AQ559" i="4" a="1"/>
  <c r="AQ559" i="4" s="1"/>
  <c r="N335" i="16" s="1"/>
  <c r="AN561" i="4" a="1"/>
  <c r="AN561" i="4" s="1"/>
  <c r="P328" i="16" s="1"/>
  <c r="P644" i="4" l="1"/>
  <c r="BL644" i="4" s="1"/>
  <c r="T644" i="4"/>
  <c r="BP644" i="4" s="1"/>
  <c r="J644" i="4"/>
  <c r="BF644" i="4" s="1"/>
  <c r="K644" i="4"/>
  <c r="BG644" i="4" s="1"/>
  <c r="G644" i="4"/>
  <c r="BC644" i="4" s="1"/>
  <c r="L644" i="4"/>
  <c r="BH644" i="4" s="1"/>
  <c r="H644" i="4"/>
  <c r="BD644" i="4" s="1"/>
  <c r="I644" i="4"/>
  <c r="BE644" i="4" s="1"/>
  <c r="Q644" i="4"/>
  <c r="BM644" i="4" s="1"/>
  <c r="U645" i="4"/>
  <c r="BQ645" i="4" s="1"/>
  <c r="M644" i="4"/>
  <c r="BI644" i="4" s="1"/>
  <c r="S644" i="4"/>
  <c r="BO644" i="4" s="1"/>
  <c r="O644" i="4"/>
  <c r="BK644" i="4" s="1"/>
  <c r="R644" i="4"/>
  <c r="BN644" i="4" s="1"/>
  <c r="O129" i="16"/>
  <c r="GI38" i="29"/>
  <c r="M126" i="16"/>
  <c r="AQ109" i="16"/>
  <c r="GG31" i="29"/>
  <c r="M337" i="16"/>
  <c r="AQ320" i="16"/>
  <c r="AQ322" i="16"/>
  <c r="M339" i="16"/>
  <c r="M128" i="16"/>
  <c r="AQ111" i="16"/>
  <c r="GG37" i="29"/>
  <c r="AQ321" i="16"/>
  <c r="M338" i="16"/>
  <c r="M127" i="16"/>
  <c r="AQ110" i="16"/>
  <c r="GG36" i="29"/>
  <c r="N120" i="16"/>
  <c r="GH32" i="29"/>
  <c r="M330" i="16"/>
  <c r="AQ313" i="16"/>
  <c r="AQ108" i="16"/>
  <c r="M125" i="16"/>
  <c r="GG30" i="29"/>
  <c r="AQ102" i="16"/>
  <c r="M119" i="16"/>
  <c r="GG28" i="29"/>
  <c r="AQ310" i="16"/>
  <c r="M327" i="16"/>
  <c r="M336" i="16"/>
  <c r="AQ319" i="16"/>
  <c r="O122" i="16"/>
  <c r="GI34" i="29"/>
  <c r="M332" i="16"/>
  <c r="AQ315" i="16"/>
  <c r="M121" i="16"/>
  <c r="AQ104" i="16"/>
  <c r="GG33" i="29"/>
  <c r="N124" i="16"/>
  <c r="GH29" i="29"/>
  <c r="N118" i="16"/>
  <c r="GH27" i="29"/>
  <c r="M116" i="16"/>
  <c r="AQ99" i="16"/>
  <c r="GG25" i="29"/>
  <c r="P117" i="16"/>
  <c r="GJ26" i="29"/>
  <c r="P123" i="16"/>
  <c r="GJ35" i="29"/>
  <c r="AM559" i="4" a="1"/>
  <c r="AM559" i="4" s="1"/>
  <c r="N327" i="16" s="1"/>
  <c r="AP559" i="4" a="1"/>
  <c r="AP559" i="4" s="1"/>
  <c r="N330" i="16" s="1"/>
  <c r="AY559" i="4" a="1"/>
  <c r="AY559" i="4" s="1"/>
  <c r="N338" i="16" s="1"/>
  <c r="AX562" i="4" a="1"/>
  <c r="AX562" i="4" s="1"/>
  <c r="Q334" i="16" s="1"/>
  <c r="AV559" i="4" a="1"/>
  <c r="AV559" i="4" s="1"/>
  <c r="N332" i="16" s="1"/>
  <c r="AS559" i="4" a="1"/>
  <c r="AS559" i="4" s="1"/>
  <c r="N337" i="16" s="1"/>
  <c r="AR559" i="4" a="1"/>
  <c r="AR559" i="4" s="1"/>
  <c r="N336" i="16" s="1"/>
  <c r="BA561" i="4" a="1"/>
  <c r="BA561" i="4" s="1"/>
  <c r="P340" i="16" s="1"/>
  <c r="AQ560" i="4" a="1"/>
  <c r="AQ560" i="4" s="1"/>
  <c r="O335" i="16" s="1"/>
  <c r="AN562" i="4" a="1"/>
  <c r="AN562" i="4" s="1"/>
  <c r="Q328" i="16" s="1"/>
  <c r="AZ559" i="4" a="1"/>
  <c r="AZ559" i="4" s="1"/>
  <c r="N339" i="16" s="1"/>
  <c r="AW561" i="4" a="1"/>
  <c r="AW561" i="4" s="1"/>
  <c r="P333" i="16" s="1"/>
  <c r="AO560" i="4" a="1"/>
  <c r="AO560" i="4" s="1"/>
  <c r="O329" i="16" s="1"/>
  <c r="AU560" i="4" a="1"/>
  <c r="AU560" i="4" s="1"/>
  <c r="O331" i="16" s="1"/>
  <c r="I645" i="4" l="1"/>
  <c r="BE645" i="4" s="1"/>
  <c r="H645" i="4"/>
  <c r="BD645" i="4" s="1"/>
  <c r="R645" i="4"/>
  <c r="BN645" i="4" s="1"/>
  <c r="L645" i="4"/>
  <c r="BH645" i="4" s="1"/>
  <c r="O645" i="4"/>
  <c r="BK645" i="4" s="1"/>
  <c r="G645" i="4"/>
  <c r="BC645" i="4" s="1"/>
  <c r="S645" i="4"/>
  <c r="BO645" i="4" s="1"/>
  <c r="K645" i="4"/>
  <c r="BG645" i="4" s="1"/>
  <c r="M645" i="4"/>
  <c r="BI645" i="4" s="1"/>
  <c r="J645" i="4"/>
  <c r="BF645" i="4" s="1"/>
  <c r="U646" i="4"/>
  <c r="BQ646" i="4" s="1"/>
  <c r="T645" i="4"/>
  <c r="BP645" i="4" s="1"/>
  <c r="Q645" i="4"/>
  <c r="BM645" i="4" s="1"/>
  <c r="P645" i="4"/>
  <c r="BL645" i="4" s="1"/>
  <c r="N121" i="16"/>
  <c r="GH33" i="29"/>
  <c r="Q123" i="16"/>
  <c r="GK35" i="29"/>
  <c r="N128" i="16"/>
  <c r="GH37" i="29"/>
  <c r="Q117" i="16"/>
  <c r="GK26" i="29"/>
  <c r="O124" i="16"/>
  <c r="GI29" i="29"/>
  <c r="O120" i="16"/>
  <c r="GI32" i="29"/>
  <c r="N127" i="16"/>
  <c r="GH36" i="29"/>
  <c r="O118" i="16"/>
  <c r="GI27" i="29"/>
  <c r="P129" i="16"/>
  <c r="GJ38" i="29"/>
  <c r="N119" i="16"/>
  <c r="GH28" i="29"/>
  <c r="P122" i="16"/>
  <c r="GJ34" i="29"/>
  <c r="N125" i="16"/>
  <c r="GH30" i="29"/>
  <c r="N116" i="16"/>
  <c r="GH25" i="29"/>
  <c r="N126" i="16"/>
  <c r="GH31" i="29"/>
  <c r="AM560" i="4" a="1"/>
  <c r="AM560" i="4" s="1"/>
  <c r="O327" i="16" s="1"/>
  <c r="AP560" i="4" a="1"/>
  <c r="AP560" i="4" s="1"/>
  <c r="O330" i="16" s="1"/>
  <c r="AY560" i="4" a="1"/>
  <c r="AY560" i="4" s="1"/>
  <c r="O338" i="16" s="1"/>
  <c r="AV560" i="4" a="1"/>
  <c r="AV560" i="4" s="1"/>
  <c r="O332" i="16" s="1"/>
  <c r="AR560" i="4" a="1"/>
  <c r="AR560" i="4" s="1"/>
  <c r="O336" i="16" s="1"/>
  <c r="AS560" i="4" a="1"/>
  <c r="AS560" i="4" s="1"/>
  <c r="O337" i="16" s="1"/>
  <c r="AX563" i="4" a="1"/>
  <c r="AX563" i="4" s="1"/>
  <c r="R334" i="16" s="1"/>
  <c r="AN563" i="4" a="1"/>
  <c r="AN563" i="4" s="1"/>
  <c r="R328" i="16" s="1"/>
  <c r="AU561" i="4" a="1"/>
  <c r="AU561" i="4" s="1"/>
  <c r="P331" i="16" s="1"/>
  <c r="AQ561" i="4" a="1"/>
  <c r="AQ561" i="4" s="1"/>
  <c r="P335" i="16" s="1"/>
  <c r="AW562" i="4" a="1"/>
  <c r="AW562" i="4" s="1"/>
  <c r="Q333" i="16" s="1"/>
  <c r="AO561" i="4" a="1"/>
  <c r="AO561" i="4" s="1"/>
  <c r="P329" i="16" s="1"/>
  <c r="AZ560" i="4" a="1"/>
  <c r="AZ560" i="4" s="1"/>
  <c r="O339" i="16" s="1"/>
  <c r="BA562" i="4" a="1"/>
  <c r="BA562" i="4" s="1"/>
  <c r="Q340" i="16" s="1"/>
  <c r="K646" i="4" l="1"/>
  <c r="BG646" i="4" s="1"/>
  <c r="S646" i="4"/>
  <c r="BO646" i="4" s="1"/>
  <c r="P646" i="4"/>
  <c r="BL646" i="4" s="1"/>
  <c r="G646" i="4"/>
  <c r="BC646" i="4" s="1"/>
  <c r="Q646" i="4"/>
  <c r="BM646" i="4" s="1"/>
  <c r="O646" i="4"/>
  <c r="BK646" i="4" s="1"/>
  <c r="T646" i="4"/>
  <c r="BP646" i="4" s="1"/>
  <c r="L646" i="4"/>
  <c r="BH646" i="4" s="1"/>
  <c r="U647" i="4"/>
  <c r="BQ647" i="4" s="1"/>
  <c r="R646" i="4"/>
  <c r="BN646" i="4" s="1"/>
  <c r="J646" i="4"/>
  <c r="BF646" i="4" s="1"/>
  <c r="H646" i="4"/>
  <c r="BD646" i="4" s="1"/>
  <c r="M646" i="4"/>
  <c r="BI646" i="4" s="1"/>
  <c r="I646" i="4"/>
  <c r="BE646" i="4" s="1"/>
  <c r="R123" i="16"/>
  <c r="GL35" i="29"/>
  <c r="O127" i="16"/>
  <c r="GI36" i="29"/>
  <c r="P118" i="16"/>
  <c r="GJ27" i="29"/>
  <c r="O116" i="16"/>
  <c r="GI25" i="29"/>
  <c r="Q122" i="16"/>
  <c r="GK34" i="29"/>
  <c r="O126" i="16"/>
  <c r="GI31" i="29"/>
  <c r="O125" i="16"/>
  <c r="GI30" i="29"/>
  <c r="P120" i="16"/>
  <c r="GJ32" i="29"/>
  <c r="P124" i="16"/>
  <c r="GJ29" i="29"/>
  <c r="Q129" i="16"/>
  <c r="GK38" i="29"/>
  <c r="O128" i="16"/>
  <c r="GI37" i="29"/>
  <c r="R117" i="16"/>
  <c r="GL26" i="29"/>
  <c r="O121" i="16"/>
  <c r="GI33" i="29"/>
  <c r="O119" i="16"/>
  <c r="GI28" i="29"/>
  <c r="AM561" i="4" a="1"/>
  <c r="AM561" i="4" s="1"/>
  <c r="P327" i="16" s="1"/>
  <c r="AP561" i="4" a="1"/>
  <c r="AP561" i="4" s="1"/>
  <c r="P330" i="16" s="1"/>
  <c r="AY561" i="4" a="1"/>
  <c r="AY561" i="4" s="1"/>
  <c r="P338" i="16" s="1"/>
  <c r="AR561" i="4" a="1"/>
  <c r="AR561" i="4" s="1"/>
  <c r="P336" i="16" s="1"/>
  <c r="AV561" i="4" a="1"/>
  <c r="AV561" i="4" s="1"/>
  <c r="P332" i="16" s="1"/>
  <c r="AX564" i="4" a="1"/>
  <c r="AX564" i="4" s="1"/>
  <c r="S334" i="16" s="1"/>
  <c r="AS561" i="4" a="1"/>
  <c r="AS561" i="4" s="1"/>
  <c r="P337" i="16" s="1"/>
  <c r="AZ561" i="4" a="1"/>
  <c r="AZ561" i="4" s="1"/>
  <c r="P339" i="16" s="1"/>
  <c r="BA563" i="4" a="1"/>
  <c r="BA563" i="4" s="1"/>
  <c r="R340" i="16" s="1"/>
  <c r="AO562" i="4" a="1"/>
  <c r="AO562" i="4" s="1"/>
  <c r="Q329" i="16" s="1"/>
  <c r="AW563" i="4" a="1"/>
  <c r="AW563" i="4" s="1"/>
  <c r="R333" i="16" s="1"/>
  <c r="AQ562" i="4" a="1"/>
  <c r="AQ562" i="4" s="1"/>
  <c r="Q335" i="16" s="1"/>
  <c r="AN564" i="4" a="1"/>
  <c r="AN564" i="4" s="1"/>
  <c r="S328" i="16" s="1"/>
  <c r="AU562" i="4" a="1"/>
  <c r="AU562" i="4" s="1"/>
  <c r="Q331" i="16" s="1"/>
  <c r="L647" i="4" l="1"/>
  <c r="BH647" i="4" s="1"/>
  <c r="T647" i="4"/>
  <c r="BP647" i="4" s="1"/>
  <c r="I647" i="4"/>
  <c r="BE647" i="4" s="1"/>
  <c r="O647" i="4"/>
  <c r="BK647" i="4" s="1"/>
  <c r="M647" i="4"/>
  <c r="BI647" i="4" s="1"/>
  <c r="Q647" i="4"/>
  <c r="BM647" i="4" s="1"/>
  <c r="H647" i="4"/>
  <c r="BD647" i="4" s="1"/>
  <c r="G647" i="4"/>
  <c r="BC647" i="4" s="1"/>
  <c r="J647" i="4"/>
  <c r="BF647" i="4" s="1"/>
  <c r="P647" i="4"/>
  <c r="BL647" i="4" s="1"/>
  <c r="R647" i="4"/>
  <c r="BN647" i="4" s="1"/>
  <c r="S647" i="4"/>
  <c r="BO647" i="4" s="1"/>
  <c r="U648" i="4"/>
  <c r="BQ648" i="4" s="1"/>
  <c r="K647" i="4"/>
  <c r="BG647" i="4" s="1"/>
  <c r="Q120" i="16"/>
  <c r="GK32" i="29"/>
  <c r="P128" i="16"/>
  <c r="GJ37" i="29"/>
  <c r="S123" i="16"/>
  <c r="GM35" i="29"/>
  <c r="P116" i="16"/>
  <c r="GJ25" i="29"/>
  <c r="R122" i="16"/>
  <c r="GL34" i="29"/>
  <c r="P121" i="16"/>
  <c r="GJ33" i="29"/>
  <c r="Q118" i="16"/>
  <c r="GK27" i="29"/>
  <c r="P125" i="16"/>
  <c r="GJ30" i="29"/>
  <c r="R129" i="16"/>
  <c r="GL38" i="29"/>
  <c r="P127" i="16"/>
  <c r="GJ36" i="29"/>
  <c r="Q124" i="16"/>
  <c r="GK29" i="29"/>
  <c r="S117" i="16"/>
  <c r="GM26" i="29"/>
  <c r="P126" i="16"/>
  <c r="GJ31" i="29"/>
  <c r="P119" i="16"/>
  <c r="GJ28" i="29"/>
  <c r="AM562" i="4" a="1"/>
  <c r="AM562" i="4" s="1"/>
  <c r="Q327" i="16" s="1"/>
  <c r="AP562" i="4" a="1"/>
  <c r="AP562" i="4" s="1"/>
  <c r="Q330" i="16" s="1"/>
  <c r="AY562" i="4" a="1"/>
  <c r="AY562" i="4" s="1"/>
  <c r="Q338" i="16" s="1"/>
  <c r="AV562" i="4" a="1"/>
  <c r="AV562" i="4" s="1"/>
  <c r="Q332" i="16" s="1"/>
  <c r="AS562" i="4" a="1"/>
  <c r="AS562" i="4" s="1"/>
  <c r="Q337" i="16" s="1"/>
  <c r="AX565" i="4" a="1"/>
  <c r="AX565" i="4" s="1"/>
  <c r="T334" i="16" s="1"/>
  <c r="AR562" i="4" a="1"/>
  <c r="AR562" i="4" s="1"/>
  <c r="Q336" i="16" s="1"/>
  <c r="AU563" i="4" a="1"/>
  <c r="AU563" i="4" s="1"/>
  <c r="R331" i="16" s="1"/>
  <c r="AO563" i="4" a="1"/>
  <c r="AO563" i="4" s="1"/>
  <c r="R329" i="16" s="1"/>
  <c r="AN565" i="4" a="1"/>
  <c r="AN565" i="4" s="1"/>
  <c r="T328" i="16" s="1"/>
  <c r="BA564" i="4" a="1"/>
  <c r="BA564" i="4" s="1"/>
  <c r="S340" i="16" s="1"/>
  <c r="AQ563" i="4" a="1"/>
  <c r="AQ563" i="4" s="1"/>
  <c r="R335" i="16" s="1"/>
  <c r="AW564" i="4" a="1"/>
  <c r="AW564" i="4" s="1"/>
  <c r="S333" i="16" s="1"/>
  <c r="AZ562" i="4" a="1"/>
  <c r="AZ562" i="4" s="1"/>
  <c r="Q339" i="16" s="1"/>
  <c r="G648" i="4" l="1"/>
  <c r="BC648" i="4" s="1"/>
  <c r="H648" i="4"/>
  <c r="BD648" i="4" s="1"/>
  <c r="K648" i="4"/>
  <c r="BG648" i="4" s="1"/>
  <c r="Q648" i="4"/>
  <c r="BM648" i="4" s="1"/>
  <c r="U649" i="4"/>
  <c r="BQ649" i="4" s="1"/>
  <c r="M648" i="4"/>
  <c r="BI648" i="4" s="1"/>
  <c r="S648" i="4"/>
  <c r="BO648" i="4" s="1"/>
  <c r="O648" i="4"/>
  <c r="BK648" i="4" s="1"/>
  <c r="R648" i="4"/>
  <c r="BN648" i="4" s="1"/>
  <c r="I648" i="4"/>
  <c r="BE648" i="4" s="1"/>
  <c r="P648" i="4"/>
  <c r="BL648" i="4" s="1"/>
  <c r="T648" i="4"/>
  <c r="BP648" i="4" s="1"/>
  <c r="J648" i="4"/>
  <c r="BF648" i="4" s="1"/>
  <c r="L648" i="4"/>
  <c r="BH648" i="4" s="1"/>
  <c r="S122" i="16"/>
  <c r="GM34" i="29"/>
  <c r="Q125" i="16"/>
  <c r="GK30" i="29"/>
  <c r="T123" i="16"/>
  <c r="GN35" i="29"/>
  <c r="Q116" i="16"/>
  <c r="GK25" i="29"/>
  <c r="R124" i="16"/>
  <c r="GL29" i="29"/>
  <c r="S129" i="16"/>
  <c r="GM38" i="29"/>
  <c r="T117" i="16"/>
  <c r="GN26" i="29"/>
  <c r="Q126" i="16"/>
  <c r="GK31" i="29"/>
  <c r="R118" i="16"/>
  <c r="GL27" i="29"/>
  <c r="Q121" i="16"/>
  <c r="GK33" i="29"/>
  <c r="Q127" i="16"/>
  <c r="GK36" i="29"/>
  <c r="R120" i="16"/>
  <c r="GL32" i="29"/>
  <c r="Q128" i="16"/>
  <c r="GK37" i="29"/>
  <c r="Q119" i="16"/>
  <c r="GK28" i="29"/>
  <c r="AM563" i="4" a="1"/>
  <c r="AM563" i="4" s="1"/>
  <c r="R327" i="16" s="1"/>
  <c r="AP563" i="4" a="1"/>
  <c r="AP563" i="4" s="1"/>
  <c r="R330" i="16" s="1"/>
  <c r="AY563" i="4" a="1"/>
  <c r="AY563" i="4" s="1"/>
  <c r="R338" i="16" s="1"/>
  <c r="AX566" i="4" a="1"/>
  <c r="AX566" i="4" s="1"/>
  <c r="U334" i="16" s="1"/>
  <c r="AV563" i="4" a="1"/>
  <c r="AV563" i="4" s="1"/>
  <c r="R332" i="16" s="1"/>
  <c r="AR563" i="4" a="1"/>
  <c r="AR563" i="4" s="1"/>
  <c r="R336" i="16" s="1"/>
  <c r="AS563" i="4" a="1"/>
  <c r="AS563" i="4" s="1"/>
  <c r="R337" i="16" s="1"/>
  <c r="AW565" i="4" a="1"/>
  <c r="AW565" i="4" s="1"/>
  <c r="T333" i="16" s="1"/>
  <c r="BA565" i="4" a="1"/>
  <c r="BA565" i="4" s="1"/>
  <c r="T340" i="16" s="1"/>
  <c r="AN566" i="4" a="1"/>
  <c r="AN566" i="4" s="1"/>
  <c r="U328" i="16" s="1"/>
  <c r="AO564" i="4" a="1"/>
  <c r="AO564" i="4" s="1"/>
  <c r="S329" i="16" s="1"/>
  <c r="AZ563" i="4" a="1"/>
  <c r="AZ563" i="4" s="1"/>
  <c r="R339" i="16" s="1"/>
  <c r="AU564" i="4" a="1"/>
  <c r="AU564" i="4" s="1"/>
  <c r="S331" i="16" s="1"/>
  <c r="AQ564" i="4" a="1"/>
  <c r="AQ564" i="4" s="1"/>
  <c r="S335" i="16" s="1"/>
  <c r="O649" i="4" l="1"/>
  <c r="BK649" i="4" s="1"/>
  <c r="S649" i="4"/>
  <c r="BO649" i="4" s="1"/>
  <c r="L649" i="4"/>
  <c r="BH649" i="4" s="1"/>
  <c r="M649" i="4"/>
  <c r="BI649" i="4" s="1"/>
  <c r="J649" i="4"/>
  <c r="BF649" i="4" s="1"/>
  <c r="U650" i="4"/>
  <c r="BQ650" i="4" s="1"/>
  <c r="T649" i="4"/>
  <c r="BP649" i="4" s="1"/>
  <c r="Q649" i="4"/>
  <c r="BM649" i="4" s="1"/>
  <c r="P649" i="4"/>
  <c r="BL649" i="4" s="1"/>
  <c r="K649" i="4"/>
  <c r="BG649" i="4" s="1"/>
  <c r="I649" i="4"/>
  <c r="BE649" i="4" s="1"/>
  <c r="H649" i="4"/>
  <c r="BD649" i="4" s="1"/>
  <c r="R649" i="4"/>
  <c r="BN649" i="4" s="1"/>
  <c r="G649" i="4"/>
  <c r="BC649" i="4" s="1"/>
  <c r="S120" i="16"/>
  <c r="GM32" i="29"/>
  <c r="R128" i="16"/>
  <c r="GL37" i="29"/>
  <c r="R126" i="16"/>
  <c r="GL31" i="29"/>
  <c r="R116" i="16"/>
  <c r="GL25" i="29"/>
  <c r="S118" i="16"/>
  <c r="GM27" i="29"/>
  <c r="R125" i="16"/>
  <c r="GL30" i="29"/>
  <c r="R121" i="16"/>
  <c r="GL33" i="29"/>
  <c r="U117" i="16"/>
  <c r="GO26" i="29"/>
  <c r="U123" i="16"/>
  <c r="GO35" i="29"/>
  <c r="S124" i="16"/>
  <c r="GM29" i="29"/>
  <c r="T129" i="16"/>
  <c r="GN38" i="29"/>
  <c r="T122" i="16"/>
  <c r="GN34" i="29"/>
  <c r="R127" i="16"/>
  <c r="GL36" i="29"/>
  <c r="R119" i="16"/>
  <c r="GL28" i="29"/>
  <c r="AM564" i="4" a="1"/>
  <c r="AM564" i="4" s="1"/>
  <c r="S327" i="16" s="1"/>
  <c r="AP564" i="4" a="1"/>
  <c r="AP564" i="4" s="1"/>
  <c r="S330" i="16" s="1"/>
  <c r="AY564" i="4" a="1"/>
  <c r="AY564" i="4" s="1"/>
  <c r="S338" i="16" s="1"/>
  <c r="AV564" i="4" a="1"/>
  <c r="AV564" i="4" s="1"/>
  <c r="S332" i="16" s="1"/>
  <c r="AS564" i="4" a="1"/>
  <c r="AS564" i="4" s="1"/>
  <c r="S337" i="16" s="1"/>
  <c r="AR564" i="4" a="1"/>
  <c r="AR564" i="4" s="1"/>
  <c r="S336" i="16" s="1"/>
  <c r="AX567" i="4" a="1"/>
  <c r="AX567" i="4" s="1"/>
  <c r="V334" i="16" s="1"/>
  <c r="AN567" i="4" a="1"/>
  <c r="AN567" i="4" s="1"/>
  <c r="V328" i="16" s="1"/>
  <c r="AU565" i="4" a="1"/>
  <c r="AU565" i="4" s="1"/>
  <c r="T331" i="16" s="1"/>
  <c r="AQ565" i="4" a="1"/>
  <c r="AQ565" i="4" s="1"/>
  <c r="T335" i="16" s="1"/>
  <c r="BA566" i="4" a="1"/>
  <c r="BA566" i="4" s="1"/>
  <c r="U340" i="16" s="1"/>
  <c r="AZ564" i="4" a="1"/>
  <c r="AZ564" i="4" s="1"/>
  <c r="S339" i="16" s="1"/>
  <c r="AO565" i="4" a="1"/>
  <c r="AO565" i="4" s="1"/>
  <c r="T329" i="16" s="1"/>
  <c r="AW566" i="4" a="1"/>
  <c r="AW566" i="4" s="1"/>
  <c r="U333" i="16" s="1"/>
  <c r="Q650" i="4" l="1"/>
  <c r="BM650" i="4" s="1"/>
  <c r="T650" i="4"/>
  <c r="BP650" i="4" s="1"/>
  <c r="G650" i="4"/>
  <c r="BC650" i="4" s="1"/>
  <c r="U651" i="4"/>
  <c r="BQ651" i="4" s="1"/>
  <c r="R650" i="4"/>
  <c r="BN650" i="4" s="1"/>
  <c r="J650" i="4"/>
  <c r="BF650" i="4" s="1"/>
  <c r="H650" i="4"/>
  <c r="BD650" i="4" s="1"/>
  <c r="M650" i="4"/>
  <c r="BI650" i="4" s="1"/>
  <c r="I650" i="4"/>
  <c r="BE650" i="4" s="1"/>
  <c r="L650" i="4"/>
  <c r="BH650" i="4" s="1"/>
  <c r="K650" i="4"/>
  <c r="BG650" i="4" s="1"/>
  <c r="S650" i="4"/>
  <c r="BO650" i="4" s="1"/>
  <c r="P650" i="4"/>
  <c r="BL650" i="4" s="1"/>
  <c r="O650" i="4"/>
  <c r="BK650" i="4" s="1"/>
  <c r="S128" i="16"/>
  <c r="GM37" i="29"/>
  <c r="S116" i="16"/>
  <c r="GM25" i="29"/>
  <c r="U129" i="16"/>
  <c r="GO38" i="29"/>
  <c r="S126" i="16"/>
  <c r="GM31" i="29"/>
  <c r="T124" i="16"/>
  <c r="GN29" i="29"/>
  <c r="S121" i="16"/>
  <c r="GM33" i="29"/>
  <c r="S125" i="16"/>
  <c r="GM30" i="29"/>
  <c r="T120" i="16"/>
  <c r="GN32" i="29"/>
  <c r="V117" i="16"/>
  <c r="GP26" i="29"/>
  <c r="S127" i="16"/>
  <c r="GM36" i="29"/>
  <c r="U122" i="16"/>
  <c r="GO34" i="29"/>
  <c r="T118" i="16"/>
  <c r="GN27" i="29"/>
  <c r="S119" i="16"/>
  <c r="GM28" i="29"/>
  <c r="V123" i="16"/>
  <c r="GP35" i="29"/>
  <c r="AM565" i="4" a="1"/>
  <c r="AM565" i="4" s="1"/>
  <c r="T327" i="16" s="1"/>
  <c r="AP565" i="4" a="1"/>
  <c r="AP565" i="4" s="1"/>
  <c r="T330" i="16" s="1"/>
  <c r="AY565" i="4" a="1"/>
  <c r="AY565" i="4" s="1"/>
  <c r="T338" i="16" s="1"/>
  <c r="AR565" i="4" a="1"/>
  <c r="AR565" i="4" s="1"/>
  <c r="T336" i="16" s="1"/>
  <c r="AS565" i="4" a="1"/>
  <c r="AS565" i="4" s="1"/>
  <c r="T337" i="16" s="1"/>
  <c r="AX568" i="4" a="1"/>
  <c r="AX568" i="4" s="1"/>
  <c r="W334" i="16" s="1"/>
  <c r="AV565" i="4" a="1"/>
  <c r="AV565" i="4" s="1"/>
  <c r="T332" i="16" s="1"/>
  <c r="AQ566" i="4" a="1"/>
  <c r="AQ566" i="4" s="1"/>
  <c r="U335" i="16" s="1"/>
  <c r="AZ565" i="4" a="1"/>
  <c r="AZ565" i="4" s="1"/>
  <c r="T339" i="16" s="1"/>
  <c r="AU566" i="4" a="1"/>
  <c r="AU566" i="4" s="1"/>
  <c r="U331" i="16" s="1"/>
  <c r="AN568" i="4" a="1"/>
  <c r="AN568" i="4" s="1"/>
  <c r="W328" i="16" s="1"/>
  <c r="BA567" i="4" a="1"/>
  <c r="BA567" i="4" s="1"/>
  <c r="V340" i="16" s="1"/>
  <c r="AW567" i="4" a="1"/>
  <c r="AW567" i="4" s="1"/>
  <c r="V333" i="16" s="1"/>
  <c r="AO566" i="4" a="1"/>
  <c r="AO566" i="4" s="1"/>
  <c r="U329" i="16" s="1"/>
  <c r="M651" i="4" l="1"/>
  <c r="BI651" i="4" s="1"/>
  <c r="H651" i="4"/>
  <c r="BD651" i="4" s="1"/>
  <c r="O651" i="4"/>
  <c r="BK651" i="4" s="1"/>
  <c r="J651" i="4"/>
  <c r="BF651" i="4" s="1"/>
  <c r="P651" i="4"/>
  <c r="BL651" i="4" s="1"/>
  <c r="R651" i="4"/>
  <c r="BN651" i="4" s="1"/>
  <c r="S651" i="4"/>
  <c r="BO651" i="4" s="1"/>
  <c r="U652" i="4"/>
  <c r="BQ652" i="4" s="1"/>
  <c r="K651" i="4"/>
  <c r="BG651" i="4" s="1"/>
  <c r="G651" i="4"/>
  <c r="BC651" i="4" s="1"/>
  <c r="L651" i="4"/>
  <c r="BH651" i="4" s="1"/>
  <c r="T651" i="4"/>
  <c r="BP651" i="4" s="1"/>
  <c r="I651" i="4"/>
  <c r="BE651" i="4" s="1"/>
  <c r="Q651" i="4"/>
  <c r="BM651" i="4" s="1"/>
  <c r="T116" i="16"/>
  <c r="GN25" i="29"/>
  <c r="W117" i="16"/>
  <c r="GQ26" i="29"/>
  <c r="W123" i="16"/>
  <c r="GQ35" i="29"/>
  <c r="V129" i="16"/>
  <c r="GP38" i="29"/>
  <c r="T125" i="16"/>
  <c r="GN30" i="29"/>
  <c r="T126" i="16"/>
  <c r="GN31" i="29"/>
  <c r="U120" i="16"/>
  <c r="GO32" i="29"/>
  <c r="T128" i="16"/>
  <c r="GN37" i="29"/>
  <c r="U118" i="16"/>
  <c r="GO27" i="29"/>
  <c r="U124" i="16"/>
  <c r="GO29" i="29"/>
  <c r="T127" i="16"/>
  <c r="GN36" i="29"/>
  <c r="V122" i="16"/>
  <c r="GP34" i="29"/>
  <c r="T121" i="16"/>
  <c r="GN33" i="29"/>
  <c r="T119" i="16"/>
  <c r="GN28" i="29"/>
  <c r="AM566" i="4" a="1"/>
  <c r="AM566" i="4" s="1"/>
  <c r="U327" i="16" s="1"/>
  <c r="AP566" i="4" a="1"/>
  <c r="AP566" i="4" s="1"/>
  <c r="U330" i="16" s="1"/>
  <c r="AY566" i="4" a="1"/>
  <c r="AY566" i="4" s="1"/>
  <c r="U338" i="16" s="1"/>
  <c r="AX569" i="4" a="1"/>
  <c r="AX569" i="4" s="1"/>
  <c r="X334" i="16" s="1"/>
  <c r="AV566" i="4" a="1"/>
  <c r="AV566" i="4" s="1"/>
  <c r="U332" i="16" s="1"/>
  <c r="AS566" i="4" a="1"/>
  <c r="AS566" i="4" s="1"/>
  <c r="U337" i="16" s="1"/>
  <c r="AR566" i="4" a="1"/>
  <c r="AR566" i="4" s="1"/>
  <c r="U336" i="16" s="1"/>
  <c r="AU567" i="4" a="1"/>
  <c r="AU567" i="4" s="1"/>
  <c r="V331" i="16" s="1"/>
  <c r="AZ566" i="4" a="1"/>
  <c r="AZ566" i="4" s="1"/>
  <c r="U339" i="16" s="1"/>
  <c r="BA568" i="4" a="1"/>
  <c r="BA568" i="4" s="1"/>
  <c r="W340" i="16" s="1"/>
  <c r="AQ567" i="4" a="1"/>
  <c r="AQ567" i="4" s="1"/>
  <c r="V335" i="16" s="1"/>
  <c r="AN569" i="4" a="1"/>
  <c r="AN569" i="4" s="1"/>
  <c r="X328" i="16" s="1"/>
  <c r="AO567" i="4" a="1"/>
  <c r="AO567" i="4" s="1"/>
  <c r="V329" i="16" s="1"/>
  <c r="AW568" i="4" a="1"/>
  <c r="AW568" i="4" s="1"/>
  <c r="W333" i="16" s="1"/>
  <c r="U653" i="4" l="1"/>
  <c r="BQ653" i="4" s="1"/>
  <c r="S652" i="4"/>
  <c r="BO652" i="4" s="1"/>
  <c r="Q652" i="4"/>
  <c r="BM652" i="4" s="1"/>
  <c r="R652" i="4"/>
  <c r="BN652" i="4" s="1"/>
  <c r="I652" i="4"/>
  <c r="BE652" i="4" s="1"/>
  <c r="P652" i="4"/>
  <c r="BL652" i="4" s="1"/>
  <c r="T652" i="4"/>
  <c r="BP652" i="4" s="1"/>
  <c r="J652" i="4"/>
  <c r="BF652" i="4" s="1"/>
  <c r="L652" i="4"/>
  <c r="BH652" i="4" s="1"/>
  <c r="O652" i="4"/>
  <c r="BK652" i="4" s="1"/>
  <c r="G652" i="4"/>
  <c r="BC652" i="4" s="1"/>
  <c r="H652" i="4"/>
  <c r="BD652" i="4" s="1"/>
  <c r="K652" i="4"/>
  <c r="BG652" i="4" s="1"/>
  <c r="M652" i="4"/>
  <c r="BI652" i="4" s="1"/>
  <c r="X117" i="16"/>
  <c r="GR26" i="29"/>
  <c r="U116" i="16"/>
  <c r="GO25" i="29"/>
  <c r="U121" i="16"/>
  <c r="GO33" i="29"/>
  <c r="X123" i="16"/>
  <c r="GR35" i="29"/>
  <c r="U128" i="16"/>
  <c r="GO37" i="29"/>
  <c r="V124" i="16"/>
  <c r="GP29" i="29"/>
  <c r="U126" i="16"/>
  <c r="GO31" i="29"/>
  <c r="W129" i="16"/>
  <c r="GQ38" i="29"/>
  <c r="W122" i="16"/>
  <c r="GQ34" i="29"/>
  <c r="V120" i="16"/>
  <c r="GP32" i="29"/>
  <c r="U127" i="16"/>
  <c r="GO36" i="29"/>
  <c r="V118" i="16"/>
  <c r="GP27" i="29"/>
  <c r="U125" i="16"/>
  <c r="GO30" i="29"/>
  <c r="U119" i="16"/>
  <c r="GO28" i="29"/>
  <c r="AM567" i="4" a="1"/>
  <c r="AM567" i="4" s="1"/>
  <c r="V327" i="16" s="1"/>
  <c r="AP567" i="4" a="1"/>
  <c r="AP567" i="4" s="1"/>
  <c r="V330" i="16" s="1"/>
  <c r="AY567" i="4" a="1"/>
  <c r="AY567" i="4" s="1"/>
  <c r="V338" i="16" s="1"/>
  <c r="AS567" i="4" a="1"/>
  <c r="AS567" i="4" s="1"/>
  <c r="V337" i="16" s="1"/>
  <c r="AV567" i="4" a="1"/>
  <c r="AV567" i="4" s="1"/>
  <c r="V332" i="16" s="1"/>
  <c r="AR567" i="4" a="1"/>
  <c r="AR567" i="4" s="1"/>
  <c r="V336" i="16" s="1"/>
  <c r="AX570" i="4" a="1"/>
  <c r="AX570" i="4" s="1"/>
  <c r="Y334" i="16" s="1"/>
  <c r="AQ568" i="4" a="1"/>
  <c r="AQ568" i="4" s="1"/>
  <c r="W335" i="16" s="1"/>
  <c r="AN570" i="4" a="1"/>
  <c r="AN570" i="4" s="1"/>
  <c r="Y328" i="16" s="1"/>
  <c r="AW569" i="4" a="1"/>
  <c r="AW569" i="4" s="1"/>
  <c r="X333" i="16" s="1"/>
  <c r="AO568" i="4" a="1"/>
  <c r="AO568" i="4" s="1"/>
  <c r="W329" i="16" s="1"/>
  <c r="AZ567" i="4" a="1"/>
  <c r="AZ567" i="4" s="1"/>
  <c r="V339" i="16" s="1"/>
  <c r="BA569" i="4" a="1"/>
  <c r="BA569" i="4" s="1"/>
  <c r="X340" i="16" s="1"/>
  <c r="AU568" i="4" a="1"/>
  <c r="AU568" i="4" s="1"/>
  <c r="W331" i="16" s="1"/>
  <c r="J653" i="4" l="1"/>
  <c r="BF653" i="4" s="1"/>
  <c r="T653" i="4"/>
  <c r="BP653" i="4" s="1"/>
  <c r="M653" i="4"/>
  <c r="BI653" i="4" s="1"/>
  <c r="P653" i="4"/>
  <c r="BL653" i="4" s="1"/>
  <c r="K653" i="4"/>
  <c r="BG653" i="4" s="1"/>
  <c r="I653" i="4"/>
  <c r="BE653" i="4" s="1"/>
  <c r="H653" i="4"/>
  <c r="BD653" i="4" s="1"/>
  <c r="R653" i="4"/>
  <c r="BN653" i="4" s="1"/>
  <c r="G653" i="4"/>
  <c r="BC653" i="4" s="1"/>
  <c r="Q653" i="4"/>
  <c r="BM653" i="4" s="1"/>
  <c r="O653" i="4"/>
  <c r="BK653" i="4" s="1"/>
  <c r="S653" i="4"/>
  <c r="BO653" i="4" s="1"/>
  <c r="L653" i="4"/>
  <c r="BH653" i="4" s="1"/>
  <c r="U654" i="4"/>
  <c r="BQ654" i="4" s="1"/>
  <c r="V119" i="16"/>
  <c r="GP28" i="29"/>
  <c r="V128" i="16"/>
  <c r="GP37" i="29"/>
  <c r="V125" i="16"/>
  <c r="GP30" i="29"/>
  <c r="V116" i="16"/>
  <c r="GP25" i="29"/>
  <c r="W118" i="16"/>
  <c r="GQ27" i="29"/>
  <c r="V121" i="16"/>
  <c r="GP33" i="29"/>
  <c r="V126" i="16"/>
  <c r="GP31" i="29"/>
  <c r="X122" i="16"/>
  <c r="GR34" i="29"/>
  <c r="Y117" i="16"/>
  <c r="GS26" i="29"/>
  <c r="V127" i="16"/>
  <c r="GP36" i="29"/>
  <c r="W124" i="16"/>
  <c r="GQ29" i="29"/>
  <c r="X129" i="16"/>
  <c r="GR38" i="29"/>
  <c r="W120" i="16"/>
  <c r="GQ32" i="29"/>
  <c r="Y123" i="16"/>
  <c r="GS35" i="29"/>
  <c r="AM568" i="4" a="1"/>
  <c r="AM568" i="4" s="1"/>
  <c r="W327" i="16" s="1"/>
  <c r="AP568" i="4" a="1"/>
  <c r="AP568" i="4" s="1"/>
  <c r="W330" i="16" s="1"/>
  <c r="AY568" i="4" a="1"/>
  <c r="AY568" i="4" s="1"/>
  <c r="W338" i="16" s="1"/>
  <c r="AS568" i="4" a="1"/>
  <c r="AS568" i="4" s="1"/>
  <c r="W337" i="16" s="1"/>
  <c r="AX571" i="4" a="1"/>
  <c r="AX571" i="4" s="1"/>
  <c r="Z334" i="16" s="1"/>
  <c r="AR568" i="4" a="1"/>
  <c r="AR568" i="4" s="1"/>
  <c r="W336" i="16" s="1"/>
  <c r="AV568" i="4" a="1"/>
  <c r="AV568" i="4" s="1"/>
  <c r="W332" i="16" s="1"/>
  <c r="AO569" i="4" a="1"/>
  <c r="AO569" i="4" s="1"/>
  <c r="X329" i="16" s="1"/>
  <c r="AW570" i="4" a="1"/>
  <c r="AW570" i="4" s="1"/>
  <c r="Y333" i="16" s="1"/>
  <c r="AU569" i="4" a="1"/>
  <c r="AU569" i="4" s="1"/>
  <c r="X331" i="16" s="1"/>
  <c r="BA570" i="4" a="1"/>
  <c r="BA570" i="4" s="1"/>
  <c r="Y340" i="16" s="1"/>
  <c r="AN571" i="4" a="1"/>
  <c r="AN571" i="4" s="1"/>
  <c r="Z328" i="16" s="1"/>
  <c r="AZ568" i="4" a="1"/>
  <c r="AZ568" i="4" s="1"/>
  <c r="W339" i="16" s="1"/>
  <c r="AQ569" i="4" a="1"/>
  <c r="AQ569" i="4" s="1"/>
  <c r="X335" i="16" s="1"/>
  <c r="R654" i="4" l="1"/>
  <c r="BN654" i="4" s="1"/>
  <c r="H654" i="4"/>
  <c r="BD654" i="4" s="1"/>
  <c r="U655" i="4"/>
  <c r="BQ655" i="4" s="1"/>
  <c r="I654" i="4"/>
  <c r="BE654" i="4" s="1"/>
  <c r="L654" i="4"/>
  <c r="BH654" i="4" s="1"/>
  <c r="K654" i="4"/>
  <c r="BG654" i="4" s="1"/>
  <c r="S654" i="4"/>
  <c r="BO654" i="4" s="1"/>
  <c r="P654" i="4"/>
  <c r="BL654" i="4" s="1"/>
  <c r="O654" i="4"/>
  <c r="BK654" i="4" s="1"/>
  <c r="M654" i="4"/>
  <c r="BI654" i="4" s="1"/>
  <c r="Q654" i="4"/>
  <c r="BM654" i="4" s="1"/>
  <c r="T654" i="4"/>
  <c r="BP654" i="4" s="1"/>
  <c r="G654" i="4"/>
  <c r="BC654" i="4" s="1"/>
  <c r="J654" i="4"/>
  <c r="BF654" i="4" s="1"/>
  <c r="W121" i="16"/>
  <c r="GQ33" i="29"/>
  <c r="Z117" i="16"/>
  <c r="GT26" i="29"/>
  <c r="W116" i="16"/>
  <c r="GQ25" i="29"/>
  <c r="W125" i="16"/>
  <c r="GQ30" i="29"/>
  <c r="Y129" i="16"/>
  <c r="GS38" i="29"/>
  <c r="Z123" i="16"/>
  <c r="GT35" i="29"/>
  <c r="X120" i="16"/>
  <c r="GR32" i="29"/>
  <c r="Y122" i="16"/>
  <c r="GS34" i="29"/>
  <c r="X118" i="16"/>
  <c r="GR27" i="29"/>
  <c r="W127" i="16"/>
  <c r="GQ36" i="29"/>
  <c r="W126" i="16"/>
  <c r="GQ31" i="29"/>
  <c r="X124" i="16"/>
  <c r="GR29" i="29"/>
  <c r="W128" i="16"/>
  <c r="GQ37" i="29"/>
  <c r="W119" i="16"/>
  <c r="GQ28" i="29"/>
  <c r="AM569" i="4" a="1"/>
  <c r="AM569" i="4" s="1"/>
  <c r="X327" i="16" s="1"/>
  <c r="AP569" i="4" a="1"/>
  <c r="AP569" i="4" s="1"/>
  <c r="X330" i="16" s="1"/>
  <c r="AY569" i="4" a="1"/>
  <c r="AY569" i="4" s="1"/>
  <c r="X338" i="16" s="1"/>
  <c r="AR569" i="4" a="1"/>
  <c r="AR569" i="4" s="1"/>
  <c r="X336" i="16" s="1"/>
  <c r="AS569" i="4" a="1"/>
  <c r="AS569" i="4" s="1"/>
  <c r="X337" i="16" s="1"/>
  <c r="AX572" i="4" a="1"/>
  <c r="AX572" i="4" s="1"/>
  <c r="AA334" i="16" s="1"/>
  <c r="AV569" i="4" a="1"/>
  <c r="AV569" i="4" s="1"/>
  <c r="X332" i="16" s="1"/>
  <c r="AW571" i="4" a="1"/>
  <c r="AW571" i="4" s="1"/>
  <c r="Z333" i="16" s="1"/>
  <c r="AN572" i="4" a="1"/>
  <c r="AN572" i="4" s="1"/>
  <c r="AA328" i="16" s="1"/>
  <c r="AQ570" i="4" a="1"/>
  <c r="AQ570" i="4" s="1"/>
  <c r="Y335" i="16" s="1"/>
  <c r="BA571" i="4" a="1"/>
  <c r="BA571" i="4" s="1"/>
  <c r="Z340" i="16" s="1"/>
  <c r="AZ569" i="4" a="1"/>
  <c r="AZ569" i="4" s="1"/>
  <c r="X339" i="16" s="1"/>
  <c r="AU570" i="4" a="1"/>
  <c r="AU570" i="4" s="1"/>
  <c r="Y331" i="16" s="1"/>
  <c r="AO570" i="4" a="1"/>
  <c r="AO570" i="4" s="1"/>
  <c r="Y329" i="16" s="1"/>
  <c r="P655" i="4" l="1"/>
  <c r="BL655" i="4" s="1"/>
  <c r="S655" i="4"/>
  <c r="BO655" i="4" s="1"/>
  <c r="J655" i="4"/>
  <c r="BF655" i="4" s="1"/>
  <c r="K655" i="4"/>
  <c r="BG655" i="4" s="1"/>
  <c r="G655" i="4"/>
  <c r="BC655" i="4" s="1"/>
  <c r="L655" i="4"/>
  <c r="BH655" i="4" s="1"/>
  <c r="T655" i="4"/>
  <c r="BP655" i="4" s="1"/>
  <c r="I655" i="4"/>
  <c r="BE655" i="4" s="1"/>
  <c r="Q655" i="4"/>
  <c r="BM655" i="4" s="1"/>
  <c r="U656" i="4"/>
  <c r="BQ656" i="4" s="1"/>
  <c r="M655" i="4"/>
  <c r="BI655" i="4" s="1"/>
  <c r="H655" i="4"/>
  <c r="BD655" i="4" s="1"/>
  <c r="O655" i="4"/>
  <c r="BK655" i="4" s="1"/>
  <c r="R655" i="4"/>
  <c r="BN655" i="4" s="1"/>
  <c r="X119" i="16"/>
  <c r="GR28" i="29"/>
  <c r="Y120" i="16"/>
  <c r="GS32" i="29"/>
  <c r="X121" i="16"/>
  <c r="GR33" i="29"/>
  <c r="X128" i="16"/>
  <c r="GR37" i="29"/>
  <c r="AA123" i="16"/>
  <c r="GU35" i="29"/>
  <c r="X116" i="16"/>
  <c r="GR25" i="29"/>
  <c r="X126" i="16"/>
  <c r="GR31" i="29"/>
  <c r="Z122" i="16"/>
  <c r="GT34" i="29"/>
  <c r="X127" i="16"/>
  <c r="GR36" i="29"/>
  <c r="Z129" i="16"/>
  <c r="GT38" i="29"/>
  <c r="Y118" i="16"/>
  <c r="GS27" i="29"/>
  <c r="AA117" i="16"/>
  <c r="GU26" i="29"/>
  <c r="X125" i="16"/>
  <c r="GR30" i="29"/>
  <c r="Y124" i="16"/>
  <c r="GS29" i="29"/>
  <c r="AM570" i="4" a="1"/>
  <c r="AM570" i="4" s="1"/>
  <c r="Y327" i="16" s="1"/>
  <c r="AP570" i="4" a="1"/>
  <c r="AP570" i="4" s="1"/>
  <c r="Y330" i="16" s="1"/>
  <c r="AY570" i="4" a="1"/>
  <c r="AY570" i="4" s="1"/>
  <c r="Y338" i="16" s="1"/>
  <c r="AX573" i="4" a="1"/>
  <c r="AX573" i="4" s="1"/>
  <c r="AB334" i="16" s="1"/>
  <c r="AV570" i="4" a="1"/>
  <c r="AV570" i="4" s="1"/>
  <c r="Y332" i="16" s="1"/>
  <c r="AR570" i="4" a="1"/>
  <c r="AR570" i="4" s="1"/>
  <c r="Y336" i="16" s="1"/>
  <c r="AS570" i="4" a="1"/>
  <c r="AS570" i="4" s="1"/>
  <c r="Y337" i="16" s="1"/>
  <c r="AN573" i="4" a="1"/>
  <c r="AN573" i="4" s="1"/>
  <c r="AB328" i="16" s="1"/>
  <c r="AW572" i="4" a="1"/>
  <c r="AW572" i="4" s="1"/>
  <c r="AA333" i="16" s="1"/>
  <c r="AU571" i="4" a="1"/>
  <c r="AU571" i="4" s="1"/>
  <c r="Z331" i="16" s="1"/>
  <c r="BA572" i="4" a="1"/>
  <c r="BA572" i="4" s="1"/>
  <c r="AA340" i="16" s="1"/>
  <c r="AO571" i="4" a="1"/>
  <c r="AO571" i="4" s="1"/>
  <c r="Z329" i="16" s="1"/>
  <c r="AZ570" i="4" a="1"/>
  <c r="AZ570" i="4" s="1"/>
  <c r="Y339" i="16" s="1"/>
  <c r="AQ571" i="4" a="1"/>
  <c r="AQ571" i="4" s="1"/>
  <c r="Z335" i="16" s="1"/>
  <c r="I656" i="4" l="1"/>
  <c r="BE656" i="4" s="1"/>
  <c r="T656" i="4"/>
  <c r="BP656" i="4" s="1"/>
  <c r="R656" i="4"/>
  <c r="BN656" i="4" s="1"/>
  <c r="L656" i="4"/>
  <c r="BH656" i="4" s="1"/>
  <c r="O656" i="4"/>
  <c r="BK656" i="4" s="1"/>
  <c r="G656" i="4"/>
  <c r="BC656" i="4" s="1"/>
  <c r="H656" i="4"/>
  <c r="BD656" i="4" s="1"/>
  <c r="K656" i="4"/>
  <c r="BG656" i="4" s="1"/>
  <c r="M656" i="4"/>
  <c r="BI656" i="4" s="1"/>
  <c r="J656" i="4"/>
  <c r="BF656" i="4" s="1"/>
  <c r="U657" i="4"/>
  <c r="BQ657" i="4" s="1"/>
  <c r="S656" i="4"/>
  <c r="BO656" i="4" s="1"/>
  <c r="Q656" i="4"/>
  <c r="BM656" i="4" s="1"/>
  <c r="P656" i="4"/>
  <c r="BL656" i="4" s="1"/>
  <c r="Y128" i="16"/>
  <c r="GS37" i="29"/>
  <c r="Z118" i="16"/>
  <c r="GT27" i="29"/>
  <c r="Y126" i="16"/>
  <c r="GS31" i="29"/>
  <c r="Y116" i="16"/>
  <c r="GS25" i="29"/>
  <c r="Y125" i="16"/>
  <c r="GS30" i="29"/>
  <c r="AA129" i="16"/>
  <c r="GU38" i="29"/>
  <c r="Z120" i="16"/>
  <c r="GT32" i="29"/>
  <c r="Y121" i="16"/>
  <c r="GS33" i="29"/>
  <c r="AB123" i="16"/>
  <c r="GV35" i="29"/>
  <c r="AA122" i="16"/>
  <c r="GU34" i="29"/>
  <c r="Z124" i="16"/>
  <c r="GT29" i="29"/>
  <c r="Y127" i="16"/>
  <c r="GS36" i="29"/>
  <c r="AB117" i="16"/>
  <c r="GV26" i="29"/>
  <c r="Y119" i="16"/>
  <c r="GS28" i="29"/>
  <c r="AM571" i="4" a="1"/>
  <c r="AM571" i="4" s="1"/>
  <c r="Z327" i="16" s="1"/>
  <c r="AP571" i="4" a="1"/>
  <c r="AP571" i="4" s="1"/>
  <c r="Z330" i="16" s="1"/>
  <c r="AY571" i="4" a="1"/>
  <c r="AY571" i="4" s="1"/>
  <c r="Z338" i="16" s="1"/>
  <c r="AR571" i="4" a="1"/>
  <c r="AR571" i="4" s="1"/>
  <c r="Z336" i="16" s="1"/>
  <c r="AS571" i="4" a="1"/>
  <c r="AS571" i="4" s="1"/>
  <c r="Z337" i="16" s="1"/>
  <c r="AV571" i="4" a="1"/>
  <c r="AV571" i="4" s="1"/>
  <c r="Z332" i="16" s="1"/>
  <c r="AX574" i="4" a="1"/>
  <c r="AX574" i="4" s="1"/>
  <c r="AC334" i="16" s="1"/>
  <c r="AO572" i="4" a="1"/>
  <c r="AO572" i="4" s="1"/>
  <c r="AA329" i="16" s="1"/>
  <c r="AW573" i="4" a="1"/>
  <c r="AW573" i="4" s="1"/>
  <c r="AB333" i="16" s="1"/>
  <c r="AQ572" i="4" a="1"/>
  <c r="AQ572" i="4" s="1"/>
  <c r="AA335" i="16" s="1"/>
  <c r="BA573" i="4" a="1"/>
  <c r="BA573" i="4" s="1"/>
  <c r="AB340" i="16" s="1"/>
  <c r="AU572" i="4" a="1"/>
  <c r="AU572" i="4" s="1"/>
  <c r="AA331" i="16" s="1"/>
  <c r="AZ571" i="4" a="1"/>
  <c r="AZ571" i="4" s="1"/>
  <c r="Z339" i="16" s="1"/>
  <c r="AN574" i="4" a="1"/>
  <c r="AN574" i="4" s="1"/>
  <c r="AC328" i="16" s="1"/>
  <c r="K657" i="4" l="1"/>
  <c r="BG657" i="4" s="1"/>
  <c r="H657" i="4"/>
  <c r="BD657" i="4" s="1"/>
  <c r="P657" i="4"/>
  <c r="BL657" i="4" s="1"/>
  <c r="G657" i="4"/>
  <c r="BC657" i="4" s="1"/>
  <c r="Q657" i="4"/>
  <c r="BM657" i="4" s="1"/>
  <c r="O657" i="4"/>
  <c r="BK657" i="4" s="1"/>
  <c r="S657" i="4"/>
  <c r="BO657" i="4" s="1"/>
  <c r="L657" i="4"/>
  <c r="BH657" i="4" s="1"/>
  <c r="U658" i="4"/>
  <c r="BQ658" i="4" s="1"/>
  <c r="R657" i="4"/>
  <c r="BN657" i="4" s="1"/>
  <c r="J657" i="4"/>
  <c r="BF657" i="4" s="1"/>
  <c r="T657" i="4"/>
  <c r="BP657" i="4" s="1"/>
  <c r="M657" i="4"/>
  <c r="BI657" i="4" s="1"/>
  <c r="I657" i="4"/>
  <c r="BE657" i="4" s="1"/>
  <c r="AA120" i="16"/>
  <c r="GU32" i="29"/>
  <c r="Z116" i="16"/>
  <c r="GT25" i="29"/>
  <c r="AB129" i="16"/>
  <c r="GV38" i="29"/>
  <c r="Z121" i="16"/>
  <c r="GT33" i="29"/>
  <c r="Z126" i="16"/>
  <c r="GT31" i="29"/>
  <c r="AC117" i="16"/>
  <c r="GW26" i="29"/>
  <c r="AA124" i="16"/>
  <c r="GU29" i="29"/>
  <c r="Z125" i="16"/>
  <c r="GT30" i="29"/>
  <c r="AB122" i="16"/>
  <c r="GV34" i="29"/>
  <c r="Z127" i="16"/>
  <c r="GT36" i="29"/>
  <c r="Z128" i="16"/>
  <c r="GT37" i="29"/>
  <c r="AA118" i="16"/>
  <c r="GU27" i="29"/>
  <c r="AC123" i="16"/>
  <c r="GW35" i="29"/>
  <c r="Z119" i="16"/>
  <c r="GT28" i="29"/>
  <c r="AM572" i="4" a="1"/>
  <c r="AM572" i="4" s="1"/>
  <c r="AA327" i="16" s="1"/>
  <c r="AP572" i="4" a="1"/>
  <c r="AP572" i="4" s="1"/>
  <c r="AA330" i="16" s="1"/>
  <c r="AY572" i="4" a="1"/>
  <c r="AY572" i="4" s="1"/>
  <c r="AA338" i="16" s="1"/>
  <c r="AV572" i="4" a="1"/>
  <c r="AV572" i="4" s="1"/>
  <c r="AA332" i="16" s="1"/>
  <c r="AS572" i="4" a="1"/>
  <c r="AS572" i="4" s="1"/>
  <c r="AA337" i="16" s="1"/>
  <c r="AX575" i="4" a="1"/>
  <c r="AX575" i="4" s="1"/>
  <c r="AD334" i="16" s="1"/>
  <c r="AR572" i="4" a="1"/>
  <c r="AR572" i="4" s="1"/>
  <c r="AA336" i="16" s="1"/>
  <c r="AQ573" i="4" a="1"/>
  <c r="AQ573" i="4" s="1"/>
  <c r="AB335" i="16" s="1"/>
  <c r="AU573" i="4" a="1"/>
  <c r="AU573" i="4" s="1"/>
  <c r="AB331" i="16" s="1"/>
  <c r="AW574" i="4" a="1"/>
  <c r="AW574" i="4" s="1"/>
  <c r="AC333" i="16" s="1"/>
  <c r="AN575" i="4" a="1"/>
  <c r="AN575" i="4" s="1"/>
  <c r="AD328" i="16" s="1"/>
  <c r="AZ572" i="4" a="1"/>
  <c r="AZ572" i="4" s="1"/>
  <c r="AA339" i="16" s="1"/>
  <c r="BA574" i="4" a="1"/>
  <c r="BA574" i="4" s="1"/>
  <c r="AC340" i="16" s="1"/>
  <c r="AO573" i="4" a="1"/>
  <c r="AO573" i="4" s="1"/>
  <c r="AB329" i="16" s="1"/>
  <c r="L658" i="4" l="1"/>
  <c r="BH658" i="4" s="1"/>
  <c r="S658" i="4"/>
  <c r="BO658" i="4" s="1"/>
  <c r="I658" i="4"/>
  <c r="BE658" i="4" s="1"/>
  <c r="O658" i="4"/>
  <c r="BK658" i="4" s="1"/>
  <c r="M658" i="4"/>
  <c r="BI658" i="4" s="1"/>
  <c r="Q658" i="4"/>
  <c r="BM658" i="4" s="1"/>
  <c r="T658" i="4"/>
  <c r="BP658" i="4" s="1"/>
  <c r="G658" i="4"/>
  <c r="BC658" i="4" s="1"/>
  <c r="J658" i="4"/>
  <c r="BF658" i="4" s="1"/>
  <c r="P658" i="4"/>
  <c r="BL658" i="4" s="1"/>
  <c r="R658" i="4"/>
  <c r="BN658" i="4" s="1"/>
  <c r="H658" i="4"/>
  <c r="BD658" i="4" s="1"/>
  <c r="U659" i="4"/>
  <c r="BQ659" i="4" s="1"/>
  <c r="K658" i="4"/>
  <c r="BG658" i="4" s="1"/>
  <c r="AA125" i="16"/>
  <c r="GU30" i="29"/>
  <c r="AA116" i="16"/>
  <c r="GU25" i="29"/>
  <c r="AD123" i="16"/>
  <c r="GX35" i="29"/>
  <c r="AD117" i="16"/>
  <c r="GX26" i="29"/>
  <c r="AC122" i="16"/>
  <c r="GW34" i="29"/>
  <c r="AA128" i="16"/>
  <c r="GU37" i="29"/>
  <c r="AA126" i="16"/>
  <c r="GU31" i="29"/>
  <c r="AB118" i="16"/>
  <c r="GV27" i="29"/>
  <c r="AB120" i="16"/>
  <c r="GV32" i="29"/>
  <c r="AA121" i="16"/>
  <c r="GU33" i="29"/>
  <c r="AA127" i="16"/>
  <c r="GU36" i="29"/>
  <c r="AC129" i="16"/>
  <c r="GW38" i="29"/>
  <c r="AB124" i="16"/>
  <c r="GV29" i="29"/>
  <c r="AA119" i="16"/>
  <c r="GU28" i="29"/>
  <c r="AM573" i="4" a="1"/>
  <c r="AM573" i="4" s="1"/>
  <c r="AB327" i="16" s="1"/>
  <c r="AP573" i="4" a="1"/>
  <c r="AP573" i="4" s="1"/>
  <c r="AB330" i="16" s="1"/>
  <c r="AY573" i="4" a="1"/>
  <c r="AY573" i="4" s="1"/>
  <c r="AB338" i="16" s="1"/>
  <c r="AX576" i="4" a="1"/>
  <c r="AX576" i="4" s="1"/>
  <c r="AE334" i="16" s="1"/>
  <c r="AV573" i="4" a="1"/>
  <c r="AV573" i="4" s="1"/>
  <c r="AB332" i="16" s="1"/>
  <c r="AR573" i="4" a="1"/>
  <c r="AR573" i="4" s="1"/>
  <c r="AB336" i="16" s="1"/>
  <c r="AS573" i="4" a="1"/>
  <c r="AS573" i="4" s="1"/>
  <c r="AB337" i="16" s="1"/>
  <c r="BA575" i="4" a="1"/>
  <c r="BA575" i="4" s="1"/>
  <c r="AD340" i="16" s="1"/>
  <c r="AW575" i="4" a="1"/>
  <c r="AW575" i="4" s="1"/>
  <c r="AD333" i="16" s="1"/>
  <c r="AZ573" i="4" a="1"/>
  <c r="AZ573" i="4" s="1"/>
  <c r="AB339" i="16" s="1"/>
  <c r="AU574" i="4" a="1"/>
  <c r="AU574" i="4" s="1"/>
  <c r="AC331" i="16" s="1"/>
  <c r="AQ574" i="4" a="1"/>
  <c r="AQ574" i="4" s="1"/>
  <c r="AC335" i="16" s="1"/>
  <c r="AN576" i="4" a="1"/>
  <c r="AN576" i="4" s="1"/>
  <c r="AE328" i="16" s="1"/>
  <c r="AO574" i="4" a="1"/>
  <c r="AO574" i="4" s="1"/>
  <c r="AC329" i="16" s="1"/>
  <c r="G659" i="4" l="1"/>
  <c r="BC659" i="4" s="1"/>
  <c r="T659" i="4"/>
  <c r="BP659" i="4" s="1"/>
  <c r="K659" i="4"/>
  <c r="BG659" i="4" s="1"/>
  <c r="Q659" i="4"/>
  <c r="BM659" i="4" s="1"/>
  <c r="U660" i="4"/>
  <c r="BQ660" i="4" s="1"/>
  <c r="M659" i="4"/>
  <c r="BI659" i="4" s="1"/>
  <c r="H659" i="4"/>
  <c r="BD659" i="4" s="1"/>
  <c r="O659" i="4"/>
  <c r="BK659" i="4" s="1"/>
  <c r="R659" i="4"/>
  <c r="BN659" i="4" s="1"/>
  <c r="I659" i="4"/>
  <c r="BE659" i="4" s="1"/>
  <c r="P659" i="4"/>
  <c r="BL659" i="4" s="1"/>
  <c r="S659" i="4"/>
  <c r="BO659" i="4" s="1"/>
  <c r="J659" i="4"/>
  <c r="BF659" i="4" s="1"/>
  <c r="L659" i="4"/>
  <c r="BH659" i="4" s="1"/>
  <c r="AB126" i="16"/>
  <c r="GV31" i="29"/>
  <c r="AE117" i="16"/>
  <c r="GY26" i="29"/>
  <c r="AC124" i="16"/>
  <c r="GW29" i="29"/>
  <c r="AB125" i="16"/>
  <c r="GV30" i="29"/>
  <c r="AB116" i="16"/>
  <c r="GV25" i="29"/>
  <c r="AC120" i="16"/>
  <c r="GW32" i="29"/>
  <c r="AB128" i="16"/>
  <c r="GV37" i="29"/>
  <c r="AB121" i="16"/>
  <c r="GV33" i="29"/>
  <c r="AD122" i="16"/>
  <c r="GX34" i="29"/>
  <c r="AE123" i="16"/>
  <c r="GY35" i="29"/>
  <c r="AB127" i="16"/>
  <c r="GV36" i="29"/>
  <c r="AC118" i="16"/>
  <c r="GW27" i="29"/>
  <c r="AD129" i="16"/>
  <c r="GX38" i="29"/>
  <c r="AB119" i="16"/>
  <c r="GV28" i="29"/>
  <c r="AM574" i="4" a="1"/>
  <c r="AM574" i="4" s="1"/>
  <c r="AC327" i="16" s="1"/>
  <c r="AP574" i="4" a="1"/>
  <c r="AP574" i="4" s="1"/>
  <c r="AC330" i="16" s="1"/>
  <c r="AY574" i="4" a="1"/>
  <c r="AY574" i="4" s="1"/>
  <c r="AC338" i="16" s="1"/>
  <c r="AR574" i="4" a="1"/>
  <c r="AR574" i="4" s="1"/>
  <c r="AC336" i="16" s="1"/>
  <c r="AX577" i="4" a="1"/>
  <c r="AX577" i="4" s="1"/>
  <c r="AF334" i="16" s="1"/>
  <c r="AS574" i="4" a="1"/>
  <c r="AS574" i="4" s="1"/>
  <c r="AC337" i="16" s="1"/>
  <c r="AV574" i="4" a="1"/>
  <c r="AV574" i="4" s="1"/>
  <c r="AC332" i="16" s="1"/>
  <c r="AO575" i="4" a="1"/>
  <c r="AO575" i="4" s="1"/>
  <c r="AD329" i="16" s="1"/>
  <c r="AN577" i="4" a="1"/>
  <c r="AN577" i="4" s="1"/>
  <c r="AF328" i="16" s="1"/>
  <c r="AU575" i="4" a="1"/>
  <c r="AU575" i="4" s="1"/>
  <c r="AD331" i="16" s="1"/>
  <c r="AZ574" i="4" a="1"/>
  <c r="AZ574" i="4" s="1"/>
  <c r="AC339" i="16" s="1"/>
  <c r="AW576" i="4" a="1"/>
  <c r="AW576" i="4" s="1"/>
  <c r="AE333" i="16" s="1"/>
  <c r="AQ575" i="4" a="1"/>
  <c r="AQ575" i="4" s="1"/>
  <c r="AD335" i="16" s="1"/>
  <c r="BA576" i="4" a="1"/>
  <c r="BA576" i="4" s="1"/>
  <c r="AE340" i="16" s="1"/>
  <c r="O660" i="4" l="1"/>
  <c r="BK660" i="4" s="1"/>
  <c r="H660" i="4"/>
  <c r="BD660" i="4" s="1"/>
  <c r="L660" i="4"/>
  <c r="BH660" i="4" s="1"/>
  <c r="M660" i="4"/>
  <c r="BI660" i="4" s="1"/>
  <c r="J660" i="4"/>
  <c r="BF660" i="4" s="1"/>
  <c r="U661" i="4"/>
  <c r="BQ661" i="4" s="1"/>
  <c r="S660" i="4"/>
  <c r="BO660" i="4" s="1"/>
  <c r="Q660" i="4"/>
  <c r="BM660" i="4" s="1"/>
  <c r="P660" i="4"/>
  <c r="BL660" i="4" s="1"/>
  <c r="K660" i="4"/>
  <c r="BG660" i="4" s="1"/>
  <c r="I660" i="4"/>
  <c r="BE660" i="4" s="1"/>
  <c r="T660" i="4"/>
  <c r="BP660" i="4" s="1"/>
  <c r="R660" i="4"/>
  <c r="BN660" i="4" s="1"/>
  <c r="G660" i="4"/>
  <c r="BC660" i="4" s="1"/>
  <c r="AE122" i="16"/>
  <c r="GY34" i="29"/>
  <c r="AC121" i="16"/>
  <c r="GW33" i="29"/>
  <c r="AC116" i="16"/>
  <c r="GW25" i="29"/>
  <c r="AC126" i="16"/>
  <c r="GW31" i="29"/>
  <c r="AC128" i="16"/>
  <c r="GW37" i="29"/>
  <c r="AF123" i="16"/>
  <c r="GZ35" i="29"/>
  <c r="AD120" i="16"/>
  <c r="GX32" i="29"/>
  <c r="AE129" i="16"/>
  <c r="GY38" i="29"/>
  <c r="AC125" i="16"/>
  <c r="GW30" i="29"/>
  <c r="AF117" i="16"/>
  <c r="GZ26" i="29"/>
  <c r="AC127" i="16"/>
  <c r="GW36" i="29"/>
  <c r="AD124" i="16"/>
  <c r="GX29" i="29"/>
  <c r="AD118" i="16"/>
  <c r="GX27" i="29"/>
  <c r="AC119" i="16"/>
  <c r="GW28" i="29"/>
  <c r="AM575" i="4" a="1"/>
  <c r="AM575" i="4" s="1"/>
  <c r="AD327" i="16" s="1"/>
  <c r="AP575" i="4" a="1"/>
  <c r="AP575" i="4" s="1"/>
  <c r="AD330" i="16" s="1"/>
  <c r="AY575" i="4" a="1"/>
  <c r="AY575" i="4" s="1"/>
  <c r="AD338" i="16" s="1"/>
  <c r="AV575" i="4" a="1"/>
  <c r="AV575" i="4" s="1"/>
  <c r="AD332" i="16" s="1"/>
  <c r="AS575" i="4" a="1"/>
  <c r="AS575" i="4" s="1"/>
  <c r="AD337" i="16" s="1"/>
  <c r="AR575" i="4" a="1"/>
  <c r="AR575" i="4" s="1"/>
  <c r="AD336" i="16" s="1"/>
  <c r="AX578" i="4" a="1"/>
  <c r="AX578" i="4" s="1"/>
  <c r="AG334" i="16" s="1"/>
  <c r="AW577" i="4" a="1"/>
  <c r="AW577" i="4" s="1"/>
  <c r="AF333" i="16" s="1"/>
  <c r="AN578" i="4" a="1"/>
  <c r="AN578" i="4" s="1"/>
  <c r="AG328" i="16" s="1"/>
  <c r="AO576" i="4" a="1"/>
  <c r="AO576" i="4" s="1"/>
  <c r="AE329" i="16" s="1"/>
  <c r="BA577" i="4" a="1"/>
  <c r="BA577" i="4" s="1"/>
  <c r="AF340" i="16" s="1"/>
  <c r="AQ576" i="4" a="1"/>
  <c r="AQ576" i="4" s="1"/>
  <c r="AE335" i="16" s="1"/>
  <c r="AZ575" i="4" a="1"/>
  <c r="AZ575" i="4" s="1"/>
  <c r="AD339" i="16" s="1"/>
  <c r="AU576" i="4" a="1"/>
  <c r="AU576" i="4" s="1"/>
  <c r="AE331" i="16" s="1"/>
  <c r="Q661" i="4" l="1"/>
  <c r="BM661" i="4" s="1"/>
  <c r="S661" i="4"/>
  <c r="BO661" i="4" s="1"/>
  <c r="G661" i="4"/>
  <c r="BC661" i="4" s="1"/>
  <c r="U662" i="4"/>
  <c r="BQ662" i="4" s="1"/>
  <c r="R661" i="4"/>
  <c r="BN661" i="4" s="1"/>
  <c r="J661" i="4"/>
  <c r="BF661" i="4" s="1"/>
  <c r="T661" i="4"/>
  <c r="BP661" i="4" s="1"/>
  <c r="M661" i="4"/>
  <c r="BI661" i="4" s="1"/>
  <c r="I661" i="4"/>
  <c r="BE661" i="4" s="1"/>
  <c r="L661" i="4"/>
  <c r="BH661" i="4" s="1"/>
  <c r="K661" i="4"/>
  <c r="BG661" i="4" s="1"/>
  <c r="H661" i="4"/>
  <c r="BD661" i="4" s="1"/>
  <c r="P661" i="4"/>
  <c r="BL661" i="4" s="1"/>
  <c r="O661" i="4"/>
  <c r="BK661" i="4" s="1"/>
  <c r="AD128" i="16"/>
  <c r="GX37" i="29"/>
  <c r="AE124" i="16"/>
  <c r="GY29" i="29"/>
  <c r="AG123" i="16"/>
  <c r="HA35" i="29"/>
  <c r="AD125" i="16"/>
  <c r="GX30" i="29"/>
  <c r="AD116" i="16"/>
  <c r="GX25" i="29"/>
  <c r="AD126" i="16"/>
  <c r="GX31" i="29"/>
  <c r="AF129" i="16"/>
  <c r="GZ38" i="29"/>
  <c r="AE120" i="16"/>
  <c r="GY32" i="29"/>
  <c r="AD121" i="16"/>
  <c r="GX33" i="29"/>
  <c r="AD127" i="16"/>
  <c r="GX36" i="29"/>
  <c r="AF122" i="16"/>
  <c r="GZ34" i="29"/>
  <c r="AD119" i="16"/>
  <c r="GX28" i="29"/>
  <c r="AE118" i="16"/>
  <c r="GY27" i="29"/>
  <c r="AG117" i="16"/>
  <c r="HA26" i="29"/>
  <c r="AM576" i="4" a="1"/>
  <c r="AM576" i="4" s="1"/>
  <c r="AE327" i="16" s="1"/>
  <c r="AP576" i="4" a="1"/>
  <c r="AP576" i="4" s="1"/>
  <c r="AE330" i="16" s="1"/>
  <c r="AY576" i="4" a="1"/>
  <c r="AY576" i="4" s="1"/>
  <c r="AE338" i="16" s="1"/>
  <c r="AX579" i="4" a="1"/>
  <c r="AX579" i="4" s="1"/>
  <c r="AH334" i="16" s="1"/>
  <c r="AV576" i="4" a="1"/>
  <c r="AV576" i="4" s="1"/>
  <c r="AE332" i="16" s="1"/>
  <c r="AR576" i="4" a="1"/>
  <c r="AR576" i="4" s="1"/>
  <c r="AE336" i="16" s="1"/>
  <c r="AS576" i="4" a="1"/>
  <c r="AS576" i="4" s="1"/>
  <c r="AE337" i="16" s="1"/>
  <c r="AU577" i="4" a="1"/>
  <c r="AU577" i="4" s="1"/>
  <c r="AF331" i="16" s="1"/>
  <c r="AO577" i="4" a="1"/>
  <c r="AO577" i="4" s="1"/>
  <c r="AF329" i="16" s="1"/>
  <c r="BA578" i="4" a="1"/>
  <c r="BA578" i="4" s="1"/>
  <c r="AG340" i="16" s="1"/>
  <c r="AW578" i="4" a="1"/>
  <c r="AW578" i="4" s="1"/>
  <c r="AG333" i="16" s="1"/>
  <c r="AN579" i="4" a="1"/>
  <c r="AN579" i="4" s="1"/>
  <c r="AH328" i="16" s="1"/>
  <c r="AQ577" i="4" a="1"/>
  <c r="AQ577" i="4" s="1"/>
  <c r="AF335" i="16" s="1"/>
  <c r="AZ576" i="4" a="1"/>
  <c r="AZ576" i="4" s="1"/>
  <c r="AE339" i="16" s="1"/>
  <c r="M662" i="4" l="1"/>
  <c r="BI662" i="4" s="1"/>
  <c r="T662" i="4"/>
  <c r="BP662" i="4" s="1"/>
  <c r="O662" i="4"/>
  <c r="BK662" i="4" s="1"/>
  <c r="J662" i="4"/>
  <c r="BF662" i="4" s="1"/>
  <c r="P662" i="4"/>
  <c r="BL662" i="4" s="1"/>
  <c r="R662" i="4"/>
  <c r="BN662" i="4" s="1"/>
  <c r="H662" i="4"/>
  <c r="BD662" i="4" s="1"/>
  <c r="U663" i="4"/>
  <c r="BQ663" i="4" s="1"/>
  <c r="K662" i="4"/>
  <c r="BG662" i="4" s="1"/>
  <c r="G662" i="4"/>
  <c r="BC662" i="4" s="1"/>
  <c r="L662" i="4"/>
  <c r="BH662" i="4" s="1"/>
  <c r="S662" i="4"/>
  <c r="BO662" i="4" s="1"/>
  <c r="I662" i="4"/>
  <c r="BE662" i="4" s="1"/>
  <c r="Q662" i="4"/>
  <c r="BM662" i="4" s="1"/>
  <c r="AE128" i="16"/>
  <c r="GY37" i="29"/>
  <c r="AF124" i="16"/>
  <c r="GZ29" i="29"/>
  <c r="AE126" i="16"/>
  <c r="GY31" i="29"/>
  <c r="AE116" i="16"/>
  <c r="GY25" i="29"/>
  <c r="AH117" i="16"/>
  <c r="HB26" i="29"/>
  <c r="AE125" i="16"/>
  <c r="GY30" i="29"/>
  <c r="AF120" i="16"/>
  <c r="GZ32" i="29"/>
  <c r="AE127" i="16"/>
  <c r="GY36" i="29"/>
  <c r="AE121" i="16"/>
  <c r="GY33" i="29"/>
  <c r="AG129" i="16"/>
  <c r="HA38" i="29"/>
  <c r="AH123" i="16"/>
  <c r="HB35" i="29"/>
  <c r="AF118" i="16"/>
  <c r="GZ27" i="29"/>
  <c r="AG122" i="16"/>
  <c r="HA34" i="29"/>
  <c r="AE119" i="16"/>
  <c r="GY28" i="29"/>
  <c r="AM577" i="4" a="1"/>
  <c r="AM577" i="4" s="1"/>
  <c r="AF327" i="16" s="1"/>
  <c r="AP577" i="4" a="1"/>
  <c r="AP577" i="4" s="1"/>
  <c r="AF330" i="16" s="1"/>
  <c r="AY577" i="4" a="1"/>
  <c r="AY577" i="4" s="1"/>
  <c r="AF338" i="16" s="1"/>
  <c r="AR577" i="4" a="1"/>
  <c r="AR577" i="4" s="1"/>
  <c r="AF336" i="16" s="1"/>
  <c r="AV577" i="4" a="1"/>
  <c r="AV577" i="4" s="1"/>
  <c r="AF332" i="16" s="1"/>
  <c r="AS577" i="4" a="1"/>
  <c r="AS577" i="4" s="1"/>
  <c r="AF337" i="16" s="1"/>
  <c r="AX580" i="4" a="1"/>
  <c r="AX580" i="4" s="1"/>
  <c r="AI334" i="16" s="1"/>
  <c r="AW579" i="4" a="1"/>
  <c r="AW579" i="4" s="1"/>
  <c r="AH333" i="16" s="1"/>
  <c r="AO578" i="4" a="1"/>
  <c r="AO578" i="4" s="1"/>
  <c r="AG329" i="16" s="1"/>
  <c r="BA579" i="4" a="1"/>
  <c r="BA579" i="4" s="1"/>
  <c r="AH340" i="16" s="1"/>
  <c r="AU578" i="4" a="1"/>
  <c r="AU578" i="4" s="1"/>
  <c r="AG331" i="16" s="1"/>
  <c r="AZ577" i="4" a="1"/>
  <c r="AZ577" i="4" s="1"/>
  <c r="AF339" i="16" s="1"/>
  <c r="AQ578" i="4" a="1"/>
  <c r="AQ578" i="4" s="1"/>
  <c r="AG335" i="16" s="1"/>
  <c r="AN580" i="4" a="1"/>
  <c r="AN580" i="4" s="1"/>
  <c r="AI328" i="16" s="1"/>
  <c r="U664" i="4" l="1"/>
  <c r="BQ664" i="4" s="1"/>
  <c r="H663" i="4"/>
  <c r="BD663" i="4" s="1"/>
  <c r="Q663" i="4"/>
  <c r="BM663" i="4" s="1"/>
  <c r="R663" i="4"/>
  <c r="BN663" i="4" s="1"/>
  <c r="I663" i="4"/>
  <c r="BE663" i="4" s="1"/>
  <c r="P663" i="4"/>
  <c r="BL663" i="4" s="1"/>
  <c r="S663" i="4"/>
  <c r="BO663" i="4" s="1"/>
  <c r="J663" i="4"/>
  <c r="BF663" i="4" s="1"/>
  <c r="L663" i="4"/>
  <c r="BH663" i="4" s="1"/>
  <c r="O663" i="4"/>
  <c r="BK663" i="4" s="1"/>
  <c r="G663" i="4"/>
  <c r="BC663" i="4" s="1"/>
  <c r="T663" i="4"/>
  <c r="BP663" i="4" s="1"/>
  <c r="K663" i="4"/>
  <c r="BG663" i="4" s="1"/>
  <c r="M663" i="4"/>
  <c r="BI663" i="4" s="1"/>
  <c r="AI123" i="16"/>
  <c r="HC35" i="29"/>
  <c r="AF116" i="16"/>
  <c r="GZ25" i="29"/>
  <c r="AF126" i="16"/>
  <c r="GZ31" i="29"/>
  <c r="AF121" i="16"/>
  <c r="GZ33" i="29"/>
  <c r="AH129" i="16"/>
  <c r="HB38" i="29"/>
  <c r="AF128" i="16"/>
  <c r="GZ37" i="29"/>
  <c r="AG120" i="16"/>
  <c r="HA32" i="29"/>
  <c r="AG118" i="16"/>
  <c r="HA27" i="29"/>
  <c r="AF125" i="16"/>
  <c r="GZ30" i="29"/>
  <c r="AF127" i="16"/>
  <c r="GZ36" i="29"/>
  <c r="AI117" i="16"/>
  <c r="HC26" i="29"/>
  <c r="AH122" i="16"/>
  <c r="HB34" i="29"/>
  <c r="AG124" i="16"/>
  <c r="HA29" i="29"/>
  <c r="AF119" i="16"/>
  <c r="GZ28" i="29"/>
  <c r="AM578" i="4" a="1"/>
  <c r="AM578" i="4" s="1"/>
  <c r="AG327" i="16" s="1"/>
  <c r="AP578" i="4" a="1"/>
  <c r="AP578" i="4" s="1"/>
  <c r="AG330" i="16" s="1"/>
  <c r="AY578" i="4" a="1"/>
  <c r="AY578" i="4" s="1"/>
  <c r="AG338" i="16" s="1"/>
  <c r="AS578" i="4" a="1"/>
  <c r="AS578" i="4" s="1"/>
  <c r="AG337" i="16" s="1"/>
  <c r="AV578" i="4" a="1"/>
  <c r="AV578" i="4" s="1"/>
  <c r="AG332" i="16" s="1"/>
  <c r="AX581" i="4" a="1"/>
  <c r="AX581" i="4" s="1"/>
  <c r="AJ334" i="16" s="1"/>
  <c r="AR578" i="4" a="1"/>
  <c r="AR578" i="4" s="1"/>
  <c r="AG336" i="16" s="1"/>
  <c r="AQ579" i="4" a="1"/>
  <c r="AQ579" i="4" s="1"/>
  <c r="AH335" i="16" s="1"/>
  <c r="AZ578" i="4" a="1"/>
  <c r="AZ578" i="4" s="1"/>
  <c r="AG339" i="16" s="1"/>
  <c r="AO579" i="4" a="1"/>
  <c r="AO579" i="4" s="1"/>
  <c r="AH329" i="16" s="1"/>
  <c r="AW580" i="4" a="1"/>
  <c r="AW580" i="4" s="1"/>
  <c r="AI333" i="16" s="1"/>
  <c r="BA580" i="4" a="1"/>
  <c r="BA580" i="4" s="1"/>
  <c r="AI340" i="16" s="1"/>
  <c r="AU579" i="4" a="1"/>
  <c r="AU579" i="4" s="1"/>
  <c r="AH331" i="16" s="1"/>
  <c r="AN581" i="4" a="1"/>
  <c r="AN581" i="4" s="1"/>
  <c r="AJ328" i="16" s="1"/>
  <c r="J664" i="4" l="1"/>
  <c r="BF664" i="4" s="1"/>
  <c r="S664" i="4"/>
  <c r="BO664" i="4" s="1"/>
  <c r="M664" i="4"/>
  <c r="BI664" i="4" s="1"/>
  <c r="P664" i="4"/>
  <c r="BL664" i="4" s="1"/>
  <c r="K664" i="4"/>
  <c r="BG664" i="4" s="1"/>
  <c r="I664" i="4"/>
  <c r="BE664" i="4" s="1"/>
  <c r="T664" i="4"/>
  <c r="BP664" i="4" s="1"/>
  <c r="R664" i="4"/>
  <c r="BN664" i="4" s="1"/>
  <c r="G664" i="4"/>
  <c r="BC664" i="4" s="1"/>
  <c r="Q664" i="4"/>
  <c r="BM664" i="4" s="1"/>
  <c r="O664" i="4"/>
  <c r="BK664" i="4" s="1"/>
  <c r="H664" i="4"/>
  <c r="BD664" i="4" s="1"/>
  <c r="L664" i="4"/>
  <c r="BH664" i="4" s="1"/>
  <c r="U665" i="4"/>
  <c r="BQ665" i="4" s="1"/>
  <c r="AG116" i="16"/>
  <c r="HA25" i="29"/>
  <c r="AJ123" i="16"/>
  <c r="HD35" i="29"/>
  <c r="AG121" i="16"/>
  <c r="HA33" i="29"/>
  <c r="AG125" i="16"/>
  <c r="HA30" i="29"/>
  <c r="AI129" i="16"/>
  <c r="HC38" i="29"/>
  <c r="AI122" i="16"/>
  <c r="HC34" i="29"/>
  <c r="AJ117" i="16"/>
  <c r="HD26" i="29"/>
  <c r="AG126" i="16"/>
  <c r="HA31" i="29"/>
  <c r="AG128" i="16"/>
  <c r="HA37" i="29"/>
  <c r="AH124" i="16"/>
  <c r="HB29" i="29"/>
  <c r="AG127" i="16"/>
  <c r="HA36" i="29"/>
  <c r="AG119" i="16"/>
  <c r="HA28" i="29"/>
  <c r="AH118" i="16"/>
  <c r="HB27" i="29"/>
  <c r="AH120" i="16"/>
  <c r="HB32" i="29"/>
  <c r="AM579" i="4" a="1"/>
  <c r="AM579" i="4" s="1"/>
  <c r="AH327" i="16" s="1"/>
  <c r="AP579" i="4" a="1"/>
  <c r="AP579" i="4" s="1"/>
  <c r="AH330" i="16" s="1"/>
  <c r="AY579" i="4" a="1"/>
  <c r="AY579" i="4" s="1"/>
  <c r="AH338" i="16" s="1"/>
  <c r="AS579" i="4" a="1"/>
  <c r="AS579" i="4" s="1"/>
  <c r="AH337" i="16" s="1"/>
  <c r="AR579" i="4" a="1"/>
  <c r="AR579" i="4" s="1"/>
  <c r="AH336" i="16" s="1"/>
  <c r="AX582" i="4" a="1"/>
  <c r="AX582" i="4" s="1"/>
  <c r="AK334" i="16" s="1"/>
  <c r="AV579" i="4" a="1"/>
  <c r="AV579" i="4" s="1"/>
  <c r="AH332" i="16" s="1"/>
  <c r="AU580" i="4" a="1"/>
  <c r="AU580" i="4" s="1"/>
  <c r="AI331" i="16" s="1"/>
  <c r="AW581" i="4" a="1"/>
  <c r="AW581" i="4" s="1"/>
  <c r="AJ333" i="16" s="1"/>
  <c r="AO580" i="4" a="1"/>
  <c r="AO580" i="4" s="1"/>
  <c r="AI329" i="16" s="1"/>
  <c r="AN582" i="4" a="1"/>
  <c r="AN582" i="4" s="1"/>
  <c r="AK328" i="16" s="1"/>
  <c r="AZ579" i="4" a="1"/>
  <c r="AZ579" i="4" s="1"/>
  <c r="AH339" i="16" s="1"/>
  <c r="BA581" i="4" a="1"/>
  <c r="BA581" i="4" s="1"/>
  <c r="AJ340" i="16" s="1"/>
  <c r="AQ580" i="4" a="1"/>
  <c r="AQ580" i="4" s="1"/>
  <c r="AI335" i="16" s="1"/>
  <c r="R665" i="4" l="1"/>
  <c r="BN665" i="4" s="1"/>
  <c r="T665" i="4"/>
  <c r="BP665" i="4" s="1"/>
  <c r="U666" i="4"/>
  <c r="BQ666" i="4" s="1"/>
  <c r="I665" i="4"/>
  <c r="BE665" i="4" s="1"/>
  <c r="L665" i="4"/>
  <c r="BH665" i="4" s="1"/>
  <c r="K665" i="4"/>
  <c r="BG665" i="4" s="1"/>
  <c r="H665" i="4"/>
  <c r="BD665" i="4" s="1"/>
  <c r="P665" i="4"/>
  <c r="BL665" i="4" s="1"/>
  <c r="O665" i="4"/>
  <c r="BK665" i="4" s="1"/>
  <c r="M665" i="4"/>
  <c r="BI665" i="4" s="1"/>
  <c r="Q665" i="4"/>
  <c r="BM665" i="4" s="1"/>
  <c r="S665" i="4"/>
  <c r="BO665" i="4" s="1"/>
  <c r="G665" i="4"/>
  <c r="BC665" i="4" s="1"/>
  <c r="J665" i="4"/>
  <c r="BF665" i="4" s="1"/>
  <c r="AJ129" i="16"/>
  <c r="HD38" i="29"/>
  <c r="AH128" i="16"/>
  <c r="HB37" i="29"/>
  <c r="AH121" i="16"/>
  <c r="HB33" i="29"/>
  <c r="AH116" i="16"/>
  <c r="HB25" i="29"/>
  <c r="AK123" i="16"/>
  <c r="HE35" i="29"/>
  <c r="AK117" i="16"/>
  <c r="HE26" i="29"/>
  <c r="AI118" i="16"/>
  <c r="HC27" i="29"/>
  <c r="AH125" i="16"/>
  <c r="HB30" i="29"/>
  <c r="AJ122" i="16"/>
  <c r="HD34" i="29"/>
  <c r="AH126" i="16"/>
  <c r="HB31" i="29"/>
  <c r="AI124" i="16"/>
  <c r="HC29" i="29"/>
  <c r="AI120" i="16"/>
  <c r="HC32" i="29"/>
  <c r="AH127" i="16"/>
  <c r="HB36" i="29"/>
  <c r="AH119" i="16"/>
  <c r="HB28" i="29"/>
  <c r="AM580" i="4" a="1"/>
  <c r="AM580" i="4" s="1"/>
  <c r="AI327" i="16" s="1"/>
  <c r="AP580" i="4" a="1"/>
  <c r="AP580" i="4" s="1"/>
  <c r="AI330" i="16" s="1"/>
  <c r="AY580" i="4" a="1"/>
  <c r="AY580" i="4" s="1"/>
  <c r="AI338" i="16" s="1"/>
  <c r="AX583" i="4" a="1"/>
  <c r="AX583" i="4" s="1"/>
  <c r="AL334" i="16" s="1"/>
  <c r="AS580" i="4" a="1"/>
  <c r="AS580" i="4" s="1"/>
  <c r="AI337" i="16" s="1"/>
  <c r="AV580" i="4" a="1"/>
  <c r="AV580" i="4" s="1"/>
  <c r="AI332" i="16" s="1"/>
  <c r="AR580" i="4" a="1"/>
  <c r="AR580" i="4" s="1"/>
  <c r="AI336" i="16" s="1"/>
  <c r="AN583" i="4" a="1"/>
  <c r="AN583" i="4" s="1"/>
  <c r="AL328" i="16" s="1"/>
  <c r="AZ580" i="4" a="1"/>
  <c r="AZ580" i="4" s="1"/>
  <c r="AI339" i="16" s="1"/>
  <c r="AO581" i="4" a="1"/>
  <c r="AO581" i="4" s="1"/>
  <c r="AJ329" i="16" s="1"/>
  <c r="AQ581" i="4" a="1"/>
  <c r="AQ581" i="4" s="1"/>
  <c r="AJ335" i="16" s="1"/>
  <c r="AW582" i="4" a="1"/>
  <c r="AW582" i="4" s="1"/>
  <c r="AK333" i="16" s="1"/>
  <c r="BA582" i="4" a="1"/>
  <c r="BA582" i="4" s="1"/>
  <c r="AK340" i="16" s="1"/>
  <c r="AU581" i="4" a="1"/>
  <c r="AU581" i="4" s="1"/>
  <c r="AJ331" i="16" s="1"/>
  <c r="P666" i="4" l="1"/>
  <c r="BL666" i="4" s="1"/>
  <c r="H666" i="4"/>
  <c r="BD666" i="4" s="1"/>
  <c r="J666" i="4"/>
  <c r="BF666" i="4" s="1"/>
  <c r="K666" i="4"/>
  <c r="BG666" i="4" s="1"/>
  <c r="G666" i="4"/>
  <c r="BC666" i="4" s="1"/>
  <c r="L666" i="4"/>
  <c r="BH666" i="4" s="1"/>
  <c r="S666" i="4"/>
  <c r="BO666" i="4" s="1"/>
  <c r="I666" i="4"/>
  <c r="BE666" i="4" s="1"/>
  <c r="Q666" i="4"/>
  <c r="BM666" i="4" s="1"/>
  <c r="U667" i="4"/>
  <c r="BQ667" i="4" s="1"/>
  <c r="M666" i="4"/>
  <c r="BI666" i="4" s="1"/>
  <c r="T666" i="4"/>
  <c r="BP666" i="4" s="1"/>
  <c r="O666" i="4"/>
  <c r="BK666" i="4" s="1"/>
  <c r="R666" i="4"/>
  <c r="BN666" i="4" s="1"/>
  <c r="AI119" i="16"/>
  <c r="HC28" i="29"/>
  <c r="AK122" i="16"/>
  <c r="HE34" i="29"/>
  <c r="AI125" i="16"/>
  <c r="HC30" i="29"/>
  <c r="AI116" i="16"/>
  <c r="HC25" i="29"/>
  <c r="AI121" i="16"/>
  <c r="HC33" i="29"/>
  <c r="AJ124" i="16"/>
  <c r="HD29" i="29"/>
  <c r="AJ118" i="16"/>
  <c r="HD27" i="29"/>
  <c r="AI126" i="16"/>
  <c r="HC31" i="29"/>
  <c r="AJ120" i="16"/>
  <c r="HD32" i="29"/>
  <c r="AL123" i="16"/>
  <c r="HF35" i="29"/>
  <c r="AI128" i="16"/>
  <c r="HC37" i="29"/>
  <c r="AI127" i="16"/>
  <c r="HC36" i="29"/>
  <c r="AK129" i="16"/>
  <c r="HE38" i="29"/>
  <c r="AL117" i="16"/>
  <c r="HF26" i="29"/>
  <c r="AM581" i="4" a="1"/>
  <c r="AM581" i="4" s="1"/>
  <c r="AJ327" i="16" s="1"/>
  <c r="AP581" i="4" a="1"/>
  <c r="AP581" i="4" s="1"/>
  <c r="AJ330" i="16" s="1"/>
  <c r="AY581" i="4" a="1"/>
  <c r="AY581" i="4" s="1"/>
  <c r="AJ338" i="16" s="1"/>
  <c r="AX584" i="4" a="1"/>
  <c r="AX584" i="4" s="1"/>
  <c r="AM334" i="16" s="1"/>
  <c r="AR581" i="4" a="1"/>
  <c r="AR581" i="4" s="1"/>
  <c r="AJ336" i="16" s="1"/>
  <c r="AV581" i="4" a="1"/>
  <c r="AV581" i="4" s="1"/>
  <c r="AJ332" i="16" s="1"/>
  <c r="AS581" i="4" a="1"/>
  <c r="AS581" i="4" s="1"/>
  <c r="AJ337" i="16" s="1"/>
  <c r="AW583" i="4" a="1"/>
  <c r="AW583" i="4" s="1"/>
  <c r="AL333" i="16" s="1"/>
  <c r="AN584" i="4" a="1"/>
  <c r="AN584" i="4" s="1"/>
  <c r="AM328" i="16" s="1"/>
  <c r="AQ582" i="4" a="1"/>
  <c r="AQ582" i="4" s="1"/>
  <c r="AK335" i="16" s="1"/>
  <c r="AU582" i="4" a="1"/>
  <c r="AU582" i="4" s="1"/>
  <c r="AK331" i="16" s="1"/>
  <c r="AO582" i="4" a="1"/>
  <c r="AO582" i="4" s="1"/>
  <c r="AK329" i="16" s="1"/>
  <c r="BA583" i="4" a="1"/>
  <c r="BA583" i="4" s="1"/>
  <c r="AL340" i="16" s="1"/>
  <c r="AZ581" i="4" a="1"/>
  <c r="AZ581" i="4" s="1"/>
  <c r="AJ339" i="16" s="1"/>
  <c r="I667" i="4" l="1"/>
  <c r="BE667" i="4" s="1"/>
  <c r="S667" i="4"/>
  <c r="BO667" i="4" s="1"/>
  <c r="R667" i="4"/>
  <c r="BN667" i="4" s="1"/>
  <c r="L667" i="4"/>
  <c r="BH667" i="4" s="1"/>
  <c r="O667" i="4"/>
  <c r="BK667" i="4" s="1"/>
  <c r="G667" i="4"/>
  <c r="BC667" i="4" s="1"/>
  <c r="T667" i="4"/>
  <c r="BP667" i="4" s="1"/>
  <c r="K667" i="4"/>
  <c r="BG667" i="4" s="1"/>
  <c r="M667" i="4"/>
  <c r="BI667" i="4" s="1"/>
  <c r="J667" i="4"/>
  <c r="BF667" i="4" s="1"/>
  <c r="U668" i="4"/>
  <c r="BQ668" i="4" s="1"/>
  <c r="H667" i="4"/>
  <c r="BD667" i="4" s="1"/>
  <c r="Q667" i="4"/>
  <c r="BM667" i="4" s="1"/>
  <c r="P667" i="4"/>
  <c r="BL667" i="4" s="1"/>
  <c r="AJ128" i="16"/>
  <c r="HD37" i="29"/>
  <c r="AL122" i="16"/>
  <c r="HF34" i="29"/>
  <c r="AJ126" i="16"/>
  <c r="HD31" i="29"/>
  <c r="AJ116" i="16"/>
  <c r="HD25" i="29"/>
  <c r="AK120" i="16"/>
  <c r="HE32" i="29"/>
  <c r="AJ121" i="16"/>
  <c r="HD33" i="29"/>
  <c r="AJ125" i="16"/>
  <c r="HD30" i="29"/>
  <c r="AK124" i="16"/>
  <c r="HE29" i="29"/>
  <c r="AL129" i="16"/>
  <c r="HF38" i="29"/>
  <c r="AK118" i="16"/>
  <c r="HE27" i="29"/>
  <c r="AM123" i="16"/>
  <c r="HG35" i="29"/>
  <c r="AM117" i="16"/>
  <c r="HG26" i="29"/>
  <c r="AJ127" i="16"/>
  <c r="HD36" i="29"/>
  <c r="AJ119" i="16"/>
  <c r="HD28" i="29"/>
  <c r="AM582" i="4" a="1"/>
  <c r="AM582" i="4" s="1"/>
  <c r="AK327" i="16" s="1"/>
  <c r="AP582" i="4" a="1"/>
  <c r="AP582" i="4" s="1"/>
  <c r="AK330" i="16" s="1"/>
  <c r="AY582" i="4" a="1"/>
  <c r="AY582" i="4" s="1"/>
  <c r="AK338" i="16" s="1"/>
  <c r="AR582" i="4" a="1"/>
  <c r="AR582" i="4" s="1"/>
  <c r="AK336" i="16" s="1"/>
  <c r="AS582" i="4" a="1"/>
  <c r="AS582" i="4" s="1"/>
  <c r="AK337" i="16" s="1"/>
  <c r="AV582" i="4" a="1"/>
  <c r="AV582" i="4" s="1"/>
  <c r="AK332" i="16" s="1"/>
  <c r="AX585" i="4" a="1"/>
  <c r="AX585" i="4" s="1"/>
  <c r="AN334" i="16" s="1"/>
  <c r="AO583" i="4" a="1"/>
  <c r="AO583" i="4" s="1"/>
  <c r="AL329" i="16" s="1"/>
  <c r="AN585" i="4" a="1"/>
  <c r="AN585" i="4" s="1"/>
  <c r="AN328" i="16" s="1"/>
  <c r="AW584" i="4" a="1"/>
  <c r="AW584" i="4" s="1"/>
  <c r="AM333" i="16" s="1"/>
  <c r="AU583" i="4" a="1"/>
  <c r="AU583" i="4" s="1"/>
  <c r="AL331" i="16" s="1"/>
  <c r="AZ582" i="4" a="1"/>
  <c r="AZ582" i="4" s="1"/>
  <c r="AK339" i="16" s="1"/>
  <c r="AQ583" i="4" a="1"/>
  <c r="AQ583" i="4" s="1"/>
  <c r="AL335" i="16" s="1"/>
  <c r="BA584" i="4" a="1"/>
  <c r="BA584" i="4" s="1"/>
  <c r="AM340" i="16" s="1"/>
  <c r="K668" i="4" l="1"/>
  <c r="BG668" i="4" s="1"/>
  <c r="T668" i="4"/>
  <c r="BP668" i="4" s="1"/>
  <c r="P668" i="4"/>
  <c r="BL668" i="4" s="1"/>
  <c r="G668" i="4"/>
  <c r="BC668" i="4" s="1"/>
  <c r="Q668" i="4"/>
  <c r="BM668" i="4" s="1"/>
  <c r="O668" i="4"/>
  <c r="BK668" i="4" s="1"/>
  <c r="H668" i="4"/>
  <c r="BD668" i="4" s="1"/>
  <c r="L668" i="4"/>
  <c r="BH668" i="4" s="1"/>
  <c r="U669" i="4"/>
  <c r="BQ669" i="4" s="1"/>
  <c r="R668" i="4"/>
  <c r="BN668" i="4" s="1"/>
  <c r="J668" i="4"/>
  <c r="BF668" i="4" s="1"/>
  <c r="S668" i="4"/>
  <c r="BO668" i="4" s="1"/>
  <c r="M668" i="4"/>
  <c r="BI668" i="4" s="1"/>
  <c r="I668" i="4"/>
  <c r="BE668" i="4" s="1"/>
  <c r="AN123" i="16"/>
  <c r="HH35" i="29"/>
  <c r="AK119" i="16"/>
  <c r="HE28" i="29"/>
  <c r="AK116" i="16"/>
  <c r="HE25" i="29"/>
  <c r="AL120" i="16"/>
  <c r="HF32" i="29"/>
  <c r="AK121" i="16"/>
  <c r="HE33" i="29"/>
  <c r="AN117" i="16"/>
  <c r="HH26" i="29"/>
  <c r="AK128" i="16"/>
  <c r="HE37" i="29"/>
  <c r="AM122" i="16"/>
  <c r="HG34" i="29"/>
  <c r="AK126" i="16"/>
  <c r="HE31" i="29"/>
  <c r="AK127" i="16"/>
  <c r="HE36" i="29"/>
  <c r="AK125" i="16"/>
  <c r="HE30" i="29"/>
  <c r="AL124" i="16"/>
  <c r="HF29" i="29"/>
  <c r="AL118" i="16"/>
  <c r="HF27" i="29"/>
  <c r="AM129" i="16"/>
  <c r="HG38" i="29"/>
  <c r="AM583" i="4" a="1"/>
  <c r="AM583" i="4" s="1"/>
  <c r="AL327" i="16" s="1"/>
  <c r="AP583" i="4" a="1"/>
  <c r="AP583" i="4" s="1"/>
  <c r="AL330" i="16" s="1"/>
  <c r="AY583" i="4" a="1"/>
  <c r="AY583" i="4" s="1"/>
  <c r="AL338" i="16" s="1"/>
  <c r="AX586" i="4" a="1"/>
  <c r="AX586" i="4" s="1"/>
  <c r="AO334" i="16" s="1"/>
  <c r="AV583" i="4" a="1"/>
  <c r="AV583" i="4" s="1"/>
  <c r="AL332" i="16" s="1"/>
  <c r="AS583" i="4" a="1"/>
  <c r="AS583" i="4" s="1"/>
  <c r="AL337" i="16" s="1"/>
  <c r="AR583" i="4" a="1"/>
  <c r="AR583" i="4" s="1"/>
  <c r="AL336" i="16" s="1"/>
  <c r="AU584" i="4" a="1"/>
  <c r="AU584" i="4" s="1"/>
  <c r="AM331" i="16" s="1"/>
  <c r="AZ583" i="4" a="1"/>
  <c r="AZ583" i="4" s="1"/>
  <c r="AL339" i="16" s="1"/>
  <c r="AW585" i="4" a="1"/>
  <c r="AW585" i="4" s="1"/>
  <c r="AN333" i="16" s="1"/>
  <c r="BA585" i="4" a="1"/>
  <c r="BA585" i="4" s="1"/>
  <c r="AN340" i="16" s="1"/>
  <c r="AN586" i="4" a="1"/>
  <c r="AN586" i="4" s="1"/>
  <c r="AO328" i="16" s="1"/>
  <c r="AQ584" i="4" a="1"/>
  <c r="AQ584" i="4" s="1"/>
  <c r="AM335" i="16" s="1"/>
  <c r="AO584" i="4" a="1"/>
  <c r="AO584" i="4" s="1"/>
  <c r="AM329" i="16" s="1"/>
  <c r="L669" i="4" l="1"/>
  <c r="BH669" i="4" s="1"/>
  <c r="H669" i="4"/>
  <c r="BD669" i="4" s="1"/>
  <c r="I669" i="4"/>
  <c r="BE669" i="4" s="1"/>
  <c r="O669" i="4"/>
  <c r="BK669" i="4" s="1"/>
  <c r="M669" i="4"/>
  <c r="BI669" i="4" s="1"/>
  <c r="Q669" i="4"/>
  <c r="BM669" i="4" s="1"/>
  <c r="S669" i="4"/>
  <c r="BO669" i="4" s="1"/>
  <c r="G669" i="4"/>
  <c r="BC669" i="4" s="1"/>
  <c r="J669" i="4"/>
  <c r="BF669" i="4" s="1"/>
  <c r="P669" i="4"/>
  <c r="BL669" i="4" s="1"/>
  <c r="R669" i="4"/>
  <c r="BN669" i="4" s="1"/>
  <c r="T669" i="4"/>
  <c r="BP669" i="4" s="1"/>
  <c r="U670" i="4"/>
  <c r="BQ670" i="4" s="1"/>
  <c r="K669" i="4"/>
  <c r="BG669" i="4" s="1"/>
  <c r="AN129" i="16"/>
  <c r="HH38" i="29"/>
  <c r="AL126" i="16"/>
  <c r="HF31" i="29"/>
  <c r="AL116" i="16"/>
  <c r="HF25" i="29"/>
  <c r="AL125" i="16"/>
  <c r="HF30" i="29"/>
  <c r="AO117" i="16"/>
  <c r="HI26" i="29"/>
  <c r="AL121" i="16"/>
  <c r="HF33" i="29"/>
  <c r="AM118" i="16"/>
  <c r="HG27" i="29"/>
  <c r="AN122" i="16"/>
  <c r="HH34" i="29"/>
  <c r="AL128" i="16"/>
  <c r="HF37" i="29"/>
  <c r="AO123" i="16"/>
  <c r="HI35" i="29"/>
  <c r="AL127" i="16"/>
  <c r="HF36" i="29"/>
  <c r="AM124" i="16"/>
  <c r="HG29" i="29"/>
  <c r="AM120" i="16"/>
  <c r="HG32" i="29"/>
  <c r="AL119" i="16"/>
  <c r="HF28" i="29"/>
  <c r="AM584" i="4" a="1"/>
  <c r="AM584" i="4" s="1"/>
  <c r="AM327" i="16" s="1"/>
  <c r="AP584" i="4" a="1"/>
  <c r="AP584" i="4" s="1"/>
  <c r="AM330" i="16" s="1"/>
  <c r="AY584" i="4" a="1"/>
  <c r="AY584" i="4" s="1"/>
  <c r="AM338" i="16" s="1"/>
  <c r="AV584" i="4" a="1"/>
  <c r="AV584" i="4" s="1"/>
  <c r="AM332" i="16" s="1"/>
  <c r="AR584" i="4" a="1"/>
  <c r="AR584" i="4" s="1"/>
  <c r="AM336" i="16" s="1"/>
  <c r="AX587" i="4" a="1"/>
  <c r="AX587" i="4" s="1"/>
  <c r="AP334" i="16" s="1"/>
  <c r="AS584" i="4" a="1"/>
  <c r="AS584" i="4" s="1"/>
  <c r="AM337" i="16" s="1"/>
  <c r="AQ585" i="4" a="1"/>
  <c r="AQ585" i="4" s="1"/>
  <c r="AN335" i="16" s="1"/>
  <c r="BA586" i="4" a="1"/>
  <c r="BA586" i="4" s="1"/>
  <c r="AO340" i="16" s="1"/>
  <c r="AN587" i="4" a="1"/>
  <c r="AN587" i="4" s="1"/>
  <c r="AP328" i="16" s="1"/>
  <c r="AO585" i="4" a="1"/>
  <c r="AO585" i="4" s="1"/>
  <c r="AN329" i="16" s="1"/>
  <c r="AW586" i="4" a="1"/>
  <c r="AW586" i="4" s="1"/>
  <c r="AO333" i="16" s="1"/>
  <c r="AZ584" i="4" a="1"/>
  <c r="AZ584" i="4" s="1"/>
  <c r="AM339" i="16" s="1"/>
  <c r="AU585" i="4" a="1"/>
  <c r="AU585" i="4" s="1"/>
  <c r="AN331" i="16" s="1"/>
  <c r="G670" i="4" l="1"/>
  <c r="BC670" i="4" s="1"/>
  <c r="S670" i="4"/>
  <c r="BO670" i="4" s="1"/>
  <c r="K670" i="4"/>
  <c r="BG670" i="4" s="1"/>
  <c r="Q670" i="4"/>
  <c r="BM670" i="4" s="1"/>
  <c r="U671" i="4"/>
  <c r="BQ671" i="4" s="1"/>
  <c r="M670" i="4"/>
  <c r="BI670" i="4" s="1"/>
  <c r="T670" i="4"/>
  <c r="BP670" i="4" s="1"/>
  <c r="O670" i="4"/>
  <c r="BK670" i="4" s="1"/>
  <c r="R670" i="4"/>
  <c r="BN670" i="4" s="1"/>
  <c r="I670" i="4"/>
  <c r="BE670" i="4" s="1"/>
  <c r="P670" i="4"/>
  <c r="BL670" i="4" s="1"/>
  <c r="H670" i="4"/>
  <c r="BD670" i="4" s="1"/>
  <c r="J670" i="4"/>
  <c r="BF670" i="4" s="1"/>
  <c r="L670" i="4"/>
  <c r="BH670" i="4" s="1"/>
  <c r="AM119" i="16"/>
  <c r="HG28" i="29"/>
  <c r="AM116" i="16"/>
  <c r="HG25" i="29"/>
  <c r="AP123" i="16"/>
  <c r="HJ35" i="29"/>
  <c r="AN118" i="16"/>
  <c r="HH27" i="29"/>
  <c r="AM125" i="16"/>
  <c r="HG30" i="29"/>
  <c r="AM121" i="16"/>
  <c r="HG33" i="29"/>
  <c r="AM128" i="16"/>
  <c r="HG37" i="29"/>
  <c r="AO122" i="16"/>
  <c r="HI34" i="29"/>
  <c r="AP117" i="16"/>
  <c r="HJ26" i="29"/>
  <c r="AN120" i="16"/>
  <c r="HH32" i="29"/>
  <c r="AO129" i="16"/>
  <c r="HI38" i="29"/>
  <c r="AN124" i="16"/>
  <c r="HH29" i="29"/>
  <c r="AM127" i="16"/>
  <c r="HG36" i="29"/>
  <c r="AM126" i="16"/>
  <c r="HG31" i="29"/>
  <c r="AM585" i="4" a="1"/>
  <c r="AM585" i="4" s="1"/>
  <c r="AN327" i="16" s="1"/>
  <c r="AP585" i="4" a="1"/>
  <c r="AP585" i="4" s="1"/>
  <c r="AN330" i="16" s="1"/>
  <c r="AY585" i="4" a="1"/>
  <c r="AY585" i="4" s="1"/>
  <c r="AN338" i="16" s="1"/>
  <c r="AR585" i="4" a="1"/>
  <c r="AR585" i="4" s="1"/>
  <c r="AN336" i="16" s="1"/>
  <c r="AX588" i="4" a="1"/>
  <c r="AX588" i="4" s="1"/>
  <c r="AQ334" i="16" s="1"/>
  <c r="AS585" i="4" a="1"/>
  <c r="AS585" i="4" s="1"/>
  <c r="AN337" i="16" s="1"/>
  <c r="AV585" i="4" a="1"/>
  <c r="AV585" i="4" s="1"/>
  <c r="AN332" i="16" s="1"/>
  <c r="AO586" i="4" a="1"/>
  <c r="AO586" i="4" s="1"/>
  <c r="AO329" i="16" s="1"/>
  <c r="AN588" i="4" a="1"/>
  <c r="AN588" i="4" s="1"/>
  <c r="AQ328" i="16" s="1"/>
  <c r="AZ585" i="4" a="1"/>
  <c r="AZ585" i="4" s="1"/>
  <c r="AN339" i="16" s="1"/>
  <c r="AU586" i="4" a="1"/>
  <c r="AU586" i="4" s="1"/>
  <c r="AO331" i="16" s="1"/>
  <c r="AW587" i="4" a="1"/>
  <c r="AW587" i="4" s="1"/>
  <c r="AP333" i="16" s="1"/>
  <c r="BA587" i="4" a="1"/>
  <c r="BA587" i="4" s="1"/>
  <c r="AP340" i="16" s="1"/>
  <c r="AQ586" i="4" a="1"/>
  <c r="AQ586" i="4" s="1"/>
  <c r="AO335" i="16" s="1"/>
  <c r="O671" i="4" l="1"/>
  <c r="BK671" i="4" s="1"/>
  <c r="T671" i="4"/>
  <c r="BP671" i="4" s="1"/>
  <c r="L671" i="4"/>
  <c r="BH671" i="4" s="1"/>
  <c r="M671" i="4"/>
  <c r="BI671" i="4" s="1"/>
  <c r="J671" i="4"/>
  <c r="BF671" i="4" s="1"/>
  <c r="U672" i="4"/>
  <c r="BQ672" i="4" s="1"/>
  <c r="H671" i="4"/>
  <c r="BD671" i="4" s="1"/>
  <c r="Q671" i="4"/>
  <c r="BM671" i="4" s="1"/>
  <c r="P671" i="4"/>
  <c r="BL671" i="4" s="1"/>
  <c r="K671" i="4"/>
  <c r="BG671" i="4" s="1"/>
  <c r="I671" i="4"/>
  <c r="BE671" i="4" s="1"/>
  <c r="S671" i="4"/>
  <c r="BO671" i="4" s="1"/>
  <c r="R671" i="4"/>
  <c r="BN671" i="4" s="1"/>
  <c r="G671" i="4"/>
  <c r="BC671" i="4" s="1"/>
  <c r="AN119" i="16"/>
  <c r="HH28" i="29"/>
  <c r="AN121" i="16"/>
  <c r="HH33" i="29"/>
  <c r="AN116" i="16"/>
  <c r="HH25" i="29"/>
  <c r="AN126" i="16"/>
  <c r="HH31" i="29"/>
  <c r="AQ123" i="16"/>
  <c r="HK35" i="29"/>
  <c r="AN128" i="16"/>
  <c r="HH37" i="29"/>
  <c r="AQ117" i="16"/>
  <c r="HK26" i="29"/>
  <c r="AN125" i="16"/>
  <c r="HH30" i="29"/>
  <c r="AN127" i="16"/>
  <c r="HH36" i="29"/>
  <c r="AO120" i="16"/>
  <c r="HI32" i="29"/>
  <c r="AP122" i="16"/>
  <c r="HJ34" i="29"/>
  <c r="AO124" i="16"/>
  <c r="HI29" i="29"/>
  <c r="AO118" i="16"/>
  <c r="HI27" i="29"/>
  <c r="AP129" i="16"/>
  <c r="HJ38" i="29"/>
  <c r="AM586" i="4" a="1"/>
  <c r="AM586" i="4" s="1"/>
  <c r="AO327" i="16" s="1"/>
  <c r="AP586" i="4" a="1"/>
  <c r="AP586" i="4" s="1"/>
  <c r="AO330" i="16" s="1"/>
  <c r="AY586" i="4" a="1"/>
  <c r="AY586" i="4" s="1"/>
  <c r="AO338" i="16" s="1"/>
  <c r="AV586" i="4" a="1"/>
  <c r="AV586" i="4" s="1"/>
  <c r="AO332" i="16" s="1"/>
  <c r="AS586" i="4" a="1"/>
  <c r="AS586" i="4" s="1"/>
  <c r="AO337" i="16" s="1"/>
  <c r="AX589" i="4" a="1"/>
  <c r="AX589" i="4" s="1"/>
  <c r="M351" i="16" s="1"/>
  <c r="AR586" i="4" a="1"/>
  <c r="AR586" i="4" s="1"/>
  <c r="AO336" i="16" s="1"/>
  <c r="AZ586" i="4" a="1"/>
  <c r="AZ586" i="4" s="1"/>
  <c r="AO339" i="16" s="1"/>
  <c r="AN589" i="4" a="1"/>
  <c r="AN589" i="4" s="1"/>
  <c r="M345" i="16" s="1"/>
  <c r="AW588" i="4" a="1"/>
  <c r="AW588" i="4" s="1"/>
  <c r="AQ333" i="16" s="1"/>
  <c r="AU587" i="4" a="1"/>
  <c r="AU587" i="4" s="1"/>
  <c r="AP331" i="16" s="1"/>
  <c r="AQ587" i="4" a="1"/>
  <c r="AQ587" i="4" s="1"/>
  <c r="AP335" i="16" s="1"/>
  <c r="BA588" i="4" a="1"/>
  <c r="BA588" i="4" s="1"/>
  <c r="AQ340" i="16" s="1"/>
  <c r="AO587" i="4" a="1"/>
  <c r="AO587" i="4" s="1"/>
  <c r="AP329" i="16" s="1"/>
  <c r="Q672" i="4" l="1"/>
  <c r="BM672" i="4" s="1"/>
  <c r="H672" i="4"/>
  <c r="BD672" i="4" s="1"/>
  <c r="G672" i="4"/>
  <c r="BC672" i="4" s="1"/>
  <c r="U673" i="4"/>
  <c r="BQ673" i="4" s="1"/>
  <c r="R672" i="4"/>
  <c r="BN672" i="4" s="1"/>
  <c r="J672" i="4"/>
  <c r="BF672" i="4" s="1"/>
  <c r="S672" i="4"/>
  <c r="BO672" i="4" s="1"/>
  <c r="M672" i="4"/>
  <c r="BI672" i="4" s="1"/>
  <c r="I672" i="4"/>
  <c r="BE672" i="4" s="1"/>
  <c r="L672" i="4"/>
  <c r="BH672" i="4" s="1"/>
  <c r="K672" i="4"/>
  <c r="BG672" i="4" s="1"/>
  <c r="T672" i="4"/>
  <c r="BP672" i="4" s="1"/>
  <c r="P672" i="4"/>
  <c r="BL672" i="4" s="1"/>
  <c r="O672" i="4"/>
  <c r="BK672" i="4" s="1"/>
  <c r="AP124" i="16"/>
  <c r="HJ29" i="29"/>
  <c r="AO125" i="16"/>
  <c r="HI30" i="29"/>
  <c r="AP120" i="16"/>
  <c r="HJ32" i="29"/>
  <c r="M140" i="16"/>
  <c r="HL35" i="29"/>
  <c r="AO116" i="16"/>
  <c r="HI25" i="29"/>
  <c r="AO126" i="16"/>
  <c r="HI31" i="29"/>
  <c r="AQ122" i="16"/>
  <c r="HK34" i="29"/>
  <c r="AO121" i="16"/>
  <c r="HI33" i="29"/>
  <c r="M134" i="16"/>
  <c r="HL26" i="29"/>
  <c r="AO127" i="16"/>
  <c r="HI36" i="29"/>
  <c r="AP118" i="16"/>
  <c r="HJ27" i="29"/>
  <c r="AQ129" i="16"/>
  <c r="HK38" i="29"/>
  <c r="AO128" i="16"/>
  <c r="HI37" i="29"/>
  <c r="AO119" i="16"/>
  <c r="HI28" i="29"/>
  <c r="AM587" i="4" a="1"/>
  <c r="AM587" i="4" s="1"/>
  <c r="AP327" i="16" s="1"/>
  <c r="AP587" i="4" a="1"/>
  <c r="AP587" i="4" s="1"/>
  <c r="AP330" i="16" s="1"/>
  <c r="AY587" i="4" a="1"/>
  <c r="AY587" i="4" s="1"/>
  <c r="AP338" i="16" s="1"/>
  <c r="AR587" i="4" a="1"/>
  <c r="AR587" i="4" s="1"/>
  <c r="AP336" i="16" s="1"/>
  <c r="AX590" i="4" a="1"/>
  <c r="AX590" i="4" s="1"/>
  <c r="N351" i="16" s="1"/>
  <c r="AV587" i="4" a="1"/>
  <c r="AV587" i="4" s="1"/>
  <c r="AP332" i="16" s="1"/>
  <c r="AS587" i="4" a="1"/>
  <c r="AS587" i="4" s="1"/>
  <c r="AP337" i="16" s="1"/>
  <c r="AO588" i="4" a="1"/>
  <c r="AO588" i="4" s="1"/>
  <c r="AQ329" i="16" s="1"/>
  <c r="AQ588" i="4" a="1"/>
  <c r="AQ588" i="4" s="1"/>
  <c r="AQ335" i="16" s="1"/>
  <c r="AU588" i="4" a="1"/>
  <c r="AU588" i="4" s="1"/>
  <c r="AQ331" i="16" s="1"/>
  <c r="AW589" i="4" a="1"/>
  <c r="AW589" i="4" s="1"/>
  <c r="M350" i="16" s="1"/>
  <c r="AN590" i="4" a="1"/>
  <c r="AN590" i="4" s="1"/>
  <c r="N345" i="16" s="1"/>
  <c r="BA589" i="4" a="1"/>
  <c r="BA589" i="4" s="1"/>
  <c r="M357" i="16" s="1"/>
  <c r="AZ587" i="4" a="1"/>
  <c r="AZ587" i="4" s="1"/>
  <c r="AP339" i="16" s="1"/>
  <c r="M673" i="4" l="1"/>
  <c r="BI673" i="4" s="1"/>
  <c r="S673" i="4"/>
  <c r="BO673" i="4" s="1"/>
  <c r="O673" i="4"/>
  <c r="BK673" i="4" s="1"/>
  <c r="J673" i="4"/>
  <c r="BF673" i="4" s="1"/>
  <c r="P673" i="4"/>
  <c r="BL673" i="4" s="1"/>
  <c r="R673" i="4"/>
  <c r="BN673" i="4" s="1"/>
  <c r="T673" i="4"/>
  <c r="BP673" i="4" s="1"/>
  <c r="U674" i="4"/>
  <c r="BQ674" i="4" s="1"/>
  <c r="K673" i="4"/>
  <c r="BG673" i="4" s="1"/>
  <c r="G673" i="4"/>
  <c r="BC673" i="4" s="1"/>
  <c r="L673" i="4"/>
  <c r="BH673" i="4" s="1"/>
  <c r="H673" i="4"/>
  <c r="BD673" i="4" s="1"/>
  <c r="I673" i="4"/>
  <c r="BE673" i="4" s="1"/>
  <c r="Q673" i="4"/>
  <c r="BM673" i="4" s="1"/>
  <c r="AQ124" i="16"/>
  <c r="HK29" i="29"/>
  <c r="AP126" i="16"/>
  <c r="HJ31" i="29"/>
  <c r="AP116" i="16"/>
  <c r="HJ25" i="29"/>
  <c r="AP119" i="16"/>
  <c r="HJ28" i="29"/>
  <c r="N134" i="16"/>
  <c r="HM26" i="29"/>
  <c r="AP121" i="16"/>
  <c r="HJ33" i="29"/>
  <c r="M139" i="16"/>
  <c r="HL34" i="29"/>
  <c r="N140" i="16"/>
  <c r="HM35" i="29"/>
  <c r="AQ120" i="16"/>
  <c r="HK32" i="29"/>
  <c r="AP125" i="16"/>
  <c r="HJ30" i="29"/>
  <c r="AP127" i="16"/>
  <c r="HJ36" i="29"/>
  <c r="M146" i="16"/>
  <c r="HL38" i="29"/>
  <c r="AQ118" i="16"/>
  <c r="HK27" i="29"/>
  <c r="AP128" i="16"/>
  <c r="HJ37" i="29"/>
  <c r="AM588" i="4" a="1"/>
  <c r="AM588" i="4" s="1"/>
  <c r="AQ327" i="16" s="1"/>
  <c r="AP588" i="4" a="1"/>
  <c r="AP588" i="4" s="1"/>
  <c r="AQ330" i="16" s="1"/>
  <c r="AY588" i="4" a="1"/>
  <c r="AY588" i="4" s="1"/>
  <c r="AQ338" i="16" s="1"/>
  <c r="AV588" i="4" a="1"/>
  <c r="AV588" i="4" s="1"/>
  <c r="AQ332" i="16" s="1"/>
  <c r="AS588" i="4" a="1"/>
  <c r="AS588" i="4" s="1"/>
  <c r="AQ337" i="16" s="1"/>
  <c r="AX591" i="4" a="1"/>
  <c r="AX591" i="4" s="1"/>
  <c r="O351" i="16" s="1"/>
  <c r="AR588" i="4" a="1"/>
  <c r="AR588" i="4" s="1"/>
  <c r="AQ336" i="16" s="1"/>
  <c r="AQ589" i="4" a="1"/>
  <c r="AQ589" i="4" s="1"/>
  <c r="M352" i="16" s="1"/>
  <c r="AZ588" i="4" a="1"/>
  <c r="AZ588" i="4" s="1"/>
  <c r="AQ339" i="16" s="1"/>
  <c r="AN591" i="4" a="1"/>
  <c r="AN591" i="4" s="1"/>
  <c r="O345" i="16" s="1"/>
  <c r="AW590" i="4" a="1"/>
  <c r="AW590" i="4" s="1"/>
  <c r="N350" i="16" s="1"/>
  <c r="AO589" i="4" a="1"/>
  <c r="AO589" i="4" s="1"/>
  <c r="M346" i="16" s="1"/>
  <c r="BA590" i="4" a="1"/>
  <c r="BA590" i="4" s="1"/>
  <c r="N357" i="16" s="1"/>
  <c r="AU589" i="4" a="1"/>
  <c r="AU589" i="4" s="1"/>
  <c r="M348" i="16" s="1"/>
  <c r="U675" i="4" l="1"/>
  <c r="BQ675" i="4" s="1"/>
  <c r="T674" i="4"/>
  <c r="BP674" i="4" s="1"/>
  <c r="Q674" i="4"/>
  <c r="BM674" i="4" s="1"/>
  <c r="R674" i="4"/>
  <c r="BN674" i="4" s="1"/>
  <c r="I674" i="4"/>
  <c r="BE674" i="4" s="1"/>
  <c r="P674" i="4"/>
  <c r="BL674" i="4" s="1"/>
  <c r="H674" i="4"/>
  <c r="BD674" i="4" s="1"/>
  <c r="J674" i="4"/>
  <c r="BF674" i="4" s="1"/>
  <c r="L674" i="4"/>
  <c r="BH674" i="4" s="1"/>
  <c r="O674" i="4"/>
  <c r="BK674" i="4" s="1"/>
  <c r="G674" i="4"/>
  <c r="BC674" i="4" s="1"/>
  <c r="S674" i="4"/>
  <c r="BO674" i="4" s="1"/>
  <c r="K674" i="4"/>
  <c r="BG674" i="4" s="1"/>
  <c r="M674" i="4"/>
  <c r="BI674" i="4" s="1"/>
  <c r="AQ125" i="16"/>
  <c r="HK30" i="29"/>
  <c r="M135" i="16"/>
  <c r="HL27" i="29"/>
  <c r="AQ116" i="16"/>
  <c r="HK25" i="29"/>
  <c r="N139" i="16"/>
  <c r="HM34" i="29"/>
  <c r="O134" i="16"/>
  <c r="HN26" i="29"/>
  <c r="AQ126" i="16"/>
  <c r="HK31" i="29"/>
  <c r="AQ121" i="16"/>
  <c r="HK33" i="29"/>
  <c r="O140" i="16"/>
  <c r="HN35" i="29"/>
  <c r="AQ128" i="16"/>
  <c r="HK37" i="29"/>
  <c r="AQ127" i="16"/>
  <c r="HK36" i="29"/>
  <c r="M137" i="16"/>
  <c r="HL32" i="29"/>
  <c r="N146" i="16"/>
  <c r="HM38" i="29"/>
  <c r="M141" i="16"/>
  <c r="HL29" i="29"/>
  <c r="AQ119" i="16"/>
  <c r="HK28" i="29"/>
  <c r="AM589" i="4" a="1"/>
  <c r="AM589" i="4" s="1"/>
  <c r="M344" i="16" s="1"/>
  <c r="AP589" i="4" a="1"/>
  <c r="AP589" i="4" s="1"/>
  <c r="M347" i="16" s="1"/>
  <c r="AY589" i="4" a="1"/>
  <c r="AY589" i="4" s="1"/>
  <c r="M355" i="16" s="1"/>
  <c r="AX592" i="4" a="1"/>
  <c r="AX592" i="4" s="1"/>
  <c r="P351" i="16" s="1"/>
  <c r="AS589" i="4" a="1"/>
  <c r="AS589" i="4" s="1"/>
  <c r="M354" i="16" s="1"/>
  <c r="AR589" i="4" a="1"/>
  <c r="AR589" i="4" s="1"/>
  <c r="M353" i="16" s="1"/>
  <c r="AV589" i="4" a="1"/>
  <c r="AV589" i="4" s="1"/>
  <c r="M349" i="16" s="1"/>
  <c r="AZ589" i="4" a="1"/>
  <c r="AZ589" i="4" s="1"/>
  <c r="M356" i="16" s="1"/>
  <c r="AW591" i="4" a="1"/>
  <c r="AW591" i="4" s="1"/>
  <c r="O350" i="16" s="1"/>
  <c r="AU590" i="4" a="1"/>
  <c r="AU590" i="4" s="1"/>
  <c r="N348" i="16" s="1"/>
  <c r="BA591" i="4" a="1"/>
  <c r="BA591" i="4" s="1"/>
  <c r="O357" i="16" s="1"/>
  <c r="AN592" i="4" a="1"/>
  <c r="AN592" i="4" s="1"/>
  <c r="P345" i="16" s="1"/>
  <c r="AQ590" i="4" a="1"/>
  <c r="AQ590" i="4" s="1"/>
  <c r="N352" i="16" s="1"/>
  <c r="AO590" i="4" a="1"/>
  <c r="AO590" i="4" s="1"/>
  <c r="N346" i="16" s="1"/>
  <c r="J675" i="4" l="1"/>
  <c r="BF675" i="4" s="1"/>
  <c r="H675" i="4"/>
  <c r="BD675" i="4" s="1"/>
  <c r="M675" i="4"/>
  <c r="BI675" i="4" s="1"/>
  <c r="P675" i="4"/>
  <c r="BL675" i="4" s="1"/>
  <c r="K675" i="4"/>
  <c r="BG675" i="4" s="1"/>
  <c r="I675" i="4"/>
  <c r="BE675" i="4" s="1"/>
  <c r="S675" i="4"/>
  <c r="BO675" i="4" s="1"/>
  <c r="R675" i="4"/>
  <c r="BN675" i="4" s="1"/>
  <c r="G675" i="4"/>
  <c r="BC675" i="4" s="1"/>
  <c r="Q675" i="4"/>
  <c r="BM675" i="4" s="1"/>
  <c r="O675" i="4"/>
  <c r="BK675" i="4" s="1"/>
  <c r="T675" i="4"/>
  <c r="BP675" i="4" s="1"/>
  <c r="L675" i="4"/>
  <c r="BH675" i="4" s="1"/>
  <c r="U676" i="4"/>
  <c r="BQ676" i="4" s="1"/>
  <c r="N141" i="16"/>
  <c r="HM29" i="29"/>
  <c r="P134" i="16"/>
  <c r="HO26" i="29"/>
  <c r="M138" i="16"/>
  <c r="HL33" i="29"/>
  <c r="M136" i="16"/>
  <c r="HL28" i="29"/>
  <c r="M133" i="16"/>
  <c r="HL25" i="29"/>
  <c r="M142" i="16"/>
  <c r="HL30" i="29"/>
  <c r="O146" i="16"/>
  <c r="HN38" i="29"/>
  <c r="N137" i="16"/>
  <c r="HM32" i="29"/>
  <c r="M143" i="16"/>
  <c r="HL31" i="29"/>
  <c r="P140" i="16"/>
  <c r="HO35" i="29"/>
  <c r="O139" i="16"/>
  <c r="HN34" i="29"/>
  <c r="N135" i="16"/>
  <c r="HM27" i="29"/>
  <c r="M144" i="16"/>
  <c r="HL36" i="29"/>
  <c r="M145" i="16"/>
  <c r="HL37" i="29"/>
  <c r="AM590" i="4" a="1"/>
  <c r="AM590" i="4" s="1"/>
  <c r="N344" i="16" s="1"/>
  <c r="AP590" i="4" a="1"/>
  <c r="AP590" i="4" s="1"/>
  <c r="N347" i="16" s="1"/>
  <c r="AY590" i="4" a="1"/>
  <c r="AY590" i="4" s="1"/>
  <c r="N355" i="16" s="1"/>
  <c r="AS590" i="4" a="1"/>
  <c r="AS590" i="4" s="1"/>
  <c r="N354" i="16" s="1"/>
  <c r="AR590" i="4" a="1"/>
  <c r="AR590" i="4" s="1"/>
  <c r="N353" i="16" s="1"/>
  <c r="AV590" i="4" a="1"/>
  <c r="AV590" i="4" s="1"/>
  <c r="N349" i="16" s="1"/>
  <c r="AX593" i="4" a="1"/>
  <c r="AX593" i="4" s="1"/>
  <c r="Q351" i="16" s="1"/>
  <c r="AU591" i="4" a="1"/>
  <c r="AU591" i="4" s="1"/>
  <c r="O348" i="16" s="1"/>
  <c r="AO591" i="4" a="1"/>
  <c r="AO591" i="4" s="1"/>
  <c r="O346" i="16" s="1"/>
  <c r="BA592" i="4" a="1"/>
  <c r="BA592" i="4" s="1"/>
  <c r="P357" i="16" s="1"/>
  <c r="AQ591" i="4" a="1"/>
  <c r="AQ591" i="4" s="1"/>
  <c r="O352" i="16" s="1"/>
  <c r="AW592" i="4" a="1"/>
  <c r="AW592" i="4" s="1"/>
  <c r="P350" i="16" s="1"/>
  <c r="AN593" i="4" a="1"/>
  <c r="AN593" i="4" s="1"/>
  <c r="Q345" i="16" s="1"/>
  <c r="AZ590" i="4" a="1"/>
  <c r="AZ590" i="4" s="1"/>
  <c r="N356" i="16" s="1"/>
  <c r="R676" i="4" l="1"/>
  <c r="BN676" i="4" s="1"/>
  <c r="S676" i="4"/>
  <c r="BO676" i="4" s="1"/>
  <c r="U677" i="4"/>
  <c r="BQ677" i="4" s="1"/>
  <c r="I676" i="4"/>
  <c r="BE676" i="4" s="1"/>
  <c r="L676" i="4"/>
  <c r="BH676" i="4" s="1"/>
  <c r="K676" i="4"/>
  <c r="BG676" i="4" s="1"/>
  <c r="T676" i="4"/>
  <c r="BP676" i="4" s="1"/>
  <c r="P676" i="4"/>
  <c r="BL676" i="4" s="1"/>
  <c r="O676" i="4"/>
  <c r="BK676" i="4" s="1"/>
  <c r="M676" i="4"/>
  <c r="BI676" i="4" s="1"/>
  <c r="Q676" i="4"/>
  <c r="BM676" i="4" s="1"/>
  <c r="H676" i="4"/>
  <c r="BD676" i="4" s="1"/>
  <c r="G676" i="4"/>
  <c r="BC676" i="4" s="1"/>
  <c r="J676" i="4"/>
  <c r="BF676" i="4" s="1"/>
  <c r="N144" i="16"/>
  <c r="HM36" i="29"/>
  <c r="O137" i="16"/>
  <c r="HN32" i="29"/>
  <c r="P139" i="16"/>
  <c r="HO34" i="29"/>
  <c r="Q140" i="16"/>
  <c r="HP35" i="29"/>
  <c r="N136" i="16"/>
  <c r="HM28" i="29"/>
  <c r="N138" i="16"/>
  <c r="HM33" i="29"/>
  <c r="N133" i="16"/>
  <c r="HM25" i="29"/>
  <c r="O141" i="16"/>
  <c r="HN29" i="29"/>
  <c r="N142" i="16"/>
  <c r="HM30" i="29"/>
  <c r="P146" i="16"/>
  <c r="HO38" i="29"/>
  <c r="O135" i="16"/>
  <c r="HN27" i="29"/>
  <c r="N143" i="16"/>
  <c r="HM31" i="29"/>
  <c r="N145" i="16"/>
  <c r="HM37" i="29"/>
  <c r="Q134" i="16"/>
  <c r="HP26" i="29"/>
  <c r="AM591" i="4" a="1"/>
  <c r="AM591" i="4" s="1"/>
  <c r="O344" i="16" s="1"/>
  <c r="AP591" i="4" a="1"/>
  <c r="AP591" i="4" s="1"/>
  <c r="O347" i="16" s="1"/>
  <c r="AY591" i="4" a="1"/>
  <c r="AY591" i="4" s="1"/>
  <c r="O355" i="16" s="1"/>
  <c r="AR591" i="4" a="1"/>
  <c r="AR591" i="4" s="1"/>
  <c r="O353" i="16" s="1"/>
  <c r="AX594" i="4" a="1"/>
  <c r="AX594" i="4" s="1"/>
  <c r="R351" i="16" s="1"/>
  <c r="AV591" i="4" a="1"/>
  <c r="AV591" i="4" s="1"/>
  <c r="O349" i="16" s="1"/>
  <c r="AS591" i="4" a="1"/>
  <c r="AS591" i="4" s="1"/>
  <c r="O354" i="16" s="1"/>
  <c r="AZ591" i="4" a="1"/>
  <c r="AZ591" i="4" s="1"/>
  <c r="O356" i="16" s="1"/>
  <c r="AQ592" i="4" a="1"/>
  <c r="AQ592" i="4" s="1"/>
  <c r="P352" i="16" s="1"/>
  <c r="AU592" i="4" a="1"/>
  <c r="AU592" i="4" s="1"/>
  <c r="P348" i="16" s="1"/>
  <c r="BA593" i="4" a="1"/>
  <c r="BA593" i="4" s="1"/>
  <c r="Q357" i="16" s="1"/>
  <c r="AN594" i="4" a="1"/>
  <c r="AN594" i="4" s="1"/>
  <c r="R345" i="16" s="1"/>
  <c r="AO592" i="4" a="1"/>
  <c r="AO592" i="4" s="1"/>
  <c r="P346" i="16" s="1"/>
  <c r="AW593" i="4" a="1"/>
  <c r="AW593" i="4" s="1"/>
  <c r="Q350" i="16" s="1"/>
  <c r="P677" i="4" l="1"/>
  <c r="BL677" i="4" s="1"/>
  <c r="T677" i="4"/>
  <c r="BP677" i="4" s="1"/>
  <c r="J677" i="4"/>
  <c r="BF677" i="4" s="1"/>
  <c r="K677" i="4"/>
  <c r="BG677" i="4" s="1"/>
  <c r="G677" i="4"/>
  <c r="BC677" i="4" s="1"/>
  <c r="L677" i="4"/>
  <c r="BH677" i="4" s="1"/>
  <c r="H677" i="4"/>
  <c r="BD677" i="4" s="1"/>
  <c r="I677" i="4"/>
  <c r="BE677" i="4" s="1"/>
  <c r="Q677" i="4"/>
  <c r="BM677" i="4" s="1"/>
  <c r="U678" i="4"/>
  <c r="BQ678" i="4" s="1"/>
  <c r="M677" i="4"/>
  <c r="BI677" i="4" s="1"/>
  <c r="S677" i="4"/>
  <c r="BO677" i="4" s="1"/>
  <c r="O677" i="4"/>
  <c r="BK677" i="4" s="1"/>
  <c r="R677" i="4"/>
  <c r="BN677" i="4" s="1"/>
  <c r="R134" i="16"/>
  <c r="HQ26" i="29"/>
  <c r="Q146" i="16"/>
  <c r="HP38" i="29"/>
  <c r="O138" i="16"/>
  <c r="HN33" i="29"/>
  <c r="O133" i="16"/>
  <c r="HN25" i="29"/>
  <c r="R140" i="16"/>
  <c r="HQ35" i="29"/>
  <c r="P137" i="16"/>
  <c r="HO32" i="29"/>
  <c r="O143" i="16"/>
  <c r="HN31" i="29"/>
  <c r="O142" i="16"/>
  <c r="HN30" i="29"/>
  <c r="P141" i="16"/>
  <c r="HO29" i="29"/>
  <c r="Q139" i="16"/>
  <c r="HP34" i="29"/>
  <c r="O144" i="16"/>
  <c r="HN36" i="29"/>
  <c r="P135" i="16"/>
  <c r="HO27" i="29"/>
  <c r="O145" i="16"/>
  <c r="HN37" i="29"/>
  <c r="O136" i="16"/>
  <c r="HN28" i="29"/>
  <c r="AM592" i="4" a="1"/>
  <c r="AM592" i="4" s="1"/>
  <c r="P344" i="16" s="1"/>
  <c r="AP592" i="4" a="1"/>
  <c r="AP592" i="4" s="1"/>
  <c r="P347" i="16" s="1"/>
  <c r="AY592" i="4" a="1"/>
  <c r="AY592" i="4" s="1"/>
  <c r="P355" i="16" s="1"/>
  <c r="AX595" i="4" a="1"/>
  <c r="AX595" i="4" s="1"/>
  <c r="S351" i="16" s="1"/>
  <c r="AV592" i="4" a="1"/>
  <c r="AV592" i="4" s="1"/>
  <c r="P349" i="16" s="1"/>
  <c r="AR592" i="4" a="1"/>
  <c r="AR592" i="4" s="1"/>
  <c r="P353" i="16" s="1"/>
  <c r="AS592" i="4" a="1"/>
  <c r="AS592" i="4" s="1"/>
  <c r="P354" i="16" s="1"/>
  <c r="AO593" i="4" a="1"/>
  <c r="AO593" i="4" s="1"/>
  <c r="Q346" i="16" s="1"/>
  <c r="AN595" i="4" a="1"/>
  <c r="AN595" i="4" s="1"/>
  <c r="S345" i="16" s="1"/>
  <c r="AU593" i="4" a="1"/>
  <c r="AU593" i="4" s="1"/>
  <c r="Q348" i="16" s="1"/>
  <c r="AQ593" i="4" a="1"/>
  <c r="AQ593" i="4" s="1"/>
  <c r="Q352" i="16" s="1"/>
  <c r="BA594" i="4" a="1"/>
  <c r="BA594" i="4" s="1"/>
  <c r="R357" i="16" s="1"/>
  <c r="AZ592" i="4" a="1"/>
  <c r="AZ592" i="4" s="1"/>
  <c r="P356" i="16" s="1"/>
  <c r="AW594" i="4" a="1"/>
  <c r="AW594" i="4" s="1"/>
  <c r="R350" i="16" s="1"/>
  <c r="I678" i="4" l="1"/>
  <c r="BE678" i="4" s="1"/>
  <c r="H678" i="4"/>
  <c r="BD678" i="4" s="1"/>
  <c r="R678" i="4"/>
  <c r="BN678" i="4" s="1"/>
  <c r="L678" i="4"/>
  <c r="BH678" i="4" s="1"/>
  <c r="O678" i="4"/>
  <c r="BK678" i="4" s="1"/>
  <c r="G678" i="4"/>
  <c r="BC678" i="4" s="1"/>
  <c r="S678" i="4"/>
  <c r="BO678" i="4" s="1"/>
  <c r="K678" i="4"/>
  <c r="BG678" i="4" s="1"/>
  <c r="M678" i="4"/>
  <c r="BI678" i="4" s="1"/>
  <c r="J678" i="4"/>
  <c r="BF678" i="4" s="1"/>
  <c r="U679" i="4"/>
  <c r="BQ679" i="4" s="1"/>
  <c r="T678" i="4"/>
  <c r="BP678" i="4" s="1"/>
  <c r="Q678" i="4"/>
  <c r="BM678" i="4" s="1"/>
  <c r="P678" i="4"/>
  <c r="BL678" i="4" s="1"/>
  <c r="R139" i="16"/>
  <c r="HQ34" i="29"/>
  <c r="P145" i="16"/>
  <c r="HO37" i="29"/>
  <c r="R146" i="16"/>
  <c r="HQ38" i="29"/>
  <c r="P143" i="16"/>
  <c r="HO31" i="29"/>
  <c r="P142" i="16"/>
  <c r="HO30" i="29"/>
  <c r="P133" i="16"/>
  <c r="HO25" i="29"/>
  <c r="P138" i="16"/>
  <c r="HO33" i="29"/>
  <c r="Q137" i="16"/>
  <c r="HP32" i="29"/>
  <c r="Q141" i="16"/>
  <c r="HP29" i="29"/>
  <c r="S140" i="16"/>
  <c r="HR35" i="29"/>
  <c r="P144" i="16"/>
  <c r="HO36" i="29"/>
  <c r="Q135" i="16"/>
  <c r="HP27" i="29"/>
  <c r="S134" i="16"/>
  <c r="HR26" i="29"/>
  <c r="P136" i="16"/>
  <c r="HO28" i="29"/>
  <c r="AM593" i="4" a="1"/>
  <c r="AM593" i="4" s="1"/>
  <c r="Q344" i="16" s="1"/>
  <c r="AP593" i="4" a="1"/>
  <c r="AP593" i="4" s="1"/>
  <c r="Q347" i="16" s="1"/>
  <c r="AY593" i="4" a="1"/>
  <c r="AY593" i="4" s="1"/>
  <c r="Q355" i="16" s="1"/>
  <c r="AS593" i="4" a="1"/>
  <c r="AS593" i="4" s="1"/>
  <c r="Q354" i="16" s="1"/>
  <c r="AR593" i="4" a="1"/>
  <c r="AR593" i="4" s="1"/>
  <c r="Q353" i="16" s="1"/>
  <c r="AX596" i="4" a="1"/>
  <c r="AX596" i="4" s="1"/>
  <c r="T351" i="16" s="1"/>
  <c r="AV593" i="4" a="1"/>
  <c r="AV593" i="4" s="1"/>
  <c r="Q349" i="16" s="1"/>
  <c r="AW595" i="4" a="1"/>
  <c r="AW595" i="4" s="1"/>
  <c r="S350" i="16" s="1"/>
  <c r="AZ593" i="4" a="1"/>
  <c r="AZ593" i="4" s="1"/>
  <c r="Q356" i="16" s="1"/>
  <c r="AQ594" i="4" a="1"/>
  <c r="AQ594" i="4" s="1"/>
  <c r="R352" i="16" s="1"/>
  <c r="BA595" i="4" a="1"/>
  <c r="BA595" i="4" s="1"/>
  <c r="S357" i="16" s="1"/>
  <c r="AO594" i="4" a="1"/>
  <c r="AO594" i="4" s="1"/>
  <c r="R346" i="16" s="1"/>
  <c r="AU594" i="4" a="1"/>
  <c r="AU594" i="4" s="1"/>
  <c r="R348" i="16" s="1"/>
  <c r="AN596" i="4" a="1"/>
  <c r="AN596" i="4" s="1"/>
  <c r="T345" i="16" s="1"/>
  <c r="K679" i="4" l="1"/>
  <c r="BG679" i="4" s="1"/>
  <c r="S679" i="4"/>
  <c r="BO679" i="4" s="1"/>
  <c r="P679" i="4"/>
  <c r="BL679" i="4" s="1"/>
  <c r="G679" i="4"/>
  <c r="BC679" i="4" s="1"/>
  <c r="Q679" i="4"/>
  <c r="BM679" i="4" s="1"/>
  <c r="O679" i="4"/>
  <c r="BK679" i="4" s="1"/>
  <c r="T679" i="4"/>
  <c r="BP679" i="4" s="1"/>
  <c r="L679" i="4"/>
  <c r="BH679" i="4" s="1"/>
  <c r="U680" i="4"/>
  <c r="BQ680" i="4" s="1"/>
  <c r="R679" i="4"/>
  <c r="BN679" i="4" s="1"/>
  <c r="J679" i="4"/>
  <c r="BF679" i="4" s="1"/>
  <c r="H679" i="4"/>
  <c r="BD679" i="4" s="1"/>
  <c r="M679" i="4"/>
  <c r="BI679" i="4" s="1"/>
  <c r="I679" i="4"/>
  <c r="BE679" i="4" s="1"/>
  <c r="R137" i="16"/>
  <c r="HQ32" i="29"/>
  <c r="R135" i="16"/>
  <c r="HQ27" i="29"/>
  <c r="Q136" i="16"/>
  <c r="HP28" i="29"/>
  <c r="Q133" i="16"/>
  <c r="HP25" i="29"/>
  <c r="T140" i="16"/>
  <c r="HS35" i="29"/>
  <c r="R141" i="16"/>
  <c r="HQ29" i="29"/>
  <c r="Q142" i="16"/>
  <c r="HP30" i="29"/>
  <c r="S146" i="16"/>
  <c r="HR38" i="29"/>
  <c r="Q143" i="16"/>
  <c r="HP31" i="29"/>
  <c r="Q145" i="16"/>
  <c r="HP37" i="29"/>
  <c r="T134" i="16"/>
  <c r="HS26" i="29"/>
  <c r="S139" i="16"/>
  <c r="HR34" i="29"/>
  <c r="Q144" i="16"/>
  <c r="HP36" i="29"/>
  <c r="Q138" i="16"/>
  <c r="HP33" i="29"/>
  <c r="AM594" i="4" a="1"/>
  <c r="AM594" i="4" s="1"/>
  <c r="R344" i="16" s="1"/>
  <c r="AP594" i="4" a="1"/>
  <c r="AP594" i="4" s="1"/>
  <c r="R347" i="16" s="1"/>
  <c r="AY594" i="4" a="1"/>
  <c r="AY594" i="4" s="1"/>
  <c r="R355" i="16" s="1"/>
  <c r="AX597" i="4" a="1"/>
  <c r="AX597" i="4" s="1"/>
  <c r="U351" i="16" s="1"/>
  <c r="AV594" i="4" a="1"/>
  <c r="AV594" i="4" s="1"/>
  <c r="R349" i="16" s="1"/>
  <c r="AR594" i="4" a="1"/>
  <c r="AR594" i="4" s="1"/>
  <c r="R353" i="16" s="1"/>
  <c r="AS594" i="4" a="1"/>
  <c r="AS594" i="4" s="1"/>
  <c r="R354" i="16" s="1"/>
  <c r="AO595" i="4" a="1"/>
  <c r="AO595" i="4" s="1"/>
  <c r="S346" i="16" s="1"/>
  <c r="BA596" i="4" a="1"/>
  <c r="BA596" i="4" s="1"/>
  <c r="T357" i="16" s="1"/>
  <c r="AU595" i="4" a="1"/>
  <c r="AU595" i="4" s="1"/>
  <c r="S348" i="16" s="1"/>
  <c r="AQ595" i="4" a="1"/>
  <c r="AQ595" i="4" s="1"/>
  <c r="S352" i="16" s="1"/>
  <c r="AZ594" i="4" a="1"/>
  <c r="AZ594" i="4" s="1"/>
  <c r="R356" i="16" s="1"/>
  <c r="AN597" i="4" a="1"/>
  <c r="AN597" i="4" s="1"/>
  <c r="U345" i="16" s="1"/>
  <c r="AW596" i="4" a="1"/>
  <c r="AW596" i="4" s="1"/>
  <c r="T350" i="16" s="1"/>
  <c r="L680" i="4" l="1"/>
  <c r="BH680" i="4" s="1"/>
  <c r="T680" i="4"/>
  <c r="BP680" i="4" s="1"/>
  <c r="I680" i="4"/>
  <c r="BE680" i="4" s="1"/>
  <c r="O680" i="4"/>
  <c r="BK680" i="4" s="1"/>
  <c r="M680" i="4"/>
  <c r="BI680" i="4" s="1"/>
  <c r="Q680" i="4"/>
  <c r="BM680" i="4" s="1"/>
  <c r="H680" i="4"/>
  <c r="BD680" i="4" s="1"/>
  <c r="G680" i="4"/>
  <c r="BC680" i="4" s="1"/>
  <c r="J680" i="4"/>
  <c r="BF680" i="4" s="1"/>
  <c r="P680" i="4"/>
  <c r="BL680" i="4" s="1"/>
  <c r="R680" i="4"/>
  <c r="BN680" i="4" s="1"/>
  <c r="S680" i="4"/>
  <c r="BO680" i="4" s="1"/>
  <c r="U681" i="4"/>
  <c r="BQ681" i="4" s="1"/>
  <c r="K680" i="4"/>
  <c r="BG680" i="4" s="1"/>
  <c r="R133" i="16"/>
  <c r="HQ25" i="29"/>
  <c r="R142" i="16"/>
  <c r="HQ30" i="29"/>
  <c r="S141" i="16"/>
  <c r="HR29" i="29"/>
  <c r="R145" i="16"/>
  <c r="HQ37" i="29"/>
  <c r="R138" i="16"/>
  <c r="HQ33" i="29"/>
  <c r="S137" i="16"/>
  <c r="HR32" i="29"/>
  <c r="U140" i="16"/>
  <c r="HT35" i="29"/>
  <c r="T139" i="16"/>
  <c r="HS34" i="29"/>
  <c r="T146" i="16"/>
  <c r="HS38" i="29"/>
  <c r="S135" i="16"/>
  <c r="HR27" i="29"/>
  <c r="U134" i="16"/>
  <c r="HT26" i="29"/>
  <c r="R144" i="16"/>
  <c r="HQ36" i="29"/>
  <c r="R143" i="16"/>
  <c r="HQ31" i="29"/>
  <c r="R136" i="16"/>
  <c r="HQ28" i="29"/>
  <c r="AM595" i="4" a="1"/>
  <c r="AM595" i="4" s="1"/>
  <c r="S344" i="16" s="1"/>
  <c r="AP595" i="4" a="1"/>
  <c r="AP595" i="4" s="1"/>
  <c r="S347" i="16" s="1"/>
  <c r="AY595" i="4" a="1"/>
  <c r="AY595" i="4" s="1"/>
  <c r="S355" i="16" s="1"/>
  <c r="AS595" i="4" a="1"/>
  <c r="AS595" i="4" s="1"/>
  <c r="S354" i="16" s="1"/>
  <c r="AR595" i="4" a="1"/>
  <c r="AR595" i="4" s="1"/>
  <c r="S353" i="16" s="1"/>
  <c r="AV595" i="4" a="1"/>
  <c r="AV595" i="4" s="1"/>
  <c r="S349" i="16" s="1"/>
  <c r="AX598" i="4" a="1"/>
  <c r="AX598" i="4" s="1"/>
  <c r="V351" i="16" s="1"/>
  <c r="AQ596" i="4" a="1"/>
  <c r="AQ596" i="4" s="1"/>
  <c r="T352" i="16" s="1"/>
  <c r="BA597" i="4" a="1"/>
  <c r="BA597" i="4" s="1"/>
  <c r="U357" i="16" s="1"/>
  <c r="AN598" i="4" a="1"/>
  <c r="AN598" i="4" s="1"/>
  <c r="V345" i="16" s="1"/>
  <c r="AZ595" i="4" a="1"/>
  <c r="AZ595" i="4" s="1"/>
  <c r="S356" i="16" s="1"/>
  <c r="AW597" i="4" a="1"/>
  <c r="AW597" i="4" s="1"/>
  <c r="U350" i="16" s="1"/>
  <c r="AU596" i="4" a="1"/>
  <c r="AU596" i="4" s="1"/>
  <c r="T348" i="16" s="1"/>
  <c r="AO596" i="4" a="1"/>
  <c r="AO596" i="4" s="1"/>
  <c r="T346" i="16" s="1"/>
  <c r="G681" i="4" l="1"/>
  <c r="BC681" i="4" s="1"/>
  <c r="H681" i="4"/>
  <c r="BD681" i="4" s="1"/>
  <c r="K681" i="4"/>
  <c r="BG681" i="4" s="1"/>
  <c r="Q681" i="4"/>
  <c r="BM681" i="4" s="1"/>
  <c r="U682" i="4"/>
  <c r="BQ682" i="4" s="1"/>
  <c r="M681" i="4"/>
  <c r="BI681" i="4" s="1"/>
  <c r="S681" i="4"/>
  <c r="BO681" i="4" s="1"/>
  <c r="O681" i="4"/>
  <c r="BK681" i="4" s="1"/>
  <c r="R681" i="4"/>
  <c r="BN681" i="4" s="1"/>
  <c r="I681" i="4"/>
  <c r="BE681" i="4" s="1"/>
  <c r="P681" i="4"/>
  <c r="BL681" i="4" s="1"/>
  <c r="T681" i="4"/>
  <c r="BP681" i="4" s="1"/>
  <c r="J681" i="4"/>
  <c r="BF681" i="4" s="1"/>
  <c r="L681" i="4"/>
  <c r="BH681" i="4" s="1"/>
  <c r="V140" i="16"/>
  <c r="HU35" i="29"/>
  <c r="U139" i="16"/>
  <c r="HT34" i="29"/>
  <c r="S138" i="16"/>
  <c r="HR33" i="29"/>
  <c r="S133" i="16"/>
  <c r="HR25" i="29"/>
  <c r="S145" i="16"/>
  <c r="HR37" i="29"/>
  <c r="S142" i="16"/>
  <c r="HR30" i="29"/>
  <c r="V134" i="16"/>
  <c r="HU26" i="29"/>
  <c r="S143" i="16"/>
  <c r="HR31" i="29"/>
  <c r="U146" i="16"/>
  <c r="HT38" i="29"/>
  <c r="T135" i="16"/>
  <c r="HS27" i="29"/>
  <c r="S144" i="16"/>
  <c r="HR36" i="29"/>
  <c r="T141" i="16"/>
  <c r="HS29" i="29"/>
  <c r="S136" i="16"/>
  <c r="HR28" i="29"/>
  <c r="T137" i="16"/>
  <c r="HS32" i="29"/>
  <c r="AM596" i="4" a="1"/>
  <c r="AM596" i="4" s="1"/>
  <c r="T344" i="16" s="1"/>
  <c r="AP596" i="4" a="1"/>
  <c r="AP596" i="4" s="1"/>
  <c r="T347" i="16" s="1"/>
  <c r="AY596" i="4" a="1"/>
  <c r="AY596" i="4" s="1"/>
  <c r="T355" i="16" s="1"/>
  <c r="AX599" i="4" a="1"/>
  <c r="AX599" i="4" s="1"/>
  <c r="W351" i="16" s="1"/>
  <c r="AV596" i="4" a="1"/>
  <c r="AV596" i="4" s="1"/>
  <c r="T349" i="16" s="1"/>
  <c r="AS596" i="4" a="1"/>
  <c r="AS596" i="4" s="1"/>
  <c r="T354" i="16" s="1"/>
  <c r="AR596" i="4" a="1"/>
  <c r="AR596" i="4" s="1"/>
  <c r="T353" i="16" s="1"/>
  <c r="BA598" i="4" a="1"/>
  <c r="BA598" i="4" s="1"/>
  <c r="V357" i="16" s="1"/>
  <c r="AO597" i="4" a="1"/>
  <c r="AO597" i="4" s="1"/>
  <c r="U346" i="16" s="1"/>
  <c r="AZ596" i="4" a="1"/>
  <c r="AZ596" i="4" s="1"/>
  <c r="T356" i="16" s="1"/>
  <c r="AU597" i="4" a="1"/>
  <c r="AU597" i="4" s="1"/>
  <c r="U348" i="16" s="1"/>
  <c r="AQ597" i="4" a="1"/>
  <c r="AQ597" i="4" s="1"/>
  <c r="U352" i="16" s="1"/>
  <c r="AW598" i="4" a="1"/>
  <c r="AW598" i="4" s="1"/>
  <c r="V350" i="16" s="1"/>
  <c r="AN599" i="4" a="1"/>
  <c r="AN599" i="4" s="1"/>
  <c r="W345" i="16" s="1"/>
  <c r="O682" i="4" l="1"/>
  <c r="BK682" i="4" s="1"/>
  <c r="S682" i="4"/>
  <c r="BO682" i="4" s="1"/>
  <c r="L682" i="4"/>
  <c r="BH682" i="4" s="1"/>
  <c r="M682" i="4"/>
  <c r="BI682" i="4" s="1"/>
  <c r="J682" i="4"/>
  <c r="BF682" i="4" s="1"/>
  <c r="U683" i="4"/>
  <c r="BQ683" i="4" s="1"/>
  <c r="T682" i="4"/>
  <c r="BP682" i="4" s="1"/>
  <c r="Q682" i="4"/>
  <c r="BM682" i="4" s="1"/>
  <c r="P682" i="4"/>
  <c r="BL682" i="4" s="1"/>
  <c r="K682" i="4"/>
  <c r="BG682" i="4" s="1"/>
  <c r="I682" i="4"/>
  <c r="BE682" i="4" s="1"/>
  <c r="H682" i="4"/>
  <c r="BD682" i="4" s="1"/>
  <c r="R682" i="4"/>
  <c r="BN682" i="4" s="1"/>
  <c r="G682" i="4"/>
  <c r="BC682" i="4" s="1"/>
  <c r="T143" i="16"/>
  <c r="HS31" i="29"/>
  <c r="T133" i="16"/>
  <c r="HS25" i="29"/>
  <c r="V146" i="16"/>
  <c r="HU38" i="29"/>
  <c r="T142" i="16"/>
  <c r="HS30" i="29"/>
  <c r="T138" i="16"/>
  <c r="HS33" i="29"/>
  <c r="T145" i="16"/>
  <c r="HS37" i="29"/>
  <c r="W140" i="16"/>
  <c r="HV35" i="29"/>
  <c r="V139" i="16"/>
  <c r="HU34" i="29"/>
  <c r="U141" i="16"/>
  <c r="HT29" i="29"/>
  <c r="U137" i="16"/>
  <c r="HT32" i="29"/>
  <c r="W134" i="16"/>
  <c r="HV26" i="29"/>
  <c r="U135" i="16"/>
  <c r="HT27" i="29"/>
  <c r="T144" i="16"/>
  <c r="HS36" i="29"/>
  <c r="T136" i="16"/>
  <c r="HS28" i="29"/>
  <c r="AM597" i="4" a="1"/>
  <c r="AM597" i="4" s="1"/>
  <c r="U344" i="16" s="1"/>
  <c r="AP597" i="4" a="1"/>
  <c r="AP597" i="4" s="1"/>
  <c r="U347" i="16" s="1"/>
  <c r="AY597" i="4" a="1"/>
  <c r="AY597" i="4" s="1"/>
  <c r="U355" i="16" s="1"/>
  <c r="AR597" i="4" a="1"/>
  <c r="AR597" i="4" s="1"/>
  <c r="U353" i="16" s="1"/>
  <c r="AX600" i="4" a="1"/>
  <c r="AX600" i="4" s="1"/>
  <c r="X351" i="16" s="1"/>
  <c r="AS597" i="4" a="1"/>
  <c r="AS597" i="4" s="1"/>
  <c r="U354" i="16" s="1"/>
  <c r="AV597" i="4" a="1"/>
  <c r="AV597" i="4" s="1"/>
  <c r="U349" i="16" s="1"/>
  <c r="AW599" i="4" a="1"/>
  <c r="AW599" i="4" s="1"/>
  <c r="W350" i="16" s="1"/>
  <c r="AU598" i="4" a="1"/>
  <c r="AU598" i="4" s="1"/>
  <c r="V348" i="16" s="1"/>
  <c r="AQ598" i="4" a="1"/>
  <c r="AQ598" i="4" s="1"/>
  <c r="V352" i="16" s="1"/>
  <c r="AN600" i="4" a="1"/>
  <c r="AN600" i="4" s="1"/>
  <c r="X345" i="16" s="1"/>
  <c r="AZ597" i="4" a="1"/>
  <c r="AZ597" i="4" s="1"/>
  <c r="U356" i="16" s="1"/>
  <c r="BA599" i="4" a="1"/>
  <c r="BA599" i="4" s="1"/>
  <c r="W357" i="16" s="1"/>
  <c r="AO598" i="4" a="1"/>
  <c r="AO598" i="4" s="1"/>
  <c r="V346" i="16" s="1"/>
  <c r="Q683" i="4" l="1"/>
  <c r="BM683" i="4" s="1"/>
  <c r="T683" i="4"/>
  <c r="BP683" i="4" s="1"/>
  <c r="G683" i="4"/>
  <c r="BC683" i="4" s="1"/>
  <c r="U684" i="4"/>
  <c r="BQ684" i="4" s="1"/>
  <c r="R683" i="4"/>
  <c r="BN683" i="4" s="1"/>
  <c r="J683" i="4"/>
  <c r="BF683" i="4" s="1"/>
  <c r="H683" i="4"/>
  <c r="BD683" i="4" s="1"/>
  <c r="M683" i="4"/>
  <c r="BI683" i="4" s="1"/>
  <c r="I683" i="4"/>
  <c r="BE683" i="4" s="1"/>
  <c r="L683" i="4"/>
  <c r="BH683" i="4" s="1"/>
  <c r="K683" i="4"/>
  <c r="BG683" i="4" s="1"/>
  <c r="S683" i="4"/>
  <c r="BO683" i="4" s="1"/>
  <c r="P683" i="4"/>
  <c r="BL683" i="4" s="1"/>
  <c r="O683" i="4"/>
  <c r="BK683" i="4" s="1"/>
  <c r="U145" i="16"/>
  <c r="HT37" i="29"/>
  <c r="U133" i="16"/>
  <c r="HT25" i="29"/>
  <c r="X134" i="16"/>
  <c r="HW26" i="29"/>
  <c r="U143" i="16"/>
  <c r="HT31" i="29"/>
  <c r="X140" i="16"/>
  <c r="HW35" i="29"/>
  <c r="U138" i="16"/>
  <c r="HT33" i="29"/>
  <c r="W146" i="16"/>
  <c r="HV38" i="29"/>
  <c r="V141" i="16"/>
  <c r="HU29" i="29"/>
  <c r="V135" i="16"/>
  <c r="HU27" i="29"/>
  <c r="U142" i="16"/>
  <c r="HT30" i="29"/>
  <c r="V137" i="16"/>
  <c r="HU32" i="29"/>
  <c r="U144" i="16"/>
  <c r="HT36" i="29"/>
  <c r="W139" i="16"/>
  <c r="HV34" i="29"/>
  <c r="U136" i="16"/>
  <c r="HT28" i="29"/>
  <c r="AM598" i="4" a="1"/>
  <c r="AM598" i="4" s="1"/>
  <c r="V344" i="16" s="1"/>
  <c r="AP598" i="4" a="1"/>
  <c r="AP598" i="4" s="1"/>
  <c r="V347" i="16" s="1"/>
  <c r="AY598" i="4" a="1"/>
  <c r="AY598" i="4" s="1"/>
  <c r="V355" i="16" s="1"/>
  <c r="AX601" i="4" a="1"/>
  <c r="AX601" i="4" s="1"/>
  <c r="Y351" i="16" s="1"/>
  <c r="AS598" i="4" a="1"/>
  <c r="AS598" i="4" s="1"/>
  <c r="V354" i="16" s="1"/>
  <c r="AV598" i="4" a="1"/>
  <c r="AV598" i="4" s="1"/>
  <c r="V349" i="16" s="1"/>
  <c r="AR598" i="4" a="1"/>
  <c r="AR598" i="4" s="1"/>
  <c r="V353" i="16" s="1"/>
  <c r="AN601" i="4" a="1"/>
  <c r="AN601" i="4" s="1"/>
  <c r="Y345" i="16" s="1"/>
  <c r="AZ598" i="4" a="1"/>
  <c r="AZ598" i="4" s="1"/>
  <c r="V356" i="16" s="1"/>
  <c r="AO599" i="4" a="1"/>
  <c r="AO599" i="4" s="1"/>
  <c r="W346" i="16" s="1"/>
  <c r="BA600" i="4" a="1"/>
  <c r="BA600" i="4" s="1"/>
  <c r="X357" i="16" s="1"/>
  <c r="AQ599" i="4" a="1"/>
  <c r="AQ599" i="4" s="1"/>
  <c r="W352" i="16" s="1"/>
  <c r="AU599" i="4" a="1"/>
  <c r="AU599" i="4" s="1"/>
  <c r="W348" i="16" s="1"/>
  <c r="AW600" i="4" a="1"/>
  <c r="AW600" i="4" s="1"/>
  <c r="X350" i="16" s="1"/>
  <c r="M684" i="4" l="1"/>
  <c r="BI684" i="4" s="1"/>
  <c r="H684" i="4"/>
  <c r="BD684" i="4" s="1"/>
  <c r="O684" i="4"/>
  <c r="BK684" i="4" s="1"/>
  <c r="J684" i="4"/>
  <c r="BF684" i="4" s="1"/>
  <c r="P684" i="4"/>
  <c r="BL684" i="4" s="1"/>
  <c r="R684" i="4"/>
  <c r="BN684" i="4" s="1"/>
  <c r="S684" i="4"/>
  <c r="BO684" i="4" s="1"/>
  <c r="U685" i="4"/>
  <c r="BQ685" i="4" s="1"/>
  <c r="K684" i="4"/>
  <c r="BG684" i="4" s="1"/>
  <c r="G684" i="4"/>
  <c r="BC684" i="4" s="1"/>
  <c r="L684" i="4"/>
  <c r="BH684" i="4" s="1"/>
  <c r="T684" i="4"/>
  <c r="BP684" i="4" s="1"/>
  <c r="I684" i="4"/>
  <c r="BE684" i="4" s="1"/>
  <c r="Q684" i="4"/>
  <c r="BM684" i="4" s="1"/>
  <c r="V136" i="16"/>
  <c r="HU28" i="29"/>
  <c r="W137" i="16"/>
  <c r="HV32" i="29"/>
  <c r="V142" i="16"/>
  <c r="HU30" i="29"/>
  <c r="V133" i="16"/>
  <c r="HU25" i="29"/>
  <c r="V138" i="16"/>
  <c r="HU33" i="29"/>
  <c r="V143" i="16"/>
  <c r="HU31" i="29"/>
  <c r="X146" i="16"/>
  <c r="HW38" i="29"/>
  <c r="W135" i="16"/>
  <c r="HV27" i="29"/>
  <c r="Y140" i="16"/>
  <c r="HX35" i="29"/>
  <c r="W141" i="16"/>
  <c r="HV29" i="29"/>
  <c r="V145" i="16"/>
  <c r="HU37" i="29"/>
  <c r="X139" i="16"/>
  <c r="HW34" i="29"/>
  <c r="Y134" i="16"/>
  <c r="HX26" i="29"/>
  <c r="V144" i="16"/>
  <c r="HU36" i="29"/>
  <c r="AM599" i="4" a="1"/>
  <c r="AM599" i="4" s="1"/>
  <c r="W344" i="16" s="1"/>
  <c r="AP599" i="4" a="1"/>
  <c r="AP599" i="4" s="1"/>
  <c r="W347" i="16" s="1"/>
  <c r="AY599" i="4" a="1"/>
  <c r="AY599" i="4" s="1"/>
  <c r="W355" i="16" s="1"/>
  <c r="AR599" i="4" a="1"/>
  <c r="AR599" i="4" s="1"/>
  <c r="W353" i="16" s="1"/>
  <c r="AS599" i="4" a="1"/>
  <c r="AS599" i="4" s="1"/>
  <c r="W354" i="16" s="1"/>
  <c r="AX602" i="4" a="1"/>
  <c r="AX602" i="4" s="1"/>
  <c r="Z351" i="16" s="1"/>
  <c r="AV599" i="4" a="1"/>
  <c r="AV599" i="4" s="1"/>
  <c r="W349" i="16" s="1"/>
  <c r="BA601" i="4" a="1"/>
  <c r="BA601" i="4" s="1"/>
  <c r="Y357" i="16" s="1"/>
  <c r="AO600" i="4" a="1"/>
  <c r="AO600" i="4" s="1"/>
  <c r="X346" i="16" s="1"/>
  <c r="AW601" i="4" a="1"/>
  <c r="AW601" i="4" s="1"/>
  <c r="Y350" i="16" s="1"/>
  <c r="AU600" i="4" a="1"/>
  <c r="AU600" i="4" s="1"/>
  <c r="X348" i="16" s="1"/>
  <c r="AZ599" i="4" a="1"/>
  <c r="AZ599" i="4" s="1"/>
  <c r="W356" i="16" s="1"/>
  <c r="AN602" i="4" a="1"/>
  <c r="AN602" i="4" s="1"/>
  <c r="Z345" i="16" s="1"/>
  <c r="AQ600" i="4" a="1"/>
  <c r="AQ600" i="4" s="1"/>
  <c r="X352" i="16" s="1"/>
  <c r="U686" i="4" l="1"/>
  <c r="BQ686" i="4" s="1"/>
  <c r="S685" i="4"/>
  <c r="BO685" i="4" s="1"/>
  <c r="Q685" i="4"/>
  <c r="BM685" i="4" s="1"/>
  <c r="R685" i="4"/>
  <c r="BN685" i="4" s="1"/>
  <c r="I685" i="4"/>
  <c r="BE685" i="4" s="1"/>
  <c r="P685" i="4"/>
  <c r="BL685" i="4" s="1"/>
  <c r="T685" i="4"/>
  <c r="BP685" i="4" s="1"/>
  <c r="J685" i="4"/>
  <c r="BF685" i="4" s="1"/>
  <c r="L685" i="4"/>
  <c r="BH685" i="4" s="1"/>
  <c r="O685" i="4"/>
  <c r="BK685" i="4" s="1"/>
  <c r="G685" i="4"/>
  <c r="BC685" i="4" s="1"/>
  <c r="H685" i="4"/>
  <c r="BD685" i="4" s="1"/>
  <c r="K685" i="4"/>
  <c r="BG685" i="4" s="1"/>
  <c r="M685" i="4"/>
  <c r="BI685" i="4" s="1"/>
  <c r="W145" i="16"/>
  <c r="HV37" i="29"/>
  <c r="W133" i="16"/>
  <c r="HV25" i="29"/>
  <c r="Z140" i="16"/>
  <c r="HY35" i="29"/>
  <c r="X137" i="16"/>
  <c r="HW32" i="29"/>
  <c r="W143" i="16"/>
  <c r="HV31" i="29"/>
  <c r="Y139" i="16"/>
  <c r="HX34" i="29"/>
  <c r="W142" i="16"/>
  <c r="HV30" i="29"/>
  <c r="X135" i="16"/>
  <c r="HW27" i="29"/>
  <c r="X141" i="16"/>
  <c r="HW29" i="29"/>
  <c r="W144" i="16"/>
  <c r="HV36" i="29"/>
  <c r="Y146" i="16"/>
  <c r="HX38" i="29"/>
  <c r="Z134" i="16"/>
  <c r="HY26" i="29"/>
  <c r="W138" i="16"/>
  <c r="HV33" i="29"/>
  <c r="W136" i="16"/>
  <c r="HV28" i="29"/>
  <c r="AM600" i="4" a="1"/>
  <c r="AM600" i="4" s="1"/>
  <c r="X344" i="16" s="1"/>
  <c r="AP600" i="4" a="1"/>
  <c r="AP600" i="4" s="1"/>
  <c r="X347" i="16" s="1"/>
  <c r="AY600" i="4" a="1"/>
  <c r="AY600" i="4" s="1"/>
  <c r="X355" i="16" s="1"/>
  <c r="AS600" i="4" a="1"/>
  <c r="AS600" i="4" s="1"/>
  <c r="X354" i="16" s="1"/>
  <c r="AV600" i="4" a="1"/>
  <c r="AV600" i="4" s="1"/>
  <c r="X349" i="16" s="1"/>
  <c r="AX603" i="4" a="1"/>
  <c r="AX603" i="4" s="1"/>
  <c r="AA351" i="16" s="1"/>
  <c r="AR600" i="4" a="1"/>
  <c r="AR600" i="4" s="1"/>
  <c r="X353" i="16" s="1"/>
  <c r="AU601" i="4" a="1"/>
  <c r="AU601" i="4" s="1"/>
  <c r="Y348" i="16" s="1"/>
  <c r="AZ600" i="4" a="1"/>
  <c r="AZ600" i="4" s="1"/>
  <c r="X356" i="16" s="1"/>
  <c r="AW602" i="4" a="1"/>
  <c r="AW602" i="4" s="1"/>
  <c r="Z350" i="16" s="1"/>
  <c r="BA602" i="4" a="1"/>
  <c r="BA602" i="4" s="1"/>
  <c r="Z357" i="16" s="1"/>
  <c r="AQ601" i="4" a="1"/>
  <c r="AQ601" i="4" s="1"/>
  <c r="Y352" i="16" s="1"/>
  <c r="AO601" i="4" a="1"/>
  <c r="AO601" i="4" s="1"/>
  <c r="Y346" i="16" s="1"/>
  <c r="AN603" i="4" a="1"/>
  <c r="AN603" i="4" s="1"/>
  <c r="AA345" i="16" s="1"/>
  <c r="J686" i="4" l="1"/>
  <c r="BF686" i="4" s="1"/>
  <c r="T686" i="4"/>
  <c r="BP686" i="4" s="1"/>
  <c r="M686" i="4"/>
  <c r="BI686" i="4" s="1"/>
  <c r="P686" i="4"/>
  <c r="BL686" i="4" s="1"/>
  <c r="K686" i="4"/>
  <c r="BG686" i="4" s="1"/>
  <c r="I686" i="4"/>
  <c r="BE686" i="4" s="1"/>
  <c r="H686" i="4"/>
  <c r="BD686" i="4" s="1"/>
  <c r="R686" i="4"/>
  <c r="BN686" i="4" s="1"/>
  <c r="G686" i="4"/>
  <c r="BC686" i="4" s="1"/>
  <c r="Q686" i="4"/>
  <c r="BM686" i="4" s="1"/>
  <c r="O686" i="4"/>
  <c r="BK686" i="4" s="1"/>
  <c r="S686" i="4"/>
  <c r="BO686" i="4" s="1"/>
  <c r="L686" i="4"/>
  <c r="BH686" i="4" s="1"/>
  <c r="U687" i="4"/>
  <c r="BQ687" i="4" s="1"/>
  <c r="X142" i="16"/>
  <c r="HW30" i="29"/>
  <c r="X133" i="16"/>
  <c r="HW25" i="29"/>
  <c r="AA140" i="16"/>
  <c r="HZ35" i="29"/>
  <c r="X138" i="16"/>
  <c r="HW33" i="29"/>
  <c r="Y141" i="16"/>
  <c r="HX29" i="29"/>
  <c r="Z139" i="16"/>
  <c r="HY34" i="29"/>
  <c r="X145" i="16"/>
  <c r="HW37" i="29"/>
  <c r="X143" i="16"/>
  <c r="HW31" i="29"/>
  <c r="AA134" i="16"/>
  <c r="HZ26" i="29"/>
  <c r="Z146" i="16"/>
  <c r="HY38" i="29"/>
  <c r="Y137" i="16"/>
  <c r="HX32" i="29"/>
  <c r="X144" i="16"/>
  <c r="HW36" i="29"/>
  <c r="Y135" i="16"/>
  <c r="HX27" i="29"/>
  <c r="X136" i="16"/>
  <c r="HW28" i="29"/>
  <c r="AM601" i="4" a="1"/>
  <c r="AM601" i="4" s="1"/>
  <c r="Y344" i="16" s="1"/>
  <c r="AP601" i="4" a="1"/>
  <c r="AP601" i="4" s="1"/>
  <c r="Y347" i="16" s="1"/>
  <c r="AY601" i="4" a="1"/>
  <c r="AY601" i="4" s="1"/>
  <c r="Y355" i="16" s="1"/>
  <c r="AS601" i="4" a="1"/>
  <c r="AS601" i="4" s="1"/>
  <c r="Y354" i="16" s="1"/>
  <c r="AR601" i="4" a="1"/>
  <c r="AR601" i="4" s="1"/>
  <c r="Y353" i="16" s="1"/>
  <c r="AV601" i="4" a="1"/>
  <c r="AV601" i="4" s="1"/>
  <c r="Y349" i="16" s="1"/>
  <c r="AX604" i="4" a="1"/>
  <c r="AX604" i="4" s="1"/>
  <c r="AB351" i="16" s="1"/>
  <c r="AN604" i="4" a="1"/>
  <c r="AN604" i="4" s="1"/>
  <c r="AB345" i="16" s="1"/>
  <c r="BA603" i="4" a="1"/>
  <c r="BA603" i="4" s="1"/>
  <c r="AA357" i="16" s="1"/>
  <c r="AO602" i="4" a="1"/>
  <c r="AO602" i="4" s="1"/>
  <c r="Z346" i="16" s="1"/>
  <c r="AQ602" i="4" a="1"/>
  <c r="AQ602" i="4" s="1"/>
  <c r="Z352" i="16" s="1"/>
  <c r="AW603" i="4" a="1"/>
  <c r="AW603" i="4" s="1"/>
  <c r="AA350" i="16" s="1"/>
  <c r="AZ601" i="4" a="1"/>
  <c r="AZ601" i="4" s="1"/>
  <c r="Y356" i="16" s="1"/>
  <c r="AU602" i="4" a="1"/>
  <c r="AU602" i="4" s="1"/>
  <c r="Z348" i="16" s="1"/>
  <c r="R687" i="4" l="1"/>
  <c r="BN687" i="4" s="1"/>
  <c r="H687" i="4"/>
  <c r="BD687" i="4" s="1"/>
  <c r="U688" i="4"/>
  <c r="BQ688" i="4" s="1"/>
  <c r="I687" i="4"/>
  <c r="BE687" i="4" s="1"/>
  <c r="L687" i="4"/>
  <c r="BH687" i="4" s="1"/>
  <c r="K687" i="4"/>
  <c r="BG687" i="4" s="1"/>
  <c r="S687" i="4"/>
  <c r="BO687" i="4" s="1"/>
  <c r="P687" i="4"/>
  <c r="BL687" i="4" s="1"/>
  <c r="O687" i="4"/>
  <c r="BK687" i="4" s="1"/>
  <c r="M687" i="4"/>
  <c r="BI687" i="4" s="1"/>
  <c r="Q687" i="4"/>
  <c r="BM687" i="4" s="1"/>
  <c r="T687" i="4"/>
  <c r="BP687" i="4" s="1"/>
  <c r="G687" i="4"/>
  <c r="BC687" i="4" s="1"/>
  <c r="J687" i="4"/>
  <c r="BF687" i="4" s="1"/>
  <c r="Y138" i="16"/>
  <c r="HX33" i="29"/>
  <c r="Y133" i="16"/>
  <c r="HX25" i="29"/>
  <c r="Z141" i="16"/>
  <c r="HY29" i="29"/>
  <c r="Z135" i="16"/>
  <c r="HY27" i="29"/>
  <c r="Y142" i="16"/>
  <c r="HX30" i="29"/>
  <c r="AA146" i="16"/>
  <c r="HZ38" i="29"/>
  <c r="Y143" i="16"/>
  <c r="HX31" i="29"/>
  <c r="Y144" i="16"/>
  <c r="HX36" i="29"/>
  <c r="AA139" i="16"/>
  <c r="HZ34" i="29"/>
  <c r="Z137" i="16"/>
  <c r="HY32" i="29"/>
  <c r="Y145" i="16"/>
  <c r="HX37" i="29"/>
  <c r="AB134" i="16"/>
  <c r="IA26" i="29"/>
  <c r="AB140" i="16"/>
  <c r="IA35" i="29"/>
  <c r="Y136" i="16"/>
  <c r="HX28" i="29"/>
  <c r="AM602" i="4" a="1"/>
  <c r="AM602" i="4" s="1"/>
  <c r="Z344" i="16" s="1"/>
  <c r="AP602" i="4" a="1"/>
  <c r="AP602" i="4" s="1"/>
  <c r="Z347" i="16" s="1"/>
  <c r="AY602" i="4" a="1"/>
  <c r="AY602" i="4" s="1"/>
  <c r="Z355" i="16" s="1"/>
  <c r="AX605" i="4" a="1"/>
  <c r="AX605" i="4" s="1"/>
  <c r="AC351" i="16" s="1"/>
  <c r="AV602" i="4" a="1"/>
  <c r="AV602" i="4" s="1"/>
  <c r="Z349" i="16" s="1"/>
  <c r="AS602" i="4" a="1"/>
  <c r="AS602" i="4" s="1"/>
  <c r="Z354" i="16" s="1"/>
  <c r="AR602" i="4" a="1"/>
  <c r="AR602" i="4" s="1"/>
  <c r="Z353" i="16" s="1"/>
  <c r="AO603" i="4" a="1"/>
  <c r="AO603" i="4" s="1"/>
  <c r="AA346" i="16" s="1"/>
  <c r="BA604" i="4" a="1"/>
  <c r="BA604" i="4" s="1"/>
  <c r="AB357" i="16" s="1"/>
  <c r="AN605" i="4" a="1"/>
  <c r="AN605" i="4" s="1"/>
  <c r="AC345" i="16" s="1"/>
  <c r="AU603" i="4" a="1"/>
  <c r="AU603" i="4" s="1"/>
  <c r="AA348" i="16" s="1"/>
  <c r="AZ602" i="4" a="1"/>
  <c r="AZ602" i="4" s="1"/>
  <c r="Z356" i="16" s="1"/>
  <c r="AW604" i="4" a="1"/>
  <c r="AW604" i="4" s="1"/>
  <c r="AB350" i="16" s="1"/>
  <c r="AQ603" i="4" a="1"/>
  <c r="AQ603" i="4" s="1"/>
  <c r="AA352" i="16" s="1"/>
  <c r="P688" i="4" l="1"/>
  <c r="BL688" i="4" s="1"/>
  <c r="S688" i="4"/>
  <c r="BO688" i="4" s="1"/>
  <c r="J688" i="4"/>
  <c r="BF688" i="4" s="1"/>
  <c r="K688" i="4"/>
  <c r="BG688" i="4" s="1"/>
  <c r="G688" i="4"/>
  <c r="BC688" i="4" s="1"/>
  <c r="L688" i="4"/>
  <c r="BH688" i="4" s="1"/>
  <c r="T688" i="4"/>
  <c r="BP688" i="4" s="1"/>
  <c r="I688" i="4"/>
  <c r="BE688" i="4" s="1"/>
  <c r="Q688" i="4"/>
  <c r="BM688" i="4" s="1"/>
  <c r="U689" i="4"/>
  <c r="BQ689" i="4" s="1"/>
  <c r="M688" i="4"/>
  <c r="BI688" i="4" s="1"/>
  <c r="H688" i="4"/>
  <c r="BD688" i="4" s="1"/>
  <c r="O688" i="4"/>
  <c r="BK688" i="4" s="1"/>
  <c r="R688" i="4"/>
  <c r="BN688" i="4" s="1"/>
  <c r="AB139" i="16"/>
  <c r="IA34" i="29"/>
  <c r="Z142" i="16"/>
  <c r="HY30" i="29"/>
  <c r="Z145" i="16"/>
  <c r="HY37" i="29"/>
  <c r="Z143" i="16"/>
  <c r="HY31" i="29"/>
  <c r="Z133" i="16"/>
  <c r="HY25" i="29"/>
  <c r="AA137" i="16"/>
  <c r="HZ32" i="29"/>
  <c r="Z138" i="16"/>
  <c r="HY33" i="29"/>
  <c r="AC140" i="16"/>
  <c r="IB35" i="29"/>
  <c r="AC134" i="16"/>
  <c r="IB26" i="29"/>
  <c r="AB146" i="16"/>
  <c r="IA38" i="29"/>
  <c r="AA141" i="16"/>
  <c r="HZ29" i="29"/>
  <c r="Z144" i="16"/>
  <c r="HY36" i="29"/>
  <c r="AA135" i="16"/>
  <c r="HZ27" i="29"/>
  <c r="Z136" i="16"/>
  <c r="HY28" i="29"/>
  <c r="AM603" i="4" a="1"/>
  <c r="AM603" i="4" s="1"/>
  <c r="AA344" i="16" s="1"/>
  <c r="AP603" i="4" a="1"/>
  <c r="AP603" i="4" s="1"/>
  <c r="AA347" i="16" s="1"/>
  <c r="AY603" i="4" a="1"/>
  <c r="AY603" i="4" s="1"/>
  <c r="AA355" i="16" s="1"/>
  <c r="AV603" i="4" a="1"/>
  <c r="AV603" i="4" s="1"/>
  <c r="AA349" i="16" s="1"/>
  <c r="AR603" i="4" a="1"/>
  <c r="AR603" i="4" s="1"/>
  <c r="AA353" i="16" s="1"/>
  <c r="AX606" i="4" a="1"/>
  <c r="AX606" i="4" s="1"/>
  <c r="AD351" i="16" s="1"/>
  <c r="AS603" i="4" a="1"/>
  <c r="AS603" i="4" s="1"/>
  <c r="AA354" i="16" s="1"/>
  <c r="AW605" i="4" a="1"/>
  <c r="AW605" i="4" s="1"/>
  <c r="AC350" i="16" s="1"/>
  <c r="AZ603" i="4" a="1"/>
  <c r="AZ603" i="4" s="1"/>
  <c r="AA356" i="16" s="1"/>
  <c r="AU604" i="4" a="1"/>
  <c r="AU604" i="4" s="1"/>
  <c r="AB348" i="16" s="1"/>
  <c r="AQ604" i="4" a="1"/>
  <c r="AQ604" i="4" s="1"/>
  <c r="AB352" i="16" s="1"/>
  <c r="AN606" i="4" a="1"/>
  <c r="AN606" i="4" s="1"/>
  <c r="AD345" i="16" s="1"/>
  <c r="BA605" i="4" a="1"/>
  <c r="BA605" i="4" s="1"/>
  <c r="AC357" i="16" s="1"/>
  <c r="AO604" i="4" a="1"/>
  <c r="AO604" i="4" s="1"/>
  <c r="AB346" i="16" s="1"/>
  <c r="I689" i="4" l="1"/>
  <c r="BE689" i="4" s="1"/>
  <c r="T689" i="4"/>
  <c r="BP689" i="4" s="1"/>
  <c r="R689" i="4"/>
  <c r="BN689" i="4" s="1"/>
  <c r="L689" i="4"/>
  <c r="BH689" i="4" s="1"/>
  <c r="O689" i="4"/>
  <c r="BK689" i="4" s="1"/>
  <c r="G689" i="4"/>
  <c r="BC689" i="4" s="1"/>
  <c r="H689" i="4"/>
  <c r="BD689" i="4" s="1"/>
  <c r="K689" i="4"/>
  <c r="BG689" i="4" s="1"/>
  <c r="M689" i="4"/>
  <c r="BI689" i="4" s="1"/>
  <c r="J689" i="4"/>
  <c r="BF689" i="4" s="1"/>
  <c r="U690" i="4"/>
  <c r="BQ690" i="4" s="1"/>
  <c r="S689" i="4"/>
  <c r="BO689" i="4" s="1"/>
  <c r="Q689" i="4"/>
  <c r="BM689" i="4" s="1"/>
  <c r="P689" i="4"/>
  <c r="BL689" i="4" s="1"/>
  <c r="AA136" i="16"/>
  <c r="HZ28" i="29"/>
  <c r="AA143" i="16"/>
  <c r="HZ31" i="29"/>
  <c r="AD134" i="16"/>
  <c r="IC26" i="29"/>
  <c r="AA133" i="16"/>
  <c r="HZ25" i="29"/>
  <c r="AD140" i="16"/>
  <c r="IC35" i="29"/>
  <c r="AB141" i="16"/>
  <c r="IA29" i="29"/>
  <c r="AA142" i="16"/>
  <c r="HZ30" i="29"/>
  <c r="AA138" i="16"/>
  <c r="HZ33" i="29"/>
  <c r="AA145" i="16"/>
  <c r="HZ37" i="29"/>
  <c r="AB135" i="16"/>
  <c r="IA27" i="29"/>
  <c r="AA144" i="16"/>
  <c r="HZ36" i="29"/>
  <c r="AB137" i="16"/>
  <c r="IA32" i="29"/>
  <c r="AC146" i="16"/>
  <c r="IB38" i="29"/>
  <c r="AC139" i="16"/>
  <c r="IB34" i="29"/>
  <c r="AM604" i="4" a="1"/>
  <c r="AM604" i="4" s="1"/>
  <c r="AB344" i="16" s="1"/>
  <c r="AP604" i="4" a="1"/>
  <c r="AP604" i="4" s="1"/>
  <c r="AB347" i="16" s="1"/>
  <c r="AY604" i="4" a="1"/>
  <c r="AY604" i="4" s="1"/>
  <c r="AB355" i="16" s="1"/>
  <c r="AS604" i="4" a="1"/>
  <c r="AS604" i="4" s="1"/>
  <c r="AB354" i="16" s="1"/>
  <c r="AX607" i="4" a="1"/>
  <c r="AX607" i="4" s="1"/>
  <c r="AE351" i="16" s="1"/>
  <c r="AR604" i="4" a="1"/>
  <c r="AR604" i="4" s="1"/>
  <c r="AB353" i="16" s="1"/>
  <c r="AV604" i="4" a="1"/>
  <c r="AV604" i="4" s="1"/>
  <c r="AB349" i="16" s="1"/>
  <c r="AN607" i="4" a="1"/>
  <c r="AN607" i="4" s="1"/>
  <c r="AE345" i="16" s="1"/>
  <c r="AQ605" i="4" a="1"/>
  <c r="AQ605" i="4" s="1"/>
  <c r="AC352" i="16" s="1"/>
  <c r="AO605" i="4" a="1"/>
  <c r="AO605" i="4" s="1"/>
  <c r="AC346" i="16" s="1"/>
  <c r="AU605" i="4" a="1"/>
  <c r="AU605" i="4" s="1"/>
  <c r="AC348" i="16" s="1"/>
  <c r="AW606" i="4" a="1"/>
  <c r="AW606" i="4" s="1"/>
  <c r="AD350" i="16" s="1"/>
  <c r="BA606" i="4" a="1"/>
  <c r="BA606" i="4" s="1"/>
  <c r="AD357" i="16" s="1"/>
  <c r="AZ604" i="4" a="1"/>
  <c r="AZ604" i="4" s="1"/>
  <c r="AB356" i="16" s="1"/>
  <c r="K690" i="4" l="1"/>
  <c r="BG690" i="4" s="1"/>
  <c r="H690" i="4"/>
  <c r="BD690" i="4" s="1"/>
  <c r="P690" i="4"/>
  <c r="BL690" i="4" s="1"/>
  <c r="G690" i="4"/>
  <c r="BC690" i="4" s="1"/>
  <c r="Q690" i="4"/>
  <c r="BM690" i="4" s="1"/>
  <c r="O690" i="4"/>
  <c r="BK690" i="4" s="1"/>
  <c r="S690" i="4"/>
  <c r="BO690" i="4" s="1"/>
  <c r="L690" i="4"/>
  <c r="BH690" i="4" s="1"/>
  <c r="U691" i="4"/>
  <c r="BQ691" i="4" s="1"/>
  <c r="R690" i="4"/>
  <c r="BN690" i="4" s="1"/>
  <c r="J690" i="4"/>
  <c r="BF690" i="4" s="1"/>
  <c r="T690" i="4"/>
  <c r="BP690" i="4" s="1"/>
  <c r="M690" i="4"/>
  <c r="BI690" i="4" s="1"/>
  <c r="I690" i="4"/>
  <c r="BE690" i="4" s="1"/>
  <c r="AB138" i="16"/>
  <c r="IA33" i="29"/>
  <c r="AD139" i="16"/>
  <c r="IC34" i="29"/>
  <c r="AB133" i="16"/>
  <c r="IA25" i="29"/>
  <c r="AB142" i="16"/>
  <c r="IA30" i="29"/>
  <c r="AE140" i="16"/>
  <c r="ID35" i="29"/>
  <c r="AB144" i="16"/>
  <c r="IA36" i="29"/>
  <c r="AC137" i="16"/>
  <c r="IB32" i="29"/>
  <c r="AC135" i="16"/>
  <c r="IB27" i="29"/>
  <c r="AB145" i="16"/>
  <c r="IA37" i="29"/>
  <c r="AC141" i="16"/>
  <c r="IB29" i="29"/>
  <c r="AB143" i="16"/>
  <c r="IA31" i="29"/>
  <c r="AE134" i="16"/>
  <c r="ID26" i="29"/>
  <c r="AD146" i="16"/>
  <c r="IC38" i="29"/>
  <c r="AB136" i="16"/>
  <c r="IA28" i="29"/>
  <c r="AM605" i="4" a="1"/>
  <c r="AM605" i="4" s="1"/>
  <c r="AC344" i="16" s="1"/>
  <c r="AP605" i="4" a="1"/>
  <c r="AP605" i="4" s="1"/>
  <c r="AC347" i="16" s="1"/>
  <c r="AY605" i="4" a="1"/>
  <c r="AY605" i="4" s="1"/>
  <c r="AC355" i="16" s="1"/>
  <c r="AR605" i="4" a="1"/>
  <c r="AR605" i="4" s="1"/>
  <c r="AC353" i="16" s="1"/>
  <c r="AV605" i="4" a="1"/>
  <c r="AV605" i="4" s="1"/>
  <c r="AC349" i="16" s="1"/>
  <c r="AS605" i="4" a="1"/>
  <c r="AS605" i="4" s="1"/>
  <c r="AC354" i="16" s="1"/>
  <c r="AX608" i="4" a="1"/>
  <c r="AX608" i="4" s="1"/>
  <c r="AF351" i="16" s="1"/>
  <c r="AW607" i="4" a="1"/>
  <c r="AW607" i="4" s="1"/>
  <c r="AE350" i="16" s="1"/>
  <c r="AZ605" i="4" a="1"/>
  <c r="AZ605" i="4" s="1"/>
  <c r="AC356" i="16" s="1"/>
  <c r="AQ606" i="4" a="1"/>
  <c r="AQ606" i="4" s="1"/>
  <c r="AD352" i="16" s="1"/>
  <c r="AU606" i="4" a="1"/>
  <c r="AU606" i="4" s="1"/>
  <c r="AD348" i="16" s="1"/>
  <c r="BA607" i="4" a="1"/>
  <c r="BA607" i="4" s="1"/>
  <c r="AE357" i="16" s="1"/>
  <c r="AN608" i="4" a="1"/>
  <c r="AN608" i="4" s="1"/>
  <c r="AF345" i="16" s="1"/>
  <c r="AO606" i="4" a="1"/>
  <c r="AO606" i="4" s="1"/>
  <c r="AD346" i="16" s="1"/>
  <c r="L691" i="4" l="1"/>
  <c r="BH691" i="4" s="1"/>
  <c r="S691" i="4"/>
  <c r="BO691" i="4" s="1"/>
  <c r="I691" i="4"/>
  <c r="BE691" i="4" s="1"/>
  <c r="O691" i="4"/>
  <c r="BK691" i="4" s="1"/>
  <c r="M691" i="4"/>
  <c r="BI691" i="4" s="1"/>
  <c r="Q691" i="4"/>
  <c r="BM691" i="4" s="1"/>
  <c r="T691" i="4"/>
  <c r="BP691" i="4" s="1"/>
  <c r="G691" i="4"/>
  <c r="BC691" i="4" s="1"/>
  <c r="J691" i="4"/>
  <c r="BF691" i="4" s="1"/>
  <c r="P691" i="4"/>
  <c r="BL691" i="4" s="1"/>
  <c r="R691" i="4"/>
  <c r="BN691" i="4" s="1"/>
  <c r="H691" i="4"/>
  <c r="BD691" i="4" s="1"/>
  <c r="U692" i="4"/>
  <c r="BQ692" i="4" s="1"/>
  <c r="K691" i="4"/>
  <c r="BG691" i="4" s="1"/>
  <c r="AC136" i="16"/>
  <c r="IB28" i="29"/>
  <c r="AC133" i="16"/>
  <c r="IB25" i="29"/>
  <c r="AC143" i="16"/>
  <c r="IB31" i="29"/>
  <c r="AD137" i="16"/>
  <c r="IC32" i="29"/>
  <c r="AD141" i="16"/>
  <c r="IC29" i="29"/>
  <c r="AC138" i="16"/>
  <c r="IB33" i="29"/>
  <c r="AE146" i="16"/>
  <c r="ID38" i="29"/>
  <c r="AC142" i="16"/>
  <c r="IB30" i="29"/>
  <c r="AC145" i="16"/>
  <c r="IB37" i="29"/>
  <c r="AC144" i="16"/>
  <c r="IB36" i="29"/>
  <c r="AD135" i="16"/>
  <c r="IC27" i="29"/>
  <c r="AE139" i="16"/>
  <c r="ID34" i="29"/>
  <c r="AF134" i="16"/>
  <c r="IE26" i="29"/>
  <c r="AF140" i="16"/>
  <c r="IE35" i="29"/>
  <c r="AM606" i="4" a="1"/>
  <c r="AM606" i="4" s="1"/>
  <c r="AD344" i="16" s="1"/>
  <c r="AP606" i="4" a="1"/>
  <c r="AP606" i="4" s="1"/>
  <c r="AD347" i="16" s="1"/>
  <c r="AY606" i="4" a="1"/>
  <c r="AY606" i="4" s="1"/>
  <c r="AD355" i="16" s="1"/>
  <c r="AX609" i="4" a="1"/>
  <c r="AX609" i="4" s="1"/>
  <c r="AG351" i="16" s="1"/>
  <c r="AR606" i="4" a="1"/>
  <c r="AR606" i="4" s="1"/>
  <c r="AD353" i="16" s="1"/>
  <c r="AS606" i="4" a="1"/>
  <c r="AS606" i="4" s="1"/>
  <c r="AD354" i="16" s="1"/>
  <c r="AV606" i="4" a="1"/>
  <c r="AV606" i="4" s="1"/>
  <c r="AD349" i="16" s="1"/>
  <c r="BA608" i="4" a="1"/>
  <c r="BA608" i="4" s="1"/>
  <c r="AF357" i="16" s="1"/>
  <c r="AU607" i="4" a="1"/>
  <c r="AU607" i="4" s="1"/>
  <c r="AE348" i="16" s="1"/>
  <c r="AO607" i="4" a="1"/>
  <c r="AO607" i="4" s="1"/>
  <c r="AE346" i="16" s="1"/>
  <c r="AN609" i="4" a="1"/>
  <c r="AN609" i="4" s="1"/>
  <c r="AG345" i="16" s="1"/>
  <c r="AQ607" i="4" a="1"/>
  <c r="AQ607" i="4" s="1"/>
  <c r="AE352" i="16" s="1"/>
  <c r="AZ606" i="4" a="1"/>
  <c r="AZ606" i="4" s="1"/>
  <c r="AD356" i="16" s="1"/>
  <c r="AW608" i="4" a="1"/>
  <c r="AW608" i="4" s="1"/>
  <c r="AF350" i="16" s="1"/>
  <c r="G692" i="4" l="1"/>
  <c r="BC692" i="4" s="1"/>
  <c r="T692" i="4"/>
  <c r="BP692" i="4" s="1"/>
  <c r="K692" i="4"/>
  <c r="BG692" i="4" s="1"/>
  <c r="Q692" i="4"/>
  <c r="BM692" i="4" s="1"/>
  <c r="U693" i="4"/>
  <c r="BQ693" i="4" s="1"/>
  <c r="M692" i="4"/>
  <c r="BI692" i="4" s="1"/>
  <c r="H692" i="4"/>
  <c r="BD692" i="4" s="1"/>
  <c r="O692" i="4"/>
  <c r="BK692" i="4" s="1"/>
  <c r="R692" i="4"/>
  <c r="BN692" i="4" s="1"/>
  <c r="I692" i="4"/>
  <c r="BE692" i="4" s="1"/>
  <c r="P692" i="4"/>
  <c r="BL692" i="4" s="1"/>
  <c r="S692" i="4"/>
  <c r="BO692" i="4" s="1"/>
  <c r="J692" i="4"/>
  <c r="BF692" i="4" s="1"/>
  <c r="L692" i="4"/>
  <c r="BH692" i="4" s="1"/>
  <c r="AE141" i="16"/>
  <c r="ID29" i="29"/>
  <c r="AD136" i="16"/>
  <c r="IC28" i="29"/>
  <c r="AD138" i="16"/>
  <c r="IC33" i="29"/>
  <c r="AD133" i="16"/>
  <c r="IC25" i="29"/>
  <c r="AD143" i="16"/>
  <c r="IC31" i="29"/>
  <c r="AG134" i="16"/>
  <c r="IF26" i="29"/>
  <c r="AE135" i="16"/>
  <c r="ID27" i="29"/>
  <c r="AD142" i="16"/>
  <c r="IC30" i="29"/>
  <c r="AG140" i="16"/>
  <c r="IF35" i="29"/>
  <c r="AF139" i="16"/>
  <c r="IE34" i="29"/>
  <c r="AE137" i="16"/>
  <c r="ID32" i="29"/>
  <c r="AF146" i="16"/>
  <c r="IE38" i="29"/>
  <c r="AD145" i="16"/>
  <c r="IC37" i="29"/>
  <c r="AD144" i="16"/>
  <c r="IC36" i="29"/>
  <c r="AM607" i="4" a="1"/>
  <c r="AM607" i="4" s="1"/>
  <c r="AE344" i="16" s="1"/>
  <c r="AP607" i="4" a="1"/>
  <c r="AP607" i="4" s="1"/>
  <c r="AE347" i="16" s="1"/>
  <c r="AY607" i="4" a="1"/>
  <c r="AY607" i="4" s="1"/>
  <c r="AE355" i="16" s="1"/>
  <c r="AX610" i="4" a="1"/>
  <c r="AX610" i="4" s="1"/>
  <c r="AH351" i="16" s="1"/>
  <c r="AS607" i="4" a="1"/>
  <c r="AS607" i="4" s="1"/>
  <c r="AE354" i="16" s="1"/>
  <c r="AV607" i="4" a="1"/>
  <c r="AV607" i="4" s="1"/>
  <c r="AE349" i="16" s="1"/>
  <c r="AR607" i="4" a="1"/>
  <c r="AR607" i="4" s="1"/>
  <c r="AE353" i="16" s="1"/>
  <c r="AO608" i="4" a="1"/>
  <c r="AO608" i="4" s="1"/>
  <c r="AF346" i="16" s="1"/>
  <c r="AQ608" i="4" a="1"/>
  <c r="AQ608" i="4" s="1"/>
  <c r="AF352" i="16" s="1"/>
  <c r="AW609" i="4" a="1"/>
  <c r="AW609" i="4" s="1"/>
  <c r="AG350" i="16" s="1"/>
  <c r="AU608" i="4" a="1"/>
  <c r="AU608" i="4" s="1"/>
  <c r="AF348" i="16" s="1"/>
  <c r="AZ607" i="4" a="1"/>
  <c r="AZ607" i="4" s="1"/>
  <c r="AE356" i="16" s="1"/>
  <c r="AN610" i="4" a="1"/>
  <c r="AN610" i="4" s="1"/>
  <c r="AH345" i="16" s="1"/>
  <c r="BA609" i="4" a="1"/>
  <c r="BA609" i="4" s="1"/>
  <c r="AG357" i="16" s="1"/>
  <c r="O693" i="4" l="1"/>
  <c r="BK693" i="4" s="1"/>
  <c r="H693" i="4"/>
  <c r="BD693" i="4" s="1"/>
  <c r="L693" i="4"/>
  <c r="BH693" i="4" s="1"/>
  <c r="M693" i="4"/>
  <c r="BI693" i="4" s="1"/>
  <c r="J693" i="4"/>
  <c r="BF693" i="4" s="1"/>
  <c r="U694" i="4"/>
  <c r="BQ694" i="4" s="1"/>
  <c r="S693" i="4"/>
  <c r="BO693" i="4" s="1"/>
  <c r="Q693" i="4"/>
  <c r="BM693" i="4" s="1"/>
  <c r="P693" i="4"/>
  <c r="BL693" i="4" s="1"/>
  <c r="K693" i="4"/>
  <c r="BG693" i="4" s="1"/>
  <c r="I693" i="4"/>
  <c r="BE693" i="4" s="1"/>
  <c r="T693" i="4"/>
  <c r="BP693" i="4" s="1"/>
  <c r="R693" i="4"/>
  <c r="BN693" i="4" s="1"/>
  <c r="G693" i="4"/>
  <c r="BC693" i="4" s="1"/>
  <c r="AE133" i="16"/>
  <c r="ID25" i="29"/>
  <c r="AE143" i="16"/>
  <c r="ID31" i="29"/>
  <c r="AE145" i="16"/>
  <c r="ID37" i="29"/>
  <c r="AF141" i="16"/>
  <c r="IE29" i="29"/>
  <c r="AH140" i="16"/>
  <c r="IG35" i="29"/>
  <c r="AE144" i="16"/>
  <c r="ID36" i="29"/>
  <c r="AF137" i="16"/>
  <c r="IE32" i="29"/>
  <c r="AE142" i="16"/>
  <c r="ID30" i="29"/>
  <c r="AE138" i="16"/>
  <c r="ID33" i="29"/>
  <c r="AG139" i="16"/>
  <c r="IF34" i="29"/>
  <c r="AG146" i="16"/>
  <c r="IF38" i="29"/>
  <c r="AF135" i="16"/>
  <c r="IE27" i="29"/>
  <c r="AE136" i="16"/>
  <c r="ID28" i="29"/>
  <c r="AH134" i="16"/>
  <c r="IG26" i="29"/>
  <c r="AM608" i="4" a="1"/>
  <c r="AM608" i="4" s="1"/>
  <c r="AF344" i="16" s="1"/>
  <c r="AP608" i="4" a="1"/>
  <c r="AP608" i="4" s="1"/>
  <c r="AF347" i="16" s="1"/>
  <c r="AY608" i="4" a="1"/>
  <c r="AY608" i="4" s="1"/>
  <c r="AF355" i="16" s="1"/>
  <c r="AV608" i="4" a="1"/>
  <c r="AV608" i="4" s="1"/>
  <c r="AF349" i="16" s="1"/>
  <c r="AR608" i="4" a="1"/>
  <c r="AR608" i="4" s="1"/>
  <c r="AF353" i="16" s="1"/>
  <c r="AX611" i="4" a="1"/>
  <c r="AX611" i="4" s="1"/>
  <c r="AI351" i="16" s="1"/>
  <c r="AS608" i="4" a="1"/>
  <c r="AS608" i="4" s="1"/>
  <c r="AF354" i="16" s="1"/>
  <c r="AW610" i="4" a="1"/>
  <c r="AW610" i="4" s="1"/>
  <c r="AH350" i="16" s="1"/>
  <c r="BA610" i="4" a="1"/>
  <c r="BA610" i="4" s="1"/>
  <c r="AH357" i="16" s="1"/>
  <c r="AZ608" i="4" a="1"/>
  <c r="AZ608" i="4" s="1"/>
  <c r="AF356" i="16" s="1"/>
  <c r="AN611" i="4" a="1"/>
  <c r="AN611" i="4" s="1"/>
  <c r="AI345" i="16" s="1"/>
  <c r="AQ609" i="4" a="1"/>
  <c r="AQ609" i="4" s="1"/>
  <c r="AG352" i="16" s="1"/>
  <c r="AU609" i="4" a="1"/>
  <c r="AU609" i="4" s="1"/>
  <c r="AG348" i="16" s="1"/>
  <c r="AO609" i="4" a="1"/>
  <c r="AO609" i="4" s="1"/>
  <c r="AG346" i="16" s="1"/>
  <c r="Q694" i="4" l="1"/>
  <c r="BM694" i="4" s="1"/>
  <c r="S694" i="4"/>
  <c r="BO694" i="4" s="1"/>
  <c r="G694" i="4"/>
  <c r="BC694" i="4" s="1"/>
  <c r="U695" i="4"/>
  <c r="BQ695" i="4" s="1"/>
  <c r="R694" i="4"/>
  <c r="BN694" i="4" s="1"/>
  <c r="J694" i="4"/>
  <c r="BF694" i="4" s="1"/>
  <c r="T694" i="4"/>
  <c r="BP694" i="4" s="1"/>
  <c r="M694" i="4"/>
  <c r="BI694" i="4" s="1"/>
  <c r="I694" i="4"/>
  <c r="BE694" i="4" s="1"/>
  <c r="L694" i="4"/>
  <c r="BH694" i="4" s="1"/>
  <c r="K694" i="4"/>
  <c r="BG694" i="4" s="1"/>
  <c r="H694" i="4"/>
  <c r="BD694" i="4" s="1"/>
  <c r="P694" i="4"/>
  <c r="BL694" i="4" s="1"/>
  <c r="O694" i="4"/>
  <c r="BK694" i="4" s="1"/>
  <c r="AG141" i="16"/>
  <c r="IF29" i="29"/>
  <c r="AI140" i="16"/>
  <c r="IH35" i="29"/>
  <c r="AF142" i="16"/>
  <c r="IE30" i="29"/>
  <c r="AF145" i="16"/>
  <c r="IE37" i="29"/>
  <c r="AI134" i="16"/>
  <c r="IH26" i="29"/>
  <c r="AF138" i="16"/>
  <c r="IE33" i="29"/>
  <c r="AH146" i="16"/>
  <c r="IG38" i="29"/>
  <c r="AG135" i="16"/>
  <c r="IF27" i="29"/>
  <c r="AF144" i="16"/>
  <c r="IE36" i="29"/>
  <c r="AF133" i="16"/>
  <c r="IE25" i="29"/>
  <c r="AH139" i="16"/>
  <c r="IG34" i="29"/>
  <c r="AG137" i="16"/>
  <c r="IF32" i="29"/>
  <c r="AF143" i="16"/>
  <c r="IE31" i="29"/>
  <c r="AF136" i="16"/>
  <c r="IE28" i="29"/>
  <c r="AM609" i="4" a="1"/>
  <c r="AM609" i="4" s="1"/>
  <c r="AG344" i="16" s="1"/>
  <c r="AP609" i="4" a="1"/>
  <c r="AP609" i="4" s="1"/>
  <c r="AG347" i="16" s="1"/>
  <c r="AY609" i="4" a="1"/>
  <c r="AY609" i="4" s="1"/>
  <c r="AG355" i="16" s="1"/>
  <c r="AX612" i="4" a="1"/>
  <c r="AX612" i="4" s="1"/>
  <c r="AJ351" i="16" s="1"/>
  <c r="AR609" i="4" a="1"/>
  <c r="AR609" i="4" s="1"/>
  <c r="AG353" i="16" s="1"/>
  <c r="AS609" i="4" a="1"/>
  <c r="AS609" i="4" s="1"/>
  <c r="AG354" i="16" s="1"/>
  <c r="AV609" i="4" a="1"/>
  <c r="AV609" i="4" s="1"/>
  <c r="AG349" i="16" s="1"/>
  <c r="AN612" i="4" a="1"/>
  <c r="AN612" i="4" s="1"/>
  <c r="AJ345" i="16" s="1"/>
  <c r="AO610" i="4" a="1"/>
  <c r="AO610" i="4" s="1"/>
  <c r="AH346" i="16" s="1"/>
  <c r="AZ609" i="4" a="1"/>
  <c r="AZ609" i="4" s="1"/>
  <c r="AG356" i="16" s="1"/>
  <c r="AW611" i="4" a="1"/>
  <c r="AW611" i="4" s="1"/>
  <c r="AI350" i="16" s="1"/>
  <c r="AU610" i="4" a="1"/>
  <c r="AU610" i="4" s="1"/>
  <c r="AH348" i="16" s="1"/>
  <c r="AQ610" i="4" a="1"/>
  <c r="AQ610" i="4" s="1"/>
  <c r="AH352" i="16" s="1"/>
  <c r="BA611" i="4" a="1"/>
  <c r="BA611" i="4" s="1"/>
  <c r="AI357" i="16" s="1"/>
  <c r="M695" i="4" l="1"/>
  <c r="BI695" i="4" s="1"/>
  <c r="T695" i="4"/>
  <c r="BP695" i="4" s="1"/>
  <c r="O695" i="4"/>
  <c r="BK695" i="4" s="1"/>
  <c r="J695" i="4"/>
  <c r="BF695" i="4" s="1"/>
  <c r="P695" i="4"/>
  <c r="BL695" i="4" s="1"/>
  <c r="R695" i="4"/>
  <c r="BN695" i="4" s="1"/>
  <c r="H695" i="4"/>
  <c r="BD695" i="4" s="1"/>
  <c r="U696" i="4"/>
  <c r="BQ696" i="4" s="1"/>
  <c r="K695" i="4"/>
  <c r="BG695" i="4" s="1"/>
  <c r="G695" i="4"/>
  <c r="BC695" i="4" s="1"/>
  <c r="L695" i="4"/>
  <c r="BH695" i="4" s="1"/>
  <c r="S695" i="4"/>
  <c r="BO695" i="4" s="1"/>
  <c r="I695" i="4"/>
  <c r="BE695" i="4" s="1"/>
  <c r="Q695" i="4"/>
  <c r="BM695" i="4" s="1"/>
  <c r="AH141" i="16"/>
  <c r="IG29" i="29"/>
  <c r="AG138" i="16"/>
  <c r="IF33" i="29"/>
  <c r="AH137" i="16"/>
  <c r="IG32" i="29"/>
  <c r="AG143" i="16"/>
  <c r="IF31" i="29"/>
  <c r="AG133" i="16"/>
  <c r="IF25" i="29"/>
  <c r="AI139" i="16"/>
  <c r="IH34" i="29"/>
  <c r="AG142" i="16"/>
  <c r="IF30" i="29"/>
  <c r="AG145" i="16"/>
  <c r="IF37" i="29"/>
  <c r="AH135" i="16"/>
  <c r="IG27" i="29"/>
  <c r="AJ140" i="16"/>
  <c r="II35" i="29"/>
  <c r="AI146" i="16"/>
  <c r="IH38" i="29"/>
  <c r="AG144" i="16"/>
  <c r="IF36" i="29"/>
  <c r="AJ134" i="16"/>
  <c r="II26" i="29"/>
  <c r="AG136" i="16"/>
  <c r="IF28" i="29"/>
  <c r="AM610" i="4" a="1"/>
  <c r="AM610" i="4" s="1"/>
  <c r="AH344" i="16" s="1"/>
  <c r="AP610" i="4" a="1"/>
  <c r="AP610" i="4" s="1"/>
  <c r="AH347" i="16" s="1"/>
  <c r="AY610" i="4" a="1"/>
  <c r="AY610" i="4" s="1"/>
  <c r="AH355" i="16" s="1"/>
  <c r="AR610" i="4" a="1"/>
  <c r="AR610" i="4" s="1"/>
  <c r="AH353" i="16" s="1"/>
  <c r="AS610" i="4" a="1"/>
  <c r="AS610" i="4" s="1"/>
  <c r="AH354" i="16" s="1"/>
  <c r="AV610" i="4" a="1"/>
  <c r="AV610" i="4" s="1"/>
  <c r="AH349" i="16" s="1"/>
  <c r="AX613" i="4" a="1"/>
  <c r="AX613" i="4" s="1"/>
  <c r="AK351" i="16" s="1"/>
  <c r="BA612" i="4" a="1"/>
  <c r="BA612" i="4" s="1"/>
  <c r="AJ357" i="16" s="1"/>
  <c r="AQ611" i="4" a="1"/>
  <c r="AQ611" i="4" s="1"/>
  <c r="AI352" i="16" s="1"/>
  <c r="AZ610" i="4" a="1"/>
  <c r="AZ610" i="4" s="1"/>
  <c r="AH356" i="16" s="1"/>
  <c r="AO611" i="4" a="1"/>
  <c r="AO611" i="4" s="1"/>
  <c r="AI346" i="16" s="1"/>
  <c r="AU611" i="4" a="1"/>
  <c r="AU611" i="4" s="1"/>
  <c r="AI348" i="16" s="1"/>
  <c r="AN613" i="4" a="1"/>
  <c r="AN613" i="4" s="1"/>
  <c r="AK345" i="16" s="1"/>
  <c r="AW612" i="4" a="1"/>
  <c r="AW612" i="4" s="1"/>
  <c r="AJ350" i="16" s="1"/>
  <c r="U697" i="4" l="1"/>
  <c r="BQ697" i="4" s="1"/>
  <c r="H696" i="4"/>
  <c r="BD696" i="4" s="1"/>
  <c r="Q696" i="4"/>
  <c r="BM696" i="4" s="1"/>
  <c r="R696" i="4"/>
  <c r="BN696" i="4" s="1"/>
  <c r="I696" i="4"/>
  <c r="BE696" i="4" s="1"/>
  <c r="P696" i="4"/>
  <c r="BL696" i="4" s="1"/>
  <c r="S696" i="4"/>
  <c r="BO696" i="4" s="1"/>
  <c r="J696" i="4"/>
  <c r="BF696" i="4" s="1"/>
  <c r="L696" i="4"/>
  <c r="BH696" i="4" s="1"/>
  <c r="O696" i="4"/>
  <c r="BK696" i="4" s="1"/>
  <c r="G696" i="4"/>
  <c r="BC696" i="4" s="1"/>
  <c r="T696" i="4"/>
  <c r="BP696" i="4" s="1"/>
  <c r="K696" i="4"/>
  <c r="BG696" i="4" s="1"/>
  <c r="M696" i="4"/>
  <c r="BI696" i="4" s="1"/>
  <c r="AH138" i="16"/>
  <c r="IG33" i="29"/>
  <c r="AH133" i="16"/>
  <c r="IG25" i="29"/>
  <c r="AK134" i="16"/>
  <c r="IJ26" i="29"/>
  <c r="AI135" i="16"/>
  <c r="IH27" i="29"/>
  <c r="AI137" i="16"/>
  <c r="IH32" i="29"/>
  <c r="AK140" i="16"/>
  <c r="IJ35" i="29"/>
  <c r="AH143" i="16"/>
  <c r="IG31" i="29"/>
  <c r="AH142" i="16"/>
  <c r="IG30" i="29"/>
  <c r="AH145" i="16"/>
  <c r="IG37" i="29"/>
  <c r="AJ139" i="16"/>
  <c r="II34" i="29"/>
  <c r="AI141" i="16"/>
  <c r="IH29" i="29"/>
  <c r="AH144" i="16"/>
  <c r="IG36" i="29"/>
  <c r="AJ146" i="16"/>
  <c r="II38" i="29"/>
  <c r="AH136" i="16"/>
  <c r="IG28" i="29"/>
  <c r="AM611" i="4" a="1"/>
  <c r="AM611" i="4" s="1"/>
  <c r="AI344" i="16" s="1"/>
  <c r="AP611" i="4" a="1"/>
  <c r="AP611" i="4" s="1"/>
  <c r="AI347" i="16" s="1"/>
  <c r="AY611" i="4" a="1"/>
  <c r="AY611" i="4" s="1"/>
  <c r="AI355" i="16" s="1"/>
  <c r="AR611" i="4" a="1"/>
  <c r="AR611" i="4" s="1"/>
  <c r="AI353" i="16" s="1"/>
  <c r="AX614" i="4" a="1"/>
  <c r="AX614" i="4" s="1"/>
  <c r="AL351" i="16" s="1"/>
  <c r="AV611" i="4" a="1"/>
  <c r="AV611" i="4" s="1"/>
  <c r="AI349" i="16" s="1"/>
  <c r="AS611" i="4" a="1"/>
  <c r="AS611" i="4" s="1"/>
  <c r="AI354" i="16" s="1"/>
  <c r="AO612" i="4" a="1"/>
  <c r="AO612" i="4" s="1"/>
  <c r="AJ346" i="16" s="1"/>
  <c r="AW613" i="4" a="1"/>
  <c r="AW613" i="4" s="1"/>
  <c r="AK350" i="16" s="1"/>
  <c r="AZ611" i="4" a="1"/>
  <c r="AZ611" i="4" s="1"/>
  <c r="AI356" i="16" s="1"/>
  <c r="AQ612" i="4" a="1"/>
  <c r="AQ612" i="4" s="1"/>
  <c r="AJ352" i="16" s="1"/>
  <c r="AU612" i="4" a="1"/>
  <c r="AU612" i="4" s="1"/>
  <c r="AJ348" i="16" s="1"/>
  <c r="BA613" i="4" a="1"/>
  <c r="BA613" i="4" s="1"/>
  <c r="AK357" i="16" s="1"/>
  <c r="AN614" i="4" a="1"/>
  <c r="AN614" i="4" s="1"/>
  <c r="AL345" i="16" s="1"/>
  <c r="J697" i="4" l="1"/>
  <c r="BF697" i="4" s="1"/>
  <c r="S697" i="4"/>
  <c r="BO697" i="4" s="1"/>
  <c r="M697" i="4"/>
  <c r="BI697" i="4" s="1"/>
  <c r="P697" i="4"/>
  <c r="BL697" i="4" s="1"/>
  <c r="K697" i="4"/>
  <c r="BG697" i="4" s="1"/>
  <c r="I697" i="4"/>
  <c r="BE697" i="4" s="1"/>
  <c r="T697" i="4"/>
  <c r="BP697" i="4" s="1"/>
  <c r="R697" i="4"/>
  <c r="BN697" i="4" s="1"/>
  <c r="G697" i="4"/>
  <c r="BC697" i="4" s="1"/>
  <c r="Q697" i="4"/>
  <c r="BM697" i="4" s="1"/>
  <c r="O697" i="4"/>
  <c r="BK697" i="4" s="1"/>
  <c r="H697" i="4"/>
  <c r="BD697" i="4" s="1"/>
  <c r="L697" i="4"/>
  <c r="BH697" i="4" s="1"/>
  <c r="U698" i="4"/>
  <c r="BQ698" i="4" s="1"/>
  <c r="AI143" i="16"/>
  <c r="IH31" i="29"/>
  <c r="AI133" i="16"/>
  <c r="IH25" i="29"/>
  <c r="AJ137" i="16"/>
  <c r="II32" i="29"/>
  <c r="AI138" i="16"/>
  <c r="IH33" i="29"/>
  <c r="AL140" i="16"/>
  <c r="IK35" i="29"/>
  <c r="AJ141" i="16"/>
  <c r="II29" i="29"/>
  <c r="AI145" i="16"/>
  <c r="IH37" i="29"/>
  <c r="AI142" i="16"/>
  <c r="IH30" i="29"/>
  <c r="AK139" i="16"/>
  <c r="IJ34" i="29"/>
  <c r="AI144" i="16"/>
  <c r="IH36" i="29"/>
  <c r="AL134" i="16"/>
  <c r="IK26" i="29"/>
  <c r="AJ135" i="16"/>
  <c r="II27" i="29"/>
  <c r="AK146" i="16"/>
  <c r="IJ38" i="29"/>
  <c r="AI136" i="16"/>
  <c r="IH28" i="29"/>
  <c r="AM612" i="4" a="1"/>
  <c r="AM612" i="4" s="1"/>
  <c r="AJ344" i="16" s="1"/>
  <c r="AP612" i="4" a="1"/>
  <c r="AP612" i="4" s="1"/>
  <c r="AJ347" i="16" s="1"/>
  <c r="AY612" i="4" a="1"/>
  <c r="AY612" i="4" s="1"/>
  <c r="AJ355" i="16" s="1"/>
  <c r="AV612" i="4" a="1"/>
  <c r="AV612" i="4" s="1"/>
  <c r="AJ349" i="16" s="1"/>
  <c r="AS612" i="4" a="1"/>
  <c r="AS612" i="4" s="1"/>
  <c r="AJ354" i="16" s="1"/>
  <c r="AR612" i="4" a="1"/>
  <c r="AR612" i="4" s="1"/>
  <c r="AJ353" i="16" s="1"/>
  <c r="AX615" i="4" a="1"/>
  <c r="AX615" i="4" s="1"/>
  <c r="AM351" i="16" s="1"/>
  <c r="AW614" i="4" a="1"/>
  <c r="AW614" i="4" s="1"/>
  <c r="AL350" i="16" s="1"/>
  <c r="AQ613" i="4" a="1"/>
  <c r="AQ613" i="4" s="1"/>
  <c r="AK352" i="16" s="1"/>
  <c r="AO613" i="4" a="1"/>
  <c r="AO613" i="4" s="1"/>
  <c r="AK346" i="16" s="1"/>
  <c r="AN615" i="4" a="1"/>
  <c r="AN615" i="4" s="1"/>
  <c r="AM345" i="16" s="1"/>
  <c r="BA614" i="4" a="1"/>
  <c r="BA614" i="4" s="1"/>
  <c r="AL357" i="16" s="1"/>
  <c r="AZ612" i="4" a="1"/>
  <c r="AZ612" i="4" s="1"/>
  <c r="AJ356" i="16" s="1"/>
  <c r="AU613" i="4" a="1"/>
  <c r="AU613" i="4" s="1"/>
  <c r="AK348" i="16" s="1"/>
  <c r="R698" i="4" l="1"/>
  <c r="BN698" i="4" s="1"/>
  <c r="T698" i="4"/>
  <c r="BP698" i="4" s="1"/>
  <c r="U699" i="4"/>
  <c r="BQ699" i="4" s="1"/>
  <c r="I698" i="4"/>
  <c r="BE698" i="4" s="1"/>
  <c r="L698" i="4"/>
  <c r="BH698" i="4" s="1"/>
  <c r="K698" i="4"/>
  <c r="BG698" i="4" s="1"/>
  <c r="H698" i="4"/>
  <c r="BD698" i="4" s="1"/>
  <c r="P698" i="4"/>
  <c r="BL698" i="4" s="1"/>
  <c r="O698" i="4"/>
  <c r="BK698" i="4" s="1"/>
  <c r="M698" i="4"/>
  <c r="BI698" i="4" s="1"/>
  <c r="Q698" i="4"/>
  <c r="BM698" i="4" s="1"/>
  <c r="S698" i="4"/>
  <c r="BO698" i="4" s="1"/>
  <c r="G698" i="4"/>
  <c r="BC698" i="4" s="1"/>
  <c r="J698" i="4"/>
  <c r="BF698" i="4" s="1"/>
  <c r="AL146" i="16"/>
  <c r="IK38" i="29"/>
  <c r="AJ133" i="16"/>
  <c r="II25" i="29"/>
  <c r="AJ142" i="16"/>
  <c r="II30" i="29"/>
  <c r="AM134" i="16"/>
  <c r="IL26" i="29"/>
  <c r="AK135" i="16"/>
  <c r="IJ27" i="29"/>
  <c r="AJ143" i="16"/>
  <c r="II31" i="29"/>
  <c r="AK141" i="16"/>
  <c r="IJ29" i="29"/>
  <c r="AJ138" i="16"/>
  <c r="II33" i="29"/>
  <c r="AJ144" i="16"/>
  <c r="II36" i="29"/>
  <c r="AK137" i="16"/>
  <c r="IJ32" i="29"/>
  <c r="AL139" i="16"/>
  <c r="IK34" i="29"/>
  <c r="AJ145" i="16"/>
  <c r="II37" i="29"/>
  <c r="AM140" i="16"/>
  <c r="IL35" i="29"/>
  <c r="AJ136" i="16"/>
  <c r="II28" i="29"/>
  <c r="AM613" i="4" a="1"/>
  <c r="AM613" i="4" s="1"/>
  <c r="AK344" i="16" s="1"/>
  <c r="AP613" i="4" a="1"/>
  <c r="AP613" i="4" s="1"/>
  <c r="AK347" i="16" s="1"/>
  <c r="AY613" i="4" a="1"/>
  <c r="AY613" i="4" s="1"/>
  <c r="AK355" i="16" s="1"/>
  <c r="AV613" i="4" a="1"/>
  <c r="AV613" i="4" s="1"/>
  <c r="AK349" i="16" s="1"/>
  <c r="AX616" i="4" a="1"/>
  <c r="AX616" i="4" s="1"/>
  <c r="AN351" i="16" s="1"/>
  <c r="AR613" i="4" a="1"/>
  <c r="AR613" i="4" s="1"/>
  <c r="AK353" i="16" s="1"/>
  <c r="AS613" i="4" a="1"/>
  <c r="AS613" i="4" s="1"/>
  <c r="AK354" i="16" s="1"/>
  <c r="AO614" i="4" a="1"/>
  <c r="AO614" i="4" s="1"/>
  <c r="AL346" i="16" s="1"/>
  <c r="BA615" i="4" a="1"/>
  <c r="BA615" i="4" s="1"/>
  <c r="AM357" i="16" s="1"/>
  <c r="AZ613" i="4" a="1"/>
  <c r="AZ613" i="4" s="1"/>
  <c r="AK356" i="16" s="1"/>
  <c r="AQ614" i="4" a="1"/>
  <c r="AQ614" i="4" s="1"/>
  <c r="AL352" i="16" s="1"/>
  <c r="AU614" i="4" a="1"/>
  <c r="AU614" i="4" s="1"/>
  <c r="AL348" i="16" s="1"/>
  <c r="AW615" i="4" a="1"/>
  <c r="AW615" i="4" s="1"/>
  <c r="AM350" i="16" s="1"/>
  <c r="AN616" i="4" a="1"/>
  <c r="AN616" i="4" s="1"/>
  <c r="AN345" i="16" s="1"/>
  <c r="P699" i="4" l="1"/>
  <c r="BL699" i="4" s="1"/>
  <c r="H699" i="4"/>
  <c r="BD699" i="4" s="1"/>
  <c r="J699" i="4"/>
  <c r="BF699" i="4" s="1"/>
  <c r="K699" i="4"/>
  <c r="BG699" i="4" s="1"/>
  <c r="G699" i="4"/>
  <c r="BC699" i="4" s="1"/>
  <c r="L699" i="4"/>
  <c r="BH699" i="4" s="1"/>
  <c r="S699" i="4"/>
  <c r="BO699" i="4" s="1"/>
  <c r="I699" i="4"/>
  <c r="BE699" i="4" s="1"/>
  <c r="Q699" i="4"/>
  <c r="BM699" i="4" s="1"/>
  <c r="U700" i="4"/>
  <c r="BQ700" i="4" s="1"/>
  <c r="M699" i="4"/>
  <c r="BI699" i="4" s="1"/>
  <c r="T699" i="4"/>
  <c r="BP699" i="4" s="1"/>
  <c r="O699" i="4"/>
  <c r="BK699" i="4" s="1"/>
  <c r="R699" i="4"/>
  <c r="BN699" i="4" s="1"/>
  <c r="AL137" i="16"/>
  <c r="IK32" i="29"/>
  <c r="AK133" i="16"/>
  <c r="IJ25" i="29"/>
  <c r="AK142" i="16"/>
  <c r="IJ30" i="29"/>
  <c r="AL141" i="16"/>
  <c r="IK29" i="29"/>
  <c r="AK145" i="16"/>
  <c r="IJ37" i="29"/>
  <c r="AN140" i="16"/>
  <c r="IM35" i="29"/>
  <c r="AK138" i="16"/>
  <c r="IJ33" i="29"/>
  <c r="AM146" i="16"/>
  <c r="IL38" i="29"/>
  <c r="AK144" i="16"/>
  <c r="IJ36" i="29"/>
  <c r="AN134" i="16"/>
  <c r="IM26" i="29"/>
  <c r="AL135" i="16"/>
  <c r="IK27" i="29"/>
  <c r="AM139" i="16"/>
  <c r="IL34" i="29"/>
  <c r="AK136" i="16"/>
  <c r="IJ28" i="29"/>
  <c r="AK143" i="16"/>
  <c r="IJ31" i="29"/>
  <c r="AM614" i="4" a="1"/>
  <c r="AM614" i="4" s="1"/>
  <c r="AL344" i="16" s="1"/>
  <c r="AP614" i="4" a="1"/>
  <c r="AP614" i="4" s="1"/>
  <c r="AL347" i="16" s="1"/>
  <c r="AY614" i="4" a="1"/>
  <c r="AY614" i="4" s="1"/>
  <c r="AL355" i="16" s="1"/>
  <c r="AR614" i="4" a="1"/>
  <c r="AR614" i="4" s="1"/>
  <c r="AL353" i="16" s="1"/>
  <c r="AV614" i="4" a="1"/>
  <c r="AV614" i="4" s="1"/>
  <c r="AL349" i="16" s="1"/>
  <c r="AS614" i="4" a="1"/>
  <c r="AS614" i="4" s="1"/>
  <c r="AL354" i="16" s="1"/>
  <c r="AX617" i="4" a="1"/>
  <c r="AX617" i="4" s="1"/>
  <c r="AO351" i="16" s="1"/>
  <c r="AQ615" i="4" a="1"/>
  <c r="AQ615" i="4" s="1"/>
  <c r="AM352" i="16" s="1"/>
  <c r="AZ614" i="4" a="1"/>
  <c r="AZ614" i="4" s="1"/>
  <c r="AL356" i="16" s="1"/>
  <c r="AN617" i="4" a="1"/>
  <c r="AN617" i="4" s="1"/>
  <c r="AO345" i="16" s="1"/>
  <c r="AW616" i="4" a="1"/>
  <c r="AW616" i="4" s="1"/>
  <c r="AN350" i="16" s="1"/>
  <c r="BA616" i="4" a="1"/>
  <c r="BA616" i="4" s="1"/>
  <c r="AN357" i="16" s="1"/>
  <c r="AU615" i="4" a="1"/>
  <c r="AU615" i="4" s="1"/>
  <c r="AM348" i="16" s="1"/>
  <c r="AO615" i="4" a="1"/>
  <c r="AO615" i="4" s="1"/>
  <c r="AM346" i="16" s="1"/>
  <c r="I700" i="4" l="1"/>
  <c r="BE700" i="4" s="1"/>
  <c r="S700" i="4"/>
  <c r="BO700" i="4" s="1"/>
  <c r="R700" i="4"/>
  <c r="BN700" i="4" s="1"/>
  <c r="L700" i="4"/>
  <c r="BH700" i="4" s="1"/>
  <c r="O700" i="4"/>
  <c r="BK700" i="4" s="1"/>
  <c r="G700" i="4"/>
  <c r="BC700" i="4" s="1"/>
  <c r="T700" i="4"/>
  <c r="BP700" i="4" s="1"/>
  <c r="K700" i="4"/>
  <c r="BG700" i="4" s="1"/>
  <c r="M700" i="4"/>
  <c r="BI700" i="4" s="1"/>
  <c r="J700" i="4"/>
  <c r="BF700" i="4" s="1"/>
  <c r="U701" i="4"/>
  <c r="BQ701" i="4" s="1"/>
  <c r="H700" i="4"/>
  <c r="BD700" i="4" s="1"/>
  <c r="Q700" i="4"/>
  <c r="BM700" i="4" s="1"/>
  <c r="P700" i="4"/>
  <c r="BL700" i="4" s="1"/>
  <c r="AO140" i="16"/>
  <c r="IN35" i="29"/>
  <c r="AL133" i="16"/>
  <c r="IK25" i="29"/>
  <c r="AL143" i="16"/>
  <c r="IK31" i="29"/>
  <c r="AN139" i="16"/>
  <c r="IM34" i="29"/>
  <c r="AL138" i="16"/>
  <c r="IK33" i="29"/>
  <c r="AO134" i="16"/>
  <c r="IN26" i="29"/>
  <c r="AL145" i="16"/>
  <c r="IK37" i="29"/>
  <c r="AN146" i="16"/>
  <c r="IM38" i="29"/>
  <c r="AL142" i="16"/>
  <c r="IK30" i="29"/>
  <c r="AL144" i="16"/>
  <c r="IK36" i="29"/>
  <c r="AM135" i="16"/>
  <c r="IL27" i="29"/>
  <c r="AM137" i="16"/>
  <c r="IL32" i="29"/>
  <c r="AM141" i="16"/>
  <c r="IL29" i="29"/>
  <c r="AL136" i="16"/>
  <c r="IK28" i="29"/>
  <c r="AM615" i="4" a="1"/>
  <c r="AM615" i="4" s="1"/>
  <c r="AM344" i="16" s="1"/>
  <c r="AP615" i="4" a="1"/>
  <c r="AP615" i="4" s="1"/>
  <c r="AM347" i="16" s="1"/>
  <c r="AY615" i="4" a="1"/>
  <c r="AY615" i="4" s="1"/>
  <c r="AM355" i="16" s="1"/>
  <c r="AX618" i="4" a="1"/>
  <c r="AX618" i="4" s="1"/>
  <c r="AP351" i="16" s="1"/>
  <c r="AS615" i="4" a="1"/>
  <c r="AS615" i="4" s="1"/>
  <c r="AM354" i="16" s="1"/>
  <c r="AV615" i="4" a="1"/>
  <c r="AV615" i="4" s="1"/>
  <c r="AM349" i="16" s="1"/>
  <c r="AR615" i="4" a="1"/>
  <c r="AR615" i="4" s="1"/>
  <c r="AM353" i="16" s="1"/>
  <c r="AN618" i="4" a="1"/>
  <c r="AN618" i="4" s="1"/>
  <c r="AP345" i="16" s="1"/>
  <c r="AZ615" i="4" a="1"/>
  <c r="AZ615" i="4" s="1"/>
  <c r="AM356" i="16" s="1"/>
  <c r="AW617" i="4" a="1"/>
  <c r="AW617" i="4" s="1"/>
  <c r="AO350" i="16" s="1"/>
  <c r="AO616" i="4" a="1"/>
  <c r="AO616" i="4" s="1"/>
  <c r="AN346" i="16" s="1"/>
  <c r="BA617" i="4" a="1"/>
  <c r="BA617" i="4" s="1"/>
  <c r="AO357" i="16" s="1"/>
  <c r="AQ616" i="4" a="1"/>
  <c r="AQ616" i="4" s="1"/>
  <c r="AN352" i="16" s="1"/>
  <c r="AU616" i="4" a="1"/>
  <c r="AU616" i="4" s="1"/>
  <c r="AN348" i="16" s="1"/>
  <c r="K701" i="4" l="1"/>
  <c r="BG701" i="4" s="1"/>
  <c r="T701" i="4"/>
  <c r="BP701" i="4" s="1"/>
  <c r="P701" i="4"/>
  <c r="BL701" i="4" s="1"/>
  <c r="G701" i="4"/>
  <c r="BC701" i="4" s="1"/>
  <c r="Q701" i="4"/>
  <c r="BM701" i="4" s="1"/>
  <c r="O701" i="4"/>
  <c r="BK701" i="4" s="1"/>
  <c r="H701" i="4"/>
  <c r="BD701" i="4" s="1"/>
  <c r="L701" i="4"/>
  <c r="BH701" i="4" s="1"/>
  <c r="U702" i="4"/>
  <c r="BQ702" i="4" s="1"/>
  <c r="R701" i="4"/>
  <c r="BN701" i="4" s="1"/>
  <c r="J701" i="4"/>
  <c r="BF701" i="4" s="1"/>
  <c r="S701" i="4"/>
  <c r="BO701" i="4" s="1"/>
  <c r="M701" i="4"/>
  <c r="BI701" i="4" s="1"/>
  <c r="I701" i="4"/>
  <c r="BE701" i="4" s="1"/>
  <c r="AM142" i="16"/>
  <c r="IL30" i="29"/>
  <c r="AM133" i="16"/>
  <c r="IL25" i="29"/>
  <c r="AM138" i="16"/>
  <c r="IL33" i="29"/>
  <c r="AN135" i="16"/>
  <c r="IM27" i="29"/>
  <c r="AM143" i="16"/>
  <c r="IL31" i="29"/>
  <c r="AP140" i="16"/>
  <c r="IO35" i="29"/>
  <c r="AN137" i="16"/>
  <c r="IM32" i="29"/>
  <c r="AM145" i="16"/>
  <c r="IL37" i="29"/>
  <c r="AO146" i="16"/>
  <c r="IN38" i="29"/>
  <c r="AM144" i="16"/>
  <c r="IL36" i="29"/>
  <c r="AP134" i="16"/>
  <c r="IO26" i="29"/>
  <c r="AO139" i="16"/>
  <c r="IN34" i="29"/>
  <c r="AN141" i="16"/>
  <c r="IM29" i="29"/>
  <c r="AM136" i="16"/>
  <c r="IL28" i="29"/>
  <c r="AM616" i="4" a="1"/>
  <c r="AM616" i="4" s="1"/>
  <c r="AN344" i="16" s="1"/>
  <c r="AP616" i="4" a="1"/>
  <c r="AP616" i="4" s="1"/>
  <c r="AN347" i="16" s="1"/>
  <c r="AY616" i="4" a="1"/>
  <c r="AY616" i="4" s="1"/>
  <c r="AN355" i="16" s="1"/>
  <c r="AV616" i="4" a="1"/>
  <c r="AV616" i="4" s="1"/>
  <c r="AN349" i="16" s="1"/>
  <c r="AR616" i="4" a="1"/>
  <c r="AR616" i="4" s="1"/>
  <c r="AN353" i="16" s="1"/>
  <c r="AS616" i="4" a="1"/>
  <c r="AS616" i="4" s="1"/>
  <c r="AN354" i="16" s="1"/>
  <c r="AX619" i="4" a="1"/>
  <c r="AX619" i="4" s="1"/>
  <c r="AQ351" i="16" s="1"/>
  <c r="AO617" i="4" a="1"/>
  <c r="AO617" i="4" s="1"/>
  <c r="AO346" i="16" s="1"/>
  <c r="AW618" i="4" a="1"/>
  <c r="AW618" i="4" s="1"/>
  <c r="AP350" i="16" s="1"/>
  <c r="AU617" i="4" a="1"/>
  <c r="AU617" i="4" s="1"/>
  <c r="AO348" i="16" s="1"/>
  <c r="AZ616" i="4" a="1"/>
  <c r="AZ616" i="4" s="1"/>
  <c r="AN356" i="16" s="1"/>
  <c r="AQ617" i="4" a="1"/>
  <c r="AQ617" i="4" s="1"/>
  <c r="AO352" i="16" s="1"/>
  <c r="AN619" i="4" a="1"/>
  <c r="AN619" i="4" s="1"/>
  <c r="AQ345" i="16" s="1"/>
  <c r="BA618" i="4" a="1"/>
  <c r="BA618" i="4" s="1"/>
  <c r="AP357" i="16" s="1"/>
  <c r="L702" i="4" l="1"/>
  <c r="BH702" i="4" s="1"/>
  <c r="H702" i="4"/>
  <c r="BD702" i="4" s="1"/>
  <c r="I702" i="4"/>
  <c r="BE702" i="4" s="1"/>
  <c r="O702" i="4"/>
  <c r="BK702" i="4" s="1"/>
  <c r="M702" i="4"/>
  <c r="BI702" i="4" s="1"/>
  <c r="Q702" i="4"/>
  <c r="BM702" i="4" s="1"/>
  <c r="S702" i="4"/>
  <c r="BO702" i="4" s="1"/>
  <c r="G702" i="4"/>
  <c r="BC702" i="4" s="1"/>
  <c r="J702" i="4"/>
  <c r="BF702" i="4" s="1"/>
  <c r="P702" i="4"/>
  <c r="BL702" i="4" s="1"/>
  <c r="R702" i="4"/>
  <c r="BN702" i="4" s="1"/>
  <c r="T702" i="4"/>
  <c r="BP702" i="4" s="1"/>
  <c r="U703" i="4"/>
  <c r="BQ703" i="4" s="1"/>
  <c r="K702" i="4"/>
  <c r="BG702" i="4" s="1"/>
  <c r="AN136" i="16"/>
  <c r="IM28" i="29"/>
  <c r="AN133" i="16"/>
  <c r="IM25" i="29"/>
  <c r="AO141" i="16"/>
  <c r="IN29" i="29"/>
  <c r="AN143" i="16"/>
  <c r="IM31" i="29"/>
  <c r="AN145" i="16"/>
  <c r="IM37" i="29"/>
  <c r="AN142" i="16"/>
  <c r="IM30" i="29"/>
  <c r="AP146" i="16"/>
  <c r="IO38" i="29"/>
  <c r="AO137" i="16"/>
  <c r="IN32" i="29"/>
  <c r="AN138" i="16"/>
  <c r="IM33" i="29"/>
  <c r="AP139" i="16"/>
  <c r="IO34" i="29"/>
  <c r="AO135" i="16"/>
  <c r="IN27" i="29"/>
  <c r="AN144" i="16"/>
  <c r="IM36" i="29"/>
  <c r="AQ134" i="16"/>
  <c r="IP26" i="29"/>
  <c r="AQ140" i="16"/>
  <c r="IP35" i="29"/>
  <c r="AM617" i="4" a="1"/>
  <c r="AM617" i="4" s="1"/>
  <c r="AO344" i="16" s="1"/>
  <c r="AP617" i="4" a="1"/>
  <c r="AP617" i="4" s="1"/>
  <c r="AO347" i="16" s="1"/>
  <c r="AY617" i="4" a="1"/>
  <c r="AY617" i="4" s="1"/>
  <c r="AO355" i="16" s="1"/>
  <c r="AR617" i="4" a="1"/>
  <c r="AR617" i="4" s="1"/>
  <c r="AO353" i="16" s="1"/>
  <c r="AS617" i="4" a="1"/>
  <c r="AS617" i="4" s="1"/>
  <c r="AO354" i="16" s="1"/>
  <c r="AX620" i="4" a="1"/>
  <c r="AX620" i="4" s="1"/>
  <c r="M368" i="16" s="1"/>
  <c r="AV617" i="4" a="1"/>
  <c r="AV617" i="4" s="1"/>
  <c r="AO349" i="16" s="1"/>
  <c r="BA619" i="4" a="1"/>
  <c r="BA619" i="4" s="1"/>
  <c r="AQ357" i="16" s="1"/>
  <c r="AN620" i="4" a="1"/>
  <c r="AN620" i="4" s="1"/>
  <c r="M362" i="16" s="1"/>
  <c r="AQ618" i="4" a="1"/>
  <c r="AQ618" i="4" s="1"/>
  <c r="AP352" i="16" s="1"/>
  <c r="AU618" i="4" a="1"/>
  <c r="AU618" i="4" s="1"/>
  <c r="AP348" i="16" s="1"/>
  <c r="AW619" i="4" a="1"/>
  <c r="AW619" i="4" s="1"/>
  <c r="AQ350" i="16" s="1"/>
  <c r="AZ617" i="4" a="1"/>
  <c r="AZ617" i="4" s="1"/>
  <c r="AO356" i="16" s="1"/>
  <c r="AO618" i="4" a="1"/>
  <c r="AO618" i="4" s="1"/>
  <c r="AP346" i="16" s="1"/>
  <c r="G703" i="4" l="1"/>
  <c r="BC703" i="4" s="1"/>
  <c r="S703" i="4"/>
  <c r="BO703" i="4" s="1"/>
  <c r="K703" i="4"/>
  <c r="BG703" i="4" s="1"/>
  <c r="Q703" i="4"/>
  <c r="BM703" i="4" s="1"/>
  <c r="U704" i="4"/>
  <c r="BQ704" i="4" s="1"/>
  <c r="M703" i="4"/>
  <c r="BI703" i="4" s="1"/>
  <c r="T703" i="4"/>
  <c r="BP703" i="4" s="1"/>
  <c r="O703" i="4"/>
  <c r="BK703" i="4" s="1"/>
  <c r="R703" i="4"/>
  <c r="BN703" i="4" s="1"/>
  <c r="I703" i="4"/>
  <c r="BE703" i="4" s="1"/>
  <c r="P703" i="4"/>
  <c r="BL703" i="4" s="1"/>
  <c r="H703" i="4"/>
  <c r="BD703" i="4" s="1"/>
  <c r="J703" i="4"/>
  <c r="BF703" i="4" s="1"/>
  <c r="L703" i="4"/>
  <c r="BH703" i="4" s="1"/>
  <c r="AO138" i="16"/>
  <c r="IN33" i="29"/>
  <c r="AQ139" i="16"/>
  <c r="IP34" i="29"/>
  <c r="M157" i="16"/>
  <c r="IQ35" i="29"/>
  <c r="AO133" i="16"/>
  <c r="IN25" i="29"/>
  <c r="AP137" i="16"/>
  <c r="IO32" i="29"/>
  <c r="AO143" i="16"/>
  <c r="IN31" i="29"/>
  <c r="AP141" i="16"/>
  <c r="IO29" i="29"/>
  <c r="M151" i="16"/>
  <c r="IQ26" i="29"/>
  <c r="AP135" i="16"/>
  <c r="IO27" i="29"/>
  <c r="AO142" i="16"/>
  <c r="IN30" i="29"/>
  <c r="AO144" i="16"/>
  <c r="IN36" i="29"/>
  <c r="AO145" i="16"/>
  <c r="IN37" i="29"/>
  <c r="AQ146" i="16"/>
  <c r="IP38" i="29"/>
  <c r="AO136" i="16"/>
  <c r="IN28" i="29"/>
  <c r="AM618" i="4" a="1"/>
  <c r="AM618" i="4" s="1"/>
  <c r="AP344" i="16" s="1"/>
  <c r="AP618" i="4" a="1"/>
  <c r="AP618" i="4" s="1"/>
  <c r="AP347" i="16" s="1"/>
  <c r="AY618" i="4" a="1"/>
  <c r="AY618" i="4" s="1"/>
  <c r="AP355" i="16" s="1"/>
  <c r="AS618" i="4" a="1"/>
  <c r="AS618" i="4" s="1"/>
  <c r="AP354" i="16" s="1"/>
  <c r="AX621" i="4" a="1"/>
  <c r="AX621" i="4" s="1"/>
  <c r="N368" i="16" s="1"/>
  <c r="AV618" i="4" a="1"/>
  <c r="AV618" i="4" s="1"/>
  <c r="AP349" i="16" s="1"/>
  <c r="AR618" i="4" a="1"/>
  <c r="AR618" i="4" s="1"/>
  <c r="AP353" i="16" s="1"/>
  <c r="AO619" i="4" a="1"/>
  <c r="AO619" i="4" s="1"/>
  <c r="AQ346" i="16" s="1"/>
  <c r="AW620" i="4" a="1"/>
  <c r="AW620" i="4" s="1"/>
  <c r="M367" i="16" s="1"/>
  <c r="AQ619" i="4" a="1"/>
  <c r="AQ619" i="4" s="1"/>
  <c r="AQ352" i="16" s="1"/>
  <c r="AZ618" i="4" a="1"/>
  <c r="AZ618" i="4" s="1"/>
  <c r="AP356" i="16" s="1"/>
  <c r="AU619" i="4" a="1"/>
  <c r="AU619" i="4" s="1"/>
  <c r="AQ348" i="16" s="1"/>
  <c r="AN621" i="4" a="1"/>
  <c r="AN621" i="4" s="1"/>
  <c r="N362" i="16" s="1"/>
  <c r="BA620" i="4" a="1"/>
  <c r="BA620" i="4" s="1"/>
  <c r="M374" i="16" s="1"/>
  <c r="O704" i="4" l="1"/>
  <c r="BK704" i="4" s="1"/>
  <c r="T704" i="4"/>
  <c r="BP704" i="4" s="1"/>
  <c r="L704" i="4"/>
  <c r="BH704" i="4" s="1"/>
  <c r="M704" i="4"/>
  <c r="BI704" i="4" s="1"/>
  <c r="J704" i="4"/>
  <c r="BF704" i="4" s="1"/>
  <c r="U705" i="4"/>
  <c r="BQ705" i="4" s="1"/>
  <c r="H704" i="4"/>
  <c r="BD704" i="4" s="1"/>
  <c r="Q704" i="4"/>
  <c r="BM704" i="4" s="1"/>
  <c r="P704" i="4"/>
  <c r="BL704" i="4" s="1"/>
  <c r="K704" i="4"/>
  <c r="BG704" i="4" s="1"/>
  <c r="I704" i="4"/>
  <c r="BE704" i="4" s="1"/>
  <c r="S704" i="4"/>
  <c r="BO704" i="4" s="1"/>
  <c r="R704" i="4"/>
  <c r="BN704" i="4" s="1"/>
  <c r="G704" i="4"/>
  <c r="BC704" i="4" s="1"/>
  <c r="AP136" i="16"/>
  <c r="IO28" i="29"/>
  <c r="AQ137" i="16"/>
  <c r="IP32" i="29"/>
  <c r="AP142" i="16"/>
  <c r="IO30" i="29"/>
  <c r="AP133" i="16"/>
  <c r="IO25" i="29"/>
  <c r="AP138" i="16"/>
  <c r="IO33" i="29"/>
  <c r="AP145" i="16"/>
  <c r="IO37" i="29"/>
  <c r="N157" i="16"/>
  <c r="IR35" i="29"/>
  <c r="AQ141" i="16"/>
  <c r="IP29" i="29"/>
  <c r="AP143" i="16"/>
  <c r="IO31" i="29"/>
  <c r="M156" i="16"/>
  <c r="IQ34" i="29"/>
  <c r="M163" i="16"/>
  <c r="IQ38" i="29"/>
  <c r="AQ135" i="16"/>
  <c r="IP27" i="29"/>
  <c r="AP144" i="16"/>
  <c r="IO36" i="29"/>
  <c r="N151" i="16"/>
  <c r="IR26" i="29"/>
  <c r="AM619" i="4" a="1"/>
  <c r="AM619" i="4" s="1"/>
  <c r="AQ344" i="16" s="1"/>
  <c r="AP619" i="4" a="1"/>
  <c r="AP619" i="4" s="1"/>
  <c r="AQ347" i="16" s="1"/>
  <c r="AY619" i="4" a="1"/>
  <c r="AY619" i="4" s="1"/>
  <c r="AQ355" i="16" s="1"/>
  <c r="AR619" i="4" a="1"/>
  <c r="AR619" i="4" s="1"/>
  <c r="AQ353" i="16" s="1"/>
  <c r="AX622" i="4" a="1"/>
  <c r="AX622" i="4" s="1"/>
  <c r="O368" i="16" s="1"/>
  <c r="AS619" i="4" a="1"/>
  <c r="AS619" i="4" s="1"/>
  <c r="AQ354" i="16" s="1"/>
  <c r="AV619" i="4" a="1"/>
  <c r="AV619" i="4" s="1"/>
  <c r="AQ349" i="16" s="1"/>
  <c r="AZ619" i="4" a="1"/>
  <c r="AZ619" i="4" s="1"/>
  <c r="AQ356" i="16" s="1"/>
  <c r="AN622" i="4" a="1"/>
  <c r="AN622" i="4" s="1"/>
  <c r="O362" i="16" s="1"/>
  <c r="AQ620" i="4" a="1"/>
  <c r="AQ620" i="4" s="1"/>
  <c r="M369" i="16" s="1"/>
  <c r="AU620" i="4" a="1"/>
  <c r="AU620" i="4" s="1"/>
  <c r="M365" i="16" s="1"/>
  <c r="AW621" i="4" a="1"/>
  <c r="AW621" i="4" s="1"/>
  <c r="N367" i="16" s="1"/>
  <c r="BA621" i="4" a="1"/>
  <c r="BA621" i="4" s="1"/>
  <c r="N374" i="16" s="1"/>
  <c r="AO620" i="4" a="1"/>
  <c r="AO620" i="4" s="1"/>
  <c r="M363" i="16" s="1"/>
  <c r="Q705" i="4" l="1"/>
  <c r="BM705" i="4" s="1"/>
  <c r="H705" i="4"/>
  <c r="BD705" i="4" s="1"/>
  <c r="G705" i="4"/>
  <c r="BC705" i="4" s="1"/>
  <c r="U706" i="4"/>
  <c r="BQ706" i="4" s="1"/>
  <c r="R705" i="4"/>
  <c r="BN705" i="4" s="1"/>
  <c r="J705" i="4"/>
  <c r="BF705" i="4" s="1"/>
  <c r="S705" i="4"/>
  <c r="BO705" i="4" s="1"/>
  <c r="M705" i="4"/>
  <c r="BI705" i="4" s="1"/>
  <c r="I705" i="4"/>
  <c r="BE705" i="4" s="1"/>
  <c r="L705" i="4"/>
  <c r="BH705" i="4" s="1"/>
  <c r="K705" i="4"/>
  <c r="BG705" i="4" s="1"/>
  <c r="T705" i="4"/>
  <c r="BP705" i="4" s="1"/>
  <c r="P705" i="4"/>
  <c r="BL705" i="4" s="1"/>
  <c r="O705" i="4"/>
  <c r="BK705" i="4" s="1"/>
  <c r="N156" i="16"/>
  <c r="IR34" i="29"/>
  <c r="AQ138" i="16"/>
  <c r="IP33" i="29"/>
  <c r="AQ143" i="16"/>
  <c r="IP31" i="29"/>
  <c r="M154" i="16"/>
  <c r="IQ32" i="29"/>
  <c r="AQ133" i="16"/>
  <c r="IP25" i="29"/>
  <c r="M158" i="16"/>
  <c r="IQ29" i="29"/>
  <c r="O157" i="16"/>
  <c r="IS35" i="29"/>
  <c r="AQ142" i="16"/>
  <c r="IP30" i="29"/>
  <c r="O151" i="16"/>
  <c r="IS26" i="29"/>
  <c r="M152" i="16"/>
  <c r="IQ27" i="29"/>
  <c r="AQ145" i="16"/>
  <c r="IP37" i="29"/>
  <c r="AQ144" i="16"/>
  <c r="IP36" i="29"/>
  <c r="N163" i="16"/>
  <c r="IR38" i="29"/>
  <c r="AQ136" i="16"/>
  <c r="IP28" i="29"/>
  <c r="AM620" i="4" a="1"/>
  <c r="AM620" i="4" s="1"/>
  <c r="M361" i="16" s="1"/>
  <c r="AP620" i="4" a="1"/>
  <c r="AP620" i="4" s="1"/>
  <c r="M364" i="16" s="1"/>
  <c r="AY620" i="4" a="1"/>
  <c r="AY620" i="4" s="1"/>
  <c r="M372" i="16" s="1"/>
  <c r="AS620" i="4" a="1"/>
  <c r="AS620" i="4" s="1"/>
  <c r="M371" i="16" s="1"/>
  <c r="AX623" i="4" a="1"/>
  <c r="AX623" i="4" s="1"/>
  <c r="P368" i="16" s="1"/>
  <c r="AV620" i="4" a="1"/>
  <c r="AV620" i="4" s="1"/>
  <c r="M366" i="16" s="1"/>
  <c r="AR620" i="4" a="1"/>
  <c r="AR620" i="4" s="1"/>
  <c r="M370" i="16" s="1"/>
  <c r="AQ621" i="4" a="1"/>
  <c r="AQ621" i="4" s="1"/>
  <c r="N369" i="16" s="1"/>
  <c r="AN623" i="4" a="1"/>
  <c r="AN623" i="4" s="1"/>
  <c r="P362" i="16" s="1"/>
  <c r="BA622" i="4" a="1"/>
  <c r="BA622" i="4" s="1"/>
  <c r="O374" i="16" s="1"/>
  <c r="AO621" i="4" a="1"/>
  <c r="AO621" i="4" s="1"/>
  <c r="N363" i="16" s="1"/>
  <c r="AW622" i="4" a="1"/>
  <c r="AW622" i="4" s="1"/>
  <c r="O367" i="16" s="1"/>
  <c r="AZ620" i="4" a="1"/>
  <c r="AZ620" i="4" s="1"/>
  <c r="M373" i="16" s="1"/>
  <c r="AU621" i="4" a="1"/>
  <c r="AU621" i="4" s="1"/>
  <c r="N365" i="16" s="1"/>
  <c r="M706" i="4" l="1"/>
  <c r="BI706" i="4" s="1"/>
  <c r="S706" i="4"/>
  <c r="BO706" i="4" s="1"/>
  <c r="O706" i="4"/>
  <c r="BK706" i="4" s="1"/>
  <c r="J706" i="4"/>
  <c r="BF706" i="4" s="1"/>
  <c r="P706" i="4"/>
  <c r="BL706" i="4" s="1"/>
  <c r="R706" i="4"/>
  <c r="BN706" i="4" s="1"/>
  <c r="T706" i="4"/>
  <c r="BP706" i="4" s="1"/>
  <c r="U707" i="4"/>
  <c r="BQ707" i="4" s="1"/>
  <c r="K706" i="4"/>
  <c r="BG706" i="4" s="1"/>
  <c r="G706" i="4"/>
  <c r="BC706" i="4" s="1"/>
  <c r="L706" i="4"/>
  <c r="BH706" i="4" s="1"/>
  <c r="H706" i="4"/>
  <c r="BD706" i="4" s="1"/>
  <c r="I706" i="4"/>
  <c r="BE706" i="4" s="1"/>
  <c r="Q706" i="4"/>
  <c r="BM706" i="4" s="1"/>
  <c r="O156" i="16"/>
  <c r="IS34" i="29"/>
  <c r="M159" i="16"/>
  <c r="IQ30" i="29"/>
  <c r="M150" i="16"/>
  <c r="IQ25" i="29"/>
  <c r="N152" i="16"/>
  <c r="IR27" i="29"/>
  <c r="P157" i="16"/>
  <c r="IT35" i="29"/>
  <c r="O163" i="16"/>
  <c r="IS38" i="29"/>
  <c r="P151" i="16"/>
  <c r="IT26" i="29"/>
  <c r="M160" i="16"/>
  <c r="IQ31" i="29"/>
  <c r="M155" i="16"/>
  <c r="IQ33" i="29"/>
  <c r="N154" i="16"/>
  <c r="IR32" i="29"/>
  <c r="M161" i="16"/>
  <c r="IQ36" i="29"/>
  <c r="N158" i="16"/>
  <c r="IR29" i="29"/>
  <c r="M162" i="16"/>
  <c r="IQ37" i="29"/>
  <c r="M153" i="16"/>
  <c r="IQ28" i="29"/>
  <c r="AM621" i="4" a="1"/>
  <c r="AM621" i="4" s="1"/>
  <c r="N361" i="16" s="1"/>
  <c r="AP621" i="4" a="1"/>
  <c r="AP621" i="4" s="1"/>
  <c r="N364" i="16" s="1"/>
  <c r="AY621" i="4" a="1"/>
  <c r="AY621" i="4" s="1"/>
  <c r="N372" i="16" s="1"/>
  <c r="AS621" i="4" a="1"/>
  <c r="AS621" i="4" s="1"/>
  <c r="N371" i="16" s="1"/>
  <c r="AR621" i="4" a="1"/>
  <c r="AR621" i="4" s="1"/>
  <c r="N370" i="16" s="1"/>
  <c r="AX624" i="4" a="1"/>
  <c r="AX624" i="4" s="1"/>
  <c r="Q368" i="16" s="1"/>
  <c r="AV621" i="4" a="1"/>
  <c r="AV621" i="4" s="1"/>
  <c r="N366" i="16" s="1"/>
  <c r="AO622" i="4" a="1"/>
  <c r="AO622" i="4" s="1"/>
  <c r="O363" i="16" s="1"/>
  <c r="AZ621" i="4" a="1"/>
  <c r="AZ621" i="4" s="1"/>
  <c r="N373" i="16" s="1"/>
  <c r="AU622" i="4" a="1"/>
  <c r="AU622" i="4" s="1"/>
  <c r="O365" i="16" s="1"/>
  <c r="BA623" i="4" a="1"/>
  <c r="BA623" i="4" s="1"/>
  <c r="P374" i="16" s="1"/>
  <c r="AW623" i="4" a="1"/>
  <c r="AW623" i="4" s="1"/>
  <c r="P367" i="16" s="1"/>
  <c r="AN624" i="4" a="1"/>
  <c r="AN624" i="4" s="1"/>
  <c r="Q362" i="16" s="1"/>
  <c r="AQ622" i="4" a="1"/>
  <c r="AQ622" i="4" s="1"/>
  <c r="O369" i="16" s="1"/>
  <c r="U708" i="4" l="1"/>
  <c r="BQ708" i="4" s="1"/>
  <c r="T707" i="4"/>
  <c r="BP707" i="4" s="1"/>
  <c r="Q707" i="4"/>
  <c r="BM707" i="4" s="1"/>
  <c r="R707" i="4"/>
  <c r="BN707" i="4" s="1"/>
  <c r="I707" i="4"/>
  <c r="BE707" i="4" s="1"/>
  <c r="P707" i="4"/>
  <c r="BL707" i="4" s="1"/>
  <c r="H707" i="4"/>
  <c r="BD707" i="4" s="1"/>
  <c r="J707" i="4"/>
  <c r="BF707" i="4" s="1"/>
  <c r="L707" i="4"/>
  <c r="BH707" i="4" s="1"/>
  <c r="O707" i="4"/>
  <c r="BK707" i="4" s="1"/>
  <c r="G707" i="4"/>
  <c r="BC707" i="4" s="1"/>
  <c r="S707" i="4"/>
  <c r="BO707" i="4" s="1"/>
  <c r="K707" i="4"/>
  <c r="BG707" i="4" s="1"/>
  <c r="M707" i="4"/>
  <c r="BI707" i="4" s="1"/>
  <c r="N155" i="16"/>
  <c r="IR33" i="29"/>
  <c r="P163" i="16"/>
  <c r="IT38" i="29"/>
  <c r="N150" i="16"/>
  <c r="IR25" i="29"/>
  <c r="Q157" i="16"/>
  <c r="IU35" i="29"/>
  <c r="N159" i="16"/>
  <c r="IR30" i="29"/>
  <c r="N160" i="16"/>
  <c r="IR31" i="29"/>
  <c r="P156" i="16"/>
  <c r="IT34" i="29"/>
  <c r="N162" i="16"/>
  <c r="IR37" i="29"/>
  <c r="O158" i="16"/>
  <c r="IS29" i="29"/>
  <c r="O152" i="16"/>
  <c r="IS27" i="29"/>
  <c r="N161" i="16"/>
  <c r="IR36" i="29"/>
  <c r="N153" i="16"/>
  <c r="IR28" i="29"/>
  <c r="O154" i="16"/>
  <c r="IS32" i="29"/>
  <c r="Q151" i="16"/>
  <c r="IU26" i="29"/>
  <c r="AM622" i="4" a="1"/>
  <c r="AM622" i="4" s="1"/>
  <c r="O361" i="16" s="1"/>
  <c r="AP622" i="4" a="1"/>
  <c r="AP622" i="4" s="1"/>
  <c r="O364" i="16" s="1"/>
  <c r="AY622" i="4" a="1"/>
  <c r="AY622" i="4" s="1"/>
  <c r="O372" i="16" s="1"/>
  <c r="AX625" i="4" a="1"/>
  <c r="AX625" i="4" s="1"/>
  <c r="R368" i="16" s="1"/>
  <c r="AR622" i="4" a="1"/>
  <c r="AR622" i="4" s="1"/>
  <c r="O370" i="16" s="1"/>
  <c r="AV622" i="4" a="1"/>
  <c r="AV622" i="4" s="1"/>
  <c r="O366" i="16" s="1"/>
  <c r="AS622" i="4" a="1"/>
  <c r="AS622" i="4" s="1"/>
  <c r="O371" i="16" s="1"/>
  <c r="AU623" i="4" a="1"/>
  <c r="AU623" i="4" s="1"/>
  <c r="P365" i="16" s="1"/>
  <c r="AZ622" i="4" a="1"/>
  <c r="AZ622" i="4" s="1"/>
  <c r="O373" i="16" s="1"/>
  <c r="AW624" i="4" a="1"/>
  <c r="AW624" i="4" s="1"/>
  <c r="Q367" i="16" s="1"/>
  <c r="AQ623" i="4" a="1"/>
  <c r="AQ623" i="4" s="1"/>
  <c r="P369" i="16" s="1"/>
  <c r="AO623" i="4" a="1"/>
  <c r="AO623" i="4" s="1"/>
  <c r="P363" i="16" s="1"/>
  <c r="BA624" i="4" a="1"/>
  <c r="BA624" i="4" s="1"/>
  <c r="Q374" i="16" s="1"/>
  <c r="AN625" i="4" a="1"/>
  <c r="AN625" i="4" s="1"/>
  <c r="R362" i="16" s="1"/>
  <c r="J708" i="4" l="1"/>
  <c r="BF708" i="4" s="1"/>
  <c r="H708" i="4"/>
  <c r="BD708" i="4" s="1"/>
  <c r="M708" i="4"/>
  <c r="BI708" i="4" s="1"/>
  <c r="P708" i="4"/>
  <c r="BL708" i="4" s="1"/>
  <c r="K708" i="4"/>
  <c r="BG708" i="4" s="1"/>
  <c r="I708" i="4"/>
  <c r="BE708" i="4" s="1"/>
  <c r="S708" i="4"/>
  <c r="BO708" i="4" s="1"/>
  <c r="R708" i="4"/>
  <c r="BN708" i="4" s="1"/>
  <c r="G708" i="4"/>
  <c r="BC708" i="4" s="1"/>
  <c r="Q708" i="4"/>
  <c r="BM708" i="4" s="1"/>
  <c r="O708" i="4"/>
  <c r="BK708" i="4" s="1"/>
  <c r="T708" i="4"/>
  <c r="BP708" i="4" s="1"/>
  <c r="L708" i="4"/>
  <c r="BH708" i="4" s="1"/>
  <c r="U709" i="4"/>
  <c r="BQ709" i="4" s="1"/>
  <c r="O160" i="16"/>
  <c r="IS31" i="29"/>
  <c r="P152" i="16"/>
  <c r="IT27" i="29"/>
  <c r="O155" i="16"/>
  <c r="IS33" i="29"/>
  <c r="O150" i="16"/>
  <c r="IS25" i="29"/>
  <c r="O159" i="16"/>
  <c r="IS30" i="29"/>
  <c r="P158" i="16"/>
  <c r="IT29" i="29"/>
  <c r="R157" i="16"/>
  <c r="IV35" i="29"/>
  <c r="O162" i="16"/>
  <c r="IS37" i="29"/>
  <c r="P154" i="16"/>
  <c r="IT32" i="29"/>
  <c r="O161" i="16"/>
  <c r="IS36" i="29"/>
  <c r="Q163" i="16"/>
  <c r="IU38" i="29"/>
  <c r="O153" i="16"/>
  <c r="IS28" i="29"/>
  <c r="Q156" i="16"/>
  <c r="IU34" i="29"/>
  <c r="R151" i="16"/>
  <c r="IV26" i="29"/>
  <c r="AM623" i="4" a="1"/>
  <c r="AM623" i="4" s="1"/>
  <c r="P361" i="16" s="1"/>
  <c r="AP623" i="4" a="1"/>
  <c r="AP623" i="4" s="1"/>
  <c r="P364" i="16" s="1"/>
  <c r="AY623" i="4" a="1"/>
  <c r="AY623" i="4" s="1"/>
  <c r="P372" i="16" s="1"/>
  <c r="AS623" i="4" a="1"/>
  <c r="AS623" i="4" s="1"/>
  <c r="P371" i="16" s="1"/>
  <c r="AV623" i="4" a="1"/>
  <c r="AV623" i="4" s="1"/>
  <c r="P366" i="16" s="1"/>
  <c r="AX626" i="4" a="1"/>
  <c r="AX626" i="4" s="1"/>
  <c r="S368" i="16" s="1"/>
  <c r="AR623" i="4" a="1"/>
  <c r="AR623" i="4" s="1"/>
  <c r="P370" i="16" s="1"/>
  <c r="AZ623" i="4" a="1"/>
  <c r="AZ623" i="4" s="1"/>
  <c r="P373" i="16" s="1"/>
  <c r="AO624" i="4" a="1"/>
  <c r="AO624" i="4" s="1"/>
  <c r="Q363" i="16" s="1"/>
  <c r="AW625" i="4" a="1"/>
  <c r="AW625" i="4" s="1"/>
  <c r="R367" i="16" s="1"/>
  <c r="AU624" i="4" a="1"/>
  <c r="AU624" i="4" s="1"/>
  <c r="Q365" i="16" s="1"/>
  <c r="AQ624" i="4" a="1"/>
  <c r="AQ624" i="4" s="1"/>
  <c r="Q369" i="16" s="1"/>
  <c r="AN626" i="4" a="1"/>
  <c r="AN626" i="4" s="1"/>
  <c r="S362" i="16" s="1"/>
  <c r="BA625" i="4" a="1"/>
  <c r="BA625" i="4" s="1"/>
  <c r="R374" i="16" s="1"/>
  <c r="R709" i="4" l="1"/>
  <c r="BN709" i="4" s="1"/>
  <c r="S709" i="4"/>
  <c r="BO709" i="4" s="1"/>
  <c r="U710" i="4"/>
  <c r="BQ710" i="4" s="1"/>
  <c r="I709" i="4"/>
  <c r="BE709" i="4" s="1"/>
  <c r="L709" i="4"/>
  <c r="BH709" i="4" s="1"/>
  <c r="K709" i="4"/>
  <c r="BG709" i="4" s="1"/>
  <c r="T709" i="4"/>
  <c r="BP709" i="4" s="1"/>
  <c r="P709" i="4"/>
  <c r="BL709" i="4" s="1"/>
  <c r="O709" i="4"/>
  <c r="BK709" i="4" s="1"/>
  <c r="M709" i="4"/>
  <c r="BI709" i="4" s="1"/>
  <c r="Q709" i="4"/>
  <c r="BM709" i="4" s="1"/>
  <c r="H709" i="4"/>
  <c r="BD709" i="4" s="1"/>
  <c r="G709" i="4"/>
  <c r="BC709" i="4" s="1"/>
  <c r="J709" i="4"/>
  <c r="BF709" i="4" s="1"/>
  <c r="P159" i="16"/>
  <c r="IT30" i="29"/>
  <c r="Q158" i="16"/>
  <c r="IU29" i="29"/>
  <c r="P150" i="16"/>
  <c r="IT25" i="29"/>
  <c r="S157" i="16"/>
  <c r="IW35" i="29"/>
  <c r="Q154" i="16"/>
  <c r="IU32" i="29"/>
  <c r="P155" i="16"/>
  <c r="IT33" i="29"/>
  <c r="R163" i="16"/>
  <c r="IV38" i="29"/>
  <c r="Q152" i="16"/>
  <c r="IU27" i="29"/>
  <c r="R156" i="16"/>
  <c r="IV34" i="29"/>
  <c r="P160" i="16"/>
  <c r="IT31" i="29"/>
  <c r="P162" i="16"/>
  <c r="IT37" i="29"/>
  <c r="P161" i="16"/>
  <c r="IT36" i="29"/>
  <c r="P153" i="16"/>
  <c r="IT28" i="29"/>
  <c r="S151" i="16"/>
  <c r="IW26" i="29"/>
  <c r="AM624" i="4" a="1"/>
  <c r="AM624" i="4" s="1"/>
  <c r="Q361" i="16" s="1"/>
  <c r="AP624" i="4" a="1"/>
  <c r="AP624" i="4" s="1"/>
  <c r="Q364" i="16" s="1"/>
  <c r="AY624" i="4" a="1"/>
  <c r="AY624" i="4" s="1"/>
  <c r="Q372" i="16" s="1"/>
  <c r="AX627" i="4" a="1"/>
  <c r="AX627" i="4" s="1"/>
  <c r="T368" i="16" s="1"/>
  <c r="AV624" i="4" a="1"/>
  <c r="AV624" i="4" s="1"/>
  <c r="Q366" i="16" s="1"/>
  <c r="AR624" i="4" a="1"/>
  <c r="AR624" i="4" s="1"/>
  <c r="Q370" i="16" s="1"/>
  <c r="AS624" i="4" a="1"/>
  <c r="AS624" i="4" s="1"/>
  <c r="Q371" i="16" s="1"/>
  <c r="AN627" i="4" a="1"/>
  <c r="AN627" i="4" s="1"/>
  <c r="T362" i="16" s="1"/>
  <c r="AW626" i="4" a="1"/>
  <c r="AW626" i="4" s="1"/>
  <c r="S367" i="16" s="1"/>
  <c r="AQ625" i="4" a="1"/>
  <c r="AQ625" i="4" s="1"/>
  <c r="R369" i="16" s="1"/>
  <c r="AO625" i="4" a="1"/>
  <c r="AO625" i="4" s="1"/>
  <c r="R363" i="16" s="1"/>
  <c r="BA626" i="4" a="1"/>
  <c r="BA626" i="4" s="1"/>
  <c r="S374" i="16" s="1"/>
  <c r="AU625" i="4" a="1"/>
  <c r="AU625" i="4" s="1"/>
  <c r="R365" i="16" s="1"/>
  <c r="AZ624" i="4" a="1"/>
  <c r="AZ624" i="4" s="1"/>
  <c r="Q373" i="16" s="1"/>
  <c r="P710" i="4" l="1"/>
  <c r="BL710" i="4" s="1"/>
  <c r="T710" i="4"/>
  <c r="BP710" i="4" s="1"/>
  <c r="J710" i="4"/>
  <c r="BF710" i="4" s="1"/>
  <c r="K710" i="4"/>
  <c r="BG710" i="4" s="1"/>
  <c r="G710" i="4"/>
  <c r="BC710" i="4" s="1"/>
  <c r="L710" i="4"/>
  <c r="BH710" i="4" s="1"/>
  <c r="H710" i="4"/>
  <c r="BD710" i="4" s="1"/>
  <c r="I710" i="4"/>
  <c r="BE710" i="4" s="1"/>
  <c r="Q710" i="4"/>
  <c r="BM710" i="4" s="1"/>
  <c r="U711" i="4"/>
  <c r="BQ711" i="4" s="1"/>
  <c r="M710" i="4"/>
  <c r="BI710" i="4" s="1"/>
  <c r="S710" i="4"/>
  <c r="BO710" i="4" s="1"/>
  <c r="O710" i="4"/>
  <c r="BK710" i="4" s="1"/>
  <c r="R710" i="4"/>
  <c r="BN710" i="4" s="1"/>
  <c r="Q150" i="16"/>
  <c r="IU25" i="29"/>
  <c r="R152" i="16"/>
  <c r="IV27" i="29"/>
  <c r="Q155" i="16"/>
  <c r="IU33" i="29"/>
  <c r="R158" i="16"/>
  <c r="IV29" i="29"/>
  <c r="Q160" i="16"/>
  <c r="IU31" i="29"/>
  <c r="S156" i="16"/>
  <c r="IW34" i="29"/>
  <c r="T157" i="16"/>
  <c r="IX35" i="29"/>
  <c r="S163" i="16"/>
  <c r="IW38" i="29"/>
  <c r="Q162" i="16"/>
  <c r="IU37" i="29"/>
  <c r="Q161" i="16"/>
  <c r="IU36" i="29"/>
  <c r="T151" i="16"/>
  <c r="IX26" i="29"/>
  <c r="Q153" i="16"/>
  <c r="IU28" i="29"/>
  <c r="Q159" i="16"/>
  <c r="IU30" i="29"/>
  <c r="R154" i="16"/>
  <c r="IV32" i="29"/>
  <c r="AM625" i="4" a="1"/>
  <c r="AM625" i="4" s="1"/>
  <c r="R361" i="16" s="1"/>
  <c r="AP625" i="4" a="1"/>
  <c r="AP625" i="4" s="1"/>
  <c r="R364" i="16" s="1"/>
  <c r="AY625" i="4" a="1"/>
  <c r="AY625" i="4" s="1"/>
  <c r="R372" i="16" s="1"/>
  <c r="AR625" i="4" a="1"/>
  <c r="AR625" i="4" s="1"/>
  <c r="R370" i="16" s="1"/>
  <c r="AV625" i="4" a="1"/>
  <c r="AV625" i="4" s="1"/>
  <c r="R366" i="16" s="1"/>
  <c r="AS625" i="4" a="1"/>
  <c r="AS625" i="4" s="1"/>
  <c r="R371" i="16" s="1"/>
  <c r="AX628" i="4" a="1"/>
  <c r="AX628" i="4" s="1"/>
  <c r="U368" i="16" s="1"/>
  <c r="AQ626" i="4" a="1"/>
  <c r="AQ626" i="4" s="1"/>
  <c r="S369" i="16" s="1"/>
  <c r="AW627" i="4" a="1"/>
  <c r="AW627" i="4" s="1"/>
  <c r="T367" i="16" s="1"/>
  <c r="AZ625" i="4" a="1"/>
  <c r="AZ625" i="4" s="1"/>
  <c r="R373" i="16" s="1"/>
  <c r="AU626" i="4" a="1"/>
  <c r="AU626" i="4" s="1"/>
  <c r="S365" i="16" s="1"/>
  <c r="BA627" i="4" a="1"/>
  <c r="BA627" i="4" s="1"/>
  <c r="T374" i="16" s="1"/>
  <c r="AO626" i="4" a="1"/>
  <c r="AO626" i="4" s="1"/>
  <c r="S363" i="16" s="1"/>
  <c r="AN628" i="4" a="1"/>
  <c r="AN628" i="4" s="1"/>
  <c r="U362" i="16" s="1"/>
  <c r="I711" i="4" l="1"/>
  <c r="BE711" i="4" s="1"/>
  <c r="H711" i="4"/>
  <c r="BD711" i="4" s="1"/>
  <c r="R711" i="4"/>
  <c r="BN711" i="4" s="1"/>
  <c r="L711" i="4"/>
  <c r="BH711" i="4" s="1"/>
  <c r="O711" i="4"/>
  <c r="BK711" i="4" s="1"/>
  <c r="G711" i="4"/>
  <c r="BC711" i="4" s="1"/>
  <c r="S711" i="4"/>
  <c r="BO711" i="4" s="1"/>
  <c r="K711" i="4"/>
  <c r="BG711" i="4" s="1"/>
  <c r="M711" i="4"/>
  <c r="BI711" i="4" s="1"/>
  <c r="J711" i="4"/>
  <c r="BF711" i="4" s="1"/>
  <c r="U712" i="4"/>
  <c r="BQ712" i="4" s="1"/>
  <c r="T711" i="4"/>
  <c r="BP711" i="4" s="1"/>
  <c r="Q711" i="4"/>
  <c r="BM711" i="4" s="1"/>
  <c r="P711" i="4"/>
  <c r="BL711" i="4" s="1"/>
  <c r="U157" i="16"/>
  <c r="IY35" i="29"/>
  <c r="T163" i="16"/>
  <c r="IX38" i="29"/>
  <c r="S154" i="16"/>
  <c r="IW32" i="29"/>
  <c r="R160" i="16"/>
  <c r="IV31" i="29"/>
  <c r="R150" i="16"/>
  <c r="IV25" i="29"/>
  <c r="R155" i="16"/>
  <c r="IV33" i="29"/>
  <c r="T156" i="16"/>
  <c r="IX34" i="29"/>
  <c r="U151" i="16"/>
  <c r="IY26" i="29"/>
  <c r="R162" i="16"/>
  <c r="IV37" i="29"/>
  <c r="R159" i="16"/>
  <c r="IV30" i="29"/>
  <c r="S158" i="16"/>
  <c r="IW29" i="29"/>
  <c r="R161" i="16"/>
  <c r="IV36" i="29"/>
  <c r="S152" i="16"/>
  <c r="IW27" i="29"/>
  <c r="R153" i="16"/>
  <c r="IV28" i="29"/>
  <c r="AM626" i="4" a="1"/>
  <c r="AM626" i="4" s="1"/>
  <c r="S361" i="16" s="1"/>
  <c r="AP626" i="4" a="1"/>
  <c r="AP626" i="4" s="1"/>
  <c r="S364" i="16" s="1"/>
  <c r="AY626" i="4" a="1"/>
  <c r="AY626" i="4" s="1"/>
  <c r="S372" i="16" s="1"/>
  <c r="AX629" i="4" a="1"/>
  <c r="AX629" i="4" s="1"/>
  <c r="V368" i="16" s="1"/>
  <c r="AR626" i="4" a="1"/>
  <c r="AR626" i="4" s="1"/>
  <c r="S370" i="16" s="1"/>
  <c r="AS626" i="4" a="1"/>
  <c r="AS626" i="4" s="1"/>
  <c r="S371" i="16" s="1"/>
  <c r="AV626" i="4" a="1"/>
  <c r="AV626" i="4" s="1"/>
  <c r="S366" i="16" s="1"/>
  <c r="AN629" i="4" a="1"/>
  <c r="AN629" i="4" s="1"/>
  <c r="V362" i="16" s="1"/>
  <c r="AO627" i="4" a="1"/>
  <c r="AO627" i="4" s="1"/>
  <c r="T363" i="16" s="1"/>
  <c r="BA628" i="4" a="1"/>
  <c r="BA628" i="4" s="1"/>
  <c r="U374" i="16" s="1"/>
  <c r="AU627" i="4" a="1"/>
  <c r="AU627" i="4" s="1"/>
  <c r="T365" i="16" s="1"/>
  <c r="AW628" i="4" a="1"/>
  <c r="AW628" i="4" s="1"/>
  <c r="U367" i="16" s="1"/>
  <c r="AZ626" i="4" a="1"/>
  <c r="AZ626" i="4" s="1"/>
  <c r="S373" i="16" s="1"/>
  <c r="AQ627" i="4" a="1"/>
  <c r="AQ627" i="4" s="1"/>
  <c r="T369" i="16" s="1"/>
  <c r="K712" i="4" l="1"/>
  <c r="BG712" i="4" s="1"/>
  <c r="S712" i="4"/>
  <c r="BO712" i="4" s="1"/>
  <c r="P712" i="4"/>
  <c r="BL712" i="4" s="1"/>
  <c r="G712" i="4"/>
  <c r="BC712" i="4" s="1"/>
  <c r="Q712" i="4"/>
  <c r="BM712" i="4" s="1"/>
  <c r="O712" i="4"/>
  <c r="BK712" i="4" s="1"/>
  <c r="T712" i="4"/>
  <c r="BP712" i="4" s="1"/>
  <c r="L712" i="4"/>
  <c r="BH712" i="4" s="1"/>
  <c r="U713" i="4"/>
  <c r="BQ713" i="4" s="1"/>
  <c r="R712" i="4"/>
  <c r="BN712" i="4" s="1"/>
  <c r="J712" i="4"/>
  <c r="BF712" i="4" s="1"/>
  <c r="H712" i="4"/>
  <c r="BD712" i="4" s="1"/>
  <c r="M712" i="4"/>
  <c r="BI712" i="4" s="1"/>
  <c r="I712" i="4"/>
  <c r="BE712" i="4" s="1"/>
  <c r="S150" i="16"/>
  <c r="IW25" i="29"/>
  <c r="T154" i="16"/>
  <c r="IX32" i="29"/>
  <c r="U156" i="16"/>
  <c r="IY34" i="29"/>
  <c r="S160" i="16"/>
  <c r="IW31" i="29"/>
  <c r="U163" i="16"/>
  <c r="IY38" i="29"/>
  <c r="S159" i="16"/>
  <c r="IW30" i="29"/>
  <c r="T152" i="16"/>
  <c r="IX27" i="29"/>
  <c r="V157" i="16"/>
  <c r="IZ35" i="29"/>
  <c r="T158" i="16"/>
  <c r="IX29" i="29"/>
  <c r="S161" i="16"/>
  <c r="IW36" i="29"/>
  <c r="S162" i="16"/>
  <c r="IW37" i="29"/>
  <c r="V151" i="16"/>
  <c r="IZ26" i="29"/>
  <c r="S153" i="16"/>
  <c r="IW28" i="29"/>
  <c r="S155" i="16"/>
  <c r="IW33" i="29"/>
  <c r="AM627" i="4" a="1"/>
  <c r="AM627" i="4" s="1"/>
  <c r="T361" i="16" s="1"/>
  <c r="AP627" i="4" a="1"/>
  <c r="AP627" i="4" s="1"/>
  <c r="T364" i="16" s="1"/>
  <c r="AY627" i="4" a="1"/>
  <c r="AY627" i="4" s="1"/>
  <c r="T372" i="16" s="1"/>
  <c r="AS627" i="4" a="1"/>
  <c r="AS627" i="4" s="1"/>
  <c r="T371" i="16" s="1"/>
  <c r="AV627" i="4" a="1"/>
  <c r="AV627" i="4" s="1"/>
  <c r="T366" i="16" s="1"/>
  <c r="AR627" i="4" a="1"/>
  <c r="AR627" i="4" s="1"/>
  <c r="T370" i="16" s="1"/>
  <c r="AX630" i="4" a="1"/>
  <c r="AX630" i="4" s="1"/>
  <c r="W368" i="16" s="1"/>
  <c r="AZ627" i="4" a="1"/>
  <c r="AZ627" i="4" s="1"/>
  <c r="T373" i="16" s="1"/>
  <c r="AQ628" i="4" a="1"/>
  <c r="AQ628" i="4" s="1"/>
  <c r="U369" i="16" s="1"/>
  <c r="AW629" i="4" a="1"/>
  <c r="AW629" i="4" s="1"/>
  <c r="V367" i="16" s="1"/>
  <c r="AU628" i="4" a="1"/>
  <c r="AU628" i="4" s="1"/>
  <c r="U365" i="16" s="1"/>
  <c r="BA629" i="4" a="1"/>
  <c r="BA629" i="4" s="1"/>
  <c r="V374" i="16" s="1"/>
  <c r="AO628" i="4" a="1"/>
  <c r="AO628" i="4" s="1"/>
  <c r="U363" i="16" s="1"/>
  <c r="AN630" i="4" a="1"/>
  <c r="AN630" i="4" s="1"/>
  <c r="W362" i="16" s="1"/>
  <c r="L713" i="4" l="1"/>
  <c r="BH713" i="4" s="1"/>
  <c r="T713" i="4"/>
  <c r="BP713" i="4" s="1"/>
  <c r="I713" i="4"/>
  <c r="BE713" i="4" s="1"/>
  <c r="O713" i="4"/>
  <c r="BK713" i="4" s="1"/>
  <c r="M713" i="4"/>
  <c r="BI713" i="4" s="1"/>
  <c r="Q713" i="4"/>
  <c r="BM713" i="4" s="1"/>
  <c r="H713" i="4"/>
  <c r="BD713" i="4" s="1"/>
  <c r="G713" i="4"/>
  <c r="BC713" i="4" s="1"/>
  <c r="J713" i="4"/>
  <c r="BF713" i="4" s="1"/>
  <c r="P713" i="4"/>
  <c r="BL713" i="4" s="1"/>
  <c r="R713" i="4"/>
  <c r="BN713" i="4" s="1"/>
  <c r="S713" i="4"/>
  <c r="BO713" i="4" s="1"/>
  <c r="U714" i="4"/>
  <c r="BQ714" i="4" s="1"/>
  <c r="K713" i="4"/>
  <c r="BG713" i="4" s="1"/>
  <c r="T159" i="16"/>
  <c r="IX30" i="29"/>
  <c r="T150" i="16"/>
  <c r="IX25" i="29"/>
  <c r="V163" i="16"/>
  <c r="IZ38" i="29"/>
  <c r="W157" i="16"/>
  <c r="JA35" i="29"/>
  <c r="U154" i="16"/>
  <c r="IY32" i="29"/>
  <c r="T155" i="16"/>
  <c r="IX33" i="29"/>
  <c r="V156" i="16"/>
  <c r="IZ34" i="29"/>
  <c r="T160" i="16"/>
  <c r="IX31" i="29"/>
  <c r="W151" i="16"/>
  <c r="JA26" i="29"/>
  <c r="U158" i="16"/>
  <c r="IY29" i="29"/>
  <c r="T161" i="16"/>
  <c r="IX36" i="29"/>
  <c r="U152" i="16"/>
  <c r="IY27" i="29"/>
  <c r="T162" i="16"/>
  <c r="IX37" i="29"/>
  <c r="T153" i="16"/>
  <c r="IX28" i="29"/>
  <c r="AM628" i="4" a="1"/>
  <c r="AM628" i="4" s="1"/>
  <c r="U361" i="16" s="1"/>
  <c r="AP628" i="4" a="1"/>
  <c r="AP628" i="4" s="1"/>
  <c r="U364" i="16" s="1"/>
  <c r="AY628" i="4" a="1"/>
  <c r="AY628" i="4" s="1"/>
  <c r="U372" i="16" s="1"/>
  <c r="AV628" i="4" a="1"/>
  <c r="AV628" i="4" s="1"/>
  <c r="U366" i="16" s="1"/>
  <c r="AX631" i="4" a="1"/>
  <c r="AX631" i="4" s="1"/>
  <c r="X368" i="16" s="1"/>
  <c r="AR628" i="4" a="1"/>
  <c r="AR628" i="4" s="1"/>
  <c r="U370" i="16" s="1"/>
  <c r="AS628" i="4" a="1"/>
  <c r="AS628" i="4" s="1"/>
  <c r="U371" i="16" s="1"/>
  <c r="BA630" i="4" a="1"/>
  <c r="BA630" i="4" s="1"/>
  <c r="W374" i="16" s="1"/>
  <c r="AO629" i="4" a="1"/>
  <c r="AO629" i="4" s="1"/>
  <c r="V363" i="16" s="1"/>
  <c r="AQ629" i="4" a="1"/>
  <c r="AQ629" i="4" s="1"/>
  <c r="V369" i="16" s="1"/>
  <c r="AN631" i="4" a="1"/>
  <c r="AN631" i="4" s="1"/>
  <c r="X362" i="16" s="1"/>
  <c r="AU629" i="4" a="1"/>
  <c r="AU629" i="4" s="1"/>
  <c r="V365" i="16" s="1"/>
  <c r="AW630" i="4" a="1"/>
  <c r="AW630" i="4" s="1"/>
  <c r="W367" i="16" s="1"/>
  <c r="AZ628" i="4" a="1"/>
  <c r="AZ628" i="4" s="1"/>
  <c r="U373" i="16" s="1"/>
  <c r="G714" i="4" l="1"/>
  <c r="BC714" i="4" s="1"/>
  <c r="H714" i="4"/>
  <c r="BD714" i="4" s="1"/>
  <c r="K714" i="4"/>
  <c r="BG714" i="4" s="1"/>
  <c r="Q714" i="4"/>
  <c r="BM714" i="4" s="1"/>
  <c r="U715" i="4"/>
  <c r="BQ715" i="4" s="1"/>
  <c r="M714" i="4"/>
  <c r="BI714" i="4" s="1"/>
  <c r="S714" i="4"/>
  <c r="BO714" i="4" s="1"/>
  <c r="O714" i="4"/>
  <c r="BK714" i="4" s="1"/>
  <c r="R714" i="4"/>
  <c r="BN714" i="4" s="1"/>
  <c r="I714" i="4"/>
  <c r="BE714" i="4" s="1"/>
  <c r="P714" i="4"/>
  <c r="BL714" i="4" s="1"/>
  <c r="T714" i="4"/>
  <c r="BP714" i="4" s="1"/>
  <c r="J714" i="4"/>
  <c r="BF714" i="4" s="1"/>
  <c r="L714" i="4"/>
  <c r="BH714" i="4" s="1"/>
  <c r="U160" i="16"/>
  <c r="IY31" i="29"/>
  <c r="V154" i="16"/>
  <c r="IZ32" i="29"/>
  <c r="U159" i="16"/>
  <c r="IY30" i="29"/>
  <c r="U150" i="16"/>
  <c r="IY25" i="29"/>
  <c r="X151" i="16"/>
  <c r="JB26" i="29"/>
  <c r="X157" i="16"/>
  <c r="JB35" i="29"/>
  <c r="U155" i="16"/>
  <c r="IY33" i="29"/>
  <c r="V152" i="16"/>
  <c r="IZ27" i="29"/>
  <c r="U162" i="16"/>
  <c r="IY37" i="29"/>
  <c r="U161" i="16"/>
  <c r="IY36" i="29"/>
  <c r="W163" i="16"/>
  <c r="JA38" i="29"/>
  <c r="V158" i="16"/>
  <c r="IZ29" i="29"/>
  <c r="U153" i="16"/>
  <c r="IY28" i="29"/>
  <c r="W156" i="16"/>
  <c r="JA34" i="29"/>
  <c r="AM629" i="4" a="1"/>
  <c r="AM629" i="4" s="1"/>
  <c r="V361" i="16" s="1"/>
  <c r="AP629" i="4" a="1"/>
  <c r="AP629" i="4" s="1"/>
  <c r="V364" i="16" s="1"/>
  <c r="AY629" i="4" a="1"/>
  <c r="AY629" i="4" s="1"/>
  <c r="V372" i="16" s="1"/>
  <c r="AS629" i="4" a="1"/>
  <c r="AS629" i="4" s="1"/>
  <c r="V371" i="16" s="1"/>
  <c r="AR629" i="4" a="1"/>
  <c r="AR629" i="4" s="1"/>
  <c r="V370" i="16" s="1"/>
  <c r="AX632" i="4" a="1"/>
  <c r="AX632" i="4" s="1"/>
  <c r="Y368" i="16" s="1"/>
  <c r="AV629" i="4" a="1"/>
  <c r="AV629" i="4" s="1"/>
  <c r="V366" i="16" s="1"/>
  <c r="AW631" i="4" a="1"/>
  <c r="AW631" i="4" s="1"/>
  <c r="X367" i="16" s="1"/>
  <c r="AO630" i="4" a="1"/>
  <c r="AO630" i="4" s="1"/>
  <c r="W363" i="16" s="1"/>
  <c r="AN632" i="4" a="1"/>
  <c r="AN632" i="4" s="1"/>
  <c r="Y362" i="16" s="1"/>
  <c r="AZ629" i="4" a="1"/>
  <c r="AZ629" i="4" s="1"/>
  <c r="V373" i="16" s="1"/>
  <c r="AQ630" i="4" a="1"/>
  <c r="AQ630" i="4" s="1"/>
  <c r="W369" i="16" s="1"/>
  <c r="AU630" i="4" a="1"/>
  <c r="AU630" i="4" s="1"/>
  <c r="W365" i="16" s="1"/>
  <c r="BA631" i="4" a="1"/>
  <c r="BA631" i="4" s="1"/>
  <c r="X374" i="16" s="1"/>
  <c r="O715" i="4" l="1"/>
  <c r="BK715" i="4" s="1"/>
  <c r="S715" i="4"/>
  <c r="BO715" i="4" s="1"/>
  <c r="L715" i="4"/>
  <c r="BH715" i="4" s="1"/>
  <c r="M715" i="4"/>
  <c r="BI715" i="4" s="1"/>
  <c r="J715" i="4"/>
  <c r="BF715" i="4" s="1"/>
  <c r="U716" i="4"/>
  <c r="BQ716" i="4" s="1"/>
  <c r="T715" i="4"/>
  <c r="BP715" i="4" s="1"/>
  <c r="Q715" i="4"/>
  <c r="BM715" i="4" s="1"/>
  <c r="P715" i="4"/>
  <c r="BL715" i="4" s="1"/>
  <c r="K715" i="4"/>
  <c r="BG715" i="4" s="1"/>
  <c r="I715" i="4"/>
  <c r="BE715" i="4" s="1"/>
  <c r="H715" i="4"/>
  <c r="BD715" i="4" s="1"/>
  <c r="R715" i="4"/>
  <c r="BN715" i="4" s="1"/>
  <c r="G715" i="4"/>
  <c r="BC715" i="4" s="1"/>
  <c r="V155" i="16"/>
  <c r="IZ33" i="29"/>
  <c r="V162" i="16"/>
  <c r="IZ37" i="29"/>
  <c r="Y157" i="16"/>
  <c r="JC35" i="29"/>
  <c r="V150" i="16"/>
  <c r="IZ25" i="29"/>
  <c r="V159" i="16"/>
  <c r="IZ30" i="29"/>
  <c r="W158" i="16"/>
  <c r="JA29" i="29"/>
  <c r="Y151" i="16"/>
  <c r="JC26" i="29"/>
  <c r="V160" i="16"/>
  <c r="IZ31" i="29"/>
  <c r="W152" i="16"/>
  <c r="JA27" i="29"/>
  <c r="X156" i="16"/>
  <c r="JB34" i="29"/>
  <c r="V161" i="16"/>
  <c r="IZ36" i="29"/>
  <c r="X163" i="16"/>
  <c r="JB38" i="29"/>
  <c r="W154" i="16"/>
  <c r="JA32" i="29"/>
  <c r="V153" i="16"/>
  <c r="IZ28" i="29"/>
  <c r="AM630" i="4" a="1"/>
  <c r="AM630" i="4" s="1"/>
  <c r="W361" i="16" s="1"/>
  <c r="AP630" i="4" a="1"/>
  <c r="AP630" i="4" s="1"/>
  <c r="W364" i="16" s="1"/>
  <c r="AY630" i="4" a="1"/>
  <c r="AY630" i="4" s="1"/>
  <c r="W372" i="16" s="1"/>
  <c r="AV630" i="4" a="1"/>
  <c r="AV630" i="4" s="1"/>
  <c r="W366" i="16" s="1"/>
  <c r="AR630" i="4" a="1"/>
  <c r="AR630" i="4" s="1"/>
  <c r="W370" i="16" s="1"/>
  <c r="AX633" i="4" a="1"/>
  <c r="AX633" i="4" s="1"/>
  <c r="Z368" i="16" s="1"/>
  <c r="AS630" i="4" a="1"/>
  <c r="AS630" i="4" s="1"/>
  <c r="W371" i="16" s="1"/>
  <c r="AU631" i="4" a="1"/>
  <c r="AU631" i="4" s="1"/>
  <c r="X365" i="16" s="1"/>
  <c r="AN633" i="4" a="1"/>
  <c r="AN633" i="4" s="1"/>
  <c r="Z362" i="16" s="1"/>
  <c r="AZ630" i="4" a="1"/>
  <c r="AZ630" i="4" s="1"/>
  <c r="W373" i="16" s="1"/>
  <c r="BA632" i="4" a="1"/>
  <c r="BA632" i="4" s="1"/>
  <c r="Y374" i="16" s="1"/>
  <c r="AQ631" i="4" a="1"/>
  <c r="AQ631" i="4" s="1"/>
  <c r="X369" i="16" s="1"/>
  <c r="AO631" i="4" a="1"/>
  <c r="AO631" i="4" s="1"/>
  <c r="X363" i="16" s="1"/>
  <c r="AW632" i="4" a="1"/>
  <c r="AW632" i="4" s="1"/>
  <c r="Y367" i="16" s="1"/>
  <c r="Q716" i="4" l="1"/>
  <c r="BM716" i="4" s="1"/>
  <c r="T716" i="4"/>
  <c r="BP716" i="4" s="1"/>
  <c r="G716" i="4"/>
  <c r="BC716" i="4" s="1"/>
  <c r="U717" i="4"/>
  <c r="BQ717" i="4" s="1"/>
  <c r="R716" i="4"/>
  <c r="BN716" i="4" s="1"/>
  <c r="J716" i="4"/>
  <c r="BF716" i="4" s="1"/>
  <c r="H716" i="4"/>
  <c r="BD716" i="4" s="1"/>
  <c r="M716" i="4"/>
  <c r="BI716" i="4" s="1"/>
  <c r="I716" i="4"/>
  <c r="BE716" i="4" s="1"/>
  <c r="L716" i="4"/>
  <c r="BH716" i="4" s="1"/>
  <c r="K716" i="4"/>
  <c r="BG716" i="4" s="1"/>
  <c r="S716" i="4"/>
  <c r="BO716" i="4" s="1"/>
  <c r="P716" i="4"/>
  <c r="BL716" i="4" s="1"/>
  <c r="O716" i="4"/>
  <c r="BK716" i="4" s="1"/>
  <c r="X158" i="16"/>
  <c r="JB29" i="29"/>
  <c r="W160" i="16"/>
  <c r="JA31" i="29"/>
  <c r="Z157" i="16"/>
  <c r="JD35" i="29"/>
  <c r="W150" i="16"/>
  <c r="JA25" i="29"/>
  <c r="Y163" i="16"/>
  <c r="JC38" i="29"/>
  <c r="W159" i="16"/>
  <c r="JA30" i="29"/>
  <c r="W162" i="16"/>
  <c r="JA37" i="29"/>
  <c r="W155" i="16"/>
  <c r="JA33" i="29"/>
  <c r="X152" i="16"/>
  <c r="JB27" i="29"/>
  <c r="W161" i="16"/>
  <c r="JA36" i="29"/>
  <c r="Z151" i="16"/>
  <c r="JD26" i="29"/>
  <c r="X154" i="16"/>
  <c r="JB32" i="29"/>
  <c r="W153" i="16"/>
  <c r="JA28" i="29"/>
  <c r="Y156" i="16"/>
  <c r="JC34" i="29"/>
  <c r="AM631" i="4" a="1"/>
  <c r="AM631" i="4" s="1"/>
  <c r="X361" i="16" s="1"/>
  <c r="AP631" i="4" a="1"/>
  <c r="AP631" i="4" s="1"/>
  <c r="X364" i="16" s="1"/>
  <c r="AY631" i="4" a="1"/>
  <c r="AY631" i="4" s="1"/>
  <c r="X372" i="16" s="1"/>
  <c r="AX634" i="4" a="1"/>
  <c r="AX634" i="4" s="1"/>
  <c r="AA368" i="16" s="1"/>
  <c r="AR631" i="4" a="1"/>
  <c r="AR631" i="4" s="1"/>
  <c r="X370" i="16" s="1"/>
  <c r="AS631" i="4" a="1"/>
  <c r="AS631" i="4" s="1"/>
  <c r="X371" i="16" s="1"/>
  <c r="AV631" i="4" a="1"/>
  <c r="AV631" i="4" s="1"/>
  <c r="X366" i="16" s="1"/>
  <c r="AO632" i="4" a="1"/>
  <c r="AO632" i="4" s="1"/>
  <c r="Y363" i="16" s="1"/>
  <c r="AN634" i="4" a="1"/>
  <c r="AN634" i="4" s="1"/>
  <c r="AA362" i="16" s="1"/>
  <c r="BA633" i="4" a="1"/>
  <c r="BA633" i="4" s="1"/>
  <c r="Z374" i="16" s="1"/>
  <c r="AU632" i="4" a="1"/>
  <c r="AU632" i="4" s="1"/>
  <c r="Y365" i="16" s="1"/>
  <c r="AW633" i="4" a="1"/>
  <c r="AW633" i="4" s="1"/>
  <c r="Z367" i="16" s="1"/>
  <c r="AQ632" i="4" a="1"/>
  <c r="AQ632" i="4" s="1"/>
  <c r="Y369" i="16" s="1"/>
  <c r="AZ631" i="4" a="1"/>
  <c r="AZ631" i="4" s="1"/>
  <c r="X373" i="16" s="1"/>
  <c r="M717" i="4" l="1"/>
  <c r="BI717" i="4" s="1"/>
  <c r="H717" i="4"/>
  <c r="BD717" i="4" s="1"/>
  <c r="O717" i="4"/>
  <c r="BK717" i="4" s="1"/>
  <c r="J717" i="4"/>
  <c r="BF717" i="4" s="1"/>
  <c r="P717" i="4"/>
  <c r="BL717" i="4" s="1"/>
  <c r="R717" i="4"/>
  <c r="BN717" i="4" s="1"/>
  <c r="S717" i="4"/>
  <c r="BO717" i="4" s="1"/>
  <c r="U718" i="4"/>
  <c r="BQ718" i="4" s="1"/>
  <c r="K717" i="4"/>
  <c r="BG717" i="4" s="1"/>
  <c r="G717" i="4"/>
  <c r="BC717" i="4" s="1"/>
  <c r="L717" i="4"/>
  <c r="BH717" i="4" s="1"/>
  <c r="T717" i="4"/>
  <c r="BP717" i="4" s="1"/>
  <c r="I717" i="4"/>
  <c r="BE717" i="4" s="1"/>
  <c r="Q717" i="4"/>
  <c r="BM717" i="4" s="1"/>
  <c r="Y158" i="16"/>
  <c r="JC29" i="29"/>
  <c r="Z156" i="16"/>
  <c r="JD34" i="29"/>
  <c r="X153" i="16"/>
  <c r="JB28" i="29"/>
  <c r="X155" i="16"/>
  <c r="JB33" i="29"/>
  <c r="X160" i="16"/>
  <c r="JB31" i="29"/>
  <c r="Y154" i="16"/>
  <c r="JC32" i="29"/>
  <c r="X150" i="16"/>
  <c r="JB25" i="29"/>
  <c r="AA157" i="16"/>
  <c r="JE35" i="29"/>
  <c r="Z163" i="16"/>
  <c r="JD38" i="29"/>
  <c r="X162" i="16"/>
  <c r="JB37" i="29"/>
  <c r="AA151" i="16"/>
  <c r="JE26" i="29"/>
  <c r="Y152" i="16"/>
  <c r="JC27" i="29"/>
  <c r="X161" i="16"/>
  <c r="JB36" i="29"/>
  <c r="X159" i="16"/>
  <c r="JB30" i="29"/>
  <c r="AM632" i="4" a="1"/>
  <c r="AM632" i="4" s="1"/>
  <c r="Y361" i="16" s="1"/>
  <c r="AP632" i="4" a="1"/>
  <c r="AP632" i="4" s="1"/>
  <c r="Y364" i="16" s="1"/>
  <c r="AY632" i="4" a="1"/>
  <c r="AY632" i="4" s="1"/>
  <c r="Y372" i="16" s="1"/>
  <c r="AS632" i="4" a="1"/>
  <c r="AS632" i="4" s="1"/>
  <c r="Y371" i="16" s="1"/>
  <c r="AV632" i="4" a="1"/>
  <c r="AV632" i="4" s="1"/>
  <c r="Y366" i="16" s="1"/>
  <c r="AR632" i="4" a="1"/>
  <c r="AR632" i="4" s="1"/>
  <c r="Y370" i="16" s="1"/>
  <c r="AX635" i="4" a="1"/>
  <c r="AX635" i="4" s="1"/>
  <c r="AB368" i="16" s="1"/>
  <c r="AQ633" i="4" a="1"/>
  <c r="AQ633" i="4" s="1"/>
  <c r="Z369" i="16" s="1"/>
  <c r="AN635" i="4" a="1"/>
  <c r="AN635" i="4" s="1"/>
  <c r="AB362" i="16" s="1"/>
  <c r="AW634" i="4" a="1"/>
  <c r="AW634" i="4" s="1"/>
  <c r="AA367" i="16" s="1"/>
  <c r="AO633" i="4" a="1"/>
  <c r="AO633" i="4" s="1"/>
  <c r="Z363" i="16" s="1"/>
  <c r="AU633" i="4" a="1"/>
  <c r="AU633" i="4" s="1"/>
  <c r="Z365" i="16" s="1"/>
  <c r="AZ632" i="4" a="1"/>
  <c r="AZ632" i="4" s="1"/>
  <c r="Y373" i="16" s="1"/>
  <c r="BA634" i="4" a="1"/>
  <c r="BA634" i="4" s="1"/>
  <c r="AA374" i="16" s="1"/>
  <c r="U719" i="4" l="1"/>
  <c r="BQ719" i="4" s="1"/>
  <c r="S718" i="4"/>
  <c r="BO718" i="4" s="1"/>
  <c r="Q718" i="4"/>
  <c r="BM718" i="4" s="1"/>
  <c r="R718" i="4"/>
  <c r="BN718" i="4" s="1"/>
  <c r="I718" i="4"/>
  <c r="BE718" i="4" s="1"/>
  <c r="P718" i="4"/>
  <c r="BL718" i="4" s="1"/>
  <c r="T718" i="4"/>
  <c r="BP718" i="4" s="1"/>
  <c r="J718" i="4"/>
  <c r="BF718" i="4" s="1"/>
  <c r="L718" i="4"/>
  <c r="BH718" i="4" s="1"/>
  <c r="O718" i="4"/>
  <c r="BK718" i="4" s="1"/>
  <c r="G718" i="4"/>
  <c r="BC718" i="4" s="1"/>
  <c r="H718" i="4"/>
  <c r="BD718" i="4" s="1"/>
  <c r="K718" i="4"/>
  <c r="BG718" i="4" s="1"/>
  <c r="M718" i="4"/>
  <c r="BI718" i="4" s="1"/>
  <c r="AB157" i="16"/>
  <c r="JF35" i="29"/>
  <c r="Y159" i="16"/>
  <c r="JC30" i="29"/>
  <c r="Y150" i="16"/>
  <c r="JC25" i="29"/>
  <c r="Z152" i="16"/>
  <c r="JD27" i="29"/>
  <c r="Y155" i="16"/>
  <c r="JC33" i="29"/>
  <c r="AA156" i="16"/>
  <c r="JE34" i="29"/>
  <c r="Y160" i="16"/>
  <c r="JC31" i="29"/>
  <c r="AA163" i="16"/>
  <c r="JE38" i="29"/>
  <c r="AB151" i="16"/>
  <c r="JF26" i="29"/>
  <c r="Y161" i="16"/>
  <c r="JC36" i="29"/>
  <c r="Y162" i="16"/>
  <c r="JC37" i="29"/>
  <c r="Z158" i="16"/>
  <c r="JD29" i="29"/>
  <c r="Z154" i="16"/>
  <c r="JD32" i="29"/>
  <c r="Y153" i="16"/>
  <c r="JC28" i="29"/>
  <c r="AM633" i="4" a="1"/>
  <c r="AM633" i="4" s="1"/>
  <c r="Z361" i="16" s="1"/>
  <c r="AP633" i="4" a="1"/>
  <c r="AP633" i="4" s="1"/>
  <c r="Z364" i="16" s="1"/>
  <c r="AY633" i="4" a="1"/>
  <c r="AY633" i="4" s="1"/>
  <c r="Z372" i="16" s="1"/>
  <c r="AS633" i="4" a="1"/>
  <c r="AS633" i="4" s="1"/>
  <c r="Z371" i="16" s="1"/>
  <c r="AX636" i="4" a="1"/>
  <c r="AX636" i="4" s="1"/>
  <c r="AC368" i="16" s="1"/>
  <c r="AV633" i="4" a="1"/>
  <c r="AV633" i="4" s="1"/>
  <c r="Z366" i="16" s="1"/>
  <c r="AR633" i="4" a="1"/>
  <c r="AR633" i="4" s="1"/>
  <c r="Z370" i="16" s="1"/>
  <c r="AW635" i="4" a="1"/>
  <c r="AW635" i="4" s="1"/>
  <c r="AB367" i="16" s="1"/>
  <c r="AN636" i="4" a="1"/>
  <c r="AN636" i="4" s="1"/>
  <c r="AC362" i="16" s="1"/>
  <c r="AQ634" i="4" a="1"/>
  <c r="AQ634" i="4" s="1"/>
  <c r="AA369" i="16" s="1"/>
  <c r="AO634" i="4" a="1"/>
  <c r="AO634" i="4" s="1"/>
  <c r="AA363" i="16" s="1"/>
  <c r="AU634" i="4" a="1"/>
  <c r="AU634" i="4" s="1"/>
  <c r="AA365" i="16" s="1"/>
  <c r="BA635" i="4" a="1"/>
  <c r="BA635" i="4" s="1"/>
  <c r="AB374" i="16" s="1"/>
  <c r="AZ633" i="4" a="1"/>
  <c r="AZ633" i="4" s="1"/>
  <c r="Z373" i="16" s="1"/>
  <c r="J719" i="4" l="1"/>
  <c r="BF719" i="4" s="1"/>
  <c r="T719" i="4"/>
  <c r="BP719" i="4" s="1"/>
  <c r="M719" i="4"/>
  <c r="BI719" i="4" s="1"/>
  <c r="P719" i="4"/>
  <c r="BL719" i="4" s="1"/>
  <c r="K719" i="4"/>
  <c r="BG719" i="4" s="1"/>
  <c r="I719" i="4"/>
  <c r="BE719" i="4" s="1"/>
  <c r="H719" i="4"/>
  <c r="BD719" i="4" s="1"/>
  <c r="R719" i="4"/>
  <c r="BN719" i="4" s="1"/>
  <c r="G719" i="4"/>
  <c r="BC719" i="4" s="1"/>
  <c r="Q719" i="4"/>
  <c r="BM719" i="4" s="1"/>
  <c r="O719" i="4"/>
  <c r="BK719" i="4" s="1"/>
  <c r="S719" i="4"/>
  <c r="BO719" i="4" s="1"/>
  <c r="L719" i="4"/>
  <c r="BH719" i="4" s="1"/>
  <c r="U720" i="4"/>
  <c r="BQ720" i="4" s="1"/>
  <c r="AB163" i="16"/>
  <c r="JF38" i="29"/>
  <c r="AB156" i="16"/>
  <c r="JF34" i="29"/>
  <c r="Z150" i="16"/>
  <c r="JD25" i="29"/>
  <c r="AA154" i="16"/>
  <c r="JE32" i="29"/>
  <c r="Z155" i="16"/>
  <c r="JD33" i="29"/>
  <c r="AA152" i="16"/>
  <c r="JE27" i="29"/>
  <c r="AC157" i="16"/>
  <c r="JG35" i="29"/>
  <c r="AA158" i="16"/>
  <c r="JE29" i="29"/>
  <c r="Z160" i="16"/>
  <c r="JD31" i="29"/>
  <c r="Z161" i="16"/>
  <c r="JD36" i="29"/>
  <c r="AC151" i="16"/>
  <c r="JG26" i="29"/>
  <c r="Z162" i="16"/>
  <c r="JD37" i="29"/>
  <c r="Z159" i="16"/>
  <c r="JD30" i="29"/>
  <c r="Z153" i="16"/>
  <c r="JD28" i="29"/>
  <c r="AM634" i="4" a="1"/>
  <c r="AM634" i="4" s="1"/>
  <c r="AA361" i="16" s="1"/>
  <c r="AP634" i="4" a="1"/>
  <c r="AP634" i="4" s="1"/>
  <c r="AA364" i="16" s="1"/>
  <c r="AY634" i="4" a="1"/>
  <c r="AY634" i="4" s="1"/>
  <c r="AA372" i="16" s="1"/>
  <c r="AV634" i="4" a="1"/>
  <c r="AV634" i="4" s="1"/>
  <c r="AA366" i="16" s="1"/>
  <c r="AX637" i="4" a="1"/>
  <c r="AX637" i="4" s="1"/>
  <c r="AD368" i="16" s="1"/>
  <c r="AR634" i="4" a="1"/>
  <c r="AR634" i="4" s="1"/>
  <c r="AA370" i="16" s="1"/>
  <c r="AS634" i="4" a="1"/>
  <c r="AS634" i="4" s="1"/>
  <c r="AA371" i="16" s="1"/>
  <c r="BA636" i="4" a="1"/>
  <c r="BA636" i="4" s="1"/>
  <c r="AC374" i="16" s="1"/>
  <c r="AU635" i="4" a="1"/>
  <c r="AU635" i="4" s="1"/>
  <c r="AB365" i="16" s="1"/>
  <c r="AO635" i="4" a="1"/>
  <c r="AO635" i="4" s="1"/>
  <c r="AB363" i="16" s="1"/>
  <c r="AZ634" i="4" a="1"/>
  <c r="AZ634" i="4" s="1"/>
  <c r="AA373" i="16" s="1"/>
  <c r="AQ635" i="4" a="1"/>
  <c r="AQ635" i="4" s="1"/>
  <c r="AB369" i="16" s="1"/>
  <c r="AN637" i="4" a="1"/>
  <c r="AN637" i="4" s="1"/>
  <c r="AD362" i="16" s="1"/>
  <c r="AW636" i="4" a="1"/>
  <c r="AW636" i="4" s="1"/>
  <c r="AC367" i="16" s="1"/>
  <c r="R720" i="4" l="1"/>
  <c r="BN720" i="4" s="1"/>
  <c r="H720" i="4"/>
  <c r="BD720" i="4" s="1"/>
  <c r="U721" i="4"/>
  <c r="BQ721" i="4" s="1"/>
  <c r="I720" i="4"/>
  <c r="BE720" i="4" s="1"/>
  <c r="L720" i="4"/>
  <c r="BH720" i="4" s="1"/>
  <c r="K720" i="4"/>
  <c r="BG720" i="4" s="1"/>
  <c r="S720" i="4"/>
  <c r="BO720" i="4" s="1"/>
  <c r="P720" i="4"/>
  <c r="BL720" i="4" s="1"/>
  <c r="O720" i="4"/>
  <c r="BK720" i="4" s="1"/>
  <c r="M720" i="4"/>
  <c r="BI720" i="4" s="1"/>
  <c r="Q720" i="4"/>
  <c r="BM720" i="4" s="1"/>
  <c r="T720" i="4"/>
  <c r="BP720" i="4" s="1"/>
  <c r="G720" i="4"/>
  <c r="BC720" i="4" s="1"/>
  <c r="J720" i="4"/>
  <c r="BF720" i="4" s="1"/>
  <c r="AA153" i="16"/>
  <c r="JE28" i="29"/>
  <c r="AA162" i="16"/>
  <c r="JE37" i="29"/>
  <c r="AA159" i="16"/>
  <c r="JE30" i="29"/>
  <c r="AA150" i="16"/>
  <c r="JE25" i="29"/>
  <c r="AA160" i="16"/>
  <c r="JE31" i="29"/>
  <c r="AB158" i="16"/>
  <c r="JF29" i="29"/>
  <c r="AB152" i="16"/>
  <c r="JF27" i="29"/>
  <c r="AD157" i="16"/>
  <c r="JH35" i="29"/>
  <c r="AA155" i="16"/>
  <c r="JE33" i="29"/>
  <c r="AC163" i="16"/>
  <c r="JG38" i="29"/>
  <c r="AA161" i="16"/>
  <c r="JE36" i="29"/>
  <c r="AC156" i="16"/>
  <c r="JG34" i="29"/>
  <c r="AB154" i="16"/>
  <c r="JF32" i="29"/>
  <c r="AD151" i="16"/>
  <c r="JH26" i="29"/>
  <c r="AM635" i="4" a="1"/>
  <c r="AM635" i="4" s="1"/>
  <c r="AB361" i="16" s="1"/>
  <c r="AP635" i="4" a="1"/>
  <c r="AP635" i="4" s="1"/>
  <c r="AB364" i="16" s="1"/>
  <c r="AY635" i="4" a="1"/>
  <c r="AY635" i="4" s="1"/>
  <c r="AB372" i="16" s="1"/>
  <c r="AR635" i="4" a="1"/>
  <c r="AR635" i="4" s="1"/>
  <c r="AB370" i="16" s="1"/>
  <c r="AX638" i="4" a="1"/>
  <c r="AX638" i="4" s="1"/>
  <c r="AE368" i="16" s="1"/>
  <c r="AS635" i="4" a="1"/>
  <c r="AS635" i="4" s="1"/>
  <c r="AB371" i="16" s="1"/>
  <c r="AV635" i="4" a="1"/>
  <c r="AV635" i="4" s="1"/>
  <c r="AB366" i="16" s="1"/>
  <c r="AZ635" i="4" a="1"/>
  <c r="AZ635" i="4" s="1"/>
  <c r="AB373" i="16" s="1"/>
  <c r="AO636" i="4" a="1"/>
  <c r="AO636" i="4" s="1"/>
  <c r="AC363" i="16" s="1"/>
  <c r="AU636" i="4" a="1"/>
  <c r="AU636" i="4" s="1"/>
  <c r="AC365" i="16" s="1"/>
  <c r="AQ636" i="4" a="1"/>
  <c r="AQ636" i="4" s="1"/>
  <c r="AC369" i="16" s="1"/>
  <c r="AW637" i="4" a="1"/>
  <c r="AW637" i="4" s="1"/>
  <c r="AD367" i="16" s="1"/>
  <c r="AN638" i="4" a="1"/>
  <c r="AN638" i="4" s="1"/>
  <c r="AE362" i="16" s="1"/>
  <c r="BA637" i="4" a="1"/>
  <c r="BA637" i="4" s="1"/>
  <c r="AD374" i="16" s="1"/>
  <c r="P721" i="4" l="1"/>
  <c r="BL721" i="4" s="1"/>
  <c r="S721" i="4"/>
  <c r="BO721" i="4" s="1"/>
  <c r="J721" i="4"/>
  <c r="BF721" i="4" s="1"/>
  <c r="K721" i="4"/>
  <c r="BG721" i="4" s="1"/>
  <c r="G721" i="4"/>
  <c r="BC721" i="4" s="1"/>
  <c r="L721" i="4"/>
  <c r="BH721" i="4" s="1"/>
  <c r="T721" i="4"/>
  <c r="BP721" i="4" s="1"/>
  <c r="I721" i="4"/>
  <c r="BE721" i="4" s="1"/>
  <c r="Q721" i="4"/>
  <c r="BM721" i="4" s="1"/>
  <c r="U722" i="4"/>
  <c r="BQ722" i="4" s="1"/>
  <c r="M721" i="4"/>
  <c r="BI721" i="4" s="1"/>
  <c r="H721" i="4"/>
  <c r="BD721" i="4" s="1"/>
  <c r="O721" i="4"/>
  <c r="BK721" i="4" s="1"/>
  <c r="R721" i="4"/>
  <c r="BN721" i="4" s="1"/>
  <c r="AB160" i="16"/>
  <c r="JF31" i="29"/>
  <c r="AB150" i="16"/>
  <c r="JF25" i="29"/>
  <c r="AE151" i="16"/>
  <c r="JI26" i="29"/>
  <c r="AC158" i="16"/>
  <c r="JG29" i="29"/>
  <c r="AE157" i="16"/>
  <c r="JI35" i="29"/>
  <c r="AC154" i="16"/>
  <c r="JG32" i="29"/>
  <c r="AD156" i="16"/>
  <c r="JH34" i="29"/>
  <c r="AB155" i="16"/>
  <c r="JF33" i="29"/>
  <c r="AC152" i="16"/>
  <c r="JG27" i="29"/>
  <c r="AB159" i="16"/>
  <c r="JF30" i="29"/>
  <c r="AD163" i="16"/>
  <c r="JH38" i="29"/>
  <c r="AB162" i="16"/>
  <c r="JF37" i="29"/>
  <c r="AB161" i="16"/>
  <c r="JF36" i="29"/>
  <c r="AB153" i="16"/>
  <c r="JF28" i="29"/>
  <c r="AM636" i="4" a="1"/>
  <c r="AM636" i="4" s="1"/>
  <c r="AC361" i="16" s="1"/>
  <c r="AP636" i="4" a="1"/>
  <c r="AP636" i="4" s="1"/>
  <c r="AC364" i="16" s="1"/>
  <c r="AY636" i="4" a="1"/>
  <c r="AY636" i="4" s="1"/>
  <c r="AC372" i="16" s="1"/>
  <c r="AX639" i="4" a="1"/>
  <c r="AX639" i="4" s="1"/>
  <c r="AF368" i="16" s="1"/>
  <c r="AV636" i="4" a="1"/>
  <c r="AV636" i="4" s="1"/>
  <c r="AC366" i="16" s="1"/>
  <c r="AS636" i="4" a="1"/>
  <c r="AS636" i="4" s="1"/>
  <c r="AC371" i="16" s="1"/>
  <c r="AR636" i="4" a="1"/>
  <c r="AR636" i="4" s="1"/>
  <c r="AC370" i="16" s="1"/>
  <c r="AW638" i="4" a="1"/>
  <c r="AW638" i="4" s="1"/>
  <c r="AE367" i="16" s="1"/>
  <c r="AQ637" i="4" a="1"/>
  <c r="AQ637" i="4" s="1"/>
  <c r="AD369" i="16" s="1"/>
  <c r="AN639" i="4" a="1"/>
  <c r="AN639" i="4" s="1"/>
  <c r="AF362" i="16" s="1"/>
  <c r="BA638" i="4" a="1"/>
  <c r="BA638" i="4" s="1"/>
  <c r="AE374" i="16" s="1"/>
  <c r="AU637" i="4" a="1"/>
  <c r="AU637" i="4" s="1"/>
  <c r="AD365" i="16" s="1"/>
  <c r="AO637" i="4" a="1"/>
  <c r="AO637" i="4" s="1"/>
  <c r="AD363" i="16" s="1"/>
  <c r="AZ636" i="4" a="1"/>
  <c r="AZ636" i="4" s="1"/>
  <c r="AC373" i="16" s="1"/>
  <c r="I722" i="4" l="1"/>
  <c r="BE722" i="4" s="1"/>
  <c r="T722" i="4"/>
  <c r="BP722" i="4" s="1"/>
  <c r="R722" i="4"/>
  <c r="BN722" i="4" s="1"/>
  <c r="L722" i="4"/>
  <c r="BH722" i="4" s="1"/>
  <c r="O722" i="4"/>
  <c r="BK722" i="4" s="1"/>
  <c r="G722" i="4"/>
  <c r="BC722" i="4" s="1"/>
  <c r="H722" i="4"/>
  <c r="BD722" i="4" s="1"/>
  <c r="K722" i="4"/>
  <c r="BG722" i="4" s="1"/>
  <c r="M722" i="4"/>
  <c r="BI722" i="4" s="1"/>
  <c r="J722" i="4"/>
  <c r="BF722" i="4" s="1"/>
  <c r="U723" i="4"/>
  <c r="BQ723" i="4" s="1"/>
  <c r="S722" i="4"/>
  <c r="BO722" i="4" s="1"/>
  <c r="Q722" i="4"/>
  <c r="BM722" i="4" s="1"/>
  <c r="P722" i="4"/>
  <c r="BL722" i="4" s="1"/>
  <c r="AC153" i="16"/>
  <c r="JG28" i="29"/>
  <c r="AC160" i="16"/>
  <c r="JG31" i="29"/>
  <c r="AC150" i="16"/>
  <c r="JG25" i="29"/>
  <c r="AD154" i="16"/>
  <c r="JH32" i="29"/>
  <c r="AD158" i="16"/>
  <c r="JH29" i="29"/>
  <c r="AC159" i="16"/>
  <c r="JG30" i="29"/>
  <c r="AE163" i="16"/>
  <c r="JI38" i="29"/>
  <c r="AC155" i="16"/>
  <c r="JG33" i="29"/>
  <c r="AF151" i="16"/>
  <c r="JJ26" i="29"/>
  <c r="AC162" i="16"/>
  <c r="JG37" i="29"/>
  <c r="AF157" i="16"/>
  <c r="JJ35" i="29"/>
  <c r="AC161" i="16"/>
  <c r="JG36" i="29"/>
  <c r="AD152" i="16"/>
  <c r="JH27" i="29"/>
  <c r="AE156" i="16"/>
  <c r="JI34" i="29"/>
  <c r="AM637" i="4" a="1"/>
  <c r="AM637" i="4" s="1"/>
  <c r="AD361" i="16" s="1"/>
  <c r="AP637" i="4" a="1"/>
  <c r="AP637" i="4" s="1"/>
  <c r="AD364" i="16" s="1"/>
  <c r="AY637" i="4" a="1"/>
  <c r="AY637" i="4" s="1"/>
  <c r="AD372" i="16" s="1"/>
  <c r="AV637" i="4" a="1"/>
  <c r="AV637" i="4" s="1"/>
  <c r="AD366" i="16" s="1"/>
  <c r="AS637" i="4" a="1"/>
  <c r="AS637" i="4" s="1"/>
  <c r="AD371" i="16" s="1"/>
  <c r="AR637" i="4" a="1"/>
  <c r="AR637" i="4" s="1"/>
  <c r="AD370" i="16" s="1"/>
  <c r="AX640" i="4" a="1"/>
  <c r="AX640" i="4" s="1"/>
  <c r="AG368" i="16" s="1"/>
  <c r="BA639" i="4" a="1"/>
  <c r="BA639" i="4" s="1"/>
  <c r="AF374" i="16" s="1"/>
  <c r="AN640" i="4" a="1"/>
  <c r="AN640" i="4" s="1"/>
  <c r="AG362" i="16" s="1"/>
  <c r="AZ637" i="4" a="1"/>
  <c r="AZ637" i="4" s="1"/>
  <c r="AD373" i="16" s="1"/>
  <c r="AQ638" i="4" a="1"/>
  <c r="AQ638" i="4" s="1"/>
  <c r="AE369" i="16" s="1"/>
  <c r="AU638" i="4" a="1"/>
  <c r="AU638" i="4" s="1"/>
  <c r="AE365" i="16" s="1"/>
  <c r="AO638" i="4" a="1"/>
  <c r="AO638" i="4" s="1"/>
  <c r="AE363" i="16" s="1"/>
  <c r="AW639" i="4" a="1"/>
  <c r="AW639" i="4" s="1"/>
  <c r="AF367" i="16" s="1"/>
  <c r="K723" i="4" l="1"/>
  <c r="BG723" i="4" s="1"/>
  <c r="H723" i="4"/>
  <c r="BD723" i="4" s="1"/>
  <c r="P723" i="4"/>
  <c r="BL723" i="4" s="1"/>
  <c r="G723" i="4"/>
  <c r="BC723" i="4" s="1"/>
  <c r="O723" i="4"/>
  <c r="BK723" i="4" s="1"/>
  <c r="Q723" i="4"/>
  <c r="BM723" i="4" s="1"/>
  <c r="S723" i="4"/>
  <c r="BO723" i="4" s="1"/>
  <c r="L723" i="4"/>
  <c r="BH723" i="4" s="1"/>
  <c r="U724" i="4"/>
  <c r="BQ724" i="4" s="1"/>
  <c r="R723" i="4"/>
  <c r="BN723" i="4" s="1"/>
  <c r="J723" i="4"/>
  <c r="BF723" i="4" s="1"/>
  <c r="T723" i="4"/>
  <c r="BP723" i="4" s="1"/>
  <c r="I723" i="4"/>
  <c r="BE723" i="4" s="1"/>
  <c r="M723" i="4"/>
  <c r="BI723" i="4" s="1"/>
  <c r="AF163" i="16"/>
  <c r="JJ38" i="29"/>
  <c r="AG157" i="16"/>
  <c r="JK35" i="29"/>
  <c r="AE154" i="16"/>
  <c r="JI32" i="29"/>
  <c r="AD159" i="16"/>
  <c r="JH30" i="29"/>
  <c r="AD150" i="16"/>
  <c r="JH25" i="29"/>
  <c r="AE158" i="16"/>
  <c r="JI29" i="29"/>
  <c r="AD160" i="16"/>
  <c r="JH31" i="29"/>
  <c r="AD162" i="16"/>
  <c r="JH37" i="29"/>
  <c r="AG151" i="16"/>
  <c r="JK26" i="29"/>
  <c r="AD155" i="16"/>
  <c r="JH33" i="29"/>
  <c r="AF156" i="16"/>
  <c r="JJ34" i="29"/>
  <c r="AD161" i="16"/>
  <c r="JH36" i="29"/>
  <c r="AE152" i="16"/>
  <c r="JI27" i="29"/>
  <c r="AD153" i="16"/>
  <c r="JH28" i="29"/>
  <c r="AM638" i="4" a="1"/>
  <c r="AM638" i="4" s="1"/>
  <c r="AE361" i="16" s="1"/>
  <c r="AP638" i="4" a="1"/>
  <c r="AP638" i="4" s="1"/>
  <c r="AE364" i="16" s="1"/>
  <c r="AY638" i="4" a="1"/>
  <c r="AY638" i="4" s="1"/>
  <c r="AE372" i="16" s="1"/>
  <c r="AR638" i="4" a="1"/>
  <c r="AR638" i="4" s="1"/>
  <c r="AE370" i="16" s="1"/>
  <c r="AV638" i="4" a="1"/>
  <c r="AV638" i="4" s="1"/>
  <c r="AE366" i="16" s="1"/>
  <c r="AX641" i="4" a="1"/>
  <c r="AX641" i="4" s="1"/>
  <c r="AH368" i="16" s="1"/>
  <c r="AS638" i="4" a="1"/>
  <c r="AS638" i="4" s="1"/>
  <c r="AE371" i="16" s="1"/>
  <c r="AZ638" i="4" a="1"/>
  <c r="AZ638" i="4" s="1"/>
  <c r="AE373" i="16" s="1"/>
  <c r="AO639" i="4" a="1"/>
  <c r="AO639" i="4" s="1"/>
  <c r="AF363" i="16" s="1"/>
  <c r="AU639" i="4" a="1"/>
  <c r="AU639" i="4" s="1"/>
  <c r="AF365" i="16" s="1"/>
  <c r="AQ639" i="4" a="1"/>
  <c r="AQ639" i="4" s="1"/>
  <c r="AF369" i="16" s="1"/>
  <c r="AW640" i="4" a="1"/>
  <c r="AW640" i="4" s="1"/>
  <c r="AG367" i="16" s="1"/>
  <c r="AN641" i="4" a="1"/>
  <c r="AN641" i="4" s="1"/>
  <c r="AH362" i="16" s="1"/>
  <c r="BA640" i="4" a="1"/>
  <c r="BA640" i="4" s="1"/>
  <c r="AG374" i="16" s="1"/>
  <c r="L724" i="4" l="1"/>
  <c r="BH724" i="4" s="1"/>
  <c r="S724" i="4"/>
  <c r="BO724" i="4" s="1"/>
  <c r="M724" i="4"/>
  <c r="BI724" i="4" s="1"/>
  <c r="Q724" i="4"/>
  <c r="BM724" i="4" s="1"/>
  <c r="I724" i="4"/>
  <c r="BE724" i="4" s="1"/>
  <c r="O724" i="4"/>
  <c r="BK724" i="4" s="1"/>
  <c r="G724" i="4"/>
  <c r="BC724" i="4" s="1"/>
  <c r="T724" i="4"/>
  <c r="BP724" i="4" s="1"/>
  <c r="J724" i="4"/>
  <c r="BF724" i="4" s="1"/>
  <c r="P724" i="4"/>
  <c r="BL724" i="4" s="1"/>
  <c r="R724" i="4"/>
  <c r="BN724" i="4" s="1"/>
  <c r="H724" i="4"/>
  <c r="BD724" i="4" s="1"/>
  <c r="U725" i="4"/>
  <c r="BQ725" i="4" s="1"/>
  <c r="K724" i="4"/>
  <c r="BG724" i="4" s="1"/>
  <c r="AH151" i="16"/>
  <c r="JL26" i="29"/>
  <c r="AE162" i="16"/>
  <c r="JI37" i="29"/>
  <c r="AE153" i="16"/>
  <c r="JI28" i="29"/>
  <c r="AE160" i="16"/>
  <c r="JI31" i="29"/>
  <c r="AE150" i="16"/>
  <c r="JI25" i="29"/>
  <c r="AG156" i="16"/>
  <c r="JK34" i="29"/>
  <c r="AH157" i="16"/>
  <c r="JL35" i="29"/>
  <c r="AF158" i="16"/>
  <c r="JJ29" i="29"/>
  <c r="AF154" i="16"/>
  <c r="JJ32" i="29"/>
  <c r="AE155" i="16"/>
  <c r="JI33" i="29"/>
  <c r="AE159" i="16"/>
  <c r="JI30" i="29"/>
  <c r="AF152" i="16"/>
  <c r="JJ27" i="29"/>
  <c r="AE161" i="16"/>
  <c r="JI36" i="29"/>
  <c r="AG163" i="16"/>
  <c r="JK38" i="29"/>
  <c r="AM639" i="4" a="1"/>
  <c r="AM639" i="4" s="1"/>
  <c r="AF361" i="16" s="1"/>
  <c r="AP639" i="4" a="1"/>
  <c r="AP639" i="4" s="1"/>
  <c r="AF364" i="16" s="1"/>
  <c r="AY639" i="4" a="1"/>
  <c r="AY639" i="4" s="1"/>
  <c r="AF372" i="16" s="1"/>
  <c r="AX642" i="4" a="1"/>
  <c r="AX642" i="4" s="1"/>
  <c r="AI368" i="16" s="1"/>
  <c r="AS639" i="4" a="1"/>
  <c r="AS639" i="4" s="1"/>
  <c r="AF371" i="16" s="1"/>
  <c r="AV639" i="4" a="1"/>
  <c r="AV639" i="4" s="1"/>
  <c r="AF366" i="16" s="1"/>
  <c r="AR639" i="4" a="1"/>
  <c r="AR639" i="4" s="1"/>
  <c r="AF370" i="16" s="1"/>
  <c r="AQ640" i="4" a="1"/>
  <c r="AQ640" i="4" s="1"/>
  <c r="AG369" i="16" s="1"/>
  <c r="AN642" i="4" a="1"/>
  <c r="AN642" i="4" s="1"/>
  <c r="AI362" i="16" s="1"/>
  <c r="AZ639" i="4" a="1"/>
  <c r="AZ639" i="4" s="1"/>
  <c r="AF373" i="16" s="1"/>
  <c r="AW641" i="4" a="1"/>
  <c r="AW641" i="4" s="1"/>
  <c r="AH367" i="16" s="1"/>
  <c r="AU640" i="4" a="1"/>
  <c r="AU640" i="4" s="1"/>
  <c r="AG365" i="16" s="1"/>
  <c r="BA641" i="4" a="1"/>
  <c r="BA641" i="4" s="1"/>
  <c r="AH374" i="16" s="1"/>
  <c r="AO640" i="4" a="1"/>
  <c r="AO640" i="4" s="1"/>
  <c r="AG363" i="16" s="1"/>
  <c r="T725" i="4" l="1"/>
  <c r="BP725" i="4" s="1"/>
  <c r="G725" i="4"/>
  <c r="BC725" i="4" s="1"/>
  <c r="O725" i="4"/>
  <c r="BK725" i="4" s="1"/>
  <c r="K725" i="4"/>
  <c r="BG725" i="4" s="1"/>
  <c r="I725" i="4"/>
  <c r="BE725" i="4" s="1"/>
  <c r="U726" i="4"/>
  <c r="BQ726" i="4" s="1"/>
  <c r="H725" i="4"/>
  <c r="BD725" i="4" s="1"/>
  <c r="Q725" i="4"/>
  <c r="BM725" i="4" s="1"/>
  <c r="R725" i="4"/>
  <c r="BN725" i="4" s="1"/>
  <c r="M725" i="4"/>
  <c r="BI725" i="4" s="1"/>
  <c r="P725" i="4"/>
  <c r="BL725" i="4" s="1"/>
  <c r="S725" i="4"/>
  <c r="BO725" i="4" s="1"/>
  <c r="J725" i="4"/>
  <c r="BF725" i="4" s="1"/>
  <c r="L725" i="4"/>
  <c r="BH725" i="4" s="1"/>
  <c r="AH163" i="16"/>
  <c r="JL38" i="29"/>
  <c r="AF153" i="16"/>
  <c r="JJ28" i="29"/>
  <c r="AF159" i="16"/>
  <c r="JJ30" i="29"/>
  <c r="AG154" i="16"/>
  <c r="JK32" i="29"/>
  <c r="AF155" i="16"/>
  <c r="JJ33" i="29"/>
  <c r="AF150" i="16"/>
  <c r="JJ25" i="29"/>
  <c r="AH156" i="16"/>
  <c r="JL34" i="29"/>
  <c r="AF160" i="16"/>
  <c r="JJ31" i="29"/>
  <c r="AF162" i="16"/>
  <c r="JJ37" i="29"/>
  <c r="AI151" i="16"/>
  <c r="JM26" i="29"/>
  <c r="AI157" i="16"/>
  <c r="JM35" i="29"/>
  <c r="AG152" i="16"/>
  <c r="JK27" i="29"/>
  <c r="AF161" i="16"/>
  <c r="JJ36" i="29"/>
  <c r="AG158" i="16"/>
  <c r="JK29" i="29"/>
  <c r="AM640" i="4" a="1"/>
  <c r="AM640" i="4" s="1"/>
  <c r="AG361" i="16" s="1"/>
  <c r="AP640" i="4" a="1"/>
  <c r="AP640" i="4" s="1"/>
  <c r="AG364" i="16" s="1"/>
  <c r="AY640" i="4" a="1"/>
  <c r="AY640" i="4" s="1"/>
  <c r="AG372" i="16" s="1"/>
  <c r="AS640" i="4" a="1"/>
  <c r="AS640" i="4" s="1"/>
  <c r="AG371" i="16" s="1"/>
  <c r="AV640" i="4" a="1"/>
  <c r="AV640" i="4" s="1"/>
  <c r="AG366" i="16" s="1"/>
  <c r="AX643" i="4" a="1"/>
  <c r="AX643" i="4" s="1"/>
  <c r="AJ368" i="16" s="1"/>
  <c r="AR640" i="4" a="1"/>
  <c r="AR640" i="4" s="1"/>
  <c r="AG370" i="16" s="1"/>
  <c r="AZ640" i="4" a="1"/>
  <c r="AZ640" i="4" s="1"/>
  <c r="AG373" i="16" s="1"/>
  <c r="AN643" i="4" a="1"/>
  <c r="AN643" i="4" s="1"/>
  <c r="AJ362" i="16" s="1"/>
  <c r="AO641" i="4" a="1"/>
  <c r="AO641" i="4" s="1"/>
  <c r="AH363" i="16" s="1"/>
  <c r="BA642" i="4" a="1"/>
  <c r="BA642" i="4" s="1"/>
  <c r="AI374" i="16" s="1"/>
  <c r="AU641" i="4" a="1"/>
  <c r="AU641" i="4" s="1"/>
  <c r="AH365" i="16" s="1"/>
  <c r="AW642" i="4" a="1"/>
  <c r="AW642" i="4" s="1"/>
  <c r="AI367" i="16" s="1"/>
  <c r="AQ641" i="4" a="1"/>
  <c r="AQ641" i="4" s="1"/>
  <c r="AH369" i="16" s="1"/>
  <c r="Q726" i="4" l="1"/>
  <c r="BM726" i="4" s="1"/>
  <c r="H726" i="4"/>
  <c r="BD726" i="4" s="1"/>
  <c r="L726" i="4"/>
  <c r="BH726" i="4" s="1"/>
  <c r="U727" i="4"/>
  <c r="BQ727" i="4" s="1"/>
  <c r="J726" i="4"/>
  <c r="BF726" i="4" s="1"/>
  <c r="I726" i="4"/>
  <c r="BE726" i="4" s="1"/>
  <c r="S726" i="4"/>
  <c r="BO726" i="4" s="1"/>
  <c r="K726" i="4"/>
  <c r="BG726" i="4" s="1"/>
  <c r="P726" i="4"/>
  <c r="BL726" i="4" s="1"/>
  <c r="O726" i="4"/>
  <c r="BK726" i="4" s="1"/>
  <c r="M726" i="4"/>
  <c r="BI726" i="4" s="1"/>
  <c r="G726" i="4"/>
  <c r="BC726" i="4" s="1"/>
  <c r="R726" i="4"/>
  <c r="BN726" i="4" s="1"/>
  <c r="T726" i="4"/>
  <c r="BP726" i="4" s="1"/>
  <c r="AI156" i="16"/>
  <c r="JM34" i="29"/>
  <c r="AH154" i="16"/>
  <c r="JL32" i="29"/>
  <c r="AG159" i="16"/>
  <c r="JK30" i="29"/>
  <c r="AG150" i="16"/>
  <c r="JK25" i="29"/>
  <c r="AJ157" i="16"/>
  <c r="JN35" i="29"/>
  <c r="AI163" i="16"/>
  <c r="JM38" i="29"/>
  <c r="AG155" i="16"/>
  <c r="JK33" i="29"/>
  <c r="AH152" i="16"/>
  <c r="JL27" i="29"/>
  <c r="AG160" i="16"/>
  <c r="JK31" i="29"/>
  <c r="AJ151" i="16"/>
  <c r="JN26" i="29"/>
  <c r="AH158" i="16"/>
  <c r="JL29" i="29"/>
  <c r="AG162" i="16"/>
  <c r="JK37" i="29"/>
  <c r="AG161" i="16"/>
  <c r="JK36" i="29"/>
  <c r="AG153" i="16"/>
  <c r="JK28" i="29"/>
  <c r="AM641" i="4" a="1"/>
  <c r="AM641" i="4" s="1"/>
  <c r="AH361" i="16" s="1"/>
  <c r="AP641" i="4" a="1"/>
  <c r="AP641" i="4" s="1"/>
  <c r="AH364" i="16" s="1"/>
  <c r="AY641" i="4" a="1"/>
  <c r="AY641" i="4" s="1"/>
  <c r="AH372" i="16" s="1"/>
  <c r="AX644" i="4" a="1"/>
  <c r="AX644" i="4" s="1"/>
  <c r="AK368" i="16" s="1"/>
  <c r="AS641" i="4" a="1"/>
  <c r="AS641" i="4" s="1"/>
  <c r="AH371" i="16" s="1"/>
  <c r="AR641" i="4" a="1"/>
  <c r="AR641" i="4" s="1"/>
  <c r="AH370" i="16" s="1"/>
  <c r="AV641" i="4" a="1"/>
  <c r="AV641" i="4" s="1"/>
  <c r="AH366" i="16" s="1"/>
  <c r="BA643" i="4" a="1"/>
  <c r="BA643" i="4" s="1"/>
  <c r="AJ374" i="16" s="1"/>
  <c r="AO642" i="4" a="1"/>
  <c r="AO642" i="4" s="1"/>
  <c r="AI363" i="16" s="1"/>
  <c r="AN644" i="4" a="1"/>
  <c r="AN644" i="4" s="1"/>
  <c r="AK362" i="16" s="1"/>
  <c r="AU642" i="4" a="1"/>
  <c r="AU642" i="4" s="1"/>
  <c r="AI365" i="16" s="1"/>
  <c r="AQ642" i="4" a="1"/>
  <c r="AQ642" i="4" s="1"/>
  <c r="AI369" i="16" s="1"/>
  <c r="AW643" i="4" a="1"/>
  <c r="AW643" i="4" s="1"/>
  <c r="AJ367" i="16" s="1"/>
  <c r="AZ641" i="4" a="1"/>
  <c r="AZ641" i="4" s="1"/>
  <c r="AH373" i="16" s="1"/>
  <c r="K727" i="4" l="1"/>
  <c r="BG727" i="4" s="1"/>
  <c r="S727" i="4"/>
  <c r="BO727" i="4" s="1"/>
  <c r="I727" i="4"/>
  <c r="BE727" i="4" s="1"/>
  <c r="T727" i="4"/>
  <c r="BP727" i="4" s="1"/>
  <c r="J727" i="4"/>
  <c r="BF727" i="4" s="1"/>
  <c r="R727" i="4"/>
  <c r="BN727" i="4" s="1"/>
  <c r="G727" i="4"/>
  <c r="BC727" i="4" s="1"/>
  <c r="U728" i="4"/>
  <c r="BQ728" i="4" s="1"/>
  <c r="M727" i="4"/>
  <c r="BI727" i="4" s="1"/>
  <c r="L727" i="4"/>
  <c r="BH727" i="4" s="1"/>
  <c r="O727" i="4"/>
  <c r="BK727" i="4" s="1"/>
  <c r="H727" i="4"/>
  <c r="BD727" i="4" s="1"/>
  <c r="P727" i="4"/>
  <c r="BL727" i="4" s="1"/>
  <c r="Q727" i="4"/>
  <c r="BM727" i="4" s="1"/>
  <c r="AH153" i="16"/>
  <c r="JL28" i="29"/>
  <c r="AK157" i="16"/>
  <c r="JO35" i="29"/>
  <c r="AH150" i="16"/>
  <c r="JL25" i="29"/>
  <c r="AH159" i="16"/>
  <c r="JL30" i="29"/>
  <c r="AK151" i="16"/>
  <c r="JO26" i="29"/>
  <c r="AI152" i="16"/>
  <c r="JM27" i="29"/>
  <c r="AH155" i="16"/>
  <c r="JL33" i="29"/>
  <c r="AI158" i="16"/>
  <c r="JM29" i="29"/>
  <c r="AI154" i="16"/>
  <c r="JM32" i="29"/>
  <c r="AH160" i="16"/>
  <c r="JL31" i="29"/>
  <c r="AJ163" i="16"/>
  <c r="JN38" i="29"/>
  <c r="AH161" i="16"/>
  <c r="JL36" i="29"/>
  <c r="AH162" i="16"/>
  <c r="JL37" i="29"/>
  <c r="AJ156" i="16"/>
  <c r="JN34" i="29"/>
  <c r="AM642" i="4" a="1"/>
  <c r="AM642" i="4" s="1"/>
  <c r="AI361" i="16" s="1"/>
  <c r="AP642" i="4" a="1"/>
  <c r="AP642" i="4" s="1"/>
  <c r="AI364" i="16" s="1"/>
  <c r="AY642" i="4" a="1"/>
  <c r="AY642" i="4" s="1"/>
  <c r="AI372" i="16" s="1"/>
  <c r="AV642" i="4" a="1"/>
  <c r="AV642" i="4" s="1"/>
  <c r="AI366" i="16" s="1"/>
  <c r="AX645" i="4" a="1"/>
  <c r="AX645" i="4" s="1"/>
  <c r="AL368" i="16" s="1"/>
  <c r="AR642" i="4" a="1"/>
  <c r="AR642" i="4" s="1"/>
  <c r="AI370" i="16" s="1"/>
  <c r="AS642" i="4" a="1"/>
  <c r="AS642" i="4" s="1"/>
  <c r="AI371" i="16" s="1"/>
  <c r="AZ642" i="4" a="1"/>
  <c r="AZ642" i="4" s="1"/>
  <c r="AI373" i="16" s="1"/>
  <c r="AQ643" i="4" a="1"/>
  <c r="AQ643" i="4" s="1"/>
  <c r="AJ369" i="16" s="1"/>
  <c r="AU643" i="4" a="1"/>
  <c r="AU643" i="4" s="1"/>
  <c r="AJ365" i="16" s="1"/>
  <c r="AW644" i="4" a="1"/>
  <c r="AW644" i="4" s="1"/>
  <c r="AK367" i="16" s="1"/>
  <c r="AN645" i="4" a="1"/>
  <c r="AN645" i="4" s="1"/>
  <c r="AL362" i="16" s="1"/>
  <c r="AO643" i="4" a="1"/>
  <c r="AO643" i="4" s="1"/>
  <c r="AJ363" i="16" s="1"/>
  <c r="BA644" i="4" a="1"/>
  <c r="BA644" i="4" s="1"/>
  <c r="AK374" i="16" s="1"/>
  <c r="U729" i="4" l="1"/>
  <c r="BQ729" i="4" s="1"/>
  <c r="G728" i="4"/>
  <c r="BC728" i="4" s="1"/>
  <c r="Q728" i="4"/>
  <c r="BM728" i="4" s="1"/>
  <c r="R728" i="4"/>
  <c r="BN728" i="4" s="1"/>
  <c r="P728" i="4"/>
  <c r="BL728" i="4" s="1"/>
  <c r="J728" i="4"/>
  <c r="BF728" i="4" s="1"/>
  <c r="H728" i="4"/>
  <c r="BD728" i="4" s="1"/>
  <c r="T728" i="4"/>
  <c r="BP728" i="4" s="1"/>
  <c r="O728" i="4"/>
  <c r="BK728" i="4" s="1"/>
  <c r="I728" i="4"/>
  <c r="BE728" i="4" s="1"/>
  <c r="L728" i="4"/>
  <c r="BH728" i="4" s="1"/>
  <c r="S728" i="4"/>
  <c r="BO728" i="4" s="1"/>
  <c r="M728" i="4"/>
  <c r="BI728" i="4" s="1"/>
  <c r="K728" i="4"/>
  <c r="BG728" i="4" s="1"/>
  <c r="AI155" i="16"/>
  <c r="JM33" i="29"/>
  <c r="AJ158" i="16"/>
  <c r="JN29" i="29"/>
  <c r="AK163" i="16"/>
  <c r="JO38" i="29"/>
  <c r="AI162" i="16"/>
  <c r="JM37" i="29"/>
  <c r="AJ152" i="16"/>
  <c r="JN27" i="29"/>
  <c r="AL151" i="16"/>
  <c r="JP26" i="29"/>
  <c r="AI160" i="16"/>
  <c r="JM31" i="29"/>
  <c r="AI150" i="16"/>
  <c r="JM25" i="29"/>
  <c r="AK156" i="16"/>
  <c r="JO34" i="29"/>
  <c r="AI159" i="16"/>
  <c r="JM30" i="29"/>
  <c r="AL157" i="16"/>
  <c r="JP35" i="29"/>
  <c r="AJ154" i="16"/>
  <c r="JN32" i="29"/>
  <c r="AI161" i="16"/>
  <c r="JM36" i="29"/>
  <c r="AI153" i="16"/>
  <c r="JM28" i="29"/>
  <c r="AM643" i="4" a="1"/>
  <c r="AM643" i="4" s="1"/>
  <c r="AJ361" i="16" s="1"/>
  <c r="AP643" i="4" a="1"/>
  <c r="AP643" i="4" s="1"/>
  <c r="AJ364" i="16" s="1"/>
  <c r="AY643" i="4" a="1"/>
  <c r="AY643" i="4" s="1"/>
  <c r="AJ372" i="16" s="1"/>
  <c r="AR643" i="4" a="1"/>
  <c r="AR643" i="4" s="1"/>
  <c r="AJ370" i="16" s="1"/>
  <c r="AX646" i="4" a="1"/>
  <c r="AX646" i="4" s="1"/>
  <c r="AM368" i="16" s="1"/>
  <c r="AS643" i="4" a="1"/>
  <c r="AS643" i="4" s="1"/>
  <c r="AJ371" i="16" s="1"/>
  <c r="AV643" i="4" a="1"/>
  <c r="AV643" i="4" s="1"/>
  <c r="AJ366" i="16" s="1"/>
  <c r="AW645" i="4" a="1"/>
  <c r="AW645" i="4" s="1"/>
  <c r="AL367" i="16" s="1"/>
  <c r="AO644" i="4" a="1"/>
  <c r="AO644" i="4" s="1"/>
  <c r="AK363" i="16" s="1"/>
  <c r="AU644" i="4" a="1"/>
  <c r="AU644" i="4" s="1"/>
  <c r="AK365" i="16" s="1"/>
  <c r="BA645" i="4" a="1"/>
  <c r="BA645" i="4" s="1"/>
  <c r="AL374" i="16" s="1"/>
  <c r="AQ644" i="4" a="1"/>
  <c r="AQ644" i="4" s="1"/>
  <c r="AK369" i="16" s="1"/>
  <c r="AN646" i="4" a="1"/>
  <c r="AN646" i="4" s="1"/>
  <c r="AM362" i="16" s="1"/>
  <c r="AZ643" i="4" a="1"/>
  <c r="AZ643" i="4" s="1"/>
  <c r="AJ373" i="16" s="1"/>
  <c r="T729" i="4" l="1"/>
  <c r="BP729" i="4" s="1"/>
  <c r="H729" i="4"/>
  <c r="BD729" i="4" s="1"/>
  <c r="J729" i="4"/>
  <c r="BF729" i="4" s="1"/>
  <c r="K729" i="4"/>
  <c r="BG729" i="4" s="1"/>
  <c r="M729" i="4"/>
  <c r="BI729" i="4" s="1"/>
  <c r="P729" i="4"/>
  <c r="BL729" i="4" s="1"/>
  <c r="S729" i="4"/>
  <c r="BO729" i="4" s="1"/>
  <c r="R729" i="4"/>
  <c r="BN729" i="4" s="1"/>
  <c r="L729" i="4"/>
  <c r="BH729" i="4" s="1"/>
  <c r="Q729" i="4"/>
  <c r="BM729" i="4" s="1"/>
  <c r="I729" i="4"/>
  <c r="BE729" i="4" s="1"/>
  <c r="G729" i="4"/>
  <c r="BC729" i="4" s="1"/>
  <c r="O729" i="4"/>
  <c r="BK729" i="4" s="1"/>
  <c r="U730" i="4"/>
  <c r="BQ730" i="4" s="1"/>
  <c r="AJ150" i="16"/>
  <c r="JN25" i="29"/>
  <c r="AK158" i="16"/>
  <c r="JO29" i="29"/>
  <c r="AJ160" i="16"/>
  <c r="JN31" i="29"/>
  <c r="AL163" i="16"/>
  <c r="JP38" i="29"/>
  <c r="AM157" i="16"/>
  <c r="JQ35" i="29"/>
  <c r="AK154" i="16"/>
  <c r="JO32" i="29"/>
  <c r="AK152" i="16"/>
  <c r="JO27" i="29"/>
  <c r="AJ159" i="16"/>
  <c r="JN30" i="29"/>
  <c r="AJ162" i="16"/>
  <c r="JN37" i="29"/>
  <c r="AL156" i="16"/>
  <c r="JP34" i="29"/>
  <c r="AJ161" i="16"/>
  <c r="JN36" i="29"/>
  <c r="AM151" i="16"/>
  <c r="JQ26" i="29"/>
  <c r="AJ153" i="16"/>
  <c r="JN28" i="29"/>
  <c r="AJ155" i="16"/>
  <c r="JN33" i="29"/>
  <c r="AM644" i="4" a="1"/>
  <c r="AM644" i="4" s="1"/>
  <c r="AK361" i="16" s="1"/>
  <c r="AP644" i="4" a="1"/>
  <c r="AP644" i="4" s="1"/>
  <c r="AK364" i="16" s="1"/>
  <c r="AY644" i="4" a="1"/>
  <c r="AY644" i="4" s="1"/>
  <c r="AK372" i="16" s="1"/>
  <c r="AS644" i="4" a="1"/>
  <c r="AS644" i="4" s="1"/>
  <c r="AK371" i="16" s="1"/>
  <c r="AV644" i="4" a="1"/>
  <c r="AV644" i="4" s="1"/>
  <c r="AK366" i="16" s="1"/>
  <c r="AR644" i="4" a="1"/>
  <c r="AR644" i="4" s="1"/>
  <c r="AK370" i="16" s="1"/>
  <c r="AX647" i="4" a="1"/>
  <c r="AX647" i="4" s="1"/>
  <c r="AN368" i="16" s="1"/>
  <c r="AN647" i="4" a="1"/>
  <c r="AN647" i="4" s="1"/>
  <c r="AN362" i="16" s="1"/>
  <c r="AQ645" i="4" a="1"/>
  <c r="AQ645" i="4" s="1"/>
  <c r="AL369" i="16" s="1"/>
  <c r="AU645" i="4" a="1"/>
  <c r="AU645" i="4" s="1"/>
  <c r="AL365" i="16" s="1"/>
  <c r="AZ644" i="4" a="1"/>
  <c r="AZ644" i="4" s="1"/>
  <c r="AK373" i="16" s="1"/>
  <c r="BA646" i="4" a="1"/>
  <c r="BA646" i="4" s="1"/>
  <c r="AM374" i="16" s="1"/>
  <c r="AO645" i="4" a="1"/>
  <c r="AO645" i="4" s="1"/>
  <c r="AL363" i="16" s="1"/>
  <c r="AW646" i="4" a="1"/>
  <c r="AW646" i="4" s="1"/>
  <c r="AM367" i="16" s="1"/>
  <c r="R730" i="4" l="1"/>
  <c r="BN730" i="4" s="1"/>
  <c r="S730" i="4"/>
  <c r="BO730" i="4" s="1"/>
  <c r="U731" i="4"/>
  <c r="BQ731" i="4" s="1"/>
  <c r="P730" i="4"/>
  <c r="BL730" i="4" s="1"/>
  <c r="M730" i="4"/>
  <c r="BI730" i="4" s="1"/>
  <c r="O730" i="4"/>
  <c r="BK730" i="4" s="1"/>
  <c r="G730" i="4"/>
  <c r="BC730" i="4" s="1"/>
  <c r="K730" i="4"/>
  <c r="BG730" i="4" s="1"/>
  <c r="I730" i="4"/>
  <c r="BE730" i="4" s="1"/>
  <c r="J730" i="4"/>
  <c r="BF730" i="4" s="1"/>
  <c r="Q730" i="4"/>
  <c r="BM730" i="4" s="1"/>
  <c r="H730" i="4"/>
  <c r="BD730" i="4" s="1"/>
  <c r="L730" i="4"/>
  <c r="BH730" i="4" s="1"/>
  <c r="T730" i="4"/>
  <c r="BP730" i="4" s="1"/>
  <c r="AL152" i="16"/>
  <c r="JP27" i="29"/>
  <c r="AN151" i="16"/>
  <c r="JR26" i="29"/>
  <c r="AN157" i="16"/>
  <c r="JR35" i="29"/>
  <c r="AK153" i="16"/>
  <c r="JO28" i="29"/>
  <c r="AM163" i="16"/>
  <c r="JQ38" i="29"/>
  <c r="AK162" i="16"/>
  <c r="JO37" i="29"/>
  <c r="AK159" i="16"/>
  <c r="JO30" i="29"/>
  <c r="AK150" i="16"/>
  <c r="JO25" i="29"/>
  <c r="AK155" i="16"/>
  <c r="JO33" i="29"/>
  <c r="AL158" i="16"/>
  <c r="JP29" i="29"/>
  <c r="AL154" i="16"/>
  <c r="JP32" i="29"/>
  <c r="AK161" i="16"/>
  <c r="JO36" i="29"/>
  <c r="AK160" i="16"/>
  <c r="JO31" i="29"/>
  <c r="AM156" i="16"/>
  <c r="JQ34" i="29"/>
  <c r="AM645" i="4" a="1"/>
  <c r="AM645" i="4" s="1"/>
  <c r="AL361" i="16" s="1"/>
  <c r="AP645" i="4" a="1"/>
  <c r="AP645" i="4" s="1"/>
  <c r="AL364" i="16" s="1"/>
  <c r="AY645" i="4" a="1"/>
  <c r="AY645" i="4" s="1"/>
  <c r="AL372" i="16" s="1"/>
  <c r="AX648" i="4" a="1"/>
  <c r="AX648" i="4" s="1"/>
  <c r="AO368" i="16" s="1"/>
  <c r="AS645" i="4" a="1"/>
  <c r="AS645" i="4" s="1"/>
  <c r="AL371" i="16" s="1"/>
  <c r="AR645" i="4" a="1"/>
  <c r="AR645" i="4" s="1"/>
  <c r="AL370" i="16" s="1"/>
  <c r="AV645" i="4" a="1"/>
  <c r="AV645" i="4" s="1"/>
  <c r="AL366" i="16" s="1"/>
  <c r="AO646" i="4" a="1"/>
  <c r="AO646" i="4" s="1"/>
  <c r="AM363" i="16" s="1"/>
  <c r="BA647" i="4" a="1"/>
  <c r="BA647" i="4" s="1"/>
  <c r="AN374" i="16" s="1"/>
  <c r="AW647" i="4" a="1"/>
  <c r="AW647" i="4" s="1"/>
  <c r="AN367" i="16" s="1"/>
  <c r="AU646" i="4" a="1"/>
  <c r="AU646" i="4" s="1"/>
  <c r="AM365" i="16" s="1"/>
  <c r="AN648" i="4" a="1"/>
  <c r="AN648" i="4" s="1"/>
  <c r="AO362" i="16" s="1"/>
  <c r="AZ645" i="4" a="1"/>
  <c r="AZ645" i="4" s="1"/>
  <c r="AL373" i="16" s="1"/>
  <c r="AQ646" i="4" a="1"/>
  <c r="AQ646" i="4" s="1"/>
  <c r="AM369" i="16" s="1"/>
  <c r="K731" i="4" l="1"/>
  <c r="BG731" i="4" s="1"/>
  <c r="G731" i="4"/>
  <c r="BC731" i="4" s="1"/>
  <c r="O731" i="4"/>
  <c r="BK731" i="4" s="1"/>
  <c r="T731" i="4"/>
  <c r="BP731" i="4" s="1"/>
  <c r="L731" i="4"/>
  <c r="BH731" i="4" s="1"/>
  <c r="M731" i="4"/>
  <c r="BI731" i="4" s="1"/>
  <c r="H731" i="4"/>
  <c r="BD731" i="4" s="1"/>
  <c r="P731" i="4"/>
  <c r="BL731" i="4" s="1"/>
  <c r="Q731" i="4"/>
  <c r="BM731" i="4" s="1"/>
  <c r="U732" i="4"/>
  <c r="BQ732" i="4" s="1"/>
  <c r="J731" i="4"/>
  <c r="BF731" i="4" s="1"/>
  <c r="S731" i="4"/>
  <c r="BO731" i="4" s="1"/>
  <c r="I731" i="4"/>
  <c r="BE731" i="4" s="1"/>
  <c r="R731" i="4"/>
  <c r="BN731" i="4" s="1"/>
  <c r="AN156" i="16"/>
  <c r="JR34" i="29"/>
  <c r="AM158" i="16"/>
  <c r="JQ29" i="29"/>
  <c r="AO151" i="16"/>
  <c r="JS26" i="29"/>
  <c r="AL155" i="16"/>
  <c r="JP33" i="29"/>
  <c r="AM154" i="16"/>
  <c r="JQ32" i="29"/>
  <c r="AL159" i="16"/>
  <c r="JP30" i="29"/>
  <c r="AL150" i="16"/>
  <c r="JP25" i="29"/>
  <c r="AL160" i="16"/>
  <c r="JP31" i="29"/>
  <c r="AO157" i="16"/>
  <c r="JS35" i="29"/>
  <c r="AN163" i="16"/>
  <c r="JR38" i="29"/>
  <c r="AL162" i="16"/>
  <c r="JP37" i="29"/>
  <c r="AL161" i="16"/>
  <c r="JP36" i="29"/>
  <c r="AM152" i="16"/>
  <c r="JQ27" i="29"/>
  <c r="AL153" i="16"/>
  <c r="JP28" i="29"/>
  <c r="AM646" i="4" a="1"/>
  <c r="AM646" i="4" s="1"/>
  <c r="AM361" i="16" s="1"/>
  <c r="AP646" i="4" a="1"/>
  <c r="AP646" i="4" s="1"/>
  <c r="AM364" i="16" s="1"/>
  <c r="AY646" i="4" a="1"/>
  <c r="AY646" i="4" s="1"/>
  <c r="AM372" i="16" s="1"/>
  <c r="AR646" i="4" a="1"/>
  <c r="AR646" i="4" s="1"/>
  <c r="AM370" i="16" s="1"/>
  <c r="AS646" i="4" a="1"/>
  <c r="AS646" i="4" s="1"/>
  <c r="AM371" i="16" s="1"/>
  <c r="AV646" i="4" a="1"/>
  <c r="AV646" i="4" s="1"/>
  <c r="AM366" i="16" s="1"/>
  <c r="AX649" i="4" a="1"/>
  <c r="AX649" i="4" s="1"/>
  <c r="AP368" i="16" s="1"/>
  <c r="AW648" i="4" a="1"/>
  <c r="AW648" i="4" s="1"/>
  <c r="AO367" i="16" s="1"/>
  <c r="AZ646" i="4" a="1"/>
  <c r="AZ646" i="4" s="1"/>
  <c r="AM373" i="16" s="1"/>
  <c r="BA648" i="4" a="1"/>
  <c r="BA648" i="4" s="1"/>
  <c r="AO374" i="16" s="1"/>
  <c r="AQ647" i="4" a="1"/>
  <c r="AQ647" i="4" s="1"/>
  <c r="AN369" i="16" s="1"/>
  <c r="AN649" i="4" a="1"/>
  <c r="AN649" i="4" s="1"/>
  <c r="AP362" i="16" s="1"/>
  <c r="AO647" i="4" a="1"/>
  <c r="AO647" i="4" s="1"/>
  <c r="AN363" i="16" s="1"/>
  <c r="AU647" i="4" a="1"/>
  <c r="AU647" i="4" s="1"/>
  <c r="AN365" i="16" s="1"/>
  <c r="P732" i="4" l="1"/>
  <c r="BL732" i="4" s="1"/>
  <c r="H732" i="4"/>
  <c r="BD732" i="4" s="1"/>
  <c r="M732" i="4"/>
  <c r="BI732" i="4" s="1"/>
  <c r="R732" i="4"/>
  <c r="BN732" i="4" s="1"/>
  <c r="I732" i="4"/>
  <c r="BE732" i="4" s="1"/>
  <c r="L732" i="4"/>
  <c r="BH732" i="4" s="1"/>
  <c r="S732" i="4"/>
  <c r="BO732" i="4" s="1"/>
  <c r="T732" i="4"/>
  <c r="BP732" i="4" s="1"/>
  <c r="J732" i="4"/>
  <c r="BF732" i="4" s="1"/>
  <c r="O732" i="4"/>
  <c r="BK732" i="4" s="1"/>
  <c r="G732" i="4"/>
  <c r="BC732" i="4" s="1"/>
  <c r="U733" i="4"/>
  <c r="BQ733" i="4" s="1"/>
  <c r="Q732" i="4"/>
  <c r="BM732" i="4" s="1"/>
  <c r="K732" i="4"/>
  <c r="BG732" i="4" s="1"/>
  <c r="AP151" i="16"/>
  <c r="JT26" i="29"/>
  <c r="AP157" i="16"/>
  <c r="JT35" i="29"/>
  <c r="AM153" i="16"/>
  <c r="JQ28" i="29"/>
  <c r="AM162" i="16"/>
  <c r="JQ37" i="29"/>
  <c r="AM150" i="16"/>
  <c r="JQ25" i="29"/>
  <c r="AN158" i="16"/>
  <c r="JR29" i="29"/>
  <c r="AM160" i="16"/>
  <c r="JQ31" i="29"/>
  <c r="AM155" i="16"/>
  <c r="JQ33" i="29"/>
  <c r="AO163" i="16"/>
  <c r="JS38" i="29"/>
  <c r="AM159" i="16"/>
  <c r="JQ30" i="29"/>
  <c r="AN154" i="16"/>
  <c r="JR32" i="29"/>
  <c r="AO156" i="16"/>
  <c r="JS34" i="29"/>
  <c r="AM161" i="16"/>
  <c r="JQ36" i="29"/>
  <c r="AN152" i="16"/>
  <c r="JR27" i="29"/>
  <c r="AM647" i="4" a="1"/>
  <c r="AM647" i="4" s="1"/>
  <c r="AN361" i="16" s="1"/>
  <c r="AP647" i="4" a="1"/>
  <c r="AP647" i="4" s="1"/>
  <c r="AN364" i="16" s="1"/>
  <c r="AY647" i="4" a="1"/>
  <c r="AY647" i="4" s="1"/>
  <c r="AN372" i="16" s="1"/>
  <c r="AV647" i="4" a="1"/>
  <c r="AV647" i="4" s="1"/>
  <c r="AN366" i="16" s="1"/>
  <c r="AX650" i="4" a="1"/>
  <c r="AX650" i="4" s="1"/>
  <c r="AS647" i="4" a="1"/>
  <c r="AS647" i="4" s="1"/>
  <c r="AN371" i="16" s="1"/>
  <c r="AR647" i="4" a="1"/>
  <c r="AR647" i="4" s="1"/>
  <c r="AN370" i="16" s="1"/>
  <c r="BA649" i="4" a="1"/>
  <c r="BA649" i="4" s="1"/>
  <c r="AP374" i="16" s="1"/>
  <c r="AU648" i="4" a="1"/>
  <c r="AU648" i="4" s="1"/>
  <c r="AO365" i="16" s="1"/>
  <c r="AO648" i="4" a="1"/>
  <c r="AO648" i="4" s="1"/>
  <c r="AO363" i="16" s="1"/>
  <c r="AZ647" i="4" a="1"/>
  <c r="AZ647" i="4" s="1"/>
  <c r="AN373" i="16" s="1"/>
  <c r="AN650" i="4" a="1"/>
  <c r="AN650" i="4" s="1"/>
  <c r="AQ648" i="4" a="1"/>
  <c r="AQ648" i="4" s="1"/>
  <c r="AO369" i="16" s="1"/>
  <c r="AW649" i="4" a="1"/>
  <c r="AW649" i="4" s="1"/>
  <c r="AP367" i="16" s="1"/>
  <c r="T733" i="4" l="1"/>
  <c r="BP733" i="4" s="1"/>
  <c r="S733" i="4"/>
  <c r="BO733" i="4" s="1"/>
  <c r="K733" i="4"/>
  <c r="BG733" i="4" s="1"/>
  <c r="L733" i="4"/>
  <c r="BH733" i="4" s="1"/>
  <c r="I733" i="4"/>
  <c r="BE733" i="4" s="1"/>
  <c r="Q733" i="4"/>
  <c r="BM733" i="4" s="1"/>
  <c r="U734" i="4"/>
  <c r="BQ734" i="4" s="1"/>
  <c r="R733" i="4"/>
  <c r="BN733" i="4" s="1"/>
  <c r="G733" i="4"/>
  <c r="BC733" i="4" s="1"/>
  <c r="M733" i="4"/>
  <c r="BI733" i="4" s="1"/>
  <c r="O733" i="4"/>
  <c r="BK733" i="4" s="1"/>
  <c r="H733" i="4"/>
  <c r="BD733" i="4" s="1"/>
  <c r="J733" i="4"/>
  <c r="BF733" i="4" s="1"/>
  <c r="P733" i="4"/>
  <c r="BL733" i="4" s="1"/>
  <c r="AQ151" i="16"/>
  <c r="M168" i="16"/>
  <c r="JU26" i="29"/>
  <c r="AN159" i="16"/>
  <c r="JR30" i="29"/>
  <c r="AN153" i="16"/>
  <c r="JR28" i="29"/>
  <c r="AN150" i="16"/>
  <c r="JR25" i="29"/>
  <c r="AN160" i="16"/>
  <c r="JR31" i="29"/>
  <c r="AN162" i="16"/>
  <c r="JR37" i="29"/>
  <c r="M174" i="16"/>
  <c r="AQ157" i="16"/>
  <c r="JU35" i="29"/>
  <c r="M385" i="16"/>
  <c r="AQ368" i="16"/>
  <c r="M379" i="16"/>
  <c r="AQ362" i="16"/>
  <c r="AO152" i="16"/>
  <c r="JS27" i="29"/>
  <c r="AP156" i="16"/>
  <c r="JT34" i="29"/>
  <c r="AO154" i="16"/>
  <c r="JS32" i="29"/>
  <c r="AN155" i="16"/>
  <c r="JR33" i="29"/>
  <c r="AP163" i="16"/>
  <c r="JT38" i="29"/>
  <c r="AN161" i="16"/>
  <c r="JR36" i="29"/>
  <c r="AO158" i="16"/>
  <c r="JS29" i="29"/>
  <c r="AM648" i="4" a="1"/>
  <c r="AM648" i="4" s="1"/>
  <c r="AO361" i="16" s="1"/>
  <c r="AP648" i="4" a="1"/>
  <c r="AP648" i="4" s="1"/>
  <c r="AO364" i="16" s="1"/>
  <c r="AY648" i="4" a="1"/>
  <c r="AY648" i="4" s="1"/>
  <c r="AO372" i="16" s="1"/>
  <c r="AX651" i="4" a="1"/>
  <c r="AX651" i="4" s="1"/>
  <c r="N385" i="16" s="1"/>
  <c r="AR648" i="4" a="1"/>
  <c r="AR648" i="4" s="1"/>
  <c r="AO370" i="16" s="1"/>
  <c r="AS648" i="4" a="1"/>
  <c r="AS648" i="4" s="1"/>
  <c r="AO371" i="16" s="1"/>
  <c r="AV648" i="4" a="1"/>
  <c r="AV648" i="4" s="1"/>
  <c r="AO366" i="16" s="1"/>
  <c r="AU649" i="4" a="1"/>
  <c r="AU649" i="4" s="1"/>
  <c r="AP365" i="16" s="1"/>
  <c r="AO649" i="4" a="1"/>
  <c r="AO649" i="4" s="1"/>
  <c r="AP363" i="16" s="1"/>
  <c r="AW650" i="4" a="1"/>
  <c r="AW650" i="4" s="1"/>
  <c r="AN651" i="4" a="1"/>
  <c r="AN651" i="4" s="1"/>
  <c r="N379" i="16" s="1"/>
  <c r="AQ649" i="4" a="1"/>
  <c r="AQ649" i="4" s="1"/>
  <c r="AP369" i="16" s="1"/>
  <c r="AZ648" i="4" a="1"/>
  <c r="AZ648" i="4" s="1"/>
  <c r="AO373" i="16" s="1"/>
  <c r="BA650" i="4" a="1"/>
  <c r="BA650" i="4" s="1"/>
  <c r="R734" i="4" l="1"/>
  <c r="BN734" i="4" s="1"/>
  <c r="U735" i="4"/>
  <c r="BQ735" i="4" s="1"/>
  <c r="P734" i="4"/>
  <c r="BL734" i="4" s="1"/>
  <c r="Q734" i="4"/>
  <c r="BM734" i="4" s="1"/>
  <c r="J734" i="4"/>
  <c r="BF734" i="4" s="1"/>
  <c r="I734" i="4"/>
  <c r="BE734" i="4" s="1"/>
  <c r="H734" i="4"/>
  <c r="BD734" i="4" s="1"/>
  <c r="L734" i="4"/>
  <c r="BH734" i="4" s="1"/>
  <c r="O734" i="4"/>
  <c r="BK734" i="4" s="1"/>
  <c r="K734" i="4"/>
  <c r="BG734" i="4" s="1"/>
  <c r="M734" i="4"/>
  <c r="BI734" i="4" s="1"/>
  <c r="S734" i="4"/>
  <c r="BO734" i="4" s="1"/>
  <c r="G734" i="4"/>
  <c r="BC734" i="4" s="1"/>
  <c r="T734" i="4"/>
  <c r="BP734" i="4" s="1"/>
  <c r="AQ156" i="16"/>
  <c r="M173" i="16"/>
  <c r="JU34" i="29"/>
  <c r="AO159" i="16"/>
  <c r="JS30" i="29"/>
  <c r="M384" i="16"/>
  <c r="AQ367" i="16"/>
  <c r="N174" i="16"/>
  <c r="JV35" i="29"/>
  <c r="AP152" i="16"/>
  <c r="JT27" i="29"/>
  <c r="AQ374" i="16"/>
  <c r="M391" i="16"/>
  <c r="AO161" i="16"/>
  <c r="JS36" i="29"/>
  <c r="AP154" i="16"/>
  <c r="JT32" i="29"/>
  <c r="AO162" i="16"/>
  <c r="JS37" i="29"/>
  <c r="AO153" i="16"/>
  <c r="JS28" i="29"/>
  <c r="AO155" i="16"/>
  <c r="JS33" i="29"/>
  <c r="AO150" i="16"/>
  <c r="JS25" i="29"/>
  <c r="M180" i="16"/>
  <c r="AQ163" i="16"/>
  <c r="JU38" i="29"/>
  <c r="AP158" i="16"/>
  <c r="JT29" i="29"/>
  <c r="AO160" i="16"/>
  <c r="JS31" i="29"/>
  <c r="N168" i="16"/>
  <c r="JV26" i="29"/>
  <c r="AM649" i="4" a="1"/>
  <c r="AM649" i="4" s="1"/>
  <c r="AP361" i="16" s="1"/>
  <c r="AP649" i="4" a="1"/>
  <c r="AP649" i="4" s="1"/>
  <c r="AP364" i="16" s="1"/>
  <c r="AY649" i="4" a="1"/>
  <c r="AY649" i="4" s="1"/>
  <c r="AP372" i="16" s="1"/>
  <c r="AV649" i="4" a="1"/>
  <c r="AV649" i="4" s="1"/>
  <c r="AP366" i="16" s="1"/>
  <c r="AS649" i="4" a="1"/>
  <c r="AS649" i="4" s="1"/>
  <c r="AP371" i="16" s="1"/>
  <c r="AR649" i="4" a="1"/>
  <c r="AR649" i="4" s="1"/>
  <c r="AP370" i="16" s="1"/>
  <c r="AX652" i="4" a="1"/>
  <c r="AX652" i="4" s="1"/>
  <c r="O385" i="16" s="1"/>
  <c r="AQ650" i="4" a="1"/>
  <c r="AQ650" i="4" s="1"/>
  <c r="AO650" i="4" a="1"/>
  <c r="AO650" i="4" s="1"/>
  <c r="AU650" i="4" a="1"/>
  <c r="AU650" i="4" s="1"/>
  <c r="AN652" i="4" a="1"/>
  <c r="AN652" i="4" s="1"/>
  <c r="O379" i="16" s="1"/>
  <c r="BA651" i="4" a="1"/>
  <c r="BA651" i="4" s="1"/>
  <c r="N391" i="16" s="1"/>
  <c r="AZ649" i="4" a="1"/>
  <c r="AZ649" i="4" s="1"/>
  <c r="AP373" i="16" s="1"/>
  <c r="AW651" i="4" a="1"/>
  <c r="AW651" i="4" s="1"/>
  <c r="N384" i="16" s="1"/>
  <c r="L735" i="4" l="1"/>
  <c r="BH735" i="4" s="1"/>
  <c r="H735" i="4"/>
  <c r="BD735" i="4" s="1"/>
  <c r="T735" i="4"/>
  <c r="BP735" i="4" s="1"/>
  <c r="I735" i="4"/>
  <c r="BE735" i="4" s="1"/>
  <c r="G735" i="4"/>
  <c r="BC735" i="4" s="1"/>
  <c r="J735" i="4"/>
  <c r="BF735" i="4" s="1"/>
  <c r="S735" i="4"/>
  <c r="BO735" i="4" s="1"/>
  <c r="Q735" i="4"/>
  <c r="BM735" i="4" s="1"/>
  <c r="M735" i="4"/>
  <c r="BI735" i="4" s="1"/>
  <c r="P735" i="4"/>
  <c r="BL735" i="4" s="1"/>
  <c r="K735" i="4"/>
  <c r="BG735" i="4" s="1"/>
  <c r="U736" i="4"/>
  <c r="BQ736" i="4" s="1"/>
  <c r="O735" i="4"/>
  <c r="BK735" i="4" s="1"/>
  <c r="R735" i="4"/>
  <c r="BN735" i="4" s="1"/>
  <c r="M171" i="16"/>
  <c r="AQ154" i="16"/>
  <c r="JU32" i="29"/>
  <c r="AQ152" i="16"/>
  <c r="M169" i="16"/>
  <c r="JU27" i="29"/>
  <c r="M382" i="16"/>
  <c r="AQ365" i="16"/>
  <c r="AP155" i="16"/>
  <c r="JT33" i="29"/>
  <c r="AQ363" i="16"/>
  <c r="M380" i="16"/>
  <c r="AP161" i="16"/>
  <c r="JT36" i="29"/>
  <c r="N173" i="16"/>
  <c r="JV34" i="29"/>
  <c r="M175" i="16"/>
  <c r="AQ158" i="16"/>
  <c r="JU29" i="29"/>
  <c r="AP162" i="16"/>
  <c r="JT37" i="29"/>
  <c r="AP153" i="16"/>
  <c r="JT28" i="29"/>
  <c r="O174" i="16"/>
  <c r="JW35" i="29"/>
  <c r="AP150" i="16"/>
  <c r="JT25" i="29"/>
  <c r="M386" i="16"/>
  <c r="AQ369" i="16"/>
  <c r="N180" i="16"/>
  <c r="JV38" i="29"/>
  <c r="O168" i="16"/>
  <c r="JW26" i="29"/>
  <c r="AP159" i="16"/>
  <c r="JT30" i="29"/>
  <c r="AP160" i="16"/>
  <c r="JT31" i="29"/>
  <c r="AM650" i="4" a="1"/>
  <c r="AM650" i="4" s="1"/>
  <c r="AP650" i="4" a="1"/>
  <c r="AP650" i="4" s="1"/>
  <c r="AY650" i="4" a="1"/>
  <c r="AY650" i="4" s="1"/>
  <c r="AS650" i="4" a="1"/>
  <c r="AS650" i="4" s="1"/>
  <c r="AX653" i="4" a="1"/>
  <c r="AX653" i="4" s="1"/>
  <c r="P385" i="16" s="1"/>
  <c r="AR650" i="4" a="1"/>
  <c r="AR650" i="4" s="1"/>
  <c r="AV650" i="4" a="1"/>
  <c r="AV650" i="4" s="1"/>
  <c r="AN653" i="4" a="1"/>
  <c r="AN653" i="4" s="1"/>
  <c r="P379" i="16" s="1"/>
  <c r="AO651" i="4" a="1"/>
  <c r="AO651" i="4" s="1"/>
  <c r="N380" i="16" s="1"/>
  <c r="AW652" i="4" a="1"/>
  <c r="AW652" i="4" s="1"/>
  <c r="O384" i="16" s="1"/>
  <c r="AQ651" i="4" a="1"/>
  <c r="AQ651" i="4" s="1"/>
  <c r="N386" i="16" s="1"/>
  <c r="AZ650" i="4" a="1"/>
  <c r="AZ650" i="4" s="1"/>
  <c r="BA652" i="4" a="1"/>
  <c r="BA652" i="4" s="1"/>
  <c r="O391" i="16" s="1"/>
  <c r="AU651" i="4" a="1"/>
  <c r="AU651" i="4" s="1"/>
  <c r="N382" i="16" s="1"/>
  <c r="Q736" i="4" l="1"/>
  <c r="BM736" i="4" s="1"/>
  <c r="S736" i="4"/>
  <c r="BO736" i="4" s="1"/>
  <c r="R736" i="4"/>
  <c r="BN736" i="4" s="1"/>
  <c r="J736" i="4"/>
  <c r="BF736" i="4" s="1"/>
  <c r="O736" i="4"/>
  <c r="BK736" i="4" s="1"/>
  <c r="G736" i="4"/>
  <c r="BC736" i="4" s="1"/>
  <c r="U737" i="4"/>
  <c r="BQ737" i="4" s="1"/>
  <c r="I736" i="4"/>
  <c r="BE736" i="4" s="1"/>
  <c r="K736" i="4"/>
  <c r="BG736" i="4" s="1"/>
  <c r="T736" i="4"/>
  <c r="BP736" i="4" s="1"/>
  <c r="P736" i="4"/>
  <c r="BL736" i="4" s="1"/>
  <c r="H736" i="4"/>
  <c r="BD736" i="4" s="1"/>
  <c r="M736" i="4"/>
  <c r="BI736" i="4" s="1"/>
  <c r="L736" i="4"/>
  <c r="BH736" i="4" s="1"/>
  <c r="AQ371" i="16"/>
  <c r="M388" i="16"/>
  <c r="N169" i="16"/>
  <c r="JV27" i="29"/>
  <c r="M389" i="16"/>
  <c r="AQ372" i="16"/>
  <c r="O180" i="16"/>
  <c r="JW38" i="29"/>
  <c r="AQ161" i="16"/>
  <c r="M178" i="16"/>
  <c r="JU36" i="29"/>
  <c r="P168" i="16"/>
  <c r="JX26" i="29"/>
  <c r="M172" i="16"/>
  <c r="AQ155" i="16"/>
  <c r="JU33" i="29"/>
  <c r="AQ153" i="16"/>
  <c r="M170" i="16"/>
  <c r="JU28" i="29"/>
  <c r="M381" i="16"/>
  <c r="AQ364" i="16"/>
  <c r="N171" i="16"/>
  <c r="JV32" i="29"/>
  <c r="AQ162" i="16"/>
  <c r="M179" i="16"/>
  <c r="JU37" i="29"/>
  <c r="AQ366" i="16"/>
  <c r="M383" i="16"/>
  <c r="AQ361" i="16"/>
  <c r="M378" i="16"/>
  <c r="M167" i="16"/>
  <c r="AQ150" i="16"/>
  <c r="JU25" i="29"/>
  <c r="M387" i="16"/>
  <c r="AQ370" i="16"/>
  <c r="N175" i="16"/>
  <c r="JV29" i="29"/>
  <c r="P174" i="16"/>
  <c r="JX35" i="29"/>
  <c r="M390" i="16"/>
  <c r="AQ373" i="16"/>
  <c r="AQ159" i="16"/>
  <c r="M176" i="16"/>
  <c r="JU30" i="29"/>
  <c r="O173" i="16"/>
  <c r="JW34" i="29"/>
  <c r="AQ160" i="16"/>
  <c r="M177" i="16"/>
  <c r="JU31" i="29"/>
  <c r="AM651" i="4" a="1"/>
  <c r="AM651" i="4" s="1"/>
  <c r="N378" i="16" s="1"/>
  <c r="AP651" i="4" a="1"/>
  <c r="AP651" i="4" s="1"/>
  <c r="N381" i="16" s="1"/>
  <c r="AY651" i="4" a="1"/>
  <c r="AY651" i="4" s="1"/>
  <c r="N389" i="16" s="1"/>
  <c r="AR651" i="4" a="1"/>
  <c r="AR651" i="4" s="1"/>
  <c r="N387" i="16" s="1"/>
  <c r="AX654" i="4" a="1"/>
  <c r="AX654" i="4" s="1"/>
  <c r="Q385" i="16" s="1"/>
  <c r="AV651" i="4" a="1"/>
  <c r="AV651" i="4" s="1"/>
  <c r="N383" i="16" s="1"/>
  <c r="AS651" i="4" a="1"/>
  <c r="AS651" i="4" s="1"/>
  <c r="N388" i="16" s="1"/>
  <c r="AU652" i="4" a="1"/>
  <c r="AU652" i="4" s="1"/>
  <c r="O382" i="16" s="1"/>
  <c r="BA653" i="4" a="1"/>
  <c r="BA653" i="4" s="1"/>
  <c r="P391" i="16" s="1"/>
  <c r="AW653" i="4" a="1"/>
  <c r="AW653" i="4" s="1"/>
  <c r="P384" i="16" s="1"/>
  <c r="AZ651" i="4" a="1"/>
  <c r="AZ651" i="4" s="1"/>
  <c r="N390" i="16" s="1"/>
  <c r="AO652" i="4" a="1"/>
  <c r="AO652" i="4" s="1"/>
  <c r="O380" i="16" s="1"/>
  <c r="AN654" i="4" a="1"/>
  <c r="AN654" i="4" s="1"/>
  <c r="Q379" i="16" s="1"/>
  <c r="AQ652" i="4" a="1"/>
  <c r="AQ652" i="4" s="1"/>
  <c r="O386" i="16" s="1"/>
  <c r="I737" i="4" l="1"/>
  <c r="BE737" i="4" s="1"/>
  <c r="U738" i="4"/>
  <c r="BQ738" i="4" s="1"/>
  <c r="L737" i="4"/>
  <c r="BH737" i="4" s="1"/>
  <c r="G737" i="4"/>
  <c r="BC737" i="4" s="1"/>
  <c r="M737" i="4"/>
  <c r="BI737" i="4" s="1"/>
  <c r="O737" i="4"/>
  <c r="BK737" i="4" s="1"/>
  <c r="H737" i="4"/>
  <c r="BD737" i="4" s="1"/>
  <c r="J737" i="4"/>
  <c r="BF737" i="4" s="1"/>
  <c r="P737" i="4"/>
  <c r="BL737" i="4" s="1"/>
  <c r="R737" i="4"/>
  <c r="BN737" i="4" s="1"/>
  <c r="T737" i="4"/>
  <c r="BP737" i="4" s="1"/>
  <c r="S737" i="4"/>
  <c r="BO737" i="4" s="1"/>
  <c r="K737" i="4"/>
  <c r="BG737" i="4" s="1"/>
  <c r="Q737" i="4"/>
  <c r="BM737" i="4" s="1"/>
  <c r="P173" i="16"/>
  <c r="JX34" i="29"/>
  <c r="Q174" i="16"/>
  <c r="JY35" i="29"/>
  <c r="N176" i="16"/>
  <c r="JV30" i="29"/>
  <c r="O175" i="16"/>
  <c r="JW29" i="29"/>
  <c r="P180" i="16"/>
  <c r="JX38" i="29"/>
  <c r="N178" i="16"/>
  <c r="JV36" i="29"/>
  <c r="O171" i="16"/>
  <c r="JW32" i="29"/>
  <c r="Q168" i="16"/>
  <c r="JY26" i="29"/>
  <c r="N177" i="16"/>
  <c r="JV31" i="29"/>
  <c r="N170" i="16"/>
  <c r="JV28" i="29"/>
  <c r="O169" i="16"/>
  <c r="JW27" i="29"/>
  <c r="N172" i="16"/>
  <c r="JV33" i="29"/>
  <c r="N179" i="16"/>
  <c r="JV37" i="29"/>
  <c r="N167" i="16"/>
  <c r="JV25" i="29"/>
  <c r="AM652" i="4" a="1"/>
  <c r="AM652" i="4" s="1"/>
  <c r="O378" i="16" s="1"/>
  <c r="AP652" i="4" a="1"/>
  <c r="AP652" i="4" s="1"/>
  <c r="O381" i="16" s="1"/>
  <c r="AY652" i="4" a="1"/>
  <c r="AY652" i="4" s="1"/>
  <c r="O389" i="16" s="1"/>
  <c r="AV652" i="4" a="1"/>
  <c r="AV652" i="4" s="1"/>
  <c r="O383" i="16" s="1"/>
  <c r="AX655" i="4" a="1"/>
  <c r="AX655" i="4" s="1"/>
  <c r="R385" i="16" s="1"/>
  <c r="AS652" i="4" a="1"/>
  <c r="AS652" i="4" s="1"/>
  <c r="O388" i="16" s="1"/>
  <c r="AR652" i="4" a="1"/>
  <c r="AR652" i="4" s="1"/>
  <c r="O387" i="16" s="1"/>
  <c r="AN655" i="4" a="1"/>
  <c r="AN655" i="4" s="1"/>
  <c r="R379" i="16" s="1"/>
  <c r="AZ652" i="4" a="1"/>
  <c r="AZ652" i="4" s="1"/>
  <c r="O390" i="16" s="1"/>
  <c r="AO653" i="4" a="1"/>
  <c r="AO653" i="4" s="1"/>
  <c r="P380" i="16" s="1"/>
  <c r="AQ653" i="4" a="1"/>
  <c r="AQ653" i="4" s="1"/>
  <c r="P386" i="16" s="1"/>
  <c r="BA654" i="4" a="1"/>
  <c r="BA654" i="4" s="1"/>
  <c r="Q391" i="16" s="1"/>
  <c r="AU653" i="4" a="1"/>
  <c r="AU653" i="4" s="1"/>
  <c r="P382" i="16" s="1"/>
  <c r="AW654" i="4" a="1"/>
  <c r="AW654" i="4" s="1"/>
  <c r="Q384" i="16" s="1"/>
  <c r="J738" i="4" l="1"/>
  <c r="BF738" i="4" s="1"/>
  <c r="H738" i="4"/>
  <c r="BD738" i="4" s="1"/>
  <c r="Q738" i="4"/>
  <c r="BM738" i="4" s="1"/>
  <c r="O738" i="4"/>
  <c r="BK738" i="4" s="1"/>
  <c r="K738" i="4"/>
  <c r="BG738" i="4" s="1"/>
  <c r="M738" i="4"/>
  <c r="BI738" i="4" s="1"/>
  <c r="S738" i="4"/>
  <c r="BO738" i="4" s="1"/>
  <c r="G738" i="4"/>
  <c r="BC738" i="4" s="1"/>
  <c r="T738" i="4"/>
  <c r="BP738" i="4" s="1"/>
  <c r="L738" i="4"/>
  <c r="BH738" i="4" s="1"/>
  <c r="R738" i="4"/>
  <c r="BN738" i="4" s="1"/>
  <c r="U739" i="4"/>
  <c r="BQ739" i="4" s="1"/>
  <c r="P738" i="4"/>
  <c r="BL738" i="4" s="1"/>
  <c r="I738" i="4"/>
  <c r="BE738" i="4" s="1"/>
  <c r="O167" i="16"/>
  <c r="JW25" i="29"/>
  <c r="P169" i="16"/>
  <c r="JX27" i="29"/>
  <c r="R174" i="16"/>
  <c r="JZ35" i="29"/>
  <c r="Q180" i="16"/>
  <c r="JY38" i="29"/>
  <c r="P175" i="16"/>
  <c r="JX29" i="29"/>
  <c r="O177" i="16"/>
  <c r="JW31" i="29"/>
  <c r="O172" i="16"/>
  <c r="JW33" i="29"/>
  <c r="O179" i="16"/>
  <c r="JW37" i="29"/>
  <c r="O176" i="16"/>
  <c r="JW30" i="29"/>
  <c r="Q173" i="16"/>
  <c r="JY34" i="29"/>
  <c r="R168" i="16"/>
  <c r="JZ26" i="29"/>
  <c r="O178" i="16"/>
  <c r="JW36" i="29"/>
  <c r="P171" i="16"/>
  <c r="JX32" i="29"/>
  <c r="O170" i="16"/>
  <c r="JW28" i="29"/>
  <c r="AM653" i="4" a="1"/>
  <c r="AM653" i="4" s="1"/>
  <c r="P378" i="16" s="1"/>
  <c r="AP653" i="4" a="1"/>
  <c r="AP653" i="4" s="1"/>
  <c r="P381" i="16" s="1"/>
  <c r="AY653" i="4" a="1"/>
  <c r="AY653" i="4" s="1"/>
  <c r="P389" i="16" s="1"/>
  <c r="AX656" i="4" a="1"/>
  <c r="AX656" i="4" s="1"/>
  <c r="S385" i="16" s="1"/>
  <c r="AR653" i="4" a="1"/>
  <c r="AR653" i="4" s="1"/>
  <c r="P387" i="16" s="1"/>
  <c r="AS653" i="4" a="1"/>
  <c r="AS653" i="4" s="1"/>
  <c r="P388" i="16" s="1"/>
  <c r="AV653" i="4" a="1"/>
  <c r="AV653" i="4" s="1"/>
  <c r="P383" i="16" s="1"/>
  <c r="BA655" i="4" a="1"/>
  <c r="BA655" i="4" s="1"/>
  <c r="R391" i="16" s="1"/>
  <c r="AQ654" i="4" a="1"/>
  <c r="AQ654" i="4" s="1"/>
  <c r="Q386" i="16" s="1"/>
  <c r="AZ653" i="4" a="1"/>
  <c r="AZ653" i="4" s="1"/>
  <c r="P390" i="16" s="1"/>
  <c r="AN656" i="4" a="1"/>
  <c r="AN656" i="4" s="1"/>
  <c r="S379" i="16" s="1"/>
  <c r="AO654" i="4" a="1"/>
  <c r="AO654" i="4" s="1"/>
  <c r="Q380" i="16" s="1"/>
  <c r="AW655" i="4" a="1"/>
  <c r="AW655" i="4" s="1"/>
  <c r="R384" i="16" s="1"/>
  <c r="AU654" i="4" a="1"/>
  <c r="AU654" i="4" s="1"/>
  <c r="Q382" i="16" s="1"/>
  <c r="G739" i="4" l="1"/>
  <c r="BC739" i="4" s="1"/>
  <c r="S739" i="4"/>
  <c r="BO739" i="4" s="1"/>
  <c r="I739" i="4"/>
  <c r="BE739" i="4" s="1"/>
  <c r="M739" i="4"/>
  <c r="BI739" i="4" s="1"/>
  <c r="P739" i="4"/>
  <c r="BL739" i="4" s="1"/>
  <c r="K739" i="4"/>
  <c r="BG739" i="4" s="1"/>
  <c r="U740" i="4"/>
  <c r="BQ740" i="4" s="1"/>
  <c r="O739" i="4"/>
  <c r="BK739" i="4" s="1"/>
  <c r="R739" i="4"/>
  <c r="BN739" i="4" s="1"/>
  <c r="Q739" i="4"/>
  <c r="BM739" i="4" s="1"/>
  <c r="L739" i="4"/>
  <c r="BH739" i="4" s="1"/>
  <c r="H739" i="4"/>
  <c r="BD739" i="4" s="1"/>
  <c r="T739" i="4"/>
  <c r="BP739" i="4" s="1"/>
  <c r="J739" i="4"/>
  <c r="BF739" i="4" s="1"/>
  <c r="P172" i="16"/>
  <c r="JX33" i="29"/>
  <c r="P170" i="16"/>
  <c r="JX28" i="29"/>
  <c r="Q169" i="16"/>
  <c r="JY27" i="29"/>
  <c r="P177" i="16"/>
  <c r="JX31" i="29"/>
  <c r="P167" i="16"/>
  <c r="JX25" i="29"/>
  <c r="S168" i="16"/>
  <c r="KA26" i="29"/>
  <c r="P176" i="16"/>
  <c r="JX30" i="29"/>
  <c r="P179" i="16"/>
  <c r="JX37" i="29"/>
  <c r="S174" i="16"/>
  <c r="KA35" i="29"/>
  <c r="Q171" i="16"/>
  <c r="JY32" i="29"/>
  <c r="Q175" i="16"/>
  <c r="JY29" i="29"/>
  <c r="P178" i="16"/>
  <c r="JX36" i="29"/>
  <c r="R173" i="16"/>
  <c r="JZ34" i="29"/>
  <c r="R180" i="16"/>
  <c r="JZ38" i="29"/>
  <c r="AM654" i="4" a="1"/>
  <c r="AM654" i="4" s="1"/>
  <c r="Q378" i="16" s="1"/>
  <c r="AP654" i="4" a="1"/>
  <c r="AP654" i="4" s="1"/>
  <c r="Q381" i="16" s="1"/>
  <c r="AY654" i="4" a="1"/>
  <c r="AY654" i="4" s="1"/>
  <c r="Q389" i="16" s="1"/>
  <c r="AS654" i="4" a="1"/>
  <c r="AS654" i="4" s="1"/>
  <c r="Q388" i="16" s="1"/>
  <c r="AV654" i="4" a="1"/>
  <c r="AV654" i="4" s="1"/>
  <c r="Q383" i="16" s="1"/>
  <c r="AR654" i="4" a="1"/>
  <c r="AR654" i="4" s="1"/>
  <c r="Q387" i="16" s="1"/>
  <c r="AX657" i="4" a="1"/>
  <c r="AX657" i="4" s="1"/>
  <c r="T385" i="16" s="1"/>
  <c r="AO655" i="4" a="1"/>
  <c r="AO655" i="4" s="1"/>
  <c r="R380" i="16" s="1"/>
  <c r="AN657" i="4" a="1"/>
  <c r="AN657" i="4" s="1"/>
  <c r="T379" i="16" s="1"/>
  <c r="AU655" i="4" a="1"/>
  <c r="AU655" i="4" s="1"/>
  <c r="R382" i="16" s="1"/>
  <c r="AZ654" i="4" a="1"/>
  <c r="AZ654" i="4" s="1"/>
  <c r="Q390" i="16" s="1"/>
  <c r="AQ655" i="4" a="1"/>
  <c r="AQ655" i="4" s="1"/>
  <c r="R386" i="16" s="1"/>
  <c r="AW656" i="4" a="1"/>
  <c r="AW656" i="4" s="1"/>
  <c r="S384" i="16" s="1"/>
  <c r="BA656" i="4" a="1"/>
  <c r="BA656" i="4" s="1"/>
  <c r="S391" i="16" s="1"/>
  <c r="O740" i="4" l="1"/>
  <c r="BK740" i="4" s="1"/>
  <c r="U741" i="4"/>
  <c r="BQ741" i="4" s="1"/>
  <c r="J740" i="4"/>
  <c r="BF740" i="4" s="1"/>
  <c r="K740" i="4"/>
  <c r="BG740" i="4" s="1"/>
  <c r="T740" i="4"/>
  <c r="BP740" i="4" s="1"/>
  <c r="P740" i="4"/>
  <c r="BL740" i="4" s="1"/>
  <c r="H740" i="4"/>
  <c r="BD740" i="4" s="1"/>
  <c r="M740" i="4"/>
  <c r="BI740" i="4" s="1"/>
  <c r="L740" i="4"/>
  <c r="BH740" i="4" s="1"/>
  <c r="I740" i="4"/>
  <c r="BE740" i="4" s="1"/>
  <c r="Q740" i="4"/>
  <c r="BM740" i="4" s="1"/>
  <c r="S740" i="4"/>
  <c r="BO740" i="4" s="1"/>
  <c r="R740" i="4"/>
  <c r="BN740" i="4" s="1"/>
  <c r="G740" i="4"/>
  <c r="BC740" i="4" s="1"/>
  <c r="Q170" i="16"/>
  <c r="JY28" i="29"/>
  <c r="Q167" i="16"/>
  <c r="JY25" i="29"/>
  <c r="R175" i="16"/>
  <c r="JZ29" i="29"/>
  <c r="T174" i="16"/>
  <c r="KB35" i="29"/>
  <c r="Q176" i="16"/>
  <c r="JY30" i="29"/>
  <c r="Q172" i="16"/>
  <c r="JY33" i="29"/>
  <c r="R171" i="16"/>
  <c r="JZ32" i="29"/>
  <c r="T168" i="16"/>
  <c r="KB26" i="29"/>
  <c r="Q178" i="16"/>
  <c r="JY36" i="29"/>
  <c r="S180" i="16"/>
  <c r="KA38" i="29"/>
  <c r="Q177" i="16"/>
  <c r="JY31" i="29"/>
  <c r="R169" i="16"/>
  <c r="JZ27" i="29"/>
  <c r="S173" i="16"/>
  <c r="KA34" i="29"/>
  <c r="Q179" i="16"/>
  <c r="JY37" i="29"/>
  <c r="AM655" i="4" a="1"/>
  <c r="AM655" i="4" s="1"/>
  <c r="R378" i="16" s="1"/>
  <c r="AP655" i="4" a="1"/>
  <c r="AP655" i="4" s="1"/>
  <c r="R381" i="16" s="1"/>
  <c r="AY655" i="4" a="1"/>
  <c r="AY655" i="4" s="1"/>
  <c r="R389" i="16" s="1"/>
  <c r="AV655" i="4" a="1"/>
  <c r="AV655" i="4" s="1"/>
  <c r="R383" i="16" s="1"/>
  <c r="AX658" i="4" a="1"/>
  <c r="AX658" i="4" s="1"/>
  <c r="U385" i="16" s="1"/>
  <c r="AR655" i="4" a="1"/>
  <c r="AR655" i="4" s="1"/>
  <c r="R387" i="16" s="1"/>
  <c r="AS655" i="4" a="1"/>
  <c r="AS655" i="4" s="1"/>
  <c r="R388" i="16" s="1"/>
  <c r="AU656" i="4" a="1"/>
  <c r="AU656" i="4" s="1"/>
  <c r="S382" i="16" s="1"/>
  <c r="AN658" i="4" a="1"/>
  <c r="AN658" i="4" s="1"/>
  <c r="U379" i="16" s="1"/>
  <c r="AW657" i="4" a="1"/>
  <c r="AW657" i="4" s="1"/>
  <c r="T384" i="16" s="1"/>
  <c r="AQ656" i="4" a="1"/>
  <c r="AQ656" i="4" s="1"/>
  <c r="S386" i="16" s="1"/>
  <c r="BA657" i="4" a="1"/>
  <c r="BA657" i="4" s="1"/>
  <c r="T391" i="16" s="1"/>
  <c r="AO656" i="4" a="1"/>
  <c r="AO656" i="4" s="1"/>
  <c r="S380" i="16" s="1"/>
  <c r="AZ655" i="4" a="1"/>
  <c r="AZ655" i="4" s="1"/>
  <c r="R390" i="16" s="1"/>
  <c r="M741" i="4" l="1"/>
  <c r="BI741" i="4" s="1"/>
  <c r="H741" i="4"/>
  <c r="BD741" i="4" s="1"/>
  <c r="G741" i="4"/>
  <c r="BC741" i="4" s="1"/>
  <c r="P741" i="4"/>
  <c r="BL741" i="4" s="1"/>
  <c r="R741" i="4"/>
  <c r="BN741" i="4" s="1"/>
  <c r="T741" i="4"/>
  <c r="BP741" i="4" s="1"/>
  <c r="S741" i="4"/>
  <c r="BO741" i="4" s="1"/>
  <c r="K741" i="4"/>
  <c r="BG741" i="4" s="1"/>
  <c r="Q741" i="4"/>
  <c r="BM741" i="4" s="1"/>
  <c r="J741" i="4"/>
  <c r="BF741" i="4" s="1"/>
  <c r="I741" i="4"/>
  <c r="BE741" i="4" s="1"/>
  <c r="L741" i="4"/>
  <c r="BH741" i="4" s="1"/>
  <c r="O741" i="4"/>
  <c r="BK741" i="4" s="1"/>
  <c r="S171" i="16"/>
  <c r="KA32" i="29"/>
  <c r="R177" i="16"/>
  <c r="JZ31" i="29"/>
  <c r="R179" i="16"/>
  <c r="JZ37" i="29"/>
  <c r="T180" i="16"/>
  <c r="KB38" i="29"/>
  <c r="R167" i="16"/>
  <c r="JZ25" i="29"/>
  <c r="R176" i="16"/>
  <c r="JZ30" i="29"/>
  <c r="U174" i="16"/>
  <c r="KC35" i="29"/>
  <c r="S175" i="16"/>
  <c r="KA29" i="29"/>
  <c r="T173" i="16"/>
  <c r="KB34" i="29"/>
  <c r="R172" i="16"/>
  <c r="JZ33" i="29"/>
  <c r="R178" i="16"/>
  <c r="JZ36" i="29"/>
  <c r="S169" i="16"/>
  <c r="KA27" i="29"/>
  <c r="U168" i="16"/>
  <c r="KC26" i="29"/>
  <c r="R170" i="16"/>
  <c r="JZ28" i="29"/>
  <c r="AM656" i="4" a="1"/>
  <c r="AM656" i="4" s="1"/>
  <c r="S378" i="16" s="1"/>
  <c r="AP656" i="4" a="1"/>
  <c r="AP656" i="4" s="1"/>
  <c r="S381" i="16" s="1"/>
  <c r="AY656" i="4" a="1"/>
  <c r="AY656" i="4" s="1"/>
  <c r="S389" i="16" s="1"/>
  <c r="AS656" i="4" a="1"/>
  <c r="AS656" i="4" s="1"/>
  <c r="S388" i="16" s="1"/>
  <c r="AR656" i="4" a="1"/>
  <c r="AR656" i="4" s="1"/>
  <c r="S387" i="16" s="1"/>
  <c r="AX659" i="4" a="1"/>
  <c r="AX659" i="4" s="1"/>
  <c r="V385" i="16" s="1"/>
  <c r="AV656" i="4" a="1"/>
  <c r="AV656" i="4" s="1"/>
  <c r="S383" i="16" s="1"/>
  <c r="BA658" i="4" a="1"/>
  <c r="BA658" i="4" s="1"/>
  <c r="U391" i="16" s="1"/>
  <c r="AQ657" i="4" a="1"/>
  <c r="AQ657" i="4" s="1"/>
  <c r="T386" i="16" s="1"/>
  <c r="AZ656" i="4" a="1"/>
  <c r="AZ656" i="4" s="1"/>
  <c r="S390" i="16" s="1"/>
  <c r="AW658" i="4" a="1"/>
  <c r="AW658" i="4" s="1"/>
  <c r="U384" i="16" s="1"/>
  <c r="AN659" i="4" a="1"/>
  <c r="AN659" i="4" s="1"/>
  <c r="V379" i="16" s="1"/>
  <c r="AU657" i="4" a="1"/>
  <c r="AU657" i="4" s="1"/>
  <c r="T382" i="16" s="1"/>
  <c r="AO657" i="4" a="1"/>
  <c r="AO657" i="4" s="1"/>
  <c r="T380" i="16" s="1"/>
  <c r="S170" i="16" l="1"/>
  <c r="KA28" i="29"/>
  <c r="S167" i="16"/>
  <c r="KA25" i="29"/>
  <c r="S177" i="16"/>
  <c r="KA31" i="29"/>
  <c r="T169" i="16"/>
  <c r="KB27" i="29"/>
  <c r="V168" i="16"/>
  <c r="KD26" i="29"/>
  <c r="V174" i="16"/>
  <c r="KD35" i="29"/>
  <c r="U173" i="16"/>
  <c r="KC34" i="29"/>
  <c r="S179" i="16"/>
  <c r="KA37" i="29"/>
  <c r="S176" i="16"/>
  <c r="KA30" i="29"/>
  <c r="T175" i="16"/>
  <c r="KB29" i="29"/>
  <c r="T171" i="16"/>
  <c r="KB32" i="29"/>
  <c r="S178" i="16"/>
  <c r="KA36" i="29"/>
  <c r="U180" i="16"/>
  <c r="KC38" i="29"/>
  <c r="S172" i="16"/>
  <c r="KA33" i="29"/>
  <c r="AM657" i="4" a="1"/>
  <c r="AM657" i="4" s="1"/>
  <c r="T378" i="16" s="1"/>
  <c r="AP657" i="4" a="1"/>
  <c r="AP657" i="4" s="1"/>
  <c r="T381" i="16" s="1"/>
  <c r="AY657" i="4" a="1"/>
  <c r="AY657" i="4" s="1"/>
  <c r="T389" i="16" s="1"/>
  <c r="AX660" i="4" a="1"/>
  <c r="AX660" i="4" s="1"/>
  <c r="W385" i="16" s="1"/>
  <c r="AR657" i="4" a="1"/>
  <c r="AR657" i="4" s="1"/>
  <c r="T387" i="16" s="1"/>
  <c r="AV657" i="4" a="1"/>
  <c r="AV657" i="4" s="1"/>
  <c r="T383" i="16" s="1"/>
  <c r="AS657" i="4" a="1"/>
  <c r="AS657" i="4" s="1"/>
  <c r="T388" i="16" s="1"/>
  <c r="AU658" i="4" a="1"/>
  <c r="AU658" i="4" s="1"/>
  <c r="U382" i="16" s="1"/>
  <c r="AW659" i="4" a="1"/>
  <c r="AW659" i="4" s="1"/>
  <c r="V384" i="16" s="1"/>
  <c r="AN660" i="4" a="1"/>
  <c r="AN660" i="4" s="1"/>
  <c r="W379" i="16" s="1"/>
  <c r="AO658" i="4" a="1"/>
  <c r="AO658" i="4" s="1"/>
  <c r="U380" i="16" s="1"/>
  <c r="AQ658" i="4" a="1"/>
  <c r="AQ658" i="4" s="1"/>
  <c r="U386" i="16" s="1"/>
  <c r="BA659" i="4" a="1"/>
  <c r="BA659" i="4" s="1"/>
  <c r="V391" i="16" s="1"/>
  <c r="AZ657" i="4" a="1"/>
  <c r="AZ657" i="4" s="1"/>
  <c r="T390" i="16" s="1"/>
  <c r="U175" i="16" l="1"/>
  <c r="KC29" i="29"/>
  <c r="T177" i="16"/>
  <c r="KB31" i="29"/>
  <c r="T170" i="16"/>
  <c r="KB28" i="29"/>
  <c r="T167" i="16"/>
  <c r="KB25" i="29"/>
  <c r="T172" i="16"/>
  <c r="KB33" i="29"/>
  <c r="U169" i="16"/>
  <c r="KC27" i="29"/>
  <c r="T176" i="16"/>
  <c r="KB30" i="29"/>
  <c r="W168" i="16"/>
  <c r="KE26" i="29"/>
  <c r="W174" i="16"/>
  <c r="KE35" i="29"/>
  <c r="T179" i="16"/>
  <c r="KB37" i="29"/>
  <c r="V173" i="16"/>
  <c r="KD34" i="29"/>
  <c r="T178" i="16"/>
  <c r="KB36" i="29"/>
  <c r="U171" i="16"/>
  <c r="KC32" i="29"/>
  <c r="V180" i="16"/>
  <c r="KD38" i="29"/>
  <c r="AM658" i="4" a="1"/>
  <c r="AM658" i="4" s="1"/>
  <c r="U378" i="16" s="1"/>
  <c r="AP658" i="4" a="1"/>
  <c r="AP658" i="4" s="1"/>
  <c r="U381" i="16" s="1"/>
  <c r="AY658" i="4" a="1"/>
  <c r="AY658" i="4" s="1"/>
  <c r="U389" i="16" s="1"/>
  <c r="AV658" i="4" a="1"/>
  <c r="AV658" i="4" s="1"/>
  <c r="U383" i="16" s="1"/>
  <c r="AR658" i="4" a="1"/>
  <c r="AR658" i="4" s="1"/>
  <c r="U387" i="16" s="1"/>
  <c r="AS658" i="4" a="1"/>
  <c r="AS658" i="4" s="1"/>
  <c r="U388" i="16" s="1"/>
  <c r="AX661" i="4" a="1"/>
  <c r="AX661" i="4" s="1"/>
  <c r="X385" i="16" s="1"/>
  <c r="AQ659" i="4" a="1"/>
  <c r="AQ659" i="4" s="1"/>
  <c r="V386" i="16" s="1"/>
  <c r="AW660" i="4" a="1"/>
  <c r="AW660" i="4" s="1"/>
  <c r="W384" i="16" s="1"/>
  <c r="AO659" i="4" a="1"/>
  <c r="AO659" i="4" s="1"/>
  <c r="V380" i="16" s="1"/>
  <c r="BA660" i="4" a="1"/>
  <c r="BA660" i="4" s="1"/>
  <c r="W391" i="16" s="1"/>
  <c r="AZ658" i="4" a="1"/>
  <c r="AZ658" i="4" s="1"/>
  <c r="U390" i="16" s="1"/>
  <c r="AN661" i="4" a="1"/>
  <c r="AN661" i="4" s="1"/>
  <c r="X379" i="16" s="1"/>
  <c r="AU659" i="4" a="1"/>
  <c r="AU659" i="4" s="1"/>
  <c r="V382" i="16" s="1"/>
  <c r="U170" i="16" l="1"/>
  <c r="KC28" i="29"/>
  <c r="X174" i="16"/>
  <c r="KF35" i="29"/>
  <c r="U179" i="16"/>
  <c r="KC37" i="29"/>
  <c r="U167" i="16"/>
  <c r="KC25" i="29"/>
  <c r="V169" i="16"/>
  <c r="KD27" i="29"/>
  <c r="U176" i="16"/>
  <c r="KC30" i="29"/>
  <c r="U172" i="16"/>
  <c r="KC33" i="29"/>
  <c r="U177" i="16"/>
  <c r="KC31" i="29"/>
  <c r="W173" i="16"/>
  <c r="KE34" i="29"/>
  <c r="W180" i="16"/>
  <c r="KE38" i="29"/>
  <c r="V171" i="16"/>
  <c r="KD32" i="29"/>
  <c r="X168" i="16"/>
  <c r="KF26" i="29"/>
  <c r="V175" i="16"/>
  <c r="KD29" i="29"/>
  <c r="U178" i="16"/>
  <c r="KC36" i="29"/>
  <c r="AM659" i="4" a="1"/>
  <c r="AM659" i="4" s="1"/>
  <c r="V378" i="16" s="1"/>
  <c r="AP659" i="4" a="1"/>
  <c r="AP659" i="4" s="1"/>
  <c r="V381" i="16" s="1"/>
  <c r="AY659" i="4" a="1"/>
  <c r="AY659" i="4" s="1"/>
  <c r="V389" i="16" s="1"/>
  <c r="AX662" i="4" a="1"/>
  <c r="AX662" i="4" s="1"/>
  <c r="Y385" i="16" s="1"/>
  <c r="AV659" i="4" a="1"/>
  <c r="AV659" i="4" s="1"/>
  <c r="V383" i="16" s="1"/>
  <c r="AS659" i="4" a="1"/>
  <c r="AS659" i="4" s="1"/>
  <c r="V388" i="16" s="1"/>
  <c r="AR659" i="4" a="1"/>
  <c r="AR659" i="4" s="1"/>
  <c r="V387" i="16" s="1"/>
  <c r="AO660" i="4" a="1"/>
  <c r="AO660" i="4" s="1"/>
  <c r="W380" i="16" s="1"/>
  <c r="AW661" i="4" a="1"/>
  <c r="AW661" i="4" s="1"/>
  <c r="X384" i="16" s="1"/>
  <c r="AQ660" i="4" a="1"/>
  <c r="AQ660" i="4" s="1"/>
  <c r="W386" i="16" s="1"/>
  <c r="AU660" i="4" a="1"/>
  <c r="AU660" i="4" s="1"/>
  <c r="W382" i="16" s="1"/>
  <c r="AZ659" i="4" a="1"/>
  <c r="AZ659" i="4" s="1"/>
  <c r="V390" i="16" s="1"/>
  <c r="AN662" i="4" a="1"/>
  <c r="AN662" i="4" s="1"/>
  <c r="Y379" i="16" s="1"/>
  <c r="BA661" i="4" a="1"/>
  <c r="BA661" i="4" s="1"/>
  <c r="X391" i="16" s="1"/>
  <c r="V176" i="16" l="1"/>
  <c r="KD30" i="29"/>
  <c r="V170" i="16"/>
  <c r="KD28" i="29"/>
  <c r="V179" i="16"/>
  <c r="KD37" i="29"/>
  <c r="W171" i="16"/>
  <c r="KE32" i="29"/>
  <c r="V177" i="16"/>
  <c r="KD31" i="29"/>
  <c r="V167" i="16"/>
  <c r="KD25" i="29"/>
  <c r="V172" i="16"/>
  <c r="KD33" i="29"/>
  <c r="Y174" i="16"/>
  <c r="KG35" i="29"/>
  <c r="W175" i="16"/>
  <c r="KE29" i="29"/>
  <c r="X180" i="16"/>
  <c r="KF38" i="29"/>
  <c r="X173" i="16"/>
  <c r="KF34" i="29"/>
  <c r="V178" i="16"/>
  <c r="KD36" i="29"/>
  <c r="W169" i="16"/>
  <c r="KE27" i="29"/>
  <c r="Y168" i="16"/>
  <c r="KG26" i="29"/>
  <c r="AM660" i="4" a="1"/>
  <c r="AM660" i="4" s="1"/>
  <c r="W378" i="16" s="1"/>
  <c r="AP660" i="4" a="1"/>
  <c r="AP660" i="4" s="1"/>
  <c r="W381" i="16" s="1"/>
  <c r="AY660" i="4" a="1"/>
  <c r="AY660" i="4" s="1"/>
  <c r="W389" i="16" s="1"/>
  <c r="AR660" i="4" a="1"/>
  <c r="AR660" i="4" s="1"/>
  <c r="W387" i="16" s="1"/>
  <c r="AV660" i="4" a="1"/>
  <c r="AV660" i="4" s="1"/>
  <c r="W383" i="16" s="1"/>
  <c r="AX663" i="4" a="1"/>
  <c r="AX663" i="4" s="1"/>
  <c r="Z385" i="16" s="1"/>
  <c r="AS660" i="4" a="1"/>
  <c r="AS660" i="4" s="1"/>
  <c r="W388" i="16" s="1"/>
  <c r="AU661" i="4" a="1"/>
  <c r="AU661" i="4" s="1"/>
  <c r="X382" i="16" s="1"/>
  <c r="AQ661" i="4" a="1"/>
  <c r="AQ661" i="4" s="1"/>
  <c r="X386" i="16" s="1"/>
  <c r="AN663" i="4" a="1"/>
  <c r="AN663" i="4" s="1"/>
  <c r="Z379" i="16" s="1"/>
  <c r="BA662" i="4" a="1"/>
  <c r="BA662" i="4" s="1"/>
  <c r="Y391" i="16" s="1"/>
  <c r="AW662" i="4" a="1"/>
  <c r="AW662" i="4" s="1"/>
  <c r="Y384" i="16" s="1"/>
  <c r="AZ660" i="4" a="1"/>
  <c r="AZ660" i="4" s="1"/>
  <c r="W390" i="16" s="1"/>
  <c r="AO661" i="4" a="1"/>
  <c r="AO661" i="4" s="1"/>
  <c r="X380" i="16" s="1"/>
  <c r="W177" i="16" l="1"/>
  <c r="KE31" i="29"/>
  <c r="Y173" i="16"/>
  <c r="KG34" i="29"/>
  <c r="W170" i="16"/>
  <c r="KE28" i="29"/>
  <c r="Y180" i="16"/>
  <c r="KG38" i="29"/>
  <c r="Z174" i="16"/>
  <c r="KH35" i="29"/>
  <c r="Z168" i="16"/>
  <c r="KH26" i="29"/>
  <c r="W172" i="16"/>
  <c r="KE33" i="29"/>
  <c r="W167" i="16"/>
  <c r="KE25" i="29"/>
  <c r="W176" i="16"/>
  <c r="KE30" i="29"/>
  <c r="X175" i="16"/>
  <c r="KF29" i="29"/>
  <c r="X169" i="16"/>
  <c r="KF27" i="29"/>
  <c r="W178" i="16"/>
  <c r="KE36" i="29"/>
  <c r="W179" i="16"/>
  <c r="KE37" i="29"/>
  <c r="X171" i="16"/>
  <c r="KF32" i="29"/>
  <c r="AM661" i="4" a="1"/>
  <c r="AM661" i="4" s="1"/>
  <c r="X378" i="16" s="1"/>
  <c r="AP661" i="4" a="1"/>
  <c r="AP661" i="4" s="1"/>
  <c r="X381" i="16" s="1"/>
  <c r="AY661" i="4" a="1"/>
  <c r="AY661" i="4" s="1"/>
  <c r="X389" i="16" s="1"/>
  <c r="AX664" i="4" a="1"/>
  <c r="AX664" i="4" s="1"/>
  <c r="AA385" i="16" s="1"/>
  <c r="AV661" i="4" a="1"/>
  <c r="AV661" i="4" s="1"/>
  <c r="X383" i="16" s="1"/>
  <c r="AR661" i="4" a="1"/>
  <c r="AR661" i="4" s="1"/>
  <c r="X387" i="16" s="1"/>
  <c r="AS661" i="4" a="1"/>
  <c r="AS661" i="4" s="1"/>
  <c r="X388" i="16" s="1"/>
  <c r="AO662" i="4" a="1"/>
  <c r="AO662" i="4" s="1"/>
  <c r="Y380" i="16" s="1"/>
  <c r="AW663" i="4" a="1"/>
  <c r="AW663" i="4" s="1"/>
  <c r="Z384" i="16" s="1"/>
  <c r="AQ662" i="4" a="1"/>
  <c r="AQ662" i="4" s="1"/>
  <c r="Y386" i="16" s="1"/>
  <c r="AZ661" i="4" a="1"/>
  <c r="AZ661" i="4" s="1"/>
  <c r="X390" i="16" s="1"/>
  <c r="BA663" i="4" a="1"/>
  <c r="BA663" i="4" s="1"/>
  <c r="Z391" i="16" s="1"/>
  <c r="AU662" i="4" a="1"/>
  <c r="AU662" i="4" s="1"/>
  <c r="Y382" i="16" s="1"/>
  <c r="AN664" i="4" a="1"/>
  <c r="AN664" i="4" s="1"/>
  <c r="AA379" i="16" s="1"/>
  <c r="X177" i="16" l="1"/>
  <c r="KF31" i="29"/>
  <c r="X170" i="16"/>
  <c r="KF28" i="29"/>
  <c r="Z180" i="16"/>
  <c r="KH38" i="29"/>
  <c r="X167" i="16"/>
  <c r="KF25" i="29"/>
  <c r="X176" i="16"/>
  <c r="KF30" i="29"/>
  <c r="X179" i="16"/>
  <c r="KF37" i="29"/>
  <c r="X172" i="16"/>
  <c r="KF33" i="29"/>
  <c r="Y175" i="16"/>
  <c r="KG29" i="29"/>
  <c r="AA174" i="16"/>
  <c r="KI35" i="29"/>
  <c r="AA168" i="16"/>
  <c r="KI26" i="29"/>
  <c r="Z173" i="16"/>
  <c r="KH34" i="29"/>
  <c r="X178" i="16"/>
  <c r="KF36" i="29"/>
  <c r="Y169" i="16"/>
  <c r="KG27" i="29"/>
  <c r="Y171" i="16"/>
  <c r="KG32" i="29"/>
  <c r="AM662" i="4" a="1"/>
  <c r="AM662" i="4" s="1"/>
  <c r="Y378" i="16" s="1"/>
  <c r="AP662" i="4" a="1"/>
  <c r="AP662" i="4" s="1"/>
  <c r="Y381" i="16" s="1"/>
  <c r="AY662" i="4" a="1"/>
  <c r="AY662" i="4" s="1"/>
  <c r="Y389" i="16" s="1"/>
  <c r="AS662" i="4" a="1"/>
  <c r="AS662" i="4" s="1"/>
  <c r="Y388" i="16" s="1"/>
  <c r="AV662" i="4" a="1"/>
  <c r="AV662" i="4" s="1"/>
  <c r="Y383" i="16" s="1"/>
  <c r="AR662" i="4" a="1"/>
  <c r="AR662" i="4" s="1"/>
  <c r="Y387" i="16" s="1"/>
  <c r="AX665" i="4" a="1"/>
  <c r="AX665" i="4" s="1"/>
  <c r="AB385" i="16" s="1"/>
  <c r="BA664" i="4" a="1"/>
  <c r="BA664" i="4" s="1"/>
  <c r="AA391" i="16" s="1"/>
  <c r="AW664" i="4" a="1"/>
  <c r="AW664" i="4" s="1"/>
  <c r="AA384" i="16" s="1"/>
  <c r="AQ663" i="4" a="1"/>
  <c r="AQ663" i="4" s="1"/>
  <c r="Z386" i="16" s="1"/>
  <c r="AO663" i="4" a="1"/>
  <c r="AO663" i="4" s="1"/>
  <c r="Z380" i="16" s="1"/>
  <c r="AN665" i="4" a="1"/>
  <c r="AN665" i="4" s="1"/>
  <c r="AB379" i="16" s="1"/>
  <c r="AU663" i="4" a="1"/>
  <c r="AU663" i="4" s="1"/>
  <c r="Z382" i="16" s="1"/>
  <c r="AZ662" i="4" a="1"/>
  <c r="AZ662" i="4" s="1"/>
  <c r="Y390" i="16" s="1"/>
  <c r="Y170" i="16" l="1"/>
  <c r="KG28" i="29"/>
  <c r="Z171" i="16"/>
  <c r="KH32" i="29"/>
  <c r="AB168" i="16"/>
  <c r="KJ26" i="29"/>
  <c r="AB174" i="16"/>
  <c r="KJ35" i="29"/>
  <c r="Y167" i="16"/>
  <c r="KG25" i="29"/>
  <c r="Z169" i="16"/>
  <c r="KH27" i="29"/>
  <c r="Y176" i="16"/>
  <c r="KG30" i="29"/>
  <c r="Y172" i="16"/>
  <c r="KG33" i="29"/>
  <c r="Z175" i="16"/>
  <c r="KH29" i="29"/>
  <c r="Y179" i="16"/>
  <c r="KG37" i="29"/>
  <c r="Y177" i="16"/>
  <c r="KG31" i="29"/>
  <c r="AA173" i="16"/>
  <c r="KI34" i="29"/>
  <c r="Y178" i="16"/>
  <c r="KG36" i="29"/>
  <c r="AA180" i="16"/>
  <c r="KI38" i="29"/>
  <c r="AM663" i="4" a="1"/>
  <c r="AM663" i="4" s="1"/>
  <c r="Z378" i="16" s="1"/>
  <c r="AP663" i="4" a="1"/>
  <c r="AP663" i="4" s="1"/>
  <c r="Z381" i="16" s="1"/>
  <c r="AY663" i="4" a="1"/>
  <c r="AY663" i="4" s="1"/>
  <c r="Z389" i="16" s="1"/>
  <c r="AR663" i="4" a="1"/>
  <c r="AR663" i="4" s="1"/>
  <c r="Z387" i="16" s="1"/>
  <c r="AS663" i="4" a="1"/>
  <c r="AS663" i="4" s="1"/>
  <c r="Z388" i="16" s="1"/>
  <c r="AX666" i="4" a="1"/>
  <c r="AX666" i="4" s="1"/>
  <c r="AC385" i="16" s="1"/>
  <c r="AV663" i="4" a="1"/>
  <c r="AV663" i="4" s="1"/>
  <c r="Z383" i="16" s="1"/>
  <c r="AO664" i="4" a="1"/>
  <c r="AO664" i="4" s="1"/>
  <c r="AA380" i="16" s="1"/>
  <c r="AQ664" i="4" a="1"/>
  <c r="AQ664" i="4" s="1"/>
  <c r="AA386" i="16" s="1"/>
  <c r="AU664" i="4" a="1"/>
  <c r="AU664" i="4" s="1"/>
  <c r="AA382" i="16" s="1"/>
  <c r="AW665" i="4" a="1"/>
  <c r="AW665" i="4" s="1"/>
  <c r="AB384" i="16" s="1"/>
  <c r="AZ663" i="4" a="1"/>
  <c r="AZ663" i="4" s="1"/>
  <c r="Z390" i="16" s="1"/>
  <c r="BA665" i="4" a="1"/>
  <c r="BA665" i="4" s="1"/>
  <c r="AB391" i="16" s="1"/>
  <c r="AN666" i="4" a="1"/>
  <c r="AN666" i="4" s="1"/>
  <c r="AC379" i="16" s="1"/>
  <c r="Z172" i="16" l="1"/>
  <c r="KH33" i="29"/>
  <c r="Z170" i="16"/>
  <c r="KH28" i="29"/>
  <c r="Z179" i="16"/>
  <c r="KH37" i="29"/>
  <c r="AC174" i="16"/>
  <c r="KK35" i="29"/>
  <c r="Z167" i="16"/>
  <c r="KH25" i="29"/>
  <c r="AB173" i="16"/>
  <c r="KJ34" i="29"/>
  <c r="Z177" i="16"/>
  <c r="KH31" i="29"/>
  <c r="AA171" i="16"/>
  <c r="KI32" i="29"/>
  <c r="Z176" i="16"/>
  <c r="KH30" i="29"/>
  <c r="AA175" i="16"/>
  <c r="KI29" i="29"/>
  <c r="Z178" i="16"/>
  <c r="KH36" i="29"/>
  <c r="AC168" i="16"/>
  <c r="KK26" i="29"/>
  <c r="AA169" i="16"/>
  <c r="KI27" i="29"/>
  <c r="AB180" i="16"/>
  <c r="KJ38" i="29"/>
  <c r="AM664" i="4" a="1"/>
  <c r="AM664" i="4" s="1"/>
  <c r="AA378" i="16" s="1"/>
  <c r="AP664" i="4" a="1"/>
  <c r="AP664" i="4" s="1"/>
  <c r="AA381" i="16" s="1"/>
  <c r="AY664" i="4" a="1"/>
  <c r="AY664" i="4" s="1"/>
  <c r="AA389" i="16" s="1"/>
  <c r="AX667" i="4" a="1"/>
  <c r="AX667" i="4" s="1"/>
  <c r="AD385" i="16" s="1"/>
  <c r="AR664" i="4" a="1"/>
  <c r="AR664" i="4" s="1"/>
  <c r="AA387" i="16" s="1"/>
  <c r="AV664" i="4" a="1"/>
  <c r="AV664" i="4" s="1"/>
  <c r="AA383" i="16" s="1"/>
  <c r="AS664" i="4" a="1"/>
  <c r="AS664" i="4" s="1"/>
  <c r="AA388" i="16" s="1"/>
  <c r="AU665" i="4" a="1"/>
  <c r="AU665" i="4" s="1"/>
  <c r="AB382" i="16" s="1"/>
  <c r="AW666" i="4" a="1"/>
  <c r="AW666" i="4" s="1"/>
  <c r="AC384" i="16" s="1"/>
  <c r="AN667" i="4" a="1"/>
  <c r="AN667" i="4" s="1"/>
  <c r="AD379" i="16" s="1"/>
  <c r="AQ665" i="4" a="1"/>
  <c r="AQ665" i="4" s="1"/>
  <c r="AB386" i="16" s="1"/>
  <c r="BA666" i="4" a="1"/>
  <c r="BA666" i="4" s="1"/>
  <c r="AC391" i="16" s="1"/>
  <c r="AO665" i="4" a="1"/>
  <c r="AO665" i="4" s="1"/>
  <c r="AB380" i="16" s="1"/>
  <c r="AZ664" i="4" a="1"/>
  <c r="AZ664" i="4" s="1"/>
  <c r="AA390" i="16" s="1"/>
  <c r="AA179" i="16" l="1"/>
  <c r="KI37" i="29"/>
  <c r="AA177" i="16"/>
  <c r="KI31" i="29"/>
  <c r="AC180" i="16"/>
  <c r="KK38" i="29"/>
  <c r="AA167" i="16"/>
  <c r="KI25" i="29"/>
  <c r="AA172" i="16"/>
  <c r="KI33" i="29"/>
  <c r="AA176" i="16"/>
  <c r="KI30" i="29"/>
  <c r="AB175" i="16"/>
  <c r="KJ29" i="29"/>
  <c r="AD174" i="16"/>
  <c r="KL35" i="29"/>
  <c r="AC173" i="16"/>
  <c r="KK34" i="29"/>
  <c r="AA178" i="16"/>
  <c r="KI36" i="29"/>
  <c r="AB169" i="16"/>
  <c r="KJ27" i="29"/>
  <c r="AB171" i="16"/>
  <c r="KJ32" i="29"/>
  <c r="AD168" i="16"/>
  <c r="KL26" i="29"/>
  <c r="AA170" i="16"/>
  <c r="KI28" i="29"/>
  <c r="AM665" i="4" a="1"/>
  <c r="AM665" i="4" s="1"/>
  <c r="AB378" i="16" s="1"/>
  <c r="AP665" i="4" a="1"/>
  <c r="AP665" i="4" s="1"/>
  <c r="AB381" i="16" s="1"/>
  <c r="AY665" i="4" a="1"/>
  <c r="AY665" i="4" s="1"/>
  <c r="AB389" i="16" s="1"/>
  <c r="AV665" i="4" a="1"/>
  <c r="AV665" i="4" s="1"/>
  <c r="AB383" i="16" s="1"/>
  <c r="AR665" i="4" a="1"/>
  <c r="AR665" i="4" s="1"/>
  <c r="AB387" i="16" s="1"/>
  <c r="AS665" i="4" a="1"/>
  <c r="AS665" i="4" s="1"/>
  <c r="AB388" i="16" s="1"/>
  <c r="AX668" i="4" a="1"/>
  <c r="AX668" i="4" s="1"/>
  <c r="AE385" i="16" s="1"/>
  <c r="AQ666" i="4" a="1"/>
  <c r="AQ666" i="4" s="1"/>
  <c r="AC386" i="16" s="1"/>
  <c r="AO666" i="4" a="1"/>
  <c r="AO666" i="4" s="1"/>
  <c r="AC380" i="16" s="1"/>
  <c r="AW667" i="4" a="1"/>
  <c r="AW667" i="4" s="1"/>
  <c r="AD384" i="16" s="1"/>
  <c r="BA667" i="4" a="1"/>
  <c r="BA667" i="4" s="1"/>
  <c r="AD391" i="16" s="1"/>
  <c r="AZ665" i="4" a="1"/>
  <c r="AZ665" i="4" s="1"/>
  <c r="AB390" i="16" s="1"/>
  <c r="AN668" i="4" a="1"/>
  <c r="AN668" i="4" s="1"/>
  <c r="AE379" i="16" s="1"/>
  <c r="AU666" i="4" a="1"/>
  <c r="AU666" i="4" s="1"/>
  <c r="AC382" i="16" s="1"/>
  <c r="AB179" i="16" l="1"/>
  <c r="KJ37" i="29"/>
  <c r="AE174" i="16"/>
  <c r="KM35" i="29"/>
  <c r="AB167" i="16"/>
  <c r="KJ25" i="29"/>
  <c r="AB176" i="16"/>
  <c r="KJ30" i="29"/>
  <c r="AD173" i="16"/>
  <c r="KL34" i="29"/>
  <c r="AD180" i="16"/>
  <c r="KL38" i="29"/>
  <c r="AB177" i="16"/>
  <c r="KJ31" i="29"/>
  <c r="AB172" i="16"/>
  <c r="KJ33" i="29"/>
  <c r="AC171" i="16"/>
  <c r="KK32" i="29"/>
  <c r="AC169" i="16"/>
  <c r="KK27" i="29"/>
  <c r="AB178" i="16"/>
  <c r="KJ36" i="29"/>
  <c r="AE168" i="16"/>
  <c r="KM26" i="29"/>
  <c r="AC175" i="16"/>
  <c r="KK29" i="29"/>
  <c r="AB170" i="16"/>
  <c r="KJ28" i="29"/>
  <c r="AM666" i="4" a="1"/>
  <c r="AM666" i="4" s="1"/>
  <c r="AC378" i="16" s="1"/>
  <c r="AP666" i="4" a="1"/>
  <c r="AP666" i="4" s="1"/>
  <c r="AC381" i="16" s="1"/>
  <c r="AY666" i="4" a="1"/>
  <c r="AY666" i="4" s="1"/>
  <c r="AC389" i="16" s="1"/>
  <c r="AS666" i="4" a="1"/>
  <c r="AS666" i="4" s="1"/>
  <c r="AC388" i="16" s="1"/>
  <c r="AR666" i="4" a="1"/>
  <c r="AR666" i="4" s="1"/>
  <c r="AC387" i="16" s="1"/>
  <c r="AX669" i="4" a="1"/>
  <c r="AX669" i="4" s="1"/>
  <c r="AF385" i="16" s="1"/>
  <c r="AV666" i="4" a="1"/>
  <c r="AV666" i="4" s="1"/>
  <c r="AC383" i="16" s="1"/>
  <c r="AZ666" i="4" a="1"/>
  <c r="AZ666" i="4" s="1"/>
  <c r="AC390" i="16" s="1"/>
  <c r="AU667" i="4" a="1"/>
  <c r="AU667" i="4" s="1"/>
  <c r="AD382" i="16" s="1"/>
  <c r="AN669" i="4" a="1"/>
  <c r="AN669" i="4" s="1"/>
  <c r="AF379" i="16" s="1"/>
  <c r="BA668" i="4" a="1"/>
  <c r="BA668" i="4" s="1"/>
  <c r="AE391" i="16" s="1"/>
  <c r="AW668" i="4" a="1"/>
  <c r="AW668" i="4" s="1"/>
  <c r="AE384" i="16" s="1"/>
  <c r="AO667" i="4" a="1"/>
  <c r="AO667" i="4" s="1"/>
  <c r="AD380" i="16" s="1"/>
  <c r="AQ667" i="4" a="1"/>
  <c r="AQ667" i="4" s="1"/>
  <c r="AD386" i="16" s="1"/>
  <c r="AC172" i="16" l="1"/>
  <c r="KK33" i="29"/>
  <c r="AC170" i="16"/>
  <c r="KK28" i="29"/>
  <c r="AE173" i="16"/>
  <c r="KM34" i="29"/>
  <c r="AC167" i="16"/>
  <c r="KK25" i="29"/>
  <c r="AD171" i="16"/>
  <c r="KL32" i="29"/>
  <c r="AE180" i="16"/>
  <c r="KM38" i="29"/>
  <c r="AC176" i="16"/>
  <c r="KK30" i="29"/>
  <c r="AF174" i="16"/>
  <c r="KN35" i="29"/>
  <c r="AD169" i="16"/>
  <c r="KL27" i="29"/>
  <c r="AF168" i="16"/>
  <c r="KN26" i="29"/>
  <c r="AC177" i="16"/>
  <c r="KK31" i="29"/>
  <c r="AD175" i="16"/>
  <c r="KL29" i="29"/>
  <c r="AC178" i="16"/>
  <c r="KK36" i="29"/>
  <c r="AC179" i="16"/>
  <c r="KK37" i="29"/>
  <c r="AM667" i="4" a="1"/>
  <c r="AM667" i="4" s="1"/>
  <c r="AD378" i="16" s="1"/>
  <c r="AP667" i="4" a="1"/>
  <c r="AP667" i="4" s="1"/>
  <c r="AD381" i="16" s="1"/>
  <c r="AY667" i="4" a="1"/>
  <c r="AY667" i="4" s="1"/>
  <c r="AD389" i="16" s="1"/>
  <c r="AR667" i="4" a="1"/>
  <c r="AR667" i="4" s="1"/>
  <c r="AD387" i="16" s="1"/>
  <c r="AS667" i="4" a="1"/>
  <c r="AS667" i="4" s="1"/>
  <c r="AD388" i="16" s="1"/>
  <c r="AV667" i="4" a="1"/>
  <c r="AV667" i="4" s="1"/>
  <c r="AD383" i="16" s="1"/>
  <c r="AX670" i="4" a="1"/>
  <c r="AX670" i="4" s="1"/>
  <c r="AG385" i="16" s="1"/>
  <c r="AW669" i="4" a="1"/>
  <c r="AW669" i="4" s="1"/>
  <c r="AF384" i="16" s="1"/>
  <c r="AN670" i="4" a="1"/>
  <c r="AN670" i="4" s="1"/>
  <c r="AG379" i="16" s="1"/>
  <c r="AU668" i="4" a="1"/>
  <c r="AU668" i="4" s="1"/>
  <c r="AE382" i="16" s="1"/>
  <c r="AQ668" i="4" a="1"/>
  <c r="AQ668" i="4" s="1"/>
  <c r="AE386" i="16" s="1"/>
  <c r="BA669" i="4" a="1"/>
  <c r="BA669" i="4" s="1"/>
  <c r="AF391" i="16" s="1"/>
  <c r="AO668" i="4" a="1"/>
  <c r="AO668" i="4" s="1"/>
  <c r="AE380" i="16" s="1"/>
  <c r="AZ667" i="4" a="1"/>
  <c r="AZ667" i="4" s="1"/>
  <c r="AD390" i="16" s="1"/>
  <c r="AE169" i="16" l="1"/>
  <c r="KM27" i="29"/>
  <c r="AF173" i="16"/>
  <c r="KN34" i="29"/>
  <c r="AG174" i="16"/>
  <c r="KO35" i="29"/>
  <c r="AF180" i="16"/>
  <c r="KN38" i="29"/>
  <c r="AD167" i="16"/>
  <c r="KL25" i="29"/>
  <c r="AE175" i="16"/>
  <c r="KM29" i="29"/>
  <c r="AD172" i="16"/>
  <c r="KL33" i="29"/>
  <c r="AD177" i="16"/>
  <c r="KL31" i="29"/>
  <c r="AD176" i="16"/>
  <c r="KL30" i="29"/>
  <c r="AE171" i="16"/>
  <c r="KM32" i="29"/>
  <c r="AD179" i="16"/>
  <c r="KL37" i="29"/>
  <c r="AG168" i="16"/>
  <c r="KO26" i="29"/>
  <c r="AD178" i="16"/>
  <c r="KL36" i="29"/>
  <c r="AD170" i="16"/>
  <c r="KL28" i="29"/>
  <c r="AM668" i="4" a="1"/>
  <c r="AM668" i="4" s="1"/>
  <c r="AE378" i="16" s="1"/>
  <c r="AP668" i="4" a="1"/>
  <c r="AP668" i="4" s="1"/>
  <c r="AE381" i="16" s="1"/>
  <c r="AY668" i="4" a="1"/>
  <c r="AY668" i="4" s="1"/>
  <c r="AE389" i="16" s="1"/>
  <c r="AV668" i="4" a="1"/>
  <c r="AV668" i="4" s="1"/>
  <c r="AE383" i="16" s="1"/>
  <c r="AS668" i="4" a="1"/>
  <c r="AS668" i="4" s="1"/>
  <c r="AE388" i="16" s="1"/>
  <c r="AX671" i="4" a="1"/>
  <c r="AX671" i="4" s="1"/>
  <c r="AH385" i="16" s="1"/>
  <c r="AR668" i="4" a="1"/>
  <c r="AR668" i="4" s="1"/>
  <c r="AE387" i="16" s="1"/>
  <c r="AQ669" i="4" a="1"/>
  <c r="AQ669" i="4" s="1"/>
  <c r="AF386" i="16" s="1"/>
  <c r="AU669" i="4" a="1"/>
  <c r="AU669" i="4" s="1"/>
  <c r="AF382" i="16" s="1"/>
  <c r="AO669" i="4" a="1"/>
  <c r="AO669" i="4" s="1"/>
  <c r="AF380" i="16" s="1"/>
  <c r="AN671" i="4" a="1"/>
  <c r="AN671" i="4" s="1"/>
  <c r="AH379" i="16" s="1"/>
  <c r="AZ668" i="4" a="1"/>
  <c r="AZ668" i="4" s="1"/>
  <c r="AE390" i="16" s="1"/>
  <c r="AW670" i="4" a="1"/>
  <c r="AW670" i="4" s="1"/>
  <c r="AG384" i="16" s="1"/>
  <c r="BA670" i="4" a="1"/>
  <c r="BA670" i="4" s="1"/>
  <c r="AG391" i="16" s="1"/>
  <c r="AH174" i="16" l="1"/>
  <c r="KP35" i="29"/>
  <c r="AE167" i="16"/>
  <c r="KM25" i="29"/>
  <c r="AF175" i="16"/>
  <c r="KN29" i="29"/>
  <c r="AG173" i="16"/>
  <c r="KO34" i="29"/>
  <c r="AE176" i="16"/>
  <c r="KM30" i="29"/>
  <c r="AE179" i="16"/>
  <c r="KM37" i="29"/>
  <c r="AH168" i="16"/>
  <c r="KP26" i="29"/>
  <c r="AF169" i="16"/>
  <c r="KN27" i="29"/>
  <c r="AE177" i="16"/>
  <c r="KM31" i="29"/>
  <c r="AE172" i="16"/>
  <c r="KM33" i="29"/>
  <c r="AF171" i="16"/>
  <c r="KN32" i="29"/>
  <c r="AG180" i="16"/>
  <c r="KO38" i="29"/>
  <c r="AE178" i="16"/>
  <c r="KM36" i="29"/>
  <c r="AE170" i="16"/>
  <c r="KM28" i="29"/>
  <c r="AM669" i="4" a="1"/>
  <c r="AM669" i="4" s="1"/>
  <c r="AF378" i="16" s="1"/>
  <c r="AP669" i="4" a="1"/>
  <c r="AP669" i="4" s="1"/>
  <c r="AF381" i="16" s="1"/>
  <c r="AY669" i="4" a="1"/>
  <c r="AY669" i="4" s="1"/>
  <c r="AF389" i="16" s="1"/>
  <c r="AS669" i="4" a="1"/>
  <c r="AS669" i="4" s="1"/>
  <c r="AF388" i="16" s="1"/>
  <c r="AR669" i="4" a="1"/>
  <c r="AR669" i="4" s="1"/>
  <c r="AF387" i="16" s="1"/>
  <c r="AX672" i="4" a="1"/>
  <c r="AX672" i="4" s="1"/>
  <c r="AI385" i="16" s="1"/>
  <c r="AV669" i="4" a="1"/>
  <c r="AV669" i="4" s="1"/>
  <c r="AF383" i="16" s="1"/>
  <c r="AN672" i="4" a="1"/>
  <c r="AN672" i="4" s="1"/>
  <c r="AI379" i="16" s="1"/>
  <c r="AW671" i="4" a="1"/>
  <c r="AW671" i="4" s="1"/>
  <c r="AH384" i="16" s="1"/>
  <c r="AO670" i="4" a="1"/>
  <c r="AO670" i="4" s="1"/>
  <c r="AG380" i="16" s="1"/>
  <c r="AU670" i="4" a="1"/>
  <c r="AU670" i="4" s="1"/>
  <c r="AG382" i="16" s="1"/>
  <c r="AZ669" i="4" a="1"/>
  <c r="AZ669" i="4" s="1"/>
  <c r="AF390" i="16" s="1"/>
  <c r="BA671" i="4" a="1"/>
  <c r="BA671" i="4" s="1"/>
  <c r="AH391" i="16" s="1"/>
  <c r="AQ670" i="4" a="1"/>
  <c r="AQ670" i="4" s="1"/>
  <c r="AG386" i="16" s="1"/>
  <c r="AF172" i="16" l="1"/>
  <c r="KN33" i="29"/>
  <c r="AF179" i="16"/>
  <c r="KN37" i="29"/>
  <c r="AI174" i="16"/>
  <c r="KQ35" i="29"/>
  <c r="AF167" i="16"/>
  <c r="KN25" i="29"/>
  <c r="AF176" i="16"/>
  <c r="KN30" i="29"/>
  <c r="AG175" i="16"/>
  <c r="KO29" i="29"/>
  <c r="AH173" i="16"/>
  <c r="KP34" i="29"/>
  <c r="AG171" i="16"/>
  <c r="KO32" i="29"/>
  <c r="AG169" i="16"/>
  <c r="KO27" i="29"/>
  <c r="AF177" i="16"/>
  <c r="KN31" i="29"/>
  <c r="AF178" i="16"/>
  <c r="KN36" i="29"/>
  <c r="AI168" i="16"/>
  <c r="KQ26" i="29"/>
  <c r="AH180" i="16"/>
  <c r="KP38" i="29"/>
  <c r="AF170" i="16"/>
  <c r="KN28" i="29"/>
  <c r="AM670" i="4" a="1"/>
  <c r="AM670" i="4" s="1"/>
  <c r="AG378" i="16" s="1"/>
  <c r="AP670" i="4" a="1"/>
  <c r="AP670" i="4" s="1"/>
  <c r="AG381" i="16" s="1"/>
  <c r="AY670" i="4" a="1"/>
  <c r="AY670" i="4" s="1"/>
  <c r="AG389" i="16" s="1"/>
  <c r="AR670" i="4" a="1"/>
  <c r="AR670" i="4" s="1"/>
  <c r="AG387" i="16" s="1"/>
  <c r="AX673" i="4" a="1"/>
  <c r="AX673" i="4" s="1"/>
  <c r="AJ385" i="16" s="1"/>
  <c r="AV670" i="4" a="1"/>
  <c r="AV670" i="4" s="1"/>
  <c r="AG383" i="16" s="1"/>
  <c r="AS670" i="4" a="1"/>
  <c r="AS670" i="4" s="1"/>
  <c r="AG388" i="16" s="1"/>
  <c r="BA672" i="4" a="1"/>
  <c r="BA672" i="4" s="1"/>
  <c r="AI391" i="16" s="1"/>
  <c r="AZ670" i="4" a="1"/>
  <c r="AZ670" i="4" s="1"/>
  <c r="AG390" i="16" s="1"/>
  <c r="AU671" i="4" a="1"/>
  <c r="AU671" i="4" s="1"/>
  <c r="AH382" i="16" s="1"/>
  <c r="AO671" i="4" a="1"/>
  <c r="AO671" i="4" s="1"/>
  <c r="AH380" i="16" s="1"/>
  <c r="AQ671" i="4" a="1"/>
  <c r="AQ671" i="4" s="1"/>
  <c r="AH386" i="16" s="1"/>
  <c r="AW672" i="4" a="1"/>
  <c r="AW672" i="4" s="1"/>
  <c r="AI384" i="16" s="1"/>
  <c r="AN673" i="4" a="1"/>
  <c r="AN673" i="4" s="1"/>
  <c r="AJ379" i="16" s="1"/>
  <c r="AI180" i="16" l="1"/>
  <c r="KQ38" i="29"/>
  <c r="AG177" i="16"/>
  <c r="KO31" i="29"/>
  <c r="AG170" i="16"/>
  <c r="KO28" i="29"/>
  <c r="AG167" i="16"/>
  <c r="KO25" i="29"/>
  <c r="AH175" i="16"/>
  <c r="KP29" i="29"/>
  <c r="AH169" i="16"/>
  <c r="KP27" i="29"/>
  <c r="AG172" i="16"/>
  <c r="KO33" i="29"/>
  <c r="AH171" i="16"/>
  <c r="KP32" i="29"/>
  <c r="AJ174" i="16"/>
  <c r="KR35" i="29"/>
  <c r="AJ168" i="16"/>
  <c r="KR26" i="29"/>
  <c r="AG179" i="16"/>
  <c r="KO37" i="29"/>
  <c r="AG178" i="16"/>
  <c r="KO36" i="29"/>
  <c r="AI173" i="16"/>
  <c r="KQ34" i="29"/>
  <c r="AG176" i="16"/>
  <c r="KO30" i="29"/>
  <c r="AM671" i="4" a="1"/>
  <c r="AM671" i="4" s="1"/>
  <c r="AH378" i="16" s="1"/>
  <c r="AP671" i="4" a="1"/>
  <c r="AP671" i="4" s="1"/>
  <c r="AH381" i="16" s="1"/>
  <c r="AY671" i="4" a="1"/>
  <c r="AY671" i="4" s="1"/>
  <c r="AH389" i="16" s="1"/>
  <c r="AV671" i="4" a="1"/>
  <c r="AV671" i="4" s="1"/>
  <c r="AH383" i="16" s="1"/>
  <c r="AR671" i="4" a="1"/>
  <c r="AR671" i="4" s="1"/>
  <c r="AH387" i="16" s="1"/>
  <c r="AS671" i="4" a="1"/>
  <c r="AS671" i="4" s="1"/>
  <c r="AH388" i="16" s="1"/>
  <c r="AX674" i="4" a="1"/>
  <c r="AX674" i="4" s="1"/>
  <c r="AK385" i="16" s="1"/>
  <c r="AW673" i="4" a="1"/>
  <c r="AW673" i="4" s="1"/>
  <c r="AJ384" i="16" s="1"/>
  <c r="AQ672" i="4" a="1"/>
  <c r="AQ672" i="4" s="1"/>
  <c r="AI386" i="16" s="1"/>
  <c r="AU672" i="4" a="1"/>
  <c r="AU672" i="4" s="1"/>
  <c r="AI382" i="16" s="1"/>
  <c r="AZ671" i="4" a="1"/>
  <c r="AZ671" i="4" s="1"/>
  <c r="AH390" i="16" s="1"/>
  <c r="AO672" i="4" a="1"/>
  <c r="AO672" i="4" s="1"/>
  <c r="AI380" i="16" s="1"/>
  <c r="AN674" i="4" a="1"/>
  <c r="AN674" i="4" s="1"/>
  <c r="AK379" i="16" s="1"/>
  <c r="BA673" i="4" a="1"/>
  <c r="BA673" i="4" s="1"/>
  <c r="AJ391" i="16" s="1"/>
  <c r="AK174" i="16" l="1"/>
  <c r="KS35" i="29"/>
  <c r="AH177" i="16"/>
  <c r="KP31" i="29"/>
  <c r="AH167" i="16"/>
  <c r="KP25" i="29"/>
  <c r="AH179" i="16"/>
  <c r="KP37" i="29"/>
  <c r="AH176" i="16"/>
  <c r="KP30" i="29"/>
  <c r="AH172" i="16"/>
  <c r="KP33" i="29"/>
  <c r="AI175" i="16"/>
  <c r="KQ29" i="29"/>
  <c r="AH178" i="16"/>
  <c r="KP36" i="29"/>
  <c r="AI169" i="16"/>
  <c r="KQ27" i="29"/>
  <c r="AI171" i="16"/>
  <c r="KQ32" i="29"/>
  <c r="AJ180" i="16"/>
  <c r="KR38" i="29"/>
  <c r="AJ173" i="16"/>
  <c r="KR34" i="29"/>
  <c r="AK168" i="16"/>
  <c r="KS26" i="29"/>
  <c r="AH170" i="16"/>
  <c r="KP28" i="29"/>
  <c r="AM672" i="4" a="1"/>
  <c r="AM672" i="4" s="1"/>
  <c r="AI378" i="16" s="1"/>
  <c r="AP672" i="4" a="1"/>
  <c r="AP672" i="4" s="1"/>
  <c r="AI381" i="16" s="1"/>
  <c r="AY672" i="4" a="1"/>
  <c r="AY672" i="4" s="1"/>
  <c r="AI389" i="16" s="1"/>
  <c r="AX675" i="4" a="1"/>
  <c r="AX675" i="4" s="1"/>
  <c r="AL385" i="16" s="1"/>
  <c r="AV672" i="4" a="1"/>
  <c r="AV672" i="4" s="1"/>
  <c r="AI383" i="16" s="1"/>
  <c r="AS672" i="4" a="1"/>
  <c r="AS672" i="4" s="1"/>
  <c r="AI388" i="16" s="1"/>
  <c r="AR672" i="4" a="1"/>
  <c r="AR672" i="4" s="1"/>
  <c r="AI387" i="16" s="1"/>
  <c r="AQ673" i="4" a="1"/>
  <c r="AQ673" i="4" s="1"/>
  <c r="AJ386" i="16" s="1"/>
  <c r="AO673" i="4" a="1"/>
  <c r="AO673" i="4" s="1"/>
  <c r="AJ380" i="16" s="1"/>
  <c r="AW674" i="4" a="1"/>
  <c r="AW674" i="4" s="1"/>
  <c r="AK384" i="16" s="1"/>
  <c r="BA674" i="4" a="1"/>
  <c r="BA674" i="4" s="1"/>
  <c r="AK391" i="16" s="1"/>
  <c r="AN675" i="4" a="1"/>
  <c r="AN675" i="4" s="1"/>
  <c r="AL379" i="16" s="1"/>
  <c r="AZ672" i="4" a="1"/>
  <c r="AZ672" i="4" s="1"/>
  <c r="AI390" i="16" s="1"/>
  <c r="AU673" i="4" a="1"/>
  <c r="AU673" i="4" s="1"/>
  <c r="AJ382" i="16" s="1"/>
  <c r="AI167" i="16" l="1"/>
  <c r="KQ25" i="29"/>
  <c r="AL168" i="16"/>
  <c r="KT26" i="29"/>
  <c r="AI177" i="16"/>
  <c r="KQ31" i="29"/>
  <c r="AK180" i="16"/>
  <c r="KS38" i="29"/>
  <c r="AI172" i="16"/>
  <c r="KQ33" i="29"/>
  <c r="AK173" i="16"/>
  <c r="KS34" i="29"/>
  <c r="AL174" i="16"/>
  <c r="KT35" i="29"/>
  <c r="AJ169" i="16"/>
  <c r="KR27" i="29"/>
  <c r="AJ171" i="16"/>
  <c r="KR32" i="29"/>
  <c r="AI178" i="16"/>
  <c r="KQ36" i="29"/>
  <c r="AI179" i="16"/>
  <c r="KQ37" i="29"/>
  <c r="AJ175" i="16"/>
  <c r="KR29" i="29"/>
  <c r="AI170" i="16"/>
  <c r="KQ28" i="29"/>
  <c r="AI176" i="16"/>
  <c r="KQ30" i="29"/>
  <c r="AM673" i="4" a="1"/>
  <c r="AM673" i="4" s="1"/>
  <c r="AJ378" i="16" s="1"/>
  <c r="AP673" i="4" a="1"/>
  <c r="AP673" i="4" s="1"/>
  <c r="AJ381" i="16" s="1"/>
  <c r="AY673" i="4" a="1"/>
  <c r="AY673" i="4" s="1"/>
  <c r="AJ389" i="16" s="1"/>
  <c r="AR673" i="4" a="1"/>
  <c r="AR673" i="4" s="1"/>
  <c r="AJ387" i="16" s="1"/>
  <c r="AX676" i="4" a="1"/>
  <c r="AX676" i="4" s="1"/>
  <c r="AM385" i="16" s="1"/>
  <c r="AS673" i="4" a="1"/>
  <c r="AS673" i="4" s="1"/>
  <c r="AJ388" i="16" s="1"/>
  <c r="AV673" i="4" a="1"/>
  <c r="AV673" i="4" s="1"/>
  <c r="AJ383" i="16" s="1"/>
  <c r="AN676" i="4" a="1"/>
  <c r="AN676" i="4" s="1"/>
  <c r="AM379" i="16" s="1"/>
  <c r="AQ674" i="4" a="1"/>
  <c r="AQ674" i="4" s="1"/>
  <c r="AK386" i="16" s="1"/>
  <c r="BA675" i="4" a="1"/>
  <c r="BA675" i="4" s="1"/>
  <c r="AL391" i="16" s="1"/>
  <c r="AW675" i="4" a="1"/>
  <c r="AW675" i="4" s="1"/>
  <c r="AL384" i="16" s="1"/>
  <c r="AU674" i="4" a="1"/>
  <c r="AU674" i="4" s="1"/>
  <c r="AK382" i="16" s="1"/>
  <c r="AO674" i="4" a="1"/>
  <c r="AO674" i="4" s="1"/>
  <c r="AK380" i="16" s="1"/>
  <c r="AZ673" i="4" a="1"/>
  <c r="AZ673" i="4" s="1"/>
  <c r="AJ390" i="16" s="1"/>
  <c r="AJ179" i="16" l="1"/>
  <c r="KR37" i="29"/>
  <c r="AK169" i="16"/>
  <c r="KS27" i="29"/>
  <c r="AM168" i="16"/>
  <c r="KU26" i="29"/>
  <c r="AJ172" i="16"/>
  <c r="KR33" i="29"/>
  <c r="AJ167" i="16"/>
  <c r="KR25" i="29"/>
  <c r="AJ170" i="16"/>
  <c r="KR28" i="29"/>
  <c r="AK171" i="16"/>
  <c r="KS32" i="29"/>
  <c r="AL173" i="16"/>
  <c r="KT34" i="29"/>
  <c r="AJ177" i="16"/>
  <c r="KR31" i="29"/>
  <c r="AM174" i="16"/>
  <c r="KU35" i="29"/>
  <c r="AJ176" i="16"/>
  <c r="KR30" i="29"/>
  <c r="AK175" i="16"/>
  <c r="KS29" i="29"/>
  <c r="AJ178" i="16"/>
  <c r="KR36" i="29"/>
  <c r="AL180" i="16"/>
  <c r="KT38" i="29"/>
  <c r="AM674" i="4" a="1"/>
  <c r="AM674" i="4" s="1"/>
  <c r="AK378" i="16" s="1"/>
  <c r="AP674" i="4" a="1"/>
  <c r="AP674" i="4" s="1"/>
  <c r="AK381" i="16" s="1"/>
  <c r="AY674" i="4" a="1"/>
  <c r="AY674" i="4" s="1"/>
  <c r="AK389" i="16" s="1"/>
  <c r="AS674" i="4" a="1"/>
  <c r="AS674" i="4" s="1"/>
  <c r="AK388" i="16" s="1"/>
  <c r="AR674" i="4" a="1"/>
  <c r="AR674" i="4" s="1"/>
  <c r="AK387" i="16" s="1"/>
  <c r="AV674" i="4" a="1"/>
  <c r="AV674" i="4" s="1"/>
  <c r="AK383" i="16" s="1"/>
  <c r="AX677" i="4" a="1"/>
  <c r="AX677" i="4" s="1"/>
  <c r="AN385" i="16" s="1"/>
  <c r="AU675" i="4" a="1"/>
  <c r="AU675" i="4" s="1"/>
  <c r="AL382" i="16" s="1"/>
  <c r="AW676" i="4" a="1"/>
  <c r="AW676" i="4" s="1"/>
  <c r="AM384" i="16" s="1"/>
  <c r="BA676" i="4" a="1"/>
  <c r="BA676" i="4" s="1"/>
  <c r="AM391" i="16" s="1"/>
  <c r="AZ674" i="4" a="1"/>
  <c r="AZ674" i="4" s="1"/>
  <c r="AK390" i="16" s="1"/>
  <c r="AQ675" i="4" a="1"/>
  <c r="AQ675" i="4" s="1"/>
  <c r="AL386" i="16" s="1"/>
  <c r="AO675" i="4" a="1"/>
  <c r="AO675" i="4" s="1"/>
  <c r="AL380" i="16" s="1"/>
  <c r="AN677" i="4" a="1"/>
  <c r="AN677" i="4" s="1"/>
  <c r="AN379" i="16" s="1"/>
  <c r="AL175" i="16" l="1"/>
  <c r="KT29" i="29"/>
  <c r="AN174" i="16"/>
  <c r="KV35" i="29"/>
  <c r="AK167" i="16"/>
  <c r="KS25" i="29"/>
  <c r="AK179" i="16"/>
  <c r="KS37" i="29"/>
  <c r="AK172" i="16"/>
  <c r="KS33" i="29"/>
  <c r="AM180" i="16"/>
  <c r="KU38" i="29"/>
  <c r="AK176" i="16"/>
  <c r="KS30" i="29"/>
  <c r="AK177" i="16"/>
  <c r="KS31" i="29"/>
  <c r="AM173" i="16"/>
  <c r="KU34" i="29"/>
  <c r="AN168" i="16"/>
  <c r="KV26" i="29"/>
  <c r="AK178" i="16"/>
  <c r="KS36" i="29"/>
  <c r="AL169" i="16"/>
  <c r="KT27" i="29"/>
  <c r="AL171" i="16"/>
  <c r="KT32" i="29"/>
  <c r="AK170" i="16"/>
  <c r="KS28" i="29"/>
  <c r="AM675" i="4" a="1"/>
  <c r="AM675" i="4" s="1"/>
  <c r="AL378" i="16" s="1"/>
  <c r="AP675" i="4" a="1"/>
  <c r="AP675" i="4" s="1"/>
  <c r="AL381" i="16" s="1"/>
  <c r="AY675" i="4" a="1"/>
  <c r="AY675" i="4" s="1"/>
  <c r="AL389" i="16" s="1"/>
  <c r="AX678" i="4" a="1"/>
  <c r="AX678" i="4" s="1"/>
  <c r="AO385" i="16" s="1"/>
  <c r="AV675" i="4" a="1"/>
  <c r="AV675" i="4" s="1"/>
  <c r="AL383" i="16" s="1"/>
  <c r="AR675" i="4" a="1"/>
  <c r="AR675" i="4" s="1"/>
  <c r="AL387" i="16" s="1"/>
  <c r="AS675" i="4" a="1"/>
  <c r="AS675" i="4" s="1"/>
  <c r="AL388" i="16" s="1"/>
  <c r="BA677" i="4" a="1"/>
  <c r="BA677" i="4" s="1"/>
  <c r="AN391" i="16" s="1"/>
  <c r="AZ675" i="4" a="1"/>
  <c r="AZ675" i="4" s="1"/>
  <c r="AL390" i="16" s="1"/>
  <c r="AO676" i="4" a="1"/>
  <c r="AO676" i="4" s="1"/>
  <c r="AM380" i="16" s="1"/>
  <c r="AW677" i="4" a="1"/>
  <c r="AW677" i="4" s="1"/>
  <c r="AN384" i="16" s="1"/>
  <c r="AQ676" i="4" a="1"/>
  <c r="AQ676" i="4" s="1"/>
  <c r="AM386" i="16" s="1"/>
  <c r="AN678" i="4" a="1"/>
  <c r="AN678" i="4" s="1"/>
  <c r="AO379" i="16" s="1"/>
  <c r="AU676" i="4" a="1"/>
  <c r="AU676" i="4" s="1"/>
  <c r="AM382" i="16" s="1"/>
  <c r="AM175" i="16" l="1"/>
  <c r="KU29" i="29"/>
  <c r="AL177" i="16"/>
  <c r="KT31" i="29"/>
  <c r="AL167" i="16"/>
  <c r="KT25" i="29"/>
  <c r="AN180" i="16"/>
  <c r="KV38" i="29"/>
  <c r="AO168" i="16"/>
  <c r="KW26" i="29"/>
  <c r="AL176" i="16"/>
  <c r="KT30" i="29"/>
  <c r="AN173" i="16"/>
  <c r="KV34" i="29"/>
  <c r="AL172" i="16"/>
  <c r="KT33" i="29"/>
  <c r="AM169" i="16"/>
  <c r="KU27" i="29"/>
  <c r="AL179" i="16"/>
  <c r="KT37" i="29"/>
  <c r="AO174" i="16"/>
  <c r="KW35" i="29"/>
  <c r="AM171" i="16"/>
  <c r="KU32" i="29"/>
  <c r="AL178" i="16"/>
  <c r="KT36" i="29"/>
  <c r="AL170" i="16"/>
  <c r="KT28" i="29"/>
  <c r="AM676" i="4" a="1"/>
  <c r="AM676" i="4" s="1"/>
  <c r="AM378" i="16" s="1"/>
  <c r="AP676" i="4" a="1"/>
  <c r="AP676" i="4" s="1"/>
  <c r="AM381" i="16" s="1"/>
  <c r="AY676" i="4" a="1"/>
  <c r="AY676" i="4" s="1"/>
  <c r="AM389" i="16" s="1"/>
  <c r="AR676" i="4" a="1"/>
  <c r="AR676" i="4" s="1"/>
  <c r="AM387" i="16" s="1"/>
  <c r="AV676" i="4" a="1"/>
  <c r="AV676" i="4" s="1"/>
  <c r="AM383" i="16" s="1"/>
  <c r="AS676" i="4" a="1"/>
  <c r="AS676" i="4" s="1"/>
  <c r="AM388" i="16" s="1"/>
  <c r="AX679" i="4" a="1"/>
  <c r="AX679" i="4" s="1"/>
  <c r="AP385" i="16" s="1"/>
  <c r="AO677" i="4" a="1"/>
  <c r="AO677" i="4" s="1"/>
  <c r="AN380" i="16" s="1"/>
  <c r="AZ676" i="4" a="1"/>
  <c r="AZ676" i="4" s="1"/>
  <c r="AM390" i="16" s="1"/>
  <c r="AN679" i="4" a="1"/>
  <c r="AN679" i="4" s="1"/>
  <c r="AP379" i="16" s="1"/>
  <c r="AQ677" i="4" a="1"/>
  <c r="AQ677" i="4" s="1"/>
  <c r="AN386" i="16" s="1"/>
  <c r="BA678" i="4" a="1"/>
  <c r="BA678" i="4" s="1"/>
  <c r="AO391" i="16" s="1"/>
  <c r="AW678" i="4" a="1"/>
  <c r="AW678" i="4" s="1"/>
  <c r="AO384" i="16" s="1"/>
  <c r="AU677" i="4" a="1"/>
  <c r="AU677" i="4" s="1"/>
  <c r="AN382" i="16" s="1"/>
  <c r="AM170" i="16" l="1"/>
  <c r="KU28" i="29"/>
  <c r="AM167" i="16"/>
  <c r="KU25" i="29"/>
  <c r="AN169" i="16"/>
  <c r="KV27" i="29"/>
  <c r="AO173" i="16"/>
  <c r="KW34" i="29"/>
  <c r="AM172" i="16"/>
  <c r="KU33" i="29"/>
  <c r="AP174" i="16"/>
  <c r="KX35" i="29"/>
  <c r="AO180" i="16"/>
  <c r="KW38" i="29"/>
  <c r="AM177" i="16"/>
  <c r="KU31" i="29"/>
  <c r="AN175" i="16"/>
  <c r="KV29" i="29"/>
  <c r="AP168" i="16"/>
  <c r="KX26" i="29"/>
  <c r="AM176" i="16"/>
  <c r="KU30" i="29"/>
  <c r="AM178" i="16"/>
  <c r="KU36" i="29"/>
  <c r="AM179" i="16"/>
  <c r="KU37" i="29"/>
  <c r="AN171" i="16"/>
  <c r="KV32" i="29"/>
  <c r="AM677" i="4" a="1"/>
  <c r="AM677" i="4" s="1"/>
  <c r="AN378" i="16" s="1"/>
  <c r="AP677" i="4" a="1"/>
  <c r="AP677" i="4" s="1"/>
  <c r="AN381" i="16" s="1"/>
  <c r="AY677" i="4" a="1"/>
  <c r="AY677" i="4" s="1"/>
  <c r="AN389" i="16" s="1"/>
  <c r="AX680" i="4" a="1"/>
  <c r="AX680" i="4" s="1"/>
  <c r="AQ385" i="16" s="1"/>
  <c r="AV677" i="4" a="1"/>
  <c r="AV677" i="4" s="1"/>
  <c r="AN383" i="16" s="1"/>
  <c r="AR677" i="4" a="1"/>
  <c r="AR677" i="4" s="1"/>
  <c r="AN387" i="16" s="1"/>
  <c r="AS677" i="4" a="1"/>
  <c r="AS677" i="4" s="1"/>
  <c r="AN388" i="16" s="1"/>
  <c r="AN680" i="4" a="1"/>
  <c r="AN680" i="4" s="1"/>
  <c r="AQ379" i="16" s="1"/>
  <c r="AU678" i="4" a="1"/>
  <c r="AU678" i="4" s="1"/>
  <c r="AO382" i="16" s="1"/>
  <c r="AW679" i="4" a="1"/>
  <c r="AW679" i="4" s="1"/>
  <c r="AP384" i="16" s="1"/>
  <c r="AZ677" i="4" a="1"/>
  <c r="AZ677" i="4" s="1"/>
  <c r="AN390" i="16" s="1"/>
  <c r="AO678" i="4" a="1"/>
  <c r="AO678" i="4" s="1"/>
  <c r="AO380" i="16" s="1"/>
  <c r="BA679" i="4" a="1"/>
  <c r="BA679" i="4" s="1"/>
  <c r="AP391" i="16" s="1"/>
  <c r="AQ678" i="4" a="1"/>
  <c r="AQ678" i="4" s="1"/>
  <c r="AO386" i="16" s="1"/>
  <c r="AO169" i="16" l="1"/>
  <c r="KW27" i="29"/>
  <c r="AN177" i="16"/>
  <c r="KV31" i="29"/>
  <c r="AN167" i="16"/>
  <c r="KV25" i="29"/>
  <c r="AQ168" i="16"/>
  <c r="KY26" i="29"/>
  <c r="AN176" i="16"/>
  <c r="KV30" i="29"/>
  <c r="AN179" i="16"/>
  <c r="KV37" i="29"/>
  <c r="AN172" i="16"/>
  <c r="KV33" i="29"/>
  <c r="AP173" i="16"/>
  <c r="KX34" i="29"/>
  <c r="AQ174" i="16"/>
  <c r="KY35" i="29"/>
  <c r="AO171" i="16"/>
  <c r="KW32" i="29"/>
  <c r="AN178" i="16"/>
  <c r="KV36" i="29"/>
  <c r="AO175" i="16"/>
  <c r="KW29" i="29"/>
  <c r="AP180" i="16"/>
  <c r="KX38" i="29"/>
  <c r="AN170" i="16"/>
  <c r="KV28" i="29"/>
  <c r="AM678" i="4" a="1"/>
  <c r="AM678" i="4" s="1"/>
  <c r="AO378" i="16" s="1"/>
  <c r="AP678" i="4" a="1"/>
  <c r="AP678" i="4" s="1"/>
  <c r="AO381" i="16" s="1"/>
  <c r="AY678" i="4" a="1"/>
  <c r="AY678" i="4" s="1"/>
  <c r="AO389" i="16" s="1"/>
  <c r="AR678" i="4" a="1"/>
  <c r="AR678" i="4" s="1"/>
  <c r="AO387" i="16" s="1"/>
  <c r="AV678" i="4" a="1"/>
  <c r="AV678" i="4" s="1"/>
  <c r="AO383" i="16" s="1"/>
  <c r="AS678" i="4" a="1"/>
  <c r="AS678" i="4" s="1"/>
  <c r="AO388" i="16" s="1"/>
  <c r="AX681" i="4" a="1"/>
  <c r="AX681" i="4" s="1"/>
  <c r="M402" i="16" s="1"/>
  <c r="AQ679" i="4" a="1"/>
  <c r="AQ679" i="4" s="1"/>
  <c r="AP386" i="16" s="1"/>
  <c r="BA680" i="4" a="1"/>
  <c r="BA680" i="4" s="1"/>
  <c r="AQ391" i="16" s="1"/>
  <c r="AW680" i="4" a="1"/>
  <c r="AW680" i="4" s="1"/>
  <c r="AQ384" i="16" s="1"/>
  <c r="AO679" i="4" a="1"/>
  <c r="AO679" i="4" s="1"/>
  <c r="AP380" i="16" s="1"/>
  <c r="AU679" i="4" a="1"/>
  <c r="AU679" i="4" s="1"/>
  <c r="AP382" i="16" s="1"/>
  <c r="AN681" i="4" a="1"/>
  <c r="AN681" i="4" s="1"/>
  <c r="M396" i="16" s="1"/>
  <c r="AZ678" i="4" a="1"/>
  <c r="AZ678" i="4" s="1"/>
  <c r="AO390" i="16" s="1"/>
  <c r="AP171" i="16" l="1"/>
  <c r="KX32" i="29"/>
  <c r="M191" i="16"/>
  <c r="KZ35" i="29"/>
  <c r="AO167" i="16"/>
  <c r="KW25" i="29"/>
  <c r="AO177" i="16"/>
  <c r="KW31" i="29"/>
  <c r="AP169" i="16"/>
  <c r="KX27" i="29"/>
  <c r="AQ173" i="16"/>
  <c r="KY34" i="29"/>
  <c r="AO172" i="16"/>
  <c r="KW33" i="29"/>
  <c r="AO176" i="16"/>
  <c r="KW30" i="29"/>
  <c r="AO179" i="16"/>
  <c r="KW37" i="29"/>
  <c r="AQ180" i="16"/>
  <c r="KY38" i="29"/>
  <c r="AO178" i="16"/>
  <c r="KW36" i="29"/>
  <c r="AP175" i="16"/>
  <c r="KX29" i="29"/>
  <c r="M185" i="16"/>
  <c r="KZ26" i="29"/>
  <c r="AO170" i="16"/>
  <c r="KW28" i="29"/>
  <c r="AM679" i="4" a="1"/>
  <c r="AM679" i="4" s="1"/>
  <c r="AP378" i="16" s="1"/>
  <c r="AP679" i="4" a="1"/>
  <c r="AP679" i="4" s="1"/>
  <c r="AP381" i="16" s="1"/>
  <c r="AY679" i="4" a="1"/>
  <c r="AY679" i="4" s="1"/>
  <c r="AP389" i="16" s="1"/>
  <c r="AX682" i="4" a="1"/>
  <c r="AX682" i="4" s="1"/>
  <c r="N402" i="16" s="1"/>
  <c r="AR679" i="4" a="1"/>
  <c r="AR679" i="4" s="1"/>
  <c r="AP387" i="16" s="1"/>
  <c r="AS679" i="4" a="1"/>
  <c r="AS679" i="4" s="1"/>
  <c r="AP388" i="16" s="1"/>
  <c r="AV679" i="4" a="1"/>
  <c r="AV679" i="4" s="1"/>
  <c r="AP383" i="16" s="1"/>
  <c r="AO680" i="4" a="1"/>
  <c r="AO680" i="4" s="1"/>
  <c r="AQ380" i="16" s="1"/>
  <c r="AN682" i="4" a="1"/>
  <c r="AN682" i="4" s="1"/>
  <c r="N396" i="16" s="1"/>
  <c r="AU680" i="4" a="1"/>
  <c r="AU680" i="4" s="1"/>
  <c r="AQ382" i="16" s="1"/>
  <c r="AW681" i="4" a="1"/>
  <c r="AW681" i="4" s="1"/>
  <c r="M401" i="16" s="1"/>
  <c r="BA681" i="4" a="1"/>
  <c r="BA681" i="4" s="1"/>
  <c r="M408" i="16" s="1"/>
  <c r="AZ679" i="4" a="1"/>
  <c r="AZ679" i="4" s="1"/>
  <c r="AP390" i="16" s="1"/>
  <c r="AQ680" i="4" a="1"/>
  <c r="AQ680" i="4" s="1"/>
  <c r="AQ386" i="16" s="1"/>
  <c r="M197" i="16" l="1"/>
  <c r="KZ38" i="29"/>
  <c r="AP167" i="16"/>
  <c r="KX25" i="29"/>
  <c r="AP177" i="16"/>
  <c r="KX31" i="29"/>
  <c r="AP176" i="16"/>
  <c r="KX30" i="29"/>
  <c r="N191" i="16"/>
  <c r="LA35" i="29"/>
  <c r="AQ171" i="16"/>
  <c r="KY32" i="29"/>
  <c r="AQ175" i="16"/>
  <c r="KY29" i="29"/>
  <c r="N185" i="16"/>
  <c r="LA26" i="29"/>
  <c r="AP178" i="16"/>
  <c r="KX36" i="29"/>
  <c r="M190" i="16"/>
  <c r="KZ34" i="29"/>
  <c r="AQ169" i="16"/>
  <c r="KY27" i="29"/>
  <c r="AP179" i="16"/>
  <c r="KX37" i="29"/>
  <c r="AP172" i="16"/>
  <c r="KX33" i="29"/>
  <c r="AP170" i="16"/>
  <c r="KX28" i="29"/>
  <c r="AM680" i="4" a="1"/>
  <c r="AM680" i="4" s="1"/>
  <c r="AQ378" i="16" s="1"/>
  <c r="AP680" i="4" a="1"/>
  <c r="AP680" i="4" s="1"/>
  <c r="AQ381" i="16" s="1"/>
  <c r="AY680" i="4" a="1"/>
  <c r="AY680" i="4" s="1"/>
  <c r="AQ389" i="16" s="1"/>
  <c r="AS680" i="4" a="1"/>
  <c r="AS680" i="4" s="1"/>
  <c r="AQ388" i="16" s="1"/>
  <c r="AX683" i="4" a="1"/>
  <c r="AX683" i="4" s="1"/>
  <c r="O402" i="16" s="1"/>
  <c r="AV680" i="4" a="1"/>
  <c r="AV680" i="4" s="1"/>
  <c r="AQ383" i="16" s="1"/>
  <c r="AR680" i="4" a="1"/>
  <c r="AR680" i="4" s="1"/>
  <c r="AQ387" i="16" s="1"/>
  <c r="BA682" i="4" a="1"/>
  <c r="BA682" i="4" s="1"/>
  <c r="N408" i="16" s="1"/>
  <c r="AW682" i="4" a="1"/>
  <c r="AW682" i="4" s="1"/>
  <c r="N401" i="16" s="1"/>
  <c r="AN683" i="4" a="1"/>
  <c r="AN683" i="4" s="1"/>
  <c r="O396" i="16" s="1"/>
  <c r="AZ680" i="4" a="1"/>
  <c r="AZ680" i="4" s="1"/>
  <c r="AQ390" i="16" s="1"/>
  <c r="AO681" i="4" a="1"/>
  <c r="AO681" i="4" s="1"/>
  <c r="M397" i="16" s="1"/>
  <c r="AQ681" i="4" a="1"/>
  <c r="AQ681" i="4" s="1"/>
  <c r="M403" i="16" s="1"/>
  <c r="AU681" i="4" a="1"/>
  <c r="AU681" i="4" s="1"/>
  <c r="M399" i="16" s="1"/>
  <c r="M186" i="16" l="1"/>
  <c r="KZ27" i="29"/>
  <c r="AQ170" i="16"/>
  <c r="KY28" i="29"/>
  <c r="AQ172" i="16"/>
  <c r="KY33" i="29"/>
  <c r="AQ167" i="16"/>
  <c r="KY25" i="29"/>
  <c r="AQ179" i="16"/>
  <c r="KY37" i="29"/>
  <c r="O185" i="16"/>
  <c r="LB26" i="29"/>
  <c r="O191" i="16"/>
  <c r="LB35" i="29"/>
  <c r="AQ177" i="16"/>
  <c r="KY31" i="29"/>
  <c r="M188" i="16"/>
  <c r="KZ32" i="29"/>
  <c r="N190" i="16"/>
  <c r="LA34" i="29"/>
  <c r="N197" i="16"/>
  <c r="LA38" i="29"/>
  <c r="AQ178" i="16"/>
  <c r="KY36" i="29"/>
  <c r="M192" i="16"/>
  <c r="KZ29" i="29"/>
  <c r="AQ176" i="16"/>
  <c r="KY30" i="29"/>
  <c r="AM681" i="4" a="1"/>
  <c r="AM681" i="4" s="1"/>
  <c r="M395" i="16" s="1"/>
  <c r="AP681" i="4" a="1"/>
  <c r="AP681" i="4" s="1"/>
  <c r="M398" i="16" s="1"/>
  <c r="AY681" i="4" a="1"/>
  <c r="AY681" i="4" s="1"/>
  <c r="M406" i="16" s="1"/>
  <c r="AV681" i="4" a="1"/>
  <c r="AV681" i="4" s="1"/>
  <c r="M400" i="16" s="1"/>
  <c r="AX684" i="4" a="1"/>
  <c r="AX684" i="4" s="1"/>
  <c r="P402" i="16" s="1"/>
  <c r="AR681" i="4" a="1"/>
  <c r="AR681" i="4" s="1"/>
  <c r="M404" i="16" s="1"/>
  <c r="AS681" i="4" a="1"/>
  <c r="AS681" i="4" s="1"/>
  <c r="M405" i="16" s="1"/>
  <c r="AQ682" i="4" a="1"/>
  <c r="AQ682" i="4" s="1"/>
  <c r="N403" i="16" s="1"/>
  <c r="AZ681" i="4" a="1"/>
  <c r="AZ681" i="4" s="1"/>
  <c r="M407" i="16" s="1"/>
  <c r="AO682" i="4" a="1"/>
  <c r="AO682" i="4" s="1"/>
  <c r="N397" i="16" s="1"/>
  <c r="AN684" i="4" a="1"/>
  <c r="AN684" i="4" s="1"/>
  <c r="P396" i="16" s="1"/>
  <c r="AU682" i="4" a="1"/>
  <c r="AU682" i="4" s="1"/>
  <c r="N399" i="16" s="1"/>
  <c r="AW683" i="4" a="1"/>
  <c r="AW683" i="4" s="1"/>
  <c r="O401" i="16" s="1"/>
  <c r="BA683" i="4" a="1"/>
  <c r="BA683" i="4" s="1"/>
  <c r="O408" i="16" s="1"/>
  <c r="O197" i="16" l="1"/>
  <c r="LB38" i="29"/>
  <c r="M187" i="16"/>
  <c r="KZ28" i="29"/>
  <c r="N188" i="16"/>
  <c r="LA32" i="29"/>
  <c r="M193" i="16"/>
  <c r="KZ30" i="29"/>
  <c r="M184" i="16"/>
  <c r="KZ25" i="29"/>
  <c r="P191" i="16"/>
  <c r="LC35" i="29"/>
  <c r="M189" i="16"/>
  <c r="KZ33" i="29"/>
  <c r="M196" i="16"/>
  <c r="KZ37" i="29"/>
  <c r="N192" i="16"/>
  <c r="LA29" i="29"/>
  <c r="M195" i="16"/>
  <c r="KZ36" i="29"/>
  <c r="P185" i="16"/>
  <c r="LC26" i="29"/>
  <c r="N186" i="16"/>
  <c r="LA27" i="29"/>
  <c r="O190" i="16"/>
  <c r="LB34" i="29"/>
  <c r="M194" i="16"/>
  <c r="KZ31" i="29"/>
  <c r="AM682" i="4" a="1"/>
  <c r="AM682" i="4" s="1"/>
  <c r="N395" i="16" s="1"/>
  <c r="AP682" i="4" a="1"/>
  <c r="AP682" i="4" s="1"/>
  <c r="N398" i="16" s="1"/>
  <c r="AY682" i="4" a="1"/>
  <c r="AY682" i="4" s="1"/>
  <c r="N406" i="16" s="1"/>
  <c r="AR682" i="4" a="1"/>
  <c r="AR682" i="4" s="1"/>
  <c r="N404" i="16" s="1"/>
  <c r="AX685" i="4" a="1"/>
  <c r="AX685" i="4" s="1"/>
  <c r="Q402" i="16" s="1"/>
  <c r="AS682" i="4" a="1"/>
  <c r="AS682" i="4" s="1"/>
  <c r="N405" i="16" s="1"/>
  <c r="AV682" i="4" a="1"/>
  <c r="AV682" i="4" s="1"/>
  <c r="N400" i="16" s="1"/>
  <c r="AN685" i="4" a="1"/>
  <c r="AN685" i="4" s="1"/>
  <c r="Q396" i="16" s="1"/>
  <c r="AW684" i="4" a="1"/>
  <c r="AW684" i="4" s="1"/>
  <c r="P401" i="16" s="1"/>
  <c r="AO683" i="4" a="1"/>
  <c r="AO683" i="4" s="1"/>
  <c r="O397" i="16" s="1"/>
  <c r="AZ682" i="4" a="1"/>
  <c r="AZ682" i="4" s="1"/>
  <c r="N407" i="16" s="1"/>
  <c r="BA684" i="4" a="1"/>
  <c r="BA684" i="4" s="1"/>
  <c r="P408" i="16" s="1"/>
  <c r="AU683" i="4" a="1"/>
  <c r="AU683" i="4" s="1"/>
  <c r="O399" i="16" s="1"/>
  <c r="AQ683" i="4" a="1"/>
  <c r="AQ683" i="4" s="1"/>
  <c r="O403" i="16" s="1"/>
  <c r="N184" i="16" l="1"/>
  <c r="LA25" i="29"/>
  <c r="N194" i="16"/>
  <c r="LA31" i="29"/>
  <c r="P197" i="16"/>
  <c r="LC38" i="29"/>
  <c r="N196" i="16"/>
  <c r="LA37" i="29"/>
  <c r="Q191" i="16"/>
  <c r="LD35" i="29"/>
  <c r="O186" i="16"/>
  <c r="LB27" i="29"/>
  <c r="N193" i="16"/>
  <c r="LA30" i="29"/>
  <c r="P190" i="16"/>
  <c r="LC34" i="29"/>
  <c r="O192" i="16"/>
  <c r="LB29" i="29"/>
  <c r="O188" i="16"/>
  <c r="LB32" i="29"/>
  <c r="N195" i="16"/>
  <c r="LA36" i="29"/>
  <c r="Q185" i="16"/>
  <c r="LD26" i="29"/>
  <c r="N187" i="16"/>
  <c r="LA28" i="29"/>
  <c r="N189" i="16"/>
  <c r="LA33" i="29"/>
  <c r="AM683" i="4" a="1"/>
  <c r="AM683" i="4" s="1"/>
  <c r="O395" i="16" s="1"/>
  <c r="AP683" i="4" a="1"/>
  <c r="AP683" i="4" s="1"/>
  <c r="O398" i="16" s="1"/>
  <c r="AY683" i="4" a="1"/>
  <c r="AY683" i="4" s="1"/>
  <c r="O406" i="16" s="1"/>
  <c r="AR683" i="4" a="1"/>
  <c r="AR683" i="4" s="1"/>
  <c r="O404" i="16" s="1"/>
  <c r="AX686" i="4" a="1"/>
  <c r="AX686" i="4" s="1"/>
  <c r="R402" i="16" s="1"/>
  <c r="AV683" i="4" a="1"/>
  <c r="AV683" i="4" s="1"/>
  <c r="O400" i="16" s="1"/>
  <c r="AS683" i="4" a="1"/>
  <c r="AS683" i="4" s="1"/>
  <c r="O405" i="16" s="1"/>
  <c r="AO684" i="4" a="1"/>
  <c r="AO684" i="4" s="1"/>
  <c r="P397" i="16" s="1"/>
  <c r="BA685" i="4" a="1"/>
  <c r="BA685" i="4" s="1"/>
  <c r="Q408" i="16" s="1"/>
  <c r="AQ684" i="4" a="1"/>
  <c r="AQ684" i="4" s="1"/>
  <c r="P403" i="16" s="1"/>
  <c r="AW685" i="4" a="1"/>
  <c r="AW685" i="4" s="1"/>
  <c r="Q401" i="16" s="1"/>
  <c r="AZ683" i="4" a="1"/>
  <c r="AZ683" i="4" s="1"/>
  <c r="O407" i="16" s="1"/>
  <c r="AN686" i="4" a="1"/>
  <c r="AN686" i="4" s="1"/>
  <c r="R396" i="16" s="1"/>
  <c r="AU684" i="4" a="1"/>
  <c r="AU684" i="4" s="1"/>
  <c r="P399" i="16" s="1"/>
  <c r="O194" i="16" l="1"/>
  <c r="LB31" i="29"/>
  <c r="O184" i="16"/>
  <c r="LB25" i="29"/>
  <c r="R191" i="16"/>
  <c r="LE35" i="29"/>
  <c r="O189" i="16"/>
  <c r="LB33" i="29"/>
  <c r="Q190" i="16"/>
  <c r="LD34" i="29"/>
  <c r="O196" i="16"/>
  <c r="LB37" i="29"/>
  <c r="P192" i="16"/>
  <c r="LC29" i="29"/>
  <c r="O193" i="16"/>
  <c r="LB30" i="29"/>
  <c r="Q197" i="16"/>
  <c r="LD38" i="29"/>
  <c r="P188" i="16"/>
  <c r="LC32" i="29"/>
  <c r="P186" i="16"/>
  <c r="LC27" i="29"/>
  <c r="R185" i="16"/>
  <c r="LE26" i="29"/>
  <c r="O195" i="16"/>
  <c r="LB36" i="29"/>
  <c r="O187" i="16"/>
  <c r="LB28" i="29"/>
  <c r="AM684" i="4" a="1"/>
  <c r="AM684" i="4" s="1"/>
  <c r="P395" i="16" s="1"/>
  <c r="AP684" i="4" a="1"/>
  <c r="AP684" i="4" s="1"/>
  <c r="P398" i="16" s="1"/>
  <c r="AY684" i="4" a="1"/>
  <c r="AY684" i="4" s="1"/>
  <c r="P406" i="16" s="1"/>
  <c r="AS684" i="4" a="1"/>
  <c r="AS684" i="4" s="1"/>
  <c r="P405" i="16" s="1"/>
  <c r="AV684" i="4" a="1"/>
  <c r="AV684" i="4" s="1"/>
  <c r="P400" i="16" s="1"/>
  <c r="AX687" i="4" a="1"/>
  <c r="AX687" i="4" s="1"/>
  <c r="S402" i="16" s="1"/>
  <c r="AR684" i="4" a="1"/>
  <c r="AR684" i="4" s="1"/>
  <c r="P404" i="16" s="1"/>
  <c r="AU685" i="4" a="1"/>
  <c r="AU685" i="4" s="1"/>
  <c r="Q399" i="16" s="1"/>
  <c r="AN687" i="4" a="1"/>
  <c r="AN687" i="4" s="1"/>
  <c r="S396" i="16" s="1"/>
  <c r="AZ684" i="4" a="1"/>
  <c r="AZ684" i="4" s="1"/>
  <c r="P407" i="16" s="1"/>
  <c r="BA686" i="4" a="1"/>
  <c r="BA686" i="4" s="1"/>
  <c r="R408" i="16" s="1"/>
  <c r="AO685" i="4" a="1"/>
  <c r="AO685" i="4" s="1"/>
  <c r="Q397" i="16" s="1"/>
  <c r="AW686" i="4" a="1"/>
  <c r="AW686" i="4" s="1"/>
  <c r="R401" i="16" s="1"/>
  <c r="AQ685" i="4" a="1"/>
  <c r="AQ685" i="4" s="1"/>
  <c r="Q403" i="16" s="1"/>
  <c r="P193" i="16" l="1"/>
  <c r="LC30" i="29"/>
  <c r="Q186" i="16"/>
  <c r="LD27" i="29"/>
  <c r="P184" i="16"/>
  <c r="LC25" i="29"/>
  <c r="R197" i="16"/>
  <c r="LE38" i="29"/>
  <c r="P196" i="16"/>
  <c r="LC37" i="29"/>
  <c r="P189" i="16"/>
  <c r="LC33" i="29"/>
  <c r="S191" i="16"/>
  <c r="LF35" i="29"/>
  <c r="P194" i="16"/>
  <c r="LC31" i="29"/>
  <c r="S185" i="16"/>
  <c r="LF26" i="29"/>
  <c r="P195" i="16"/>
  <c r="LC36" i="29"/>
  <c r="Q192" i="16"/>
  <c r="LD29" i="29"/>
  <c r="R190" i="16"/>
  <c r="LE34" i="29"/>
  <c r="Q188" i="16"/>
  <c r="LD32" i="29"/>
  <c r="P187" i="16"/>
  <c r="LC28" i="29"/>
  <c r="AM685" i="4" a="1"/>
  <c r="AM685" i="4" s="1"/>
  <c r="Q395" i="16" s="1"/>
  <c r="AP685" i="4" a="1"/>
  <c r="AP685" i="4" s="1"/>
  <c r="Q398" i="16" s="1"/>
  <c r="AY685" i="4" a="1"/>
  <c r="AY685" i="4" s="1"/>
  <c r="Q406" i="16" s="1"/>
  <c r="AR685" i="4" a="1"/>
  <c r="AR685" i="4" s="1"/>
  <c r="Q404" i="16" s="1"/>
  <c r="AV685" i="4" a="1"/>
  <c r="AV685" i="4" s="1"/>
  <c r="Q400" i="16" s="1"/>
  <c r="AX688" i="4" a="1"/>
  <c r="AX688" i="4" s="1"/>
  <c r="T402" i="16" s="1"/>
  <c r="AS685" i="4" a="1"/>
  <c r="AS685" i="4" s="1"/>
  <c r="Q405" i="16" s="1"/>
  <c r="BA687" i="4" a="1"/>
  <c r="BA687" i="4" s="1"/>
  <c r="S408" i="16" s="1"/>
  <c r="AZ685" i="4" a="1"/>
  <c r="AZ685" i="4" s="1"/>
  <c r="Q407" i="16" s="1"/>
  <c r="AQ686" i="4" a="1"/>
  <c r="AQ686" i="4" s="1"/>
  <c r="R403" i="16" s="1"/>
  <c r="AW687" i="4" a="1"/>
  <c r="AW687" i="4" s="1"/>
  <c r="S401" i="16" s="1"/>
  <c r="AN688" i="4" a="1"/>
  <c r="AN688" i="4" s="1"/>
  <c r="T396" i="16" s="1"/>
  <c r="AU686" i="4" a="1"/>
  <c r="AU686" i="4" s="1"/>
  <c r="R399" i="16" s="1"/>
  <c r="AO686" i="4" a="1"/>
  <c r="AO686" i="4" s="1"/>
  <c r="R397" i="16" s="1"/>
  <c r="Q194" i="16" l="1"/>
  <c r="LD31" i="29"/>
  <c r="T185" i="16"/>
  <c r="LG26" i="29"/>
  <c r="T191" i="16"/>
  <c r="LG35" i="29"/>
  <c r="Q184" i="16"/>
  <c r="LD25" i="29"/>
  <c r="S190" i="16"/>
  <c r="LF34" i="29"/>
  <c r="Q189" i="16"/>
  <c r="LD33" i="29"/>
  <c r="R192" i="16"/>
  <c r="LE29" i="29"/>
  <c r="Q193" i="16"/>
  <c r="LD30" i="29"/>
  <c r="Q196" i="16"/>
  <c r="LD37" i="29"/>
  <c r="R186" i="16"/>
  <c r="LE27" i="29"/>
  <c r="Q195" i="16"/>
  <c r="LD36" i="29"/>
  <c r="R188" i="16"/>
  <c r="LE32" i="29"/>
  <c r="S197" i="16"/>
  <c r="LF38" i="29"/>
  <c r="Q187" i="16"/>
  <c r="LD28" i="29"/>
  <c r="AM686" i="4" a="1"/>
  <c r="AM686" i="4" s="1"/>
  <c r="R395" i="16" s="1"/>
  <c r="AP686" i="4" a="1"/>
  <c r="AP686" i="4" s="1"/>
  <c r="R398" i="16" s="1"/>
  <c r="AY686" i="4" a="1"/>
  <c r="AY686" i="4" s="1"/>
  <c r="R406" i="16" s="1"/>
  <c r="AX689" i="4" a="1"/>
  <c r="AX689" i="4" s="1"/>
  <c r="U402" i="16" s="1"/>
  <c r="AS686" i="4" a="1"/>
  <c r="AS686" i="4" s="1"/>
  <c r="R405" i="16" s="1"/>
  <c r="AV686" i="4" a="1"/>
  <c r="AV686" i="4" s="1"/>
  <c r="R400" i="16" s="1"/>
  <c r="AR686" i="4" a="1"/>
  <c r="AR686" i="4" s="1"/>
  <c r="R404" i="16" s="1"/>
  <c r="AU687" i="4" a="1"/>
  <c r="AU687" i="4" s="1"/>
  <c r="S399" i="16" s="1"/>
  <c r="AN689" i="4" a="1"/>
  <c r="AN689" i="4" s="1"/>
  <c r="U396" i="16" s="1"/>
  <c r="AZ686" i="4" a="1"/>
  <c r="AZ686" i="4" s="1"/>
  <c r="R407" i="16" s="1"/>
  <c r="AO687" i="4" a="1"/>
  <c r="AO687" i="4" s="1"/>
  <c r="S397" i="16" s="1"/>
  <c r="AW688" i="4" a="1"/>
  <c r="AW688" i="4" s="1"/>
  <c r="T401" i="16" s="1"/>
  <c r="AQ687" i="4" a="1"/>
  <c r="AQ687" i="4" s="1"/>
  <c r="S403" i="16" s="1"/>
  <c r="BA688" i="4" a="1"/>
  <c r="BA688" i="4" s="1"/>
  <c r="T408" i="16" s="1"/>
  <c r="R187" i="16" l="1"/>
  <c r="LE28" i="29"/>
  <c r="R184" i="16"/>
  <c r="LE25" i="29"/>
  <c r="R189" i="16"/>
  <c r="LE33" i="29"/>
  <c r="S186" i="16"/>
  <c r="LF27" i="29"/>
  <c r="R194" i="16"/>
  <c r="LE31" i="29"/>
  <c r="R196" i="16"/>
  <c r="LE37" i="29"/>
  <c r="R193" i="16"/>
  <c r="LE30" i="29"/>
  <c r="U191" i="16"/>
  <c r="LH35" i="29"/>
  <c r="T190" i="16"/>
  <c r="LG34" i="29"/>
  <c r="U185" i="16"/>
  <c r="LH26" i="29"/>
  <c r="S188" i="16"/>
  <c r="LF32" i="29"/>
  <c r="T197" i="16"/>
  <c r="LG38" i="29"/>
  <c r="R195" i="16"/>
  <c r="LE36" i="29"/>
  <c r="S192" i="16"/>
  <c r="LF29" i="29"/>
  <c r="AM687" i="4" a="1"/>
  <c r="AM687" i="4" s="1"/>
  <c r="S395" i="16" s="1"/>
  <c r="AP687" i="4" a="1"/>
  <c r="AP687" i="4" s="1"/>
  <c r="S398" i="16" s="1"/>
  <c r="AY687" i="4" a="1"/>
  <c r="AY687" i="4" s="1"/>
  <c r="S406" i="16" s="1"/>
  <c r="AV687" i="4" a="1"/>
  <c r="AV687" i="4" s="1"/>
  <c r="S400" i="16" s="1"/>
  <c r="AS687" i="4" a="1"/>
  <c r="AS687" i="4" s="1"/>
  <c r="S405" i="16" s="1"/>
  <c r="AR687" i="4" a="1"/>
  <c r="AR687" i="4" s="1"/>
  <c r="S404" i="16" s="1"/>
  <c r="AX690" i="4" a="1"/>
  <c r="AX690" i="4" s="1"/>
  <c r="V402" i="16" s="1"/>
  <c r="BA689" i="4" a="1"/>
  <c r="BA689" i="4" s="1"/>
  <c r="U408" i="16" s="1"/>
  <c r="AW689" i="4" a="1"/>
  <c r="AW689" i="4" s="1"/>
  <c r="U401" i="16" s="1"/>
  <c r="AO688" i="4" a="1"/>
  <c r="AO688" i="4" s="1"/>
  <c r="T397" i="16" s="1"/>
  <c r="AZ687" i="4" a="1"/>
  <c r="AZ687" i="4" s="1"/>
  <c r="S407" i="16" s="1"/>
  <c r="AN690" i="4" a="1"/>
  <c r="AN690" i="4" s="1"/>
  <c r="V396" i="16" s="1"/>
  <c r="AQ688" i="4" a="1"/>
  <c r="AQ688" i="4" s="1"/>
  <c r="T403" i="16" s="1"/>
  <c r="AU688" i="4" a="1"/>
  <c r="AU688" i="4" s="1"/>
  <c r="T399" i="16" s="1"/>
  <c r="S187" i="16" l="1"/>
  <c r="LF28" i="29"/>
  <c r="V185" i="16"/>
  <c r="LI26" i="29"/>
  <c r="S184" i="16"/>
  <c r="LF25" i="29"/>
  <c r="V191" i="16"/>
  <c r="LI35" i="29"/>
  <c r="S193" i="16"/>
  <c r="LF30" i="29"/>
  <c r="S194" i="16"/>
  <c r="LF31" i="29"/>
  <c r="T186" i="16"/>
  <c r="LG27" i="29"/>
  <c r="S196" i="16"/>
  <c r="LF37" i="29"/>
  <c r="T188" i="16"/>
  <c r="LG32" i="29"/>
  <c r="U190" i="16"/>
  <c r="LH34" i="29"/>
  <c r="S189" i="16"/>
  <c r="LF33" i="29"/>
  <c r="S195" i="16"/>
  <c r="LF36" i="29"/>
  <c r="T192" i="16"/>
  <c r="LG29" i="29"/>
  <c r="U197" i="16"/>
  <c r="LH38" i="29"/>
  <c r="AM688" i="4" a="1"/>
  <c r="AM688" i="4" s="1"/>
  <c r="T395" i="16" s="1"/>
  <c r="AP688" i="4" a="1"/>
  <c r="AP688" i="4" s="1"/>
  <c r="T398" i="16" s="1"/>
  <c r="AY688" i="4" a="1"/>
  <c r="AY688" i="4" s="1"/>
  <c r="T406" i="16" s="1"/>
  <c r="AR688" i="4" a="1"/>
  <c r="AR688" i="4" s="1"/>
  <c r="T404" i="16" s="1"/>
  <c r="AS688" i="4" a="1"/>
  <c r="AS688" i="4" s="1"/>
  <c r="T405" i="16" s="1"/>
  <c r="AV688" i="4" a="1"/>
  <c r="AV688" i="4" s="1"/>
  <c r="T400" i="16" s="1"/>
  <c r="AX691" i="4" a="1"/>
  <c r="AX691" i="4" s="1"/>
  <c r="W402" i="16" s="1"/>
  <c r="AZ688" i="4" a="1"/>
  <c r="AZ688" i="4" s="1"/>
  <c r="T407" i="16" s="1"/>
  <c r="AW690" i="4" a="1"/>
  <c r="AW690" i="4" s="1"/>
  <c r="V401" i="16" s="1"/>
  <c r="AU689" i="4" a="1"/>
  <c r="AU689" i="4" s="1"/>
  <c r="U399" i="16" s="1"/>
  <c r="AQ689" i="4" a="1"/>
  <c r="AQ689" i="4" s="1"/>
  <c r="U403" i="16" s="1"/>
  <c r="AN691" i="4" a="1"/>
  <c r="AN691" i="4" s="1"/>
  <c r="W396" i="16" s="1"/>
  <c r="AO689" i="4" a="1"/>
  <c r="AO689" i="4" s="1"/>
  <c r="U397" i="16" s="1"/>
  <c r="BA690" i="4" a="1"/>
  <c r="BA690" i="4" s="1"/>
  <c r="V408" i="16" s="1"/>
  <c r="W191" i="16" l="1"/>
  <c r="LJ35" i="29"/>
  <c r="T187" i="16"/>
  <c r="LG28" i="29"/>
  <c r="T184" i="16"/>
  <c r="LG25" i="29"/>
  <c r="T196" i="16"/>
  <c r="LG37" i="29"/>
  <c r="U186" i="16"/>
  <c r="LH27" i="29"/>
  <c r="W185" i="16"/>
  <c r="LJ26" i="29"/>
  <c r="T189" i="16"/>
  <c r="LG33" i="29"/>
  <c r="U188" i="16"/>
  <c r="LH32" i="29"/>
  <c r="T194" i="16"/>
  <c r="LG31" i="29"/>
  <c r="T193" i="16"/>
  <c r="LG30" i="29"/>
  <c r="U192" i="16"/>
  <c r="LH29" i="29"/>
  <c r="V190" i="16"/>
  <c r="LI34" i="29"/>
  <c r="V197" i="16"/>
  <c r="LI38" i="29"/>
  <c r="T195" i="16"/>
  <c r="LG36" i="29"/>
  <c r="AM689" i="4" a="1"/>
  <c r="AM689" i="4" s="1"/>
  <c r="U395" i="16" s="1"/>
  <c r="AP689" i="4" a="1"/>
  <c r="AP689" i="4" s="1"/>
  <c r="U398" i="16" s="1"/>
  <c r="AY689" i="4" a="1"/>
  <c r="AY689" i="4" s="1"/>
  <c r="U406" i="16" s="1"/>
  <c r="AX692" i="4" a="1"/>
  <c r="AX692" i="4" s="1"/>
  <c r="X402" i="16" s="1"/>
  <c r="AV689" i="4" a="1"/>
  <c r="AV689" i="4" s="1"/>
  <c r="U400" i="16" s="1"/>
  <c r="AS689" i="4" a="1"/>
  <c r="AS689" i="4" s="1"/>
  <c r="U405" i="16" s="1"/>
  <c r="AR689" i="4" a="1"/>
  <c r="AR689" i="4" s="1"/>
  <c r="U404" i="16" s="1"/>
  <c r="AZ689" i="4" a="1"/>
  <c r="AZ689" i="4" s="1"/>
  <c r="U407" i="16" s="1"/>
  <c r="BA691" i="4" a="1"/>
  <c r="BA691" i="4" s="1"/>
  <c r="W408" i="16" s="1"/>
  <c r="AO690" i="4" a="1"/>
  <c r="AO690" i="4" s="1"/>
  <c r="V397" i="16" s="1"/>
  <c r="AU690" i="4" a="1"/>
  <c r="AU690" i="4" s="1"/>
  <c r="V399" i="16" s="1"/>
  <c r="AW691" i="4" a="1"/>
  <c r="AW691" i="4" s="1"/>
  <c r="W401" i="16" s="1"/>
  <c r="AN692" i="4" a="1"/>
  <c r="AN692" i="4" s="1"/>
  <c r="X396" i="16" s="1"/>
  <c r="AQ690" i="4" a="1"/>
  <c r="AQ690" i="4" s="1"/>
  <c r="V403" i="16" s="1"/>
  <c r="X185" i="16" l="1"/>
  <c r="LK26" i="29"/>
  <c r="U196" i="16"/>
  <c r="LH37" i="29"/>
  <c r="U187" i="16"/>
  <c r="LH28" i="29"/>
  <c r="U184" i="16"/>
  <c r="LH25" i="29"/>
  <c r="U194" i="16"/>
  <c r="LH31" i="29"/>
  <c r="U189" i="16"/>
  <c r="LH33" i="29"/>
  <c r="V186" i="16"/>
  <c r="LI27" i="29"/>
  <c r="W190" i="16"/>
  <c r="LJ34" i="29"/>
  <c r="V188" i="16"/>
  <c r="LI32" i="29"/>
  <c r="X191" i="16"/>
  <c r="LK35" i="29"/>
  <c r="V192" i="16"/>
  <c r="LI29" i="29"/>
  <c r="W197" i="16"/>
  <c r="LJ38" i="29"/>
  <c r="U195" i="16"/>
  <c r="LH36" i="29"/>
  <c r="U193" i="16"/>
  <c r="LH30" i="29"/>
  <c r="AM690" i="4" a="1"/>
  <c r="AM690" i="4" s="1"/>
  <c r="V395" i="16" s="1"/>
  <c r="AP690" i="4" a="1"/>
  <c r="AP690" i="4" s="1"/>
  <c r="V398" i="16" s="1"/>
  <c r="AY690" i="4" a="1"/>
  <c r="AY690" i="4" s="1"/>
  <c r="V406" i="16" s="1"/>
  <c r="AS690" i="4" a="1"/>
  <c r="AS690" i="4" s="1"/>
  <c r="V405" i="16" s="1"/>
  <c r="AV690" i="4" a="1"/>
  <c r="AV690" i="4" s="1"/>
  <c r="V400" i="16" s="1"/>
  <c r="AX693" i="4" a="1"/>
  <c r="AX693" i="4" s="1"/>
  <c r="Y402" i="16" s="1"/>
  <c r="AR690" i="4" a="1"/>
  <c r="AR690" i="4" s="1"/>
  <c r="V404" i="16" s="1"/>
  <c r="BA692" i="4" a="1"/>
  <c r="BA692" i="4" s="1"/>
  <c r="X408" i="16" s="1"/>
  <c r="AQ691" i="4" a="1"/>
  <c r="AQ691" i="4" s="1"/>
  <c r="W403" i="16" s="1"/>
  <c r="AW692" i="4" a="1"/>
  <c r="AW692" i="4" s="1"/>
  <c r="X401" i="16" s="1"/>
  <c r="AO691" i="4" a="1"/>
  <c r="AO691" i="4" s="1"/>
  <c r="W397" i="16" s="1"/>
  <c r="AN693" i="4" a="1"/>
  <c r="AN693" i="4" s="1"/>
  <c r="Y396" i="16" s="1"/>
  <c r="AU691" i="4" a="1"/>
  <c r="AU691" i="4" s="1"/>
  <c r="W399" i="16" s="1"/>
  <c r="AZ690" i="4" a="1"/>
  <c r="AZ690" i="4" s="1"/>
  <c r="V407" i="16" s="1"/>
  <c r="Y185" i="16" l="1"/>
  <c r="LL26" i="29"/>
  <c r="V184" i="16"/>
  <c r="LI25" i="29"/>
  <c r="Y191" i="16"/>
  <c r="LL35" i="29"/>
  <c r="V189" i="16"/>
  <c r="LI33" i="29"/>
  <c r="V194" i="16"/>
  <c r="LI31" i="29"/>
  <c r="V196" i="16"/>
  <c r="LI37" i="29"/>
  <c r="V195" i="16"/>
  <c r="LI36" i="29"/>
  <c r="W186" i="16"/>
  <c r="LJ27" i="29"/>
  <c r="X190" i="16"/>
  <c r="LK34" i="29"/>
  <c r="W192" i="16"/>
  <c r="LJ29" i="29"/>
  <c r="X197" i="16"/>
  <c r="LK38" i="29"/>
  <c r="W188" i="16"/>
  <c r="LJ32" i="29"/>
  <c r="V193" i="16"/>
  <c r="LI30" i="29"/>
  <c r="V187" i="16"/>
  <c r="LI28" i="29"/>
  <c r="AM691" i="4" a="1"/>
  <c r="AM691" i="4" s="1"/>
  <c r="W395" i="16" s="1"/>
  <c r="AP691" i="4" a="1"/>
  <c r="AP691" i="4" s="1"/>
  <c r="W398" i="16" s="1"/>
  <c r="AY691" i="4" a="1"/>
  <c r="AY691" i="4" s="1"/>
  <c r="W406" i="16" s="1"/>
  <c r="AX694" i="4" a="1"/>
  <c r="AX694" i="4" s="1"/>
  <c r="Z402" i="16" s="1"/>
  <c r="AR691" i="4" a="1"/>
  <c r="AR691" i="4" s="1"/>
  <c r="W404" i="16" s="1"/>
  <c r="AV691" i="4" a="1"/>
  <c r="AV691" i="4" s="1"/>
  <c r="W400" i="16" s="1"/>
  <c r="AS691" i="4" a="1"/>
  <c r="AS691" i="4" s="1"/>
  <c r="W405" i="16" s="1"/>
  <c r="AO692" i="4" a="1"/>
  <c r="AO692" i="4" s="1"/>
  <c r="X397" i="16" s="1"/>
  <c r="AZ691" i="4" a="1"/>
  <c r="AZ691" i="4" s="1"/>
  <c r="W407" i="16" s="1"/>
  <c r="AU692" i="4" a="1"/>
  <c r="AU692" i="4" s="1"/>
  <c r="X399" i="16" s="1"/>
  <c r="AW693" i="4" a="1"/>
  <c r="AW693" i="4" s="1"/>
  <c r="Y401" i="16" s="1"/>
  <c r="AQ692" i="4" a="1"/>
  <c r="AQ692" i="4" s="1"/>
  <c r="X403" i="16" s="1"/>
  <c r="AN694" i="4" a="1"/>
  <c r="AN694" i="4" s="1"/>
  <c r="Z396" i="16" s="1"/>
  <c r="BA693" i="4" a="1"/>
  <c r="BA693" i="4" s="1"/>
  <c r="Y408" i="16" s="1"/>
  <c r="X192" i="16" l="1"/>
  <c r="LK29" i="29"/>
  <c r="W194" i="16"/>
  <c r="LJ31" i="29"/>
  <c r="W184" i="16"/>
  <c r="LJ25" i="29"/>
  <c r="Z185" i="16"/>
  <c r="LM26" i="29"/>
  <c r="W189" i="16"/>
  <c r="LJ33" i="29"/>
  <c r="Y190" i="16"/>
  <c r="LL34" i="29"/>
  <c r="X188" i="16"/>
  <c r="LK32" i="29"/>
  <c r="W193" i="16"/>
  <c r="LJ30" i="29"/>
  <c r="Z191" i="16"/>
  <c r="LM35" i="29"/>
  <c r="W196" i="16"/>
  <c r="LJ37" i="29"/>
  <c r="Y197" i="16"/>
  <c r="LL38" i="29"/>
  <c r="X186" i="16"/>
  <c r="LK27" i="29"/>
  <c r="W195" i="16"/>
  <c r="LJ36" i="29"/>
  <c r="W187" i="16"/>
  <c r="LJ28" i="29"/>
  <c r="AM692" i="4" a="1"/>
  <c r="AM692" i="4" s="1"/>
  <c r="X395" i="16" s="1"/>
  <c r="AP692" i="4" a="1"/>
  <c r="AP692" i="4" s="1"/>
  <c r="X398" i="16" s="1"/>
  <c r="AY692" i="4" a="1"/>
  <c r="AY692" i="4" s="1"/>
  <c r="X406" i="16" s="1"/>
  <c r="AV692" i="4" a="1"/>
  <c r="AV692" i="4" s="1"/>
  <c r="X400" i="16" s="1"/>
  <c r="AR692" i="4" a="1"/>
  <c r="AR692" i="4" s="1"/>
  <c r="X404" i="16" s="1"/>
  <c r="AS692" i="4" a="1"/>
  <c r="AS692" i="4" s="1"/>
  <c r="X405" i="16" s="1"/>
  <c r="AX695" i="4" a="1"/>
  <c r="AX695" i="4" s="1"/>
  <c r="AA402" i="16" s="1"/>
  <c r="AU693" i="4" a="1"/>
  <c r="AU693" i="4" s="1"/>
  <c r="Y399" i="16" s="1"/>
  <c r="BA694" i="4" a="1"/>
  <c r="BA694" i="4" s="1"/>
  <c r="Z408" i="16" s="1"/>
  <c r="AN695" i="4" a="1"/>
  <c r="AN695" i="4" s="1"/>
  <c r="AA396" i="16" s="1"/>
  <c r="AQ693" i="4" a="1"/>
  <c r="AQ693" i="4" s="1"/>
  <c r="Y403" i="16" s="1"/>
  <c r="AW694" i="4" a="1"/>
  <c r="AW694" i="4" s="1"/>
  <c r="Z401" i="16" s="1"/>
  <c r="AZ692" i="4" a="1"/>
  <c r="AZ692" i="4" s="1"/>
  <c r="X407" i="16" s="1"/>
  <c r="AO693" i="4" a="1"/>
  <c r="AO693" i="4" s="1"/>
  <c r="Y397" i="16" s="1"/>
  <c r="AA191" i="16" l="1"/>
  <c r="LN35" i="29"/>
  <c r="Z190" i="16"/>
  <c r="LM34" i="29"/>
  <c r="X194" i="16"/>
  <c r="LK31" i="29"/>
  <c r="X184" i="16"/>
  <c r="LK25" i="29"/>
  <c r="Y186" i="16"/>
  <c r="LL27" i="29"/>
  <c r="AA185" i="16"/>
  <c r="LN26" i="29"/>
  <c r="X193" i="16"/>
  <c r="LK30" i="29"/>
  <c r="Y192" i="16"/>
  <c r="LL29" i="29"/>
  <c r="X189" i="16"/>
  <c r="LK33" i="29"/>
  <c r="Z197" i="16"/>
  <c r="LM38" i="29"/>
  <c r="X195" i="16"/>
  <c r="LK36" i="29"/>
  <c r="Y188" i="16"/>
  <c r="LL32" i="29"/>
  <c r="X196" i="16"/>
  <c r="LK37" i="29"/>
  <c r="X187" i="16"/>
  <c r="LK28" i="29"/>
  <c r="AM693" i="4" a="1"/>
  <c r="AM693" i="4" s="1"/>
  <c r="Y395" i="16" s="1"/>
  <c r="AP693" i="4" a="1"/>
  <c r="AP693" i="4" s="1"/>
  <c r="Y398" i="16" s="1"/>
  <c r="AY693" i="4" a="1"/>
  <c r="AY693" i="4" s="1"/>
  <c r="Y406" i="16" s="1"/>
  <c r="AX696" i="4" a="1"/>
  <c r="AX696" i="4" s="1"/>
  <c r="AB402" i="16" s="1"/>
  <c r="AV693" i="4" a="1"/>
  <c r="AV693" i="4" s="1"/>
  <c r="Y400" i="16" s="1"/>
  <c r="AS693" i="4" a="1"/>
  <c r="AS693" i="4" s="1"/>
  <c r="Y405" i="16" s="1"/>
  <c r="AR693" i="4" a="1"/>
  <c r="AR693" i="4" s="1"/>
  <c r="Y404" i="16" s="1"/>
  <c r="AZ693" i="4" a="1"/>
  <c r="AZ693" i="4" s="1"/>
  <c r="Y407" i="16" s="1"/>
  <c r="AW695" i="4" a="1"/>
  <c r="AW695" i="4" s="1"/>
  <c r="AA401" i="16" s="1"/>
  <c r="AN696" i="4" a="1"/>
  <c r="AN696" i="4" s="1"/>
  <c r="AB396" i="16" s="1"/>
  <c r="BA695" i="4" a="1"/>
  <c r="BA695" i="4" s="1"/>
  <c r="AA408" i="16" s="1"/>
  <c r="AO694" i="4" a="1"/>
  <c r="AO694" i="4" s="1"/>
  <c r="Z397" i="16" s="1"/>
  <c r="AQ694" i="4" a="1"/>
  <c r="AQ694" i="4" s="1"/>
  <c r="Z403" i="16" s="1"/>
  <c r="AU694" i="4" a="1"/>
  <c r="AU694" i="4" s="1"/>
  <c r="Z399" i="16" s="1"/>
  <c r="Y187" i="16" l="1"/>
  <c r="LL28" i="29"/>
  <c r="Z186" i="16"/>
  <c r="LM27" i="29"/>
  <c r="Y184" i="16"/>
  <c r="LL25" i="29"/>
  <c r="Y194" i="16"/>
  <c r="LL31" i="29"/>
  <c r="Y196" i="16"/>
  <c r="LL37" i="29"/>
  <c r="Y189" i="16"/>
  <c r="LL33" i="29"/>
  <c r="Z192" i="16"/>
  <c r="LM29" i="29"/>
  <c r="Y193" i="16"/>
  <c r="LL30" i="29"/>
  <c r="AA190" i="16"/>
  <c r="LN34" i="29"/>
  <c r="AA197" i="16"/>
  <c r="LN38" i="29"/>
  <c r="AB185" i="16"/>
  <c r="LO26" i="29"/>
  <c r="Z188" i="16"/>
  <c r="LM32" i="29"/>
  <c r="AB191" i="16"/>
  <c r="LO35" i="29"/>
  <c r="Y195" i="16"/>
  <c r="LL36" i="29"/>
  <c r="AM694" i="4" a="1"/>
  <c r="AM694" i="4" s="1"/>
  <c r="Z395" i="16" s="1"/>
  <c r="AP694" i="4" a="1"/>
  <c r="AP694" i="4" s="1"/>
  <c r="Z398" i="16" s="1"/>
  <c r="AY694" i="4" a="1"/>
  <c r="AY694" i="4" s="1"/>
  <c r="Z406" i="16" s="1"/>
  <c r="AS694" i="4" a="1"/>
  <c r="AS694" i="4" s="1"/>
  <c r="Z405" i="16" s="1"/>
  <c r="AV694" i="4" a="1"/>
  <c r="AV694" i="4" s="1"/>
  <c r="Z400" i="16" s="1"/>
  <c r="AX697" i="4" a="1"/>
  <c r="AX697" i="4" s="1"/>
  <c r="AC402" i="16" s="1"/>
  <c r="AR694" i="4" a="1"/>
  <c r="AR694" i="4" s="1"/>
  <c r="Z404" i="16" s="1"/>
  <c r="AW696" i="4" a="1"/>
  <c r="AW696" i="4" s="1"/>
  <c r="AB401" i="16" s="1"/>
  <c r="AU695" i="4" a="1"/>
  <c r="AU695" i="4" s="1"/>
  <c r="AA399" i="16" s="1"/>
  <c r="AO695" i="4" a="1"/>
  <c r="AO695" i="4" s="1"/>
  <c r="AA397" i="16" s="1"/>
  <c r="BA696" i="4" a="1"/>
  <c r="BA696" i="4" s="1"/>
  <c r="AB408" i="16" s="1"/>
  <c r="AN697" i="4" a="1"/>
  <c r="AN697" i="4" s="1"/>
  <c r="AC396" i="16" s="1"/>
  <c r="AQ695" i="4" a="1"/>
  <c r="AQ695" i="4" s="1"/>
  <c r="AA403" i="16" s="1"/>
  <c r="AZ694" i="4" a="1"/>
  <c r="AZ694" i="4" s="1"/>
  <c r="Z407" i="16" s="1"/>
  <c r="AC185" i="16" l="1"/>
  <c r="LP26" i="29"/>
  <c r="Z184" i="16"/>
  <c r="LM25" i="29"/>
  <c r="AB197" i="16"/>
  <c r="LO38" i="29"/>
  <c r="Z189" i="16"/>
  <c r="LM33" i="29"/>
  <c r="Z196" i="16"/>
  <c r="LM37" i="29"/>
  <c r="AC191" i="16"/>
  <c r="LP35" i="29"/>
  <c r="AA186" i="16"/>
  <c r="LN27" i="29"/>
  <c r="Z194" i="16"/>
  <c r="LM31" i="29"/>
  <c r="AA188" i="16"/>
  <c r="LN32" i="29"/>
  <c r="AB190" i="16"/>
  <c r="LO34" i="29"/>
  <c r="Z195" i="16"/>
  <c r="LM36" i="29"/>
  <c r="AA192" i="16"/>
  <c r="LN29" i="29"/>
  <c r="Z193" i="16"/>
  <c r="LM30" i="29"/>
  <c r="Z187" i="16"/>
  <c r="LM28" i="29"/>
  <c r="AM695" i="4" a="1"/>
  <c r="AM695" i="4" s="1"/>
  <c r="AA395" i="16" s="1"/>
  <c r="AP695" i="4" a="1"/>
  <c r="AP695" i="4" s="1"/>
  <c r="AA398" i="16" s="1"/>
  <c r="AY695" i="4" a="1"/>
  <c r="AY695" i="4" s="1"/>
  <c r="AA406" i="16" s="1"/>
  <c r="AV695" i="4" a="1"/>
  <c r="AV695" i="4" s="1"/>
  <c r="AA400" i="16" s="1"/>
  <c r="AR695" i="4" a="1"/>
  <c r="AR695" i="4" s="1"/>
  <c r="AA404" i="16" s="1"/>
  <c r="AS695" i="4" a="1"/>
  <c r="AS695" i="4" s="1"/>
  <c r="AA405" i="16" s="1"/>
  <c r="AX698" i="4" a="1"/>
  <c r="AX698" i="4" s="1"/>
  <c r="AD402" i="16" s="1"/>
  <c r="AO696" i="4" a="1"/>
  <c r="AO696" i="4" s="1"/>
  <c r="AB397" i="16" s="1"/>
  <c r="AZ695" i="4" a="1"/>
  <c r="AZ695" i="4" s="1"/>
  <c r="AA407" i="16" s="1"/>
  <c r="AQ696" i="4" a="1"/>
  <c r="AQ696" i="4" s="1"/>
  <c r="AB403" i="16" s="1"/>
  <c r="AN698" i="4" a="1"/>
  <c r="AN698" i="4" s="1"/>
  <c r="AD396" i="16" s="1"/>
  <c r="BA697" i="4" a="1"/>
  <c r="BA697" i="4" s="1"/>
  <c r="AC408" i="16" s="1"/>
  <c r="AU696" i="4" a="1"/>
  <c r="AU696" i="4" s="1"/>
  <c r="AB399" i="16" s="1"/>
  <c r="AW697" i="4" a="1"/>
  <c r="AW697" i="4" s="1"/>
  <c r="AC401" i="16" s="1"/>
  <c r="AA187" i="16" l="1"/>
  <c r="LN28" i="29"/>
  <c r="AC197" i="16"/>
  <c r="LP38" i="29"/>
  <c r="AD191" i="16"/>
  <c r="LQ35" i="29"/>
  <c r="AA194" i="16"/>
  <c r="LN31" i="29"/>
  <c r="AA184" i="16"/>
  <c r="LN25" i="29"/>
  <c r="AA193" i="16"/>
  <c r="LN30" i="29"/>
  <c r="AB192" i="16"/>
  <c r="LO29" i="29"/>
  <c r="AD185" i="16"/>
  <c r="LQ26" i="29"/>
  <c r="AA189" i="16"/>
  <c r="LN33" i="29"/>
  <c r="AA196" i="16"/>
  <c r="LN37" i="29"/>
  <c r="AA195" i="16"/>
  <c r="LN36" i="29"/>
  <c r="AC190" i="16"/>
  <c r="LP34" i="29"/>
  <c r="AB188" i="16"/>
  <c r="LO32" i="29"/>
  <c r="AB186" i="16"/>
  <c r="LO27" i="29"/>
  <c r="AM696" i="4" a="1"/>
  <c r="AM696" i="4" s="1"/>
  <c r="AB395" i="16" s="1"/>
  <c r="AP696" i="4" a="1"/>
  <c r="AP696" i="4" s="1"/>
  <c r="AB398" i="16" s="1"/>
  <c r="AY696" i="4" a="1"/>
  <c r="AY696" i="4" s="1"/>
  <c r="AB406" i="16" s="1"/>
  <c r="AX699" i="4" a="1"/>
  <c r="AX699" i="4" s="1"/>
  <c r="AE402" i="16" s="1"/>
  <c r="AR696" i="4" a="1"/>
  <c r="AR696" i="4" s="1"/>
  <c r="AB404" i="16" s="1"/>
  <c r="AS696" i="4" a="1"/>
  <c r="AS696" i="4" s="1"/>
  <c r="AB405" i="16" s="1"/>
  <c r="AV696" i="4" a="1"/>
  <c r="AV696" i="4" s="1"/>
  <c r="AB400" i="16" s="1"/>
  <c r="AU697" i="4" a="1"/>
  <c r="AU697" i="4" s="1"/>
  <c r="AC399" i="16" s="1"/>
  <c r="AQ697" i="4" a="1"/>
  <c r="AQ697" i="4" s="1"/>
  <c r="AC403" i="16" s="1"/>
  <c r="BA698" i="4" a="1"/>
  <c r="BA698" i="4" s="1"/>
  <c r="AD408" i="16" s="1"/>
  <c r="AW698" i="4" a="1"/>
  <c r="AW698" i="4" s="1"/>
  <c r="AD401" i="16" s="1"/>
  <c r="AZ696" i="4" a="1"/>
  <c r="AZ696" i="4" s="1"/>
  <c r="AB407" i="16" s="1"/>
  <c r="AO697" i="4" a="1"/>
  <c r="AO697" i="4" s="1"/>
  <c r="AC397" i="16" s="1"/>
  <c r="AN699" i="4" a="1"/>
  <c r="AN699" i="4" s="1"/>
  <c r="AE396" i="16" s="1"/>
  <c r="AB189" i="16" l="1"/>
  <c r="LO33" i="29"/>
  <c r="AB187" i="16"/>
  <c r="LO28" i="29"/>
  <c r="AB184" i="16"/>
  <c r="LO25" i="29"/>
  <c r="AB194" i="16"/>
  <c r="LO31" i="29"/>
  <c r="AC192" i="16"/>
  <c r="LP29" i="29"/>
  <c r="AD190" i="16"/>
  <c r="LQ34" i="29"/>
  <c r="AC188" i="16"/>
  <c r="LP32" i="29"/>
  <c r="AB196" i="16"/>
  <c r="LO37" i="29"/>
  <c r="AD197" i="16"/>
  <c r="LQ38" i="29"/>
  <c r="AB193" i="16"/>
  <c r="LO30" i="29"/>
  <c r="AE191" i="16"/>
  <c r="LR35" i="29"/>
  <c r="AE185" i="16"/>
  <c r="LR26" i="29"/>
  <c r="AB195" i="16"/>
  <c r="LO36" i="29"/>
  <c r="AC186" i="16"/>
  <c r="LP27" i="29"/>
  <c r="AM697" i="4" a="1"/>
  <c r="AM697" i="4" s="1"/>
  <c r="AC395" i="16" s="1"/>
  <c r="AP697" i="4" a="1"/>
  <c r="AP697" i="4" s="1"/>
  <c r="AC398" i="16" s="1"/>
  <c r="AY697" i="4" a="1"/>
  <c r="AY697" i="4" s="1"/>
  <c r="AC406" i="16" s="1"/>
  <c r="AV697" i="4" a="1"/>
  <c r="AV697" i="4" s="1"/>
  <c r="AC400" i="16" s="1"/>
  <c r="AS697" i="4" a="1"/>
  <c r="AS697" i="4" s="1"/>
  <c r="AC405" i="16" s="1"/>
  <c r="AR697" i="4" a="1"/>
  <c r="AR697" i="4" s="1"/>
  <c r="AC404" i="16" s="1"/>
  <c r="AX700" i="4" a="1"/>
  <c r="AX700" i="4" s="1"/>
  <c r="AF402" i="16" s="1"/>
  <c r="AQ698" i="4" a="1"/>
  <c r="AQ698" i="4" s="1"/>
  <c r="AD403" i="16" s="1"/>
  <c r="AO698" i="4" a="1"/>
  <c r="AO698" i="4" s="1"/>
  <c r="AD397" i="16" s="1"/>
  <c r="AW699" i="4" a="1"/>
  <c r="AW699" i="4" s="1"/>
  <c r="AE401" i="16" s="1"/>
  <c r="BA699" i="4" a="1"/>
  <c r="BA699" i="4" s="1"/>
  <c r="AE408" i="16" s="1"/>
  <c r="AU698" i="4" a="1"/>
  <c r="AU698" i="4" s="1"/>
  <c r="AD399" i="16" s="1"/>
  <c r="AN700" i="4" a="1"/>
  <c r="AN700" i="4" s="1"/>
  <c r="AF396" i="16" s="1"/>
  <c r="AZ697" i="4" a="1"/>
  <c r="AZ697" i="4" s="1"/>
  <c r="AC407" i="16" s="1"/>
  <c r="AD188" i="16" l="1"/>
  <c r="LQ32" i="29"/>
  <c r="AF191" i="16"/>
  <c r="LS35" i="29"/>
  <c r="AC184" i="16"/>
  <c r="LP25" i="29"/>
  <c r="AF185" i="16"/>
  <c r="LS26" i="29"/>
  <c r="AD192" i="16"/>
  <c r="LQ29" i="29"/>
  <c r="AC193" i="16"/>
  <c r="LP30" i="29"/>
  <c r="AE190" i="16"/>
  <c r="LR34" i="29"/>
  <c r="AC194" i="16"/>
  <c r="LP31" i="29"/>
  <c r="AE197" i="16"/>
  <c r="LR38" i="29"/>
  <c r="AD186" i="16"/>
  <c r="LQ27" i="29"/>
  <c r="AC189" i="16"/>
  <c r="LP33" i="29"/>
  <c r="AC196" i="16"/>
  <c r="LP37" i="29"/>
  <c r="AC195" i="16"/>
  <c r="LP36" i="29"/>
  <c r="AC187" i="16"/>
  <c r="LP28" i="29"/>
  <c r="AM698" i="4" a="1"/>
  <c r="AM698" i="4" s="1"/>
  <c r="AD395" i="16" s="1"/>
  <c r="AP698" i="4" a="1"/>
  <c r="AP698" i="4" s="1"/>
  <c r="AD398" i="16" s="1"/>
  <c r="AY698" i="4" a="1"/>
  <c r="AY698" i="4" s="1"/>
  <c r="AD406" i="16" s="1"/>
  <c r="AR698" i="4" a="1"/>
  <c r="AR698" i="4" s="1"/>
  <c r="AD404" i="16" s="1"/>
  <c r="AX701" i="4" a="1"/>
  <c r="AX701" i="4" s="1"/>
  <c r="AG402" i="16" s="1"/>
  <c r="AS698" i="4" a="1"/>
  <c r="AS698" i="4" s="1"/>
  <c r="AD405" i="16" s="1"/>
  <c r="AV698" i="4" a="1"/>
  <c r="AV698" i="4" s="1"/>
  <c r="AD400" i="16" s="1"/>
  <c r="AW700" i="4" a="1"/>
  <c r="AW700" i="4" s="1"/>
  <c r="AF401" i="16" s="1"/>
  <c r="AU699" i="4" a="1"/>
  <c r="AU699" i="4" s="1"/>
  <c r="AE399" i="16" s="1"/>
  <c r="AN701" i="4" a="1"/>
  <c r="AN701" i="4" s="1"/>
  <c r="AG396" i="16" s="1"/>
  <c r="AZ698" i="4" a="1"/>
  <c r="AZ698" i="4" s="1"/>
  <c r="AD407" i="16" s="1"/>
  <c r="AO699" i="4" a="1"/>
  <c r="AO699" i="4" s="1"/>
  <c r="AE397" i="16" s="1"/>
  <c r="BA700" i="4" a="1"/>
  <c r="BA700" i="4" s="1"/>
  <c r="AF408" i="16" s="1"/>
  <c r="AQ699" i="4" a="1"/>
  <c r="AQ699" i="4" s="1"/>
  <c r="AE403" i="16" s="1"/>
  <c r="AD189" i="16" l="1"/>
  <c r="LQ33" i="29"/>
  <c r="AD184" i="16"/>
  <c r="LQ25" i="29"/>
  <c r="AE186" i="16"/>
  <c r="LR27" i="29"/>
  <c r="AD194" i="16"/>
  <c r="LQ31" i="29"/>
  <c r="AG191" i="16"/>
  <c r="LT35" i="29"/>
  <c r="AG185" i="16"/>
  <c r="LT26" i="29"/>
  <c r="AE188" i="16"/>
  <c r="LR32" i="29"/>
  <c r="AD193" i="16"/>
  <c r="LQ30" i="29"/>
  <c r="AD196" i="16"/>
  <c r="LQ37" i="29"/>
  <c r="AE192" i="16"/>
  <c r="LR29" i="29"/>
  <c r="AD195" i="16"/>
  <c r="LQ36" i="29"/>
  <c r="AF197" i="16"/>
  <c r="LS38" i="29"/>
  <c r="AF190" i="16"/>
  <c r="LS34" i="29"/>
  <c r="AD187" i="16"/>
  <c r="LQ28" i="29"/>
  <c r="AM699" i="4" a="1"/>
  <c r="AM699" i="4" s="1"/>
  <c r="AE395" i="16" s="1"/>
  <c r="AP699" i="4" a="1"/>
  <c r="AP699" i="4" s="1"/>
  <c r="AE398" i="16" s="1"/>
  <c r="AY699" i="4" a="1"/>
  <c r="AY699" i="4" s="1"/>
  <c r="AE406" i="16" s="1"/>
  <c r="AX702" i="4" a="1"/>
  <c r="AX702" i="4" s="1"/>
  <c r="AH402" i="16" s="1"/>
  <c r="AS699" i="4" a="1"/>
  <c r="AS699" i="4" s="1"/>
  <c r="AE405" i="16" s="1"/>
  <c r="AV699" i="4" a="1"/>
  <c r="AV699" i="4" s="1"/>
  <c r="AE400" i="16" s="1"/>
  <c r="AR699" i="4" a="1"/>
  <c r="AR699" i="4" s="1"/>
  <c r="AE404" i="16" s="1"/>
  <c r="BA701" i="4" a="1"/>
  <c r="BA701" i="4" s="1"/>
  <c r="AG408" i="16" s="1"/>
  <c r="AN702" i="4" a="1"/>
  <c r="AN702" i="4" s="1"/>
  <c r="AH396" i="16" s="1"/>
  <c r="AO700" i="4" a="1"/>
  <c r="AO700" i="4" s="1"/>
  <c r="AF397" i="16" s="1"/>
  <c r="AU700" i="4" a="1"/>
  <c r="AU700" i="4" s="1"/>
  <c r="AF399" i="16" s="1"/>
  <c r="AQ700" i="4" a="1"/>
  <c r="AQ700" i="4" s="1"/>
  <c r="AF403" i="16" s="1"/>
  <c r="AZ699" i="4" a="1"/>
  <c r="AZ699" i="4" s="1"/>
  <c r="AE407" i="16" s="1"/>
  <c r="AW701" i="4" a="1"/>
  <c r="AW701" i="4" s="1"/>
  <c r="AG401" i="16" s="1"/>
  <c r="AE184" i="16" l="1"/>
  <c r="LR25" i="29"/>
  <c r="AE189" i="16"/>
  <c r="LR33" i="29"/>
  <c r="AF188" i="16"/>
  <c r="LS32" i="29"/>
  <c r="AE194" i="16"/>
  <c r="LR31" i="29"/>
  <c r="AE196" i="16"/>
  <c r="LR37" i="29"/>
  <c r="AF192" i="16"/>
  <c r="LS29" i="29"/>
  <c r="AF186" i="16"/>
  <c r="LS27" i="29"/>
  <c r="AH191" i="16"/>
  <c r="LU35" i="29"/>
  <c r="AH185" i="16"/>
  <c r="LU26" i="29"/>
  <c r="AG190" i="16"/>
  <c r="LT34" i="29"/>
  <c r="AG197" i="16"/>
  <c r="LT38" i="29"/>
  <c r="AE195" i="16"/>
  <c r="LR36" i="29"/>
  <c r="AE193" i="16"/>
  <c r="LR30" i="29"/>
  <c r="AE187" i="16"/>
  <c r="LR28" i="29"/>
  <c r="AM700" i="4" a="1"/>
  <c r="AM700" i="4" s="1"/>
  <c r="AF395" i="16" s="1"/>
  <c r="AP700" i="4" a="1"/>
  <c r="AP700" i="4" s="1"/>
  <c r="AF398" i="16" s="1"/>
  <c r="AY700" i="4" a="1"/>
  <c r="AY700" i="4" s="1"/>
  <c r="AF406" i="16" s="1"/>
  <c r="AS700" i="4" a="1"/>
  <c r="AS700" i="4" s="1"/>
  <c r="AF405" i="16" s="1"/>
  <c r="AR700" i="4" a="1"/>
  <c r="AR700" i="4" s="1"/>
  <c r="AF404" i="16" s="1"/>
  <c r="AV700" i="4" a="1"/>
  <c r="AV700" i="4" s="1"/>
  <c r="AF400" i="16" s="1"/>
  <c r="AX703" i="4" a="1"/>
  <c r="AX703" i="4" s="1"/>
  <c r="AI402" i="16" s="1"/>
  <c r="AQ701" i="4" a="1"/>
  <c r="AQ701" i="4" s="1"/>
  <c r="AG403" i="16" s="1"/>
  <c r="AZ700" i="4" a="1"/>
  <c r="AZ700" i="4" s="1"/>
  <c r="AF407" i="16" s="1"/>
  <c r="AO701" i="4" a="1"/>
  <c r="AO701" i="4" s="1"/>
  <c r="AG397" i="16" s="1"/>
  <c r="AU701" i="4" a="1"/>
  <c r="AU701" i="4" s="1"/>
  <c r="AG399" i="16" s="1"/>
  <c r="AN703" i="4" a="1"/>
  <c r="AN703" i="4" s="1"/>
  <c r="AI396" i="16" s="1"/>
  <c r="AW702" i="4" a="1"/>
  <c r="AW702" i="4" s="1"/>
  <c r="AH401" i="16" s="1"/>
  <c r="BA702" i="4" a="1"/>
  <c r="BA702" i="4" s="1"/>
  <c r="AH408" i="16" s="1"/>
  <c r="AF189" i="16" l="1"/>
  <c r="LS33" i="29"/>
  <c r="AF184" i="16"/>
  <c r="LS25" i="29"/>
  <c r="AH197" i="16"/>
  <c r="LU38" i="29"/>
  <c r="AI185" i="16"/>
  <c r="LV26" i="29"/>
  <c r="AG188" i="16"/>
  <c r="LT32" i="29"/>
  <c r="AF193" i="16"/>
  <c r="LS30" i="29"/>
  <c r="AG186" i="16"/>
  <c r="LT27" i="29"/>
  <c r="AH190" i="16"/>
  <c r="LU34" i="29"/>
  <c r="AI191" i="16"/>
  <c r="LV35" i="29"/>
  <c r="AF196" i="16"/>
  <c r="LS37" i="29"/>
  <c r="AF194" i="16"/>
  <c r="LS31" i="29"/>
  <c r="AG192" i="16"/>
  <c r="LT29" i="29"/>
  <c r="AF195" i="16"/>
  <c r="LS36" i="29"/>
  <c r="AF187" i="16"/>
  <c r="LS28" i="29"/>
  <c r="AM701" i="4" a="1"/>
  <c r="AM701" i="4" s="1"/>
  <c r="AG395" i="16" s="1"/>
  <c r="AP701" i="4" a="1"/>
  <c r="AP701" i="4" s="1"/>
  <c r="AG398" i="16" s="1"/>
  <c r="AY701" i="4" a="1"/>
  <c r="AY701" i="4" s="1"/>
  <c r="AG406" i="16" s="1"/>
  <c r="AX704" i="4" a="1"/>
  <c r="AX704" i="4" s="1"/>
  <c r="AJ402" i="16" s="1"/>
  <c r="AV701" i="4" a="1"/>
  <c r="AV701" i="4" s="1"/>
  <c r="AG400" i="16" s="1"/>
  <c r="AR701" i="4" a="1"/>
  <c r="AR701" i="4" s="1"/>
  <c r="AG404" i="16" s="1"/>
  <c r="AS701" i="4" a="1"/>
  <c r="AS701" i="4" s="1"/>
  <c r="AG405" i="16" s="1"/>
  <c r="BA703" i="4" a="1"/>
  <c r="BA703" i="4" s="1"/>
  <c r="AI408" i="16" s="1"/>
  <c r="AW703" i="4" a="1"/>
  <c r="AW703" i="4" s="1"/>
  <c r="AI401" i="16" s="1"/>
  <c r="AN704" i="4" a="1"/>
  <c r="AN704" i="4" s="1"/>
  <c r="AJ396" i="16" s="1"/>
  <c r="AU702" i="4" a="1"/>
  <c r="AU702" i="4" s="1"/>
  <c r="AH399" i="16" s="1"/>
  <c r="AZ701" i="4" a="1"/>
  <c r="AZ701" i="4" s="1"/>
  <c r="AG407" i="16" s="1"/>
  <c r="AQ702" i="4" a="1"/>
  <c r="AQ702" i="4" s="1"/>
  <c r="AH403" i="16" s="1"/>
  <c r="AO702" i="4" a="1"/>
  <c r="AO702" i="4" s="1"/>
  <c r="AH397" i="16" s="1"/>
  <c r="AG194" i="16" l="1"/>
  <c r="LT31" i="29"/>
  <c r="AH192" i="16"/>
  <c r="LU29" i="29"/>
  <c r="AH188" i="16"/>
  <c r="LU32" i="29"/>
  <c r="AG184" i="16"/>
  <c r="LT25" i="29"/>
  <c r="AG196" i="16"/>
  <c r="LT37" i="29"/>
  <c r="AG193" i="16"/>
  <c r="LT30" i="29"/>
  <c r="AJ185" i="16"/>
  <c r="LW26" i="29"/>
  <c r="AG189" i="16"/>
  <c r="LT33" i="29"/>
  <c r="AJ191" i="16"/>
  <c r="LW35" i="29"/>
  <c r="AG195" i="16"/>
  <c r="LT36" i="29"/>
  <c r="AI190" i="16"/>
  <c r="LV34" i="29"/>
  <c r="AH186" i="16"/>
  <c r="LU27" i="29"/>
  <c r="AI197" i="16"/>
  <c r="LV38" i="29"/>
  <c r="AG187" i="16"/>
  <c r="LT28" i="29"/>
  <c r="AM702" i="4" a="1"/>
  <c r="AM702" i="4" s="1"/>
  <c r="AH395" i="16" s="1"/>
  <c r="AP702" i="4" a="1"/>
  <c r="AP702" i="4" s="1"/>
  <c r="AH398" i="16" s="1"/>
  <c r="AY702" i="4" a="1"/>
  <c r="AY702" i="4" s="1"/>
  <c r="AH406" i="16" s="1"/>
  <c r="AR702" i="4" a="1"/>
  <c r="AR702" i="4" s="1"/>
  <c r="AH404" i="16" s="1"/>
  <c r="AX705" i="4" a="1"/>
  <c r="AX705" i="4" s="1"/>
  <c r="AK402" i="16" s="1"/>
  <c r="AV702" i="4" a="1"/>
  <c r="AV702" i="4" s="1"/>
  <c r="AH400" i="16" s="1"/>
  <c r="AS702" i="4" a="1"/>
  <c r="AS702" i="4" s="1"/>
  <c r="AH405" i="16" s="1"/>
  <c r="AU703" i="4" a="1"/>
  <c r="AU703" i="4" s="1"/>
  <c r="AI399" i="16" s="1"/>
  <c r="AN705" i="4" a="1"/>
  <c r="AN705" i="4" s="1"/>
  <c r="AK396" i="16" s="1"/>
  <c r="AW704" i="4" a="1"/>
  <c r="AW704" i="4" s="1"/>
  <c r="AJ401" i="16" s="1"/>
  <c r="BA704" i="4" a="1"/>
  <c r="BA704" i="4" s="1"/>
  <c r="AJ408" i="16" s="1"/>
  <c r="AQ703" i="4" a="1"/>
  <c r="AQ703" i="4" s="1"/>
  <c r="AI403" i="16" s="1"/>
  <c r="AO703" i="4" a="1"/>
  <c r="AO703" i="4" s="1"/>
  <c r="AI397" i="16" s="1"/>
  <c r="AZ702" i="4" a="1"/>
  <c r="AZ702" i="4" s="1"/>
  <c r="AH407" i="16" s="1"/>
  <c r="AH184" i="16" l="1"/>
  <c r="LU25" i="29"/>
  <c r="AH189" i="16"/>
  <c r="LU33" i="29"/>
  <c r="AI192" i="16"/>
  <c r="LV29" i="29"/>
  <c r="AJ190" i="16"/>
  <c r="LW34" i="29"/>
  <c r="AK191" i="16"/>
  <c r="LX35" i="29"/>
  <c r="AJ197" i="16"/>
  <c r="LW38" i="29"/>
  <c r="AH193" i="16"/>
  <c r="LU30" i="29"/>
  <c r="AH196" i="16"/>
  <c r="LU37" i="29"/>
  <c r="AK185" i="16"/>
  <c r="LX26" i="29"/>
  <c r="AH195" i="16"/>
  <c r="LU36" i="29"/>
  <c r="AI188" i="16"/>
  <c r="LV32" i="29"/>
  <c r="AI186" i="16"/>
  <c r="LV27" i="29"/>
  <c r="AH194" i="16"/>
  <c r="LU31" i="29"/>
  <c r="AH187" i="16"/>
  <c r="LU28" i="29"/>
  <c r="AM703" i="4" a="1"/>
  <c r="AM703" i="4" s="1"/>
  <c r="AI395" i="16" s="1"/>
  <c r="AP703" i="4" a="1"/>
  <c r="AP703" i="4" s="1"/>
  <c r="AI398" i="16" s="1"/>
  <c r="AY703" i="4" a="1"/>
  <c r="AY703" i="4" s="1"/>
  <c r="AI406" i="16" s="1"/>
  <c r="AR703" i="4" a="1"/>
  <c r="AR703" i="4" s="1"/>
  <c r="AI404" i="16" s="1"/>
  <c r="AS703" i="4" a="1"/>
  <c r="AS703" i="4" s="1"/>
  <c r="AI405" i="16" s="1"/>
  <c r="AV703" i="4" a="1"/>
  <c r="AV703" i="4" s="1"/>
  <c r="AI400" i="16" s="1"/>
  <c r="AX706" i="4" a="1"/>
  <c r="AX706" i="4" s="1"/>
  <c r="AL402" i="16" s="1"/>
  <c r="AQ704" i="4" a="1"/>
  <c r="AQ704" i="4" s="1"/>
  <c r="AJ403" i="16" s="1"/>
  <c r="AW705" i="4" a="1"/>
  <c r="AW705" i="4" s="1"/>
  <c r="AK401" i="16" s="1"/>
  <c r="AU704" i="4" a="1"/>
  <c r="AU704" i="4" s="1"/>
  <c r="AJ399" i="16" s="1"/>
  <c r="BA705" i="4" a="1"/>
  <c r="BA705" i="4" s="1"/>
  <c r="AK408" i="16" s="1"/>
  <c r="AZ703" i="4" a="1"/>
  <c r="AZ703" i="4" s="1"/>
  <c r="AI407" i="16" s="1"/>
  <c r="AN706" i="4" a="1"/>
  <c r="AN706" i="4" s="1"/>
  <c r="AL396" i="16" s="1"/>
  <c r="AO704" i="4" a="1"/>
  <c r="AO704" i="4" s="1"/>
  <c r="AJ397" i="16" s="1"/>
  <c r="AI184" i="16" l="1"/>
  <c r="LV25" i="29"/>
  <c r="AK197" i="16"/>
  <c r="LX38" i="29"/>
  <c r="AI194" i="16"/>
  <c r="LV31" i="29"/>
  <c r="AI189" i="16"/>
  <c r="LV33" i="29"/>
  <c r="AJ188" i="16"/>
  <c r="LW32" i="29"/>
  <c r="AI193" i="16"/>
  <c r="LV30" i="29"/>
  <c r="AI196" i="16"/>
  <c r="LV37" i="29"/>
  <c r="AJ186" i="16"/>
  <c r="LW27" i="29"/>
  <c r="AI195" i="16"/>
  <c r="LV36" i="29"/>
  <c r="AJ192" i="16"/>
  <c r="LW29" i="29"/>
  <c r="AK190" i="16"/>
  <c r="LX34" i="29"/>
  <c r="AL185" i="16"/>
  <c r="LY26" i="29"/>
  <c r="AL191" i="16"/>
  <c r="LY35" i="29"/>
  <c r="AI187" i="16"/>
  <c r="LV28" i="29"/>
  <c r="AM704" i="4" a="1"/>
  <c r="AM704" i="4" s="1"/>
  <c r="AJ395" i="16" s="1"/>
  <c r="AP704" i="4" a="1"/>
  <c r="AP704" i="4" s="1"/>
  <c r="AJ398" i="16" s="1"/>
  <c r="AY704" i="4" a="1"/>
  <c r="AY704" i="4" s="1"/>
  <c r="AJ406" i="16" s="1"/>
  <c r="AS704" i="4" a="1"/>
  <c r="AS704" i="4" s="1"/>
  <c r="AJ405" i="16" s="1"/>
  <c r="AX707" i="4" a="1"/>
  <c r="AX707" i="4" s="1"/>
  <c r="AM402" i="16" s="1"/>
  <c r="AV704" i="4" a="1"/>
  <c r="AV704" i="4" s="1"/>
  <c r="AJ400" i="16" s="1"/>
  <c r="AR704" i="4" a="1"/>
  <c r="AR704" i="4" s="1"/>
  <c r="AJ404" i="16" s="1"/>
  <c r="AO705" i="4" a="1"/>
  <c r="AO705" i="4" s="1"/>
  <c r="AK397" i="16" s="1"/>
  <c r="AZ704" i="4" a="1"/>
  <c r="AZ704" i="4" s="1"/>
  <c r="AJ407" i="16" s="1"/>
  <c r="AU705" i="4" a="1"/>
  <c r="AU705" i="4" s="1"/>
  <c r="AK399" i="16" s="1"/>
  <c r="AN707" i="4" a="1"/>
  <c r="AN707" i="4" s="1"/>
  <c r="AM396" i="16" s="1"/>
  <c r="AW706" i="4" a="1"/>
  <c r="AW706" i="4" s="1"/>
  <c r="AL401" i="16" s="1"/>
  <c r="BA706" i="4" a="1"/>
  <c r="BA706" i="4" s="1"/>
  <c r="AL408" i="16" s="1"/>
  <c r="AQ705" i="4" a="1"/>
  <c r="AQ705" i="4" s="1"/>
  <c r="AK403" i="16" s="1"/>
  <c r="AJ184" i="16" l="1"/>
  <c r="LW25" i="29"/>
  <c r="AK192" i="16"/>
  <c r="LX29" i="29"/>
  <c r="AL190" i="16"/>
  <c r="LY34" i="29"/>
  <c r="AM185" i="16"/>
  <c r="LZ26" i="29"/>
  <c r="AM191" i="16"/>
  <c r="LZ35" i="29"/>
  <c r="AJ189" i="16"/>
  <c r="LW33" i="29"/>
  <c r="AJ193" i="16"/>
  <c r="LW30" i="29"/>
  <c r="AK188" i="16"/>
  <c r="LX32" i="29"/>
  <c r="AJ194" i="16"/>
  <c r="LW31" i="29"/>
  <c r="AJ196" i="16"/>
  <c r="LW37" i="29"/>
  <c r="AK186" i="16"/>
  <c r="LX27" i="29"/>
  <c r="AJ195" i="16"/>
  <c r="LW36" i="29"/>
  <c r="AL197" i="16"/>
  <c r="LY38" i="29"/>
  <c r="AJ187" i="16"/>
  <c r="LW28" i="29"/>
  <c r="AM705" i="4" a="1"/>
  <c r="AM705" i="4" s="1"/>
  <c r="AK395" i="16" s="1"/>
  <c r="AP705" i="4" a="1"/>
  <c r="AP705" i="4" s="1"/>
  <c r="AK398" i="16" s="1"/>
  <c r="AY705" i="4" a="1"/>
  <c r="AY705" i="4" s="1"/>
  <c r="AK406" i="16" s="1"/>
  <c r="AR705" i="4" a="1"/>
  <c r="AR705" i="4" s="1"/>
  <c r="AK404" i="16" s="1"/>
  <c r="AV705" i="4" a="1"/>
  <c r="AV705" i="4" s="1"/>
  <c r="AK400" i="16" s="1"/>
  <c r="AX708" i="4" a="1"/>
  <c r="AX708" i="4" s="1"/>
  <c r="AN402" i="16" s="1"/>
  <c r="AS705" i="4" a="1"/>
  <c r="AS705" i="4" s="1"/>
  <c r="AK405" i="16" s="1"/>
  <c r="AN708" i="4" a="1"/>
  <c r="AN708" i="4" s="1"/>
  <c r="AN396" i="16" s="1"/>
  <c r="AZ705" i="4" a="1"/>
  <c r="AZ705" i="4" s="1"/>
  <c r="AK407" i="16" s="1"/>
  <c r="AO706" i="4" a="1"/>
  <c r="AO706" i="4" s="1"/>
  <c r="AL397" i="16" s="1"/>
  <c r="AW707" i="4" a="1"/>
  <c r="AW707" i="4" s="1"/>
  <c r="AM401" i="16" s="1"/>
  <c r="AQ706" i="4" a="1"/>
  <c r="AQ706" i="4" s="1"/>
  <c r="AL403" i="16" s="1"/>
  <c r="AU706" i="4" a="1"/>
  <c r="AU706" i="4" s="1"/>
  <c r="AL399" i="16" s="1"/>
  <c r="BA707" i="4" a="1"/>
  <c r="BA707" i="4" s="1"/>
  <c r="AM408" i="16" s="1"/>
  <c r="AK187" i="16" l="1"/>
  <c r="LX28" i="29"/>
  <c r="AK184" i="16"/>
  <c r="LX25" i="29"/>
  <c r="AL192" i="16"/>
  <c r="LY29" i="29"/>
  <c r="AM190" i="16"/>
  <c r="LZ34" i="29"/>
  <c r="AN191" i="16"/>
  <c r="MA35" i="29"/>
  <c r="AK189" i="16"/>
  <c r="LX33" i="29"/>
  <c r="AL188" i="16"/>
  <c r="LY32" i="29"/>
  <c r="AK193" i="16"/>
  <c r="LX30" i="29"/>
  <c r="AK194" i="16"/>
  <c r="LX31" i="29"/>
  <c r="AL186" i="16"/>
  <c r="LY27" i="29"/>
  <c r="AM197" i="16"/>
  <c r="LZ38" i="29"/>
  <c r="AK196" i="16"/>
  <c r="LX37" i="29"/>
  <c r="AN185" i="16"/>
  <c r="MA26" i="29"/>
  <c r="AK195" i="16"/>
  <c r="LX36" i="29"/>
  <c r="AM706" i="4" a="1"/>
  <c r="AM706" i="4" s="1"/>
  <c r="AL395" i="16" s="1"/>
  <c r="AP706" i="4" a="1"/>
  <c r="AP706" i="4" s="1"/>
  <c r="AL398" i="16" s="1"/>
  <c r="AY706" i="4" a="1"/>
  <c r="AY706" i="4" s="1"/>
  <c r="AL406" i="16" s="1"/>
  <c r="AR706" i="4" a="1"/>
  <c r="AR706" i="4" s="1"/>
  <c r="AL404" i="16" s="1"/>
  <c r="AS706" i="4" a="1"/>
  <c r="AS706" i="4" s="1"/>
  <c r="AL405" i="16" s="1"/>
  <c r="AX709" i="4" a="1"/>
  <c r="AX709" i="4" s="1"/>
  <c r="AO402" i="16" s="1"/>
  <c r="AV706" i="4" a="1"/>
  <c r="AV706" i="4" s="1"/>
  <c r="AL400" i="16" s="1"/>
  <c r="AU707" i="4" a="1"/>
  <c r="AU707" i="4" s="1"/>
  <c r="AM399" i="16" s="1"/>
  <c r="AZ706" i="4" a="1"/>
  <c r="AZ706" i="4" s="1"/>
  <c r="AL407" i="16" s="1"/>
  <c r="BA708" i="4" a="1"/>
  <c r="BA708" i="4" s="1"/>
  <c r="AN408" i="16" s="1"/>
  <c r="AQ707" i="4" a="1"/>
  <c r="AQ707" i="4" s="1"/>
  <c r="AM403" i="16" s="1"/>
  <c r="AN709" i="4" a="1"/>
  <c r="AN709" i="4" s="1"/>
  <c r="AO396" i="16" s="1"/>
  <c r="AW708" i="4" a="1"/>
  <c r="AW708" i="4" s="1"/>
  <c r="AN401" i="16" s="1"/>
  <c r="AO707" i="4" a="1"/>
  <c r="AO707" i="4" s="1"/>
  <c r="AM397" i="16" s="1"/>
  <c r="AL184" i="16" l="1"/>
  <c r="LY25" i="29"/>
  <c r="AO185" i="16"/>
  <c r="MB26" i="29"/>
  <c r="AO191" i="16"/>
  <c r="MB35" i="29"/>
  <c r="AM192" i="16"/>
  <c r="LZ29" i="29"/>
  <c r="AL194" i="16"/>
  <c r="LY31" i="29"/>
  <c r="AN197" i="16"/>
  <c r="MA38" i="29"/>
  <c r="AL196" i="16"/>
  <c r="LY37" i="29"/>
  <c r="AL193" i="16"/>
  <c r="LY30" i="29"/>
  <c r="AL195" i="16"/>
  <c r="LY36" i="29"/>
  <c r="AM186" i="16"/>
  <c r="LZ27" i="29"/>
  <c r="AM188" i="16"/>
  <c r="LZ32" i="29"/>
  <c r="AN190" i="16"/>
  <c r="MA34" i="29"/>
  <c r="AL189" i="16"/>
  <c r="LY33" i="29"/>
  <c r="AL187" i="16"/>
  <c r="LY28" i="29"/>
  <c r="AM707" i="4" a="1"/>
  <c r="AM707" i="4" s="1"/>
  <c r="AM395" i="16" s="1"/>
  <c r="AP707" i="4" a="1"/>
  <c r="AP707" i="4" s="1"/>
  <c r="AM398" i="16" s="1"/>
  <c r="AY707" i="4" a="1"/>
  <c r="AY707" i="4" s="1"/>
  <c r="AM406" i="16" s="1"/>
  <c r="AX710" i="4" a="1"/>
  <c r="AX710" i="4" s="1"/>
  <c r="AP402" i="16" s="1"/>
  <c r="AS707" i="4" a="1"/>
  <c r="AS707" i="4" s="1"/>
  <c r="AM405" i="16" s="1"/>
  <c r="AV707" i="4" a="1"/>
  <c r="AV707" i="4" s="1"/>
  <c r="AM400" i="16" s="1"/>
  <c r="AR707" i="4" a="1"/>
  <c r="AR707" i="4" s="1"/>
  <c r="AM404" i="16" s="1"/>
  <c r="AQ708" i="4" a="1"/>
  <c r="AQ708" i="4" s="1"/>
  <c r="AN403" i="16" s="1"/>
  <c r="BA709" i="4" a="1"/>
  <c r="BA709" i="4" s="1"/>
  <c r="AO408" i="16" s="1"/>
  <c r="AW709" i="4" a="1"/>
  <c r="AW709" i="4" s="1"/>
  <c r="AO401" i="16" s="1"/>
  <c r="AN710" i="4" a="1"/>
  <c r="AN710" i="4" s="1"/>
  <c r="AP396" i="16" s="1"/>
  <c r="AZ707" i="4" a="1"/>
  <c r="AZ707" i="4" s="1"/>
  <c r="AM407" i="16" s="1"/>
  <c r="AO708" i="4" a="1"/>
  <c r="AO708" i="4" s="1"/>
  <c r="AN397" i="16" s="1"/>
  <c r="AU708" i="4" a="1"/>
  <c r="AU708" i="4" s="1"/>
  <c r="AN399" i="16" s="1"/>
  <c r="AM187" i="16" l="1"/>
  <c r="LZ28" i="29"/>
  <c r="AN186" i="16"/>
  <c r="MA27" i="29"/>
  <c r="AM196" i="16"/>
  <c r="LZ37" i="29"/>
  <c r="AM193" i="16"/>
  <c r="LZ30" i="29"/>
  <c r="AM184" i="16"/>
  <c r="LZ25" i="29"/>
  <c r="AM189" i="16"/>
  <c r="LZ33" i="29"/>
  <c r="AP185" i="16"/>
  <c r="MC26" i="29"/>
  <c r="AM194" i="16"/>
  <c r="LZ31" i="29"/>
  <c r="AO190" i="16"/>
  <c r="MB34" i="29"/>
  <c r="AP191" i="16"/>
  <c r="MC35" i="29"/>
  <c r="AN188" i="16"/>
  <c r="MA32" i="29"/>
  <c r="AO197" i="16"/>
  <c r="MB38" i="29"/>
  <c r="AN192" i="16"/>
  <c r="MA29" i="29"/>
  <c r="AM195" i="16"/>
  <c r="LZ36" i="29"/>
  <c r="AM708" i="4" a="1"/>
  <c r="AM708" i="4" s="1"/>
  <c r="AN395" i="16" s="1"/>
  <c r="AP708" i="4" a="1"/>
  <c r="AP708" i="4" s="1"/>
  <c r="AN398" i="16" s="1"/>
  <c r="AY708" i="4" a="1"/>
  <c r="AY708" i="4" s="1"/>
  <c r="AN406" i="16" s="1"/>
  <c r="AV708" i="4" a="1"/>
  <c r="AV708" i="4" s="1"/>
  <c r="AN400" i="16" s="1"/>
  <c r="AS708" i="4" a="1"/>
  <c r="AS708" i="4" s="1"/>
  <c r="AN405" i="16" s="1"/>
  <c r="AR708" i="4" a="1"/>
  <c r="AR708" i="4" s="1"/>
  <c r="AN404" i="16" s="1"/>
  <c r="AX711" i="4" a="1"/>
  <c r="AX711" i="4" s="1"/>
  <c r="AN711" i="4" a="1"/>
  <c r="AN711" i="4" s="1"/>
  <c r="AZ708" i="4" a="1"/>
  <c r="AZ708" i="4" s="1"/>
  <c r="AN407" i="16" s="1"/>
  <c r="AU709" i="4" a="1"/>
  <c r="AU709" i="4" s="1"/>
  <c r="AO399" i="16" s="1"/>
  <c r="AQ709" i="4" a="1"/>
  <c r="AQ709" i="4" s="1"/>
  <c r="AO403" i="16" s="1"/>
  <c r="AW710" i="4" a="1"/>
  <c r="AW710" i="4" s="1"/>
  <c r="AP401" i="16" s="1"/>
  <c r="AO709" i="4" a="1"/>
  <c r="AO709" i="4" s="1"/>
  <c r="AO397" i="16" s="1"/>
  <c r="BA710" i="4" a="1"/>
  <c r="BA710" i="4" s="1"/>
  <c r="AP408" i="16" s="1"/>
  <c r="M208" i="16" l="1"/>
  <c r="AQ191" i="16"/>
  <c r="MD35" i="29"/>
  <c r="AN187" i="16"/>
  <c r="MA28" i="29"/>
  <c r="M419" i="16"/>
  <c r="AQ402" i="16"/>
  <c r="AN196" i="16"/>
  <c r="MA37" i="29"/>
  <c r="AP197" i="16"/>
  <c r="MC38" i="29"/>
  <c r="AP190" i="16"/>
  <c r="MC34" i="29"/>
  <c r="AN193" i="16"/>
  <c r="MA30" i="29"/>
  <c r="AN184" i="16"/>
  <c r="MA25" i="29"/>
  <c r="AO192" i="16"/>
  <c r="MB29" i="29"/>
  <c r="AN194" i="16"/>
  <c r="MA31" i="29"/>
  <c r="AO188" i="16"/>
  <c r="MB32" i="29"/>
  <c r="AN189" i="16"/>
  <c r="MA33" i="29"/>
  <c r="M202" i="16"/>
  <c r="AQ185" i="16"/>
  <c r="MD26" i="29"/>
  <c r="AN195" i="16"/>
  <c r="MA36" i="29"/>
  <c r="AQ396" i="16"/>
  <c r="M413" i="16"/>
  <c r="AO186" i="16"/>
  <c r="MB27" i="29"/>
  <c r="AM709" i="4" a="1"/>
  <c r="AM709" i="4" s="1"/>
  <c r="AO395" i="16" s="1"/>
  <c r="AP709" i="4" a="1"/>
  <c r="AP709" i="4" s="1"/>
  <c r="AO398" i="16" s="1"/>
  <c r="AY709" i="4" a="1"/>
  <c r="AY709" i="4" s="1"/>
  <c r="AO406" i="16" s="1"/>
  <c r="AS709" i="4" a="1"/>
  <c r="AS709" i="4" s="1"/>
  <c r="AO405" i="16" s="1"/>
  <c r="AV709" i="4" a="1"/>
  <c r="AV709" i="4" s="1"/>
  <c r="AO400" i="16" s="1"/>
  <c r="AX712" i="4" a="1"/>
  <c r="AX712" i="4" s="1"/>
  <c r="N419" i="16" s="1"/>
  <c r="AR709" i="4" a="1"/>
  <c r="AR709" i="4" s="1"/>
  <c r="AO404" i="16" s="1"/>
  <c r="AU710" i="4" a="1"/>
  <c r="AU710" i="4" s="1"/>
  <c r="AP399" i="16" s="1"/>
  <c r="AO710" i="4" a="1"/>
  <c r="AO710" i="4" s="1"/>
  <c r="AP397" i="16" s="1"/>
  <c r="BA711" i="4" a="1"/>
  <c r="BA711" i="4" s="1"/>
  <c r="AW711" i="4" a="1"/>
  <c r="AW711" i="4" s="1"/>
  <c r="AZ709" i="4" a="1"/>
  <c r="AZ709" i="4" s="1"/>
  <c r="AO407" i="16" s="1"/>
  <c r="AQ710" i="4" a="1"/>
  <c r="AQ710" i="4" s="1"/>
  <c r="AP403" i="16" s="1"/>
  <c r="AN712" i="4" a="1"/>
  <c r="AN712" i="4" s="1"/>
  <c r="N413" i="16" s="1"/>
  <c r="M418" i="16" l="1"/>
  <c r="AQ401" i="16"/>
  <c r="M214" i="16"/>
  <c r="AQ197" i="16"/>
  <c r="MD38" i="29"/>
  <c r="AO189" i="16"/>
  <c r="MB33" i="29"/>
  <c r="AO194" i="16"/>
  <c r="MB31" i="29"/>
  <c r="AQ190" i="16"/>
  <c r="M207" i="16"/>
  <c r="MD34" i="29"/>
  <c r="N202" i="16"/>
  <c r="ME26" i="29"/>
  <c r="M425" i="16"/>
  <c r="AQ408" i="16"/>
  <c r="AP186" i="16"/>
  <c r="MC27" i="29"/>
  <c r="AO195" i="16"/>
  <c r="MB36" i="29"/>
  <c r="AP192" i="16"/>
  <c r="MC29" i="29"/>
  <c r="AP188" i="16"/>
  <c r="MC32" i="29"/>
  <c r="AO187" i="16"/>
  <c r="MB28" i="29"/>
  <c r="AO193" i="16"/>
  <c r="MB30" i="29"/>
  <c r="AO196" i="16"/>
  <c r="MB37" i="29"/>
  <c r="N208" i="16"/>
  <c r="ME35" i="29"/>
  <c r="AO184" i="16"/>
  <c r="MB25" i="29"/>
  <c r="AM710" i="4" a="1"/>
  <c r="AM710" i="4" s="1"/>
  <c r="AP395" i="16" s="1"/>
  <c r="AP710" i="4" a="1"/>
  <c r="AP710" i="4" s="1"/>
  <c r="AP398" i="16" s="1"/>
  <c r="AY710" i="4" a="1"/>
  <c r="AY710" i="4" s="1"/>
  <c r="AP406" i="16" s="1"/>
  <c r="AX713" i="4" a="1"/>
  <c r="AX713" i="4" s="1"/>
  <c r="O419" i="16" s="1"/>
  <c r="AV710" i="4" a="1"/>
  <c r="AV710" i="4" s="1"/>
  <c r="AP400" i="16" s="1"/>
  <c r="AS710" i="4" a="1"/>
  <c r="AS710" i="4" s="1"/>
  <c r="AP405" i="16" s="1"/>
  <c r="AR710" i="4" a="1"/>
  <c r="AR710" i="4" s="1"/>
  <c r="AP404" i="16" s="1"/>
  <c r="AN713" i="4" a="1"/>
  <c r="AN713" i="4" s="1"/>
  <c r="O413" i="16" s="1"/>
  <c r="AZ710" i="4" a="1"/>
  <c r="AZ710" i="4" s="1"/>
  <c r="AP407" i="16" s="1"/>
  <c r="AW712" i="4" a="1"/>
  <c r="AW712" i="4" s="1"/>
  <c r="N418" i="16" s="1"/>
  <c r="AO711" i="4" a="1"/>
  <c r="AO711" i="4" s="1"/>
  <c r="AU711" i="4" a="1"/>
  <c r="AU711" i="4" s="1"/>
  <c r="AQ711" i="4" a="1"/>
  <c r="AQ711" i="4" s="1"/>
  <c r="BA712" i="4" a="1"/>
  <c r="BA712" i="4" s="1"/>
  <c r="N425" i="16" s="1"/>
  <c r="M416" i="16" l="1"/>
  <c r="AQ399" i="16"/>
  <c r="N207" i="16"/>
  <c r="ME34" i="29"/>
  <c r="AP196" i="16"/>
  <c r="MC37" i="29"/>
  <c r="O208" i="16"/>
  <c r="MF35" i="29"/>
  <c r="AP195" i="16"/>
  <c r="MC36" i="29"/>
  <c r="O202" i="16"/>
  <c r="MF26" i="29"/>
  <c r="AP193" i="16"/>
  <c r="MC30" i="29"/>
  <c r="AQ403" i="16"/>
  <c r="M420" i="16"/>
  <c r="M209" i="16"/>
  <c r="AQ192" i="16"/>
  <c r="MD29" i="29"/>
  <c r="M205" i="16"/>
  <c r="AQ188" i="16"/>
  <c r="MD32" i="29"/>
  <c r="AP187" i="16"/>
  <c r="MC28" i="29"/>
  <c r="AP184" i="16"/>
  <c r="MC25" i="29"/>
  <c r="M414" i="16"/>
  <c r="AQ397" i="16"/>
  <c r="AP194" i="16"/>
  <c r="MC31" i="29"/>
  <c r="N214" i="16"/>
  <c r="ME38" i="29"/>
  <c r="AQ186" i="16"/>
  <c r="M203" i="16"/>
  <c r="MD27" i="29"/>
  <c r="AP189" i="16"/>
  <c r="MC33" i="29"/>
  <c r="AM711" i="4" a="1"/>
  <c r="AM711" i="4" s="1"/>
  <c r="AP711" i="4" a="1"/>
  <c r="AP711" i="4" s="1"/>
  <c r="AY711" i="4" a="1"/>
  <c r="AY711" i="4" s="1"/>
  <c r="AR711" i="4" a="1"/>
  <c r="AR711" i="4" s="1"/>
  <c r="AX714" i="4" a="1"/>
  <c r="AX714" i="4" s="1"/>
  <c r="P419" i="16" s="1"/>
  <c r="AS711" i="4" a="1"/>
  <c r="AS711" i="4" s="1"/>
  <c r="AV711" i="4" a="1"/>
  <c r="AV711" i="4" s="1"/>
  <c r="BA713" i="4" a="1"/>
  <c r="BA713" i="4" s="1"/>
  <c r="O425" i="16" s="1"/>
  <c r="AW713" i="4" a="1"/>
  <c r="AW713" i="4" s="1"/>
  <c r="O418" i="16" s="1"/>
  <c r="AZ711" i="4" a="1"/>
  <c r="AZ711" i="4" s="1"/>
  <c r="AQ712" i="4" a="1"/>
  <c r="AQ712" i="4" s="1"/>
  <c r="N420" i="16" s="1"/>
  <c r="AN714" i="4" a="1"/>
  <c r="AN714" i="4" s="1"/>
  <c r="P413" i="16" s="1"/>
  <c r="AU712" i="4" a="1"/>
  <c r="AU712" i="4" s="1"/>
  <c r="N416" i="16" s="1"/>
  <c r="AO712" i="4" a="1"/>
  <c r="AO712" i="4" s="1"/>
  <c r="N414" i="16" s="1"/>
  <c r="N209" i="16" l="1"/>
  <c r="ME29" i="29"/>
  <c r="AQ196" i="16"/>
  <c r="M213" i="16"/>
  <c r="MD37" i="29"/>
  <c r="O207" i="16"/>
  <c r="MF34" i="29"/>
  <c r="AQ193" i="16"/>
  <c r="M210" i="16"/>
  <c r="MD30" i="29"/>
  <c r="N203" i="16"/>
  <c r="ME27" i="29"/>
  <c r="M212" i="16"/>
  <c r="AQ195" i="16"/>
  <c r="MD36" i="29"/>
  <c r="M423" i="16"/>
  <c r="AQ406" i="16"/>
  <c r="N205" i="16"/>
  <c r="ME32" i="29"/>
  <c r="O214" i="16"/>
  <c r="MF38" i="29"/>
  <c r="AQ187" i="16"/>
  <c r="M204" i="16"/>
  <c r="MD28" i="29"/>
  <c r="M415" i="16"/>
  <c r="AQ398" i="16"/>
  <c r="AQ189" i="16"/>
  <c r="M206" i="16"/>
  <c r="MD33" i="29"/>
  <c r="AQ400" i="16"/>
  <c r="M417" i="16"/>
  <c r="M201" i="16"/>
  <c r="AQ184" i="16"/>
  <c r="MD25" i="29"/>
  <c r="AQ395" i="16"/>
  <c r="M412" i="16"/>
  <c r="M422" i="16"/>
  <c r="AQ405" i="16"/>
  <c r="M424" i="16"/>
  <c r="AQ407" i="16"/>
  <c r="P202" i="16"/>
  <c r="MG26" i="29"/>
  <c r="M211" i="16"/>
  <c r="AQ194" i="16"/>
  <c r="MD31" i="29"/>
  <c r="P208" i="16"/>
  <c r="MG35" i="29"/>
  <c r="AQ404" i="16"/>
  <c r="M421" i="16"/>
  <c r="AM712" i="4" a="1"/>
  <c r="AM712" i="4" s="1"/>
  <c r="N412" i="16" s="1"/>
  <c r="AP712" i="4" a="1"/>
  <c r="AP712" i="4" s="1"/>
  <c r="N415" i="16" s="1"/>
  <c r="AY712" i="4" a="1"/>
  <c r="AY712" i="4" s="1"/>
  <c r="N423" i="16" s="1"/>
  <c r="AS712" i="4" a="1"/>
  <c r="AS712" i="4" s="1"/>
  <c r="N422" i="16" s="1"/>
  <c r="AR712" i="4" a="1"/>
  <c r="AR712" i="4" s="1"/>
  <c r="N421" i="16" s="1"/>
  <c r="AX715" i="4" a="1"/>
  <c r="AX715" i="4" s="1"/>
  <c r="Q419" i="16" s="1"/>
  <c r="AV712" i="4" a="1"/>
  <c r="AV712" i="4" s="1"/>
  <c r="N417" i="16" s="1"/>
  <c r="AU713" i="4" a="1"/>
  <c r="AU713" i="4" s="1"/>
  <c r="O416" i="16" s="1"/>
  <c r="AN715" i="4" a="1"/>
  <c r="AN715" i="4" s="1"/>
  <c r="Q413" i="16" s="1"/>
  <c r="AO713" i="4" a="1"/>
  <c r="AO713" i="4" s="1"/>
  <c r="O414" i="16" s="1"/>
  <c r="AZ712" i="4" a="1"/>
  <c r="AZ712" i="4" s="1"/>
  <c r="N424" i="16" s="1"/>
  <c r="AW714" i="4" a="1"/>
  <c r="AW714" i="4" s="1"/>
  <c r="P418" i="16" s="1"/>
  <c r="AQ713" i="4" a="1"/>
  <c r="AQ713" i="4" s="1"/>
  <c r="O420" i="16" s="1"/>
  <c r="BA714" i="4" a="1"/>
  <c r="BA714" i="4" s="1"/>
  <c r="P425" i="16" s="1"/>
  <c r="N213" i="16" l="1"/>
  <c r="ME37" i="29"/>
  <c r="N210" i="16"/>
  <c r="ME30" i="29"/>
  <c r="O209" i="16"/>
  <c r="MF29" i="29"/>
  <c r="O203" i="16"/>
  <c r="MF27" i="29"/>
  <c r="N211" i="16"/>
  <c r="ME31" i="29"/>
  <c r="O205" i="16"/>
  <c r="MF32" i="29"/>
  <c r="Q202" i="16"/>
  <c r="MH26" i="29"/>
  <c r="P214" i="16"/>
  <c r="MG38" i="29"/>
  <c r="N212" i="16"/>
  <c r="ME36" i="29"/>
  <c r="N204" i="16"/>
  <c r="ME28" i="29"/>
  <c r="Q208" i="16"/>
  <c r="MH35" i="29"/>
  <c r="N201" i="16"/>
  <c r="ME25" i="29"/>
  <c r="N206" i="16"/>
  <c r="ME33" i="29"/>
  <c r="P207" i="16"/>
  <c r="MG34" i="29"/>
  <c r="AM713" i="4" a="1"/>
  <c r="AM713" i="4" s="1"/>
  <c r="O412" i="16" s="1"/>
  <c r="AP713" i="4" a="1"/>
  <c r="AP713" i="4" s="1"/>
  <c r="O415" i="16" s="1"/>
  <c r="AY713" i="4" a="1"/>
  <c r="AY713" i="4" s="1"/>
  <c r="O423" i="16" s="1"/>
  <c r="AX716" i="4" a="1"/>
  <c r="AX716" i="4" s="1"/>
  <c r="R419" i="16" s="1"/>
  <c r="AV713" i="4" a="1"/>
  <c r="AV713" i="4" s="1"/>
  <c r="O417" i="16" s="1"/>
  <c r="AS713" i="4" a="1"/>
  <c r="AS713" i="4" s="1"/>
  <c r="O422" i="16" s="1"/>
  <c r="AR713" i="4" a="1"/>
  <c r="AR713" i="4" s="1"/>
  <c r="O421" i="16" s="1"/>
  <c r="AN716" i="4" a="1"/>
  <c r="AN716" i="4" s="1"/>
  <c r="R413" i="16" s="1"/>
  <c r="AW715" i="4" a="1"/>
  <c r="AW715" i="4" s="1"/>
  <c r="Q418" i="16" s="1"/>
  <c r="AZ713" i="4" a="1"/>
  <c r="AZ713" i="4" s="1"/>
  <c r="O424" i="16" s="1"/>
  <c r="BA715" i="4" a="1"/>
  <c r="BA715" i="4" s="1"/>
  <c r="Q425" i="16" s="1"/>
  <c r="AQ714" i="4" a="1"/>
  <c r="AQ714" i="4" s="1"/>
  <c r="P420" i="16" s="1"/>
  <c r="AO714" i="4" a="1"/>
  <c r="AO714" i="4" s="1"/>
  <c r="P414" i="16" s="1"/>
  <c r="AU714" i="4" a="1"/>
  <c r="AU714" i="4" s="1"/>
  <c r="P416" i="16" s="1"/>
  <c r="O204" i="16" l="1"/>
  <c r="MF28" i="29"/>
  <c r="P209" i="16"/>
  <c r="MG29" i="29"/>
  <c r="O201" i="16"/>
  <c r="MF25" i="29"/>
  <c r="O211" i="16"/>
  <c r="MF31" i="29"/>
  <c r="Q214" i="16"/>
  <c r="MH38" i="29"/>
  <c r="O213" i="16"/>
  <c r="MF37" i="29"/>
  <c r="O206" i="16"/>
  <c r="MF33" i="29"/>
  <c r="P203" i="16"/>
  <c r="MG27" i="29"/>
  <c r="R208" i="16"/>
  <c r="MI35" i="29"/>
  <c r="Q207" i="16"/>
  <c r="MH34" i="29"/>
  <c r="P205" i="16"/>
  <c r="MG32" i="29"/>
  <c r="R202" i="16"/>
  <c r="MI26" i="29"/>
  <c r="O212" i="16"/>
  <c r="MF36" i="29"/>
  <c r="O210" i="16"/>
  <c r="MF30" i="29"/>
  <c r="AM714" i="4" a="1"/>
  <c r="AM714" i="4" s="1"/>
  <c r="P412" i="16" s="1"/>
  <c r="AP714" i="4" a="1"/>
  <c r="AP714" i="4" s="1"/>
  <c r="P415" i="16" s="1"/>
  <c r="AY714" i="4" a="1"/>
  <c r="AY714" i="4" s="1"/>
  <c r="P423" i="16" s="1"/>
  <c r="AV714" i="4" a="1"/>
  <c r="AV714" i="4" s="1"/>
  <c r="P417" i="16" s="1"/>
  <c r="AX717" i="4" a="1"/>
  <c r="AX717" i="4" s="1"/>
  <c r="S419" i="16" s="1"/>
  <c r="AR714" i="4" a="1"/>
  <c r="AR714" i="4" s="1"/>
  <c r="P421" i="16" s="1"/>
  <c r="AS714" i="4" a="1"/>
  <c r="AS714" i="4" s="1"/>
  <c r="P422" i="16" s="1"/>
  <c r="AO715" i="4" a="1"/>
  <c r="AO715" i="4" s="1"/>
  <c r="Q414" i="16" s="1"/>
  <c r="AU715" i="4" a="1"/>
  <c r="AU715" i="4" s="1"/>
  <c r="Q416" i="16" s="1"/>
  <c r="AQ715" i="4" a="1"/>
  <c r="AQ715" i="4" s="1"/>
  <c r="Q420" i="16" s="1"/>
  <c r="BA716" i="4" a="1"/>
  <c r="BA716" i="4" s="1"/>
  <c r="R425" i="16" s="1"/>
  <c r="AW716" i="4" a="1"/>
  <c r="AW716" i="4" s="1"/>
  <c r="R418" i="16" s="1"/>
  <c r="AN717" i="4" a="1"/>
  <c r="AN717" i="4" s="1"/>
  <c r="S413" i="16" s="1"/>
  <c r="AZ714" i="4" a="1"/>
  <c r="AZ714" i="4" s="1"/>
  <c r="P424" i="16" s="1"/>
  <c r="P211" i="16" l="1"/>
  <c r="MG31" i="29"/>
  <c r="R207" i="16"/>
  <c r="MI34" i="29"/>
  <c r="P201" i="16"/>
  <c r="MG25" i="29"/>
  <c r="R214" i="16"/>
  <c r="MI38" i="29"/>
  <c r="S208" i="16"/>
  <c r="MJ35" i="29"/>
  <c r="Q209" i="16"/>
  <c r="MH29" i="29"/>
  <c r="S202" i="16"/>
  <c r="MJ26" i="29"/>
  <c r="P210" i="16"/>
  <c r="MG30" i="29"/>
  <c r="P213" i="16"/>
  <c r="MG37" i="29"/>
  <c r="Q205" i="16"/>
  <c r="MH32" i="29"/>
  <c r="P206" i="16"/>
  <c r="MG33" i="29"/>
  <c r="Q203" i="16"/>
  <c r="MH27" i="29"/>
  <c r="P212" i="16"/>
  <c r="MG36" i="29"/>
  <c r="P204" i="16"/>
  <c r="MG28" i="29"/>
  <c r="AM715" i="4" a="1"/>
  <c r="AM715" i="4" s="1"/>
  <c r="Q412" i="16" s="1"/>
  <c r="AP715" i="4" a="1"/>
  <c r="AP715" i="4" s="1"/>
  <c r="Q415" i="16" s="1"/>
  <c r="AY715" i="4" a="1"/>
  <c r="AY715" i="4" s="1"/>
  <c r="Q423" i="16" s="1"/>
  <c r="AX718" i="4" a="1"/>
  <c r="AX718" i="4" s="1"/>
  <c r="T419" i="16" s="1"/>
  <c r="AR715" i="4" a="1"/>
  <c r="AR715" i="4" s="1"/>
  <c r="Q421" i="16" s="1"/>
  <c r="AV715" i="4" a="1"/>
  <c r="AV715" i="4" s="1"/>
  <c r="Q417" i="16" s="1"/>
  <c r="AS715" i="4" a="1"/>
  <c r="AS715" i="4" s="1"/>
  <c r="Q422" i="16" s="1"/>
  <c r="AN718" i="4" a="1"/>
  <c r="AN718" i="4" s="1"/>
  <c r="T413" i="16" s="1"/>
  <c r="AW717" i="4" a="1"/>
  <c r="AW717" i="4" s="1"/>
  <c r="S418" i="16" s="1"/>
  <c r="AU716" i="4" a="1"/>
  <c r="AU716" i="4" s="1"/>
  <c r="R416" i="16" s="1"/>
  <c r="BA717" i="4" a="1"/>
  <c r="BA717" i="4" s="1"/>
  <c r="S425" i="16" s="1"/>
  <c r="AO716" i="4" a="1"/>
  <c r="AO716" i="4" s="1"/>
  <c r="R414" i="16" s="1"/>
  <c r="AZ715" i="4" a="1"/>
  <c r="AZ715" i="4" s="1"/>
  <c r="Q424" i="16" s="1"/>
  <c r="AQ716" i="4" a="1"/>
  <c r="AQ716" i="4" s="1"/>
  <c r="R420" i="16" s="1"/>
  <c r="R203" i="16" l="1"/>
  <c r="MI27" i="29"/>
  <c r="Q201" i="16"/>
  <c r="MH25" i="29"/>
  <c r="Q206" i="16"/>
  <c r="MH33" i="29"/>
  <c r="S214" i="16"/>
  <c r="MJ38" i="29"/>
  <c r="Q210" i="16"/>
  <c r="MH30" i="29"/>
  <c r="R205" i="16"/>
  <c r="MI32" i="29"/>
  <c r="R209" i="16"/>
  <c r="MI29" i="29"/>
  <c r="S207" i="16"/>
  <c r="MJ34" i="29"/>
  <c r="T208" i="16"/>
  <c r="MK35" i="29"/>
  <c r="Q213" i="16"/>
  <c r="MH37" i="29"/>
  <c r="T202" i="16"/>
  <c r="MK26" i="29"/>
  <c r="Q212" i="16"/>
  <c r="MH36" i="29"/>
  <c r="Q204" i="16"/>
  <c r="MH28" i="29"/>
  <c r="Q211" i="16"/>
  <c r="MH31" i="29"/>
  <c r="AM716" i="4" a="1"/>
  <c r="AM716" i="4" s="1"/>
  <c r="R412" i="16" s="1"/>
  <c r="AP716" i="4" a="1"/>
  <c r="AP716" i="4" s="1"/>
  <c r="R415" i="16" s="1"/>
  <c r="AY716" i="4" a="1"/>
  <c r="AY716" i="4" s="1"/>
  <c r="R423" i="16" s="1"/>
  <c r="AV716" i="4" a="1"/>
  <c r="AV716" i="4" s="1"/>
  <c r="R417" i="16" s="1"/>
  <c r="AR716" i="4" a="1"/>
  <c r="AR716" i="4" s="1"/>
  <c r="R421" i="16" s="1"/>
  <c r="AX719" i="4" a="1"/>
  <c r="AX719" i="4" s="1"/>
  <c r="U419" i="16" s="1"/>
  <c r="AS716" i="4" a="1"/>
  <c r="AS716" i="4" s="1"/>
  <c r="R422" i="16" s="1"/>
  <c r="AZ716" i="4" a="1"/>
  <c r="AZ716" i="4" s="1"/>
  <c r="R424" i="16" s="1"/>
  <c r="AO717" i="4" a="1"/>
  <c r="AO717" i="4" s="1"/>
  <c r="S414" i="16" s="1"/>
  <c r="AQ717" i="4" a="1"/>
  <c r="AQ717" i="4" s="1"/>
  <c r="S420" i="16" s="1"/>
  <c r="AU717" i="4" a="1"/>
  <c r="AU717" i="4" s="1"/>
  <c r="S416" i="16" s="1"/>
  <c r="BA718" i="4" a="1"/>
  <c r="BA718" i="4" s="1"/>
  <c r="T425" i="16" s="1"/>
  <c r="AW718" i="4" a="1"/>
  <c r="AW718" i="4" s="1"/>
  <c r="T418" i="16" s="1"/>
  <c r="AN719" i="4" a="1"/>
  <c r="AN719" i="4" s="1"/>
  <c r="U413" i="16" s="1"/>
  <c r="U208" i="16" l="1"/>
  <c r="ML35" i="29"/>
  <c r="R201" i="16"/>
  <c r="MI25" i="29"/>
  <c r="T214" i="16"/>
  <c r="MK38" i="29"/>
  <c r="S205" i="16"/>
  <c r="MJ32" i="29"/>
  <c r="R210" i="16"/>
  <c r="MI30" i="29"/>
  <c r="S209" i="16"/>
  <c r="MJ29" i="29"/>
  <c r="S203" i="16"/>
  <c r="MJ27" i="29"/>
  <c r="R206" i="16"/>
  <c r="MI33" i="29"/>
  <c r="U202" i="16"/>
  <c r="ML26" i="29"/>
  <c r="R213" i="16"/>
  <c r="MI37" i="29"/>
  <c r="R212" i="16"/>
  <c r="MI36" i="29"/>
  <c r="T207" i="16"/>
  <c r="MK34" i="29"/>
  <c r="R211" i="16"/>
  <c r="MI31" i="29"/>
  <c r="R204" i="16"/>
  <c r="MI28" i="29"/>
  <c r="AM717" i="4" a="1"/>
  <c r="AM717" i="4" s="1"/>
  <c r="S412" i="16" s="1"/>
  <c r="AP717" i="4" a="1"/>
  <c r="AP717" i="4" s="1"/>
  <c r="S415" i="16" s="1"/>
  <c r="AY717" i="4" a="1"/>
  <c r="AY717" i="4" s="1"/>
  <c r="S423" i="16" s="1"/>
  <c r="AV717" i="4" a="1"/>
  <c r="AV717" i="4" s="1"/>
  <c r="S417" i="16" s="1"/>
  <c r="AS717" i="4" a="1"/>
  <c r="AS717" i="4" s="1"/>
  <c r="S422" i="16" s="1"/>
  <c r="AX720" i="4" a="1"/>
  <c r="AX720" i="4" s="1"/>
  <c r="V419" i="16" s="1"/>
  <c r="AR717" i="4" a="1"/>
  <c r="AR717" i="4" s="1"/>
  <c r="S421" i="16" s="1"/>
  <c r="AW719" i="4" a="1"/>
  <c r="AW719" i="4" s="1"/>
  <c r="U418" i="16" s="1"/>
  <c r="AU718" i="4" a="1"/>
  <c r="AU718" i="4" s="1"/>
  <c r="T416" i="16" s="1"/>
  <c r="AQ718" i="4" a="1"/>
  <c r="AQ718" i="4" s="1"/>
  <c r="T420" i="16" s="1"/>
  <c r="AN720" i="4" a="1"/>
  <c r="AN720" i="4" s="1"/>
  <c r="V413" i="16" s="1"/>
  <c r="AO718" i="4" a="1"/>
  <c r="AO718" i="4" s="1"/>
  <c r="T414" i="16" s="1"/>
  <c r="BA719" i="4" a="1"/>
  <c r="BA719" i="4" s="1"/>
  <c r="U425" i="16" s="1"/>
  <c r="AZ717" i="4" a="1"/>
  <c r="AZ717" i="4" s="1"/>
  <c r="S424" i="16" s="1"/>
  <c r="S210" i="16" l="1"/>
  <c r="MJ30" i="29"/>
  <c r="U207" i="16"/>
  <c r="ML34" i="29"/>
  <c r="U214" i="16"/>
  <c r="ML38" i="29"/>
  <c r="S201" i="16"/>
  <c r="MJ25" i="29"/>
  <c r="V208" i="16"/>
  <c r="MM35" i="29"/>
  <c r="V202" i="16"/>
  <c r="MM26" i="29"/>
  <c r="S211" i="16"/>
  <c r="MJ31" i="29"/>
  <c r="T203" i="16"/>
  <c r="MK27" i="29"/>
  <c r="T209" i="16"/>
  <c r="MK29" i="29"/>
  <c r="S206" i="16"/>
  <c r="MJ33" i="29"/>
  <c r="T205" i="16"/>
  <c r="MK32" i="29"/>
  <c r="S213" i="16"/>
  <c r="MJ37" i="29"/>
  <c r="S212" i="16"/>
  <c r="MJ36" i="29"/>
  <c r="S204" i="16"/>
  <c r="MJ28" i="29"/>
  <c r="AM718" i="4" a="1"/>
  <c r="AM718" i="4" s="1"/>
  <c r="T412" i="16" s="1"/>
  <c r="AP718" i="4" a="1"/>
  <c r="AP718" i="4" s="1"/>
  <c r="T415" i="16" s="1"/>
  <c r="AY718" i="4" a="1"/>
  <c r="AY718" i="4" s="1"/>
  <c r="T423" i="16" s="1"/>
  <c r="AX721" i="4" a="1"/>
  <c r="AX721" i="4" s="1"/>
  <c r="W419" i="16" s="1"/>
  <c r="AS718" i="4" a="1"/>
  <c r="AS718" i="4" s="1"/>
  <c r="T422" i="16" s="1"/>
  <c r="AV718" i="4" a="1"/>
  <c r="AV718" i="4" s="1"/>
  <c r="T417" i="16" s="1"/>
  <c r="AR718" i="4" a="1"/>
  <c r="AR718" i="4" s="1"/>
  <c r="T421" i="16" s="1"/>
  <c r="BA720" i="4" a="1"/>
  <c r="BA720" i="4" s="1"/>
  <c r="V425" i="16" s="1"/>
  <c r="AO719" i="4" a="1"/>
  <c r="AO719" i="4" s="1"/>
  <c r="U414" i="16" s="1"/>
  <c r="AQ719" i="4" a="1"/>
  <c r="AQ719" i="4" s="1"/>
  <c r="U420" i="16" s="1"/>
  <c r="AZ718" i="4" a="1"/>
  <c r="AZ718" i="4" s="1"/>
  <c r="T424" i="16" s="1"/>
  <c r="AU719" i="4" a="1"/>
  <c r="AU719" i="4" s="1"/>
  <c r="U416" i="16" s="1"/>
  <c r="AN721" i="4" a="1"/>
  <c r="AN721" i="4" s="1"/>
  <c r="W413" i="16" s="1"/>
  <c r="AW720" i="4" a="1"/>
  <c r="AW720" i="4" s="1"/>
  <c r="V418" i="16" s="1"/>
  <c r="U205" i="16" l="1"/>
  <c r="ML32" i="29"/>
  <c r="T210" i="16"/>
  <c r="MK30" i="29"/>
  <c r="T201" i="16"/>
  <c r="MK25" i="29"/>
  <c r="T213" i="16"/>
  <c r="MK37" i="29"/>
  <c r="T206" i="16"/>
  <c r="MK33" i="29"/>
  <c r="U209" i="16"/>
  <c r="ML29" i="29"/>
  <c r="T211" i="16"/>
  <c r="MK31" i="29"/>
  <c r="W208" i="16"/>
  <c r="MN35" i="29"/>
  <c r="V207" i="16"/>
  <c r="MM34" i="29"/>
  <c r="U203" i="16"/>
  <c r="ML27" i="29"/>
  <c r="W202" i="16"/>
  <c r="MN26" i="29"/>
  <c r="V214" i="16"/>
  <c r="MM38" i="29"/>
  <c r="T212" i="16"/>
  <c r="MK36" i="29"/>
  <c r="T204" i="16"/>
  <c r="MK28" i="29"/>
  <c r="AM719" i="4" a="1"/>
  <c r="AM719" i="4" s="1"/>
  <c r="U412" i="16" s="1"/>
  <c r="AP719" i="4" a="1"/>
  <c r="AP719" i="4" s="1"/>
  <c r="U415" i="16" s="1"/>
  <c r="AY719" i="4" a="1"/>
  <c r="AY719" i="4" s="1"/>
  <c r="U423" i="16" s="1"/>
  <c r="AR719" i="4" a="1"/>
  <c r="AR719" i="4" s="1"/>
  <c r="U421" i="16" s="1"/>
  <c r="AV719" i="4" a="1"/>
  <c r="AV719" i="4" s="1"/>
  <c r="U417" i="16" s="1"/>
  <c r="AX722" i="4" a="1"/>
  <c r="AX722" i="4" s="1"/>
  <c r="X419" i="16" s="1"/>
  <c r="AS719" i="4" a="1"/>
  <c r="AS719" i="4" s="1"/>
  <c r="U422" i="16" s="1"/>
  <c r="AO720" i="4" a="1"/>
  <c r="AO720" i="4" s="1"/>
  <c r="V414" i="16" s="1"/>
  <c r="AW721" i="4" a="1"/>
  <c r="AW721" i="4" s="1"/>
  <c r="W418" i="16" s="1"/>
  <c r="AU720" i="4" a="1"/>
  <c r="AU720" i="4" s="1"/>
  <c r="V416" i="16" s="1"/>
  <c r="AZ719" i="4" a="1"/>
  <c r="AZ719" i="4" s="1"/>
  <c r="U424" i="16" s="1"/>
  <c r="BA721" i="4" a="1"/>
  <c r="BA721" i="4" s="1"/>
  <c r="W425" i="16" s="1"/>
  <c r="AQ720" i="4" a="1"/>
  <c r="AQ720" i="4" s="1"/>
  <c r="V420" i="16" s="1"/>
  <c r="AN722" i="4" a="1"/>
  <c r="AN722" i="4" s="1"/>
  <c r="X413" i="16" s="1"/>
  <c r="U204" i="16" l="1"/>
  <c r="ML28" i="29"/>
  <c r="U201" i="16"/>
  <c r="ML25" i="29"/>
  <c r="U211" i="16"/>
  <c r="ML31" i="29"/>
  <c r="W214" i="16"/>
  <c r="MN38" i="29"/>
  <c r="X208" i="16"/>
  <c r="MO35" i="29"/>
  <c r="U213" i="16"/>
  <c r="ML37" i="29"/>
  <c r="U206" i="16"/>
  <c r="ML33" i="29"/>
  <c r="V205" i="16"/>
  <c r="MM32" i="29"/>
  <c r="U210" i="16"/>
  <c r="ML30" i="29"/>
  <c r="X202" i="16"/>
  <c r="MO26" i="29"/>
  <c r="V203" i="16"/>
  <c r="MM27" i="29"/>
  <c r="W207" i="16"/>
  <c r="MN34" i="29"/>
  <c r="V209" i="16"/>
  <c r="MM29" i="29"/>
  <c r="U212" i="16"/>
  <c r="ML36" i="29"/>
  <c r="AM720" i="4" a="1"/>
  <c r="AM720" i="4" s="1"/>
  <c r="V412" i="16" s="1"/>
  <c r="AP720" i="4" a="1"/>
  <c r="AP720" i="4" s="1"/>
  <c r="V415" i="16" s="1"/>
  <c r="AY720" i="4" a="1"/>
  <c r="AY720" i="4" s="1"/>
  <c r="V423" i="16" s="1"/>
  <c r="AX723" i="4" a="1"/>
  <c r="AX723" i="4" s="1"/>
  <c r="Y419" i="16" s="1"/>
  <c r="AS720" i="4" a="1"/>
  <c r="AS720" i="4" s="1"/>
  <c r="V422" i="16" s="1"/>
  <c r="AV720" i="4" a="1"/>
  <c r="AV720" i="4" s="1"/>
  <c r="V417" i="16" s="1"/>
  <c r="AR720" i="4" a="1"/>
  <c r="AR720" i="4" s="1"/>
  <c r="V421" i="16" s="1"/>
  <c r="AQ721" i="4" a="1"/>
  <c r="AQ721" i="4" s="1"/>
  <c r="W420" i="16" s="1"/>
  <c r="BA722" i="4" a="1"/>
  <c r="BA722" i="4" s="1"/>
  <c r="X425" i="16" s="1"/>
  <c r="AZ720" i="4" a="1"/>
  <c r="AZ720" i="4" s="1"/>
  <c r="V424" i="16" s="1"/>
  <c r="AU721" i="4" a="1"/>
  <c r="AU721" i="4" s="1"/>
  <c r="W416" i="16" s="1"/>
  <c r="AW722" i="4" a="1"/>
  <c r="AW722" i="4" s="1"/>
  <c r="X418" i="16" s="1"/>
  <c r="AN723" i="4" a="1"/>
  <c r="AN723" i="4" s="1"/>
  <c r="Y413" i="16" s="1"/>
  <c r="AO721" i="4" a="1"/>
  <c r="AO721" i="4" s="1"/>
  <c r="W414" i="16" s="1"/>
  <c r="X207" i="16" l="1"/>
  <c r="MO34" i="29"/>
  <c r="V204" i="16"/>
  <c r="MM28" i="29"/>
  <c r="V210" i="16"/>
  <c r="MM30" i="29"/>
  <c r="V201" i="16"/>
  <c r="MM25" i="29"/>
  <c r="V206" i="16"/>
  <c r="MM33" i="29"/>
  <c r="V213" i="16"/>
  <c r="MM37" i="29"/>
  <c r="V211" i="16"/>
  <c r="MM31" i="29"/>
  <c r="W205" i="16"/>
  <c r="MN32" i="29"/>
  <c r="Y208" i="16"/>
  <c r="MP35" i="29"/>
  <c r="W203" i="16"/>
  <c r="MN27" i="29"/>
  <c r="X214" i="16"/>
  <c r="MO38" i="29"/>
  <c r="V212" i="16"/>
  <c r="MM36" i="29"/>
  <c r="Y202" i="16"/>
  <c r="MP26" i="29"/>
  <c r="W209" i="16"/>
  <c r="MN29" i="29"/>
  <c r="AM721" i="4" a="1"/>
  <c r="AM721" i="4" s="1"/>
  <c r="W412" i="16" s="1"/>
  <c r="AP721" i="4" a="1"/>
  <c r="AP721" i="4" s="1"/>
  <c r="W415" i="16" s="1"/>
  <c r="AY721" i="4" a="1"/>
  <c r="AY721" i="4" s="1"/>
  <c r="W423" i="16" s="1"/>
  <c r="AS721" i="4" a="1"/>
  <c r="AS721" i="4" s="1"/>
  <c r="W422" i="16" s="1"/>
  <c r="AX724" i="4" a="1"/>
  <c r="AX724" i="4" s="1"/>
  <c r="Z419" i="16" s="1"/>
  <c r="AV721" i="4" a="1"/>
  <c r="AV721" i="4" s="1"/>
  <c r="W417" i="16" s="1"/>
  <c r="AR721" i="4" a="1"/>
  <c r="AR721" i="4" s="1"/>
  <c r="W421" i="16" s="1"/>
  <c r="AZ721" i="4" a="1"/>
  <c r="AZ721" i="4" s="1"/>
  <c r="W424" i="16" s="1"/>
  <c r="AO722" i="4" a="1"/>
  <c r="AO722" i="4" s="1"/>
  <c r="X414" i="16" s="1"/>
  <c r="BA723" i="4" a="1"/>
  <c r="BA723" i="4" s="1"/>
  <c r="Y425" i="16" s="1"/>
  <c r="AN724" i="4" a="1"/>
  <c r="AN724" i="4" s="1"/>
  <c r="Z413" i="16" s="1"/>
  <c r="AW723" i="4" a="1"/>
  <c r="AW723" i="4" s="1"/>
  <c r="Y418" i="16" s="1"/>
  <c r="AU722" i="4" a="1"/>
  <c r="AU722" i="4" s="1"/>
  <c r="X416" i="16" s="1"/>
  <c r="AQ722" i="4" a="1"/>
  <c r="AQ722" i="4" s="1"/>
  <c r="X420" i="16" s="1"/>
  <c r="W210" i="16" l="1"/>
  <c r="MN30" i="29"/>
  <c r="Y207" i="16"/>
  <c r="MP34" i="29"/>
  <c r="W201" i="16"/>
  <c r="MN25" i="29"/>
  <c r="W206" i="16"/>
  <c r="MN33" i="29"/>
  <c r="Y214" i="16"/>
  <c r="MP38" i="29"/>
  <c r="Z208" i="16"/>
  <c r="MQ35" i="29"/>
  <c r="Z202" i="16"/>
  <c r="MQ26" i="29"/>
  <c r="W211" i="16"/>
  <c r="MN31" i="29"/>
  <c r="W213" i="16"/>
  <c r="MN37" i="29"/>
  <c r="W212" i="16"/>
  <c r="MN36" i="29"/>
  <c r="X209" i="16"/>
  <c r="MO29" i="29"/>
  <c r="X203" i="16"/>
  <c r="MO27" i="29"/>
  <c r="X205" i="16"/>
  <c r="MO32" i="29"/>
  <c r="W204" i="16"/>
  <c r="MN28" i="29"/>
  <c r="AM722" i="4" a="1"/>
  <c r="AM722" i="4" s="1"/>
  <c r="X412" i="16" s="1"/>
  <c r="AP722" i="4" a="1"/>
  <c r="AP722" i="4" s="1"/>
  <c r="X415" i="16" s="1"/>
  <c r="AY722" i="4" a="1"/>
  <c r="AY722" i="4" s="1"/>
  <c r="X423" i="16" s="1"/>
  <c r="AV722" i="4" a="1"/>
  <c r="AV722" i="4" s="1"/>
  <c r="X417" i="16" s="1"/>
  <c r="AX725" i="4" a="1"/>
  <c r="AX725" i="4" s="1"/>
  <c r="AA419" i="16" s="1"/>
  <c r="AR722" i="4" a="1"/>
  <c r="AR722" i="4" s="1"/>
  <c r="X421" i="16" s="1"/>
  <c r="AS722" i="4" a="1"/>
  <c r="AS722" i="4" s="1"/>
  <c r="X422" i="16" s="1"/>
  <c r="BA724" i="4" a="1"/>
  <c r="BA724" i="4" s="1"/>
  <c r="Z425" i="16" s="1"/>
  <c r="AO723" i="4" a="1"/>
  <c r="AO723" i="4" s="1"/>
  <c r="Y414" i="16" s="1"/>
  <c r="AZ722" i="4" a="1"/>
  <c r="AZ722" i="4" s="1"/>
  <c r="X424" i="16" s="1"/>
  <c r="AU723" i="4" a="1"/>
  <c r="AU723" i="4" s="1"/>
  <c r="Y416" i="16" s="1"/>
  <c r="AW724" i="4" a="1"/>
  <c r="AW724" i="4" s="1"/>
  <c r="Z418" i="16" s="1"/>
  <c r="AN725" i="4" a="1"/>
  <c r="AN725" i="4" s="1"/>
  <c r="AA413" i="16" s="1"/>
  <c r="AQ723" i="4" a="1"/>
  <c r="AQ723" i="4" s="1"/>
  <c r="Y420" i="16" s="1"/>
  <c r="X211" i="16" l="1"/>
  <c r="MO31" i="29"/>
  <c r="Z207" i="16"/>
  <c r="MQ34" i="29"/>
  <c r="X201" i="16"/>
  <c r="MO25" i="29"/>
  <c r="X210" i="16"/>
  <c r="MO30" i="29"/>
  <c r="Y203" i="16"/>
  <c r="MP27" i="29"/>
  <c r="Z214" i="16"/>
  <c r="MQ38" i="29"/>
  <c r="X213" i="16"/>
  <c r="MO37" i="29"/>
  <c r="AA208" i="16"/>
  <c r="MR35" i="29"/>
  <c r="Y205" i="16"/>
  <c r="MP32" i="29"/>
  <c r="X206" i="16"/>
  <c r="MO33" i="29"/>
  <c r="Y209" i="16"/>
  <c r="MP29" i="29"/>
  <c r="AA202" i="16"/>
  <c r="MR26" i="29"/>
  <c r="X212" i="16"/>
  <c r="MO36" i="29"/>
  <c r="X204" i="16"/>
  <c r="MO28" i="29"/>
  <c r="AM723" i="4" a="1"/>
  <c r="AM723" i="4" s="1"/>
  <c r="Y412" i="16" s="1"/>
  <c r="AP723" i="4" a="1"/>
  <c r="AP723" i="4" s="1"/>
  <c r="Y415" i="16" s="1"/>
  <c r="AY723" i="4" a="1"/>
  <c r="AY723" i="4" s="1"/>
  <c r="Y423" i="16" s="1"/>
  <c r="AR723" i="4" a="1"/>
  <c r="AR723" i="4" s="1"/>
  <c r="Y421" i="16" s="1"/>
  <c r="AX726" i="4" a="1"/>
  <c r="AX726" i="4" s="1"/>
  <c r="AB419" i="16" s="1"/>
  <c r="AS723" i="4" a="1"/>
  <c r="AS723" i="4" s="1"/>
  <c r="Y422" i="16" s="1"/>
  <c r="AV723" i="4" a="1"/>
  <c r="AV723" i="4" s="1"/>
  <c r="Y417" i="16" s="1"/>
  <c r="AN726" i="4" a="1"/>
  <c r="AN726" i="4" s="1"/>
  <c r="AB413" i="16" s="1"/>
  <c r="AZ723" i="4" a="1"/>
  <c r="AZ723" i="4" s="1"/>
  <c r="Y424" i="16" s="1"/>
  <c r="AW725" i="4" a="1"/>
  <c r="AW725" i="4" s="1"/>
  <c r="AA418" i="16" s="1"/>
  <c r="AO724" i="4" a="1"/>
  <c r="AO724" i="4" s="1"/>
  <c r="Z414" i="16" s="1"/>
  <c r="BA725" i="4" a="1"/>
  <c r="BA725" i="4" s="1"/>
  <c r="AA425" i="16" s="1"/>
  <c r="AU724" i="4" a="1"/>
  <c r="AU724" i="4" s="1"/>
  <c r="Z416" i="16" s="1"/>
  <c r="AQ724" i="4" a="1"/>
  <c r="AQ724" i="4" s="1"/>
  <c r="Z420" i="16" s="1"/>
  <c r="Y204" i="16" l="1"/>
  <c r="MP28" i="29"/>
  <c r="Y211" i="16"/>
  <c r="MP31" i="29"/>
  <c r="Y201" i="16"/>
  <c r="MP25" i="29"/>
  <c r="AA214" i="16"/>
  <c r="MR38" i="29"/>
  <c r="Y206" i="16"/>
  <c r="MP33" i="29"/>
  <c r="Z203" i="16"/>
  <c r="MQ27" i="29"/>
  <c r="AB208" i="16"/>
  <c r="MS35" i="29"/>
  <c r="Z205" i="16"/>
  <c r="MQ32" i="29"/>
  <c r="AA207" i="16"/>
  <c r="MR34" i="29"/>
  <c r="Y210" i="16"/>
  <c r="MP30" i="29"/>
  <c r="Z209" i="16"/>
  <c r="MQ29" i="29"/>
  <c r="Y213" i="16"/>
  <c r="MP37" i="29"/>
  <c r="AB202" i="16"/>
  <c r="MS26" i="29"/>
  <c r="Y212" i="16"/>
  <c r="MP36" i="29"/>
  <c r="AM724" i="4" a="1"/>
  <c r="AM724" i="4" s="1"/>
  <c r="Z412" i="16" s="1"/>
  <c r="AP724" i="4" a="1"/>
  <c r="AP724" i="4" s="1"/>
  <c r="Z415" i="16" s="1"/>
  <c r="AY724" i="4" a="1"/>
  <c r="AY724" i="4" s="1"/>
  <c r="Z423" i="16" s="1"/>
  <c r="AX727" i="4" a="1"/>
  <c r="AX727" i="4" s="1"/>
  <c r="AC419" i="16" s="1"/>
  <c r="AV724" i="4" a="1"/>
  <c r="AV724" i="4" s="1"/>
  <c r="Z417" i="16" s="1"/>
  <c r="AS724" i="4" a="1"/>
  <c r="AS724" i="4" s="1"/>
  <c r="Z422" i="16" s="1"/>
  <c r="AR724" i="4" a="1"/>
  <c r="AR724" i="4" s="1"/>
  <c r="Z421" i="16" s="1"/>
  <c r="AU725" i="4" a="1"/>
  <c r="AU725" i="4" s="1"/>
  <c r="AA416" i="16" s="1"/>
  <c r="BA726" i="4" a="1"/>
  <c r="BA726" i="4" s="1"/>
  <c r="AB425" i="16" s="1"/>
  <c r="AW726" i="4" a="1"/>
  <c r="AW726" i="4" s="1"/>
  <c r="AB418" i="16" s="1"/>
  <c r="AO725" i="4" a="1"/>
  <c r="AO725" i="4" s="1"/>
  <c r="AA414" i="16" s="1"/>
  <c r="AQ725" i="4" a="1"/>
  <c r="AQ725" i="4" s="1"/>
  <c r="AA420" i="16" s="1"/>
  <c r="AZ724" i="4" a="1"/>
  <c r="AZ724" i="4" s="1"/>
  <c r="Z424" i="16" s="1"/>
  <c r="AN727" i="4" a="1"/>
  <c r="AN727" i="4" s="1"/>
  <c r="AC413" i="16" s="1"/>
  <c r="Z210" i="16" l="1"/>
  <c r="MQ30" i="29"/>
  <c r="AA209" i="16"/>
  <c r="MR29" i="29"/>
  <c r="Z211" i="16"/>
  <c r="MQ31" i="29"/>
  <c r="Z201" i="16"/>
  <c r="MQ25" i="29"/>
  <c r="AA203" i="16"/>
  <c r="MR27" i="29"/>
  <c r="Z206" i="16"/>
  <c r="MQ33" i="29"/>
  <c r="AB207" i="16"/>
  <c r="MS34" i="29"/>
  <c r="AB214" i="16"/>
  <c r="MS38" i="29"/>
  <c r="AC202" i="16"/>
  <c r="MT26" i="29"/>
  <c r="AC208" i="16"/>
  <c r="MT35" i="29"/>
  <c r="Z212" i="16"/>
  <c r="MQ36" i="29"/>
  <c r="Z213" i="16"/>
  <c r="MQ37" i="29"/>
  <c r="AA205" i="16"/>
  <c r="MR32" i="29"/>
  <c r="Z204" i="16"/>
  <c r="MQ28" i="29"/>
  <c r="AM725" i="4" a="1"/>
  <c r="AM725" i="4" s="1"/>
  <c r="AA412" i="16" s="1"/>
  <c r="AP725" i="4" a="1"/>
  <c r="AP725" i="4" s="1"/>
  <c r="AA415" i="16" s="1"/>
  <c r="AY725" i="4" a="1"/>
  <c r="AY725" i="4" s="1"/>
  <c r="AA423" i="16" s="1"/>
  <c r="AS725" i="4" a="1"/>
  <c r="AS725" i="4" s="1"/>
  <c r="AA422" i="16" s="1"/>
  <c r="AX728" i="4" a="1"/>
  <c r="AX728" i="4" s="1"/>
  <c r="AD419" i="16" s="1"/>
  <c r="AV725" i="4" a="1"/>
  <c r="AV725" i="4" s="1"/>
  <c r="AA417" i="16" s="1"/>
  <c r="AR725" i="4" a="1"/>
  <c r="AR725" i="4" s="1"/>
  <c r="AA421" i="16" s="1"/>
  <c r="AN728" i="4" a="1"/>
  <c r="AN728" i="4" s="1"/>
  <c r="AD413" i="16" s="1"/>
  <c r="AO726" i="4" a="1"/>
  <c r="AO726" i="4" s="1"/>
  <c r="AB414" i="16" s="1"/>
  <c r="AZ725" i="4" a="1"/>
  <c r="AZ725" i="4" s="1"/>
  <c r="AA424" i="16" s="1"/>
  <c r="AQ726" i="4" a="1"/>
  <c r="AQ726" i="4" s="1"/>
  <c r="AB420" i="16" s="1"/>
  <c r="AW727" i="4" a="1"/>
  <c r="AW727" i="4" s="1"/>
  <c r="AC418" i="16" s="1"/>
  <c r="BA727" i="4" a="1"/>
  <c r="BA727" i="4" s="1"/>
  <c r="AC425" i="16" s="1"/>
  <c r="AU726" i="4" a="1"/>
  <c r="AU726" i="4" s="1"/>
  <c r="AB416" i="16" s="1"/>
  <c r="AC207" i="16" l="1"/>
  <c r="MT34" i="29"/>
  <c r="AA206" i="16"/>
  <c r="MR33" i="29"/>
  <c r="AA201" i="16"/>
  <c r="MR25" i="29"/>
  <c r="AA213" i="16"/>
  <c r="MR37" i="29"/>
  <c r="AD208" i="16"/>
  <c r="MU35" i="29"/>
  <c r="AD202" i="16"/>
  <c r="MU26" i="29"/>
  <c r="AA211" i="16"/>
  <c r="MR31" i="29"/>
  <c r="AC214" i="16"/>
  <c r="MT38" i="29"/>
  <c r="AB209" i="16"/>
  <c r="MS29" i="29"/>
  <c r="AB203" i="16"/>
  <c r="MS27" i="29"/>
  <c r="AB205" i="16"/>
  <c r="MS32" i="29"/>
  <c r="AA212" i="16"/>
  <c r="MR36" i="29"/>
  <c r="AA210" i="16"/>
  <c r="MR30" i="29"/>
  <c r="AA204" i="16"/>
  <c r="MR28" i="29"/>
  <c r="AM726" i="4" a="1"/>
  <c r="AM726" i="4" s="1"/>
  <c r="AB412" i="16" s="1"/>
  <c r="AP726" i="4" a="1"/>
  <c r="AP726" i="4" s="1"/>
  <c r="AB415" i="16" s="1"/>
  <c r="AY726" i="4" a="1"/>
  <c r="AY726" i="4" s="1"/>
  <c r="AB423" i="16" s="1"/>
  <c r="AV726" i="4" a="1"/>
  <c r="AV726" i="4" s="1"/>
  <c r="AB417" i="16" s="1"/>
  <c r="AS726" i="4" a="1"/>
  <c r="AS726" i="4" s="1"/>
  <c r="AB422" i="16" s="1"/>
  <c r="AR726" i="4" a="1"/>
  <c r="AR726" i="4" s="1"/>
  <c r="AB421" i="16" s="1"/>
  <c r="AX729" i="4" a="1"/>
  <c r="AX729" i="4" s="1"/>
  <c r="AE419" i="16" s="1"/>
  <c r="AQ727" i="4" a="1"/>
  <c r="AQ727" i="4" s="1"/>
  <c r="AC420" i="16" s="1"/>
  <c r="AZ726" i="4" a="1"/>
  <c r="AZ726" i="4" s="1"/>
  <c r="AB424" i="16" s="1"/>
  <c r="AO727" i="4" a="1"/>
  <c r="AO727" i="4" s="1"/>
  <c r="AC414" i="16" s="1"/>
  <c r="AU727" i="4" a="1"/>
  <c r="AU727" i="4" s="1"/>
  <c r="AC416" i="16" s="1"/>
  <c r="BA728" i="4" a="1"/>
  <c r="BA728" i="4" s="1"/>
  <c r="AD425" i="16" s="1"/>
  <c r="AW728" i="4" a="1"/>
  <c r="AW728" i="4" s="1"/>
  <c r="AD418" i="16" s="1"/>
  <c r="AN729" i="4" a="1"/>
  <c r="AN729" i="4" s="1"/>
  <c r="AE413" i="16" s="1"/>
  <c r="AE208" i="16" l="1"/>
  <c r="MV35" i="29"/>
  <c r="AB204" i="16"/>
  <c r="MS28" i="29"/>
  <c r="AB201" i="16"/>
  <c r="MS25" i="29"/>
  <c r="AC205" i="16"/>
  <c r="MT32" i="29"/>
  <c r="AC209" i="16"/>
  <c r="MT29" i="29"/>
  <c r="AD214" i="16"/>
  <c r="MU38" i="29"/>
  <c r="AB210" i="16"/>
  <c r="MS30" i="29"/>
  <c r="AC203" i="16"/>
  <c r="MT27" i="29"/>
  <c r="AB211" i="16"/>
  <c r="MS31" i="29"/>
  <c r="AD207" i="16"/>
  <c r="MU34" i="29"/>
  <c r="AB206" i="16"/>
  <c r="MS33" i="29"/>
  <c r="AB213" i="16"/>
  <c r="MS37" i="29"/>
  <c r="AE202" i="16"/>
  <c r="MV26" i="29"/>
  <c r="AB212" i="16"/>
  <c r="MS36" i="29"/>
  <c r="AM727" i="4" a="1"/>
  <c r="AM727" i="4" s="1"/>
  <c r="AC412" i="16" s="1"/>
  <c r="AP727" i="4" a="1"/>
  <c r="AP727" i="4" s="1"/>
  <c r="AC415" i="16" s="1"/>
  <c r="AY727" i="4" a="1"/>
  <c r="AY727" i="4" s="1"/>
  <c r="AC423" i="16" s="1"/>
  <c r="AR727" i="4" a="1"/>
  <c r="AR727" i="4" s="1"/>
  <c r="AC421" i="16" s="1"/>
  <c r="AX730" i="4" a="1"/>
  <c r="AX730" i="4" s="1"/>
  <c r="AF419" i="16" s="1"/>
  <c r="AS727" i="4" a="1"/>
  <c r="AS727" i="4" s="1"/>
  <c r="AC422" i="16" s="1"/>
  <c r="AV727" i="4" a="1"/>
  <c r="AV727" i="4" s="1"/>
  <c r="AC417" i="16" s="1"/>
  <c r="AU728" i="4" a="1"/>
  <c r="AU728" i="4" s="1"/>
  <c r="AD416" i="16" s="1"/>
  <c r="AW729" i="4" a="1"/>
  <c r="AW729" i="4" s="1"/>
  <c r="AE418" i="16" s="1"/>
  <c r="AO728" i="4" a="1"/>
  <c r="AO728" i="4" s="1"/>
  <c r="AD414" i="16" s="1"/>
  <c r="AZ727" i="4" a="1"/>
  <c r="AZ727" i="4" s="1"/>
  <c r="AC424" i="16" s="1"/>
  <c r="AN730" i="4" a="1"/>
  <c r="AN730" i="4" s="1"/>
  <c r="AF413" i="16" s="1"/>
  <c r="BA729" i="4" a="1"/>
  <c r="BA729" i="4" s="1"/>
  <c r="AE425" i="16" s="1"/>
  <c r="AQ728" i="4" a="1"/>
  <c r="AQ728" i="4" s="1"/>
  <c r="AD420" i="16" s="1"/>
  <c r="AD209" i="16" l="1"/>
  <c r="MU29" i="29"/>
  <c r="AE214" i="16"/>
  <c r="MV38" i="29"/>
  <c r="AF202" i="16"/>
  <c r="MW26" i="29"/>
  <c r="AC206" i="16"/>
  <c r="MT33" i="29"/>
  <c r="AC201" i="16"/>
  <c r="MT25" i="29"/>
  <c r="AC213" i="16"/>
  <c r="MT37" i="29"/>
  <c r="AC211" i="16"/>
  <c r="MT31" i="29"/>
  <c r="AD203" i="16"/>
  <c r="MU27" i="29"/>
  <c r="AF208" i="16"/>
  <c r="MW35" i="29"/>
  <c r="AC210" i="16"/>
  <c r="MT30" i="29"/>
  <c r="AE207" i="16"/>
  <c r="MV34" i="29"/>
  <c r="AC212" i="16"/>
  <c r="MT36" i="29"/>
  <c r="AD205" i="16"/>
  <c r="MU32" i="29"/>
  <c r="AC204" i="16"/>
  <c r="MT28" i="29"/>
  <c r="AM728" i="4" a="1"/>
  <c r="AM728" i="4" s="1"/>
  <c r="AD412" i="16" s="1"/>
  <c r="AP728" i="4" a="1"/>
  <c r="AP728" i="4" s="1"/>
  <c r="AD415" i="16" s="1"/>
  <c r="AY728" i="4" a="1"/>
  <c r="AY728" i="4" s="1"/>
  <c r="AD423" i="16" s="1"/>
  <c r="AS728" i="4" a="1"/>
  <c r="AS728" i="4" s="1"/>
  <c r="AD422" i="16" s="1"/>
  <c r="AR728" i="4" a="1"/>
  <c r="AR728" i="4" s="1"/>
  <c r="AD421" i="16" s="1"/>
  <c r="AV728" i="4" a="1"/>
  <c r="AV728" i="4" s="1"/>
  <c r="AD417" i="16" s="1"/>
  <c r="AX731" i="4" a="1"/>
  <c r="AX731" i="4" s="1"/>
  <c r="AG419" i="16" s="1"/>
  <c r="AN731" i="4" a="1"/>
  <c r="AN731" i="4" s="1"/>
  <c r="AG413" i="16" s="1"/>
  <c r="BA730" i="4" a="1"/>
  <c r="BA730" i="4" s="1"/>
  <c r="AF425" i="16" s="1"/>
  <c r="AQ729" i="4" a="1"/>
  <c r="AQ729" i="4" s="1"/>
  <c r="AE420" i="16" s="1"/>
  <c r="AO729" i="4" a="1"/>
  <c r="AO729" i="4" s="1"/>
  <c r="AE414" i="16" s="1"/>
  <c r="AW730" i="4" a="1"/>
  <c r="AW730" i="4" s="1"/>
  <c r="AF418" i="16" s="1"/>
  <c r="AU729" i="4" a="1"/>
  <c r="AU729" i="4" s="1"/>
  <c r="AE416" i="16" s="1"/>
  <c r="AZ728" i="4" a="1"/>
  <c r="AZ728" i="4" s="1"/>
  <c r="AD424" i="16" s="1"/>
  <c r="AF207" i="16" l="1"/>
  <c r="MW34" i="29"/>
  <c r="AD201" i="16"/>
  <c r="MU25" i="29"/>
  <c r="AD206" i="16"/>
  <c r="MU33" i="29"/>
  <c r="AD210" i="16"/>
  <c r="MU30" i="29"/>
  <c r="AE205" i="16"/>
  <c r="MV32" i="29"/>
  <c r="AD211" i="16"/>
  <c r="MU31" i="29"/>
  <c r="AD213" i="16"/>
  <c r="MU37" i="29"/>
  <c r="AD212" i="16"/>
  <c r="MU36" i="29"/>
  <c r="AE203" i="16"/>
  <c r="MV27" i="29"/>
  <c r="AE209" i="16"/>
  <c r="MV29" i="29"/>
  <c r="AF214" i="16"/>
  <c r="MW38" i="29"/>
  <c r="AG202" i="16"/>
  <c r="MX26" i="29"/>
  <c r="AG208" i="16"/>
  <c r="MX35" i="29"/>
  <c r="AD204" i="16"/>
  <c r="MU28" i="29"/>
  <c r="AM729" i="4" a="1"/>
  <c r="AM729" i="4" s="1"/>
  <c r="AE412" i="16" s="1"/>
  <c r="AP729" i="4" a="1"/>
  <c r="AP729" i="4" s="1"/>
  <c r="AE415" i="16" s="1"/>
  <c r="AY729" i="4" a="1"/>
  <c r="AY729" i="4" s="1"/>
  <c r="AE423" i="16" s="1"/>
  <c r="AV729" i="4" a="1"/>
  <c r="AV729" i="4" s="1"/>
  <c r="AE417" i="16" s="1"/>
  <c r="AX732" i="4" a="1"/>
  <c r="AX732" i="4" s="1"/>
  <c r="AH419" i="16" s="1"/>
  <c r="AR729" i="4" a="1"/>
  <c r="AR729" i="4" s="1"/>
  <c r="AE421" i="16" s="1"/>
  <c r="AS729" i="4" a="1"/>
  <c r="AS729" i="4" s="1"/>
  <c r="AE422" i="16" s="1"/>
  <c r="BA731" i="4" a="1"/>
  <c r="BA731" i="4" s="1"/>
  <c r="AG425" i="16" s="1"/>
  <c r="AW731" i="4" a="1"/>
  <c r="AW731" i="4" s="1"/>
  <c r="AG418" i="16" s="1"/>
  <c r="AO730" i="4" a="1"/>
  <c r="AO730" i="4" s="1"/>
  <c r="AF414" i="16" s="1"/>
  <c r="AZ729" i="4" a="1"/>
  <c r="AZ729" i="4" s="1"/>
  <c r="AE424" i="16" s="1"/>
  <c r="AU730" i="4" a="1"/>
  <c r="AU730" i="4" s="1"/>
  <c r="AF416" i="16" s="1"/>
  <c r="AQ730" i="4" a="1"/>
  <c r="AQ730" i="4" s="1"/>
  <c r="AF420" i="16" s="1"/>
  <c r="AN732" i="4" a="1"/>
  <c r="AN732" i="4" s="1"/>
  <c r="AH413" i="16" s="1"/>
  <c r="AF209" i="16" l="1"/>
  <c r="MW29" i="29"/>
  <c r="AF205" i="16"/>
  <c r="MW32" i="29"/>
  <c r="AE201" i="16"/>
  <c r="MV25" i="29"/>
  <c r="AE213" i="16"/>
  <c r="MV37" i="29"/>
  <c r="AE210" i="16"/>
  <c r="MV30" i="29"/>
  <c r="AG214" i="16"/>
  <c r="MX38" i="29"/>
  <c r="AH208" i="16"/>
  <c r="MY35" i="29"/>
  <c r="AE211" i="16"/>
  <c r="MV31" i="29"/>
  <c r="AF203" i="16"/>
  <c r="MW27" i="29"/>
  <c r="AG207" i="16"/>
  <c r="MX34" i="29"/>
  <c r="AE206" i="16"/>
  <c r="MV33" i="29"/>
  <c r="AH202" i="16"/>
  <c r="MY26" i="29"/>
  <c r="AE212" i="16"/>
  <c r="MV36" i="29"/>
  <c r="AE204" i="16"/>
  <c r="MV28" i="29"/>
  <c r="AM730" i="4" a="1"/>
  <c r="AM730" i="4" s="1"/>
  <c r="AF412" i="16" s="1"/>
  <c r="AP730" i="4" a="1"/>
  <c r="AP730" i="4" s="1"/>
  <c r="AF415" i="16" s="1"/>
  <c r="AY730" i="4" a="1"/>
  <c r="AY730" i="4" s="1"/>
  <c r="AF423" i="16" s="1"/>
  <c r="AS730" i="4" a="1"/>
  <c r="AS730" i="4" s="1"/>
  <c r="AF422" i="16" s="1"/>
  <c r="AR730" i="4" a="1"/>
  <c r="AR730" i="4" s="1"/>
  <c r="AF421" i="16" s="1"/>
  <c r="AV730" i="4" a="1"/>
  <c r="AV730" i="4" s="1"/>
  <c r="AF417" i="16" s="1"/>
  <c r="AX733" i="4" a="1"/>
  <c r="AX733" i="4" s="1"/>
  <c r="AI419" i="16" s="1"/>
  <c r="AQ731" i="4" a="1"/>
  <c r="AQ731" i="4" s="1"/>
  <c r="AG420" i="16" s="1"/>
  <c r="AO731" i="4" a="1"/>
  <c r="AO731" i="4" s="1"/>
  <c r="AG414" i="16" s="1"/>
  <c r="AW732" i="4" a="1"/>
  <c r="AW732" i="4" s="1"/>
  <c r="AH418" i="16" s="1"/>
  <c r="BA732" i="4" a="1"/>
  <c r="BA732" i="4" s="1"/>
  <c r="AH425" i="16" s="1"/>
  <c r="AN733" i="4" a="1"/>
  <c r="AN733" i="4" s="1"/>
  <c r="AI413" i="16" s="1"/>
  <c r="AU731" i="4" a="1"/>
  <c r="AU731" i="4" s="1"/>
  <c r="AG416" i="16" s="1"/>
  <c r="AZ730" i="4" a="1"/>
  <c r="AZ730" i="4" s="1"/>
  <c r="AF424" i="16" s="1"/>
  <c r="AF201" i="16" l="1"/>
  <c r="MW25" i="29"/>
  <c r="AI208" i="16"/>
  <c r="MZ35" i="29"/>
  <c r="AH214" i="16"/>
  <c r="MY38" i="29"/>
  <c r="AF210" i="16"/>
  <c r="MW30" i="29"/>
  <c r="AH207" i="16"/>
  <c r="MY34" i="29"/>
  <c r="AF211" i="16"/>
  <c r="MW31" i="29"/>
  <c r="AI202" i="16"/>
  <c r="MZ26" i="29"/>
  <c r="AF206" i="16"/>
  <c r="MW33" i="29"/>
  <c r="AF213" i="16"/>
  <c r="MW37" i="29"/>
  <c r="AG203" i="16"/>
  <c r="MX27" i="29"/>
  <c r="AF212" i="16"/>
  <c r="MW36" i="29"/>
  <c r="AG205" i="16"/>
  <c r="MX32" i="29"/>
  <c r="AG209" i="16"/>
  <c r="MX29" i="29"/>
  <c r="AF204" i="16"/>
  <c r="MW28" i="29"/>
  <c r="AM731" i="4" a="1"/>
  <c r="AM731" i="4" s="1"/>
  <c r="AG412" i="16" s="1"/>
  <c r="AP731" i="4" a="1"/>
  <c r="AP731" i="4" s="1"/>
  <c r="AG415" i="16" s="1"/>
  <c r="AY731" i="4" a="1"/>
  <c r="AY731" i="4" s="1"/>
  <c r="AG423" i="16" s="1"/>
  <c r="AS731" i="4" a="1"/>
  <c r="AS731" i="4" s="1"/>
  <c r="AG422" i="16" s="1"/>
  <c r="AX734" i="4" a="1"/>
  <c r="AX734" i="4" s="1"/>
  <c r="AJ419" i="16" s="1"/>
  <c r="AV731" i="4" a="1"/>
  <c r="AV731" i="4" s="1"/>
  <c r="AG417" i="16" s="1"/>
  <c r="AR731" i="4" a="1"/>
  <c r="AR731" i="4" s="1"/>
  <c r="AG421" i="16" s="1"/>
  <c r="BA733" i="4" a="1"/>
  <c r="BA733" i="4" s="1"/>
  <c r="AI425" i="16" s="1"/>
  <c r="AN734" i="4" a="1"/>
  <c r="AN734" i="4" s="1"/>
  <c r="AJ413" i="16" s="1"/>
  <c r="AZ731" i="4" a="1"/>
  <c r="AZ731" i="4" s="1"/>
  <c r="AG424" i="16" s="1"/>
  <c r="AU732" i="4" a="1"/>
  <c r="AU732" i="4" s="1"/>
  <c r="AH416" i="16" s="1"/>
  <c r="AW733" i="4" a="1"/>
  <c r="AW733" i="4" s="1"/>
  <c r="AI418" i="16" s="1"/>
  <c r="AO732" i="4" a="1"/>
  <c r="AO732" i="4" s="1"/>
  <c r="AH414" i="16" s="1"/>
  <c r="AQ732" i="4" a="1"/>
  <c r="AQ732" i="4" s="1"/>
  <c r="AH420" i="16" s="1"/>
  <c r="AG210" i="16" l="1"/>
  <c r="MX30" i="29"/>
  <c r="AG204" i="16"/>
  <c r="MX28" i="29"/>
  <c r="AI214" i="16"/>
  <c r="MZ38" i="29"/>
  <c r="AH203" i="16"/>
  <c r="MY27" i="29"/>
  <c r="AI207" i="16"/>
  <c r="MZ34" i="29"/>
  <c r="AG201" i="16"/>
  <c r="MX25" i="29"/>
  <c r="AH209" i="16"/>
  <c r="MY29" i="29"/>
  <c r="AG206" i="16"/>
  <c r="MX33" i="29"/>
  <c r="AJ208" i="16"/>
  <c r="NA35" i="29"/>
  <c r="AJ202" i="16"/>
  <c r="NA26" i="29"/>
  <c r="AG211" i="16"/>
  <c r="MX31" i="29"/>
  <c r="AH205" i="16"/>
  <c r="MY32" i="29"/>
  <c r="AG213" i="16"/>
  <c r="MX37" i="29"/>
  <c r="AG212" i="16"/>
  <c r="MX36" i="29"/>
  <c r="AM732" i="4" a="1"/>
  <c r="AM732" i="4" s="1"/>
  <c r="AH412" i="16" s="1"/>
  <c r="AP732" i="4" a="1"/>
  <c r="AP732" i="4" s="1"/>
  <c r="AH415" i="16" s="1"/>
  <c r="AY732" i="4" a="1"/>
  <c r="AY732" i="4" s="1"/>
  <c r="AH423" i="16" s="1"/>
  <c r="AX735" i="4" a="1"/>
  <c r="AX735" i="4" s="1"/>
  <c r="AK419" i="16" s="1"/>
  <c r="AR732" i="4" a="1"/>
  <c r="AR732" i="4" s="1"/>
  <c r="AH421" i="16" s="1"/>
  <c r="AV732" i="4" a="1"/>
  <c r="AV732" i="4" s="1"/>
  <c r="AH417" i="16" s="1"/>
  <c r="AS732" i="4" a="1"/>
  <c r="AS732" i="4" s="1"/>
  <c r="AH422" i="16" s="1"/>
  <c r="AO733" i="4" a="1"/>
  <c r="AO733" i="4" s="1"/>
  <c r="AI414" i="16" s="1"/>
  <c r="AQ733" i="4" a="1"/>
  <c r="AQ733" i="4" s="1"/>
  <c r="AI420" i="16" s="1"/>
  <c r="AU733" i="4" a="1"/>
  <c r="AU733" i="4" s="1"/>
  <c r="AI416" i="16" s="1"/>
  <c r="AZ732" i="4" a="1"/>
  <c r="AZ732" i="4" s="1"/>
  <c r="AH424" i="16" s="1"/>
  <c r="AN735" i="4" a="1"/>
  <c r="AN735" i="4" s="1"/>
  <c r="AK413" i="16" s="1"/>
  <c r="AW734" i="4" a="1"/>
  <c r="AW734" i="4" s="1"/>
  <c r="AJ418" i="16" s="1"/>
  <c r="BA734" i="4" a="1"/>
  <c r="BA734" i="4" s="1"/>
  <c r="AJ425" i="16" s="1"/>
  <c r="AH211" i="16" l="1"/>
  <c r="MY31" i="29"/>
  <c r="AH201" i="16"/>
  <c r="MY25" i="29"/>
  <c r="AH206" i="16"/>
  <c r="MY33" i="29"/>
  <c r="AH213" i="16"/>
  <c r="MY37" i="29"/>
  <c r="AH210" i="16"/>
  <c r="MY30" i="29"/>
  <c r="AK202" i="16"/>
  <c r="NB26" i="29"/>
  <c r="AI205" i="16"/>
  <c r="MZ32" i="29"/>
  <c r="AI209" i="16"/>
  <c r="MZ29" i="29"/>
  <c r="AK208" i="16"/>
  <c r="NB35" i="29"/>
  <c r="AJ214" i="16"/>
  <c r="NA38" i="29"/>
  <c r="AI203" i="16"/>
  <c r="MZ27" i="29"/>
  <c r="AH212" i="16"/>
  <c r="MY36" i="29"/>
  <c r="AJ207" i="16"/>
  <c r="NA34" i="29"/>
  <c r="AH204" i="16"/>
  <c r="MY28" i="29"/>
  <c r="AM733" i="4" a="1"/>
  <c r="AM733" i="4" s="1"/>
  <c r="AI412" i="16" s="1"/>
  <c r="AP733" i="4" a="1"/>
  <c r="AP733" i="4" s="1"/>
  <c r="AI415" i="16" s="1"/>
  <c r="AY733" i="4" a="1"/>
  <c r="AY733" i="4" s="1"/>
  <c r="AI423" i="16" s="1"/>
  <c r="AS733" i="4" a="1"/>
  <c r="AS733" i="4" s="1"/>
  <c r="AI422" i="16" s="1"/>
  <c r="AV733" i="4" a="1"/>
  <c r="AV733" i="4" s="1"/>
  <c r="AI417" i="16" s="1"/>
  <c r="AR733" i="4" a="1"/>
  <c r="AR733" i="4" s="1"/>
  <c r="AI421" i="16" s="1"/>
  <c r="AX736" i="4" a="1"/>
  <c r="AX736" i="4" s="1"/>
  <c r="AL419" i="16" s="1"/>
  <c r="AN736" i="4" a="1"/>
  <c r="AN736" i="4" s="1"/>
  <c r="AL413" i="16" s="1"/>
  <c r="AQ734" i="4" a="1"/>
  <c r="AQ734" i="4" s="1"/>
  <c r="AJ420" i="16" s="1"/>
  <c r="AZ733" i="4" a="1"/>
  <c r="AZ733" i="4" s="1"/>
  <c r="AI424" i="16" s="1"/>
  <c r="BA735" i="4" a="1"/>
  <c r="BA735" i="4" s="1"/>
  <c r="AK425" i="16" s="1"/>
  <c r="AO734" i="4" a="1"/>
  <c r="AO734" i="4" s="1"/>
  <c r="AJ414" i="16" s="1"/>
  <c r="AW735" i="4" a="1"/>
  <c r="AW735" i="4" s="1"/>
  <c r="AK418" i="16" s="1"/>
  <c r="AU734" i="4" a="1"/>
  <c r="AU734" i="4" s="1"/>
  <c r="AJ416" i="16" s="1"/>
  <c r="AL208" i="16" l="1"/>
  <c r="NC35" i="29"/>
  <c r="AI204" i="16"/>
  <c r="MZ28" i="29"/>
  <c r="AI201" i="16"/>
  <c r="MZ25" i="29"/>
  <c r="AJ203" i="16"/>
  <c r="NA27" i="29"/>
  <c r="AK214" i="16"/>
  <c r="NB38" i="29"/>
  <c r="AI206" i="16"/>
  <c r="MZ33" i="29"/>
  <c r="AI210" i="16"/>
  <c r="MZ30" i="29"/>
  <c r="AJ209" i="16"/>
  <c r="NA29" i="29"/>
  <c r="AI211" i="16"/>
  <c r="MZ31" i="29"/>
  <c r="AI213" i="16"/>
  <c r="MZ37" i="29"/>
  <c r="AJ205" i="16"/>
  <c r="NA32" i="29"/>
  <c r="AK207" i="16"/>
  <c r="NB34" i="29"/>
  <c r="AL202" i="16"/>
  <c r="NC26" i="29"/>
  <c r="AI212" i="16"/>
  <c r="MZ36" i="29"/>
  <c r="AM734" i="4" a="1"/>
  <c r="AM734" i="4" s="1"/>
  <c r="AJ412" i="16" s="1"/>
  <c r="AP734" i="4" a="1"/>
  <c r="AP734" i="4" s="1"/>
  <c r="AJ415" i="16" s="1"/>
  <c r="AY734" i="4" a="1"/>
  <c r="AY734" i="4" s="1"/>
  <c r="AJ423" i="16" s="1"/>
  <c r="AR734" i="4" a="1"/>
  <c r="AR734" i="4" s="1"/>
  <c r="AJ421" i="16" s="1"/>
  <c r="AV734" i="4" a="1"/>
  <c r="AV734" i="4" s="1"/>
  <c r="AJ417" i="16" s="1"/>
  <c r="AS734" i="4" a="1"/>
  <c r="AS734" i="4" s="1"/>
  <c r="AJ422" i="16" s="1"/>
  <c r="AX737" i="4" a="1"/>
  <c r="AX737" i="4" s="1"/>
  <c r="AM419" i="16" s="1"/>
  <c r="AW736" i="4" a="1"/>
  <c r="AW736" i="4" s="1"/>
  <c r="AL418" i="16" s="1"/>
  <c r="BA736" i="4" a="1"/>
  <c r="BA736" i="4" s="1"/>
  <c r="AL425" i="16" s="1"/>
  <c r="AZ734" i="4" a="1"/>
  <c r="AZ734" i="4" s="1"/>
  <c r="AJ424" i="16" s="1"/>
  <c r="AU735" i="4" a="1"/>
  <c r="AU735" i="4" s="1"/>
  <c r="AK416" i="16" s="1"/>
  <c r="AQ735" i="4" a="1"/>
  <c r="AQ735" i="4" s="1"/>
  <c r="AK420" i="16" s="1"/>
  <c r="AO735" i="4" a="1"/>
  <c r="AO735" i="4" s="1"/>
  <c r="AK414" i="16" s="1"/>
  <c r="AN737" i="4" a="1"/>
  <c r="AN737" i="4" s="1"/>
  <c r="AM413" i="16" s="1"/>
  <c r="AJ204" i="16" l="1"/>
  <c r="NA28" i="29"/>
  <c r="AK209" i="16"/>
  <c r="NB29" i="29"/>
  <c r="AJ211" i="16"/>
  <c r="NA31" i="29"/>
  <c r="AJ201" i="16"/>
  <c r="NA25" i="29"/>
  <c r="AJ206" i="16"/>
  <c r="NA33" i="29"/>
  <c r="AJ213" i="16"/>
  <c r="NA37" i="29"/>
  <c r="AJ210" i="16"/>
  <c r="NA30" i="29"/>
  <c r="AK205" i="16"/>
  <c r="NB32" i="29"/>
  <c r="AL214" i="16"/>
  <c r="NC38" i="29"/>
  <c r="AM202" i="16"/>
  <c r="ND26" i="29"/>
  <c r="AJ212" i="16"/>
  <c r="NA36" i="29"/>
  <c r="AK203" i="16"/>
  <c r="NB27" i="29"/>
  <c r="AL207" i="16"/>
  <c r="NC34" i="29"/>
  <c r="AM208" i="16"/>
  <c r="ND35" i="29"/>
  <c r="AM735" i="4" a="1"/>
  <c r="AM735" i="4" s="1"/>
  <c r="AK412" i="16" s="1"/>
  <c r="AP735" i="4" a="1"/>
  <c r="AP735" i="4" s="1"/>
  <c r="AK415" i="16" s="1"/>
  <c r="AY735" i="4" a="1"/>
  <c r="AY735" i="4" s="1"/>
  <c r="AK423" i="16" s="1"/>
  <c r="AS735" i="4" a="1"/>
  <c r="AS735" i="4" s="1"/>
  <c r="AK422" i="16" s="1"/>
  <c r="AR735" i="4" a="1"/>
  <c r="AR735" i="4" s="1"/>
  <c r="AK421" i="16" s="1"/>
  <c r="AX738" i="4" a="1"/>
  <c r="AX738" i="4" s="1"/>
  <c r="AN419" i="16" s="1"/>
  <c r="AV735" i="4" a="1"/>
  <c r="AV735" i="4" s="1"/>
  <c r="AK417" i="16" s="1"/>
  <c r="AO736" i="4" a="1"/>
  <c r="AO736" i="4" s="1"/>
  <c r="AL414" i="16" s="1"/>
  <c r="AQ736" i="4" a="1"/>
  <c r="AQ736" i="4" s="1"/>
  <c r="AL420" i="16" s="1"/>
  <c r="AZ735" i="4" a="1"/>
  <c r="AZ735" i="4" s="1"/>
  <c r="AK424" i="16" s="1"/>
  <c r="AU736" i="4" a="1"/>
  <c r="AU736" i="4" s="1"/>
  <c r="AL416" i="16" s="1"/>
  <c r="BA737" i="4" a="1"/>
  <c r="BA737" i="4" s="1"/>
  <c r="AM425" i="16" s="1"/>
  <c r="AN738" i="4" a="1"/>
  <c r="AN738" i="4" s="1"/>
  <c r="AN413" i="16" s="1"/>
  <c r="AW737" i="4" a="1"/>
  <c r="AW737" i="4" s="1"/>
  <c r="AM418" i="16" s="1"/>
  <c r="AK204" i="16" l="1"/>
  <c r="NB28" i="29"/>
  <c r="AM214" i="16"/>
  <c r="ND38" i="29"/>
  <c r="AK206" i="16"/>
  <c r="NB33" i="29"/>
  <c r="AN208" i="16"/>
  <c r="NE35" i="29"/>
  <c r="AK201" i="16"/>
  <c r="NB25" i="29"/>
  <c r="AN202" i="16"/>
  <c r="NE26" i="29"/>
  <c r="AK210" i="16"/>
  <c r="NB30" i="29"/>
  <c r="AL205" i="16"/>
  <c r="NC32" i="29"/>
  <c r="AK213" i="16"/>
  <c r="NB37" i="29"/>
  <c r="AK211" i="16"/>
  <c r="NB31" i="29"/>
  <c r="AL209" i="16"/>
  <c r="NC29" i="29"/>
  <c r="AK212" i="16"/>
  <c r="NB36" i="29"/>
  <c r="AM207" i="16"/>
  <c r="ND34" i="29"/>
  <c r="AL203" i="16"/>
  <c r="NC27" i="29"/>
  <c r="AM736" i="4" a="1"/>
  <c r="AM736" i="4" s="1"/>
  <c r="AL412" i="16" s="1"/>
  <c r="AP736" i="4" a="1"/>
  <c r="AP736" i="4" s="1"/>
  <c r="AL415" i="16" s="1"/>
  <c r="AY736" i="4" a="1"/>
  <c r="AY736" i="4" s="1"/>
  <c r="AL423" i="16" s="1"/>
  <c r="AV736" i="4" a="1"/>
  <c r="AV736" i="4" s="1"/>
  <c r="AL417" i="16" s="1"/>
  <c r="AR736" i="4" a="1"/>
  <c r="AR736" i="4" s="1"/>
  <c r="AL421" i="16" s="1"/>
  <c r="AX739" i="4" a="1"/>
  <c r="AX739" i="4" s="1"/>
  <c r="AO419" i="16" s="1"/>
  <c r="AS736" i="4" a="1"/>
  <c r="AS736" i="4" s="1"/>
  <c r="AL422" i="16" s="1"/>
  <c r="AN739" i="4" a="1"/>
  <c r="AN739" i="4" s="1"/>
  <c r="AO413" i="16" s="1"/>
  <c r="AZ736" i="4" a="1"/>
  <c r="AZ736" i="4" s="1"/>
  <c r="AL424" i="16" s="1"/>
  <c r="BA738" i="4" a="1"/>
  <c r="BA738" i="4" s="1"/>
  <c r="AN425" i="16" s="1"/>
  <c r="AQ737" i="4" a="1"/>
  <c r="AQ737" i="4" s="1"/>
  <c r="AM420" i="16" s="1"/>
  <c r="AW738" i="4" a="1"/>
  <c r="AW738" i="4" s="1"/>
  <c r="AN418" i="16" s="1"/>
  <c r="AU737" i="4" a="1"/>
  <c r="AU737" i="4" s="1"/>
  <c r="AM416" i="16" s="1"/>
  <c r="AO737" i="4" a="1"/>
  <c r="AO737" i="4" s="1"/>
  <c r="AM414" i="16" s="1"/>
  <c r="AL211" i="16" l="1"/>
  <c r="NC31" i="29"/>
  <c r="AO208" i="16"/>
  <c r="NF35" i="29"/>
  <c r="AL201" i="16"/>
  <c r="NC25" i="29"/>
  <c r="AN207" i="16"/>
  <c r="NE34" i="29"/>
  <c r="AM209" i="16"/>
  <c r="ND29" i="29"/>
  <c r="AM205" i="16"/>
  <c r="ND32" i="29"/>
  <c r="AL210" i="16"/>
  <c r="NC30" i="29"/>
  <c r="AN214" i="16"/>
  <c r="NE38" i="29"/>
  <c r="AL206" i="16"/>
  <c r="NC33" i="29"/>
  <c r="AL213" i="16"/>
  <c r="NC37" i="29"/>
  <c r="AL212" i="16"/>
  <c r="NC36" i="29"/>
  <c r="AM203" i="16"/>
  <c r="ND27" i="29"/>
  <c r="AO202" i="16"/>
  <c r="NF26" i="29"/>
  <c r="AL204" i="16"/>
  <c r="NC28" i="29"/>
  <c r="AM737" i="4" a="1"/>
  <c r="AM737" i="4" s="1"/>
  <c r="AM412" i="16" s="1"/>
  <c r="AP737" i="4" a="1"/>
  <c r="AP737" i="4" s="1"/>
  <c r="AM415" i="16" s="1"/>
  <c r="AY737" i="4" a="1"/>
  <c r="AY737" i="4" s="1"/>
  <c r="AM423" i="16" s="1"/>
  <c r="AR737" i="4" a="1"/>
  <c r="AR737" i="4" s="1"/>
  <c r="AM421" i="16" s="1"/>
  <c r="AV737" i="4" a="1"/>
  <c r="AV737" i="4" s="1"/>
  <c r="AM417" i="16" s="1"/>
  <c r="AS737" i="4" a="1"/>
  <c r="AS737" i="4" s="1"/>
  <c r="AM422" i="16" s="1"/>
  <c r="AX740" i="4" a="1"/>
  <c r="AX740" i="4" s="1"/>
  <c r="AP419" i="16" s="1"/>
  <c r="AU738" i="4" a="1"/>
  <c r="AU738" i="4" s="1"/>
  <c r="AN416" i="16" s="1"/>
  <c r="AQ738" i="4" a="1"/>
  <c r="AQ738" i="4" s="1"/>
  <c r="AN420" i="16" s="1"/>
  <c r="BA739" i="4" a="1"/>
  <c r="BA739" i="4" s="1"/>
  <c r="AO425" i="16" s="1"/>
  <c r="AW739" i="4" a="1"/>
  <c r="AW739" i="4" s="1"/>
  <c r="AO418" i="16" s="1"/>
  <c r="AZ737" i="4" a="1"/>
  <c r="AZ737" i="4" s="1"/>
  <c r="AM424" i="16" s="1"/>
  <c r="AN740" i="4" a="1"/>
  <c r="AN740" i="4" s="1"/>
  <c r="AP413" i="16" s="1"/>
  <c r="AO738" i="4" a="1"/>
  <c r="AO738" i="4" s="1"/>
  <c r="AN414" i="16" s="1"/>
  <c r="AM201" i="16" l="1"/>
  <c r="ND25" i="29"/>
  <c r="AM213" i="16"/>
  <c r="ND37" i="29"/>
  <c r="AO207" i="16"/>
  <c r="NF34" i="29"/>
  <c r="AM211" i="16"/>
  <c r="ND31" i="29"/>
  <c r="AM206" i="16"/>
  <c r="ND33" i="29"/>
  <c r="AP208" i="16"/>
  <c r="NG35" i="29"/>
  <c r="AM210" i="16"/>
  <c r="ND30" i="29"/>
  <c r="AO214" i="16"/>
  <c r="NF38" i="29"/>
  <c r="AN209" i="16"/>
  <c r="NE29" i="29"/>
  <c r="AN203" i="16"/>
  <c r="NE27" i="29"/>
  <c r="AM212" i="16"/>
  <c r="ND36" i="29"/>
  <c r="AN205" i="16"/>
  <c r="NE32" i="29"/>
  <c r="AP202" i="16"/>
  <c r="NG26" i="29"/>
  <c r="NK26" i="29"/>
  <c r="NK6" i="29"/>
  <c r="NK35" i="29"/>
  <c r="NK15" i="29"/>
  <c r="AM204" i="16"/>
  <c r="ND28" i="29"/>
  <c r="AM738" i="4" a="1"/>
  <c r="AM738" i="4" s="1"/>
  <c r="AN412" i="16" s="1"/>
  <c r="AP738" i="4" a="1"/>
  <c r="AP738" i="4" s="1"/>
  <c r="AN415" i="16" s="1"/>
  <c r="AY738" i="4" a="1"/>
  <c r="AY738" i="4" s="1"/>
  <c r="AN423" i="16" s="1"/>
  <c r="AX741" i="4" a="1"/>
  <c r="AX741" i="4" s="1"/>
  <c r="AQ419" i="16" s="1"/>
  <c r="AV738" i="4" a="1"/>
  <c r="AV738" i="4" s="1"/>
  <c r="AN417" i="16" s="1"/>
  <c r="AS738" i="4" a="1"/>
  <c r="AS738" i="4" s="1"/>
  <c r="AN422" i="16" s="1"/>
  <c r="AR738" i="4" a="1"/>
  <c r="AR738" i="4" s="1"/>
  <c r="AN421" i="16" s="1"/>
  <c r="AZ738" i="4" a="1"/>
  <c r="AZ738" i="4" s="1"/>
  <c r="AN424" i="16" s="1"/>
  <c r="AW740" i="4" a="1"/>
  <c r="AW740" i="4" s="1"/>
  <c r="AP418" i="16" s="1"/>
  <c r="BA740" i="4" a="1"/>
  <c r="BA740" i="4" s="1"/>
  <c r="AP425" i="16" s="1"/>
  <c r="AQ739" i="4" a="1"/>
  <c r="AQ739" i="4" s="1"/>
  <c r="AO420" i="16" s="1"/>
  <c r="AO739" i="4" a="1"/>
  <c r="AO739" i="4" s="1"/>
  <c r="AO414" i="16" s="1"/>
  <c r="AN741" i="4" a="1"/>
  <c r="AN741" i="4" s="1"/>
  <c r="AQ413" i="16" s="1"/>
  <c r="AU739" i="4" a="1"/>
  <c r="AU739" i="4" s="1"/>
  <c r="AO416" i="16" s="1"/>
  <c r="AO203" i="16" l="1"/>
  <c r="NF27" i="29"/>
  <c r="AO209" i="16"/>
  <c r="NF29" i="29"/>
  <c r="AQ202" i="16"/>
  <c r="NH26" i="29"/>
  <c r="AN211" i="16"/>
  <c r="NE31" i="29"/>
  <c r="AN206" i="16"/>
  <c r="NE33" i="29"/>
  <c r="NK18" i="29"/>
  <c r="NK38" i="29"/>
  <c r="AQ208" i="16"/>
  <c r="NH35" i="29"/>
  <c r="AO205" i="16"/>
  <c r="NF32" i="29"/>
  <c r="AN210" i="16"/>
  <c r="NE30" i="29"/>
  <c r="AP214" i="16"/>
  <c r="NG38" i="29"/>
  <c r="NK14" i="29"/>
  <c r="NK34" i="29"/>
  <c r="AP207" i="16"/>
  <c r="NG34" i="29"/>
  <c r="AN212" i="16"/>
  <c r="NE36" i="29"/>
  <c r="AN213" i="16"/>
  <c r="NE37" i="29"/>
  <c r="AN204" i="16"/>
  <c r="NE28" i="29"/>
  <c r="AN201" i="16"/>
  <c r="NE25" i="29"/>
  <c r="AM739" i="4" a="1"/>
  <c r="AM739" i="4" s="1"/>
  <c r="AO412" i="16" s="1"/>
  <c r="AP739" i="4" a="1"/>
  <c r="AP739" i="4" s="1"/>
  <c r="AO415" i="16" s="1"/>
  <c r="AY739" i="4" a="1"/>
  <c r="AY739" i="4" s="1"/>
  <c r="AO423" i="16" s="1"/>
  <c r="AR739" i="4" a="1"/>
  <c r="AR739" i="4" s="1"/>
  <c r="AO421" i="16" s="1"/>
  <c r="AS739" i="4" a="1"/>
  <c r="AS739" i="4" s="1"/>
  <c r="AO422" i="16" s="1"/>
  <c r="AV739" i="4" a="1"/>
  <c r="AV739" i="4" s="1"/>
  <c r="AO417" i="16" s="1"/>
  <c r="AQ214" i="16"/>
  <c r="BA741" i="4" a="1"/>
  <c r="BA741" i="4" s="1"/>
  <c r="AQ425" i="16" s="1"/>
  <c r="AU740" i="4" a="1"/>
  <c r="AU740" i="4" s="1"/>
  <c r="AP416" i="16" s="1"/>
  <c r="AO740" i="4" a="1"/>
  <c r="AO740" i="4" s="1"/>
  <c r="AP414" i="16" s="1"/>
  <c r="AW741" i="4" a="1"/>
  <c r="AW741" i="4" s="1"/>
  <c r="AQ418" i="16" s="1"/>
  <c r="AZ739" i="4" a="1"/>
  <c r="AZ739" i="4" s="1"/>
  <c r="AO424" i="16" s="1"/>
  <c r="AQ740" i="4" a="1"/>
  <c r="AQ740" i="4" s="1"/>
  <c r="AP420" i="16" s="1"/>
  <c r="AO206" i="16" l="1"/>
  <c r="NF33" i="29"/>
  <c r="AO213" i="16"/>
  <c r="NF37" i="29"/>
  <c r="AO211" i="16"/>
  <c r="NF31" i="29"/>
  <c r="AQ207" i="16"/>
  <c r="NH34" i="29"/>
  <c r="AO210" i="16"/>
  <c r="NF30" i="29"/>
  <c r="AO212" i="16"/>
  <c r="NF36" i="29"/>
  <c r="NK9" i="29"/>
  <c r="NK29" i="29"/>
  <c r="AP203" i="16"/>
  <c r="NG27" i="29"/>
  <c r="NK27" i="29"/>
  <c r="NK7" i="29"/>
  <c r="NK32" i="29"/>
  <c r="NK12" i="29"/>
  <c r="AO204" i="16"/>
  <c r="NF28" i="29"/>
  <c r="AP205" i="16"/>
  <c r="NG32" i="29"/>
  <c r="AO201" i="16"/>
  <c r="NF25" i="29"/>
  <c r="AP209" i="16"/>
  <c r="NG29" i="29"/>
  <c r="AM740" i="4" a="1"/>
  <c r="AM740" i="4" s="1"/>
  <c r="AP412" i="16" s="1"/>
  <c r="AP740" i="4" a="1"/>
  <c r="AP740" i="4" s="1"/>
  <c r="AP415" i="16" s="1"/>
  <c r="AY740" i="4" a="1"/>
  <c r="AY740" i="4" s="1"/>
  <c r="AP423" i="16" s="1"/>
  <c r="AV740" i="4" a="1"/>
  <c r="AV740" i="4" s="1"/>
  <c r="AP417" i="16" s="1"/>
  <c r="AR740" i="4" a="1"/>
  <c r="AR740" i="4" s="1"/>
  <c r="AP421" i="16" s="1"/>
  <c r="AS740" i="4" a="1"/>
  <c r="AS740" i="4" s="1"/>
  <c r="AP422" i="16" s="1"/>
  <c r="AO741" i="4" a="1"/>
  <c r="AO741" i="4" s="1"/>
  <c r="AQ414" i="16" s="1"/>
  <c r="AQ741" i="4" a="1"/>
  <c r="AQ741" i="4" s="1"/>
  <c r="AQ420" i="16" s="1"/>
  <c r="AU741" i="4" a="1"/>
  <c r="AU741" i="4" s="1"/>
  <c r="AQ416" i="16" s="1"/>
  <c r="AZ740" i="4" a="1"/>
  <c r="AZ740" i="4" s="1"/>
  <c r="AP424" i="16" s="1"/>
  <c r="AP201" i="16" l="1"/>
  <c r="NG25" i="29"/>
  <c r="AP210" i="16"/>
  <c r="NG30" i="29"/>
  <c r="AP213" i="16"/>
  <c r="NG37" i="29"/>
  <c r="AQ203" i="16"/>
  <c r="NH27" i="29"/>
  <c r="NK31" i="29"/>
  <c r="NK11" i="29"/>
  <c r="NK5" i="29"/>
  <c r="NK25" i="29"/>
  <c r="AP211" i="16"/>
  <c r="NG31" i="29"/>
  <c r="NK10" i="29"/>
  <c r="NK30" i="29"/>
  <c r="AP206" i="16"/>
  <c r="NG33" i="29"/>
  <c r="NK37" i="29"/>
  <c r="NK17" i="29"/>
  <c r="AP212" i="16"/>
  <c r="NG36" i="29"/>
  <c r="NK13" i="29"/>
  <c r="NK33" i="29"/>
  <c r="AQ205" i="16"/>
  <c r="NH32" i="29"/>
  <c r="NK16" i="29"/>
  <c r="NK36" i="29"/>
  <c r="NK28" i="29"/>
  <c r="NK8" i="29"/>
  <c r="AQ209" i="16"/>
  <c r="NH29" i="29"/>
  <c r="AP204" i="16"/>
  <c r="NG28" i="29"/>
  <c r="AM741" i="4" a="1"/>
  <c r="AM741" i="4" s="1"/>
  <c r="AQ412" i="16" s="1"/>
  <c r="AP741" i="4" a="1"/>
  <c r="AP741" i="4" s="1"/>
  <c r="AQ415" i="16" s="1"/>
  <c r="AY741" i="4" a="1"/>
  <c r="AY741" i="4" s="1"/>
  <c r="AQ423" i="16" s="1"/>
  <c r="AR741" i="4" a="1"/>
  <c r="AR741" i="4" s="1"/>
  <c r="AQ421" i="16" s="1"/>
  <c r="AV741" i="4" a="1"/>
  <c r="AV741" i="4" s="1"/>
  <c r="AQ417" i="16" s="1"/>
  <c r="AS741" i="4" a="1"/>
  <c r="AS741" i="4" s="1"/>
  <c r="AQ422" i="16" s="1"/>
  <c r="AZ741" i="4" a="1"/>
  <c r="AZ741" i="4" s="1"/>
  <c r="AQ424" i="16" s="1"/>
  <c r="AQ206" i="16" l="1"/>
  <c r="NH33" i="29"/>
  <c r="AQ213" i="16"/>
  <c r="NH37" i="29"/>
  <c r="AQ211" i="16"/>
  <c r="NH31" i="29"/>
  <c r="AQ210" i="16"/>
  <c r="NH30" i="29"/>
  <c r="AQ212" i="16"/>
  <c r="NH36" i="29"/>
  <c r="AQ204" i="16"/>
  <c r="NH28" i="29"/>
  <c r="AQ201" i="16"/>
  <c r="NH25" i="29"/>
  <c r="AP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tc={B9432E68-466B-41A0-B521-76EA8F9B0154}</author>
  </authors>
  <commentList>
    <comment ref="BA677" authorId="0" shapeId="0" xr:uid="{00000000-0006-0000-00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сделано 02.03</t>
        </r>
      </text>
    </comment>
  </commentList>
</comments>
</file>

<file path=xl/sharedStrings.xml><?xml version="1.0" encoding="utf-8"?>
<sst xmlns="http://schemas.openxmlformats.org/spreadsheetml/2006/main" count="102499" uniqueCount="1315">
  <si>
    <t>TO_name_1</t>
  </si>
  <si>
    <t>TO_name_2</t>
  </si>
  <si>
    <t>TO_name_3</t>
  </si>
  <si>
    <t>TO_name_5</t>
  </si>
  <si>
    <t>TO_name_6</t>
  </si>
  <si>
    <t>TO_name_7</t>
  </si>
  <si>
    <t>TO_name_8</t>
  </si>
  <si>
    <t>TO_name_9</t>
  </si>
  <si>
    <t>TO_name_10</t>
  </si>
  <si>
    <t>TO_name_11</t>
  </si>
  <si>
    <t>TO_name_12</t>
  </si>
  <si>
    <t>TO_name_13</t>
  </si>
  <si>
    <t>TO_name_14</t>
  </si>
  <si>
    <t>ГПА № 1</t>
  </si>
  <si>
    <t>ГПА № 3</t>
  </si>
  <si>
    <t>ГПА № 4</t>
  </si>
  <si>
    <t>ГПА № 5</t>
  </si>
  <si>
    <t>ГПА № 6</t>
  </si>
  <si>
    <t>ГПА № 7</t>
  </si>
  <si>
    <t>ГПА № 8</t>
  </si>
  <si>
    <t>ГПА № 9</t>
  </si>
  <si>
    <t>ГПА № 10</t>
  </si>
  <si>
    <t>ГПА № 11</t>
  </si>
  <si>
    <t>ГПА № 12</t>
  </si>
  <si>
    <t>ГПА № 13</t>
  </si>
  <si>
    <t>ГПА № 14</t>
  </si>
  <si>
    <t>Точность, час</t>
  </si>
  <si>
    <t>Количество работающих ГПА</t>
  </si>
  <si>
    <t>Проверка количества ГПА</t>
  </si>
  <si>
    <t>Расчет ТОиР</t>
  </si>
  <si>
    <t>Дата</t>
  </si>
  <si>
    <t>1 ступень</t>
  </si>
  <si>
    <t>2 ступень</t>
  </si>
  <si>
    <t>ПР</t>
  </si>
  <si>
    <t>ПТО</t>
  </si>
  <si>
    <t>РК</t>
  </si>
  <si>
    <t>ППР</t>
  </si>
  <si>
    <t>М</t>
  </si>
  <si>
    <t>Р</t>
  </si>
  <si>
    <t>ОГК</t>
  </si>
  <si>
    <t>ДУС</t>
  </si>
  <si>
    <t>ГТД</t>
  </si>
  <si>
    <t>Ресурс (межремонтный)</t>
  </si>
  <si>
    <t>ГПА</t>
  </si>
  <si>
    <t>Узел</t>
  </si>
  <si>
    <t>Сборка: состояние/Нар_ГПА/Нар_ГТУ</t>
  </si>
  <si>
    <t>Трансмиссия</t>
  </si>
  <si>
    <t>ГПА_1</t>
  </si>
  <si>
    <t>Резерв</t>
  </si>
  <si>
    <t>ГТД_установка</t>
  </si>
  <si>
    <t>ДУС_установка</t>
  </si>
  <si>
    <t>ОГК_установка</t>
  </si>
  <si>
    <t>Трансмиссия_установка</t>
  </si>
  <si>
    <t>СПЧ_установка</t>
  </si>
  <si>
    <t>СПЧ</t>
  </si>
  <si>
    <t>ГПА_ГТД</t>
  </si>
  <si>
    <t>ГПА_ДУС</t>
  </si>
  <si>
    <t>ГПА_ОГК</t>
  </si>
  <si>
    <t>ГПА_Трансмиссия</t>
  </si>
  <si>
    <t>ГПА_СПЧ</t>
  </si>
  <si>
    <t>ГПА_ГПА</t>
  </si>
  <si>
    <t>ГТД_ресурс</t>
  </si>
  <si>
    <t>ДУС_ресурс</t>
  </si>
  <si>
    <t>ОГК_ресурс</t>
  </si>
  <si>
    <t>Трансмиссия_ресурс</t>
  </si>
  <si>
    <t>ГПА_ресурс</t>
  </si>
  <si>
    <t>СПЧ_ресурс</t>
  </si>
  <si>
    <t>ГПА_установка</t>
  </si>
  <si>
    <t>Наработка ГПА на момент окончания ресурса ПКИ</t>
  </si>
  <si>
    <t>ГТД_финиш</t>
  </si>
  <si>
    <t>ДУС_финиш</t>
  </si>
  <si>
    <t>ОГК_финиш</t>
  </si>
  <si>
    <t>Трансмиссия_финиш</t>
  </si>
  <si>
    <t>СПЧ_финиш</t>
  </si>
  <si>
    <t>ГПА_финиш</t>
  </si>
  <si>
    <t>Наработка узла на момент установки в ГПА</t>
  </si>
  <si>
    <t>Наработка ГПА на момент установки узла</t>
  </si>
  <si>
    <t>Разница наработки ГПА и ГТД</t>
  </si>
  <si>
    <t>Разница_ГПА_ГТД</t>
  </si>
  <si>
    <t>ГПА_ТО_1</t>
  </si>
  <si>
    <t>ГПА_ТО_2</t>
  </si>
  <si>
    <t>ГПА_ТО_3</t>
  </si>
  <si>
    <t>ОГК_ТО_1</t>
  </si>
  <si>
    <t>ГТУ_ТО_1</t>
  </si>
  <si>
    <t>ДУС_ТО_1</t>
  </si>
  <si>
    <t>ГТУ ТО</t>
  </si>
  <si>
    <t>СВОДНОЕ ТО</t>
  </si>
  <si>
    <t>Наработка ГТД шаблон</t>
  </si>
  <si>
    <t>Наработка ГПА</t>
  </si>
  <si>
    <t>Ступень</t>
  </si>
  <si>
    <t>СГУ ПО</t>
  </si>
  <si>
    <t>ЦБК</t>
  </si>
  <si>
    <t>СГУ_ПО_1</t>
  </si>
  <si>
    <t>СГУ_ПО_2</t>
  </si>
  <si>
    <t>СГУ_ЗО_1</t>
  </si>
  <si>
    <t>ЦБК_1</t>
  </si>
  <si>
    <t>Шаблон_1</t>
  </si>
  <si>
    <t>Шаблон_2</t>
  </si>
  <si>
    <t>ГПА_2</t>
  </si>
  <si>
    <t>ГТУ_ТО_2</t>
  </si>
  <si>
    <t>ДУС_ТО_2</t>
  </si>
  <si>
    <t>ОГК_ТО_2</t>
  </si>
  <si>
    <t>СГУ_ЗО_2</t>
  </si>
  <si>
    <t>ЦБК_2</t>
  </si>
  <si>
    <t>Шаблон_3</t>
  </si>
  <si>
    <t>ГПА_3</t>
  </si>
  <si>
    <t>ГТУ_ТО_3</t>
  </si>
  <si>
    <t>ДУС_ТО_3</t>
  </si>
  <si>
    <t>ОГК_ТО_3</t>
  </si>
  <si>
    <t>СГУ_ПО_3</t>
  </si>
  <si>
    <t>СГУ_ЗО_3</t>
  </si>
  <si>
    <t>ЦБК_3</t>
  </si>
  <si>
    <t>Шаблон_5</t>
  </si>
  <si>
    <t>ГПА_5</t>
  </si>
  <si>
    <t>ГТУ_ТО_5</t>
  </si>
  <si>
    <t>ГПА_ТО_5</t>
  </si>
  <si>
    <t>ДУС_ТО_5</t>
  </si>
  <si>
    <t>ОГК_ТО_5</t>
  </si>
  <si>
    <t>СГУ_ПО_5</t>
  </si>
  <si>
    <t>СГУ_ЗО_5</t>
  </si>
  <si>
    <t>ЦБК_5</t>
  </si>
  <si>
    <t>Шаблон_6</t>
  </si>
  <si>
    <t>ГПА_6</t>
  </si>
  <si>
    <t>ГТУ_ТО_6</t>
  </si>
  <si>
    <t>ГПА_ТО_6</t>
  </si>
  <si>
    <t>ДУС_ТО_6</t>
  </si>
  <si>
    <t>ОГК_ТО_6</t>
  </si>
  <si>
    <t>СГУ_ПО_6</t>
  </si>
  <si>
    <t>СГУ_ЗО_6</t>
  </si>
  <si>
    <t>ЦБК_6</t>
  </si>
  <si>
    <t>Шаблон_7</t>
  </si>
  <si>
    <t>ГПА_7</t>
  </si>
  <si>
    <t>ГТУ_ТО_7</t>
  </si>
  <si>
    <t>ГПА_ТО_7</t>
  </si>
  <si>
    <t>ДУС_ТО_7</t>
  </si>
  <si>
    <t>ОГК_ТО_7</t>
  </si>
  <si>
    <t>СГУ_ПО_7</t>
  </si>
  <si>
    <t>СГУ_ЗО_7</t>
  </si>
  <si>
    <t>ЦБК_7</t>
  </si>
  <si>
    <t>Шаблон_8</t>
  </si>
  <si>
    <t>ГПА_8</t>
  </si>
  <si>
    <t>ГТУ_ТО_8</t>
  </si>
  <si>
    <t>ГПА_ТО_8</t>
  </si>
  <si>
    <t>ДУС_ТО_8</t>
  </si>
  <si>
    <t>ОГК_ТО_8</t>
  </si>
  <si>
    <t>СГУ_ПО_8</t>
  </si>
  <si>
    <t>СГУ_ЗО_8</t>
  </si>
  <si>
    <t>ЦБК_8</t>
  </si>
  <si>
    <t>Шаблон_9</t>
  </si>
  <si>
    <t>ГПА_9</t>
  </si>
  <si>
    <t>ГТУ_ТО_9</t>
  </si>
  <si>
    <t>ГПА_ТО_9</t>
  </si>
  <si>
    <t>ДУС_ТО_9</t>
  </si>
  <si>
    <t>ОГК_ТО_9</t>
  </si>
  <si>
    <t>СГУ_ПО_9</t>
  </si>
  <si>
    <t>СГУ_ЗО_9</t>
  </si>
  <si>
    <t>ЦБК_9</t>
  </si>
  <si>
    <t>Шаблон_10</t>
  </si>
  <si>
    <t>ГПА_10</t>
  </si>
  <si>
    <t>ГТУ_ТО_10</t>
  </si>
  <si>
    <t>ГПА_ТО_10</t>
  </si>
  <si>
    <t>ДУС_ТО_10</t>
  </si>
  <si>
    <t>ОГК_ТО_10</t>
  </si>
  <si>
    <t>СГУ_ПО_10</t>
  </si>
  <si>
    <t>СГУ_ЗО_10</t>
  </si>
  <si>
    <t>ЦБК_10</t>
  </si>
  <si>
    <t>Шаблон_11</t>
  </si>
  <si>
    <t>ГПА_11</t>
  </si>
  <si>
    <t>ГТУ_ТО_11</t>
  </si>
  <si>
    <t>ГПА_ТО_11</t>
  </si>
  <si>
    <t>ДУС_ТО_11</t>
  </si>
  <si>
    <t>ОГК_ТО_11</t>
  </si>
  <si>
    <t>СГУ_ПО_11</t>
  </si>
  <si>
    <t>СГУ_ЗО_11</t>
  </si>
  <si>
    <t>ЦБК_11</t>
  </si>
  <si>
    <t>Шаблон_12</t>
  </si>
  <si>
    <t>ГПА_12</t>
  </si>
  <si>
    <t>ГТУ_ТО_12</t>
  </si>
  <si>
    <t>ГПА_ТО_12</t>
  </si>
  <si>
    <t>ДУС_ТО_12</t>
  </si>
  <si>
    <t>ОГК_ТО_12</t>
  </si>
  <si>
    <t>Шаблон_13</t>
  </si>
  <si>
    <t>ГПА_13</t>
  </si>
  <si>
    <t>ГТУ_ТО_13</t>
  </si>
  <si>
    <t>ГПА_ТО_13</t>
  </si>
  <si>
    <t>ДУС_ТО_13</t>
  </si>
  <si>
    <t>ОГК_ТО_13</t>
  </si>
  <si>
    <t>СГУ_ПО_13</t>
  </si>
  <si>
    <t>СГУ_ЗО_13</t>
  </si>
  <si>
    <t>ЦБК_13</t>
  </si>
  <si>
    <t>ГПА_14</t>
  </si>
  <si>
    <t>ГТУ_ТО_14</t>
  </si>
  <si>
    <t>ГПА_ТО_14</t>
  </si>
  <si>
    <t>ДУС_ТО_14</t>
  </si>
  <si>
    <t>ОГК_ТО_14</t>
  </si>
  <si>
    <t>О</t>
  </si>
  <si>
    <t>СГУ ЗО</t>
  </si>
  <si>
    <t>Шаблон_4</t>
  </si>
  <si>
    <t>ГПА_4</t>
  </si>
  <si>
    <t>TO_name_4</t>
  </si>
  <si>
    <t>ГТУ_ТО_4</t>
  </si>
  <si>
    <t>ГПА_ТО_4</t>
  </si>
  <si>
    <t>ДУС_ТО_4</t>
  </si>
  <si>
    <t>ОГК_ТО_4</t>
  </si>
  <si>
    <t>СГУ_ПО_4</t>
  </si>
  <si>
    <t>СГУ_ЗО_4</t>
  </si>
  <si>
    <t>ЦБК_4</t>
  </si>
  <si>
    <t>СГУ_ПО_12</t>
  </si>
  <si>
    <t>СГУ_ЗО_12</t>
  </si>
  <si>
    <t>ЦБК_12</t>
  </si>
  <si>
    <t>Шаблон_14</t>
  </si>
  <si>
    <t>СГУ_ПО_14</t>
  </si>
  <si>
    <t>СГУ_ЗО_14</t>
  </si>
  <si>
    <t>ЦБК_14</t>
  </si>
  <si>
    <t>ГПА № 2</t>
  </si>
  <si>
    <t>НГПА_2</t>
  </si>
  <si>
    <t>НГПА_1</t>
  </si>
  <si>
    <t>НГПА_3</t>
  </si>
  <si>
    <t>НГПА_4</t>
  </si>
  <si>
    <t>НГПА_14</t>
  </si>
  <si>
    <t>НГПА_13</t>
  </si>
  <si>
    <t>НГПА_12</t>
  </si>
  <si>
    <t>НГПА_11</t>
  </si>
  <si>
    <t>НГПА_10</t>
  </si>
  <si>
    <t>НГПА_9</t>
  </si>
  <si>
    <t>НГПА_8</t>
  </si>
  <si>
    <t>НГПА_7</t>
  </si>
  <si>
    <t>НГПА_6</t>
  </si>
  <si>
    <t>НГПА_5</t>
  </si>
  <si>
    <t xml:space="preserve"> </t>
  </si>
  <si>
    <t>перспектива</t>
  </si>
  <si>
    <t>Реконструкция</t>
  </si>
  <si>
    <t>ТР</t>
  </si>
  <si>
    <t>ПТО/ТО-1 с заменой ДУС</t>
  </si>
  <si>
    <t>ПТО/ТО-1 с заменой Трансмиссии</t>
  </si>
  <si>
    <t>ПТО/ТО-2 с заменой ДУС</t>
  </si>
  <si>
    <t>ПТО/ТО-2 с заменой Трансмиссии</t>
  </si>
  <si>
    <t>Трансмиссия_ТО_1</t>
  </si>
  <si>
    <t>Трансмиссия_ТО_2</t>
  </si>
  <si>
    <t>Трансмиссия_ТО_3</t>
  </si>
  <si>
    <t>Трансмиссия_ТО_4</t>
  </si>
  <si>
    <t>Трансмиссия_ТО_5</t>
  </si>
  <si>
    <t>Трансмиссия_ТО_6</t>
  </si>
  <si>
    <t>Трансмиссия_ТО_7</t>
  </si>
  <si>
    <t>Трансмиссия_ТО_8</t>
  </si>
  <si>
    <t>Трансмиссия_ТО_9</t>
  </si>
  <si>
    <t>Трансмиссия_ТО_10</t>
  </si>
  <si>
    <t>Трансмиссия_ТО_11</t>
  </si>
  <si>
    <t>Трансмиссия_ТО_12</t>
  </si>
  <si>
    <t>Трансмиссия_ТО_13</t>
  </si>
  <si>
    <t>Трансмиссия_ТО_14</t>
  </si>
  <si>
    <t>СР</t>
  </si>
  <si>
    <t>КР</t>
  </si>
  <si>
    <t>ОК</t>
  </si>
  <si>
    <t>Ошибка</t>
  </si>
  <si>
    <t>2 ст</t>
  </si>
  <si>
    <t>1 ст</t>
  </si>
  <si>
    <t>к замене двигателя подтянуть ДУС и ОГК</t>
  </si>
  <si>
    <t>Шаблон_ТО_ГТД_25</t>
  </si>
  <si>
    <t>Шаблон_ТО_ГТД_50</t>
  </si>
  <si>
    <t>Шаблон_ТО_ГТД_37</t>
  </si>
  <si>
    <t>Шаблон_ТО_ГТД_20515</t>
  </si>
  <si>
    <t>Стандартный_Шаблон_ТО_ГПА</t>
  </si>
  <si>
    <t>Стандартный_Шаблон_ТО_ГТД</t>
  </si>
  <si>
    <t>от ШДМ  на 10.03.23</t>
  </si>
  <si>
    <t>ГТДПА № 5</t>
  </si>
  <si>
    <t>ГТДПА № 13</t>
  </si>
  <si>
    <t>Пуск ГТДПА +8 ч (стандартный пуск в 16 часов)</t>
  </si>
  <si>
    <t>ДС</t>
  </si>
  <si>
    <t>ГК</t>
  </si>
  <si>
    <t>ТО1</t>
  </si>
  <si>
    <t>ТО2</t>
  </si>
  <si>
    <t>ТО1/ГК</t>
  </si>
  <si>
    <t>ТО1/ДС</t>
  </si>
  <si>
    <t>ТО1/ДС/ГК</t>
  </si>
  <si>
    <t>ТО1/ДС/ГК/ТР</t>
  </si>
  <si>
    <t>ТО1/ДС/ТР</t>
  </si>
  <si>
    <t>ТО1/ТР</t>
  </si>
  <si>
    <t>ТО2/ГК</t>
  </si>
  <si>
    <t>ТО2/ДС</t>
  </si>
  <si>
    <t>ТО2/ДС/ГК</t>
  </si>
  <si>
    <t>ТО2/ДС/ГК/ТР</t>
  </si>
  <si>
    <t>ТО2/ДС/ТР</t>
  </si>
  <si>
    <t>ТО2/ТР</t>
  </si>
  <si>
    <t>Замена двигателя</t>
  </si>
  <si>
    <t>ЕСЛИ((AB10=ИНДЕКС(НГПА_3;ПОИСКПОЗ(Трансмиссия_финиш_3;НГПА_3;1)));"ТР";"")</t>
  </si>
  <si>
    <t>ЕСЛИ((AB10=ИНДЕКС(НГПА_3;ПОИСКПОЗ(Трансмиссия_финиш_3;НГПА_3;1)+1*ЕСЛИ(AD10&lt;&gt;"ПР";1;0)));"ТР";"")</t>
  </si>
  <si>
    <t>Не стандартная</t>
  </si>
  <si>
    <t>программа</t>
  </si>
  <si>
    <t>ТО ГТД</t>
  </si>
  <si>
    <t>|</t>
  </si>
  <si>
    <t>ТО1/ГТД</t>
  </si>
  <si>
    <t>ТО2/ГТД</t>
  </si>
  <si>
    <t>Наработка ГТД</t>
  </si>
  <si>
    <t>МЕС</t>
  </si>
  <si>
    <t>ГПА/дата</t>
  </si>
  <si>
    <t>Итого</t>
  </si>
  <si>
    <t>Продолжительность</t>
  </si>
  <si>
    <t>Магистраль</t>
  </si>
  <si>
    <t>ПТО/ТО-2 с заменой ОГК</t>
  </si>
  <si>
    <t>ПТО/ТО-2 с заменой ДУС и ОГК</t>
  </si>
  <si>
    <t>ПТО/ТО-2 с заменой ДУС, ОГК и Трансмиссии</t>
  </si>
  <si>
    <t>ПТО/ТО-2 с заменой ОГК и Трансмиссии</t>
  </si>
  <si>
    <t>ПТО/ТО-1 с заменой ОГК</t>
  </si>
  <si>
    <t>ПТО/ТО-1 с заменой ДУС и ОГК</t>
  </si>
  <si>
    <t>ПТО/ТО-1 с заменой ДУС, ОГК и Трансмиссии</t>
  </si>
  <si>
    <t>ПТО/ТО-1 с заменой ОГК и Трансмиссии</t>
  </si>
  <si>
    <t>Условное обозначение состояния ГПА</t>
  </si>
  <si>
    <t>Примечание</t>
  </si>
  <si>
    <t>СР ГПА (12 500)</t>
  </si>
  <si>
    <t>Останов ГПА +16 ч (стандартный останов в 16 часов)</t>
  </si>
  <si>
    <t>Для автоматической чистки ТОиР</t>
  </si>
  <si>
    <t>С учетом Останова накануне и пуска через 1 день лучше оставить 1</t>
  </si>
  <si>
    <t>ВП</t>
  </si>
  <si>
    <t>ОСК</t>
  </si>
  <si>
    <t>Остановочный комплекс УКПГ</t>
  </si>
  <si>
    <t>Раздел</t>
  </si>
  <si>
    <t>Режим</t>
  </si>
  <si>
    <t>План</t>
  </si>
  <si>
    <t>Расчет</t>
  </si>
  <si>
    <t>П</t>
  </si>
  <si>
    <t>ПМ</t>
  </si>
  <si>
    <t>СОтояние ГПА: Р-резерв, М- магистраль, (+24 час), О-Отанов (+16 час), П-пуск (+8 час), ТО1, ТО2, СР, КР, замены двигателя (ГТД), ДУС (ДС), ОГК (ГК), трансмиссии (ТР)</t>
  </si>
  <si>
    <t>В тч 2 дня промывки</t>
  </si>
  <si>
    <t>Ст.№ ГПА</t>
  </si>
  <si>
    <t>Наработка сНЭ ГПА на</t>
  </si>
  <si>
    <t>Наработка сНЭ ГТД на</t>
  </si>
  <si>
    <t>Наработка ГТД после КР на заводе</t>
  </si>
  <si>
    <t>Наработка ГТД после КР на</t>
  </si>
  <si>
    <t>Наработка за год</t>
  </si>
  <si>
    <t>КР ГПА (30 000)</t>
  </si>
  <si>
    <t>ТО-2 ГПА</t>
  </si>
  <si>
    <t>ТО-1 ГПА</t>
  </si>
  <si>
    <t>КР ГПА (25 000/30 000)</t>
  </si>
  <si>
    <t>СР ГПА (12 500/15 000)</t>
  </si>
  <si>
    <t>Промывка ГВТ ГТД</t>
  </si>
  <si>
    <t>Состояние ГПА</t>
  </si>
  <si>
    <t>Цвет (RGB)</t>
  </si>
  <si>
    <t>Шаблон_ТО_ГПА_Иртыш</t>
  </si>
  <si>
    <t>ТО ГПА ИРТЫШ</t>
  </si>
  <si>
    <t>ИТОГО</t>
  </si>
  <si>
    <t>Соcтояние ГПА: Р-резерв, М- магистраль, (+24 час), О-Отанов (+16 час), П-пуск (+8 час), ТО1, ТО2, СР, КР, замены двигателя (ГТД), ДУС (ДС), ОГК (ГК), трансмиссии (ТР)</t>
  </si>
  <si>
    <t>о</t>
  </si>
  <si>
    <t>СР/ДС/ГК/ТР</t>
  </si>
  <si>
    <t>СР/ДС/ГК</t>
  </si>
  <si>
    <t>СР/ДС</t>
  </si>
  <si>
    <t>СР/ТР</t>
  </si>
  <si>
    <t>СР/ГК</t>
  </si>
  <si>
    <t>СР/ДС/ТР</t>
  </si>
  <si>
    <t>КР/ГК</t>
  </si>
  <si>
    <t>КР/ДС</t>
  </si>
  <si>
    <t>КР/ДС/ГК</t>
  </si>
  <si>
    <t>КР/ДС/ГК/ТР</t>
  </si>
  <si>
    <t>КР/ДС/ТР</t>
  </si>
  <si>
    <t>КР/ТР</t>
  </si>
  <si>
    <t>ПТО/КР с заменой ОГК</t>
  </si>
  <si>
    <t>ПТО/КР с заменой ДУС</t>
  </si>
  <si>
    <t>ПТО/КР с заменой ДУС и ОГК</t>
  </si>
  <si>
    <t>ПТО/КР с заменой ДУС, ОГК и Трансмиссии</t>
  </si>
  <si>
    <t>ПТО/КР с заменой ОГК и Трансмиссии</t>
  </si>
  <si>
    <t>ПТО/КР с заменой Трансмиссии</t>
  </si>
  <si>
    <t>ПТО/СР с заменой ОГК</t>
  </si>
  <si>
    <t>ПТО/СР с заменой ДУС</t>
  </si>
  <si>
    <t>ПТО/СР с заменой ДУС и ОГК</t>
  </si>
  <si>
    <t>ПТО/СР с заменой ДУС, ОГК и Трансмиссии</t>
  </si>
  <si>
    <t>ПТО/СР с заменой ОГК и Трансмиссии</t>
  </si>
  <si>
    <t>ПТО/СР с заменой Трансмиссии</t>
  </si>
  <si>
    <t>ТО1_ДС_ГК_duration = Sheets("Справочник").Cells(274, 4)</t>
  </si>
  <si>
    <t>СР_ГК</t>
  </si>
  <si>
    <t>СР_ДС</t>
  </si>
  <si>
    <t>СР_ДС_ГК</t>
  </si>
  <si>
    <t>СР_ДС_ГК_ТР</t>
  </si>
  <si>
    <t>СР_ДС_ТР</t>
  </si>
  <si>
    <t>СР_ТР</t>
  </si>
  <si>
    <t>КР_ГК</t>
  </si>
  <si>
    <t>КР_ДС</t>
  </si>
  <si>
    <t>КР_ДС_ГК</t>
  </si>
  <si>
    <t>КР_ДС_ГК_ТР</t>
  </si>
  <si>
    <t>КР_ДС_ТР</t>
  </si>
  <si>
    <t>КР_ТР</t>
  </si>
  <si>
    <t>-</t>
  </si>
  <si>
    <t>ПТО ГТУ / ТО-2</t>
  </si>
  <si>
    <t>ПТО / ТО-1</t>
  </si>
  <si>
    <t>ПТО ГТУ / ТО-1</t>
  </si>
  <si>
    <t>УТВЕРЖДАЮ</t>
  </si>
  <si>
    <t>Главный инженер ГП ЮРНГКМ</t>
  </si>
  <si>
    <t>Разработал:</t>
  </si>
  <si>
    <t>Согласовано:</t>
  </si>
  <si>
    <t>Начальник ДКС ГП</t>
  </si>
  <si>
    <t>А.В. Корнюшин</t>
  </si>
  <si>
    <t>Начальник МРС</t>
  </si>
  <si>
    <t xml:space="preserve">А.И. Снигур </t>
  </si>
  <si>
    <t>Ведущий инженер-технолог ДКС ГП</t>
  </si>
  <si>
    <t>Завацкий С.Н.</t>
  </si>
  <si>
    <t>Начальник службы ЭВС</t>
  </si>
  <si>
    <t>С.В. Гаевский</t>
  </si>
  <si>
    <t>Начальник службы 
по КИПиА и АСУ ТП</t>
  </si>
  <si>
    <t>С.В. Евпаков</t>
  </si>
  <si>
    <t xml:space="preserve">Часовой план-график работы и ТО ГПА  ДКС ГП ЮРНГМ на период с 14.12.2022 по 28.02.2023 г. </t>
  </si>
  <si>
    <t>Станционный номер ГПА</t>
  </si>
  <si>
    <t>НАРАБОТКА за Январь 2023</t>
  </si>
  <si>
    <t>р</t>
  </si>
  <si>
    <t>НАРАБОТКА за Февраль 2023</t>
  </si>
  <si>
    <t>НАРАБОТКА за Март 2023</t>
  </si>
  <si>
    <t>НАРАБОТКА за Апрель 2023</t>
  </si>
  <si>
    <t>НАРАБОТКА за Май 2023</t>
  </si>
  <si>
    <t>НАРАБОТКА за Июнь 2023</t>
  </si>
  <si>
    <t>НАРАБОТКА за Июль 2023</t>
  </si>
  <si>
    <t>НАРАБОТКА за Август 2023</t>
  </si>
  <si>
    <t>ГПА-1</t>
  </si>
  <si>
    <t>ГПА-2</t>
  </si>
  <si>
    <t>ГПА-3</t>
  </si>
  <si>
    <t>ГПА-4</t>
  </si>
  <si>
    <t>ГПА-5</t>
  </si>
  <si>
    <t>ГПА-6</t>
  </si>
  <si>
    <t>ГПА-7</t>
  </si>
  <si>
    <t>ГПА-8</t>
  </si>
  <si>
    <t>ГПА-9</t>
  </si>
  <si>
    <t>ГПА-10</t>
  </si>
  <si>
    <t>ГПА-11</t>
  </si>
  <si>
    <t>ГПА-12</t>
  </si>
  <si>
    <t>ГПА-13</t>
  </si>
  <si>
    <t>ГПА-14</t>
  </si>
  <si>
    <t>Наработка</t>
  </si>
  <si>
    <t xml:space="preserve">"          "   декабря   2023г. </t>
  </si>
  <si>
    <t xml:space="preserve">Р.В. Балько </t>
  </si>
  <si>
    <t>1 СТУПЕНЬ СЖАТИЯ</t>
  </si>
  <si>
    <t>2 СТУПЕНЬ СЖАТИЯ</t>
  </si>
  <si>
    <t>2023, ноябрь</t>
  </si>
  <si>
    <t>М/13610/13610</t>
  </si>
  <si>
    <t>М/13634/13634</t>
  </si>
  <si>
    <t>М/13658/13658</t>
  </si>
  <si>
    <t>М/13682/13682</t>
  </si>
  <si>
    <t>М/13706/13706</t>
  </si>
  <si>
    <t>М/13730/13730</t>
  </si>
  <si>
    <t>М/13754/13754</t>
  </si>
  <si>
    <t>М/13778/13778</t>
  </si>
  <si>
    <t>М/13802/13802</t>
  </si>
  <si>
    <t>М/13826/13826</t>
  </si>
  <si>
    <t>М/13850/13850</t>
  </si>
  <si>
    <t>М/13874/13874</t>
  </si>
  <si>
    <t>М/13898/13898</t>
  </si>
  <si>
    <t>М/13922/13922</t>
  </si>
  <si>
    <t>М/13946/13946</t>
  </si>
  <si>
    <t>М/13970/13970</t>
  </si>
  <si>
    <t>М/13994/13994</t>
  </si>
  <si>
    <t>М/14018/14018</t>
  </si>
  <si>
    <t>М/14042/14042</t>
  </si>
  <si>
    <t>М/14066/14066</t>
  </si>
  <si>
    <t>М/14090/14090</t>
  </si>
  <si>
    <t>М/14114/14114</t>
  </si>
  <si>
    <t>М/14138/14138</t>
  </si>
  <si>
    <t>М/14162/14162</t>
  </si>
  <si>
    <t>М/14186/14186</t>
  </si>
  <si>
    <t>М/14210/14210</t>
  </si>
  <si>
    <t>М/14234/14234</t>
  </si>
  <si>
    <t>М/14258/14258</t>
  </si>
  <si>
    <t>М/14282/14282</t>
  </si>
  <si>
    <t>М/14306/14306</t>
  </si>
  <si>
    <t>М/14330/14330</t>
  </si>
  <si>
    <t>М/14354/14354</t>
  </si>
  <si>
    <t>М/14378/14378</t>
  </si>
  <si>
    <t>М/14402/14402</t>
  </si>
  <si>
    <t>М/14426/14426</t>
  </si>
  <si>
    <t>М/14450/14450</t>
  </si>
  <si>
    <t>М/14474/14474</t>
  </si>
  <si>
    <t>М/14498/14498</t>
  </si>
  <si>
    <t>М/14522/14522</t>
  </si>
  <si>
    <t>М/14546/14546</t>
  </si>
  <si>
    <t>М/14570/14570</t>
  </si>
  <si>
    <t>М/14594/14594</t>
  </si>
  <si>
    <t>М/14618/14618</t>
  </si>
  <si>
    <t>М/14642/14642</t>
  </si>
  <si>
    <t>М/14666/14666</t>
  </si>
  <si>
    <t>М/14690/14690</t>
  </si>
  <si>
    <t>М/14714/14714</t>
  </si>
  <si>
    <t>М/14738/14738</t>
  </si>
  <si>
    <t>М/14762/14762</t>
  </si>
  <si>
    <t>М/14786/14786</t>
  </si>
  <si>
    <t>М/14810/14810</t>
  </si>
  <si>
    <t>М/14834/14834</t>
  </si>
  <si>
    <t>М/14858/14858</t>
  </si>
  <si>
    <t>М/14882/14882</t>
  </si>
  <si>
    <t>М/14906/14906</t>
  </si>
  <si>
    <t>М/14930/14930</t>
  </si>
  <si>
    <t>М/14954/14954</t>
  </si>
  <si>
    <t>М/14978/14978</t>
  </si>
  <si>
    <t>Главный инженер ГП</t>
  </si>
  <si>
    <t>Р.В. Балько</t>
  </si>
  <si>
    <t>2023, декабрь</t>
  </si>
  <si>
    <t>М/15066/15066</t>
  </si>
  <si>
    <t>М/15090/15090</t>
  </si>
  <si>
    <t>М/15114/15114</t>
  </si>
  <si>
    <t>М/15138/15138</t>
  </si>
  <si>
    <t>М/15162/15162</t>
  </si>
  <si>
    <t>М/15186/15186</t>
  </si>
  <si>
    <t>М/15210/15210</t>
  </si>
  <si>
    <t>М/15234/15234</t>
  </si>
  <si>
    <t>М/15258/15258</t>
  </si>
  <si>
    <t>М/15282/15282</t>
  </si>
  <si>
    <t>М/15306/15306</t>
  </si>
  <si>
    <t>М/15330/15330</t>
  </si>
  <si>
    <t>М/15354/15354</t>
  </si>
  <si>
    <t>М/15378/15378</t>
  </si>
  <si>
    <t>М/15402/15402</t>
  </si>
  <si>
    <t>М/15426/15426</t>
  </si>
  <si>
    <t>М/15450/15450</t>
  </si>
  <si>
    <t>М/15474/15474</t>
  </si>
  <si>
    <t>М/15498/15498</t>
  </si>
  <si>
    <t>М/15522/15522</t>
  </si>
  <si>
    <t>М/15546/15546</t>
  </si>
  <si>
    <t>М/15570/15570</t>
  </si>
  <si>
    <t>2024, январь</t>
  </si>
  <si>
    <t xml:space="preserve">Часовой план-график работы и ТО ГПА  ДКС ГП ЮРНГМ на период с 01.11.2023 по 31.01.2024 г. (корректирующий) </t>
  </si>
  <si>
    <t>" 31 "</t>
  </si>
  <si>
    <t>октября</t>
  </si>
  <si>
    <t>М/66103/22381</t>
  </si>
  <si>
    <t>М/66127/22405</t>
  </si>
  <si>
    <t>М/66151/22429</t>
  </si>
  <si>
    <t>М/66175/22453</t>
  </si>
  <si>
    <t>М/66199/22477</t>
  </si>
  <si>
    <t>М/66223/22501</t>
  </si>
  <si>
    <t>М/66247/22525</t>
  </si>
  <si>
    <t>О/66263/22541</t>
  </si>
  <si>
    <t>П/66271/22549</t>
  </si>
  <si>
    <t>М/66295/22573</t>
  </si>
  <si>
    <t>М/66319/22597</t>
  </si>
  <si>
    <t>М/66343/22621</t>
  </si>
  <si>
    <t>М/66367/22645</t>
  </si>
  <si>
    <t>М/66391/22669</t>
  </si>
  <si>
    <t>М/66415/22693</t>
  </si>
  <si>
    <t>М/66439/22717</t>
  </si>
  <si>
    <t>М/66463/22741</t>
  </si>
  <si>
    <t>М/66487/22765</t>
  </si>
  <si>
    <t>М/66511/22789</t>
  </si>
  <si>
    <t>М/66535/22813</t>
  </si>
  <si>
    <t>М/66559/22837</t>
  </si>
  <si>
    <t>М/66583/22861</t>
  </si>
  <si>
    <t>М/66607/22885</t>
  </si>
  <si>
    <t>М/66631/22909</t>
  </si>
  <si>
    <t>М/66655/22933</t>
  </si>
  <si>
    <t>М/71025/56103</t>
  </si>
  <si>
    <t>М/71049/56127</t>
  </si>
  <si>
    <t>М/71073/56151</t>
  </si>
  <si>
    <t>М/71097/56175</t>
  </si>
  <si>
    <t>М/71121/56199</t>
  </si>
  <si>
    <t>М/71145/56223</t>
  </si>
  <si>
    <t>М/71169/56247</t>
  </si>
  <si>
    <t>М/71193/56271</t>
  </si>
  <si>
    <t>М/71217/56295</t>
  </si>
  <si>
    <t>М/71241/56319</t>
  </si>
  <si>
    <t>М/71265/56343</t>
  </si>
  <si>
    <t>М/71289/56367</t>
  </si>
  <si>
    <t>М/71313/56391</t>
  </si>
  <si>
    <t>М/71337/56415</t>
  </si>
  <si>
    <t>М/71361/56439</t>
  </si>
  <si>
    <t>М/71385/56463</t>
  </si>
  <si>
    <t>М/71409/56487</t>
  </si>
  <si>
    <t>М/71433/56511</t>
  </si>
  <si>
    <t>М/71457/56535</t>
  </si>
  <si>
    <t>М/71481/56559</t>
  </si>
  <si>
    <t>М/71505/56583</t>
  </si>
  <si>
    <t>М/71529/56607</t>
  </si>
  <si>
    <t>М/71553/56631</t>
  </si>
  <si>
    <t>М/71577/56655</t>
  </si>
  <si>
    <t>М/71601/56679</t>
  </si>
  <si>
    <t>М/71625/56703</t>
  </si>
  <si>
    <t>М/71649/56727</t>
  </si>
  <si>
    <t>М/71673/56751</t>
  </si>
  <si>
    <t>М/71697/56775</t>
  </si>
  <si>
    <t>М/71721/56799</t>
  </si>
  <si>
    <t>М/71745/56823</t>
  </si>
  <si>
    <t>М/64786/39684</t>
  </si>
  <si>
    <t>М/64810/39708</t>
  </si>
  <si>
    <t>М/64834/39732</t>
  </si>
  <si>
    <t>М/64858/39756</t>
  </si>
  <si>
    <t>М/64882/39780</t>
  </si>
  <si>
    <t>М/64906/39804</t>
  </si>
  <si>
    <t>М/64930/39828</t>
  </si>
  <si>
    <t>М/64954/39852</t>
  </si>
  <si>
    <t>М/64978/39876</t>
  </si>
  <si>
    <t>М/65002/39900</t>
  </si>
  <si>
    <t>М/65026/39924</t>
  </si>
  <si>
    <t>М/65050/39948</t>
  </si>
  <si>
    <t>М/65074/39972</t>
  </si>
  <si>
    <t>М/65098/39996</t>
  </si>
  <si>
    <t>О/65114/40012</t>
  </si>
  <si>
    <t>ТО1/65114/40012</t>
  </si>
  <si>
    <t>П/65122/40020</t>
  </si>
  <si>
    <t>М/65146/40044</t>
  </si>
  <si>
    <t>М/65170/40068</t>
  </si>
  <si>
    <t>М/65194/40092</t>
  </si>
  <si>
    <t>М/65218/40116</t>
  </si>
  <si>
    <t>М/65242/40140</t>
  </si>
  <si>
    <t>М/65266/40164</t>
  </si>
  <si>
    <t>М/65290/40188</t>
  </si>
  <si>
    <t>М/65314/40212</t>
  </si>
  <si>
    <t>М/65338/40236</t>
  </si>
  <si>
    <t>Р/73382/45082</t>
  </si>
  <si>
    <t>П/73390/45090</t>
  </si>
  <si>
    <t>М/73414/45114</t>
  </si>
  <si>
    <t>М/73438/45138</t>
  </si>
  <si>
    <t>М/73462/45162</t>
  </si>
  <si>
    <t>М/73486/45186</t>
  </si>
  <si>
    <t>М/73510/45210</t>
  </si>
  <si>
    <t>М/73534/45234</t>
  </si>
  <si>
    <t>М/73558/45258</t>
  </si>
  <si>
    <t>М/73582/45282</t>
  </si>
  <si>
    <t>М/73606/45306</t>
  </si>
  <si>
    <t>М/73630/45330</t>
  </si>
  <si>
    <t>М/73654/45354</t>
  </si>
  <si>
    <t>М/73678/45378</t>
  </si>
  <si>
    <t>М/73702/45402</t>
  </si>
  <si>
    <t>М/73726/45426</t>
  </si>
  <si>
    <t>М/73750/45450</t>
  </si>
  <si>
    <t>М/73774/45474</t>
  </si>
  <si>
    <t>М/73798/45498</t>
  </si>
  <si>
    <t>М/73822/45522</t>
  </si>
  <si>
    <t>М/73846/45546</t>
  </si>
  <si>
    <t>М/73870/45570</t>
  </si>
  <si>
    <t>М/73894/45594</t>
  </si>
  <si>
    <t>М/73918/45618</t>
  </si>
  <si>
    <t>М/43053/44774</t>
  </si>
  <si>
    <t>М/43077/44798</t>
  </si>
  <si>
    <t>М/43101/44822</t>
  </si>
  <si>
    <t>М/43125/44846</t>
  </si>
  <si>
    <t>М/43149/44870</t>
  </si>
  <si>
    <t>М/43173/44894</t>
  </si>
  <si>
    <t>М/43197/44918</t>
  </si>
  <si>
    <t>М/43221/44942</t>
  </si>
  <si>
    <t>М/43245/44966</t>
  </si>
  <si>
    <t>М/43269/44990</t>
  </si>
  <si>
    <t>М/43293/45014</t>
  </si>
  <si>
    <t>М/43317/45038</t>
  </si>
  <si>
    <t>М/43341/45062</t>
  </si>
  <si>
    <t>М/43365/45086</t>
  </si>
  <si>
    <t>М/43389/45110</t>
  </si>
  <si>
    <t>М/43413/45134</t>
  </si>
  <si>
    <t>М/43437/45158</t>
  </si>
  <si>
    <t>М/43461/45182</t>
  </si>
  <si>
    <t>М/43485/45206</t>
  </si>
  <si>
    <t>М/43509/45230</t>
  </si>
  <si>
    <t>М/43533/45254</t>
  </si>
  <si>
    <t>М/43557/45278</t>
  </si>
  <si>
    <t>М/43581/45302</t>
  </si>
  <si>
    <t>М/43605/45326</t>
  </si>
  <si>
    <t>М/43629/45350</t>
  </si>
  <si>
    <t>М/43653/45374</t>
  </si>
  <si>
    <t>М/43677/45398</t>
  </si>
  <si>
    <t>М/43701/45422</t>
  </si>
  <si>
    <t>М/43725/45446</t>
  </si>
  <si>
    <t>М/43749/45470</t>
  </si>
  <si>
    <t>М/43773/45494</t>
  </si>
  <si>
    <t>М/51243/26261</t>
  </si>
  <si>
    <t>М/51267/26285</t>
  </si>
  <si>
    <t>М/51291/26309</t>
  </si>
  <si>
    <t>М/51315/26333</t>
  </si>
  <si>
    <t>М/51339/26357</t>
  </si>
  <si>
    <t>М/51363/26381</t>
  </si>
  <si>
    <t>М/51387/26405</t>
  </si>
  <si>
    <t>М/51411/26429</t>
  </si>
  <si>
    <t>М/51435/26453</t>
  </si>
  <si>
    <t>М/51459/26477</t>
  </si>
  <si>
    <t>М/51483/26501</t>
  </si>
  <si>
    <t>М/51507/26525</t>
  </si>
  <si>
    <t>М/51531/26549</t>
  </si>
  <si>
    <t>М/51555/26573</t>
  </si>
  <si>
    <t>М/51579/26597</t>
  </si>
  <si>
    <t>М/51603/26621</t>
  </si>
  <si>
    <t>М/51627/26645</t>
  </si>
  <si>
    <t>М/51651/26669</t>
  </si>
  <si>
    <t>М/51675/26693</t>
  </si>
  <si>
    <t>М/51699/26717</t>
  </si>
  <si>
    <t>М/51723/26741</t>
  </si>
  <si>
    <t>М/51747/26765</t>
  </si>
  <si>
    <t>М/51771/26789</t>
  </si>
  <si>
    <t>М/51795/26813</t>
  </si>
  <si>
    <t>М/51819/26837</t>
  </si>
  <si>
    <t>М/51843/26861</t>
  </si>
  <si>
    <t>М/51867/26885</t>
  </si>
  <si>
    <t>М/51891/26909</t>
  </si>
  <si>
    <t>М/51915/26933</t>
  </si>
  <si>
    <t>М/51939/26957</t>
  </si>
  <si>
    <t>М/51963/26981</t>
  </si>
  <si>
    <t>Р/39501/18986</t>
  </si>
  <si>
    <t>М/37834/62383</t>
  </si>
  <si>
    <t>М/37858/62407</t>
  </si>
  <si>
    <t>М/37882/62431</t>
  </si>
  <si>
    <t>М/37906/62455</t>
  </si>
  <si>
    <t>М/37930/62479</t>
  </si>
  <si>
    <t>М/37954/62503</t>
  </si>
  <si>
    <t>М/37978/62527</t>
  </si>
  <si>
    <t>М/38002/62551</t>
  </si>
  <si>
    <t>М/38026/62575</t>
  </si>
  <si>
    <t>М/38050/62599</t>
  </si>
  <si>
    <t>М/38074/62623</t>
  </si>
  <si>
    <t>М/38098/62647</t>
  </si>
  <si>
    <t>М/38122/62671</t>
  </si>
  <si>
    <t>М/38146/62695</t>
  </si>
  <si>
    <t>М/38170/62719</t>
  </si>
  <si>
    <t>М/38194/62743</t>
  </si>
  <si>
    <t>М/38218/62767</t>
  </si>
  <si>
    <t>М/38242/62791</t>
  </si>
  <si>
    <t>М/38266/62815</t>
  </si>
  <si>
    <t>М/38290/62839</t>
  </si>
  <si>
    <t>М/38314/62863</t>
  </si>
  <si>
    <t>М/38338/62887</t>
  </si>
  <si>
    <t>М/38362/62911</t>
  </si>
  <si>
    <t>М/38386/62935</t>
  </si>
  <si>
    <t>М/38410/62959</t>
  </si>
  <si>
    <t>М/38434/62983</t>
  </si>
  <si>
    <t>М/38458/63007</t>
  </si>
  <si>
    <t>М/38482/63031</t>
  </si>
  <si>
    <t>М/38506/63055</t>
  </si>
  <si>
    <t>М/38530/63079</t>
  </si>
  <si>
    <t>М/38554/63103</t>
  </si>
  <si>
    <t>М/14307/14307</t>
  </si>
  <si>
    <t>М/14331/14331</t>
  </si>
  <si>
    <t>М/14355/14355</t>
  </si>
  <si>
    <t>М/14379/14379</t>
  </si>
  <si>
    <t>М/14403/14403</t>
  </si>
  <si>
    <t>М/14427/14427</t>
  </si>
  <si>
    <t>М/14451/14451</t>
  </si>
  <si>
    <t>М/14475/14475</t>
  </si>
  <si>
    <t>М/14499/14499</t>
  </si>
  <si>
    <t>М/14523/14523</t>
  </si>
  <si>
    <t>М/14547/14547</t>
  </si>
  <si>
    <t>М/14571/14571</t>
  </si>
  <si>
    <t>М/14595/14595</t>
  </si>
  <si>
    <t>М/14619/14619</t>
  </si>
  <si>
    <t>М/14643/14643</t>
  </si>
  <si>
    <t>М/14667/14667</t>
  </si>
  <si>
    <t>М/14691/14691</t>
  </si>
  <si>
    <t>М/14715/14715</t>
  </si>
  <si>
    <t>М/14739/14739</t>
  </si>
  <si>
    <t>М/14763/14763</t>
  </si>
  <si>
    <t>М/14787/14787</t>
  </si>
  <si>
    <t>О/14803/14803</t>
  </si>
  <si>
    <t>Р/14803/14803</t>
  </si>
  <si>
    <t>ТО2/13578/13578</t>
  </si>
  <si>
    <t>П/13586/13586</t>
  </si>
  <si>
    <t>М/12594/12594</t>
  </si>
  <si>
    <t>М/12618/12618</t>
  </si>
  <si>
    <t>М/12642/12642</t>
  </si>
  <si>
    <t>М/12666/12666</t>
  </si>
  <si>
    <t>М/12690/12690</t>
  </si>
  <si>
    <t>М/12714/12714</t>
  </si>
  <si>
    <t>М/12738/12738</t>
  </si>
  <si>
    <t>М/12762/12762</t>
  </si>
  <si>
    <t>О/12778/12778</t>
  </si>
  <si>
    <t>Р/12778/12778</t>
  </si>
  <si>
    <t>Р/9570/34570</t>
  </si>
  <si>
    <t>Р/9605/30120</t>
  </si>
  <si>
    <t>П/9613/30128</t>
  </si>
  <si>
    <t>М/9637/30152</t>
  </si>
  <si>
    <t>М/9661/30176</t>
  </si>
  <si>
    <t>М/9685/30200</t>
  </si>
  <si>
    <t>М/9709/30224</t>
  </si>
  <si>
    <t>М/9733/30248</t>
  </si>
  <si>
    <t>М/9757/30272</t>
  </si>
  <si>
    <t>М/9781/30296</t>
  </si>
  <si>
    <t>М/9805/30320</t>
  </si>
  <si>
    <t>М/9829/30344</t>
  </si>
  <si>
    <t>М/9853/30368</t>
  </si>
  <si>
    <t>М/9877/30392</t>
  </si>
  <si>
    <t>М/9901/30416</t>
  </si>
  <si>
    <t>М/9925/30440</t>
  </si>
  <si>
    <t>М/9949/30464</t>
  </si>
  <si>
    <t>М/9973/30488</t>
  </si>
  <si>
    <t>М/9997/30512</t>
  </si>
  <si>
    <t>М/10021/30536</t>
  </si>
  <si>
    <t>М/10045/30560</t>
  </si>
  <si>
    <t>М/10069/30584</t>
  </si>
  <si>
    <t>М/10093/30608</t>
  </si>
  <si>
    <t>М/10117/30632</t>
  </si>
  <si>
    <t>М/10141/30656</t>
  </si>
  <si>
    <t>М/10165/30680</t>
  </si>
  <si>
    <t>М/10189/30704</t>
  </si>
  <si>
    <t>М/10213/30728</t>
  </si>
  <si>
    <t>М/10237/30752</t>
  </si>
  <si>
    <t>М/10261/30776</t>
  </si>
  <si>
    <t>М/10285/30800</t>
  </si>
  <si>
    <t>М/10309/30824</t>
  </si>
  <si>
    <t>М/10772/10772</t>
  </si>
  <si>
    <t>О/10788/10788</t>
  </si>
  <si>
    <t>Р/10788/10788</t>
  </si>
  <si>
    <t>М/66679/22957</t>
  </si>
  <si>
    <t>М/66703/22981</t>
  </si>
  <si>
    <t>М/66727/23005</t>
  </si>
  <si>
    <t>М/66751/23029</t>
  </si>
  <si>
    <t>М/66775/23053</t>
  </si>
  <si>
    <t>М/66799/23077</t>
  </si>
  <si>
    <t>М/66823/23101</t>
  </si>
  <si>
    <t>М/66847/23125</t>
  </si>
  <si>
    <t>М/66871/23149</t>
  </si>
  <si>
    <t>М/66895/23173</t>
  </si>
  <si>
    <t>М/66919/23197</t>
  </si>
  <si>
    <t>М/66943/23221</t>
  </si>
  <si>
    <t>М/66967/23245</t>
  </si>
  <si>
    <t>М/66991/23269</t>
  </si>
  <si>
    <t>М/67015/23293</t>
  </si>
  <si>
    <t>М/67039/23317</t>
  </si>
  <si>
    <t>М/67063/23341</t>
  </si>
  <si>
    <t>М/67087/23365</t>
  </si>
  <si>
    <t>М/67111/23389</t>
  </si>
  <si>
    <t>М/67135/23413</t>
  </si>
  <si>
    <t>М/67159/23437</t>
  </si>
  <si>
    <t>М/67183/23461</t>
  </si>
  <si>
    <t>М/67207/23485</t>
  </si>
  <si>
    <t>М/67231/23509</t>
  </si>
  <si>
    <t>М/67255/23533</t>
  </si>
  <si>
    <t>М/67279/23557</t>
  </si>
  <si>
    <t>М/67303/23581</t>
  </si>
  <si>
    <t>М/67327/23605</t>
  </si>
  <si>
    <t>М/67351/23629</t>
  </si>
  <si>
    <t>М/67375/23653</t>
  </si>
  <si>
    <t>М/71769/56847</t>
  </si>
  <si>
    <t>М/71793/56871</t>
  </si>
  <si>
    <t>М/71817/56895</t>
  </si>
  <si>
    <t>М/71841/56919</t>
  </si>
  <si>
    <t>М/71865/56943</t>
  </si>
  <si>
    <t>М/71889/56967</t>
  </si>
  <si>
    <t>М/71913/56991</t>
  </si>
  <si>
    <t>М/71937/57015</t>
  </si>
  <si>
    <t>М/71961/57039</t>
  </si>
  <si>
    <t>М/71985/57063</t>
  </si>
  <si>
    <t>М/72009/57087</t>
  </si>
  <si>
    <t>М/72033/57111</t>
  </si>
  <si>
    <t>М/72057/57135</t>
  </si>
  <si>
    <t>М/72081/57159</t>
  </si>
  <si>
    <t>М/72105/57183</t>
  </si>
  <si>
    <t>М/72129/57207</t>
  </si>
  <si>
    <t>М/72153/57231</t>
  </si>
  <si>
    <t>М/72177/57255</t>
  </si>
  <si>
    <t>М/72201/57279</t>
  </si>
  <si>
    <t>М/72225/57303</t>
  </si>
  <si>
    <t>М/72249/57327</t>
  </si>
  <si>
    <t>М/72273/57351</t>
  </si>
  <si>
    <t>М/72297/57375</t>
  </si>
  <si>
    <t>М/72321/57399</t>
  </si>
  <si>
    <t>М/72345/57423</t>
  </si>
  <si>
    <t>М/72369/57447</t>
  </si>
  <si>
    <t>М/72393/57471</t>
  </si>
  <si>
    <t>О/72409/57487</t>
  </si>
  <si>
    <t>ПМ/72409/57487</t>
  </si>
  <si>
    <t>М/72433/57511</t>
  </si>
  <si>
    <t>М/65362/40260</t>
  </si>
  <si>
    <t>М/65386/40284</t>
  </si>
  <si>
    <t>М/65410/40308</t>
  </si>
  <si>
    <t>М/65434/40332</t>
  </si>
  <si>
    <t>М/65458/40356</t>
  </si>
  <si>
    <t>М/65482/40380</t>
  </si>
  <si>
    <t>М/65506/40404</t>
  </si>
  <si>
    <t>М/65530/40428</t>
  </si>
  <si>
    <t>М/65554/40452</t>
  </si>
  <si>
    <t>М/65578/40476</t>
  </si>
  <si>
    <t>М/65602/40500</t>
  </si>
  <si>
    <t>М/65626/40524</t>
  </si>
  <si>
    <t>М/65650/40548</t>
  </si>
  <si>
    <t>М/65674/40572</t>
  </si>
  <si>
    <t>М/65698/40596</t>
  </si>
  <si>
    <t>М/65722/40620</t>
  </si>
  <si>
    <t>М/65746/40644</t>
  </si>
  <si>
    <t>М/65770/40668</t>
  </si>
  <si>
    <t>М/65794/40692</t>
  </si>
  <si>
    <t>М/65818/40716</t>
  </si>
  <si>
    <t>М/65842/40740</t>
  </si>
  <si>
    <t>М/65866/40764</t>
  </si>
  <si>
    <t>М/65890/40788</t>
  </si>
  <si>
    <t>М/65914/40812</t>
  </si>
  <si>
    <t>М/65938/40836</t>
  </si>
  <si>
    <t>М/65962/40860</t>
  </si>
  <si>
    <t>М/65986/40884</t>
  </si>
  <si>
    <t>М/66010/40908</t>
  </si>
  <si>
    <t>М/66034/40932</t>
  </si>
  <si>
    <t>М/66058/40956</t>
  </si>
  <si>
    <t>О/73934/45634</t>
  </si>
  <si>
    <t>Р/73934/45634</t>
  </si>
  <si>
    <t>П/73942/45642</t>
  </si>
  <si>
    <t>О/73958/45658</t>
  </si>
  <si>
    <t>Р/73958/45658</t>
  </si>
  <si>
    <t>П/73966/45666</t>
  </si>
  <si>
    <t>О/73982/45682</t>
  </si>
  <si>
    <t>Р/73982/45682</t>
  </si>
  <si>
    <t>М/43797/45518</t>
  </si>
  <si>
    <t>М/43821/45542</t>
  </si>
  <si>
    <t>О/43837/45558</t>
  </si>
  <si>
    <t>Р/43837/45558</t>
  </si>
  <si>
    <t>П/43845/45566</t>
  </si>
  <si>
    <t>М/43869/45590</t>
  </si>
  <si>
    <t>М/43893/45614</t>
  </si>
  <si>
    <t>М/43917/45638</t>
  </si>
  <si>
    <t>М/43941/45662</t>
  </si>
  <si>
    <t>М/43965/45686</t>
  </si>
  <si>
    <t>М/51987/27005</t>
  </si>
  <si>
    <t>О/52003/27021</t>
  </si>
  <si>
    <t>ПМ/52003/27021</t>
  </si>
  <si>
    <t>М/52027/27045</t>
  </si>
  <si>
    <t>М/52051/27069</t>
  </si>
  <si>
    <t>М/52075/27093</t>
  </si>
  <si>
    <t>М/52099/27117</t>
  </si>
  <si>
    <t>М/52123/27141</t>
  </si>
  <si>
    <t>М/52147/27165</t>
  </si>
  <si>
    <t>М/52171/27189</t>
  </si>
  <si>
    <t>М/52195/27213</t>
  </si>
  <si>
    <t>М/52219/27237</t>
  </si>
  <si>
    <t>М/52243/27261</t>
  </si>
  <si>
    <t>М/52267/27285</t>
  </si>
  <si>
    <t>М/52291/27309</t>
  </si>
  <si>
    <t>М/52315/27333</t>
  </si>
  <si>
    <t>М/52339/27357</t>
  </si>
  <si>
    <t>М/52363/27381</t>
  </si>
  <si>
    <t>М/52387/27405</t>
  </si>
  <si>
    <t>М/52411/27429</t>
  </si>
  <si>
    <t>М/52435/27453</t>
  </si>
  <si>
    <t>М/52459/27477</t>
  </si>
  <si>
    <t>М/52483/27501</t>
  </si>
  <si>
    <t>М/52507/27525</t>
  </si>
  <si>
    <t>М/52531/27549</t>
  </si>
  <si>
    <t>М/52555/27573</t>
  </si>
  <si>
    <t>М/52579/27597</t>
  </si>
  <si>
    <t>М/52603/27621</t>
  </si>
  <si>
    <t>М/52627/27645</t>
  </si>
  <si>
    <t>М/52651/27669</t>
  </si>
  <si>
    <t>П/39509/18994</t>
  </si>
  <si>
    <t>О/39525/19010</t>
  </si>
  <si>
    <t>Р/39525/19010</t>
  </si>
  <si>
    <t>М/38578/63127</t>
  </si>
  <si>
    <t>М/38602/63151</t>
  </si>
  <si>
    <t>М/38626/63175</t>
  </si>
  <si>
    <t>М/38650/63199</t>
  </si>
  <si>
    <t>М/38674/63223</t>
  </si>
  <si>
    <t>М/38698/63247</t>
  </si>
  <si>
    <t>М/38722/63271</t>
  </si>
  <si>
    <t>М/38746/63295</t>
  </si>
  <si>
    <t>М/38770/63319</t>
  </si>
  <si>
    <t>М/38794/63343</t>
  </si>
  <si>
    <t>М/38818/63367</t>
  </si>
  <si>
    <t>М/38842/63391</t>
  </si>
  <si>
    <t>М/38866/63415</t>
  </si>
  <si>
    <t>М/38890/63439</t>
  </si>
  <si>
    <t>М/38914/63463</t>
  </si>
  <si>
    <t>М/38938/63487</t>
  </si>
  <si>
    <t>О/38954/63503</t>
  </si>
  <si>
    <t>ПМ/38954/63503</t>
  </si>
  <si>
    <t>М/38978/63527</t>
  </si>
  <si>
    <t>М/39002/63551</t>
  </si>
  <si>
    <t>М/39026/63575</t>
  </si>
  <si>
    <t>М/39050/63599</t>
  </si>
  <si>
    <t>М/39074/63623</t>
  </si>
  <si>
    <t>М/39098/63647</t>
  </si>
  <si>
    <t>М/39122/63671</t>
  </si>
  <si>
    <t>М/39146/63695</t>
  </si>
  <si>
    <t>М/39170/63719</t>
  </si>
  <si>
    <t>М/39194/63743</t>
  </si>
  <si>
    <t>М/39218/63767</t>
  </si>
  <si>
    <t>М/39242/63791</t>
  </si>
  <si>
    <t>П/14811/14811</t>
  </si>
  <si>
    <t>М/14835/14835</t>
  </si>
  <si>
    <t>М/14859/14859</t>
  </si>
  <si>
    <t>М/14883/14883</t>
  </si>
  <si>
    <t>М/14907/14907</t>
  </si>
  <si>
    <t>М/14931/14931</t>
  </si>
  <si>
    <t>М/14955/14955</t>
  </si>
  <si>
    <t>М/14979/14979</t>
  </si>
  <si>
    <t>О/14995/14995</t>
  </si>
  <si>
    <t>ПМ/14995/14995</t>
  </si>
  <si>
    <t>М/15019/15019</t>
  </si>
  <si>
    <t>М/15043/15043</t>
  </si>
  <si>
    <t>М/15067/15067</t>
  </si>
  <si>
    <t>М/15091/15091</t>
  </si>
  <si>
    <t>М/15115/15115</t>
  </si>
  <si>
    <t>М/15139/15139</t>
  </si>
  <si>
    <t>М/15163/15163</t>
  </si>
  <si>
    <t>М/15187/15187</t>
  </si>
  <si>
    <t>М/15211/15211</t>
  </si>
  <si>
    <t>М/15235/15235</t>
  </si>
  <si>
    <t>М/15259/15259</t>
  </si>
  <si>
    <t>М/15283/15283</t>
  </si>
  <si>
    <t>М/15307/15307</t>
  </si>
  <si>
    <t>М/15331/15331</t>
  </si>
  <si>
    <t>М/15355/15355</t>
  </si>
  <si>
    <t>М/15379/15379</t>
  </si>
  <si>
    <t>М/15403/15403</t>
  </si>
  <si>
    <t>М/15427/15427</t>
  </si>
  <si>
    <t>М/15451/15451</t>
  </si>
  <si>
    <t>М/15475/15475</t>
  </si>
  <si>
    <t>П/9578/34578</t>
  </si>
  <si>
    <t>О/9594/34594</t>
  </si>
  <si>
    <t>Р/9594/34594</t>
  </si>
  <si>
    <t>М/10333/30848</t>
  </si>
  <si>
    <t>М/10357/30872</t>
  </si>
  <si>
    <t>М/10381/30896</t>
  </si>
  <si>
    <t>М/10405/30920</t>
  </si>
  <si>
    <t>М/10429/30944</t>
  </si>
  <si>
    <t>М/10453/30968</t>
  </si>
  <si>
    <t>М/10477/30992</t>
  </si>
  <si>
    <t>М/10501/31016</t>
  </si>
  <si>
    <t>М/10525/31040</t>
  </si>
  <si>
    <t>М/10549/31064</t>
  </si>
  <si>
    <t>О/10565/31080</t>
  </si>
  <si>
    <t>ПМ/10565/31080</t>
  </si>
  <si>
    <t>М/10589/31104</t>
  </si>
  <si>
    <t>М/10613/31128</t>
  </si>
  <si>
    <t>М/10637/31152</t>
  </si>
  <si>
    <t>М/10661/31176</t>
  </si>
  <si>
    <t>М/10685/31200</t>
  </si>
  <si>
    <t>М/10709/31224</t>
  </si>
  <si>
    <t>М/10733/31248</t>
  </si>
  <si>
    <t>М/10757/31272</t>
  </si>
  <si>
    <t>М/10781/31296</t>
  </si>
  <si>
    <t>М/10805/31320</t>
  </si>
  <si>
    <t>М/10829/31344</t>
  </si>
  <si>
    <t>М/10853/31368</t>
  </si>
  <si>
    <t>М/10877/31392</t>
  </si>
  <si>
    <t>М/10901/31416</t>
  </si>
  <si>
    <t>М/10925/31440</t>
  </si>
  <si>
    <t>М/10949/31464</t>
  </si>
  <si>
    <t>М/10973/31488</t>
  </si>
  <si>
    <t>М/10997/31512</t>
  </si>
  <si>
    <t>П/10796/10796</t>
  </si>
  <si>
    <t>М/10820/10820</t>
  </si>
  <si>
    <t>М/10844/10844</t>
  </si>
  <si>
    <t>М/10868/10868</t>
  </si>
  <si>
    <t>М/10892/10892</t>
  </si>
  <si>
    <t>М/10916/10916</t>
  </si>
  <si>
    <t>М/10940/10940</t>
  </si>
  <si>
    <t>М/10964/10964</t>
  </si>
  <si>
    <t>М/10988/10988</t>
  </si>
  <si>
    <t>М/11012/11012</t>
  </si>
  <si>
    <t>М/11036/11036</t>
  </si>
  <si>
    <t>М/11060/11060</t>
  </si>
  <si>
    <t>М/11084/11084</t>
  </si>
  <si>
    <t>М/11108/11108</t>
  </si>
  <si>
    <t>М/11132/11132</t>
  </si>
  <si>
    <t>М/11156/11156</t>
  </si>
  <si>
    <t>М/11180/11180</t>
  </si>
  <si>
    <t>М/11204/11204</t>
  </si>
  <si>
    <t>М/11228/11228</t>
  </si>
  <si>
    <t>М/11252/11252</t>
  </si>
  <si>
    <t>М/11276/11276</t>
  </si>
  <si>
    <t>М/11300/11300</t>
  </si>
  <si>
    <t>М/11324/11324</t>
  </si>
  <si>
    <t>О/11340/11340</t>
  </si>
  <si>
    <t>Р/11340/11340</t>
  </si>
  <si>
    <t>М/67399/23677</t>
  </si>
  <si>
    <t>М/67423/23701</t>
  </si>
  <si>
    <t>М/67447/23725</t>
  </si>
  <si>
    <t>М/67471/23749</t>
  </si>
  <si>
    <t>М/67495/23773</t>
  </si>
  <si>
    <t>М/67519/23797</t>
  </si>
  <si>
    <t>М/67543/23821</t>
  </si>
  <si>
    <t>М/67567/23845</t>
  </si>
  <si>
    <t>М/67591/23869</t>
  </si>
  <si>
    <t>М/67615/23893</t>
  </si>
  <si>
    <t>М/67639/23917</t>
  </si>
  <si>
    <t>М/67663/23941</t>
  </si>
  <si>
    <t>М/67687/23965</t>
  </si>
  <si>
    <t>М/67711/23989</t>
  </si>
  <si>
    <t>М/67735/24013</t>
  </si>
  <si>
    <t>О/67751/24029</t>
  </si>
  <si>
    <t>ПМ/67751/24029</t>
  </si>
  <si>
    <t>М/67775/24053</t>
  </si>
  <si>
    <t>М/67799/24077</t>
  </si>
  <si>
    <t>М/67823/24101</t>
  </si>
  <si>
    <t>М/67847/24125</t>
  </si>
  <si>
    <t>М/67871/24149</t>
  </si>
  <si>
    <t>М/67895/24173</t>
  </si>
  <si>
    <t>М/67919/24197</t>
  </si>
  <si>
    <t>М/67943/24221</t>
  </si>
  <si>
    <t>М/67967/24245</t>
  </si>
  <si>
    <t>М/67991/24269</t>
  </si>
  <si>
    <t>М/68015/24293</t>
  </si>
  <si>
    <t>М/68039/24317</t>
  </si>
  <si>
    <t>М/68063/24341</t>
  </si>
  <si>
    <t>М/68087/24365</t>
  </si>
  <si>
    <t>М/72457/57535</t>
  </si>
  <si>
    <t>М/72481/57559</t>
  </si>
  <si>
    <t>М/72505/57583</t>
  </si>
  <si>
    <t>М/72529/57607</t>
  </si>
  <si>
    <t>М/72553/57631</t>
  </si>
  <si>
    <t>М/72577/57655</t>
  </si>
  <si>
    <t>М/72601/57679</t>
  </si>
  <si>
    <t>М/72625/57703</t>
  </si>
  <si>
    <t>М/72649/57727</t>
  </si>
  <si>
    <t>М/72673/57751</t>
  </si>
  <si>
    <t>М/72697/57775</t>
  </si>
  <si>
    <t>М/72721/57799</t>
  </si>
  <si>
    <t>М/72745/57823</t>
  </si>
  <si>
    <t>М/72769/57847</t>
  </si>
  <si>
    <t>М/72793/57871</t>
  </si>
  <si>
    <t>М/72817/57895</t>
  </si>
  <si>
    <t>М/72841/57919</t>
  </si>
  <si>
    <t>М/72865/57943</t>
  </si>
  <si>
    <t>М/72889/57967</t>
  </si>
  <si>
    <t>М/72913/57991</t>
  </si>
  <si>
    <t>М/72937/58015</t>
  </si>
  <si>
    <t>М/72961/58039</t>
  </si>
  <si>
    <t>М/72985/58063</t>
  </si>
  <si>
    <t>М/73009/58087</t>
  </si>
  <si>
    <t>М/73033/58111</t>
  </si>
  <si>
    <t>М/73057/58135</t>
  </si>
  <si>
    <t>М/73081/58159</t>
  </si>
  <si>
    <t>М/73105/58183</t>
  </si>
  <si>
    <t>М/73129/58207</t>
  </si>
  <si>
    <t>М/73153/58231</t>
  </si>
  <si>
    <t>М/73177/58255</t>
  </si>
  <si>
    <t>М/66082/40980</t>
  </si>
  <si>
    <t>М/66106/41004</t>
  </si>
  <si>
    <t>М/66130/41028</t>
  </si>
  <si>
    <t>М/66154/41052</t>
  </si>
  <si>
    <t>М/66178/41076</t>
  </si>
  <si>
    <t>М/66202/41100</t>
  </si>
  <si>
    <t>М/66226/41124</t>
  </si>
  <si>
    <t>М/66250/41148</t>
  </si>
  <si>
    <t>М/66274/41172</t>
  </si>
  <si>
    <t>М/66298/41196</t>
  </si>
  <si>
    <t>М/66322/41220</t>
  </si>
  <si>
    <t>М/66346/41244</t>
  </si>
  <si>
    <t>М/66370/41268</t>
  </si>
  <si>
    <t>М/66394/41292</t>
  </si>
  <si>
    <t>М/66418/41316</t>
  </si>
  <si>
    <t>М/66442/41340</t>
  </si>
  <si>
    <t>М/66466/41364</t>
  </si>
  <si>
    <t>М/66490/41388</t>
  </si>
  <si>
    <t>М/66514/41412</t>
  </si>
  <si>
    <t>М/66538/41436</t>
  </si>
  <si>
    <t>М/66562/41460</t>
  </si>
  <si>
    <t>М/66586/41484</t>
  </si>
  <si>
    <t>М/66610/41508</t>
  </si>
  <si>
    <t>О/66626/41524</t>
  </si>
  <si>
    <t>ПМ/66626/41524</t>
  </si>
  <si>
    <t>М/66650/41548</t>
  </si>
  <si>
    <t>М/66674/41572</t>
  </si>
  <si>
    <t>М/66698/41596</t>
  </si>
  <si>
    <t>М/66722/41620</t>
  </si>
  <si>
    <t>М/66746/41644</t>
  </si>
  <si>
    <t>М/66770/41668</t>
  </si>
  <si>
    <t>П/73990/45690</t>
  </si>
  <si>
    <t>О/74006/45706</t>
  </si>
  <si>
    <t>Р/74006/45706</t>
  </si>
  <si>
    <t>П/74014/45714</t>
  </si>
  <si>
    <t>О/74030/45730</t>
  </si>
  <si>
    <t>Р/74030/45730</t>
  </si>
  <si>
    <t>П/74038/45738</t>
  </si>
  <si>
    <t>О/74054/45754</t>
  </si>
  <si>
    <t>Р/74054/45754</t>
  </si>
  <si>
    <t>М/43989/45710</t>
  </si>
  <si>
    <t>М/44013/45734</t>
  </si>
  <si>
    <t>М/44037/45758</t>
  </si>
  <si>
    <t>М/44061/45782</t>
  </si>
  <si>
    <t>М/44085/45806</t>
  </si>
  <si>
    <t>М/44109/45830</t>
  </si>
  <si>
    <t>М/44133/45854</t>
  </si>
  <si>
    <t>М/44157/45878</t>
  </si>
  <si>
    <t>М/44181/45902</t>
  </si>
  <si>
    <t>М/44205/45926</t>
  </si>
  <si>
    <t>М/44229/45950</t>
  </si>
  <si>
    <t>М/44253/45974</t>
  </si>
  <si>
    <t>М/44277/45998</t>
  </si>
  <si>
    <t>М/44301/46022</t>
  </si>
  <si>
    <t>М/44325/46046</t>
  </si>
  <si>
    <t>М/44349/46070</t>
  </si>
  <si>
    <t>М/44373/46094</t>
  </si>
  <si>
    <t>М/44397/46118</t>
  </si>
  <si>
    <t>О/44413/46134</t>
  </si>
  <si>
    <t>ТО2/44413/46134</t>
  </si>
  <si>
    <t>П/44421/46142</t>
  </si>
  <si>
    <t>М/44445/46166</t>
  </si>
  <si>
    <t>М/44469/46190</t>
  </si>
  <si>
    <t>М/44493/46214</t>
  </si>
  <si>
    <t>М/52675/27693</t>
  </si>
  <si>
    <t>М/52699/27717</t>
  </si>
  <si>
    <t>М/52723/27741</t>
  </si>
  <si>
    <t>М/52747/27765</t>
  </si>
  <si>
    <t>М/52771/27789</t>
  </si>
  <si>
    <t>М/52795/27813</t>
  </si>
  <si>
    <t>М/52819/27837</t>
  </si>
  <si>
    <t>М/52843/27861</t>
  </si>
  <si>
    <t>М/52867/27885</t>
  </si>
  <si>
    <t>М/52891/27909</t>
  </si>
  <si>
    <t>М/52915/27933</t>
  </si>
  <si>
    <t>М/52939/27957</t>
  </si>
  <si>
    <t>М/52963/27981</t>
  </si>
  <si>
    <t>М/52987/28005</t>
  </si>
  <si>
    <t>М/53011/28029</t>
  </si>
  <si>
    <t>М/53035/28053</t>
  </si>
  <si>
    <t>М/53059/28077</t>
  </si>
  <si>
    <t>М/53083/28101</t>
  </si>
  <si>
    <t>М/53107/28125</t>
  </si>
  <si>
    <t>М/53131/28149</t>
  </si>
  <si>
    <t>М/53155/28173</t>
  </si>
  <si>
    <t>М/53179/28197</t>
  </si>
  <si>
    <t>М/53203/28221</t>
  </si>
  <si>
    <t>М/53227/28245</t>
  </si>
  <si>
    <t>М/53251/28269</t>
  </si>
  <si>
    <t>М/53275/28293</t>
  </si>
  <si>
    <t>М/53299/28317</t>
  </si>
  <si>
    <t>М/53323/28341</t>
  </si>
  <si>
    <t>М/53347/28365</t>
  </si>
  <si>
    <t>М/53371/28389</t>
  </si>
  <si>
    <t>М/53395/28413</t>
  </si>
  <si>
    <t>П/39533/19018</t>
  </si>
  <si>
    <t>М/39557/19042</t>
  </si>
  <si>
    <t>М/39581/19066</t>
  </si>
  <si>
    <t>М/39605/19090</t>
  </si>
  <si>
    <t>М/39629/19114</t>
  </si>
  <si>
    <t>М/39653/19138</t>
  </si>
  <si>
    <t>М/39677/19162</t>
  </si>
  <si>
    <t>М/39701/19186</t>
  </si>
  <si>
    <t>М/39725/19210</t>
  </si>
  <si>
    <t>М/39749/19234</t>
  </si>
  <si>
    <t>М/39773/19258</t>
  </si>
  <si>
    <t>М/39797/19282</t>
  </si>
  <si>
    <t>М/39821/19306</t>
  </si>
  <si>
    <t>М/39845/19330</t>
  </si>
  <si>
    <t>М/39869/19354</t>
  </si>
  <si>
    <t>М/39893/19378</t>
  </si>
  <si>
    <t>М/39917/19402</t>
  </si>
  <si>
    <t>М/39941/19426</t>
  </si>
  <si>
    <t>М/39965/19450</t>
  </si>
  <si>
    <t>М/39989/19474</t>
  </si>
  <si>
    <t>О/40005/19490</t>
  </si>
  <si>
    <t>ТО1/40005/19490</t>
  </si>
  <si>
    <t>М/39266/63815</t>
  </si>
  <si>
    <t>М/39290/63839</t>
  </si>
  <si>
    <t>М/39314/63863</t>
  </si>
  <si>
    <t>М/39338/63887</t>
  </si>
  <si>
    <t>М/39362/63911</t>
  </si>
  <si>
    <t>М/39386/63935</t>
  </si>
  <si>
    <t>М/39410/63959</t>
  </si>
  <si>
    <t>М/39434/63983</t>
  </si>
  <si>
    <t>М/39458/64007</t>
  </si>
  <si>
    <t>М/39482/64031</t>
  </si>
  <si>
    <t>М/39506/64055</t>
  </si>
  <si>
    <t>М/39530/64079</t>
  </si>
  <si>
    <t>М/39554/64103</t>
  </si>
  <si>
    <t>М/39578/64127</t>
  </si>
  <si>
    <t>М/39602/64151</t>
  </si>
  <si>
    <t>М/39626/64175</t>
  </si>
  <si>
    <t>М/39650/64199</t>
  </si>
  <si>
    <t>М/39674/64223</t>
  </si>
  <si>
    <t>М/39698/64247</t>
  </si>
  <si>
    <t>М/39722/64271</t>
  </si>
  <si>
    <t>М/39746/64295</t>
  </si>
  <si>
    <t>М/39770/64319</t>
  </si>
  <si>
    <t>М/39794/64343</t>
  </si>
  <si>
    <t>М/39818/64367</t>
  </si>
  <si>
    <t>М/39842/64391</t>
  </si>
  <si>
    <t>М/39866/64415</t>
  </si>
  <si>
    <t>М/39890/64439</t>
  </si>
  <si>
    <t>М/39914/64463</t>
  </si>
  <si>
    <t>М/39938/64487</t>
  </si>
  <si>
    <t>М/39962/64511</t>
  </si>
  <si>
    <t>М/39986/64535</t>
  </si>
  <si>
    <t>М/15499/15499</t>
  </si>
  <si>
    <t>М/15523/15523</t>
  </si>
  <si>
    <t>М/15547/15547</t>
  </si>
  <si>
    <t>М/15571/15571</t>
  </si>
  <si>
    <t>М/15595/15595</t>
  </si>
  <si>
    <t>М/15619/15619</t>
  </si>
  <si>
    <t>М/15643/15643</t>
  </si>
  <si>
    <t>М/15667/15667</t>
  </si>
  <si>
    <t>М/15691/15691</t>
  </si>
  <si>
    <t>М/15715/15715</t>
  </si>
  <si>
    <t>М/15739/15739</t>
  </si>
  <si>
    <t>М/15763/15763</t>
  </si>
  <si>
    <t>М/15787/15787</t>
  </si>
  <si>
    <t>М/15811/15811</t>
  </si>
  <si>
    <t>М/15835/15835</t>
  </si>
  <si>
    <t>М/15859/15859</t>
  </si>
  <si>
    <t>М/15883/15883</t>
  </si>
  <si>
    <t>М/15907/15907</t>
  </si>
  <si>
    <t>М/15931/15931</t>
  </si>
  <si>
    <t>М/15955/15955</t>
  </si>
  <si>
    <t>М/15979/15979</t>
  </si>
  <si>
    <t>М/16003/16003</t>
  </si>
  <si>
    <t>М/16027/16027</t>
  </si>
  <si>
    <t>М/16051/16051</t>
  </si>
  <si>
    <t>М/16075/16075</t>
  </si>
  <si>
    <t>М/16099/16099</t>
  </si>
  <si>
    <t>М/16123/16123</t>
  </si>
  <si>
    <t>М/16147/16147</t>
  </si>
  <si>
    <t>М/16171/16171</t>
  </si>
  <si>
    <t>М/16195/16195</t>
  </si>
  <si>
    <t>М/16219/16219</t>
  </si>
  <si>
    <t>О/14994/14994</t>
  </si>
  <si>
    <t>ПМ/14994/14994</t>
  </si>
  <si>
    <t>М/15018/15018</t>
  </si>
  <si>
    <t>М/15042/15042</t>
  </si>
  <si>
    <t>П/9602/34602</t>
  </si>
  <si>
    <t>М/9626/34626</t>
  </si>
  <si>
    <t>М/9650/34650</t>
  </si>
  <si>
    <t>М/9674/34674</t>
  </si>
  <si>
    <t>М/9698/34698</t>
  </si>
  <si>
    <t>М/9722/34722</t>
  </si>
  <si>
    <t>М/9746/34746</t>
  </si>
  <si>
    <t>М/9770/34770</t>
  </si>
  <si>
    <t>М/9794/34794</t>
  </si>
  <si>
    <t>М/9818/34818</t>
  </si>
  <si>
    <t>М/9842/34842</t>
  </si>
  <si>
    <t>М/9866/34866</t>
  </si>
  <si>
    <t>М/9890/34890</t>
  </si>
  <si>
    <t>М/11021/31536</t>
  </si>
  <si>
    <t>М/11045/31560</t>
  </si>
  <si>
    <t>М/11069/31584</t>
  </si>
  <si>
    <t>М/11093/31608</t>
  </si>
  <si>
    <t>М/11117/31632</t>
  </si>
  <si>
    <t>М/11141/31656</t>
  </si>
  <si>
    <t>М/11165/31680</t>
  </si>
  <si>
    <t>О/11181/31696</t>
  </si>
  <si>
    <t>Р/11181/31696</t>
  </si>
  <si>
    <t>А.И. Снигур</t>
  </si>
  <si>
    <t>С.Н. Завацкий</t>
  </si>
  <si>
    <t>ТО1/ДС/ГК/ТР/66263/22541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</si>
</sst>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;@"/>
    <numFmt numFmtId="165" formatCode="[$-419]mmmm\ yyyy;@"/>
    <numFmt numFmtId="166" formatCode="[$-F419]yyyy\,\ mmmm;@"/>
    <numFmt numFmtId="167" formatCode="dd"/>
    <numFmt numFmtId="168" formatCode="[$-419]mmmm;@"/>
    <numFmt numFmtId="169" formatCode="d/m;@"/>
    <numFmt numFmtId="170" formatCode="#,##0\ _₽"/>
    <numFmt numFmtId="171" formatCode="yyyy"/>
    <numFmt numFmtId="172" formatCode="[$-1C0000]mmmm\ yyyy;@"/>
  </numFmts>
  <fonts count="64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2"/>
      <color theme="3" tint="0.7999816888943144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u/>
      <sz val="10"/>
      <color theme="10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11"/>
      <color theme="3"/>
      <name val="Calibri"/>
      <family val="2"/>
      <charset val="204"/>
      <scheme val="minor"/>
    </font>
    <font>
      <b/>
      <sz val="12"/>
      <color theme="3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4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"/>
      <family val="2"/>
      <charset val="204"/>
    </font>
    <font>
      <b/>
      <sz val="14"/>
      <name val="Times New Roman"/>
      <family val="1"/>
      <charset val="204"/>
    </font>
    <font>
      <sz val="16"/>
      <name val="Calibri"/>
      <family val="2"/>
      <charset val="204"/>
      <scheme val="minor"/>
    </font>
    <font>
      <sz val="16"/>
      <color rgb="FFFF0000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  <font>
      <b/>
      <sz val="20"/>
      <name val="Times New Roman"/>
      <family val="1"/>
      <charset val="204"/>
    </font>
    <font>
      <sz val="14"/>
      <name val="Arial"/>
      <family val="2"/>
      <charset val="204"/>
    </font>
    <font>
      <sz val="14"/>
      <name val="Arial Cyr"/>
      <charset val="204"/>
    </font>
    <font>
      <sz val="12"/>
      <name val="Arial Cyr"/>
      <charset val="204"/>
    </font>
    <font>
      <b/>
      <sz val="24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4"/>
      <name val="Times New Roman"/>
      <family val="1"/>
      <charset val="204"/>
    </font>
    <font>
      <sz val="18"/>
      <name val="Times New Roman"/>
      <family val="1"/>
      <charset val="204"/>
    </font>
    <font>
      <b/>
      <sz val="18"/>
      <name val="Times New Roman"/>
      <family val="1"/>
      <charset val="204"/>
    </font>
    <font>
      <sz val="18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2"/>
      <color theme="3" tint="0.79998168889431442"/>
      <name val="Calibri"/>
      <family val="2"/>
      <charset val="20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5F087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A7E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4" fillId="0" borderId="0"/>
    <xf numFmtId="0" fontId="25" fillId="0" borderId="0" applyNumberFormat="0" applyFill="0" applyBorder="0" applyAlignment="0" applyProtection="0"/>
    <xf numFmtId="0" fontId="26" fillId="0" borderId="0"/>
    <xf numFmtId="0" fontId="27" fillId="0" borderId="0"/>
    <xf numFmtId="0" fontId="35" fillId="0" borderId="0" applyNumberFormat="0" applyFill="0" applyBorder="0" applyProtection="0"/>
  </cellStyleXfs>
  <cellXfs count="402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1" xfId="0" applyFont="1" applyBorder="1" applyAlignment="1">
      <alignment horizontal="centerContinuous"/>
    </xf>
    <xf numFmtId="0" fontId="0" fillId="0" borderId="5" xfId="0" applyBorder="1"/>
    <xf numFmtId="0" fontId="0" fillId="0" borderId="0" xfId="0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7" fillId="3" borderId="1" xfId="0" applyFont="1" applyFill="1" applyBorder="1" applyAlignment="1">
      <alignment horizontal="centerContinuous"/>
    </xf>
    <xf numFmtId="0" fontId="0" fillId="3" borderId="1" xfId="0" applyFill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14" fillId="0" borderId="0" xfId="0" applyNumberFormat="1" applyFont="1" applyAlignment="1" applyProtection="1">
      <alignment horizontal="center"/>
      <protection hidden="1"/>
    </xf>
    <xf numFmtId="1" fontId="15" fillId="0" borderId="0" xfId="0" applyNumberFormat="1" applyFont="1" applyAlignment="1" applyProtection="1">
      <alignment horizontal="center"/>
      <protection locked="0" hidden="1"/>
    </xf>
    <xf numFmtId="1" fontId="9" fillId="0" borderId="0" xfId="0" applyNumberFormat="1" applyFont="1" applyAlignment="1" applyProtection="1">
      <alignment horizontal="center"/>
      <protection locked="0" hidden="1"/>
    </xf>
    <xf numFmtId="3" fontId="14" fillId="7" borderId="0" xfId="0" applyNumberFormat="1" applyFont="1" applyFill="1" applyAlignment="1" applyProtection="1">
      <alignment horizontal="center"/>
      <protection hidden="1"/>
    </xf>
    <xf numFmtId="3" fontId="14" fillId="4" borderId="0" xfId="0" applyNumberFormat="1" applyFont="1" applyFill="1" applyAlignment="1" applyProtection="1">
      <alignment horizontal="center"/>
      <protection hidden="1"/>
    </xf>
    <xf numFmtId="0" fontId="14" fillId="7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top" wrapText="1"/>
      <protection locked="0" hidden="1"/>
    </xf>
    <xf numFmtId="0" fontId="14" fillId="8" borderId="0" xfId="0" applyFont="1" applyFill="1" applyAlignment="1" applyProtection="1">
      <alignment horizontal="center" vertical="top" wrapText="1"/>
      <protection locked="0" hidden="1"/>
    </xf>
    <xf numFmtId="0" fontId="14" fillId="6" borderId="0" xfId="0" applyFont="1" applyFill="1" applyAlignment="1" applyProtection="1">
      <alignment horizontal="center" vertical="top" wrapText="1"/>
      <protection locked="0" hidden="1"/>
    </xf>
    <xf numFmtId="0" fontId="7" fillId="10" borderId="1" xfId="0" applyFont="1" applyFill="1" applyBorder="1" applyAlignment="1">
      <alignment horizontal="centerContinuous"/>
    </xf>
    <xf numFmtId="0" fontId="0" fillId="10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 vertical="top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center"/>
    </xf>
    <xf numFmtId="0" fontId="0" fillId="9" borderId="0" xfId="0" applyFill="1" applyAlignment="1">
      <alignment horizontal="center"/>
    </xf>
    <xf numFmtId="3" fontId="0" fillId="9" borderId="0" xfId="0" applyNumberFormat="1" applyFill="1" applyAlignment="1">
      <alignment horizontal="center"/>
    </xf>
    <xf numFmtId="0" fontId="0" fillId="9" borderId="0" xfId="0" applyFill="1"/>
    <xf numFmtId="0" fontId="11" fillId="5" borderId="1" xfId="0" applyFont="1" applyFill="1" applyBorder="1" applyAlignment="1">
      <alignment horizontal="center"/>
    </xf>
    <xf numFmtId="0" fontId="0" fillId="12" borderId="0" xfId="0" applyFill="1"/>
    <xf numFmtId="0" fontId="16" fillId="0" borderId="1" xfId="0" applyFont="1" applyBorder="1" applyAlignment="1">
      <alignment horizontal="center" vertical="center" wrapText="1"/>
    </xf>
    <xf numFmtId="0" fontId="0" fillId="12" borderId="0" xfId="0" applyFill="1" applyAlignment="1">
      <alignment horizontal="center"/>
    </xf>
    <xf numFmtId="3" fontId="17" fillId="0" borderId="1" xfId="0" applyNumberFormat="1" applyFont="1" applyBorder="1" applyAlignment="1">
      <alignment horizontal="center" vertical="center"/>
    </xf>
    <xf numFmtId="3" fontId="18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3" fontId="0" fillId="12" borderId="0" xfId="0" applyNumberFormat="1" applyFill="1" applyAlignment="1">
      <alignment horizontal="center"/>
    </xf>
    <xf numFmtId="3" fontId="18" fillId="12" borderId="1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3" fontId="0" fillId="0" borderId="4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3" fontId="0" fillId="0" borderId="6" xfId="0" applyNumberForma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3" fontId="0" fillId="0" borderId="8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2" borderId="0" xfId="0" applyFill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2" borderId="7" xfId="0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11" borderId="9" xfId="0" applyFill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 vertical="center"/>
    </xf>
    <xf numFmtId="0" fontId="0" fillId="14" borderId="0" xfId="0" applyFill="1" applyAlignment="1">
      <alignment horizontal="left"/>
    </xf>
    <xf numFmtId="0" fontId="13" fillId="14" borderId="0" xfId="0" applyFont="1" applyFill="1"/>
    <xf numFmtId="0" fontId="21" fillId="14" borderId="0" xfId="0" applyFont="1" applyFill="1"/>
    <xf numFmtId="0" fontId="2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 wrapText="1"/>
    </xf>
    <xf numFmtId="0" fontId="6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top" wrapText="1"/>
      <protection locked="0"/>
    </xf>
    <xf numFmtId="3" fontId="4" fillId="0" borderId="0" xfId="0" applyNumberFormat="1" applyFont="1" applyAlignment="1" applyProtection="1">
      <alignment horizontal="center" vertical="center"/>
      <protection locked="0" hidden="1"/>
    </xf>
    <xf numFmtId="0" fontId="0" fillId="0" borderId="11" xfId="0" applyBorder="1" applyAlignment="1">
      <alignment horizontal="center" vertical="top" wrapText="1"/>
    </xf>
    <xf numFmtId="0" fontId="0" fillId="0" borderId="11" xfId="0" applyBorder="1" applyAlignment="1" applyProtection="1">
      <alignment horizontal="center" vertical="top" wrapText="1"/>
      <protection locked="0"/>
    </xf>
    <xf numFmtId="0" fontId="10" fillId="0" borderId="11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3" fontId="10" fillId="0" borderId="0" xfId="0" applyNumberFormat="1" applyFont="1" applyAlignment="1" applyProtection="1">
      <alignment horizontal="center" vertical="center"/>
      <protection locked="0" hidden="1"/>
    </xf>
    <xf numFmtId="0" fontId="10" fillId="0" borderId="0" xfId="0" applyFont="1" applyAlignment="1">
      <alignment horizontal="center" vertical="top" wrapText="1"/>
    </xf>
    <xf numFmtId="166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0" fontId="32" fillId="0" borderId="0" xfId="0" applyFont="1" applyAlignment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6" fillId="9" borderId="1" xfId="0" applyFont="1" applyFill="1" applyBorder="1" applyAlignment="1">
      <alignment horizontal="center" vertical="center" wrapText="1"/>
    </xf>
    <xf numFmtId="3" fontId="33" fillId="0" borderId="10" xfId="0" applyNumberFormat="1" applyFont="1" applyBorder="1" applyAlignment="1">
      <alignment horizontal="center" vertical="center"/>
    </xf>
    <xf numFmtId="3" fontId="33" fillId="0" borderId="1" xfId="0" applyNumberFormat="1" applyFont="1" applyBorder="1" applyAlignment="1">
      <alignment horizontal="center" vertical="center"/>
    </xf>
    <xf numFmtId="3" fontId="33" fillId="0" borderId="2" xfId="0" applyNumberFormat="1" applyFont="1" applyBorder="1" applyAlignment="1">
      <alignment horizontal="center" vertical="center"/>
    </xf>
    <xf numFmtId="3" fontId="33" fillId="0" borderId="12" xfId="0" applyNumberFormat="1" applyFont="1" applyBorder="1" applyAlignment="1">
      <alignment horizontal="center" vertical="center"/>
    </xf>
    <xf numFmtId="3" fontId="33" fillId="0" borderId="16" xfId="0" applyNumberFormat="1" applyFont="1" applyBorder="1" applyAlignment="1">
      <alignment horizontal="center" vertical="center"/>
    </xf>
    <xf numFmtId="3" fontId="33" fillId="0" borderId="15" xfId="0" applyNumberFormat="1" applyFont="1" applyBorder="1" applyAlignment="1">
      <alignment horizontal="center" vertical="center"/>
    </xf>
    <xf numFmtId="3" fontId="33" fillId="0" borderId="14" xfId="0" applyNumberFormat="1" applyFont="1" applyBorder="1" applyAlignment="1">
      <alignment horizontal="center" vertical="center"/>
    </xf>
    <xf numFmtId="3" fontId="33" fillId="0" borderId="13" xfId="0" applyNumberFormat="1" applyFont="1" applyBorder="1" applyAlignment="1">
      <alignment horizontal="center" vertical="center"/>
    </xf>
    <xf numFmtId="3" fontId="33" fillId="0" borderId="10" xfId="0" applyNumberFormat="1" applyFont="1" applyBorder="1" applyAlignment="1">
      <alignment horizontal="center" vertical="top" wrapText="1"/>
    </xf>
    <xf numFmtId="3" fontId="33" fillId="0" borderId="1" xfId="0" applyNumberFormat="1" applyFont="1" applyBorder="1" applyAlignment="1">
      <alignment horizontal="center" vertical="top" wrapText="1"/>
    </xf>
    <xf numFmtId="3" fontId="33" fillId="0" borderId="2" xfId="0" applyNumberFormat="1" applyFont="1" applyBorder="1" applyAlignment="1">
      <alignment horizontal="center" vertical="top" wrapText="1"/>
    </xf>
    <xf numFmtId="3" fontId="33" fillId="0" borderId="15" xfId="0" applyNumberFormat="1" applyFont="1" applyBorder="1" applyAlignment="1">
      <alignment horizontal="center" vertical="top" wrapText="1"/>
    </xf>
    <xf numFmtId="3" fontId="33" fillId="0" borderId="12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 wrapText="1"/>
    </xf>
    <xf numFmtId="1" fontId="17" fillId="9" borderId="0" xfId="0" applyNumberFormat="1" applyFont="1" applyFill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66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 vertical="center" wrapText="1"/>
    </xf>
    <xf numFmtId="167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left" vertical="center"/>
    </xf>
    <xf numFmtId="1" fontId="17" fillId="17" borderId="1" xfId="0" applyNumberFormat="1" applyFont="1" applyFill="1" applyBorder="1" applyAlignment="1">
      <alignment horizontal="center" vertical="center"/>
    </xf>
    <xf numFmtId="168" fontId="0" fillId="17" borderId="1" xfId="0" applyNumberForma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Continuous" vertical="center" wrapText="1"/>
    </xf>
    <xf numFmtId="0" fontId="24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 applyProtection="1">
      <alignment horizontal="centerContinuous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16" borderId="0" xfId="0" applyFont="1" applyFill="1" applyAlignment="1" applyProtection="1">
      <alignment horizontal="center" vertical="center"/>
      <protection locked="0"/>
    </xf>
    <xf numFmtId="1" fontId="0" fillId="17" borderId="1" xfId="0" applyNumberFormat="1" applyFill="1" applyBorder="1" applyAlignment="1">
      <alignment horizontal="center" vertical="center" wrapText="1"/>
    </xf>
    <xf numFmtId="170" fontId="0" fillId="17" borderId="1" xfId="0" applyNumberForma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170" fontId="0" fillId="17" borderId="1" xfId="0" applyNumberFormat="1" applyFill="1" applyBorder="1" applyAlignment="1">
      <alignment horizontal="center" vertical="center" wrapText="1"/>
    </xf>
    <xf numFmtId="170" fontId="0" fillId="6" borderId="1" xfId="0" applyNumberFormat="1" applyFill="1" applyBorder="1" applyAlignment="1">
      <alignment horizontal="center" vertical="center" wrapText="1"/>
    </xf>
    <xf numFmtId="170" fontId="0" fillId="6" borderId="1" xfId="0" applyNumberFormat="1" applyFill="1" applyBorder="1" applyAlignment="1">
      <alignment horizontal="center" vertical="center"/>
    </xf>
    <xf numFmtId="169" fontId="14" fillId="17" borderId="1" xfId="0" applyNumberFormat="1" applyFont="1" applyFill="1" applyBorder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169" fontId="14" fillId="11" borderId="0" xfId="0" applyNumberFormat="1" applyFont="1" applyFill="1" applyAlignment="1">
      <alignment horizontal="center" vertical="center"/>
    </xf>
    <xf numFmtId="1" fontId="0" fillId="16" borderId="1" xfId="0" applyNumberForma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14" fillId="0" borderId="11" xfId="0" applyFont="1" applyBorder="1" applyAlignment="1" applyProtection="1">
      <alignment horizontal="center" vertical="top" wrapText="1"/>
      <protection locked="0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 wrapText="1"/>
    </xf>
    <xf numFmtId="3" fontId="28" fillId="0" borderId="0" xfId="0" applyNumberFormat="1" applyFont="1" applyAlignment="1">
      <alignment horizontal="center" vertical="center" wrapText="1"/>
    </xf>
    <xf numFmtId="165" fontId="17" fillId="17" borderId="1" xfId="0" applyNumberFormat="1" applyFont="1" applyFill="1" applyBorder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14" fontId="0" fillId="16" borderId="0" xfId="0" applyNumberFormat="1" applyFill="1" applyAlignment="1">
      <alignment horizontal="center" vertical="center"/>
    </xf>
    <xf numFmtId="3" fontId="33" fillId="0" borderId="0" xfId="0" applyNumberFormat="1" applyFont="1" applyAlignment="1">
      <alignment horizontal="center" vertical="top" wrapText="1"/>
    </xf>
    <xf numFmtId="0" fontId="17" fillId="0" borderId="0" xfId="0" applyFont="1"/>
    <xf numFmtId="0" fontId="17" fillId="0" borderId="1" xfId="0" applyFont="1" applyBorder="1"/>
    <xf numFmtId="164" fontId="17" fillId="0" borderId="1" xfId="0" applyNumberFormat="1" applyFont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71" fontId="13" fillId="3" borderId="0" xfId="0" applyNumberFormat="1" applyFont="1" applyFill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center" vertical="center" wrapText="1"/>
    </xf>
    <xf numFmtId="171" fontId="13" fillId="3" borderId="0" xfId="0" applyNumberFormat="1" applyFont="1" applyFill="1" applyAlignment="1">
      <alignment horizontal="left" vertical="center"/>
    </xf>
    <xf numFmtId="0" fontId="13" fillId="3" borderId="0" xfId="0" applyFont="1" applyFill="1" applyAlignment="1">
      <alignment horizontal="center" vertical="center" wrapText="1"/>
    </xf>
    <xf numFmtId="0" fontId="36" fillId="3" borderId="0" xfId="0" applyFont="1" applyFill="1" applyAlignment="1">
      <alignment horizontal="center" vertical="center" wrapText="1"/>
    </xf>
    <xf numFmtId="0" fontId="0" fillId="3" borderId="0" xfId="0" applyFill="1" applyAlignment="1" applyProtection="1">
      <alignment horizontal="center" vertical="center" wrapText="1"/>
      <protection locked="0"/>
    </xf>
    <xf numFmtId="0" fontId="13" fillId="3" borderId="0" xfId="0" applyFont="1" applyFill="1" applyAlignment="1" applyProtection="1">
      <alignment horizontal="center" vertical="center" wrapText="1"/>
      <protection locked="0"/>
    </xf>
    <xf numFmtId="3" fontId="37" fillId="3" borderId="0" xfId="0" applyNumberFormat="1" applyFont="1" applyFill="1" applyAlignment="1">
      <alignment horizontal="center" vertical="center" wrapText="1"/>
    </xf>
    <xf numFmtId="171" fontId="13" fillId="3" borderId="0" xfId="0" applyNumberFormat="1" applyFont="1" applyFill="1" applyAlignment="1">
      <alignment horizontal="center" vertical="center" wrapText="1"/>
    </xf>
    <xf numFmtId="0" fontId="0" fillId="0" borderId="0" xfId="0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centerContinuous" vertical="center" wrapText="1"/>
    </xf>
    <xf numFmtId="0" fontId="6" fillId="0" borderId="0" xfId="0" applyFont="1" applyAlignment="1">
      <alignment horizontal="left" vertical="center" wrapText="1"/>
    </xf>
    <xf numFmtId="0" fontId="29" fillId="15" borderId="1" xfId="0" applyFont="1" applyFill="1" applyBorder="1" applyAlignment="1" applyProtection="1">
      <alignment horizontal="centerContinuous" vertical="center" wrapText="1"/>
      <protection locked="0"/>
    </xf>
    <xf numFmtId="0" fontId="29" fillId="15" borderId="1" xfId="0" applyFont="1" applyFill="1" applyBorder="1" applyAlignment="1" applyProtection="1">
      <alignment horizontal="center" vertical="center" wrapText="1"/>
      <protection locked="0"/>
    </xf>
    <xf numFmtId="3" fontId="34" fillId="3" borderId="1" xfId="0" applyNumberFormat="1" applyFont="1" applyFill="1" applyBorder="1" applyAlignment="1">
      <alignment horizontal="centerContinuous" vertical="center" wrapText="1"/>
    </xf>
    <xf numFmtId="3" fontId="34" fillId="3" borderId="2" xfId="0" applyNumberFormat="1" applyFont="1" applyFill="1" applyBorder="1" applyAlignment="1">
      <alignment horizontal="centerContinuous" vertical="center" wrapText="1"/>
    </xf>
    <xf numFmtId="3" fontId="34" fillId="3" borderId="1" xfId="0" applyNumberFormat="1" applyFont="1" applyFill="1" applyBorder="1" applyAlignment="1">
      <alignment horizontal="center" vertical="center" wrapText="1"/>
    </xf>
    <xf numFmtId="3" fontId="34" fillId="3" borderId="2" xfId="0" applyNumberFormat="1" applyFont="1" applyFill="1" applyBorder="1" applyAlignment="1">
      <alignment horizontal="center" vertical="center" wrapText="1"/>
    </xf>
    <xf numFmtId="3" fontId="13" fillId="15" borderId="1" xfId="0" applyNumberFormat="1" applyFont="1" applyFill="1" applyBorder="1" applyAlignment="1" applyProtection="1">
      <alignment horizontal="center" vertical="center" wrapText="1"/>
      <protection locked="0"/>
    </xf>
    <xf numFmtId="14" fontId="0" fillId="18" borderId="0" xfId="0" applyNumberFormat="1" applyFill="1" applyAlignment="1" applyProtection="1">
      <alignment horizontal="center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10" fillId="18" borderId="7" xfId="0" applyFont="1" applyFill="1" applyBorder="1" applyAlignment="1">
      <alignment horizontal="center" vertical="center" wrapText="1"/>
    </xf>
    <xf numFmtId="0" fontId="0" fillId="18" borderId="11" xfId="0" applyFill="1" applyBorder="1" applyAlignment="1" applyProtection="1">
      <alignment horizontal="center" vertical="center" wrapText="1"/>
      <protection locked="0"/>
    </xf>
    <xf numFmtId="0" fontId="10" fillId="18" borderId="11" xfId="0" applyFont="1" applyFill="1" applyBorder="1" applyAlignment="1" applyProtection="1">
      <alignment horizontal="center" vertical="center" wrapText="1"/>
      <protection locked="0"/>
    </xf>
    <xf numFmtId="3" fontId="33" fillId="18" borderId="10" xfId="0" applyNumberFormat="1" applyFont="1" applyFill="1" applyBorder="1" applyAlignment="1">
      <alignment horizontal="center" vertical="center"/>
    </xf>
    <xf numFmtId="3" fontId="33" fillId="18" borderId="1" xfId="0" applyNumberFormat="1" applyFont="1" applyFill="1" applyBorder="1" applyAlignment="1">
      <alignment horizontal="center" vertical="center"/>
    </xf>
    <xf numFmtId="3" fontId="33" fillId="18" borderId="2" xfId="0" applyNumberFormat="1" applyFont="1" applyFill="1" applyBorder="1" applyAlignment="1">
      <alignment horizontal="center" vertical="center"/>
    </xf>
    <xf numFmtId="3" fontId="33" fillId="18" borderId="12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19" borderId="1" xfId="0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8" borderId="1" xfId="0" applyFill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top" wrapText="1"/>
    </xf>
    <xf numFmtId="0" fontId="6" fillId="15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/>
    </xf>
    <xf numFmtId="14" fontId="14" fillId="0" borderId="1" xfId="0" applyNumberFormat="1" applyFont="1" applyBorder="1" applyAlignment="1">
      <alignment horizontal="center" vertical="center" wrapText="1"/>
    </xf>
    <xf numFmtId="167" fontId="14" fillId="0" borderId="1" xfId="0" applyNumberFormat="1" applyFont="1" applyBorder="1"/>
    <xf numFmtId="171" fontId="14" fillId="0" borderId="1" xfId="0" applyNumberFormat="1" applyFont="1" applyBorder="1" applyAlignment="1">
      <alignment horizontal="center" vertical="center" wrapText="1"/>
    </xf>
    <xf numFmtId="167" fontId="14" fillId="0" borderId="0" xfId="0" applyNumberFormat="1" applyFont="1"/>
    <xf numFmtId="3" fontId="14" fillId="0" borderId="1" xfId="0" applyNumberFormat="1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 wrapText="1"/>
    </xf>
    <xf numFmtId="3" fontId="30" fillId="0" borderId="1" xfId="0" applyNumberFormat="1" applyFont="1" applyBorder="1" applyAlignment="1">
      <alignment horizontal="center" vertical="center" wrapText="1"/>
    </xf>
    <xf numFmtId="3" fontId="14" fillId="0" borderId="0" xfId="0" applyNumberFormat="1" applyFont="1"/>
    <xf numFmtId="0" fontId="14" fillId="0" borderId="0" xfId="0" applyFont="1"/>
    <xf numFmtId="168" fontId="6" fillId="0" borderId="1" xfId="0" applyNumberFormat="1" applyFont="1" applyBorder="1" applyAlignment="1">
      <alignment horizontal="center" vertical="center" wrapText="1"/>
    </xf>
    <xf numFmtId="168" fontId="6" fillId="0" borderId="1" xfId="0" applyNumberFormat="1" applyFont="1" applyBorder="1" applyAlignment="1">
      <alignment horizontal="centerContinuous" vertical="center"/>
    </xf>
    <xf numFmtId="168" fontId="6" fillId="0" borderId="1" xfId="0" applyNumberFormat="1" applyFont="1" applyBorder="1" applyAlignment="1">
      <alignment vertical="center"/>
    </xf>
    <xf numFmtId="168" fontId="6" fillId="0" borderId="0" xfId="0" applyNumberFormat="1" applyFont="1" applyAlignment="1">
      <alignment vertical="center"/>
    </xf>
    <xf numFmtId="0" fontId="0" fillId="25" borderId="6" xfId="0" applyFill="1" applyBorder="1" applyAlignment="1">
      <alignment horizontal="left" vertical="center"/>
    </xf>
    <xf numFmtId="0" fontId="0" fillId="25" borderId="0" xfId="0" applyFill="1" applyAlignment="1">
      <alignment horizontal="left" vertical="center"/>
    </xf>
    <xf numFmtId="0" fontId="0" fillId="25" borderId="0" xfId="0" applyFill="1" applyAlignment="1">
      <alignment horizontal="left"/>
    </xf>
    <xf numFmtId="172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2" fontId="0" fillId="9" borderId="2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3" fontId="22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3" fontId="20" fillId="0" borderId="1" xfId="0" applyNumberFormat="1" applyFont="1" applyBorder="1" applyAlignment="1">
      <alignment horizontal="center" vertical="center"/>
    </xf>
    <xf numFmtId="3" fontId="20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14" fontId="38" fillId="0" borderId="0" xfId="0" applyNumberFormat="1" applyFont="1" applyAlignment="1" applyProtection="1">
      <alignment horizontal="center" vertical="top" wrapText="1"/>
      <protection locked="0"/>
    </xf>
    <xf numFmtId="0" fontId="38" fillId="0" borderId="0" xfId="0" applyFont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3" fontId="38" fillId="0" borderId="0" xfId="0" applyNumberFormat="1" applyFont="1" applyAlignment="1" applyProtection="1">
      <alignment horizontal="center" vertical="center"/>
      <protection locked="0" hidden="1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3" fontId="38" fillId="0" borderId="10" xfId="0" applyNumberFormat="1" applyFont="1" applyBorder="1" applyAlignment="1">
      <alignment horizontal="center" vertical="center"/>
    </xf>
    <xf numFmtId="3" fontId="38" fillId="0" borderId="1" xfId="0" applyNumberFormat="1" applyFont="1" applyBorder="1" applyAlignment="1">
      <alignment horizontal="center" vertical="center"/>
    </xf>
    <xf numFmtId="3" fontId="38" fillId="0" borderId="2" xfId="0" applyNumberFormat="1" applyFont="1" applyBorder="1" applyAlignment="1">
      <alignment horizontal="center" vertical="center"/>
    </xf>
    <xf numFmtId="3" fontId="38" fillId="0" borderId="12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top" wrapText="1"/>
    </xf>
    <xf numFmtId="14" fontId="0" fillId="0" borderId="0" xfId="0" applyNumberFormat="1"/>
    <xf numFmtId="3" fontId="28" fillId="0" borderId="0" xfId="0" applyNumberFormat="1" applyFont="1" applyAlignment="1" applyProtection="1">
      <alignment horizontal="center" vertical="center"/>
      <protection locked="0" hidden="1"/>
    </xf>
    <xf numFmtId="0" fontId="17" fillId="0" borderId="19" xfId="0" applyFont="1" applyBorder="1" applyAlignment="1">
      <alignment horizontal="center" vertical="center"/>
    </xf>
    <xf numFmtId="3" fontId="22" fillId="0" borderId="18" xfId="0" applyNumberFormat="1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3" fontId="6" fillId="0" borderId="18" xfId="0" applyNumberFormat="1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3" fontId="24" fillId="0" borderId="18" xfId="0" applyNumberFormat="1" applyFont="1" applyBorder="1" applyAlignment="1">
      <alignment horizontal="center" vertical="center"/>
    </xf>
    <xf numFmtId="3" fontId="24" fillId="0" borderId="18" xfId="0" applyNumberFormat="1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3" fontId="10" fillId="16" borderId="0" xfId="0" applyNumberFormat="1" applyFont="1" applyFill="1" applyAlignment="1" applyProtection="1">
      <alignment horizontal="center" vertical="center"/>
      <protection locked="0" hidden="1"/>
    </xf>
    <xf numFmtId="14" fontId="0" fillId="16" borderId="0" xfId="0" applyNumberFormat="1" applyFill="1" applyAlignment="1" applyProtection="1">
      <alignment horizontal="center" vertical="top" wrapText="1"/>
      <protection locked="0"/>
    </xf>
    <xf numFmtId="0" fontId="0" fillId="16" borderId="0" xfId="0" applyFill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0" fontId="28" fillId="0" borderId="0" xfId="0" applyNumberFormat="1" applyFont="1" applyAlignment="1">
      <alignment horizontal="center" vertical="center"/>
    </xf>
    <xf numFmtId="14" fontId="28" fillId="0" borderId="0" xfId="0" applyNumberFormat="1" applyFont="1" applyAlignment="1">
      <alignment horizontal="center" vertical="center" wrapText="1"/>
    </xf>
    <xf numFmtId="3" fontId="28" fillId="0" borderId="0" xfId="0" applyNumberFormat="1" applyFont="1" applyAlignment="1">
      <alignment horizontal="center" vertical="center"/>
    </xf>
    <xf numFmtId="14" fontId="28" fillId="0" borderId="0" xfId="0" applyNumberFormat="1" applyFont="1" applyAlignment="1">
      <alignment horizontal="center" vertical="center"/>
    </xf>
    <xf numFmtId="0" fontId="40" fillId="0" borderId="0" xfId="0" applyFont="1" applyAlignment="1" applyProtection="1">
      <alignment horizontal="left" vertical="center"/>
      <protection locked="0" hidden="1"/>
    </xf>
    <xf numFmtId="0" fontId="40" fillId="0" borderId="0" xfId="0" applyFont="1" applyAlignment="1" applyProtection="1">
      <alignment horizontal="center" vertical="center"/>
      <protection locked="0" hidden="1"/>
    </xf>
    <xf numFmtId="0" fontId="27" fillId="0" borderId="0" xfId="0" applyFont="1" applyAlignment="1" applyProtection="1">
      <alignment horizontal="center" vertical="center"/>
      <protection locked="0" hidden="1"/>
    </xf>
    <xf numFmtId="0" fontId="27" fillId="0" borderId="0" xfId="0" applyFont="1" applyAlignment="1" applyProtection="1">
      <alignment wrapText="1"/>
      <protection locked="0" hidden="1"/>
    </xf>
    <xf numFmtId="0" fontId="40" fillId="0" borderId="0" xfId="0" applyFont="1" applyAlignment="1" applyProtection="1">
      <alignment wrapText="1"/>
      <protection locked="0" hidden="1"/>
    </xf>
    <xf numFmtId="0" fontId="1" fillId="0" borderId="0" xfId="0" applyFont="1" applyProtection="1">
      <protection locked="0" hidden="1"/>
    </xf>
    <xf numFmtId="0" fontId="40" fillId="0" borderId="0" xfId="0" applyFont="1" applyAlignment="1" applyProtection="1">
      <alignment horizontal="left" wrapText="1"/>
      <protection locked="0" hidden="1"/>
    </xf>
    <xf numFmtId="0" fontId="27" fillId="0" borderId="0" xfId="0" applyFont="1" applyProtection="1">
      <protection locked="0" hidden="1"/>
    </xf>
    <xf numFmtId="0" fontId="40" fillId="0" borderId="0" xfId="0" applyFont="1" applyProtection="1">
      <protection locked="0" hidden="1"/>
    </xf>
    <xf numFmtId="0" fontId="41" fillId="0" borderId="0" xfId="0" applyFont="1" applyProtection="1">
      <protection locked="0" hidden="1"/>
    </xf>
    <xf numFmtId="0" fontId="27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0" fillId="19" borderId="1" xfId="0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42" fillId="0" borderId="0" xfId="0" applyFont="1" applyProtection="1">
      <protection locked="0" hidden="1"/>
    </xf>
    <xf numFmtId="0" fontId="17" fillId="0" borderId="0" xfId="0" applyFont="1" applyProtection="1">
      <protection locked="0" hidden="1"/>
    </xf>
    <xf numFmtId="0" fontId="43" fillId="0" borderId="0" xfId="0" applyFont="1" applyProtection="1">
      <protection locked="0" hidden="1"/>
    </xf>
    <xf numFmtId="0" fontId="43" fillId="0" borderId="20" xfId="0" applyFont="1" applyBorder="1" applyProtection="1">
      <protection locked="0" hidden="1"/>
    </xf>
    <xf numFmtId="0" fontId="44" fillId="0" borderId="20" xfId="0" applyFont="1" applyBorder="1" applyProtection="1">
      <protection locked="0" hidden="1"/>
    </xf>
    <xf numFmtId="0" fontId="43" fillId="0" borderId="0" xfId="0" applyFont="1" applyProtection="1">
      <protection hidden="1"/>
    </xf>
    <xf numFmtId="0" fontId="44" fillId="0" borderId="0" xfId="0" applyFont="1" applyProtection="1">
      <protection hidden="1"/>
    </xf>
    <xf numFmtId="14" fontId="45" fillId="0" borderId="0" xfId="0" applyNumberFormat="1" applyFont="1" applyAlignment="1">
      <alignment horizontal="left" vertical="center"/>
    </xf>
    <xf numFmtId="14" fontId="46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Continuous" vertical="center"/>
    </xf>
    <xf numFmtId="14" fontId="49" fillId="0" borderId="0" xfId="0" applyNumberFormat="1" applyFont="1" applyAlignment="1">
      <alignment horizontal="centerContinuous" vertical="center" wrapText="1"/>
    </xf>
    <xf numFmtId="14" fontId="48" fillId="0" borderId="0" xfId="0" applyNumberFormat="1" applyFont="1" applyAlignment="1">
      <alignment horizontal="centerContinuous" vertical="center" wrapText="1"/>
    </xf>
    <xf numFmtId="14" fontId="50" fillId="0" borderId="0" xfId="0" applyNumberFormat="1" applyFont="1" applyAlignment="1">
      <alignment horizontal="left" vertical="center"/>
    </xf>
    <xf numFmtId="14" fontId="51" fillId="0" borderId="0" xfId="0" applyNumberFormat="1" applyFont="1" applyAlignment="1">
      <alignment horizontal="left" vertical="center" wrapText="1"/>
    </xf>
    <xf numFmtId="14" fontId="52" fillId="0" borderId="0" xfId="0" applyNumberFormat="1" applyFont="1" applyAlignment="1">
      <alignment horizontal="right" vertical="center"/>
    </xf>
    <xf numFmtId="14" fontId="52" fillId="0" borderId="20" xfId="0" applyNumberFormat="1" applyFont="1" applyBorder="1" applyAlignment="1">
      <alignment horizontal="left" vertical="center"/>
    </xf>
    <xf numFmtId="14" fontId="50" fillId="0" borderId="20" xfId="0" applyNumberFormat="1" applyFont="1" applyBorder="1" applyAlignment="1">
      <alignment horizontal="left" vertical="center"/>
    </xf>
    <xf numFmtId="0" fontId="0" fillId="0" borderId="0" xfId="0" applyProtection="1">
      <protection locked="0" hidden="1"/>
    </xf>
    <xf numFmtId="0" fontId="53" fillId="0" borderId="0" xfId="0" applyFont="1" applyAlignment="1" applyProtection="1">
      <alignment horizontal="center" vertical="center"/>
      <protection locked="0" hidden="1"/>
    </xf>
    <xf numFmtId="0" fontId="54" fillId="0" borderId="0" xfId="0" applyFont="1" applyAlignment="1" applyProtection="1">
      <alignment horizontal="center" vertical="center"/>
      <protection locked="0" hidden="1"/>
    </xf>
    <xf numFmtId="0" fontId="45" fillId="0" borderId="0" xfId="0" applyFont="1" applyAlignment="1" applyProtection="1">
      <alignment horizontal="center" vertical="center"/>
      <protection locked="0" hidden="1"/>
    </xf>
    <xf numFmtId="0" fontId="44" fillId="0" borderId="0" xfId="0" applyFont="1" applyAlignment="1" applyProtection="1">
      <alignment wrapText="1"/>
      <protection locked="0" hidden="1"/>
    </xf>
    <xf numFmtId="0" fontId="42" fillId="0" borderId="0" xfId="0" applyFont="1" applyAlignment="1" applyProtection="1">
      <alignment wrapText="1"/>
      <protection locked="0" hidden="1"/>
    </xf>
    <xf numFmtId="0" fontId="43" fillId="0" borderId="0" xfId="0" applyFont="1" applyAlignment="1" applyProtection="1">
      <alignment wrapText="1"/>
      <protection locked="0" hidden="1"/>
    </xf>
    <xf numFmtId="0" fontId="55" fillId="0" borderId="0" xfId="0" applyFont="1" applyAlignment="1" applyProtection="1">
      <alignment wrapText="1"/>
      <protection locked="0" hidden="1"/>
    </xf>
    <xf numFmtId="17" fontId="44" fillId="0" borderId="0" xfId="0" applyNumberFormat="1" applyFont="1" applyAlignment="1" applyProtection="1">
      <alignment wrapText="1"/>
      <protection locked="0" hidden="1"/>
    </xf>
    <xf numFmtId="0" fontId="42" fillId="0" borderId="0" xfId="0" applyFont="1" applyAlignment="1" applyProtection="1">
      <alignment horizontal="center" wrapText="1"/>
      <protection locked="0" hidden="1"/>
    </xf>
    <xf numFmtId="0" fontId="56" fillId="0" borderId="0" xfId="0" applyFont="1" applyAlignment="1" applyProtection="1">
      <alignment horizontal="right" wrapText="1"/>
      <protection locked="0" hidden="1"/>
    </xf>
    <xf numFmtId="0" fontId="56" fillId="0" borderId="20" xfId="0" applyFont="1" applyBorder="1" applyAlignment="1" applyProtection="1">
      <alignment wrapText="1"/>
      <protection locked="0" hidden="1"/>
    </xf>
    <xf numFmtId="0" fontId="56" fillId="0" borderId="0" xfId="0" applyFont="1" applyAlignment="1" applyProtection="1">
      <alignment wrapText="1"/>
      <protection locked="0" hidden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top" wrapText="1"/>
    </xf>
    <xf numFmtId="0" fontId="60" fillId="0" borderId="0" xfId="0" applyFont="1" applyAlignment="1" applyProtection="1">
      <alignment wrapText="1"/>
      <protection locked="0" hidden="1"/>
    </xf>
    <xf numFmtId="0" fontId="59" fillId="0" borderId="0" xfId="0" applyFont="1" applyAlignment="1" applyProtection="1">
      <alignment vertical="top" wrapText="1"/>
      <protection locked="0" hidden="1"/>
    </xf>
    <xf numFmtId="0" fontId="59" fillId="0" borderId="20" xfId="0" applyFont="1" applyBorder="1" applyAlignment="1" applyProtection="1">
      <alignment wrapText="1"/>
      <protection locked="0" hidden="1"/>
    </xf>
    <xf numFmtId="0" fontId="61" fillId="0" borderId="20" xfId="0" applyFont="1" applyBorder="1" applyAlignment="1" applyProtection="1">
      <alignment wrapText="1"/>
      <protection locked="0" hidden="1"/>
    </xf>
    <xf numFmtId="0" fontId="59" fillId="0" borderId="0" xfId="0" applyFont="1" applyAlignment="1" applyProtection="1">
      <alignment wrapText="1"/>
      <protection hidden="1"/>
    </xf>
    <xf numFmtId="0" fontId="61" fillId="0" borderId="0" xfId="0" applyFont="1" applyAlignment="1" applyProtection="1">
      <alignment wrapText="1"/>
      <protection hidden="1"/>
    </xf>
    <xf numFmtId="0" fontId="12" fillId="0" borderId="0" xfId="0" applyFont="1" applyProtection="1">
      <protection locked="0" hidden="1"/>
    </xf>
    <xf numFmtId="0" fontId="59" fillId="0" borderId="0" xfId="0" applyFont="1" applyAlignment="1" applyProtection="1">
      <alignment wrapText="1"/>
      <protection locked="0" hidden="1"/>
    </xf>
    <xf numFmtId="0" fontId="17" fillId="19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14" fontId="17" fillId="0" borderId="0" xfId="0" applyNumberFormat="1" applyFont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7" fillId="18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14" fontId="13" fillId="0" borderId="0" xfId="0" applyNumberFormat="1" applyFont="1" applyAlignment="1">
      <alignment horizontal="center" wrapText="1"/>
    </xf>
    <xf numFmtId="14" fontId="13" fillId="0" borderId="0" xfId="0" applyNumberFormat="1" applyFont="1" applyAlignment="1">
      <alignment horizontal="center" vertical="center" wrapText="1"/>
    </xf>
    <xf numFmtId="169" fontId="62" fillId="2" borderId="1" xfId="0" applyNumberFormat="1" applyFont="1" applyFill="1" applyBorder="1" applyAlignment="1">
      <alignment horizontal="center" vertical="center"/>
    </xf>
    <xf numFmtId="164" fontId="17" fillId="17" borderId="1" xfId="0" applyNumberFormat="1" applyFont="1" applyFill="1" applyBorder="1" applyAlignment="1">
      <alignment horizontal="left" vertical="center"/>
    </xf>
    <xf numFmtId="14" fontId="17" fillId="0" borderId="1" xfId="0" applyNumberFormat="1" applyFont="1" applyBorder="1" applyAlignment="1">
      <alignment horizontal="center" vertical="center" wrapText="1"/>
    </xf>
    <xf numFmtId="14" fontId="17" fillId="0" borderId="0" xfId="0" applyNumberFormat="1" applyFont="1" applyAlignment="1">
      <alignment horizontal="center" vertical="center" wrapText="1"/>
    </xf>
    <xf numFmtId="3" fontId="10" fillId="28" borderId="0" xfId="0" applyNumberFormat="1" applyFont="1" applyFill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 wrapText="1"/>
      <protection locked="0"/>
    </xf>
    <xf numFmtId="0" fontId="17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4" borderId="19" xfId="0" applyFont="1" applyFill="1" applyBorder="1" applyAlignment="1" applyProtection="1">
      <alignment horizontal="center"/>
      <protection locked="0"/>
    </xf>
    <xf numFmtId="0" fontId="24" fillId="0" borderId="19" xfId="0" applyFont="1" applyBorder="1" applyAlignment="1">
      <alignment horizontal="center" vertical="center"/>
    </xf>
    <xf numFmtId="0" fontId="63" fillId="0" borderId="18" xfId="0" applyFont="1" applyBorder="1" applyAlignment="1">
      <alignment horizontal="center" vertical="center"/>
    </xf>
    <xf numFmtId="3" fontId="17" fillId="0" borderId="3" xfId="0" applyNumberFormat="1" applyFont="1" applyBorder="1" applyAlignment="1">
      <alignment horizontal="center" vertical="center"/>
    </xf>
    <xf numFmtId="3" fontId="18" fillId="0" borderId="3" xfId="0" applyNumberFormat="1" applyFont="1" applyBorder="1" applyAlignment="1">
      <alignment horizontal="center" vertical="center" wrapText="1"/>
    </xf>
    <xf numFmtId="3" fontId="22" fillId="0" borderId="3" xfId="0" applyNumberFormat="1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3" fontId="20" fillId="0" borderId="3" xfId="0" applyNumberFormat="1" applyFont="1" applyBorder="1" applyAlignment="1">
      <alignment horizontal="center" vertical="center"/>
    </xf>
    <xf numFmtId="3" fontId="20" fillId="0" borderId="3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6" fillId="9" borderId="1" xfId="0" applyFont="1" applyFill="1" applyBorder="1" applyAlignment="1" applyProtection="1">
      <alignment horizontal="center" vertical="center" wrapText="1"/>
      <protection locked="0"/>
    </xf>
    <xf numFmtId="166" fontId="13" fillId="0" borderId="1" xfId="0" applyNumberFormat="1" applyFont="1" applyBorder="1" applyAlignment="1">
      <alignment horizontal="center" vertical="center" wrapText="1"/>
    </xf>
    <xf numFmtId="166" fontId="13" fillId="0" borderId="2" xfId="0" applyNumberFormat="1" applyFont="1" applyBorder="1" applyAlignment="1">
      <alignment horizontal="center" vertical="center" wrapText="1"/>
    </xf>
    <xf numFmtId="166" fontId="13" fillId="0" borderId="17" xfId="0" applyNumberFormat="1" applyFont="1" applyBorder="1" applyAlignment="1">
      <alignment horizontal="center" vertical="center" wrapText="1"/>
    </xf>
    <xf numFmtId="166" fontId="13" fillId="0" borderId="10" xfId="0" applyNumberFormat="1" applyFont="1" applyBorder="1" applyAlignment="1">
      <alignment horizontal="center" vertical="center" wrapText="1"/>
    </xf>
    <xf numFmtId="0" fontId="59" fillId="0" borderId="0" xfId="0" applyFont="1" applyAlignment="1" applyProtection="1">
      <alignment horizontal="left" wrapText="1"/>
      <protection locked="0" hidden="1"/>
    </xf>
    <xf numFmtId="0" fontId="59" fillId="0" borderId="0" xfId="0" applyFont="1" applyAlignment="1" applyProtection="1">
      <alignment horizontal="center" wrapText="1"/>
      <protection locked="0" hidden="1"/>
    </xf>
    <xf numFmtId="0" fontId="58" fillId="0" borderId="0" xfId="0" applyFont="1" applyAlignment="1" applyProtection="1">
      <alignment horizontal="left" wrapText="1"/>
      <protection locked="0" hidden="1"/>
    </xf>
    <xf numFmtId="0" fontId="60" fillId="0" borderId="0" xfId="0" applyFont="1" applyAlignment="1" applyProtection="1">
      <alignment horizontal="left" vertical="top" wrapText="1"/>
      <protection locked="0" hidden="1"/>
    </xf>
    <xf numFmtId="0" fontId="13" fillId="11" borderId="2" xfId="0" applyFont="1" applyFill="1" applyBorder="1" applyAlignment="1">
      <alignment horizontal="center" vertical="center" wrapText="1"/>
    </xf>
    <xf numFmtId="0" fontId="13" fillId="11" borderId="17" xfId="0" applyFont="1" applyFill="1" applyBorder="1" applyAlignment="1">
      <alignment horizontal="center" vertical="center" wrapText="1"/>
    </xf>
    <xf numFmtId="0" fontId="13" fillId="11" borderId="10" xfId="0" applyFont="1" applyFill="1" applyBorder="1" applyAlignment="1">
      <alignment horizontal="center" vertical="center" wrapText="1"/>
    </xf>
    <xf numFmtId="0" fontId="0" fillId="27" borderId="2" xfId="0" applyFill="1" applyBorder="1" applyAlignment="1">
      <alignment horizontal="center" vertical="center" wrapText="1"/>
    </xf>
    <xf numFmtId="0" fontId="0" fillId="27" borderId="17" xfId="0" applyFill="1" applyBorder="1" applyAlignment="1">
      <alignment horizontal="center" vertical="center" wrapText="1"/>
    </xf>
    <xf numFmtId="0" fontId="0" fillId="27" borderId="10" xfId="0" applyFill="1" applyBorder="1" applyAlignment="1">
      <alignment horizontal="center" vertical="center" wrapText="1"/>
    </xf>
    <xf numFmtId="166" fontId="8" fillId="2" borderId="1" xfId="0" applyNumberFormat="1" applyFont="1" applyFill="1" applyBorder="1" applyAlignment="1">
      <alignment horizontal="center" vertical="center" wrapText="1"/>
    </xf>
    <xf numFmtId="164" fontId="13" fillId="26" borderId="2" xfId="0" applyNumberFormat="1" applyFont="1" applyFill="1" applyBorder="1" applyAlignment="1">
      <alignment horizontal="center" vertical="center"/>
    </xf>
    <xf numFmtId="164" fontId="13" fillId="26" borderId="17" xfId="0" applyNumberFormat="1" applyFont="1" applyFill="1" applyBorder="1" applyAlignment="1">
      <alignment horizontal="center" vertical="center"/>
    </xf>
    <xf numFmtId="164" fontId="13" fillId="26" borderId="10" xfId="0" applyNumberFormat="1" applyFont="1" applyFill="1" applyBorder="1" applyAlignment="1">
      <alignment horizontal="center" vertical="center"/>
    </xf>
    <xf numFmtId="0" fontId="56" fillId="0" borderId="0" xfId="0" applyFont="1" applyAlignment="1" applyProtection="1">
      <alignment horizontal="right" wrapText="1"/>
      <protection locked="0" hidden="1"/>
    </xf>
    <xf numFmtId="0" fontId="56" fillId="0" borderId="20" xfId="0" applyFont="1" applyBorder="1" applyAlignment="1" applyProtection="1">
      <alignment horizontal="center" wrapText="1"/>
      <protection locked="0" hidden="1"/>
    </xf>
    <xf numFmtId="14" fontId="57" fillId="0" borderId="0" xfId="0" applyNumberFormat="1" applyFont="1" applyAlignment="1">
      <alignment horizontal="center" vertical="center" wrapText="1"/>
    </xf>
    <xf numFmtId="166" fontId="8" fillId="0" borderId="2" xfId="0" applyNumberFormat="1" applyFont="1" applyBorder="1" applyAlignment="1">
      <alignment horizontal="center" vertical="center" wrapText="1"/>
    </xf>
    <xf numFmtId="166" fontId="8" fillId="0" borderId="17" xfId="0" applyNumberFormat="1" applyFont="1" applyBorder="1" applyAlignment="1">
      <alignment horizontal="center" vertical="center" wrapText="1"/>
    </xf>
    <xf numFmtId="166" fontId="8" fillId="0" borderId="10" xfId="0" applyNumberFormat="1" applyFont="1" applyBorder="1" applyAlignment="1">
      <alignment horizontal="center" vertical="center" wrapText="1"/>
    </xf>
  </cellXfs>
  <cellStyles count="6">
    <cellStyle name="Гиперссылка 2" xfId="2" xr:uid="{00000000-0005-0000-0000-000000000000}"/>
    <cellStyle name="Обычный" xfId="0" builtinId="0"/>
    <cellStyle name="Обычный 2" xfId="4" xr:uid="{00000000-0005-0000-0000-000002000000}"/>
    <cellStyle name="Обычный 3" xfId="3" xr:uid="{00000000-0005-0000-0000-000003000000}"/>
    <cellStyle name="Обычный 4" xfId="1" xr:uid="{00000000-0005-0000-0000-000004000000}"/>
    <cellStyle name="Обычный 5" xfId="5" xr:uid="{00000000-0005-0000-0000-000005000000}"/>
  </cellStyles>
  <dxfs count="604"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6CABA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rgb="FFFFC00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rgb="FFFFC00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C000"/>
        </patternFill>
      </fill>
    </dxf>
    <dxf>
      <fill>
        <patternFill>
          <fgColor indexed="64"/>
          <bgColor rgb="FFFF66FF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B1A0C7"/>
        </patternFill>
      </fill>
    </dxf>
    <dxf>
      <fill>
        <patternFill>
          <fgColor indexed="64"/>
          <bgColor rgb="FFD8E4BC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5F087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fgColor indexed="64"/>
          <bgColor rgb="FF66FF66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9900"/>
      <color rgb="FFFF33CC"/>
      <color rgb="FFFFA7E2"/>
      <color rgb="FFF5F087"/>
      <color rgb="FF66FF66"/>
      <color rgb="FFFF99FF"/>
      <color rgb="FFFFFFCC"/>
      <color rgb="FFFF66FF"/>
      <color rgb="FFFFFF99"/>
      <color rgb="FFCED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101600</xdr:colOff>
      <xdr:row>3</xdr:row>
      <xdr:rowOff>0</xdr:rowOff>
    </xdr:from>
    <xdr:to>
      <xdr:col>39</xdr:col>
      <xdr:colOff>591576</xdr:colOff>
      <xdr:row>4</xdr:row>
      <xdr:rowOff>206562</xdr:rowOff>
    </xdr:to>
    <xdr:sp macro="" textlink="">
      <xdr:nvSpPr>
        <xdr:cNvPr id="1028" name="CommandButton6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40</xdr:col>
      <xdr:colOff>63500</xdr:colOff>
      <xdr:row>3</xdr:row>
      <xdr:rowOff>0</xdr:rowOff>
    </xdr:from>
    <xdr:to>
      <xdr:col>41</xdr:col>
      <xdr:colOff>553474</xdr:colOff>
      <xdr:row>4</xdr:row>
      <xdr:rowOff>193862</xdr:rowOff>
    </xdr:to>
    <xdr:sp macro="" textlink="">
      <xdr:nvSpPr>
        <xdr:cNvPr id="1029" name="CommandButton1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42</xdr:col>
      <xdr:colOff>12700</xdr:colOff>
      <xdr:row>3</xdr:row>
      <xdr:rowOff>0</xdr:rowOff>
    </xdr:from>
    <xdr:to>
      <xdr:col>43</xdr:col>
      <xdr:colOff>502669</xdr:colOff>
      <xdr:row>4</xdr:row>
      <xdr:rowOff>206562</xdr:rowOff>
    </xdr:to>
    <xdr:sp macro="" textlink="">
      <xdr:nvSpPr>
        <xdr:cNvPr id="1030" name="CommandButton2" descr="cx vz 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46</xdr:col>
      <xdr:colOff>584200</xdr:colOff>
      <xdr:row>3</xdr:row>
      <xdr:rowOff>0</xdr:rowOff>
    </xdr:from>
    <xdr:to>
      <xdr:col>48</xdr:col>
      <xdr:colOff>431014</xdr:colOff>
      <xdr:row>4</xdr:row>
      <xdr:rowOff>206562</xdr:rowOff>
    </xdr:to>
    <xdr:sp macro="" textlink="">
      <xdr:nvSpPr>
        <xdr:cNvPr id="1031" name="CommandButton3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44</xdr:col>
      <xdr:colOff>50800</xdr:colOff>
      <xdr:row>3</xdr:row>
      <xdr:rowOff>0</xdr:rowOff>
    </xdr:from>
    <xdr:to>
      <xdr:col>46</xdr:col>
      <xdr:colOff>412946</xdr:colOff>
      <xdr:row>4</xdr:row>
      <xdr:rowOff>193862</xdr:rowOff>
    </xdr:to>
    <xdr:sp macro="" textlink="">
      <xdr:nvSpPr>
        <xdr:cNvPr id="1032" name="CommandButton4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48</xdr:col>
      <xdr:colOff>495300</xdr:colOff>
      <xdr:row>3</xdr:row>
      <xdr:rowOff>0</xdr:rowOff>
    </xdr:from>
    <xdr:to>
      <xdr:col>50</xdr:col>
      <xdr:colOff>292403</xdr:colOff>
      <xdr:row>4</xdr:row>
      <xdr:rowOff>206562</xdr:rowOff>
    </xdr:to>
    <xdr:sp macro="" textlink="">
      <xdr:nvSpPr>
        <xdr:cNvPr id="1033" name="CommandButton5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50</xdr:col>
      <xdr:colOff>431800</xdr:colOff>
      <xdr:row>3</xdr:row>
      <xdr:rowOff>0</xdr:rowOff>
    </xdr:from>
    <xdr:to>
      <xdr:col>52</xdr:col>
      <xdr:colOff>209705</xdr:colOff>
      <xdr:row>4</xdr:row>
      <xdr:rowOff>193862</xdr:rowOff>
    </xdr:to>
    <xdr:sp macro="" textlink="">
      <xdr:nvSpPr>
        <xdr:cNvPr id="1055" name="CommandButton7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31</xdr:col>
      <xdr:colOff>241300</xdr:colOff>
      <xdr:row>2</xdr:row>
      <xdr:rowOff>203200</xdr:rowOff>
    </xdr:from>
    <xdr:to>
      <xdr:col>32</xdr:col>
      <xdr:colOff>332070</xdr:colOff>
      <xdr:row>4</xdr:row>
      <xdr:rowOff>346635</xdr:rowOff>
    </xdr:to>
    <xdr:sp macro="" textlink="">
      <xdr:nvSpPr>
        <xdr:cNvPr id="1066" name="CommandButton8" hidden="1">
          <a:extLst>
            <a:ext uri="{63B3BB69-23CF-44E3-9099-C40C66FF867C}">
              <a14:compatExt xmlns:a14="http://schemas.microsoft.com/office/drawing/2010/main" spid="_x0000_s1066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26</xdr:col>
      <xdr:colOff>292100</xdr:colOff>
      <xdr:row>3</xdr:row>
      <xdr:rowOff>0</xdr:rowOff>
    </xdr:from>
    <xdr:to>
      <xdr:col>27</xdr:col>
      <xdr:colOff>222253</xdr:colOff>
      <xdr:row>4</xdr:row>
      <xdr:rowOff>282762</xdr:rowOff>
    </xdr:to>
    <xdr:sp macro="" textlink="">
      <xdr:nvSpPr>
        <xdr:cNvPr id="1123" name="CommandButton9" hidden="1">
          <a:extLst>
            <a:ext uri="{63B3BB69-23CF-44E3-9099-C40C66FF867C}">
              <a14:compatExt xmlns:a14="http://schemas.microsoft.com/office/drawing/2010/main" spid="_x0000_s1123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38</xdr:col>
      <xdr:colOff>52294</xdr:colOff>
      <xdr:row>0</xdr:row>
      <xdr:rowOff>190500</xdr:rowOff>
    </xdr:from>
    <xdr:to>
      <xdr:col>52</xdr:col>
      <xdr:colOff>694765</xdr:colOff>
      <xdr:row>3</xdr:row>
      <xdr:rowOff>63126</xdr:rowOff>
    </xdr:to>
    <xdr:sp macro="[0]!AUTO_TO" textlink="">
      <xdr:nvSpPr>
        <xdr:cNvPr id="2" name="Блок-схема: альтернативный процесс 1">
          <a:extLst>
            <a:ext uri="{FF2B5EF4-FFF2-40B4-BE49-F238E27FC236}">
              <a16:creationId xmlns:a16="http://schemas.microsoft.com/office/drawing/2014/main" id="{E1F0842C-3500-28B4-B23C-14CF0FF87EDA}"/>
            </a:ext>
          </a:extLst>
        </xdr:cNvPr>
        <xdr:cNvSpPr/>
      </xdr:nvSpPr>
      <xdr:spPr>
        <a:xfrm>
          <a:off x="10623176" y="190500"/>
          <a:ext cx="9920942" cy="567391"/>
        </a:xfrm>
        <a:prstGeom prst="flowChartAlternateProcess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СОЗДАТЬ ТОилиР</a:t>
          </a:r>
          <a:r>
            <a:rPr lang="en-US" sz="1600" b="1"/>
            <a:t> [ctrl</a:t>
          </a:r>
          <a:r>
            <a:rPr lang="ru-RU" sz="1600" b="1"/>
            <a:t>+ч</a:t>
          </a:r>
          <a:r>
            <a:rPr lang="en-US" sz="1600" b="1"/>
            <a:t>]</a:t>
          </a:r>
          <a:endParaRPr lang="ru-RU" sz="1600" b="1"/>
        </a:p>
      </xdr:txBody>
    </xdr:sp>
    <xdr:clientData/>
  </xdr:twoCellAnchor>
  <xdr:twoCellAnchor>
    <xdr:from>
      <xdr:col>22</xdr:col>
      <xdr:colOff>22411</xdr:colOff>
      <xdr:row>0</xdr:row>
      <xdr:rowOff>201707</xdr:rowOff>
    </xdr:from>
    <xdr:to>
      <xdr:col>36</xdr:col>
      <xdr:colOff>449385</xdr:colOff>
      <xdr:row>3</xdr:row>
      <xdr:rowOff>24423</xdr:rowOff>
    </xdr:to>
    <xdr:sp macro="[0]!_xludf.Clear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989672E-73F4-B768-1677-46902035F400}"/>
            </a:ext>
          </a:extLst>
        </xdr:cNvPr>
        <xdr:cNvSpPr/>
      </xdr:nvSpPr>
      <xdr:spPr>
        <a:xfrm>
          <a:off x="2064180" y="201707"/>
          <a:ext cx="8569628" cy="51633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chemeClr val="accent1"/>
              </a:solidFill>
            </a:rPr>
            <a:t>Удалить ТОиР </a:t>
          </a:r>
          <a:r>
            <a:rPr lang="en-US" sz="1800" b="1">
              <a:solidFill>
                <a:schemeClr val="accent1"/>
              </a:solidFill>
            </a:rPr>
            <a:t>[ctrl</a:t>
          </a:r>
          <a:r>
            <a:rPr lang="ru-RU" sz="1800" b="1">
              <a:solidFill>
                <a:schemeClr val="accent1"/>
              </a:solidFill>
            </a:rPr>
            <a:t>+ы</a:t>
          </a:r>
          <a:r>
            <a:rPr lang="en-US" sz="1800" b="1">
              <a:solidFill>
                <a:schemeClr val="accent1"/>
              </a:solidFill>
            </a:rPr>
            <a:t>]</a:t>
          </a:r>
          <a:endParaRPr lang="ru-RU" sz="18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134471</xdr:colOff>
      <xdr:row>0</xdr:row>
      <xdr:rowOff>224117</xdr:rowOff>
    </xdr:from>
    <xdr:to>
      <xdr:col>4</xdr:col>
      <xdr:colOff>366058</xdr:colOff>
      <xdr:row>3</xdr:row>
      <xdr:rowOff>52294</xdr:rowOff>
    </xdr:to>
    <xdr:sp macro="[0]!Normalise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AFC8AA76-34AC-079E-680D-0F55A807F892}"/>
            </a:ext>
          </a:extLst>
        </xdr:cNvPr>
        <xdr:cNvSpPr/>
      </xdr:nvSpPr>
      <xdr:spPr>
        <a:xfrm>
          <a:off x="134471" y="224117"/>
          <a:ext cx="1598705" cy="52294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rgbClr val="002060"/>
              </a:solidFill>
            </a:rPr>
            <a:t>Нормализация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381000</xdr:colOff>
      <xdr:row>9</xdr:row>
      <xdr:rowOff>164352</xdr:rowOff>
    </xdr:from>
    <xdr:to>
      <xdr:col>46</xdr:col>
      <xdr:colOff>427182</xdr:colOff>
      <xdr:row>9</xdr:row>
      <xdr:rowOff>1593274</xdr:rowOff>
    </xdr:to>
    <xdr:sp macro="[0]!MakeForms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CE059CB9-6D77-D9CD-8798-F22C58BB7302}"/>
            </a:ext>
          </a:extLst>
        </xdr:cNvPr>
        <xdr:cNvSpPr/>
      </xdr:nvSpPr>
      <xdr:spPr>
        <a:xfrm>
          <a:off x="31611455" y="164352"/>
          <a:ext cx="3463636" cy="14289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>
              <a:solidFill>
                <a:srgbClr val="FFFF00"/>
              </a:solidFill>
            </a:rPr>
            <a:t>Выгрузка </a:t>
          </a:r>
        </a:p>
        <a:p>
          <a:pPr algn="ctr"/>
          <a:r>
            <a:rPr lang="ru-RU" sz="2800" b="1">
              <a:solidFill>
                <a:srgbClr val="FFFF00"/>
              </a:solidFill>
            </a:rPr>
            <a:t>в</a:t>
          </a:r>
          <a:r>
            <a:rPr lang="ru-RU" sz="2800" b="1" baseline="0">
              <a:solidFill>
                <a:srgbClr val="FFFF00"/>
              </a:solidFill>
            </a:rPr>
            <a:t> новую книгу</a:t>
          </a:r>
          <a:endParaRPr lang="ru-RU" sz="2800" b="1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194236</xdr:colOff>
      <xdr:row>2</xdr:row>
      <xdr:rowOff>37353</xdr:rowOff>
    </xdr:from>
    <xdr:to>
      <xdr:col>53</xdr:col>
      <xdr:colOff>7470</xdr:colOff>
      <xdr:row>10</xdr:row>
      <xdr:rowOff>22415</xdr:rowOff>
    </xdr:to>
    <xdr:sp macro="[0]!MakeForms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AB435DDC-25E6-4D4C-A5F6-17151D167020}"/>
            </a:ext>
          </a:extLst>
        </xdr:cNvPr>
        <xdr:cNvSpPr/>
      </xdr:nvSpPr>
      <xdr:spPr>
        <a:xfrm>
          <a:off x="20417118" y="455706"/>
          <a:ext cx="3018117" cy="12998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>
              <a:solidFill>
                <a:srgbClr val="FFFF00"/>
              </a:solidFill>
            </a:rPr>
            <a:t>Выгрузка </a:t>
          </a:r>
        </a:p>
        <a:p>
          <a:pPr algn="ctr"/>
          <a:r>
            <a:rPr lang="ru-RU" sz="2800">
              <a:solidFill>
                <a:srgbClr val="FFFF00"/>
              </a:solidFill>
            </a:rPr>
            <a:t>в</a:t>
          </a:r>
          <a:r>
            <a:rPr lang="ru-RU" sz="2800" baseline="0">
              <a:solidFill>
                <a:srgbClr val="FFFF00"/>
              </a:solidFill>
            </a:rPr>
            <a:t> новую книгу</a:t>
          </a:r>
          <a:endParaRPr lang="ru-RU" sz="28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104588</xdr:colOff>
      <xdr:row>75</xdr:row>
      <xdr:rowOff>14941</xdr:rowOff>
    </xdr:from>
    <xdr:to>
      <xdr:col>10</xdr:col>
      <xdr:colOff>632112</xdr:colOff>
      <xdr:row>80</xdr:row>
      <xdr:rowOff>173181</xdr:rowOff>
    </xdr:to>
    <xdr:sp macro="[0]!Year_Norm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BD82D674-27D6-5231-9610-9B5DF2E6F8FD}"/>
            </a:ext>
          </a:extLst>
        </xdr:cNvPr>
        <xdr:cNvSpPr/>
      </xdr:nvSpPr>
      <xdr:spPr>
        <a:xfrm>
          <a:off x="104588" y="6924896"/>
          <a:ext cx="10563411" cy="106744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7200"/>
            <a:t>Пересчитать/обновить</a:t>
          </a:r>
        </a:p>
      </xdr:txBody>
    </xdr:sp>
    <xdr:clientData fPrintsWithSheet="0"/>
  </xdr:twoCellAnchor>
  <xdr:twoCellAnchor editAs="absolute">
    <xdr:from>
      <xdr:col>10</xdr:col>
      <xdr:colOff>964046</xdr:colOff>
      <xdr:row>74</xdr:row>
      <xdr:rowOff>163948</xdr:rowOff>
    </xdr:from>
    <xdr:to>
      <xdr:col>14</xdr:col>
      <xdr:colOff>1050708</xdr:colOff>
      <xdr:row>80</xdr:row>
      <xdr:rowOff>129062</xdr:rowOff>
    </xdr:to>
    <xdr:sp macro="[0]!MakeForms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245817E-C0C9-4AEF-AFA5-C15C4F9DE814}"/>
            </a:ext>
          </a:extLst>
        </xdr:cNvPr>
        <xdr:cNvSpPr/>
      </xdr:nvSpPr>
      <xdr:spPr>
        <a:xfrm>
          <a:off x="10999933" y="6892063"/>
          <a:ext cx="4514513" cy="10561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/>
            <a:t>Выгрузить в</a:t>
          </a:r>
          <a:r>
            <a:rPr lang="ru-RU" sz="2800" baseline="0"/>
            <a:t> новую книгу</a:t>
          </a:r>
          <a:endParaRPr lang="ru-RU" sz="2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s\Andrey\YandexDisk\&#1056;&#1072;&#1073;&#1086;&#1090;&#1072;\&#1057;&#1053;&#1043;&#1055;\_2023\&#1056;&#1072;&#1094;&#1055;&#1088;&#1077;&#1076;&#1083;&#1086;&#1078;&#1077;&#1085;&#1080;&#1103;\&#1056;&#1055;%2520&#1087;&#1086;%2520&#1075;&#1077;&#1085;&#1077;&#1088;&#1072;&#1090;&#1086;&#1088;&#1091;%2520&#1085;&#1072;&#1088;&#1072;&#1073;&#1086;&#1090;&#1082;&#1080;\&#1055;&#1051;&#1040;&#1053;&#1048;&#1056;&#1054;&#1042;&#1065;&#1048;&#1050;_&#1058;&#1054;&#1080;&#1056;_230317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0c599b99aebbd59/&#1044;&#1086;&#1082;&#1091;&#1084;&#1077;&#1085;&#1090;&#1099;/20220920/&#1056;&#1072;&#1094;&#1055;&#1088;&#1077;&#1076;&#1083;&#1086;&#1078;&#1077;&#1085;&#1080;&#1103;/&#1056;&#1055;%20&#1087;&#1086;%20&#1075;&#1077;&#1085;&#1077;&#1088;&#1072;&#1090;&#1086;&#1088;&#1091;%20&#1085;&#1072;&#1088;&#1072;&#1073;&#1086;&#1090;&#1082;&#1080;/2.13.2.-39&#1046;%20&#1046;&#1091;&#1088;&#1085;&#1072;&#1083;%20&#1091;&#1095;&#1077;&#776;&#1090;&#1072;%20&#1085;&#1072;&#1088;&#1072;&#1073;&#1086;&#1090;&#1082;&#1080;%20&#1043;&#1055;&#1040;%20&#1080;%20&#1077;&#1075;&#1086;%20&#1086;&#1073;&#1086;&#1088;&#1091;&#1076;&#1086;&#1074;&#1072;&#1085;&#1080;&#110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Март 2023"/>
      <sheetName val="План"/>
      <sheetName val="Программы ТО"/>
      <sheetName val="Данные"/>
      <sheetName val="Справочник"/>
      <sheetName val="АСУ ТОиР шаблон"/>
      <sheetName val="Годовой шаблон"/>
      <sheetName val="План-Расчет по месяцам"/>
      <sheetName val="Газпром шаблон"/>
      <sheetName val="ЖУН на 18.02.23"/>
      <sheetName val="Годовой сжат"/>
      <sheetName val="палитра"/>
      <sheetName val="2024"/>
      <sheetName val="ПРИМЕРЫ и ссылки"/>
      <sheetName val="Программы"/>
    </sheetNames>
    <sheetDataSet>
      <sheetData sheetId="0" refreshError="1"/>
      <sheetData sheetId="1" refreshError="1"/>
      <sheetData sheetId="2" refreshError="1">
        <row r="6">
          <cell r="F6">
            <v>0</v>
          </cell>
          <cell r="G6">
            <v>0</v>
          </cell>
          <cell r="H6">
            <v>0</v>
          </cell>
          <cell r="S6">
            <v>0</v>
          </cell>
          <cell r="T6">
            <v>0</v>
          </cell>
          <cell r="U6">
            <v>0</v>
          </cell>
          <cell r="AF6">
            <v>0</v>
          </cell>
          <cell r="AG6">
            <v>0</v>
          </cell>
          <cell r="AH6">
            <v>0</v>
          </cell>
          <cell r="AS6">
            <v>0</v>
          </cell>
          <cell r="AT6">
            <v>0</v>
          </cell>
          <cell r="AU6">
            <v>0</v>
          </cell>
          <cell r="BF6">
            <v>0</v>
          </cell>
          <cell r="BG6">
            <v>0</v>
          </cell>
          <cell r="BH6">
            <v>1500</v>
          </cell>
          <cell r="BS6">
            <v>1500</v>
          </cell>
          <cell r="BT6">
            <v>1500</v>
          </cell>
          <cell r="BU6">
            <v>0</v>
          </cell>
          <cell r="CF6">
            <v>0</v>
          </cell>
          <cell r="CG6">
            <v>0</v>
          </cell>
          <cell r="CH6">
            <v>0</v>
          </cell>
          <cell r="CS6">
            <v>1500</v>
          </cell>
          <cell r="CT6">
            <v>1500</v>
          </cell>
          <cell r="CU6">
            <v>1500</v>
          </cell>
          <cell r="DF6">
            <v>0</v>
          </cell>
          <cell r="DG6">
            <v>0</v>
          </cell>
          <cell r="DH6">
            <v>0</v>
          </cell>
          <cell r="DS6">
            <v>0</v>
          </cell>
          <cell r="DT6">
            <v>0</v>
          </cell>
          <cell r="DU6">
            <v>0</v>
          </cell>
          <cell r="EF6">
            <v>0</v>
          </cell>
          <cell r="EG6">
            <v>0</v>
          </cell>
          <cell r="EH6">
            <v>0</v>
          </cell>
          <cell r="ES6">
            <v>0</v>
          </cell>
          <cell r="ET6">
            <v>0</v>
          </cell>
          <cell r="EU6">
            <v>0</v>
          </cell>
          <cell r="FF6">
            <v>0</v>
          </cell>
          <cell r="FG6">
            <v>0</v>
          </cell>
          <cell r="FH6">
            <v>0</v>
          </cell>
          <cell r="FS6">
            <v>0</v>
          </cell>
          <cell r="FT6">
            <v>0</v>
          </cell>
          <cell r="FU6">
            <v>0</v>
          </cell>
        </row>
        <row r="7">
          <cell r="A7">
            <v>0</v>
          </cell>
          <cell r="B7">
            <v>43722</v>
          </cell>
          <cell r="C7" t="str">
            <v>ПР</v>
          </cell>
          <cell r="N7">
            <v>50000</v>
          </cell>
          <cell r="O7">
            <v>64922</v>
          </cell>
          <cell r="P7" t="str">
            <v>ГТД</v>
          </cell>
          <cell r="AA7">
            <v>25000</v>
          </cell>
          <cell r="AB7">
            <v>50102</v>
          </cell>
          <cell r="AC7" t="str">
            <v>ГТД</v>
          </cell>
          <cell r="AN7">
            <v>25000</v>
          </cell>
          <cell r="AO7">
            <v>53300</v>
          </cell>
          <cell r="AP7" t="str">
            <v>ГТД</v>
          </cell>
          <cell r="BA7">
            <v>37101</v>
          </cell>
          <cell r="BB7">
            <v>35380</v>
          </cell>
          <cell r="BC7" t="str">
            <v>ГТД</v>
          </cell>
          <cell r="BN7">
            <v>0</v>
          </cell>
          <cell r="BO7">
            <v>24982</v>
          </cell>
          <cell r="BP7" t="str">
            <v>ПР</v>
          </cell>
          <cell r="CA7">
            <v>0</v>
          </cell>
          <cell r="CB7">
            <v>20515</v>
          </cell>
          <cell r="CC7" t="str">
            <v>ПР</v>
          </cell>
          <cell r="CN7">
            <v>50000</v>
          </cell>
          <cell r="CO7">
            <v>25451</v>
          </cell>
          <cell r="CP7" t="str">
            <v>ГТД</v>
          </cell>
          <cell r="DA7">
            <v>0</v>
          </cell>
          <cell r="DB7">
            <v>0</v>
          </cell>
          <cell r="DC7" t="str">
            <v>ПР</v>
          </cell>
          <cell r="DN7">
            <v>0</v>
          </cell>
          <cell r="DO7">
            <v>0</v>
          </cell>
          <cell r="DP7" t="str">
            <v>ПР</v>
          </cell>
          <cell r="EA7">
            <v>0</v>
          </cell>
          <cell r="EB7">
            <v>0</v>
          </cell>
          <cell r="EC7" t="str">
            <v>ПР</v>
          </cell>
          <cell r="EN7">
            <v>25000</v>
          </cell>
          <cell r="EO7">
            <v>0</v>
          </cell>
          <cell r="EP7" t="str">
            <v>ГТД</v>
          </cell>
          <cell r="FA7">
            <v>20515</v>
          </cell>
          <cell r="FC7" t="str">
            <v>ГТД</v>
          </cell>
          <cell r="FN7">
            <v>0</v>
          </cell>
          <cell r="FO7">
            <v>0</v>
          </cell>
          <cell r="FP7" t="str">
            <v>ПР</v>
          </cell>
        </row>
        <row r="8">
          <cell r="A8">
            <v>1500</v>
          </cell>
          <cell r="B8">
            <v>45222</v>
          </cell>
          <cell r="C8" t="str">
            <v>ТО2</v>
          </cell>
          <cell r="N8">
            <v>51500</v>
          </cell>
          <cell r="O8">
            <v>66422</v>
          </cell>
          <cell r="P8" t="str">
            <v>ПР</v>
          </cell>
          <cell r="AA8">
            <v>26500</v>
          </cell>
          <cell r="AB8">
            <v>51602</v>
          </cell>
          <cell r="AC8" t="str">
            <v>ПР</v>
          </cell>
          <cell r="AN8">
            <v>26500</v>
          </cell>
          <cell r="AO8">
            <v>54800</v>
          </cell>
          <cell r="AP8" t="str">
            <v>ПР</v>
          </cell>
          <cell r="BA8">
            <v>38601</v>
          </cell>
          <cell r="BB8">
            <v>36880</v>
          </cell>
          <cell r="BC8" t="str">
            <v>ПР</v>
          </cell>
          <cell r="BN8">
            <v>1500</v>
          </cell>
          <cell r="BO8">
            <v>26482</v>
          </cell>
          <cell r="BP8" t="str">
            <v>КР</v>
          </cell>
          <cell r="CA8">
            <v>1500</v>
          </cell>
          <cell r="CB8">
            <v>22015</v>
          </cell>
          <cell r="CC8" t="str">
            <v>ТО1</v>
          </cell>
          <cell r="CN8">
            <v>51500</v>
          </cell>
          <cell r="CO8">
            <v>26951</v>
          </cell>
          <cell r="CP8" t="str">
            <v>ПР</v>
          </cell>
          <cell r="DA8">
            <v>1500</v>
          </cell>
          <cell r="DB8">
            <v>1500</v>
          </cell>
          <cell r="DC8" t="str">
            <v>ТО1</v>
          </cell>
          <cell r="DN8">
            <v>1500</v>
          </cell>
          <cell r="DO8">
            <v>1500</v>
          </cell>
          <cell r="DP8" t="str">
            <v>ТО1</v>
          </cell>
          <cell r="EA8">
            <v>1500</v>
          </cell>
          <cell r="EB8">
            <v>1500</v>
          </cell>
          <cell r="EC8" t="str">
            <v>ТО1</v>
          </cell>
          <cell r="EN8">
            <v>26500</v>
          </cell>
          <cell r="EO8">
            <v>1500</v>
          </cell>
          <cell r="EP8" t="str">
            <v>ПР</v>
          </cell>
          <cell r="FA8">
            <v>22015</v>
          </cell>
          <cell r="FB8">
            <v>1500</v>
          </cell>
          <cell r="FC8" t="str">
            <v>ПР</v>
          </cell>
          <cell r="FN8">
            <v>1500</v>
          </cell>
          <cell r="FO8">
            <v>1500</v>
          </cell>
          <cell r="FP8" t="str">
            <v>ТО1</v>
          </cell>
        </row>
        <row r="9">
          <cell r="A9">
            <v>3000</v>
          </cell>
          <cell r="B9">
            <v>46722</v>
          </cell>
          <cell r="C9" t="str">
            <v>ПР</v>
          </cell>
          <cell r="N9">
            <v>53000</v>
          </cell>
          <cell r="O9">
            <v>67922</v>
          </cell>
          <cell r="P9" t="str">
            <v>ТО1</v>
          </cell>
          <cell r="AA9">
            <v>28000</v>
          </cell>
          <cell r="AB9">
            <v>53102</v>
          </cell>
          <cell r="AC9" t="str">
            <v>ТО1</v>
          </cell>
          <cell r="AN9">
            <v>28000</v>
          </cell>
          <cell r="AO9">
            <v>56300</v>
          </cell>
          <cell r="AP9" t="str">
            <v>ТО2</v>
          </cell>
          <cell r="BA9">
            <v>40101</v>
          </cell>
          <cell r="BB9">
            <v>38380</v>
          </cell>
          <cell r="BC9" t="str">
            <v>СР</v>
          </cell>
          <cell r="BN9">
            <v>3000</v>
          </cell>
          <cell r="BO9">
            <v>27982</v>
          </cell>
          <cell r="BP9" t="str">
            <v>ПР</v>
          </cell>
          <cell r="CA9">
            <v>3000</v>
          </cell>
          <cell r="CB9">
            <v>23515</v>
          </cell>
          <cell r="CC9" t="str">
            <v>ПР</v>
          </cell>
          <cell r="CN9">
            <v>53000</v>
          </cell>
          <cell r="CO9">
            <v>28451</v>
          </cell>
          <cell r="CP9" t="str">
            <v>ТО1</v>
          </cell>
          <cell r="DA9">
            <v>3000</v>
          </cell>
          <cell r="DB9">
            <v>3000</v>
          </cell>
          <cell r="DC9" t="str">
            <v>ПР</v>
          </cell>
          <cell r="DN9">
            <v>3000</v>
          </cell>
          <cell r="DO9">
            <v>3000</v>
          </cell>
          <cell r="DP9" t="str">
            <v>ПР</v>
          </cell>
          <cell r="EA9">
            <v>3000</v>
          </cell>
          <cell r="EB9">
            <v>3000</v>
          </cell>
          <cell r="EC9" t="str">
            <v>ПР</v>
          </cell>
          <cell r="EN9">
            <v>28000</v>
          </cell>
          <cell r="EO9">
            <v>3000</v>
          </cell>
          <cell r="EP9" t="str">
            <v>ТО1</v>
          </cell>
          <cell r="FA9">
            <v>23515</v>
          </cell>
          <cell r="FB9">
            <v>3000</v>
          </cell>
          <cell r="FC9" t="str">
            <v>ТО1</v>
          </cell>
          <cell r="FN9">
            <v>3000</v>
          </cell>
          <cell r="FO9">
            <v>3000</v>
          </cell>
          <cell r="FP9" t="str">
            <v>ПР</v>
          </cell>
        </row>
        <row r="10">
          <cell r="A10">
            <v>4500</v>
          </cell>
          <cell r="B10">
            <v>48222</v>
          </cell>
          <cell r="C10" t="str">
            <v>ТО1</v>
          </cell>
          <cell r="N10">
            <v>54500</v>
          </cell>
          <cell r="O10">
            <v>69422</v>
          </cell>
          <cell r="P10" t="str">
            <v>ПР</v>
          </cell>
          <cell r="AA10">
            <v>29500</v>
          </cell>
          <cell r="AB10">
            <v>54602</v>
          </cell>
          <cell r="AC10" t="str">
            <v>ПР</v>
          </cell>
          <cell r="AN10">
            <v>29500</v>
          </cell>
          <cell r="AO10">
            <v>57800</v>
          </cell>
          <cell r="AP10" t="str">
            <v>ПР</v>
          </cell>
          <cell r="BA10">
            <v>41601</v>
          </cell>
          <cell r="BB10">
            <v>39880</v>
          </cell>
          <cell r="BC10" t="str">
            <v>ПР</v>
          </cell>
          <cell r="BN10">
            <v>4500</v>
          </cell>
          <cell r="BO10">
            <v>29482</v>
          </cell>
          <cell r="BP10" t="str">
            <v>ТО1</v>
          </cell>
          <cell r="CA10">
            <v>4500</v>
          </cell>
          <cell r="CB10">
            <v>25015</v>
          </cell>
          <cell r="CC10" t="str">
            <v>КР</v>
          </cell>
          <cell r="CN10">
            <v>54500</v>
          </cell>
          <cell r="CO10">
            <v>29951</v>
          </cell>
          <cell r="CP10" t="str">
            <v>ПР</v>
          </cell>
          <cell r="DA10">
            <v>4500</v>
          </cell>
          <cell r="DB10">
            <v>4500</v>
          </cell>
          <cell r="DC10" t="str">
            <v>ТО2</v>
          </cell>
          <cell r="DN10">
            <v>4500</v>
          </cell>
          <cell r="DO10">
            <v>4500</v>
          </cell>
          <cell r="DP10" t="str">
            <v>ТО2</v>
          </cell>
          <cell r="EA10">
            <v>4500</v>
          </cell>
          <cell r="EB10">
            <v>4500</v>
          </cell>
          <cell r="EC10" t="str">
            <v>ТО2</v>
          </cell>
          <cell r="EN10">
            <v>29500</v>
          </cell>
          <cell r="EO10">
            <v>4500</v>
          </cell>
          <cell r="EP10" t="str">
            <v>ПР</v>
          </cell>
          <cell r="FA10">
            <v>25015</v>
          </cell>
          <cell r="FB10">
            <v>4500</v>
          </cell>
          <cell r="FC10" t="str">
            <v>ПР</v>
          </cell>
          <cell r="FN10">
            <v>4500</v>
          </cell>
          <cell r="FO10">
            <v>4500</v>
          </cell>
          <cell r="FP10" t="str">
            <v>ТО2</v>
          </cell>
        </row>
        <row r="11">
          <cell r="A11">
            <v>6000</v>
          </cell>
          <cell r="B11">
            <v>49722</v>
          </cell>
          <cell r="C11" t="str">
            <v>ПР</v>
          </cell>
          <cell r="N11">
            <v>56000</v>
          </cell>
          <cell r="O11">
            <v>70922</v>
          </cell>
          <cell r="P11" t="str">
            <v>ТО2</v>
          </cell>
          <cell r="AA11">
            <v>31000</v>
          </cell>
          <cell r="AB11">
            <v>56102</v>
          </cell>
          <cell r="AC11" t="str">
            <v>ТО2</v>
          </cell>
          <cell r="AN11">
            <v>31000</v>
          </cell>
          <cell r="AO11">
            <v>59300</v>
          </cell>
          <cell r="AP11" t="str">
            <v>ТО1</v>
          </cell>
          <cell r="BA11">
            <v>43101</v>
          </cell>
          <cell r="BB11">
            <v>41380</v>
          </cell>
          <cell r="BC11" t="str">
            <v>ТО1</v>
          </cell>
          <cell r="BN11">
            <v>6000</v>
          </cell>
          <cell r="BO11">
            <v>30982</v>
          </cell>
          <cell r="BP11" t="str">
            <v>ПР</v>
          </cell>
          <cell r="CA11">
            <v>6000</v>
          </cell>
          <cell r="CB11">
            <v>26515</v>
          </cell>
          <cell r="CC11" t="str">
            <v>ПР</v>
          </cell>
          <cell r="CN11">
            <v>56000</v>
          </cell>
          <cell r="CO11">
            <v>31451</v>
          </cell>
          <cell r="CP11" t="str">
            <v>ТО2/ДС/ГК/ТР</v>
          </cell>
          <cell r="DA11">
            <v>6000</v>
          </cell>
          <cell r="DB11">
            <v>6000</v>
          </cell>
          <cell r="DC11" t="str">
            <v>ПР</v>
          </cell>
          <cell r="DN11">
            <v>6000</v>
          </cell>
          <cell r="DO11">
            <v>6000</v>
          </cell>
          <cell r="DP11" t="str">
            <v>ПР</v>
          </cell>
          <cell r="EA11">
            <v>6000</v>
          </cell>
          <cell r="EB11">
            <v>6000</v>
          </cell>
          <cell r="EC11" t="str">
            <v>ПР</v>
          </cell>
          <cell r="EN11">
            <v>31000</v>
          </cell>
          <cell r="EO11">
            <v>6000</v>
          </cell>
          <cell r="EP11" t="str">
            <v>ТО2</v>
          </cell>
          <cell r="FA11">
            <v>26515</v>
          </cell>
          <cell r="FB11">
            <v>6000</v>
          </cell>
          <cell r="FC11" t="str">
            <v>ТО2</v>
          </cell>
          <cell r="FN11">
            <v>6000</v>
          </cell>
          <cell r="FO11">
            <v>6000</v>
          </cell>
          <cell r="FP11" t="str">
            <v>ПР</v>
          </cell>
        </row>
        <row r="12">
          <cell r="A12">
            <v>7500</v>
          </cell>
          <cell r="B12">
            <v>51222</v>
          </cell>
          <cell r="C12" t="str">
            <v>КР</v>
          </cell>
          <cell r="N12">
            <v>57500</v>
          </cell>
          <cell r="O12">
            <v>72422</v>
          </cell>
          <cell r="P12" t="str">
            <v>ПР</v>
          </cell>
          <cell r="AA12">
            <v>32500</v>
          </cell>
          <cell r="AB12">
            <v>57602</v>
          </cell>
          <cell r="AC12" t="str">
            <v>ПР</v>
          </cell>
          <cell r="AN12">
            <v>32500</v>
          </cell>
          <cell r="AO12">
            <v>60800</v>
          </cell>
          <cell r="AP12" t="str">
            <v>ПР</v>
          </cell>
          <cell r="BA12">
            <v>44601</v>
          </cell>
          <cell r="BB12">
            <v>42880</v>
          </cell>
          <cell r="BC12" t="str">
            <v>ПР</v>
          </cell>
          <cell r="BN12">
            <v>7500</v>
          </cell>
          <cell r="BO12">
            <v>32482</v>
          </cell>
          <cell r="BP12" t="str">
            <v>ТО2</v>
          </cell>
          <cell r="CA12">
            <v>7500</v>
          </cell>
          <cell r="CB12">
            <v>28015</v>
          </cell>
          <cell r="CC12" t="str">
            <v>ТО1</v>
          </cell>
          <cell r="CN12">
            <v>57500</v>
          </cell>
          <cell r="CO12">
            <v>32951</v>
          </cell>
          <cell r="CP12" t="str">
            <v>ПР</v>
          </cell>
          <cell r="DA12">
            <v>7500</v>
          </cell>
          <cell r="DB12">
            <v>7500</v>
          </cell>
          <cell r="DC12" t="str">
            <v>ТО1</v>
          </cell>
          <cell r="DN12">
            <v>7500</v>
          </cell>
          <cell r="DO12">
            <v>7500</v>
          </cell>
          <cell r="DP12" t="str">
            <v>ТО1</v>
          </cell>
          <cell r="EA12">
            <v>7500</v>
          </cell>
          <cell r="EB12">
            <v>7500</v>
          </cell>
          <cell r="EC12" t="str">
            <v>ТО1</v>
          </cell>
          <cell r="EN12">
            <v>32500</v>
          </cell>
          <cell r="EO12">
            <v>7500</v>
          </cell>
          <cell r="EP12" t="str">
            <v>ПР</v>
          </cell>
          <cell r="FA12">
            <v>28015</v>
          </cell>
          <cell r="FB12">
            <v>7500</v>
          </cell>
          <cell r="FC12" t="str">
            <v>ПР</v>
          </cell>
          <cell r="FN12">
            <v>7500</v>
          </cell>
          <cell r="FO12">
            <v>7500</v>
          </cell>
          <cell r="FP12" t="str">
            <v>ТО1</v>
          </cell>
        </row>
        <row r="13">
          <cell r="A13">
            <v>9000</v>
          </cell>
          <cell r="B13">
            <v>52722</v>
          </cell>
          <cell r="C13" t="str">
            <v>ПР</v>
          </cell>
          <cell r="N13">
            <v>59000</v>
          </cell>
          <cell r="O13">
            <v>73922</v>
          </cell>
          <cell r="P13" t="str">
            <v>ТО1</v>
          </cell>
          <cell r="AA13">
            <v>34000</v>
          </cell>
          <cell r="AB13">
            <v>59102</v>
          </cell>
          <cell r="AC13" t="str">
            <v>ТО1</v>
          </cell>
          <cell r="AN13">
            <v>34000</v>
          </cell>
          <cell r="AO13">
            <v>62300</v>
          </cell>
          <cell r="AP13" t="str">
            <v>ТО1</v>
          </cell>
          <cell r="BA13">
            <v>46101</v>
          </cell>
          <cell r="BB13">
            <v>44380</v>
          </cell>
          <cell r="BC13" t="str">
            <v>ТО2</v>
          </cell>
          <cell r="BN13">
            <v>9000</v>
          </cell>
          <cell r="BO13">
            <v>33982</v>
          </cell>
          <cell r="BP13" t="str">
            <v>ПР</v>
          </cell>
          <cell r="CA13">
            <v>9000</v>
          </cell>
          <cell r="CB13">
            <v>29515</v>
          </cell>
          <cell r="CC13" t="str">
            <v>ПР</v>
          </cell>
          <cell r="CN13">
            <v>59000</v>
          </cell>
          <cell r="CO13">
            <v>34451</v>
          </cell>
          <cell r="CP13" t="str">
            <v>ТО1</v>
          </cell>
          <cell r="DA13">
            <v>9000</v>
          </cell>
          <cell r="DB13">
            <v>9000</v>
          </cell>
          <cell r="DC13" t="str">
            <v>ПР</v>
          </cell>
          <cell r="DN13">
            <v>9000</v>
          </cell>
          <cell r="DO13">
            <v>9000</v>
          </cell>
          <cell r="DP13" t="str">
            <v>ПР</v>
          </cell>
          <cell r="EA13">
            <v>9000</v>
          </cell>
          <cell r="EB13">
            <v>9000</v>
          </cell>
          <cell r="EC13" t="str">
            <v>ПР</v>
          </cell>
          <cell r="EN13">
            <v>34000</v>
          </cell>
          <cell r="EO13">
            <v>9000</v>
          </cell>
          <cell r="EP13" t="str">
            <v>ТО1</v>
          </cell>
          <cell r="FA13">
            <v>29515</v>
          </cell>
          <cell r="FB13">
            <v>9000</v>
          </cell>
          <cell r="FC13" t="str">
            <v>ТО1</v>
          </cell>
          <cell r="FN13">
            <v>9000</v>
          </cell>
          <cell r="FO13">
            <v>9000</v>
          </cell>
          <cell r="FP13" t="str">
            <v>ПР</v>
          </cell>
        </row>
        <row r="14">
          <cell r="A14">
            <v>10500</v>
          </cell>
          <cell r="B14">
            <v>54222</v>
          </cell>
          <cell r="C14" t="str">
            <v>ТО1</v>
          </cell>
          <cell r="N14">
            <v>60500</v>
          </cell>
          <cell r="O14">
            <v>75422</v>
          </cell>
          <cell r="P14" t="str">
            <v>ПР</v>
          </cell>
          <cell r="AA14">
            <v>35500</v>
          </cell>
          <cell r="AB14">
            <v>60602</v>
          </cell>
          <cell r="AC14" t="str">
            <v>ПР</v>
          </cell>
          <cell r="AN14">
            <v>35500</v>
          </cell>
          <cell r="AO14">
            <v>63800</v>
          </cell>
          <cell r="AP14" t="str">
            <v>ПР</v>
          </cell>
          <cell r="BA14">
            <v>47601</v>
          </cell>
          <cell r="BB14">
            <v>45880</v>
          </cell>
          <cell r="BC14" t="str">
            <v>ПР</v>
          </cell>
          <cell r="BN14">
            <v>10500</v>
          </cell>
          <cell r="BO14">
            <v>35482</v>
          </cell>
          <cell r="BP14" t="str">
            <v>ТО1</v>
          </cell>
          <cell r="CA14">
            <v>10500</v>
          </cell>
          <cell r="CB14">
            <v>31015</v>
          </cell>
          <cell r="CC14" t="str">
            <v>ТО2</v>
          </cell>
          <cell r="CN14">
            <v>60500</v>
          </cell>
          <cell r="CO14">
            <v>35951</v>
          </cell>
          <cell r="CP14" t="str">
            <v>ПР</v>
          </cell>
          <cell r="DA14">
            <v>10500</v>
          </cell>
          <cell r="DB14">
            <v>10500</v>
          </cell>
          <cell r="DC14" t="str">
            <v>ТО2</v>
          </cell>
          <cell r="DN14">
            <v>10500</v>
          </cell>
          <cell r="DO14">
            <v>10500</v>
          </cell>
          <cell r="DP14" t="str">
            <v>ТО2</v>
          </cell>
          <cell r="EA14">
            <v>10500</v>
          </cell>
          <cell r="EB14">
            <v>10500</v>
          </cell>
          <cell r="EC14" t="str">
            <v>ТО2</v>
          </cell>
          <cell r="EN14">
            <v>35500</v>
          </cell>
          <cell r="EO14">
            <v>10500</v>
          </cell>
          <cell r="EP14" t="str">
            <v>ПР</v>
          </cell>
          <cell r="FA14">
            <v>31015</v>
          </cell>
          <cell r="FB14">
            <v>10500</v>
          </cell>
          <cell r="FC14" t="str">
            <v>ПР</v>
          </cell>
          <cell r="FN14">
            <v>10500</v>
          </cell>
          <cell r="FO14">
            <v>10500</v>
          </cell>
          <cell r="FP14" t="str">
            <v>ТО2</v>
          </cell>
        </row>
        <row r="15">
          <cell r="A15">
            <v>12000</v>
          </cell>
          <cell r="B15">
            <v>55722</v>
          </cell>
          <cell r="C15" t="str">
            <v>ПР</v>
          </cell>
          <cell r="N15">
            <v>62000</v>
          </cell>
          <cell r="O15">
            <v>76922</v>
          </cell>
          <cell r="P15" t="str">
            <v>КР</v>
          </cell>
          <cell r="AA15">
            <v>37000</v>
          </cell>
          <cell r="AB15">
            <v>62102</v>
          </cell>
          <cell r="AC15" t="str">
            <v>ТО1</v>
          </cell>
          <cell r="AN15">
            <v>37000</v>
          </cell>
          <cell r="AO15">
            <v>65300</v>
          </cell>
          <cell r="AP15" t="str">
            <v>СР</v>
          </cell>
          <cell r="BA15">
            <v>49101</v>
          </cell>
          <cell r="BB15">
            <v>47380</v>
          </cell>
          <cell r="BC15" t="str">
            <v>ТО1</v>
          </cell>
          <cell r="BN15">
            <v>12000</v>
          </cell>
          <cell r="BO15">
            <v>36982</v>
          </cell>
          <cell r="BP15" t="str">
            <v>ПР</v>
          </cell>
          <cell r="CA15">
            <v>12000</v>
          </cell>
          <cell r="CB15">
            <v>32515</v>
          </cell>
          <cell r="CC15" t="str">
            <v>ПР</v>
          </cell>
          <cell r="CN15">
            <v>62000</v>
          </cell>
          <cell r="CO15">
            <v>37451</v>
          </cell>
          <cell r="CP15" t="str">
            <v>ТО1</v>
          </cell>
          <cell r="DA15">
            <v>12000</v>
          </cell>
          <cell r="DB15">
            <v>12000</v>
          </cell>
          <cell r="DC15" t="str">
            <v>ПР</v>
          </cell>
          <cell r="DN15">
            <v>12000</v>
          </cell>
          <cell r="DO15">
            <v>12000</v>
          </cell>
          <cell r="DP15" t="str">
            <v>ПР</v>
          </cell>
          <cell r="EA15">
            <v>12000</v>
          </cell>
          <cell r="EB15">
            <v>12000</v>
          </cell>
          <cell r="EC15" t="str">
            <v>ПР</v>
          </cell>
          <cell r="EN15">
            <v>37000</v>
          </cell>
          <cell r="EO15">
            <v>12000</v>
          </cell>
          <cell r="EP15" t="str">
            <v>ТО2</v>
          </cell>
          <cell r="FA15">
            <v>32515</v>
          </cell>
          <cell r="FB15">
            <v>12000</v>
          </cell>
          <cell r="FC15" t="str">
            <v>ТО2</v>
          </cell>
          <cell r="FN15">
            <v>12000</v>
          </cell>
          <cell r="FO15">
            <v>12000</v>
          </cell>
          <cell r="FP15" t="str">
            <v>ПР</v>
          </cell>
        </row>
        <row r="16">
          <cell r="A16">
            <v>13500</v>
          </cell>
          <cell r="B16">
            <v>57222</v>
          </cell>
          <cell r="C16" t="str">
            <v>ТО2</v>
          </cell>
          <cell r="N16">
            <v>63500</v>
          </cell>
          <cell r="O16">
            <v>78422</v>
          </cell>
          <cell r="P16" t="str">
            <v>ПР</v>
          </cell>
          <cell r="AA16">
            <v>38500</v>
          </cell>
          <cell r="AB16">
            <v>63602</v>
          </cell>
          <cell r="AC16" t="str">
            <v>ПР</v>
          </cell>
          <cell r="AN16">
            <v>38500</v>
          </cell>
          <cell r="AO16">
            <v>66800</v>
          </cell>
          <cell r="AP16" t="str">
            <v>ПР</v>
          </cell>
          <cell r="BA16">
            <v>50601</v>
          </cell>
          <cell r="BB16">
            <v>48880</v>
          </cell>
          <cell r="BC16" t="str">
            <v>ПР</v>
          </cell>
          <cell r="BN16">
            <v>13500</v>
          </cell>
          <cell r="BO16">
            <v>38482</v>
          </cell>
          <cell r="BP16" t="str">
            <v>СР</v>
          </cell>
          <cell r="CA16">
            <v>13500</v>
          </cell>
          <cell r="CB16">
            <v>34015</v>
          </cell>
          <cell r="CC16" t="str">
            <v>ТО1</v>
          </cell>
          <cell r="CN16">
            <v>63500</v>
          </cell>
          <cell r="CO16">
            <v>38951</v>
          </cell>
          <cell r="CP16" t="str">
            <v>ПР</v>
          </cell>
          <cell r="DA16">
            <v>13500</v>
          </cell>
          <cell r="DB16">
            <v>13500</v>
          </cell>
          <cell r="DC16" t="str">
            <v>СР</v>
          </cell>
          <cell r="DN16">
            <v>13500</v>
          </cell>
          <cell r="DO16">
            <v>13500</v>
          </cell>
          <cell r="DP16" t="str">
            <v>СР</v>
          </cell>
          <cell r="EA16">
            <v>13500</v>
          </cell>
          <cell r="EB16">
            <v>13500</v>
          </cell>
          <cell r="EC16" t="str">
            <v>СР</v>
          </cell>
          <cell r="EN16">
            <v>38500</v>
          </cell>
          <cell r="EO16">
            <v>13500</v>
          </cell>
          <cell r="EP16" t="str">
            <v>ПР</v>
          </cell>
          <cell r="FA16">
            <v>34015</v>
          </cell>
          <cell r="FB16">
            <v>13500</v>
          </cell>
          <cell r="FC16" t="str">
            <v>ПР</v>
          </cell>
          <cell r="FN16">
            <v>13500</v>
          </cell>
          <cell r="FO16">
            <v>13500</v>
          </cell>
          <cell r="FP16" t="str">
            <v>СР</v>
          </cell>
        </row>
        <row r="17">
          <cell r="A17">
            <v>15000</v>
          </cell>
          <cell r="B17">
            <v>58722</v>
          </cell>
          <cell r="C17" t="str">
            <v>ПР</v>
          </cell>
          <cell r="N17">
            <v>65000</v>
          </cell>
          <cell r="O17">
            <v>79922</v>
          </cell>
          <cell r="P17" t="str">
            <v>ТО1</v>
          </cell>
          <cell r="AA17">
            <v>40000</v>
          </cell>
          <cell r="AB17">
            <v>65102</v>
          </cell>
          <cell r="AC17" t="str">
            <v>СР</v>
          </cell>
          <cell r="AN17">
            <v>40000</v>
          </cell>
          <cell r="AO17">
            <v>68300</v>
          </cell>
          <cell r="AP17" t="str">
            <v>ТО1</v>
          </cell>
          <cell r="BA17">
            <v>52101</v>
          </cell>
          <cell r="BB17">
            <v>50380</v>
          </cell>
          <cell r="BC17" t="str">
            <v>КР</v>
          </cell>
          <cell r="BN17">
            <v>15000</v>
          </cell>
          <cell r="BO17">
            <v>39982</v>
          </cell>
          <cell r="BP17" t="str">
            <v>ПР</v>
          </cell>
          <cell r="CA17">
            <v>15000</v>
          </cell>
          <cell r="CB17">
            <v>35515</v>
          </cell>
          <cell r="CC17" t="str">
            <v>ПР</v>
          </cell>
          <cell r="CN17">
            <v>65000</v>
          </cell>
          <cell r="CO17">
            <v>40451</v>
          </cell>
          <cell r="CP17" t="str">
            <v>СР</v>
          </cell>
          <cell r="DA17">
            <v>15000</v>
          </cell>
          <cell r="DB17">
            <v>15000</v>
          </cell>
          <cell r="DC17" t="str">
            <v>ПР</v>
          </cell>
          <cell r="DN17">
            <v>15000</v>
          </cell>
          <cell r="DO17">
            <v>15000</v>
          </cell>
          <cell r="DP17" t="str">
            <v>ПР</v>
          </cell>
          <cell r="EA17">
            <v>15000</v>
          </cell>
          <cell r="EB17">
            <v>15000</v>
          </cell>
          <cell r="EC17" t="str">
            <v>ПР</v>
          </cell>
          <cell r="EN17">
            <v>40000</v>
          </cell>
          <cell r="EO17">
            <v>15000</v>
          </cell>
          <cell r="EP17" t="str">
            <v>СР</v>
          </cell>
          <cell r="FA17">
            <v>35515</v>
          </cell>
          <cell r="FB17">
            <v>15000</v>
          </cell>
          <cell r="FC17" t="str">
            <v>СР</v>
          </cell>
          <cell r="FN17">
            <v>15000</v>
          </cell>
          <cell r="FO17">
            <v>15000</v>
          </cell>
          <cell r="FP17" t="str">
            <v>ПР</v>
          </cell>
        </row>
        <row r="18">
          <cell r="A18">
            <v>16500</v>
          </cell>
          <cell r="B18">
            <v>60222</v>
          </cell>
          <cell r="C18" t="str">
            <v>ТО1/ДС/ГК</v>
          </cell>
          <cell r="N18">
            <v>66500</v>
          </cell>
          <cell r="O18">
            <v>81422</v>
          </cell>
          <cell r="P18" t="str">
            <v>ПР</v>
          </cell>
          <cell r="AA18">
            <v>41500</v>
          </cell>
          <cell r="AB18">
            <v>66602</v>
          </cell>
          <cell r="AC18" t="str">
            <v>ПР</v>
          </cell>
          <cell r="AN18">
            <v>41500</v>
          </cell>
          <cell r="AO18">
            <v>69800</v>
          </cell>
          <cell r="AP18" t="str">
            <v>ПР</v>
          </cell>
          <cell r="BA18">
            <v>53601</v>
          </cell>
          <cell r="BB18">
            <v>51880</v>
          </cell>
          <cell r="BC18" t="str">
            <v>ПР</v>
          </cell>
          <cell r="BN18">
            <v>16500</v>
          </cell>
          <cell r="BO18">
            <v>41482</v>
          </cell>
          <cell r="BP18" t="str">
            <v>ТО1</v>
          </cell>
          <cell r="CA18">
            <v>16500</v>
          </cell>
          <cell r="CB18">
            <v>37015</v>
          </cell>
          <cell r="CC18" t="str">
            <v>ТО1</v>
          </cell>
          <cell r="CN18">
            <v>66500</v>
          </cell>
          <cell r="CO18">
            <v>41951</v>
          </cell>
          <cell r="CP18" t="str">
            <v>ПР</v>
          </cell>
          <cell r="DA18">
            <v>16500</v>
          </cell>
          <cell r="DB18">
            <v>16500</v>
          </cell>
          <cell r="DC18" t="str">
            <v>ТО1</v>
          </cell>
          <cell r="DN18">
            <v>16500</v>
          </cell>
          <cell r="DO18">
            <v>16500</v>
          </cell>
          <cell r="DP18" t="str">
            <v>ТО1</v>
          </cell>
          <cell r="EA18">
            <v>16500</v>
          </cell>
          <cell r="EB18">
            <v>16500</v>
          </cell>
          <cell r="EC18" t="str">
            <v>ТО1</v>
          </cell>
          <cell r="EN18">
            <v>41500</v>
          </cell>
          <cell r="EO18">
            <v>16500</v>
          </cell>
          <cell r="EP18" t="str">
            <v>ПР</v>
          </cell>
          <cell r="FA18">
            <v>37015</v>
          </cell>
          <cell r="FB18">
            <v>16500</v>
          </cell>
          <cell r="FC18" t="str">
            <v>ПР</v>
          </cell>
          <cell r="FN18">
            <v>16500</v>
          </cell>
          <cell r="FO18">
            <v>16500</v>
          </cell>
          <cell r="FP18" t="str">
            <v>ТО1</v>
          </cell>
        </row>
        <row r="19">
          <cell r="A19">
            <v>18000</v>
          </cell>
          <cell r="B19">
            <v>61722</v>
          </cell>
          <cell r="C19" t="str">
            <v>ПР</v>
          </cell>
          <cell r="N19">
            <v>68000</v>
          </cell>
          <cell r="O19">
            <v>82922</v>
          </cell>
          <cell r="P19" t="str">
            <v>ТО2</v>
          </cell>
          <cell r="AA19">
            <v>43000</v>
          </cell>
          <cell r="AB19">
            <v>68102</v>
          </cell>
          <cell r="AC19" t="str">
            <v>ТО1</v>
          </cell>
          <cell r="AN19">
            <v>43000</v>
          </cell>
          <cell r="AO19">
            <v>71300</v>
          </cell>
          <cell r="AP19" t="str">
            <v>ТО2</v>
          </cell>
          <cell r="BA19">
            <v>55101</v>
          </cell>
          <cell r="BB19">
            <v>53380</v>
          </cell>
          <cell r="BC19" t="str">
            <v>ТО1</v>
          </cell>
          <cell r="BN19">
            <v>18000</v>
          </cell>
          <cell r="BO19">
            <v>42982</v>
          </cell>
          <cell r="BP19" t="str">
            <v>ПР</v>
          </cell>
          <cell r="CA19">
            <v>18000</v>
          </cell>
          <cell r="CB19">
            <v>38515</v>
          </cell>
          <cell r="CC19" t="str">
            <v>ПР</v>
          </cell>
          <cell r="CN19">
            <v>68000</v>
          </cell>
          <cell r="CO19">
            <v>43451</v>
          </cell>
          <cell r="CP19" t="str">
            <v>ТО1</v>
          </cell>
          <cell r="DA19">
            <v>18000</v>
          </cell>
          <cell r="DB19">
            <v>18000</v>
          </cell>
          <cell r="DC19" t="str">
            <v>ПР</v>
          </cell>
          <cell r="DN19">
            <v>18000</v>
          </cell>
          <cell r="DO19">
            <v>18000</v>
          </cell>
          <cell r="DP19" t="str">
            <v>ПР</v>
          </cell>
          <cell r="EA19">
            <v>18000</v>
          </cell>
          <cell r="EB19">
            <v>18000</v>
          </cell>
          <cell r="EC19" t="str">
            <v>ПР</v>
          </cell>
          <cell r="EN19">
            <v>43000</v>
          </cell>
          <cell r="EO19">
            <v>18000</v>
          </cell>
          <cell r="EP19" t="str">
            <v>ТО1</v>
          </cell>
          <cell r="FA19">
            <v>38515</v>
          </cell>
          <cell r="FB19">
            <v>18000</v>
          </cell>
          <cell r="FC19" t="str">
            <v>ТО1</v>
          </cell>
          <cell r="FN19">
            <v>18000</v>
          </cell>
          <cell r="FO19">
            <v>18000</v>
          </cell>
          <cell r="FP19" t="str">
            <v>ПР</v>
          </cell>
        </row>
        <row r="20">
          <cell r="A20">
            <v>19500</v>
          </cell>
          <cell r="B20">
            <v>63222</v>
          </cell>
          <cell r="C20" t="str">
            <v>СР</v>
          </cell>
          <cell r="N20">
            <v>69500</v>
          </cell>
          <cell r="O20">
            <v>84422</v>
          </cell>
          <cell r="P20" t="str">
            <v>ПР</v>
          </cell>
          <cell r="AA20">
            <v>44500</v>
          </cell>
          <cell r="AB20">
            <v>69602</v>
          </cell>
          <cell r="AC20" t="str">
            <v>ПР</v>
          </cell>
          <cell r="AN20">
            <v>44500</v>
          </cell>
          <cell r="AO20">
            <v>72800</v>
          </cell>
          <cell r="AP20" t="str">
            <v>ПР</v>
          </cell>
          <cell r="BA20">
            <v>56601</v>
          </cell>
          <cell r="BB20">
            <v>54880</v>
          </cell>
          <cell r="BC20" t="str">
            <v>ПР</v>
          </cell>
          <cell r="BN20">
            <v>19500</v>
          </cell>
          <cell r="BO20">
            <v>44482</v>
          </cell>
          <cell r="BP20" t="str">
            <v>ТО2</v>
          </cell>
          <cell r="CA20">
            <v>19500</v>
          </cell>
          <cell r="CB20">
            <v>40015</v>
          </cell>
          <cell r="CC20" t="str">
            <v>СР</v>
          </cell>
          <cell r="CN20">
            <v>69500</v>
          </cell>
          <cell r="CO20">
            <v>44951</v>
          </cell>
          <cell r="CP20" t="str">
            <v>ПР</v>
          </cell>
          <cell r="DA20">
            <v>19500</v>
          </cell>
          <cell r="DB20">
            <v>19500</v>
          </cell>
          <cell r="DC20" t="str">
            <v>ТО2</v>
          </cell>
          <cell r="DN20">
            <v>19500</v>
          </cell>
          <cell r="DO20">
            <v>19500</v>
          </cell>
          <cell r="DP20" t="str">
            <v>ТО2</v>
          </cell>
          <cell r="EA20">
            <v>19500</v>
          </cell>
          <cell r="EB20">
            <v>19500</v>
          </cell>
          <cell r="EC20" t="str">
            <v>ТО2</v>
          </cell>
          <cell r="EN20">
            <v>44500</v>
          </cell>
          <cell r="EO20">
            <v>19500</v>
          </cell>
          <cell r="EP20" t="str">
            <v>ПР</v>
          </cell>
          <cell r="FA20">
            <v>40015</v>
          </cell>
          <cell r="FB20">
            <v>19500</v>
          </cell>
          <cell r="FC20" t="str">
            <v>ПР</v>
          </cell>
          <cell r="FN20">
            <v>19500</v>
          </cell>
          <cell r="FO20">
            <v>19500</v>
          </cell>
          <cell r="FP20" t="str">
            <v>ТО2</v>
          </cell>
        </row>
        <row r="21">
          <cell r="A21">
            <v>21000</v>
          </cell>
          <cell r="B21">
            <v>64722</v>
          </cell>
          <cell r="C21" t="str">
            <v>ПР</v>
          </cell>
          <cell r="N21">
            <v>71000</v>
          </cell>
          <cell r="O21">
            <v>85922</v>
          </cell>
          <cell r="P21" t="str">
            <v>ТО1</v>
          </cell>
          <cell r="AA21">
            <v>46000</v>
          </cell>
          <cell r="AB21">
            <v>71102</v>
          </cell>
          <cell r="AC21" t="str">
            <v>ТО2</v>
          </cell>
          <cell r="AN21">
            <v>46000</v>
          </cell>
          <cell r="AO21">
            <v>74300</v>
          </cell>
          <cell r="AP21" t="str">
            <v>ТО1</v>
          </cell>
          <cell r="BA21">
            <v>58101</v>
          </cell>
          <cell r="BB21">
            <v>56380</v>
          </cell>
          <cell r="BC21" t="str">
            <v>ТО2/ТР</v>
          </cell>
          <cell r="BN21">
            <v>21000</v>
          </cell>
          <cell r="BO21">
            <v>45982</v>
          </cell>
          <cell r="BP21" t="str">
            <v>ПР</v>
          </cell>
          <cell r="CA21">
            <v>21000</v>
          </cell>
          <cell r="CB21">
            <v>41515</v>
          </cell>
          <cell r="CC21" t="str">
            <v>ПР</v>
          </cell>
          <cell r="CN21">
            <v>71000</v>
          </cell>
          <cell r="CO21">
            <v>46451</v>
          </cell>
          <cell r="CP21" t="str">
            <v>ТО2</v>
          </cell>
          <cell r="DA21">
            <v>21000</v>
          </cell>
          <cell r="DB21">
            <v>21000</v>
          </cell>
          <cell r="DC21" t="str">
            <v>ПР</v>
          </cell>
          <cell r="DN21">
            <v>21000</v>
          </cell>
          <cell r="DO21">
            <v>21000</v>
          </cell>
          <cell r="DP21" t="str">
            <v>ПР</v>
          </cell>
          <cell r="EA21">
            <v>21000</v>
          </cell>
          <cell r="EB21">
            <v>21000</v>
          </cell>
          <cell r="EC21" t="str">
            <v>ПР</v>
          </cell>
          <cell r="EN21">
            <v>46000</v>
          </cell>
          <cell r="EO21">
            <v>21000</v>
          </cell>
          <cell r="EP21" t="str">
            <v>ТО2</v>
          </cell>
          <cell r="FA21">
            <v>41515</v>
          </cell>
          <cell r="FB21">
            <v>21000</v>
          </cell>
          <cell r="FC21" t="str">
            <v>ТО2</v>
          </cell>
          <cell r="FN21">
            <v>21000</v>
          </cell>
          <cell r="FO21">
            <v>21000</v>
          </cell>
          <cell r="FP21" t="str">
            <v>ПР</v>
          </cell>
        </row>
        <row r="22">
          <cell r="A22">
            <v>22500</v>
          </cell>
          <cell r="B22">
            <v>66222</v>
          </cell>
          <cell r="C22" t="str">
            <v>ТО1</v>
          </cell>
          <cell r="N22">
            <v>72500</v>
          </cell>
          <cell r="O22">
            <v>87422</v>
          </cell>
          <cell r="P22" t="str">
            <v>ПР</v>
          </cell>
          <cell r="AA22">
            <v>47500</v>
          </cell>
          <cell r="AB22">
            <v>72602</v>
          </cell>
          <cell r="AC22" t="str">
            <v>ПР</v>
          </cell>
          <cell r="AN22">
            <v>47500</v>
          </cell>
          <cell r="AO22">
            <v>75800</v>
          </cell>
          <cell r="AP22" t="str">
            <v>ПР</v>
          </cell>
          <cell r="BA22">
            <v>59601</v>
          </cell>
          <cell r="BB22">
            <v>57880</v>
          </cell>
          <cell r="BC22" t="str">
            <v>ПР</v>
          </cell>
          <cell r="BN22">
            <v>22500</v>
          </cell>
          <cell r="BO22">
            <v>47482</v>
          </cell>
          <cell r="BP22" t="str">
            <v>ТО1</v>
          </cell>
          <cell r="CA22">
            <v>22500</v>
          </cell>
          <cell r="CB22">
            <v>43015</v>
          </cell>
          <cell r="CC22" t="str">
            <v>ТО1</v>
          </cell>
          <cell r="CN22">
            <v>72500</v>
          </cell>
          <cell r="CO22">
            <v>47951</v>
          </cell>
          <cell r="CP22" t="str">
            <v>ПР</v>
          </cell>
          <cell r="DA22">
            <v>22500</v>
          </cell>
          <cell r="DB22">
            <v>22500</v>
          </cell>
          <cell r="DC22" t="str">
            <v>ТО1</v>
          </cell>
          <cell r="DN22">
            <v>22500</v>
          </cell>
          <cell r="DO22">
            <v>22500</v>
          </cell>
          <cell r="DP22" t="str">
            <v>ТО1</v>
          </cell>
          <cell r="EA22">
            <v>22500</v>
          </cell>
          <cell r="EB22">
            <v>22500</v>
          </cell>
          <cell r="EC22" t="str">
            <v>ТО1</v>
          </cell>
          <cell r="EN22">
            <v>47500</v>
          </cell>
          <cell r="EO22">
            <v>22500</v>
          </cell>
          <cell r="EP22" t="str">
            <v>ПР</v>
          </cell>
          <cell r="FA22">
            <v>43015</v>
          </cell>
          <cell r="FB22">
            <v>22500</v>
          </cell>
          <cell r="FC22" t="str">
            <v>ПР</v>
          </cell>
          <cell r="FN22">
            <v>22500</v>
          </cell>
          <cell r="FO22">
            <v>22500</v>
          </cell>
          <cell r="FP22" t="str">
            <v>ТО1</v>
          </cell>
        </row>
        <row r="23">
          <cell r="A23">
            <v>24000</v>
          </cell>
          <cell r="B23">
            <v>67722</v>
          </cell>
          <cell r="C23" t="str">
            <v>ПР</v>
          </cell>
          <cell r="N23">
            <v>74000</v>
          </cell>
          <cell r="O23">
            <v>88922</v>
          </cell>
          <cell r="P23" t="str">
            <v>СР</v>
          </cell>
          <cell r="AA23">
            <v>49000</v>
          </cell>
          <cell r="AB23">
            <v>74102</v>
          </cell>
          <cell r="AC23" t="str">
            <v>ТО1</v>
          </cell>
          <cell r="AN23">
            <v>49000</v>
          </cell>
          <cell r="AO23">
            <v>77300</v>
          </cell>
          <cell r="AP23" t="str">
            <v>КР</v>
          </cell>
          <cell r="BA23">
            <v>61101</v>
          </cell>
          <cell r="BB23">
            <v>59380</v>
          </cell>
          <cell r="BC23" t="str">
            <v>ТО1/ДС/ГК</v>
          </cell>
          <cell r="BN23">
            <v>24000</v>
          </cell>
          <cell r="BO23">
            <v>48982</v>
          </cell>
          <cell r="BP23" t="str">
            <v>ПР</v>
          </cell>
          <cell r="CA23">
            <v>24000</v>
          </cell>
          <cell r="CB23">
            <v>44515</v>
          </cell>
          <cell r="CC23" t="str">
            <v>ПР</v>
          </cell>
          <cell r="CN23">
            <v>74000</v>
          </cell>
          <cell r="CO23">
            <v>49451</v>
          </cell>
          <cell r="CP23" t="str">
            <v>ТО1</v>
          </cell>
          <cell r="DA23">
            <v>24000</v>
          </cell>
          <cell r="DB23">
            <v>24000</v>
          </cell>
          <cell r="DC23" t="str">
            <v>ПР</v>
          </cell>
          <cell r="DN23">
            <v>24000</v>
          </cell>
          <cell r="DO23">
            <v>24000</v>
          </cell>
          <cell r="DP23" t="str">
            <v>ПР</v>
          </cell>
          <cell r="EA23">
            <v>24000</v>
          </cell>
          <cell r="EB23">
            <v>24000</v>
          </cell>
          <cell r="EC23" t="str">
            <v>ПР</v>
          </cell>
          <cell r="EN23">
            <v>49000</v>
          </cell>
          <cell r="EO23">
            <v>24000</v>
          </cell>
          <cell r="EP23" t="str">
            <v>ТО1</v>
          </cell>
          <cell r="FA23">
            <v>44515</v>
          </cell>
          <cell r="FB23">
            <v>24000</v>
          </cell>
          <cell r="FC23" t="str">
            <v>ТО1</v>
          </cell>
          <cell r="FN23">
            <v>24000</v>
          </cell>
          <cell r="FO23">
            <v>24000</v>
          </cell>
          <cell r="FP23" t="str">
            <v>ПР</v>
          </cell>
        </row>
        <row r="24">
          <cell r="A24">
            <v>25500</v>
          </cell>
          <cell r="B24">
            <v>69222</v>
          </cell>
          <cell r="C24" t="str">
            <v>ТО2</v>
          </cell>
          <cell r="N24">
            <v>75500</v>
          </cell>
          <cell r="O24">
            <v>90422</v>
          </cell>
          <cell r="P24" t="str">
            <v>ПР</v>
          </cell>
          <cell r="AA24">
            <v>50500</v>
          </cell>
          <cell r="AB24">
            <v>75602</v>
          </cell>
          <cell r="AC24" t="str">
            <v>ПР</v>
          </cell>
          <cell r="AN24">
            <v>50500</v>
          </cell>
          <cell r="AO24">
            <v>78800</v>
          </cell>
          <cell r="AP24" t="str">
            <v>ПР</v>
          </cell>
          <cell r="BA24">
            <v>62601</v>
          </cell>
          <cell r="BB24">
            <v>60880</v>
          </cell>
          <cell r="BC24" t="str">
            <v>ПР</v>
          </cell>
          <cell r="BN24">
            <v>25500</v>
          </cell>
          <cell r="BO24">
            <v>50482</v>
          </cell>
          <cell r="BP24" t="str">
            <v>КР</v>
          </cell>
          <cell r="CA24">
            <v>25500</v>
          </cell>
          <cell r="CB24">
            <v>46015</v>
          </cell>
          <cell r="CC24" t="str">
            <v>ТО2</v>
          </cell>
          <cell r="CN24">
            <v>75500</v>
          </cell>
          <cell r="CO24">
            <v>50951</v>
          </cell>
          <cell r="CP24" t="str">
            <v>ПР</v>
          </cell>
          <cell r="DA24">
            <v>25500</v>
          </cell>
          <cell r="DB24">
            <v>25500</v>
          </cell>
          <cell r="DC24" t="str">
            <v>КР</v>
          </cell>
          <cell r="DN24">
            <v>25500</v>
          </cell>
          <cell r="DO24">
            <v>25500</v>
          </cell>
          <cell r="DP24" t="str">
            <v>КР</v>
          </cell>
          <cell r="EA24">
            <v>25500</v>
          </cell>
          <cell r="EB24">
            <v>25500</v>
          </cell>
          <cell r="EC24" t="str">
            <v>КР</v>
          </cell>
          <cell r="EN24">
            <v>50500</v>
          </cell>
          <cell r="EO24">
            <v>25500</v>
          </cell>
          <cell r="EP24" t="str">
            <v>ПР</v>
          </cell>
          <cell r="FA24">
            <v>46015</v>
          </cell>
          <cell r="FB24">
            <v>25500</v>
          </cell>
          <cell r="FC24" t="str">
            <v>ПР</v>
          </cell>
          <cell r="FN24">
            <v>25500</v>
          </cell>
          <cell r="FO24">
            <v>25500</v>
          </cell>
          <cell r="FP24" t="str">
            <v>КР</v>
          </cell>
        </row>
        <row r="25">
          <cell r="A25">
            <v>27000</v>
          </cell>
          <cell r="B25">
            <v>70722</v>
          </cell>
          <cell r="C25" t="str">
            <v>ПР</v>
          </cell>
          <cell r="N25">
            <v>77000</v>
          </cell>
          <cell r="O25">
            <v>91922</v>
          </cell>
          <cell r="P25" t="str">
            <v>ТО1</v>
          </cell>
          <cell r="AA25">
            <v>52000</v>
          </cell>
          <cell r="AB25">
            <v>77102</v>
          </cell>
          <cell r="AC25" t="str">
            <v>КР</v>
          </cell>
          <cell r="AN25">
            <v>52000</v>
          </cell>
          <cell r="AO25">
            <v>80300</v>
          </cell>
          <cell r="AP25" t="str">
            <v>ТО1</v>
          </cell>
          <cell r="BA25">
            <v>64101</v>
          </cell>
          <cell r="BB25">
            <v>62380</v>
          </cell>
          <cell r="BC25" t="str">
            <v>ТО1</v>
          </cell>
          <cell r="BN25">
            <v>27000</v>
          </cell>
          <cell r="BO25">
            <v>51982</v>
          </cell>
          <cell r="BP25" t="str">
            <v>ПР</v>
          </cell>
          <cell r="CA25">
            <v>27000</v>
          </cell>
          <cell r="CB25">
            <v>47515</v>
          </cell>
          <cell r="CC25" t="str">
            <v>ПР</v>
          </cell>
          <cell r="CN25">
            <v>77000</v>
          </cell>
          <cell r="CO25">
            <v>52451</v>
          </cell>
          <cell r="CP25" t="str">
            <v>КР</v>
          </cell>
          <cell r="DA25">
            <v>27000</v>
          </cell>
          <cell r="DB25">
            <v>27000</v>
          </cell>
          <cell r="DC25" t="str">
            <v>ПР</v>
          </cell>
          <cell r="DN25">
            <v>27000</v>
          </cell>
          <cell r="DO25">
            <v>27000</v>
          </cell>
          <cell r="DP25" t="str">
            <v>ПР</v>
          </cell>
          <cell r="EA25">
            <v>27000</v>
          </cell>
          <cell r="EB25">
            <v>27000</v>
          </cell>
          <cell r="EC25" t="str">
            <v>ПР</v>
          </cell>
          <cell r="EN25">
            <v>52000</v>
          </cell>
          <cell r="EO25">
            <v>27000</v>
          </cell>
          <cell r="EP25" t="str">
            <v>КР</v>
          </cell>
          <cell r="FA25">
            <v>47515</v>
          </cell>
          <cell r="FB25">
            <v>27000</v>
          </cell>
          <cell r="FC25" t="str">
            <v>КР</v>
          </cell>
          <cell r="FN25">
            <v>27000</v>
          </cell>
          <cell r="FO25">
            <v>27000</v>
          </cell>
          <cell r="FP25" t="str">
            <v>ПР</v>
          </cell>
        </row>
        <row r="26">
          <cell r="A26">
            <v>28500</v>
          </cell>
          <cell r="B26">
            <v>72222</v>
          </cell>
          <cell r="C26" t="str">
            <v>ТО1</v>
          </cell>
          <cell r="N26">
            <v>78500</v>
          </cell>
          <cell r="O26">
            <v>93422</v>
          </cell>
          <cell r="P26" t="str">
            <v>ПР</v>
          </cell>
          <cell r="AA26">
            <v>53500</v>
          </cell>
          <cell r="AB26">
            <v>78602</v>
          </cell>
          <cell r="AC26" t="str">
            <v>ПР</v>
          </cell>
          <cell r="AN26">
            <v>53500</v>
          </cell>
          <cell r="AO26">
            <v>81800</v>
          </cell>
          <cell r="AP26" t="str">
            <v>ПР</v>
          </cell>
          <cell r="BA26">
            <v>65601</v>
          </cell>
          <cell r="BB26">
            <v>63880</v>
          </cell>
          <cell r="BC26" t="str">
            <v>ПР</v>
          </cell>
          <cell r="BN26">
            <v>28500</v>
          </cell>
          <cell r="BO26">
            <v>53482</v>
          </cell>
          <cell r="BP26" t="str">
            <v>ТО1</v>
          </cell>
          <cell r="CA26">
            <v>28500</v>
          </cell>
          <cell r="CB26">
            <v>49015</v>
          </cell>
          <cell r="CC26" t="str">
            <v>ТО1</v>
          </cell>
          <cell r="CN26">
            <v>78500</v>
          </cell>
          <cell r="CO26">
            <v>53951</v>
          </cell>
          <cell r="CP26" t="str">
            <v>ПР</v>
          </cell>
          <cell r="DA26">
            <v>28500</v>
          </cell>
          <cell r="DB26">
            <v>28500</v>
          </cell>
          <cell r="DC26" t="str">
            <v>ТО1</v>
          </cell>
          <cell r="DN26">
            <v>28500</v>
          </cell>
          <cell r="DO26">
            <v>28500</v>
          </cell>
          <cell r="DP26" t="str">
            <v>ТО1</v>
          </cell>
          <cell r="EA26">
            <v>28500</v>
          </cell>
          <cell r="EB26">
            <v>28500</v>
          </cell>
          <cell r="EC26" t="str">
            <v>ТО1</v>
          </cell>
          <cell r="EN26">
            <v>53500</v>
          </cell>
          <cell r="EO26">
            <v>28500</v>
          </cell>
          <cell r="EP26" t="str">
            <v>ПР</v>
          </cell>
          <cell r="FA26">
            <v>49015</v>
          </cell>
          <cell r="FB26">
            <v>28500</v>
          </cell>
          <cell r="FC26" t="str">
            <v>ПР</v>
          </cell>
          <cell r="FN26">
            <v>28500</v>
          </cell>
          <cell r="FO26">
            <v>28500</v>
          </cell>
          <cell r="FP26" t="str">
            <v>ТО1</v>
          </cell>
        </row>
        <row r="27">
          <cell r="A27">
            <v>30000</v>
          </cell>
          <cell r="B27">
            <v>73722</v>
          </cell>
          <cell r="C27" t="str">
            <v>ГТД</v>
          </cell>
          <cell r="N27">
            <v>80000</v>
          </cell>
          <cell r="O27">
            <v>94922</v>
          </cell>
          <cell r="P27" t="str">
            <v>ДС/ГК/ГТД</v>
          </cell>
          <cell r="AA27">
            <v>55000</v>
          </cell>
          <cell r="AB27">
            <v>80102</v>
          </cell>
          <cell r="AC27" t="str">
            <v>ГТД</v>
          </cell>
          <cell r="AN27">
            <v>55000</v>
          </cell>
          <cell r="AO27">
            <v>83300</v>
          </cell>
          <cell r="AP27" t="str">
            <v>ГТД</v>
          </cell>
          <cell r="BA27">
            <v>67101</v>
          </cell>
          <cell r="BB27">
            <v>65380</v>
          </cell>
          <cell r="BC27" t="str">
            <v>ГТД</v>
          </cell>
          <cell r="BN27">
            <v>30000</v>
          </cell>
          <cell r="BO27">
            <v>54982</v>
          </cell>
          <cell r="BP27" t="str">
            <v>ТР/ГТД</v>
          </cell>
          <cell r="CA27">
            <v>30000</v>
          </cell>
          <cell r="CB27">
            <v>50515</v>
          </cell>
          <cell r="CC27" t="str">
            <v>ГТД</v>
          </cell>
          <cell r="CN27">
            <v>80000</v>
          </cell>
          <cell r="CO27">
            <v>55451</v>
          </cell>
          <cell r="CP27" t="str">
            <v>ГТД</v>
          </cell>
          <cell r="DA27">
            <v>30000</v>
          </cell>
          <cell r="DB27">
            <v>30000</v>
          </cell>
          <cell r="DC27" t="str">
            <v>ДС/ГК/ТР/ГТД</v>
          </cell>
          <cell r="DN27">
            <v>30000</v>
          </cell>
          <cell r="DO27">
            <v>30000</v>
          </cell>
          <cell r="DP27" t="str">
            <v>ДС/ГК/ТР/ГТД</v>
          </cell>
          <cell r="EA27">
            <v>30000</v>
          </cell>
          <cell r="EB27">
            <v>30000</v>
          </cell>
          <cell r="EC27" t="str">
            <v>ДС/ГК/ТР/ГТД</v>
          </cell>
          <cell r="EN27">
            <v>55000</v>
          </cell>
          <cell r="EO27">
            <v>30000</v>
          </cell>
          <cell r="EP27" t="str">
            <v>ДС/ГК/ТР/ГТД</v>
          </cell>
          <cell r="FA27">
            <v>50515</v>
          </cell>
          <cell r="FB27">
            <v>30000</v>
          </cell>
          <cell r="FC27" t="str">
            <v>ДС/ГК/ТР/ГТД</v>
          </cell>
          <cell r="FN27">
            <v>30000</v>
          </cell>
          <cell r="FO27">
            <v>30000</v>
          </cell>
          <cell r="FP27" t="str">
            <v>ДС/ГК/ТР/ГТД</v>
          </cell>
        </row>
        <row r="28">
          <cell r="A28">
            <v>31500</v>
          </cell>
          <cell r="B28">
            <v>75222</v>
          </cell>
          <cell r="C28" t="str">
            <v>ПР</v>
          </cell>
          <cell r="N28">
            <v>81500</v>
          </cell>
          <cell r="O28">
            <v>96422</v>
          </cell>
          <cell r="P28" t="str">
            <v>ПР</v>
          </cell>
          <cell r="AA28">
            <v>56500</v>
          </cell>
          <cell r="AB28">
            <v>81602</v>
          </cell>
          <cell r="AC28" t="str">
            <v>ПР</v>
          </cell>
          <cell r="AN28">
            <v>56500</v>
          </cell>
          <cell r="AO28">
            <v>84800</v>
          </cell>
          <cell r="AP28" t="str">
            <v>ПР</v>
          </cell>
          <cell r="BA28">
            <v>68601</v>
          </cell>
          <cell r="BB28">
            <v>66880</v>
          </cell>
          <cell r="BC28" t="str">
            <v>ПР</v>
          </cell>
          <cell r="BN28">
            <v>31500</v>
          </cell>
          <cell r="BO28">
            <v>56482</v>
          </cell>
          <cell r="BP28" t="str">
            <v>ПР</v>
          </cell>
          <cell r="CA28">
            <v>31500</v>
          </cell>
          <cell r="CB28">
            <v>52015</v>
          </cell>
          <cell r="CC28" t="str">
            <v>ПР</v>
          </cell>
          <cell r="CN28">
            <v>81500</v>
          </cell>
          <cell r="CO28">
            <v>56951</v>
          </cell>
          <cell r="CP28" t="str">
            <v>ПР</v>
          </cell>
          <cell r="DA28">
            <v>31500</v>
          </cell>
          <cell r="DB28">
            <v>31500</v>
          </cell>
          <cell r="DC28" t="str">
            <v>ПР</v>
          </cell>
          <cell r="DN28">
            <v>31500</v>
          </cell>
          <cell r="DO28">
            <v>31500</v>
          </cell>
          <cell r="DP28" t="str">
            <v>ПР</v>
          </cell>
          <cell r="EA28">
            <v>31500</v>
          </cell>
          <cell r="EB28">
            <v>31500</v>
          </cell>
          <cell r="EC28" t="str">
            <v>ПР</v>
          </cell>
          <cell r="EN28">
            <v>56500</v>
          </cell>
          <cell r="EO28">
            <v>31500</v>
          </cell>
          <cell r="EP28" t="str">
            <v>ПР</v>
          </cell>
          <cell r="FA28">
            <v>52015</v>
          </cell>
          <cell r="FB28">
            <v>31500</v>
          </cell>
          <cell r="FC28" t="str">
            <v>ПР</v>
          </cell>
          <cell r="FN28">
            <v>31500</v>
          </cell>
          <cell r="FO28">
            <v>31500</v>
          </cell>
          <cell r="FP28" t="str">
            <v>ПР</v>
          </cell>
        </row>
        <row r="29">
          <cell r="A29">
            <v>33000</v>
          </cell>
          <cell r="B29">
            <v>76722</v>
          </cell>
          <cell r="C29" t="str">
            <v>КР</v>
          </cell>
          <cell r="N29">
            <v>83000</v>
          </cell>
          <cell r="O29">
            <v>97922</v>
          </cell>
          <cell r="P29" t="str">
            <v>ТО1</v>
          </cell>
          <cell r="AA29">
            <v>58000</v>
          </cell>
          <cell r="AB29">
            <v>83102</v>
          </cell>
          <cell r="AC29" t="str">
            <v>ТО2</v>
          </cell>
          <cell r="AN29">
            <v>58000</v>
          </cell>
          <cell r="AO29">
            <v>86300</v>
          </cell>
          <cell r="AP29" t="str">
            <v>ТО1/ТР</v>
          </cell>
          <cell r="BA29">
            <v>70101</v>
          </cell>
          <cell r="BB29">
            <v>68380</v>
          </cell>
          <cell r="BC29" t="str">
            <v>ТО1</v>
          </cell>
          <cell r="BN29">
            <v>33000</v>
          </cell>
          <cell r="BO29">
            <v>57982</v>
          </cell>
          <cell r="BP29" t="str">
            <v>ТО2</v>
          </cell>
          <cell r="CA29">
            <v>33000</v>
          </cell>
          <cell r="CB29">
            <v>53515</v>
          </cell>
          <cell r="CC29" t="str">
            <v>ТО1</v>
          </cell>
          <cell r="CN29">
            <v>83000</v>
          </cell>
          <cell r="CO29">
            <v>58451</v>
          </cell>
          <cell r="CP29" t="str">
            <v>ТО2</v>
          </cell>
          <cell r="DA29">
            <v>33000</v>
          </cell>
          <cell r="DB29">
            <v>33000</v>
          </cell>
          <cell r="DC29" t="str">
            <v>ТО2</v>
          </cell>
          <cell r="DN29">
            <v>33000</v>
          </cell>
          <cell r="DO29">
            <v>33000</v>
          </cell>
          <cell r="DP29" t="str">
            <v>ТО2</v>
          </cell>
          <cell r="EA29">
            <v>33000</v>
          </cell>
          <cell r="EB29">
            <v>33000</v>
          </cell>
          <cell r="EC29" t="str">
            <v>ТО2</v>
          </cell>
          <cell r="EN29">
            <v>58000</v>
          </cell>
          <cell r="EO29">
            <v>33000</v>
          </cell>
          <cell r="EP29" t="str">
            <v>ТО2</v>
          </cell>
          <cell r="FA29">
            <v>53515</v>
          </cell>
          <cell r="FB29">
            <v>33000</v>
          </cell>
          <cell r="FC29" t="str">
            <v>ТО2</v>
          </cell>
          <cell r="FN29">
            <v>33000</v>
          </cell>
          <cell r="FO29">
            <v>33000</v>
          </cell>
          <cell r="FP29" t="str">
            <v>ТО2</v>
          </cell>
        </row>
        <row r="30">
          <cell r="A30">
            <v>34500</v>
          </cell>
          <cell r="B30">
            <v>78222</v>
          </cell>
          <cell r="C30" t="str">
            <v>ПР</v>
          </cell>
          <cell r="N30">
            <v>84500</v>
          </cell>
          <cell r="O30">
            <v>99422</v>
          </cell>
          <cell r="P30" t="str">
            <v>ПР</v>
          </cell>
          <cell r="AA30">
            <v>59500</v>
          </cell>
          <cell r="AB30">
            <v>84602</v>
          </cell>
          <cell r="AC30" t="str">
            <v>ПР</v>
          </cell>
          <cell r="AN30">
            <v>59500</v>
          </cell>
          <cell r="AO30">
            <v>87800</v>
          </cell>
          <cell r="AP30" t="str">
            <v>ПР</v>
          </cell>
          <cell r="BA30">
            <v>71601</v>
          </cell>
          <cell r="BB30">
            <v>69880</v>
          </cell>
          <cell r="BC30" t="str">
            <v>ПР</v>
          </cell>
          <cell r="BN30">
            <v>34500</v>
          </cell>
          <cell r="BO30">
            <v>59482</v>
          </cell>
          <cell r="BP30" t="str">
            <v>ПР</v>
          </cell>
          <cell r="CA30">
            <v>34500</v>
          </cell>
          <cell r="CB30">
            <v>55015</v>
          </cell>
          <cell r="CC30" t="str">
            <v>ПР</v>
          </cell>
          <cell r="CN30">
            <v>84500</v>
          </cell>
          <cell r="CO30">
            <v>59951</v>
          </cell>
          <cell r="CP30" t="str">
            <v>ПР</v>
          </cell>
          <cell r="DA30">
            <v>34500</v>
          </cell>
          <cell r="DB30">
            <v>34500</v>
          </cell>
          <cell r="DC30" t="str">
            <v>ПР</v>
          </cell>
          <cell r="DN30">
            <v>34500</v>
          </cell>
          <cell r="DO30">
            <v>34500</v>
          </cell>
          <cell r="DP30" t="str">
            <v>ПР</v>
          </cell>
          <cell r="EA30">
            <v>34500</v>
          </cell>
          <cell r="EB30">
            <v>34500</v>
          </cell>
          <cell r="EC30" t="str">
            <v>ПР</v>
          </cell>
          <cell r="EN30">
            <v>59500</v>
          </cell>
          <cell r="EO30">
            <v>34500</v>
          </cell>
          <cell r="EP30" t="str">
            <v>ПР</v>
          </cell>
          <cell r="FA30">
            <v>55015</v>
          </cell>
          <cell r="FB30">
            <v>34500</v>
          </cell>
          <cell r="FC30" t="str">
            <v>ПР</v>
          </cell>
          <cell r="FN30">
            <v>34500</v>
          </cell>
          <cell r="FO30">
            <v>34500</v>
          </cell>
          <cell r="FP30" t="str">
            <v>ПР</v>
          </cell>
        </row>
        <row r="31">
          <cell r="A31">
            <v>36000</v>
          </cell>
          <cell r="B31">
            <v>79722</v>
          </cell>
          <cell r="C31" t="str">
            <v>ТО1</v>
          </cell>
          <cell r="N31">
            <v>86000</v>
          </cell>
          <cell r="O31">
            <v>100922</v>
          </cell>
          <cell r="P31" t="str">
            <v>КР</v>
          </cell>
          <cell r="AA31">
            <v>61000</v>
          </cell>
          <cell r="AB31">
            <v>86102</v>
          </cell>
          <cell r="AC31" t="str">
            <v>ТО1</v>
          </cell>
          <cell r="AN31">
            <v>61000</v>
          </cell>
          <cell r="AO31">
            <v>89300</v>
          </cell>
          <cell r="AP31" t="str">
            <v>СР</v>
          </cell>
          <cell r="BA31">
            <v>73101</v>
          </cell>
          <cell r="BB31">
            <v>71380</v>
          </cell>
          <cell r="BC31" t="str">
            <v>ТО2</v>
          </cell>
          <cell r="BN31">
            <v>36000</v>
          </cell>
          <cell r="BO31">
            <v>60982</v>
          </cell>
          <cell r="BP31" t="str">
            <v>ТО1/ДС/ГК</v>
          </cell>
          <cell r="CA31">
            <v>36000</v>
          </cell>
          <cell r="CB31">
            <v>56515</v>
          </cell>
          <cell r="CC31" t="str">
            <v>ТО2/ТР</v>
          </cell>
          <cell r="CN31">
            <v>86000</v>
          </cell>
          <cell r="CO31">
            <v>61451</v>
          </cell>
          <cell r="CP31" t="str">
            <v>ТО1</v>
          </cell>
          <cell r="DA31">
            <v>36000</v>
          </cell>
          <cell r="DB31">
            <v>36000</v>
          </cell>
          <cell r="DC31" t="str">
            <v>ТО1</v>
          </cell>
          <cell r="DN31">
            <v>36000</v>
          </cell>
          <cell r="DO31">
            <v>36000</v>
          </cell>
          <cell r="DP31" t="str">
            <v>ТО1</v>
          </cell>
          <cell r="EA31">
            <v>36000</v>
          </cell>
          <cell r="EB31">
            <v>36000</v>
          </cell>
          <cell r="EC31" t="str">
            <v>ТО1</v>
          </cell>
          <cell r="EN31">
            <v>61000</v>
          </cell>
          <cell r="EO31">
            <v>36000</v>
          </cell>
          <cell r="EP31" t="str">
            <v>ТО1</v>
          </cell>
          <cell r="FA31">
            <v>56515</v>
          </cell>
          <cell r="FB31">
            <v>36000</v>
          </cell>
          <cell r="FC31" t="str">
            <v>ТО1</v>
          </cell>
          <cell r="FN31">
            <v>36000</v>
          </cell>
          <cell r="FO31">
            <v>36000</v>
          </cell>
          <cell r="FP31" t="str">
            <v>ТО1</v>
          </cell>
        </row>
        <row r="32">
          <cell r="A32">
            <v>37500</v>
          </cell>
          <cell r="B32">
            <v>81222</v>
          </cell>
          <cell r="C32" t="str">
            <v>ПР</v>
          </cell>
          <cell r="N32">
            <v>87500</v>
          </cell>
          <cell r="O32">
            <v>102422</v>
          </cell>
          <cell r="P32" t="str">
            <v>ПР</v>
          </cell>
          <cell r="AA32">
            <v>62500</v>
          </cell>
          <cell r="AB32">
            <v>87602</v>
          </cell>
          <cell r="AC32" t="str">
            <v>ПР</v>
          </cell>
          <cell r="AN32">
            <v>62500</v>
          </cell>
          <cell r="AO32">
            <v>90800</v>
          </cell>
          <cell r="AP32" t="str">
            <v>ПР</v>
          </cell>
          <cell r="BA32">
            <v>74601</v>
          </cell>
          <cell r="BB32">
            <v>72880</v>
          </cell>
          <cell r="BC32" t="str">
            <v>ПР</v>
          </cell>
          <cell r="BN32">
            <v>37500</v>
          </cell>
          <cell r="BO32">
            <v>62482</v>
          </cell>
          <cell r="BP32" t="str">
            <v>ПР</v>
          </cell>
          <cell r="CA32">
            <v>37500</v>
          </cell>
          <cell r="CB32">
            <v>58015</v>
          </cell>
          <cell r="CC32" t="str">
            <v>ПР</v>
          </cell>
          <cell r="CN32">
            <v>87500</v>
          </cell>
          <cell r="CO32">
            <v>62951</v>
          </cell>
          <cell r="CP32" t="str">
            <v>ПР</v>
          </cell>
          <cell r="DA32">
            <v>37500</v>
          </cell>
          <cell r="DB32">
            <v>37500</v>
          </cell>
          <cell r="DC32" t="str">
            <v>ПР</v>
          </cell>
          <cell r="DN32">
            <v>37500</v>
          </cell>
          <cell r="DO32">
            <v>37500</v>
          </cell>
          <cell r="DP32" t="str">
            <v>ПР</v>
          </cell>
          <cell r="EA32">
            <v>37500</v>
          </cell>
          <cell r="EB32">
            <v>37500</v>
          </cell>
          <cell r="EC32" t="str">
            <v>ПР</v>
          </cell>
          <cell r="EN32">
            <v>62500</v>
          </cell>
          <cell r="EO32">
            <v>37500</v>
          </cell>
          <cell r="EP32" t="str">
            <v>ПР</v>
          </cell>
          <cell r="FA32">
            <v>58015</v>
          </cell>
          <cell r="FB32">
            <v>37500</v>
          </cell>
          <cell r="FC32" t="str">
            <v>ПР</v>
          </cell>
          <cell r="FN32">
            <v>37500</v>
          </cell>
          <cell r="FO32">
            <v>37500</v>
          </cell>
          <cell r="FP32" t="str">
            <v>ПР</v>
          </cell>
        </row>
        <row r="33">
          <cell r="A33">
            <v>39000</v>
          </cell>
          <cell r="B33">
            <v>82722</v>
          </cell>
          <cell r="C33" t="str">
            <v>ТО2</v>
          </cell>
          <cell r="N33">
            <v>89000</v>
          </cell>
          <cell r="O33">
            <v>103922</v>
          </cell>
          <cell r="P33" t="str">
            <v>КР</v>
          </cell>
          <cell r="AA33">
            <v>64000</v>
          </cell>
          <cell r="AB33">
            <v>89102</v>
          </cell>
          <cell r="AC33" t="str">
            <v>СР</v>
          </cell>
          <cell r="AN33">
            <v>64000</v>
          </cell>
          <cell r="AO33">
            <v>92300</v>
          </cell>
          <cell r="AP33" t="str">
            <v>ТО1/ДС/ГК</v>
          </cell>
          <cell r="BA33">
            <v>76101</v>
          </cell>
          <cell r="BB33">
            <v>74380</v>
          </cell>
          <cell r="BC33" t="str">
            <v>ТО1</v>
          </cell>
          <cell r="BN33">
            <v>39000</v>
          </cell>
          <cell r="BO33">
            <v>63982</v>
          </cell>
          <cell r="BP33" t="str">
            <v>СР</v>
          </cell>
          <cell r="CA33">
            <v>39000</v>
          </cell>
          <cell r="CB33">
            <v>59515</v>
          </cell>
          <cell r="CC33" t="str">
            <v>ТО1/ДС/ГК</v>
          </cell>
          <cell r="CN33">
            <v>89000</v>
          </cell>
          <cell r="CO33">
            <v>64451</v>
          </cell>
          <cell r="CP33" t="str">
            <v>СР</v>
          </cell>
          <cell r="DA33">
            <v>39000</v>
          </cell>
          <cell r="DB33">
            <v>39000</v>
          </cell>
          <cell r="DC33" t="str">
            <v>СР</v>
          </cell>
          <cell r="DN33">
            <v>39000</v>
          </cell>
          <cell r="DO33">
            <v>39000</v>
          </cell>
          <cell r="DP33" t="str">
            <v>СР</v>
          </cell>
          <cell r="EA33">
            <v>39000</v>
          </cell>
          <cell r="EB33">
            <v>39000</v>
          </cell>
          <cell r="EC33" t="str">
            <v>СР</v>
          </cell>
          <cell r="EN33">
            <v>64000</v>
          </cell>
          <cell r="EO33">
            <v>39000</v>
          </cell>
          <cell r="EP33" t="str">
            <v>СР</v>
          </cell>
          <cell r="FA33">
            <v>59515</v>
          </cell>
          <cell r="FB33">
            <v>39000</v>
          </cell>
          <cell r="FC33" t="str">
            <v>СР</v>
          </cell>
          <cell r="FN33">
            <v>39000</v>
          </cell>
          <cell r="FO33">
            <v>39000</v>
          </cell>
          <cell r="FP33" t="str">
            <v>СР</v>
          </cell>
        </row>
        <row r="34">
          <cell r="A34">
            <v>40500</v>
          </cell>
          <cell r="B34">
            <v>84222</v>
          </cell>
          <cell r="C34" t="str">
            <v>ПР</v>
          </cell>
          <cell r="N34">
            <v>90500</v>
          </cell>
          <cell r="O34">
            <v>105422</v>
          </cell>
          <cell r="P34" t="str">
            <v>ПР</v>
          </cell>
          <cell r="AA34">
            <v>65500</v>
          </cell>
          <cell r="AB34">
            <v>90602</v>
          </cell>
          <cell r="AC34" t="str">
            <v>ПР</v>
          </cell>
          <cell r="AN34">
            <v>65500</v>
          </cell>
          <cell r="AO34">
            <v>93800</v>
          </cell>
          <cell r="AP34" t="str">
            <v>ПР</v>
          </cell>
          <cell r="BA34">
            <v>77601</v>
          </cell>
          <cell r="BB34">
            <v>75880</v>
          </cell>
          <cell r="BC34" t="str">
            <v>ПР</v>
          </cell>
          <cell r="BN34">
            <v>40500</v>
          </cell>
          <cell r="BO34">
            <v>65482</v>
          </cell>
          <cell r="BP34" t="str">
            <v>ПР</v>
          </cell>
          <cell r="CA34">
            <v>40500</v>
          </cell>
          <cell r="CB34">
            <v>61015</v>
          </cell>
          <cell r="CC34" t="str">
            <v>ПР</v>
          </cell>
          <cell r="CN34">
            <v>90500</v>
          </cell>
          <cell r="CO34">
            <v>65951</v>
          </cell>
          <cell r="CP34" t="str">
            <v>ПР</v>
          </cell>
          <cell r="DA34">
            <v>40500</v>
          </cell>
          <cell r="DB34">
            <v>40500</v>
          </cell>
          <cell r="DC34" t="str">
            <v>ПР</v>
          </cell>
          <cell r="DN34">
            <v>40500</v>
          </cell>
          <cell r="DO34">
            <v>40500</v>
          </cell>
          <cell r="DP34" t="str">
            <v>ПР</v>
          </cell>
          <cell r="EA34">
            <v>40500</v>
          </cell>
          <cell r="EB34">
            <v>40500</v>
          </cell>
          <cell r="EC34" t="str">
            <v>ПР</v>
          </cell>
          <cell r="EN34">
            <v>65500</v>
          </cell>
          <cell r="EO34">
            <v>40500</v>
          </cell>
          <cell r="EP34" t="str">
            <v>ПР</v>
          </cell>
          <cell r="FA34">
            <v>61015</v>
          </cell>
          <cell r="FB34">
            <v>40500</v>
          </cell>
          <cell r="FC34" t="str">
            <v>ПР</v>
          </cell>
          <cell r="FN34">
            <v>40500</v>
          </cell>
          <cell r="FO34">
            <v>40500</v>
          </cell>
          <cell r="FP34" t="str">
            <v>ПР</v>
          </cell>
        </row>
        <row r="35">
          <cell r="A35">
            <v>42000</v>
          </cell>
          <cell r="B35">
            <v>85722</v>
          </cell>
          <cell r="C35" t="str">
            <v>ТО1</v>
          </cell>
          <cell r="N35">
            <v>92000</v>
          </cell>
          <cell r="O35">
            <v>106922</v>
          </cell>
          <cell r="P35" t="str">
            <v>КР</v>
          </cell>
          <cell r="AA35">
            <v>67000</v>
          </cell>
          <cell r="AB35">
            <v>92102</v>
          </cell>
          <cell r="AC35" t="str">
            <v>ТО1</v>
          </cell>
          <cell r="AN35">
            <v>67000</v>
          </cell>
          <cell r="AO35">
            <v>95300</v>
          </cell>
          <cell r="AP35" t="str">
            <v>ТО2</v>
          </cell>
          <cell r="BA35">
            <v>79101</v>
          </cell>
          <cell r="BB35">
            <v>77380</v>
          </cell>
          <cell r="BC35" t="str">
            <v>КР</v>
          </cell>
          <cell r="BN35">
            <v>42000</v>
          </cell>
          <cell r="BO35">
            <v>66982</v>
          </cell>
          <cell r="BP35" t="str">
            <v>ТО1</v>
          </cell>
          <cell r="CA35">
            <v>42000</v>
          </cell>
          <cell r="CB35">
            <v>62515</v>
          </cell>
          <cell r="CC35" t="str">
            <v>СР</v>
          </cell>
          <cell r="CN35">
            <v>92000</v>
          </cell>
          <cell r="CO35">
            <v>67451</v>
          </cell>
          <cell r="CP35" t="str">
            <v>ТО1</v>
          </cell>
          <cell r="DA35">
            <v>42000</v>
          </cell>
          <cell r="DB35">
            <v>42000</v>
          </cell>
          <cell r="DC35" t="str">
            <v>ТО1</v>
          </cell>
          <cell r="DN35">
            <v>42000</v>
          </cell>
          <cell r="DO35">
            <v>42000</v>
          </cell>
          <cell r="DP35" t="str">
            <v>ТО1</v>
          </cell>
          <cell r="EA35">
            <v>42000</v>
          </cell>
          <cell r="EB35">
            <v>42000</v>
          </cell>
          <cell r="EC35" t="str">
            <v>ТО1</v>
          </cell>
          <cell r="EN35">
            <v>67000</v>
          </cell>
          <cell r="EO35">
            <v>42000</v>
          </cell>
          <cell r="EP35" t="str">
            <v>ТО1</v>
          </cell>
          <cell r="FA35">
            <v>62515</v>
          </cell>
          <cell r="FB35">
            <v>42000</v>
          </cell>
          <cell r="FC35" t="str">
            <v>ТО1</v>
          </cell>
          <cell r="FN35">
            <v>42000</v>
          </cell>
          <cell r="FO35">
            <v>42000</v>
          </cell>
          <cell r="FP35" t="str">
            <v>ТО1</v>
          </cell>
        </row>
        <row r="36">
          <cell r="A36">
            <v>43500</v>
          </cell>
          <cell r="B36">
            <v>87222</v>
          </cell>
          <cell r="C36" t="str">
            <v>ПР</v>
          </cell>
          <cell r="N36">
            <v>93500</v>
          </cell>
          <cell r="O36">
            <v>108422</v>
          </cell>
          <cell r="P36" t="str">
            <v>ПР</v>
          </cell>
          <cell r="AA36">
            <v>68500</v>
          </cell>
          <cell r="AB36">
            <v>93602</v>
          </cell>
          <cell r="AC36" t="str">
            <v>ПР</v>
          </cell>
          <cell r="AN36">
            <v>68500</v>
          </cell>
          <cell r="AO36">
            <v>96800</v>
          </cell>
          <cell r="AP36" t="str">
            <v>ПР</v>
          </cell>
          <cell r="BA36">
            <v>80601</v>
          </cell>
          <cell r="BB36">
            <v>78880</v>
          </cell>
          <cell r="BC36" t="str">
            <v>ПР</v>
          </cell>
          <cell r="BN36">
            <v>43500</v>
          </cell>
          <cell r="BO36">
            <v>68482</v>
          </cell>
          <cell r="BP36" t="str">
            <v>ПР</v>
          </cell>
          <cell r="CA36">
            <v>43500</v>
          </cell>
          <cell r="CB36">
            <v>64015</v>
          </cell>
          <cell r="CC36" t="str">
            <v>ПР</v>
          </cell>
          <cell r="CN36">
            <v>93500</v>
          </cell>
          <cell r="CO36">
            <v>68951</v>
          </cell>
          <cell r="CP36" t="str">
            <v>ПР</v>
          </cell>
          <cell r="DA36">
            <v>43500</v>
          </cell>
          <cell r="DB36">
            <v>43500</v>
          </cell>
          <cell r="DC36" t="str">
            <v>ПР</v>
          </cell>
          <cell r="DN36">
            <v>43500</v>
          </cell>
          <cell r="DO36">
            <v>43500</v>
          </cell>
          <cell r="DP36" t="str">
            <v>ПР</v>
          </cell>
          <cell r="EA36">
            <v>43500</v>
          </cell>
          <cell r="EB36">
            <v>43500</v>
          </cell>
          <cell r="EC36" t="str">
            <v>ПР</v>
          </cell>
          <cell r="EN36">
            <v>68500</v>
          </cell>
          <cell r="EO36">
            <v>43500</v>
          </cell>
          <cell r="EP36" t="str">
            <v>ПР</v>
          </cell>
          <cell r="FA36">
            <v>64015</v>
          </cell>
          <cell r="FB36">
            <v>43500</v>
          </cell>
          <cell r="FC36" t="str">
            <v>ПР</v>
          </cell>
          <cell r="FN36">
            <v>43500</v>
          </cell>
          <cell r="FO36">
            <v>43500</v>
          </cell>
          <cell r="FP36" t="str">
            <v>ПР</v>
          </cell>
        </row>
        <row r="37">
          <cell r="A37">
            <v>45000</v>
          </cell>
          <cell r="B37">
            <v>88722</v>
          </cell>
          <cell r="C37" t="str">
            <v>СР</v>
          </cell>
          <cell r="N37">
            <v>95000</v>
          </cell>
          <cell r="O37">
            <v>109922</v>
          </cell>
          <cell r="P37" t="str">
            <v>КР</v>
          </cell>
          <cell r="AA37">
            <v>70000</v>
          </cell>
          <cell r="AB37">
            <v>95102</v>
          </cell>
          <cell r="AC37" t="str">
            <v>ТО2</v>
          </cell>
          <cell r="AN37">
            <v>70000</v>
          </cell>
          <cell r="AO37">
            <v>98300</v>
          </cell>
          <cell r="AP37" t="str">
            <v>ТО1</v>
          </cell>
          <cell r="BA37">
            <v>82101</v>
          </cell>
          <cell r="BB37">
            <v>80380</v>
          </cell>
          <cell r="BC37" t="str">
            <v>ТО1</v>
          </cell>
          <cell r="BN37">
            <v>45000</v>
          </cell>
          <cell r="BO37">
            <v>69982</v>
          </cell>
          <cell r="BP37" t="str">
            <v>ТО2</v>
          </cell>
          <cell r="CA37">
            <v>45000</v>
          </cell>
          <cell r="CB37">
            <v>65515</v>
          </cell>
          <cell r="CC37" t="str">
            <v>ТО1</v>
          </cell>
          <cell r="CN37">
            <v>95000</v>
          </cell>
          <cell r="CO37">
            <v>70451</v>
          </cell>
          <cell r="CP37" t="str">
            <v>ТО2</v>
          </cell>
          <cell r="DA37">
            <v>45000</v>
          </cell>
          <cell r="DB37">
            <v>45000</v>
          </cell>
          <cell r="DC37" t="str">
            <v>ТО2</v>
          </cell>
          <cell r="DN37">
            <v>45000</v>
          </cell>
          <cell r="DO37">
            <v>45000</v>
          </cell>
          <cell r="DP37" t="str">
            <v>ТО2</v>
          </cell>
          <cell r="EA37">
            <v>45000</v>
          </cell>
          <cell r="EB37">
            <v>45000</v>
          </cell>
          <cell r="EC37" t="str">
            <v>ТО2</v>
          </cell>
          <cell r="EN37">
            <v>70000</v>
          </cell>
          <cell r="EO37">
            <v>45000</v>
          </cell>
          <cell r="EP37" t="str">
            <v>ТО2</v>
          </cell>
          <cell r="FA37">
            <v>65515</v>
          </cell>
          <cell r="FB37">
            <v>45000</v>
          </cell>
          <cell r="FC37" t="str">
            <v>ТО2</v>
          </cell>
          <cell r="FN37">
            <v>45000</v>
          </cell>
          <cell r="FO37">
            <v>45000</v>
          </cell>
          <cell r="FP37" t="str">
            <v>ТО2</v>
          </cell>
        </row>
        <row r="38">
          <cell r="A38">
            <v>46500</v>
          </cell>
          <cell r="B38">
            <v>90222</v>
          </cell>
          <cell r="C38" t="str">
            <v>ПР</v>
          </cell>
          <cell r="N38">
            <v>96500</v>
          </cell>
          <cell r="O38">
            <v>111422</v>
          </cell>
          <cell r="P38" t="str">
            <v>ПР</v>
          </cell>
          <cell r="AA38">
            <v>71500</v>
          </cell>
          <cell r="AB38">
            <v>96602</v>
          </cell>
          <cell r="AC38" t="str">
            <v>ПР</v>
          </cell>
          <cell r="AN38">
            <v>71500</v>
          </cell>
          <cell r="AO38">
            <v>99800</v>
          </cell>
          <cell r="AP38" t="str">
            <v>ПР</v>
          </cell>
          <cell r="BA38">
            <v>83601</v>
          </cell>
          <cell r="BB38">
            <v>81880</v>
          </cell>
          <cell r="BC38" t="str">
            <v>ПР</v>
          </cell>
          <cell r="BN38">
            <v>46500</v>
          </cell>
          <cell r="BO38">
            <v>71482</v>
          </cell>
          <cell r="BP38" t="str">
            <v>ПР</v>
          </cell>
          <cell r="CA38">
            <v>46500</v>
          </cell>
          <cell r="CB38">
            <v>67015</v>
          </cell>
          <cell r="CC38" t="str">
            <v>ПР</v>
          </cell>
          <cell r="CN38">
            <v>96500</v>
          </cell>
          <cell r="CO38">
            <v>71951</v>
          </cell>
          <cell r="CP38" t="str">
            <v>ПР</v>
          </cell>
          <cell r="DA38">
            <v>46500</v>
          </cell>
          <cell r="DB38">
            <v>46500</v>
          </cell>
          <cell r="DC38" t="str">
            <v>ПР</v>
          </cell>
          <cell r="DN38">
            <v>46500</v>
          </cell>
          <cell r="DO38">
            <v>46500</v>
          </cell>
          <cell r="DP38" t="str">
            <v>ПР</v>
          </cell>
          <cell r="EA38">
            <v>46500</v>
          </cell>
          <cell r="EB38">
            <v>46500</v>
          </cell>
          <cell r="EC38" t="str">
            <v>ПР</v>
          </cell>
          <cell r="EN38">
            <v>71500</v>
          </cell>
          <cell r="EO38">
            <v>46500</v>
          </cell>
          <cell r="EP38" t="str">
            <v>ПР</v>
          </cell>
          <cell r="FA38">
            <v>67015</v>
          </cell>
          <cell r="FB38">
            <v>46500</v>
          </cell>
          <cell r="FC38" t="str">
            <v>ПР</v>
          </cell>
          <cell r="FN38">
            <v>46500</v>
          </cell>
          <cell r="FO38">
            <v>46500</v>
          </cell>
          <cell r="FP38" t="str">
            <v>ПР</v>
          </cell>
        </row>
        <row r="39">
          <cell r="A39">
            <v>48000</v>
          </cell>
          <cell r="B39">
            <v>91722</v>
          </cell>
          <cell r="C39" t="str">
            <v>ТО1</v>
          </cell>
          <cell r="N39">
            <v>98000</v>
          </cell>
          <cell r="O39">
            <v>112922</v>
          </cell>
          <cell r="P39" t="str">
            <v>КР</v>
          </cell>
          <cell r="AA39">
            <v>73000</v>
          </cell>
          <cell r="AB39">
            <v>98102</v>
          </cell>
          <cell r="AC39" t="str">
            <v>ТО1</v>
          </cell>
          <cell r="AN39">
            <v>73000</v>
          </cell>
          <cell r="AO39">
            <v>101300</v>
          </cell>
          <cell r="AP39" t="str">
            <v>КР</v>
          </cell>
          <cell r="BA39">
            <v>85101</v>
          </cell>
          <cell r="BB39">
            <v>83380</v>
          </cell>
          <cell r="BC39" t="str">
            <v>ТО2</v>
          </cell>
          <cell r="BN39">
            <v>48000</v>
          </cell>
          <cell r="BO39">
            <v>72982</v>
          </cell>
          <cell r="BP39" t="str">
            <v>ТО1</v>
          </cell>
          <cell r="CA39">
            <v>48000</v>
          </cell>
          <cell r="CB39">
            <v>68515</v>
          </cell>
          <cell r="CC39" t="str">
            <v>ТО2</v>
          </cell>
          <cell r="CN39">
            <v>98000</v>
          </cell>
          <cell r="CO39">
            <v>73451</v>
          </cell>
          <cell r="CP39" t="str">
            <v>ТО1</v>
          </cell>
          <cell r="DA39">
            <v>48000</v>
          </cell>
          <cell r="DB39">
            <v>48000</v>
          </cell>
          <cell r="DC39" t="str">
            <v>ТО1</v>
          </cell>
          <cell r="DN39">
            <v>48000</v>
          </cell>
          <cell r="DO39">
            <v>48000</v>
          </cell>
          <cell r="DP39" t="str">
            <v>ТО1</v>
          </cell>
          <cell r="EA39">
            <v>48000</v>
          </cell>
          <cell r="EB39">
            <v>48000</v>
          </cell>
          <cell r="EC39" t="str">
            <v>ТО1</v>
          </cell>
          <cell r="EN39">
            <v>73000</v>
          </cell>
          <cell r="EO39">
            <v>48000</v>
          </cell>
          <cell r="EP39" t="str">
            <v>ТО1</v>
          </cell>
          <cell r="FA39">
            <v>68515</v>
          </cell>
          <cell r="FB39">
            <v>48000</v>
          </cell>
          <cell r="FC39" t="str">
            <v>ТО1</v>
          </cell>
          <cell r="FN39">
            <v>48000</v>
          </cell>
          <cell r="FO39">
            <v>48000</v>
          </cell>
          <cell r="FP39" t="str">
            <v>ТО1</v>
          </cell>
        </row>
        <row r="40">
          <cell r="A40">
            <v>49500</v>
          </cell>
          <cell r="B40">
            <v>93222</v>
          </cell>
          <cell r="C40" t="str">
            <v>ПР</v>
          </cell>
          <cell r="N40">
            <v>99500</v>
          </cell>
          <cell r="O40">
            <v>114422</v>
          </cell>
          <cell r="P40" t="str">
            <v>ПР</v>
          </cell>
          <cell r="AA40">
            <v>74500</v>
          </cell>
          <cell r="AB40">
            <v>99602</v>
          </cell>
          <cell r="AC40" t="str">
            <v>ПР</v>
          </cell>
          <cell r="AN40">
            <v>74500</v>
          </cell>
          <cell r="AO40">
            <v>102800</v>
          </cell>
          <cell r="AP40" t="str">
            <v>ПР</v>
          </cell>
          <cell r="BA40">
            <v>86601</v>
          </cell>
          <cell r="BB40">
            <v>84880</v>
          </cell>
          <cell r="BC40" t="str">
            <v>ПР</v>
          </cell>
          <cell r="BN40">
            <v>49500</v>
          </cell>
          <cell r="BO40">
            <v>74482</v>
          </cell>
          <cell r="BP40" t="str">
            <v>ПР</v>
          </cell>
          <cell r="CA40">
            <v>49500</v>
          </cell>
          <cell r="CB40">
            <v>70015</v>
          </cell>
          <cell r="CC40" t="str">
            <v>ПР</v>
          </cell>
          <cell r="CN40">
            <v>99500</v>
          </cell>
          <cell r="CO40">
            <v>74951</v>
          </cell>
          <cell r="CP40" t="str">
            <v>ПР</v>
          </cell>
          <cell r="DA40">
            <v>49500</v>
          </cell>
          <cell r="DB40">
            <v>49500</v>
          </cell>
          <cell r="DC40" t="str">
            <v>ПР</v>
          </cell>
          <cell r="DN40">
            <v>49500</v>
          </cell>
          <cell r="DO40">
            <v>49500</v>
          </cell>
          <cell r="DP40" t="str">
            <v>ПР</v>
          </cell>
          <cell r="EA40">
            <v>49500</v>
          </cell>
          <cell r="EB40">
            <v>49500</v>
          </cell>
          <cell r="EC40" t="str">
            <v>ПР</v>
          </cell>
          <cell r="EN40">
            <v>74500</v>
          </cell>
          <cell r="EO40">
            <v>49500</v>
          </cell>
          <cell r="EP40" t="str">
            <v>ПР</v>
          </cell>
          <cell r="FA40">
            <v>70015</v>
          </cell>
          <cell r="FB40">
            <v>49500</v>
          </cell>
          <cell r="FC40" t="str">
            <v>ПР</v>
          </cell>
          <cell r="FN40">
            <v>49500</v>
          </cell>
          <cell r="FO40">
            <v>49500</v>
          </cell>
          <cell r="FP40" t="str">
            <v>ПР</v>
          </cell>
        </row>
        <row r="41">
          <cell r="A41">
            <v>51000</v>
          </cell>
          <cell r="B41">
            <v>94722</v>
          </cell>
          <cell r="C41" t="str">
            <v>ТО2</v>
          </cell>
          <cell r="N41">
            <v>101000</v>
          </cell>
          <cell r="O41">
            <v>115922</v>
          </cell>
          <cell r="P41" t="str">
            <v>КР</v>
          </cell>
          <cell r="AA41">
            <v>76000</v>
          </cell>
          <cell r="AB41">
            <v>101102</v>
          </cell>
          <cell r="AC41" t="str">
            <v>КР</v>
          </cell>
          <cell r="AN41">
            <v>76000</v>
          </cell>
          <cell r="AO41">
            <v>104300</v>
          </cell>
          <cell r="AP41" t="str">
            <v>КР</v>
          </cell>
          <cell r="BA41">
            <v>88101</v>
          </cell>
          <cell r="BB41">
            <v>86380</v>
          </cell>
          <cell r="BC41" t="str">
            <v>ТО1</v>
          </cell>
          <cell r="BN41">
            <v>51000</v>
          </cell>
          <cell r="BO41">
            <v>75982</v>
          </cell>
          <cell r="BP41" t="str">
            <v>КР</v>
          </cell>
          <cell r="CA41">
            <v>51000</v>
          </cell>
          <cell r="CB41">
            <v>71515</v>
          </cell>
          <cell r="CC41" t="str">
            <v>ТО1</v>
          </cell>
          <cell r="CN41">
            <v>101000</v>
          </cell>
          <cell r="CO41">
            <v>76451</v>
          </cell>
          <cell r="CP41" t="str">
            <v>КР</v>
          </cell>
          <cell r="DA41">
            <v>51000</v>
          </cell>
          <cell r="DB41">
            <v>51000</v>
          </cell>
          <cell r="DC41" t="str">
            <v>КР</v>
          </cell>
          <cell r="DN41">
            <v>51000</v>
          </cell>
          <cell r="DO41">
            <v>51000</v>
          </cell>
          <cell r="DP41" t="str">
            <v>КР</v>
          </cell>
          <cell r="EA41">
            <v>51000</v>
          </cell>
          <cell r="EB41">
            <v>51000</v>
          </cell>
          <cell r="EC41" t="str">
            <v>КР</v>
          </cell>
          <cell r="EN41">
            <v>76000</v>
          </cell>
          <cell r="EO41">
            <v>51000</v>
          </cell>
          <cell r="EP41" t="str">
            <v>КР</v>
          </cell>
          <cell r="FA41">
            <v>71515</v>
          </cell>
          <cell r="FB41">
            <v>51000</v>
          </cell>
          <cell r="FC41" t="str">
            <v>КР</v>
          </cell>
          <cell r="FN41">
            <v>51000</v>
          </cell>
          <cell r="FO41">
            <v>51000</v>
          </cell>
          <cell r="FP41" t="str">
            <v>КР</v>
          </cell>
        </row>
        <row r="42">
          <cell r="B42">
            <v>96222</v>
          </cell>
          <cell r="C42" t="str">
            <v>ПР</v>
          </cell>
          <cell r="O42">
            <v>117422</v>
          </cell>
          <cell r="AB42">
            <v>102602</v>
          </cell>
          <cell r="AO42">
            <v>105800</v>
          </cell>
          <cell r="BB42">
            <v>87880</v>
          </cell>
          <cell r="BO42">
            <v>77482</v>
          </cell>
          <cell r="CB42">
            <v>73015</v>
          </cell>
          <cell r="CO42">
            <v>77951</v>
          </cell>
          <cell r="DB42">
            <v>52500</v>
          </cell>
          <cell r="DO42">
            <v>52500</v>
          </cell>
          <cell r="EB42">
            <v>52500</v>
          </cell>
          <cell r="EO42">
            <v>52500</v>
          </cell>
          <cell r="FB42">
            <v>52500</v>
          </cell>
          <cell r="FO42">
            <v>52500</v>
          </cell>
        </row>
        <row r="43">
          <cell r="B43">
            <v>97722</v>
          </cell>
          <cell r="C43" t="str">
            <v>ТО1</v>
          </cell>
          <cell r="O43">
            <v>118922</v>
          </cell>
          <cell r="AB43">
            <v>104102</v>
          </cell>
          <cell r="AO43">
            <v>107300</v>
          </cell>
          <cell r="BB43">
            <v>89380</v>
          </cell>
          <cell r="BO43">
            <v>78982</v>
          </cell>
          <cell r="CB43">
            <v>74515</v>
          </cell>
          <cell r="CO43">
            <v>79451</v>
          </cell>
          <cell r="DB43">
            <v>54000</v>
          </cell>
          <cell r="DO43">
            <v>54000</v>
          </cell>
          <cell r="EB43">
            <v>54000</v>
          </cell>
          <cell r="EO43">
            <v>54000</v>
          </cell>
          <cell r="FB43">
            <v>54000</v>
          </cell>
          <cell r="FO43">
            <v>54000</v>
          </cell>
        </row>
        <row r="44">
          <cell r="B44">
            <v>99222</v>
          </cell>
          <cell r="C44" t="str">
            <v>ПР</v>
          </cell>
          <cell r="O44">
            <v>120422</v>
          </cell>
          <cell r="AB44">
            <v>105602</v>
          </cell>
          <cell r="AO44">
            <v>108800</v>
          </cell>
          <cell r="BB44">
            <v>90880</v>
          </cell>
          <cell r="BO44">
            <v>80482</v>
          </cell>
          <cell r="CB44">
            <v>76015</v>
          </cell>
          <cell r="CO44">
            <v>80951</v>
          </cell>
          <cell r="DB44">
            <v>55500</v>
          </cell>
          <cell r="DO44">
            <v>55500</v>
          </cell>
          <cell r="EB44">
            <v>55500</v>
          </cell>
          <cell r="EO44">
            <v>55500</v>
          </cell>
          <cell r="FB44">
            <v>55500</v>
          </cell>
          <cell r="FO44">
            <v>55500</v>
          </cell>
        </row>
        <row r="45">
          <cell r="B45">
            <v>100722</v>
          </cell>
          <cell r="C45" t="str">
            <v>КР</v>
          </cell>
          <cell r="O45">
            <v>121922</v>
          </cell>
          <cell r="AB45">
            <v>107102</v>
          </cell>
          <cell r="AO45">
            <v>110300</v>
          </cell>
          <cell r="BB45">
            <v>92380</v>
          </cell>
          <cell r="BO45">
            <v>81982</v>
          </cell>
          <cell r="CB45">
            <v>77515</v>
          </cell>
          <cell r="CO45">
            <v>82451</v>
          </cell>
          <cell r="DB45">
            <v>57000</v>
          </cell>
          <cell r="DO45">
            <v>57000</v>
          </cell>
          <cell r="EB45">
            <v>57000</v>
          </cell>
          <cell r="EO45">
            <v>57000</v>
          </cell>
          <cell r="FB45">
            <v>57000</v>
          </cell>
          <cell r="FO45">
            <v>57000</v>
          </cell>
        </row>
      </sheetData>
      <sheetData sheetId="3" refreshError="1">
        <row r="2">
          <cell r="B2">
            <v>13</v>
          </cell>
        </row>
        <row r="9">
          <cell r="C9">
            <v>0</v>
          </cell>
          <cell r="V9">
            <v>60954</v>
          </cell>
          <cell r="W9">
            <v>60954</v>
          </cell>
          <cell r="X9">
            <v>56767</v>
          </cell>
          <cell r="AA9">
            <v>43722</v>
          </cell>
        </row>
        <row r="10">
          <cell r="C10">
            <v>50000</v>
          </cell>
          <cell r="V10">
            <v>94922</v>
          </cell>
          <cell r="W10">
            <v>94922</v>
          </cell>
          <cell r="X10">
            <v>67038</v>
          </cell>
          <cell r="AA10">
            <v>14922</v>
          </cell>
        </row>
        <row r="11">
          <cell r="C11">
            <v>25000</v>
          </cell>
          <cell r="V11">
            <v>81647</v>
          </cell>
          <cell r="W11">
            <v>81647</v>
          </cell>
          <cell r="X11">
            <v>54693</v>
          </cell>
          <cell r="AA11">
            <v>25102</v>
          </cell>
        </row>
        <row r="12">
          <cell r="C12">
            <v>25000</v>
          </cell>
          <cell r="V12">
            <v>92665</v>
          </cell>
          <cell r="W12">
            <v>92665</v>
          </cell>
          <cell r="X12">
            <v>86325</v>
          </cell>
          <cell r="AA12">
            <v>28300</v>
          </cell>
        </row>
        <row r="13">
          <cell r="C13">
            <v>37101</v>
          </cell>
          <cell r="V13">
            <v>59578</v>
          </cell>
          <cell r="W13">
            <v>59578</v>
          </cell>
          <cell r="X13">
            <v>55014</v>
          </cell>
          <cell r="AA13">
            <v>-1721</v>
          </cell>
        </row>
        <row r="14">
          <cell r="C14">
            <v>0</v>
          </cell>
          <cell r="V14">
            <v>59563</v>
          </cell>
          <cell r="W14">
            <v>59563</v>
          </cell>
          <cell r="X14">
            <v>54982</v>
          </cell>
          <cell r="AA14">
            <v>24982</v>
          </cell>
        </row>
        <row r="15">
          <cell r="C15">
            <v>0</v>
          </cell>
          <cell r="V15">
            <v>60964</v>
          </cell>
          <cell r="W15">
            <v>60964</v>
          </cell>
          <cell r="X15">
            <v>58006</v>
          </cell>
          <cell r="AA15">
            <v>20515</v>
          </cell>
        </row>
        <row r="16">
          <cell r="C16">
            <v>50000</v>
          </cell>
          <cell r="V16">
            <v>30000</v>
          </cell>
          <cell r="W16">
            <v>30000</v>
          </cell>
          <cell r="X16">
            <v>30000</v>
          </cell>
          <cell r="AA16">
            <v>-24549</v>
          </cell>
        </row>
        <row r="17">
          <cell r="C17">
            <v>0</v>
          </cell>
          <cell r="V17">
            <v>30000</v>
          </cell>
          <cell r="W17">
            <v>30000</v>
          </cell>
          <cell r="X17">
            <v>30000</v>
          </cell>
          <cell r="AA17">
            <v>0</v>
          </cell>
        </row>
        <row r="18">
          <cell r="C18">
            <v>0</v>
          </cell>
          <cell r="V18">
            <v>30000</v>
          </cell>
          <cell r="W18">
            <v>30000</v>
          </cell>
          <cell r="X18">
            <v>30000</v>
          </cell>
          <cell r="AA18">
            <v>0</v>
          </cell>
        </row>
        <row r="19">
          <cell r="C19">
            <v>0</v>
          </cell>
          <cell r="V19">
            <v>30000</v>
          </cell>
          <cell r="W19">
            <v>30000</v>
          </cell>
          <cell r="X19">
            <v>30000</v>
          </cell>
          <cell r="AA19">
            <v>0</v>
          </cell>
        </row>
        <row r="20">
          <cell r="C20">
            <v>25000</v>
          </cell>
          <cell r="V20">
            <v>30000</v>
          </cell>
          <cell r="W20">
            <v>30000</v>
          </cell>
          <cell r="X20">
            <v>30000</v>
          </cell>
          <cell r="AA20">
            <v>-25000</v>
          </cell>
        </row>
        <row r="21">
          <cell r="C21">
            <v>20515</v>
          </cell>
          <cell r="V21">
            <v>30000</v>
          </cell>
          <cell r="W21">
            <v>30000</v>
          </cell>
          <cell r="X21">
            <v>30000</v>
          </cell>
          <cell r="AA21">
            <v>-20515</v>
          </cell>
        </row>
        <row r="22">
          <cell r="C22">
            <v>0</v>
          </cell>
          <cell r="V22">
            <v>30000</v>
          </cell>
          <cell r="W22">
            <v>30000</v>
          </cell>
          <cell r="X22">
            <v>30000</v>
          </cell>
          <cell r="AA22">
            <v>0</v>
          </cell>
        </row>
      </sheetData>
      <sheetData sheetId="4" refreshError="1">
        <row r="3">
          <cell r="B3">
            <v>0</v>
          </cell>
          <cell r="C3">
            <v>0</v>
          </cell>
        </row>
        <row r="4">
          <cell r="B4">
            <v>1500</v>
          </cell>
          <cell r="C4" t="str">
            <v>ПТО</v>
          </cell>
        </row>
        <row r="5">
          <cell r="B5">
            <v>3000</v>
          </cell>
          <cell r="C5" t="str">
            <v>ПР</v>
          </cell>
        </row>
        <row r="6">
          <cell r="B6">
            <v>4500</v>
          </cell>
          <cell r="C6" t="str">
            <v>ПТО</v>
          </cell>
        </row>
        <row r="7">
          <cell r="B7">
            <v>6000</v>
          </cell>
          <cell r="C7" t="str">
            <v>ПР</v>
          </cell>
        </row>
        <row r="8">
          <cell r="B8">
            <v>7500</v>
          </cell>
          <cell r="C8" t="str">
            <v>ПТО</v>
          </cell>
        </row>
        <row r="9">
          <cell r="B9">
            <v>9000</v>
          </cell>
          <cell r="C9" t="str">
            <v>ПР</v>
          </cell>
        </row>
        <row r="10">
          <cell r="B10">
            <v>10500</v>
          </cell>
          <cell r="C10" t="str">
            <v>ПТО</v>
          </cell>
        </row>
        <row r="11">
          <cell r="B11">
            <v>12000</v>
          </cell>
          <cell r="C11" t="str">
            <v>ПР</v>
          </cell>
        </row>
        <row r="12">
          <cell r="B12">
            <v>13500</v>
          </cell>
          <cell r="C12" t="str">
            <v>ПТО</v>
          </cell>
        </row>
        <row r="13">
          <cell r="B13">
            <v>15000</v>
          </cell>
          <cell r="C13" t="str">
            <v>ПР</v>
          </cell>
        </row>
        <row r="14">
          <cell r="B14">
            <v>16500</v>
          </cell>
          <cell r="C14" t="str">
            <v>ПТО</v>
          </cell>
        </row>
        <row r="15">
          <cell r="B15">
            <v>18000</v>
          </cell>
          <cell r="C15" t="str">
            <v>ПР</v>
          </cell>
        </row>
        <row r="16">
          <cell r="B16">
            <v>19500</v>
          </cell>
          <cell r="C16" t="str">
            <v>ПТО</v>
          </cell>
        </row>
        <row r="17">
          <cell r="B17">
            <v>21000</v>
          </cell>
          <cell r="C17" t="str">
            <v>ПР</v>
          </cell>
        </row>
        <row r="18">
          <cell r="B18">
            <v>22500</v>
          </cell>
          <cell r="C18" t="str">
            <v>ПТО</v>
          </cell>
        </row>
        <row r="19">
          <cell r="B19">
            <v>24000</v>
          </cell>
          <cell r="C19" t="str">
            <v>ПР</v>
          </cell>
        </row>
        <row r="20">
          <cell r="B20">
            <v>25500</v>
          </cell>
          <cell r="C20" t="str">
            <v>ПТО</v>
          </cell>
        </row>
        <row r="21">
          <cell r="B21">
            <v>27000</v>
          </cell>
          <cell r="C21" t="str">
            <v>ПР</v>
          </cell>
        </row>
        <row r="22">
          <cell r="B22">
            <v>28500</v>
          </cell>
          <cell r="C22" t="str">
            <v>ПТО</v>
          </cell>
        </row>
        <row r="23">
          <cell r="B23">
            <v>30000</v>
          </cell>
          <cell r="C23" t="str">
            <v>ГТД</v>
          </cell>
        </row>
        <row r="24">
          <cell r="B24">
            <v>31500</v>
          </cell>
          <cell r="C24" t="str">
            <v>ПР</v>
          </cell>
        </row>
        <row r="25">
          <cell r="B25">
            <v>33000</v>
          </cell>
          <cell r="C25" t="str">
            <v>ПТО</v>
          </cell>
        </row>
        <row r="26">
          <cell r="B26">
            <v>34500</v>
          </cell>
          <cell r="C26" t="str">
            <v>ПР</v>
          </cell>
        </row>
        <row r="27">
          <cell r="B27">
            <v>36000</v>
          </cell>
          <cell r="C27" t="str">
            <v>ПТО</v>
          </cell>
        </row>
        <row r="28">
          <cell r="B28">
            <v>37500</v>
          </cell>
          <cell r="C28" t="str">
            <v>ПР</v>
          </cell>
        </row>
        <row r="29">
          <cell r="B29">
            <v>39000</v>
          </cell>
          <cell r="C29" t="str">
            <v>ПТО</v>
          </cell>
        </row>
        <row r="30">
          <cell r="B30">
            <v>40500</v>
          </cell>
          <cell r="C30" t="str">
            <v>ПР</v>
          </cell>
        </row>
        <row r="31">
          <cell r="B31">
            <v>42000</v>
          </cell>
          <cell r="C31" t="str">
            <v>ПТО</v>
          </cell>
        </row>
        <row r="32">
          <cell r="B32">
            <v>43500</v>
          </cell>
          <cell r="C32" t="str">
            <v>ПР</v>
          </cell>
        </row>
        <row r="33">
          <cell r="B33">
            <v>45000</v>
          </cell>
          <cell r="C33" t="str">
            <v>ПТО</v>
          </cell>
        </row>
        <row r="34">
          <cell r="B34">
            <v>46500</v>
          </cell>
          <cell r="C34" t="str">
            <v>ПР</v>
          </cell>
        </row>
        <row r="35">
          <cell r="B35">
            <v>48000</v>
          </cell>
          <cell r="C35" t="str">
            <v>ПТО</v>
          </cell>
        </row>
        <row r="36">
          <cell r="B36">
            <v>49500</v>
          </cell>
          <cell r="C36" t="str">
            <v>ПР</v>
          </cell>
        </row>
        <row r="37">
          <cell r="B37">
            <v>51000</v>
          </cell>
          <cell r="C37" t="str">
            <v>ПТО</v>
          </cell>
        </row>
        <row r="38">
          <cell r="B38">
            <v>52500</v>
          </cell>
          <cell r="C38" t="str">
            <v>ПР</v>
          </cell>
        </row>
        <row r="39">
          <cell r="B39">
            <v>54000</v>
          </cell>
          <cell r="C39" t="str">
            <v>ПТО</v>
          </cell>
        </row>
        <row r="40">
          <cell r="B40">
            <v>55500</v>
          </cell>
          <cell r="C40" t="str">
            <v>ПР</v>
          </cell>
        </row>
        <row r="41">
          <cell r="B41">
            <v>57000</v>
          </cell>
          <cell r="C41" t="str">
            <v>ПТО</v>
          </cell>
        </row>
        <row r="42">
          <cell r="B42">
            <v>58500</v>
          </cell>
          <cell r="C42" t="str">
            <v>ПР</v>
          </cell>
        </row>
        <row r="43">
          <cell r="B43">
            <v>60000</v>
          </cell>
          <cell r="C43" t="str">
            <v>ГТД</v>
          </cell>
        </row>
        <row r="44">
          <cell r="B44">
            <v>61500</v>
          </cell>
          <cell r="C44" t="str">
            <v>ПР</v>
          </cell>
        </row>
        <row r="45">
          <cell r="B45">
            <v>63000</v>
          </cell>
          <cell r="C45" t="str">
            <v>ПТО</v>
          </cell>
        </row>
        <row r="46">
          <cell r="B46">
            <v>64500</v>
          </cell>
          <cell r="C46" t="str">
            <v>ПР</v>
          </cell>
        </row>
        <row r="47">
          <cell r="B47">
            <v>66000</v>
          </cell>
          <cell r="C47" t="str">
            <v>ПТО</v>
          </cell>
        </row>
        <row r="48">
          <cell r="B48">
            <v>67500</v>
          </cell>
          <cell r="C48" t="str">
            <v>ПР</v>
          </cell>
        </row>
        <row r="49">
          <cell r="B49">
            <v>69000</v>
          </cell>
          <cell r="C49" t="str">
            <v>ПТО</v>
          </cell>
        </row>
        <row r="50">
          <cell r="B50">
            <v>70500</v>
          </cell>
          <cell r="C50" t="str">
            <v>ПР</v>
          </cell>
        </row>
        <row r="51">
          <cell r="B51">
            <v>72000</v>
          </cell>
          <cell r="C51" t="str">
            <v>ПТО</v>
          </cell>
        </row>
        <row r="52">
          <cell r="B52">
            <v>73500</v>
          </cell>
          <cell r="C52" t="str">
            <v>ПР</v>
          </cell>
        </row>
        <row r="53">
          <cell r="B53">
            <v>75000</v>
          </cell>
          <cell r="C53" t="str">
            <v>ПТО</v>
          </cell>
        </row>
        <row r="54">
          <cell r="B54">
            <v>76500</v>
          </cell>
          <cell r="C54" t="str">
            <v>ПР</v>
          </cell>
        </row>
        <row r="55">
          <cell r="B55">
            <v>78000</v>
          </cell>
          <cell r="C55" t="str">
            <v>ПТО</v>
          </cell>
        </row>
        <row r="56">
          <cell r="B56">
            <v>79500</v>
          </cell>
          <cell r="C56" t="str">
            <v>ПР</v>
          </cell>
        </row>
        <row r="57">
          <cell r="B57">
            <v>81000</v>
          </cell>
          <cell r="C57" t="str">
            <v>ПТО</v>
          </cell>
        </row>
        <row r="58">
          <cell r="B58">
            <v>82500</v>
          </cell>
          <cell r="C58" t="str">
            <v>ПР</v>
          </cell>
        </row>
        <row r="59">
          <cell r="B59">
            <v>84000</v>
          </cell>
          <cell r="C59" t="str">
            <v>ПТО</v>
          </cell>
        </row>
        <row r="60">
          <cell r="B60">
            <v>85500</v>
          </cell>
          <cell r="C60" t="str">
            <v>ПР</v>
          </cell>
        </row>
        <row r="61">
          <cell r="B61">
            <v>87000</v>
          </cell>
          <cell r="C61" t="str">
            <v>ПТО</v>
          </cell>
        </row>
        <row r="62">
          <cell r="B62">
            <v>88500</v>
          </cell>
          <cell r="C62" t="str">
            <v>ПР</v>
          </cell>
        </row>
        <row r="63">
          <cell r="B63">
            <v>90000</v>
          </cell>
          <cell r="C63" t="str">
            <v>ГТД</v>
          </cell>
        </row>
        <row r="64">
          <cell r="B64">
            <v>91500</v>
          </cell>
          <cell r="C64" t="str">
            <v>ПР</v>
          </cell>
        </row>
        <row r="65">
          <cell r="B65">
            <v>93000</v>
          </cell>
          <cell r="C65" t="str">
            <v>ПТО</v>
          </cell>
        </row>
        <row r="66">
          <cell r="B66">
            <v>94500</v>
          </cell>
          <cell r="C66" t="str">
            <v>ПР</v>
          </cell>
        </row>
        <row r="67">
          <cell r="B67">
            <v>96000</v>
          </cell>
          <cell r="C67" t="str">
            <v>ПТО</v>
          </cell>
        </row>
        <row r="68">
          <cell r="B68">
            <v>97500</v>
          </cell>
          <cell r="C68" t="str">
            <v>ПР</v>
          </cell>
        </row>
        <row r="69">
          <cell r="B69">
            <v>99000</v>
          </cell>
          <cell r="C69" t="str">
            <v>ПТО</v>
          </cell>
        </row>
        <row r="70">
          <cell r="B70">
            <v>100000</v>
          </cell>
          <cell r="C70" t="str">
            <v>ПР</v>
          </cell>
        </row>
        <row r="73">
          <cell r="B73">
            <v>25000</v>
          </cell>
          <cell r="C73" t="str">
            <v>ГТД</v>
          </cell>
        </row>
        <row r="74">
          <cell r="B74">
            <v>26500</v>
          </cell>
          <cell r="C74" t="str">
            <v>ПР</v>
          </cell>
        </row>
        <row r="75">
          <cell r="B75">
            <v>28000</v>
          </cell>
          <cell r="C75" t="str">
            <v>ПТО</v>
          </cell>
        </row>
        <row r="76">
          <cell r="B76">
            <v>29500</v>
          </cell>
          <cell r="C76" t="str">
            <v>ПР</v>
          </cell>
        </row>
        <row r="77">
          <cell r="B77">
            <v>31000</v>
          </cell>
          <cell r="C77" t="str">
            <v>ПТО</v>
          </cell>
        </row>
        <row r="78">
          <cell r="B78">
            <v>32500</v>
          </cell>
          <cell r="C78" t="str">
            <v>ПР</v>
          </cell>
        </row>
        <row r="79">
          <cell r="B79">
            <v>34000</v>
          </cell>
          <cell r="C79" t="str">
            <v>ПТО</v>
          </cell>
        </row>
        <row r="80">
          <cell r="B80">
            <v>35500</v>
          </cell>
          <cell r="C80" t="str">
            <v>ПР</v>
          </cell>
        </row>
        <row r="81">
          <cell r="B81">
            <v>37000</v>
          </cell>
          <cell r="C81" t="str">
            <v>ПТО</v>
          </cell>
        </row>
        <row r="82">
          <cell r="B82">
            <v>38500</v>
          </cell>
          <cell r="C82" t="str">
            <v>ПР</v>
          </cell>
        </row>
        <row r="83">
          <cell r="B83">
            <v>40000</v>
          </cell>
          <cell r="C83" t="str">
            <v>ПТО</v>
          </cell>
        </row>
        <row r="84">
          <cell r="B84">
            <v>41500</v>
          </cell>
          <cell r="C84" t="str">
            <v>ПР</v>
          </cell>
        </row>
        <row r="85">
          <cell r="B85">
            <v>43000</v>
          </cell>
          <cell r="C85" t="str">
            <v>ПТО</v>
          </cell>
        </row>
        <row r="86">
          <cell r="B86">
            <v>44500</v>
          </cell>
          <cell r="C86" t="str">
            <v>ПР</v>
          </cell>
        </row>
        <row r="87">
          <cell r="B87">
            <v>46000</v>
          </cell>
          <cell r="C87" t="str">
            <v>ПТО</v>
          </cell>
        </row>
        <row r="88">
          <cell r="B88">
            <v>47500</v>
          </cell>
          <cell r="C88" t="str">
            <v>ПР</v>
          </cell>
        </row>
        <row r="89">
          <cell r="B89">
            <v>49000</v>
          </cell>
          <cell r="C89" t="str">
            <v>ПТО</v>
          </cell>
        </row>
        <row r="90">
          <cell r="B90">
            <v>50500</v>
          </cell>
          <cell r="C90" t="str">
            <v>ПР</v>
          </cell>
        </row>
        <row r="91">
          <cell r="B91">
            <v>52000</v>
          </cell>
          <cell r="C91" t="str">
            <v>ПТО</v>
          </cell>
        </row>
        <row r="92">
          <cell r="B92">
            <v>53500</v>
          </cell>
          <cell r="C92" t="str">
            <v>ПР</v>
          </cell>
        </row>
        <row r="93">
          <cell r="B93">
            <v>55000</v>
          </cell>
          <cell r="C93" t="str">
            <v>ГТД</v>
          </cell>
        </row>
        <row r="94">
          <cell r="B94">
            <v>56500</v>
          </cell>
          <cell r="C94" t="str">
            <v>ПР</v>
          </cell>
        </row>
        <row r="95">
          <cell r="B95">
            <v>58000</v>
          </cell>
          <cell r="C95" t="str">
            <v>ПТО</v>
          </cell>
        </row>
        <row r="96">
          <cell r="B96">
            <v>59500</v>
          </cell>
          <cell r="C96" t="str">
            <v>ПР</v>
          </cell>
        </row>
        <row r="97">
          <cell r="B97">
            <v>61000</v>
          </cell>
          <cell r="C97" t="str">
            <v>ПТО</v>
          </cell>
        </row>
        <row r="98">
          <cell r="B98">
            <v>62500</v>
          </cell>
          <cell r="C98" t="str">
            <v>ПР</v>
          </cell>
        </row>
        <row r="99">
          <cell r="B99">
            <v>64000</v>
          </cell>
          <cell r="C99" t="str">
            <v>ПТО</v>
          </cell>
        </row>
        <row r="100">
          <cell r="B100">
            <v>65500</v>
          </cell>
          <cell r="C100" t="str">
            <v>ПР</v>
          </cell>
        </row>
        <row r="101">
          <cell r="B101">
            <v>67000</v>
          </cell>
          <cell r="C101" t="str">
            <v>ПТО</v>
          </cell>
        </row>
        <row r="102">
          <cell r="B102">
            <v>68500</v>
          </cell>
          <cell r="C102" t="str">
            <v>ПР</v>
          </cell>
        </row>
        <row r="103">
          <cell r="B103">
            <v>70000</v>
          </cell>
          <cell r="C103" t="str">
            <v>ПТО</v>
          </cell>
        </row>
        <row r="104">
          <cell r="B104">
            <v>71500</v>
          </cell>
          <cell r="C104" t="str">
            <v>ПР</v>
          </cell>
        </row>
        <row r="105">
          <cell r="B105">
            <v>73000</v>
          </cell>
          <cell r="C105" t="str">
            <v>ПТО</v>
          </cell>
        </row>
        <row r="106">
          <cell r="B106">
            <v>74500</v>
          </cell>
          <cell r="C106" t="str">
            <v>ПР</v>
          </cell>
        </row>
        <row r="107">
          <cell r="B107">
            <v>76000</v>
          </cell>
          <cell r="C107" t="str">
            <v>ПТО</v>
          </cell>
        </row>
        <row r="108">
          <cell r="B108">
            <v>77500</v>
          </cell>
          <cell r="C108" t="str">
            <v>ПР</v>
          </cell>
        </row>
        <row r="109">
          <cell r="B109">
            <v>79000</v>
          </cell>
          <cell r="C109" t="str">
            <v>ПТО</v>
          </cell>
        </row>
        <row r="110">
          <cell r="B110">
            <v>80500</v>
          </cell>
          <cell r="C110" t="str">
            <v>ПР</v>
          </cell>
        </row>
        <row r="111">
          <cell r="B111">
            <v>82000</v>
          </cell>
          <cell r="C111" t="str">
            <v>ПТО</v>
          </cell>
        </row>
        <row r="112">
          <cell r="B112">
            <v>83500</v>
          </cell>
          <cell r="C112" t="str">
            <v>ПР</v>
          </cell>
        </row>
        <row r="113">
          <cell r="B113">
            <v>85000</v>
          </cell>
          <cell r="C113" t="str">
            <v>ГТД</v>
          </cell>
        </row>
        <row r="114">
          <cell r="B114">
            <v>86500</v>
          </cell>
          <cell r="C114" t="str">
            <v>ПР</v>
          </cell>
        </row>
        <row r="115">
          <cell r="B115">
            <v>88000</v>
          </cell>
          <cell r="C115" t="str">
            <v>ПТО</v>
          </cell>
        </row>
        <row r="116">
          <cell r="B116">
            <v>89500</v>
          </cell>
          <cell r="C116" t="str">
            <v>ПР</v>
          </cell>
        </row>
        <row r="117">
          <cell r="B117">
            <v>91000</v>
          </cell>
          <cell r="C117" t="str">
            <v>ПТО</v>
          </cell>
        </row>
        <row r="118">
          <cell r="B118">
            <v>92500</v>
          </cell>
          <cell r="C118" t="str">
            <v>ПР</v>
          </cell>
        </row>
        <row r="119">
          <cell r="B119">
            <v>94000</v>
          </cell>
          <cell r="C119" t="str">
            <v>ПТО</v>
          </cell>
        </row>
        <row r="120">
          <cell r="B120">
            <v>95500</v>
          </cell>
          <cell r="C120" t="str">
            <v>ПР</v>
          </cell>
        </row>
        <row r="121">
          <cell r="B121">
            <v>97000</v>
          </cell>
          <cell r="C121" t="str">
            <v>ПТО</v>
          </cell>
        </row>
        <row r="122">
          <cell r="B122">
            <v>98500</v>
          </cell>
          <cell r="C122" t="str">
            <v>ПР</v>
          </cell>
        </row>
        <row r="123">
          <cell r="B123">
            <v>100000</v>
          </cell>
          <cell r="C123" t="str">
            <v>ГТД</v>
          </cell>
        </row>
        <row r="126">
          <cell r="B126">
            <v>50000</v>
          </cell>
          <cell r="C126" t="str">
            <v>ГТД</v>
          </cell>
        </row>
        <row r="127">
          <cell r="B127">
            <v>51500</v>
          </cell>
          <cell r="C127" t="str">
            <v>ПР</v>
          </cell>
        </row>
        <row r="128">
          <cell r="B128">
            <v>53000</v>
          </cell>
          <cell r="C128" t="str">
            <v>ПТО</v>
          </cell>
        </row>
        <row r="129">
          <cell r="B129">
            <v>54500</v>
          </cell>
          <cell r="C129" t="str">
            <v>ПР</v>
          </cell>
        </row>
        <row r="130">
          <cell r="B130">
            <v>56000</v>
          </cell>
          <cell r="C130" t="str">
            <v>ПТО</v>
          </cell>
        </row>
        <row r="131">
          <cell r="B131">
            <v>57500</v>
          </cell>
          <cell r="C131" t="str">
            <v>ПР</v>
          </cell>
        </row>
        <row r="132">
          <cell r="B132">
            <v>59000</v>
          </cell>
          <cell r="C132" t="str">
            <v>ПТО</v>
          </cell>
        </row>
        <row r="133">
          <cell r="B133">
            <v>60500</v>
          </cell>
          <cell r="C133" t="str">
            <v>ПР</v>
          </cell>
        </row>
        <row r="134">
          <cell r="B134">
            <v>62000</v>
          </cell>
          <cell r="C134" t="str">
            <v>ПТО</v>
          </cell>
        </row>
        <row r="135">
          <cell r="B135">
            <v>63500</v>
          </cell>
          <cell r="C135" t="str">
            <v>ПР</v>
          </cell>
        </row>
        <row r="136">
          <cell r="B136">
            <v>65000</v>
          </cell>
          <cell r="C136" t="str">
            <v>ПТО</v>
          </cell>
        </row>
        <row r="137">
          <cell r="B137">
            <v>66500</v>
          </cell>
          <cell r="C137" t="str">
            <v>ПР</v>
          </cell>
        </row>
        <row r="138">
          <cell r="B138">
            <v>68000</v>
          </cell>
          <cell r="C138" t="str">
            <v>ПТО</v>
          </cell>
        </row>
        <row r="139">
          <cell r="B139">
            <v>69500</v>
          </cell>
          <cell r="C139" t="str">
            <v>ПР</v>
          </cell>
        </row>
        <row r="140">
          <cell r="B140">
            <v>71000</v>
          </cell>
          <cell r="C140" t="str">
            <v>ПТО</v>
          </cell>
        </row>
        <row r="141">
          <cell r="B141">
            <v>72500</v>
          </cell>
          <cell r="C141" t="str">
            <v>ПР</v>
          </cell>
        </row>
        <row r="142">
          <cell r="B142">
            <v>74000</v>
          </cell>
          <cell r="C142" t="str">
            <v>ПТО</v>
          </cell>
        </row>
        <row r="143">
          <cell r="B143">
            <v>75500</v>
          </cell>
          <cell r="C143" t="str">
            <v>ПР</v>
          </cell>
        </row>
        <row r="144">
          <cell r="B144">
            <v>77000</v>
          </cell>
          <cell r="C144" t="str">
            <v>ПТО</v>
          </cell>
        </row>
        <row r="145">
          <cell r="B145">
            <v>78500</v>
          </cell>
          <cell r="C145" t="str">
            <v>ПР</v>
          </cell>
        </row>
        <row r="146">
          <cell r="B146">
            <v>80000</v>
          </cell>
          <cell r="C146" t="str">
            <v>ГТД</v>
          </cell>
        </row>
        <row r="147">
          <cell r="B147">
            <v>81500</v>
          </cell>
          <cell r="C147" t="str">
            <v>ПР</v>
          </cell>
        </row>
        <row r="148">
          <cell r="B148">
            <v>83000</v>
          </cell>
          <cell r="C148" t="str">
            <v>ПТО</v>
          </cell>
        </row>
        <row r="149">
          <cell r="B149">
            <v>84500</v>
          </cell>
          <cell r="C149" t="str">
            <v>ПР</v>
          </cell>
        </row>
        <row r="150">
          <cell r="B150">
            <v>86000</v>
          </cell>
          <cell r="C150" t="str">
            <v>ПТО</v>
          </cell>
        </row>
        <row r="151">
          <cell r="B151">
            <v>87500</v>
          </cell>
          <cell r="C151" t="str">
            <v>ПР</v>
          </cell>
        </row>
        <row r="152">
          <cell r="B152">
            <v>89000</v>
          </cell>
          <cell r="C152" t="str">
            <v>ПТО</v>
          </cell>
        </row>
        <row r="153">
          <cell r="B153">
            <v>90500</v>
          </cell>
          <cell r="C153" t="str">
            <v>ПР</v>
          </cell>
        </row>
        <row r="154">
          <cell r="B154">
            <v>92000</v>
          </cell>
          <cell r="C154" t="str">
            <v>ПТО</v>
          </cell>
        </row>
        <row r="155">
          <cell r="B155">
            <v>93500</v>
          </cell>
          <cell r="C155" t="str">
            <v>ПР</v>
          </cell>
        </row>
        <row r="156">
          <cell r="B156">
            <v>95000</v>
          </cell>
          <cell r="C156" t="str">
            <v>ПТО</v>
          </cell>
        </row>
        <row r="157">
          <cell r="B157">
            <v>96500</v>
          </cell>
          <cell r="C157" t="str">
            <v>ПР</v>
          </cell>
        </row>
        <row r="158">
          <cell r="B158">
            <v>98000</v>
          </cell>
          <cell r="C158" t="str">
            <v>ПТО</v>
          </cell>
        </row>
        <row r="159">
          <cell r="B159">
            <v>99500</v>
          </cell>
          <cell r="C159" t="str">
            <v>ПР</v>
          </cell>
        </row>
        <row r="160">
          <cell r="B160">
            <v>101000</v>
          </cell>
          <cell r="C160" t="str">
            <v>ПТО</v>
          </cell>
        </row>
        <row r="161">
          <cell r="B161">
            <v>102500</v>
          </cell>
          <cell r="C161" t="str">
            <v>ПР</v>
          </cell>
        </row>
        <row r="162">
          <cell r="B162">
            <v>104000</v>
          </cell>
          <cell r="C162" t="str">
            <v>ПТО</v>
          </cell>
        </row>
        <row r="163">
          <cell r="B163">
            <v>105500</v>
          </cell>
          <cell r="C163" t="str">
            <v>ПР</v>
          </cell>
        </row>
        <row r="164">
          <cell r="B164">
            <v>107000</v>
          </cell>
          <cell r="C164" t="str">
            <v>ПТО</v>
          </cell>
        </row>
        <row r="165">
          <cell r="B165">
            <v>108500</v>
          </cell>
          <cell r="C165" t="str">
            <v>ПР</v>
          </cell>
        </row>
        <row r="166">
          <cell r="B166">
            <v>110000</v>
          </cell>
          <cell r="C166" t="str">
            <v>ГТД</v>
          </cell>
        </row>
        <row r="170">
          <cell r="B170">
            <v>37100</v>
          </cell>
          <cell r="C170" t="str">
            <v>ГТД</v>
          </cell>
        </row>
        <row r="171">
          <cell r="B171">
            <v>38600</v>
          </cell>
          <cell r="C171" t="str">
            <v>ПР</v>
          </cell>
        </row>
        <row r="172">
          <cell r="B172">
            <v>40100</v>
          </cell>
          <cell r="C172" t="str">
            <v>ПТО</v>
          </cell>
        </row>
        <row r="173">
          <cell r="B173">
            <v>41600</v>
          </cell>
          <cell r="C173" t="str">
            <v>ПР</v>
          </cell>
        </row>
        <row r="174">
          <cell r="B174">
            <v>43100</v>
          </cell>
          <cell r="C174" t="str">
            <v>ПТО</v>
          </cell>
        </row>
        <row r="175">
          <cell r="B175">
            <v>44600</v>
          </cell>
          <cell r="C175" t="str">
            <v>ПР</v>
          </cell>
        </row>
        <row r="176">
          <cell r="B176">
            <v>46100</v>
          </cell>
          <cell r="C176" t="str">
            <v>ПТО</v>
          </cell>
        </row>
        <row r="177">
          <cell r="B177">
            <v>47600</v>
          </cell>
          <cell r="C177" t="str">
            <v>ПР</v>
          </cell>
        </row>
        <row r="178">
          <cell r="B178">
            <v>49100</v>
          </cell>
          <cell r="C178" t="str">
            <v>ПТО</v>
          </cell>
        </row>
        <row r="179">
          <cell r="B179">
            <v>50600</v>
          </cell>
          <cell r="C179" t="str">
            <v>ПР</v>
          </cell>
        </row>
        <row r="180">
          <cell r="B180">
            <v>52100</v>
          </cell>
          <cell r="C180" t="str">
            <v>ПТО</v>
          </cell>
        </row>
        <row r="181">
          <cell r="B181">
            <v>53600</v>
          </cell>
          <cell r="C181" t="str">
            <v>ПР</v>
          </cell>
        </row>
        <row r="182">
          <cell r="B182">
            <v>55100</v>
          </cell>
          <cell r="C182" t="str">
            <v>ПТО</v>
          </cell>
        </row>
        <row r="183">
          <cell r="B183">
            <v>56600</v>
          </cell>
          <cell r="C183" t="str">
            <v>ПР</v>
          </cell>
        </row>
        <row r="184">
          <cell r="B184">
            <v>58100</v>
          </cell>
          <cell r="C184" t="str">
            <v>ПТО</v>
          </cell>
        </row>
        <row r="185">
          <cell r="B185">
            <v>59600</v>
          </cell>
          <cell r="C185" t="str">
            <v>ПР</v>
          </cell>
        </row>
        <row r="186">
          <cell r="B186">
            <v>61100</v>
          </cell>
          <cell r="C186" t="str">
            <v>ПТО</v>
          </cell>
        </row>
        <row r="187">
          <cell r="B187">
            <v>62600</v>
          </cell>
          <cell r="C187" t="str">
            <v>ПР</v>
          </cell>
        </row>
        <row r="188">
          <cell r="B188">
            <v>64100</v>
          </cell>
          <cell r="C188" t="str">
            <v>ПТО</v>
          </cell>
        </row>
        <row r="189">
          <cell r="B189">
            <v>65600</v>
          </cell>
          <cell r="C189" t="str">
            <v>ПР</v>
          </cell>
        </row>
        <row r="190">
          <cell r="B190">
            <v>67100</v>
          </cell>
          <cell r="C190" t="str">
            <v>ГТД</v>
          </cell>
        </row>
        <row r="191">
          <cell r="B191">
            <v>68600</v>
          </cell>
          <cell r="C191" t="str">
            <v>ПР</v>
          </cell>
        </row>
        <row r="192">
          <cell r="B192">
            <v>70100</v>
          </cell>
          <cell r="C192" t="str">
            <v>ПТО</v>
          </cell>
        </row>
        <row r="193">
          <cell r="B193">
            <v>71600</v>
          </cell>
          <cell r="C193" t="str">
            <v>ПР</v>
          </cell>
        </row>
        <row r="194">
          <cell r="B194">
            <v>73100</v>
          </cell>
          <cell r="C194" t="str">
            <v>ПТО</v>
          </cell>
        </row>
        <row r="195">
          <cell r="B195">
            <v>74600</v>
          </cell>
          <cell r="C195" t="str">
            <v>ПР</v>
          </cell>
        </row>
        <row r="196">
          <cell r="B196">
            <v>76100</v>
          </cell>
          <cell r="C196" t="str">
            <v>ПТО</v>
          </cell>
        </row>
        <row r="197">
          <cell r="B197">
            <v>77600</v>
          </cell>
          <cell r="C197" t="str">
            <v>ПР</v>
          </cell>
        </row>
        <row r="198">
          <cell r="B198">
            <v>79100</v>
          </cell>
          <cell r="C198" t="str">
            <v>ПТО</v>
          </cell>
        </row>
        <row r="199">
          <cell r="B199">
            <v>80600</v>
          </cell>
          <cell r="C199" t="str">
            <v>ПР</v>
          </cell>
        </row>
        <row r="200">
          <cell r="B200">
            <v>82100</v>
          </cell>
          <cell r="C200" t="str">
            <v>ПТО</v>
          </cell>
        </row>
        <row r="201">
          <cell r="B201">
            <v>83600</v>
          </cell>
          <cell r="C201" t="str">
            <v>ПР</v>
          </cell>
        </row>
        <row r="202">
          <cell r="B202">
            <v>85100</v>
          </cell>
          <cell r="C202" t="str">
            <v>ПТО</v>
          </cell>
        </row>
        <row r="203">
          <cell r="B203">
            <v>86600</v>
          </cell>
          <cell r="C203" t="str">
            <v>ПР</v>
          </cell>
        </row>
        <row r="204">
          <cell r="B204">
            <v>88100</v>
          </cell>
          <cell r="C204" t="str">
            <v>ПТО</v>
          </cell>
        </row>
        <row r="205">
          <cell r="B205">
            <v>89600</v>
          </cell>
          <cell r="C205" t="str">
            <v>ПР</v>
          </cell>
        </row>
        <row r="206">
          <cell r="B206">
            <v>91100</v>
          </cell>
          <cell r="C206" t="str">
            <v>ПТО</v>
          </cell>
        </row>
        <row r="207">
          <cell r="B207">
            <v>92600</v>
          </cell>
          <cell r="C207" t="str">
            <v>ПР</v>
          </cell>
        </row>
        <row r="208">
          <cell r="B208">
            <v>94100</v>
          </cell>
          <cell r="C208" t="str">
            <v>ПТО</v>
          </cell>
        </row>
        <row r="209">
          <cell r="B209">
            <v>95600</v>
          </cell>
          <cell r="C209" t="str">
            <v>ПР</v>
          </cell>
        </row>
        <row r="210">
          <cell r="B210">
            <v>97100</v>
          </cell>
          <cell r="C210" t="str">
            <v>ГТД</v>
          </cell>
        </row>
        <row r="213">
          <cell r="B213">
            <v>20515</v>
          </cell>
          <cell r="C213" t="str">
            <v>ГТД</v>
          </cell>
        </row>
        <row r="214">
          <cell r="B214">
            <v>22015</v>
          </cell>
          <cell r="C214" t="str">
            <v>ПР</v>
          </cell>
        </row>
        <row r="215">
          <cell r="B215">
            <v>23515</v>
          </cell>
          <cell r="C215" t="str">
            <v>ПТО</v>
          </cell>
        </row>
        <row r="216">
          <cell r="B216">
            <v>25015</v>
          </cell>
          <cell r="C216" t="str">
            <v>ПР</v>
          </cell>
        </row>
        <row r="217">
          <cell r="B217">
            <v>26515</v>
          </cell>
          <cell r="C217" t="str">
            <v>ПТО</v>
          </cell>
        </row>
        <row r="218">
          <cell r="B218">
            <v>28015</v>
          </cell>
          <cell r="C218" t="str">
            <v>ПР</v>
          </cell>
        </row>
        <row r="219">
          <cell r="B219">
            <v>29515</v>
          </cell>
          <cell r="C219" t="str">
            <v>ПТО</v>
          </cell>
        </row>
        <row r="220">
          <cell r="B220">
            <v>31015</v>
          </cell>
          <cell r="C220" t="str">
            <v>ПР</v>
          </cell>
        </row>
        <row r="221">
          <cell r="B221">
            <v>32515</v>
          </cell>
          <cell r="C221" t="str">
            <v>ПТО</v>
          </cell>
        </row>
        <row r="222">
          <cell r="B222">
            <v>34015</v>
          </cell>
          <cell r="C222" t="str">
            <v>ПР</v>
          </cell>
        </row>
        <row r="223">
          <cell r="B223">
            <v>35515</v>
          </cell>
          <cell r="C223" t="str">
            <v>ПТО</v>
          </cell>
        </row>
        <row r="224">
          <cell r="B224">
            <v>37015</v>
          </cell>
          <cell r="C224" t="str">
            <v>ПР</v>
          </cell>
        </row>
        <row r="225">
          <cell r="B225">
            <v>38515</v>
          </cell>
          <cell r="C225" t="str">
            <v>ПТО</v>
          </cell>
        </row>
        <row r="226">
          <cell r="B226">
            <v>40015</v>
          </cell>
          <cell r="C226" t="str">
            <v>ПР</v>
          </cell>
        </row>
        <row r="227">
          <cell r="B227">
            <v>41515</v>
          </cell>
          <cell r="C227" t="str">
            <v>ПТО</v>
          </cell>
        </row>
        <row r="228">
          <cell r="B228">
            <v>43015</v>
          </cell>
          <cell r="C228" t="str">
            <v>ПР</v>
          </cell>
        </row>
        <row r="229">
          <cell r="B229">
            <v>44515</v>
          </cell>
          <cell r="C229" t="str">
            <v>ПТО</v>
          </cell>
        </row>
        <row r="230">
          <cell r="B230">
            <v>46015</v>
          </cell>
          <cell r="C230" t="str">
            <v>ПР</v>
          </cell>
        </row>
        <row r="231">
          <cell r="B231">
            <v>47515</v>
          </cell>
          <cell r="C231" t="str">
            <v>ПТО</v>
          </cell>
        </row>
        <row r="232">
          <cell r="B232">
            <v>49015</v>
          </cell>
          <cell r="C232" t="str">
            <v>ПР</v>
          </cell>
        </row>
        <row r="233">
          <cell r="B233">
            <v>50515</v>
          </cell>
          <cell r="C233" t="str">
            <v>ГТД</v>
          </cell>
        </row>
        <row r="234">
          <cell r="B234">
            <v>52015</v>
          </cell>
          <cell r="C234" t="str">
            <v>ПР</v>
          </cell>
        </row>
        <row r="235">
          <cell r="B235">
            <v>53515</v>
          </cell>
          <cell r="C235" t="str">
            <v>ПТО</v>
          </cell>
        </row>
        <row r="236">
          <cell r="B236">
            <v>55015</v>
          </cell>
          <cell r="C236" t="str">
            <v>ПР</v>
          </cell>
        </row>
        <row r="237">
          <cell r="B237">
            <v>56515</v>
          </cell>
          <cell r="C237" t="str">
            <v>ПТО</v>
          </cell>
        </row>
        <row r="238">
          <cell r="B238">
            <v>58015</v>
          </cell>
          <cell r="C238" t="str">
            <v>ПР</v>
          </cell>
        </row>
        <row r="239">
          <cell r="B239">
            <v>59515</v>
          </cell>
          <cell r="C239" t="str">
            <v>ПТО</v>
          </cell>
        </row>
        <row r="240">
          <cell r="B240">
            <v>61015</v>
          </cell>
          <cell r="C240" t="str">
            <v>ПР</v>
          </cell>
        </row>
        <row r="241">
          <cell r="B241">
            <v>62515</v>
          </cell>
          <cell r="C241" t="str">
            <v>ПТО</v>
          </cell>
        </row>
        <row r="242">
          <cell r="B242">
            <v>64015</v>
          </cell>
          <cell r="C242" t="str">
            <v>ПР</v>
          </cell>
        </row>
        <row r="243">
          <cell r="B243">
            <v>65515</v>
          </cell>
          <cell r="C243" t="str">
            <v>ПТО</v>
          </cell>
        </row>
        <row r="244">
          <cell r="B244">
            <v>67015</v>
          </cell>
          <cell r="C244" t="str">
            <v>ПР</v>
          </cell>
        </row>
        <row r="245">
          <cell r="B245">
            <v>68515</v>
          </cell>
          <cell r="C245" t="str">
            <v>ПТО</v>
          </cell>
        </row>
        <row r="246">
          <cell r="B246">
            <v>70015</v>
          </cell>
          <cell r="C246" t="str">
            <v>ПР</v>
          </cell>
        </row>
        <row r="247">
          <cell r="B247">
            <v>71515</v>
          </cell>
          <cell r="C247" t="str">
            <v>ПТО</v>
          </cell>
        </row>
        <row r="248">
          <cell r="B248">
            <v>73015</v>
          </cell>
          <cell r="C248" t="str">
            <v>ПР</v>
          </cell>
        </row>
        <row r="249">
          <cell r="B249">
            <v>74515</v>
          </cell>
          <cell r="C249" t="str">
            <v>ПТО</v>
          </cell>
        </row>
        <row r="250">
          <cell r="B250">
            <v>76015</v>
          </cell>
          <cell r="C250" t="str">
            <v>ПР</v>
          </cell>
        </row>
        <row r="251">
          <cell r="B251">
            <v>77515</v>
          </cell>
          <cell r="C251" t="str">
            <v>ПТО</v>
          </cell>
        </row>
        <row r="252">
          <cell r="B252">
            <v>79015</v>
          </cell>
          <cell r="C252" t="str">
            <v>ПР</v>
          </cell>
        </row>
        <row r="253">
          <cell r="B253">
            <v>80515</v>
          </cell>
          <cell r="C253" t="str">
            <v>ГТД</v>
          </cell>
        </row>
        <row r="257">
          <cell r="B257" t="str">
            <v>КР</v>
          </cell>
        </row>
        <row r="258">
          <cell r="B258" t="str">
            <v>М</v>
          </cell>
        </row>
        <row r="259">
          <cell r="B259" t="str">
            <v>ОС</v>
          </cell>
        </row>
        <row r="260">
          <cell r="B260" t="str">
            <v>ППР</v>
          </cell>
        </row>
        <row r="261">
          <cell r="B261" t="str">
            <v>ТО2/ГК</v>
          </cell>
        </row>
        <row r="262">
          <cell r="B262" t="str">
            <v>ПС</v>
          </cell>
        </row>
        <row r="263">
          <cell r="B263" t="str">
            <v>Р</v>
          </cell>
        </row>
        <row r="264">
          <cell r="B264" t="str">
            <v>РК</v>
          </cell>
        </row>
        <row r="265">
          <cell r="B265" t="str">
            <v>СР</v>
          </cell>
        </row>
        <row r="266">
          <cell r="B266" t="str">
            <v>ТО2/ДС</v>
          </cell>
        </row>
        <row r="267">
          <cell r="B267" t="str">
            <v>ТО2/ДС/ГК</v>
          </cell>
        </row>
        <row r="268">
          <cell r="B268" t="str">
            <v>ТО2/ДС/ГК/ТР</v>
          </cell>
        </row>
        <row r="269">
          <cell r="B269" t="str">
            <v>ТО2/ДС/ТР</v>
          </cell>
        </row>
        <row r="270">
          <cell r="B270" t="str">
            <v>ТО2/ТР</v>
          </cell>
        </row>
        <row r="271">
          <cell r="B271" t="str">
            <v>ТО2</v>
          </cell>
        </row>
        <row r="272">
          <cell r="B272" t="str">
            <v>ТО1/ГК</v>
          </cell>
        </row>
        <row r="273">
          <cell r="B273" t="str">
            <v>ТО1/ДС</v>
          </cell>
        </row>
        <row r="274">
          <cell r="B274" t="str">
            <v>ТО1/ДС/ГК</v>
          </cell>
        </row>
        <row r="275">
          <cell r="B275" t="str">
            <v>ТО1/ДС/ГК/ТР</v>
          </cell>
        </row>
        <row r="276">
          <cell r="B276" t="str">
            <v>ТО1/ДС/ТР</v>
          </cell>
        </row>
        <row r="277">
          <cell r="B277" t="str">
            <v>ТО1/ТР</v>
          </cell>
        </row>
        <row r="278">
          <cell r="B278" t="str">
            <v>ТО1</v>
          </cell>
        </row>
        <row r="279">
          <cell r="B279" t="str">
            <v>ПР</v>
          </cell>
        </row>
        <row r="282">
          <cell r="B282">
            <v>500</v>
          </cell>
          <cell r="C282" t="str">
            <v>ТО1</v>
          </cell>
        </row>
        <row r="283">
          <cell r="B283">
            <v>3500</v>
          </cell>
          <cell r="C283" t="str">
            <v>ТО2</v>
          </cell>
        </row>
        <row r="284">
          <cell r="B284">
            <v>6500</v>
          </cell>
          <cell r="C284" t="str">
            <v>ТО1</v>
          </cell>
        </row>
        <row r="285">
          <cell r="B285">
            <v>9500</v>
          </cell>
          <cell r="C285" t="str">
            <v>ТО2</v>
          </cell>
        </row>
        <row r="286">
          <cell r="B286">
            <v>12500</v>
          </cell>
          <cell r="C286" t="str">
            <v>СР</v>
          </cell>
        </row>
        <row r="287">
          <cell r="B287">
            <v>15500</v>
          </cell>
          <cell r="C287" t="str">
            <v>ТО1</v>
          </cell>
        </row>
        <row r="288">
          <cell r="B288">
            <v>18500</v>
          </cell>
          <cell r="C288" t="str">
            <v>ТО2</v>
          </cell>
        </row>
        <row r="289">
          <cell r="B289">
            <v>21500</v>
          </cell>
          <cell r="C289" t="str">
            <v>ТО1</v>
          </cell>
        </row>
        <row r="290">
          <cell r="B290">
            <v>25000</v>
          </cell>
          <cell r="C290" t="str">
            <v>КР</v>
          </cell>
        </row>
        <row r="291">
          <cell r="B291">
            <v>28000</v>
          </cell>
          <cell r="C291" t="str">
            <v>ТО1</v>
          </cell>
        </row>
        <row r="292">
          <cell r="B292">
            <v>31000</v>
          </cell>
          <cell r="C292" t="str">
            <v>ТО2</v>
          </cell>
        </row>
        <row r="293">
          <cell r="B293">
            <v>34000</v>
          </cell>
          <cell r="C293" t="str">
            <v>ТО1</v>
          </cell>
        </row>
        <row r="294">
          <cell r="B294">
            <v>37500</v>
          </cell>
          <cell r="C294" t="str">
            <v>СР</v>
          </cell>
        </row>
        <row r="295">
          <cell r="B295">
            <v>40500</v>
          </cell>
          <cell r="C295" t="str">
            <v>ТО1</v>
          </cell>
        </row>
        <row r="296">
          <cell r="B296">
            <v>43500</v>
          </cell>
          <cell r="C296" t="str">
            <v>ТО2</v>
          </cell>
        </row>
        <row r="297">
          <cell r="B297">
            <v>46500</v>
          </cell>
          <cell r="C297" t="str">
            <v>ТО1</v>
          </cell>
        </row>
        <row r="298">
          <cell r="B298">
            <v>50000</v>
          </cell>
          <cell r="C298" t="str">
            <v>КР</v>
          </cell>
        </row>
        <row r="299">
          <cell r="B299">
            <v>53000</v>
          </cell>
          <cell r="C299" t="str">
            <v>ТО1</v>
          </cell>
        </row>
        <row r="300">
          <cell r="B300">
            <v>56000</v>
          </cell>
          <cell r="C300" t="str">
            <v>ТО2</v>
          </cell>
        </row>
        <row r="301">
          <cell r="B301">
            <v>59000</v>
          </cell>
          <cell r="C301" t="str">
            <v>ТО1</v>
          </cell>
        </row>
        <row r="302">
          <cell r="B302">
            <v>62500</v>
          </cell>
          <cell r="C302" t="str">
            <v>СР</v>
          </cell>
        </row>
        <row r="303">
          <cell r="B303">
            <v>65500</v>
          </cell>
          <cell r="C303" t="str">
            <v>ТО1</v>
          </cell>
        </row>
        <row r="304">
          <cell r="B304">
            <v>68500</v>
          </cell>
          <cell r="C304" t="str">
            <v>ТО2</v>
          </cell>
        </row>
        <row r="305">
          <cell r="B305">
            <v>71500</v>
          </cell>
          <cell r="C305" t="str">
            <v>ТО1</v>
          </cell>
        </row>
        <row r="306">
          <cell r="B306">
            <v>74500</v>
          </cell>
          <cell r="C306" t="str">
            <v>ТО2</v>
          </cell>
        </row>
        <row r="307">
          <cell r="B307">
            <v>75000</v>
          </cell>
          <cell r="C307" t="str">
            <v>КР</v>
          </cell>
        </row>
        <row r="308">
          <cell r="B308">
            <v>78000</v>
          </cell>
          <cell r="C308" t="str">
            <v>ТО1</v>
          </cell>
        </row>
        <row r="309">
          <cell r="B309">
            <v>81000</v>
          </cell>
          <cell r="C309" t="str">
            <v>ТО2</v>
          </cell>
        </row>
        <row r="310">
          <cell r="B310">
            <v>84000</v>
          </cell>
          <cell r="C310" t="str">
            <v>ТО1</v>
          </cell>
        </row>
        <row r="311">
          <cell r="B311">
            <v>87500</v>
          </cell>
          <cell r="C311" t="str">
            <v>СР</v>
          </cell>
        </row>
        <row r="312">
          <cell r="B312">
            <v>90500</v>
          </cell>
          <cell r="C312" t="str">
            <v>ТО1</v>
          </cell>
        </row>
        <row r="313">
          <cell r="B313">
            <v>93500</v>
          </cell>
          <cell r="C313" t="str">
            <v>ТО2</v>
          </cell>
        </row>
        <row r="314">
          <cell r="B314">
            <v>96500</v>
          </cell>
          <cell r="C314" t="str">
            <v>ТО1</v>
          </cell>
        </row>
        <row r="315">
          <cell r="B315">
            <v>100000</v>
          </cell>
          <cell r="C315" t="str">
            <v>КР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Настройки"/>
      <sheetName val="Ноябрь 2021"/>
      <sheetName val="Декабрь 2021"/>
      <sheetName val="Январь 2022"/>
      <sheetName val="Февраль 2022"/>
      <sheetName val="Март 2022"/>
      <sheetName val="Апрель 2022"/>
      <sheetName val="Май 2022"/>
      <sheetName val="Июнь 2022"/>
      <sheetName val="Июль 2022"/>
      <sheetName val="Август 2022"/>
      <sheetName val="Сентябрь 2022"/>
      <sheetName val="Октябрь 2022"/>
      <sheetName val="Ноябрь 2022"/>
      <sheetName val="Декабрь 2022"/>
      <sheetName val="Учёт наработки на режиме МАХ "/>
      <sheetName val="Резервное обрудование"/>
      <sheetName val="Лист1"/>
    </sheetNames>
    <sheetDataSet>
      <sheetData sheetId="0">
        <row r="1">
          <cell r="A1" t="str">
            <v>Значение_наработки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 t="str">
            <v>ЗМД</v>
          </cell>
        </row>
        <row r="27">
          <cell r="A27" t="str">
            <v>Р</v>
          </cell>
        </row>
        <row r="28">
          <cell r="A28" t="str">
            <v>ПР</v>
          </cell>
        </row>
        <row r="29">
          <cell r="A29" t="str">
            <v>ПТО</v>
          </cell>
        </row>
        <row r="30">
          <cell r="A30" t="str">
            <v>ТО-1</v>
          </cell>
        </row>
        <row r="31">
          <cell r="A31" t="str">
            <v>ТО-2</v>
          </cell>
        </row>
        <row r="32">
          <cell r="A32" t="str">
            <v>ВП</v>
          </cell>
        </row>
        <row r="33">
          <cell r="A33" t="str">
            <v>РК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Андрей Корнюшин" id="{A60E101D-6C5A-4B0D-9F70-27CF9BFE4017}" userId="80c599b99aebbd59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677" dT="2023-03-19T10:43:16.69" personId="{A60E101D-6C5A-4B0D-9F70-27CF9BFE4017}" id="{B9432E68-466B-41A0-B521-76EA8F9B0154}">
    <text>сделано 02.03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theme="3" tint="0.79998168889431442"/>
  </sheetPr>
  <dimension ref="A1:BT4056"/>
  <sheetViews>
    <sheetView tabSelected="1" zoomScale="70" zoomScaleNormal="70" workbookViewId="0">
      <pane ySplit="10" topLeftCell="A283" activePane="bottomLeft" state="frozen"/>
      <selection pane="bottomLeft" activeCell="T285" sqref="T285"/>
    </sheetView>
  </sheetViews>
  <sheetFormatPr defaultColWidth="5.42578125" defaultRowHeight="16.5" customHeight="1" outlineLevelCol="1" x14ac:dyDescent="0.25"/>
  <cols>
    <col min="1" max="1" width="13.5703125" style="85" customWidth="1"/>
    <col min="2" max="3" width="6.28515625" style="86" customWidth="1" outlineLevel="1"/>
    <col min="4" max="4" width="6.28515625" style="104" customWidth="1"/>
    <col min="5" max="5" width="6.28515625" style="104" customWidth="1" collapsed="1"/>
    <col min="6" max="6" width="1.85546875" style="103" customWidth="1"/>
    <col min="7" max="13" width="8.42578125" style="85" customWidth="1" outlineLevel="1"/>
    <col min="14" max="14" width="2.7109375" style="85" customWidth="1" outlineLevel="1"/>
    <col min="15" max="21" width="8.42578125" style="85" customWidth="1" outlineLevel="1"/>
    <col min="22" max="22" width="9.85546875" style="93" customWidth="1"/>
    <col min="23" max="29" width="8.85546875" style="156" customWidth="1" outlineLevel="1"/>
    <col min="30" max="30" width="2" style="157" customWidth="1"/>
    <col min="31" max="37" width="8.85546875" style="156" customWidth="1" outlineLevel="1"/>
    <col min="38" max="38" width="3.85546875" style="92" customWidth="1"/>
    <col min="39" max="39" width="10" style="116" customWidth="1" outlineLevel="1"/>
    <col min="40" max="44" width="10" style="117" customWidth="1" outlineLevel="1"/>
    <col min="45" max="45" width="10" style="118" customWidth="1" outlineLevel="1"/>
    <col min="46" max="46" width="2.140625" style="120" customWidth="1" outlineLevel="1"/>
    <col min="47" max="47" width="10" style="116" customWidth="1" outlineLevel="1"/>
    <col min="48" max="52" width="10" style="117" customWidth="1" outlineLevel="1"/>
    <col min="53" max="53" width="10" style="118" customWidth="1" outlineLevel="1"/>
    <col min="54" max="54" width="10" style="86" customWidth="1"/>
    <col min="55" max="61" width="16.5703125" style="86" customWidth="1" outlineLevel="1"/>
    <col min="62" max="62" width="4.28515625" style="86" customWidth="1" outlineLevel="1"/>
    <col min="63" max="69" width="16.5703125" style="86" customWidth="1" outlineLevel="1"/>
    <col min="70" max="72" width="6.140625" style="183" customWidth="1"/>
    <col min="73" max="16384" width="5.42578125" style="86"/>
  </cols>
  <sheetData>
    <row r="1" spans="1:72" ht="21.6" customHeight="1" x14ac:dyDescent="0.25">
      <c r="A1" s="85">
        <v>1</v>
      </c>
      <c r="B1" s="86">
        <v>2</v>
      </c>
      <c r="C1" s="85">
        <v>3</v>
      </c>
      <c r="D1" s="86">
        <v>4</v>
      </c>
      <c r="E1" s="85">
        <v>5</v>
      </c>
      <c r="F1" s="86">
        <v>6</v>
      </c>
      <c r="G1" s="85">
        <v>7</v>
      </c>
      <c r="H1" s="86">
        <v>8</v>
      </c>
      <c r="I1" s="85">
        <v>9</v>
      </c>
      <c r="J1" s="86">
        <v>10</v>
      </c>
      <c r="K1" s="85">
        <v>11</v>
      </c>
      <c r="L1" s="86">
        <v>12</v>
      </c>
      <c r="M1" s="85">
        <v>13</v>
      </c>
      <c r="N1" s="86">
        <v>14</v>
      </c>
      <c r="O1" s="85">
        <v>15</v>
      </c>
      <c r="P1" s="86">
        <v>16</v>
      </c>
      <c r="Q1" s="85">
        <v>17</v>
      </c>
      <c r="R1" s="86">
        <v>18</v>
      </c>
      <c r="S1" s="85">
        <v>19</v>
      </c>
      <c r="T1" s="86">
        <v>20</v>
      </c>
      <c r="U1" s="85">
        <v>21</v>
      </c>
      <c r="V1" s="86">
        <v>22</v>
      </c>
      <c r="W1" s="85">
        <v>23</v>
      </c>
      <c r="X1" s="86">
        <v>24</v>
      </c>
      <c r="Y1" s="85">
        <v>25</v>
      </c>
      <c r="Z1" s="86">
        <v>26</v>
      </c>
      <c r="AA1" s="85">
        <v>27</v>
      </c>
      <c r="AB1" s="86">
        <v>28</v>
      </c>
      <c r="AC1" s="85">
        <v>29</v>
      </c>
      <c r="AD1" s="86">
        <v>30</v>
      </c>
      <c r="AE1" s="85">
        <v>31</v>
      </c>
      <c r="AF1" s="86">
        <v>32</v>
      </c>
      <c r="AG1" s="85">
        <v>33</v>
      </c>
      <c r="AH1" s="86">
        <v>34</v>
      </c>
      <c r="AI1" s="85">
        <v>35</v>
      </c>
      <c r="AJ1" s="86">
        <v>36</v>
      </c>
      <c r="AK1" s="85">
        <v>37</v>
      </c>
      <c r="AL1" s="86">
        <v>38</v>
      </c>
      <c r="AM1" s="85">
        <v>39</v>
      </c>
      <c r="AN1" s="86">
        <v>40</v>
      </c>
      <c r="AO1" s="85">
        <v>41</v>
      </c>
      <c r="AP1" s="86">
        <v>42</v>
      </c>
      <c r="AQ1" s="85">
        <v>43</v>
      </c>
      <c r="AR1" s="86">
        <v>44</v>
      </c>
      <c r="AS1" s="85">
        <v>45</v>
      </c>
      <c r="AT1" s="86">
        <v>46</v>
      </c>
      <c r="AU1" s="85">
        <v>47</v>
      </c>
      <c r="AV1" s="86">
        <v>48</v>
      </c>
      <c r="AW1" s="85">
        <v>49</v>
      </c>
      <c r="AX1" s="86">
        <v>50</v>
      </c>
      <c r="AY1" s="85">
        <v>51</v>
      </c>
      <c r="AZ1" s="86">
        <v>52</v>
      </c>
      <c r="BA1" s="85">
        <v>53</v>
      </c>
      <c r="BB1" s="86">
        <v>54</v>
      </c>
      <c r="BC1" s="85">
        <v>55</v>
      </c>
      <c r="BD1" s="86">
        <v>56</v>
      </c>
      <c r="BE1" s="85">
        <v>57</v>
      </c>
      <c r="BF1" s="86">
        <v>58</v>
      </c>
      <c r="BG1" s="85">
        <v>59</v>
      </c>
      <c r="BH1" s="86">
        <v>60</v>
      </c>
      <c r="BI1" s="85">
        <v>61</v>
      </c>
      <c r="BJ1" s="86">
        <v>62</v>
      </c>
      <c r="BK1" s="85">
        <v>63</v>
      </c>
      <c r="BL1" s="86">
        <v>64</v>
      </c>
      <c r="BM1" s="85">
        <v>65</v>
      </c>
      <c r="BN1" s="86">
        <v>66</v>
      </c>
      <c r="BO1" s="85">
        <v>67</v>
      </c>
      <c r="BP1" s="86">
        <v>68</v>
      </c>
      <c r="BQ1" s="85">
        <v>69</v>
      </c>
    </row>
    <row r="2" spans="1:72" ht="16.5" customHeight="1" x14ac:dyDescent="0.25">
      <c r="F2" s="101"/>
      <c r="V2" s="85"/>
      <c r="AD2" s="156"/>
      <c r="AL2" s="86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1:72" ht="16.5" customHeight="1" x14ac:dyDescent="0.25">
      <c r="F3" s="101"/>
      <c r="V3" s="85"/>
      <c r="AD3" s="156"/>
      <c r="AL3" s="86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1:72" ht="14.1" customHeight="1" x14ac:dyDescent="0.25">
      <c r="F4" s="101"/>
      <c r="V4" s="85"/>
      <c r="AD4" s="156"/>
      <c r="AL4" s="86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1:72" s="87" customFormat="1" ht="29.25" customHeight="1" x14ac:dyDescent="0.25">
      <c r="A5" s="377" t="s">
        <v>30</v>
      </c>
      <c r="B5" s="137" t="s">
        <v>27</v>
      </c>
      <c r="C5" s="137"/>
      <c r="D5" s="137" t="s">
        <v>28</v>
      </c>
      <c r="E5" s="137"/>
      <c r="F5" s="138"/>
      <c r="G5" s="139" t="s">
        <v>293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40"/>
      <c r="W5" s="186" t="s">
        <v>341</v>
      </c>
      <c r="X5" s="186"/>
      <c r="Y5" s="186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88"/>
      <c r="AM5" s="188" t="s">
        <v>29</v>
      </c>
      <c r="AN5" s="188"/>
      <c r="AO5" s="188"/>
      <c r="AP5" s="188"/>
      <c r="AQ5" s="188"/>
      <c r="AR5" s="188"/>
      <c r="AS5" s="188"/>
      <c r="AT5" s="188"/>
      <c r="AU5" s="188"/>
      <c r="AV5" s="188"/>
      <c r="AW5" s="188"/>
      <c r="AX5" s="188"/>
      <c r="AY5" s="188"/>
      <c r="AZ5" s="188"/>
      <c r="BA5" s="189"/>
      <c r="BC5" s="184" t="s">
        <v>45</v>
      </c>
      <c r="BD5" s="184"/>
      <c r="BE5" s="184"/>
      <c r="BF5" s="184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85"/>
      <c r="BS5" s="185"/>
      <c r="BT5" s="185"/>
    </row>
    <row r="6" spans="1:72" s="87" customFormat="1" ht="33" customHeight="1" x14ac:dyDescent="0.25">
      <c r="A6" s="377"/>
      <c r="B6" s="107" t="s">
        <v>31</v>
      </c>
      <c r="C6" s="107" t="s">
        <v>32</v>
      </c>
      <c r="D6" s="107" t="s">
        <v>256</v>
      </c>
      <c r="E6" s="107" t="s">
        <v>255</v>
      </c>
      <c r="F6" s="138"/>
      <c r="G6" s="106">
        <v>1</v>
      </c>
      <c r="H6" s="106">
        <v>2</v>
      </c>
      <c r="I6" s="106">
        <v>3</v>
      </c>
      <c r="J6" s="106">
        <v>4</v>
      </c>
      <c r="K6" s="106">
        <v>9</v>
      </c>
      <c r="L6" s="106">
        <v>10</v>
      </c>
      <c r="M6" s="106">
        <v>11</v>
      </c>
      <c r="N6" s="106"/>
      <c r="O6" s="106">
        <v>5</v>
      </c>
      <c r="P6" s="106">
        <v>6</v>
      </c>
      <c r="Q6" s="106">
        <v>7</v>
      </c>
      <c r="R6" s="106">
        <v>8</v>
      </c>
      <c r="S6" s="106">
        <v>12</v>
      </c>
      <c r="T6" s="106">
        <v>13</v>
      </c>
      <c r="U6" s="106">
        <v>14</v>
      </c>
      <c r="V6" s="140"/>
      <c r="W6" s="187">
        <v>1</v>
      </c>
      <c r="X6" s="187">
        <v>2</v>
      </c>
      <c r="Y6" s="187">
        <v>3</v>
      </c>
      <c r="Z6" s="187">
        <v>4</v>
      </c>
      <c r="AA6" s="187">
        <v>9</v>
      </c>
      <c r="AB6" s="187">
        <v>10</v>
      </c>
      <c r="AC6" s="187">
        <v>11</v>
      </c>
      <c r="AD6" s="187"/>
      <c r="AE6" s="187">
        <v>5</v>
      </c>
      <c r="AF6" s="187">
        <v>6</v>
      </c>
      <c r="AG6" s="187">
        <v>7</v>
      </c>
      <c r="AH6" s="187">
        <v>8</v>
      </c>
      <c r="AI6" s="187">
        <v>12</v>
      </c>
      <c r="AJ6" s="187">
        <v>13</v>
      </c>
      <c r="AK6" s="187">
        <v>14</v>
      </c>
      <c r="AL6" s="88"/>
      <c r="AM6" s="190">
        <v>1</v>
      </c>
      <c r="AN6" s="190">
        <v>2</v>
      </c>
      <c r="AO6" s="190">
        <v>3</v>
      </c>
      <c r="AP6" s="190">
        <v>4</v>
      </c>
      <c r="AQ6" s="190">
        <v>9</v>
      </c>
      <c r="AR6" s="190">
        <v>10</v>
      </c>
      <c r="AS6" s="190">
        <v>11</v>
      </c>
      <c r="AT6" s="190"/>
      <c r="AU6" s="190">
        <v>5</v>
      </c>
      <c r="AV6" s="190">
        <v>6</v>
      </c>
      <c r="AW6" s="190">
        <v>7</v>
      </c>
      <c r="AX6" s="190">
        <v>8</v>
      </c>
      <c r="AY6" s="190">
        <v>12</v>
      </c>
      <c r="AZ6" s="190">
        <v>13</v>
      </c>
      <c r="BA6" s="191">
        <v>14</v>
      </c>
      <c r="BC6" s="87">
        <v>1</v>
      </c>
      <c r="BD6" s="87">
        <v>2</v>
      </c>
      <c r="BE6" s="87">
        <v>3</v>
      </c>
      <c r="BF6" s="87">
        <v>4</v>
      </c>
      <c r="BG6" s="87">
        <v>9</v>
      </c>
      <c r="BH6" s="87">
        <v>10</v>
      </c>
      <c r="BI6" s="87">
        <v>11</v>
      </c>
      <c r="BK6" s="87">
        <v>5</v>
      </c>
      <c r="BL6" s="87">
        <v>6</v>
      </c>
      <c r="BM6" s="87">
        <v>7</v>
      </c>
      <c r="BN6" s="87">
        <v>8</v>
      </c>
      <c r="BO6" s="87">
        <v>12</v>
      </c>
      <c r="BP6" s="87">
        <v>13</v>
      </c>
      <c r="BQ6" s="87">
        <v>14</v>
      </c>
    </row>
    <row r="7" spans="1:72" s="171" customFormat="1" ht="23.45" customHeight="1" x14ac:dyDescent="0.25">
      <c r="A7" s="172">
        <v>44927</v>
      </c>
      <c r="B7" s="173"/>
      <c r="C7" s="173"/>
      <c r="D7" s="174" t="s">
        <v>318</v>
      </c>
      <c r="E7" s="175"/>
      <c r="F7" s="176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8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75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72" s="171" customFormat="1" ht="23.45" customHeight="1" x14ac:dyDescent="0.25">
      <c r="A8" s="172">
        <v>44927</v>
      </c>
      <c r="B8" s="173"/>
      <c r="C8" s="173"/>
      <c r="D8" s="174" t="s">
        <v>319</v>
      </c>
      <c r="E8" s="180"/>
      <c r="F8" s="176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>
        <v>2023</v>
      </c>
      <c r="V8" s="178"/>
      <c r="W8" s="192">
        <v>6104</v>
      </c>
      <c r="X8" s="192">
        <f t="shared" ref="X8:AC8" si="0">COUNTIF(X87:X431,"М")*24+COUNTIF(X87:X431,"о")*16+COUNTIF(X87:X431,"п")*8</f>
        <v>7592</v>
      </c>
      <c r="Y8" s="192">
        <f t="shared" si="0"/>
        <v>7088</v>
      </c>
      <c r="Z8" s="192">
        <f t="shared" si="0"/>
        <v>5480</v>
      </c>
      <c r="AA8" s="192">
        <f t="shared" si="0"/>
        <v>6320</v>
      </c>
      <c r="AB8" s="192">
        <f t="shared" si="0"/>
        <v>4256</v>
      </c>
      <c r="AC8" s="192">
        <f t="shared" si="0"/>
        <v>1936</v>
      </c>
      <c r="AD8" s="192">
        <f t="shared" ref="AD8:AK8" si="1">COUNTIF(AD87:AD431,"М")*24+COUNTIF(AD11:AD431,"о")*16+COUNTIF(AD11:AD431,"п")*8</f>
        <v>0</v>
      </c>
      <c r="AE8" s="192">
        <f t="shared" si="1"/>
        <v>4480</v>
      </c>
      <c r="AF8" s="192">
        <f t="shared" si="1"/>
        <v>7336</v>
      </c>
      <c r="AG8" s="192">
        <f t="shared" si="1"/>
        <v>3880</v>
      </c>
      <c r="AH8" s="192">
        <f t="shared" si="1"/>
        <v>6184</v>
      </c>
      <c r="AI8" s="192">
        <f t="shared" si="1"/>
        <v>3960</v>
      </c>
      <c r="AJ8" s="192">
        <f t="shared" si="1"/>
        <v>4392</v>
      </c>
      <c r="AK8" s="192">
        <f t="shared" si="1"/>
        <v>1912</v>
      </c>
      <c r="AL8" s="175"/>
      <c r="AM8" s="179"/>
      <c r="AN8" s="179"/>
      <c r="AO8" s="179"/>
      <c r="AP8" s="179"/>
      <c r="AQ8" s="179"/>
      <c r="AR8" s="179"/>
      <c r="AS8" s="179"/>
      <c r="AT8" s="179"/>
      <c r="AU8" s="179"/>
      <c r="AV8" s="179"/>
      <c r="AW8" s="179"/>
      <c r="AX8" s="179"/>
      <c r="AY8" s="179"/>
      <c r="AZ8" s="179"/>
      <c r="BA8" s="179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1:72" s="171" customFormat="1" ht="23.45" customHeight="1" x14ac:dyDescent="0.25">
      <c r="A9" s="172">
        <f>A10</f>
        <v>45292</v>
      </c>
      <c r="B9" s="173"/>
      <c r="C9" s="173"/>
      <c r="D9" s="174" t="s">
        <v>318</v>
      </c>
      <c r="E9" s="175"/>
      <c r="F9" s="176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75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1:72" s="171" customFormat="1" ht="23.45" customHeight="1" x14ac:dyDescent="0.25">
      <c r="A10" s="172">
        <v>45292</v>
      </c>
      <c r="B10" s="173"/>
      <c r="C10" s="173"/>
      <c r="D10" s="174" t="s">
        <v>319</v>
      </c>
      <c r="E10" s="175"/>
      <c r="F10" s="176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>
        <v>2024</v>
      </c>
      <c r="V10" s="178"/>
      <c r="W10" s="192">
        <v>7704</v>
      </c>
      <c r="X10" s="192">
        <f t="shared" ref="X10:AK10" si="2">COUNTIF(X432:X797,"М")*24</f>
        <v>6480</v>
      </c>
      <c r="Y10" s="192">
        <f>COUNTIF(Y432:Y797,"М")*24</f>
        <v>6480</v>
      </c>
      <c r="Z10" s="192">
        <f t="shared" si="2"/>
        <v>5160</v>
      </c>
      <c r="AA10" s="192">
        <f t="shared" si="2"/>
        <v>5856</v>
      </c>
      <c r="AB10" s="192">
        <f t="shared" si="2"/>
        <v>3456</v>
      </c>
      <c r="AC10" s="192">
        <f t="shared" si="2"/>
        <v>1176</v>
      </c>
      <c r="AD10" s="192"/>
      <c r="AE10" s="192">
        <f t="shared" si="2"/>
        <v>4056</v>
      </c>
      <c r="AF10" s="192">
        <f t="shared" si="2"/>
        <v>6768</v>
      </c>
      <c r="AG10" s="192">
        <f t="shared" si="2"/>
        <v>2832</v>
      </c>
      <c r="AH10" s="192">
        <f t="shared" si="2"/>
        <v>5496</v>
      </c>
      <c r="AI10" s="192">
        <f t="shared" si="2"/>
        <v>2712</v>
      </c>
      <c r="AJ10" s="192">
        <f t="shared" si="2"/>
        <v>3744</v>
      </c>
      <c r="AK10" s="192">
        <f t="shared" si="2"/>
        <v>2736</v>
      </c>
      <c r="AL10" s="175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1:72" ht="16.5" customHeight="1" x14ac:dyDescent="0.25">
      <c r="A11" s="90">
        <v>44927</v>
      </c>
      <c r="B11" s="3">
        <v>5</v>
      </c>
      <c r="C11" s="3">
        <v>4</v>
      </c>
      <c r="D11" s="105" t="str">
        <f t="shared" ref="D11" si="3">IF(COUNTIF(W11:AC11,"М")+(COUNTIF(W11:AC11,"П")+COUNTIF(W11:AC11,"О"))/2=B11,"","ОШ")</f>
        <v>ОШ</v>
      </c>
      <c r="E11" s="105" t="str">
        <f t="shared" ref="E11" si="4">IF(COUNTIF(AE11:AK11,"м")+(COUNTIF(AE11:AK11,"П")+COUNTIF(AE11:AK11,"О"))/2=C11,"","ОШ")</f>
        <v/>
      </c>
      <c r="F11" s="94" t="s">
        <v>290</v>
      </c>
      <c r="G11" s="91">
        <v>16449</v>
      </c>
      <c r="H11" s="91">
        <v>49807</v>
      </c>
      <c r="I11" s="91">
        <v>34079</v>
      </c>
      <c r="J11" s="91">
        <v>38885</v>
      </c>
      <c r="K11" s="91">
        <v>9366</v>
      </c>
      <c r="L11" s="91">
        <v>9859</v>
      </c>
      <c r="M11" s="91">
        <v>9746</v>
      </c>
      <c r="N11" s="97" t="s">
        <v>290</v>
      </c>
      <c r="O11" s="91">
        <v>40651</v>
      </c>
      <c r="P11" s="91">
        <v>19763</v>
      </c>
      <c r="Q11" s="91">
        <v>15336</v>
      </c>
      <c r="R11" s="91">
        <v>58529</v>
      </c>
      <c r="S11" s="91">
        <v>30309</v>
      </c>
      <c r="T11" s="91">
        <v>26194</v>
      </c>
      <c r="U11" s="91">
        <v>8881</v>
      </c>
      <c r="V11" s="89" t="s">
        <v>290</v>
      </c>
      <c r="W11" s="243" t="s">
        <v>37</v>
      </c>
      <c r="X11" s="243" t="s">
        <v>37</v>
      </c>
      <c r="Y11" s="243" t="s">
        <v>37</v>
      </c>
      <c r="Z11" s="243" t="s">
        <v>37</v>
      </c>
      <c r="AA11" s="243" t="s">
        <v>37</v>
      </c>
      <c r="AB11" s="243" t="s">
        <v>37</v>
      </c>
      <c r="AC11" s="243" t="s">
        <v>37</v>
      </c>
      <c r="AD11" s="96" t="s">
        <v>38</v>
      </c>
      <c r="AE11" s="243" t="s">
        <v>37</v>
      </c>
      <c r="AF11" s="243" t="s">
        <v>37</v>
      </c>
      <c r="AG11" s="243" t="s">
        <v>38</v>
      </c>
      <c r="AH11" s="243" t="s">
        <v>38</v>
      </c>
      <c r="AI11" s="243" t="s">
        <v>33</v>
      </c>
      <c r="AJ11" s="243" t="s">
        <v>37</v>
      </c>
      <c r="AK11" s="243" t="s">
        <v>37</v>
      </c>
      <c r="AL11" s="94" t="s">
        <v>290</v>
      </c>
      <c r="AM11" s="108">
        <f t="array" ref="AM11">IFERROR(INDEX(TO_name_1,MATCH(,((Шаблон_1-Точность)&gt;=G11)+((Шаблон_1+Точность)&lt;=G11),)),G11)</f>
        <v>16449</v>
      </c>
      <c r="AN11" s="109">
        <f t="array" ref="AN11">IFERROR(INDEX(TO_name_2,MATCH(,((Шаблон_2-Точность)&gt;=H11)+((Шаблон_2+Точность)&lt;=H11),)),H11)</f>
        <v>49807</v>
      </c>
      <c r="AO11" s="109">
        <f t="array" ref="AO11">IFERROR(INDEX(TO_name_3,MATCH(,((Шаблон_3-Точность)&gt;=I11)+((Шаблон_3+Точность)&lt;=I11),)),I11)</f>
        <v>34079</v>
      </c>
      <c r="AP11" s="109">
        <f t="array" ref="AP11">IFERROR(INDEX(TO_name_4,MATCH(,((Шаблон_4-Точность)&gt;=J11)+((Шаблон_4+Точность)&lt;=J11),)),J11)</f>
        <v>38885</v>
      </c>
      <c r="AQ11" s="109">
        <f t="array" ref="AQ11">IFERROR(INDEX(TO_name_9,MATCH(,((Шаблон_9-Точность)&gt;=K11)+((Шаблон_9+Точность)&lt;=K11),)),K11)</f>
        <v>9366</v>
      </c>
      <c r="AR11" s="109">
        <f t="array" ref="AR11">IFERROR(INDEX(TO_name_10,MATCH(,((Шаблон_10-Точность)&gt;=L11)+((Шаблон_10+Точность)&lt;=L11),)),L11)</f>
        <v>9859</v>
      </c>
      <c r="AS11" s="110">
        <f t="array" ref="AS11">IFERROR(INDEX(TO_name_11,MATCH(,((Шаблон_11-Точность)&gt;=M11)+((Шаблон_11+Точность)&lt;=M11),)),M11)</f>
        <v>9746</v>
      </c>
      <c r="AT11" s="111" t="s">
        <v>290</v>
      </c>
      <c r="AU11" s="108">
        <f t="array" ref="AU11">IFERROR(INDEX(TO_name_5,MATCH(,((Шаблон_5-Точность)&gt;=O11)+((Шаблон_5+Точность)&lt;=O11),)),O11)</f>
        <v>40651</v>
      </c>
      <c r="AV11" s="109">
        <f t="array" ref="AV11">IFERROR(INDEX(TO_name_6,MATCH(,((Шаблон_6-Точность)&gt;=P11)+((Шаблон_6+Точность)&lt;=P11),)),P11)</f>
        <v>19763</v>
      </c>
      <c r="AW11" s="109">
        <f t="array" ref="AW11">IFERROR(INDEX(TO_name_7,MATCH(,((Шаблон_7-Точность)&gt;=Q11)+((Шаблон_7+Точность)&lt;=Q11),)),Q11)</f>
        <v>15336</v>
      </c>
      <c r="AX11" s="109">
        <f t="array" ref="AX11">IFERROR(INDEX(TO_name_8,MATCH(,((Шаблон_8-Точность)&gt;=R11)+((Шаблон_8+Точность)&lt;=R11),)),R11)</f>
        <v>58529</v>
      </c>
      <c r="AY11" s="109">
        <f t="array" ref="AY11">IFERROR(INDEX(TO_name_12,MATCH(,((Шаблон_12-Точность)&gt;=S11)+((Шаблон_12+Точность)&lt;=S11),)),S11)</f>
        <v>30309</v>
      </c>
      <c r="AZ11" s="109">
        <f t="array" ref="AZ11">IFERROR(INDEX(TO_name_13,MATCH(,((Шаблон_13-Точность)&gt;=T11)+((Шаблон_13+Точность)&lt;=T11),)),T11)</f>
        <v>26194</v>
      </c>
      <c r="BA11" s="110">
        <f t="array" ref="BA11">IFERROR(INDEX(TO_name_14,MATCH(,((Шаблон_14-Точность)&gt;=U11)+((Шаблон_14+Точность)&lt;=U11),)),U11)</f>
        <v>8881</v>
      </c>
      <c r="BB11" s="3"/>
      <c r="BC11" s="3" t="str">
        <f t="shared" ref="BC11" si="5">W11&amp;"/"&amp;G11+Разница_ГПА_ГТД_1&amp;"/"&amp;G11</f>
        <v>М/60171/16449</v>
      </c>
      <c r="BD11" s="3" t="str">
        <f t="shared" ref="BD11" si="6">X11&amp;"/"&amp;H11+Разница_ГПА_ГТД_2&amp;"/"&amp;H11</f>
        <v>М/64729/49807</v>
      </c>
      <c r="BE11" s="3" t="str">
        <f t="shared" ref="BE11" si="7">Y11&amp;"/"&amp;I11+Разница_ГПА_ГТД_3&amp;"/"&amp;I11</f>
        <v>М/59181/34079</v>
      </c>
      <c r="BF11" s="3" t="str">
        <f t="shared" ref="BF11" si="8">Z11&amp;"/"&amp;J11+Разница_ГПА_ГТД_4&amp;"/"&amp;J11</f>
        <v>М/67185/38885</v>
      </c>
      <c r="BG11" s="3" t="str">
        <f t="shared" ref="BG11" si="9">AA11&amp;"/"&amp;K11+Разница_ГПА_ГТД_9&amp;"/"&amp;K11</f>
        <v>М/9366/9366</v>
      </c>
      <c r="BH11" s="3" t="str">
        <f t="shared" ref="BH11" si="10">AB11&amp;"/"&amp;L11+Разница_ГПА_ГТД_10&amp;"/"&amp;L11</f>
        <v>М/9859/9859</v>
      </c>
      <c r="BI11" s="3" t="str">
        <f t="shared" ref="BI11" si="11">AC11&amp;"/"&amp;M11+Разница_ГПА_ГТД_11&amp;"/"&amp;M11</f>
        <v>М/9746/9746</v>
      </c>
      <c r="BJ11" s="158" t="s">
        <v>290</v>
      </c>
      <c r="BK11" s="3" t="str">
        <f t="shared" ref="BK11" si="12">AE11&amp;"/"&amp;O11+Разница_ГПА_ГТД_5&amp;"/"&amp;O11</f>
        <v>М/38930/40651</v>
      </c>
      <c r="BL11" s="3" t="str">
        <f t="shared" ref="BL11" si="13">AF11&amp;"/"&amp;P11+Разница_ГПА_ГТД_6&amp;"/"&amp;P11</f>
        <v>М/44745/19763</v>
      </c>
      <c r="BM11" s="3" t="str">
        <f t="shared" ref="BM11" si="14">AG11&amp;"/"&amp;Q11+Разница_ГПА_ГТД_7&amp;"/"&amp;Q11</f>
        <v>Р/35851/15336</v>
      </c>
      <c r="BN11" s="3" t="str">
        <f t="shared" ref="BN11" si="15">AH11&amp;"/"&amp;R11+Разница_ГПА_ГТД_8&amp;"/"&amp;R11</f>
        <v>Р/33980/58529</v>
      </c>
      <c r="BO11" s="3" t="str">
        <f t="shared" ref="BO11" si="16">AI11&amp;"/"&amp;S11+Разница_ГПА_ГТД_12&amp;"/"&amp;S11</f>
        <v>ПР/5309/30309</v>
      </c>
      <c r="BP11" s="3" t="str">
        <f t="shared" ref="BP11" si="17">AJ11&amp;"/"&amp;T11+Разница_ГПА_ГТД_13&amp;"/"&amp;T11</f>
        <v>М/5679/26194</v>
      </c>
      <c r="BQ11" s="3" t="str">
        <f t="shared" ref="BQ11" si="18">AK11&amp;"/"&amp;U11+Разница_ГПА_ГТД_14&amp;"/"&amp;U11</f>
        <v>М/8881/8881</v>
      </c>
      <c r="BR11" s="86"/>
      <c r="BS11" s="86"/>
      <c r="BT11" s="86"/>
    </row>
    <row r="12" spans="1:72" s="101" customFormat="1" ht="16.5" customHeight="1" x14ac:dyDescent="0.25">
      <c r="A12" s="193">
        <v>44928</v>
      </c>
      <c r="B12" s="98">
        <v>5</v>
      </c>
      <c r="C12" s="98">
        <v>4</v>
      </c>
      <c r="D12" s="105" t="str">
        <f t="shared" ref="D12:D75" si="19">IF(COUNTIF(W12:AC12,"М")+(COUNTIF(W12:AC12,"П")+COUNTIF(W12:AC12,"О"))/2=B12,"","ОШ")</f>
        <v>ОШ</v>
      </c>
      <c r="E12" s="105" t="str">
        <f t="shared" ref="E12:E75" si="20">IF(COUNTIF(AE12:AK12,"м")+(COUNTIF(AE12:AK12,"П")+COUNTIF(AE12:AK12,"О"))/2=C12,"","ОШ")</f>
        <v/>
      </c>
      <c r="F12" s="99" t="s">
        <v>290</v>
      </c>
      <c r="G12" s="100">
        <f t="shared" ref="G12:U12" si="21">IF(W12="М",24+G11,IF(W12="П",8+G11,IF(W12="О",16+G11,G11)))</f>
        <v>16473</v>
      </c>
      <c r="H12" s="100">
        <f t="shared" si="21"/>
        <v>49831</v>
      </c>
      <c r="I12" s="100">
        <f t="shared" si="21"/>
        <v>34103</v>
      </c>
      <c r="J12" s="100">
        <f t="shared" si="21"/>
        <v>38909</v>
      </c>
      <c r="K12" s="100">
        <f t="shared" si="21"/>
        <v>9390</v>
      </c>
      <c r="L12" s="100">
        <f t="shared" si="21"/>
        <v>9883</v>
      </c>
      <c r="M12" s="100">
        <f t="shared" si="21"/>
        <v>9770</v>
      </c>
      <c r="N12" s="100" t="str">
        <f t="shared" si="21"/>
        <v>|</v>
      </c>
      <c r="O12" s="100">
        <f t="shared" si="21"/>
        <v>40675</v>
      </c>
      <c r="P12" s="100">
        <f t="shared" si="21"/>
        <v>19787</v>
      </c>
      <c r="Q12" s="100">
        <f t="shared" si="21"/>
        <v>15336</v>
      </c>
      <c r="R12" s="100">
        <f t="shared" si="21"/>
        <v>58529</v>
      </c>
      <c r="S12" s="100">
        <f t="shared" si="21"/>
        <v>30309</v>
      </c>
      <c r="T12" s="100">
        <f t="shared" si="21"/>
        <v>26218</v>
      </c>
      <c r="U12" s="100">
        <f t="shared" si="21"/>
        <v>8905</v>
      </c>
      <c r="V12" s="94" t="s">
        <v>290</v>
      </c>
      <c r="W12" s="243" t="s">
        <v>37</v>
      </c>
      <c r="X12" s="243" t="s">
        <v>37</v>
      </c>
      <c r="Y12" s="243" t="s">
        <v>37</v>
      </c>
      <c r="Z12" s="243" t="s">
        <v>37</v>
      </c>
      <c r="AA12" s="243" t="s">
        <v>37</v>
      </c>
      <c r="AB12" s="243" t="s">
        <v>37</v>
      </c>
      <c r="AC12" s="243" t="s">
        <v>37</v>
      </c>
      <c r="AD12" s="96" t="s">
        <v>38</v>
      </c>
      <c r="AE12" s="243" t="s">
        <v>37</v>
      </c>
      <c r="AF12" s="243" t="s">
        <v>37</v>
      </c>
      <c r="AG12" s="243" t="s">
        <v>33</v>
      </c>
      <c r="AH12" s="243" t="s">
        <v>38</v>
      </c>
      <c r="AI12" s="243" t="s">
        <v>38</v>
      </c>
      <c r="AJ12" s="243" t="s">
        <v>37</v>
      </c>
      <c r="AK12" s="243" t="s">
        <v>37</v>
      </c>
      <c r="AL12" s="94" t="s">
        <v>290</v>
      </c>
      <c r="AM12" s="108">
        <f t="array" ref="AM12">IFERROR(INDEX(TO_name_1,MATCH(,((Шаблон_1-Точность)&gt;=G12)+((Шаблон_1+Точность)&lt;=G12),)),G12)</f>
        <v>16473</v>
      </c>
      <c r="AN12" s="109">
        <f t="array" ref="AN12">IFERROR(INDEX(TO_name_2,MATCH(,((Шаблон_2-Точность)&gt;=H12)+((Шаблон_2+Точность)&lt;=H12),)),H12)</f>
        <v>49831</v>
      </c>
      <c r="AO12" s="109">
        <f t="array" ref="AO12">IFERROR(INDEX(TO_name_3,MATCH(,((Шаблон_3-Точность)&gt;=I12)+((Шаблон_3+Точность)&lt;=I12),)),I12)</f>
        <v>34103</v>
      </c>
      <c r="AP12" s="109">
        <f t="array" ref="AP12">IFERROR(INDEX(TO_name_4,MATCH(,((Шаблон_4-Точность)&gt;=J12)+((Шаблон_4+Точность)&lt;=J12),)),J12)</f>
        <v>38909</v>
      </c>
      <c r="AQ12" s="109">
        <f t="array" ref="AQ12">IFERROR(INDEX(TO_name_9,MATCH(,((Шаблон_9-Точность)&gt;=K12)+((Шаблон_9+Точность)&lt;=K12),)),K12)</f>
        <v>9390</v>
      </c>
      <c r="AR12" s="109">
        <f t="array" ref="AR12">IFERROR(INDEX(TO_name_10,MATCH(,((Шаблон_10-Точность)&gt;=L12)+((Шаблон_10+Точность)&lt;=L12),)),L12)</f>
        <v>9883</v>
      </c>
      <c r="AS12" s="110">
        <f t="array" ref="AS12">IFERROR(INDEX(TO_name_11,MATCH(,((Шаблон_11-Точность)&gt;=M12)+((Шаблон_11+Точность)&lt;=M12),)),M12)</f>
        <v>9770</v>
      </c>
      <c r="AT12" s="111" t="s">
        <v>290</v>
      </c>
      <c r="AU12" s="108">
        <f t="array" ref="AU12">IFERROR(INDEX(TO_name_5,MATCH(,((Шаблон_5-Точность)&gt;=O12)+((Шаблон_5+Точность)&lt;=O12),)),O12)</f>
        <v>40675</v>
      </c>
      <c r="AV12" s="109">
        <f t="array" ref="AV12">IFERROR(INDEX(TO_name_6,MATCH(,((Шаблон_6-Точность)&gt;=P12)+((Шаблон_6+Точность)&lt;=P12),)),P12)</f>
        <v>19787</v>
      </c>
      <c r="AW12" s="109">
        <f t="array" ref="AW12">IFERROR(INDEX(TO_name_7,MATCH(,((Шаблон_7-Точность)&gt;=Q12)+((Шаблон_7+Точность)&lt;=Q12),)),Q12)</f>
        <v>15336</v>
      </c>
      <c r="AX12" s="109">
        <f t="array" ref="AX12">IFERROR(INDEX(TO_name_8,MATCH(,((Шаблон_8-Точность)&gt;=R12)+((Шаблон_8+Точность)&lt;=R12),)),R12)</f>
        <v>58529</v>
      </c>
      <c r="AY12" s="109">
        <f t="array" ref="AY12">IFERROR(INDEX(TO_name_12,MATCH(,((Шаблон_12-Точность)&gt;=S12)+((Шаблон_12+Точность)&lt;=S12),)),S12)</f>
        <v>30309</v>
      </c>
      <c r="AZ12" s="109">
        <f t="array" ref="AZ12">IFERROR(INDEX(TO_name_13,MATCH(,((Шаблон_13-Точность)&gt;=T12)+((Шаблон_13+Точность)&lt;=T12),)),T12)</f>
        <v>26218</v>
      </c>
      <c r="BA12" s="110">
        <f t="array" ref="BA12">IFERROR(INDEX(TO_name_14,MATCH(,((Шаблон_14-Точность)&gt;=U12)+((Шаблон_14+Точность)&lt;=U12),)),U12)</f>
        <v>8905</v>
      </c>
      <c r="BB12" s="98"/>
      <c r="BC12" s="3" t="str">
        <f t="shared" ref="BC12:BC75" si="22">W12&amp;"/"&amp;G12+Разница_ГПА_ГТД_1&amp;"/"&amp;G12</f>
        <v>М/60195/16473</v>
      </c>
      <c r="BD12" s="3" t="str">
        <f t="shared" ref="BD12:BD75" si="23">X12&amp;"/"&amp;H12+Разница_ГПА_ГТД_2&amp;"/"&amp;H12</f>
        <v>М/64753/49831</v>
      </c>
      <c r="BE12" s="3" t="str">
        <f t="shared" ref="BE12:BE75" si="24">Y12&amp;"/"&amp;I12+Разница_ГПА_ГТД_3&amp;"/"&amp;I12</f>
        <v>М/59205/34103</v>
      </c>
      <c r="BF12" s="3" t="str">
        <f t="shared" ref="BF12:BF75" si="25">Z12&amp;"/"&amp;J12+Разница_ГПА_ГТД_4&amp;"/"&amp;J12</f>
        <v>М/67209/38909</v>
      </c>
      <c r="BG12" s="3" t="str">
        <f t="shared" ref="BG12:BG75" si="26">AA12&amp;"/"&amp;K12+Разница_ГПА_ГТД_9&amp;"/"&amp;K12</f>
        <v>М/9390/9390</v>
      </c>
      <c r="BH12" s="3" t="str">
        <f t="shared" ref="BH12:BH75" si="27">AB12&amp;"/"&amp;L12+Разница_ГПА_ГТД_10&amp;"/"&amp;L12</f>
        <v>М/9883/9883</v>
      </c>
      <c r="BI12" s="3" t="str">
        <f t="shared" ref="BI12:BI75" si="28">AC12&amp;"/"&amp;M12+Разница_ГПА_ГТД_11&amp;"/"&amp;M12</f>
        <v>М/9770/9770</v>
      </c>
      <c r="BJ12" s="158" t="s">
        <v>290</v>
      </c>
      <c r="BK12" s="3" t="str">
        <f t="shared" ref="BK12:BK75" si="29">AE12&amp;"/"&amp;O12+Разница_ГПА_ГТД_5&amp;"/"&amp;O12</f>
        <v>М/38954/40675</v>
      </c>
      <c r="BL12" s="3" t="str">
        <f t="shared" ref="BL12:BL75" si="30">AF12&amp;"/"&amp;P12+Разница_ГПА_ГТД_6&amp;"/"&amp;P12</f>
        <v>М/44769/19787</v>
      </c>
      <c r="BM12" s="3" t="str">
        <f t="shared" ref="BM12:BM75" si="31">AG12&amp;"/"&amp;Q12+Разница_ГПА_ГТД_7&amp;"/"&amp;Q12</f>
        <v>ПР/35851/15336</v>
      </c>
      <c r="BN12" s="3" t="str">
        <f t="shared" ref="BN12:BN75" si="32">AH12&amp;"/"&amp;R12+Разница_ГПА_ГТД_8&amp;"/"&amp;R12</f>
        <v>Р/33980/58529</v>
      </c>
      <c r="BO12" s="3" t="str">
        <f t="shared" ref="BO12:BO75" si="33">AI12&amp;"/"&amp;S12+Разница_ГПА_ГТД_12&amp;"/"&amp;S12</f>
        <v>Р/5309/30309</v>
      </c>
      <c r="BP12" s="3" t="str">
        <f t="shared" ref="BP12:BP75" si="34">AJ12&amp;"/"&amp;T12+Разница_ГПА_ГТД_13&amp;"/"&amp;T12</f>
        <v>М/5703/26218</v>
      </c>
      <c r="BQ12" s="3" t="str">
        <f t="shared" ref="BQ12:BQ75" si="35">AK12&amp;"/"&amp;U12+Разница_ГПА_ГТД_14&amp;"/"&amp;U12</f>
        <v>М/8905/8905</v>
      </c>
    </row>
    <row r="13" spans="1:72" ht="16.5" customHeight="1" x14ac:dyDescent="0.25">
      <c r="A13" s="90">
        <v>44929</v>
      </c>
      <c r="B13" s="3">
        <v>5</v>
      </c>
      <c r="C13" s="3">
        <v>4</v>
      </c>
      <c r="D13" s="105" t="str">
        <f t="shared" si="19"/>
        <v/>
      </c>
      <c r="E13" s="105" t="str">
        <f t="shared" si="20"/>
        <v/>
      </c>
      <c r="F13" s="99" t="s">
        <v>290</v>
      </c>
      <c r="G13" s="100">
        <f t="shared" ref="G13:G76" si="36">IF(W13="М",24+G12,IF(W13="П",8+G12,IF(W13="О",16+G12,G12)))</f>
        <v>16473</v>
      </c>
      <c r="H13" s="100">
        <f t="shared" ref="H13:H76" si="37">IF(X13="М",24+H12,IF(X13="П",8+H12,IF(X13="О",16+H12,H12)))</f>
        <v>49855</v>
      </c>
      <c r="I13" s="100">
        <f t="shared" ref="I13:I76" si="38">IF(Y13="М",24+I12,IF(Y13="П",8+I12,IF(Y13="О",16+I12,I12)))</f>
        <v>34103</v>
      </c>
      <c r="J13" s="100">
        <f t="shared" ref="J13:J76" si="39">IF(Z13="М",24+J12,IF(Z13="П",8+J12,IF(Z13="О",16+J12,J12)))</f>
        <v>38933</v>
      </c>
      <c r="K13" s="100">
        <f t="shared" ref="K13:K76" si="40">IF(AA13="М",24+K12,IF(AA13="П",8+K12,IF(AA13="О",16+K12,K12)))</f>
        <v>9414</v>
      </c>
      <c r="L13" s="100">
        <f t="shared" ref="L13:L76" si="41">IF(AB13="М",24+L12,IF(AB13="П",8+L12,IF(AB13="О",16+L12,L12)))</f>
        <v>9907</v>
      </c>
      <c r="M13" s="100">
        <f t="shared" ref="M13:M76" si="42">IF(AC13="М",24+M12,IF(AC13="П",8+M12,IF(AC13="О",16+M12,M12)))</f>
        <v>9794</v>
      </c>
      <c r="N13" s="100" t="str">
        <f t="shared" ref="N13:N76" si="43">IF(AD13="М",24+N12,IF(AD13="П",8+N12,IF(AD13="О",16+N12,N12)))</f>
        <v>|</v>
      </c>
      <c r="O13" s="100">
        <f t="shared" ref="O13:O76" si="44">IF(AE13="М",24+O12,IF(AE13="П",8+O12,IF(AE13="О",16+O12,O12)))</f>
        <v>40699</v>
      </c>
      <c r="P13" s="100">
        <f t="shared" ref="P13:P76" si="45">IF(AF13="М",24+P12,IF(AF13="П",8+P12,IF(AF13="О",16+P12,P12)))</f>
        <v>19811</v>
      </c>
      <c r="Q13" s="100">
        <f t="shared" ref="Q13:Q76" si="46">IF(AG13="М",24+Q12,IF(AG13="П",8+Q12,IF(AG13="О",16+Q12,Q12)))</f>
        <v>15336</v>
      </c>
      <c r="R13" s="100">
        <f t="shared" ref="R13:R76" si="47">IF(AH13="М",24+R12,IF(AH13="П",8+R12,IF(AH13="О",16+R12,R12)))</f>
        <v>58529</v>
      </c>
      <c r="S13" s="100">
        <f t="shared" ref="S13:S76" si="48">IF(AI13="М",24+S12,IF(AI13="П",8+S12,IF(AI13="О",16+S12,S12)))</f>
        <v>30309</v>
      </c>
      <c r="T13" s="100">
        <f t="shared" ref="T13:T76" si="49">IF(AJ13="М",24+T12,IF(AJ13="П",8+T12,IF(AJ13="О",16+T12,T12)))</f>
        <v>26242</v>
      </c>
      <c r="U13" s="100">
        <f t="shared" ref="U13:U76" si="50">IF(AK13="М",24+U12,IF(AK13="П",8+U12,IF(AK13="О",16+U12,U12)))</f>
        <v>8929</v>
      </c>
      <c r="V13" s="89" t="s">
        <v>290</v>
      </c>
      <c r="W13" s="361" t="s">
        <v>38</v>
      </c>
      <c r="X13" s="243" t="s">
        <v>37</v>
      </c>
      <c r="Y13" s="243" t="s">
        <v>38</v>
      </c>
      <c r="Z13" s="243" t="s">
        <v>37</v>
      </c>
      <c r="AA13" s="243" t="s">
        <v>37</v>
      </c>
      <c r="AB13" s="243" t="s">
        <v>37</v>
      </c>
      <c r="AC13" s="243" t="s">
        <v>37</v>
      </c>
      <c r="AD13" s="96" t="s">
        <v>38</v>
      </c>
      <c r="AE13" s="243" t="s">
        <v>37</v>
      </c>
      <c r="AF13" s="243" t="s">
        <v>37</v>
      </c>
      <c r="AG13" s="243" t="s">
        <v>38</v>
      </c>
      <c r="AH13" s="243" t="s">
        <v>38</v>
      </c>
      <c r="AI13" s="243" t="s">
        <v>38</v>
      </c>
      <c r="AJ13" s="243" t="s">
        <v>37</v>
      </c>
      <c r="AK13" s="243" t="s">
        <v>37</v>
      </c>
      <c r="AL13" s="94" t="s">
        <v>290</v>
      </c>
      <c r="AM13" s="108">
        <f t="array" ref="AM13">IFERROR(INDEX(TO_name_1,MATCH(,((Шаблон_1-Точность)&gt;=G13)+((Шаблон_1+Точность)&lt;=G13),)),G13)</f>
        <v>16473</v>
      </c>
      <c r="AN13" s="109">
        <f t="array" ref="AN13">IFERROR(INDEX(TO_name_2,MATCH(,((Шаблон_2-Точность)&gt;=H13)+((Шаблон_2+Точность)&lt;=H13),)),H13)</f>
        <v>49855</v>
      </c>
      <c r="AO13" s="109">
        <f t="array" ref="AO13">IFERROR(INDEX(TO_name_3,MATCH(,((Шаблон_3-Точность)&gt;=I13)+((Шаблон_3+Точность)&lt;=I13),)),I13)</f>
        <v>34103</v>
      </c>
      <c r="AP13" s="109">
        <f t="array" ref="AP13">IFERROR(INDEX(TO_name_4,MATCH(,((Шаблон_4-Точность)&gt;=J13)+((Шаблон_4+Точность)&lt;=J13),)),J13)</f>
        <v>38933</v>
      </c>
      <c r="AQ13" s="109">
        <f t="array" ref="AQ13">IFERROR(INDEX(TO_name_9,MATCH(,((Шаблон_9-Точность)&gt;=K13)+((Шаблон_9+Точность)&lt;=K13),)),K13)</f>
        <v>9414</v>
      </c>
      <c r="AR13" s="109">
        <f t="array" ref="AR13">IFERROR(INDEX(TO_name_10,MATCH(,((Шаблон_10-Точность)&gt;=L13)+((Шаблон_10+Точность)&lt;=L13),)),L13)</f>
        <v>9907</v>
      </c>
      <c r="AS13" s="110">
        <f t="array" ref="AS13">IFERROR(INDEX(TO_name_11,MATCH(,((Шаблон_11-Точность)&gt;=M13)+((Шаблон_11+Точность)&lt;=M13),)),M13)</f>
        <v>9794</v>
      </c>
      <c r="AT13" s="111" t="s">
        <v>290</v>
      </c>
      <c r="AU13" s="108">
        <f t="array" ref="AU13">IFERROR(INDEX(TO_name_5,MATCH(,((Шаблон_5-Точность)&gt;=O13)+((Шаблон_5+Точность)&lt;=O13),)),O13)</f>
        <v>40699</v>
      </c>
      <c r="AV13" s="109">
        <f t="array" ref="AV13">IFERROR(INDEX(TO_name_6,MATCH(,((Шаблон_6-Точность)&gt;=P13)+((Шаблон_6+Точность)&lt;=P13),)),P13)</f>
        <v>19811</v>
      </c>
      <c r="AW13" s="109">
        <f t="array" ref="AW13">IFERROR(INDEX(TO_name_7,MATCH(,((Шаблон_7-Точность)&gt;=Q13)+((Шаблон_7+Точность)&lt;=Q13),)),Q13)</f>
        <v>15336</v>
      </c>
      <c r="AX13" s="109">
        <f t="array" ref="AX13">IFERROR(INDEX(TO_name_8,MATCH(,((Шаблон_8-Точность)&gt;=R13)+((Шаблон_8+Точность)&lt;=R13),)),R13)</f>
        <v>58529</v>
      </c>
      <c r="AY13" s="109">
        <f t="array" ref="AY13">IFERROR(INDEX(TO_name_12,MATCH(,((Шаблон_12-Точность)&gt;=S13)+((Шаблон_12+Точность)&lt;=S13),)),S13)</f>
        <v>30309</v>
      </c>
      <c r="AZ13" s="109">
        <f t="array" ref="AZ13">IFERROR(INDEX(TO_name_13,MATCH(,((Шаблон_13-Точность)&gt;=T13)+((Шаблон_13+Точность)&lt;=T13),)),T13)</f>
        <v>26242</v>
      </c>
      <c r="BA13" s="110">
        <f t="array" ref="BA13">IFERROR(INDEX(TO_name_14,MATCH(,((Шаблон_14-Точность)&gt;=U13)+((Шаблон_14+Точность)&lt;=U13),)),U13)</f>
        <v>8929</v>
      </c>
      <c r="BB13" s="3"/>
      <c r="BC13" s="3" t="str">
        <f t="shared" si="22"/>
        <v>Р/60195/16473</v>
      </c>
      <c r="BD13" s="3" t="str">
        <f t="shared" si="23"/>
        <v>М/64777/49855</v>
      </c>
      <c r="BE13" s="3" t="str">
        <f t="shared" si="24"/>
        <v>Р/59205/34103</v>
      </c>
      <c r="BF13" s="3" t="str">
        <f t="shared" si="25"/>
        <v>М/67233/38933</v>
      </c>
      <c r="BG13" s="3" t="str">
        <f t="shared" si="26"/>
        <v>М/9414/9414</v>
      </c>
      <c r="BH13" s="3" t="str">
        <f t="shared" si="27"/>
        <v>М/9907/9907</v>
      </c>
      <c r="BI13" s="3" t="str">
        <f t="shared" si="28"/>
        <v>М/9794/9794</v>
      </c>
      <c r="BJ13" s="158" t="s">
        <v>290</v>
      </c>
      <c r="BK13" s="3" t="str">
        <f t="shared" si="29"/>
        <v>М/38978/40699</v>
      </c>
      <c r="BL13" s="3" t="str">
        <f t="shared" si="30"/>
        <v>М/44793/19811</v>
      </c>
      <c r="BM13" s="3" t="str">
        <f t="shared" si="31"/>
        <v>Р/35851/15336</v>
      </c>
      <c r="BN13" s="3" t="str">
        <f t="shared" si="32"/>
        <v>Р/33980/58529</v>
      </c>
      <c r="BO13" s="3" t="str">
        <f t="shared" si="33"/>
        <v>Р/5309/30309</v>
      </c>
      <c r="BP13" s="3" t="str">
        <f t="shared" si="34"/>
        <v>М/5727/26242</v>
      </c>
      <c r="BQ13" s="3" t="str">
        <f t="shared" si="35"/>
        <v>М/8929/8929</v>
      </c>
      <c r="BR13" s="86"/>
      <c r="BS13" s="86"/>
      <c r="BT13" s="86"/>
    </row>
    <row r="14" spans="1:72" ht="16.5" customHeight="1" x14ac:dyDescent="0.25">
      <c r="A14" s="90">
        <v>44930</v>
      </c>
      <c r="B14" s="3">
        <v>5</v>
      </c>
      <c r="C14" s="3">
        <v>4</v>
      </c>
      <c r="D14" s="105" t="str">
        <f t="shared" si="19"/>
        <v/>
      </c>
      <c r="E14" s="105" t="str">
        <f t="shared" si="20"/>
        <v/>
      </c>
      <c r="F14" s="99" t="s">
        <v>290</v>
      </c>
      <c r="G14" s="100">
        <f t="shared" si="36"/>
        <v>16473</v>
      </c>
      <c r="H14" s="100">
        <f t="shared" si="37"/>
        <v>49879</v>
      </c>
      <c r="I14" s="100">
        <f t="shared" si="38"/>
        <v>34103</v>
      </c>
      <c r="J14" s="100">
        <f t="shared" si="39"/>
        <v>38957</v>
      </c>
      <c r="K14" s="100">
        <f t="shared" si="40"/>
        <v>9438</v>
      </c>
      <c r="L14" s="100">
        <f t="shared" si="41"/>
        <v>9931</v>
      </c>
      <c r="M14" s="100">
        <f t="shared" si="42"/>
        <v>9818</v>
      </c>
      <c r="N14" s="100" t="str">
        <f t="shared" si="43"/>
        <v>|</v>
      </c>
      <c r="O14" s="100">
        <f t="shared" si="44"/>
        <v>40723</v>
      </c>
      <c r="P14" s="100">
        <f t="shared" si="45"/>
        <v>19835</v>
      </c>
      <c r="Q14" s="100">
        <f t="shared" si="46"/>
        <v>15336</v>
      </c>
      <c r="R14" s="100">
        <f t="shared" si="47"/>
        <v>58529</v>
      </c>
      <c r="S14" s="100">
        <f t="shared" si="48"/>
        <v>30309</v>
      </c>
      <c r="T14" s="100">
        <f t="shared" si="49"/>
        <v>26266</v>
      </c>
      <c r="U14" s="100">
        <f t="shared" si="50"/>
        <v>8953</v>
      </c>
      <c r="V14" s="89" t="s">
        <v>290</v>
      </c>
      <c r="W14" s="243" t="s">
        <v>38</v>
      </c>
      <c r="X14" s="243" t="s">
        <v>37</v>
      </c>
      <c r="Y14" s="243" t="s">
        <v>38</v>
      </c>
      <c r="Z14" s="243" t="s">
        <v>37</v>
      </c>
      <c r="AA14" s="243" t="s">
        <v>37</v>
      </c>
      <c r="AB14" s="243" t="s">
        <v>37</v>
      </c>
      <c r="AC14" s="243" t="s">
        <v>37</v>
      </c>
      <c r="AD14" s="96" t="s">
        <v>38</v>
      </c>
      <c r="AE14" s="243" t="s">
        <v>37</v>
      </c>
      <c r="AF14" s="243" t="s">
        <v>37</v>
      </c>
      <c r="AG14" s="243" t="s">
        <v>38</v>
      </c>
      <c r="AH14" s="243" t="s">
        <v>38</v>
      </c>
      <c r="AI14" s="243" t="s">
        <v>38</v>
      </c>
      <c r="AJ14" s="243" t="s">
        <v>37</v>
      </c>
      <c r="AK14" s="243" t="s">
        <v>37</v>
      </c>
      <c r="AL14" s="94" t="s">
        <v>290</v>
      </c>
      <c r="AM14" s="108">
        <f t="array" ref="AM14">IFERROR(INDEX(TO_name_1,MATCH(,((Шаблон_1-Точность)&gt;=G14)+((Шаблон_1+Точность)&lt;=G14),)),G14)</f>
        <v>16473</v>
      </c>
      <c r="AN14" s="109">
        <f t="array" ref="AN14">IFERROR(INDEX(TO_name_2,MATCH(,((Шаблон_2-Точность)&gt;=H14)+((Шаблон_2+Точность)&lt;=H14),)),H14)</f>
        <v>49879</v>
      </c>
      <c r="AO14" s="109">
        <f t="array" ref="AO14">IFERROR(INDEX(TO_name_3,MATCH(,((Шаблон_3-Точность)&gt;=I14)+((Шаблон_3+Точность)&lt;=I14),)),I14)</f>
        <v>34103</v>
      </c>
      <c r="AP14" s="109">
        <f t="array" ref="AP14">IFERROR(INDEX(TO_name_4,MATCH(,((Шаблон_4-Точность)&gt;=J14)+((Шаблон_4+Точность)&lt;=J14),)),J14)</f>
        <v>38957</v>
      </c>
      <c r="AQ14" s="109">
        <f t="array" ref="AQ14">IFERROR(INDEX(TO_name_9,MATCH(,((Шаблон_9-Точность)&gt;=K14)+((Шаблон_9+Точность)&lt;=K14),)),K14)</f>
        <v>9438</v>
      </c>
      <c r="AR14" s="109">
        <f t="array" ref="AR14">IFERROR(INDEX(TO_name_10,MATCH(,((Шаблон_10-Точность)&gt;=L14)+((Шаблон_10+Точность)&lt;=L14),)),L14)</f>
        <v>9931</v>
      </c>
      <c r="AS14" s="110">
        <f t="array" ref="AS14">IFERROR(INDEX(TO_name_11,MATCH(,((Шаблон_11-Точность)&gt;=M14)+((Шаблон_11+Точность)&lt;=M14),)),M14)</f>
        <v>9818</v>
      </c>
      <c r="AT14" s="111" t="s">
        <v>290</v>
      </c>
      <c r="AU14" s="108">
        <f t="array" ref="AU14">IFERROR(INDEX(TO_name_5,MATCH(,((Шаблон_5-Точность)&gt;=O14)+((Шаблон_5+Точность)&lt;=O14),)),O14)</f>
        <v>40723</v>
      </c>
      <c r="AV14" s="109">
        <f t="array" ref="AV14">IFERROR(INDEX(TO_name_6,MATCH(,((Шаблон_6-Точность)&gt;=P14)+((Шаблон_6+Точность)&lt;=P14),)),P14)</f>
        <v>19835</v>
      </c>
      <c r="AW14" s="109">
        <f t="array" ref="AW14">IFERROR(INDEX(TO_name_7,MATCH(,((Шаблон_7-Точность)&gt;=Q14)+((Шаблон_7+Точность)&lt;=Q14),)),Q14)</f>
        <v>15336</v>
      </c>
      <c r="AX14" s="109">
        <f t="array" ref="AX14">IFERROR(INDEX(TO_name_8,MATCH(,((Шаблон_8-Точность)&gt;=R14)+((Шаблон_8+Точность)&lt;=R14),)),R14)</f>
        <v>58529</v>
      </c>
      <c r="AY14" s="109">
        <f t="array" ref="AY14">IFERROR(INDEX(TO_name_12,MATCH(,((Шаблон_12-Точность)&gt;=S14)+((Шаблон_12+Точность)&lt;=S14),)),S14)</f>
        <v>30309</v>
      </c>
      <c r="AZ14" s="109">
        <f t="array" ref="AZ14">IFERROR(INDEX(TO_name_13,MATCH(,((Шаблон_13-Точность)&gt;=T14)+((Шаблон_13+Точность)&lt;=T14),)),T14)</f>
        <v>26266</v>
      </c>
      <c r="BA14" s="110">
        <f t="array" ref="BA14">IFERROR(INDEX(TO_name_14,MATCH(,((Шаблон_14-Точность)&gt;=U14)+((Шаблон_14+Точность)&lt;=U14),)),U14)</f>
        <v>8953</v>
      </c>
      <c r="BB14" s="3"/>
      <c r="BC14" s="3" t="str">
        <f t="shared" si="22"/>
        <v>Р/60195/16473</v>
      </c>
      <c r="BD14" s="3" t="str">
        <f t="shared" si="23"/>
        <v>М/64801/49879</v>
      </c>
      <c r="BE14" s="3" t="str">
        <f t="shared" si="24"/>
        <v>Р/59205/34103</v>
      </c>
      <c r="BF14" s="3" t="str">
        <f t="shared" si="25"/>
        <v>М/67257/38957</v>
      </c>
      <c r="BG14" s="3" t="str">
        <f t="shared" si="26"/>
        <v>М/9438/9438</v>
      </c>
      <c r="BH14" s="3" t="str">
        <f t="shared" si="27"/>
        <v>М/9931/9931</v>
      </c>
      <c r="BI14" s="3" t="str">
        <f t="shared" si="28"/>
        <v>М/9818/9818</v>
      </c>
      <c r="BJ14" s="158" t="s">
        <v>290</v>
      </c>
      <c r="BK14" s="3" t="str">
        <f t="shared" si="29"/>
        <v>М/39002/40723</v>
      </c>
      <c r="BL14" s="3" t="str">
        <f t="shared" si="30"/>
        <v>М/44817/19835</v>
      </c>
      <c r="BM14" s="3" t="str">
        <f t="shared" si="31"/>
        <v>Р/35851/15336</v>
      </c>
      <c r="BN14" s="3" t="str">
        <f t="shared" si="32"/>
        <v>Р/33980/58529</v>
      </c>
      <c r="BO14" s="3" t="str">
        <f t="shared" si="33"/>
        <v>Р/5309/30309</v>
      </c>
      <c r="BP14" s="3" t="str">
        <f t="shared" si="34"/>
        <v>М/5751/26266</v>
      </c>
      <c r="BQ14" s="3" t="str">
        <f t="shared" si="35"/>
        <v>М/8953/8953</v>
      </c>
      <c r="BR14" s="86"/>
      <c r="BS14" s="86"/>
      <c r="BT14" s="86"/>
    </row>
    <row r="15" spans="1:72" ht="16.5" customHeight="1" x14ac:dyDescent="0.25">
      <c r="A15" s="193">
        <v>44931</v>
      </c>
      <c r="B15" s="3">
        <v>5</v>
      </c>
      <c r="C15" s="3">
        <v>4</v>
      </c>
      <c r="D15" s="105" t="str">
        <f t="shared" si="19"/>
        <v/>
      </c>
      <c r="E15" s="105" t="str">
        <f t="shared" si="20"/>
        <v/>
      </c>
      <c r="F15" s="99" t="s">
        <v>290</v>
      </c>
      <c r="G15" s="100">
        <f t="shared" si="36"/>
        <v>16473</v>
      </c>
      <c r="H15" s="100">
        <f t="shared" si="37"/>
        <v>49903</v>
      </c>
      <c r="I15" s="100">
        <f t="shared" si="38"/>
        <v>34103</v>
      </c>
      <c r="J15" s="100">
        <f t="shared" si="39"/>
        <v>38981</v>
      </c>
      <c r="K15" s="100">
        <f t="shared" si="40"/>
        <v>9462</v>
      </c>
      <c r="L15" s="100">
        <f t="shared" si="41"/>
        <v>9955</v>
      </c>
      <c r="M15" s="100">
        <f t="shared" si="42"/>
        <v>9842</v>
      </c>
      <c r="N15" s="100" t="str">
        <f t="shared" si="43"/>
        <v>|</v>
      </c>
      <c r="O15" s="100">
        <f t="shared" si="44"/>
        <v>40747</v>
      </c>
      <c r="P15" s="100">
        <f t="shared" si="45"/>
        <v>19859</v>
      </c>
      <c r="Q15" s="100">
        <f t="shared" si="46"/>
        <v>15360</v>
      </c>
      <c r="R15" s="100">
        <f t="shared" si="47"/>
        <v>58529</v>
      </c>
      <c r="S15" s="100">
        <f t="shared" si="48"/>
        <v>30309</v>
      </c>
      <c r="T15" s="100">
        <f t="shared" si="49"/>
        <v>26266</v>
      </c>
      <c r="U15" s="100">
        <f t="shared" si="50"/>
        <v>8977</v>
      </c>
      <c r="V15" s="89" t="s">
        <v>290</v>
      </c>
      <c r="W15" s="243" t="s">
        <v>38</v>
      </c>
      <c r="X15" s="243" t="s">
        <v>37</v>
      </c>
      <c r="Y15" s="243" t="s">
        <v>38</v>
      </c>
      <c r="Z15" s="243" t="s">
        <v>37</v>
      </c>
      <c r="AA15" s="243" t="s">
        <v>37</v>
      </c>
      <c r="AB15" s="243" t="s">
        <v>37</v>
      </c>
      <c r="AC15" s="243" t="s">
        <v>37</v>
      </c>
      <c r="AD15" s="96" t="s">
        <v>38</v>
      </c>
      <c r="AE15" s="243" t="s">
        <v>37</v>
      </c>
      <c r="AF15" s="243" t="s">
        <v>37</v>
      </c>
      <c r="AG15" s="243" t="s">
        <v>37</v>
      </c>
      <c r="AH15" s="243" t="s">
        <v>38</v>
      </c>
      <c r="AI15" s="243" t="s">
        <v>38</v>
      </c>
      <c r="AJ15" s="243" t="s">
        <v>38</v>
      </c>
      <c r="AK15" s="243" t="s">
        <v>37</v>
      </c>
      <c r="AL15" s="94" t="s">
        <v>290</v>
      </c>
      <c r="AM15" s="108">
        <f t="array" ref="AM15">IFERROR(INDEX(TO_name_1,MATCH(,((Шаблон_1-Точность)&gt;=G15)+((Шаблон_1+Точность)&lt;=G15),)),G15)</f>
        <v>16473</v>
      </c>
      <c r="AN15" s="109">
        <f t="array" ref="AN15">IFERROR(INDEX(TO_name_2,MATCH(,((Шаблон_2-Точность)&gt;=H15)+((Шаблон_2+Точность)&lt;=H15),)),H15)</f>
        <v>49903</v>
      </c>
      <c r="AO15" s="109">
        <f t="array" ref="AO15">IFERROR(INDEX(TO_name_3,MATCH(,((Шаблон_3-Точность)&gt;=I15)+((Шаблон_3+Точность)&lt;=I15),)),I15)</f>
        <v>34103</v>
      </c>
      <c r="AP15" s="109">
        <f t="array" ref="AP15">IFERROR(INDEX(TO_name_4,MATCH(,((Шаблон_4-Точность)&gt;=J15)+((Шаблон_4+Точность)&lt;=J15),)),J15)</f>
        <v>38981</v>
      </c>
      <c r="AQ15" s="109">
        <f t="array" ref="AQ15">IFERROR(INDEX(TO_name_9,MATCH(,((Шаблон_9-Точность)&gt;=K15)+((Шаблон_9+Точность)&lt;=K15),)),K15)</f>
        <v>9462</v>
      </c>
      <c r="AR15" s="109">
        <f t="array" ref="AR15">IFERROR(INDEX(TO_name_10,MATCH(,((Шаблон_10-Точность)&gt;=L15)+((Шаблон_10+Точность)&lt;=L15),)),L15)</f>
        <v>9955</v>
      </c>
      <c r="AS15" s="110">
        <f t="array" ref="AS15">IFERROR(INDEX(TO_name_11,MATCH(,((Шаблон_11-Точность)&gt;=M15)+((Шаблон_11+Точность)&lt;=M15),)),M15)</f>
        <v>9842</v>
      </c>
      <c r="AT15" s="111" t="s">
        <v>290</v>
      </c>
      <c r="AU15" s="108">
        <f t="array" ref="AU15">IFERROR(INDEX(TO_name_5,MATCH(,((Шаблон_5-Точность)&gt;=O15)+((Шаблон_5+Точность)&lt;=O15),)),O15)</f>
        <v>40747</v>
      </c>
      <c r="AV15" s="109">
        <f t="array" ref="AV15">IFERROR(INDEX(TO_name_6,MATCH(,((Шаблон_6-Точность)&gt;=P15)+((Шаблон_6+Точность)&lt;=P15),)),P15)</f>
        <v>19859</v>
      </c>
      <c r="AW15" s="109">
        <f t="array" ref="AW15">IFERROR(INDEX(TO_name_7,MATCH(,((Шаблон_7-Точность)&gt;=Q15)+((Шаблон_7+Точность)&lt;=Q15),)),Q15)</f>
        <v>15360</v>
      </c>
      <c r="AX15" s="109">
        <f t="array" ref="AX15">IFERROR(INDEX(TO_name_8,MATCH(,((Шаблон_8-Точность)&gt;=R15)+((Шаблон_8+Точность)&lt;=R15),)),R15)</f>
        <v>58529</v>
      </c>
      <c r="AY15" s="109">
        <f t="array" ref="AY15">IFERROR(INDEX(TO_name_12,MATCH(,((Шаблон_12-Точность)&gt;=S15)+((Шаблон_12+Точность)&lt;=S15),)),S15)</f>
        <v>30309</v>
      </c>
      <c r="AZ15" s="109">
        <f t="array" ref="AZ15">IFERROR(INDEX(TO_name_13,MATCH(,((Шаблон_13-Точность)&gt;=T15)+((Шаблон_13+Точность)&lt;=T15),)),T15)</f>
        <v>26266</v>
      </c>
      <c r="BA15" s="110">
        <f t="array" ref="BA15">IFERROR(INDEX(TO_name_14,MATCH(,((Шаблон_14-Точность)&gt;=U15)+((Шаблон_14+Точность)&lt;=U15),)),U15)</f>
        <v>8977</v>
      </c>
      <c r="BB15" s="3"/>
      <c r="BC15" s="3" t="str">
        <f t="shared" si="22"/>
        <v>Р/60195/16473</v>
      </c>
      <c r="BD15" s="3" t="str">
        <f t="shared" si="23"/>
        <v>М/64825/49903</v>
      </c>
      <c r="BE15" s="3" t="str">
        <f t="shared" si="24"/>
        <v>Р/59205/34103</v>
      </c>
      <c r="BF15" s="3" t="str">
        <f t="shared" si="25"/>
        <v>М/67281/38981</v>
      </c>
      <c r="BG15" s="3" t="str">
        <f t="shared" si="26"/>
        <v>М/9462/9462</v>
      </c>
      <c r="BH15" s="3" t="str">
        <f t="shared" si="27"/>
        <v>М/9955/9955</v>
      </c>
      <c r="BI15" s="3" t="str">
        <f t="shared" si="28"/>
        <v>М/9842/9842</v>
      </c>
      <c r="BJ15" s="158" t="s">
        <v>290</v>
      </c>
      <c r="BK15" s="3" t="str">
        <f t="shared" si="29"/>
        <v>М/39026/40747</v>
      </c>
      <c r="BL15" s="3" t="str">
        <f t="shared" si="30"/>
        <v>М/44841/19859</v>
      </c>
      <c r="BM15" s="3" t="str">
        <f t="shared" si="31"/>
        <v>М/35875/15360</v>
      </c>
      <c r="BN15" s="3" t="str">
        <f t="shared" si="32"/>
        <v>Р/33980/58529</v>
      </c>
      <c r="BO15" s="3" t="str">
        <f t="shared" si="33"/>
        <v>Р/5309/30309</v>
      </c>
      <c r="BP15" s="3" t="str">
        <f t="shared" si="34"/>
        <v>Р/5751/26266</v>
      </c>
      <c r="BQ15" s="3" t="str">
        <f t="shared" si="35"/>
        <v>М/8977/8977</v>
      </c>
      <c r="BR15" s="86"/>
      <c r="BS15" s="86"/>
      <c r="BT15" s="86"/>
    </row>
    <row r="16" spans="1:72" ht="16.5" customHeight="1" x14ac:dyDescent="0.25">
      <c r="A16" s="90">
        <v>44932</v>
      </c>
      <c r="B16" s="3">
        <v>5</v>
      </c>
      <c r="C16" s="3">
        <v>4</v>
      </c>
      <c r="D16" s="105" t="str">
        <f t="shared" si="19"/>
        <v/>
      </c>
      <c r="E16" s="105" t="str">
        <f t="shared" si="20"/>
        <v/>
      </c>
      <c r="F16" s="99" t="s">
        <v>290</v>
      </c>
      <c r="G16" s="100">
        <f t="shared" si="36"/>
        <v>16473</v>
      </c>
      <c r="H16" s="100">
        <f t="shared" si="37"/>
        <v>49927</v>
      </c>
      <c r="I16" s="100">
        <f t="shared" si="38"/>
        <v>34103</v>
      </c>
      <c r="J16" s="100">
        <f t="shared" si="39"/>
        <v>39005</v>
      </c>
      <c r="K16" s="100">
        <f t="shared" si="40"/>
        <v>9486</v>
      </c>
      <c r="L16" s="100">
        <f t="shared" si="41"/>
        <v>9979</v>
      </c>
      <c r="M16" s="100">
        <f t="shared" si="42"/>
        <v>9866</v>
      </c>
      <c r="N16" s="100" t="str">
        <f t="shared" si="43"/>
        <v>|</v>
      </c>
      <c r="O16" s="100">
        <f t="shared" si="44"/>
        <v>40771</v>
      </c>
      <c r="P16" s="100">
        <f t="shared" si="45"/>
        <v>19883</v>
      </c>
      <c r="Q16" s="100">
        <f t="shared" si="46"/>
        <v>15384</v>
      </c>
      <c r="R16" s="100">
        <f t="shared" si="47"/>
        <v>58529</v>
      </c>
      <c r="S16" s="100">
        <f t="shared" si="48"/>
        <v>30309</v>
      </c>
      <c r="T16" s="100">
        <f t="shared" si="49"/>
        <v>26266</v>
      </c>
      <c r="U16" s="100">
        <f t="shared" si="50"/>
        <v>9001</v>
      </c>
      <c r="V16" s="89" t="s">
        <v>290</v>
      </c>
      <c r="W16" s="243" t="s">
        <v>38</v>
      </c>
      <c r="X16" s="243" t="s">
        <v>37</v>
      </c>
      <c r="Y16" s="243" t="s">
        <v>38</v>
      </c>
      <c r="Z16" s="243" t="s">
        <v>37</v>
      </c>
      <c r="AA16" s="243" t="s">
        <v>37</v>
      </c>
      <c r="AB16" s="243" t="s">
        <v>37</v>
      </c>
      <c r="AC16" s="243" t="s">
        <v>37</v>
      </c>
      <c r="AD16" s="96" t="s">
        <v>38</v>
      </c>
      <c r="AE16" s="243" t="s">
        <v>37</v>
      </c>
      <c r="AF16" s="243" t="s">
        <v>37</v>
      </c>
      <c r="AG16" s="243" t="s">
        <v>37</v>
      </c>
      <c r="AH16" s="243" t="s">
        <v>38</v>
      </c>
      <c r="AI16" s="243" t="s">
        <v>38</v>
      </c>
      <c r="AJ16" s="243" t="s">
        <v>38</v>
      </c>
      <c r="AK16" s="243" t="s">
        <v>37</v>
      </c>
      <c r="AL16" s="94" t="s">
        <v>290</v>
      </c>
      <c r="AM16" s="108">
        <f t="array" ref="AM16">IFERROR(INDEX(TO_name_1,MATCH(,((Шаблон_1-Точность)&gt;=G16)+((Шаблон_1+Точность)&lt;=G16),)),G16)</f>
        <v>16473</v>
      </c>
      <c r="AN16" s="109">
        <f t="array" ref="AN16">IFERROR(INDEX(TO_name_2,MATCH(,((Шаблон_2-Точность)&gt;=H16)+((Шаблон_2+Точность)&lt;=H16),)),H16)</f>
        <v>49927</v>
      </c>
      <c r="AO16" s="109">
        <f t="array" ref="AO16">IFERROR(INDEX(TO_name_3,MATCH(,((Шаблон_3-Точность)&gt;=I16)+((Шаблон_3+Точность)&lt;=I16),)),I16)</f>
        <v>34103</v>
      </c>
      <c r="AP16" s="109">
        <f t="array" ref="AP16">IFERROR(INDEX(TO_name_4,MATCH(,((Шаблон_4-Точность)&gt;=J16)+((Шаблон_4+Точность)&lt;=J16),)),J16)</f>
        <v>39005</v>
      </c>
      <c r="AQ16" s="109">
        <f t="array" ref="AQ16">IFERROR(INDEX(TO_name_9,MATCH(,((Шаблон_9-Точность)&gt;=K16)+((Шаблон_9+Точность)&lt;=K16),)),K16)</f>
        <v>9486</v>
      </c>
      <c r="AR16" s="109">
        <f t="array" ref="AR16">IFERROR(INDEX(TO_name_10,MATCH(,((Шаблон_10-Точность)&gt;=L16)+((Шаблон_10+Точность)&lt;=L16),)),L16)</f>
        <v>9979</v>
      </c>
      <c r="AS16" s="110">
        <f t="array" ref="AS16">IFERROR(INDEX(TO_name_11,MATCH(,((Шаблон_11-Точность)&gt;=M16)+((Шаблон_11+Точность)&lt;=M16),)),M16)</f>
        <v>9866</v>
      </c>
      <c r="AT16" s="111" t="s">
        <v>290</v>
      </c>
      <c r="AU16" s="108">
        <f t="array" ref="AU16">IFERROR(INDEX(TO_name_5,MATCH(,((Шаблон_5-Точность)&gt;=O16)+((Шаблон_5+Точность)&lt;=O16),)),O16)</f>
        <v>40771</v>
      </c>
      <c r="AV16" s="109">
        <f t="array" ref="AV16">IFERROR(INDEX(TO_name_6,MATCH(,((Шаблон_6-Точность)&gt;=P16)+((Шаблон_6+Точность)&lt;=P16),)),P16)</f>
        <v>19883</v>
      </c>
      <c r="AW16" s="109">
        <f t="array" ref="AW16">IFERROR(INDEX(TO_name_7,MATCH(,((Шаблон_7-Точность)&gt;=Q16)+((Шаблон_7+Точность)&lt;=Q16),)),Q16)</f>
        <v>15384</v>
      </c>
      <c r="AX16" s="109">
        <f t="array" ref="AX16">IFERROR(INDEX(TO_name_8,MATCH(,((Шаблон_8-Точность)&gt;=R16)+((Шаблон_8+Точность)&lt;=R16),)),R16)</f>
        <v>58529</v>
      </c>
      <c r="AY16" s="109">
        <f t="array" ref="AY16">IFERROR(INDEX(TO_name_12,MATCH(,((Шаблон_12-Точность)&gt;=S16)+((Шаблон_12+Точность)&lt;=S16),)),S16)</f>
        <v>30309</v>
      </c>
      <c r="AZ16" s="109">
        <f t="array" ref="AZ16">IFERROR(INDEX(TO_name_13,MATCH(,((Шаблон_13-Точность)&gt;=T16)+((Шаблон_13+Точность)&lt;=T16),)),T16)</f>
        <v>26266</v>
      </c>
      <c r="BA16" s="110" t="str">
        <f t="array" ref="BA16">IFERROR(INDEX(TO_name_14,MATCH(,((Шаблон_14-Точность)&gt;=U16)+((Шаблон_14+Точность)&lt;=U16),)),U16)</f>
        <v>ПМ</v>
      </c>
      <c r="BB16" s="3"/>
      <c r="BC16" s="3" t="str">
        <f t="shared" si="22"/>
        <v>Р/60195/16473</v>
      </c>
      <c r="BD16" s="3" t="str">
        <f t="shared" si="23"/>
        <v>М/64849/49927</v>
      </c>
      <c r="BE16" s="3" t="str">
        <f t="shared" si="24"/>
        <v>Р/59205/34103</v>
      </c>
      <c r="BF16" s="3" t="str">
        <f t="shared" si="25"/>
        <v>М/67305/39005</v>
      </c>
      <c r="BG16" s="3" t="str">
        <f t="shared" si="26"/>
        <v>М/9486/9486</v>
      </c>
      <c r="BH16" s="3" t="str">
        <f t="shared" si="27"/>
        <v>М/9979/9979</v>
      </c>
      <c r="BI16" s="3" t="str">
        <f t="shared" si="28"/>
        <v>М/9866/9866</v>
      </c>
      <c r="BJ16" s="158" t="s">
        <v>290</v>
      </c>
      <c r="BK16" s="3" t="str">
        <f t="shared" si="29"/>
        <v>М/39050/40771</v>
      </c>
      <c r="BL16" s="3" t="str">
        <f t="shared" si="30"/>
        <v>М/44865/19883</v>
      </c>
      <c r="BM16" s="3" t="str">
        <f t="shared" si="31"/>
        <v>М/35899/15384</v>
      </c>
      <c r="BN16" s="3" t="str">
        <f t="shared" si="32"/>
        <v>Р/33980/58529</v>
      </c>
      <c r="BO16" s="3" t="str">
        <f t="shared" si="33"/>
        <v>Р/5309/30309</v>
      </c>
      <c r="BP16" s="3" t="str">
        <f t="shared" si="34"/>
        <v>Р/5751/26266</v>
      </c>
      <c r="BQ16" s="3" t="str">
        <f t="shared" si="35"/>
        <v>М/9001/9001</v>
      </c>
      <c r="BR16" s="86"/>
      <c r="BS16" s="86"/>
      <c r="BT16" s="86"/>
    </row>
    <row r="17" spans="1:72" ht="16.5" customHeight="1" x14ac:dyDescent="0.25">
      <c r="A17" s="90">
        <v>44933</v>
      </c>
      <c r="B17" s="3">
        <v>5</v>
      </c>
      <c r="C17" s="3">
        <v>4</v>
      </c>
      <c r="D17" s="105" t="str">
        <f t="shared" si="19"/>
        <v/>
      </c>
      <c r="E17" s="105" t="str">
        <f t="shared" si="20"/>
        <v/>
      </c>
      <c r="F17" s="99" t="s">
        <v>290</v>
      </c>
      <c r="G17" s="100">
        <f t="shared" si="36"/>
        <v>16473</v>
      </c>
      <c r="H17" s="100">
        <f t="shared" si="37"/>
        <v>49951</v>
      </c>
      <c r="I17" s="100">
        <f t="shared" si="38"/>
        <v>34103</v>
      </c>
      <c r="J17" s="100">
        <f t="shared" si="39"/>
        <v>39029</v>
      </c>
      <c r="K17" s="100">
        <f t="shared" si="40"/>
        <v>9510</v>
      </c>
      <c r="L17" s="100">
        <f t="shared" si="41"/>
        <v>10003</v>
      </c>
      <c r="M17" s="100">
        <f t="shared" si="42"/>
        <v>9890</v>
      </c>
      <c r="N17" s="100" t="str">
        <f t="shared" si="43"/>
        <v>|</v>
      </c>
      <c r="O17" s="100">
        <f t="shared" si="44"/>
        <v>40795</v>
      </c>
      <c r="P17" s="100">
        <f t="shared" si="45"/>
        <v>19907</v>
      </c>
      <c r="Q17" s="100">
        <f t="shared" si="46"/>
        <v>15408</v>
      </c>
      <c r="R17" s="100">
        <f t="shared" si="47"/>
        <v>58529</v>
      </c>
      <c r="S17" s="100">
        <f t="shared" si="48"/>
        <v>30309</v>
      </c>
      <c r="T17" s="100">
        <f t="shared" si="49"/>
        <v>26266</v>
      </c>
      <c r="U17" s="100">
        <f t="shared" si="50"/>
        <v>9025</v>
      </c>
      <c r="V17" s="89" t="s">
        <v>290</v>
      </c>
      <c r="W17" s="243" t="s">
        <v>38</v>
      </c>
      <c r="X17" s="243" t="s">
        <v>37</v>
      </c>
      <c r="Y17" s="243" t="s">
        <v>33</v>
      </c>
      <c r="Z17" s="243" t="s">
        <v>37</v>
      </c>
      <c r="AA17" s="243" t="s">
        <v>37</v>
      </c>
      <c r="AB17" s="243" t="s">
        <v>37</v>
      </c>
      <c r="AC17" s="243" t="s">
        <v>37</v>
      </c>
      <c r="AD17" s="96" t="s">
        <v>38</v>
      </c>
      <c r="AE17" s="243" t="s">
        <v>37</v>
      </c>
      <c r="AF17" s="243" t="s">
        <v>37</v>
      </c>
      <c r="AG17" s="243" t="s">
        <v>37</v>
      </c>
      <c r="AH17" s="243" t="s">
        <v>38</v>
      </c>
      <c r="AI17" s="243" t="s">
        <v>38</v>
      </c>
      <c r="AJ17" s="243" t="s">
        <v>38</v>
      </c>
      <c r="AK17" s="243" t="s">
        <v>37</v>
      </c>
      <c r="AL17" s="94" t="s">
        <v>290</v>
      </c>
      <c r="AM17" s="108">
        <f t="array" ref="AM17">IFERROR(INDEX(TO_name_1,MATCH(,((Шаблон_1-Точность)&gt;=G17)+((Шаблон_1+Точность)&lt;=G17),)),G17)</f>
        <v>16473</v>
      </c>
      <c r="AN17" s="109">
        <f t="array" ref="AN17">IFERROR(INDEX(TO_name_2,MATCH(,((Шаблон_2-Точность)&gt;=H17)+((Шаблон_2+Точность)&lt;=H17),)),H17)</f>
        <v>49951</v>
      </c>
      <c r="AO17" s="109">
        <f t="array" ref="AO17">IFERROR(INDEX(TO_name_3,MATCH(,((Шаблон_3-Точность)&gt;=I17)+((Шаблон_3+Точность)&lt;=I17),)),I17)</f>
        <v>34103</v>
      </c>
      <c r="AP17" s="109">
        <f t="array" ref="AP17">IFERROR(INDEX(TO_name_4,MATCH(,((Шаблон_4-Точность)&gt;=J17)+((Шаблон_4+Точность)&lt;=J17),)),J17)</f>
        <v>39029</v>
      </c>
      <c r="AQ17" s="109">
        <f t="array" ref="AQ17">IFERROR(INDEX(TO_name_9,MATCH(,((Шаблон_9-Точность)&gt;=K17)+((Шаблон_9+Точность)&lt;=K17),)),K17)</f>
        <v>9510</v>
      </c>
      <c r="AR17" s="109">
        <f t="array" ref="AR17">IFERROR(INDEX(TO_name_10,MATCH(,((Шаблон_10-Точность)&gt;=L17)+((Шаблон_10+Точность)&lt;=L17),)),L17)</f>
        <v>10003</v>
      </c>
      <c r="AS17" s="110">
        <f t="array" ref="AS17">IFERROR(INDEX(TO_name_11,MATCH(,((Шаблон_11-Точность)&gt;=M17)+((Шаблон_11+Точность)&lt;=M17),)),M17)</f>
        <v>9890</v>
      </c>
      <c r="AT17" s="111" t="s">
        <v>290</v>
      </c>
      <c r="AU17" s="108">
        <f t="array" ref="AU17">IFERROR(INDEX(TO_name_5,MATCH(,((Шаблон_5-Точность)&gt;=O17)+((Шаблон_5+Точность)&lt;=O17),)),O17)</f>
        <v>40795</v>
      </c>
      <c r="AV17" s="109">
        <f t="array" ref="AV17">IFERROR(INDEX(TO_name_6,MATCH(,((Шаблон_6-Точность)&gt;=P17)+((Шаблон_6+Точность)&lt;=P17),)),P17)</f>
        <v>19907</v>
      </c>
      <c r="AW17" s="109">
        <f t="array" ref="AW17">IFERROR(INDEX(TO_name_7,MATCH(,((Шаблон_7-Точность)&gt;=Q17)+((Шаблон_7+Точность)&lt;=Q17),)),Q17)</f>
        <v>15408</v>
      </c>
      <c r="AX17" s="109">
        <f t="array" ref="AX17">IFERROR(INDEX(TO_name_8,MATCH(,((Шаблон_8-Точность)&gt;=R17)+((Шаблон_8+Точность)&lt;=R17),)),R17)</f>
        <v>58529</v>
      </c>
      <c r="AY17" s="109">
        <f t="array" ref="AY17">IFERROR(INDEX(TO_name_12,MATCH(,((Шаблон_12-Точность)&gt;=S17)+((Шаблон_12+Точность)&lt;=S17),)),S17)</f>
        <v>30309</v>
      </c>
      <c r="AZ17" s="109">
        <f t="array" ref="AZ17">IFERROR(INDEX(TO_name_13,MATCH(,((Шаблон_13-Точность)&gt;=T17)+((Шаблон_13+Точность)&lt;=T17),)),T17)</f>
        <v>26266</v>
      </c>
      <c r="BA17" s="110">
        <f t="array" ref="BA17">IFERROR(INDEX(TO_name_14,MATCH(,((Шаблон_14-Точность)&gt;=U17)+((Шаблон_14+Точность)&lt;=U17),)),U17)</f>
        <v>9025</v>
      </c>
      <c r="BB17" s="3"/>
      <c r="BC17" s="3" t="str">
        <f t="shared" si="22"/>
        <v>Р/60195/16473</v>
      </c>
      <c r="BD17" s="3" t="str">
        <f t="shared" si="23"/>
        <v>М/64873/49951</v>
      </c>
      <c r="BE17" s="3" t="str">
        <f t="shared" si="24"/>
        <v>ПР/59205/34103</v>
      </c>
      <c r="BF17" s="3" t="str">
        <f t="shared" si="25"/>
        <v>М/67329/39029</v>
      </c>
      <c r="BG17" s="3" t="str">
        <f t="shared" si="26"/>
        <v>М/9510/9510</v>
      </c>
      <c r="BH17" s="3" t="str">
        <f t="shared" si="27"/>
        <v>М/10003/10003</v>
      </c>
      <c r="BI17" s="3" t="str">
        <f t="shared" si="28"/>
        <v>М/9890/9890</v>
      </c>
      <c r="BJ17" s="158" t="s">
        <v>290</v>
      </c>
      <c r="BK17" s="3" t="str">
        <f t="shared" si="29"/>
        <v>М/39074/40795</v>
      </c>
      <c r="BL17" s="3" t="str">
        <f t="shared" si="30"/>
        <v>М/44889/19907</v>
      </c>
      <c r="BM17" s="3" t="str">
        <f t="shared" si="31"/>
        <v>М/35923/15408</v>
      </c>
      <c r="BN17" s="3" t="str">
        <f t="shared" si="32"/>
        <v>Р/33980/58529</v>
      </c>
      <c r="BO17" s="3" t="str">
        <f t="shared" si="33"/>
        <v>Р/5309/30309</v>
      </c>
      <c r="BP17" s="3" t="str">
        <f t="shared" si="34"/>
        <v>Р/5751/26266</v>
      </c>
      <c r="BQ17" s="3" t="str">
        <f t="shared" si="35"/>
        <v>М/9025/9025</v>
      </c>
      <c r="BR17" s="86"/>
      <c r="BS17" s="86"/>
      <c r="BT17" s="86"/>
    </row>
    <row r="18" spans="1:72" ht="16.5" customHeight="1" x14ac:dyDescent="0.25">
      <c r="A18" s="193">
        <v>44934</v>
      </c>
      <c r="B18" s="3">
        <v>5</v>
      </c>
      <c r="C18" s="3">
        <v>4</v>
      </c>
      <c r="D18" s="105" t="str">
        <f t="shared" si="19"/>
        <v/>
      </c>
      <c r="E18" s="105" t="str">
        <f t="shared" si="20"/>
        <v/>
      </c>
      <c r="F18" s="99" t="s">
        <v>290</v>
      </c>
      <c r="G18" s="100">
        <f t="shared" si="36"/>
        <v>16473</v>
      </c>
      <c r="H18" s="100">
        <f t="shared" si="37"/>
        <v>49975</v>
      </c>
      <c r="I18" s="100">
        <f t="shared" si="38"/>
        <v>34103</v>
      </c>
      <c r="J18" s="100">
        <f t="shared" si="39"/>
        <v>39053</v>
      </c>
      <c r="K18" s="100">
        <f t="shared" si="40"/>
        <v>9534</v>
      </c>
      <c r="L18" s="100">
        <f t="shared" si="41"/>
        <v>10027</v>
      </c>
      <c r="M18" s="100">
        <f t="shared" si="42"/>
        <v>9914</v>
      </c>
      <c r="N18" s="100" t="str">
        <f t="shared" si="43"/>
        <v>|</v>
      </c>
      <c r="O18" s="100">
        <f t="shared" si="44"/>
        <v>40819</v>
      </c>
      <c r="P18" s="100">
        <f t="shared" si="45"/>
        <v>19931</v>
      </c>
      <c r="Q18" s="100">
        <f t="shared" si="46"/>
        <v>15432</v>
      </c>
      <c r="R18" s="100">
        <f t="shared" si="47"/>
        <v>58529</v>
      </c>
      <c r="S18" s="100">
        <f t="shared" si="48"/>
        <v>30309</v>
      </c>
      <c r="T18" s="100">
        <f t="shared" si="49"/>
        <v>26266</v>
      </c>
      <c r="U18" s="100">
        <f t="shared" si="50"/>
        <v>9049</v>
      </c>
      <c r="V18" s="89" t="s">
        <v>290</v>
      </c>
      <c r="W18" s="243" t="s">
        <v>38</v>
      </c>
      <c r="X18" s="243" t="s">
        <v>37</v>
      </c>
      <c r="Y18" s="243" t="s">
        <v>38</v>
      </c>
      <c r="Z18" s="243" t="s">
        <v>37</v>
      </c>
      <c r="AA18" s="243" t="s">
        <v>37</v>
      </c>
      <c r="AB18" s="243" t="s">
        <v>37</v>
      </c>
      <c r="AC18" s="243" t="s">
        <v>37</v>
      </c>
      <c r="AD18" s="96" t="s">
        <v>38</v>
      </c>
      <c r="AE18" s="243" t="s">
        <v>37</v>
      </c>
      <c r="AF18" s="243" t="s">
        <v>37</v>
      </c>
      <c r="AG18" s="243" t="s">
        <v>37</v>
      </c>
      <c r="AH18" s="243" t="s">
        <v>33</v>
      </c>
      <c r="AI18" s="243" t="s">
        <v>38</v>
      </c>
      <c r="AJ18" s="243" t="s">
        <v>38</v>
      </c>
      <c r="AK18" s="243" t="s">
        <v>37</v>
      </c>
      <c r="AL18" s="94" t="s">
        <v>290</v>
      </c>
      <c r="AM18" s="108">
        <f t="array" ref="AM18">IFERROR(INDEX(TO_name_1,MATCH(,((Шаблон_1-Точность)&gt;=G18)+((Шаблон_1+Точность)&lt;=G18),)),G18)</f>
        <v>16473</v>
      </c>
      <c r="AN18" s="109">
        <f t="array" ref="AN18">IFERROR(INDEX(TO_name_2,MATCH(,((Шаблон_2-Точность)&gt;=H18)+((Шаблон_2+Точность)&lt;=H18),)),H18)</f>
        <v>49975</v>
      </c>
      <c r="AO18" s="109">
        <f t="array" ref="AO18">IFERROR(INDEX(TO_name_3,MATCH(,((Шаблон_3-Точность)&gt;=I18)+((Шаблон_3+Точность)&lt;=I18),)),I18)</f>
        <v>34103</v>
      </c>
      <c r="AP18" s="109">
        <f t="array" ref="AP18">IFERROR(INDEX(TO_name_4,MATCH(,((Шаблон_4-Точность)&gt;=J18)+((Шаблон_4+Точность)&lt;=J18),)),J18)</f>
        <v>39053</v>
      </c>
      <c r="AQ18" s="109">
        <f t="array" ref="AQ18">IFERROR(INDEX(TO_name_9,MATCH(,((Шаблон_9-Точность)&gt;=K18)+((Шаблон_9+Точность)&lt;=K18),)),K18)</f>
        <v>9534</v>
      </c>
      <c r="AR18" s="109">
        <f t="array" ref="AR18">IFERROR(INDEX(TO_name_10,MATCH(,((Шаблон_10-Точность)&gt;=L18)+((Шаблон_10+Точность)&lt;=L18),)),L18)</f>
        <v>10027</v>
      </c>
      <c r="AS18" s="110">
        <f t="array" ref="AS18">IFERROR(INDEX(TO_name_11,MATCH(,((Шаблон_11-Точность)&gt;=M18)+((Шаблон_11+Точность)&lt;=M18),)),M18)</f>
        <v>9914</v>
      </c>
      <c r="AT18" s="111" t="s">
        <v>290</v>
      </c>
      <c r="AU18" s="108">
        <f t="array" ref="AU18">IFERROR(INDEX(TO_name_5,MATCH(,((Шаблон_5-Точность)&gt;=O18)+((Шаблон_5+Точность)&lt;=O18),)),O18)</f>
        <v>40819</v>
      </c>
      <c r="AV18" s="109">
        <f t="array" ref="AV18">IFERROR(INDEX(TO_name_6,MATCH(,((Шаблон_6-Точность)&gt;=P18)+((Шаблон_6+Точность)&lt;=P18),)),P18)</f>
        <v>19931</v>
      </c>
      <c r="AW18" s="109">
        <f t="array" ref="AW18">IFERROR(INDEX(TO_name_7,MATCH(,((Шаблон_7-Точность)&gt;=Q18)+((Шаблон_7+Точность)&lt;=Q18),)),Q18)</f>
        <v>15432</v>
      </c>
      <c r="AX18" s="109">
        <f t="array" ref="AX18">IFERROR(INDEX(TO_name_8,MATCH(,((Шаблон_8-Точность)&gt;=R18)+((Шаблон_8+Точность)&lt;=R18),)),R18)</f>
        <v>58529</v>
      </c>
      <c r="AY18" s="109">
        <f t="array" ref="AY18">IFERROR(INDEX(TO_name_12,MATCH(,((Шаблон_12-Точность)&gt;=S18)+((Шаблон_12+Точность)&lt;=S18),)),S18)</f>
        <v>30309</v>
      </c>
      <c r="AZ18" s="109">
        <f t="array" ref="AZ18">IFERROR(INDEX(TO_name_13,MATCH(,((Шаблон_13-Точность)&gt;=T18)+((Шаблон_13+Точность)&lt;=T18),)),T18)</f>
        <v>26266</v>
      </c>
      <c r="BA18" s="110">
        <f t="array" ref="BA18">IFERROR(INDEX(TO_name_14,MATCH(,((Шаблон_14-Точность)&gt;=U18)+((Шаблон_14+Точность)&lt;=U18),)),U18)</f>
        <v>9049</v>
      </c>
      <c r="BB18" s="3"/>
      <c r="BC18" s="3" t="str">
        <f t="shared" si="22"/>
        <v>Р/60195/16473</v>
      </c>
      <c r="BD18" s="3" t="str">
        <f t="shared" si="23"/>
        <v>М/64897/49975</v>
      </c>
      <c r="BE18" s="3" t="str">
        <f t="shared" si="24"/>
        <v>Р/59205/34103</v>
      </c>
      <c r="BF18" s="3" t="str">
        <f t="shared" si="25"/>
        <v>М/67353/39053</v>
      </c>
      <c r="BG18" s="3" t="str">
        <f t="shared" si="26"/>
        <v>М/9534/9534</v>
      </c>
      <c r="BH18" s="3" t="str">
        <f t="shared" si="27"/>
        <v>М/10027/10027</v>
      </c>
      <c r="BI18" s="3" t="str">
        <f t="shared" si="28"/>
        <v>М/9914/9914</v>
      </c>
      <c r="BJ18" s="158" t="s">
        <v>290</v>
      </c>
      <c r="BK18" s="3" t="str">
        <f t="shared" si="29"/>
        <v>М/39098/40819</v>
      </c>
      <c r="BL18" s="3" t="str">
        <f t="shared" si="30"/>
        <v>М/44913/19931</v>
      </c>
      <c r="BM18" s="3" t="str">
        <f t="shared" si="31"/>
        <v>М/35947/15432</v>
      </c>
      <c r="BN18" s="3" t="str">
        <f t="shared" si="32"/>
        <v>ПР/33980/58529</v>
      </c>
      <c r="BO18" s="3" t="str">
        <f t="shared" si="33"/>
        <v>Р/5309/30309</v>
      </c>
      <c r="BP18" s="3" t="str">
        <f t="shared" si="34"/>
        <v>Р/5751/26266</v>
      </c>
      <c r="BQ18" s="3" t="str">
        <f t="shared" si="35"/>
        <v>М/9049/9049</v>
      </c>
      <c r="BR18" s="86"/>
      <c r="BS18" s="86"/>
      <c r="BT18" s="86"/>
    </row>
    <row r="19" spans="1:72" ht="16.5" customHeight="1" x14ac:dyDescent="0.25">
      <c r="A19" s="90">
        <v>44935</v>
      </c>
      <c r="B19" s="3">
        <v>5</v>
      </c>
      <c r="C19" s="3">
        <v>4</v>
      </c>
      <c r="D19" s="105" t="str">
        <f t="shared" si="19"/>
        <v>ОШ</v>
      </c>
      <c r="E19" s="105" t="str">
        <f t="shared" si="20"/>
        <v/>
      </c>
      <c r="F19" s="99" t="s">
        <v>290</v>
      </c>
      <c r="G19" s="100">
        <f t="shared" si="36"/>
        <v>16473</v>
      </c>
      <c r="H19" s="100">
        <f t="shared" si="37"/>
        <v>49991</v>
      </c>
      <c r="I19" s="100">
        <f t="shared" si="38"/>
        <v>34103</v>
      </c>
      <c r="J19" s="100">
        <f t="shared" si="39"/>
        <v>39077</v>
      </c>
      <c r="K19" s="100">
        <f t="shared" si="40"/>
        <v>9550</v>
      </c>
      <c r="L19" s="100">
        <f t="shared" si="41"/>
        <v>10051</v>
      </c>
      <c r="M19" s="100">
        <f t="shared" si="42"/>
        <v>9938</v>
      </c>
      <c r="N19" s="100" t="str">
        <f t="shared" si="43"/>
        <v>|</v>
      </c>
      <c r="O19" s="100">
        <f t="shared" si="44"/>
        <v>40843</v>
      </c>
      <c r="P19" s="100">
        <f t="shared" si="45"/>
        <v>19955</v>
      </c>
      <c r="Q19" s="100">
        <f t="shared" si="46"/>
        <v>15456</v>
      </c>
      <c r="R19" s="100">
        <f t="shared" si="47"/>
        <v>58529</v>
      </c>
      <c r="S19" s="100">
        <f t="shared" si="48"/>
        <v>30309</v>
      </c>
      <c r="T19" s="100">
        <f t="shared" si="49"/>
        <v>26266</v>
      </c>
      <c r="U19" s="100">
        <f t="shared" si="50"/>
        <v>9073</v>
      </c>
      <c r="V19" s="89" t="s">
        <v>290</v>
      </c>
      <c r="W19" s="243" t="s">
        <v>38</v>
      </c>
      <c r="X19" s="243" t="s">
        <v>195</v>
      </c>
      <c r="Y19" s="243" t="s">
        <v>38</v>
      </c>
      <c r="Z19" s="243" t="s">
        <v>37</v>
      </c>
      <c r="AA19" s="243" t="s">
        <v>195</v>
      </c>
      <c r="AB19" s="243" t="s">
        <v>37</v>
      </c>
      <c r="AC19" s="243" t="s">
        <v>37</v>
      </c>
      <c r="AD19" s="96" t="s">
        <v>38</v>
      </c>
      <c r="AE19" s="243" t="s">
        <v>37</v>
      </c>
      <c r="AF19" s="243" t="s">
        <v>37</v>
      </c>
      <c r="AG19" s="243" t="s">
        <v>37</v>
      </c>
      <c r="AH19" s="243" t="s">
        <v>38</v>
      </c>
      <c r="AI19" s="243" t="s">
        <v>38</v>
      </c>
      <c r="AJ19" s="243" t="s">
        <v>38</v>
      </c>
      <c r="AK19" s="243" t="s">
        <v>37</v>
      </c>
      <c r="AL19" s="94" t="s">
        <v>290</v>
      </c>
      <c r="AM19" s="108">
        <f t="array" ref="AM19">IFERROR(INDEX(TO_name_1,MATCH(,((Шаблон_1-Точность)&gt;=G19)+((Шаблон_1+Точность)&lt;=G19),)),G19)</f>
        <v>16473</v>
      </c>
      <c r="AN19" s="109" t="str">
        <f t="array" ref="AN19">IFERROR(INDEX(TO_name_2,MATCH(,((Шаблон_2-Точность)&gt;=H19)+((Шаблон_2+Точность)&lt;=H19),)),H19)</f>
        <v>ГТД</v>
      </c>
      <c r="AO19" s="109">
        <f t="array" ref="AO19">IFERROR(INDEX(TO_name_3,MATCH(,((Шаблон_3-Точность)&gt;=I19)+((Шаблон_3+Точность)&lt;=I19),)),I19)</f>
        <v>34103</v>
      </c>
      <c r="AP19" s="109">
        <f t="array" ref="AP19">IFERROR(INDEX(TO_name_4,MATCH(,((Шаблон_4-Точность)&gt;=J19)+((Шаблон_4+Точность)&lt;=J19),)),J19)</f>
        <v>39077</v>
      </c>
      <c r="AQ19" s="109">
        <f t="array" ref="AQ19">IFERROR(INDEX(TO_name_9,MATCH(,((Шаблон_9-Точность)&gt;=K19)+((Шаблон_9+Точность)&lt;=K19),)),K19)</f>
        <v>9550</v>
      </c>
      <c r="AR19" s="109">
        <f t="array" ref="AR19">IFERROR(INDEX(TO_name_10,MATCH(,((Шаблон_10-Точность)&gt;=L19)+((Шаблон_10+Точность)&lt;=L19),)),L19)</f>
        <v>10051</v>
      </c>
      <c r="AS19" s="110">
        <f t="array" ref="AS19">IFERROR(INDEX(TO_name_11,MATCH(,((Шаблон_11-Точность)&gt;=M19)+((Шаблон_11+Точность)&lt;=M19),)),M19)</f>
        <v>9938</v>
      </c>
      <c r="AT19" s="111" t="s">
        <v>290</v>
      </c>
      <c r="AU19" s="108">
        <f t="array" ref="AU19">IFERROR(INDEX(TO_name_5,MATCH(,((Шаблон_5-Точность)&gt;=O19)+((Шаблон_5+Точность)&lt;=O19),)),O19)</f>
        <v>40843</v>
      </c>
      <c r="AV19" s="109">
        <f t="array" ref="AV19">IFERROR(INDEX(TO_name_6,MATCH(,((Шаблон_6-Точность)&gt;=P19)+((Шаблон_6+Точность)&lt;=P19),)),P19)</f>
        <v>19955</v>
      </c>
      <c r="AW19" s="109">
        <f t="array" ref="AW19">IFERROR(INDEX(TO_name_7,MATCH(,((Шаблон_7-Точность)&gt;=Q19)+((Шаблон_7+Точность)&lt;=Q19),)),Q19)</f>
        <v>15456</v>
      </c>
      <c r="AX19" s="109">
        <f t="array" ref="AX19">IFERROR(INDEX(TO_name_8,MATCH(,((Шаблон_8-Точность)&gt;=R19)+((Шаблон_8+Точность)&lt;=R19),)),R19)</f>
        <v>58529</v>
      </c>
      <c r="AY19" s="109">
        <f t="array" ref="AY19">IFERROR(INDEX(TO_name_12,MATCH(,((Шаблон_12-Точность)&gt;=S19)+((Шаблон_12+Точность)&lt;=S19),)),S19)</f>
        <v>30309</v>
      </c>
      <c r="AZ19" s="109">
        <f t="array" ref="AZ19">IFERROR(INDEX(TO_name_13,MATCH(,((Шаблон_13-Точность)&gt;=T19)+((Шаблон_13+Точность)&lt;=T19),)),T19)</f>
        <v>26266</v>
      </c>
      <c r="BA19" s="110">
        <f t="array" ref="BA19">IFERROR(INDEX(TO_name_14,MATCH(,((Шаблон_14-Точность)&gt;=U19)+((Шаблон_14+Точность)&lt;=U19),)),U19)</f>
        <v>9073</v>
      </c>
      <c r="BB19" s="3"/>
      <c r="BC19" s="3" t="str">
        <f t="shared" si="22"/>
        <v>Р/60195/16473</v>
      </c>
      <c r="BD19" s="3" t="str">
        <f t="shared" si="23"/>
        <v>О/64913/49991</v>
      </c>
      <c r="BE19" s="3" t="str">
        <f t="shared" si="24"/>
        <v>Р/59205/34103</v>
      </c>
      <c r="BF19" s="3" t="str">
        <f t="shared" si="25"/>
        <v>М/67377/39077</v>
      </c>
      <c r="BG19" s="3" t="str">
        <f t="shared" si="26"/>
        <v>О/9550/9550</v>
      </c>
      <c r="BH19" s="3" t="str">
        <f t="shared" si="27"/>
        <v>М/10051/10051</v>
      </c>
      <c r="BI19" s="3" t="str">
        <f t="shared" si="28"/>
        <v>М/9938/9938</v>
      </c>
      <c r="BJ19" s="158" t="s">
        <v>290</v>
      </c>
      <c r="BK19" s="3" t="str">
        <f t="shared" si="29"/>
        <v>М/39122/40843</v>
      </c>
      <c r="BL19" s="3" t="str">
        <f t="shared" si="30"/>
        <v>М/44937/19955</v>
      </c>
      <c r="BM19" s="3" t="str">
        <f t="shared" si="31"/>
        <v>М/35971/15456</v>
      </c>
      <c r="BN19" s="3" t="str">
        <f t="shared" si="32"/>
        <v>Р/33980/58529</v>
      </c>
      <c r="BO19" s="3" t="str">
        <f t="shared" si="33"/>
        <v>Р/5309/30309</v>
      </c>
      <c r="BP19" s="3" t="str">
        <f t="shared" si="34"/>
        <v>Р/5751/26266</v>
      </c>
      <c r="BQ19" s="3" t="str">
        <f t="shared" si="35"/>
        <v>М/9073/9073</v>
      </c>
      <c r="BR19" s="86"/>
      <c r="BS19" s="86"/>
      <c r="BT19" s="86"/>
    </row>
    <row r="20" spans="1:72" ht="16.5" customHeight="1" x14ac:dyDescent="0.25">
      <c r="A20" s="90">
        <v>44936</v>
      </c>
      <c r="B20" s="3">
        <v>5</v>
      </c>
      <c r="C20" s="3">
        <v>4</v>
      </c>
      <c r="D20" s="105" t="str">
        <f t="shared" si="19"/>
        <v>ОШ</v>
      </c>
      <c r="E20" s="105" t="str">
        <f t="shared" si="20"/>
        <v/>
      </c>
      <c r="F20" s="99" t="s">
        <v>290</v>
      </c>
      <c r="G20" s="100">
        <f t="shared" si="36"/>
        <v>16473</v>
      </c>
      <c r="H20" s="100">
        <f t="shared" si="37"/>
        <v>49991</v>
      </c>
      <c r="I20" s="100">
        <f t="shared" si="38"/>
        <v>34103</v>
      </c>
      <c r="J20" s="100">
        <f t="shared" si="39"/>
        <v>39101</v>
      </c>
      <c r="K20" s="100">
        <f t="shared" si="40"/>
        <v>9574</v>
      </c>
      <c r="L20" s="100">
        <f t="shared" si="41"/>
        <v>10075</v>
      </c>
      <c r="M20" s="100">
        <f t="shared" si="42"/>
        <v>9962</v>
      </c>
      <c r="N20" s="100" t="str">
        <f t="shared" si="43"/>
        <v>|</v>
      </c>
      <c r="O20" s="100">
        <f t="shared" si="44"/>
        <v>40867</v>
      </c>
      <c r="P20" s="100">
        <f t="shared" si="45"/>
        <v>19979</v>
      </c>
      <c r="Q20" s="100">
        <f t="shared" si="46"/>
        <v>15480</v>
      </c>
      <c r="R20" s="100">
        <f t="shared" si="47"/>
        <v>58529</v>
      </c>
      <c r="S20" s="100">
        <f t="shared" si="48"/>
        <v>30309</v>
      </c>
      <c r="T20" s="100">
        <f t="shared" si="49"/>
        <v>26266</v>
      </c>
      <c r="U20" s="100">
        <f t="shared" si="50"/>
        <v>9097</v>
      </c>
      <c r="V20" s="89" t="s">
        <v>290</v>
      </c>
      <c r="W20" s="243" t="s">
        <v>38</v>
      </c>
      <c r="X20" s="243" t="s">
        <v>41</v>
      </c>
      <c r="Y20" s="243" t="s">
        <v>38</v>
      </c>
      <c r="Z20" s="243" t="s">
        <v>37</v>
      </c>
      <c r="AA20" s="243" t="s">
        <v>37</v>
      </c>
      <c r="AB20" s="243" t="s">
        <v>37</v>
      </c>
      <c r="AC20" s="243" t="s">
        <v>37</v>
      </c>
      <c r="AD20" s="96" t="s">
        <v>38</v>
      </c>
      <c r="AE20" s="243" t="s">
        <v>37</v>
      </c>
      <c r="AF20" s="243" t="s">
        <v>37</v>
      </c>
      <c r="AG20" s="243" t="s">
        <v>37</v>
      </c>
      <c r="AH20" s="243" t="s">
        <v>38</v>
      </c>
      <c r="AI20" s="243" t="s">
        <v>38</v>
      </c>
      <c r="AJ20" s="243" t="s">
        <v>38</v>
      </c>
      <c r="AK20" s="243" t="s">
        <v>37</v>
      </c>
      <c r="AL20" s="94" t="s">
        <v>290</v>
      </c>
      <c r="AM20" s="108">
        <f t="array" ref="AM20">IFERROR(INDEX(TO_name_1,MATCH(,((Шаблон_1-Точность)&gt;=G20)+((Шаблон_1+Точность)&lt;=G20),)),G20)</f>
        <v>16473</v>
      </c>
      <c r="AN20" s="109" t="str">
        <f t="array" ref="AN20">IFERROR(INDEX(TO_name_2,MATCH(,((Шаблон_2-Точность)&gt;=H20)+((Шаблон_2+Точность)&lt;=H20),)),H20)</f>
        <v>ГТД</v>
      </c>
      <c r="AO20" s="109">
        <f t="array" ref="AO20">IFERROR(INDEX(TO_name_3,MATCH(,((Шаблон_3-Точность)&gt;=I20)+((Шаблон_3+Точность)&lt;=I20),)),I20)</f>
        <v>34103</v>
      </c>
      <c r="AP20" s="109">
        <f t="array" ref="AP20">IFERROR(INDEX(TO_name_4,MATCH(,((Шаблон_4-Точность)&gt;=J20)+((Шаблон_4+Точность)&lt;=J20),)),J20)</f>
        <v>39101</v>
      </c>
      <c r="AQ20" s="109">
        <f t="array" ref="AQ20">IFERROR(INDEX(TO_name_9,MATCH(,((Шаблон_9-Точность)&gt;=K20)+((Шаблон_9+Точность)&lt;=K20),)),K20)</f>
        <v>9574</v>
      </c>
      <c r="AR20" s="109">
        <f t="array" ref="AR20">IFERROR(INDEX(TO_name_10,MATCH(,((Шаблон_10-Точность)&gt;=L20)+((Шаблон_10+Точность)&lt;=L20),)),L20)</f>
        <v>10075</v>
      </c>
      <c r="AS20" s="110">
        <f t="array" ref="AS20">IFERROR(INDEX(TO_name_11,MATCH(,((Шаблон_11-Точность)&gt;=M20)+((Шаблон_11+Точность)&lt;=M20),)),M20)</f>
        <v>9962</v>
      </c>
      <c r="AT20" s="111" t="s">
        <v>290</v>
      </c>
      <c r="AU20" s="108">
        <f t="array" ref="AU20">IFERROR(INDEX(TO_name_5,MATCH(,((Шаблон_5-Точность)&gt;=O20)+((Шаблон_5+Точность)&lt;=O20),)),O20)</f>
        <v>40867</v>
      </c>
      <c r="AV20" s="109">
        <f t="array" ref="AV20">IFERROR(INDEX(TO_name_6,MATCH(,((Шаблон_6-Точность)&gt;=P20)+((Шаблон_6+Точность)&lt;=P20),)),P20)</f>
        <v>19979</v>
      </c>
      <c r="AW20" s="109">
        <f t="array" ref="AW20">IFERROR(INDEX(TO_name_7,MATCH(,((Шаблон_7-Точность)&gt;=Q20)+((Шаблон_7+Точность)&lt;=Q20),)),Q20)</f>
        <v>15480</v>
      </c>
      <c r="AX20" s="109">
        <f t="array" ref="AX20">IFERROR(INDEX(TO_name_8,MATCH(,((Шаблон_8-Точность)&gt;=R20)+((Шаблон_8+Точность)&lt;=R20),)),R20)</f>
        <v>58529</v>
      </c>
      <c r="AY20" s="109">
        <f t="array" ref="AY20">IFERROR(INDEX(TO_name_12,MATCH(,((Шаблон_12-Точность)&gt;=S20)+((Шаблон_12+Точность)&lt;=S20),)),S20)</f>
        <v>30309</v>
      </c>
      <c r="AZ20" s="109">
        <f t="array" ref="AZ20">IFERROR(INDEX(TO_name_13,MATCH(,((Шаблон_13-Точность)&gt;=T20)+((Шаблон_13+Точность)&lt;=T20),)),T20)</f>
        <v>26266</v>
      </c>
      <c r="BA20" s="110">
        <f t="array" ref="BA20">IFERROR(INDEX(TO_name_14,MATCH(,((Шаблон_14-Точность)&gt;=U20)+((Шаблон_14+Точность)&lt;=U20),)),U20)</f>
        <v>9097</v>
      </c>
      <c r="BB20" s="3"/>
      <c r="BC20" s="3" t="str">
        <f t="shared" si="22"/>
        <v>Р/60195/16473</v>
      </c>
      <c r="BD20" s="3" t="str">
        <f t="shared" si="23"/>
        <v>ГТД/64913/49991</v>
      </c>
      <c r="BE20" s="3" t="str">
        <f t="shared" si="24"/>
        <v>Р/59205/34103</v>
      </c>
      <c r="BF20" s="3" t="str">
        <f t="shared" si="25"/>
        <v>М/67401/39101</v>
      </c>
      <c r="BG20" s="3" t="str">
        <f t="shared" si="26"/>
        <v>М/9574/9574</v>
      </c>
      <c r="BH20" s="3" t="str">
        <f t="shared" si="27"/>
        <v>М/10075/10075</v>
      </c>
      <c r="BI20" s="3" t="str">
        <f t="shared" si="28"/>
        <v>М/9962/9962</v>
      </c>
      <c r="BJ20" s="158" t="s">
        <v>290</v>
      </c>
      <c r="BK20" s="3" t="str">
        <f t="shared" si="29"/>
        <v>М/39146/40867</v>
      </c>
      <c r="BL20" s="3" t="str">
        <f t="shared" si="30"/>
        <v>М/44961/19979</v>
      </c>
      <c r="BM20" s="3" t="str">
        <f t="shared" si="31"/>
        <v>М/35995/15480</v>
      </c>
      <c r="BN20" s="3" t="str">
        <f t="shared" si="32"/>
        <v>Р/33980/58529</v>
      </c>
      <c r="BO20" s="3" t="str">
        <f t="shared" si="33"/>
        <v>Р/5309/30309</v>
      </c>
      <c r="BP20" s="3" t="str">
        <f t="shared" si="34"/>
        <v>Р/5751/26266</v>
      </c>
      <c r="BQ20" s="3" t="str">
        <f t="shared" si="35"/>
        <v>М/9097/9097</v>
      </c>
      <c r="BR20" s="86"/>
      <c r="BS20" s="86"/>
      <c r="BT20" s="86"/>
    </row>
    <row r="21" spans="1:72" ht="16.5" customHeight="1" x14ac:dyDescent="0.25">
      <c r="A21" s="193">
        <v>44937</v>
      </c>
      <c r="B21" s="3">
        <v>5</v>
      </c>
      <c r="C21" s="3">
        <v>4</v>
      </c>
      <c r="D21" s="105" t="str">
        <f t="shared" si="19"/>
        <v>ОШ</v>
      </c>
      <c r="E21" s="105" t="str">
        <f t="shared" si="20"/>
        <v/>
      </c>
      <c r="F21" s="99" t="s">
        <v>290</v>
      </c>
      <c r="G21" s="100">
        <f t="shared" si="36"/>
        <v>16473</v>
      </c>
      <c r="H21" s="100">
        <f t="shared" si="37"/>
        <v>49991</v>
      </c>
      <c r="I21" s="100">
        <f t="shared" si="38"/>
        <v>34103</v>
      </c>
      <c r="J21" s="100">
        <f t="shared" si="39"/>
        <v>39125</v>
      </c>
      <c r="K21" s="100">
        <f t="shared" si="40"/>
        <v>9598</v>
      </c>
      <c r="L21" s="100">
        <f t="shared" si="41"/>
        <v>10099</v>
      </c>
      <c r="M21" s="100">
        <f t="shared" si="42"/>
        <v>9986</v>
      </c>
      <c r="N21" s="100" t="str">
        <f t="shared" si="43"/>
        <v>|</v>
      </c>
      <c r="O21" s="100">
        <f t="shared" si="44"/>
        <v>40891</v>
      </c>
      <c r="P21" s="100">
        <f t="shared" si="45"/>
        <v>20003</v>
      </c>
      <c r="Q21" s="100">
        <f t="shared" si="46"/>
        <v>15504</v>
      </c>
      <c r="R21" s="100">
        <f t="shared" si="47"/>
        <v>58529</v>
      </c>
      <c r="S21" s="100">
        <f t="shared" si="48"/>
        <v>30309</v>
      </c>
      <c r="T21" s="100">
        <f t="shared" si="49"/>
        <v>26266</v>
      </c>
      <c r="U21" s="100">
        <f t="shared" si="50"/>
        <v>9121</v>
      </c>
      <c r="V21" s="89" t="s">
        <v>290</v>
      </c>
      <c r="W21" s="243" t="s">
        <v>38</v>
      </c>
      <c r="X21" s="243" t="s">
        <v>41</v>
      </c>
      <c r="Y21" s="243" t="s">
        <v>38</v>
      </c>
      <c r="Z21" s="243" t="s">
        <v>37</v>
      </c>
      <c r="AA21" s="243" t="s">
        <v>37</v>
      </c>
      <c r="AB21" s="243" t="s">
        <v>37</v>
      </c>
      <c r="AC21" s="243" t="s">
        <v>37</v>
      </c>
      <c r="AD21" s="96" t="s">
        <v>38</v>
      </c>
      <c r="AE21" s="243" t="s">
        <v>37</v>
      </c>
      <c r="AF21" s="243" t="s">
        <v>37</v>
      </c>
      <c r="AG21" s="243" t="s">
        <v>37</v>
      </c>
      <c r="AH21" s="243" t="s">
        <v>38</v>
      </c>
      <c r="AI21" s="243" t="s">
        <v>33</v>
      </c>
      <c r="AJ21" s="243" t="s">
        <v>38</v>
      </c>
      <c r="AK21" s="243" t="s">
        <v>37</v>
      </c>
      <c r="AL21" s="94" t="s">
        <v>290</v>
      </c>
      <c r="AM21" s="108">
        <f t="array" ref="AM21">IFERROR(INDEX(TO_name_1,MATCH(,((Шаблон_1-Точность)&gt;=G21)+((Шаблон_1+Точность)&lt;=G21),)),G21)</f>
        <v>16473</v>
      </c>
      <c r="AN21" s="109" t="str">
        <f t="array" ref="AN21">IFERROR(INDEX(TO_name_2,MATCH(,((Шаблон_2-Точность)&gt;=H21)+((Шаблон_2+Точность)&lt;=H21),)),H21)</f>
        <v>ГТД</v>
      </c>
      <c r="AO21" s="109">
        <f t="array" ref="AO21">IFERROR(INDEX(TO_name_3,MATCH(,((Шаблон_3-Точность)&gt;=I21)+((Шаблон_3+Точность)&lt;=I21),)),I21)</f>
        <v>34103</v>
      </c>
      <c r="AP21" s="109">
        <f t="array" ref="AP21">IFERROR(INDEX(TO_name_4,MATCH(,((Шаблон_4-Точность)&gt;=J21)+((Шаблон_4+Точность)&lt;=J21),)),J21)</f>
        <v>39125</v>
      </c>
      <c r="AQ21" s="109">
        <f t="array" ref="AQ21">IFERROR(INDEX(TO_name_9,MATCH(,((Шаблон_9-Точность)&gt;=K21)+((Шаблон_9+Точность)&lt;=K21),)),K21)</f>
        <v>9598</v>
      </c>
      <c r="AR21" s="109">
        <f t="array" ref="AR21">IFERROR(INDEX(TO_name_10,MATCH(,((Шаблон_10-Точность)&gt;=L21)+((Шаблон_10+Точность)&lt;=L21),)),L21)</f>
        <v>10099</v>
      </c>
      <c r="AS21" s="110">
        <f t="array" ref="AS21">IFERROR(INDEX(TO_name_11,MATCH(,((Шаблон_11-Точность)&gt;=M21)+((Шаблон_11+Точность)&lt;=M21),)),M21)</f>
        <v>9986</v>
      </c>
      <c r="AT21" s="111" t="s">
        <v>290</v>
      </c>
      <c r="AU21" s="108">
        <f t="array" ref="AU21">IFERROR(INDEX(TO_name_5,MATCH(,((Шаблон_5-Точность)&gt;=O21)+((Шаблон_5+Точность)&lt;=O21),)),O21)</f>
        <v>40891</v>
      </c>
      <c r="AV21" s="109">
        <f t="array" ref="AV21">IFERROR(INDEX(TO_name_6,MATCH(,((Шаблон_6-Точность)&gt;=P21)+((Шаблон_6+Точность)&lt;=P21),)),P21)</f>
        <v>20003</v>
      </c>
      <c r="AW21" s="109">
        <f t="array" ref="AW21">IFERROR(INDEX(TO_name_7,MATCH(,((Шаблон_7-Точность)&gt;=Q21)+((Шаблон_7+Точность)&lt;=Q21),)),Q21)</f>
        <v>15504</v>
      </c>
      <c r="AX21" s="109">
        <f t="array" ref="AX21">IFERROR(INDEX(TO_name_8,MATCH(,((Шаблон_8-Точность)&gt;=R21)+((Шаблон_8+Точность)&lt;=R21),)),R21)</f>
        <v>58529</v>
      </c>
      <c r="AY21" s="109">
        <f t="array" ref="AY21">IFERROR(INDEX(TO_name_12,MATCH(,((Шаблон_12-Точность)&gt;=S21)+((Шаблон_12+Точность)&lt;=S21),)),S21)</f>
        <v>30309</v>
      </c>
      <c r="AZ21" s="109">
        <f t="array" ref="AZ21">IFERROR(INDEX(TO_name_13,MATCH(,((Шаблон_13-Точность)&gt;=T21)+((Шаблон_13+Точность)&lt;=T21),)),T21)</f>
        <v>26266</v>
      </c>
      <c r="BA21" s="110">
        <f t="array" ref="BA21">IFERROR(INDEX(TO_name_14,MATCH(,((Шаблон_14-Точность)&gt;=U21)+((Шаблон_14+Точность)&lt;=U21),)),U21)</f>
        <v>9121</v>
      </c>
      <c r="BB21" s="3"/>
      <c r="BC21" s="3" t="str">
        <f t="shared" si="22"/>
        <v>Р/60195/16473</v>
      </c>
      <c r="BD21" s="3" t="str">
        <f t="shared" si="23"/>
        <v>ГТД/64913/49991</v>
      </c>
      <c r="BE21" s="3" t="str">
        <f t="shared" si="24"/>
        <v>Р/59205/34103</v>
      </c>
      <c r="BF21" s="3" t="str">
        <f t="shared" si="25"/>
        <v>М/67425/39125</v>
      </c>
      <c r="BG21" s="3" t="str">
        <f t="shared" si="26"/>
        <v>М/9598/9598</v>
      </c>
      <c r="BH21" s="3" t="str">
        <f t="shared" si="27"/>
        <v>М/10099/10099</v>
      </c>
      <c r="BI21" s="3" t="str">
        <f t="shared" si="28"/>
        <v>М/9986/9986</v>
      </c>
      <c r="BJ21" s="158" t="s">
        <v>290</v>
      </c>
      <c r="BK21" s="3" t="str">
        <f t="shared" si="29"/>
        <v>М/39170/40891</v>
      </c>
      <c r="BL21" s="3" t="str">
        <f t="shared" si="30"/>
        <v>М/44985/20003</v>
      </c>
      <c r="BM21" s="3" t="str">
        <f t="shared" si="31"/>
        <v>М/36019/15504</v>
      </c>
      <c r="BN21" s="3" t="str">
        <f t="shared" si="32"/>
        <v>Р/33980/58529</v>
      </c>
      <c r="BO21" s="3" t="str">
        <f t="shared" si="33"/>
        <v>ПР/5309/30309</v>
      </c>
      <c r="BP21" s="3" t="str">
        <f t="shared" si="34"/>
        <v>Р/5751/26266</v>
      </c>
      <c r="BQ21" s="3" t="str">
        <f t="shared" si="35"/>
        <v>М/9121/9121</v>
      </c>
      <c r="BR21" s="86"/>
      <c r="BS21" s="86"/>
      <c r="BT21" s="86"/>
    </row>
    <row r="22" spans="1:72" ht="16.5" customHeight="1" x14ac:dyDescent="0.25">
      <c r="A22" s="90">
        <v>44938</v>
      </c>
      <c r="B22" s="3">
        <v>5</v>
      </c>
      <c r="C22" s="3">
        <v>4</v>
      </c>
      <c r="D22" s="105" t="str">
        <f t="shared" si="19"/>
        <v>ОШ</v>
      </c>
      <c r="E22" s="105" t="str">
        <f t="shared" si="20"/>
        <v/>
      </c>
      <c r="F22" s="99" t="s">
        <v>290</v>
      </c>
      <c r="G22" s="100">
        <f t="shared" si="36"/>
        <v>16473</v>
      </c>
      <c r="H22" s="100">
        <f t="shared" si="37"/>
        <v>49991</v>
      </c>
      <c r="I22" s="100">
        <f t="shared" si="38"/>
        <v>34103</v>
      </c>
      <c r="J22" s="100">
        <f t="shared" si="39"/>
        <v>39149</v>
      </c>
      <c r="K22" s="100">
        <f t="shared" si="40"/>
        <v>9622</v>
      </c>
      <c r="L22" s="100">
        <f t="shared" si="41"/>
        <v>10123</v>
      </c>
      <c r="M22" s="100">
        <f t="shared" si="42"/>
        <v>10010</v>
      </c>
      <c r="N22" s="100" t="str">
        <f t="shared" si="43"/>
        <v>|</v>
      </c>
      <c r="O22" s="100">
        <f t="shared" si="44"/>
        <v>40915</v>
      </c>
      <c r="P22" s="100">
        <f t="shared" si="45"/>
        <v>20027</v>
      </c>
      <c r="Q22" s="100">
        <f t="shared" si="46"/>
        <v>15528</v>
      </c>
      <c r="R22" s="100">
        <f t="shared" si="47"/>
        <v>58529</v>
      </c>
      <c r="S22" s="100">
        <f t="shared" si="48"/>
        <v>30309</v>
      </c>
      <c r="T22" s="100">
        <f t="shared" si="49"/>
        <v>26266</v>
      </c>
      <c r="U22" s="100">
        <f t="shared" si="50"/>
        <v>9145</v>
      </c>
      <c r="V22" s="89" t="s">
        <v>290</v>
      </c>
      <c r="W22" s="243" t="s">
        <v>38</v>
      </c>
      <c r="X22" s="243" t="s">
        <v>41</v>
      </c>
      <c r="Y22" s="243" t="s">
        <v>38</v>
      </c>
      <c r="Z22" s="243" t="s">
        <v>37</v>
      </c>
      <c r="AA22" s="243" t="s">
        <v>37</v>
      </c>
      <c r="AB22" s="243" t="s">
        <v>37</v>
      </c>
      <c r="AC22" s="243" t="s">
        <v>37</v>
      </c>
      <c r="AD22" s="96" t="s">
        <v>38</v>
      </c>
      <c r="AE22" s="243" t="s">
        <v>37</v>
      </c>
      <c r="AF22" s="243" t="s">
        <v>37</v>
      </c>
      <c r="AG22" s="243" t="s">
        <v>37</v>
      </c>
      <c r="AH22" s="243" t="s">
        <v>38</v>
      </c>
      <c r="AI22" s="243" t="s">
        <v>38</v>
      </c>
      <c r="AJ22" s="243" t="s">
        <v>38</v>
      </c>
      <c r="AK22" s="243" t="s">
        <v>37</v>
      </c>
      <c r="AL22" s="94" t="s">
        <v>290</v>
      </c>
      <c r="AM22" s="108">
        <f t="array" ref="AM22">IFERROR(INDEX(TO_name_1,MATCH(,((Шаблон_1-Точность)&gt;=G22)+((Шаблон_1+Точность)&lt;=G22),)),G22)</f>
        <v>16473</v>
      </c>
      <c r="AN22" s="109" t="str">
        <f t="array" ref="AN22">IFERROR(INDEX(TO_name_2,MATCH(,((Шаблон_2-Точность)&gt;=H22)+((Шаблон_2+Точность)&lt;=H22),)),H22)</f>
        <v>ГТД</v>
      </c>
      <c r="AO22" s="109">
        <f t="array" ref="AO22">IFERROR(INDEX(TO_name_3,MATCH(,((Шаблон_3-Точность)&gt;=I22)+((Шаблон_3+Точность)&lt;=I22),)),I22)</f>
        <v>34103</v>
      </c>
      <c r="AP22" s="109">
        <f t="array" ref="AP22">IFERROR(INDEX(TO_name_4,MATCH(,((Шаблон_4-Точность)&gt;=J22)+((Шаблон_4+Точность)&lt;=J22),)),J22)</f>
        <v>39149</v>
      </c>
      <c r="AQ22" s="109">
        <f t="array" ref="AQ22">IFERROR(INDEX(TO_name_9,MATCH(,((Шаблон_9-Точность)&gt;=K22)+((Шаблон_9+Точность)&lt;=K22),)),K22)</f>
        <v>9622</v>
      </c>
      <c r="AR22" s="109">
        <f t="array" ref="AR22">IFERROR(INDEX(TO_name_10,MATCH(,((Шаблон_10-Точность)&gt;=L22)+((Шаблон_10+Точность)&lt;=L22),)),L22)</f>
        <v>10123</v>
      </c>
      <c r="AS22" s="110">
        <f t="array" ref="AS22">IFERROR(INDEX(TO_name_11,MATCH(,((Шаблон_11-Точность)&gt;=M22)+((Шаблон_11+Точность)&lt;=M22),)),M22)</f>
        <v>10010</v>
      </c>
      <c r="AT22" s="111" t="s">
        <v>290</v>
      </c>
      <c r="AU22" s="108">
        <f t="array" ref="AU22">IFERROR(INDEX(TO_name_5,MATCH(,((Шаблон_5-Точность)&gt;=O22)+((Шаблон_5+Точность)&lt;=O22),)),O22)</f>
        <v>40915</v>
      </c>
      <c r="AV22" s="109">
        <f t="array" ref="AV22">IFERROR(INDEX(TO_name_6,MATCH(,((Шаблон_6-Точность)&gt;=P22)+((Шаблон_6+Точность)&lt;=P22),)),P22)</f>
        <v>20027</v>
      </c>
      <c r="AW22" s="109">
        <f t="array" ref="AW22">IFERROR(INDEX(TO_name_7,MATCH(,((Шаблон_7-Точность)&gt;=Q22)+((Шаблон_7+Точность)&lt;=Q22),)),Q22)</f>
        <v>15528</v>
      </c>
      <c r="AX22" s="109">
        <f t="array" ref="AX22">IFERROR(INDEX(TO_name_8,MATCH(,((Шаблон_8-Точность)&gt;=R22)+((Шаблон_8+Точность)&lt;=R22),)),R22)</f>
        <v>58529</v>
      </c>
      <c r="AY22" s="109">
        <f t="array" ref="AY22">IFERROR(INDEX(TO_name_12,MATCH(,((Шаблон_12-Точность)&gt;=S22)+((Шаблон_12+Точность)&lt;=S22),)),S22)</f>
        <v>30309</v>
      </c>
      <c r="AZ22" s="109">
        <f t="array" ref="AZ22">IFERROR(INDEX(TO_name_13,MATCH(,((Шаблон_13-Точность)&gt;=T22)+((Шаблон_13+Точность)&lt;=T22),)),T22)</f>
        <v>26266</v>
      </c>
      <c r="BA22" s="110">
        <f t="array" ref="BA22">IFERROR(INDEX(TO_name_14,MATCH(,((Шаблон_14-Точность)&gt;=U22)+((Шаблон_14+Точность)&lt;=U22),)),U22)</f>
        <v>9145</v>
      </c>
      <c r="BB22" s="3"/>
      <c r="BC22" s="3" t="str">
        <f t="shared" si="22"/>
        <v>Р/60195/16473</v>
      </c>
      <c r="BD22" s="3" t="str">
        <f t="shared" si="23"/>
        <v>ГТД/64913/49991</v>
      </c>
      <c r="BE22" s="3" t="str">
        <f t="shared" si="24"/>
        <v>Р/59205/34103</v>
      </c>
      <c r="BF22" s="3" t="str">
        <f t="shared" si="25"/>
        <v>М/67449/39149</v>
      </c>
      <c r="BG22" s="3" t="str">
        <f t="shared" si="26"/>
        <v>М/9622/9622</v>
      </c>
      <c r="BH22" s="3" t="str">
        <f t="shared" si="27"/>
        <v>М/10123/10123</v>
      </c>
      <c r="BI22" s="3" t="str">
        <f t="shared" si="28"/>
        <v>М/10010/10010</v>
      </c>
      <c r="BJ22" s="158" t="s">
        <v>290</v>
      </c>
      <c r="BK22" s="3" t="str">
        <f t="shared" si="29"/>
        <v>М/39194/40915</v>
      </c>
      <c r="BL22" s="3" t="str">
        <f t="shared" si="30"/>
        <v>М/45009/20027</v>
      </c>
      <c r="BM22" s="3" t="str">
        <f t="shared" si="31"/>
        <v>М/36043/15528</v>
      </c>
      <c r="BN22" s="3" t="str">
        <f t="shared" si="32"/>
        <v>Р/33980/58529</v>
      </c>
      <c r="BO22" s="3" t="str">
        <f t="shared" si="33"/>
        <v>Р/5309/30309</v>
      </c>
      <c r="BP22" s="3" t="str">
        <f t="shared" si="34"/>
        <v>Р/5751/26266</v>
      </c>
      <c r="BQ22" s="3" t="str">
        <f t="shared" si="35"/>
        <v>М/9145/9145</v>
      </c>
      <c r="BR22" s="86"/>
      <c r="BS22" s="86"/>
      <c r="BT22" s="86"/>
    </row>
    <row r="23" spans="1:72" ht="16.5" customHeight="1" x14ac:dyDescent="0.25">
      <c r="A23" s="90">
        <v>44939</v>
      </c>
      <c r="B23" s="3">
        <v>5</v>
      </c>
      <c r="C23" s="3">
        <v>4</v>
      </c>
      <c r="D23" s="105" t="str">
        <f t="shared" si="19"/>
        <v>ОШ</v>
      </c>
      <c r="E23" s="105" t="str">
        <f t="shared" si="20"/>
        <v/>
      </c>
      <c r="F23" s="99" t="s">
        <v>290</v>
      </c>
      <c r="G23" s="100">
        <f t="shared" si="36"/>
        <v>16473</v>
      </c>
      <c r="H23" s="100">
        <f t="shared" si="37"/>
        <v>49991</v>
      </c>
      <c r="I23" s="100">
        <f t="shared" si="38"/>
        <v>34103</v>
      </c>
      <c r="J23" s="100">
        <f t="shared" si="39"/>
        <v>39173</v>
      </c>
      <c r="K23" s="100">
        <f t="shared" si="40"/>
        <v>9646</v>
      </c>
      <c r="L23" s="100">
        <f t="shared" si="41"/>
        <v>10147</v>
      </c>
      <c r="M23" s="100">
        <f t="shared" si="42"/>
        <v>10034</v>
      </c>
      <c r="N23" s="100" t="str">
        <f t="shared" si="43"/>
        <v>|</v>
      </c>
      <c r="O23" s="100">
        <f t="shared" si="44"/>
        <v>40939</v>
      </c>
      <c r="P23" s="100">
        <f t="shared" si="45"/>
        <v>20051</v>
      </c>
      <c r="Q23" s="100">
        <f t="shared" si="46"/>
        <v>15552</v>
      </c>
      <c r="R23" s="100">
        <f t="shared" si="47"/>
        <v>58529</v>
      </c>
      <c r="S23" s="100">
        <f t="shared" si="48"/>
        <v>30309</v>
      </c>
      <c r="T23" s="100">
        <f t="shared" si="49"/>
        <v>26266</v>
      </c>
      <c r="U23" s="100">
        <f t="shared" si="50"/>
        <v>9169</v>
      </c>
      <c r="V23" s="89" t="s">
        <v>290</v>
      </c>
      <c r="W23" s="243" t="s">
        <v>38</v>
      </c>
      <c r="X23" s="243" t="s">
        <v>41</v>
      </c>
      <c r="Y23" s="243" t="s">
        <v>38</v>
      </c>
      <c r="Z23" s="243" t="s">
        <v>37</v>
      </c>
      <c r="AA23" s="243" t="s">
        <v>37</v>
      </c>
      <c r="AB23" s="243" t="s">
        <v>37</v>
      </c>
      <c r="AC23" s="243" t="s">
        <v>37</v>
      </c>
      <c r="AD23" s="96" t="s">
        <v>38</v>
      </c>
      <c r="AE23" s="243" t="s">
        <v>37</v>
      </c>
      <c r="AF23" s="243" t="s">
        <v>37</v>
      </c>
      <c r="AG23" s="243" t="s">
        <v>37</v>
      </c>
      <c r="AH23" s="243" t="s">
        <v>38</v>
      </c>
      <c r="AI23" s="243" t="s">
        <v>38</v>
      </c>
      <c r="AJ23" s="243" t="s">
        <v>38</v>
      </c>
      <c r="AK23" s="243" t="s">
        <v>37</v>
      </c>
      <c r="AL23" s="94" t="s">
        <v>290</v>
      </c>
      <c r="AM23" s="108">
        <f t="array" ref="AM23">IFERROR(INDEX(TO_name_1,MATCH(,((Шаблон_1-Точность)&gt;=G23)+((Шаблон_1+Точность)&lt;=G23),)),G23)</f>
        <v>16473</v>
      </c>
      <c r="AN23" s="109" t="str">
        <f t="array" ref="AN23">IFERROR(INDEX(TO_name_2,MATCH(,((Шаблон_2-Точность)&gt;=H23)+((Шаблон_2+Точность)&lt;=H23),)),H23)</f>
        <v>ГТД</v>
      </c>
      <c r="AO23" s="109">
        <f t="array" ref="AO23">IFERROR(INDEX(TO_name_3,MATCH(,((Шаблон_3-Точность)&gt;=I23)+((Шаблон_3+Точность)&lt;=I23),)),I23)</f>
        <v>34103</v>
      </c>
      <c r="AP23" s="109">
        <f t="array" ref="AP23">IFERROR(INDEX(TO_name_4,MATCH(,((Шаблон_4-Точность)&gt;=J23)+((Шаблон_4+Точность)&lt;=J23),)),J23)</f>
        <v>39173</v>
      </c>
      <c r="AQ23" s="109">
        <f t="array" ref="AQ23">IFERROR(INDEX(TO_name_9,MATCH(,((Шаблон_9-Точность)&gt;=K23)+((Шаблон_9+Точность)&lt;=K23),)),K23)</f>
        <v>9646</v>
      </c>
      <c r="AR23" s="109">
        <f t="array" ref="AR23">IFERROR(INDEX(TO_name_10,MATCH(,((Шаблон_10-Точность)&gt;=L23)+((Шаблон_10+Точность)&lt;=L23),)),L23)</f>
        <v>10147</v>
      </c>
      <c r="AS23" s="110">
        <f t="array" ref="AS23">IFERROR(INDEX(TO_name_11,MATCH(,((Шаблон_11-Точность)&gt;=M23)+((Шаблон_11+Точность)&lt;=M23),)),M23)</f>
        <v>10034</v>
      </c>
      <c r="AT23" s="111" t="s">
        <v>290</v>
      </c>
      <c r="AU23" s="108">
        <f t="array" ref="AU23">IFERROR(INDEX(TO_name_5,MATCH(,((Шаблон_5-Точность)&gt;=O23)+((Шаблон_5+Точность)&lt;=O23),)),O23)</f>
        <v>40939</v>
      </c>
      <c r="AV23" s="109">
        <f t="array" ref="AV23">IFERROR(INDEX(TO_name_6,MATCH(,((Шаблон_6-Точность)&gt;=P23)+((Шаблон_6+Точность)&lt;=P23),)),P23)</f>
        <v>20051</v>
      </c>
      <c r="AW23" s="109">
        <f t="array" ref="AW23">IFERROR(INDEX(TO_name_7,MATCH(,((Шаблон_7-Точность)&gt;=Q23)+((Шаблон_7+Точность)&lt;=Q23),)),Q23)</f>
        <v>15552</v>
      </c>
      <c r="AX23" s="109">
        <f t="array" ref="AX23">IFERROR(INDEX(TO_name_8,MATCH(,((Шаблон_8-Точность)&gt;=R23)+((Шаблон_8+Точность)&lt;=R23),)),R23)</f>
        <v>58529</v>
      </c>
      <c r="AY23" s="109">
        <f t="array" ref="AY23">IFERROR(INDEX(TO_name_12,MATCH(,((Шаблон_12-Точность)&gt;=S23)+((Шаблон_12+Точность)&lt;=S23),)),S23)</f>
        <v>30309</v>
      </c>
      <c r="AZ23" s="109">
        <f t="array" ref="AZ23">IFERROR(INDEX(TO_name_13,MATCH(,((Шаблон_13-Точность)&gt;=T23)+((Шаблон_13+Точность)&lt;=T23),)),T23)</f>
        <v>26266</v>
      </c>
      <c r="BA23" s="110">
        <f t="array" ref="BA23">IFERROR(INDEX(TO_name_14,MATCH(,((Шаблон_14-Точность)&gt;=U23)+((Шаблон_14+Точность)&lt;=U23),)),U23)</f>
        <v>9169</v>
      </c>
      <c r="BB23" s="3"/>
      <c r="BC23" s="3" t="str">
        <f t="shared" si="22"/>
        <v>Р/60195/16473</v>
      </c>
      <c r="BD23" s="3" t="str">
        <f t="shared" si="23"/>
        <v>ГТД/64913/49991</v>
      </c>
      <c r="BE23" s="3" t="str">
        <f t="shared" si="24"/>
        <v>Р/59205/34103</v>
      </c>
      <c r="BF23" s="3" t="str">
        <f t="shared" si="25"/>
        <v>М/67473/39173</v>
      </c>
      <c r="BG23" s="3" t="str">
        <f t="shared" si="26"/>
        <v>М/9646/9646</v>
      </c>
      <c r="BH23" s="3" t="str">
        <f t="shared" si="27"/>
        <v>М/10147/10147</v>
      </c>
      <c r="BI23" s="3" t="str">
        <f t="shared" si="28"/>
        <v>М/10034/10034</v>
      </c>
      <c r="BJ23" s="158" t="s">
        <v>290</v>
      </c>
      <c r="BK23" s="3" t="str">
        <f t="shared" si="29"/>
        <v>М/39218/40939</v>
      </c>
      <c r="BL23" s="3" t="str">
        <f t="shared" si="30"/>
        <v>М/45033/20051</v>
      </c>
      <c r="BM23" s="3" t="str">
        <f t="shared" si="31"/>
        <v>М/36067/15552</v>
      </c>
      <c r="BN23" s="3" t="str">
        <f t="shared" si="32"/>
        <v>Р/33980/58529</v>
      </c>
      <c r="BO23" s="3" t="str">
        <f t="shared" si="33"/>
        <v>Р/5309/30309</v>
      </c>
      <c r="BP23" s="3" t="str">
        <f t="shared" si="34"/>
        <v>Р/5751/26266</v>
      </c>
      <c r="BQ23" s="3" t="str">
        <f t="shared" si="35"/>
        <v>М/9169/9169</v>
      </c>
      <c r="BR23" s="86"/>
      <c r="BS23" s="86"/>
      <c r="BT23" s="86"/>
    </row>
    <row r="24" spans="1:72" ht="16.5" customHeight="1" x14ac:dyDescent="0.25">
      <c r="A24" s="193">
        <v>44940</v>
      </c>
      <c r="B24" s="3">
        <v>5</v>
      </c>
      <c r="C24" s="3">
        <v>4</v>
      </c>
      <c r="D24" s="105" t="str">
        <f t="shared" si="19"/>
        <v>ОШ</v>
      </c>
      <c r="E24" s="105" t="str">
        <f t="shared" si="20"/>
        <v/>
      </c>
      <c r="F24" s="99" t="s">
        <v>290</v>
      </c>
      <c r="G24" s="100">
        <f t="shared" si="36"/>
        <v>16497</v>
      </c>
      <c r="H24" s="100">
        <f t="shared" si="37"/>
        <v>50015</v>
      </c>
      <c r="I24" s="100">
        <f t="shared" si="38"/>
        <v>34127</v>
      </c>
      <c r="J24" s="100">
        <f t="shared" si="39"/>
        <v>39197</v>
      </c>
      <c r="K24" s="100">
        <f t="shared" si="40"/>
        <v>9670</v>
      </c>
      <c r="L24" s="100">
        <f t="shared" si="41"/>
        <v>10171</v>
      </c>
      <c r="M24" s="100">
        <f t="shared" si="42"/>
        <v>10058</v>
      </c>
      <c r="N24" s="100" t="str">
        <f t="shared" si="43"/>
        <v>|</v>
      </c>
      <c r="O24" s="100">
        <f t="shared" si="44"/>
        <v>40963</v>
      </c>
      <c r="P24" s="100">
        <f t="shared" si="45"/>
        <v>20075</v>
      </c>
      <c r="Q24" s="100">
        <f t="shared" si="46"/>
        <v>15576</v>
      </c>
      <c r="R24" s="100">
        <f t="shared" si="47"/>
        <v>58529</v>
      </c>
      <c r="S24" s="100">
        <f t="shared" si="48"/>
        <v>30309</v>
      </c>
      <c r="T24" s="100">
        <f t="shared" si="49"/>
        <v>26266</v>
      </c>
      <c r="U24" s="100">
        <f t="shared" si="50"/>
        <v>9193</v>
      </c>
      <c r="V24" s="89" t="s">
        <v>290</v>
      </c>
      <c r="W24" s="243" t="s">
        <v>37</v>
      </c>
      <c r="X24" s="243" t="s">
        <v>37</v>
      </c>
      <c r="Y24" s="243" t="s">
        <v>37</v>
      </c>
      <c r="Z24" s="243" t="s">
        <v>37</v>
      </c>
      <c r="AA24" s="243" t="s">
        <v>37</v>
      </c>
      <c r="AB24" s="243" t="s">
        <v>37</v>
      </c>
      <c r="AC24" s="243" t="s">
        <v>37</v>
      </c>
      <c r="AD24" s="96" t="s">
        <v>38</v>
      </c>
      <c r="AE24" s="243" t="s">
        <v>37</v>
      </c>
      <c r="AF24" s="243" t="s">
        <v>37</v>
      </c>
      <c r="AG24" s="243" t="s">
        <v>37</v>
      </c>
      <c r="AH24" s="243" t="s">
        <v>38</v>
      </c>
      <c r="AI24" s="243" t="s">
        <v>38</v>
      </c>
      <c r="AJ24" s="243" t="s">
        <v>38</v>
      </c>
      <c r="AK24" s="243" t="s">
        <v>37</v>
      </c>
      <c r="AL24" s="94" t="s">
        <v>290</v>
      </c>
      <c r="AM24" s="108" t="str">
        <f t="array" ref="AM24">IFERROR(INDEX(TO_name_1,MATCH(,((Шаблон_1-Точность)&gt;=G24)+((Шаблон_1+Точность)&lt;=G24),)),G24)</f>
        <v>ТО1/ДС/ГК</v>
      </c>
      <c r="AN24" s="109">
        <f t="array" ref="AN24">IFERROR(INDEX(TO_name_2,MATCH(,((Шаблон_2-Точность)&gt;=H24)+((Шаблон_2+Точность)&lt;=H24),)),H24)</f>
        <v>50015</v>
      </c>
      <c r="AO24" s="109">
        <f t="array" ref="AO24">IFERROR(INDEX(TO_name_3,MATCH(,((Шаблон_3-Точность)&gt;=I24)+((Шаблон_3+Точность)&lt;=I24),)),I24)</f>
        <v>34127</v>
      </c>
      <c r="AP24" s="109">
        <f t="array" ref="AP24">IFERROR(INDEX(TO_name_4,MATCH(,((Шаблон_4-Точность)&gt;=J24)+((Шаблон_4+Точность)&lt;=J24),)),J24)</f>
        <v>39197</v>
      </c>
      <c r="AQ24" s="109">
        <f t="array" ref="AQ24">IFERROR(INDEX(TO_name_9,MATCH(,((Шаблон_9-Точность)&gt;=K24)+((Шаблон_9+Точность)&lt;=K24),)),K24)</f>
        <v>9670</v>
      </c>
      <c r="AR24" s="109">
        <f t="array" ref="AR24">IFERROR(INDEX(TO_name_10,MATCH(,((Шаблон_10-Точность)&gt;=L24)+((Шаблон_10+Точность)&lt;=L24),)),L24)</f>
        <v>10171</v>
      </c>
      <c r="AS24" s="110">
        <f t="array" ref="AS24">IFERROR(INDEX(TO_name_11,MATCH(,((Шаблон_11-Точность)&gt;=M24)+((Шаблон_11+Точность)&lt;=M24),)),M24)</f>
        <v>10058</v>
      </c>
      <c r="AT24" s="111" t="s">
        <v>290</v>
      </c>
      <c r="AU24" s="108">
        <f t="array" ref="AU24">IFERROR(INDEX(TO_name_5,MATCH(,((Шаблон_5-Точность)&gt;=O24)+((Шаблон_5+Точность)&lt;=O24),)),O24)</f>
        <v>40963</v>
      </c>
      <c r="AV24" s="109">
        <f t="array" ref="AV24">IFERROR(INDEX(TO_name_6,MATCH(,((Шаблон_6-Точность)&gt;=P24)+((Шаблон_6+Точность)&lt;=P24),)),P24)</f>
        <v>20075</v>
      </c>
      <c r="AW24" s="109">
        <f t="array" ref="AW24">IFERROR(INDEX(TO_name_7,MATCH(,((Шаблон_7-Точность)&gt;=Q24)+((Шаблон_7+Точность)&lt;=Q24),)),Q24)</f>
        <v>15576</v>
      </c>
      <c r="AX24" s="109">
        <f t="array" ref="AX24">IFERROR(INDEX(TO_name_8,MATCH(,((Шаблон_8-Точность)&gt;=R24)+((Шаблон_8+Точность)&lt;=R24),)),R24)</f>
        <v>58529</v>
      </c>
      <c r="AY24" s="109">
        <f t="array" ref="AY24">IFERROR(INDEX(TO_name_12,MATCH(,((Шаблон_12-Точность)&gt;=S24)+((Шаблон_12+Точность)&lt;=S24),)),S24)</f>
        <v>30309</v>
      </c>
      <c r="AZ24" s="109">
        <f t="array" ref="AZ24">IFERROR(INDEX(TO_name_13,MATCH(,((Шаблон_13-Точность)&gt;=T24)+((Шаблон_13+Точность)&lt;=T24),)),T24)</f>
        <v>26266</v>
      </c>
      <c r="BA24" s="110">
        <f t="array" ref="BA24">IFERROR(INDEX(TO_name_14,MATCH(,((Шаблон_14-Точность)&gt;=U24)+((Шаблон_14+Точность)&lt;=U24),)),U24)</f>
        <v>9193</v>
      </c>
      <c r="BB24" s="3"/>
      <c r="BC24" s="3" t="str">
        <f t="shared" si="22"/>
        <v>М/60219/16497</v>
      </c>
      <c r="BD24" s="3" t="str">
        <f t="shared" si="23"/>
        <v>М/64937/50015</v>
      </c>
      <c r="BE24" s="3" t="str">
        <f t="shared" si="24"/>
        <v>М/59229/34127</v>
      </c>
      <c r="BF24" s="3" t="str">
        <f t="shared" si="25"/>
        <v>М/67497/39197</v>
      </c>
      <c r="BG24" s="3" t="str">
        <f t="shared" si="26"/>
        <v>М/9670/9670</v>
      </c>
      <c r="BH24" s="3" t="str">
        <f t="shared" si="27"/>
        <v>М/10171/10171</v>
      </c>
      <c r="BI24" s="3" t="str">
        <f t="shared" si="28"/>
        <v>М/10058/10058</v>
      </c>
      <c r="BJ24" s="158" t="s">
        <v>290</v>
      </c>
      <c r="BK24" s="3" t="str">
        <f t="shared" si="29"/>
        <v>М/39242/40963</v>
      </c>
      <c r="BL24" s="3" t="str">
        <f t="shared" si="30"/>
        <v>М/45057/20075</v>
      </c>
      <c r="BM24" s="3" t="str">
        <f t="shared" si="31"/>
        <v>М/36091/15576</v>
      </c>
      <c r="BN24" s="3" t="str">
        <f t="shared" si="32"/>
        <v>Р/33980/58529</v>
      </c>
      <c r="BO24" s="3" t="str">
        <f t="shared" si="33"/>
        <v>Р/5309/30309</v>
      </c>
      <c r="BP24" s="3" t="str">
        <f t="shared" si="34"/>
        <v>Р/5751/26266</v>
      </c>
      <c r="BQ24" s="3" t="str">
        <f t="shared" si="35"/>
        <v>М/9193/9193</v>
      </c>
      <c r="BR24" s="86"/>
      <c r="BS24" s="86"/>
      <c r="BT24" s="86"/>
    </row>
    <row r="25" spans="1:72" ht="16.5" customHeight="1" x14ac:dyDescent="0.25">
      <c r="A25" s="90">
        <v>44941</v>
      </c>
      <c r="B25" s="3">
        <v>5</v>
      </c>
      <c r="C25" s="3">
        <v>4</v>
      </c>
      <c r="D25" s="105" t="str">
        <f t="shared" si="19"/>
        <v>ОШ</v>
      </c>
      <c r="E25" s="105" t="str">
        <f t="shared" si="20"/>
        <v/>
      </c>
      <c r="F25" s="99" t="s">
        <v>290</v>
      </c>
      <c r="G25" s="100">
        <f t="shared" si="36"/>
        <v>16497</v>
      </c>
      <c r="H25" s="100">
        <f t="shared" si="37"/>
        <v>50015</v>
      </c>
      <c r="I25" s="100">
        <f t="shared" si="38"/>
        <v>34127</v>
      </c>
      <c r="J25" s="100">
        <f t="shared" si="39"/>
        <v>39221</v>
      </c>
      <c r="K25" s="100">
        <f t="shared" si="40"/>
        <v>9694</v>
      </c>
      <c r="L25" s="100">
        <f t="shared" si="41"/>
        <v>10195</v>
      </c>
      <c r="M25" s="100">
        <f t="shared" si="42"/>
        <v>10082</v>
      </c>
      <c r="N25" s="100" t="str">
        <f t="shared" si="43"/>
        <v>|</v>
      </c>
      <c r="O25" s="100">
        <f t="shared" si="44"/>
        <v>40987</v>
      </c>
      <c r="P25" s="100">
        <f t="shared" si="45"/>
        <v>20099</v>
      </c>
      <c r="Q25" s="100">
        <f t="shared" si="46"/>
        <v>15600</v>
      </c>
      <c r="R25" s="100">
        <f t="shared" si="47"/>
        <v>58529</v>
      </c>
      <c r="S25" s="100">
        <f t="shared" si="48"/>
        <v>30309</v>
      </c>
      <c r="T25" s="100">
        <f t="shared" si="49"/>
        <v>26266</v>
      </c>
      <c r="U25" s="100">
        <f t="shared" si="50"/>
        <v>9217</v>
      </c>
      <c r="V25" s="89" t="s">
        <v>290</v>
      </c>
      <c r="W25" s="243" t="s">
        <v>38</v>
      </c>
      <c r="X25" s="243" t="s">
        <v>41</v>
      </c>
      <c r="Y25" s="243" t="s">
        <v>38</v>
      </c>
      <c r="Z25" s="243" t="s">
        <v>37</v>
      </c>
      <c r="AA25" s="243" t="s">
        <v>37</v>
      </c>
      <c r="AB25" s="243" t="s">
        <v>37</v>
      </c>
      <c r="AC25" s="243" t="s">
        <v>37</v>
      </c>
      <c r="AD25" s="96" t="s">
        <v>38</v>
      </c>
      <c r="AE25" s="243" t="s">
        <v>37</v>
      </c>
      <c r="AF25" s="243" t="s">
        <v>37</v>
      </c>
      <c r="AG25" s="243" t="s">
        <v>37</v>
      </c>
      <c r="AH25" s="243" t="s">
        <v>38</v>
      </c>
      <c r="AI25" s="243" t="s">
        <v>38</v>
      </c>
      <c r="AJ25" s="243" t="s">
        <v>38</v>
      </c>
      <c r="AK25" s="243" t="s">
        <v>37</v>
      </c>
      <c r="AL25" s="94" t="s">
        <v>290</v>
      </c>
      <c r="AM25" s="108" t="str">
        <f t="array" ref="AM25">IFERROR(INDEX(TO_name_1,MATCH(,((Шаблон_1-Точность)&gt;=G25)+((Шаблон_1+Точность)&lt;=G25),)),G25)</f>
        <v>ТО1/ДС/ГК</v>
      </c>
      <c r="AN25" s="109">
        <f t="array" ref="AN25">IFERROR(INDEX(TO_name_2,MATCH(,((Шаблон_2-Точность)&gt;=H25)+((Шаблон_2+Точность)&lt;=H25),)),H25)</f>
        <v>50015</v>
      </c>
      <c r="AO25" s="109">
        <f t="array" ref="AO25">IFERROR(INDEX(TO_name_3,MATCH(,((Шаблон_3-Точность)&gt;=I25)+((Шаблон_3+Точность)&lt;=I25),)),I25)</f>
        <v>34127</v>
      </c>
      <c r="AP25" s="109">
        <f t="array" ref="AP25">IFERROR(INDEX(TO_name_4,MATCH(,((Шаблон_4-Точность)&gt;=J25)+((Шаблон_4+Точность)&lt;=J25),)),J25)</f>
        <v>39221</v>
      </c>
      <c r="AQ25" s="109">
        <f t="array" ref="AQ25">IFERROR(INDEX(TO_name_9,MATCH(,((Шаблон_9-Точность)&gt;=K25)+((Шаблон_9+Точность)&lt;=K25),)),K25)</f>
        <v>9694</v>
      </c>
      <c r="AR25" s="109">
        <f t="array" ref="AR25">IFERROR(INDEX(TO_name_10,MATCH(,((Шаблон_10-Точность)&gt;=L25)+((Шаблон_10+Точность)&lt;=L25),)),L25)</f>
        <v>10195</v>
      </c>
      <c r="AS25" s="110">
        <f t="array" ref="AS25">IFERROR(INDEX(TO_name_11,MATCH(,((Шаблон_11-Точность)&gt;=M25)+((Шаблон_11+Точность)&lt;=M25),)),M25)</f>
        <v>10082</v>
      </c>
      <c r="AT25" s="111" t="s">
        <v>290</v>
      </c>
      <c r="AU25" s="108">
        <f t="array" ref="AU25">IFERROR(INDEX(TO_name_5,MATCH(,((Шаблон_5-Точность)&gt;=O25)+((Шаблон_5+Точность)&lt;=O25),)),O25)</f>
        <v>40987</v>
      </c>
      <c r="AV25" s="109">
        <f t="array" ref="AV25">IFERROR(INDEX(TO_name_6,MATCH(,((Шаблон_6-Точность)&gt;=P25)+((Шаблон_6+Точность)&lt;=P25),)),P25)</f>
        <v>20099</v>
      </c>
      <c r="AW25" s="109">
        <f t="array" ref="AW25">IFERROR(INDEX(TO_name_7,MATCH(,((Шаблон_7-Точность)&gt;=Q25)+((Шаблон_7+Точность)&lt;=Q25),)),Q25)</f>
        <v>15600</v>
      </c>
      <c r="AX25" s="109">
        <f t="array" ref="AX25">IFERROR(INDEX(TO_name_8,MATCH(,((Шаблон_8-Точность)&gt;=R25)+((Шаблон_8+Точность)&lt;=R25),)),R25)</f>
        <v>58529</v>
      </c>
      <c r="AY25" s="109">
        <f t="array" ref="AY25">IFERROR(INDEX(TO_name_12,MATCH(,((Шаблон_12-Точность)&gt;=S25)+((Шаблон_12+Точность)&lt;=S25),)),S25)</f>
        <v>30309</v>
      </c>
      <c r="AZ25" s="109">
        <f t="array" ref="AZ25">IFERROR(INDEX(TO_name_13,MATCH(,((Шаблон_13-Точность)&gt;=T25)+((Шаблон_13+Точность)&lt;=T25),)),T25)</f>
        <v>26266</v>
      </c>
      <c r="BA25" s="110">
        <f t="array" ref="BA25">IFERROR(INDEX(TO_name_14,MATCH(,((Шаблон_14-Точность)&gt;=U25)+((Шаблон_14+Точность)&lt;=U25),)),U25)</f>
        <v>9217</v>
      </c>
      <c r="BB25" s="3"/>
      <c r="BC25" s="3" t="str">
        <f t="shared" si="22"/>
        <v>Р/60219/16497</v>
      </c>
      <c r="BD25" s="3" t="str">
        <f t="shared" si="23"/>
        <v>ГТД/64937/50015</v>
      </c>
      <c r="BE25" s="3" t="str">
        <f t="shared" si="24"/>
        <v>Р/59229/34127</v>
      </c>
      <c r="BF25" s="3" t="str">
        <f t="shared" si="25"/>
        <v>М/67521/39221</v>
      </c>
      <c r="BG25" s="3" t="str">
        <f t="shared" si="26"/>
        <v>М/9694/9694</v>
      </c>
      <c r="BH25" s="3" t="str">
        <f t="shared" si="27"/>
        <v>М/10195/10195</v>
      </c>
      <c r="BI25" s="3" t="str">
        <f t="shared" si="28"/>
        <v>М/10082/10082</v>
      </c>
      <c r="BJ25" s="158" t="s">
        <v>290</v>
      </c>
      <c r="BK25" s="3" t="str">
        <f t="shared" si="29"/>
        <v>М/39266/40987</v>
      </c>
      <c r="BL25" s="3" t="str">
        <f t="shared" si="30"/>
        <v>М/45081/20099</v>
      </c>
      <c r="BM25" s="3" t="str">
        <f t="shared" si="31"/>
        <v>М/36115/15600</v>
      </c>
      <c r="BN25" s="3" t="str">
        <f t="shared" si="32"/>
        <v>Р/33980/58529</v>
      </c>
      <c r="BO25" s="3" t="str">
        <f t="shared" si="33"/>
        <v>Р/5309/30309</v>
      </c>
      <c r="BP25" s="3" t="str">
        <f t="shared" si="34"/>
        <v>Р/5751/26266</v>
      </c>
      <c r="BQ25" s="3" t="str">
        <f t="shared" si="35"/>
        <v>М/9217/9217</v>
      </c>
      <c r="BR25" s="86"/>
      <c r="BS25" s="86"/>
      <c r="BT25" s="86"/>
    </row>
    <row r="26" spans="1:72" ht="16.5" customHeight="1" x14ac:dyDescent="0.25">
      <c r="A26" s="90">
        <v>44942</v>
      </c>
      <c r="B26" s="3">
        <v>5</v>
      </c>
      <c r="C26" s="3">
        <v>4</v>
      </c>
      <c r="D26" s="105" t="str">
        <f t="shared" si="19"/>
        <v/>
      </c>
      <c r="E26" s="105" t="str">
        <f t="shared" si="20"/>
        <v/>
      </c>
      <c r="F26" s="99" t="s">
        <v>290</v>
      </c>
      <c r="G26" s="100">
        <f t="shared" si="36"/>
        <v>16521</v>
      </c>
      <c r="H26" s="100">
        <f t="shared" si="37"/>
        <v>50015</v>
      </c>
      <c r="I26" s="100">
        <f t="shared" si="38"/>
        <v>34127</v>
      </c>
      <c r="J26" s="100">
        <f t="shared" si="39"/>
        <v>39245</v>
      </c>
      <c r="K26" s="100">
        <f t="shared" si="40"/>
        <v>9718</v>
      </c>
      <c r="L26" s="100">
        <f t="shared" si="41"/>
        <v>10219</v>
      </c>
      <c r="M26" s="100">
        <f t="shared" si="42"/>
        <v>10106</v>
      </c>
      <c r="N26" s="100" t="str">
        <f t="shared" si="43"/>
        <v>|</v>
      </c>
      <c r="O26" s="100">
        <f t="shared" si="44"/>
        <v>41011</v>
      </c>
      <c r="P26" s="100">
        <f t="shared" si="45"/>
        <v>20123</v>
      </c>
      <c r="Q26" s="100">
        <f>IF(AG26="М",24+Q25,IF(AG26="П",M68+Q25,IF(AG26="О",16+Q25,Q25)))</f>
        <v>15624</v>
      </c>
      <c r="R26" s="100">
        <f t="shared" si="47"/>
        <v>58529</v>
      </c>
      <c r="S26" s="100">
        <f t="shared" si="48"/>
        <v>30309</v>
      </c>
      <c r="T26" s="100">
        <f t="shared" si="49"/>
        <v>26266</v>
      </c>
      <c r="U26" s="100">
        <f t="shared" si="50"/>
        <v>9241</v>
      </c>
      <c r="V26" s="89" t="s">
        <v>290</v>
      </c>
      <c r="W26" s="243" t="s">
        <v>37</v>
      </c>
      <c r="X26" s="243" t="s">
        <v>41</v>
      </c>
      <c r="Y26" s="243" t="s">
        <v>38</v>
      </c>
      <c r="Z26" s="243" t="s">
        <v>37</v>
      </c>
      <c r="AA26" s="243" t="s">
        <v>37</v>
      </c>
      <c r="AB26" s="243" t="s">
        <v>37</v>
      </c>
      <c r="AC26" s="243" t="s">
        <v>37</v>
      </c>
      <c r="AD26" s="96" t="s">
        <v>38</v>
      </c>
      <c r="AE26" s="243" t="s">
        <v>37</v>
      </c>
      <c r="AF26" s="243" t="s">
        <v>37</v>
      </c>
      <c r="AG26" s="243" t="s">
        <v>37</v>
      </c>
      <c r="AH26" s="243" t="s">
        <v>38</v>
      </c>
      <c r="AI26" s="243" t="s">
        <v>38</v>
      </c>
      <c r="AJ26" s="243" t="s">
        <v>38</v>
      </c>
      <c r="AK26" s="243" t="s">
        <v>37</v>
      </c>
      <c r="AL26" s="94" t="s">
        <v>290</v>
      </c>
      <c r="AM26" s="108">
        <f t="array" ref="AM26">IFERROR(INDEX(TO_name_1,MATCH(,((Шаблон_1-Точность)&gt;=G26)+((Шаблон_1+Точность)&lt;=G26),)),G26)</f>
        <v>16521</v>
      </c>
      <c r="AN26" s="109">
        <f t="array" ref="AN26">IFERROR(INDEX(TO_name_2,MATCH(,((Шаблон_2-Точность)&gt;=H26)+((Шаблон_2+Точность)&lt;=H26),)),H26)</f>
        <v>50015</v>
      </c>
      <c r="AO26" s="109">
        <f t="array" ref="AO26">IFERROR(INDEX(TO_name_3,MATCH(,((Шаблон_3-Точность)&gt;=I26)+((Шаблон_3+Точность)&lt;=I26),)),I26)</f>
        <v>34127</v>
      </c>
      <c r="AP26" s="109">
        <f t="array" ref="AP26">IFERROR(INDEX(TO_name_4,MATCH(,((Шаблон_4-Точность)&gt;=J26)+((Шаблон_4+Точность)&lt;=J26),)),J26)</f>
        <v>39245</v>
      </c>
      <c r="AQ26" s="109">
        <f t="array" ref="AQ26">IFERROR(INDEX(TO_name_9,MATCH(,((Шаблон_9-Точность)&gt;=K26)+((Шаблон_9+Точность)&lt;=K26),)),K26)</f>
        <v>9718</v>
      </c>
      <c r="AR26" s="109">
        <f t="array" ref="AR26">IFERROR(INDEX(TO_name_10,MATCH(,((Шаблон_10-Точность)&gt;=L26)+((Шаблон_10+Точность)&lt;=L26),)),L26)</f>
        <v>10219</v>
      </c>
      <c r="AS26" s="110">
        <f t="array" ref="AS26">IFERROR(INDEX(TO_name_11,MATCH(,((Шаблон_11-Точность)&gt;=M26)+((Шаблон_11+Точность)&lt;=M26),)),M26)</f>
        <v>10106</v>
      </c>
      <c r="AT26" s="111" t="s">
        <v>290</v>
      </c>
      <c r="AU26" s="108">
        <f t="array" ref="AU26">IFERROR(INDEX(TO_name_5,MATCH(,((Шаблон_5-Точность)&gt;=O26)+((Шаблон_5+Точность)&lt;=O26),)),O26)</f>
        <v>41011</v>
      </c>
      <c r="AV26" s="109">
        <f t="array" ref="AV26">IFERROR(INDEX(TO_name_6,MATCH(,((Шаблон_6-Точность)&gt;=P26)+((Шаблон_6+Точность)&lt;=P26),)),P26)</f>
        <v>20123</v>
      </c>
      <c r="AW26" s="109">
        <f t="array" ref="AW26">IFERROR(INDEX(TO_name_7,MATCH(,((Шаблон_7-Точность)&gt;=Q26)+((Шаблон_7+Точность)&lt;=Q26),)),Q26)</f>
        <v>15624</v>
      </c>
      <c r="AX26" s="109">
        <f t="array" ref="AX26">IFERROR(INDEX(TO_name_8,MATCH(,((Шаблон_8-Точность)&gt;=R26)+((Шаблон_8+Точность)&lt;=R26),)),R26)</f>
        <v>58529</v>
      </c>
      <c r="AY26" s="109">
        <f t="array" ref="AY26">IFERROR(INDEX(TO_name_12,MATCH(,((Шаблон_12-Точность)&gt;=S26)+((Шаблон_12+Точность)&lt;=S26),)),S26)</f>
        <v>30309</v>
      </c>
      <c r="AZ26" s="109">
        <f t="array" ref="AZ26">IFERROR(INDEX(TO_name_13,MATCH(,((Шаблон_13-Точность)&gt;=T26)+((Шаблон_13+Точность)&lt;=T26),)),T26)</f>
        <v>26266</v>
      </c>
      <c r="BA26" s="110">
        <f t="array" ref="BA26">IFERROR(INDEX(TO_name_14,MATCH(,((Шаблон_14-Точность)&gt;=U26)+((Шаблон_14+Точность)&lt;=U26),)),U26)</f>
        <v>9241</v>
      </c>
      <c r="BB26" s="3"/>
      <c r="BC26" s="3" t="str">
        <f t="shared" si="22"/>
        <v>М/60243/16521</v>
      </c>
      <c r="BD26" s="3" t="str">
        <f t="shared" si="23"/>
        <v>ГТД/64937/50015</v>
      </c>
      <c r="BE26" s="3" t="str">
        <f t="shared" si="24"/>
        <v>Р/59229/34127</v>
      </c>
      <c r="BF26" s="3" t="str">
        <f t="shared" si="25"/>
        <v>М/67545/39245</v>
      </c>
      <c r="BG26" s="3" t="str">
        <f t="shared" si="26"/>
        <v>М/9718/9718</v>
      </c>
      <c r="BH26" s="3" t="str">
        <f t="shared" si="27"/>
        <v>М/10219/10219</v>
      </c>
      <c r="BI26" s="3" t="str">
        <f t="shared" si="28"/>
        <v>М/10106/10106</v>
      </c>
      <c r="BJ26" s="158" t="s">
        <v>290</v>
      </c>
      <c r="BK26" s="3" t="str">
        <f t="shared" si="29"/>
        <v>М/39290/41011</v>
      </c>
      <c r="BL26" s="3" t="str">
        <f t="shared" si="30"/>
        <v>М/45105/20123</v>
      </c>
      <c r="BM26" s="3" t="str">
        <f t="shared" si="31"/>
        <v>М/36139/15624</v>
      </c>
      <c r="BN26" s="3" t="str">
        <f t="shared" si="32"/>
        <v>Р/33980/58529</v>
      </c>
      <c r="BO26" s="3" t="str">
        <f t="shared" si="33"/>
        <v>Р/5309/30309</v>
      </c>
      <c r="BP26" s="3" t="str">
        <f t="shared" si="34"/>
        <v>Р/5751/26266</v>
      </c>
      <c r="BQ26" s="3" t="str">
        <f t="shared" si="35"/>
        <v>М/9241/9241</v>
      </c>
      <c r="BR26" s="86"/>
      <c r="BS26" s="86"/>
      <c r="BT26" s="86"/>
    </row>
    <row r="27" spans="1:72" ht="16.5" customHeight="1" x14ac:dyDescent="0.25">
      <c r="A27" s="193">
        <v>44943</v>
      </c>
      <c r="B27" s="3">
        <v>5</v>
      </c>
      <c r="C27" s="3">
        <v>4</v>
      </c>
      <c r="D27" s="105" t="str">
        <f t="shared" si="19"/>
        <v/>
      </c>
      <c r="E27" s="105" t="str">
        <f t="shared" si="20"/>
        <v/>
      </c>
      <c r="F27" s="99" t="s">
        <v>290</v>
      </c>
      <c r="G27" s="100">
        <f t="shared" si="36"/>
        <v>16545</v>
      </c>
      <c r="H27" s="100">
        <f t="shared" si="37"/>
        <v>50015</v>
      </c>
      <c r="I27" s="100">
        <f t="shared" si="38"/>
        <v>34127</v>
      </c>
      <c r="J27" s="100">
        <f t="shared" si="39"/>
        <v>39269</v>
      </c>
      <c r="K27" s="100">
        <f t="shared" si="40"/>
        <v>9742</v>
      </c>
      <c r="L27" s="100">
        <f t="shared" si="41"/>
        <v>10243</v>
      </c>
      <c r="M27" s="100">
        <f t="shared" si="42"/>
        <v>10130</v>
      </c>
      <c r="N27" s="100" t="str">
        <f t="shared" si="43"/>
        <v>|</v>
      </c>
      <c r="O27" s="100">
        <f t="shared" si="44"/>
        <v>41035</v>
      </c>
      <c r="P27" s="100">
        <f t="shared" si="45"/>
        <v>20147</v>
      </c>
      <c r="Q27" s="100">
        <f t="shared" si="46"/>
        <v>15648</v>
      </c>
      <c r="R27" s="100">
        <f t="shared" si="47"/>
        <v>58529</v>
      </c>
      <c r="S27" s="100">
        <f t="shared" si="48"/>
        <v>30309</v>
      </c>
      <c r="T27" s="100">
        <f t="shared" si="49"/>
        <v>26266</v>
      </c>
      <c r="U27" s="100">
        <f t="shared" si="50"/>
        <v>9265</v>
      </c>
      <c r="V27" s="89" t="s">
        <v>290</v>
      </c>
      <c r="W27" s="243" t="s">
        <v>37</v>
      </c>
      <c r="X27" s="243" t="s">
        <v>41</v>
      </c>
      <c r="Y27" s="243" t="s">
        <v>38</v>
      </c>
      <c r="Z27" s="243" t="s">
        <v>37</v>
      </c>
      <c r="AA27" s="243" t="s">
        <v>37</v>
      </c>
      <c r="AB27" s="243" t="s">
        <v>37</v>
      </c>
      <c r="AC27" s="243" t="s">
        <v>37</v>
      </c>
      <c r="AD27" s="96" t="s">
        <v>38</v>
      </c>
      <c r="AE27" s="243" t="s">
        <v>37</v>
      </c>
      <c r="AF27" s="243" t="s">
        <v>37</v>
      </c>
      <c r="AG27" s="243" t="s">
        <v>37</v>
      </c>
      <c r="AH27" s="243" t="s">
        <v>38</v>
      </c>
      <c r="AI27" s="243" t="s">
        <v>38</v>
      </c>
      <c r="AJ27" s="243" t="s">
        <v>38</v>
      </c>
      <c r="AK27" s="243" t="s">
        <v>37</v>
      </c>
      <c r="AL27" s="94" t="s">
        <v>290</v>
      </c>
      <c r="AM27" s="108">
        <f t="array" ref="AM27">IFERROR(INDEX(TO_name_1,MATCH(,((Шаблон_1-Точность)&gt;=G27)+((Шаблон_1+Точность)&lt;=G27),)),G27)</f>
        <v>16545</v>
      </c>
      <c r="AN27" s="109">
        <f t="array" ref="AN27">IFERROR(INDEX(TO_name_2,MATCH(,((Шаблон_2-Точность)&gt;=H27)+((Шаблон_2+Точность)&lt;=H27),)),H27)</f>
        <v>50015</v>
      </c>
      <c r="AO27" s="109">
        <f t="array" ref="AO27">IFERROR(INDEX(TO_name_3,MATCH(,((Шаблон_3-Точность)&gt;=I27)+((Шаблон_3+Точность)&lt;=I27),)),I27)</f>
        <v>34127</v>
      </c>
      <c r="AP27" s="109">
        <f t="array" ref="AP27">IFERROR(INDEX(TO_name_4,MATCH(,((Шаблон_4-Точность)&gt;=J27)+((Шаблон_4+Точность)&lt;=J27),)),J27)</f>
        <v>39269</v>
      </c>
      <c r="AQ27" s="109">
        <f t="array" ref="AQ27">IFERROR(INDEX(TO_name_9,MATCH(,((Шаблон_9-Точность)&gt;=K27)+((Шаблон_9+Точность)&lt;=K27),)),K27)</f>
        <v>9742</v>
      </c>
      <c r="AR27" s="109">
        <f t="array" ref="AR27">IFERROR(INDEX(TO_name_10,MATCH(,((Шаблон_10-Точность)&gt;=L27)+((Шаблон_10+Точность)&lt;=L27),)),L27)</f>
        <v>10243</v>
      </c>
      <c r="AS27" s="110">
        <f t="array" ref="AS27">IFERROR(INDEX(TO_name_11,MATCH(,((Шаблон_11-Точность)&gt;=M27)+((Шаблон_11+Точность)&lt;=M27),)),M27)</f>
        <v>10130</v>
      </c>
      <c r="AT27" s="111" t="s">
        <v>290</v>
      </c>
      <c r="AU27" s="108">
        <f t="array" ref="AU27">IFERROR(INDEX(TO_name_5,MATCH(,((Шаблон_5-Точность)&gt;=O27)+((Шаблон_5+Точность)&lt;=O27),)),O27)</f>
        <v>41035</v>
      </c>
      <c r="AV27" s="109">
        <f t="array" ref="AV27">IFERROR(INDEX(TO_name_6,MATCH(,((Шаблон_6-Точность)&gt;=P27)+((Шаблон_6+Точность)&lt;=P27),)),P27)</f>
        <v>20147</v>
      </c>
      <c r="AW27" s="109">
        <f t="array" ref="AW27">IFERROR(INDEX(TO_name_7,MATCH(,((Шаблон_7-Точность)&gt;=Q27)+((Шаблон_7+Точность)&lt;=Q27),)),Q27)</f>
        <v>15648</v>
      </c>
      <c r="AX27" s="109">
        <f t="array" ref="AX27">IFERROR(INDEX(TO_name_8,MATCH(,((Шаблон_8-Точность)&gt;=R27)+((Шаблон_8+Точность)&lt;=R27),)),R27)</f>
        <v>58529</v>
      </c>
      <c r="AY27" s="109">
        <f t="array" ref="AY27">IFERROR(INDEX(TO_name_12,MATCH(,((Шаблон_12-Точность)&gt;=S27)+((Шаблон_12+Точность)&lt;=S27),)),S27)</f>
        <v>30309</v>
      </c>
      <c r="AZ27" s="109">
        <f t="array" ref="AZ27">IFERROR(INDEX(TO_name_13,MATCH(,((Шаблон_13-Точность)&gt;=T27)+((Шаблон_13+Точность)&lt;=T27),)),T27)</f>
        <v>26266</v>
      </c>
      <c r="BA27" s="110">
        <f t="array" ref="BA27">IFERROR(INDEX(TO_name_14,MATCH(,((Шаблон_14-Точность)&gt;=U27)+((Шаблон_14+Точность)&lt;=U27),)),U27)</f>
        <v>9265</v>
      </c>
      <c r="BB27" s="3"/>
      <c r="BC27" s="3" t="str">
        <f t="shared" si="22"/>
        <v>М/60267/16545</v>
      </c>
      <c r="BD27" s="3" t="str">
        <f t="shared" si="23"/>
        <v>ГТД/64937/50015</v>
      </c>
      <c r="BE27" s="3" t="str">
        <f t="shared" si="24"/>
        <v>Р/59229/34127</v>
      </c>
      <c r="BF27" s="3" t="str">
        <f t="shared" si="25"/>
        <v>М/67569/39269</v>
      </c>
      <c r="BG27" s="3" t="str">
        <f t="shared" si="26"/>
        <v>М/9742/9742</v>
      </c>
      <c r="BH27" s="3" t="str">
        <f t="shared" si="27"/>
        <v>М/10243/10243</v>
      </c>
      <c r="BI27" s="3" t="str">
        <f t="shared" si="28"/>
        <v>М/10130/10130</v>
      </c>
      <c r="BJ27" s="158" t="s">
        <v>290</v>
      </c>
      <c r="BK27" s="3" t="str">
        <f t="shared" si="29"/>
        <v>М/39314/41035</v>
      </c>
      <c r="BL27" s="3" t="str">
        <f t="shared" si="30"/>
        <v>М/45129/20147</v>
      </c>
      <c r="BM27" s="3" t="str">
        <f t="shared" si="31"/>
        <v>М/36163/15648</v>
      </c>
      <c r="BN27" s="3" t="str">
        <f t="shared" si="32"/>
        <v>Р/33980/58529</v>
      </c>
      <c r="BO27" s="3" t="str">
        <f t="shared" si="33"/>
        <v>Р/5309/30309</v>
      </c>
      <c r="BP27" s="3" t="str">
        <f t="shared" si="34"/>
        <v>Р/5751/26266</v>
      </c>
      <c r="BQ27" s="3" t="str">
        <f t="shared" si="35"/>
        <v>М/9265/9265</v>
      </c>
      <c r="BR27" s="86"/>
      <c r="BS27" s="86"/>
      <c r="BT27" s="86"/>
    </row>
    <row r="28" spans="1:72" ht="16.5" customHeight="1" x14ac:dyDescent="0.25">
      <c r="A28" s="90">
        <v>44944</v>
      </c>
      <c r="B28" s="3">
        <v>5</v>
      </c>
      <c r="C28" s="3">
        <v>4</v>
      </c>
      <c r="D28" s="105" t="str">
        <f t="shared" si="19"/>
        <v/>
      </c>
      <c r="E28" s="105" t="str">
        <f t="shared" si="20"/>
        <v/>
      </c>
      <c r="F28" s="99" t="s">
        <v>290</v>
      </c>
      <c r="G28" s="100">
        <f t="shared" si="36"/>
        <v>16569</v>
      </c>
      <c r="H28" s="100">
        <f t="shared" si="37"/>
        <v>50015</v>
      </c>
      <c r="I28" s="100">
        <f t="shared" si="38"/>
        <v>34127</v>
      </c>
      <c r="J28" s="100">
        <f t="shared" si="39"/>
        <v>39293</v>
      </c>
      <c r="K28" s="100">
        <f t="shared" si="40"/>
        <v>9766</v>
      </c>
      <c r="L28" s="100">
        <f t="shared" si="41"/>
        <v>10267</v>
      </c>
      <c r="M28" s="100">
        <f t="shared" si="42"/>
        <v>10154</v>
      </c>
      <c r="N28" s="100" t="str">
        <f t="shared" si="43"/>
        <v>|</v>
      </c>
      <c r="O28" s="100">
        <f t="shared" si="44"/>
        <v>41059</v>
      </c>
      <c r="P28" s="100">
        <f t="shared" si="45"/>
        <v>20171</v>
      </c>
      <c r="Q28" s="100">
        <f t="shared" si="46"/>
        <v>15672</v>
      </c>
      <c r="R28" s="100">
        <f t="shared" si="47"/>
        <v>58529</v>
      </c>
      <c r="S28" s="100">
        <f t="shared" si="48"/>
        <v>30309</v>
      </c>
      <c r="T28" s="100">
        <f t="shared" si="49"/>
        <v>26266</v>
      </c>
      <c r="U28" s="100">
        <f t="shared" si="50"/>
        <v>9289</v>
      </c>
      <c r="V28" s="89" t="s">
        <v>290</v>
      </c>
      <c r="W28" s="243" t="s">
        <v>37</v>
      </c>
      <c r="X28" s="243" t="s">
        <v>41</v>
      </c>
      <c r="Y28" s="243" t="s">
        <v>33</v>
      </c>
      <c r="Z28" s="243" t="s">
        <v>37</v>
      </c>
      <c r="AA28" s="243" t="s">
        <v>37</v>
      </c>
      <c r="AB28" s="243" t="s">
        <v>37</v>
      </c>
      <c r="AC28" s="243" t="s">
        <v>37</v>
      </c>
      <c r="AD28" s="96" t="s">
        <v>38</v>
      </c>
      <c r="AE28" s="243" t="s">
        <v>37</v>
      </c>
      <c r="AF28" s="243" t="s">
        <v>37</v>
      </c>
      <c r="AG28" s="243" t="s">
        <v>37</v>
      </c>
      <c r="AH28" s="243" t="s">
        <v>33</v>
      </c>
      <c r="AI28" s="243" t="s">
        <v>38</v>
      </c>
      <c r="AJ28" s="243" t="s">
        <v>38</v>
      </c>
      <c r="AK28" s="243" t="s">
        <v>37</v>
      </c>
      <c r="AL28" s="94" t="s">
        <v>290</v>
      </c>
      <c r="AM28" s="108">
        <f t="array" ref="AM28">IFERROR(INDEX(TO_name_1,MATCH(,((Шаблон_1-Точность)&gt;=G28)+((Шаблон_1+Точность)&lt;=G28),)),G28)</f>
        <v>16569</v>
      </c>
      <c r="AN28" s="109">
        <f t="array" ref="AN28">IFERROR(INDEX(TO_name_2,MATCH(,((Шаблон_2-Точность)&gt;=H28)+((Шаблон_2+Точность)&lt;=H28),)),H28)</f>
        <v>50015</v>
      </c>
      <c r="AO28" s="109">
        <f t="array" ref="AO28">IFERROR(INDEX(TO_name_3,MATCH(,((Шаблон_3-Точность)&gt;=I28)+((Шаблон_3+Точность)&lt;=I28),)),I28)</f>
        <v>34127</v>
      </c>
      <c r="AP28" s="109">
        <f t="array" ref="AP28">IFERROR(INDEX(TO_name_4,MATCH(,((Шаблон_4-Точность)&gt;=J28)+((Шаблон_4+Точность)&lt;=J28),)),J28)</f>
        <v>39293</v>
      </c>
      <c r="AQ28" s="109">
        <f t="array" ref="AQ28">IFERROR(INDEX(TO_name_9,MATCH(,((Шаблон_9-Точность)&gt;=K28)+((Шаблон_9+Точность)&lt;=K28),)),K28)</f>
        <v>9766</v>
      </c>
      <c r="AR28" s="109">
        <f t="array" ref="AR28">IFERROR(INDEX(TO_name_10,MATCH(,((Шаблон_10-Точность)&gt;=L28)+((Шаблон_10+Точность)&lt;=L28),)),L28)</f>
        <v>10267</v>
      </c>
      <c r="AS28" s="110">
        <f t="array" ref="AS28">IFERROR(INDEX(TO_name_11,MATCH(,((Шаблон_11-Точность)&gt;=M28)+((Шаблон_11+Точность)&lt;=M28),)),M28)</f>
        <v>10154</v>
      </c>
      <c r="AT28" s="111" t="s">
        <v>290</v>
      </c>
      <c r="AU28" s="108">
        <f t="array" ref="AU28">IFERROR(INDEX(TO_name_5,MATCH(,((Шаблон_5-Точность)&gt;=O28)+((Шаблон_5+Точность)&lt;=O28),)),O28)</f>
        <v>41059</v>
      </c>
      <c r="AV28" s="109">
        <f t="array" ref="AV28">IFERROR(INDEX(TO_name_6,MATCH(,((Шаблон_6-Точность)&gt;=P28)+((Шаблон_6+Точность)&lt;=P28),)),P28)</f>
        <v>20171</v>
      </c>
      <c r="AW28" s="109">
        <f t="array" ref="AW28">IFERROR(INDEX(TO_name_7,MATCH(,((Шаблон_7-Точность)&gt;=Q28)+((Шаблон_7+Точность)&lt;=Q28),)),Q28)</f>
        <v>15672</v>
      </c>
      <c r="AX28" s="109">
        <f t="array" ref="AX28">IFERROR(INDEX(TO_name_8,MATCH(,((Шаблон_8-Точность)&gt;=R28)+((Шаблон_8+Точность)&lt;=R28),)),R28)</f>
        <v>58529</v>
      </c>
      <c r="AY28" s="109">
        <f t="array" ref="AY28">IFERROR(INDEX(TO_name_12,MATCH(,((Шаблон_12-Точность)&gt;=S28)+((Шаблон_12+Точность)&lt;=S28),)),S28)</f>
        <v>30309</v>
      </c>
      <c r="AZ28" s="109">
        <f t="array" ref="AZ28">IFERROR(INDEX(TO_name_13,MATCH(,((Шаблон_13-Точность)&gt;=T28)+((Шаблон_13+Точность)&lt;=T28),)),T28)</f>
        <v>26266</v>
      </c>
      <c r="BA28" s="110">
        <f t="array" ref="BA28">IFERROR(INDEX(TO_name_14,MATCH(,((Шаблон_14-Точность)&gt;=U28)+((Шаблон_14+Точность)&lt;=U28),)),U28)</f>
        <v>9289</v>
      </c>
      <c r="BB28" s="3"/>
      <c r="BC28" s="3" t="str">
        <f t="shared" si="22"/>
        <v>М/60291/16569</v>
      </c>
      <c r="BD28" s="3" t="str">
        <f t="shared" si="23"/>
        <v>ГТД/64937/50015</v>
      </c>
      <c r="BE28" s="3" t="str">
        <f t="shared" si="24"/>
        <v>ПР/59229/34127</v>
      </c>
      <c r="BF28" s="3" t="str">
        <f t="shared" si="25"/>
        <v>М/67593/39293</v>
      </c>
      <c r="BG28" s="3" t="str">
        <f t="shared" si="26"/>
        <v>М/9766/9766</v>
      </c>
      <c r="BH28" s="3" t="str">
        <f t="shared" si="27"/>
        <v>М/10267/10267</v>
      </c>
      <c r="BI28" s="3" t="str">
        <f t="shared" si="28"/>
        <v>М/10154/10154</v>
      </c>
      <c r="BJ28" s="158" t="s">
        <v>290</v>
      </c>
      <c r="BK28" s="3" t="str">
        <f t="shared" si="29"/>
        <v>М/39338/41059</v>
      </c>
      <c r="BL28" s="3" t="str">
        <f t="shared" si="30"/>
        <v>М/45153/20171</v>
      </c>
      <c r="BM28" s="3" t="str">
        <f t="shared" si="31"/>
        <v>М/36187/15672</v>
      </c>
      <c r="BN28" s="3" t="str">
        <f t="shared" si="32"/>
        <v>ПР/33980/58529</v>
      </c>
      <c r="BO28" s="3" t="str">
        <f t="shared" si="33"/>
        <v>Р/5309/30309</v>
      </c>
      <c r="BP28" s="3" t="str">
        <f t="shared" si="34"/>
        <v>Р/5751/26266</v>
      </c>
      <c r="BQ28" s="3" t="str">
        <f t="shared" si="35"/>
        <v>М/9289/9289</v>
      </c>
      <c r="BR28" s="86"/>
      <c r="BS28" s="86"/>
      <c r="BT28" s="86"/>
    </row>
    <row r="29" spans="1:72" ht="16.5" customHeight="1" x14ac:dyDescent="0.25">
      <c r="A29" s="90">
        <v>44945</v>
      </c>
      <c r="B29" s="3">
        <v>5</v>
      </c>
      <c r="C29" s="3">
        <v>4</v>
      </c>
      <c r="D29" s="105" t="str">
        <f t="shared" si="19"/>
        <v/>
      </c>
      <c r="E29" s="105" t="str">
        <f t="shared" si="20"/>
        <v/>
      </c>
      <c r="F29" s="99" t="s">
        <v>290</v>
      </c>
      <c r="G29" s="100">
        <f t="shared" si="36"/>
        <v>16593</v>
      </c>
      <c r="H29" s="100">
        <f t="shared" si="37"/>
        <v>50015</v>
      </c>
      <c r="I29" s="100">
        <f t="shared" si="38"/>
        <v>34127</v>
      </c>
      <c r="J29" s="100">
        <f t="shared" si="39"/>
        <v>39317</v>
      </c>
      <c r="K29" s="100">
        <f t="shared" si="40"/>
        <v>9790</v>
      </c>
      <c r="L29" s="100">
        <f t="shared" si="41"/>
        <v>10291</v>
      </c>
      <c r="M29" s="100">
        <f t="shared" si="42"/>
        <v>10178</v>
      </c>
      <c r="N29" s="100" t="str">
        <f t="shared" si="43"/>
        <v>|</v>
      </c>
      <c r="O29" s="100">
        <f t="shared" si="44"/>
        <v>41083</v>
      </c>
      <c r="P29" s="100">
        <f t="shared" si="45"/>
        <v>20195</v>
      </c>
      <c r="Q29" s="100">
        <f t="shared" si="46"/>
        <v>15696</v>
      </c>
      <c r="R29" s="100">
        <f t="shared" si="47"/>
        <v>58529</v>
      </c>
      <c r="S29" s="100">
        <f t="shared" si="48"/>
        <v>30309</v>
      </c>
      <c r="T29" s="100">
        <f t="shared" si="49"/>
        <v>26266</v>
      </c>
      <c r="U29" s="100">
        <f t="shared" si="50"/>
        <v>9313</v>
      </c>
      <c r="V29" s="89" t="s">
        <v>290</v>
      </c>
      <c r="W29" s="243" t="s">
        <v>37</v>
      </c>
      <c r="X29" s="243" t="s">
        <v>41</v>
      </c>
      <c r="Y29" s="243" t="s">
        <v>38</v>
      </c>
      <c r="Z29" s="243" t="s">
        <v>37</v>
      </c>
      <c r="AA29" s="243" t="s">
        <v>37</v>
      </c>
      <c r="AB29" s="243" t="s">
        <v>37</v>
      </c>
      <c r="AC29" s="243" t="s">
        <v>37</v>
      </c>
      <c r="AD29" s="96" t="s">
        <v>38</v>
      </c>
      <c r="AE29" s="243" t="s">
        <v>37</v>
      </c>
      <c r="AF29" s="243" t="s">
        <v>37</v>
      </c>
      <c r="AG29" s="243" t="s">
        <v>37</v>
      </c>
      <c r="AH29" s="243" t="s">
        <v>38</v>
      </c>
      <c r="AI29" s="243" t="s">
        <v>38</v>
      </c>
      <c r="AJ29" s="243" t="s">
        <v>38</v>
      </c>
      <c r="AK29" s="243" t="s">
        <v>37</v>
      </c>
      <c r="AL29" s="94" t="s">
        <v>290</v>
      </c>
      <c r="AM29" s="108">
        <f t="array" ref="AM29">IFERROR(INDEX(TO_name_1,MATCH(,((Шаблон_1-Точность)&gt;=G29)+((Шаблон_1+Точность)&lt;=G29),)),G29)</f>
        <v>16593</v>
      </c>
      <c r="AN29" s="109">
        <f t="array" ref="AN29">IFERROR(INDEX(TO_name_2,MATCH(,((Шаблон_2-Точность)&gt;=H29)+((Шаблон_2+Точность)&lt;=H29),)),H29)</f>
        <v>50015</v>
      </c>
      <c r="AO29" s="109">
        <f t="array" ref="AO29">IFERROR(INDEX(TO_name_3,MATCH(,((Шаблон_3-Точность)&gt;=I29)+((Шаблон_3+Точность)&lt;=I29),)),I29)</f>
        <v>34127</v>
      </c>
      <c r="AP29" s="109">
        <f t="array" ref="AP29">IFERROR(INDEX(TO_name_4,MATCH(,((Шаблон_4-Точность)&gt;=J29)+((Шаблон_4+Точность)&lt;=J29),)),J29)</f>
        <v>39317</v>
      </c>
      <c r="AQ29" s="109">
        <f t="array" ref="AQ29">IFERROR(INDEX(TO_name_9,MATCH(,((Шаблон_9-Точность)&gt;=K29)+((Шаблон_9+Точность)&lt;=K29),)),K29)</f>
        <v>9790</v>
      </c>
      <c r="AR29" s="109">
        <f t="array" ref="AR29">IFERROR(INDEX(TO_name_10,MATCH(,((Шаблон_10-Точность)&gt;=L29)+((Шаблон_10+Точность)&lt;=L29),)),L29)</f>
        <v>10291</v>
      </c>
      <c r="AS29" s="110">
        <f t="array" ref="AS29">IFERROR(INDEX(TO_name_11,MATCH(,((Шаблон_11-Точность)&gt;=M29)+((Шаблон_11+Точность)&lt;=M29),)),M29)</f>
        <v>10178</v>
      </c>
      <c r="AT29" s="111" t="s">
        <v>290</v>
      </c>
      <c r="AU29" s="108">
        <f t="array" ref="AU29">IFERROR(INDEX(TO_name_5,MATCH(,((Шаблон_5-Точность)&gt;=O29)+((Шаблон_5+Точность)&lt;=O29),)),O29)</f>
        <v>41083</v>
      </c>
      <c r="AV29" s="109">
        <f t="array" ref="AV29">IFERROR(INDEX(TO_name_6,MATCH(,((Шаблон_6-Точность)&gt;=P29)+((Шаблон_6+Точность)&lt;=P29),)),P29)</f>
        <v>20195</v>
      </c>
      <c r="AW29" s="109">
        <f t="array" ref="AW29">IFERROR(INDEX(TO_name_7,MATCH(,((Шаблон_7-Точность)&gt;=Q29)+((Шаблон_7+Точность)&lt;=Q29),)),Q29)</f>
        <v>15696</v>
      </c>
      <c r="AX29" s="109">
        <f t="array" ref="AX29">IFERROR(INDEX(TO_name_8,MATCH(,((Шаблон_8-Точность)&gt;=R29)+((Шаблон_8+Точность)&lt;=R29),)),R29)</f>
        <v>58529</v>
      </c>
      <c r="AY29" s="109">
        <f t="array" ref="AY29">IFERROR(INDEX(TO_name_12,MATCH(,((Шаблон_12-Точность)&gt;=S29)+((Шаблон_12+Точность)&lt;=S29),)),S29)</f>
        <v>30309</v>
      </c>
      <c r="AZ29" s="109">
        <f t="array" ref="AZ29">IFERROR(INDEX(TO_name_13,MATCH(,((Шаблон_13-Точность)&gt;=T29)+((Шаблон_13+Точность)&lt;=T29),)),T29)</f>
        <v>26266</v>
      </c>
      <c r="BA29" s="110">
        <f t="array" ref="BA29">IFERROR(INDEX(TO_name_14,MATCH(,((Шаблон_14-Точность)&gt;=U29)+((Шаблон_14+Точность)&lt;=U29),)),U29)</f>
        <v>9313</v>
      </c>
      <c r="BB29" s="3"/>
      <c r="BC29" s="3" t="str">
        <f t="shared" si="22"/>
        <v>М/60315/16593</v>
      </c>
      <c r="BD29" s="3" t="str">
        <f t="shared" si="23"/>
        <v>ГТД/64937/50015</v>
      </c>
      <c r="BE29" s="3" t="str">
        <f t="shared" si="24"/>
        <v>Р/59229/34127</v>
      </c>
      <c r="BF29" s="3" t="str">
        <f t="shared" si="25"/>
        <v>М/67617/39317</v>
      </c>
      <c r="BG29" s="3" t="str">
        <f t="shared" si="26"/>
        <v>М/9790/9790</v>
      </c>
      <c r="BH29" s="3" t="str">
        <f t="shared" si="27"/>
        <v>М/10291/10291</v>
      </c>
      <c r="BI29" s="3" t="str">
        <f t="shared" si="28"/>
        <v>М/10178/10178</v>
      </c>
      <c r="BJ29" s="158" t="s">
        <v>290</v>
      </c>
      <c r="BK29" s="3" t="str">
        <f t="shared" si="29"/>
        <v>М/39362/41083</v>
      </c>
      <c r="BL29" s="3" t="str">
        <f t="shared" si="30"/>
        <v>М/45177/20195</v>
      </c>
      <c r="BM29" s="3" t="str">
        <f t="shared" si="31"/>
        <v>М/36211/15696</v>
      </c>
      <c r="BN29" s="3" t="str">
        <f t="shared" si="32"/>
        <v>Р/33980/58529</v>
      </c>
      <c r="BO29" s="3" t="str">
        <f t="shared" si="33"/>
        <v>Р/5309/30309</v>
      </c>
      <c r="BP29" s="3" t="str">
        <f t="shared" si="34"/>
        <v>Р/5751/26266</v>
      </c>
      <c r="BQ29" s="3" t="str">
        <f t="shared" si="35"/>
        <v>М/9313/9313</v>
      </c>
      <c r="BR29" s="86"/>
      <c r="BS29" s="86"/>
      <c r="BT29" s="86"/>
    </row>
    <row r="30" spans="1:72" ht="16.5" customHeight="1" x14ac:dyDescent="0.25">
      <c r="A30" s="193">
        <v>44946</v>
      </c>
      <c r="B30" s="3">
        <v>5</v>
      </c>
      <c r="C30" s="3">
        <v>4</v>
      </c>
      <c r="D30" s="105" t="str">
        <f t="shared" si="19"/>
        <v>ОШ</v>
      </c>
      <c r="E30" s="105" t="str">
        <f t="shared" si="20"/>
        <v/>
      </c>
      <c r="F30" s="99" t="s">
        <v>290</v>
      </c>
      <c r="G30" s="100">
        <f t="shared" si="36"/>
        <v>16617</v>
      </c>
      <c r="H30" s="100">
        <f t="shared" si="37"/>
        <v>50023</v>
      </c>
      <c r="I30" s="100">
        <f t="shared" si="38"/>
        <v>34127</v>
      </c>
      <c r="J30" s="100">
        <f t="shared" si="39"/>
        <v>39341</v>
      </c>
      <c r="K30" s="100">
        <f t="shared" si="40"/>
        <v>9790</v>
      </c>
      <c r="L30" s="100">
        <f t="shared" si="41"/>
        <v>10315</v>
      </c>
      <c r="M30" s="100">
        <f t="shared" si="42"/>
        <v>10202</v>
      </c>
      <c r="N30" s="100" t="str">
        <f t="shared" si="43"/>
        <v>|</v>
      </c>
      <c r="O30" s="100">
        <f t="shared" si="44"/>
        <v>41107</v>
      </c>
      <c r="P30" s="100">
        <f t="shared" si="45"/>
        <v>20219</v>
      </c>
      <c r="Q30" s="100">
        <f t="shared" si="46"/>
        <v>15720</v>
      </c>
      <c r="R30" s="100">
        <f t="shared" si="47"/>
        <v>58529</v>
      </c>
      <c r="S30" s="100">
        <f t="shared" si="48"/>
        <v>30309</v>
      </c>
      <c r="T30" s="100">
        <f t="shared" si="49"/>
        <v>26266</v>
      </c>
      <c r="U30" s="100">
        <f t="shared" si="50"/>
        <v>9337</v>
      </c>
      <c r="V30" s="89" t="s">
        <v>290</v>
      </c>
      <c r="W30" s="243" t="s">
        <v>37</v>
      </c>
      <c r="X30" s="243" t="s">
        <v>320</v>
      </c>
      <c r="Y30" s="243" t="s">
        <v>38</v>
      </c>
      <c r="Z30" s="243" t="s">
        <v>37</v>
      </c>
      <c r="AA30" s="243" t="s">
        <v>313</v>
      </c>
      <c r="AB30" s="243" t="s">
        <v>37</v>
      </c>
      <c r="AC30" s="243" t="s">
        <v>37</v>
      </c>
      <c r="AD30" s="96" t="s">
        <v>38</v>
      </c>
      <c r="AE30" s="243" t="s">
        <v>37</v>
      </c>
      <c r="AF30" s="243" t="s">
        <v>37</v>
      </c>
      <c r="AG30" s="243" t="s">
        <v>37</v>
      </c>
      <c r="AH30" s="243" t="s">
        <v>38</v>
      </c>
      <c r="AI30" s="243" t="s">
        <v>38</v>
      </c>
      <c r="AJ30" s="243" t="s">
        <v>38</v>
      </c>
      <c r="AK30" s="243" t="s">
        <v>37</v>
      </c>
      <c r="AL30" s="94" t="s">
        <v>290</v>
      </c>
      <c r="AM30" s="108">
        <f t="array" ref="AM30">IFERROR(INDEX(TO_name_1,MATCH(,((Шаблон_1-Точность)&gt;=G30)+((Шаблон_1+Точность)&lt;=G30),)),G30)</f>
        <v>16617</v>
      </c>
      <c r="AN30" s="109">
        <f t="array" ref="AN30">IFERROR(INDEX(TO_name_2,MATCH(,((Шаблон_2-Точность)&gt;=H30)+((Шаблон_2+Точность)&lt;=H30),)),H30)</f>
        <v>50023</v>
      </c>
      <c r="AO30" s="109">
        <f t="array" ref="AO30">IFERROR(INDEX(TO_name_3,MATCH(,((Шаблон_3-Точность)&gt;=I30)+((Шаблон_3+Точность)&lt;=I30),)),I30)</f>
        <v>34127</v>
      </c>
      <c r="AP30" s="109">
        <f t="array" ref="AP30">IFERROR(INDEX(TO_name_4,MATCH(,((Шаблон_4-Точность)&gt;=J30)+((Шаблон_4+Точность)&lt;=J30),)),J30)</f>
        <v>39341</v>
      </c>
      <c r="AQ30" s="109">
        <f t="array" ref="AQ30">IFERROR(INDEX(TO_name_9,MATCH(,((Шаблон_9-Точность)&gt;=K30)+((Шаблон_9+Точность)&lt;=K30),)),K30)</f>
        <v>9790</v>
      </c>
      <c r="AR30" s="109">
        <f t="array" ref="AR30">IFERROR(INDEX(TO_name_10,MATCH(,((Шаблон_10-Точность)&gt;=L30)+((Шаблон_10+Точность)&lt;=L30),)),L30)</f>
        <v>10315</v>
      </c>
      <c r="AS30" s="110">
        <f t="array" ref="AS30">IFERROR(INDEX(TO_name_11,MATCH(,((Шаблон_11-Точность)&gt;=M30)+((Шаблон_11+Точность)&lt;=M30),)),M30)</f>
        <v>10202</v>
      </c>
      <c r="AT30" s="111" t="s">
        <v>290</v>
      </c>
      <c r="AU30" s="108">
        <f t="array" ref="AU30">IFERROR(INDEX(TO_name_5,MATCH(,((Шаблон_5-Точность)&gt;=O30)+((Шаблон_5+Точность)&lt;=O30),)),O30)</f>
        <v>41107</v>
      </c>
      <c r="AV30" s="109">
        <f t="array" ref="AV30">IFERROR(INDEX(TO_name_6,MATCH(,((Шаблон_6-Точность)&gt;=P30)+((Шаблон_6+Точность)&lt;=P30),)),P30)</f>
        <v>20219</v>
      </c>
      <c r="AW30" s="109">
        <f t="array" ref="AW30">IFERROR(INDEX(TO_name_7,MATCH(,((Шаблон_7-Точность)&gt;=Q30)+((Шаблон_7+Точность)&lt;=Q30),)),Q30)</f>
        <v>15720</v>
      </c>
      <c r="AX30" s="109">
        <f t="array" ref="AX30">IFERROR(INDEX(TO_name_8,MATCH(,((Шаблон_8-Точность)&gt;=R30)+((Шаблон_8+Точность)&lt;=R30),)),R30)</f>
        <v>58529</v>
      </c>
      <c r="AY30" s="109">
        <f t="array" ref="AY30">IFERROR(INDEX(TO_name_12,MATCH(,((Шаблон_12-Точность)&gt;=S30)+((Шаблон_12+Точность)&lt;=S30),)),S30)</f>
        <v>30309</v>
      </c>
      <c r="AZ30" s="109">
        <f t="array" ref="AZ30">IFERROR(INDEX(TO_name_13,MATCH(,((Шаблон_13-Точность)&gt;=T30)+((Шаблон_13+Точность)&lt;=T30),)),T30)</f>
        <v>26266</v>
      </c>
      <c r="BA30" s="110">
        <f t="array" ref="BA30">IFERROR(INDEX(TO_name_14,MATCH(,((Шаблон_14-Точность)&gt;=U30)+((Шаблон_14+Точность)&lt;=U30),)),U30)</f>
        <v>9337</v>
      </c>
      <c r="BB30" s="3"/>
      <c r="BC30" s="3" t="str">
        <f t="shared" si="22"/>
        <v>М/60339/16617</v>
      </c>
      <c r="BD30" s="3" t="str">
        <f t="shared" si="23"/>
        <v>П/64945/50023</v>
      </c>
      <c r="BE30" s="3" t="str">
        <f t="shared" si="24"/>
        <v>Р/59229/34127</v>
      </c>
      <c r="BF30" s="3" t="str">
        <f t="shared" si="25"/>
        <v>М/67641/39341</v>
      </c>
      <c r="BG30" s="3" t="str">
        <f t="shared" si="26"/>
        <v>ВП/9790/9790</v>
      </c>
      <c r="BH30" s="3" t="str">
        <f t="shared" si="27"/>
        <v>М/10315/10315</v>
      </c>
      <c r="BI30" s="3" t="str">
        <f t="shared" si="28"/>
        <v>М/10202/10202</v>
      </c>
      <c r="BJ30" s="158" t="s">
        <v>290</v>
      </c>
      <c r="BK30" s="3" t="str">
        <f t="shared" si="29"/>
        <v>М/39386/41107</v>
      </c>
      <c r="BL30" s="3" t="str">
        <f t="shared" si="30"/>
        <v>М/45201/20219</v>
      </c>
      <c r="BM30" s="3" t="str">
        <f t="shared" si="31"/>
        <v>М/36235/15720</v>
      </c>
      <c r="BN30" s="3" t="str">
        <f t="shared" si="32"/>
        <v>Р/33980/58529</v>
      </c>
      <c r="BO30" s="3" t="str">
        <f t="shared" si="33"/>
        <v>Р/5309/30309</v>
      </c>
      <c r="BP30" s="3" t="str">
        <f t="shared" si="34"/>
        <v>Р/5751/26266</v>
      </c>
      <c r="BQ30" s="3" t="str">
        <f t="shared" si="35"/>
        <v>М/9337/9337</v>
      </c>
      <c r="BR30" s="86"/>
      <c r="BS30" s="86"/>
      <c r="BT30" s="86"/>
    </row>
    <row r="31" spans="1:72" ht="16.5" customHeight="1" x14ac:dyDescent="0.25">
      <c r="A31" s="90">
        <v>44947</v>
      </c>
      <c r="B31" s="3">
        <v>5</v>
      </c>
      <c r="C31" s="3">
        <v>4</v>
      </c>
      <c r="D31" s="105" t="str">
        <f t="shared" si="19"/>
        <v/>
      </c>
      <c r="E31" s="105" t="str">
        <f t="shared" si="20"/>
        <v/>
      </c>
      <c r="F31" s="99" t="s">
        <v>290</v>
      </c>
      <c r="G31" s="100">
        <f t="shared" si="36"/>
        <v>16641</v>
      </c>
      <c r="H31" s="100">
        <f t="shared" si="37"/>
        <v>50023</v>
      </c>
      <c r="I31" s="100">
        <f t="shared" si="38"/>
        <v>34127</v>
      </c>
      <c r="J31" s="100">
        <f t="shared" si="39"/>
        <v>39365</v>
      </c>
      <c r="K31" s="100">
        <f t="shared" si="40"/>
        <v>9814</v>
      </c>
      <c r="L31" s="100">
        <f t="shared" si="41"/>
        <v>10339</v>
      </c>
      <c r="M31" s="100">
        <f t="shared" si="42"/>
        <v>10226</v>
      </c>
      <c r="N31" s="100" t="str">
        <f t="shared" si="43"/>
        <v>|</v>
      </c>
      <c r="O31" s="100">
        <f t="shared" si="44"/>
        <v>41131</v>
      </c>
      <c r="P31" s="100">
        <f t="shared" si="45"/>
        <v>20243</v>
      </c>
      <c r="Q31" s="100">
        <f t="shared" si="46"/>
        <v>15744</v>
      </c>
      <c r="R31" s="100">
        <f t="shared" si="47"/>
        <v>58529</v>
      </c>
      <c r="S31" s="100">
        <f t="shared" si="48"/>
        <v>30309</v>
      </c>
      <c r="T31" s="100">
        <f t="shared" si="49"/>
        <v>26266</v>
      </c>
      <c r="U31" s="100">
        <f t="shared" si="50"/>
        <v>9361</v>
      </c>
      <c r="V31" s="89" t="s">
        <v>290</v>
      </c>
      <c r="W31" s="243" t="s">
        <v>37</v>
      </c>
      <c r="X31" s="243" t="s">
        <v>41</v>
      </c>
      <c r="Y31" s="243" t="s">
        <v>271</v>
      </c>
      <c r="Z31" s="243" t="s">
        <v>37</v>
      </c>
      <c r="AA31" s="243" t="s">
        <v>37</v>
      </c>
      <c r="AB31" s="243" t="s">
        <v>37</v>
      </c>
      <c r="AC31" s="243" t="s">
        <v>37</v>
      </c>
      <c r="AD31" s="96" t="s">
        <v>38</v>
      </c>
      <c r="AE31" s="243" t="s">
        <v>37</v>
      </c>
      <c r="AF31" s="243" t="s">
        <v>37</v>
      </c>
      <c r="AG31" s="243" t="s">
        <v>37</v>
      </c>
      <c r="AH31" s="243" t="s">
        <v>38</v>
      </c>
      <c r="AI31" s="243" t="s">
        <v>38</v>
      </c>
      <c r="AJ31" s="243" t="s">
        <v>38</v>
      </c>
      <c r="AK31" s="243" t="s">
        <v>37</v>
      </c>
      <c r="AL31" s="94" t="s">
        <v>290</v>
      </c>
      <c r="AM31" s="108">
        <f t="array" ref="AM31">IFERROR(INDEX(TO_name_1,MATCH(,((Шаблон_1-Точность)&gt;=G31)+((Шаблон_1+Точность)&lt;=G31),)),G31)</f>
        <v>16641</v>
      </c>
      <c r="AN31" s="109">
        <f t="array" ref="AN31">IFERROR(INDEX(TO_name_2,MATCH(,((Шаблон_2-Точность)&gt;=H31)+((Шаблон_2+Точность)&lt;=H31),)),H31)</f>
        <v>50023</v>
      </c>
      <c r="AO31" s="109">
        <f t="array" ref="AO31">IFERROR(INDEX(TO_name_3,MATCH(,((Шаблон_3-Точность)&gt;=I31)+((Шаблон_3+Точность)&lt;=I31),)),I31)</f>
        <v>34127</v>
      </c>
      <c r="AP31" s="109">
        <f t="array" ref="AP31">IFERROR(INDEX(TO_name_4,MATCH(,((Шаблон_4-Точность)&gt;=J31)+((Шаблон_4+Точность)&lt;=J31),)),J31)</f>
        <v>39365</v>
      </c>
      <c r="AQ31" s="109">
        <f t="array" ref="AQ31">IFERROR(INDEX(TO_name_9,MATCH(,((Шаблон_9-Точность)&gt;=K31)+((Шаблон_9+Точность)&lt;=K31),)),K31)</f>
        <v>9814</v>
      </c>
      <c r="AR31" s="109">
        <f t="array" ref="AR31">IFERROR(INDEX(TO_name_10,MATCH(,((Шаблон_10-Точность)&gt;=L31)+((Шаблон_10+Точность)&lt;=L31),)),L31)</f>
        <v>10339</v>
      </c>
      <c r="AS31" s="110">
        <f t="array" ref="AS31">IFERROR(INDEX(TO_name_11,MATCH(,((Шаблон_11-Точность)&gt;=M31)+((Шаблон_11+Точность)&lt;=M31),)),M31)</f>
        <v>10226</v>
      </c>
      <c r="AT31" s="111" t="s">
        <v>290</v>
      </c>
      <c r="AU31" s="108">
        <f t="array" ref="AU31">IFERROR(INDEX(TO_name_5,MATCH(,((Шаблон_5-Точность)&gt;=O31)+((Шаблон_5+Точность)&lt;=O31),)),O31)</f>
        <v>41131</v>
      </c>
      <c r="AV31" s="109">
        <f t="array" ref="AV31">IFERROR(INDEX(TO_name_6,MATCH(,((Шаблон_6-Точность)&gt;=P31)+((Шаблон_6+Точность)&lt;=P31),)),P31)</f>
        <v>20243</v>
      </c>
      <c r="AW31" s="109">
        <f t="array" ref="AW31">IFERROR(INDEX(TO_name_7,MATCH(,((Шаблон_7-Точность)&gt;=Q31)+((Шаблон_7+Точность)&lt;=Q31),)),Q31)</f>
        <v>15744</v>
      </c>
      <c r="AX31" s="109">
        <f t="array" ref="AX31">IFERROR(INDEX(TO_name_8,MATCH(,((Шаблон_8-Точность)&gt;=R31)+((Шаблон_8+Точность)&lt;=R31),)),R31)</f>
        <v>58529</v>
      </c>
      <c r="AY31" s="109">
        <f t="array" ref="AY31">IFERROR(INDEX(TO_name_12,MATCH(,((Шаблон_12-Точность)&gt;=S31)+((Шаблон_12+Точность)&lt;=S31),)),S31)</f>
        <v>30309</v>
      </c>
      <c r="AZ31" s="109">
        <f t="array" ref="AZ31">IFERROR(INDEX(TO_name_13,MATCH(,((Шаблон_13-Точность)&gt;=T31)+((Шаблон_13+Точность)&lt;=T31),)),T31)</f>
        <v>26266</v>
      </c>
      <c r="BA31" s="110">
        <f t="array" ref="BA31">IFERROR(INDEX(TO_name_14,MATCH(,((Шаблон_14-Точность)&gt;=U31)+((Шаблон_14+Точность)&lt;=U31),)),U31)</f>
        <v>9361</v>
      </c>
      <c r="BB31" s="3"/>
      <c r="BC31" s="3" t="str">
        <f t="shared" si="22"/>
        <v>М/60363/16641</v>
      </c>
      <c r="BD31" s="3" t="str">
        <f t="shared" si="23"/>
        <v>ГТД/64945/50023</v>
      </c>
      <c r="BE31" s="3" t="str">
        <f t="shared" si="24"/>
        <v>ТО2/59229/34127</v>
      </c>
      <c r="BF31" s="3" t="str">
        <f t="shared" si="25"/>
        <v>М/67665/39365</v>
      </c>
      <c r="BG31" s="3" t="str">
        <f t="shared" si="26"/>
        <v>М/9814/9814</v>
      </c>
      <c r="BH31" s="3" t="str">
        <f t="shared" si="27"/>
        <v>М/10339/10339</v>
      </c>
      <c r="BI31" s="3" t="str">
        <f t="shared" si="28"/>
        <v>М/10226/10226</v>
      </c>
      <c r="BJ31" s="158" t="s">
        <v>290</v>
      </c>
      <c r="BK31" s="3" t="str">
        <f t="shared" si="29"/>
        <v>М/39410/41131</v>
      </c>
      <c r="BL31" s="3" t="str">
        <f t="shared" si="30"/>
        <v>М/45225/20243</v>
      </c>
      <c r="BM31" s="3" t="str">
        <f t="shared" si="31"/>
        <v>М/36259/15744</v>
      </c>
      <c r="BN31" s="3" t="str">
        <f t="shared" si="32"/>
        <v>Р/33980/58529</v>
      </c>
      <c r="BO31" s="3" t="str">
        <f t="shared" si="33"/>
        <v>Р/5309/30309</v>
      </c>
      <c r="BP31" s="3" t="str">
        <f t="shared" si="34"/>
        <v>Р/5751/26266</v>
      </c>
      <c r="BQ31" s="3" t="str">
        <f t="shared" si="35"/>
        <v>М/9361/9361</v>
      </c>
      <c r="BR31" s="86"/>
      <c r="BS31" s="86"/>
      <c r="BT31" s="86"/>
    </row>
    <row r="32" spans="1:72" ht="16.5" customHeight="1" x14ac:dyDescent="0.25">
      <c r="A32" s="90">
        <v>44948</v>
      </c>
      <c r="B32" s="3">
        <v>5</v>
      </c>
      <c r="C32" s="3">
        <v>4</v>
      </c>
      <c r="D32" s="105" t="str">
        <f t="shared" si="19"/>
        <v>ОШ</v>
      </c>
      <c r="E32" s="105" t="str">
        <f t="shared" si="20"/>
        <v/>
      </c>
      <c r="F32" s="99" t="s">
        <v>290</v>
      </c>
      <c r="G32" s="100">
        <f t="shared" si="36"/>
        <v>16665</v>
      </c>
      <c r="H32" s="100">
        <f t="shared" si="37"/>
        <v>50031</v>
      </c>
      <c r="I32" s="100">
        <f t="shared" si="38"/>
        <v>34127</v>
      </c>
      <c r="J32" s="100">
        <f t="shared" si="39"/>
        <v>39389</v>
      </c>
      <c r="K32" s="100">
        <f t="shared" si="40"/>
        <v>9814</v>
      </c>
      <c r="L32" s="100">
        <f t="shared" si="41"/>
        <v>10363</v>
      </c>
      <c r="M32" s="100">
        <f t="shared" si="42"/>
        <v>10250</v>
      </c>
      <c r="N32" s="100" t="str">
        <f t="shared" si="43"/>
        <v>|</v>
      </c>
      <c r="O32" s="100">
        <f t="shared" si="44"/>
        <v>41155</v>
      </c>
      <c r="P32" s="100">
        <f t="shared" si="45"/>
        <v>20267</v>
      </c>
      <c r="Q32" s="100">
        <f t="shared" si="46"/>
        <v>15768</v>
      </c>
      <c r="R32" s="100">
        <f t="shared" si="47"/>
        <v>58529</v>
      </c>
      <c r="S32" s="100">
        <f t="shared" si="48"/>
        <v>30309</v>
      </c>
      <c r="T32" s="100">
        <f t="shared" si="49"/>
        <v>26266</v>
      </c>
      <c r="U32" s="100">
        <f t="shared" si="50"/>
        <v>9385</v>
      </c>
      <c r="V32" s="89" t="s">
        <v>290</v>
      </c>
      <c r="W32" s="243" t="s">
        <v>37</v>
      </c>
      <c r="X32" s="243" t="s">
        <v>320</v>
      </c>
      <c r="Y32" s="243" t="s">
        <v>271</v>
      </c>
      <c r="Z32" s="243" t="s">
        <v>37</v>
      </c>
      <c r="AA32" s="243" t="s">
        <v>313</v>
      </c>
      <c r="AB32" s="243" t="s">
        <v>37</v>
      </c>
      <c r="AC32" s="243" t="s">
        <v>37</v>
      </c>
      <c r="AD32" s="96" t="s">
        <v>38</v>
      </c>
      <c r="AE32" s="243" t="s">
        <v>37</v>
      </c>
      <c r="AF32" s="243" t="s">
        <v>37</v>
      </c>
      <c r="AG32" s="243" t="s">
        <v>37</v>
      </c>
      <c r="AH32" s="243" t="s">
        <v>38</v>
      </c>
      <c r="AI32" s="243" t="s">
        <v>38</v>
      </c>
      <c r="AJ32" s="243" t="s">
        <v>38</v>
      </c>
      <c r="AK32" s="243" t="s">
        <v>37</v>
      </c>
      <c r="AL32" s="94" t="s">
        <v>290</v>
      </c>
      <c r="AM32" s="108">
        <f t="array" ref="AM32">IFERROR(INDEX(TO_name_1,MATCH(,((Шаблон_1-Точность)&gt;=G32)+((Шаблон_1+Точность)&lt;=G32),)),G32)</f>
        <v>16665</v>
      </c>
      <c r="AN32" s="109">
        <f t="array" ref="AN32">IFERROR(INDEX(TO_name_2,MATCH(,((Шаблон_2-Точность)&gt;=H32)+((Шаблон_2+Точность)&lt;=H32),)),H32)</f>
        <v>50031</v>
      </c>
      <c r="AO32" s="109">
        <f t="array" ref="AO32">IFERROR(INDEX(TO_name_3,MATCH(,((Шаблон_3-Точность)&gt;=I32)+((Шаблон_3+Точность)&lt;=I32),)),I32)</f>
        <v>34127</v>
      </c>
      <c r="AP32" s="109">
        <f t="array" ref="AP32">IFERROR(INDEX(TO_name_4,MATCH(,((Шаблон_4-Точность)&gt;=J32)+((Шаблон_4+Точность)&lt;=J32),)),J32)</f>
        <v>39389</v>
      </c>
      <c r="AQ32" s="109">
        <f t="array" ref="AQ32">IFERROR(INDEX(TO_name_9,MATCH(,((Шаблон_9-Точность)&gt;=K32)+((Шаблон_9+Точность)&lt;=K32),)),K32)</f>
        <v>9814</v>
      </c>
      <c r="AR32" s="109">
        <f t="array" ref="AR32">IFERROR(INDEX(TO_name_10,MATCH(,((Шаблон_10-Точность)&gt;=L32)+((Шаблон_10+Точность)&lt;=L32),)),L32)</f>
        <v>10363</v>
      </c>
      <c r="AS32" s="110">
        <f t="array" ref="AS32">IFERROR(INDEX(TO_name_11,MATCH(,((Шаблон_11-Точность)&gt;=M32)+((Шаблон_11+Точность)&lt;=M32),)),M32)</f>
        <v>10250</v>
      </c>
      <c r="AT32" s="111" t="s">
        <v>290</v>
      </c>
      <c r="AU32" s="108">
        <f t="array" ref="AU32">IFERROR(INDEX(TO_name_5,MATCH(,((Шаблон_5-Точность)&gt;=O32)+((Шаблон_5+Точность)&lt;=O32),)),O32)</f>
        <v>41155</v>
      </c>
      <c r="AV32" s="109">
        <f t="array" ref="AV32">IFERROR(INDEX(TO_name_6,MATCH(,((Шаблон_6-Точность)&gt;=P32)+((Шаблон_6+Точность)&lt;=P32),)),P32)</f>
        <v>20267</v>
      </c>
      <c r="AW32" s="109">
        <f t="array" ref="AW32">IFERROR(INDEX(TO_name_7,MATCH(,((Шаблон_7-Точность)&gt;=Q32)+((Шаблон_7+Точность)&lt;=Q32),)),Q32)</f>
        <v>15768</v>
      </c>
      <c r="AX32" s="109">
        <f t="array" ref="AX32">IFERROR(INDEX(TO_name_8,MATCH(,((Шаблон_8-Точность)&gt;=R32)+((Шаблон_8+Точность)&lt;=R32),)),R32)</f>
        <v>58529</v>
      </c>
      <c r="AY32" s="109">
        <f t="array" ref="AY32">IFERROR(INDEX(TO_name_12,MATCH(,((Шаблон_12-Точность)&gt;=S32)+((Шаблон_12+Точность)&lt;=S32),)),S32)</f>
        <v>30309</v>
      </c>
      <c r="AZ32" s="109">
        <f t="array" ref="AZ32">IFERROR(INDEX(TO_name_13,MATCH(,((Шаблон_13-Точность)&gt;=T32)+((Шаблон_13+Точность)&lt;=T32),)),T32)</f>
        <v>26266</v>
      </c>
      <c r="BA32" s="110">
        <f t="array" ref="BA32">IFERROR(INDEX(TO_name_14,MATCH(,((Шаблон_14-Точность)&gt;=U32)+((Шаблон_14+Точность)&lt;=U32),)),U32)</f>
        <v>9385</v>
      </c>
      <c r="BB32" s="3"/>
      <c r="BC32" s="3" t="str">
        <f t="shared" si="22"/>
        <v>М/60387/16665</v>
      </c>
      <c r="BD32" s="3" t="str">
        <f t="shared" si="23"/>
        <v>П/64953/50031</v>
      </c>
      <c r="BE32" s="3" t="str">
        <f t="shared" si="24"/>
        <v>ТО2/59229/34127</v>
      </c>
      <c r="BF32" s="3" t="str">
        <f t="shared" si="25"/>
        <v>М/67689/39389</v>
      </c>
      <c r="BG32" s="3" t="str">
        <f t="shared" si="26"/>
        <v>ВП/9814/9814</v>
      </c>
      <c r="BH32" s="3" t="str">
        <f t="shared" si="27"/>
        <v>М/10363/10363</v>
      </c>
      <c r="BI32" s="3" t="str">
        <f t="shared" si="28"/>
        <v>М/10250/10250</v>
      </c>
      <c r="BJ32" s="158" t="s">
        <v>290</v>
      </c>
      <c r="BK32" s="3" t="str">
        <f t="shared" si="29"/>
        <v>М/39434/41155</v>
      </c>
      <c r="BL32" s="3" t="str">
        <f t="shared" si="30"/>
        <v>М/45249/20267</v>
      </c>
      <c r="BM32" s="3" t="str">
        <f t="shared" si="31"/>
        <v>М/36283/15768</v>
      </c>
      <c r="BN32" s="3" t="str">
        <f t="shared" si="32"/>
        <v>Р/33980/58529</v>
      </c>
      <c r="BO32" s="3" t="str">
        <f t="shared" si="33"/>
        <v>Р/5309/30309</v>
      </c>
      <c r="BP32" s="3" t="str">
        <f t="shared" si="34"/>
        <v>Р/5751/26266</v>
      </c>
      <c r="BQ32" s="3" t="str">
        <f t="shared" si="35"/>
        <v>М/9385/9385</v>
      </c>
      <c r="BR32" s="86"/>
      <c r="BS32" s="86"/>
      <c r="BT32" s="86"/>
    </row>
    <row r="33" spans="1:72" ht="16.5" customHeight="1" x14ac:dyDescent="0.25">
      <c r="A33" s="193">
        <v>44949</v>
      </c>
      <c r="B33" s="3">
        <v>5</v>
      </c>
      <c r="C33" s="3">
        <v>4</v>
      </c>
      <c r="D33" s="105" t="str">
        <f t="shared" si="19"/>
        <v/>
      </c>
      <c r="E33" s="105" t="str">
        <f t="shared" si="20"/>
        <v/>
      </c>
      <c r="F33" s="99" t="s">
        <v>290</v>
      </c>
      <c r="G33" s="100">
        <f t="shared" si="36"/>
        <v>16689</v>
      </c>
      <c r="H33" s="100">
        <f t="shared" si="37"/>
        <v>50055</v>
      </c>
      <c r="I33" s="100">
        <f t="shared" si="38"/>
        <v>34127</v>
      </c>
      <c r="J33" s="100">
        <f t="shared" si="39"/>
        <v>39413</v>
      </c>
      <c r="K33" s="100">
        <f t="shared" si="40"/>
        <v>9814</v>
      </c>
      <c r="L33" s="100">
        <f t="shared" si="41"/>
        <v>10387</v>
      </c>
      <c r="M33" s="100">
        <f t="shared" si="42"/>
        <v>10274</v>
      </c>
      <c r="N33" s="100" t="str">
        <f t="shared" si="43"/>
        <v>|</v>
      </c>
      <c r="O33" s="100">
        <f t="shared" si="44"/>
        <v>41179</v>
      </c>
      <c r="P33" s="100">
        <f t="shared" si="45"/>
        <v>20291</v>
      </c>
      <c r="Q33" s="100">
        <f t="shared" si="46"/>
        <v>15792</v>
      </c>
      <c r="R33" s="100">
        <f t="shared" si="47"/>
        <v>58529</v>
      </c>
      <c r="S33" s="100">
        <f t="shared" si="48"/>
        <v>30309</v>
      </c>
      <c r="T33" s="100">
        <f t="shared" si="49"/>
        <v>26266</v>
      </c>
      <c r="U33" s="100">
        <f t="shared" si="50"/>
        <v>9409</v>
      </c>
      <c r="V33" s="89" t="s">
        <v>290</v>
      </c>
      <c r="W33" s="243" t="s">
        <v>37</v>
      </c>
      <c r="X33" s="243" t="s">
        <v>37</v>
      </c>
      <c r="Y33" s="243" t="s">
        <v>271</v>
      </c>
      <c r="Z33" s="243" t="s">
        <v>37</v>
      </c>
      <c r="AA33" s="243" t="s">
        <v>313</v>
      </c>
      <c r="AB33" s="243" t="s">
        <v>37</v>
      </c>
      <c r="AC33" s="243" t="s">
        <v>37</v>
      </c>
      <c r="AD33" s="96" t="s">
        <v>38</v>
      </c>
      <c r="AE33" s="243" t="s">
        <v>37</v>
      </c>
      <c r="AF33" s="243" t="s">
        <v>37</v>
      </c>
      <c r="AG33" s="243" t="s">
        <v>37</v>
      </c>
      <c r="AH33" s="243" t="s">
        <v>38</v>
      </c>
      <c r="AI33" s="243" t="s">
        <v>38</v>
      </c>
      <c r="AJ33" s="243" t="s">
        <v>38</v>
      </c>
      <c r="AK33" s="243" t="s">
        <v>37</v>
      </c>
      <c r="AL33" s="94" t="s">
        <v>290</v>
      </c>
      <c r="AM33" s="108">
        <f t="array" ref="AM33">IFERROR(INDEX(TO_name_1,MATCH(,((Шаблон_1-Точность)&gt;=G33)+((Шаблон_1+Точность)&lt;=G33),)),G33)</f>
        <v>16689</v>
      </c>
      <c r="AN33" s="109">
        <f t="array" ref="AN33">IFERROR(INDEX(TO_name_2,MATCH(,((Шаблон_2-Точность)&gt;=H33)+((Шаблон_2+Точность)&lt;=H33),)),H33)</f>
        <v>50055</v>
      </c>
      <c r="AO33" s="109">
        <f t="array" ref="AO33">IFERROR(INDEX(TO_name_3,MATCH(,((Шаблон_3-Точность)&gt;=I33)+((Шаблон_3+Точность)&lt;=I33),)),I33)</f>
        <v>34127</v>
      </c>
      <c r="AP33" s="109">
        <f t="array" ref="AP33">IFERROR(INDEX(TO_name_4,MATCH(,((Шаблон_4-Точность)&gt;=J33)+((Шаблон_4+Точность)&lt;=J33),)),J33)</f>
        <v>39413</v>
      </c>
      <c r="AQ33" s="109">
        <f t="array" ref="AQ33">IFERROR(INDEX(TO_name_9,MATCH(,((Шаблон_9-Точность)&gt;=K33)+((Шаблон_9+Точность)&lt;=K33),)),K33)</f>
        <v>9814</v>
      </c>
      <c r="AR33" s="109">
        <f t="array" ref="AR33">IFERROR(INDEX(TO_name_10,MATCH(,((Шаблон_10-Точность)&gt;=L33)+((Шаблон_10+Точность)&lt;=L33),)),L33)</f>
        <v>10387</v>
      </c>
      <c r="AS33" s="110">
        <f t="array" ref="AS33">IFERROR(INDEX(TO_name_11,MATCH(,((Шаблон_11-Точность)&gt;=M33)+((Шаблон_11+Точность)&lt;=M33),)),M33)</f>
        <v>10274</v>
      </c>
      <c r="AT33" s="111" t="s">
        <v>290</v>
      </c>
      <c r="AU33" s="108">
        <f t="array" ref="AU33">IFERROR(INDEX(TO_name_5,MATCH(,((Шаблон_5-Точность)&gt;=O33)+((Шаблон_5+Точность)&lt;=O33),)),O33)</f>
        <v>41179</v>
      </c>
      <c r="AV33" s="109">
        <f t="array" ref="AV33">IFERROR(INDEX(TO_name_6,MATCH(,((Шаблон_6-Точность)&gt;=P33)+((Шаблон_6+Точность)&lt;=P33),)),P33)</f>
        <v>20291</v>
      </c>
      <c r="AW33" s="109">
        <f t="array" ref="AW33">IFERROR(INDEX(TO_name_7,MATCH(,((Шаблон_7-Точность)&gt;=Q33)+((Шаблон_7+Точность)&lt;=Q33),)),Q33)</f>
        <v>15792</v>
      </c>
      <c r="AX33" s="109">
        <f t="array" ref="AX33">IFERROR(INDEX(TO_name_8,MATCH(,((Шаблон_8-Точность)&gt;=R33)+((Шаблон_8+Точность)&lt;=R33),)),R33)</f>
        <v>58529</v>
      </c>
      <c r="AY33" s="109">
        <f t="array" ref="AY33">IFERROR(INDEX(TO_name_12,MATCH(,((Шаблон_12-Точность)&gt;=S33)+((Шаблон_12+Точность)&lt;=S33),)),S33)</f>
        <v>30309</v>
      </c>
      <c r="AZ33" s="109">
        <f t="array" ref="AZ33">IFERROR(INDEX(TO_name_13,MATCH(,((Шаблон_13-Точность)&gt;=T33)+((Шаблон_13+Точность)&lt;=T33),)),T33)</f>
        <v>26266</v>
      </c>
      <c r="BA33" s="110">
        <f t="array" ref="BA33">IFERROR(INDEX(TO_name_14,MATCH(,((Шаблон_14-Точность)&gt;=U33)+((Шаблон_14+Точность)&lt;=U33),)),U33)</f>
        <v>9409</v>
      </c>
      <c r="BB33" s="3"/>
      <c r="BC33" s="3" t="str">
        <f t="shared" si="22"/>
        <v>М/60411/16689</v>
      </c>
      <c r="BD33" s="3" t="str">
        <f t="shared" si="23"/>
        <v>М/64977/50055</v>
      </c>
      <c r="BE33" s="3" t="str">
        <f t="shared" si="24"/>
        <v>ТО2/59229/34127</v>
      </c>
      <c r="BF33" s="3" t="str">
        <f t="shared" si="25"/>
        <v>М/67713/39413</v>
      </c>
      <c r="BG33" s="3" t="str">
        <f t="shared" si="26"/>
        <v>ВП/9814/9814</v>
      </c>
      <c r="BH33" s="3" t="str">
        <f t="shared" si="27"/>
        <v>М/10387/10387</v>
      </c>
      <c r="BI33" s="3" t="str">
        <f t="shared" si="28"/>
        <v>М/10274/10274</v>
      </c>
      <c r="BJ33" s="158" t="s">
        <v>290</v>
      </c>
      <c r="BK33" s="3" t="str">
        <f t="shared" si="29"/>
        <v>М/39458/41179</v>
      </c>
      <c r="BL33" s="3" t="str">
        <f t="shared" si="30"/>
        <v>М/45273/20291</v>
      </c>
      <c r="BM33" s="3" t="str">
        <f t="shared" si="31"/>
        <v>М/36307/15792</v>
      </c>
      <c r="BN33" s="3" t="str">
        <f t="shared" si="32"/>
        <v>Р/33980/58529</v>
      </c>
      <c r="BO33" s="3" t="str">
        <f t="shared" si="33"/>
        <v>Р/5309/30309</v>
      </c>
      <c r="BP33" s="3" t="str">
        <f t="shared" si="34"/>
        <v>Р/5751/26266</v>
      </c>
      <c r="BQ33" s="3" t="str">
        <f t="shared" si="35"/>
        <v>М/9409/9409</v>
      </c>
      <c r="BR33" s="86"/>
      <c r="BS33" s="86"/>
      <c r="BT33" s="86"/>
    </row>
    <row r="34" spans="1:72" ht="16.5" customHeight="1" x14ac:dyDescent="0.25">
      <c r="A34" s="90">
        <v>44950</v>
      </c>
      <c r="B34" s="3">
        <v>5</v>
      </c>
      <c r="C34" s="3">
        <v>4</v>
      </c>
      <c r="D34" s="105" t="str">
        <f t="shared" si="19"/>
        <v/>
      </c>
      <c r="E34" s="105" t="str">
        <f t="shared" si="20"/>
        <v/>
      </c>
      <c r="F34" s="99" t="s">
        <v>290</v>
      </c>
      <c r="G34" s="100">
        <f t="shared" si="36"/>
        <v>16713</v>
      </c>
      <c r="H34" s="100">
        <f t="shared" si="37"/>
        <v>50079</v>
      </c>
      <c r="I34" s="100">
        <f t="shared" si="38"/>
        <v>34127</v>
      </c>
      <c r="J34" s="100">
        <f t="shared" si="39"/>
        <v>39437</v>
      </c>
      <c r="K34" s="100">
        <f t="shared" si="40"/>
        <v>9814</v>
      </c>
      <c r="L34" s="100">
        <f t="shared" si="41"/>
        <v>10411</v>
      </c>
      <c r="M34" s="100">
        <f t="shared" si="42"/>
        <v>10298</v>
      </c>
      <c r="N34" s="100" t="str">
        <f t="shared" si="43"/>
        <v>|</v>
      </c>
      <c r="O34" s="100">
        <f t="shared" si="44"/>
        <v>41203</v>
      </c>
      <c r="P34" s="100">
        <f t="shared" si="45"/>
        <v>20315</v>
      </c>
      <c r="Q34" s="100">
        <f t="shared" si="46"/>
        <v>15816</v>
      </c>
      <c r="R34" s="100">
        <f t="shared" si="47"/>
        <v>58529</v>
      </c>
      <c r="S34" s="100">
        <f t="shared" si="48"/>
        <v>30309</v>
      </c>
      <c r="T34" s="100">
        <f t="shared" si="49"/>
        <v>26266</v>
      </c>
      <c r="U34" s="100">
        <f t="shared" si="50"/>
        <v>9433</v>
      </c>
      <c r="V34" s="89" t="s">
        <v>290</v>
      </c>
      <c r="W34" s="243" t="s">
        <v>37</v>
      </c>
      <c r="X34" s="243" t="s">
        <v>37</v>
      </c>
      <c r="Y34" s="243" t="s">
        <v>271</v>
      </c>
      <c r="Z34" s="243" t="s">
        <v>37</v>
      </c>
      <c r="AA34" s="243" t="s">
        <v>313</v>
      </c>
      <c r="AB34" s="243" t="s">
        <v>37</v>
      </c>
      <c r="AC34" s="243" t="s">
        <v>37</v>
      </c>
      <c r="AD34" s="96" t="s">
        <v>38</v>
      </c>
      <c r="AE34" s="243" t="s">
        <v>37</v>
      </c>
      <c r="AF34" s="243" t="s">
        <v>37</v>
      </c>
      <c r="AG34" s="243" t="s">
        <v>37</v>
      </c>
      <c r="AH34" s="243" t="s">
        <v>38</v>
      </c>
      <c r="AI34" s="243" t="s">
        <v>38</v>
      </c>
      <c r="AJ34" s="243" t="s">
        <v>33</v>
      </c>
      <c r="AK34" s="243" t="s">
        <v>37</v>
      </c>
      <c r="AL34" s="94" t="s">
        <v>290</v>
      </c>
      <c r="AM34" s="108">
        <f t="array" ref="AM34">IFERROR(INDEX(TO_name_1,MATCH(,((Шаблон_1-Точность)&gt;=G34)+((Шаблон_1+Точность)&lt;=G34),)),G34)</f>
        <v>16713</v>
      </c>
      <c r="AN34" s="109">
        <f t="array" ref="AN34">IFERROR(INDEX(TO_name_2,MATCH(,((Шаблон_2-Точность)&gt;=H34)+((Шаблон_2+Точность)&lt;=H34),)),H34)</f>
        <v>50079</v>
      </c>
      <c r="AO34" s="109">
        <f t="array" ref="AO34">IFERROR(INDEX(TO_name_3,MATCH(,((Шаблон_3-Точность)&gt;=I34)+((Шаблон_3+Точность)&lt;=I34),)),I34)</f>
        <v>34127</v>
      </c>
      <c r="AP34" s="109">
        <f t="array" ref="AP34">IFERROR(INDEX(TO_name_4,MATCH(,((Шаблон_4-Точность)&gt;=J34)+((Шаблон_4+Точность)&lt;=J34),)),J34)</f>
        <v>39437</v>
      </c>
      <c r="AQ34" s="109">
        <f t="array" ref="AQ34">IFERROR(INDEX(TO_name_9,MATCH(,((Шаблон_9-Точность)&gt;=K34)+((Шаблон_9+Точность)&lt;=K34),)),K34)</f>
        <v>9814</v>
      </c>
      <c r="AR34" s="109">
        <f t="array" ref="AR34">IFERROR(INDEX(TO_name_10,MATCH(,((Шаблон_10-Точность)&gt;=L34)+((Шаблон_10+Точность)&lt;=L34),)),L34)</f>
        <v>10411</v>
      </c>
      <c r="AS34" s="110">
        <f t="array" ref="AS34">IFERROR(INDEX(TO_name_11,MATCH(,((Шаблон_11-Точность)&gt;=M34)+((Шаблон_11+Точность)&lt;=M34),)),M34)</f>
        <v>10298</v>
      </c>
      <c r="AT34" s="111" t="s">
        <v>290</v>
      </c>
      <c r="AU34" s="108">
        <f t="array" ref="AU34">IFERROR(INDEX(TO_name_5,MATCH(,((Шаблон_5-Точность)&gt;=O34)+((Шаблон_5+Точность)&lt;=O34),)),O34)</f>
        <v>41203</v>
      </c>
      <c r="AV34" s="109">
        <f t="array" ref="AV34">IFERROR(INDEX(TO_name_6,MATCH(,((Шаблон_6-Точность)&gt;=P34)+((Шаблон_6+Точность)&lt;=P34),)),P34)</f>
        <v>20315</v>
      </c>
      <c r="AW34" s="109">
        <f t="array" ref="AW34">IFERROR(INDEX(TO_name_7,MATCH(,((Шаблон_7-Точность)&gt;=Q34)+((Шаблон_7+Точность)&lt;=Q34),)),Q34)</f>
        <v>15816</v>
      </c>
      <c r="AX34" s="109">
        <f t="array" ref="AX34">IFERROR(INDEX(TO_name_8,MATCH(,((Шаблон_8-Точность)&gt;=R34)+((Шаблон_8+Точность)&lt;=R34),)),R34)</f>
        <v>58529</v>
      </c>
      <c r="AY34" s="109">
        <f t="array" ref="AY34">IFERROR(INDEX(TO_name_12,MATCH(,((Шаблон_12-Точность)&gt;=S34)+((Шаблон_12+Точность)&lt;=S34),)),S34)</f>
        <v>30309</v>
      </c>
      <c r="AZ34" s="109">
        <f t="array" ref="AZ34">IFERROR(INDEX(TO_name_13,MATCH(,((Шаблон_13-Точность)&gt;=T34)+((Шаблон_13+Точность)&lt;=T34),)),T34)</f>
        <v>26266</v>
      </c>
      <c r="BA34" s="110">
        <f t="array" ref="BA34">IFERROR(INDEX(TO_name_14,MATCH(,((Шаблон_14-Точность)&gt;=U34)+((Шаблон_14+Точность)&lt;=U34),)),U34)</f>
        <v>9433</v>
      </c>
      <c r="BB34" s="3"/>
      <c r="BC34" s="3" t="str">
        <f t="shared" si="22"/>
        <v>М/60435/16713</v>
      </c>
      <c r="BD34" s="3" t="str">
        <f t="shared" si="23"/>
        <v>М/65001/50079</v>
      </c>
      <c r="BE34" s="3" t="str">
        <f t="shared" si="24"/>
        <v>ТО2/59229/34127</v>
      </c>
      <c r="BF34" s="3" t="str">
        <f t="shared" si="25"/>
        <v>М/67737/39437</v>
      </c>
      <c r="BG34" s="3" t="str">
        <f t="shared" si="26"/>
        <v>ВП/9814/9814</v>
      </c>
      <c r="BH34" s="3" t="str">
        <f t="shared" si="27"/>
        <v>М/10411/10411</v>
      </c>
      <c r="BI34" s="3" t="str">
        <f t="shared" si="28"/>
        <v>М/10298/10298</v>
      </c>
      <c r="BJ34" s="158" t="s">
        <v>290</v>
      </c>
      <c r="BK34" s="3" t="str">
        <f t="shared" si="29"/>
        <v>М/39482/41203</v>
      </c>
      <c r="BL34" s="3" t="str">
        <f t="shared" si="30"/>
        <v>М/45297/20315</v>
      </c>
      <c r="BM34" s="3" t="str">
        <f t="shared" si="31"/>
        <v>М/36331/15816</v>
      </c>
      <c r="BN34" s="3" t="str">
        <f t="shared" si="32"/>
        <v>Р/33980/58529</v>
      </c>
      <c r="BO34" s="3" t="str">
        <f t="shared" si="33"/>
        <v>Р/5309/30309</v>
      </c>
      <c r="BP34" s="3" t="str">
        <f t="shared" si="34"/>
        <v>ПР/5751/26266</v>
      </c>
      <c r="BQ34" s="3" t="str">
        <f t="shared" si="35"/>
        <v>М/9433/9433</v>
      </c>
      <c r="BR34" s="86"/>
      <c r="BS34" s="86"/>
      <c r="BT34" s="86"/>
    </row>
    <row r="35" spans="1:72" ht="16.5" customHeight="1" x14ac:dyDescent="0.25">
      <c r="A35" s="90">
        <v>44951</v>
      </c>
      <c r="B35" s="3">
        <v>5</v>
      </c>
      <c r="C35" s="3">
        <v>4</v>
      </c>
      <c r="D35" s="105" t="str">
        <f t="shared" si="19"/>
        <v/>
      </c>
      <c r="E35" s="105" t="str">
        <f t="shared" si="20"/>
        <v/>
      </c>
      <c r="F35" s="99" t="s">
        <v>290</v>
      </c>
      <c r="G35" s="100">
        <f>IF(W35="М",24+G34,IF(W35="П",8+G34,IF(W35="О",16+G34,G34)))</f>
        <v>16737</v>
      </c>
      <c r="H35" s="100">
        <f t="shared" si="37"/>
        <v>50103</v>
      </c>
      <c r="I35" s="100">
        <f t="shared" si="38"/>
        <v>34127</v>
      </c>
      <c r="J35" s="100">
        <f t="shared" si="39"/>
        <v>39461</v>
      </c>
      <c r="K35" s="100">
        <f t="shared" si="40"/>
        <v>9814</v>
      </c>
      <c r="L35" s="100">
        <f t="shared" si="41"/>
        <v>10435</v>
      </c>
      <c r="M35" s="100">
        <f t="shared" si="42"/>
        <v>10322</v>
      </c>
      <c r="N35" s="100" t="str">
        <f t="shared" si="43"/>
        <v>|</v>
      </c>
      <c r="O35" s="100">
        <f t="shared" si="44"/>
        <v>41227</v>
      </c>
      <c r="P35" s="100">
        <f t="shared" si="45"/>
        <v>20339</v>
      </c>
      <c r="Q35" s="100">
        <f t="shared" si="46"/>
        <v>15840</v>
      </c>
      <c r="R35" s="100">
        <f t="shared" si="47"/>
        <v>58529</v>
      </c>
      <c r="S35" s="100">
        <f t="shared" si="48"/>
        <v>30309</v>
      </c>
      <c r="T35" s="100">
        <f t="shared" si="49"/>
        <v>26266</v>
      </c>
      <c r="U35" s="100">
        <f t="shared" si="50"/>
        <v>9457</v>
      </c>
      <c r="V35" s="89" t="s">
        <v>290</v>
      </c>
      <c r="W35" s="243" t="s">
        <v>37</v>
      </c>
      <c r="X35" s="243" t="s">
        <v>37</v>
      </c>
      <c r="Y35" s="243" t="s">
        <v>271</v>
      </c>
      <c r="Z35" s="243" t="s">
        <v>37</v>
      </c>
      <c r="AA35" s="243" t="s">
        <v>313</v>
      </c>
      <c r="AB35" s="243" t="s">
        <v>37</v>
      </c>
      <c r="AC35" s="243" t="s">
        <v>37</v>
      </c>
      <c r="AD35" s="96" t="s">
        <v>38</v>
      </c>
      <c r="AE35" s="243" t="s">
        <v>37</v>
      </c>
      <c r="AF35" s="243" t="s">
        <v>37</v>
      </c>
      <c r="AG35" s="243" t="s">
        <v>37</v>
      </c>
      <c r="AH35" s="243" t="s">
        <v>38</v>
      </c>
      <c r="AI35" s="243" t="s">
        <v>38</v>
      </c>
      <c r="AJ35" s="243" t="s">
        <v>38</v>
      </c>
      <c r="AK35" s="243" t="s">
        <v>37</v>
      </c>
      <c r="AL35" s="94" t="s">
        <v>290</v>
      </c>
      <c r="AM35" s="108">
        <f t="array" ref="AM35">IFERROR(INDEX(TO_name_1,MATCH(,((Шаблон_1-Точность)&gt;=G35)+((Шаблон_1+Точность)&lt;=G35),)),G35)</f>
        <v>16737</v>
      </c>
      <c r="AN35" s="109">
        <f t="array" ref="AN35">IFERROR(INDEX(TO_name_2,MATCH(,((Шаблон_2-Точность)&gt;=H35)+((Шаблон_2+Точность)&lt;=H35),)),H35)</f>
        <v>50103</v>
      </c>
      <c r="AO35" s="109">
        <f t="array" ref="AO35">IFERROR(INDEX(TO_name_3,MATCH(,((Шаблон_3-Точность)&gt;=I35)+((Шаблон_3+Точность)&lt;=I35),)),I35)</f>
        <v>34127</v>
      </c>
      <c r="AP35" s="109">
        <f t="array" ref="AP35">IFERROR(INDEX(TO_name_4,MATCH(,((Шаблон_4-Точность)&gt;=J35)+((Шаблон_4+Точность)&lt;=J35),)),J35)</f>
        <v>39461</v>
      </c>
      <c r="AQ35" s="109">
        <f t="array" ref="AQ35">IFERROR(INDEX(TO_name_9,MATCH(,((Шаблон_9-Точность)&gt;=K35)+((Шаблон_9+Точность)&lt;=K35),)),K35)</f>
        <v>9814</v>
      </c>
      <c r="AR35" s="109">
        <f t="array" ref="AR35">IFERROR(INDEX(TO_name_10,MATCH(,((Шаблон_10-Точность)&gt;=L35)+((Шаблон_10+Точность)&lt;=L35),)),L35)</f>
        <v>10435</v>
      </c>
      <c r="AS35" s="110">
        <f t="array" ref="AS35">IFERROR(INDEX(TO_name_11,MATCH(,((Шаблон_11-Точность)&gt;=M35)+((Шаблон_11+Точность)&lt;=M35),)),M35)</f>
        <v>10322</v>
      </c>
      <c r="AT35" s="111" t="s">
        <v>290</v>
      </c>
      <c r="AU35" s="108">
        <f t="array" ref="AU35">IFERROR(INDEX(TO_name_5,MATCH(,((Шаблон_5-Точность)&gt;=O35)+((Шаблон_5+Точность)&lt;=O35),)),O35)</f>
        <v>41227</v>
      </c>
      <c r="AV35" s="109">
        <f t="array" ref="AV35">IFERROR(INDEX(TO_name_6,MATCH(,((Шаблон_6-Точность)&gt;=P35)+((Шаблон_6+Точность)&lt;=P35),)),P35)</f>
        <v>20339</v>
      </c>
      <c r="AW35" s="109">
        <f t="array" ref="AW35">IFERROR(INDEX(TO_name_7,MATCH(,((Шаблон_7-Точность)&gt;=Q35)+((Шаблон_7+Точность)&lt;=Q35),)),Q35)</f>
        <v>15840</v>
      </c>
      <c r="AX35" s="109">
        <f t="array" ref="AX35">IFERROR(INDEX(TO_name_8,MATCH(,((Шаблон_8-Точность)&gt;=R35)+((Шаблон_8+Точность)&lt;=R35),)),R35)</f>
        <v>58529</v>
      </c>
      <c r="AY35" s="109">
        <f t="array" ref="AY35">IFERROR(INDEX(TO_name_12,MATCH(,((Шаблон_12-Точность)&gt;=S35)+((Шаблон_12+Точность)&lt;=S35),)),S35)</f>
        <v>30309</v>
      </c>
      <c r="AZ35" s="109">
        <f t="array" ref="AZ35">IFERROR(INDEX(TO_name_13,MATCH(,((Шаблон_13-Точность)&gt;=T35)+((Шаблон_13+Точность)&lt;=T35),)),T35)</f>
        <v>26266</v>
      </c>
      <c r="BA35" s="110">
        <f t="array" ref="BA35">IFERROR(INDEX(TO_name_14,MATCH(,((Шаблон_14-Точность)&gt;=U35)+((Шаблон_14+Точность)&lt;=U35),)),U35)</f>
        <v>9457</v>
      </c>
      <c r="BB35" s="3"/>
      <c r="BC35" s="3" t="str">
        <f t="shared" si="22"/>
        <v>М/60459/16737</v>
      </c>
      <c r="BD35" s="3" t="str">
        <f t="shared" si="23"/>
        <v>М/65025/50103</v>
      </c>
      <c r="BE35" s="3" t="str">
        <f t="shared" si="24"/>
        <v>ТО2/59229/34127</v>
      </c>
      <c r="BF35" s="3" t="str">
        <f t="shared" si="25"/>
        <v>М/67761/39461</v>
      </c>
      <c r="BG35" s="3" t="str">
        <f t="shared" si="26"/>
        <v>ВП/9814/9814</v>
      </c>
      <c r="BH35" s="3" t="str">
        <f t="shared" si="27"/>
        <v>М/10435/10435</v>
      </c>
      <c r="BI35" s="3" t="str">
        <f t="shared" si="28"/>
        <v>М/10322/10322</v>
      </c>
      <c r="BJ35" s="158" t="s">
        <v>290</v>
      </c>
      <c r="BK35" s="3" t="str">
        <f t="shared" si="29"/>
        <v>М/39506/41227</v>
      </c>
      <c r="BL35" s="3" t="str">
        <f t="shared" si="30"/>
        <v>М/45321/20339</v>
      </c>
      <c r="BM35" s="3" t="str">
        <f t="shared" si="31"/>
        <v>М/36355/15840</v>
      </c>
      <c r="BN35" s="3" t="str">
        <f t="shared" si="32"/>
        <v>Р/33980/58529</v>
      </c>
      <c r="BO35" s="3" t="str">
        <f t="shared" si="33"/>
        <v>Р/5309/30309</v>
      </c>
      <c r="BP35" s="3" t="str">
        <f t="shared" si="34"/>
        <v>Р/5751/26266</v>
      </c>
      <c r="BQ35" s="3" t="str">
        <f t="shared" si="35"/>
        <v>М/9457/9457</v>
      </c>
      <c r="BR35" s="86"/>
      <c r="BS35" s="86"/>
      <c r="BT35" s="86"/>
    </row>
    <row r="36" spans="1:72" ht="16.5" customHeight="1" x14ac:dyDescent="0.25">
      <c r="A36" s="193">
        <v>44952</v>
      </c>
      <c r="B36" s="3">
        <v>5</v>
      </c>
      <c r="C36" s="3">
        <v>4</v>
      </c>
      <c r="D36" s="105" t="str">
        <f t="shared" si="19"/>
        <v/>
      </c>
      <c r="E36" s="105" t="str">
        <f t="shared" si="20"/>
        <v/>
      </c>
      <c r="F36" s="99" t="s">
        <v>290</v>
      </c>
      <c r="G36" s="100">
        <f t="shared" si="36"/>
        <v>16761</v>
      </c>
      <c r="H36" s="100">
        <f t="shared" si="37"/>
        <v>50127</v>
      </c>
      <c r="I36" s="100">
        <f t="shared" si="38"/>
        <v>34127</v>
      </c>
      <c r="J36" s="100">
        <f t="shared" si="39"/>
        <v>39485</v>
      </c>
      <c r="K36" s="100">
        <f t="shared" si="40"/>
        <v>9814</v>
      </c>
      <c r="L36" s="100">
        <f t="shared" si="41"/>
        <v>10459</v>
      </c>
      <c r="M36" s="100">
        <f t="shared" si="42"/>
        <v>10346</v>
      </c>
      <c r="N36" s="100" t="str">
        <f t="shared" si="43"/>
        <v>|</v>
      </c>
      <c r="O36" s="100">
        <f t="shared" si="44"/>
        <v>41251</v>
      </c>
      <c r="P36" s="100">
        <f t="shared" si="45"/>
        <v>20363</v>
      </c>
      <c r="Q36" s="100">
        <f t="shared" si="46"/>
        <v>15864</v>
      </c>
      <c r="R36" s="100">
        <f t="shared" si="47"/>
        <v>58529</v>
      </c>
      <c r="S36" s="100">
        <f t="shared" si="48"/>
        <v>30309</v>
      </c>
      <c r="T36" s="100">
        <f t="shared" si="49"/>
        <v>26266</v>
      </c>
      <c r="U36" s="100">
        <f t="shared" si="50"/>
        <v>9481</v>
      </c>
      <c r="V36" s="89" t="s">
        <v>290</v>
      </c>
      <c r="W36" s="243" t="s">
        <v>37</v>
      </c>
      <c r="X36" s="243" t="s">
        <v>37</v>
      </c>
      <c r="Y36" s="243" t="s">
        <v>271</v>
      </c>
      <c r="Z36" s="243" t="s">
        <v>37</v>
      </c>
      <c r="AA36" s="243" t="s">
        <v>313</v>
      </c>
      <c r="AB36" s="243" t="s">
        <v>37</v>
      </c>
      <c r="AC36" s="243" t="s">
        <v>37</v>
      </c>
      <c r="AD36" s="96" t="s">
        <v>38</v>
      </c>
      <c r="AE36" s="243" t="s">
        <v>37</v>
      </c>
      <c r="AF36" s="243" t="s">
        <v>37</v>
      </c>
      <c r="AG36" s="243" t="s">
        <v>37</v>
      </c>
      <c r="AH36" s="243" t="s">
        <v>38</v>
      </c>
      <c r="AI36" s="243" t="s">
        <v>38</v>
      </c>
      <c r="AJ36" s="243" t="s">
        <v>38</v>
      </c>
      <c r="AK36" s="243" t="s">
        <v>37</v>
      </c>
      <c r="AL36" s="94" t="s">
        <v>290</v>
      </c>
      <c r="AM36" s="108">
        <f t="array" ref="AM36">IFERROR(INDEX(TO_name_1,MATCH(,((Шаблон_1-Точность)&gt;=G36)+((Шаблон_1+Точность)&lt;=G36),)),G36)</f>
        <v>16761</v>
      </c>
      <c r="AN36" s="109">
        <f t="array" ref="AN36">IFERROR(INDEX(TO_name_2,MATCH(,((Шаблон_2-Точность)&gt;=H36)+((Шаблон_2+Точность)&lt;=H36),)),H36)</f>
        <v>50127</v>
      </c>
      <c r="AO36" s="109">
        <f t="array" ref="AO36">IFERROR(INDEX(TO_name_3,MATCH(,((Шаблон_3-Точность)&gt;=I36)+((Шаблон_3+Точность)&lt;=I36),)),I36)</f>
        <v>34127</v>
      </c>
      <c r="AP36" s="109">
        <f t="array" ref="AP36">IFERROR(INDEX(TO_name_4,MATCH(,((Шаблон_4-Точность)&gt;=J36)+((Шаблон_4+Точность)&lt;=J36),)),J36)</f>
        <v>39485</v>
      </c>
      <c r="AQ36" s="109">
        <f t="array" ref="AQ36">IFERROR(INDEX(TO_name_9,MATCH(,((Шаблон_9-Точность)&gt;=K36)+((Шаблон_9+Точность)&lt;=K36),)),K36)</f>
        <v>9814</v>
      </c>
      <c r="AR36" s="109">
        <f t="array" ref="AR36">IFERROR(INDEX(TO_name_10,MATCH(,((Шаблон_10-Точность)&gt;=L36)+((Шаблон_10+Точность)&lt;=L36),)),L36)</f>
        <v>10459</v>
      </c>
      <c r="AS36" s="110">
        <f t="array" ref="AS36">IFERROR(INDEX(TO_name_11,MATCH(,((Шаблон_11-Точность)&gt;=M36)+((Шаблон_11+Точность)&lt;=M36),)),M36)</f>
        <v>10346</v>
      </c>
      <c r="AT36" s="111" t="s">
        <v>290</v>
      </c>
      <c r="AU36" s="108">
        <f t="array" ref="AU36">IFERROR(INDEX(TO_name_5,MATCH(,((Шаблон_5-Точность)&gt;=O36)+((Шаблон_5+Точность)&lt;=O36),)),O36)</f>
        <v>41251</v>
      </c>
      <c r="AV36" s="109">
        <f t="array" ref="AV36">IFERROR(INDEX(TO_name_6,MATCH(,((Шаблон_6-Точность)&gt;=P36)+((Шаблон_6+Точность)&lt;=P36),)),P36)</f>
        <v>20363</v>
      </c>
      <c r="AW36" s="109">
        <f t="array" ref="AW36">IFERROR(INDEX(TO_name_7,MATCH(,((Шаблон_7-Точность)&gt;=Q36)+((Шаблон_7+Точность)&lt;=Q36),)),Q36)</f>
        <v>15864</v>
      </c>
      <c r="AX36" s="109">
        <f t="array" ref="AX36">IFERROR(INDEX(TO_name_8,MATCH(,((Шаблон_8-Точность)&gt;=R36)+((Шаблон_8+Точность)&lt;=R36),)),R36)</f>
        <v>58529</v>
      </c>
      <c r="AY36" s="109">
        <f t="array" ref="AY36">IFERROR(INDEX(TO_name_12,MATCH(,((Шаблон_12-Точность)&gt;=S36)+((Шаблон_12+Точность)&lt;=S36),)),S36)</f>
        <v>30309</v>
      </c>
      <c r="AZ36" s="109">
        <f t="array" ref="AZ36">IFERROR(INDEX(TO_name_13,MATCH(,((Шаблон_13-Точность)&gt;=T36)+((Шаблон_13+Точность)&lt;=T36),)),T36)</f>
        <v>26266</v>
      </c>
      <c r="BA36" s="110">
        <f t="array" ref="BA36">IFERROR(INDEX(TO_name_14,MATCH(,((Шаблон_14-Точность)&gt;=U36)+((Шаблон_14+Точность)&lt;=U36),)),U36)</f>
        <v>9481</v>
      </c>
      <c r="BB36" s="3"/>
      <c r="BC36" s="3" t="str">
        <f t="shared" si="22"/>
        <v>М/60483/16761</v>
      </c>
      <c r="BD36" s="3" t="str">
        <f t="shared" si="23"/>
        <v>М/65049/50127</v>
      </c>
      <c r="BE36" s="3" t="str">
        <f t="shared" si="24"/>
        <v>ТО2/59229/34127</v>
      </c>
      <c r="BF36" s="3" t="str">
        <f t="shared" si="25"/>
        <v>М/67785/39485</v>
      </c>
      <c r="BG36" s="3" t="str">
        <f t="shared" si="26"/>
        <v>ВП/9814/9814</v>
      </c>
      <c r="BH36" s="3" t="str">
        <f t="shared" si="27"/>
        <v>М/10459/10459</v>
      </c>
      <c r="BI36" s="3" t="str">
        <f t="shared" si="28"/>
        <v>М/10346/10346</v>
      </c>
      <c r="BJ36" s="158" t="s">
        <v>290</v>
      </c>
      <c r="BK36" s="3" t="str">
        <f t="shared" si="29"/>
        <v>М/39530/41251</v>
      </c>
      <c r="BL36" s="3" t="str">
        <f t="shared" si="30"/>
        <v>М/45345/20363</v>
      </c>
      <c r="BM36" s="3" t="str">
        <f t="shared" si="31"/>
        <v>М/36379/15864</v>
      </c>
      <c r="BN36" s="3" t="str">
        <f t="shared" si="32"/>
        <v>Р/33980/58529</v>
      </c>
      <c r="BO36" s="3" t="str">
        <f t="shared" si="33"/>
        <v>Р/5309/30309</v>
      </c>
      <c r="BP36" s="3" t="str">
        <f t="shared" si="34"/>
        <v>Р/5751/26266</v>
      </c>
      <c r="BQ36" s="3" t="str">
        <f t="shared" si="35"/>
        <v>М/9481/9481</v>
      </c>
      <c r="BR36" s="86"/>
      <c r="BS36" s="86"/>
      <c r="BT36" s="86"/>
    </row>
    <row r="37" spans="1:72" ht="16.5" customHeight="1" x14ac:dyDescent="0.25">
      <c r="A37" s="90">
        <v>44953</v>
      </c>
      <c r="B37" s="3">
        <v>5</v>
      </c>
      <c r="C37" s="3">
        <v>4</v>
      </c>
      <c r="D37" s="105" t="str">
        <f t="shared" si="19"/>
        <v/>
      </c>
      <c r="E37" s="105" t="str">
        <f t="shared" si="20"/>
        <v/>
      </c>
      <c r="F37" s="99" t="s">
        <v>290</v>
      </c>
      <c r="G37" s="100">
        <f t="shared" si="36"/>
        <v>16785</v>
      </c>
      <c r="H37" s="100">
        <f t="shared" si="37"/>
        <v>50151</v>
      </c>
      <c r="I37" s="100">
        <f t="shared" si="38"/>
        <v>34127</v>
      </c>
      <c r="J37" s="100">
        <f t="shared" si="39"/>
        <v>39509</v>
      </c>
      <c r="K37" s="100">
        <f t="shared" si="40"/>
        <v>9814</v>
      </c>
      <c r="L37" s="100">
        <f t="shared" si="41"/>
        <v>10483</v>
      </c>
      <c r="M37" s="100">
        <f t="shared" si="42"/>
        <v>10370</v>
      </c>
      <c r="N37" s="100" t="str">
        <f t="shared" si="43"/>
        <v>|</v>
      </c>
      <c r="O37" s="100">
        <f t="shared" si="44"/>
        <v>41275</v>
      </c>
      <c r="P37" s="100">
        <f t="shared" si="45"/>
        <v>20387</v>
      </c>
      <c r="Q37" s="100">
        <f t="shared" si="46"/>
        <v>15888</v>
      </c>
      <c r="R37" s="100">
        <f t="shared" si="47"/>
        <v>58529</v>
      </c>
      <c r="S37" s="100">
        <f t="shared" si="48"/>
        <v>30309</v>
      </c>
      <c r="T37" s="100">
        <f t="shared" si="49"/>
        <v>26266</v>
      </c>
      <c r="U37" s="100">
        <f t="shared" si="50"/>
        <v>9505</v>
      </c>
      <c r="V37" s="89" t="s">
        <v>290</v>
      </c>
      <c r="W37" s="243" t="s">
        <v>37</v>
      </c>
      <c r="X37" s="243" t="s">
        <v>37</v>
      </c>
      <c r="Y37" s="243" t="s">
        <v>271</v>
      </c>
      <c r="Z37" s="243" t="s">
        <v>37</v>
      </c>
      <c r="AA37" s="243" t="s">
        <v>38</v>
      </c>
      <c r="AB37" s="243" t="s">
        <v>37</v>
      </c>
      <c r="AC37" s="243" t="s">
        <v>37</v>
      </c>
      <c r="AD37" s="96" t="s">
        <v>38</v>
      </c>
      <c r="AE37" s="243" t="s">
        <v>37</v>
      </c>
      <c r="AF37" s="243" t="s">
        <v>37</v>
      </c>
      <c r="AG37" s="243" t="s">
        <v>37</v>
      </c>
      <c r="AH37" s="243" t="s">
        <v>38</v>
      </c>
      <c r="AI37" s="243" t="s">
        <v>38</v>
      </c>
      <c r="AJ37" s="243" t="s">
        <v>38</v>
      </c>
      <c r="AK37" s="243" t="s">
        <v>37</v>
      </c>
      <c r="AL37" s="94" t="s">
        <v>290</v>
      </c>
      <c r="AM37" s="108">
        <f t="array" ref="AM37">IFERROR(INDEX(TO_name_1,MATCH(,((Шаблон_1-Точность)&gt;=G37)+((Шаблон_1+Точность)&lt;=G37),)),G37)</f>
        <v>16785</v>
      </c>
      <c r="AN37" s="109">
        <f t="array" ref="AN37">IFERROR(INDEX(TO_name_2,MATCH(,((Шаблон_2-Точность)&gt;=H37)+((Шаблон_2+Точность)&lt;=H37),)),H37)</f>
        <v>50151</v>
      </c>
      <c r="AO37" s="109">
        <f t="array" ref="AO37">IFERROR(INDEX(TO_name_3,MATCH(,((Шаблон_3-Точность)&gt;=I37)+((Шаблон_3+Точность)&lt;=I37),)),I37)</f>
        <v>34127</v>
      </c>
      <c r="AP37" s="109">
        <f t="array" ref="AP37">IFERROR(INDEX(TO_name_4,MATCH(,((Шаблон_4-Точность)&gt;=J37)+((Шаблон_4+Точность)&lt;=J37),)),J37)</f>
        <v>39509</v>
      </c>
      <c r="AQ37" s="109">
        <f t="array" ref="AQ37">IFERROR(INDEX(TO_name_9,MATCH(,((Шаблон_9-Точность)&gt;=K37)+((Шаблон_9+Точность)&lt;=K37),)),K37)</f>
        <v>9814</v>
      </c>
      <c r="AR37" s="109">
        <f t="array" ref="AR37">IFERROR(INDEX(TO_name_10,MATCH(,((Шаблон_10-Точность)&gt;=L37)+((Шаблон_10+Точность)&lt;=L37),)),L37)</f>
        <v>10483</v>
      </c>
      <c r="AS37" s="110">
        <f t="array" ref="AS37">IFERROR(INDEX(TO_name_11,MATCH(,((Шаблон_11-Точность)&gt;=M37)+((Шаблон_11+Точность)&lt;=M37),)),M37)</f>
        <v>10370</v>
      </c>
      <c r="AT37" s="111" t="s">
        <v>290</v>
      </c>
      <c r="AU37" s="108">
        <f t="array" ref="AU37">IFERROR(INDEX(TO_name_5,MATCH(,((Шаблон_5-Точность)&gt;=O37)+((Шаблон_5+Точность)&lt;=O37),)),O37)</f>
        <v>41275</v>
      </c>
      <c r="AV37" s="109">
        <f t="array" ref="AV37">IFERROR(INDEX(TO_name_6,MATCH(,((Шаблон_6-Точность)&gt;=P37)+((Шаблон_6+Точность)&lt;=P37),)),P37)</f>
        <v>20387</v>
      </c>
      <c r="AW37" s="109">
        <f t="array" ref="AW37">IFERROR(INDEX(TO_name_7,MATCH(,((Шаблон_7-Точность)&gt;=Q37)+((Шаблон_7+Точность)&lt;=Q37),)),Q37)</f>
        <v>15888</v>
      </c>
      <c r="AX37" s="109">
        <f t="array" ref="AX37">IFERROR(INDEX(TO_name_8,MATCH(,((Шаблон_8-Точность)&gt;=R37)+((Шаблон_8+Точность)&lt;=R37),)),R37)</f>
        <v>58529</v>
      </c>
      <c r="AY37" s="109">
        <f t="array" ref="AY37">IFERROR(INDEX(TO_name_12,MATCH(,((Шаблон_12-Точность)&gt;=S37)+((Шаблон_12+Точность)&lt;=S37),)),S37)</f>
        <v>30309</v>
      </c>
      <c r="AZ37" s="109">
        <f t="array" ref="AZ37">IFERROR(INDEX(TO_name_13,MATCH(,((Шаблон_13-Точность)&gt;=T37)+((Шаблон_13+Точность)&lt;=T37),)),T37)</f>
        <v>26266</v>
      </c>
      <c r="BA37" s="110">
        <f t="array" ref="BA37">IFERROR(INDEX(TO_name_14,MATCH(,((Шаблон_14-Точность)&gt;=U37)+((Шаблон_14+Точность)&lt;=U37),)),U37)</f>
        <v>9505</v>
      </c>
      <c r="BB37" s="3"/>
      <c r="BC37" s="3" t="str">
        <f t="shared" si="22"/>
        <v>М/60507/16785</v>
      </c>
      <c r="BD37" s="3" t="str">
        <f t="shared" si="23"/>
        <v>М/65073/50151</v>
      </c>
      <c r="BE37" s="3" t="str">
        <f t="shared" si="24"/>
        <v>ТО2/59229/34127</v>
      </c>
      <c r="BF37" s="3" t="str">
        <f t="shared" si="25"/>
        <v>М/67809/39509</v>
      </c>
      <c r="BG37" s="3" t="str">
        <f t="shared" si="26"/>
        <v>Р/9814/9814</v>
      </c>
      <c r="BH37" s="3" t="str">
        <f t="shared" si="27"/>
        <v>М/10483/10483</v>
      </c>
      <c r="BI37" s="3" t="str">
        <f t="shared" si="28"/>
        <v>М/10370/10370</v>
      </c>
      <c r="BJ37" s="158" t="s">
        <v>290</v>
      </c>
      <c r="BK37" s="3" t="str">
        <f t="shared" si="29"/>
        <v>М/39554/41275</v>
      </c>
      <c r="BL37" s="3" t="str">
        <f t="shared" si="30"/>
        <v>М/45369/20387</v>
      </c>
      <c r="BM37" s="3" t="str">
        <f t="shared" si="31"/>
        <v>М/36403/15888</v>
      </c>
      <c r="BN37" s="3" t="str">
        <f t="shared" si="32"/>
        <v>Р/33980/58529</v>
      </c>
      <c r="BO37" s="3" t="str">
        <f t="shared" si="33"/>
        <v>Р/5309/30309</v>
      </c>
      <c r="BP37" s="3" t="str">
        <f t="shared" si="34"/>
        <v>Р/5751/26266</v>
      </c>
      <c r="BQ37" s="3" t="str">
        <f t="shared" si="35"/>
        <v>М/9505/9505</v>
      </c>
      <c r="BR37" s="86"/>
      <c r="BS37" s="86"/>
      <c r="BT37" s="86"/>
    </row>
    <row r="38" spans="1:72" ht="16.5" customHeight="1" x14ac:dyDescent="0.25">
      <c r="A38" s="90">
        <v>44954</v>
      </c>
      <c r="B38" s="3">
        <v>5</v>
      </c>
      <c r="C38" s="3">
        <v>4</v>
      </c>
      <c r="D38" s="105" t="str">
        <f t="shared" si="19"/>
        <v/>
      </c>
      <c r="E38" s="105" t="str">
        <f t="shared" si="20"/>
        <v/>
      </c>
      <c r="F38" s="99" t="s">
        <v>290</v>
      </c>
      <c r="G38" s="100">
        <f t="shared" si="36"/>
        <v>16785</v>
      </c>
      <c r="H38" s="100">
        <f t="shared" si="37"/>
        <v>50175</v>
      </c>
      <c r="I38" s="100">
        <f t="shared" si="38"/>
        <v>34127</v>
      </c>
      <c r="J38" s="100">
        <f t="shared" si="39"/>
        <v>39533</v>
      </c>
      <c r="K38" s="100">
        <f t="shared" si="40"/>
        <v>9838</v>
      </c>
      <c r="L38" s="100">
        <f t="shared" si="41"/>
        <v>10507</v>
      </c>
      <c r="M38" s="100">
        <f t="shared" si="42"/>
        <v>10394</v>
      </c>
      <c r="N38" s="100" t="str">
        <f t="shared" si="43"/>
        <v>|</v>
      </c>
      <c r="O38" s="100">
        <f t="shared" si="44"/>
        <v>41299</v>
      </c>
      <c r="P38" s="100">
        <f t="shared" si="45"/>
        <v>20411</v>
      </c>
      <c r="Q38" s="100">
        <f t="shared" si="46"/>
        <v>15912</v>
      </c>
      <c r="R38" s="100">
        <f t="shared" si="47"/>
        <v>58529</v>
      </c>
      <c r="S38" s="100">
        <f t="shared" si="48"/>
        <v>30309</v>
      </c>
      <c r="T38" s="100">
        <f t="shared" si="49"/>
        <v>26266</v>
      </c>
      <c r="U38" s="100">
        <f t="shared" si="50"/>
        <v>9529</v>
      </c>
      <c r="V38" s="89" t="s">
        <v>290</v>
      </c>
      <c r="W38" s="243" t="s">
        <v>38</v>
      </c>
      <c r="X38" s="243" t="s">
        <v>37</v>
      </c>
      <c r="Y38" s="243" t="s">
        <v>271</v>
      </c>
      <c r="Z38" s="243" t="s">
        <v>37</v>
      </c>
      <c r="AA38" s="243" t="s">
        <v>37</v>
      </c>
      <c r="AB38" s="243" t="s">
        <v>37</v>
      </c>
      <c r="AC38" s="243" t="s">
        <v>37</v>
      </c>
      <c r="AD38" s="96" t="s">
        <v>38</v>
      </c>
      <c r="AE38" s="243" t="s">
        <v>37</v>
      </c>
      <c r="AF38" s="243" t="s">
        <v>37</v>
      </c>
      <c r="AG38" s="243" t="s">
        <v>37</v>
      </c>
      <c r="AH38" s="243" t="s">
        <v>33</v>
      </c>
      <c r="AI38" s="243" t="s">
        <v>33</v>
      </c>
      <c r="AJ38" s="243" t="s">
        <v>38</v>
      </c>
      <c r="AK38" s="243" t="s">
        <v>37</v>
      </c>
      <c r="AL38" s="94" t="s">
        <v>290</v>
      </c>
      <c r="AM38" s="108">
        <f t="array" ref="AM38">IFERROR(INDEX(TO_name_1,MATCH(,((Шаблон_1-Точность)&gt;=G38)+((Шаблон_1+Точность)&lt;=G38),)),G38)</f>
        <v>16785</v>
      </c>
      <c r="AN38" s="109">
        <f t="array" ref="AN38">IFERROR(INDEX(TO_name_2,MATCH(,((Шаблон_2-Точность)&gt;=H38)+((Шаблон_2+Точность)&lt;=H38),)),H38)</f>
        <v>50175</v>
      </c>
      <c r="AO38" s="109">
        <f t="array" ref="AO38">IFERROR(INDEX(TO_name_3,MATCH(,((Шаблон_3-Точность)&gt;=I38)+((Шаблон_3+Точность)&lt;=I38),)),I38)</f>
        <v>34127</v>
      </c>
      <c r="AP38" s="109">
        <f t="array" ref="AP38">IFERROR(INDEX(TO_name_4,MATCH(,((Шаблон_4-Точность)&gt;=J38)+((Шаблон_4+Точность)&lt;=J38),)),J38)</f>
        <v>39533</v>
      </c>
      <c r="AQ38" s="109">
        <f t="array" ref="AQ38">IFERROR(INDEX(TO_name_9,MATCH(,((Шаблон_9-Точность)&gt;=K38)+((Шаблон_9+Точность)&lt;=K38),)),K38)</f>
        <v>9838</v>
      </c>
      <c r="AR38" s="109" t="str">
        <f t="array" ref="AR38">IFERROR(INDEX(TO_name_10,MATCH(,((Шаблон_10-Точность)&gt;=L38)+((Шаблон_10+Точность)&lt;=L38),)),L38)</f>
        <v>ТО1</v>
      </c>
      <c r="AS38" s="110">
        <f t="array" ref="AS38">IFERROR(INDEX(TO_name_11,MATCH(,((Шаблон_11-Точность)&gt;=M38)+((Шаблон_11+Точность)&lt;=M38),)),M38)</f>
        <v>10394</v>
      </c>
      <c r="AT38" s="111" t="s">
        <v>290</v>
      </c>
      <c r="AU38" s="108">
        <f t="array" ref="AU38">IFERROR(INDEX(TO_name_5,MATCH(,((Шаблон_5-Точность)&gt;=O38)+((Шаблон_5+Точность)&lt;=O38),)),O38)</f>
        <v>41299</v>
      </c>
      <c r="AV38" s="109">
        <f t="array" ref="AV38">IFERROR(INDEX(TO_name_6,MATCH(,((Шаблон_6-Точность)&gt;=P38)+((Шаблон_6+Точность)&lt;=P38),)),P38)</f>
        <v>20411</v>
      </c>
      <c r="AW38" s="109">
        <f t="array" ref="AW38">IFERROR(INDEX(TO_name_7,MATCH(,((Шаблон_7-Точность)&gt;=Q38)+((Шаблон_7+Точность)&lt;=Q38),)),Q38)</f>
        <v>15912</v>
      </c>
      <c r="AX38" s="109">
        <f t="array" ref="AX38">IFERROR(INDEX(TO_name_8,MATCH(,((Шаблон_8-Точность)&gt;=R38)+((Шаблон_8+Точность)&lt;=R38),)),R38)</f>
        <v>58529</v>
      </c>
      <c r="AY38" s="109">
        <f t="array" ref="AY38">IFERROR(INDEX(TO_name_12,MATCH(,((Шаблон_12-Точность)&gt;=S38)+((Шаблон_12+Точность)&lt;=S38),)),S38)</f>
        <v>30309</v>
      </c>
      <c r="AZ38" s="109">
        <f t="array" ref="AZ38">IFERROR(INDEX(TO_name_13,MATCH(,((Шаблон_13-Точность)&gt;=T38)+((Шаблон_13+Точность)&lt;=T38),)),T38)</f>
        <v>26266</v>
      </c>
      <c r="BA38" s="110">
        <f t="array" ref="BA38">IFERROR(INDEX(TO_name_14,MATCH(,((Шаблон_14-Точность)&gt;=U38)+((Шаблон_14+Точность)&lt;=U38),)),U38)</f>
        <v>9529</v>
      </c>
      <c r="BB38" s="3"/>
      <c r="BC38" s="3" t="str">
        <f t="shared" si="22"/>
        <v>Р/60507/16785</v>
      </c>
      <c r="BD38" s="3" t="str">
        <f t="shared" si="23"/>
        <v>М/65097/50175</v>
      </c>
      <c r="BE38" s="3" t="str">
        <f t="shared" si="24"/>
        <v>ТО2/59229/34127</v>
      </c>
      <c r="BF38" s="3" t="str">
        <f t="shared" si="25"/>
        <v>М/67833/39533</v>
      </c>
      <c r="BG38" s="3" t="str">
        <f t="shared" si="26"/>
        <v>М/9838/9838</v>
      </c>
      <c r="BH38" s="3" t="str">
        <f t="shared" si="27"/>
        <v>М/10507/10507</v>
      </c>
      <c r="BI38" s="3" t="str">
        <f t="shared" si="28"/>
        <v>М/10394/10394</v>
      </c>
      <c r="BJ38" s="158" t="s">
        <v>290</v>
      </c>
      <c r="BK38" s="3" t="str">
        <f t="shared" si="29"/>
        <v>М/39578/41299</v>
      </c>
      <c r="BL38" s="3" t="str">
        <f t="shared" si="30"/>
        <v>М/45393/20411</v>
      </c>
      <c r="BM38" s="3" t="str">
        <f t="shared" si="31"/>
        <v>М/36427/15912</v>
      </c>
      <c r="BN38" s="3" t="str">
        <f t="shared" si="32"/>
        <v>ПР/33980/58529</v>
      </c>
      <c r="BO38" s="3" t="str">
        <f t="shared" si="33"/>
        <v>ПР/5309/30309</v>
      </c>
      <c r="BP38" s="3" t="str">
        <f t="shared" si="34"/>
        <v>Р/5751/26266</v>
      </c>
      <c r="BQ38" s="3" t="str">
        <f t="shared" si="35"/>
        <v>М/9529/9529</v>
      </c>
      <c r="BR38" s="86"/>
      <c r="BS38" s="86"/>
      <c r="BT38" s="86"/>
    </row>
    <row r="39" spans="1:72" ht="16.5" customHeight="1" x14ac:dyDescent="0.25">
      <c r="A39" s="193">
        <v>44955</v>
      </c>
      <c r="B39" s="3">
        <v>5</v>
      </c>
      <c r="C39" s="3">
        <v>4</v>
      </c>
      <c r="D39" s="105" t="str">
        <f t="shared" si="19"/>
        <v/>
      </c>
      <c r="E39" s="105" t="str">
        <f t="shared" si="20"/>
        <v/>
      </c>
      <c r="F39" s="99" t="s">
        <v>290</v>
      </c>
      <c r="G39" s="100">
        <f t="shared" si="36"/>
        <v>16785</v>
      </c>
      <c r="H39" s="100">
        <f t="shared" si="37"/>
        <v>50199</v>
      </c>
      <c r="I39" s="100">
        <f t="shared" si="38"/>
        <v>34127</v>
      </c>
      <c r="J39" s="100">
        <f t="shared" si="39"/>
        <v>39557</v>
      </c>
      <c r="K39" s="100">
        <f t="shared" si="40"/>
        <v>9862</v>
      </c>
      <c r="L39" s="100">
        <f t="shared" si="41"/>
        <v>10531</v>
      </c>
      <c r="M39" s="100">
        <f t="shared" si="42"/>
        <v>10418</v>
      </c>
      <c r="N39" s="100" t="str">
        <f t="shared" si="43"/>
        <v>|</v>
      </c>
      <c r="O39" s="100">
        <f t="shared" si="44"/>
        <v>41323</v>
      </c>
      <c r="P39" s="100">
        <f t="shared" si="45"/>
        <v>20435</v>
      </c>
      <c r="Q39" s="100">
        <f t="shared" si="46"/>
        <v>15936</v>
      </c>
      <c r="R39" s="100">
        <f t="shared" si="47"/>
        <v>58529</v>
      </c>
      <c r="S39" s="100">
        <f t="shared" si="48"/>
        <v>30309</v>
      </c>
      <c r="T39" s="100">
        <f t="shared" si="49"/>
        <v>26266</v>
      </c>
      <c r="U39" s="100">
        <f t="shared" si="50"/>
        <v>9553</v>
      </c>
      <c r="V39" s="89" t="s">
        <v>290</v>
      </c>
      <c r="W39" s="243" t="s">
        <v>38</v>
      </c>
      <c r="X39" s="243" t="s">
        <v>37</v>
      </c>
      <c r="Y39" s="243" t="s">
        <v>271</v>
      </c>
      <c r="Z39" s="243" t="s">
        <v>37</v>
      </c>
      <c r="AA39" s="243" t="s">
        <v>37</v>
      </c>
      <c r="AB39" s="243" t="s">
        <v>37</v>
      </c>
      <c r="AC39" s="243" t="s">
        <v>37</v>
      </c>
      <c r="AD39" s="96" t="s">
        <v>38</v>
      </c>
      <c r="AE39" s="243" t="s">
        <v>37</v>
      </c>
      <c r="AF39" s="243" t="s">
        <v>37</v>
      </c>
      <c r="AG39" s="243" t="s">
        <v>37</v>
      </c>
      <c r="AH39" s="243" t="s">
        <v>38</v>
      </c>
      <c r="AI39" s="243" t="s">
        <v>38</v>
      </c>
      <c r="AJ39" s="243" t="s">
        <v>38</v>
      </c>
      <c r="AK39" s="243" t="s">
        <v>37</v>
      </c>
      <c r="AL39" s="94" t="s">
        <v>290</v>
      </c>
      <c r="AM39" s="108">
        <f t="array" ref="AM39">IFERROR(INDEX(TO_name_1,MATCH(,((Шаблон_1-Точность)&gt;=G39)+((Шаблон_1+Точность)&lt;=G39),)),G39)</f>
        <v>16785</v>
      </c>
      <c r="AN39" s="109">
        <f t="array" ref="AN39">IFERROR(INDEX(TO_name_2,MATCH(,((Шаблон_2-Точность)&gt;=H39)+((Шаблон_2+Точность)&lt;=H39),)),H39)</f>
        <v>50199</v>
      </c>
      <c r="AO39" s="109">
        <f t="array" ref="AO39">IFERROR(INDEX(TO_name_3,MATCH(,((Шаблон_3-Точность)&gt;=I39)+((Шаблон_3+Точность)&lt;=I39),)),I39)</f>
        <v>34127</v>
      </c>
      <c r="AP39" s="109">
        <f t="array" ref="AP39">IFERROR(INDEX(TO_name_4,MATCH(,((Шаблон_4-Точность)&gt;=J39)+((Шаблон_4+Точность)&lt;=J39),)),J39)</f>
        <v>39557</v>
      </c>
      <c r="AQ39" s="109">
        <f t="array" ref="AQ39">IFERROR(INDEX(TO_name_9,MATCH(,((Шаблон_9-Точность)&gt;=K39)+((Шаблон_9+Точность)&lt;=K39),)),K39)</f>
        <v>9862</v>
      </c>
      <c r="AR39" s="109">
        <f t="array" ref="AR39">IFERROR(INDEX(TO_name_10,MATCH(,((Шаблон_10-Точность)&gt;=L39)+((Шаблон_10+Точность)&lt;=L39),)),L39)</f>
        <v>10531</v>
      </c>
      <c r="AS39" s="110">
        <f t="array" ref="AS39">IFERROR(INDEX(TO_name_11,MATCH(,((Шаблон_11-Точность)&gt;=M39)+((Шаблон_11+Точность)&lt;=M39),)),M39)</f>
        <v>10418</v>
      </c>
      <c r="AT39" s="111" t="s">
        <v>290</v>
      </c>
      <c r="AU39" s="108">
        <f t="array" ref="AU39">IFERROR(INDEX(TO_name_5,MATCH(,((Шаблон_5-Точность)&gt;=O39)+((Шаблон_5+Точность)&lt;=O39),)),O39)</f>
        <v>41323</v>
      </c>
      <c r="AV39" s="109">
        <f t="array" ref="AV39">IFERROR(INDEX(TO_name_6,MATCH(,((Шаблон_6-Точность)&gt;=P39)+((Шаблон_6+Точность)&lt;=P39),)),P39)</f>
        <v>20435</v>
      </c>
      <c r="AW39" s="109">
        <f t="array" ref="AW39">IFERROR(INDEX(TO_name_7,MATCH(,((Шаблон_7-Точность)&gt;=Q39)+((Шаблон_7+Точность)&lt;=Q39),)),Q39)</f>
        <v>15936</v>
      </c>
      <c r="AX39" s="109">
        <f t="array" ref="AX39">IFERROR(INDEX(TO_name_8,MATCH(,((Шаблон_8-Точность)&gt;=R39)+((Шаблон_8+Точность)&lt;=R39),)),R39)</f>
        <v>58529</v>
      </c>
      <c r="AY39" s="109">
        <f t="array" ref="AY39">IFERROR(INDEX(TO_name_12,MATCH(,((Шаблон_12-Точность)&gt;=S39)+((Шаблон_12+Точность)&lt;=S39),)),S39)</f>
        <v>30309</v>
      </c>
      <c r="AZ39" s="109">
        <f t="array" ref="AZ39">IFERROR(INDEX(TO_name_13,MATCH(,((Шаблон_13-Точность)&gt;=T39)+((Шаблон_13+Точность)&lt;=T39),)),T39)</f>
        <v>26266</v>
      </c>
      <c r="BA39" s="110">
        <f t="array" ref="BA39">IFERROR(INDEX(TO_name_14,MATCH(,((Шаблон_14-Точность)&gt;=U39)+((Шаблон_14+Точность)&lt;=U39),)),U39)</f>
        <v>9553</v>
      </c>
      <c r="BB39" s="3"/>
      <c r="BC39" s="3" t="str">
        <f t="shared" si="22"/>
        <v>Р/60507/16785</v>
      </c>
      <c r="BD39" s="3" t="str">
        <f t="shared" si="23"/>
        <v>М/65121/50199</v>
      </c>
      <c r="BE39" s="3" t="str">
        <f t="shared" si="24"/>
        <v>ТО2/59229/34127</v>
      </c>
      <c r="BF39" s="3" t="str">
        <f t="shared" si="25"/>
        <v>М/67857/39557</v>
      </c>
      <c r="BG39" s="3" t="str">
        <f t="shared" si="26"/>
        <v>М/9862/9862</v>
      </c>
      <c r="BH39" s="3" t="str">
        <f t="shared" si="27"/>
        <v>М/10531/10531</v>
      </c>
      <c r="BI39" s="3" t="str">
        <f t="shared" si="28"/>
        <v>М/10418/10418</v>
      </c>
      <c r="BJ39" s="158" t="s">
        <v>290</v>
      </c>
      <c r="BK39" s="3" t="str">
        <f t="shared" si="29"/>
        <v>М/39602/41323</v>
      </c>
      <c r="BL39" s="3" t="str">
        <f t="shared" si="30"/>
        <v>М/45417/20435</v>
      </c>
      <c r="BM39" s="3" t="str">
        <f t="shared" si="31"/>
        <v>М/36451/15936</v>
      </c>
      <c r="BN39" s="3" t="str">
        <f t="shared" si="32"/>
        <v>Р/33980/58529</v>
      </c>
      <c r="BO39" s="3" t="str">
        <f t="shared" si="33"/>
        <v>Р/5309/30309</v>
      </c>
      <c r="BP39" s="3" t="str">
        <f t="shared" si="34"/>
        <v>Р/5751/26266</v>
      </c>
      <c r="BQ39" s="3" t="str">
        <f t="shared" si="35"/>
        <v>М/9553/9553</v>
      </c>
      <c r="BR39" s="86"/>
      <c r="BS39" s="86"/>
      <c r="BT39" s="86"/>
    </row>
    <row r="40" spans="1:72" ht="16.5" customHeight="1" x14ac:dyDescent="0.25">
      <c r="A40" s="90">
        <v>44956</v>
      </c>
      <c r="B40" s="3">
        <v>5</v>
      </c>
      <c r="C40" s="3">
        <v>4</v>
      </c>
      <c r="D40" s="105" t="str">
        <f t="shared" si="19"/>
        <v/>
      </c>
      <c r="E40" s="105" t="str">
        <f t="shared" si="20"/>
        <v/>
      </c>
      <c r="F40" s="99" t="s">
        <v>290</v>
      </c>
      <c r="G40" s="100">
        <f t="shared" si="36"/>
        <v>16785</v>
      </c>
      <c r="H40" s="100">
        <f t="shared" si="37"/>
        <v>50223</v>
      </c>
      <c r="I40" s="100">
        <f t="shared" si="38"/>
        <v>34151</v>
      </c>
      <c r="J40" s="100">
        <f t="shared" si="39"/>
        <v>39581</v>
      </c>
      <c r="K40" s="100">
        <f t="shared" si="40"/>
        <v>9886</v>
      </c>
      <c r="L40" s="100">
        <f t="shared" si="41"/>
        <v>10531</v>
      </c>
      <c r="M40" s="100">
        <f t="shared" si="42"/>
        <v>10442</v>
      </c>
      <c r="N40" s="100" t="str">
        <f t="shared" si="43"/>
        <v>|</v>
      </c>
      <c r="O40" s="100">
        <f t="shared" si="44"/>
        <v>41347</v>
      </c>
      <c r="P40" s="100">
        <f t="shared" si="45"/>
        <v>20459</v>
      </c>
      <c r="Q40" s="100">
        <f t="shared" si="46"/>
        <v>15960</v>
      </c>
      <c r="R40" s="100">
        <f t="shared" si="47"/>
        <v>58529</v>
      </c>
      <c r="S40" s="100">
        <f t="shared" si="48"/>
        <v>30309</v>
      </c>
      <c r="T40" s="100">
        <f t="shared" si="49"/>
        <v>26266</v>
      </c>
      <c r="U40" s="100">
        <f t="shared" si="50"/>
        <v>9577</v>
      </c>
      <c r="V40" s="89" t="s">
        <v>290</v>
      </c>
      <c r="W40" s="243" t="s">
        <v>38</v>
      </c>
      <c r="X40" s="243" t="s">
        <v>37</v>
      </c>
      <c r="Y40" s="243" t="s">
        <v>37</v>
      </c>
      <c r="Z40" s="243" t="s">
        <v>37</v>
      </c>
      <c r="AA40" s="243" t="s">
        <v>37</v>
      </c>
      <c r="AB40" s="243" t="s">
        <v>270</v>
      </c>
      <c r="AC40" s="243" t="s">
        <v>37</v>
      </c>
      <c r="AD40" s="96" t="s">
        <v>38</v>
      </c>
      <c r="AE40" s="243" t="s">
        <v>37</v>
      </c>
      <c r="AF40" s="243" t="s">
        <v>37</v>
      </c>
      <c r="AG40" s="243" t="s">
        <v>37</v>
      </c>
      <c r="AH40" s="243" t="s">
        <v>38</v>
      </c>
      <c r="AI40" s="243" t="s">
        <v>38</v>
      </c>
      <c r="AJ40" s="243" t="s">
        <v>38</v>
      </c>
      <c r="AK40" s="243" t="s">
        <v>37</v>
      </c>
      <c r="AL40" s="94" t="s">
        <v>290</v>
      </c>
      <c r="AM40" s="108">
        <f t="array" ref="AM40">IFERROR(INDEX(TO_name_1,MATCH(,((Шаблон_1-Точность)&gt;=G40)+((Шаблон_1+Точность)&lt;=G40),)),G40)</f>
        <v>16785</v>
      </c>
      <c r="AN40" s="109">
        <f t="array" ref="AN40">IFERROR(INDEX(TO_name_2,MATCH(,((Шаблон_2-Точность)&gt;=H40)+((Шаблон_2+Точность)&lt;=H40),)),H40)</f>
        <v>50223</v>
      </c>
      <c r="AO40" s="109">
        <f t="array" ref="AO40">IFERROR(INDEX(TO_name_3,MATCH(,((Шаблон_3-Точность)&gt;=I40)+((Шаблон_3+Точность)&lt;=I40),)),I40)</f>
        <v>34151</v>
      </c>
      <c r="AP40" s="109">
        <f t="array" ref="AP40">IFERROR(INDEX(TO_name_4,MATCH(,((Шаблон_4-Точность)&gt;=J40)+((Шаблон_4+Точность)&lt;=J40),)),J40)</f>
        <v>39581</v>
      </c>
      <c r="AQ40" s="109">
        <f t="array" ref="AQ40">IFERROR(INDEX(TO_name_9,MATCH(,((Шаблон_9-Точность)&gt;=K40)+((Шаблон_9+Точность)&lt;=K40),)),K40)</f>
        <v>9886</v>
      </c>
      <c r="AR40" s="109">
        <f t="array" ref="AR40">IFERROR(INDEX(TO_name_10,MATCH(,((Шаблон_10-Точность)&gt;=L40)+((Шаблон_10+Точность)&lt;=L40),)),L40)</f>
        <v>10531</v>
      </c>
      <c r="AS40" s="110">
        <f t="array" ref="AS40">IFERROR(INDEX(TO_name_11,MATCH(,((Шаблон_11-Точность)&gt;=M40)+((Шаблон_11+Точность)&lt;=M40),)),M40)</f>
        <v>10442</v>
      </c>
      <c r="AT40" s="111" t="s">
        <v>290</v>
      </c>
      <c r="AU40" s="108">
        <f t="array" ref="AU40">IFERROR(INDEX(TO_name_5,MATCH(,((Шаблон_5-Точность)&gt;=O40)+((Шаблон_5+Точность)&lt;=O40),)),O40)</f>
        <v>41347</v>
      </c>
      <c r="AV40" s="109">
        <f t="array" ref="AV40">IFERROR(INDEX(TO_name_6,MATCH(,((Шаблон_6-Точность)&gt;=P40)+((Шаблон_6+Точность)&lt;=P40),)),P40)</f>
        <v>20459</v>
      </c>
      <c r="AW40" s="109">
        <f t="array" ref="AW40">IFERROR(INDEX(TO_name_7,MATCH(,((Шаблон_7-Точность)&gt;=Q40)+((Шаблон_7+Точность)&lt;=Q40),)),Q40)</f>
        <v>15960</v>
      </c>
      <c r="AX40" s="109">
        <f t="array" ref="AX40">IFERROR(INDEX(TO_name_8,MATCH(,((Шаблон_8-Точность)&gt;=R40)+((Шаблон_8+Точность)&lt;=R40),)),R40)</f>
        <v>58529</v>
      </c>
      <c r="AY40" s="109">
        <f t="array" ref="AY40">IFERROR(INDEX(TO_name_12,MATCH(,((Шаблон_12-Точность)&gt;=S40)+((Шаблон_12+Точность)&lt;=S40),)),S40)</f>
        <v>30309</v>
      </c>
      <c r="AZ40" s="109">
        <f t="array" ref="AZ40">IFERROR(INDEX(TO_name_13,MATCH(,((Шаблон_13-Точность)&gt;=T40)+((Шаблон_13+Точность)&lt;=T40),)),T40)</f>
        <v>26266</v>
      </c>
      <c r="BA40" s="110">
        <f t="array" ref="BA40">IFERROR(INDEX(TO_name_14,MATCH(,((Шаблон_14-Точность)&gt;=U40)+((Шаблон_14+Точность)&lt;=U40),)),U40)</f>
        <v>9577</v>
      </c>
      <c r="BB40" s="3"/>
      <c r="BC40" s="3" t="str">
        <f t="shared" si="22"/>
        <v>Р/60507/16785</v>
      </c>
      <c r="BD40" s="3" t="str">
        <f t="shared" si="23"/>
        <v>М/65145/50223</v>
      </c>
      <c r="BE40" s="3" t="str">
        <f t="shared" si="24"/>
        <v>М/59253/34151</v>
      </c>
      <c r="BF40" s="3" t="str">
        <f t="shared" si="25"/>
        <v>М/67881/39581</v>
      </c>
      <c r="BG40" s="3" t="str">
        <f t="shared" si="26"/>
        <v>М/9886/9886</v>
      </c>
      <c r="BH40" s="3" t="str">
        <f t="shared" si="27"/>
        <v>ТО1/10531/10531</v>
      </c>
      <c r="BI40" s="3" t="str">
        <f t="shared" si="28"/>
        <v>М/10442/10442</v>
      </c>
      <c r="BJ40" s="158" t="s">
        <v>290</v>
      </c>
      <c r="BK40" s="3" t="str">
        <f t="shared" si="29"/>
        <v>М/39626/41347</v>
      </c>
      <c r="BL40" s="3" t="str">
        <f t="shared" si="30"/>
        <v>М/45441/20459</v>
      </c>
      <c r="BM40" s="3" t="str">
        <f t="shared" si="31"/>
        <v>М/36475/15960</v>
      </c>
      <c r="BN40" s="3" t="str">
        <f t="shared" si="32"/>
        <v>Р/33980/58529</v>
      </c>
      <c r="BO40" s="3" t="str">
        <f t="shared" si="33"/>
        <v>Р/5309/30309</v>
      </c>
      <c r="BP40" s="3" t="str">
        <f t="shared" si="34"/>
        <v>Р/5751/26266</v>
      </c>
      <c r="BQ40" s="3" t="str">
        <f t="shared" si="35"/>
        <v>М/9577/9577</v>
      </c>
      <c r="BR40" s="86"/>
      <c r="BS40" s="86"/>
      <c r="BT40" s="86"/>
    </row>
    <row r="41" spans="1:72" ht="16.5" customHeight="1" thickBot="1" x14ac:dyDescent="0.3">
      <c r="A41" s="90">
        <v>44957</v>
      </c>
      <c r="B41" s="3">
        <v>5</v>
      </c>
      <c r="C41" s="3">
        <v>4</v>
      </c>
      <c r="D41" s="105" t="str">
        <f t="shared" si="19"/>
        <v/>
      </c>
      <c r="E41" s="105" t="str">
        <f t="shared" si="20"/>
        <v/>
      </c>
      <c r="F41" s="99" t="s">
        <v>290</v>
      </c>
      <c r="G41" s="100">
        <f t="shared" si="36"/>
        <v>16785</v>
      </c>
      <c r="H41" s="100">
        <f t="shared" si="37"/>
        <v>50247</v>
      </c>
      <c r="I41" s="100">
        <f t="shared" si="38"/>
        <v>34175</v>
      </c>
      <c r="J41" s="100">
        <f t="shared" si="39"/>
        <v>39605</v>
      </c>
      <c r="K41" s="100">
        <f t="shared" si="40"/>
        <v>9910</v>
      </c>
      <c r="L41" s="100">
        <f t="shared" si="41"/>
        <v>10531</v>
      </c>
      <c r="M41" s="100">
        <f t="shared" si="42"/>
        <v>10466</v>
      </c>
      <c r="N41" s="100" t="str">
        <f t="shared" si="43"/>
        <v>|</v>
      </c>
      <c r="O41" s="100">
        <f t="shared" si="44"/>
        <v>41371</v>
      </c>
      <c r="P41" s="100">
        <f t="shared" si="45"/>
        <v>20483</v>
      </c>
      <c r="Q41" s="100">
        <f t="shared" si="46"/>
        <v>15984</v>
      </c>
      <c r="R41" s="100">
        <f t="shared" si="47"/>
        <v>58529</v>
      </c>
      <c r="S41" s="100">
        <f t="shared" si="48"/>
        <v>30309</v>
      </c>
      <c r="T41" s="100">
        <f t="shared" si="49"/>
        <v>26266</v>
      </c>
      <c r="U41" s="100">
        <f t="shared" si="50"/>
        <v>9601</v>
      </c>
      <c r="V41" s="89" t="s">
        <v>290</v>
      </c>
      <c r="W41" s="243" t="s">
        <v>38</v>
      </c>
      <c r="X41" s="243" t="s">
        <v>37</v>
      </c>
      <c r="Y41" s="243" t="s">
        <v>37</v>
      </c>
      <c r="Z41" s="243" t="s">
        <v>37</v>
      </c>
      <c r="AA41" s="243" t="s">
        <v>37</v>
      </c>
      <c r="AB41" s="243" t="s">
        <v>270</v>
      </c>
      <c r="AC41" s="243" t="s">
        <v>37</v>
      </c>
      <c r="AD41" s="96" t="s">
        <v>38</v>
      </c>
      <c r="AE41" s="243" t="s">
        <v>37</v>
      </c>
      <c r="AF41" s="243" t="s">
        <v>37</v>
      </c>
      <c r="AG41" s="243" t="s">
        <v>37</v>
      </c>
      <c r="AH41" s="243" t="s">
        <v>38</v>
      </c>
      <c r="AI41" s="243" t="s">
        <v>38</v>
      </c>
      <c r="AJ41" s="243" t="s">
        <v>38</v>
      </c>
      <c r="AK41" s="243" t="s">
        <v>37</v>
      </c>
      <c r="AL41" s="94" t="s">
        <v>290</v>
      </c>
      <c r="AM41" s="108">
        <f t="array" ref="AM41">IFERROR(INDEX(TO_name_1,MATCH(,((Шаблон_1-Точность)&gt;=G41)+((Шаблон_1+Точность)&lt;=G41),)),G41)</f>
        <v>16785</v>
      </c>
      <c r="AN41" s="109">
        <f t="array" ref="AN41">IFERROR(INDEX(TO_name_2,MATCH(,((Шаблон_2-Точность)&gt;=H41)+((Шаблон_2+Точность)&lt;=H41),)),H41)</f>
        <v>50247</v>
      </c>
      <c r="AO41" s="109">
        <f t="array" ref="AO41">IFERROR(INDEX(TO_name_3,MATCH(,((Шаблон_3-Точность)&gt;=I41)+((Шаблон_3+Точность)&lt;=I41),)),I41)</f>
        <v>34175</v>
      </c>
      <c r="AP41" s="109">
        <f t="array" ref="AP41">IFERROR(INDEX(TO_name_4,MATCH(,((Шаблон_4-Точность)&gt;=J41)+((Шаблон_4+Точность)&lt;=J41),)),J41)</f>
        <v>39605</v>
      </c>
      <c r="AQ41" s="109">
        <f t="array" ref="AQ41">IFERROR(INDEX(TO_name_9,MATCH(,((Шаблон_9-Точность)&gt;=K41)+((Шаблон_9+Точность)&lt;=K41),)),K41)</f>
        <v>9910</v>
      </c>
      <c r="AR41" s="109">
        <f t="array" ref="AR41">IFERROR(INDEX(TO_name_10,MATCH(,((Шаблон_10-Точность)&gt;=L41)+((Шаблон_10+Точность)&lt;=L41),)),L41)</f>
        <v>10531</v>
      </c>
      <c r="AS41" s="110">
        <f t="array" ref="AS41">IFERROR(INDEX(TO_name_11,MATCH(,((Шаблон_11-Точность)&gt;=M41)+((Шаблон_11+Точность)&lt;=M41),)),M41)</f>
        <v>10466</v>
      </c>
      <c r="AT41" s="112" t="s">
        <v>290</v>
      </c>
      <c r="AU41" s="108">
        <f t="array" ref="AU41">IFERROR(INDEX(TO_name_5,MATCH(,((Шаблон_5-Точность)&gt;=O41)+((Шаблон_5+Точность)&lt;=O41),)),O41)</f>
        <v>41371</v>
      </c>
      <c r="AV41" s="109">
        <f t="array" ref="AV41">IFERROR(INDEX(TO_name_6,MATCH(,((Шаблон_6-Точность)&gt;=P41)+((Шаблон_6+Точность)&lt;=P41),)),P41)</f>
        <v>20483</v>
      </c>
      <c r="AW41" s="109">
        <f t="array" ref="AW41">IFERROR(INDEX(TO_name_7,MATCH(,((Шаблон_7-Точность)&gt;=Q41)+((Шаблон_7+Точность)&lt;=Q41),)),Q41)</f>
        <v>15984</v>
      </c>
      <c r="AX41" s="109">
        <f t="array" ref="AX41">IFERROR(INDEX(TO_name_8,MATCH(,((Шаблон_8-Точность)&gt;=R41)+((Шаблон_8+Точность)&lt;=R41),)),R41)</f>
        <v>58529</v>
      </c>
      <c r="AY41" s="109">
        <f t="array" ref="AY41">IFERROR(INDEX(TO_name_12,MATCH(,((Шаблон_12-Точность)&gt;=S41)+((Шаблон_12+Точность)&lt;=S41),)),S41)</f>
        <v>30309</v>
      </c>
      <c r="AZ41" s="109">
        <f t="array" ref="AZ41">IFERROR(INDEX(TO_name_13,MATCH(,((Шаблон_13-Точность)&gt;=T41)+((Шаблон_13+Точность)&lt;=T41),)),T41)</f>
        <v>26266</v>
      </c>
      <c r="BA41" s="110">
        <f t="array" ref="BA41">IFERROR(INDEX(TO_name_14,MATCH(,((Шаблон_14-Точность)&gt;=U41)+((Шаблон_14+Точность)&lt;=U41),)),U41)</f>
        <v>9601</v>
      </c>
      <c r="BB41" s="3"/>
      <c r="BC41" s="3" t="str">
        <f t="shared" si="22"/>
        <v>Р/60507/16785</v>
      </c>
      <c r="BD41" s="3" t="str">
        <f t="shared" si="23"/>
        <v>М/65169/50247</v>
      </c>
      <c r="BE41" s="3" t="str">
        <f t="shared" si="24"/>
        <v>М/59277/34175</v>
      </c>
      <c r="BF41" s="3" t="str">
        <f t="shared" si="25"/>
        <v>М/67905/39605</v>
      </c>
      <c r="BG41" s="3" t="str">
        <f t="shared" si="26"/>
        <v>М/9910/9910</v>
      </c>
      <c r="BH41" s="3" t="str">
        <f t="shared" si="27"/>
        <v>ТО1/10531/10531</v>
      </c>
      <c r="BI41" s="3" t="str">
        <f t="shared" si="28"/>
        <v>М/10466/10466</v>
      </c>
      <c r="BJ41" s="158" t="s">
        <v>290</v>
      </c>
      <c r="BK41" s="3" t="str">
        <f t="shared" si="29"/>
        <v>М/39650/41371</v>
      </c>
      <c r="BL41" s="3" t="str">
        <f t="shared" si="30"/>
        <v>М/45465/20483</v>
      </c>
      <c r="BM41" s="3" t="str">
        <f t="shared" si="31"/>
        <v>М/36499/15984</v>
      </c>
      <c r="BN41" s="3" t="str">
        <f t="shared" si="32"/>
        <v>Р/33980/58529</v>
      </c>
      <c r="BO41" s="3" t="str">
        <f t="shared" si="33"/>
        <v>Р/5309/30309</v>
      </c>
      <c r="BP41" s="3" t="str">
        <f t="shared" si="34"/>
        <v>Р/5751/26266</v>
      </c>
      <c r="BQ41" s="3" t="str">
        <f t="shared" si="35"/>
        <v>М/9601/9601</v>
      </c>
      <c r="BR41" s="86"/>
      <c r="BS41" s="86"/>
      <c r="BT41" s="86"/>
    </row>
    <row r="42" spans="1:72" ht="16.5" customHeight="1" x14ac:dyDescent="0.25">
      <c r="A42" s="193">
        <v>44958</v>
      </c>
      <c r="B42" s="3">
        <v>5</v>
      </c>
      <c r="C42" s="3">
        <v>4</v>
      </c>
      <c r="D42" s="105" t="str">
        <f t="shared" si="19"/>
        <v/>
      </c>
      <c r="E42" s="105" t="str">
        <f t="shared" si="20"/>
        <v/>
      </c>
      <c r="F42" s="99" t="s">
        <v>290</v>
      </c>
      <c r="G42" s="100">
        <f t="shared" si="36"/>
        <v>16785</v>
      </c>
      <c r="H42" s="100">
        <f t="shared" si="37"/>
        <v>50271</v>
      </c>
      <c r="I42" s="100">
        <f t="shared" si="38"/>
        <v>34199</v>
      </c>
      <c r="J42" s="100">
        <f t="shared" si="39"/>
        <v>39629</v>
      </c>
      <c r="K42" s="100">
        <f t="shared" si="40"/>
        <v>9934</v>
      </c>
      <c r="L42" s="100">
        <f t="shared" si="41"/>
        <v>10531</v>
      </c>
      <c r="M42" s="100">
        <f t="shared" si="42"/>
        <v>10490</v>
      </c>
      <c r="N42" s="100" t="str">
        <f t="shared" si="43"/>
        <v>|</v>
      </c>
      <c r="O42" s="100">
        <f t="shared" si="44"/>
        <v>41395</v>
      </c>
      <c r="P42" s="100">
        <f t="shared" si="45"/>
        <v>20507</v>
      </c>
      <c r="Q42" s="100">
        <f t="shared" si="46"/>
        <v>16008</v>
      </c>
      <c r="R42" s="100">
        <f t="shared" si="47"/>
        <v>58529</v>
      </c>
      <c r="S42" s="100">
        <f t="shared" si="48"/>
        <v>30309</v>
      </c>
      <c r="T42" s="100">
        <f t="shared" si="49"/>
        <v>26266</v>
      </c>
      <c r="U42" s="100">
        <f t="shared" si="50"/>
        <v>9625</v>
      </c>
      <c r="V42" s="89" t="s">
        <v>290</v>
      </c>
      <c r="W42" s="243" t="s">
        <v>38</v>
      </c>
      <c r="X42" s="243" t="s">
        <v>37</v>
      </c>
      <c r="Y42" s="243" t="s">
        <v>37</v>
      </c>
      <c r="Z42" s="243" t="s">
        <v>37</v>
      </c>
      <c r="AA42" s="243" t="s">
        <v>37</v>
      </c>
      <c r="AB42" s="243" t="s">
        <v>270</v>
      </c>
      <c r="AC42" s="243" t="s">
        <v>37</v>
      </c>
      <c r="AD42" s="96" t="s">
        <v>38</v>
      </c>
      <c r="AE42" s="243" t="s">
        <v>37</v>
      </c>
      <c r="AF42" s="243" t="s">
        <v>37</v>
      </c>
      <c r="AG42" s="243" t="s">
        <v>37</v>
      </c>
      <c r="AH42" s="243" t="s">
        <v>38</v>
      </c>
      <c r="AI42" s="243" t="s">
        <v>38</v>
      </c>
      <c r="AJ42" s="243" t="s">
        <v>38</v>
      </c>
      <c r="AK42" s="243" t="s">
        <v>37</v>
      </c>
      <c r="AL42" s="94" t="s">
        <v>290</v>
      </c>
      <c r="AM42" s="108">
        <f t="array" ref="AM42">IFERROR(INDEX(TO_name_1,MATCH(,((Шаблон_1-Точность)&gt;=G42)+((Шаблон_1+Точность)&lt;=G42),)),G42)</f>
        <v>16785</v>
      </c>
      <c r="AN42" s="109">
        <f t="array" ref="AN42">IFERROR(INDEX(TO_name_2,MATCH(,((Шаблон_2-Точность)&gt;=H42)+((Шаблон_2+Точность)&lt;=H42),)),H42)</f>
        <v>50271</v>
      </c>
      <c r="AO42" s="109">
        <f t="array" ref="AO42">IFERROR(INDEX(TO_name_3,MATCH(,((Шаблон_3-Точность)&gt;=I42)+((Шаблон_3+Точность)&lt;=I42),)),I42)</f>
        <v>34199</v>
      </c>
      <c r="AP42" s="109">
        <f t="array" ref="AP42">IFERROR(INDEX(TO_name_4,MATCH(,((Шаблон_4-Точность)&gt;=J42)+((Шаблон_4+Точность)&lt;=J42),)),J42)</f>
        <v>39629</v>
      </c>
      <c r="AQ42" s="109">
        <f t="array" ref="AQ42">IFERROR(INDEX(TO_name_9,MATCH(,((Шаблон_9-Точность)&gt;=K42)+((Шаблон_9+Точность)&lt;=K42),)),K42)</f>
        <v>9934</v>
      </c>
      <c r="AR42" s="109">
        <f t="array" ref="AR42">IFERROR(INDEX(TO_name_10,MATCH(,((Шаблон_10-Точность)&gt;=L42)+((Шаблон_10+Точность)&lt;=L42),)),L42)</f>
        <v>10531</v>
      </c>
      <c r="AS42" s="110" t="str">
        <f t="array" ref="AS42">IFERROR(INDEX(TO_name_11,MATCH(,((Шаблон_11-Точность)&gt;=M42)+((Шаблон_11+Точность)&lt;=M42),)),M42)</f>
        <v>ТО1</v>
      </c>
      <c r="AT42" s="113" t="s">
        <v>290</v>
      </c>
      <c r="AU42" s="108">
        <f t="array" ref="AU42">IFERROR(INDEX(TO_name_5,MATCH(,((Шаблон_5-Точность)&gt;=O42)+((Шаблон_5+Точность)&lt;=O42),)),O42)</f>
        <v>41395</v>
      </c>
      <c r="AV42" s="109">
        <f t="array" ref="AV42">IFERROR(INDEX(TO_name_6,MATCH(,((Шаблон_6-Точность)&gt;=P42)+((Шаблон_6+Точность)&lt;=P42),)),P42)</f>
        <v>20507</v>
      </c>
      <c r="AW42" s="109">
        <f t="array" ref="AW42">IFERROR(INDEX(TO_name_7,MATCH(,((Шаблон_7-Точность)&gt;=Q42)+((Шаблон_7+Точность)&lt;=Q42),)),Q42)</f>
        <v>16008</v>
      </c>
      <c r="AX42" s="109">
        <f t="array" ref="AX42">IFERROR(INDEX(TO_name_8,MATCH(,((Шаблон_8-Точность)&gt;=R42)+((Шаблон_8+Точность)&lt;=R42),)),R42)</f>
        <v>58529</v>
      </c>
      <c r="AY42" s="109">
        <f t="array" ref="AY42">IFERROR(INDEX(TO_name_12,MATCH(,((Шаблон_12-Точность)&gt;=S42)+((Шаблон_12+Точность)&lt;=S42),)),S42)</f>
        <v>30309</v>
      </c>
      <c r="AZ42" s="109">
        <f t="array" ref="AZ42">IFERROR(INDEX(TO_name_13,MATCH(,((Шаблон_13-Точность)&gt;=T42)+((Шаблон_13+Точность)&lt;=T42),)),T42)</f>
        <v>26266</v>
      </c>
      <c r="BA42" s="110">
        <f t="array" ref="BA42">IFERROR(INDEX(TO_name_14,MATCH(,((Шаблон_14-Точность)&gt;=U42)+((Шаблон_14+Точность)&lt;=U42),)),U42)</f>
        <v>9625</v>
      </c>
      <c r="BB42" s="3"/>
      <c r="BC42" s="3" t="str">
        <f t="shared" si="22"/>
        <v>Р/60507/16785</v>
      </c>
      <c r="BD42" s="3" t="str">
        <f t="shared" si="23"/>
        <v>М/65193/50271</v>
      </c>
      <c r="BE42" s="3" t="str">
        <f t="shared" si="24"/>
        <v>М/59301/34199</v>
      </c>
      <c r="BF42" s="3" t="str">
        <f t="shared" si="25"/>
        <v>М/67929/39629</v>
      </c>
      <c r="BG42" s="3" t="str">
        <f t="shared" si="26"/>
        <v>М/9934/9934</v>
      </c>
      <c r="BH42" s="3" t="str">
        <f t="shared" si="27"/>
        <v>ТО1/10531/10531</v>
      </c>
      <c r="BI42" s="3" t="str">
        <f t="shared" si="28"/>
        <v>М/10490/10490</v>
      </c>
      <c r="BJ42" s="158" t="s">
        <v>290</v>
      </c>
      <c r="BK42" s="3" t="str">
        <f t="shared" si="29"/>
        <v>М/39674/41395</v>
      </c>
      <c r="BL42" s="3" t="str">
        <f t="shared" si="30"/>
        <v>М/45489/20507</v>
      </c>
      <c r="BM42" s="3" t="str">
        <f t="shared" si="31"/>
        <v>М/36523/16008</v>
      </c>
      <c r="BN42" s="3" t="str">
        <f t="shared" si="32"/>
        <v>Р/33980/58529</v>
      </c>
      <c r="BO42" s="3" t="str">
        <f t="shared" si="33"/>
        <v>Р/5309/30309</v>
      </c>
      <c r="BP42" s="3" t="str">
        <f t="shared" si="34"/>
        <v>Р/5751/26266</v>
      </c>
      <c r="BQ42" s="3" t="str">
        <f t="shared" si="35"/>
        <v>М/9625/9625</v>
      </c>
      <c r="BR42" s="86"/>
      <c r="BS42" s="86"/>
      <c r="BT42" s="86"/>
    </row>
    <row r="43" spans="1:72" ht="16.5" customHeight="1" x14ac:dyDescent="0.25">
      <c r="A43" s="90">
        <v>44959</v>
      </c>
      <c r="B43" s="3">
        <v>5</v>
      </c>
      <c r="C43" s="3">
        <v>4</v>
      </c>
      <c r="D43" s="105" t="str">
        <f t="shared" si="19"/>
        <v/>
      </c>
      <c r="E43" s="105" t="str">
        <f t="shared" si="20"/>
        <v/>
      </c>
      <c r="F43" s="99" t="s">
        <v>290</v>
      </c>
      <c r="G43" s="100">
        <f t="shared" si="36"/>
        <v>16785</v>
      </c>
      <c r="H43" s="100">
        <f t="shared" si="37"/>
        <v>50295</v>
      </c>
      <c r="I43" s="100">
        <f t="shared" si="38"/>
        <v>34223</v>
      </c>
      <c r="J43" s="100">
        <f t="shared" si="39"/>
        <v>39653</v>
      </c>
      <c r="K43" s="100">
        <f t="shared" si="40"/>
        <v>9958</v>
      </c>
      <c r="L43" s="100">
        <f t="shared" si="41"/>
        <v>10531</v>
      </c>
      <c r="M43" s="100">
        <f t="shared" si="42"/>
        <v>10514</v>
      </c>
      <c r="N43" s="100" t="str">
        <f t="shared" si="43"/>
        <v>|</v>
      </c>
      <c r="O43" s="100">
        <f t="shared" si="44"/>
        <v>41419</v>
      </c>
      <c r="P43" s="100">
        <f t="shared" si="45"/>
        <v>20531</v>
      </c>
      <c r="Q43" s="100">
        <f t="shared" si="46"/>
        <v>16032</v>
      </c>
      <c r="R43" s="100">
        <f t="shared" si="47"/>
        <v>58529</v>
      </c>
      <c r="S43" s="100">
        <f t="shared" si="48"/>
        <v>30309</v>
      </c>
      <c r="T43" s="100">
        <f t="shared" si="49"/>
        <v>26266</v>
      </c>
      <c r="U43" s="100">
        <f t="shared" si="50"/>
        <v>9649</v>
      </c>
      <c r="V43" s="89" t="s">
        <v>290</v>
      </c>
      <c r="W43" s="243" t="s">
        <v>38</v>
      </c>
      <c r="X43" s="243" t="s">
        <v>37</v>
      </c>
      <c r="Y43" s="243" t="s">
        <v>37</v>
      </c>
      <c r="Z43" s="243" t="s">
        <v>37</v>
      </c>
      <c r="AA43" s="243" t="s">
        <v>37</v>
      </c>
      <c r="AB43" s="243" t="s">
        <v>270</v>
      </c>
      <c r="AC43" s="243" t="s">
        <v>37</v>
      </c>
      <c r="AD43" s="96" t="s">
        <v>38</v>
      </c>
      <c r="AE43" s="243" t="s">
        <v>37</v>
      </c>
      <c r="AF43" s="243" t="s">
        <v>37</v>
      </c>
      <c r="AG43" s="243" t="s">
        <v>37</v>
      </c>
      <c r="AH43" s="243" t="s">
        <v>38</v>
      </c>
      <c r="AI43" s="243" t="s">
        <v>38</v>
      </c>
      <c r="AJ43" s="243" t="s">
        <v>38</v>
      </c>
      <c r="AK43" s="243" t="s">
        <v>37</v>
      </c>
      <c r="AL43" s="94" t="s">
        <v>290</v>
      </c>
      <c r="AM43" s="108">
        <f t="array" ref="AM43">IFERROR(INDEX(TO_name_1,MATCH(,((Шаблон_1-Точность)&gt;=G43)+((Шаблон_1+Точность)&lt;=G43),)),G43)</f>
        <v>16785</v>
      </c>
      <c r="AN43" s="109">
        <f t="array" ref="AN43">IFERROR(INDEX(TO_name_2,MATCH(,((Шаблон_2-Точность)&gt;=H43)+((Шаблон_2+Точность)&lt;=H43),)),H43)</f>
        <v>50295</v>
      </c>
      <c r="AO43" s="109">
        <f t="array" ref="AO43">IFERROR(INDEX(TO_name_3,MATCH(,((Шаблон_3-Точность)&gt;=I43)+((Шаблон_3+Точность)&lt;=I43),)),I43)</f>
        <v>34223</v>
      </c>
      <c r="AP43" s="109">
        <f t="array" ref="AP43">IFERROR(INDEX(TO_name_4,MATCH(,((Шаблон_4-Точность)&gt;=J43)+((Шаблон_4+Точность)&lt;=J43),)),J43)</f>
        <v>39653</v>
      </c>
      <c r="AQ43" s="109">
        <f t="array" ref="AQ43">IFERROR(INDEX(TO_name_9,MATCH(,((Шаблон_9-Точность)&gt;=K43)+((Шаблон_9+Точность)&lt;=K43),)),K43)</f>
        <v>9958</v>
      </c>
      <c r="AR43" s="109">
        <f t="array" ref="AR43">IFERROR(INDEX(TO_name_10,MATCH(,((Шаблон_10-Точность)&gt;=L43)+((Шаблон_10+Точность)&lt;=L43),)),L43)</f>
        <v>10531</v>
      </c>
      <c r="AS43" s="110">
        <f t="array" ref="AS43">IFERROR(INDEX(TO_name_11,MATCH(,((Шаблон_11-Точность)&gt;=M43)+((Шаблон_11+Точность)&lt;=M43),)),M43)</f>
        <v>10514</v>
      </c>
      <c r="AT43" s="111" t="s">
        <v>290</v>
      </c>
      <c r="AU43" s="108">
        <f t="array" ref="AU43">IFERROR(INDEX(TO_name_5,MATCH(,((Шаблон_5-Точность)&gt;=O43)+((Шаблон_5+Точность)&lt;=O43),)),O43)</f>
        <v>41419</v>
      </c>
      <c r="AV43" s="109">
        <f t="array" ref="AV43">IFERROR(INDEX(TO_name_6,MATCH(,((Шаблон_6-Точность)&gt;=P43)+((Шаблон_6+Точность)&lt;=P43),)),P43)</f>
        <v>20531</v>
      </c>
      <c r="AW43" s="109">
        <f t="array" ref="AW43">IFERROR(INDEX(TO_name_7,MATCH(,((Шаблон_7-Точность)&gt;=Q43)+((Шаблон_7+Точность)&lt;=Q43),)),Q43)</f>
        <v>16032</v>
      </c>
      <c r="AX43" s="109">
        <f t="array" ref="AX43">IFERROR(INDEX(TO_name_8,MATCH(,((Шаблон_8-Точность)&gt;=R43)+((Шаблон_8+Точность)&lt;=R43),)),R43)</f>
        <v>58529</v>
      </c>
      <c r="AY43" s="109">
        <f t="array" ref="AY43">IFERROR(INDEX(TO_name_12,MATCH(,((Шаблон_12-Точность)&gt;=S43)+((Шаблон_12+Точность)&lt;=S43),)),S43)</f>
        <v>30309</v>
      </c>
      <c r="AZ43" s="109">
        <f t="array" ref="AZ43">IFERROR(INDEX(TO_name_13,MATCH(,((Шаблон_13-Точность)&gt;=T43)+((Шаблон_13+Точность)&lt;=T43),)),T43)</f>
        <v>26266</v>
      </c>
      <c r="BA43" s="110">
        <f t="array" ref="BA43">IFERROR(INDEX(TO_name_14,MATCH(,((Шаблон_14-Точность)&gt;=U43)+((Шаблон_14+Точность)&lt;=U43),)),U43)</f>
        <v>9649</v>
      </c>
      <c r="BB43" s="3"/>
      <c r="BC43" s="3" t="str">
        <f t="shared" si="22"/>
        <v>Р/60507/16785</v>
      </c>
      <c r="BD43" s="3" t="str">
        <f t="shared" si="23"/>
        <v>М/65217/50295</v>
      </c>
      <c r="BE43" s="3" t="str">
        <f t="shared" si="24"/>
        <v>М/59325/34223</v>
      </c>
      <c r="BF43" s="3" t="str">
        <f t="shared" si="25"/>
        <v>М/67953/39653</v>
      </c>
      <c r="BG43" s="3" t="str">
        <f t="shared" si="26"/>
        <v>М/9958/9958</v>
      </c>
      <c r="BH43" s="3" t="str">
        <f t="shared" si="27"/>
        <v>ТО1/10531/10531</v>
      </c>
      <c r="BI43" s="3" t="str">
        <f t="shared" si="28"/>
        <v>М/10514/10514</v>
      </c>
      <c r="BJ43" s="158" t="s">
        <v>290</v>
      </c>
      <c r="BK43" s="3" t="str">
        <f t="shared" si="29"/>
        <v>М/39698/41419</v>
      </c>
      <c r="BL43" s="3" t="str">
        <f t="shared" si="30"/>
        <v>М/45513/20531</v>
      </c>
      <c r="BM43" s="3" t="str">
        <f t="shared" si="31"/>
        <v>М/36547/16032</v>
      </c>
      <c r="BN43" s="3" t="str">
        <f t="shared" si="32"/>
        <v>Р/33980/58529</v>
      </c>
      <c r="BO43" s="3" t="str">
        <f t="shared" si="33"/>
        <v>Р/5309/30309</v>
      </c>
      <c r="BP43" s="3" t="str">
        <f t="shared" si="34"/>
        <v>Р/5751/26266</v>
      </c>
      <c r="BQ43" s="3" t="str">
        <f t="shared" si="35"/>
        <v>М/9649/9649</v>
      </c>
      <c r="BR43" s="86"/>
      <c r="BS43" s="86"/>
      <c r="BT43" s="86"/>
    </row>
    <row r="44" spans="1:72" ht="16.5" customHeight="1" x14ac:dyDescent="0.25">
      <c r="A44" s="90">
        <v>44960</v>
      </c>
      <c r="B44" s="3">
        <v>5</v>
      </c>
      <c r="C44" s="3">
        <v>4</v>
      </c>
      <c r="D44" s="105" t="str">
        <f t="shared" si="19"/>
        <v/>
      </c>
      <c r="E44" s="105" t="str">
        <f t="shared" si="20"/>
        <v/>
      </c>
      <c r="F44" s="99" t="s">
        <v>290</v>
      </c>
      <c r="G44" s="100">
        <f t="shared" si="36"/>
        <v>16785</v>
      </c>
      <c r="H44" s="100">
        <f t="shared" si="37"/>
        <v>50319</v>
      </c>
      <c r="I44" s="100">
        <f t="shared" si="38"/>
        <v>34247</v>
      </c>
      <c r="J44" s="100">
        <f t="shared" si="39"/>
        <v>39677</v>
      </c>
      <c r="K44" s="100">
        <f t="shared" si="40"/>
        <v>9982</v>
      </c>
      <c r="L44" s="100">
        <f t="shared" si="41"/>
        <v>10531</v>
      </c>
      <c r="M44" s="100">
        <f t="shared" si="42"/>
        <v>10538</v>
      </c>
      <c r="N44" s="100" t="str">
        <f t="shared" si="43"/>
        <v>|</v>
      </c>
      <c r="O44" s="100">
        <f t="shared" si="44"/>
        <v>41443</v>
      </c>
      <c r="P44" s="100">
        <f t="shared" si="45"/>
        <v>20555</v>
      </c>
      <c r="Q44" s="100">
        <f t="shared" si="46"/>
        <v>16056</v>
      </c>
      <c r="R44" s="100">
        <f t="shared" si="47"/>
        <v>58529</v>
      </c>
      <c r="S44" s="100">
        <f t="shared" si="48"/>
        <v>30309</v>
      </c>
      <c r="T44" s="100">
        <f t="shared" si="49"/>
        <v>26266</v>
      </c>
      <c r="U44" s="100">
        <f t="shared" si="50"/>
        <v>9673</v>
      </c>
      <c r="V44" s="89" t="s">
        <v>290</v>
      </c>
      <c r="W44" s="243" t="s">
        <v>38</v>
      </c>
      <c r="X44" s="243" t="s">
        <v>37</v>
      </c>
      <c r="Y44" s="243" t="s">
        <v>37</v>
      </c>
      <c r="Z44" s="243" t="s">
        <v>37</v>
      </c>
      <c r="AA44" s="243" t="s">
        <v>37</v>
      </c>
      <c r="AB44" s="243" t="s">
        <v>270</v>
      </c>
      <c r="AC44" s="243" t="s">
        <v>37</v>
      </c>
      <c r="AD44" s="96" t="s">
        <v>38</v>
      </c>
      <c r="AE44" s="243" t="s">
        <v>37</v>
      </c>
      <c r="AF44" s="243" t="s">
        <v>37</v>
      </c>
      <c r="AG44" s="243" t="s">
        <v>37</v>
      </c>
      <c r="AH44" s="243" t="s">
        <v>38</v>
      </c>
      <c r="AI44" s="243" t="s">
        <v>38</v>
      </c>
      <c r="AJ44" s="243" t="s">
        <v>38</v>
      </c>
      <c r="AK44" s="243" t="s">
        <v>37</v>
      </c>
      <c r="AL44" s="94" t="s">
        <v>290</v>
      </c>
      <c r="AM44" s="108">
        <f t="array" ref="AM44">IFERROR(INDEX(TO_name_1,MATCH(,((Шаблон_1-Точность)&gt;=G44)+((Шаблон_1+Точность)&lt;=G44),)),G44)</f>
        <v>16785</v>
      </c>
      <c r="AN44" s="109">
        <f t="array" ref="AN44">IFERROR(INDEX(TO_name_2,MATCH(,((Шаблон_2-Точность)&gt;=H44)+((Шаблон_2+Точность)&lt;=H44),)),H44)</f>
        <v>50319</v>
      </c>
      <c r="AO44" s="109">
        <f t="array" ref="AO44">IFERROR(INDEX(TO_name_3,MATCH(,((Шаблон_3-Точность)&gt;=I44)+((Шаблон_3+Точность)&lt;=I44),)),I44)</f>
        <v>34247</v>
      </c>
      <c r="AP44" s="109">
        <f t="array" ref="AP44">IFERROR(INDEX(TO_name_4,MATCH(,((Шаблон_4-Точность)&gt;=J44)+((Шаблон_4+Точность)&lt;=J44),)),J44)</f>
        <v>39677</v>
      </c>
      <c r="AQ44" s="109">
        <f t="array" ref="AQ44">IFERROR(INDEX(TO_name_9,MATCH(,((Шаблон_9-Точность)&gt;=K44)+((Шаблон_9+Точность)&lt;=K44),)),K44)</f>
        <v>9982</v>
      </c>
      <c r="AR44" s="109">
        <f t="array" ref="AR44">IFERROR(INDEX(TO_name_10,MATCH(,((Шаблон_10-Точность)&gt;=L44)+((Шаблон_10+Точность)&lt;=L44),)),L44)</f>
        <v>10531</v>
      </c>
      <c r="AS44" s="110">
        <f t="array" ref="AS44">IFERROR(INDEX(TO_name_11,MATCH(,((Шаблон_11-Точность)&gt;=M44)+((Шаблон_11+Точность)&lt;=M44),)),M44)</f>
        <v>10538</v>
      </c>
      <c r="AT44" s="111" t="s">
        <v>290</v>
      </c>
      <c r="AU44" s="108">
        <f t="array" ref="AU44">IFERROR(INDEX(TO_name_5,MATCH(,((Шаблон_5-Точность)&gt;=O44)+((Шаблон_5+Точность)&lt;=O44),)),O44)</f>
        <v>41443</v>
      </c>
      <c r="AV44" s="109">
        <f t="array" ref="AV44">IFERROR(INDEX(TO_name_6,MATCH(,((Шаблон_6-Точность)&gt;=P44)+((Шаблон_6+Точность)&lt;=P44),)),P44)</f>
        <v>20555</v>
      </c>
      <c r="AW44" s="109">
        <f t="array" ref="AW44">IFERROR(INDEX(TO_name_7,MATCH(,((Шаблон_7-Точность)&gt;=Q44)+((Шаблон_7+Точность)&lt;=Q44),)),Q44)</f>
        <v>16056</v>
      </c>
      <c r="AX44" s="109">
        <f t="array" ref="AX44">IFERROR(INDEX(TO_name_8,MATCH(,((Шаблон_8-Точность)&gt;=R44)+((Шаблон_8+Точность)&lt;=R44),)),R44)</f>
        <v>58529</v>
      </c>
      <c r="AY44" s="109">
        <f t="array" ref="AY44">IFERROR(INDEX(TO_name_12,MATCH(,((Шаблон_12-Точность)&gt;=S44)+((Шаблон_12+Точность)&lt;=S44),)),S44)</f>
        <v>30309</v>
      </c>
      <c r="AZ44" s="109">
        <f t="array" ref="AZ44">IFERROR(INDEX(TO_name_13,MATCH(,((Шаблон_13-Точность)&gt;=T44)+((Шаблон_13+Точность)&lt;=T44),)),T44)</f>
        <v>26266</v>
      </c>
      <c r="BA44" s="110">
        <f t="array" ref="BA44">IFERROR(INDEX(TO_name_14,MATCH(,((Шаблон_14-Точность)&gt;=U44)+((Шаблон_14+Точность)&lt;=U44),)),U44)</f>
        <v>9673</v>
      </c>
      <c r="BB44" s="3"/>
      <c r="BC44" s="3" t="str">
        <f t="shared" si="22"/>
        <v>Р/60507/16785</v>
      </c>
      <c r="BD44" s="3" t="str">
        <f t="shared" si="23"/>
        <v>М/65241/50319</v>
      </c>
      <c r="BE44" s="3" t="str">
        <f t="shared" si="24"/>
        <v>М/59349/34247</v>
      </c>
      <c r="BF44" s="3" t="str">
        <f t="shared" si="25"/>
        <v>М/67977/39677</v>
      </c>
      <c r="BG44" s="3" t="str">
        <f t="shared" si="26"/>
        <v>М/9982/9982</v>
      </c>
      <c r="BH44" s="3" t="str">
        <f t="shared" si="27"/>
        <v>ТО1/10531/10531</v>
      </c>
      <c r="BI44" s="3" t="str">
        <f t="shared" si="28"/>
        <v>М/10538/10538</v>
      </c>
      <c r="BJ44" s="158" t="s">
        <v>290</v>
      </c>
      <c r="BK44" s="3" t="str">
        <f t="shared" si="29"/>
        <v>М/39722/41443</v>
      </c>
      <c r="BL44" s="3" t="str">
        <f t="shared" si="30"/>
        <v>М/45537/20555</v>
      </c>
      <c r="BM44" s="3" t="str">
        <f t="shared" si="31"/>
        <v>М/36571/16056</v>
      </c>
      <c r="BN44" s="3" t="str">
        <f t="shared" si="32"/>
        <v>Р/33980/58529</v>
      </c>
      <c r="BO44" s="3" t="str">
        <f t="shared" si="33"/>
        <v>Р/5309/30309</v>
      </c>
      <c r="BP44" s="3" t="str">
        <f t="shared" si="34"/>
        <v>Р/5751/26266</v>
      </c>
      <c r="BQ44" s="3" t="str">
        <f t="shared" si="35"/>
        <v>М/9673/9673</v>
      </c>
      <c r="BR44" s="86"/>
      <c r="BS44" s="86"/>
      <c r="BT44" s="86"/>
    </row>
    <row r="45" spans="1:72" ht="16.5" customHeight="1" x14ac:dyDescent="0.25">
      <c r="A45" s="193">
        <v>44961</v>
      </c>
      <c r="B45" s="3">
        <v>5</v>
      </c>
      <c r="C45" s="3">
        <v>4</v>
      </c>
      <c r="D45" s="105" t="str">
        <f t="shared" si="19"/>
        <v/>
      </c>
      <c r="E45" s="105" t="str">
        <f t="shared" si="20"/>
        <v/>
      </c>
      <c r="F45" s="99" t="s">
        <v>290</v>
      </c>
      <c r="G45" s="100">
        <f t="shared" si="36"/>
        <v>16785</v>
      </c>
      <c r="H45" s="100">
        <f t="shared" si="37"/>
        <v>50343</v>
      </c>
      <c r="I45" s="100">
        <f t="shared" si="38"/>
        <v>34271</v>
      </c>
      <c r="J45" s="100">
        <f t="shared" si="39"/>
        <v>39701</v>
      </c>
      <c r="K45" s="100">
        <f t="shared" si="40"/>
        <v>10006</v>
      </c>
      <c r="L45" s="100">
        <f t="shared" si="41"/>
        <v>10531</v>
      </c>
      <c r="M45" s="100">
        <f t="shared" si="42"/>
        <v>10562</v>
      </c>
      <c r="N45" s="100" t="str">
        <f t="shared" si="43"/>
        <v>|</v>
      </c>
      <c r="O45" s="100">
        <f t="shared" si="44"/>
        <v>41467</v>
      </c>
      <c r="P45" s="100">
        <f t="shared" si="45"/>
        <v>20579</v>
      </c>
      <c r="Q45" s="100">
        <f t="shared" si="46"/>
        <v>16056</v>
      </c>
      <c r="R45" s="100">
        <f t="shared" si="47"/>
        <v>58529</v>
      </c>
      <c r="S45" s="100">
        <f t="shared" si="48"/>
        <v>30309</v>
      </c>
      <c r="T45" s="100">
        <f t="shared" si="49"/>
        <v>26290</v>
      </c>
      <c r="U45" s="100">
        <f t="shared" si="50"/>
        <v>9697</v>
      </c>
      <c r="V45" s="89" t="s">
        <v>290</v>
      </c>
      <c r="W45" s="243" t="s">
        <v>38</v>
      </c>
      <c r="X45" s="243" t="s">
        <v>37</v>
      </c>
      <c r="Y45" s="243" t="s">
        <v>37</v>
      </c>
      <c r="Z45" s="243" t="s">
        <v>37</v>
      </c>
      <c r="AA45" s="243" t="s">
        <v>37</v>
      </c>
      <c r="AB45" s="243" t="s">
        <v>270</v>
      </c>
      <c r="AC45" s="243" t="s">
        <v>37</v>
      </c>
      <c r="AD45" s="96" t="s">
        <v>38</v>
      </c>
      <c r="AE45" s="243" t="s">
        <v>37</v>
      </c>
      <c r="AF45" s="243" t="s">
        <v>37</v>
      </c>
      <c r="AG45" s="243" t="s">
        <v>38</v>
      </c>
      <c r="AH45" s="243" t="s">
        <v>38</v>
      </c>
      <c r="AI45" s="243" t="s">
        <v>38</v>
      </c>
      <c r="AJ45" s="243" t="s">
        <v>37</v>
      </c>
      <c r="AK45" s="243" t="s">
        <v>37</v>
      </c>
      <c r="AL45" s="94" t="s">
        <v>290</v>
      </c>
      <c r="AM45" s="108">
        <f t="array" ref="AM45">IFERROR(INDEX(TO_name_1,MATCH(,((Шаблон_1-Точность)&gt;=G45)+((Шаблон_1+Точность)&lt;=G45),)),G45)</f>
        <v>16785</v>
      </c>
      <c r="AN45" s="109">
        <f t="array" ref="AN45">IFERROR(INDEX(TO_name_2,MATCH(,((Шаблон_2-Точность)&gt;=H45)+((Шаблон_2+Точность)&lt;=H45),)),H45)</f>
        <v>50343</v>
      </c>
      <c r="AO45" s="109">
        <f t="array" ref="AO45">IFERROR(INDEX(TO_name_3,MATCH(,((Шаблон_3-Точность)&gt;=I45)+((Шаблон_3+Точность)&lt;=I45),)),I45)</f>
        <v>34271</v>
      </c>
      <c r="AP45" s="109">
        <f t="array" ref="AP45">IFERROR(INDEX(TO_name_4,MATCH(,((Шаблон_4-Точность)&gt;=J45)+((Шаблон_4+Точность)&lt;=J45),)),J45)</f>
        <v>39701</v>
      </c>
      <c r="AQ45" s="109">
        <f t="array" ref="AQ45">IFERROR(INDEX(TO_name_9,MATCH(,((Шаблон_9-Точность)&gt;=K45)+((Шаблон_9+Точность)&lt;=K45),)),K45)</f>
        <v>10006</v>
      </c>
      <c r="AR45" s="109">
        <f t="array" ref="AR45">IFERROR(INDEX(TO_name_10,MATCH(,((Шаблон_10-Точность)&gt;=L45)+((Шаблон_10+Точность)&lt;=L45),)),L45)</f>
        <v>10531</v>
      </c>
      <c r="AS45" s="110">
        <f t="array" ref="AS45">IFERROR(INDEX(TO_name_11,MATCH(,((Шаблон_11-Точность)&gt;=M45)+((Шаблон_11+Точность)&lt;=M45),)),M45)</f>
        <v>10562</v>
      </c>
      <c r="AT45" s="111" t="s">
        <v>290</v>
      </c>
      <c r="AU45" s="108">
        <f t="array" ref="AU45">IFERROR(INDEX(TO_name_5,MATCH(,((Шаблон_5-Точность)&gt;=O45)+((Шаблон_5+Точность)&lt;=O45),)),O45)</f>
        <v>41467</v>
      </c>
      <c r="AV45" s="109">
        <f t="array" ref="AV45">IFERROR(INDEX(TO_name_6,MATCH(,((Шаблон_6-Точность)&gt;=P45)+((Шаблон_6+Точность)&lt;=P45),)),P45)</f>
        <v>20579</v>
      </c>
      <c r="AW45" s="109">
        <f t="array" ref="AW45">IFERROR(INDEX(TO_name_7,MATCH(,((Шаблон_7-Точность)&gt;=Q45)+((Шаблон_7+Точность)&lt;=Q45),)),Q45)</f>
        <v>16056</v>
      </c>
      <c r="AX45" s="109">
        <f t="array" ref="AX45">IFERROR(INDEX(TO_name_8,MATCH(,((Шаблон_8-Точность)&gt;=R45)+((Шаблон_8+Точность)&lt;=R45),)),R45)</f>
        <v>58529</v>
      </c>
      <c r="AY45" s="109">
        <f t="array" ref="AY45">IFERROR(INDEX(TO_name_12,MATCH(,((Шаблон_12-Точность)&gt;=S45)+((Шаблон_12+Точность)&lt;=S45),)),S45)</f>
        <v>30309</v>
      </c>
      <c r="AZ45" s="109">
        <f t="array" ref="AZ45">IFERROR(INDEX(TO_name_13,MATCH(,((Шаблон_13-Точность)&gt;=T45)+((Шаблон_13+Точность)&lt;=T45),)),T45)</f>
        <v>26290</v>
      </c>
      <c r="BA45" s="110">
        <f t="array" ref="BA45">IFERROR(INDEX(TO_name_14,MATCH(,((Шаблон_14-Точность)&gt;=U45)+((Шаблон_14+Точность)&lt;=U45),)),U45)</f>
        <v>9697</v>
      </c>
      <c r="BB45" s="3"/>
      <c r="BC45" s="3" t="str">
        <f t="shared" si="22"/>
        <v>Р/60507/16785</v>
      </c>
      <c r="BD45" s="3" t="str">
        <f t="shared" si="23"/>
        <v>М/65265/50343</v>
      </c>
      <c r="BE45" s="3" t="str">
        <f t="shared" si="24"/>
        <v>М/59373/34271</v>
      </c>
      <c r="BF45" s="3" t="str">
        <f t="shared" si="25"/>
        <v>М/68001/39701</v>
      </c>
      <c r="BG45" s="3" t="str">
        <f t="shared" si="26"/>
        <v>М/10006/10006</v>
      </c>
      <c r="BH45" s="3" t="str">
        <f t="shared" si="27"/>
        <v>ТО1/10531/10531</v>
      </c>
      <c r="BI45" s="3" t="str">
        <f t="shared" si="28"/>
        <v>М/10562/10562</v>
      </c>
      <c r="BJ45" s="158" t="s">
        <v>290</v>
      </c>
      <c r="BK45" s="3" t="str">
        <f t="shared" si="29"/>
        <v>М/39746/41467</v>
      </c>
      <c r="BL45" s="3" t="str">
        <f t="shared" si="30"/>
        <v>М/45561/20579</v>
      </c>
      <c r="BM45" s="3" t="str">
        <f t="shared" si="31"/>
        <v>Р/36571/16056</v>
      </c>
      <c r="BN45" s="3" t="str">
        <f t="shared" si="32"/>
        <v>Р/33980/58529</v>
      </c>
      <c r="BO45" s="3" t="str">
        <f t="shared" si="33"/>
        <v>Р/5309/30309</v>
      </c>
      <c r="BP45" s="3" t="str">
        <f t="shared" si="34"/>
        <v>М/5775/26290</v>
      </c>
      <c r="BQ45" s="3" t="str">
        <f t="shared" si="35"/>
        <v>М/9697/9697</v>
      </c>
      <c r="BR45" s="86"/>
      <c r="BS45" s="86"/>
      <c r="BT45" s="86"/>
    </row>
    <row r="46" spans="1:72" ht="16.5" customHeight="1" x14ac:dyDescent="0.25">
      <c r="A46" s="90">
        <v>44962</v>
      </c>
      <c r="B46" s="3">
        <v>5</v>
      </c>
      <c r="C46" s="3">
        <v>4</v>
      </c>
      <c r="D46" s="105" t="str">
        <f t="shared" si="19"/>
        <v/>
      </c>
      <c r="E46" s="105" t="str">
        <f t="shared" si="20"/>
        <v/>
      </c>
      <c r="F46" s="99" t="s">
        <v>290</v>
      </c>
      <c r="G46" s="100">
        <f t="shared" si="36"/>
        <v>16785</v>
      </c>
      <c r="H46" s="100">
        <f t="shared" si="37"/>
        <v>50367</v>
      </c>
      <c r="I46" s="100">
        <f t="shared" si="38"/>
        <v>34295</v>
      </c>
      <c r="J46" s="100">
        <f t="shared" si="39"/>
        <v>39725</v>
      </c>
      <c r="K46" s="100">
        <f t="shared" si="40"/>
        <v>10030</v>
      </c>
      <c r="L46" s="100">
        <f t="shared" si="41"/>
        <v>10555</v>
      </c>
      <c r="M46" s="100">
        <f t="shared" si="42"/>
        <v>10562</v>
      </c>
      <c r="N46" s="100" t="str">
        <f t="shared" si="43"/>
        <v>|</v>
      </c>
      <c r="O46" s="100">
        <f t="shared" si="44"/>
        <v>41491</v>
      </c>
      <c r="P46" s="100">
        <f t="shared" si="45"/>
        <v>20603</v>
      </c>
      <c r="Q46" s="100">
        <f t="shared" si="46"/>
        <v>16056</v>
      </c>
      <c r="R46" s="100">
        <f t="shared" si="47"/>
        <v>58529</v>
      </c>
      <c r="S46" s="100">
        <f t="shared" si="48"/>
        <v>30309</v>
      </c>
      <c r="T46" s="100">
        <f t="shared" si="49"/>
        <v>26314</v>
      </c>
      <c r="U46" s="100">
        <f t="shared" si="50"/>
        <v>9721</v>
      </c>
      <c r="V46" s="89" t="s">
        <v>290</v>
      </c>
      <c r="W46" s="243" t="s">
        <v>271</v>
      </c>
      <c r="X46" s="243" t="s">
        <v>37</v>
      </c>
      <c r="Y46" s="243" t="s">
        <v>37</v>
      </c>
      <c r="Z46" s="243" t="s">
        <v>37</v>
      </c>
      <c r="AA46" s="243" t="s">
        <v>37</v>
      </c>
      <c r="AB46" s="243" t="s">
        <v>37</v>
      </c>
      <c r="AC46" s="243" t="s">
        <v>38</v>
      </c>
      <c r="AD46" s="96" t="s">
        <v>38</v>
      </c>
      <c r="AE46" s="243" t="s">
        <v>37</v>
      </c>
      <c r="AF46" s="243" t="s">
        <v>37</v>
      </c>
      <c r="AG46" s="243" t="s">
        <v>38</v>
      </c>
      <c r="AH46" s="243" t="s">
        <v>38</v>
      </c>
      <c r="AI46" s="243" t="s">
        <v>38</v>
      </c>
      <c r="AJ46" s="243" t="s">
        <v>37</v>
      </c>
      <c r="AK46" s="243" t="s">
        <v>37</v>
      </c>
      <c r="AL46" s="94" t="s">
        <v>290</v>
      </c>
      <c r="AM46" s="108">
        <f t="array" ref="AM46">IFERROR(INDEX(TO_name_1,MATCH(,((Шаблон_1-Точность)&gt;=G46)+((Шаблон_1+Точность)&lt;=G46),)),G46)</f>
        <v>16785</v>
      </c>
      <c r="AN46" s="109">
        <f t="array" ref="AN46">IFERROR(INDEX(TO_name_2,MATCH(,((Шаблон_2-Точность)&gt;=H46)+((Шаблон_2+Точность)&lt;=H46),)),H46)</f>
        <v>50367</v>
      </c>
      <c r="AO46" s="109">
        <f t="array" ref="AO46">IFERROR(INDEX(TO_name_3,MATCH(,((Шаблон_3-Точность)&gt;=I46)+((Шаблон_3+Точность)&lt;=I46),)),I46)</f>
        <v>34295</v>
      </c>
      <c r="AP46" s="109">
        <f t="array" ref="AP46">IFERROR(INDEX(TO_name_4,MATCH(,((Шаблон_4-Точность)&gt;=J46)+((Шаблон_4+Точность)&lt;=J46),)),J46)</f>
        <v>39725</v>
      </c>
      <c r="AQ46" s="109">
        <f t="array" ref="AQ46">IFERROR(INDEX(TO_name_9,MATCH(,((Шаблон_9-Точность)&gt;=K46)+((Шаблон_9+Точность)&lt;=K46),)),K46)</f>
        <v>10030</v>
      </c>
      <c r="AR46" s="109">
        <f t="array" ref="AR46">IFERROR(INDEX(TO_name_10,MATCH(,((Шаблон_10-Точность)&gt;=L46)+((Шаблон_10+Точность)&lt;=L46),)),L46)</f>
        <v>10555</v>
      </c>
      <c r="AS46" s="110">
        <f t="array" ref="AS46">IFERROR(INDEX(TO_name_11,MATCH(,((Шаблон_11-Точность)&gt;=M46)+((Шаблон_11+Точность)&lt;=M46),)),M46)</f>
        <v>10562</v>
      </c>
      <c r="AT46" s="111" t="s">
        <v>290</v>
      </c>
      <c r="AU46" s="108">
        <f t="array" ref="AU46">IFERROR(INDEX(TO_name_5,MATCH(,((Шаблон_5-Точность)&gt;=O46)+((Шаблон_5+Точность)&lt;=O46),)),O46)</f>
        <v>41491</v>
      </c>
      <c r="AV46" s="109">
        <f t="array" ref="AV46">IFERROR(INDEX(TO_name_6,MATCH(,((Шаблон_6-Точность)&gt;=P46)+((Шаблон_6+Точность)&lt;=P46),)),P46)</f>
        <v>20603</v>
      </c>
      <c r="AW46" s="109">
        <f t="array" ref="AW46">IFERROR(INDEX(TO_name_7,MATCH(,((Шаблон_7-Точность)&gt;=Q46)+((Шаблон_7+Точность)&lt;=Q46),)),Q46)</f>
        <v>16056</v>
      </c>
      <c r="AX46" s="109">
        <f t="array" ref="AX46">IFERROR(INDEX(TO_name_8,MATCH(,((Шаблон_8-Точность)&gt;=R46)+((Шаблон_8+Точность)&lt;=R46),)),R46)</f>
        <v>58529</v>
      </c>
      <c r="AY46" s="109">
        <f t="array" ref="AY46">IFERROR(INDEX(TO_name_12,MATCH(,((Шаблон_12-Точность)&gt;=S46)+((Шаблон_12+Точность)&lt;=S46),)),S46)</f>
        <v>30309</v>
      </c>
      <c r="AZ46" s="109">
        <f t="array" ref="AZ46">IFERROR(INDEX(TO_name_13,MATCH(,((Шаблон_13-Точность)&gt;=T46)+((Шаблон_13+Точность)&lt;=T46),)),T46)</f>
        <v>26314</v>
      </c>
      <c r="BA46" s="110">
        <f t="array" ref="BA46">IFERROR(INDEX(TO_name_14,MATCH(,((Шаблон_14-Точность)&gt;=U46)+((Шаблон_14+Точность)&lt;=U46),)),U46)</f>
        <v>9721</v>
      </c>
      <c r="BB46" s="3"/>
      <c r="BC46" s="3" t="str">
        <f t="shared" si="22"/>
        <v>ТО2/60507/16785</v>
      </c>
      <c r="BD46" s="3" t="str">
        <f t="shared" si="23"/>
        <v>М/65289/50367</v>
      </c>
      <c r="BE46" s="3" t="str">
        <f t="shared" si="24"/>
        <v>М/59397/34295</v>
      </c>
      <c r="BF46" s="3" t="str">
        <f t="shared" si="25"/>
        <v>М/68025/39725</v>
      </c>
      <c r="BG46" s="3" t="str">
        <f t="shared" si="26"/>
        <v>М/10030/10030</v>
      </c>
      <c r="BH46" s="3" t="str">
        <f t="shared" si="27"/>
        <v>М/10555/10555</v>
      </c>
      <c r="BI46" s="3" t="str">
        <f t="shared" si="28"/>
        <v>Р/10562/10562</v>
      </c>
      <c r="BJ46" s="158" t="s">
        <v>290</v>
      </c>
      <c r="BK46" s="3" t="str">
        <f t="shared" si="29"/>
        <v>М/39770/41491</v>
      </c>
      <c r="BL46" s="3" t="str">
        <f t="shared" si="30"/>
        <v>М/45585/20603</v>
      </c>
      <c r="BM46" s="3" t="str">
        <f t="shared" si="31"/>
        <v>Р/36571/16056</v>
      </c>
      <c r="BN46" s="3" t="str">
        <f t="shared" si="32"/>
        <v>Р/33980/58529</v>
      </c>
      <c r="BO46" s="3" t="str">
        <f t="shared" si="33"/>
        <v>Р/5309/30309</v>
      </c>
      <c r="BP46" s="3" t="str">
        <f t="shared" si="34"/>
        <v>М/5799/26314</v>
      </c>
      <c r="BQ46" s="3" t="str">
        <f t="shared" si="35"/>
        <v>М/9721/9721</v>
      </c>
      <c r="BR46" s="86"/>
      <c r="BS46" s="86"/>
      <c r="BT46" s="86"/>
    </row>
    <row r="47" spans="1:72" ht="16.5" customHeight="1" x14ac:dyDescent="0.25">
      <c r="A47" s="90">
        <v>44963</v>
      </c>
      <c r="B47" s="3">
        <v>5</v>
      </c>
      <c r="C47" s="3">
        <v>4</v>
      </c>
      <c r="D47" s="105" t="str">
        <f t="shared" si="19"/>
        <v/>
      </c>
      <c r="E47" s="105" t="str">
        <f t="shared" si="20"/>
        <v/>
      </c>
      <c r="F47" s="99" t="s">
        <v>290</v>
      </c>
      <c r="G47" s="100">
        <f t="shared" si="36"/>
        <v>16785</v>
      </c>
      <c r="H47" s="100">
        <f t="shared" si="37"/>
        <v>50391</v>
      </c>
      <c r="I47" s="100">
        <f t="shared" si="38"/>
        <v>34319</v>
      </c>
      <c r="J47" s="100">
        <f t="shared" si="39"/>
        <v>39749</v>
      </c>
      <c r="K47" s="100">
        <f t="shared" si="40"/>
        <v>10054</v>
      </c>
      <c r="L47" s="100">
        <f t="shared" si="41"/>
        <v>10579</v>
      </c>
      <c r="M47" s="100">
        <f t="shared" si="42"/>
        <v>10562</v>
      </c>
      <c r="N47" s="100" t="str">
        <f t="shared" si="43"/>
        <v>|</v>
      </c>
      <c r="O47" s="100">
        <f t="shared" si="44"/>
        <v>41515</v>
      </c>
      <c r="P47" s="100">
        <f t="shared" si="45"/>
        <v>20627</v>
      </c>
      <c r="Q47" s="100">
        <f t="shared" si="46"/>
        <v>16056</v>
      </c>
      <c r="R47" s="100">
        <f t="shared" si="47"/>
        <v>58529</v>
      </c>
      <c r="S47" s="100">
        <f t="shared" si="48"/>
        <v>30309</v>
      </c>
      <c r="T47" s="100">
        <f t="shared" si="49"/>
        <v>26338</v>
      </c>
      <c r="U47" s="100">
        <f t="shared" si="50"/>
        <v>9745</v>
      </c>
      <c r="V47" s="89" t="s">
        <v>290</v>
      </c>
      <c r="W47" s="243" t="s">
        <v>271</v>
      </c>
      <c r="X47" s="243" t="s">
        <v>37</v>
      </c>
      <c r="Y47" s="243" t="s">
        <v>37</v>
      </c>
      <c r="Z47" s="243" t="s">
        <v>37</v>
      </c>
      <c r="AA47" s="243" t="s">
        <v>37</v>
      </c>
      <c r="AB47" s="243" t="s">
        <v>37</v>
      </c>
      <c r="AC47" s="243" t="s">
        <v>38</v>
      </c>
      <c r="AD47" s="96" t="s">
        <v>38</v>
      </c>
      <c r="AE47" s="243" t="s">
        <v>37</v>
      </c>
      <c r="AF47" s="243" t="s">
        <v>37</v>
      </c>
      <c r="AG47" s="243" t="s">
        <v>38</v>
      </c>
      <c r="AH47" s="243" t="s">
        <v>38</v>
      </c>
      <c r="AI47" s="243" t="s">
        <v>38</v>
      </c>
      <c r="AJ47" s="243" t="s">
        <v>37</v>
      </c>
      <c r="AK47" s="243" t="s">
        <v>37</v>
      </c>
      <c r="AL47" s="94" t="s">
        <v>290</v>
      </c>
      <c r="AM47" s="108">
        <f t="array" ref="AM47">IFERROR(INDEX(TO_name_1,MATCH(,((Шаблон_1-Точность)&gt;=G47)+((Шаблон_1+Точность)&lt;=G47),)),G47)</f>
        <v>16785</v>
      </c>
      <c r="AN47" s="109">
        <f t="array" ref="AN47">IFERROR(INDEX(TO_name_2,MATCH(,((Шаблон_2-Точность)&gt;=H47)+((Шаблон_2+Точность)&lt;=H47),)),H47)</f>
        <v>50391</v>
      </c>
      <c r="AO47" s="109">
        <f t="array" ref="AO47">IFERROR(INDEX(TO_name_3,MATCH(,((Шаблон_3-Точность)&gt;=I47)+((Шаблон_3+Точность)&lt;=I47),)),I47)</f>
        <v>34319</v>
      </c>
      <c r="AP47" s="109">
        <f t="array" ref="AP47">IFERROR(INDEX(TO_name_4,MATCH(,((Шаблон_4-Точность)&gt;=J47)+((Шаблон_4+Точность)&lt;=J47),)),J47)</f>
        <v>39749</v>
      </c>
      <c r="AQ47" s="109">
        <f t="array" ref="AQ47">IFERROR(INDEX(TO_name_9,MATCH(,((Шаблон_9-Точность)&gt;=K47)+((Шаблон_9+Точность)&lt;=K47),)),K47)</f>
        <v>10054</v>
      </c>
      <c r="AR47" s="109">
        <f t="array" ref="AR47">IFERROR(INDEX(TO_name_10,MATCH(,((Шаблон_10-Точность)&gt;=L47)+((Шаблон_10+Точность)&lt;=L47),)),L47)</f>
        <v>10579</v>
      </c>
      <c r="AS47" s="110">
        <f t="array" ref="AS47">IFERROR(INDEX(TO_name_11,MATCH(,((Шаблон_11-Точность)&gt;=M47)+((Шаблон_11+Точность)&lt;=M47),)),M47)</f>
        <v>10562</v>
      </c>
      <c r="AT47" s="111" t="s">
        <v>290</v>
      </c>
      <c r="AU47" s="108">
        <f t="array" ref="AU47">IFERROR(INDEX(TO_name_5,MATCH(,((Шаблон_5-Точность)&gt;=O47)+((Шаблон_5+Точность)&lt;=O47),)),O47)</f>
        <v>41515</v>
      </c>
      <c r="AV47" s="109">
        <f t="array" ref="AV47">IFERROR(INDEX(TO_name_6,MATCH(,((Шаблон_6-Точность)&gt;=P47)+((Шаблон_6+Точность)&lt;=P47),)),P47)</f>
        <v>20627</v>
      </c>
      <c r="AW47" s="109">
        <f t="array" ref="AW47">IFERROR(INDEX(TO_name_7,MATCH(,((Шаблон_7-Точность)&gt;=Q47)+((Шаблон_7+Точность)&lt;=Q47),)),Q47)</f>
        <v>16056</v>
      </c>
      <c r="AX47" s="109">
        <f t="array" ref="AX47">IFERROR(INDEX(TO_name_8,MATCH(,((Шаблон_8-Точность)&gt;=R47)+((Шаблон_8+Точность)&lt;=R47),)),R47)</f>
        <v>58529</v>
      </c>
      <c r="AY47" s="109">
        <f t="array" ref="AY47">IFERROR(INDEX(TO_name_12,MATCH(,((Шаблон_12-Точность)&gt;=S47)+((Шаблон_12+Точность)&lt;=S47),)),S47)</f>
        <v>30309</v>
      </c>
      <c r="AZ47" s="109">
        <f t="array" ref="AZ47">IFERROR(INDEX(TO_name_13,MATCH(,((Шаблон_13-Точность)&gt;=T47)+((Шаблон_13+Точность)&lt;=T47),)),T47)</f>
        <v>26338</v>
      </c>
      <c r="BA47" s="110">
        <f t="array" ref="BA47">IFERROR(INDEX(TO_name_14,MATCH(,((Шаблон_14-Точность)&gt;=U47)+((Шаблон_14+Точность)&lt;=U47),)),U47)</f>
        <v>9745</v>
      </c>
      <c r="BB47" s="3"/>
      <c r="BC47" s="3" t="str">
        <f t="shared" si="22"/>
        <v>ТО2/60507/16785</v>
      </c>
      <c r="BD47" s="3" t="str">
        <f t="shared" si="23"/>
        <v>М/65313/50391</v>
      </c>
      <c r="BE47" s="3" t="str">
        <f t="shared" si="24"/>
        <v>М/59421/34319</v>
      </c>
      <c r="BF47" s="3" t="str">
        <f t="shared" si="25"/>
        <v>М/68049/39749</v>
      </c>
      <c r="BG47" s="3" t="str">
        <f t="shared" si="26"/>
        <v>М/10054/10054</v>
      </c>
      <c r="BH47" s="3" t="str">
        <f t="shared" si="27"/>
        <v>М/10579/10579</v>
      </c>
      <c r="BI47" s="3" t="str">
        <f t="shared" si="28"/>
        <v>Р/10562/10562</v>
      </c>
      <c r="BJ47" s="158" t="s">
        <v>290</v>
      </c>
      <c r="BK47" s="3" t="str">
        <f t="shared" si="29"/>
        <v>М/39794/41515</v>
      </c>
      <c r="BL47" s="3" t="str">
        <f t="shared" si="30"/>
        <v>М/45609/20627</v>
      </c>
      <c r="BM47" s="3" t="str">
        <f t="shared" si="31"/>
        <v>Р/36571/16056</v>
      </c>
      <c r="BN47" s="3" t="str">
        <f t="shared" si="32"/>
        <v>Р/33980/58529</v>
      </c>
      <c r="BO47" s="3" t="str">
        <f t="shared" si="33"/>
        <v>Р/5309/30309</v>
      </c>
      <c r="BP47" s="3" t="str">
        <f t="shared" si="34"/>
        <v>М/5823/26338</v>
      </c>
      <c r="BQ47" s="3" t="str">
        <f t="shared" si="35"/>
        <v>М/9745/9745</v>
      </c>
      <c r="BR47" s="86"/>
      <c r="BS47" s="86"/>
      <c r="BT47" s="86"/>
    </row>
    <row r="48" spans="1:72" ht="16.5" customHeight="1" x14ac:dyDescent="0.25">
      <c r="A48" s="193">
        <v>44964</v>
      </c>
      <c r="B48" s="3">
        <v>5</v>
      </c>
      <c r="C48" s="3">
        <v>4</v>
      </c>
      <c r="D48" s="105" t="str">
        <f t="shared" si="19"/>
        <v/>
      </c>
      <c r="E48" s="105" t="str">
        <f t="shared" si="20"/>
        <v/>
      </c>
      <c r="F48" s="99" t="s">
        <v>290</v>
      </c>
      <c r="G48" s="100">
        <f t="shared" si="36"/>
        <v>16785</v>
      </c>
      <c r="H48" s="100">
        <f t="shared" si="37"/>
        <v>50415</v>
      </c>
      <c r="I48" s="100">
        <f t="shared" si="38"/>
        <v>34343</v>
      </c>
      <c r="J48" s="100">
        <f t="shared" si="39"/>
        <v>39773</v>
      </c>
      <c r="K48" s="100">
        <f t="shared" si="40"/>
        <v>10078</v>
      </c>
      <c r="L48" s="100">
        <f t="shared" si="41"/>
        <v>10603</v>
      </c>
      <c r="M48" s="100">
        <f t="shared" si="42"/>
        <v>10562</v>
      </c>
      <c r="N48" s="100" t="str">
        <f t="shared" si="43"/>
        <v>|</v>
      </c>
      <c r="O48" s="100">
        <f t="shared" si="44"/>
        <v>41539</v>
      </c>
      <c r="P48" s="100">
        <f t="shared" si="45"/>
        <v>20651</v>
      </c>
      <c r="Q48" s="100">
        <f t="shared" si="46"/>
        <v>16056</v>
      </c>
      <c r="R48" s="100">
        <f t="shared" si="47"/>
        <v>58529</v>
      </c>
      <c r="S48" s="100">
        <f t="shared" si="48"/>
        <v>30309</v>
      </c>
      <c r="T48" s="100">
        <f t="shared" si="49"/>
        <v>26362</v>
      </c>
      <c r="U48" s="100">
        <f t="shared" si="50"/>
        <v>9769</v>
      </c>
      <c r="V48" s="89" t="s">
        <v>290</v>
      </c>
      <c r="W48" s="243" t="s">
        <v>271</v>
      </c>
      <c r="X48" s="243" t="s">
        <v>37</v>
      </c>
      <c r="Y48" s="243" t="s">
        <v>37</v>
      </c>
      <c r="Z48" s="243" t="s">
        <v>37</v>
      </c>
      <c r="AA48" s="243" t="s">
        <v>37</v>
      </c>
      <c r="AB48" s="243" t="s">
        <v>37</v>
      </c>
      <c r="AC48" s="243" t="s">
        <v>38</v>
      </c>
      <c r="AD48" s="96" t="s">
        <v>38</v>
      </c>
      <c r="AE48" s="243" t="s">
        <v>37</v>
      </c>
      <c r="AF48" s="243" t="s">
        <v>37</v>
      </c>
      <c r="AG48" s="243" t="s">
        <v>38</v>
      </c>
      <c r="AH48" s="243" t="s">
        <v>33</v>
      </c>
      <c r="AI48" s="243" t="s">
        <v>33</v>
      </c>
      <c r="AJ48" s="243" t="s">
        <v>37</v>
      </c>
      <c r="AK48" s="243" t="s">
        <v>37</v>
      </c>
      <c r="AL48" s="94" t="s">
        <v>290</v>
      </c>
      <c r="AM48" s="108">
        <f t="array" ref="AM48">IFERROR(INDEX(TO_name_1,MATCH(,((Шаблон_1-Точность)&gt;=G48)+((Шаблон_1+Точность)&lt;=G48),)),G48)</f>
        <v>16785</v>
      </c>
      <c r="AN48" s="109">
        <f t="array" ref="AN48">IFERROR(INDEX(TO_name_2,MATCH(,((Шаблон_2-Точность)&gt;=H48)+((Шаблон_2+Точность)&lt;=H48),)),H48)</f>
        <v>50415</v>
      </c>
      <c r="AO48" s="109">
        <f t="array" ref="AO48">IFERROR(INDEX(TO_name_3,MATCH(,((Шаблон_3-Точность)&gt;=I48)+((Шаблон_3+Точность)&lt;=I48),)),I48)</f>
        <v>34343</v>
      </c>
      <c r="AP48" s="109">
        <f t="array" ref="AP48">IFERROR(INDEX(TO_name_4,MATCH(,((Шаблон_4-Точность)&gt;=J48)+((Шаблон_4+Точность)&lt;=J48),)),J48)</f>
        <v>39773</v>
      </c>
      <c r="AQ48" s="109">
        <f t="array" ref="AQ48">IFERROR(INDEX(TO_name_9,MATCH(,((Шаблон_9-Точность)&gt;=K48)+((Шаблон_9+Точность)&lt;=K48),)),K48)</f>
        <v>10078</v>
      </c>
      <c r="AR48" s="109">
        <f t="array" ref="AR48">IFERROR(INDEX(TO_name_10,MATCH(,((Шаблон_10-Точность)&gt;=L48)+((Шаблон_10+Точность)&lt;=L48),)),L48)</f>
        <v>10603</v>
      </c>
      <c r="AS48" s="110">
        <f t="array" ref="AS48">IFERROR(INDEX(TO_name_11,MATCH(,((Шаблон_11-Точность)&gt;=M48)+((Шаблон_11+Точность)&lt;=M48),)),M48)</f>
        <v>10562</v>
      </c>
      <c r="AT48" s="111" t="s">
        <v>290</v>
      </c>
      <c r="AU48" s="108">
        <f t="array" ref="AU48">IFERROR(INDEX(TO_name_5,MATCH(,((Шаблон_5-Точность)&gt;=O48)+((Шаблон_5+Точность)&lt;=O48),)),O48)</f>
        <v>41539</v>
      </c>
      <c r="AV48" s="109">
        <f t="array" ref="AV48">IFERROR(INDEX(TO_name_6,MATCH(,((Шаблон_6-Точность)&gt;=P48)+((Шаблон_6+Точность)&lt;=P48),)),P48)</f>
        <v>20651</v>
      </c>
      <c r="AW48" s="109">
        <f t="array" ref="AW48">IFERROR(INDEX(TO_name_7,MATCH(,((Шаблон_7-Точность)&gt;=Q48)+((Шаблон_7+Точность)&lt;=Q48),)),Q48)</f>
        <v>16056</v>
      </c>
      <c r="AX48" s="109">
        <f t="array" ref="AX48">IFERROR(INDEX(TO_name_8,MATCH(,((Шаблон_8-Точность)&gt;=R48)+((Шаблон_8+Точность)&lt;=R48),)),R48)</f>
        <v>58529</v>
      </c>
      <c r="AY48" s="109">
        <f t="array" ref="AY48">IFERROR(INDEX(TO_name_12,MATCH(,((Шаблон_12-Точность)&gt;=S48)+((Шаблон_12+Точность)&lt;=S48),)),S48)</f>
        <v>30309</v>
      </c>
      <c r="AZ48" s="109">
        <f t="array" ref="AZ48">IFERROR(INDEX(TO_name_13,MATCH(,((Шаблон_13-Точность)&gt;=T48)+((Шаблон_13+Точность)&lt;=T48),)),T48)</f>
        <v>26362</v>
      </c>
      <c r="BA48" s="110">
        <f t="array" ref="BA48">IFERROR(INDEX(TO_name_14,MATCH(,((Шаблон_14-Точность)&gt;=U48)+((Шаблон_14+Точность)&lt;=U48),)),U48)</f>
        <v>9769</v>
      </c>
      <c r="BB48" s="3"/>
      <c r="BC48" s="3" t="str">
        <f t="shared" si="22"/>
        <v>ТО2/60507/16785</v>
      </c>
      <c r="BD48" s="3" t="str">
        <f t="shared" si="23"/>
        <v>М/65337/50415</v>
      </c>
      <c r="BE48" s="3" t="str">
        <f t="shared" si="24"/>
        <v>М/59445/34343</v>
      </c>
      <c r="BF48" s="3" t="str">
        <f t="shared" si="25"/>
        <v>М/68073/39773</v>
      </c>
      <c r="BG48" s="3" t="str">
        <f t="shared" si="26"/>
        <v>М/10078/10078</v>
      </c>
      <c r="BH48" s="3" t="str">
        <f t="shared" si="27"/>
        <v>М/10603/10603</v>
      </c>
      <c r="BI48" s="3" t="str">
        <f t="shared" si="28"/>
        <v>Р/10562/10562</v>
      </c>
      <c r="BJ48" s="158" t="s">
        <v>290</v>
      </c>
      <c r="BK48" s="3" t="str">
        <f t="shared" si="29"/>
        <v>М/39818/41539</v>
      </c>
      <c r="BL48" s="3" t="str">
        <f t="shared" si="30"/>
        <v>М/45633/20651</v>
      </c>
      <c r="BM48" s="3" t="str">
        <f t="shared" si="31"/>
        <v>Р/36571/16056</v>
      </c>
      <c r="BN48" s="3" t="str">
        <f t="shared" si="32"/>
        <v>ПР/33980/58529</v>
      </c>
      <c r="BO48" s="3" t="str">
        <f t="shared" si="33"/>
        <v>ПР/5309/30309</v>
      </c>
      <c r="BP48" s="3" t="str">
        <f t="shared" si="34"/>
        <v>М/5847/26362</v>
      </c>
      <c r="BQ48" s="3" t="str">
        <f t="shared" si="35"/>
        <v>М/9769/9769</v>
      </c>
      <c r="BR48" s="86"/>
      <c r="BS48" s="86"/>
      <c r="BT48" s="86"/>
    </row>
    <row r="49" spans="1:72" ht="16.5" customHeight="1" x14ac:dyDescent="0.25">
      <c r="A49" s="90">
        <v>44965</v>
      </c>
      <c r="B49" s="3">
        <v>5</v>
      </c>
      <c r="C49" s="3">
        <v>4</v>
      </c>
      <c r="D49" s="105" t="str">
        <f t="shared" si="19"/>
        <v/>
      </c>
      <c r="E49" s="105" t="str">
        <f t="shared" si="20"/>
        <v/>
      </c>
      <c r="F49" s="99" t="s">
        <v>290</v>
      </c>
      <c r="G49" s="100">
        <f t="shared" si="36"/>
        <v>16785</v>
      </c>
      <c r="H49" s="100">
        <f t="shared" si="37"/>
        <v>50439</v>
      </c>
      <c r="I49" s="100">
        <f t="shared" si="38"/>
        <v>34367</v>
      </c>
      <c r="J49" s="100">
        <f t="shared" si="39"/>
        <v>39797</v>
      </c>
      <c r="K49" s="100">
        <f t="shared" si="40"/>
        <v>10102</v>
      </c>
      <c r="L49" s="100">
        <f t="shared" si="41"/>
        <v>10627</v>
      </c>
      <c r="M49" s="100">
        <f t="shared" si="42"/>
        <v>10562</v>
      </c>
      <c r="N49" s="100" t="str">
        <f t="shared" si="43"/>
        <v>|</v>
      </c>
      <c r="O49" s="100">
        <f t="shared" si="44"/>
        <v>41563</v>
      </c>
      <c r="P49" s="100">
        <f t="shared" si="45"/>
        <v>20675</v>
      </c>
      <c r="Q49" s="100">
        <f t="shared" si="46"/>
        <v>16056</v>
      </c>
      <c r="R49" s="100">
        <f t="shared" si="47"/>
        <v>58529</v>
      </c>
      <c r="S49" s="100">
        <f t="shared" si="48"/>
        <v>30309</v>
      </c>
      <c r="T49" s="100">
        <f t="shared" si="49"/>
        <v>26386</v>
      </c>
      <c r="U49" s="100">
        <f t="shared" si="50"/>
        <v>9793</v>
      </c>
      <c r="V49" s="89" t="s">
        <v>290</v>
      </c>
      <c r="W49" s="243" t="s">
        <v>271</v>
      </c>
      <c r="X49" s="243" t="s">
        <v>37</v>
      </c>
      <c r="Y49" s="243" t="s">
        <v>37</v>
      </c>
      <c r="Z49" s="243" t="s">
        <v>37</v>
      </c>
      <c r="AA49" s="243" t="s">
        <v>37</v>
      </c>
      <c r="AB49" s="243" t="s">
        <v>37</v>
      </c>
      <c r="AC49" s="243" t="s">
        <v>38</v>
      </c>
      <c r="AD49" s="96" t="s">
        <v>38</v>
      </c>
      <c r="AE49" s="243" t="s">
        <v>37</v>
      </c>
      <c r="AF49" s="243" t="s">
        <v>37</v>
      </c>
      <c r="AG49" s="243" t="s">
        <v>38</v>
      </c>
      <c r="AH49" s="243" t="s">
        <v>38</v>
      </c>
      <c r="AI49" s="243" t="s">
        <v>38</v>
      </c>
      <c r="AJ49" s="243" t="s">
        <v>37</v>
      </c>
      <c r="AK49" s="243" t="s">
        <v>37</v>
      </c>
      <c r="AL49" s="94" t="s">
        <v>290</v>
      </c>
      <c r="AM49" s="108">
        <f t="array" ref="AM49">IFERROR(INDEX(TO_name_1,MATCH(,((Шаблон_1-Точность)&gt;=G49)+((Шаблон_1+Точность)&lt;=G49),)),G49)</f>
        <v>16785</v>
      </c>
      <c r="AN49" s="109">
        <f t="array" ref="AN49">IFERROR(INDEX(TO_name_2,MATCH(,((Шаблон_2-Точность)&gt;=H49)+((Шаблон_2+Точность)&lt;=H49),)),H49)</f>
        <v>50439</v>
      </c>
      <c r="AO49" s="109">
        <f t="array" ref="AO49">IFERROR(INDEX(TO_name_3,MATCH(,((Шаблон_3-Точность)&gt;=I49)+((Шаблон_3+Точность)&lt;=I49),)),I49)</f>
        <v>34367</v>
      </c>
      <c r="AP49" s="109">
        <f t="array" ref="AP49">IFERROR(INDEX(TO_name_4,MATCH(,((Шаблон_4-Точность)&gt;=J49)+((Шаблон_4+Точность)&lt;=J49),)),J49)</f>
        <v>39797</v>
      </c>
      <c r="AQ49" s="109">
        <f t="array" ref="AQ49">IFERROR(INDEX(TO_name_9,MATCH(,((Шаблон_9-Точность)&gt;=K49)+((Шаблон_9+Точность)&lt;=K49),)),K49)</f>
        <v>10102</v>
      </c>
      <c r="AR49" s="109">
        <f t="array" ref="AR49">IFERROR(INDEX(TO_name_10,MATCH(,((Шаблон_10-Точность)&gt;=L49)+((Шаблон_10+Точность)&lt;=L49),)),L49)</f>
        <v>10627</v>
      </c>
      <c r="AS49" s="110">
        <f t="array" ref="AS49">IFERROR(INDEX(TO_name_11,MATCH(,((Шаблон_11-Точность)&gt;=M49)+((Шаблон_11+Точность)&lt;=M49),)),M49)</f>
        <v>10562</v>
      </c>
      <c r="AT49" s="111" t="s">
        <v>290</v>
      </c>
      <c r="AU49" s="108">
        <f t="array" ref="AU49">IFERROR(INDEX(TO_name_5,MATCH(,((Шаблон_5-Точность)&gt;=O49)+((Шаблон_5+Точность)&lt;=O49),)),O49)</f>
        <v>41563</v>
      </c>
      <c r="AV49" s="109">
        <f t="array" ref="AV49">IFERROR(INDEX(TO_name_6,MATCH(,((Шаблон_6-Точность)&gt;=P49)+((Шаблон_6+Точность)&lt;=P49),)),P49)</f>
        <v>20675</v>
      </c>
      <c r="AW49" s="109">
        <f t="array" ref="AW49">IFERROR(INDEX(TO_name_7,MATCH(,((Шаблон_7-Точность)&gt;=Q49)+((Шаблон_7+Точность)&lt;=Q49),)),Q49)</f>
        <v>16056</v>
      </c>
      <c r="AX49" s="109">
        <f t="array" ref="AX49">IFERROR(INDEX(TO_name_8,MATCH(,((Шаблон_8-Точность)&gt;=R49)+((Шаблон_8+Точность)&lt;=R49),)),R49)</f>
        <v>58529</v>
      </c>
      <c r="AY49" s="109">
        <f t="array" ref="AY49">IFERROR(INDEX(TO_name_12,MATCH(,((Шаблон_12-Точность)&gt;=S49)+((Шаблон_12+Точность)&lt;=S49),)),S49)</f>
        <v>30309</v>
      </c>
      <c r="AZ49" s="109">
        <f t="array" ref="AZ49">IFERROR(INDEX(TO_name_13,MATCH(,((Шаблон_13-Точность)&gt;=T49)+((Шаблон_13+Точность)&lt;=T49),)),T49)</f>
        <v>26386</v>
      </c>
      <c r="BA49" s="110">
        <f t="array" ref="BA49">IFERROR(INDEX(TO_name_14,MATCH(,((Шаблон_14-Точность)&gt;=U49)+((Шаблон_14+Точность)&lt;=U49),)),U49)</f>
        <v>9793</v>
      </c>
      <c r="BB49" s="3"/>
      <c r="BC49" s="3" t="str">
        <f t="shared" si="22"/>
        <v>ТО2/60507/16785</v>
      </c>
      <c r="BD49" s="3" t="str">
        <f t="shared" si="23"/>
        <v>М/65361/50439</v>
      </c>
      <c r="BE49" s="3" t="str">
        <f t="shared" si="24"/>
        <v>М/59469/34367</v>
      </c>
      <c r="BF49" s="3" t="str">
        <f t="shared" si="25"/>
        <v>М/68097/39797</v>
      </c>
      <c r="BG49" s="3" t="str">
        <f t="shared" si="26"/>
        <v>М/10102/10102</v>
      </c>
      <c r="BH49" s="3" t="str">
        <f t="shared" si="27"/>
        <v>М/10627/10627</v>
      </c>
      <c r="BI49" s="3" t="str">
        <f t="shared" si="28"/>
        <v>Р/10562/10562</v>
      </c>
      <c r="BJ49" s="158" t="s">
        <v>290</v>
      </c>
      <c r="BK49" s="3" t="str">
        <f t="shared" si="29"/>
        <v>М/39842/41563</v>
      </c>
      <c r="BL49" s="3" t="str">
        <f t="shared" si="30"/>
        <v>М/45657/20675</v>
      </c>
      <c r="BM49" s="3" t="str">
        <f t="shared" si="31"/>
        <v>Р/36571/16056</v>
      </c>
      <c r="BN49" s="3" t="str">
        <f t="shared" si="32"/>
        <v>Р/33980/58529</v>
      </c>
      <c r="BO49" s="3" t="str">
        <f t="shared" si="33"/>
        <v>Р/5309/30309</v>
      </c>
      <c r="BP49" s="3" t="str">
        <f t="shared" si="34"/>
        <v>М/5871/26386</v>
      </c>
      <c r="BQ49" s="3" t="str">
        <f t="shared" si="35"/>
        <v>М/9793/9793</v>
      </c>
      <c r="BR49" s="86"/>
      <c r="BS49" s="86"/>
      <c r="BT49" s="86"/>
    </row>
    <row r="50" spans="1:72" ht="16.5" customHeight="1" x14ac:dyDescent="0.25">
      <c r="A50" s="90">
        <v>44966</v>
      </c>
      <c r="B50" s="3">
        <v>5</v>
      </c>
      <c r="C50" s="3">
        <v>4</v>
      </c>
      <c r="D50" s="105" t="str">
        <f t="shared" si="19"/>
        <v/>
      </c>
      <c r="E50" s="105" t="str">
        <f t="shared" si="20"/>
        <v>ОШ</v>
      </c>
      <c r="F50" s="99" t="s">
        <v>290</v>
      </c>
      <c r="G50" s="100">
        <f t="shared" si="36"/>
        <v>16785</v>
      </c>
      <c r="H50" s="100">
        <f t="shared" si="37"/>
        <v>50463</v>
      </c>
      <c r="I50" s="100">
        <f t="shared" si="38"/>
        <v>34391</v>
      </c>
      <c r="J50" s="100">
        <f t="shared" si="39"/>
        <v>39821</v>
      </c>
      <c r="K50" s="100">
        <f t="shared" si="40"/>
        <v>10126</v>
      </c>
      <c r="L50" s="100">
        <f t="shared" si="41"/>
        <v>10651</v>
      </c>
      <c r="M50" s="100">
        <f t="shared" si="42"/>
        <v>10562</v>
      </c>
      <c r="N50" s="100" t="str">
        <f t="shared" si="43"/>
        <v>|</v>
      </c>
      <c r="O50" s="100">
        <f t="shared" si="44"/>
        <v>41587</v>
      </c>
      <c r="P50" s="100">
        <f t="shared" si="45"/>
        <v>20699</v>
      </c>
      <c r="Q50" s="100">
        <f t="shared" si="46"/>
        <v>16080</v>
      </c>
      <c r="R50" s="100">
        <f t="shared" si="47"/>
        <v>58529</v>
      </c>
      <c r="S50" s="100">
        <f t="shared" si="48"/>
        <v>30309</v>
      </c>
      <c r="T50" s="100">
        <f t="shared" si="49"/>
        <v>26410</v>
      </c>
      <c r="U50" s="100">
        <f t="shared" si="50"/>
        <v>9817</v>
      </c>
      <c r="V50" s="89" t="s">
        <v>290</v>
      </c>
      <c r="W50" s="243" t="s">
        <v>271</v>
      </c>
      <c r="X50" s="243" t="s">
        <v>37</v>
      </c>
      <c r="Y50" s="243" t="s">
        <v>37</v>
      </c>
      <c r="Z50" s="243" t="s">
        <v>37</v>
      </c>
      <c r="AA50" s="243" t="s">
        <v>37</v>
      </c>
      <c r="AB50" s="243" t="s">
        <v>37</v>
      </c>
      <c r="AC50" s="243" t="s">
        <v>38</v>
      </c>
      <c r="AD50" s="96" t="s">
        <v>38</v>
      </c>
      <c r="AE50" s="243" t="s">
        <v>37</v>
      </c>
      <c r="AF50" s="243" t="s">
        <v>37</v>
      </c>
      <c r="AG50" s="243" t="s">
        <v>37</v>
      </c>
      <c r="AH50" s="243" t="s">
        <v>38</v>
      </c>
      <c r="AI50" s="243" t="s">
        <v>38</v>
      </c>
      <c r="AJ50" s="243" t="s">
        <v>37</v>
      </c>
      <c r="AK50" s="243" t="s">
        <v>37</v>
      </c>
      <c r="AL50" s="94" t="s">
        <v>290</v>
      </c>
      <c r="AM50" s="108">
        <f t="array" ref="AM50">IFERROR(INDEX(TO_name_1,MATCH(,((Шаблон_1-Точность)&gt;=G50)+((Шаблон_1+Точность)&lt;=G50),)),G50)</f>
        <v>16785</v>
      </c>
      <c r="AN50" s="109">
        <f t="array" ref="AN50">IFERROR(INDEX(TO_name_2,MATCH(,((Шаблон_2-Точность)&gt;=H50)+((Шаблон_2+Точность)&lt;=H50),)),H50)</f>
        <v>50463</v>
      </c>
      <c r="AO50" s="109">
        <f t="array" ref="AO50">IFERROR(INDEX(TO_name_3,MATCH(,((Шаблон_3-Точность)&gt;=I50)+((Шаблон_3+Точность)&lt;=I50),)),I50)</f>
        <v>34391</v>
      </c>
      <c r="AP50" s="109">
        <f t="array" ref="AP50">IFERROR(INDEX(TO_name_4,MATCH(,((Шаблон_4-Точность)&gt;=J50)+((Шаблон_4+Точность)&lt;=J50),)),J50)</f>
        <v>39821</v>
      </c>
      <c r="AQ50" s="109">
        <f t="array" ref="AQ50">IFERROR(INDEX(TO_name_9,MATCH(,((Шаблон_9-Точность)&gt;=K50)+((Шаблон_9+Точность)&lt;=K50),)),K50)</f>
        <v>10126</v>
      </c>
      <c r="AR50" s="109">
        <f t="array" ref="AR50">IFERROR(INDEX(TO_name_10,MATCH(,((Шаблон_10-Точность)&gt;=L50)+((Шаблон_10+Точность)&lt;=L50),)),L50)</f>
        <v>10651</v>
      </c>
      <c r="AS50" s="110">
        <f t="array" ref="AS50">IFERROR(INDEX(TO_name_11,MATCH(,((Шаблон_11-Точность)&gt;=M50)+((Шаблон_11+Точность)&lt;=M50),)),M50)</f>
        <v>10562</v>
      </c>
      <c r="AT50" s="111" t="s">
        <v>290</v>
      </c>
      <c r="AU50" s="108">
        <f t="array" ref="AU50">IFERROR(INDEX(TO_name_5,MATCH(,((Шаблон_5-Точность)&gt;=O50)+((Шаблон_5+Точность)&lt;=O50),)),O50)</f>
        <v>41587</v>
      </c>
      <c r="AV50" s="109">
        <f t="array" ref="AV50">IFERROR(INDEX(TO_name_6,MATCH(,((Шаблон_6-Точность)&gt;=P50)+((Шаблон_6+Точность)&lt;=P50),)),P50)</f>
        <v>20699</v>
      </c>
      <c r="AW50" s="109">
        <f t="array" ref="AW50">IFERROR(INDEX(TO_name_7,MATCH(,((Шаблон_7-Точность)&gt;=Q50)+((Шаблон_7+Точность)&lt;=Q50),)),Q50)</f>
        <v>16080</v>
      </c>
      <c r="AX50" s="109">
        <f t="array" ref="AX50">IFERROR(INDEX(TO_name_8,MATCH(,((Шаблон_8-Точность)&gt;=R50)+((Шаблон_8+Точность)&lt;=R50),)),R50)</f>
        <v>58529</v>
      </c>
      <c r="AY50" s="109">
        <f t="array" ref="AY50">IFERROR(INDEX(TO_name_12,MATCH(,((Шаблон_12-Точность)&gt;=S50)+((Шаблон_12+Точность)&lt;=S50),)),S50)</f>
        <v>30309</v>
      </c>
      <c r="AZ50" s="109">
        <f t="array" ref="AZ50">IFERROR(INDEX(TO_name_13,MATCH(,((Шаблон_13-Точность)&gt;=T50)+((Шаблон_13+Точность)&lt;=T50),)),T50)</f>
        <v>26410</v>
      </c>
      <c r="BA50" s="110">
        <f t="array" ref="BA50">IFERROR(INDEX(TO_name_14,MATCH(,((Шаблон_14-Точность)&gt;=U50)+((Шаблон_14+Точность)&lt;=U50),)),U50)</f>
        <v>9817</v>
      </c>
      <c r="BB50" s="3"/>
      <c r="BC50" s="3" t="str">
        <f t="shared" si="22"/>
        <v>ТО2/60507/16785</v>
      </c>
      <c r="BD50" s="3" t="str">
        <f t="shared" si="23"/>
        <v>М/65385/50463</v>
      </c>
      <c r="BE50" s="3" t="str">
        <f t="shared" si="24"/>
        <v>М/59493/34391</v>
      </c>
      <c r="BF50" s="3" t="str">
        <f t="shared" si="25"/>
        <v>М/68121/39821</v>
      </c>
      <c r="BG50" s="3" t="str">
        <f t="shared" si="26"/>
        <v>М/10126/10126</v>
      </c>
      <c r="BH50" s="3" t="str">
        <f t="shared" si="27"/>
        <v>М/10651/10651</v>
      </c>
      <c r="BI50" s="3" t="str">
        <f t="shared" si="28"/>
        <v>Р/10562/10562</v>
      </c>
      <c r="BJ50" s="158" t="s">
        <v>290</v>
      </c>
      <c r="BK50" s="3" t="str">
        <f t="shared" si="29"/>
        <v>М/39866/41587</v>
      </c>
      <c r="BL50" s="3" t="str">
        <f t="shared" si="30"/>
        <v>М/45681/20699</v>
      </c>
      <c r="BM50" s="3" t="str">
        <f t="shared" si="31"/>
        <v>М/36595/16080</v>
      </c>
      <c r="BN50" s="3" t="str">
        <f t="shared" si="32"/>
        <v>Р/33980/58529</v>
      </c>
      <c r="BO50" s="3" t="str">
        <f t="shared" si="33"/>
        <v>Р/5309/30309</v>
      </c>
      <c r="BP50" s="3" t="str">
        <f t="shared" si="34"/>
        <v>М/5895/26410</v>
      </c>
      <c r="BQ50" s="3" t="str">
        <f t="shared" si="35"/>
        <v>М/9817/9817</v>
      </c>
      <c r="BR50" s="86"/>
      <c r="BS50" s="86"/>
      <c r="BT50" s="86"/>
    </row>
    <row r="51" spans="1:72" ht="16.5" customHeight="1" x14ac:dyDescent="0.25">
      <c r="A51" s="193">
        <v>44967</v>
      </c>
      <c r="B51" s="3">
        <v>5</v>
      </c>
      <c r="C51" s="3">
        <v>4</v>
      </c>
      <c r="D51" s="105" t="str">
        <f t="shared" si="19"/>
        <v/>
      </c>
      <c r="E51" s="105" t="str">
        <f t="shared" si="20"/>
        <v/>
      </c>
      <c r="F51" s="99" t="s">
        <v>290</v>
      </c>
      <c r="G51" s="100">
        <f t="shared" si="36"/>
        <v>16785</v>
      </c>
      <c r="H51" s="100">
        <f t="shared" si="37"/>
        <v>50487</v>
      </c>
      <c r="I51" s="100">
        <f t="shared" si="38"/>
        <v>34415</v>
      </c>
      <c r="J51" s="100">
        <f t="shared" si="39"/>
        <v>39845</v>
      </c>
      <c r="K51" s="100">
        <f t="shared" si="40"/>
        <v>10150</v>
      </c>
      <c r="L51" s="100">
        <f t="shared" si="41"/>
        <v>10675</v>
      </c>
      <c r="M51" s="100">
        <f t="shared" si="42"/>
        <v>10562</v>
      </c>
      <c r="N51" s="100" t="str">
        <f t="shared" si="43"/>
        <v>|</v>
      </c>
      <c r="O51" s="100">
        <f t="shared" si="44"/>
        <v>41587</v>
      </c>
      <c r="P51" s="100">
        <f t="shared" si="45"/>
        <v>20723</v>
      </c>
      <c r="Q51" s="100">
        <f t="shared" si="46"/>
        <v>16104</v>
      </c>
      <c r="R51" s="100">
        <f t="shared" si="47"/>
        <v>58529</v>
      </c>
      <c r="S51" s="100">
        <f t="shared" si="48"/>
        <v>30309</v>
      </c>
      <c r="T51" s="100">
        <f t="shared" si="49"/>
        <v>26434</v>
      </c>
      <c r="U51" s="100">
        <f t="shared" si="50"/>
        <v>9841</v>
      </c>
      <c r="V51" s="89" t="s">
        <v>290</v>
      </c>
      <c r="W51" s="243" t="s">
        <v>271</v>
      </c>
      <c r="X51" s="243" t="s">
        <v>37</v>
      </c>
      <c r="Y51" s="243" t="s">
        <v>37</v>
      </c>
      <c r="Z51" s="243" t="s">
        <v>37</v>
      </c>
      <c r="AA51" s="243" t="s">
        <v>37</v>
      </c>
      <c r="AB51" s="243" t="s">
        <v>37</v>
      </c>
      <c r="AC51" s="243" t="s">
        <v>38</v>
      </c>
      <c r="AD51" s="96" t="s">
        <v>38</v>
      </c>
      <c r="AE51" s="243" t="s">
        <v>321</v>
      </c>
      <c r="AF51" s="243" t="s">
        <v>37</v>
      </c>
      <c r="AG51" s="243" t="s">
        <v>37</v>
      </c>
      <c r="AH51" s="243" t="s">
        <v>38</v>
      </c>
      <c r="AI51" s="243" t="s">
        <v>38</v>
      </c>
      <c r="AJ51" s="243" t="s">
        <v>37</v>
      </c>
      <c r="AK51" s="243" t="s">
        <v>37</v>
      </c>
      <c r="AL51" s="94" t="s">
        <v>290</v>
      </c>
      <c r="AM51" s="108">
        <f t="array" ref="AM51">IFERROR(INDEX(TO_name_1,MATCH(,((Шаблон_1-Точность)&gt;=G51)+((Шаблон_1+Точность)&lt;=G51),)),G51)</f>
        <v>16785</v>
      </c>
      <c r="AN51" s="109">
        <f t="array" ref="AN51">IFERROR(INDEX(TO_name_2,MATCH(,((Шаблон_2-Точность)&gt;=H51)+((Шаблон_2+Точность)&lt;=H51),)),H51)</f>
        <v>50487</v>
      </c>
      <c r="AO51" s="109">
        <f t="array" ref="AO51">IFERROR(INDEX(TO_name_3,MATCH(,((Шаблон_3-Точность)&gt;=I51)+((Шаблон_3+Точность)&lt;=I51),)),I51)</f>
        <v>34415</v>
      </c>
      <c r="AP51" s="109">
        <f t="array" ref="AP51">IFERROR(INDEX(TO_name_4,MATCH(,((Шаблон_4-Точность)&gt;=J51)+((Шаблон_4+Точность)&lt;=J51),)),J51)</f>
        <v>39845</v>
      </c>
      <c r="AQ51" s="109">
        <f t="array" ref="AQ51">IFERROR(INDEX(TO_name_9,MATCH(,((Шаблон_9-Точность)&gt;=K51)+((Шаблон_9+Точность)&lt;=K51),)),K51)</f>
        <v>10150</v>
      </c>
      <c r="AR51" s="109">
        <f t="array" ref="AR51">IFERROR(INDEX(TO_name_10,MATCH(,((Шаблон_10-Точность)&gt;=L51)+((Шаблон_10+Точность)&lt;=L51),)),L51)</f>
        <v>10675</v>
      </c>
      <c r="AS51" s="110">
        <f t="array" ref="AS51">IFERROR(INDEX(TO_name_11,MATCH(,((Шаблон_11-Точность)&gt;=M51)+((Шаблон_11+Точность)&lt;=M51),)),M51)</f>
        <v>10562</v>
      </c>
      <c r="AT51" s="111" t="s">
        <v>290</v>
      </c>
      <c r="AU51" s="108">
        <f t="array" ref="AU51">IFERROR(INDEX(TO_name_5,MATCH(,((Шаблон_5-Точность)&gt;=O51)+((Шаблон_5+Точность)&lt;=O51),)),O51)</f>
        <v>41587</v>
      </c>
      <c r="AV51" s="109">
        <f t="array" ref="AV51">IFERROR(INDEX(TO_name_6,MATCH(,((Шаблон_6-Точность)&gt;=P51)+((Шаблон_6+Точность)&lt;=P51),)),P51)</f>
        <v>20723</v>
      </c>
      <c r="AW51" s="109">
        <f t="array" ref="AW51">IFERROR(INDEX(TO_name_7,MATCH(,((Шаблон_7-Точность)&gt;=Q51)+((Шаблон_7+Точность)&lt;=Q51),)),Q51)</f>
        <v>16104</v>
      </c>
      <c r="AX51" s="109">
        <f t="array" ref="AX51">IFERROR(INDEX(TO_name_8,MATCH(,((Шаблон_8-Точность)&gt;=R51)+((Шаблон_8+Точность)&lt;=R51),)),R51)</f>
        <v>58529</v>
      </c>
      <c r="AY51" s="109">
        <f t="array" ref="AY51">IFERROR(INDEX(TO_name_12,MATCH(,((Шаблон_12-Точность)&gt;=S51)+((Шаблон_12+Точность)&lt;=S51),)),S51)</f>
        <v>30309</v>
      </c>
      <c r="AZ51" s="109">
        <f t="array" ref="AZ51">IFERROR(INDEX(TO_name_13,MATCH(,((Шаблон_13-Точность)&gt;=T51)+((Шаблон_13+Точность)&lt;=T51),)),T51)</f>
        <v>26434</v>
      </c>
      <c r="BA51" s="110">
        <f t="array" ref="BA51">IFERROR(INDEX(TO_name_14,MATCH(,((Шаблон_14-Точность)&gt;=U51)+((Шаблон_14+Точность)&lt;=U51),)),U51)</f>
        <v>9841</v>
      </c>
      <c r="BB51" s="3"/>
      <c r="BC51" s="3" t="str">
        <f t="shared" si="22"/>
        <v>ТО2/60507/16785</v>
      </c>
      <c r="BD51" s="3" t="str">
        <f t="shared" si="23"/>
        <v>М/65409/50487</v>
      </c>
      <c r="BE51" s="3" t="str">
        <f t="shared" si="24"/>
        <v>М/59517/34415</v>
      </c>
      <c r="BF51" s="3" t="str">
        <f t="shared" si="25"/>
        <v>М/68145/39845</v>
      </c>
      <c r="BG51" s="3" t="str">
        <f t="shared" si="26"/>
        <v>М/10150/10150</v>
      </c>
      <c r="BH51" s="3" t="str">
        <f t="shared" si="27"/>
        <v>М/10675/10675</v>
      </c>
      <c r="BI51" s="3" t="str">
        <f t="shared" si="28"/>
        <v>Р/10562/10562</v>
      </c>
      <c r="BJ51" s="158" t="s">
        <v>290</v>
      </c>
      <c r="BK51" s="3" t="str">
        <f t="shared" si="29"/>
        <v>ПМ/39866/41587</v>
      </c>
      <c r="BL51" s="3" t="str">
        <f t="shared" si="30"/>
        <v>М/45705/20723</v>
      </c>
      <c r="BM51" s="3" t="str">
        <f t="shared" si="31"/>
        <v>М/36619/16104</v>
      </c>
      <c r="BN51" s="3" t="str">
        <f t="shared" si="32"/>
        <v>Р/33980/58529</v>
      </c>
      <c r="BO51" s="3" t="str">
        <f t="shared" si="33"/>
        <v>Р/5309/30309</v>
      </c>
      <c r="BP51" s="3" t="str">
        <f t="shared" si="34"/>
        <v>М/5919/26434</v>
      </c>
      <c r="BQ51" s="3" t="str">
        <f t="shared" si="35"/>
        <v>М/9841/9841</v>
      </c>
      <c r="BR51" s="86"/>
      <c r="BS51" s="86"/>
      <c r="BT51" s="86"/>
    </row>
    <row r="52" spans="1:72" ht="16.5" customHeight="1" x14ac:dyDescent="0.25">
      <c r="A52" s="90">
        <v>44968</v>
      </c>
      <c r="B52" s="3">
        <v>5</v>
      </c>
      <c r="C52" s="3">
        <v>4</v>
      </c>
      <c r="D52" s="105" t="str">
        <f t="shared" si="19"/>
        <v/>
      </c>
      <c r="E52" s="105" t="str">
        <f t="shared" si="20"/>
        <v/>
      </c>
      <c r="F52" s="99" t="s">
        <v>290</v>
      </c>
      <c r="G52" s="100">
        <f t="shared" si="36"/>
        <v>16785</v>
      </c>
      <c r="H52" s="100">
        <f t="shared" si="37"/>
        <v>50511</v>
      </c>
      <c r="I52" s="100">
        <f t="shared" si="38"/>
        <v>34439</v>
      </c>
      <c r="J52" s="100">
        <f t="shared" si="39"/>
        <v>39869</v>
      </c>
      <c r="K52" s="100">
        <f t="shared" si="40"/>
        <v>10174</v>
      </c>
      <c r="L52" s="100">
        <f t="shared" si="41"/>
        <v>10699</v>
      </c>
      <c r="M52" s="100">
        <f t="shared" si="42"/>
        <v>10562</v>
      </c>
      <c r="N52" s="100" t="str">
        <f t="shared" si="43"/>
        <v>|</v>
      </c>
      <c r="O52" s="100">
        <f t="shared" si="44"/>
        <v>41587</v>
      </c>
      <c r="P52" s="100">
        <f t="shared" si="45"/>
        <v>20747</v>
      </c>
      <c r="Q52" s="100">
        <f t="shared" si="46"/>
        <v>16128</v>
      </c>
      <c r="R52" s="100">
        <f t="shared" si="47"/>
        <v>58529</v>
      </c>
      <c r="S52" s="100">
        <f t="shared" si="48"/>
        <v>30309</v>
      </c>
      <c r="T52" s="100">
        <f t="shared" si="49"/>
        <v>26458</v>
      </c>
      <c r="U52" s="100">
        <f t="shared" si="50"/>
        <v>9865</v>
      </c>
      <c r="V52" s="89" t="s">
        <v>290</v>
      </c>
      <c r="W52" s="243" t="s">
        <v>271</v>
      </c>
      <c r="X52" s="243" t="s">
        <v>37</v>
      </c>
      <c r="Y52" s="243" t="s">
        <v>37</v>
      </c>
      <c r="Z52" s="243" t="s">
        <v>37</v>
      </c>
      <c r="AA52" s="243" t="s">
        <v>37</v>
      </c>
      <c r="AB52" s="243" t="s">
        <v>37</v>
      </c>
      <c r="AC52" s="243" t="s">
        <v>38</v>
      </c>
      <c r="AD52" s="96" t="s">
        <v>38</v>
      </c>
      <c r="AE52" s="243" t="s">
        <v>38</v>
      </c>
      <c r="AF52" s="243" t="s">
        <v>37</v>
      </c>
      <c r="AG52" s="243" t="s">
        <v>37</v>
      </c>
      <c r="AH52" s="243" t="s">
        <v>38</v>
      </c>
      <c r="AI52" s="243" t="s">
        <v>38</v>
      </c>
      <c r="AJ52" s="243" t="s">
        <v>37</v>
      </c>
      <c r="AK52" s="243" t="s">
        <v>37</v>
      </c>
      <c r="AL52" s="94" t="s">
        <v>290</v>
      </c>
      <c r="AM52" s="108">
        <f t="array" ref="AM52">IFERROR(INDEX(TO_name_1,MATCH(,((Шаблон_1-Точность)&gt;=G52)+((Шаблон_1+Точность)&lt;=G52),)),G52)</f>
        <v>16785</v>
      </c>
      <c r="AN52" s="109">
        <f t="array" ref="AN52">IFERROR(INDEX(TO_name_2,MATCH(,((Шаблон_2-Точность)&gt;=H52)+((Шаблон_2+Точность)&lt;=H52),)),H52)</f>
        <v>50511</v>
      </c>
      <c r="AO52" s="109">
        <f t="array" ref="AO52">IFERROR(INDEX(TO_name_3,MATCH(,((Шаблон_3-Точность)&gt;=I52)+((Шаблон_3+Точность)&lt;=I52),)),I52)</f>
        <v>34439</v>
      </c>
      <c r="AP52" s="109">
        <f t="array" ref="AP52">IFERROR(INDEX(TO_name_4,MATCH(,((Шаблон_4-Точность)&gt;=J52)+((Шаблон_4+Точность)&lt;=J52),)),J52)</f>
        <v>39869</v>
      </c>
      <c r="AQ52" s="109">
        <f t="array" ref="AQ52">IFERROR(INDEX(TO_name_9,MATCH(,((Шаблон_9-Точность)&gt;=K52)+((Шаблон_9+Точность)&lt;=K52),)),K52)</f>
        <v>10174</v>
      </c>
      <c r="AR52" s="109">
        <f t="array" ref="AR52">IFERROR(INDEX(TO_name_10,MATCH(,((Шаблон_10-Точность)&gt;=L52)+((Шаблон_10+Точность)&lt;=L52),)),L52)</f>
        <v>10699</v>
      </c>
      <c r="AS52" s="110">
        <f t="array" ref="AS52">IFERROR(INDEX(TO_name_11,MATCH(,((Шаблон_11-Точность)&gt;=M52)+((Шаблон_11+Точность)&lt;=M52),)),M52)</f>
        <v>10562</v>
      </c>
      <c r="AT52" s="111" t="s">
        <v>290</v>
      </c>
      <c r="AU52" s="108">
        <f t="array" ref="AU52">IFERROR(INDEX(TO_name_5,MATCH(,((Шаблон_5-Точность)&gt;=O52)+((Шаблон_5+Точность)&lt;=O52),)),O52)</f>
        <v>41587</v>
      </c>
      <c r="AV52" s="109">
        <f t="array" ref="AV52">IFERROR(INDEX(TO_name_6,MATCH(,((Шаблон_6-Точность)&gt;=P52)+((Шаблон_6+Точность)&lt;=P52),)),P52)</f>
        <v>20747</v>
      </c>
      <c r="AW52" s="109">
        <f t="array" ref="AW52">IFERROR(INDEX(TO_name_7,MATCH(,((Шаблон_7-Точность)&gt;=Q52)+((Шаблон_7+Точность)&lt;=Q52),)),Q52)</f>
        <v>16128</v>
      </c>
      <c r="AX52" s="109">
        <f t="array" ref="AX52">IFERROR(INDEX(TO_name_8,MATCH(,((Шаблон_8-Точность)&gt;=R52)+((Шаблон_8+Точность)&lt;=R52),)),R52)</f>
        <v>58529</v>
      </c>
      <c r="AY52" s="109">
        <f t="array" ref="AY52">IFERROR(INDEX(TO_name_12,MATCH(,((Шаблон_12-Точность)&gt;=S52)+((Шаблон_12+Точность)&lt;=S52),)),S52)</f>
        <v>30309</v>
      </c>
      <c r="AZ52" s="109">
        <f t="array" ref="AZ52">IFERROR(INDEX(TO_name_13,MATCH(,((Шаблон_13-Точность)&gt;=T52)+((Шаблон_13+Точность)&lt;=T52),)),T52)</f>
        <v>26458</v>
      </c>
      <c r="BA52" s="110">
        <f t="array" ref="BA52">IFERROR(INDEX(TO_name_14,MATCH(,((Шаблон_14-Точность)&gt;=U52)+((Шаблон_14+Точность)&lt;=U52),)),U52)</f>
        <v>9865</v>
      </c>
      <c r="BB52" s="3"/>
      <c r="BC52" s="3" t="str">
        <f t="shared" si="22"/>
        <v>ТО2/60507/16785</v>
      </c>
      <c r="BD52" s="3" t="str">
        <f t="shared" si="23"/>
        <v>М/65433/50511</v>
      </c>
      <c r="BE52" s="3" t="str">
        <f t="shared" si="24"/>
        <v>М/59541/34439</v>
      </c>
      <c r="BF52" s="3" t="str">
        <f t="shared" si="25"/>
        <v>М/68169/39869</v>
      </c>
      <c r="BG52" s="3" t="str">
        <f t="shared" si="26"/>
        <v>М/10174/10174</v>
      </c>
      <c r="BH52" s="3" t="str">
        <f t="shared" si="27"/>
        <v>М/10699/10699</v>
      </c>
      <c r="BI52" s="3" t="str">
        <f t="shared" si="28"/>
        <v>Р/10562/10562</v>
      </c>
      <c r="BJ52" s="158" t="s">
        <v>290</v>
      </c>
      <c r="BK52" s="3" t="str">
        <f t="shared" si="29"/>
        <v>Р/39866/41587</v>
      </c>
      <c r="BL52" s="3" t="str">
        <f t="shared" si="30"/>
        <v>М/45729/20747</v>
      </c>
      <c r="BM52" s="3" t="str">
        <f t="shared" si="31"/>
        <v>М/36643/16128</v>
      </c>
      <c r="BN52" s="3" t="str">
        <f t="shared" si="32"/>
        <v>Р/33980/58529</v>
      </c>
      <c r="BO52" s="3" t="str">
        <f t="shared" si="33"/>
        <v>Р/5309/30309</v>
      </c>
      <c r="BP52" s="3" t="str">
        <f t="shared" si="34"/>
        <v>М/5943/26458</v>
      </c>
      <c r="BQ52" s="3" t="str">
        <f t="shared" si="35"/>
        <v>М/9865/9865</v>
      </c>
      <c r="BR52" s="86"/>
      <c r="BS52" s="86"/>
      <c r="BT52" s="86"/>
    </row>
    <row r="53" spans="1:72" ht="16.5" customHeight="1" x14ac:dyDescent="0.25">
      <c r="A53" s="90">
        <v>44969</v>
      </c>
      <c r="B53" s="3">
        <v>5</v>
      </c>
      <c r="C53" s="3">
        <v>4</v>
      </c>
      <c r="D53" s="105" t="str">
        <f t="shared" si="19"/>
        <v/>
      </c>
      <c r="E53" s="105" t="str">
        <f t="shared" si="20"/>
        <v/>
      </c>
      <c r="F53" s="99" t="s">
        <v>290</v>
      </c>
      <c r="G53" s="100">
        <f t="shared" si="36"/>
        <v>16785</v>
      </c>
      <c r="H53" s="100">
        <f t="shared" si="37"/>
        <v>50535</v>
      </c>
      <c r="I53" s="100">
        <f t="shared" si="38"/>
        <v>34463</v>
      </c>
      <c r="J53" s="100">
        <f t="shared" si="39"/>
        <v>39893</v>
      </c>
      <c r="K53" s="100">
        <f t="shared" si="40"/>
        <v>10198</v>
      </c>
      <c r="L53" s="100">
        <f t="shared" si="41"/>
        <v>10723</v>
      </c>
      <c r="M53" s="100">
        <f t="shared" si="42"/>
        <v>10562</v>
      </c>
      <c r="N53" s="100" t="str">
        <f t="shared" si="43"/>
        <v>|</v>
      </c>
      <c r="O53" s="100">
        <f t="shared" si="44"/>
        <v>41611</v>
      </c>
      <c r="P53" s="100">
        <f t="shared" si="45"/>
        <v>20771</v>
      </c>
      <c r="Q53" s="100">
        <f t="shared" si="46"/>
        <v>16128</v>
      </c>
      <c r="R53" s="100">
        <f t="shared" si="47"/>
        <v>58529</v>
      </c>
      <c r="S53" s="100">
        <f t="shared" si="48"/>
        <v>30309</v>
      </c>
      <c r="T53" s="100">
        <f t="shared" si="49"/>
        <v>26482</v>
      </c>
      <c r="U53" s="100">
        <f t="shared" si="50"/>
        <v>9889</v>
      </c>
      <c r="V53" s="89" t="s">
        <v>290</v>
      </c>
      <c r="W53" s="243" t="s">
        <v>38</v>
      </c>
      <c r="X53" s="243" t="s">
        <v>37</v>
      </c>
      <c r="Y53" s="243" t="s">
        <v>37</v>
      </c>
      <c r="Z53" s="243" t="s">
        <v>37</v>
      </c>
      <c r="AA53" s="243" t="s">
        <v>37</v>
      </c>
      <c r="AB53" s="243" t="s">
        <v>37</v>
      </c>
      <c r="AC53" s="243" t="s">
        <v>38</v>
      </c>
      <c r="AD53" s="96" t="s">
        <v>38</v>
      </c>
      <c r="AE53" s="243" t="s">
        <v>37</v>
      </c>
      <c r="AF53" s="243" t="s">
        <v>37</v>
      </c>
      <c r="AG53" s="243" t="s">
        <v>38</v>
      </c>
      <c r="AH53" s="243" t="s">
        <v>38</v>
      </c>
      <c r="AI53" s="243" t="s">
        <v>38</v>
      </c>
      <c r="AJ53" s="243" t="s">
        <v>37</v>
      </c>
      <c r="AK53" s="243" t="s">
        <v>37</v>
      </c>
      <c r="AL53" s="94" t="s">
        <v>290</v>
      </c>
      <c r="AM53" s="108">
        <f t="array" ref="AM53">IFERROR(INDEX(TO_name_1,MATCH(,((Шаблон_1-Точность)&gt;=G53)+((Шаблон_1+Точность)&lt;=G53),)),G53)</f>
        <v>16785</v>
      </c>
      <c r="AN53" s="109">
        <f t="array" ref="AN53">IFERROR(INDEX(TO_name_2,MATCH(,((Шаблон_2-Точность)&gt;=H53)+((Шаблон_2+Точность)&lt;=H53),)),H53)</f>
        <v>50535</v>
      </c>
      <c r="AO53" s="109">
        <f t="array" ref="AO53">IFERROR(INDEX(TO_name_3,MATCH(,((Шаблон_3-Точность)&gt;=I53)+((Шаблон_3+Точность)&lt;=I53),)),I53)</f>
        <v>34463</v>
      </c>
      <c r="AP53" s="109">
        <f t="array" ref="AP53">IFERROR(INDEX(TO_name_4,MATCH(,((Шаблон_4-Точность)&gt;=J53)+((Шаблон_4+Точность)&lt;=J53),)),J53)</f>
        <v>39893</v>
      </c>
      <c r="AQ53" s="109">
        <f t="array" ref="AQ53">IFERROR(INDEX(TO_name_9,MATCH(,((Шаблон_9-Точность)&gt;=K53)+((Шаблон_9+Точность)&lt;=K53),)),K53)</f>
        <v>10198</v>
      </c>
      <c r="AR53" s="109">
        <f t="array" ref="AR53">IFERROR(INDEX(TO_name_10,MATCH(,((Шаблон_10-Точность)&gt;=L53)+((Шаблон_10+Точность)&lt;=L53),)),L53)</f>
        <v>10723</v>
      </c>
      <c r="AS53" s="110">
        <f t="array" ref="AS53">IFERROR(INDEX(TO_name_11,MATCH(,((Шаблон_11-Точность)&gt;=M53)+((Шаблон_11+Точность)&lt;=M53),)),M53)</f>
        <v>10562</v>
      </c>
      <c r="AT53" s="111" t="s">
        <v>290</v>
      </c>
      <c r="AU53" s="108" t="str">
        <f t="array" ref="AU53">IFERROR(INDEX(TO_name_5,MATCH(,((Шаблон_5-Точность)&gt;=O53)+((Шаблон_5+Точность)&lt;=O53),)),O53)</f>
        <v>ПМ</v>
      </c>
      <c r="AV53" s="109">
        <f t="array" ref="AV53">IFERROR(INDEX(TO_name_6,MATCH(,((Шаблон_6-Точность)&gt;=P53)+((Шаблон_6+Точность)&lt;=P53),)),P53)</f>
        <v>20771</v>
      </c>
      <c r="AW53" s="109">
        <f t="array" ref="AW53">IFERROR(INDEX(TO_name_7,MATCH(,((Шаблон_7-Точность)&gt;=Q53)+((Шаблон_7+Точность)&lt;=Q53),)),Q53)</f>
        <v>16128</v>
      </c>
      <c r="AX53" s="109">
        <f t="array" ref="AX53">IFERROR(INDEX(TO_name_8,MATCH(,((Шаблон_8-Точность)&gt;=R53)+((Шаблон_8+Точность)&lt;=R53),)),R53)</f>
        <v>58529</v>
      </c>
      <c r="AY53" s="109">
        <f t="array" ref="AY53">IFERROR(INDEX(TO_name_12,MATCH(,((Шаблон_12-Точность)&gt;=S53)+((Шаблон_12+Точность)&lt;=S53),)),S53)</f>
        <v>30309</v>
      </c>
      <c r="AZ53" s="109">
        <f t="array" ref="AZ53">IFERROR(INDEX(TO_name_13,MATCH(,((Шаблон_13-Точность)&gt;=T53)+((Шаблон_13+Точность)&lt;=T53),)),T53)</f>
        <v>26482</v>
      </c>
      <c r="BA53" s="110">
        <f t="array" ref="BA53">IFERROR(INDEX(TO_name_14,MATCH(,((Шаблон_14-Точность)&gt;=U53)+((Шаблон_14+Точность)&lt;=U53),)),U53)</f>
        <v>9889</v>
      </c>
      <c r="BB53" s="3"/>
      <c r="BC53" s="3" t="str">
        <f t="shared" si="22"/>
        <v>Р/60507/16785</v>
      </c>
      <c r="BD53" s="3" t="str">
        <f t="shared" si="23"/>
        <v>М/65457/50535</v>
      </c>
      <c r="BE53" s="3" t="str">
        <f t="shared" si="24"/>
        <v>М/59565/34463</v>
      </c>
      <c r="BF53" s="3" t="str">
        <f t="shared" si="25"/>
        <v>М/68193/39893</v>
      </c>
      <c r="BG53" s="3" t="str">
        <f t="shared" si="26"/>
        <v>М/10198/10198</v>
      </c>
      <c r="BH53" s="3" t="str">
        <f t="shared" si="27"/>
        <v>М/10723/10723</v>
      </c>
      <c r="BI53" s="3" t="str">
        <f t="shared" si="28"/>
        <v>Р/10562/10562</v>
      </c>
      <c r="BJ53" s="158" t="s">
        <v>290</v>
      </c>
      <c r="BK53" s="3" t="str">
        <f t="shared" si="29"/>
        <v>М/39890/41611</v>
      </c>
      <c r="BL53" s="3" t="str">
        <f t="shared" si="30"/>
        <v>М/45753/20771</v>
      </c>
      <c r="BM53" s="3" t="str">
        <f t="shared" si="31"/>
        <v>Р/36643/16128</v>
      </c>
      <c r="BN53" s="3" t="str">
        <f t="shared" si="32"/>
        <v>Р/33980/58529</v>
      </c>
      <c r="BO53" s="3" t="str">
        <f t="shared" si="33"/>
        <v>Р/5309/30309</v>
      </c>
      <c r="BP53" s="3" t="str">
        <f t="shared" si="34"/>
        <v>М/5967/26482</v>
      </c>
      <c r="BQ53" s="3" t="str">
        <f t="shared" si="35"/>
        <v>М/9889/9889</v>
      </c>
      <c r="BR53" s="86"/>
      <c r="BS53" s="86"/>
      <c r="BT53" s="86"/>
    </row>
    <row r="54" spans="1:72" ht="16.5" customHeight="1" x14ac:dyDescent="0.25">
      <c r="A54" s="193">
        <v>44970</v>
      </c>
      <c r="B54" s="3">
        <v>5</v>
      </c>
      <c r="C54" s="3">
        <v>4</v>
      </c>
      <c r="D54" s="105" t="str">
        <f t="shared" si="19"/>
        <v/>
      </c>
      <c r="E54" s="105" t="str">
        <f t="shared" si="20"/>
        <v/>
      </c>
      <c r="F54" s="99" t="s">
        <v>290</v>
      </c>
      <c r="G54" s="100">
        <f t="shared" si="36"/>
        <v>16785</v>
      </c>
      <c r="H54" s="100">
        <f t="shared" si="37"/>
        <v>50559</v>
      </c>
      <c r="I54" s="100">
        <f t="shared" si="38"/>
        <v>34487</v>
      </c>
      <c r="J54" s="100">
        <f t="shared" si="39"/>
        <v>39917</v>
      </c>
      <c r="K54" s="100">
        <f t="shared" si="40"/>
        <v>10222</v>
      </c>
      <c r="L54" s="100">
        <f t="shared" si="41"/>
        <v>10747</v>
      </c>
      <c r="M54" s="100">
        <f t="shared" si="42"/>
        <v>10562</v>
      </c>
      <c r="N54" s="100" t="str">
        <f t="shared" si="43"/>
        <v>|</v>
      </c>
      <c r="O54" s="100">
        <f t="shared" si="44"/>
        <v>41635</v>
      </c>
      <c r="P54" s="100">
        <f t="shared" si="45"/>
        <v>20795</v>
      </c>
      <c r="Q54" s="100">
        <f t="shared" si="46"/>
        <v>16128</v>
      </c>
      <c r="R54" s="100">
        <f t="shared" si="47"/>
        <v>58529</v>
      </c>
      <c r="S54" s="100">
        <f t="shared" si="48"/>
        <v>30309</v>
      </c>
      <c r="T54" s="100">
        <f t="shared" si="49"/>
        <v>26506</v>
      </c>
      <c r="U54" s="100">
        <f t="shared" si="50"/>
        <v>9913</v>
      </c>
      <c r="V54" s="89" t="s">
        <v>290</v>
      </c>
      <c r="W54" s="243" t="s">
        <v>38</v>
      </c>
      <c r="X54" s="243" t="s">
        <v>37</v>
      </c>
      <c r="Y54" s="243" t="s">
        <v>37</v>
      </c>
      <c r="Z54" s="243" t="s">
        <v>37</v>
      </c>
      <c r="AA54" s="243" t="s">
        <v>37</v>
      </c>
      <c r="AB54" s="243" t="s">
        <v>37</v>
      </c>
      <c r="AC54" s="243" t="s">
        <v>38</v>
      </c>
      <c r="AD54" s="96" t="s">
        <v>38</v>
      </c>
      <c r="AE54" s="243" t="s">
        <v>37</v>
      </c>
      <c r="AF54" s="243" t="s">
        <v>37</v>
      </c>
      <c r="AG54" s="243" t="s">
        <v>38</v>
      </c>
      <c r="AH54" s="243" t="s">
        <v>38</v>
      </c>
      <c r="AI54" s="243" t="s">
        <v>38</v>
      </c>
      <c r="AJ54" s="243" t="s">
        <v>37</v>
      </c>
      <c r="AK54" s="243" t="s">
        <v>37</v>
      </c>
      <c r="AL54" s="94" t="s">
        <v>290</v>
      </c>
      <c r="AM54" s="108">
        <f t="array" ref="AM54">IFERROR(INDEX(TO_name_1,MATCH(,((Шаблон_1-Точность)&gt;=G54)+((Шаблон_1+Точность)&lt;=G54),)),G54)</f>
        <v>16785</v>
      </c>
      <c r="AN54" s="109">
        <f t="array" ref="AN54">IFERROR(INDEX(TO_name_2,MATCH(,((Шаблон_2-Точность)&gt;=H54)+((Шаблон_2+Точность)&lt;=H54),)),H54)</f>
        <v>50559</v>
      </c>
      <c r="AO54" s="109">
        <f t="array" ref="AO54">IFERROR(INDEX(TO_name_3,MATCH(,((Шаблон_3-Точность)&gt;=I54)+((Шаблон_3+Точность)&lt;=I54),)),I54)</f>
        <v>34487</v>
      </c>
      <c r="AP54" s="109">
        <f t="array" ref="AP54">IFERROR(INDEX(TO_name_4,MATCH(,((Шаблон_4-Точность)&gt;=J54)+((Шаблон_4+Точность)&lt;=J54),)),J54)</f>
        <v>39917</v>
      </c>
      <c r="AQ54" s="109">
        <f t="array" ref="AQ54">IFERROR(INDEX(TO_name_9,MATCH(,((Шаблон_9-Точность)&gt;=K54)+((Шаблон_9+Точность)&lt;=K54),)),K54)</f>
        <v>10222</v>
      </c>
      <c r="AR54" s="109">
        <f t="array" ref="AR54">IFERROR(INDEX(TO_name_10,MATCH(,((Шаблон_10-Точность)&gt;=L54)+((Шаблон_10+Точность)&lt;=L54),)),L54)</f>
        <v>10747</v>
      </c>
      <c r="AS54" s="110">
        <f t="array" ref="AS54">IFERROR(INDEX(TO_name_11,MATCH(,((Шаблон_11-Точность)&gt;=M54)+((Шаблон_11+Точность)&lt;=M54),)),M54)</f>
        <v>10562</v>
      </c>
      <c r="AT54" s="111" t="s">
        <v>290</v>
      </c>
      <c r="AU54" s="108">
        <f t="array" ref="AU54">IFERROR(INDEX(TO_name_5,MATCH(,((Шаблон_5-Точность)&gt;=O54)+((Шаблон_5+Точность)&lt;=O54),)),O54)</f>
        <v>41635</v>
      </c>
      <c r="AV54" s="109">
        <f t="array" ref="AV54">IFERROR(INDEX(TO_name_6,MATCH(,((Шаблон_6-Точность)&gt;=P54)+((Шаблон_6+Точность)&lt;=P54),)),P54)</f>
        <v>20795</v>
      </c>
      <c r="AW54" s="109">
        <f t="array" ref="AW54">IFERROR(INDEX(TO_name_7,MATCH(,((Шаблон_7-Точность)&gt;=Q54)+((Шаблон_7+Точность)&lt;=Q54),)),Q54)</f>
        <v>16128</v>
      </c>
      <c r="AX54" s="109">
        <f t="array" ref="AX54">IFERROR(INDEX(TO_name_8,MATCH(,((Шаблон_8-Точность)&gt;=R54)+((Шаблон_8+Точность)&lt;=R54),)),R54)</f>
        <v>58529</v>
      </c>
      <c r="AY54" s="109">
        <f t="array" ref="AY54">IFERROR(INDEX(TO_name_12,MATCH(,((Шаблон_12-Точность)&gt;=S54)+((Шаблон_12+Точность)&lt;=S54),)),S54)</f>
        <v>30309</v>
      </c>
      <c r="AZ54" s="109" t="str">
        <f t="array" ref="AZ54">IFERROR(INDEX(TO_name_13,MATCH(,((Шаблон_13-Точность)&gt;=T54)+((Шаблон_13+Точность)&lt;=T54),)),T54)</f>
        <v>ТО2</v>
      </c>
      <c r="BA54" s="110">
        <f t="array" ref="BA54">IFERROR(INDEX(TO_name_14,MATCH(,((Шаблон_14-Точность)&gt;=U54)+((Шаблон_14+Точность)&lt;=U54),)),U54)</f>
        <v>9913</v>
      </c>
      <c r="BB54" s="3"/>
      <c r="BC54" s="3" t="str">
        <f t="shared" si="22"/>
        <v>Р/60507/16785</v>
      </c>
      <c r="BD54" s="3" t="str">
        <f t="shared" si="23"/>
        <v>М/65481/50559</v>
      </c>
      <c r="BE54" s="3" t="str">
        <f t="shared" si="24"/>
        <v>М/59589/34487</v>
      </c>
      <c r="BF54" s="3" t="str">
        <f t="shared" si="25"/>
        <v>М/68217/39917</v>
      </c>
      <c r="BG54" s="3" t="str">
        <f t="shared" si="26"/>
        <v>М/10222/10222</v>
      </c>
      <c r="BH54" s="3" t="str">
        <f t="shared" si="27"/>
        <v>М/10747/10747</v>
      </c>
      <c r="BI54" s="3" t="str">
        <f t="shared" si="28"/>
        <v>Р/10562/10562</v>
      </c>
      <c r="BJ54" s="158" t="s">
        <v>290</v>
      </c>
      <c r="BK54" s="3" t="str">
        <f t="shared" si="29"/>
        <v>М/39914/41635</v>
      </c>
      <c r="BL54" s="3" t="str">
        <f t="shared" si="30"/>
        <v>М/45777/20795</v>
      </c>
      <c r="BM54" s="3" t="str">
        <f t="shared" si="31"/>
        <v>Р/36643/16128</v>
      </c>
      <c r="BN54" s="3" t="str">
        <f t="shared" si="32"/>
        <v>Р/33980/58529</v>
      </c>
      <c r="BO54" s="3" t="str">
        <f t="shared" si="33"/>
        <v>Р/5309/30309</v>
      </c>
      <c r="BP54" s="3" t="str">
        <f t="shared" si="34"/>
        <v>М/5991/26506</v>
      </c>
      <c r="BQ54" s="3" t="str">
        <f t="shared" si="35"/>
        <v>М/9913/9913</v>
      </c>
      <c r="BR54" s="86"/>
      <c r="BS54" s="86"/>
      <c r="BT54" s="86"/>
    </row>
    <row r="55" spans="1:72" ht="16.5" customHeight="1" x14ac:dyDescent="0.25">
      <c r="A55" s="90">
        <v>44971</v>
      </c>
      <c r="B55" s="3">
        <v>5</v>
      </c>
      <c r="C55" s="3">
        <v>4</v>
      </c>
      <c r="D55" s="105" t="str">
        <f t="shared" si="19"/>
        <v/>
      </c>
      <c r="E55" s="105" t="str">
        <f t="shared" si="20"/>
        <v/>
      </c>
      <c r="F55" s="99" t="s">
        <v>290</v>
      </c>
      <c r="G55" s="100">
        <f t="shared" si="36"/>
        <v>16785</v>
      </c>
      <c r="H55" s="100">
        <f t="shared" si="37"/>
        <v>50583</v>
      </c>
      <c r="I55" s="100">
        <f t="shared" si="38"/>
        <v>34511</v>
      </c>
      <c r="J55" s="100">
        <f t="shared" si="39"/>
        <v>39941</v>
      </c>
      <c r="K55" s="100">
        <f t="shared" si="40"/>
        <v>10246</v>
      </c>
      <c r="L55" s="100">
        <f t="shared" si="41"/>
        <v>10771</v>
      </c>
      <c r="M55" s="100">
        <f t="shared" si="42"/>
        <v>10562</v>
      </c>
      <c r="N55" s="100" t="str">
        <f t="shared" si="43"/>
        <v>|</v>
      </c>
      <c r="O55" s="100">
        <f t="shared" si="44"/>
        <v>41659</v>
      </c>
      <c r="P55" s="100">
        <f t="shared" si="45"/>
        <v>20819</v>
      </c>
      <c r="Q55" s="100">
        <f t="shared" si="46"/>
        <v>16128</v>
      </c>
      <c r="R55" s="100">
        <f t="shared" si="47"/>
        <v>58529</v>
      </c>
      <c r="S55" s="100">
        <f t="shared" si="48"/>
        <v>30309</v>
      </c>
      <c r="T55" s="100">
        <f t="shared" si="49"/>
        <v>26530</v>
      </c>
      <c r="U55" s="100">
        <f t="shared" si="50"/>
        <v>9937</v>
      </c>
      <c r="V55" s="89" t="s">
        <v>290</v>
      </c>
      <c r="W55" s="243" t="s">
        <v>38</v>
      </c>
      <c r="X55" s="243" t="s">
        <v>37</v>
      </c>
      <c r="Y55" s="243" t="s">
        <v>37</v>
      </c>
      <c r="Z55" s="243" t="s">
        <v>37</v>
      </c>
      <c r="AA55" s="243" t="s">
        <v>37</v>
      </c>
      <c r="AB55" s="243" t="s">
        <v>37</v>
      </c>
      <c r="AC55" s="243" t="s">
        <v>33</v>
      </c>
      <c r="AD55" s="96" t="s">
        <v>38</v>
      </c>
      <c r="AE55" s="243" t="s">
        <v>37</v>
      </c>
      <c r="AF55" s="243" t="s">
        <v>37</v>
      </c>
      <c r="AG55" s="243" t="s">
        <v>38</v>
      </c>
      <c r="AH55" s="243" t="s">
        <v>38</v>
      </c>
      <c r="AI55" s="243" t="s">
        <v>38</v>
      </c>
      <c r="AJ55" s="243" t="s">
        <v>37</v>
      </c>
      <c r="AK55" s="243" t="s">
        <v>37</v>
      </c>
      <c r="AL55" s="94" t="s">
        <v>290</v>
      </c>
      <c r="AM55" s="108">
        <f t="array" ref="AM55">IFERROR(INDEX(TO_name_1,MATCH(,((Шаблон_1-Точность)&gt;=G55)+((Шаблон_1+Точность)&lt;=G55),)),G55)</f>
        <v>16785</v>
      </c>
      <c r="AN55" s="109">
        <f t="array" ref="AN55">IFERROR(INDEX(TO_name_2,MATCH(,((Шаблон_2-Точность)&gt;=H55)+((Шаблон_2+Точность)&lt;=H55),)),H55)</f>
        <v>50583</v>
      </c>
      <c r="AO55" s="109">
        <f t="array" ref="AO55">IFERROR(INDEX(TO_name_3,MATCH(,((Шаблон_3-Точность)&gt;=I55)+((Шаблон_3+Точность)&lt;=I55),)),I55)</f>
        <v>34511</v>
      </c>
      <c r="AP55" s="109">
        <f t="array" ref="AP55">IFERROR(INDEX(TO_name_4,MATCH(,((Шаблон_4-Точность)&gt;=J55)+((Шаблон_4+Точность)&lt;=J55),)),J55)</f>
        <v>39941</v>
      </c>
      <c r="AQ55" s="109">
        <f t="array" ref="AQ55">IFERROR(INDEX(TO_name_9,MATCH(,((Шаблон_9-Точность)&gt;=K55)+((Шаблон_9+Точность)&lt;=K55),)),K55)</f>
        <v>10246</v>
      </c>
      <c r="AR55" s="109">
        <f t="array" ref="AR55">IFERROR(INDEX(TO_name_10,MATCH(,((Шаблон_10-Точность)&gt;=L55)+((Шаблон_10+Точность)&lt;=L55),)),L55)</f>
        <v>10771</v>
      </c>
      <c r="AS55" s="110">
        <f t="array" ref="AS55">IFERROR(INDEX(TO_name_11,MATCH(,((Шаблон_11-Точность)&gt;=M55)+((Шаблон_11+Точность)&lt;=M55),)),M55)</f>
        <v>10562</v>
      </c>
      <c r="AT55" s="111" t="s">
        <v>290</v>
      </c>
      <c r="AU55" s="108">
        <f t="array" ref="AU55">IFERROR(INDEX(TO_name_5,MATCH(,((Шаблон_5-Точность)&gt;=O55)+((Шаблон_5+Точность)&lt;=O55),)),O55)</f>
        <v>41659</v>
      </c>
      <c r="AV55" s="109">
        <f t="array" ref="AV55">IFERROR(INDEX(TO_name_6,MATCH(,((Шаблон_6-Точность)&gt;=P55)+((Шаблон_6+Точность)&lt;=P55),)),P55)</f>
        <v>20819</v>
      </c>
      <c r="AW55" s="109">
        <f t="array" ref="AW55">IFERROR(INDEX(TO_name_7,MATCH(,((Шаблон_7-Точность)&gt;=Q55)+((Шаблон_7+Точность)&lt;=Q55),)),Q55)</f>
        <v>16128</v>
      </c>
      <c r="AX55" s="109">
        <f t="array" ref="AX55">IFERROR(INDEX(TO_name_8,MATCH(,((Шаблон_8-Точность)&gt;=R55)+((Шаблон_8+Точность)&lt;=R55),)),R55)</f>
        <v>58529</v>
      </c>
      <c r="AY55" s="109">
        <f t="array" ref="AY55">IFERROR(INDEX(TO_name_12,MATCH(,((Шаблон_12-Точность)&gt;=S55)+((Шаблон_12+Точность)&lt;=S55),)),S55)</f>
        <v>30309</v>
      </c>
      <c r="AZ55" s="109">
        <f t="array" ref="AZ55">IFERROR(INDEX(TO_name_13,MATCH(,((Шаблон_13-Точность)&gt;=T55)+((Шаблон_13+Точность)&lt;=T55),)),T55)</f>
        <v>26530</v>
      </c>
      <c r="BA55" s="110">
        <f t="array" ref="BA55">IFERROR(INDEX(TO_name_14,MATCH(,((Шаблон_14-Точность)&gt;=U55)+((Шаблон_14+Точность)&lt;=U55),)),U55)</f>
        <v>9937</v>
      </c>
      <c r="BB55" s="3"/>
      <c r="BC55" s="3" t="str">
        <f t="shared" si="22"/>
        <v>Р/60507/16785</v>
      </c>
      <c r="BD55" s="3" t="str">
        <f t="shared" si="23"/>
        <v>М/65505/50583</v>
      </c>
      <c r="BE55" s="3" t="str">
        <f t="shared" si="24"/>
        <v>М/59613/34511</v>
      </c>
      <c r="BF55" s="3" t="str">
        <f t="shared" si="25"/>
        <v>М/68241/39941</v>
      </c>
      <c r="BG55" s="3" t="str">
        <f t="shared" si="26"/>
        <v>М/10246/10246</v>
      </c>
      <c r="BH55" s="3" t="str">
        <f t="shared" si="27"/>
        <v>М/10771/10771</v>
      </c>
      <c r="BI55" s="3" t="str">
        <f t="shared" si="28"/>
        <v>ПР/10562/10562</v>
      </c>
      <c r="BJ55" s="158" t="s">
        <v>290</v>
      </c>
      <c r="BK55" s="3" t="str">
        <f t="shared" si="29"/>
        <v>М/39938/41659</v>
      </c>
      <c r="BL55" s="3" t="str">
        <f t="shared" si="30"/>
        <v>М/45801/20819</v>
      </c>
      <c r="BM55" s="3" t="str">
        <f t="shared" si="31"/>
        <v>Р/36643/16128</v>
      </c>
      <c r="BN55" s="3" t="str">
        <f t="shared" si="32"/>
        <v>Р/33980/58529</v>
      </c>
      <c r="BO55" s="3" t="str">
        <f t="shared" si="33"/>
        <v>Р/5309/30309</v>
      </c>
      <c r="BP55" s="3" t="str">
        <f t="shared" si="34"/>
        <v>М/6015/26530</v>
      </c>
      <c r="BQ55" s="3" t="str">
        <f t="shared" si="35"/>
        <v>М/9937/9937</v>
      </c>
      <c r="BR55" s="86"/>
      <c r="BS55" s="86"/>
      <c r="BT55" s="86"/>
    </row>
    <row r="56" spans="1:72" ht="16.5" customHeight="1" x14ac:dyDescent="0.25">
      <c r="A56" s="90">
        <v>44972</v>
      </c>
      <c r="B56" s="3">
        <v>5</v>
      </c>
      <c r="C56" s="3">
        <v>4</v>
      </c>
      <c r="D56" s="105" t="str">
        <f t="shared" si="19"/>
        <v/>
      </c>
      <c r="E56" s="105" t="str">
        <f t="shared" si="20"/>
        <v/>
      </c>
      <c r="F56" s="99" t="s">
        <v>290</v>
      </c>
      <c r="G56" s="100">
        <f t="shared" si="36"/>
        <v>16785</v>
      </c>
      <c r="H56" s="100">
        <f t="shared" si="37"/>
        <v>50607</v>
      </c>
      <c r="I56" s="100">
        <f t="shared" si="38"/>
        <v>34535</v>
      </c>
      <c r="J56" s="100">
        <f t="shared" si="39"/>
        <v>39965</v>
      </c>
      <c r="K56" s="100">
        <f t="shared" si="40"/>
        <v>10270</v>
      </c>
      <c r="L56" s="100">
        <f t="shared" si="41"/>
        <v>10795</v>
      </c>
      <c r="M56" s="100">
        <f t="shared" si="42"/>
        <v>10562</v>
      </c>
      <c r="N56" s="100" t="str">
        <f t="shared" si="43"/>
        <v>|</v>
      </c>
      <c r="O56" s="100">
        <f t="shared" si="44"/>
        <v>41683</v>
      </c>
      <c r="P56" s="100">
        <f t="shared" si="45"/>
        <v>20843</v>
      </c>
      <c r="Q56" s="100">
        <f t="shared" si="46"/>
        <v>16128</v>
      </c>
      <c r="R56" s="100">
        <f t="shared" si="47"/>
        <v>58529</v>
      </c>
      <c r="S56" s="100">
        <f t="shared" si="48"/>
        <v>30333</v>
      </c>
      <c r="T56" s="100">
        <f t="shared" si="49"/>
        <v>26530</v>
      </c>
      <c r="U56" s="100">
        <f t="shared" si="50"/>
        <v>9961</v>
      </c>
      <c r="V56" s="89" t="s">
        <v>290</v>
      </c>
      <c r="W56" s="243" t="s">
        <v>38</v>
      </c>
      <c r="X56" s="243" t="s">
        <v>37</v>
      </c>
      <c r="Y56" s="243" t="s">
        <v>37</v>
      </c>
      <c r="Z56" s="243" t="s">
        <v>37</v>
      </c>
      <c r="AA56" s="243" t="s">
        <v>37</v>
      </c>
      <c r="AB56" s="243" t="s">
        <v>37</v>
      </c>
      <c r="AC56" s="243" t="s">
        <v>38</v>
      </c>
      <c r="AD56" s="96" t="s">
        <v>38</v>
      </c>
      <c r="AE56" s="243" t="s">
        <v>37</v>
      </c>
      <c r="AF56" s="243" t="s">
        <v>37</v>
      </c>
      <c r="AG56" s="243" t="s">
        <v>38</v>
      </c>
      <c r="AH56" s="243" t="s">
        <v>38</v>
      </c>
      <c r="AI56" s="243" t="s">
        <v>37</v>
      </c>
      <c r="AJ56" s="243" t="s">
        <v>271</v>
      </c>
      <c r="AK56" s="243" t="s">
        <v>37</v>
      </c>
      <c r="AL56" s="94" t="s">
        <v>290</v>
      </c>
      <c r="AM56" s="108">
        <f t="array" ref="AM56">IFERROR(INDEX(TO_name_1,MATCH(,((Шаблон_1-Точность)&gt;=G56)+((Шаблон_1+Точность)&lt;=G56),)),G56)</f>
        <v>16785</v>
      </c>
      <c r="AN56" s="109">
        <f t="array" ref="AN56">IFERROR(INDEX(TO_name_2,MATCH(,((Шаблон_2-Точность)&gt;=H56)+((Шаблон_2+Точность)&lt;=H56),)),H56)</f>
        <v>50607</v>
      </c>
      <c r="AO56" s="109">
        <f t="array" ref="AO56">IFERROR(INDEX(TO_name_3,MATCH(,((Шаблон_3-Точность)&gt;=I56)+((Шаблон_3+Точность)&lt;=I56),)),I56)</f>
        <v>34535</v>
      </c>
      <c r="AP56" s="109">
        <f t="array" ref="AP56">IFERROR(INDEX(TO_name_4,MATCH(,((Шаблон_4-Точность)&gt;=J56)+((Шаблон_4+Точность)&lt;=J56),)),J56)</f>
        <v>39965</v>
      </c>
      <c r="AQ56" s="109">
        <f t="array" ref="AQ56">IFERROR(INDEX(TO_name_9,MATCH(,((Шаблон_9-Точность)&gt;=K56)+((Шаблон_9+Точность)&lt;=K56),)),K56)</f>
        <v>10270</v>
      </c>
      <c r="AR56" s="109">
        <f t="array" ref="AR56">IFERROR(INDEX(TO_name_10,MATCH(,((Шаблон_10-Точность)&gt;=L56)+((Шаблон_10+Точность)&lt;=L56),)),L56)</f>
        <v>10795</v>
      </c>
      <c r="AS56" s="110">
        <f t="array" ref="AS56">IFERROR(INDEX(TO_name_11,MATCH(,((Шаблон_11-Точность)&gt;=M56)+((Шаблон_11+Точность)&lt;=M56),)),M56)</f>
        <v>10562</v>
      </c>
      <c r="AT56" s="111" t="s">
        <v>290</v>
      </c>
      <c r="AU56" s="108">
        <f t="array" ref="AU56">IFERROR(INDEX(TO_name_5,MATCH(,((Шаблон_5-Точность)&gt;=O56)+((Шаблон_5+Точность)&lt;=O56),)),O56)</f>
        <v>41683</v>
      </c>
      <c r="AV56" s="109">
        <f t="array" ref="AV56">IFERROR(INDEX(TO_name_6,MATCH(,((Шаблон_6-Точность)&gt;=P56)+((Шаблон_6+Точность)&lt;=P56),)),P56)</f>
        <v>20843</v>
      </c>
      <c r="AW56" s="109">
        <f t="array" ref="AW56">IFERROR(INDEX(TO_name_7,MATCH(,((Шаблон_7-Точность)&gt;=Q56)+((Шаблон_7+Точность)&lt;=Q56),)),Q56)</f>
        <v>16128</v>
      </c>
      <c r="AX56" s="109">
        <f t="array" ref="AX56">IFERROR(INDEX(TO_name_8,MATCH(,((Шаблон_8-Точность)&gt;=R56)+((Шаблон_8+Точность)&lt;=R56),)),R56)</f>
        <v>58529</v>
      </c>
      <c r="AY56" s="109">
        <f t="array" ref="AY56">IFERROR(INDEX(TO_name_12,MATCH(,((Шаблон_12-Точность)&gt;=S56)+((Шаблон_12+Точность)&lt;=S56),)),S56)</f>
        <v>30333</v>
      </c>
      <c r="AZ56" s="109">
        <f t="array" ref="AZ56">IFERROR(INDEX(TO_name_13,MATCH(,((Шаблон_13-Точность)&gt;=T56)+((Шаблон_13+Точность)&lt;=T56),)),T56)</f>
        <v>26530</v>
      </c>
      <c r="BA56" s="110">
        <f t="array" ref="BA56">IFERROR(INDEX(TO_name_14,MATCH(,((Шаблон_14-Точность)&gt;=U56)+((Шаблон_14+Точность)&lt;=U56),)),U56)</f>
        <v>9961</v>
      </c>
      <c r="BB56" s="3"/>
      <c r="BC56" s="3" t="str">
        <f t="shared" si="22"/>
        <v>Р/60507/16785</v>
      </c>
      <c r="BD56" s="3" t="str">
        <f t="shared" si="23"/>
        <v>М/65529/50607</v>
      </c>
      <c r="BE56" s="3" t="str">
        <f t="shared" si="24"/>
        <v>М/59637/34535</v>
      </c>
      <c r="BF56" s="3" t="str">
        <f t="shared" si="25"/>
        <v>М/68265/39965</v>
      </c>
      <c r="BG56" s="3" t="str">
        <f t="shared" si="26"/>
        <v>М/10270/10270</v>
      </c>
      <c r="BH56" s="3" t="str">
        <f t="shared" si="27"/>
        <v>М/10795/10795</v>
      </c>
      <c r="BI56" s="3" t="str">
        <f t="shared" si="28"/>
        <v>Р/10562/10562</v>
      </c>
      <c r="BJ56" s="158" t="s">
        <v>290</v>
      </c>
      <c r="BK56" s="3" t="str">
        <f t="shared" si="29"/>
        <v>М/39962/41683</v>
      </c>
      <c r="BL56" s="3" t="str">
        <f t="shared" si="30"/>
        <v>М/45825/20843</v>
      </c>
      <c r="BM56" s="3" t="str">
        <f t="shared" si="31"/>
        <v>Р/36643/16128</v>
      </c>
      <c r="BN56" s="3" t="str">
        <f t="shared" si="32"/>
        <v>Р/33980/58529</v>
      </c>
      <c r="BO56" s="3" t="str">
        <f t="shared" si="33"/>
        <v>М/5333/30333</v>
      </c>
      <c r="BP56" s="3" t="str">
        <f t="shared" si="34"/>
        <v>ТО2/6015/26530</v>
      </c>
      <c r="BQ56" s="3" t="str">
        <f t="shared" si="35"/>
        <v>М/9961/9961</v>
      </c>
      <c r="BR56" s="86"/>
      <c r="BS56" s="86"/>
      <c r="BT56" s="86"/>
    </row>
    <row r="57" spans="1:72" ht="16.5" customHeight="1" x14ac:dyDescent="0.25">
      <c r="A57" s="193">
        <v>44973</v>
      </c>
      <c r="B57" s="3">
        <v>5</v>
      </c>
      <c r="C57" s="3">
        <v>4</v>
      </c>
      <c r="D57" s="105" t="str">
        <f t="shared" si="19"/>
        <v/>
      </c>
      <c r="E57" s="105" t="str">
        <f t="shared" si="20"/>
        <v/>
      </c>
      <c r="F57" s="99" t="s">
        <v>290</v>
      </c>
      <c r="G57" s="100">
        <f t="shared" si="36"/>
        <v>16785</v>
      </c>
      <c r="H57" s="100">
        <f t="shared" si="37"/>
        <v>50631</v>
      </c>
      <c r="I57" s="100">
        <f t="shared" si="38"/>
        <v>34559</v>
      </c>
      <c r="J57" s="100">
        <f t="shared" si="39"/>
        <v>39989</v>
      </c>
      <c r="K57" s="100">
        <f t="shared" si="40"/>
        <v>10294</v>
      </c>
      <c r="L57" s="100">
        <f t="shared" si="41"/>
        <v>10819</v>
      </c>
      <c r="M57" s="100">
        <f t="shared" si="42"/>
        <v>10562</v>
      </c>
      <c r="N57" s="100" t="str">
        <f t="shared" si="43"/>
        <v>|</v>
      </c>
      <c r="O57" s="100">
        <f t="shared" si="44"/>
        <v>41707</v>
      </c>
      <c r="P57" s="100">
        <f t="shared" si="45"/>
        <v>20867</v>
      </c>
      <c r="Q57" s="100">
        <f t="shared" si="46"/>
        <v>16128</v>
      </c>
      <c r="R57" s="100">
        <f t="shared" si="47"/>
        <v>58529</v>
      </c>
      <c r="S57" s="100">
        <f t="shared" si="48"/>
        <v>30357</v>
      </c>
      <c r="T57" s="100">
        <f t="shared" si="49"/>
        <v>26530</v>
      </c>
      <c r="U57" s="100">
        <f t="shared" si="50"/>
        <v>9985</v>
      </c>
      <c r="V57" s="89" t="s">
        <v>290</v>
      </c>
      <c r="W57" s="243" t="s">
        <v>38</v>
      </c>
      <c r="X57" s="243" t="s">
        <v>37</v>
      </c>
      <c r="Y57" s="243" t="s">
        <v>37</v>
      </c>
      <c r="Z57" s="243" t="s">
        <v>37</v>
      </c>
      <c r="AA57" s="243" t="s">
        <v>37</v>
      </c>
      <c r="AB57" s="243" t="s">
        <v>37</v>
      </c>
      <c r="AC57" s="243" t="s">
        <v>38</v>
      </c>
      <c r="AD57" s="96" t="s">
        <v>38</v>
      </c>
      <c r="AE57" s="243" t="s">
        <v>37</v>
      </c>
      <c r="AF57" s="243" t="s">
        <v>37</v>
      </c>
      <c r="AG57" s="243" t="s">
        <v>38</v>
      </c>
      <c r="AH57" s="243" t="s">
        <v>38</v>
      </c>
      <c r="AI57" s="243" t="s">
        <v>37</v>
      </c>
      <c r="AJ57" s="243" t="s">
        <v>271</v>
      </c>
      <c r="AK57" s="243" t="s">
        <v>37</v>
      </c>
      <c r="AL57" s="94" t="s">
        <v>290</v>
      </c>
      <c r="AM57" s="108">
        <f t="array" ref="AM57">IFERROR(INDEX(TO_name_1,MATCH(,((Шаблон_1-Точность)&gt;=G57)+((Шаблон_1+Точность)&lt;=G57),)),G57)</f>
        <v>16785</v>
      </c>
      <c r="AN57" s="109">
        <f t="array" ref="AN57">IFERROR(INDEX(TO_name_2,MATCH(,((Шаблон_2-Точность)&gt;=H57)+((Шаблон_2+Точность)&lt;=H57),)),H57)</f>
        <v>50631</v>
      </c>
      <c r="AO57" s="109">
        <f t="array" ref="AO57">IFERROR(INDEX(TO_name_3,MATCH(,((Шаблон_3-Точность)&gt;=I57)+((Шаблон_3+Точность)&lt;=I57),)),I57)</f>
        <v>34559</v>
      </c>
      <c r="AP57" s="109" t="str">
        <f t="array" ref="AP57">IFERROR(INDEX(TO_name_4,MATCH(,((Шаблон_4-Точность)&gt;=J57)+((Шаблон_4+Точность)&lt;=J57),)),J57)</f>
        <v>ТО2</v>
      </c>
      <c r="AQ57" s="109">
        <f t="array" ref="AQ57">IFERROR(INDEX(TO_name_9,MATCH(,((Шаблон_9-Точность)&gt;=K57)+((Шаблон_9+Точность)&lt;=K57),)),K57)</f>
        <v>10294</v>
      </c>
      <c r="AR57" s="109">
        <f t="array" ref="AR57">IFERROR(INDEX(TO_name_10,MATCH(,((Шаблон_10-Точность)&gt;=L57)+((Шаблон_10+Точность)&lt;=L57),)),L57)</f>
        <v>10819</v>
      </c>
      <c r="AS57" s="110">
        <f t="array" ref="AS57">IFERROR(INDEX(TO_name_11,MATCH(,((Шаблон_11-Точность)&gt;=M57)+((Шаблон_11+Точность)&lt;=M57),)),M57)</f>
        <v>10562</v>
      </c>
      <c r="AT57" s="111" t="s">
        <v>290</v>
      </c>
      <c r="AU57" s="108">
        <f t="array" ref="AU57">IFERROR(INDEX(TO_name_5,MATCH(,((Шаблон_5-Точность)&gt;=O57)+((Шаблон_5+Точность)&lt;=O57),)),O57)</f>
        <v>41707</v>
      </c>
      <c r="AV57" s="109">
        <f t="array" ref="AV57">IFERROR(INDEX(TO_name_6,MATCH(,((Шаблон_6-Точность)&gt;=P57)+((Шаблон_6+Точность)&lt;=P57),)),P57)</f>
        <v>20867</v>
      </c>
      <c r="AW57" s="109">
        <f t="array" ref="AW57">IFERROR(INDEX(TO_name_7,MATCH(,((Шаблон_7-Точность)&gt;=Q57)+((Шаблон_7+Точность)&lt;=Q57),)),Q57)</f>
        <v>16128</v>
      </c>
      <c r="AX57" s="109">
        <f t="array" ref="AX57">IFERROR(INDEX(TO_name_8,MATCH(,((Шаблон_8-Точность)&gt;=R57)+((Шаблон_8+Точность)&lt;=R57),)),R57)</f>
        <v>58529</v>
      </c>
      <c r="AY57" s="109">
        <f t="array" ref="AY57">IFERROR(INDEX(TO_name_12,MATCH(,((Шаблон_12-Точность)&gt;=S57)+((Шаблон_12+Точность)&lt;=S57),)),S57)</f>
        <v>30357</v>
      </c>
      <c r="AZ57" s="109">
        <f t="array" ref="AZ57">IFERROR(INDEX(TO_name_13,MATCH(,((Шаблон_13-Точность)&gt;=T57)+((Шаблон_13+Точность)&lt;=T57),)),T57)</f>
        <v>26530</v>
      </c>
      <c r="BA57" s="110">
        <f t="array" ref="BA57">IFERROR(INDEX(TO_name_14,MATCH(,((Шаблон_14-Точность)&gt;=U57)+((Шаблон_14+Точность)&lt;=U57),)),U57)</f>
        <v>9985</v>
      </c>
      <c r="BB57" s="3"/>
      <c r="BC57" s="3" t="str">
        <f t="shared" si="22"/>
        <v>Р/60507/16785</v>
      </c>
      <c r="BD57" s="3" t="str">
        <f t="shared" si="23"/>
        <v>М/65553/50631</v>
      </c>
      <c r="BE57" s="3" t="str">
        <f t="shared" si="24"/>
        <v>М/59661/34559</v>
      </c>
      <c r="BF57" s="3" t="str">
        <f t="shared" si="25"/>
        <v>М/68289/39989</v>
      </c>
      <c r="BG57" s="3" t="str">
        <f t="shared" si="26"/>
        <v>М/10294/10294</v>
      </c>
      <c r="BH57" s="3" t="str">
        <f t="shared" si="27"/>
        <v>М/10819/10819</v>
      </c>
      <c r="BI57" s="3" t="str">
        <f t="shared" si="28"/>
        <v>Р/10562/10562</v>
      </c>
      <c r="BJ57" s="158" t="s">
        <v>290</v>
      </c>
      <c r="BK57" s="3" t="str">
        <f t="shared" si="29"/>
        <v>М/39986/41707</v>
      </c>
      <c r="BL57" s="3" t="str">
        <f t="shared" si="30"/>
        <v>М/45849/20867</v>
      </c>
      <c r="BM57" s="3" t="str">
        <f t="shared" si="31"/>
        <v>Р/36643/16128</v>
      </c>
      <c r="BN57" s="3" t="str">
        <f t="shared" si="32"/>
        <v>Р/33980/58529</v>
      </c>
      <c r="BO57" s="3" t="str">
        <f t="shared" si="33"/>
        <v>М/5357/30357</v>
      </c>
      <c r="BP57" s="3" t="str">
        <f t="shared" si="34"/>
        <v>ТО2/6015/26530</v>
      </c>
      <c r="BQ57" s="3" t="str">
        <f t="shared" si="35"/>
        <v>М/9985/9985</v>
      </c>
      <c r="BR57" s="86"/>
      <c r="BS57" s="86"/>
      <c r="BT57" s="86"/>
    </row>
    <row r="58" spans="1:72" ht="16.5" customHeight="1" x14ac:dyDescent="0.25">
      <c r="A58" s="90">
        <v>44974</v>
      </c>
      <c r="B58" s="3">
        <v>5</v>
      </c>
      <c r="C58" s="3">
        <v>4</v>
      </c>
      <c r="D58" s="105" t="str">
        <f t="shared" si="19"/>
        <v/>
      </c>
      <c r="E58" s="105" t="str">
        <f t="shared" si="20"/>
        <v/>
      </c>
      <c r="F58" s="99" t="s">
        <v>290</v>
      </c>
      <c r="G58" s="100">
        <f t="shared" si="36"/>
        <v>16785</v>
      </c>
      <c r="H58" s="100">
        <f t="shared" si="37"/>
        <v>50655</v>
      </c>
      <c r="I58" s="100">
        <f t="shared" si="38"/>
        <v>34583</v>
      </c>
      <c r="J58" s="100">
        <f t="shared" si="39"/>
        <v>40013</v>
      </c>
      <c r="K58" s="100">
        <f t="shared" si="40"/>
        <v>10318</v>
      </c>
      <c r="L58" s="100">
        <f t="shared" si="41"/>
        <v>10843</v>
      </c>
      <c r="M58" s="100">
        <f t="shared" si="42"/>
        <v>10562</v>
      </c>
      <c r="N58" s="100" t="str">
        <f t="shared" si="43"/>
        <v>|</v>
      </c>
      <c r="O58" s="100">
        <f t="shared" si="44"/>
        <v>41731</v>
      </c>
      <c r="P58" s="100">
        <f t="shared" si="45"/>
        <v>20891</v>
      </c>
      <c r="Q58" s="100">
        <f t="shared" si="46"/>
        <v>16128</v>
      </c>
      <c r="R58" s="100">
        <f t="shared" si="47"/>
        <v>58529</v>
      </c>
      <c r="S58" s="100">
        <f t="shared" si="48"/>
        <v>30381</v>
      </c>
      <c r="T58" s="100">
        <f t="shared" si="49"/>
        <v>26530</v>
      </c>
      <c r="U58" s="100">
        <f t="shared" si="50"/>
        <v>10009</v>
      </c>
      <c r="V58" s="89" t="s">
        <v>290</v>
      </c>
      <c r="W58" s="243" t="s">
        <v>38</v>
      </c>
      <c r="X58" s="243" t="s">
        <v>37</v>
      </c>
      <c r="Y58" s="243" t="s">
        <v>37</v>
      </c>
      <c r="Z58" s="243" t="s">
        <v>37</v>
      </c>
      <c r="AA58" s="243" t="s">
        <v>37</v>
      </c>
      <c r="AB58" s="243" t="s">
        <v>37</v>
      </c>
      <c r="AC58" s="243" t="s">
        <v>38</v>
      </c>
      <c r="AD58" s="96" t="s">
        <v>38</v>
      </c>
      <c r="AE58" s="243" t="s">
        <v>37</v>
      </c>
      <c r="AF58" s="243" t="s">
        <v>37</v>
      </c>
      <c r="AG58" s="243" t="s">
        <v>38</v>
      </c>
      <c r="AH58" s="243" t="s">
        <v>33</v>
      </c>
      <c r="AI58" s="243" t="s">
        <v>37</v>
      </c>
      <c r="AJ58" s="243" t="s">
        <v>271</v>
      </c>
      <c r="AK58" s="243" t="s">
        <v>37</v>
      </c>
      <c r="AL58" s="94" t="s">
        <v>290</v>
      </c>
      <c r="AM58" s="108">
        <f t="array" ref="AM58">IFERROR(INDEX(TO_name_1,MATCH(,((Шаблон_1-Точность)&gt;=G58)+((Шаблон_1+Точность)&lt;=G58),)),G58)</f>
        <v>16785</v>
      </c>
      <c r="AN58" s="109">
        <f t="array" ref="AN58">IFERROR(INDEX(TO_name_2,MATCH(,((Шаблон_2-Точность)&gt;=H58)+((Шаблон_2+Точность)&lt;=H58),)),H58)</f>
        <v>50655</v>
      </c>
      <c r="AO58" s="109">
        <f t="array" ref="AO58">IFERROR(INDEX(TO_name_3,MATCH(,((Шаблон_3-Точность)&gt;=I58)+((Шаблон_3+Точность)&lt;=I58),)),I58)</f>
        <v>34583</v>
      </c>
      <c r="AP58" s="109">
        <f t="array" ref="AP58">IFERROR(INDEX(TO_name_4,MATCH(,((Шаблон_4-Точность)&gt;=J58)+((Шаблон_4+Точность)&lt;=J58),)),J58)</f>
        <v>40013</v>
      </c>
      <c r="AQ58" s="109">
        <f t="array" ref="AQ58">IFERROR(INDEX(TO_name_9,MATCH(,((Шаблон_9-Точность)&gt;=K58)+((Шаблон_9+Точность)&lt;=K58),)),K58)</f>
        <v>10318</v>
      </c>
      <c r="AR58" s="109">
        <f t="array" ref="AR58">IFERROR(INDEX(TO_name_10,MATCH(,((Шаблон_10-Точность)&gt;=L58)+((Шаблон_10+Точность)&lt;=L58),)),L58)</f>
        <v>10843</v>
      </c>
      <c r="AS58" s="110">
        <f t="array" ref="AS58">IFERROR(INDEX(TO_name_11,MATCH(,((Шаблон_11-Точность)&gt;=M58)+((Шаблон_11+Точность)&lt;=M58),)),M58)</f>
        <v>10562</v>
      </c>
      <c r="AT58" s="111" t="s">
        <v>290</v>
      </c>
      <c r="AU58" s="108">
        <f t="array" ref="AU58">IFERROR(INDEX(TO_name_5,MATCH(,((Шаблон_5-Точность)&gt;=O58)+((Шаблон_5+Точность)&lt;=O58),)),O58)</f>
        <v>41731</v>
      </c>
      <c r="AV58" s="109">
        <f t="array" ref="AV58">IFERROR(INDEX(TO_name_6,MATCH(,((Шаблон_6-Точность)&gt;=P58)+((Шаблон_6+Точность)&lt;=P58),)),P58)</f>
        <v>20891</v>
      </c>
      <c r="AW58" s="109">
        <f t="array" ref="AW58">IFERROR(INDEX(TO_name_7,MATCH(,((Шаблон_7-Точность)&gt;=Q58)+((Шаблон_7+Точность)&lt;=Q58),)),Q58)</f>
        <v>16128</v>
      </c>
      <c r="AX58" s="109">
        <f t="array" ref="AX58">IFERROR(INDEX(TO_name_8,MATCH(,((Шаблон_8-Точность)&gt;=R58)+((Шаблон_8+Точность)&lt;=R58),)),R58)</f>
        <v>58529</v>
      </c>
      <c r="AY58" s="109">
        <f t="array" ref="AY58">IFERROR(INDEX(TO_name_12,MATCH(,((Шаблон_12-Точность)&gt;=S58)+((Шаблон_12+Точность)&lt;=S58),)),S58)</f>
        <v>30381</v>
      </c>
      <c r="AZ58" s="109">
        <f t="array" ref="AZ58">IFERROR(INDEX(TO_name_13,MATCH(,((Шаблон_13-Точность)&gt;=T58)+((Шаблон_13+Точность)&lt;=T58),)),T58)</f>
        <v>26530</v>
      </c>
      <c r="BA58" s="110">
        <f t="array" ref="BA58">IFERROR(INDEX(TO_name_14,MATCH(,((Шаблон_14-Точность)&gt;=U58)+((Шаблон_14+Точность)&lt;=U58),)),U58)</f>
        <v>10009</v>
      </c>
      <c r="BB58" s="3"/>
      <c r="BC58" s="3" t="str">
        <f t="shared" si="22"/>
        <v>Р/60507/16785</v>
      </c>
      <c r="BD58" s="3" t="str">
        <f t="shared" si="23"/>
        <v>М/65577/50655</v>
      </c>
      <c r="BE58" s="3" t="str">
        <f t="shared" si="24"/>
        <v>М/59685/34583</v>
      </c>
      <c r="BF58" s="3" t="str">
        <f t="shared" si="25"/>
        <v>М/68313/40013</v>
      </c>
      <c r="BG58" s="3" t="str">
        <f t="shared" si="26"/>
        <v>М/10318/10318</v>
      </c>
      <c r="BH58" s="3" t="str">
        <f t="shared" si="27"/>
        <v>М/10843/10843</v>
      </c>
      <c r="BI58" s="3" t="str">
        <f t="shared" si="28"/>
        <v>Р/10562/10562</v>
      </c>
      <c r="BJ58" s="158" t="s">
        <v>290</v>
      </c>
      <c r="BK58" s="3" t="str">
        <f t="shared" si="29"/>
        <v>М/40010/41731</v>
      </c>
      <c r="BL58" s="3" t="str">
        <f t="shared" si="30"/>
        <v>М/45873/20891</v>
      </c>
      <c r="BM58" s="3" t="str">
        <f t="shared" si="31"/>
        <v>Р/36643/16128</v>
      </c>
      <c r="BN58" s="3" t="str">
        <f t="shared" si="32"/>
        <v>ПР/33980/58529</v>
      </c>
      <c r="BO58" s="3" t="str">
        <f t="shared" si="33"/>
        <v>М/5381/30381</v>
      </c>
      <c r="BP58" s="3" t="str">
        <f t="shared" si="34"/>
        <v>ТО2/6015/26530</v>
      </c>
      <c r="BQ58" s="3" t="str">
        <f t="shared" si="35"/>
        <v>М/10009/10009</v>
      </c>
      <c r="BR58" s="86"/>
      <c r="BS58" s="86"/>
      <c r="BT58" s="86"/>
    </row>
    <row r="59" spans="1:72" ht="16.5" customHeight="1" x14ac:dyDescent="0.25">
      <c r="A59" s="90">
        <v>44975</v>
      </c>
      <c r="B59" s="3">
        <v>5</v>
      </c>
      <c r="C59" s="3">
        <v>4</v>
      </c>
      <c r="D59" s="105" t="str">
        <f t="shared" si="19"/>
        <v/>
      </c>
      <c r="E59" s="105" t="str">
        <f t="shared" si="20"/>
        <v/>
      </c>
      <c r="F59" s="99" t="s">
        <v>290</v>
      </c>
      <c r="G59" s="100">
        <f t="shared" si="36"/>
        <v>16785</v>
      </c>
      <c r="H59" s="100">
        <f t="shared" si="37"/>
        <v>50679</v>
      </c>
      <c r="I59" s="100">
        <f t="shared" si="38"/>
        <v>34607</v>
      </c>
      <c r="J59" s="100">
        <f t="shared" si="39"/>
        <v>40037</v>
      </c>
      <c r="K59" s="100">
        <f t="shared" si="40"/>
        <v>10342</v>
      </c>
      <c r="L59" s="100">
        <f t="shared" si="41"/>
        <v>10867</v>
      </c>
      <c r="M59" s="100">
        <f t="shared" si="42"/>
        <v>10562</v>
      </c>
      <c r="N59" s="100" t="str">
        <f t="shared" si="43"/>
        <v>|</v>
      </c>
      <c r="O59" s="100">
        <f t="shared" si="44"/>
        <v>41755</v>
      </c>
      <c r="P59" s="100">
        <f t="shared" si="45"/>
        <v>20891</v>
      </c>
      <c r="Q59" s="100">
        <f t="shared" si="46"/>
        <v>16152</v>
      </c>
      <c r="R59" s="100">
        <f t="shared" si="47"/>
        <v>58529</v>
      </c>
      <c r="S59" s="100">
        <f t="shared" si="48"/>
        <v>30405</v>
      </c>
      <c r="T59" s="100">
        <f t="shared" si="49"/>
        <v>26530</v>
      </c>
      <c r="U59" s="100">
        <f t="shared" si="50"/>
        <v>10033</v>
      </c>
      <c r="V59" s="89" t="s">
        <v>290</v>
      </c>
      <c r="W59" s="243" t="s">
        <v>38</v>
      </c>
      <c r="X59" s="243" t="s">
        <v>37</v>
      </c>
      <c r="Y59" s="243" t="s">
        <v>37</v>
      </c>
      <c r="Z59" s="243" t="s">
        <v>37</v>
      </c>
      <c r="AA59" s="243" t="s">
        <v>37</v>
      </c>
      <c r="AB59" s="243" t="s">
        <v>37</v>
      </c>
      <c r="AC59" s="243" t="s">
        <v>38</v>
      </c>
      <c r="AD59" s="96" t="s">
        <v>38</v>
      </c>
      <c r="AE59" s="243" t="s">
        <v>37</v>
      </c>
      <c r="AF59" s="243" t="s">
        <v>321</v>
      </c>
      <c r="AG59" s="243" t="s">
        <v>37</v>
      </c>
      <c r="AH59" s="243" t="s">
        <v>38</v>
      </c>
      <c r="AI59" s="243" t="s">
        <v>37</v>
      </c>
      <c r="AJ59" s="243" t="s">
        <v>271</v>
      </c>
      <c r="AK59" s="243" t="s">
        <v>37</v>
      </c>
      <c r="AL59" s="94" t="s">
        <v>290</v>
      </c>
      <c r="AM59" s="108">
        <f t="array" ref="AM59">IFERROR(INDEX(TO_name_1,MATCH(,((Шаблон_1-Точность)&gt;=G59)+((Шаблон_1+Точность)&lt;=G59),)),G59)</f>
        <v>16785</v>
      </c>
      <c r="AN59" s="109">
        <f t="array" ref="AN59">IFERROR(INDEX(TO_name_2,MATCH(,((Шаблон_2-Точность)&gt;=H59)+((Шаблон_2+Точность)&lt;=H59),)),H59)</f>
        <v>50679</v>
      </c>
      <c r="AO59" s="109">
        <f t="array" ref="AO59">IFERROR(INDEX(TO_name_3,MATCH(,((Шаблон_3-Точность)&gt;=I59)+((Шаблон_3+Точность)&lt;=I59),)),I59)</f>
        <v>34607</v>
      </c>
      <c r="AP59" s="109">
        <f t="array" ref="AP59">IFERROR(INDEX(TO_name_4,MATCH(,((Шаблон_4-Точность)&gt;=J59)+((Шаблон_4+Точность)&lt;=J59),)),J59)</f>
        <v>40037</v>
      </c>
      <c r="AQ59" s="109">
        <f t="array" ref="AQ59">IFERROR(INDEX(TO_name_9,MATCH(,((Шаблон_9-Точность)&gt;=K59)+((Шаблон_9+Точность)&lt;=K59),)),K59)</f>
        <v>10342</v>
      </c>
      <c r="AR59" s="109">
        <f t="array" ref="AR59">IFERROR(INDEX(TO_name_10,MATCH(,((Шаблон_10-Точность)&gt;=L59)+((Шаблон_10+Точность)&lt;=L59),)),L59)</f>
        <v>10867</v>
      </c>
      <c r="AS59" s="110">
        <f t="array" ref="AS59">IFERROR(INDEX(TO_name_11,MATCH(,((Шаблон_11-Точность)&gt;=M59)+((Шаблон_11+Точность)&lt;=M59),)),M59)</f>
        <v>10562</v>
      </c>
      <c r="AT59" s="111" t="s">
        <v>290</v>
      </c>
      <c r="AU59" s="108">
        <f t="array" ref="AU59">IFERROR(INDEX(TO_name_5,MATCH(,((Шаблон_5-Точность)&gt;=O59)+((Шаблон_5+Точность)&lt;=O59),)),O59)</f>
        <v>41755</v>
      </c>
      <c r="AV59" s="109">
        <f t="array" ref="AV59">IFERROR(INDEX(TO_name_6,MATCH(,((Шаблон_6-Точность)&gt;=P59)+((Шаблон_6+Точность)&lt;=P59),)),P59)</f>
        <v>20891</v>
      </c>
      <c r="AW59" s="109">
        <f t="array" ref="AW59">IFERROR(INDEX(TO_name_7,MATCH(,((Шаблон_7-Точность)&gt;=Q59)+((Шаблон_7+Точность)&lt;=Q59),)),Q59)</f>
        <v>16152</v>
      </c>
      <c r="AX59" s="109">
        <f t="array" ref="AX59">IFERROR(INDEX(TO_name_8,MATCH(,((Шаблон_8-Точность)&gt;=R59)+((Шаблон_8+Точность)&lt;=R59),)),R59)</f>
        <v>58529</v>
      </c>
      <c r="AY59" s="109">
        <f t="array" ref="AY59">IFERROR(INDEX(TO_name_12,MATCH(,((Шаблон_12-Точность)&gt;=S59)+((Шаблон_12+Точность)&lt;=S59),)),S59)</f>
        <v>30405</v>
      </c>
      <c r="AZ59" s="109">
        <f t="array" ref="AZ59">IFERROR(INDEX(TO_name_13,MATCH(,((Шаблон_13-Точность)&gt;=T59)+((Шаблон_13+Точность)&lt;=T59),)),T59)</f>
        <v>26530</v>
      </c>
      <c r="BA59" s="110">
        <f t="array" ref="BA59">IFERROR(INDEX(TO_name_14,MATCH(,((Шаблон_14-Точность)&gt;=U59)+((Шаблон_14+Точность)&lt;=U59),)),U59)</f>
        <v>10033</v>
      </c>
      <c r="BB59" s="3"/>
      <c r="BC59" s="3" t="str">
        <f t="shared" si="22"/>
        <v>Р/60507/16785</v>
      </c>
      <c r="BD59" s="3" t="str">
        <f t="shared" si="23"/>
        <v>М/65601/50679</v>
      </c>
      <c r="BE59" s="3" t="str">
        <f t="shared" si="24"/>
        <v>М/59709/34607</v>
      </c>
      <c r="BF59" s="3" t="str">
        <f t="shared" si="25"/>
        <v>М/68337/40037</v>
      </c>
      <c r="BG59" s="3" t="str">
        <f t="shared" si="26"/>
        <v>М/10342/10342</v>
      </c>
      <c r="BH59" s="3" t="str">
        <f t="shared" si="27"/>
        <v>М/10867/10867</v>
      </c>
      <c r="BI59" s="3" t="str">
        <f t="shared" si="28"/>
        <v>Р/10562/10562</v>
      </c>
      <c r="BJ59" s="158" t="s">
        <v>290</v>
      </c>
      <c r="BK59" s="3" t="str">
        <f t="shared" si="29"/>
        <v>М/40034/41755</v>
      </c>
      <c r="BL59" s="3" t="str">
        <f t="shared" si="30"/>
        <v>ПМ/45873/20891</v>
      </c>
      <c r="BM59" s="3" t="str">
        <f t="shared" si="31"/>
        <v>М/36667/16152</v>
      </c>
      <c r="BN59" s="3" t="str">
        <f t="shared" si="32"/>
        <v>Р/33980/58529</v>
      </c>
      <c r="BO59" s="3" t="str">
        <f t="shared" si="33"/>
        <v>М/5405/30405</v>
      </c>
      <c r="BP59" s="3" t="str">
        <f t="shared" si="34"/>
        <v>ТО2/6015/26530</v>
      </c>
      <c r="BQ59" s="3" t="str">
        <f t="shared" si="35"/>
        <v>М/10033/10033</v>
      </c>
      <c r="BR59" s="86"/>
      <c r="BS59" s="86"/>
      <c r="BT59" s="86"/>
    </row>
    <row r="60" spans="1:72" ht="16.5" customHeight="1" x14ac:dyDescent="0.25">
      <c r="A60" s="193">
        <v>44976</v>
      </c>
      <c r="B60" s="3">
        <v>5</v>
      </c>
      <c r="C60" s="3">
        <v>4</v>
      </c>
      <c r="D60" s="105" t="str">
        <f t="shared" si="19"/>
        <v/>
      </c>
      <c r="E60" s="105" t="str">
        <f t="shared" si="20"/>
        <v/>
      </c>
      <c r="F60" s="99" t="s">
        <v>290</v>
      </c>
      <c r="G60" s="100">
        <f t="shared" si="36"/>
        <v>16785</v>
      </c>
      <c r="H60" s="100">
        <f t="shared" si="37"/>
        <v>50703</v>
      </c>
      <c r="I60" s="100">
        <f t="shared" si="38"/>
        <v>34631</v>
      </c>
      <c r="J60" s="100">
        <f t="shared" si="39"/>
        <v>40061</v>
      </c>
      <c r="K60" s="100">
        <f t="shared" si="40"/>
        <v>10366</v>
      </c>
      <c r="L60" s="100">
        <f t="shared" si="41"/>
        <v>10891</v>
      </c>
      <c r="M60" s="100">
        <f t="shared" si="42"/>
        <v>10562</v>
      </c>
      <c r="N60" s="100" t="str">
        <f t="shared" si="43"/>
        <v>|</v>
      </c>
      <c r="O60" s="100">
        <f t="shared" si="44"/>
        <v>41779</v>
      </c>
      <c r="P60" s="100">
        <f t="shared" si="45"/>
        <v>20891</v>
      </c>
      <c r="Q60" s="100">
        <f t="shared" si="46"/>
        <v>16176</v>
      </c>
      <c r="R60" s="100">
        <f t="shared" si="47"/>
        <v>58529</v>
      </c>
      <c r="S60" s="100">
        <f t="shared" si="48"/>
        <v>30429</v>
      </c>
      <c r="T60" s="100">
        <f t="shared" si="49"/>
        <v>26530</v>
      </c>
      <c r="U60" s="100">
        <f t="shared" si="50"/>
        <v>10057</v>
      </c>
      <c r="V60" s="89" t="s">
        <v>290</v>
      </c>
      <c r="W60" s="243" t="s">
        <v>38</v>
      </c>
      <c r="X60" s="243" t="s">
        <v>37</v>
      </c>
      <c r="Y60" s="243" t="s">
        <v>37</v>
      </c>
      <c r="Z60" s="243" t="s">
        <v>37</v>
      </c>
      <c r="AA60" s="243" t="s">
        <v>37</v>
      </c>
      <c r="AB60" s="243" t="s">
        <v>37</v>
      </c>
      <c r="AC60" s="243" t="s">
        <v>38</v>
      </c>
      <c r="AD60" s="96" t="s">
        <v>38</v>
      </c>
      <c r="AE60" s="243" t="s">
        <v>37</v>
      </c>
      <c r="AF60" s="243" t="s">
        <v>38</v>
      </c>
      <c r="AG60" s="243" t="s">
        <v>37</v>
      </c>
      <c r="AH60" s="243" t="s">
        <v>38</v>
      </c>
      <c r="AI60" s="243" t="s">
        <v>37</v>
      </c>
      <c r="AJ60" s="243" t="s">
        <v>271</v>
      </c>
      <c r="AK60" s="243" t="s">
        <v>37</v>
      </c>
      <c r="AL60" s="94" t="s">
        <v>290</v>
      </c>
      <c r="AM60" s="108">
        <f t="array" ref="AM60">IFERROR(INDEX(TO_name_1,MATCH(,((Шаблон_1-Точность)&gt;=G60)+((Шаблон_1+Точность)&lt;=G60),)),G60)</f>
        <v>16785</v>
      </c>
      <c r="AN60" s="109">
        <f t="array" ref="AN60">IFERROR(INDEX(TO_name_2,MATCH(,((Шаблон_2-Точность)&gt;=H60)+((Шаблон_2+Точность)&lt;=H60),)),H60)</f>
        <v>50703</v>
      </c>
      <c r="AO60" s="109">
        <f t="array" ref="AO60">IFERROR(INDEX(TO_name_3,MATCH(,((Шаблон_3-Точность)&gt;=I60)+((Шаблон_3+Точность)&lt;=I60),)),I60)</f>
        <v>34631</v>
      </c>
      <c r="AP60" s="109">
        <f t="array" ref="AP60">IFERROR(INDEX(TO_name_4,MATCH(,((Шаблон_4-Точность)&gt;=J60)+((Шаблон_4+Точность)&lt;=J60),)),J60)</f>
        <v>40061</v>
      </c>
      <c r="AQ60" s="109">
        <f t="array" ref="AQ60">IFERROR(INDEX(TO_name_9,MATCH(,((Шаблон_9-Точность)&gt;=K60)+((Шаблон_9+Точность)&lt;=K60),)),K60)</f>
        <v>10366</v>
      </c>
      <c r="AR60" s="109">
        <f t="array" ref="AR60">IFERROR(INDEX(TO_name_10,MATCH(,((Шаблон_10-Точность)&gt;=L60)+((Шаблон_10+Точность)&lt;=L60),)),L60)</f>
        <v>10891</v>
      </c>
      <c r="AS60" s="110">
        <f t="array" ref="AS60">IFERROR(INDEX(TO_name_11,MATCH(,((Шаблон_11-Точность)&gt;=M60)+((Шаблон_11+Точность)&lt;=M60),)),M60)</f>
        <v>10562</v>
      </c>
      <c r="AT60" s="111" t="s">
        <v>290</v>
      </c>
      <c r="AU60" s="108">
        <f t="array" ref="AU60">IFERROR(INDEX(TO_name_5,MATCH(,((Шаблон_5-Точность)&gt;=O60)+((Шаблон_5+Точность)&lt;=O60),)),O60)</f>
        <v>41779</v>
      </c>
      <c r="AV60" s="109">
        <f t="array" ref="AV60">IFERROR(INDEX(TO_name_6,MATCH(,((Шаблон_6-Точность)&gt;=P60)+((Шаблон_6+Точность)&lt;=P60),)),P60)</f>
        <v>20891</v>
      </c>
      <c r="AW60" s="109">
        <f t="array" ref="AW60">IFERROR(INDEX(TO_name_7,MATCH(,((Шаблон_7-Точность)&gt;=Q60)+((Шаблон_7+Точность)&lt;=Q60),)),Q60)</f>
        <v>16176</v>
      </c>
      <c r="AX60" s="109">
        <f t="array" ref="AX60">IFERROR(INDEX(TO_name_8,MATCH(,((Шаблон_8-Точность)&gt;=R60)+((Шаблон_8+Точность)&lt;=R60),)),R60)</f>
        <v>58529</v>
      </c>
      <c r="AY60" s="109">
        <f t="array" ref="AY60">IFERROR(INDEX(TO_name_12,MATCH(,((Шаблон_12-Точность)&gt;=S60)+((Шаблон_12+Точность)&lt;=S60),)),S60)</f>
        <v>30429</v>
      </c>
      <c r="AZ60" s="109">
        <f t="array" ref="AZ60">IFERROR(INDEX(TO_name_13,MATCH(,((Шаблон_13-Точность)&gt;=T60)+((Шаблон_13+Точность)&lt;=T60),)),T60)</f>
        <v>26530</v>
      </c>
      <c r="BA60" s="110">
        <f t="array" ref="BA60">IFERROR(INDEX(TO_name_14,MATCH(,((Шаблон_14-Точность)&gt;=U60)+((Шаблон_14+Точность)&lt;=U60),)),U60)</f>
        <v>10057</v>
      </c>
      <c r="BB60" s="3"/>
      <c r="BC60" s="3" t="str">
        <f t="shared" si="22"/>
        <v>Р/60507/16785</v>
      </c>
      <c r="BD60" s="3" t="str">
        <f t="shared" si="23"/>
        <v>М/65625/50703</v>
      </c>
      <c r="BE60" s="3" t="str">
        <f t="shared" si="24"/>
        <v>М/59733/34631</v>
      </c>
      <c r="BF60" s="3" t="str">
        <f t="shared" si="25"/>
        <v>М/68361/40061</v>
      </c>
      <c r="BG60" s="3" t="str">
        <f t="shared" si="26"/>
        <v>М/10366/10366</v>
      </c>
      <c r="BH60" s="3" t="str">
        <f t="shared" si="27"/>
        <v>М/10891/10891</v>
      </c>
      <c r="BI60" s="3" t="str">
        <f t="shared" si="28"/>
        <v>Р/10562/10562</v>
      </c>
      <c r="BJ60" s="158" t="s">
        <v>290</v>
      </c>
      <c r="BK60" s="3" t="str">
        <f t="shared" si="29"/>
        <v>М/40058/41779</v>
      </c>
      <c r="BL60" s="3" t="str">
        <f t="shared" si="30"/>
        <v>Р/45873/20891</v>
      </c>
      <c r="BM60" s="3" t="str">
        <f t="shared" si="31"/>
        <v>М/36691/16176</v>
      </c>
      <c r="BN60" s="3" t="str">
        <f t="shared" si="32"/>
        <v>Р/33980/58529</v>
      </c>
      <c r="BO60" s="3" t="str">
        <f t="shared" si="33"/>
        <v>М/5429/30429</v>
      </c>
      <c r="BP60" s="3" t="str">
        <f t="shared" si="34"/>
        <v>ТО2/6015/26530</v>
      </c>
      <c r="BQ60" s="3" t="str">
        <f t="shared" si="35"/>
        <v>М/10057/10057</v>
      </c>
      <c r="BR60" s="86"/>
      <c r="BS60" s="86"/>
      <c r="BT60" s="86"/>
    </row>
    <row r="61" spans="1:72" ht="16.5" customHeight="1" x14ac:dyDescent="0.25">
      <c r="A61" s="90">
        <v>44977</v>
      </c>
      <c r="B61" s="3">
        <v>5</v>
      </c>
      <c r="C61" s="3">
        <v>4</v>
      </c>
      <c r="D61" s="105" t="str">
        <f t="shared" si="19"/>
        <v/>
      </c>
      <c r="E61" s="105" t="str">
        <f t="shared" si="20"/>
        <v/>
      </c>
      <c r="F61" s="99" t="s">
        <v>290</v>
      </c>
      <c r="G61" s="100">
        <f t="shared" si="36"/>
        <v>16785</v>
      </c>
      <c r="H61" s="100">
        <f t="shared" si="37"/>
        <v>50727</v>
      </c>
      <c r="I61" s="100">
        <f t="shared" si="38"/>
        <v>34655</v>
      </c>
      <c r="J61" s="100">
        <f t="shared" si="39"/>
        <v>40085</v>
      </c>
      <c r="K61" s="100">
        <f t="shared" si="40"/>
        <v>10390</v>
      </c>
      <c r="L61" s="100">
        <f t="shared" si="41"/>
        <v>10915</v>
      </c>
      <c r="M61" s="100">
        <f t="shared" si="42"/>
        <v>10562</v>
      </c>
      <c r="N61" s="100" t="str">
        <f t="shared" si="43"/>
        <v>|</v>
      </c>
      <c r="O61" s="100">
        <f t="shared" si="44"/>
        <v>41803</v>
      </c>
      <c r="P61" s="100">
        <f t="shared" si="45"/>
        <v>20915</v>
      </c>
      <c r="Q61" s="100">
        <f t="shared" si="46"/>
        <v>16176</v>
      </c>
      <c r="R61" s="100">
        <f t="shared" si="47"/>
        <v>58529</v>
      </c>
      <c r="S61" s="100">
        <f t="shared" si="48"/>
        <v>30453</v>
      </c>
      <c r="T61" s="100">
        <f t="shared" si="49"/>
        <v>26530</v>
      </c>
      <c r="U61" s="100">
        <f t="shared" si="50"/>
        <v>10081</v>
      </c>
      <c r="V61" s="89" t="s">
        <v>290</v>
      </c>
      <c r="W61" s="243" t="s">
        <v>38</v>
      </c>
      <c r="X61" s="243" t="s">
        <v>37</v>
      </c>
      <c r="Y61" s="243" t="s">
        <v>37</v>
      </c>
      <c r="Z61" s="243" t="s">
        <v>37</v>
      </c>
      <c r="AA61" s="243" t="s">
        <v>37</v>
      </c>
      <c r="AB61" s="243" t="s">
        <v>37</v>
      </c>
      <c r="AC61" s="243" t="s">
        <v>38</v>
      </c>
      <c r="AD61" s="96" t="s">
        <v>38</v>
      </c>
      <c r="AE61" s="243" t="s">
        <v>37</v>
      </c>
      <c r="AF61" s="243" t="s">
        <v>37</v>
      </c>
      <c r="AG61" s="243" t="s">
        <v>38</v>
      </c>
      <c r="AH61" s="243" t="s">
        <v>38</v>
      </c>
      <c r="AI61" s="243" t="s">
        <v>37</v>
      </c>
      <c r="AJ61" s="243" t="s">
        <v>271</v>
      </c>
      <c r="AK61" s="243" t="s">
        <v>37</v>
      </c>
      <c r="AL61" s="94" t="s">
        <v>290</v>
      </c>
      <c r="AM61" s="108">
        <f t="array" ref="AM61">IFERROR(INDEX(TO_name_1,MATCH(,((Шаблон_1-Точность)&gt;=G61)+((Шаблон_1+Точность)&lt;=G61),)),G61)</f>
        <v>16785</v>
      </c>
      <c r="AN61" s="109">
        <f t="array" ref="AN61">IFERROR(INDEX(TO_name_2,MATCH(,((Шаблон_2-Точность)&gt;=H61)+((Шаблон_2+Точность)&lt;=H61),)),H61)</f>
        <v>50727</v>
      </c>
      <c r="AO61" s="109">
        <f t="array" ref="AO61">IFERROR(INDEX(TO_name_3,MATCH(,((Шаблон_3-Точность)&gt;=I61)+((Шаблон_3+Точность)&lt;=I61),)),I61)</f>
        <v>34655</v>
      </c>
      <c r="AP61" s="109">
        <f t="array" ref="AP61">IFERROR(INDEX(TO_name_4,MATCH(,((Шаблон_4-Точность)&gt;=J61)+((Шаблон_4+Точность)&lt;=J61),)),J61)</f>
        <v>40085</v>
      </c>
      <c r="AQ61" s="109">
        <f t="array" ref="AQ61">IFERROR(INDEX(TO_name_9,MATCH(,((Шаблон_9-Точность)&gt;=K61)+((Шаблон_9+Точность)&lt;=K61),)),K61)</f>
        <v>10390</v>
      </c>
      <c r="AR61" s="109">
        <f t="array" ref="AR61">IFERROR(INDEX(TO_name_10,MATCH(,((Шаблон_10-Точность)&gt;=L61)+((Шаблон_10+Точность)&lt;=L61),)),L61)</f>
        <v>10915</v>
      </c>
      <c r="AS61" s="110">
        <f t="array" ref="AS61">IFERROR(INDEX(TO_name_11,MATCH(,((Шаблон_11-Точность)&gt;=M61)+((Шаблон_11+Точность)&lt;=M61),)),M61)</f>
        <v>10562</v>
      </c>
      <c r="AT61" s="111" t="s">
        <v>290</v>
      </c>
      <c r="AU61" s="108">
        <f t="array" ref="AU61">IFERROR(INDEX(TO_name_5,MATCH(,((Шаблон_5-Точность)&gt;=O61)+((Шаблон_5+Точность)&lt;=O61),)),O61)</f>
        <v>41803</v>
      </c>
      <c r="AV61" s="109">
        <f t="array" ref="AV61">IFERROR(INDEX(TO_name_6,MATCH(,((Шаблон_6-Точность)&gt;=P61)+((Шаблон_6+Точность)&lt;=P61),)),P61)</f>
        <v>20915</v>
      </c>
      <c r="AW61" s="109">
        <f t="array" ref="AW61">IFERROR(INDEX(TO_name_7,MATCH(,((Шаблон_7-Точность)&gt;=Q61)+((Шаблон_7+Точность)&lt;=Q61),)),Q61)</f>
        <v>16176</v>
      </c>
      <c r="AX61" s="109">
        <f t="array" ref="AX61">IFERROR(INDEX(TO_name_8,MATCH(,((Шаблон_8-Точность)&gt;=R61)+((Шаблон_8+Точность)&lt;=R61),)),R61)</f>
        <v>58529</v>
      </c>
      <c r="AY61" s="109">
        <f t="array" ref="AY61">IFERROR(INDEX(TO_name_12,MATCH(,((Шаблон_12-Точность)&gt;=S61)+((Шаблон_12+Точность)&lt;=S61),)),S61)</f>
        <v>30453</v>
      </c>
      <c r="AZ61" s="109">
        <f t="array" ref="AZ61">IFERROR(INDEX(TO_name_13,MATCH(,((Шаблон_13-Точность)&gt;=T61)+((Шаблон_13+Точность)&lt;=T61),)),T61)</f>
        <v>26530</v>
      </c>
      <c r="BA61" s="110">
        <f t="array" ref="BA61">IFERROR(INDEX(TO_name_14,MATCH(,((Шаблон_14-Точность)&gt;=U61)+((Шаблон_14+Точность)&lt;=U61),)),U61)</f>
        <v>10081</v>
      </c>
      <c r="BB61" s="3"/>
      <c r="BC61" s="3" t="str">
        <f t="shared" si="22"/>
        <v>Р/60507/16785</v>
      </c>
      <c r="BD61" s="3" t="str">
        <f t="shared" si="23"/>
        <v>М/65649/50727</v>
      </c>
      <c r="BE61" s="3" t="str">
        <f t="shared" si="24"/>
        <v>М/59757/34655</v>
      </c>
      <c r="BF61" s="3" t="str">
        <f t="shared" si="25"/>
        <v>М/68385/40085</v>
      </c>
      <c r="BG61" s="3" t="str">
        <f t="shared" si="26"/>
        <v>М/10390/10390</v>
      </c>
      <c r="BH61" s="3" t="str">
        <f t="shared" si="27"/>
        <v>М/10915/10915</v>
      </c>
      <c r="BI61" s="3" t="str">
        <f t="shared" si="28"/>
        <v>Р/10562/10562</v>
      </c>
      <c r="BJ61" s="158" t="s">
        <v>290</v>
      </c>
      <c r="BK61" s="3" t="str">
        <f t="shared" si="29"/>
        <v>М/40082/41803</v>
      </c>
      <c r="BL61" s="3" t="str">
        <f t="shared" si="30"/>
        <v>М/45897/20915</v>
      </c>
      <c r="BM61" s="3" t="str">
        <f t="shared" si="31"/>
        <v>Р/36691/16176</v>
      </c>
      <c r="BN61" s="3" t="str">
        <f t="shared" si="32"/>
        <v>Р/33980/58529</v>
      </c>
      <c r="BO61" s="3" t="str">
        <f t="shared" si="33"/>
        <v>М/5453/30453</v>
      </c>
      <c r="BP61" s="3" t="str">
        <f t="shared" si="34"/>
        <v>ТО2/6015/26530</v>
      </c>
      <c r="BQ61" s="3" t="str">
        <f t="shared" si="35"/>
        <v>М/10081/10081</v>
      </c>
      <c r="BR61" s="86"/>
      <c r="BS61" s="86"/>
      <c r="BT61" s="86"/>
    </row>
    <row r="62" spans="1:72" ht="16.5" customHeight="1" x14ac:dyDescent="0.25">
      <c r="A62" s="90">
        <v>44978</v>
      </c>
      <c r="B62" s="3">
        <v>5</v>
      </c>
      <c r="C62" s="3">
        <v>4</v>
      </c>
      <c r="D62" s="105" t="str">
        <f t="shared" si="19"/>
        <v/>
      </c>
      <c r="E62" s="105" t="str">
        <f t="shared" si="20"/>
        <v/>
      </c>
      <c r="F62" s="99" t="s">
        <v>290</v>
      </c>
      <c r="G62" s="100">
        <f t="shared" si="36"/>
        <v>16785</v>
      </c>
      <c r="H62" s="100">
        <f t="shared" si="37"/>
        <v>50751</v>
      </c>
      <c r="I62" s="100">
        <f t="shared" si="38"/>
        <v>34679</v>
      </c>
      <c r="J62" s="100">
        <f t="shared" si="39"/>
        <v>40109</v>
      </c>
      <c r="K62" s="100">
        <f t="shared" si="40"/>
        <v>10414</v>
      </c>
      <c r="L62" s="100">
        <f t="shared" si="41"/>
        <v>10939</v>
      </c>
      <c r="M62" s="100">
        <f t="shared" si="42"/>
        <v>10562</v>
      </c>
      <c r="N62" s="100" t="str">
        <f t="shared" si="43"/>
        <v>|</v>
      </c>
      <c r="O62" s="100">
        <f t="shared" si="44"/>
        <v>41827</v>
      </c>
      <c r="P62" s="100">
        <f t="shared" si="45"/>
        <v>20939</v>
      </c>
      <c r="Q62" s="100">
        <f t="shared" si="46"/>
        <v>16176</v>
      </c>
      <c r="R62" s="100">
        <f t="shared" si="47"/>
        <v>58529</v>
      </c>
      <c r="S62" s="100">
        <f t="shared" si="48"/>
        <v>30477</v>
      </c>
      <c r="T62" s="100">
        <f t="shared" si="49"/>
        <v>26530</v>
      </c>
      <c r="U62" s="100">
        <f t="shared" si="50"/>
        <v>10105</v>
      </c>
      <c r="V62" s="89" t="s">
        <v>290</v>
      </c>
      <c r="W62" s="243" t="s">
        <v>38</v>
      </c>
      <c r="X62" s="243" t="s">
        <v>37</v>
      </c>
      <c r="Y62" s="243" t="s">
        <v>37</v>
      </c>
      <c r="Z62" s="243" t="s">
        <v>37</v>
      </c>
      <c r="AA62" s="243" t="s">
        <v>37</v>
      </c>
      <c r="AB62" s="243" t="s">
        <v>37</v>
      </c>
      <c r="AC62" s="243" t="s">
        <v>38</v>
      </c>
      <c r="AD62" s="96" t="s">
        <v>38</v>
      </c>
      <c r="AE62" s="243" t="s">
        <v>37</v>
      </c>
      <c r="AF62" s="243" t="s">
        <v>37</v>
      </c>
      <c r="AG62" s="243" t="s">
        <v>38</v>
      </c>
      <c r="AH62" s="243" t="s">
        <v>38</v>
      </c>
      <c r="AI62" s="243" t="s">
        <v>37</v>
      </c>
      <c r="AJ62" s="243" t="s">
        <v>271</v>
      </c>
      <c r="AK62" s="243" t="s">
        <v>37</v>
      </c>
      <c r="AL62" s="94" t="s">
        <v>290</v>
      </c>
      <c r="AM62" s="108">
        <f t="array" ref="AM62">IFERROR(INDEX(TO_name_1,MATCH(,((Шаблон_1-Точность)&gt;=G62)+((Шаблон_1+Точность)&lt;=G62),)),G62)</f>
        <v>16785</v>
      </c>
      <c r="AN62" s="109">
        <f t="array" ref="AN62">IFERROR(INDEX(TO_name_2,MATCH(,((Шаблон_2-Точность)&gt;=H62)+((Шаблон_2+Точность)&lt;=H62),)),H62)</f>
        <v>50751</v>
      </c>
      <c r="AO62" s="109">
        <f t="array" ref="AO62">IFERROR(INDEX(TO_name_3,MATCH(,((Шаблон_3-Точность)&gt;=I62)+((Шаблон_3+Точность)&lt;=I62),)),I62)</f>
        <v>34679</v>
      </c>
      <c r="AP62" s="109">
        <f t="array" ref="AP62">IFERROR(INDEX(TO_name_4,MATCH(,((Шаблон_4-Точность)&gt;=J62)+((Шаблон_4+Точность)&lt;=J62),)),J62)</f>
        <v>40109</v>
      </c>
      <c r="AQ62" s="109">
        <f t="array" ref="AQ62">IFERROR(INDEX(TO_name_9,MATCH(,((Шаблон_9-Точность)&gt;=K62)+((Шаблон_9+Точность)&lt;=K62),)),K62)</f>
        <v>10414</v>
      </c>
      <c r="AR62" s="109">
        <f t="array" ref="AR62">IFERROR(INDEX(TO_name_10,MATCH(,((Шаблон_10-Точность)&gt;=L62)+((Шаблон_10+Точность)&lt;=L62),)),L62)</f>
        <v>10939</v>
      </c>
      <c r="AS62" s="110">
        <f t="array" ref="AS62">IFERROR(INDEX(TO_name_11,MATCH(,((Шаблон_11-Точность)&gt;=M62)+((Шаблон_11+Точность)&lt;=M62),)),M62)</f>
        <v>10562</v>
      </c>
      <c r="AT62" s="111" t="s">
        <v>290</v>
      </c>
      <c r="AU62" s="108">
        <f t="array" ref="AU62">IFERROR(INDEX(TO_name_5,MATCH(,((Шаблон_5-Точность)&gt;=O62)+((Шаблон_5+Точность)&lt;=O62),)),O62)</f>
        <v>41827</v>
      </c>
      <c r="AV62" s="109">
        <f t="array" ref="AV62">IFERROR(INDEX(TO_name_6,MATCH(,((Шаблон_6-Точность)&gt;=P62)+((Шаблон_6+Точность)&lt;=P62),)),P62)</f>
        <v>20939</v>
      </c>
      <c r="AW62" s="109">
        <f t="array" ref="AW62">IFERROR(INDEX(TO_name_7,MATCH(,((Шаблон_7-Точность)&gt;=Q62)+((Шаблон_7+Точность)&lt;=Q62),)),Q62)</f>
        <v>16176</v>
      </c>
      <c r="AX62" s="109">
        <f t="array" ref="AX62">IFERROR(INDEX(TO_name_8,MATCH(,((Шаблон_8-Точность)&gt;=R62)+((Шаблон_8+Точность)&lt;=R62),)),R62)</f>
        <v>58529</v>
      </c>
      <c r="AY62" s="109">
        <f t="array" ref="AY62">IFERROR(INDEX(TO_name_12,MATCH(,((Шаблон_12-Точность)&gt;=S62)+((Шаблон_12+Точность)&lt;=S62),)),S62)</f>
        <v>30477</v>
      </c>
      <c r="AZ62" s="109">
        <f t="array" ref="AZ62">IFERROR(INDEX(TO_name_13,MATCH(,((Шаблон_13-Точность)&gt;=T62)+((Шаблон_13+Точность)&lt;=T62),)),T62)</f>
        <v>26530</v>
      </c>
      <c r="BA62" s="110">
        <f t="array" ref="BA62">IFERROR(INDEX(TO_name_14,MATCH(,((Шаблон_14-Точность)&gt;=U62)+((Шаблон_14+Точность)&lt;=U62),)),U62)</f>
        <v>10105</v>
      </c>
      <c r="BB62" s="3"/>
      <c r="BC62" s="3" t="str">
        <f t="shared" si="22"/>
        <v>Р/60507/16785</v>
      </c>
      <c r="BD62" s="3" t="str">
        <f t="shared" si="23"/>
        <v>М/65673/50751</v>
      </c>
      <c r="BE62" s="3" t="str">
        <f t="shared" si="24"/>
        <v>М/59781/34679</v>
      </c>
      <c r="BF62" s="3" t="str">
        <f t="shared" si="25"/>
        <v>М/68409/40109</v>
      </c>
      <c r="BG62" s="3" t="str">
        <f t="shared" si="26"/>
        <v>М/10414/10414</v>
      </c>
      <c r="BH62" s="3" t="str">
        <f t="shared" si="27"/>
        <v>М/10939/10939</v>
      </c>
      <c r="BI62" s="3" t="str">
        <f t="shared" si="28"/>
        <v>Р/10562/10562</v>
      </c>
      <c r="BJ62" s="158" t="s">
        <v>290</v>
      </c>
      <c r="BK62" s="3" t="str">
        <f t="shared" si="29"/>
        <v>М/40106/41827</v>
      </c>
      <c r="BL62" s="3" t="str">
        <f t="shared" si="30"/>
        <v>М/45921/20939</v>
      </c>
      <c r="BM62" s="3" t="str">
        <f t="shared" si="31"/>
        <v>Р/36691/16176</v>
      </c>
      <c r="BN62" s="3" t="str">
        <f t="shared" si="32"/>
        <v>Р/33980/58529</v>
      </c>
      <c r="BO62" s="3" t="str">
        <f t="shared" si="33"/>
        <v>М/5477/30477</v>
      </c>
      <c r="BP62" s="3" t="str">
        <f t="shared" si="34"/>
        <v>ТО2/6015/26530</v>
      </c>
      <c r="BQ62" s="3" t="str">
        <f t="shared" si="35"/>
        <v>М/10105/10105</v>
      </c>
      <c r="BR62" s="86"/>
      <c r="BS62" s="86"/>
      <c r="BT62" s="86"/>
    </row>
    <row r="63" spans="1:72" ht="16.5" customHeight="1" x14ac:dyDescent="0.25">
      <c r="A63" s="193">
        <v>44979</v>
      </c>
      <c r="B63" s="3">
        <v>5</v>
      </c>
      <c r="C63" s="3">
        <v>4</v>
      </c>
      <c r="D63" s="105" t="str">
        <f t="shared" si="19"/>
        <v/>
      </c>
      <c r="E63" s="105" t="str">
        <f t="shared" si="20"/>
        <v/>
      </c>
      <c r="F63" s="99" t="s">
        <v>290</v>
      </c>
      <c r="G63" s="100">
        <f t="shared" si="36"/>
        <v>16785</v>
      </c>
      <c r="H63" s="100">
        <f t="shared" si="37"/>
        <v>50775</v>
      </c>
      <c r="I63" s="100">
        <f t="shared" si="38"/>
        <v>34703</v>
      </c>
      <c r="J63" s="100">
        <f t="shared" si="39"/>
        <v>40133</v>
      </c>
      <c r="K63" s="100">
        <f t="shared" si="40"/>
        <v>10438</v>
      </c>
      <c r="L63" s="100">
        <f t="shared" si="41"/>
        <v>10963</v>
      </c>
      <c r="M63" s="100">
        <f t="shared" si="42"/>
        <v>10562</v>
      </c>
      <c r="N63" s="100" t="str">
        <f t="shared" si="43"/>
        <v>|</v>
      </c>
      <c r="O63" s="100">
        <f t="shared" si="44"/>
        <v>41851</v>
      </c>
      <c r="P63" s="100">
        <f t="shared" si="45"/>
        <v>20963</v>
      </c>
      <c r="Q63" s="100">
        <f t="shared" si="46"/>
        <v>16176</v>
      </c>
      <c r="R63" s="100">
        <f t="shared" si="47"/>
        <v>58529</v>
      </c>
      <c r="S63" s="100">
        <f t="shared" si="48"/>
        <v>30501</v>
      </c>
      <c r="T63" s="100">
        <f t="shared" si="49"/>
        <v>26530</v>
      </c>
      <c r="U63" s="100">
        <f t="shared" si="50"/>
        <v>10129</v>
      </c>
      <c r="V63" s="89" t="s">
        <v>290</v>
      </c>
      <c r="W63" s="243" t="s">
        <v>33</v>
      </c>
      <c r="X63" s="243" t="s">
        <v>37</v>
      </c>
      <c r="Y63" s="243" t="s">
        <v>37</v>
      </c>
      <c r="Z63" s="243" t="s">
        <v>37</v>
      </c>
      <c r="AA63" s="243" t="s">
        <v>37</v>
      </c>
      <c r="AB63" s="243" t="s">
        <v>37</v>
      </c>
      <c r="AC63" s="243" t="s">
        <v>38</v>
      </c>
      <c r="AD63" s="96" t="s">
        <v>38</v>
      </c>
      <c r="AE63" s="243" t="s">
        <v>37</v>
      </c>
      <c r="AF63" s="243" t="s">
        <v>37</v>
      </c>
      <c r="AG63" s="243" t="s">
        <v>38</v>
      </c>
      <c r="AH63" s="243" t="s">
        <v>38</v>
      </c>
      <c r="AI63" s="243" t="s">
        <v>37</v>
      </c>
      <c r="AJ63" s="243" t="s">
        <v>271</v>
      </c>
      <c r="AK63" s="243" t="s">
        <v>37</v>
      </c>
      <c r="AL63" s="94" t="s">
        <v>290</v>
      </c>
      <c r="AM63" s="108">
        <f t="array" ref="AM63">IFERROR(INDEX(TO_name_1,MATCH(,((Шаблон_1-Точность)&gt;=G63)+((Шаблон_1+Точность)&lt;=G63),)),G63)</f>
        <v>16785</v>
      </c>
      <c r="AN63" s="109">
        <f t="array" ref="AN63">IFERROR(INDEX(TO_name_2,MATCH(,((Шаблон_2-Точность)&gt;=H63)+((Шаблон_2+Точность)&lt;=H63),)),H63)</f>
        <v>50775</v>
      </c>
      <c r="AO63" s="109">
        <f t="array" ref="AO63">IFERROR(INDEX(TO_name_3,MATCH(,((Шаблон_3-Точность)&gt;=I63)+((Шаблон_3+Точность)&lt;=I63),)),I63)</f>
        <v>34703</v>
      </c>
      <c r="AP63" s="109">
        <f t="array" ref="AP63">IFERROR(INDEX(TO_name_4,MATCH(,((Шаблон_4-Точность)&gt;=J63)+((Шаблон_4+Точность)&lt;=J63),)),J63)</f>
        <v>40133</v>
      </c>
      <c r="AQ63" s="109">
        <f t="array" ref="AQ63">IFERROR(INDEX(TO_name_9,MATCH(,((Шаблон_9-Точность)&gt;=K63)+((Шаблон_9+Точность)&lt;=K63),)),K63)</f>
        <v>10438</v>
      </c>
      <c r="AR63" s="109">
        <f t="array" ref="AR63">IFERROR(INDEX(TO_name_10,MATCH(,((Шаблон_10-Точность)&gt;=L63)+((Шаблон_10+Точность)&lt;=L63),)),L63)</f>
        <v>10963</v>
      </c>
      <c r="AS63" s="110">
        <f t="array" ref="AS63">IFERROR(INDEX(TO_name_11,MATCH(,((Шаблон_11-Точность)&gt;=M63)+((Шаблон_11+Точность)&lt;=M63),)),M63)</f>
        <v>10562</v>
      </c>
      <c r="AT63" s="111" t="s">
        <v>290</v>
      </c>
      <c r="AU63" s="108">
        <f t="array" ref="AU63">IFERROR(INDEX(TO_name_5,MATCH(,((Шаблон_5-Точность)&gt;=O63)+((Шаблон_5+Точность)&lt;=O63),)),O63)</f>
        <v>41851</v>
      </c>
      <c r="AV63" s="109">
        <f t="array" ref="AV63">IFERROR(INDEX(TO_name_6,MATCH(,((Шаблон_6-Точность)&gt;=P63)+((Шаблон_6+Точность)&lt;=P63),)),P63)</f>
        <v>20963</v>
      </c>
      <c r="AW63" s="109">
        <f t="array" ref="AW63">IFERROR(INDEX(TO_name_7,MATCH(,((Шаблон_7-Точность)&gt;=Q63)+((Шаблон_7+Точность)&lt;=Q63),)),Q63)</f>
        <v>16176</v>
      </c>
      <c r="AX63" s="109">
        <f t="array" ref="AX63">IFERROR(INDEX(TO_name_8,MATCH(,((Шаблон_8-Точность)&gt;=R63)+((Шаблон_8+Точность)&lt;=R63),)),R63)</f>
        <v>58529</v>
      </c>
      <c r="AY63" s="109">
        <f t="array" ref="AY63">IFERROR(INDEX(TO_name_12,MATCH(,((Шаблон_12-Точность)&gt;=S63)+((Шаблон_12+Точность)&lt;=S63),)),S63)</f>
        <v>30501</v>
      </c>
      <c r="AZ63" s="109">
        <f t="array" ref="AZ63">IFERROR(INDEX(TO_name_13,MATCH(,((Шаблон_13-Точность)&gt;=T63)+((Шаблон_13+Точность)&lt;=T63),)),T63)</f>
        <v>26530</v>
      </c>
      <c r="BA63" s="110">
        <f t="array" ref="BA63">IFERROR(INDEX(TO_name_14,MATCH(,((Шаблон_14-Точность)&gt;=U63)+((Шаблон_14+Точность)&lt;=U63),)),U63)</f>
        <v>10129</v>
      </c>
      <c r="BB63" s="3"/>
      <c r="BC63" s="3" t="str">
        <f t="shared" si="22"/>
        <v>ПР/60507/16785</v>
      </c>
      <c r="BD63" s="3" t="str">
        <f t="shared" si="23"/>
        <v>М/65697/50775</v>
      </c>
      <c r="BE63" s="3" t="str">
        <f t="shared" si="24"/>
        <v>М/59805/34703</v>
      </c>
      <c r="BF63" s="3" t="str">
        <f t="shared" si="25"/>
        <v>М/68433/40133</v>
      </c>
      <c r="BG63" s="3" t="str">
        <f t="shared" si="26"/>
        <v>М/10438/10438</v>
      </c>
      <c r="BH63" s="3" t="str">
        <f t="shared" si="27"/>
        <v>М/10963/10963</v>
      </c>
      <c r="BI63" s="3" t="str">
        <f t="shared" si="28"/>
        <v>Р/10562/10562</v>
      </c>
      <c r="BJ63" s="158" t="s">
        <v>290</v>
      </c>
      <c r="BK63" s="3" t="str">
        <f t="shared" si="29"/>
        <v>М/40130/41851</v>
      </c>
      <c r="BL63" s="3" t="str">
        <f t="shared" si="30"/>
        <v>М/45945/20963</v>
      </c>
      <c r="BM63" s="3" t="str">
        <f t="shared" si="31"/>
        <v>Р/36691/16176</v>
      </c>
      <c r="BN63" s="3" t="str">
        <f t="shared" si="32"/>
        <v>Р/33980/58529</v>
      </c>
      <c r="BO63" s="3" t="str">
        <f t="shared" si="33"/>
        <v>М/5501/30501</v>
      </c>
      <c r="BP63" s="3" t="str">
        <f t="shared" si="34"/>
        <v>ТО2/6015/26530</v>
      </c>
      <c r="BQ63" s="3" t="str">
        <f t="shared" si="35"/>
        <v>М/10129/10129</v>
      </c>
      <c r="BR63" s="86"/>
      <c r="BS63" s="86"/>
      <c r="BT63" s="86"/>
    </row>
    <row r="64" spans="1:72" ht="16.5" customHeight="1" x14ac:dyDescent="0.25">
      <c r="A64" s="90">
        <v>44980</v>
      </c>
      <c r="B64" s="3">
        <v>5</v>
      </c>
      <c r="C64" s="3">
        <v>4</v>
      </c>
      <c r="D64" s="105" t="str">
        <f t="shared" si="19"/>
        <v>ОШ</v>
      </c>
      <c r="E64" s="105" t="str">
        <f t="shared" si="20"/>
        <v/>
      </c>
      <c r="F64" s="99" t="s">
        <v>290</v>
      </c>
      <c r="G64" s="100">
        <f t="shared" si="36"/>
        <v>16809</v>
      </c>
      <c r="H64" s="100">
        <f t="shared" si="37"/>
        <v>50799</v>
      </c>
      <c r="I64" s="100">
        <f t="shared" si="38"/>
        <v>34727</v>
      </c>
      <c r="J64" s="100">
        <f t="shared" si="39"/>
        <v>40157</v>
      </c>
      <c r="K64" s="100">
        <f t="shared" si="40"/>
        <v>10462</v>
      </c>
      <c r="L64" s="100">
        <f t="shared" si="41"/>
        <v>10987</v>
      </c>
      <c r="M64" s="100">
        <f t="shared" si="42"/>
        <v>10562</v>
      </c>
      <c r="N64" s="100" t="str">
        <f t="shared" si="43"/>
        <v>|</v>
      </c>
      <c r="O64" s="100">
        <f t="shared" si="44"/>
        <v>41875</v>
      </c>
      <c r="P64" s="100">
        <f t="shared" si="45"/>
        <v>20987</v>
      </c>
      <c r="Q64" s="100">
        <f t="shared" si="46"/>
        <v>16176</v>
      </c>
      <c r="R64" s="100">
        <f t="shared" si="47"/>
        <v>58529</v>
      </c>
      <c r="S64" s="100">
        <f t="shared" si="48"/>
        <v>30525</v>
      </c>
      <c r="T64" s="100">
        <f t="shared" si="49"/>
        <v>26530</v>
      </c>
      <c r="U64" s="100">
        <f t="shared" si="50"/>
        <v>10153</v>
      </c>
      <c r="V64" s="89" t="s">
        <v>290</v>
      </c>
      <c r="W64" s="243" t="s">
        <v>37</v>
      </c>
      <c r="X64" s="243" t="s">
        <v>37</v>
      </c>
      <c r="Y64" s="243" t="s">
        <v>37</v>
      </c>
      <c r="Z64" s="243" t="s">
        <v>37</v>
      </c>
      <c r="AA64" s="243" t="s">
        <v>37</v>
      </c>
      <c r="AB64" s="243" t="s">
        <v>37</v>
      </c>
      <c r="AC64" s="243" t="s">
        <v>38</v>
      </c>
      <c r="AD64" s="96" t="s">
        <v>38</v>
      </c>
      <c r="AE64" s="243" t="s">
        <v>37</v>
      </c>
      <c r="AF64" s="243" t="s">
        <v>37</v>
      </c>
      <c r="AG64" s="243" t="s">
        <v>38</v>
      </c>
      <c r="AH64" s="243" t="s">
        <v>38</v>
      </c>
      <c r="AI64" s="243" t="s">
        <v>37</v>
      </c>
      <c r="AJ64" s="243" t="s">
        <v>271</v>
      </c>
      <c r="AK64" s="243" t="s">
        <v>37</v>
      </c>
      <c r="AL64" s="94" t="s">
        <v>290</v>
      </c>
      <c r="AM64" s="108">
        <f t="array" ref="AM64">IFERROR(INDEX(TO_name_1,MATCH(,((Шаблон_1-Точность)&gt;=G64)+((Шаблон_1+Точность)&lt;=G64),)),G64)</f>
        <v>16809</v>
      </c>
      <c r="AN64" s="109">
        <f t="array" ref="AN64">IFERROR(INDEX(TO_name_2,MATCH(,((Шаблон_2-Точность)&gt;=H64)+((Шаблон_2+Точность)&lt;=H64),)),H64)</f>
        <v>50799</v>
      </c>
      <c r="AO64" s="109">
        <f t="array" ref="AO64">IFERROR(INDEX(TO_name_3,MATCH(,((Шаблон_3-Точность)&gt;=I64)+((Шаблон_3+Точность)&lt;=I64),)),I64)</f>
        <v>34727</v>
      </c>
      <c r="AP64" s="109">
        <f t="array" ref="AP64">IFERROR(INDEX(TO_name_4,MATCH(,((Шаблон_4-Точность)&gt;=J64)+((Шаблон_4+Точность)&lt;=J64),)),J64)</f>
        <v>40157</v>
      </c>
      <c r="AQ64" s="109">
        <f t="array" ref="AQ64">IFERROR(INDEX(TO_name_9,MATCH(,((Шаблон_9-Точность)&gt;=K64)+((Шаблон_9+Точность)&lt;=K64),)),K64)</f>
        <v>10462</v>
      </c>
      <c r="AR64" s="109">
        <f t="array" ref="AR64">IFERROR(INDEX(TO_name_10,MATCH(,((Шаблон_10-Точность)&gt;=L64)+((Шаблон_10+Точность)&lt;=L64),)),L64)</f>
        <v>10987</v>
      </c>
      <c r="AS64" s="110">
        <f t="array" ref="AS64">IFERROR(INDEX(TO_name_11,MATCH(,((Шаблон_11-Точность)&gt;=M64)+((Шаблон_11+Точность)&lt;=M64),)),M64)</f>
        <v>10562</v>
      </c>
      <c r="AT64" s="111" t="s">
        <v>290</v>
      </c>
      <c r="AU64" s="108">
        <f t="array" ref="AU64">IFERROR(INDEX(TO_name_5,MATCH(,((Шаблон_5-Точность)&gt;=O64)+((Шаблон_5+Точность)&lt;=O64),)),O64)</f>
        <v>41875</v>
      </c>
      <c r="AV64" s="109">
        <f t="array" ref="AV64">IFERROR(INDEX(TO_name_6,MATCH(,((Шаблон_6-Точность)&gt;=P64)+((Шаблон_6+Точность)&lt;=P64),)),P64)</f>
        <v>20987</v>
      </c>
      <c r="AW64" s="109">
        <f t="array" ref="AW64">IFERROR(INDEX(TO_name_7,MATCH(,((Шаблон_7-Точность)&gt;=Q64)+((Шаблон_7+Точность)&lt;=Q64),)),Q64)</f>
        <v>16176</v>
      </c>
      <c r="AX64" s="109">
        <f t="array" ref="AX64">IFERROR(INDEX(TO_name_8,MATCH(,((Шаблон_8-Точность)&gt;=R64)+((Шаблон_8+Точность)&lt;=R64),)),R64)</f>
        <v>58529</v>
      </c>
      <c r="AY64" s="109">
        <f t="array" ref="AY64">IFERROR(INDEX(TO_name_12,MATCH(,((Шаблон_12-Точность)&gt;=S64)+((Шаблон_12+Точность)&lt;=S64),)),S64)</f>
        <v>30525</v>
      </c>
      <c r="AZ64" s="109">
        <f t="array" ref="AZ64">IFERROR(INDEX(TO_name_13,MATCH(,((Шаблон_13-Точность)&gt;=T64)+((Шаблон_13+Точность)&lt;=T64),)),T64)</f>
        <v>26530</v>
      </c>
      <c r="BA64" s="110">
        <f t="array" ref="BA64">IFERROR(INDEX(TO_name_14,MATCH(,((Шаблон_14-Точность)&gt;=U64)+((Шаблон_14+Точность)&lt;=U64),)),U64)</f>
        <v>10153</v>
      </c>
      <c r="BB64" s="3"/>
      <c r="BC64" s="3" t="str">
        <f t="shared" si="22"/>
        <v>М/60531/16809</v>
      </c>
      <c r="BD64" s="3" t="str">
        <f t="shared" si="23"/>
        <v>М/65721/50799</v>
      </c>
      <c r="BE64" s="3" t="str">
        <f t="shared" si="24"/>
        <v>М/59829/34727</v>
      </c>
      <c r="BF64" s="3" t="str">
        <f t="shared" si="25"/>
        <v>М/68457/40157</v>
      </c>
      <c r="BG64" s="3" t="str">
        <f t="shared" si="26"/>
        <v>М/10462/10462</v>
      </c>
      <c r="BH64" s="3" t="str">
        <f t="shared" si="27"/>
        <v>М/10987/10987</v>
      </c>
      <c r="BI64" s="3" t="str">
        <f t="shared" si="28"/>
        <v>Р/10562/10562</v>
      </c>
      <c r="BJ64" s="158" t="s">
        <v>290</v>
      </c>
      <c r="BK64" s="3" t="str">
        <f t="shared" si="29"/>
        <v>М/40154/41875</v>
      </c>
      <c r="BL64" s="3" t="str">
        <f t="shared" si="30"/>
        <v>М/45969/20987</v>
      </c>
      <c r="BM64" s="3" t="str">
        <f t="shared" si="31"/>
        <v>Р/36691/16176</v>
      </c>
      <c r="BN64" s="3" t="str">
        <f t="shared" si="32"/>
        <v>Р/33980/58529</v>
      </c>
      <c r="BO64" s="3" t="str">
        <f t="shared" si="33"/>
        <v>М/5525/30525</v>
      </c>
      <c r="BP64" s="3" t="str">
        <f t="shared" si="34"/>
        <v>ТО2/6015/26530</v>
      </c>
      <c r="BQ64" s="3" t="str">
        <f t="shared" si="35"/>
        <v>М/10153/10153</v>
      </c>
      <c r="BR64" s="86"/>
      <c r="BS64" s="86"/>
      <c r="BT64" s="86"/>
    </row>
    <row r="65" spans="1:72" ht="16.5" customHeight="1" x14ac:dyDescent="0.25">
      <c r="A65" s="90">
        <v>44981</v>
      </c>
      <c r="B65" s="3">
        <v>5</v>
      </c>
      <c r="C65" s="3">
        <v>4</v>
      </c>
      <c r="D65" s="105" t="str">
        <f t="shared" si="19"/>
        <v/>
      </c>
      <c r="E65" s="105" t="str">
        <f t="shared" si="20"/>
        <v/>
      </c>
      <c r="F65" s="99" t="s">
        <v>290</v>
      </c>
      <c r="G65" s="100">
        <f t="shared" si="36"/>
        <v>16833</v>
      </c>
      <c r="H65" s="100">
        <f t="shared" si="37"/>
        <v>50823</v>
      </c>
      <c r="I65" s="100">
        <f t="shared" si="38"/>
        <v>34751</v>
      </c>
      <c r="J65" s="100">
        <f t="shared" si="39"/>
        <v>40181</v>
      </c>
      <c r="K65" s="100">
        <f t="shared" si="40"/>
        <v>10462</v>
      </c>
      <c r="L65" s="100">
        <f t="shared" si="41"/>
        <v>11011</v>
      </c>
      <c r="M65" s="100">
        <f t="shared" si="42"/>
        <v>10562</v>
      </c>
      <c r="N65" s="100" t="str">
        <f t="shared" si="43"/>
        <v>|</v>
      </c>
      <c r="O65" s="100">
        <f t="shared" si="44"/>
        <v>41899</v>
      </c>
      <c r="P65" s="100">
        <f t="shared" si="45"/>
        <v>21011</v>
      </c>
      <c r="Q65" s="100">
        <f t="shared" si="46"/>
        <v>16176</v>
      </c>
      <c r="R65" s="100">
        <f t="shared" si="47"/>
        <v>58529</v>
      </c>
      <c r="S65" s="100">
        <f t="shared" si="48"/>
        <v>30549</v>
      </c>
      <c r="T65" s="100">
        <f t="shared" si="49"/>
        <v>26530</v>
      </c>
      <c r="U65" s="100">
        <f t="shared" si="50"/>
        <v>10177</v>
      </c>
      <c r="V65" s="89" t="s">
        <v>290</v>
      </c>
      <c r="W65" s="243" t="s">
        <v>37</v>
      </c>
      <c r="X65" s="243" t="s">
        <v>37</v>
      </c>
      <c r="Y65" s="243" t="s">
        <v>37</v>
      </c>
      <c r="Z65" s="243" t="s">
        <v>37</v>
      </c>
      <c r="AA65" s="243" t="s">
        <v>270</v>
      </c>
      <c r="AB65" s="243" t="s">
        <v>37</v>
      </c>
      <c r="AC65" s="243" t="s">
        <v>33</v>
      </c>
      <c r="AD65" s="96" t="s">
        <v>38</v>
      </c>
      <c r="AE65" s="243" t="s">
        <v>37</v>
      </c>
      <c r="AF65" s="243" t="s">
        <v>37</v>
      </c>
      <c r="AG65" s="243" t="s">
        <v>38</v>
      </c>
      <c r="AH65" s="243" t="s">
        <v>38</v>
      </c>
      <c r="AI65" s="243" t="s">
        <v>37</v>
      </c>
      <c r="AJ65" s="243" t="s">
        <v>271</v>
      </c>
      <c r="AK65" s="243" t="s">
        <v>37</v>
      </c>
      <c r="AL65" s="94" t="s">
        <v>290</v>
      </c>
      <c r="AM65" s="108">
        <f t="array" ref="AM65">IFERROR(INDEX(TO_name_1,MATCH(,((Шаблон_1-Точность)&gt;=G65)+((Шаблон_1+Точность)&lt;=G65),)),G65)</f>
        <v>16833</v>
      </c>
      <c r="AN65" s="109">
        <f t="array" ref="AN65">IFERROR(INDEX(TO_name_2,MATCH(,((Шаблон_2-Точность)&gt;=H65)+((Шаблон_2+Точность)&lt;=H65),)),H65)</f>
        <v>50823</v>
      </c>
      <c r="AO65" s="109">
        <f t="array" ref="AO65">IFERROR(INDEX(TO_name_3,MATCH(,((Шаблон_3-Точность)&gt;=I65)+((Шаблон_3+Точность)&lt;=I65),)),I65)</f>
        <v>34751</v>
      </c>
      <c r="AP65" s="109">
        <f t="array" ref="AP65">IFERROR(INDEX(TO_name_4,MATCH(,((Шаблон_4-Точность)&gt;=J65)+((Шаблон_4+Точность)&lt;=J65),)),J65)</f>
        <v>40181</v>
      </c>
      <c r="AQ65" s="109">
        <f t="array" ref="AQ65">IFERROR(INDEX(TO_name_9,MATCH(,((Шаблон_9-Точность)&gt;=K65)+((Шаблон_9+Точность)&lt;=K65),)),K65)</f>
        <v>10462</v>
      </c>
      <c r="AR65" s="109">
        <f t="array" ref="AR65">IFERROR(INDEX(TO_name_10,MATCH(,((Шаблон_10-Точность)&gt;=L65)+((Шаблон_10+Точность)&lt;=L65),)),L65)</f>
        <v>11011</v>
      </c>
      <c r="AS65" s="110">
        <f t="array" ref="AS65">IFERROR(INDEX(TO_name_11,MATCH(,((Шаблон_11-Точность)&gt;=M65)+((Шаблон_11+Точность)&lt;=M65),)),M65)</f>
        <v>10562</v>
      </c>
      <c r="AT65" s="111" t="s">
        <v>290</v>
      </c>
      <c r="AU65" s="108">
        <f t="array" ref="AU65">IFERROR(INDEX(TO_name_5,MATCH(,((Шаблон_5-Точность)&gt;=O65)+((Шаблон_5+Точность)&lt;=O65),)),O65)</f>
        <v>41899</v>
      </c>
      <c r="AV65" s="109" t="str">
        <f t="array" ref="AV65">IFERROR(INDEX(TO_name_6,MATCH(,((Шаблон_6-Точность)&gt;=P65)+((Шаблон_6+Точность)&lt;=P65),)),P65)</f>
        <v>ПМ</v>
      </c>
      <c r="AW65" s="109">
        <f t="array" ref="AW65">IFERROR(INDEX(TO_name_7,MATCH(,((Шаблон_7-Точность)&gt;=Q65)+((Шаблон_7+Точность)&lt;=Q65),)),Q65)</f>
        <v>16176</v>
      </c>
      <c r="AX65" s="109">
        <f t="array" ref="AX65">IFERROR(INDEX(TO_name_8,MATCH(,((Шаблон_8-Точность)&gt;=R65)+((Шаблон_8+Точность)&lt;=R65),)),R65)</f>
        <v>58529</v>
      </c>
      <c r="AY65" s="109">
        <f t="array" ref="AY65">IFERROR(INDEX(TO_name_12,MATCH(,((Шаблон_12-Точность)&gt;=S65)+((Шаблон_12+Точность)&lt;=S65),)),S65)</f>
        <v>30549</v>
      </c>
      <c r="AZ65" s="109">
        <f t="array" ref="AZ65">IFERROR(INDEX(TO_name_13,MATCH(,((Шаблон_13-Точность)&gt;=T65)+((Шаблон_13+Точность)&lt;=T65),)),T65)</f>
        <v>26530</v>
      </c>
      <c r="BA65" s="110">
        <f t="array" ref="BA65">IFERROR(INDEX(TO_name_14,MATCH(,((Шаблон_14-Точность)&gt;=U65)+((Шаблон_14+Точность)&lt;=U65),)),U65)</f>
        <v>10177</v>
      </c>
      <c r="BB65" s="3"/>
      <c r="BC65" s="3" t="str">
        <f t="shared" si="22"/>
        <v>М/60555/16833</v>
      </c>
      <c r="BD65" s="3" t="str">
        <f t="shared" si="23"/>
        <v>М/65745/50823</v>
      </c>
      <c r="BE65" s="3" t="str">
        <f t="shared" si="24"/>
        <v>М/59853/34751</v>
      </c>
      <c r="BF65" s="3" t="str">
        <f t="shared" si="25"/>
        <v>М/68481/40181</v>
      </c>
      <c r="BG65" s="3" t="str">
        <f t="shared" si="26"/>
        <v>ТО1/10462/10462</v>
      </c>
      <c r="BH65" s="3" t="str">
        <f t="shared" si="27"/>
        <v>М/11011/11011</v>
      </c>
      <c r="BI65" s="3" t="str">
        <f t="shared" si="28"/>
        <v>ПР/10562/10562</v>
      </c>
      <c r="BJ65" s="158" t="s">
        <v>290</v>
      </c>
      <c r="BK65" s="3" t="str">
        <f t="shared" si="29"/>
        <v>М/40178/41899</v>
      </c>
      <c r="BL65" s="3" t="str">
        <f t="shared" si="30"/>
        <v>М/45993/21011</v>
      </c>
      <c r="BM65" s="3" t="str">
        <f t="shared" si="31"/>
        <v>Р/36691/16176</v>
      </c>
      <c r="BN65" s="3" t="str">
        <f t="shared" si="32"/>
        <v>Р/33980/58529</v>
      </c>
      <c r="BO65" s="3" t="str">
        <f t="shared" si="33"/>
        <v>М/5549/30549</v>
      </c>
      <c r="BP65" s="3" t="str">
        <f t="shared" si="34"/>
        <v>ТО2/6015/26530</v>
      </c>
      <c r="BQ65" s="3" t="str">
        <f t="shared" si="35"/>
        <v>М/10177/10177</v>
      </c>
      <c r="BR65" s="86"/>
      <c r="BS65" s="86"/>
      <c r="BT65" s="86"/>
    </row>
    <row r="66" spans="1:72" ht="16.5" customHeight="1" x14ac:dyDescent="0.25">
      <c r="A66" s="193">
        <v>44982</v>
      </c>
      <c r="B66" s="3">
        <v>5</v>
      </c>
      <c r="C66" s="3">
        <v>4</v>
      </c>
      <c r="D66" s="105" t="str">
        <f t="shared" si="19"/>
        <v/>
      </c>
      <c r="E66" s="105" t="str">
        <f t="shared" si="20"/>
        <v/>
      </c>
      <c r="F66" s="99" t="s">
        <v>290</v>
      </c>
      <c r="G66" s="100">
        <f t="shared" si="36"/>
        <v>16857</v>
      </c>
      <c r="H66" s="100">
        <f t="shared" si="37"/>
        <v>50847</v>
      </c>
      <c r="I66" s="100">
        <f t="shared" si="38"/>
        <v>34775</v>
      </c>
      <c r="J66" s="100">
        <f t="shared" si="39"/>
        <v>40205</v>
      </c>
      <c r="K66" s="100">
        <f t="shared" si="40"/>
        <v>10462</v>
      </c>
      <c r="L66" s="100">
        <f t="shared" si="41"/>
        <v>11035</v>
      </c>
      <c r="M66" s="100">
        <f t="shared" si="42"/>
        <v>10562</v>
      </c>
      <c r="N66" s="100" t="str">
        <f t="shared" si="43"/>
        <v>|</v>
      </c>
      <c r="O66" s="100">
        <f t="shared" si="44"/>
        <v>41923</v>
      </c>
      <c r="P66" s="100">
        <f t="shared" si="45"/>
        <v>21035</v>
      </c>
      <c r="Q66" s="100">
        <f t="shared" si="46"/>
        <v>16176</v>
      </c>
      <c r="R66" s="100">
        <f t="shared" si="47"/>
        <v>58529</v>
      </c>
      <c r="S66" s="100">
        <f t="shared" si="48"/>
        <v>30573</v>
      </c>
      <c r="T66" s="100">
        <f t="shared" si="49"/>
        <v>26554</v>
      </c>
      <c r="U66" s="100">
        <f t="shared" si="50"/>
        <v>10177</v>
      </c>
      <c r="V66" s="89" t="s">
        <v>290</v>
      </c>
      <c r="W66" s="243" t="s">
        <v>37</v>
      </c>
      <c r="X66" s="243" t="s">
        <v>37</v>
      </c>
      <c r="Y66" s="243" t="s">
        <v>37</v>
      </c>
      <c r="Z66" s="243" t="s">
        <v>37</v>
      </c>
      <c r="AA66" s="243" t="s">
        <v>270</v>
      </c>
      <c r="AB66" s="243" t="s">
        <v>37</v>
      </c>
      <c r="AC66" s="243" t="s">
        <v>38</v>
      </c>
      <c r="AD66" s="96" t="s">
        <v>38</v>
      </c>
      <c r="AE66" s="243" t="s">
        <v>37</v>
      </c>
      <c r="AF66" s="243" t="s">
        <v>37</v>
      </c>
      <c r="AG66" s="243" t="s">
        <v>38</v>
      </c>
      <c r="AH66" s="243" t="s">
        <v>38</v>
      </c>
      <c r="AI66" s="243" t="s">
        <v>37</v>
      </c>
      <c r="AJ66" s="243" t="s">
        <v>37</v>
      </c>
      <c r="AK66" s="243" t="s">
        <v>38</v>
      </c>
      <c r="AL66" s="94" t="s">
        <v>290</v>
      </c>
      <c r="AM66" s="108">
        <f t="array" ref="AM66">IFERROR(INDEX(TO_name_1,MATCH(,((Шаблон_1-Точность)&gt;=G66)+((Шаблон_1+Точность)&lt;=G66),)),G66)</f>
        <v>16857</v>
      </c>
      <c r="AN66" s="109">
        <f t="array" ref="AN66">IFERROR(INDEX(TO_name_2,MATCH(,((Шаблон_2-Точность)&gt;=H66)+((Шаблон_2+Точность)&lt;=H66),)),H66)</f>
        <v>50847</v>
      </c>
      <c r="AO66" s="109">
        <f t="array" ref="AO66">IFERROR(INDEX(TO_name_3,MATCH(,((Шаблон_3-Точность)&gt;=I66)+((Шаблон_3+Точность)&lt;=I66),)),I66)</f>
        <v>34775</v>
      </c>
      <c r="AP66" s="109">
        <f t="array" ref="AP66">IFERROR(INDEX(TO_name_4,MATCH(,((Шаблон_4-Точность)&gt;=J66)+((Шаблон_4+Точность)&lt;=J66),)),J66)</f>
        <v>40205</v>
      </c>
      <c r="AQ66" s="109">
        <f t="array" ref="AQ66">IFERROR(INDEX(TO_name_9,MATCH(,((Шаблон_9-Точность)&gt;=K66)+((Шаблон_9+Точность)&lt;=K66),)),K66)</f>
        <v>10462</v>
      </c>
      <c r="AR66" s="109">
        <f t="array" ref="AR66">IFERROR(INDEX(TO_name_10,MATCH(,((Шаблон_10-Точность)&gt;=L66)+((Шаблон_10+Точность)&lt;=L66),)),L66)</f>
        <v>11035</v>
      </c>
      <c r="AS66" s="110">
        <f t="array" ref="AS66">IFERROR(INDEX(TO_name_11,MATCH(,((Шаблон_11-Точность)&gt;=M66)+((Шаблон_11+Точность)&lt;=M66),)),M66)</f>
        <v>10562</v>
      </c>
      <c r="AT66" s="111" t="s">
        <v>290</v>
      </c>
      <c r="AU66" s="108">
        <f t="array" ref="AU66">IFERROR(INDEX(TO_name_5,MATCH(,((Шаблон_5-Точность)&gt;=O66)+((Шаблон_5+Точность)&lt;=O66),)),O66)</f>
        <v>41923</v>
      </c>
      <c r="AV66" s="109">
        <f t="array" ref="AV66">IFERROR(INDEX(TO_name_6,MATCH(,((Шаблон_6-Точность)&gt;=P66)+((Шаблон_6+Точность)&lt;=P66),)),P66)</f>
        <v>21035</v>
      </c>
      <c r="AW66" s="109">
        <f t="array" ref="AW66">IFERROR(INDEX(TO_name_7,MATCH(,((Шаблон_7-Точность)&gt;=Q66)+((Шаблон_7+Точность)&lt;=Q66),)),Q66)</f>
        <v>16176</v>
      </c>
      <c r="AX66" s="109">
        <f t="array" ref="AX66">IFERROR(INDEX(TO_name_8,MATCH(,((Шаблон_8-Точность)&gt;=R66)+((Шаблон_8+Точность)&lt;=R66),)),R66)</f>
        <v>58529</v>
      </c>
      <c r="AY66" s="109">
        <f t="array" ref="AY66">IFERROR(INDEX(TO_name_12,MATCH(,((Шаблон_12-Точность)&gt;=S66)+((Шаблон_12+Точность)&lt;=S66),)),S66)</f>
        <v>30573</v>
      </c>
      <c r="AZ66" s="109">
        <f t="array" ref="AZ66">IFERROR(INDEX(TO_name_13,MATCH(,((Шаблон_13-Точность)&gt;=T66)+((Шаблон_13+Точность)&lt;=T66),)),T66)</f>
        <v>26554</v>
      </c>
      <c r="BA66" s="110">
        <f t="array" ref="BA66">IFERROR(INDEX(TO_name_14,MATCH(,((Шаблон_14-Точность)&gt;=U66)+((Шаблон_14+Точность)&lt;=U66),)),U66)</f>
        <v>10177</v>
      </c>
      <c r="BB66" s="3"/>
      <c r="BC66" s="3" t="str">
        <f t="shared" si="22"/>
        <v>М/60579/16857</v>
      </c>
      <c r="BD66" s="3" t="str">
        <f t="shared" si="23"/>
        <v>М/65769/50847</v>
      </c>
      <c r="BE66" s="3" t="str">
        <f t="shared" si="24"/>
        <v>М/59877/34775</v>
      </c>
      <c r="BF66" s="3" t="str">
        <f t="shared" si="25"/>
        <v>М/68505/40205</v>
      </c>
      <c r="BG66" s="3" t="str">
        <f t="shared" si="26"/>
        <v>ТО1/10462/10462</v>
      </c>
      <c r="BH66" s="3" t="str">
        <f t="shared" si="27"/>
        <v>М/11035/11035</v>
      </c>
      <c r="BI66" s="3" t="str">
        <f t="shared" si="28"/>
        <v>Р/10562/10562</v>
      </c>
      <c r="BJ66" s="158" t="s">
        <v>290</v>
      </c>
      <c r="BK66" s="3" t="str">
        <f t="shared" si="29"/>
        <v>М/40202/41923</v>
      </c>
      <c r="BL66" s="3" t="str">
        <f t="shared" si="30"/>
        <v>М/46017/21035</v>
      </c>
      <c r="BM66" s="3" t="str">
        <f t="shared" si="31"/>
        <v>Р/36691/16176</v>
      </c>
      <c r="BN66" s="3" t="str">
        <f t="shared" si="32"/>
        <v>Р/33980/58529</v>
      </c>
      <c r="BO66" s="3" t="str">
        <f t="shared" si="33"/>
        <v>М/5573/30573</v>
      </c>
      <c r="BP66" s="3" t="str">
        <f t="shared" si="34"/>
        <v>М/6039/26554</v>
      </c>
      <c r="BQ66" s="3" t="str">
        <f t="shared" si="35"/>
        <v>Р/10177/10177</v>
      </c>
      <c r="BR66" s="86"/>
      <c r="BS66" s="86"/>
      <c r="BT66" s="86"/>
    </row>
    <row r="67" spans="1:72" ht="16.5" customHeight="1" x14ac:dyDescent="0.25">
      <c r="A67" s="90">
        <v>44983</v>
      </c>
      <c r="B67" s="3">
        <v>5</v>
      </c>
      <c r="C67" s="3">
        <v>4</v>
      </c>
      <c r="D67" s="105" t="str">
        <f t="shared" si="19"/>
        <v/>
      </c>
      <c r="E67" s="105" t="str">
        <f t="shared" si="20"/>
        <v/>
      </c>
      <c r="F67" s="99" t="s">
        <v>290</v>
      </c>
      <c r="G67" s="100">
        <f t="shared" si="36"/>
        <v>16881</v>
      </c>
      <c r="H67" s="100">
        <f t="shared" si="37"/>
        <v>50871</v>
      </c>
      <c r="I67" s="100">
        <f t="shared" si="38"/>
        <v>34799</v>
      </c>
      <c r="J67" s="100">
        <f t="shared" si="39"/>
        <v>40229</v>
      </c>
      <c r="K67" s="100">
        <f t="shared" si="40"/>
        <v>10462</v>
      </c>
      <c r="L67" s="100">
        <f t="shared" si="41"/>
        <v>11059</v>
      </c>
      <c r="M67" s="100">
        <f t="shared" si="42"/>
        <v>10562</v>
      </c>
      <c r="N67" s="100" t="str">
        <f t="shared" si="43"/>
        <v>|</v>
      </c>
      <c r="O67" s="100">
        <f t="shared" si="44"/>
        <v>41947</v>
      </c>
      <c r="P67" s="100">
        <f t="shared" si="45"/>
        <v>21059</v>
      </c>
      <c r="Q67" s="100">
        <f t="shared" si="46"/>
        <v>16176</v>
      </c>
      <c r="R67" s="100">
        <f t="shared" si="47"/>
        <v>58529</v>
      </c>
      <c r="S67" s="100">
        <f t="shared" si="48"/>
        <v>30597</v>
      </c>
      <c r="T67" s="100">
        <f t="shared" si="49"/>
        <v>26578</v>
      </c>
      <c r="U67" s="100">
        <f t="shared" si="50"/>
        <v>10177</v>
      </c>
      <c r="V67" s="89" t="s">
        <v>290</v>
      </c>
      <c r="W67" s="243" t="s">
        <v>37</v>
      </c>
      <c r="X67" s="243" t="s">
        <v>37</v>
      </c>
      <c r="Y67" s="243" t="s">
        <v>37</v>
      </c>
      <c r="Z67" s="243" t="s">
        <v>37</v>
      </c>
      <c r="AA67" s="243" t="s">
        <v>270</v>
      </c>
      <c r="AB67" s="243" t="s">
        <v>37</v>
      </c>
      <c r="AC67" s="243" t="s">
        <v>38</v>
      </c>
      <c r="AD67" s="96" t="s">
        <v>38</v>
      </c>
      <c r="AE67" s="243" t="s">
        <v>37</v>
      </c>
      <c r="AF67" s="243" t="s">
        <v>37</v>
      </c>
      <c r="AG67" s="243" t="s">
        <v>38</v>
      </c>
      <c r="AH67" s="243" t="s">
        <v>38</v>
      </c>
      <c r="AI67" s="243" t="s">
        <v>37</v>
      </c>
      <c r="AJ67" s="243" t="s">
        <v>37</v>
      </c>
      <c r="AK67" s="243" t="s">
        <v>38</v>
      </c>
      <c r="AL67" s="94" t="s">
        <v>290</v>
      </c>
      <c r="AM67" s="108">
        <f t="array" ref="AM67">IFERROR(INDEX(TO_name_1,MATCH(,((Шаблон_1-Точность)&gt;=G67)+((Шаблон_1+Точность)&lt;=G67),)),G67)</f>
        <v>16881</v>
      </c>
      <c r="AN67" s="109">
        <f t="array" ref="AN67">IFERROR(INDEX(TO_name_2,MATCH(,((Шаблон_2-Точность)&gt;=H67)+((Шаблон_2+Точность)&lt;=H67),)),H67)</f>
        <v>50871</v>
      </c>
      <c r="AO67" s="109">
        <f t="array" ref="AO67">IFERROR(INDEX(TO_name_3,MATCH(,((Шаблон_3-Точность)&gt;=I67)+((Шаблон_3+Точность)&lt;=I67),)),I67)</f>
        <v>34799</v>
      </c>
      <c r="AP67" s="109">
        <f t="array" ref="AP67">IFERROR(INDEX(TO_name_4,MATCH(,((Шаблон_4-Точность)&gt;=J67)+((Шаблон_4+Точность)&lt;=J67),)),J67)</f>
        <v>40229</v>
      </c>
      <c r="AQ67" s="109">
        <f t="array" ref="AQ67">IFERROR(INDEX(TO_name_9,MATCH(,((Шаблон_9-Точность)&gt;=K67)+((Шаблон_9+Точность)&lt;=K67),)),K67)</f>
        <v>10462</v>
      </c>
      <c r="AR67" s="109">
        <f t="array" ref="AR67">IFERROR(INDEX(TO_name_10,MATCH(,((Шаблон_10-Точность)&gt;=L67)+((Шаблон_10+Точность)&lt;=L67),)),L67)</f>
        <v>11059</v>
      </c>
      <c r="AS67" s="110">
        <f t="array" ref="AS67">IFERROR(INDEX(TO_name_11,MATCH(,((Шаблон_11-Точность)&gt;=M67)+((Шаблон_11+Точность)&lt;=M67),)),M67)</f>
        <v>10562</v>
      </c>
      <c r="AT67" s="111" t="s">
        <v>290</v>
      </c>
      <c r="AU67" s="108">
        <f t="array" ref="AU67">IFERROR(INDEX(TO_name_5,MATCH(,((Шаблон_5-Точность)&gt;=O67)+((Шаблон_5+Точность)&lt;=O67),)),O67)</f>
        <v>41947</v>
      </c>
      <c r="AV67" s="109">
        <f t="array" ref="AV67">IFERROR(INDEX(TO_name_6,MATCH(,((Шаблон_6-Точность)&gt;=P67)+((Шаблон_6+Точность)&lt;=P67),)),P67)</f>
        <v>21059</v>
      </c>
      <c r="AW67" s="109">
        <f t="array" ref="AW67">IFERROR(INDEX(TO_name_7,MATCH(,((Шаблон_7-Точность)&gt;=Q67)+((Шаблон_7+Точность)&lt;=Q67),)),Q67)</f>
        <v>16176</v>
      </c>
      <c r="AX67" s="109">
        <f t="array" ref="AX67">IFERROR(INDEX(TO_name_8,MATCH(,((Шаблон_8-Точность)&gt;=R67)+((Шаблон_8+Точность)&lt;=R67),)),R67)</f>
        <v>58529</v>
      </c>
      <c r="AY67" s="109">
        <f t="array" ref="AY67">IFERROR(INDEX(TO_name_12,MATCH(,((Шаблон_12-Точность)&gt;=S67)+((Шаблон_12+Точность)&lt;=S67),)),S67)</f>
        <v>30597</v>
      </c>
      <c r="AZ67" s="109">
        <f t="array" ref="AZ67">IFERROR(INDEX(TO_name_13,MATCH(,((Шаблон_13-Точность)&gt;=T67)+((Шаблон_13+Точность)&lt;=T67),)),T67)</f>
        <v>26578</v>
      </c>
      <c r="BA67" s="110">
        <f t="array" ref="BA67">IFERROR(INDEX(TO_name_14,MATCH(,((Шаблон_14-Точность)&gt;=U67)+((Шаблон_14+Точность)&lt;=U67),)),U67)</f>
        <v>10177</v>
      </c>
      <c r="BB67" s="3"/>
      <c r="BC67" s="3" t="str">
        <f t="shared" si="22"/>
        <v>М/60603/16881</v>
      </c>
      <c r="BD67" s="3" t="str">
        <f t="shared" si="23"/>
        <v>М/65793/50871</v>
      </c>
      <c r="BE67" s="3" t="str">
        <f t="shared" si="24"/>
        <v>М/59901/34799</v>
      </c>
      <c r="BF67" s="3" t="str">
        <f t="shared" si="25"/>
        <v>М/68529/40229</v>
      </c>
      <c r="BG67" s="3" t="str">
        <f t="shared" si="26"/>
        <v>ТО1/10462/10462</v>
      </c>
      <c r="BH67" s="3" t="str">
        <f t="shared" si="27"/>
        <v>М/11059/11059</v>
      </c>
      <c r="BI67" s="3" t="str">
        <f t="shared" si="28"/>
        <v>Р/10562/10562</v>
      </c>
      <c r="BJ67" s="158" t="s">
        <v>290</v>
      </c>
      <c r="BK67" s="3" t="str">
        <f t="shared" si="29"/>
        <v>М/40226/41947</v>
      </c>
      <c r="BL67" s="3" t="str">
        <f t="shared" si="30"/>
        <v>М/46041/21059</v>
      </c>
      <c r="BM67" s="3" t="str">
        <f t="shared" si="31"/>
        <v>Р/36691/16176</v>
      </c>
      <c r="BN67" s="3" t="str">
        <f t="shared" si="32"/>
        <v>Р/33980/58529</v>
      </c>
      <c r="BO67" s="3" t="str">
        <f t="shared" si="33"/>
        <v>М/5597/30597</v>
      </c>
      <c r="BP67" s="3" t="str">
        <f t="shared" si="34"/>
        <v>М/6063/26578</v>
      </c>
      <c r="BQ67" s="3" t="str">
        <f t="shared" si="35"/>
        <v>Р/10177/10177</v>
      </c>
      <c r="BR67" s="86"/>
      <c r="BS67" s="86"/>
      <c r="BT67" s="86"/>
    </row>
    <row r="68" spans="1:72" ht="16.5" customHeight="1" x14ac:dyDescent="0.25">
      <c r="A68" s="90">
        <v>44984</v>
      </c>
      <c r="B68" s="3">
        <v>5</v>
      </c>
      <c r="C68" s="3">
        <v>4</v>
      </c>
      <c r="D68" s="105" t="str">
        <f t="shared" si="19"/>
        <v/>
      </c>
      <c r="E68" s="105" t="str">
        <f t="shared" si="20"/>
        <v/>
      </c>
      <c r="F68" s="99" t="s">
        <v>290</v>
      </c>
      <c r="G68" s="100">
        <f t="shared" si="36"/>
        <v>16905</v>
      </c>
      <c r="H68" s="100">
        <f t="shared" si="37"/>
        <v>50895</v>
      </c>
      <c r="I68" s="100">
        <f t="shared" si="38"/>
        <v>34823</v>
      </c>
      <c r="J68" s="100">
        <f t="shared" si="39"/>
        <v>40253</v>
      </c>
      <c r="K68" s="100">
        <f t="shared" si="40"/>
        <v>10462</v>
      </c>
      <c r="L68" s="100">
        <f t="shared" si="41"/>
        <v>11083</v>
      </c>
      <c r="M68" s="100">
        <f t="shared" si="42"/>
        <v>10562</v>
      </c>
      <c r="N68" s="100" t="str">
        <f t="shared" si="43"/>
        <v>|</v>
      </c>
      <c r="O68" s="100">
        <f t="shared" si="44"/>
        <v>41971</v>
      </c>
      <c r="P68" s="100">
        <f t="shared" si="45"/>
        <v>21083</v>
      </c>
      <c r="Q68" s="100">
        <f t="shared" si="46"/>
        <v>16176</v>
      </c>
      <c r="R68" s="100">
        <f t="shared" si="47"/>
        <v>58529</v>
      </c>
      <c r="S68" s="100">
        <f t="shared" si="48"/>
        <v>30621</v>
      </c>
      <c r="T68" s="100">
        <f t="shared" si="49"/>
        <v>26602</v>
      </c>
      <c r="U68" s="100">
        <f t="shared" si="50"/>
        <v>10177</v>
      </c>
      <c r="V68" s="89" t="s">
        <v>290</v>
      </c>
      <c r="W68" s="243" t="s">
        <v>37</v>
      </c>
      <c r="X68" s="243" t="s">
        <v>37</v>
      </c>
      <c r="Y68" s="243" t="s">
        <v>37</v>
      </c>
      <c r="Z68" s="243" t="s">
        <v>37</v>
      </c>
      <c r="AA68" s="243" t="s">
        <v>270</v>
      </c>
      <c r="AB68" s="243" t="s">
        <v>37</v>
      </c>
      <c r="AC68" s="243" t="s">
        <v>38</v>
      </c>
      <c r="AD68" s="96" t="s">
        <v>38</v>
      </c>
      <c r="AE68" s="243" t="s">
        <v>37</v>
      </c>
      <c r="AF68" s="243" t="s">
        <v>37</v>
      </c>
      <c r="AG68" s="243" t="s">
        <v>38</v>
      </c>
      <c r="AH68" s="243" t="s">
        <v>33</v>
      </c>
      <c r="AI68" s="243" t="s">
        <v>37</v>
      </c>
      <c r="AJ68" s="243" t="s">
        <v>37</v>
      </c>
      <c r="AK68" s="243" t="s">
        <v>38</v>
      </c>
      <c r="AL68" s="94" t="s">
        <v>290</v>
      </c>
      <c r="AM68" s="108">
        <f t="array" ref="AM68">IFERROR(INDEX(TO_name_1,MATCH(,((Шаблон_1-Точность)&gt;=G68)+((Шаблон_1+Точность)&lt;=G68),)),G68)</f>
        <v>16905</v>
      </c>
      <c r="AN68" s="109">
        <f t="array" ref="AN68">IFERROR(INDEX(TO_name_2,MATCH(,((Шаблон_2-Точность)&gt;=H68)+((Шаблон_2+Точность)&lt;=H68),)),H68)</f>
        <v>50895</v>
      </c>
      <c r="AO68" s="109">
        <f t="array" ref="AO68">IFERROR(INDEX(TO_name_3,MATCH(,((Шаблон_3-Точность)&gt;=I68)+((Шаблон_3+Точность)&lt;=I68),)),I68)</f>
        <v>34823</v>
      </c>
      <c r="AP68" s="109">
        <f t="array" ref="AP68">IFERROR(INDEX(TO_name_4,MATCH(,((Шаблон_4-Точность)&gt;=J68)+((Шаблон_4+Точность)&lt;=J68),)),J68)</f>
        <v>40253</v>
      </c>
      <c r="AQ68" s="109">
        <f t="array" ref="AQ68">IFERROR(INDEX(TO_name_9,MATCH(,((Шаблон_9-Точность)&gt;=K68)+((Шаблон_9+Точность)&lt;=K68),)),K68)</f>
        <v>10462</v>
      </c>
      <c r="AR68" s="109">
        <f t="array" ref="AR68">IFERROR(INDEX(TO_name_10,MATCH(,((Шаблон_10-Точность)&gt;=L68)+((Шаблон_10+Точность)&lt;=L68),)),L68)</f>
        <v>11083</v>
      </c>
      <c r="AS68" s="110">
        <f t="array" ref="AS68">IFERROR(INDEX(TO_name_11,MATCH(,((Шаблон_11-Точность)&gt;=M68)+((Шаблон_11+Точность)&lt;=M68),)),M68)</f>
        <v>10562</v>
      </c>
      <c r="AT68" s="111" t="s">
        <v>290</v>
      </c>
      <c r="AU68" s="108">
        <f t="array" ref="AU68">IFERROR(INDEX(TO_name_5,MATCH(,((Шаблон_5-Точность)&gt;=O68)+((Шаблон_5+Точность)&lt;=O68),)),O68)</f>
        <v>41971</v>
      </c>
      <c r="AV68" s="109">
        <f t="array" ref="AV68">IFERROR(INDEX(TO_name_6,MATCH(,((Шаблон_6-Точность)&gt;=P68)+((Шаблон_6+Точность)&lt;=P68),)),P68)</f>
        <v>21083</v>
      </c>
      <c r="AW68" s="109">
        <f t="array" ref="AW68">IFERROR(INDEX(TO_name_7,MATCH(,((Шаблон_7-Точность)&gt;=Q68)+((Шаблон_7+Точность)&lt;=Q68),)),Q68)</f>
        <v>16176</v>
      </c>
      <c r="AX68" s="109">
        <f t="array" ref="AX68">IFERROR(INDEX(TO_name_8,MATCH(,((Шаблон_8-Точность)&gt;=R68)+((Шаблон_8+Точность)&lt;=R68),)),R68)</f>
        <v>58529</v>
      </c>
      <c r="AY68" s="109">
        <f t="array" ref="AY68">IFERROR(INDEX(TO_name_12,MATCH(,((Шаблон_12-Точность)&gt;=S68)+((Шаблон_12+Точность)&lt;=S68),)),S68)</f>
        <v>30621</v>
      </c>
      <c r="AZ68" s="109">
        <f t="array" ref="AZ68">IFERROR(INDEX(TO_name_13,MATCH(,((Шаблон_13-Точность)&gt;=T68)+((Шаблон_13+Точность)&lt;=T68),)),T68)</f>
        <v>26602</v>
      </c>
      <c r="BA68" s="110">
        <f t="array" ref="BA68">IFERROR(INDEX(TO_name_14,MATCH(,((Шаблон_14-Точность)&gt;=U68)+((Шаблон_14+Точность)&lt;=U68),)),U68)</f>
        <v>10177</v>
      </c>
      <c r="BB68" s="3"/>
      <c r="BC68" s="3" t="str">
        <f t="shared" si="22"/>
        <v>М/60627/16905</v>
      </c>
      <c r="BD68" s="3" t="str">
        <f t="shared" si="23"/>
        <v>М/65817/50895</v>
      </c>
      <c r="BE68" s="3" t="str">
        <f t="shared" si="24"/>
        <v>М/59925/34823</v>
      </c>
      <c r="BF68" s="3" t="str">
        <f t="shared" si="25"/>
        <v>М/68553/40253</v>
      </c>
      <c r="BG68" s="3" t="str">
        <f t="shared" si="26"/>
        <v>ТО1/10462/10462</v>
      </c>
      <c r="BH68" s="3" t="str">
        <f t="shared" si="27"/>
        <v>М/11083/11083</v>
      </c>
      <c r="BI68" s="3" t="str">
        <f t="shared" si="28"/>
        <v>Р/10562/10562</v>
      </c>
      <c r="BJ68" s="158" t="s">
        <v>290</v>
      </c>
      <c r="BK68" s="3" t="str">
        <f t="shared" si="29"/>
        <v>М/40250/41971</v>
      </c>
      <c r="BL68" s="3" t="str">
        <f t="shared" si="30"/>
        <v>М/46065/21083</v>
      </c>
      <c r="BM68" s="3" t="str">
        <f t="shared" si="31"/>
        <v>Р/36691/16176</v>
      </c>
      <c r="BN68" s="3" t="str">
        <f t="shared" si="32"/>
        <v>ПР/33980/58529</v>
      </c>
      <c r="BO68" s="3" t="str">
        <f t="shared" si="33"/>
        <v>М/5621/30621</v>
      </c>
      <c r="BP68" s="3" t="str">
        <f t="shared" si="34"/>
        <v>М/6087/26602</v>
      </c>
      <c r="BQ68" s="3" t="str">
        <f t="shared" si="35"/>
        <v>Р/10177/10177</v>
      </c>
      <c r="BR68" s="86"/>
      <c r="BS68" s="86"/>
      <c r="BT68" s="86"/>
    </row>
    <row r="69" spans="1:72" ht="16.5" customHeight="1" thickBot="1" x14ac:dyDescent="0.3">
      <c r="A69" s="193">
        <v>44985</v>
      </c>
      <c r="B69" s="3">
        <v>5</v>
      </c>
      <c r="C69" s="3">
        <v>4</v>
      </c>
      <c r="D69" s="105" t="str">
        <f t="shared" si="19"/>
        <v/>
      </c>
      <c r="E69" s="105" t="str">
        <f t="shared" si="20"/>
        <v/>
      </c>
      <c r="F69" s="99" t="s">
        <v>290</v>
      </c>
      <c r="G69" s="100">
        <f t="shared" si="36"/>
        <v>16929</v>
      </c>
      <c r="H69" s="100">
        <f t="shared" si="37"/>
        <v>50919</v>
      </c>
      <c r="I69" s="100">
        <f t="shared" si="38"/>
        <v>34847</v>
      </c>
      <c r="J69" s="100">
        <f t="shared" si="39"/>
        <v>40277</v>
      </c>
      <c r="K69" s="100">
        <f t="shared" si="40"/>
        <v>10462</v>
      </c>
      <c r="L69" s="100">
        <f t="shared" si="41"/>
        <v>11107</v>
      </c>
      <c r="M69" s="100">
        <f t="shared" si="42"/>
        <v>10562</v>
      </c>
      <c r="N69" s="100" t="str">
        <f t="shared" si="43"/>
        <v>|</v>
      </c>
      <c r="O69" s="100">
        <f t="shared" si="44"/>
        <v>41995</v>
      </c>
      <c r="P69" s="100">
        <f t="shared" si="45"/>
        <v>21107</v>
      </c>
      <c r="Q69" s="100">
        <f t="shared" si="46"/>
        <v>16176</v>
      </c>
      <c r="R69" s="100">
        <f t="shared" si="47"/>
        <v>58529</v>
      </c>
      <c r="S69" s="100">
        <f t="shared" si="48"/>
        <v>30645</v>
      </c>
      <c r="T69" s="100">
        <f t="shared" si="49"/>
        <v>26626</v>
      </c>
      <c r="U69" s="100">
        <f t="shared" si="50"/>
        <v>10177</v>
      </c>
      <c r="V69" s="89" t="s">
        <v>290</v>
      </c>
      <c r="W69" s="243" t="s">
        <v>37</v>
      </c>
      <c r="X69" s="243" t="s">
        <v>37</v>
      </c>
      <c r="Y69" s="243" t="s">
        <v>37</v>
      </c>
      <c r="Z69" s="243" t="s">
        <v>37</v>
      </c>
      <c r="AA69" s="243" t="s">
        <v>270</v>
      </c>
      <c r="AB69" s="243" t="s">
        <v>37</v>
      </c>
      <c r="AC69" s="243" t="s">
        <v>38</v>
      </c>
      <c r="AD69" s="96" t="s">
        <v>38</v>
      </c>
      <c r="AE69" s="243" t="s">
        <v>37</v>
      </c>
      <c r="AF69" s="243" t="s">
        <v>37</v>
      </c>
      <c r="AG69" s="243" t="s">
        <v>38</v>
      </c>
      <c r="AH69" s="243" t="s">
        <v>38</v>
      </c>
      <c r="AI69" s="243" t="s">
        <v>37</v>
      </c>
      <c r="AJ69" s="243" t="s">
        <v>37</v>
      </c>
      <c r="AK69" s="243" t="s">
        <v>38</v>
      </c>
      <c r="AL69" s="94" t="s">
        <v>290</v>
      </c>
      <c r="AM69" s="108">
        <f t="array" ref="AM69">IFERROR(INDEX(TO_name_1,MATCH(,((Шаблон_1-Точность)&gt;=G69)+((Шаблон_1+Точность)&lt;=G69),)),G69)</f>
        <v>16929</v>
      </c>
      <c r="AN69" s="109">
        <f t="array" ref="AN69">IFERROR(INDEX(TO_name_2,MATCH(,((Шаблон_2-Точность)&gt;=H69)+((Шаблон_2+Точность)&lt;=H69),)),H69)</f>
        <v>50919</v>
      </c>
      <c r="AO69" s="109">
        <f t="array" ref="AO69">IFERROR(INDEX(TO_name_3,MATCH(,((Шаблон_3-Точность)&gt;=I69)+((Шаблон_3+Точность)&lt;=I69),)),I69)</f>
        <v>34847</v>
      </c>
      <c r="AP69" s="109">
        <f t="array" ref="AP69">IFERROR(INDEX(TO_name_4,MATCH(,((Шаблон_4-Точность)&gt;=J69)+((Шаблон_4+Точность)&lt;=J69),)),J69)</f>
        <v>40277</v>
      </c>
      <c r="AQ69" s="109">
        <f t="array" ref="AQ69">IFERROR(INDEX(TO_name_9,MATCH(,((Шаблон_9-Точность)&gt;=K69)+((Шаблон_9+Точность)&lt;=K69),)),K69)</f>
        <v>10462</v>
      </c>
      <c r="AR69" s="109">
        <f t="array" ref="AR69">IFERROR(INDEX(TO_name_10,MATCH(,((Шаблон_10-Точность)&gt;=L69)+((Шаблон_10+Точность)&lt;=L69),)),L69)</f>
        <v>11107</v>
      </c>
      <c r="AS69" s="110">
        <f t="array" ref="AS69">IFERROR(INDEX(TO_name_11,MATCH(,((Шаблон_11-Точность)&gt;=M69)+((Шаблон_11+Точность)&lt;=M69),)),M69)</f>
        <v>10562</v>
      </c>
      <c r="AT69" s="114" t="s">
        <v>290</v>
      </c>
      <c r="AU69" s="108">
        <f t="array" ref="AU69">IFERROR(INDEX(TO_name_5,MATCH(,((Шаблон_5-Точность)&gt;=O69)+((Шаблон_5+Точность)&lt;=O69),)),O69)</f>
        <v>41995</v>
      </c>
      <c r="AV69" s="109">
        <f t="array" ref="AV69">IFERROR(INDEX(TO_name_6,MATCH(,((Шаблон_6-Точность)&gt;=P69)+((Шаблон_6+Точность)&lt;=P69),)),P69)</f>
        <v>21107</v>
      </c>
      <c r="AW69" s="109">
        <f t="array" ref="AW69">IFERROR(INDEX(TO_name_7,MATCH(,((Шаблон_7-Точность)&gt;=Q69)+((Шаблон_7+Точность)&lt;=Q69),)),Q69)</f>
        <v>16176</v>
      </c>
      <c r="AX69" s="109">
        <f t="array" ref="AX69">IFERROR(INDEX(TO_name_8,MATCH(,((Шаблон_8-Точность)&gt;=R69)+((Шаблон_8+Точность)&lt;=R69),)),R69)</f>
        <v>58529</v>
      </c>
      <c r="AY69" s="109">
        <f t="array" ref="AY69">IFERROR(INDEX(TO_name_12,MATCH(,((Шаблон_12-Точность)&gt;=S69)+((Шаблон_12+Точность)&lt;=S69),)),S69)</f>
        <v>30645</v>
      </c>
      <c r="AZ69" s="109">
        <f t="array" ref="AZ69">IFERROR(INDEX(TO_name_13,MATCH(,((Шаблон_13-Точность)&gt;=T69)+((Шаблон_13+Точность)&lt;=T69),)),T69)</f>
        <v>26626</v>
      </c>
      <c r="BA69" s="110">
        <f t="array" ref="BA69">IFERROR(INDEX(TO_name_14,MATCH(,((Шаблон_14-Точность)&gt;=U69)+((Шаблон_14+Точность)&lt;=U69),)),U69)</f>
        <v>10177</v>
      </c>
      <c r="BB69" s="3"/>
      <c r="BC69" s="3" t="str">
        <f t="shared" si="22"/>
        <v>М/60651/16929</v>
      </c>
      <c r="BD69" s="3" t="str">
        <f t="shared" si="23"/>
        <v>М/65841/50919</v>
      </c>
      <c r="BE69" s="3" t="str">
        <f t="shared" si="24"/>
        <v>М/59949/34847</v>
      </c>
      <c r="BF69" s="3" t="str">
        <f t="shared" si="25"/>
        <v>М/68577/40277</v>
      </c>
      <c r="BG69" s="3" t="str">
        <f t="shared" si="26"/>
        <v>ТО1/10462/10462</v>
      </c>
      <c r="BH69" s="3" t="str">
        <f t="shared" si="27"/>
        <v>М/11107/11107</v>
      </c>
      <c r="BI69" s="3" t="str">
        <f t="shared" si="28"/>
        <v>Р/10562/10562</v>
      </c>
      <c r="BJ69" s="158" t="s">
        <v>290</v>
      </c>
      <c r="BK69" s="3" t="str">
        <f t="shared" si="29"/>
        <v>М/40274/41995</v>
      </c>
      <c r="BL69" s="3" t="str">
        <f t="shared" si="30"/>
        <v>М/46089/21107</v>
      </c>
      <c r="BM69" s="3" t="str">
        <f t="shared" si="31"/>
        <v>Р/36691/16176</v>
      </c>
      <c r="BN69" s="3" t="str">
        <f t="shared" si="32"/>
        <v>Р/33980/58529</v>
      </c>
      <c r="BO69" s="3" t="str">
        <f t="shared" si="33"/>
        <v>М/5645/30645</v>
      </c>
      <c r="BP69" s="3" t="str">
        <f t="shared" si="34"/>
        <v>М/6111/26626</v>
      </c>
      <c r="BQ69" s="3" t="str">
        <f t="shared" si="35"/>
        <v>Р/10177/10177</v>
      </c>
      <c r="BR69" s="86"/>
      <c r="BS69" s="86"/>
      <c r="BT69" s="86"/>
    </row>
    <row r="70" spans="1:72" ht="16.5" customHeight="1" x14ac:dyDescent="0.25">
      <c r="A70" s="90">
        <v>44986</v>
      </c>
      <c r="B70" s="3">
        <v>5</v>
      </c>
      <c r="C70" s="3">
        <v>4</v>
      </c>
      <c r="D70" s="105" t="str">
        <f t="shared" si="19"/>
        <v/>
      </c>
      <c r="E70" s="105" t="str">
        <f t="shared" si="20"/>
        <v/>
      </c>
      <c r="F70" s="99" t="s">
        <v>290</v>
      </c>
      <c r="G70" s="100">
        <f t="shared" si="36"/>
        <v>16953</v>
      </c>
      <c r="H70" s="100">
        <f t="shared" si="37"/>
        <v>50943</v>
      </c>
      <c r="I70" s="100">
        <f t="shared" si="38"/>
        <v>34871</v>
      </c>
      <c r="J70" s="100">
        <f t="shared" si="39"/>
        <v>40301</v>
      </c>
      <c r="K70" s="100">
        <f t="shared" si="40"/>
        <v>10462</v>
      </c>
      <c r="L70" s="100">
        <f t="shared" si="41"/>
        <v>11131</v>
      </c>
      <c r="M70" s="100">
        <f t="shared" si="42"/>
        <v>10562</v>
      </c>
      <c r="N70" s="100" t="str">
        <f t="shared" si="43"/>
        <v>|</v>
      </c>
      <c r="O70" s="100">
        <f t="shared" si="44"/>
        <v>42019</v>
      </c>
      <c r="P70" s="100">
        <f t="shared" si="45"/>
        <v>21131</v>
      </c>
      <c r="Q70" s="100">
        <f t="shared" si="46"/>
        <v>16176</v>
      </c>
      <c r="R70" s="100">
        <f t="shared" si="47"/>
        <v>58529</v>
      </c>
      <c r="S70" s="100">
        <f t="shared" si="48"/>
        <v>30669</v>
      </c>
      <c r="T70" s="100">
        <f t="shared" si="49"/>
        <v>26650</v>
      </c>
      <c r="U70" s="100">
        <f t="shared" si="50"/>
        <v>10177</v>
      </c>
      <c r="V70" s="89" t="s">
        <v>290</v>
      </c>
      <c r="W70" s="243" t="s">
        <v>37</v>
      </c>
      <c r="X70" s="243" t="s">
        <v>37</v>
      </c>
      <c r="Y70" s="243" t="s">
        <v>37</v>
      </c>
      <c r="Z70" s="243" t="s">
        <v>37</v>
      </c>
      <c r="AA70" s="243" t="s">
        <v>270</v>
      </c>
      <c r="AB70" s="243" t="s">
        <v>37</v>
      </c>
      <c r="AC70" s="243" t="s">
        <v>38</v>
      </c>
      <c r="AD70" s="96" t="s">
        <v>38</v>
      </c>
      <c r="AE70" s="243" t="s">
        <v>37</v>
      </c>
      <c r="AF70" s="243" t="s">
        <v>37</v>
      </c>
      <c r="AG70" s="243" t="s">
        <v>33</v>
      </c>
      <c r="AH70" s="243" t="s">
        <v>38</v>
      </c>
      <c r="AI70" s="243" t="s">
        <v>37</v>
      </c>
      <c r="AJ70" s="243" t="s">
        <v>37</v>
      </c>
      <c r="AK70" s="243" t="s">
        <v>38</v>
      </c>
      <c r="AL70" s="94" t="s">
        <v>290</v>
      </c>
      <c r="AM70" s="108">
        <f t="array" ref="AM70">IFERROR(INDEX(TO_name_1,MATCH(,((Шаблон_1-Точность)&gt;=G70)+((Шаблон_1+Точность)&lt;=G70),)),G70)</f>
        <v>16953</v>
      </c>
      <c r="AN70" s="109">
        <f t="array" ref="AN70">IFERROR(INDEX(TO_name_2,MATCH(,((Шаблон_2-Точность)&gt;=H70)+((Шаблон_2+Точность)&lt;=H70),)),H70)</f>
        <v>50943</v>
      </c>
      <c r="AO70" s="109">
        <f t="array" ref="AO70">IFERROR(INDEX(TO_name_3,MATCH(,((Шаблон_3-Точность)&gt;=I70)+((Шаблон_3+Точность)&lt;=I70),)),I70)</f>
        <v>34871</v>
      </c>
      <c r="AP70" s="109">
        <f t="array" ref="AP70">IFERROR(INDEX(TO_name_4,MATCH(,((Шаблон_4-Точность)&gt;=J70)+((Шаблон_4+Точность)&lt;=J70),)),J70)</f>
        <v>40301</v>
      </c>
      <c r="AQ70" s="109">
        <f t="array" ref="AQ70">IFERROR(INDEX(TO_name_9,MATCH(,((Шаблон_9-Точность)&gt;=K70)+((Шаблон_9+Точность)&lt;=K70),)),K70)</f>
        <v>10462</v>
      </c>
      <c r="AR70" s="109">
        <f t="array" ref="AR70">IFERROR(INDEX(TO_name_10,MATCH(,((Шаблон_10-Точность)&gt;=L70)+((Шаблон_10+Точность)&lt;=L70),)),L70)</f>
        <v>11131</v>
      </c>
      <c r="AS70" s="110">
        <f t="array" ref="AS70">IFERROR(INDEX(TO_name_11,MATCH(,((Шаблон_11-Точность)&gt;=M70)+((Шаблон_11+Точность)&lt;=M70),)),M70)</f>
        <v>10562</v>
      </c>
      <c r="AT70" s="115" t="s">
        <v>290</v>
      </c>
      <c r="AU70" s="108">
        <f t="array" ref="AU70">IFERROR(INDEX(TO_name_5,MATCH(,((Шаблон_5-Точность)&gt;=O70)+((Шаблон_5+Точность)&lt;=O70),)),O70)</f>
        <v>42019</v>
      </c>
      <c r="AV70" s="109">
        <f t="array" ref="AV70">IFERROR(INDEX(TO_name_6,MATCH(,((Шаблон_6-Точность)&gt;=P70)+((Шаблон_6+Точность)&lt;=P70),)),P70)</f>
        <v>21131</v>
      </c>
      <c r="AW70" s="109">
        <f t="array" ref="AW70">IFERROR(INDEX(TO_name_7,MATCH(,((Шаблон_7-Точность)&gt;=Q70)+((Шаблон_7+Точность)&lt;=Q70),)),Q70)</f>
        <v>16176</v>
      </c>
      <c r="AX70" s="109">
        <f t="array" ref="AX70">IFERROR(INDEX(TO_name_8,MATCH(,((Шаблон_8-Точность)&gt;=R70)+((Шаблон_8+Точность)&lt;=R70),)),R70)</f>
        <v>58529</v>
      </c>
      <c r="AY70" s="109">
        <f t="array" ref="AY70">IFERROR(INDEX(TO_name_12,MATCH(,((Шаблон_12-Точность)&gt;=S70)+((Шаблон_12+Точность)&lt;=S70),)),S70)</f>
        <v>30669</v>
      </c>
      <c r="AZ70" s="109">
        <f t="array" ref="AZ70">IFERROR(INDEX(TO_name_13,MATCH(,((Шаблон_13-Точность)&gt;=T70)+((Шаблон_13+Точность)&lt;=T70),)),T70)</f>
        <v>26650</v>
      </c>
      <c r="BA70" s="110">
        <f t="array" ref="BA70">IFERROR(INDEX(TO_name_14,MATCH(,((Шаблон_14-Точность)&gt;=U70)+((Шаблон_14+Точность)&lt;=U70),)),U70)</f>
        <v>10177</v>
      </c>
      <c r="BB70" s="3"/>
      <c r="BC70" s="3" t="str">
        <f t="shared" si="22"/>
        <v>М/60675/16953</v>
      </c>
      <c r="BD70" s="3" t="str">
        <f t="shared" si="23"/>
        <v>М/65865/50943</v>
      </c>
      <c r="BE70" s="3" t="str">
        <f t="shared" si="24"/>
        <v>М/59973/34871</v>
      </c>
      <c r="BF70" s="3" t="str">
        <f t="shared" si="25"/>
        <v>М/68601/40301</v>
      </c>
      <c r="BG70" s="3" t="str">
        <f t="shared" si="26"/>
        <v>ТО1/10462/10462</v>
      </c>
      <c r="BH70" s="3" t="str">
        <f t="shared" si="27"/>
        <v>М/11131/11131</v>
      </c>
      <c r="BI70" s="3" t="str">
        <f t="shared" si="28"/>
        <v>Р/10562/10562</v>
      </c>
      <c r="BJ70" s="158" t="s">
        <v>290</v>
      </c>
      <c r="BK70" s="3" t="str">
        <f t="shared" si="29"/>
        <v>М/40298/42019</v>
      </c>
      <c r="BL70" s="3" t="str">
        <f t="shared" si="30"/>
        <v>М/46113/21131</v>
      </c>
      <c r="BM70" s="3" t="str">
        <f t="shared" si="31"/>
        <v>ПР/36691/16176</v>
      </c>
      <c r="BN70" s="3" t="str">
        <f t="shared" si="32"/>
        <v>Р/33980/58529</v>
      </c>
      <c r="BO70" s="3" t="str">
        <f t="shared" si="33"/>
        <v>М/5669/30669</v>
      </c>
      <c r="BP70" s="3" t="str">
        <f t="shared" si="34"/>
        <v>М/6135/26650</v>
      </c>
      <c r="BQ70" s="3" t="str">
        <f t="shared" si="35"/>
        <v>Р/10177/10177</v>
      </c>
      <c r="BR70" s="86"/>
      <c r="BS70" s="86"/>
      <c r="BT70" s="86"/>
    </row>
    <row r="71" spans="1:72" ht="16.5" customHeight="1" x14ac:dyDescent="0.25">
      <c r="A71" s="90">
        <v>44987</v>
      </c>
      <c r="B71" s="3">
        <v>5</v>
      </c>
      <c r="C71" s="3">
        <v>4</v>
      </c>
      <c r="D71" s="105" t="str">
        <f t="shared" si="19"/>
        <v/>
      </c>
      <c r="E71" s="105" t="str">
        <f t="shared" si="20"/>
        <v/>
      </c>
      <c r="F71" s="99" t="s">
        <v>290</v>
      </c>
      <c r="G71" s="100">
        <f t="shared" si="36"/>
        <v>16977</v>
      </c>
      <c r="H71" s="100">
        <f t="shared" si="37"/>
        <v>50967</v>
      </c>
      <c r="I71" s="100">
        <f t="shared" si="38"/>
        <v>34895</v>
      </c>
      <c r="J71" s="100">
        <f t="shared" si="39"/>
        <v>40325</v>
      </c>
      <c r="K71" s="100">
        <f t="shared" si="40"/>
        <v>10462</v>
      </c>
      <c r="L71" s="100">
        <f t="shared" si="41"/>
        <v>11155</v>
      </c>
      <c r="M71" s="100">
        <f t="shared" si="42"/>
        <v>10562</v>
      </c>
      <c r="N71" s="100" t="str">
        <f t="shared" si="43"/>
        <v>|</v>
      </c>
      <c r="O71" s="100">
        <f t="shared" si="44"/>
        <v>42043</v>
      </c>
      <c r="P71" s="100">
        <f t="shared" si="45"/>
        <v>21155</v>
      </c>
      <c r="Q71" s="100">
        <f t="shared" si="46"/>
        <v>16176</v>
      </c>
      <c r="R71" s="100">
        <f t="shared" si="47"/>
        <v>58529</v>
      </c>
      <c r="S71" s="100">
        <f t="shared" si="48"/>
        <v>30693</v>
      </c>
      <c r="T71" s="100">
        <f t="shared" si="49"/>
        <v>26674</v>
      </c>
      <c r="U71" s="100">
        <f t="shared" si="50"/>
        <v>10177</v>
      </c>
      <c r="V71" s="89" t="s">
        <v>290</v>
      </c>
      <c r="W71" s="243" t="s">
        <v>37</v>
      </c>
      <c r="X71" s="243" t="s">
        <v>37</v>
      </c>
      <c r="Y71" s="243" t="s">
        <v>37</v>
      </c>
      <c r="Z71" s="243" t="s">
        <v>37</v>
      </c>
      <c r="AA71" s="243" t="s">
        <v>270</v>
      </c>
      <c r="AB71" s="243" t="s">
        <v>37</v>
      </c>
      <c r="AC71" s="243" t="s">
        <v>38</v>
      </c>
      <c r="AD71" s="96" t="s">
        <v>38</v>
      </c>
      <c r="AE71" s="243" t="s">
        <v>37</v>
      </c>
      <c r="AF71" s="243" t="s">
        <v>37</v>
      </c>
      <c r="AG71" s="243" t="s">
        <v>38</v>
      </c>
      <c r="AH71" s="243" t="s">
        <v>38</v>
      </c>
      <c r="AI71" s="243" t="s">
        <v>37</v>
      </c>
      <c r="AJ71" s="243" t="s">
        <v>37</v>
      </c>
      <c r="AK71" s="243" t="s">
        <v>38</v>
      </c>
      <c r="AL71" s="94" t="s">
        <v>290</v>
      </c>
      <c r="AM71" s="108">
        <f t="array" ref="AM71">IFERROR(INDEX(TO_name_1,MATCH(,((Шаблон_1-Точность)&gt;=G71)+((Шаблон_1+Точность)&lt;=G71),)),G71)</f>
        <v>16977</v>
      </c>
      <c r="AN71" s="109">
        <f t="array" ref="AN71">IFERROR(INDEX(TO_name_2,MATCH(,((Шаблон_2-Точность)&gt;=H71)+((Шаблон_2+Точность)&lt;=H71),)),H71)</f>
        <v>50967</v>
      </c>
      <c r="AO71" s="109">
        <f t="array" ref="AO71">IFERROR(INDEX(TO_name_3,MATCH(,((Шаблон_3-Точность)&gt;=I71)+((Шаблон_3+Точность)&lt;=I71),)),I71)</f>
        <v>34895</v>
      </c>
      <c r="AP71" s="109">
        <f t="array" ref="AP71">IFERROR(INDEX(TO_name_4,MATCH(,((Шаблон_4-Точность)&gt;=J71)+((Шаблон_4+Точность)&lt;=J71),)),J71)</f>
        <v>40325</v>
      </c>
      <c r="AQ71" s="109">
        <f t="array" ref="AQ71">IFERROR(INDEX(TO_name_9,MATCH(,((Шаблон_9-Точность)&gt;=K71)+((Шаблон_9+Точность)&lt;=K71),)),K71)</f>
        <v>10462</v>
      </c>
      <c r="AR71" s="109">
        <f t="array" ref="AR71">IFERROR(INDEX(TO_name_10,MATCH(,((Шаблон_10-Точность)&gt;=L71)+((Шаблон_10+Точность)&lt;=L71),)),L71)</f>
        <v>11155</v>
      </c>
      <c r="AS71" s="110">
        <f t="array" ref="AS71">IFERROR(INDEX(TO_name_11,MATCH(,((Шаблон_11-Точность)&gt;=M71)+((Шаблон_11+Точность)&lt;=M71),)),M71)</f>
        <v>10562</v>
      </c>
      <c r="AT71" s="111" t="s">
        <v>290</v>
      </c>
      <c r="AU71" s="108">
        <f t="array" ref="AU71">IFERROR(INDEX(TO_name_5,MATCH(,((Шаблон_5-Точность)&gt;=O71)+((Шаблон_5+Точность)&lt;=O71),)),O71)</f>
        <v>42043</v>
      </c>
      <c r="AV71" s="109">
        <f t="array" ref="AV71">IFERROR(INDEX(TO_name_6,MATCH(,((Шаблон_6-Точность)&gt;=P71)+((Шаблон_6+Точность)&lt;=P71),)),P71)</f>
        <v>21155</v>
      </c>
      <c r="AW71" s="109">
        <f t="array" ref="AW71">IFERROR(INDEX(TO_name_7,MATCH(,((Шаблон_7-Точность)&gt;=Q71)+((Шаблон_7+Точность)&lt;=Q71),)),Q71)</f>
        <v>16176</v>
      </c>
      <c r="AX71" s="109">
        <f t="array" ref="AX71">IFERROR(INDEX(TO_name_8,MATCH(,((Шаблон_8-Точность)&gt;=R71)+((Шаблон_8+Точность)&lt;=R71),)),R71)</f>
        <v>58529</v>
      </c>
      <c r="AY71" s="109">
        <f t="array" ref="AY71">IFERROR(INDEX(TO_name_12,MATCH(,((Шаблон_12-Точность)&gt;=S71)+((Шаблон_12+Точность)&lt;=S71),)),S71)</f>
        <v>30693</v>
      </c>
      <c r="AZ71" s="109">
        <f t="array" ref="AZ71">IFERROR(INDEX(TO_name_13,MATCH(,((Шаблон_13-Точность)&gt;=T71)+((Шаблон_13+Точность)&lt;=T71),)),T71)</f>
        <v>26674</v>
      </c>
      <c r="BA71" s="110">
        <f t="array" ref="BA71">IFERROR(INDEX(TO_name_14,MATCH(,((Шаблон_14-Точность)&gt;=U71)+((Шаблон_14+Точность)&lt;=U71),)),U71)</f>
        <v>10177</v>
      </c>
      <c r="BB71" s="3"/>
      <c r="BC71" s="3" t="str">
        <f t="shared" si="22"/>
        <v>М/60699/16977</v>
      </c>
      <c r="BD71" s="3" t="str">
        <f t="shared" si="23"/>
        <v>М/65889/50967</v>
      </c>
      <c r="BE71" s="3" t="str">
        <f t="shared" si="24"/>
        <v>М/59997/34895</v>
      </c>
      <c r="BF71" s="3" t="str">
        <f t="shared" si="25"/>
        <v>М/68625/40325</v>
      </c>
      <c r="BG71" s="3" t="str">
        <f t="shared" si="26"/>
        <v>ТО1/10462/10462</v>
      </c>
      <c r="BH71" s="3" t="str">
        <f t="shared" si="27"/>
        <v>М/11155/11155</v>
      </c>
      <c r="BI71" s="3" t="str">
        <f t="shared" si="28"/>
        <v>Р/10562/10562</v>
      </c>
      <c r="BJ71" s="158" t="s">
        <v>290</v>
      </c>
      <c r="BK71" s="3" t="str">
        <f t="shared" si="29"/>
        <v>М/40322/42043</v>
      </c>
      <c r="BL71" s="3" t="str">
        <f t="shared" si="30"/>
        <v>М/46137/21155</v>
      </c>
      <c r="BM71" s="3" t="str">
        <f t="shared" si="31"/>
        <v>Р/36691/16176</v>
      </c>
      <c r="BN71" s="3" t="str">
        <f t="shared" si="32"/>
        <v>Р/33980/58529</v>
      </c>
      <c r="BO71" s="3" t="str">
        <f t="shared" si="33"/>
        <v>М/5693/30693</v>
      </c>
      <c r="BP71" s="3" t="str">
        <f t="shared" si="34"/>
        <v>М/6159/26674</v>
      </c>
      <c r="BQ71" s="3" t="str">
        <f t="shared" si="35"/>
        <v>Р/10177/10177</v>
      </c>
      <c r="BR71" s="86"/>
      <c r="BS71" s="86"/>
      <c r="BT71" s="86"/>
    </row>
    <row r="72" spans="1:72" ht="16.5" customHeight="1" x14ac:dyDescent="0.25">
      <c r="A72" s="193">
        <v>44988</v>
      </c>
      <c r="B72" s="3">
        <v>5</v>
      </c>
      <c r="C72" s="3">
        <v>4</v>
      </c>
      <c r="D72" s="105" t="str">
        <f t="shared" si="19"/>
        <v/>
      </c>
      <c r="E72" s="105" t="str">
        <f t="shared" si="20"/>
        <v/>
      </c>
      <c r="F72" s="99" t="s">
        <v>290</v>
      </c>
      <c r="G72" s="100">
        <f t="shared" si="36"/>
        <v>17001</v>
      </c>
      <c r="H72" s="100">
        <f t="shared" si="37"/>
        <v>50991</v>
      </c>
      <c r="I72" s="100">
        <f t="shared" si="38"/>
        <v>34919</v>
      </c>
      <c r="J72" s="100">
        <f t="shared" si="39"/>
        <v>40325</v>
      </c>
      <c r="K72" s="100">
        <f t="shared" si="40"/>
        <v>10486</v>
      </c>
      <c r="L72" s="100">
        <f t="shared" si="41"/>
        <v>11179</v>
      </c>
      <c r="M72" s="100">
        <f t="shared" si="42"/>
        <v>10562</v>
      </c>
      <c r="N72" s="100" t="str">
        <f t="shared" si="43"/>
        <v>|</v>
      </c>
      <c r="O72" s="100">
        <f t="shared" si="44"/>
        <v>42067</v>
      </c>
      <c r="P72" s="100">
        <f t="shared" si="45"/>
        <v>21179</v>
      </c>
      <c r="Q72" s="100">
        <f t="shared" si="46"/>
        <v>16176</v>
      </c>
      <c r="R72" s="100">
        <f t="shared" si="47"/>
        <v>58529</v>
      </c>
      <c r="S72" s="100">
        <f t="shared" si="48"/>
        <v>30717</v>
      </c>
      <c r="T72" s="100">
        <f t="shared" si="49"/>
        <v>26698</v>
      </c>
      <c r="U72" s="100">
        <f t="shared" si="50"/>
        <v>10177</v>
      </c>
      <c r="V72" s="89" t="s">
        <v>290</v>
      </c>
      <c r="W72" s="243" t="s">
        <v>37</v>
      </c>
      <c r="X72" s="243" t="s">
        <v>37</v>
      </c>
      <c r="Y72" s="243" t="s">
        <v>37</v>
      </c>
      <c r="Z72" s="243" t="s">
        <v>271</v>
      </c>
      <c r="AA72" s="243" t="s">
        <v>37</v>
      </c>
      <c r="AB72" s="243" t="s">
        <v>37</v>
      </c>
      <c r="AC72" s="243" t="s">
        <v>38</v>
      </c>
      <c r="AD72" s="96" t="s">
        <v>38</v>
      </c>
      <c r="AE72" s="243" t="s">
        <v>37</v>
      </c>
      <c r="AF72" s="243" t="s">
        <v>37</v>
      </c>
      <c r="AG72" s="243" t="s">
        <v>38</v>
      </c>
      <c r="AH72" s="243" t="s">
        <v>38</v>
      </c>
      <c r="AI72" s="243" t="s">
        <v>37</v>
      </c>
      <c r="AJ72" s="243" t="s">
        <v>37</v>
      </c>
      <c r="AK72" s="243" t="s">
        <v>38</v>
      </c>
      <c r="AL72" s="94" t="s">
        <v>290</v>
      </c>
      <c r="AM72" s="108">
        <f t="array" ref="AM72">IFERROR(INDEX(TO_name_1,MATCH(,((Шаблон_1-Точность)&gt;=G72)+((Шаблон_1+Точность)&lt;=G72),)),G72)</f>
        <v>17001</v>
      </c>
      <c r="AN72" s="109">
        <f t="array" ref="AN72">IFERROR(INDEX(TO_name_2,MATCH(,((Шаблон_2-Точность)&gt;=H72)+((Шаблон_2+Точность)&lt;=H72),)),H72)</f>
        <v>50991</v>
      </c>
      <c r="AO72" s="109">
        <f t="array" ref="AO72">IFERROR(INDEX(TO_name_3,MATCH(,((Шаблон_3-Точность)&gt;=I72)+((Шаблон_3+Точность)&lt;=I72),)),I72)</f>
        <v>34919</v>
      </c>
      <c r="AP72" s="109">
        <f t="array" ref="AP72">IFERROR(INDEX(TO_name_4,MATCH(,((Шаблон_4-Точность)&gt;=J72)+((Шаблон_4+Точность)&lt;=J72),)),J72)</f>
        <v>40325</v>
      </c>
      <c r="AQ72" s="109">
        <f t="array" ref="AQ72">IFERROR(INDEX(TO_name_9,MATCH(,((Шаблон_9-Точность)&gt;=K72)+((Шаблон_9+Точность)&lt;=K72),)),K72)</f>
        <v>10486</v>
      </c>
      <c r="AR72" s="109">
        <f t="array" ref="AR72">IFERROR(INDEX(TO_name_10,MATCH(,((Шаблон_10-Точность)&gt;=L72)+((Шаблон_10+Точность)&lt;=L72),)),L72)</f>
        <v>11179</v>
      </c>
      <c r="AS72" s="110">
        <f t="array" ref="AS72">IFERROR(INDEX(TO_name_11,MATCH(,((Шаблон_11-Точность)&gt;=M72)+((Шаблон_11+Точность)&lt;=M72),)),M72)</f>
        <v>10562</v>
      </c>
      <c r="AT72" s="111" t="s">
        <v>290</v>
      </c>
      <c r="AU72" s="108">
        <f t="array" ref="AU72">IFERROR(INDEX(TO_name_5,MATCH(,((Шаблон_5-Точность)&gt;=O72)+((Шаблон_5+Точность)&lt;=O72),)),O72)</f>
        <v>42067</v>
      </c>
      <c r="AV72" s="109">
        <f t="array" ref="AV72">IFERROR(INDEX(TO_name_6,MATCH(,((Шаблон_6-Точность)&gt;=P72)+((Шаблон_6+Точность)&lt;=P72),)),P72)</f>
        <v>21179</v>
      </c>
      <c r="AW72" s="109">
        <f t="array" ref="AW72">IFERROR(INDEX(TO_name_7,MATCH(,((Шаблон_7-Точность)&gt;=Q72)+((Шаблон_7+Точность)&lt;=Q72),)),Q72)</f>
        <v>16176</v>
      </c>
      <c r="AX72" s="109">
        <f t="array" ref="AX72">IFERROR(INDEX(TO_name_8,MATCH(,((Шаблон_8-Точность)&gt;=R72)+((Шаблон_8+Точность)&lt;=R72),)),R72)</f>
        <v>58529</v>
      </c>
      <c r="AY72" s="109">
        <f t="array" ref="AY72">IFERROR(INDEX(TO_name_12,MATCH(,((Шаблон_12-Точность)&gt;=S72)+((Шаблон_12+Точность)&lt;=S72),)),S72)</f>
        <v>30717</v>
      </c>
      <c r="AZ72" s="109">
        <f t="array" ref="AZ72">IFERROR(INDEX(TO_name_13,MATCH(,((Шаблон_13-Точность)&gt;=T72)+((Шаблон_13+Точность)&lt;=T72),)),T72)</f>
        <v>26698</v>
      </c>
      <c r="BA72" s="110">
        <f t="array" ref="BA72">IFERROR(INDEX(TO_name_14,MATCH(,((Шаблон_14-Точность)&gt;=U72)+((Шаблон_14+Точность)&lt;=U72),)),U72)</f>
        <v>10177</v>
      </c>
      <c r="BB72" s="3"/>
      <c r="BC72" s="3" t="str">
        <f t="shared" si="22"/>
        <v>М/60723/17001</v>
      </c>
      <c r="BD72" s="3" t="str">
        <f t="shared" si="23"/>
        <v>М/65913/50991</v>
      </c>
      <c r="BE72" s="3" t="str">
        <f t="shared" si="24"/>
        <v>М/60021/34919</v>
      </c>
      <c r="BF72" s="3" t="str">
        <f t="shared" si="25"/>
        <v>ТО2/68625/40325</v>
      </c>
      <c r="BG72" s="3" t="str">
        <f t="shared" si="26"/>
        <v>М/10486/10486</v>
      </c>
      <c r="BH72" s="3" t="str">
        <f t="shared" si="27"/>
        <v>М/11179/11179</v>
      </c>
      <c r="BI72" s="3" t="str">
        <f t="shared" si="28"/>
        <v>Р/10562/10562</v>
      </c>
      <c r="BJ72" s="158" t="s">
        <v>290</v>
      </c>
      <c r="BK72" s="3" t="str">
        <f t="shared" si="29"/>
        <v>М/40346/42067</v>
      </c>
      <c r="BL72" s="3" t="str">
        <f t="shared" si="30"/>
        <v>М/46161/21179</v>
      </c>
      <c r="BM72" s="3" t="str">
        <f t="shared" si="31"/>
        <v>Р/36691/16176</v>
      </c>
      <c r="BN72" s="3" t="str">
        <f t="shared" si="32"/>
        <v>Р/33980/58529</v>
      </c>
      <c r="BO72" s="3" t="str">
        <f t="shared" si="33"/>
        <v>М/5717/30717</v>
      </c>
      <c r="BP72" s="3" t="str">
        <f t="shared" si="34"/>
        <v>М/6183/26698</v>
      </c>
      <c r="BQ72" s="3" t="str">
        <f t="shared" si="35"/>
        <v>Р/10177/10177</v>
      </c>
      <c r="BR72" s="86"/>
      <c r="BS72" s="86"/>
      <c r="BT72" s="86"/>
    </row>
    <row r="73" spans="1:72" ht="16.5" customHeight="1" x14ac:dyDescent="0.25">
      <c r="A73" s="90">
        <v>44989</v>
      </c>
      <c r="B73" s="3">
        <v>5</v>
      </c>
      <c r="C73" s="3">
        <v>4</v>
      </c>
      <c r="D73" s="105" t="str">
        <f t="shared" si="19"/>
        <v/>
      </c>
      <c r="E73" s="105" t="str">
        <f t="shared" si="20"/>
        <v/>
      </c>
      <c r="F73" s="99" t="s">
        <v>290</v>
      </c>
      <c r="G73" s="100">
        <f t="shared" si="36"/>
        <v>17025</v>
      </c>
      <c r="H73" s="100">
        <f t="shared" si="37"/>
        <v>51015</v>
      </c>
      <c r="I73" s="100">
        <f t="shared" si="38"/>
        <v>34943</v>
      </c>
      <c r="J73" s="100">
        <f t="shared" si="39"/>
        <v>40325</v>
      </c>
      <c r="K73" s="100">
        <f t="shared" si="40"/>
        <v>10510</v>
      </c>
      <c r="L73" s="100">
        <f t="shared" si="41"/>
        <v>11203</v>
      </c>
      <c r="M73" s="100">
        <f t="shared" si="42"/>
        <v>10562</v>
      </c>
      <c r="N73" s="100" t="str">
        <f t="shared" si="43"/>
        <v>|</v>
      </c>
      <c r="O73" s="100">
        <f t="shared" si="44"/>
        <v>42091</v>
      </c>
      <c r="P73" s="100">
        <f t="shared" si="45"/>
        <v>21203</v>
      </c>
      <c r="Q73" s="100">
        <f t="shared" si="46"/>
        <v>16176</v>
      </c>
      <c r="R73" s="100">
        <f t="shared" si="47"/>
        <v>58529</v>
      </c>
      <c r="S73" s="100">
        <f t="shared" si="48"/>
        <v>30741</v>
      </c>
      <c r="T73" s="100">
        <f t="shared" si="49"/>
        <v>26722</v>
      </c>
      <c r="U73" s="100">
        <f t="shared" si="50"/>
        <v>10177</v>
      </c>
      <c r="V73" s="89" t="s">
        <v>290</v>
      </c>
      <c r="W73" s="243" t="s">
        <v>37</v>
      </c>
      <c r="X73" s="243" t="s">
        <v>37</v>
      </c>
      <c r="Y73" s="243" t="s">
        <v>37</v>
      </c>
      <c r="Z73" s="243" t="s">
        <v>271</v>
      </c>
      <c r="AA73" s="243" t="s">
        <v>37</v>
      </c>
      <c r="AB73" s="243" t="s">
        <v>37</v>
      </c>
      <c r="AC73" s="243" t="s">
        <v>38</v>
      </c>
      <c r="AD73" s="96" t="s">
        <v>38</v>
      </c>
      <c r="AE73" s="243" t="s">
        <v>37</v>
      </c>
      <c r="AF73" s="243" t="s">
        <v>37</v>
      </c>
      <c r="AG73" s="243" t="s">
        <v>38</v>
      </c>
      <c r="AH73" s="243" t="s">
        <v>38</v>
      </c>
      <c r="AI73" s="243" t="s">
        <v>37</v>
      </c>
      <c r="AJ73" s="243" t="s">
        <v>37</v>
      </c>
      <c r="AK73" s="243" t="s">
        <v>38</v>
      </c>
      <c r="AL73" s="94" t="s">
        <v>290</v>
      </c>
      <c r="AM73" s="108">
        <f t="array" ref="AM73">IFERROR(INDEX(TO_name_1,MATCH(,((Шаблон_1-Точность)&gt;=G73)+((Шаблон_1+Точность)&lt;=G73),)),G73)</f>
        <v>17025</v>
      </c>
      <c r="AN73" s="109">
        <f t="array" ref="AN73">IFERROR(INDEX(TO_name_2,MATCH(,((Шаблон_2-Точность)&gt;=H73)+((Шаблон_2+Точность)&lt;=H73),)),H73)</f>
        <v>51015</v>
      </c>
      <c r="AO73" s="109">
        <f t="array" ref="AO73">IFERROR(INDEX(TO_name_3,MATCH(,((Шаблон_3-Точность)&gt;=I73)+((Шаблон_3+Точность)&lt;=I73),)),I73)</f>
        <v>34943</v>
      </c>
      <c r="AP73" s="109">
        <f t="array" ref="AP73">IFERROR(INDEX(TO_name_4,MATCH(,((Шаблон_4-Точность)&gt;=J73)+((Шаблон_4+Точность)&lt;=J73),)),J73)</f>
        <v>40325</v>
      </c>
      <c r="AQ73" s="109" t="str">
        <f t="array" ref="AQ73">IFERROR(INDEX(TO_name_9,MATCH(,((Шаблон_9-Точность)&gt;=K73)+((Шаблон_9+Точность)&lt;=K73),)),K73)</f>
        <v>ТО1</v>
      </c>
      <c r="AR73" s="109">
        <f t="array" ref="AR73">IFERROR(INDEX(TO_name_10,MATCH(,((Шаблон_10-Точность)&gt;=L73)+((Шаблон_10+Точность)&lt;=L73),)),L73)</f>
        <v>11203</v>
      </c>
      <c r="AS73" s="110">
        <f t="array" ref="AS73">IFERROR(INDEX(TO_name_11,MATCH(,((Шаблон_11-Точность)&gt;=M73)+((Шаблон_11+Точность)&lt;=M73),)),M73)</f>
        <v>10562</v>
      </c>
      <c r="AT73" s="111" t="s">
        <v>290</v>
      </c>
      <c r="AU73" s="108">
        <f t="array" ref="AU73">IFERROR(INDEX(TO_name_5,MATCH(,((Шаблон_5-Точность)&gt;=O73)+((Шаблон_5+Точность)&lt;=O73),)),O73)</f>
        <v>42091</v>
      </c>
      <c r="AV73" s="109">
        <f t="array" ref="AV73">IFERROR(INDEX(TO_name_6,MATCH(,((Шаблон_6-Точность)&gt;=P73)+((Шаблон_6+Точность)&lt;=P73),)),P73)</f>
        <v>21203</v>
      </c>
      <c r="AW73" s="109">
        <f t="array" ref="AW73">IFERROR(INDEX(TO_name_7,MATCH(,((Шаблон_7-Точность)&gt;=Q73)+((Шаблон_7+Точность)&lt;=Q73),)),Q73)</f>
        <v>16176</v>
      </c>
      <c r="AX73" s="109">
        <f t="array" ref="AX73">IFERROR(INDEX(TO_name_8,MATCH(,((Шаблон_8-Точность)&gt;=R73)+((Шаблон_8+Точность)&lt;=R73),)),R73)</f>
        <v>58529</v>
      </c>
      <c r="AY73" s="109">
        <f t="array" ref="AY73">IFERROR(INDEX(TO_name_12,MATCH(,((Шаблон_12-Точность)&gt;=S73)+((Шаблон_12+Точность)&lt;=S73),)),S73)</f>
        <v>30741</v>
      </c>
      <c r="AZ73" s="109">
        <f t="array" ref="AZ73">IFERROR(INDEX(TO_name_13,MATCH(,((Шаблон_13-Точность)&gt;=T73)+((Шаблон_13+Точность)&lt;=T73),)),T73)</f>
        <v>26722</v>
      </c>
      <c r="BA73" s="110">
        <f t="array" ref="BA73">IFERROR(INDEX(TO_name_14,MATCH(,((Шаблон_14-Точность)&gt;=U73)+((Шаблон_14+Точность)&lt;=U73),)),U73)</f>
        <v>10177</v>
      </c>
      <c r="BB73" s="3"/>
      <c r="BC73" s="3" t="str">
        <f t="shared" si="22"/>
        <v>М/60747/17025</v>
      </c>
      <c r="BD73" s="3" t="str">
        <f t="shared" si="23"/>
        <v>М/65937/51015</v>
      </c>
      <c r="BE73" s="3" t="str">
        <f t="shared" si="24"/>
        <v>М/60045/34943</v>
      </c>
      <c r="BF73" s="3" t="str">
        <f t="shared" si="25"/>
        <v>ТО2/68625/40325</v>
      </c>
      <c r="BG73" s="3" t="str">
        <f t="shared" si="26"/>
        <v>М/10510/10510</v>
      </c>
      <c r="BH73" s="3" t="str">
        <f t="shared" si="27"/>
        <v>М/11203/11203</v>
      </c>
      <c r="BI73" s="3" t="str">
        <f t="shared" si="28"/>
        <v>Р/10562/10562</v>
      </c>
      <c r="BJ73" s="158" t="s">
        <v>290</v>
      </c>
      <c r="BK73" s="3" t="str">
        <f t="shared" si="29"/>
        <v>М/40370/42091</v>
      </c>
      <c r="BL73" s="3" t="str">
        <f t="shared" si="30"/>
        <v>М/46185/21203</v>
      </c>
      <c r="BM73" s="3" t="str">
        <f t="shared" si="31"/>
        <v>Р/36691/16176</v>
      </c>
      <c r="BN73" s="3" t="str">
        <f t="shared" si="32"/>
        <v>Р/33980/58529</v>
      </c>
      <c r="BO73" s="3" t="str">
        <f t="shared" si="33"/>
        <v>М/5741/30741</v>
      </c>
      <c r="BP73" s="3" t="str">
        <f t="shared" si="34"/>
        <v>М/6207/26722</v>
      </c>
      <c r="BQ73" s="3" t="str">
        <f t="shared" si="35"/>
        <v>Р/10177/10177</v>
      </c>
      <c r="BR73" s="86"/>
      <c r="BS73" s="86"/>
      <c r="BT73" s="86"/>
    </row>
    <row r="74" spans="1:72" ht="16.5" customHeight="1" x14ac:dyDescent="0.25">
      <c r="A74" s="90">
        <v>44990</v>
      </c>
      <c r="B74" s="3">
        <v>5</v>
      </c>
      <c r="C74" s="3">
        <v>4</v>
      </c>
      <c r="D74" s="105" t="str">
        <f t="shared" si="19"/>
        <v/>
      </c>
      <c r="E74" s="105" t="str">
        <f t="shared" si="20"/>
        <v/>
      </c>
      <c r="F74" s="99" t="s">
        <v>290</v>
      </c>
      <c r="G74" s="100">
        <f t="shared" si="36"/>
        <v>17049</v>
      </c>
      <c r="H74" s="100">
        <f t="shared" si="37"/>
        <v>51039</v>
      </c>
      <c r="I74" s="100">
        <f t="shared" si="38"/>
        <v>34967</v>
      </c>
      <c r="J74" s="100">
        <f t="shared" si="39"/>
        <v>40325</v>
      </c>
      <c r="K74" s="100">
        <f t="shared" si="40"/>
        <v>10534</v>
      </c>
      <c r="L74" s="100">
        <f t="shared" si="41"/>
        <v>11227</v>
      </c>
      <c r="M74" s="100">
        <f t="shared" si="42"/>
        <v>10562</v>
      </c>
      <c r="N74" s="100" t="str">
        <f t="shared" si="43"/>
        <v>|</v>
      </c>
      <c r="O74" s="100">
        <f t="shared" si="44"/>
        <v>42115</v>
      </c>
      <c r="P74" s="100">
        <f t="shared" si="45"/>
        <v>21227</v>
      </c>
      <c r="Q74" s="100">
        <f t="shared" si="46"/>
        <v>16176</v>
      </c>
      <c r="R74" s="100">
        <f t="shared" si="47"/>
        <v>58529</v>
      </c>
      <c r="S74" s="100">
        <f t="shared" si="48"/>
        <v>30765</v>
      </c>
      <c r="T74" s="100">
        <f t="shared" si="49"/>
        <v>26746</v>
      </c>
      <c r="U74" s="100">
        <f t="shared" si="50"/>
        <v>10177</v>
      </c>
      <c r="V74" s="89" t="s">
        <v>290</v>
      </c>
      <c r="W74" s="243" t="s">
        <v>37</v>
      </c>
      <c r="X74" s="243" t="s">
        <v>37</v>
      </c>
      <c r="Y74" s="243" t="s">
        <v>37</v>
      </c>
      <c r="Z74" s="243" t="s">
        <v>271</v>
      </c>
      <c r="AA74" s="243" t="s">
        <v>37</v>
      </c>
      <c r="AB74" s="243" t="s">
        <v>37</v>
      </c>
      <c r="AC74" s="243" t="s">
        <v>38</v>
      </c>
      <c r="AD74" s="96" t="s">
        <v>38</v>
      </c>
      <c r="AE74" s="243" t="s">
        <v>37</v>
      </c>
      <c r="AF74" s="243" t="s">
        <v>37</v>
      </c>
      <c r="AG74" s="243" t="s">
        <v>38</v>
      </c>
      <c r="AH74" s="243" t="s">
        <v>38</v>
      </c>
      <c r="AI74" s="243" t="s">
        <v>37</v>
      </c>
      <c r="AJ74" s="243" t="s">
        <v>37</v>
      </c>
      <c r="AK74" s="243" t="s">
        <v>38</v>
      </c>
      <c r="AL74" s="94" t="s">
        <v>290</v>
      </c>
      <c r="AM74" s="108">
        <f t="array" ref="AM74">IFERROR(INDEX(TO_name_1,MATCH(,((Шаблон_1-Точность)&gt;=G74)+((Шаблон_1+Точность)&lt;=G74),)),G74)</f>
        <v>17049</v>
      </c>
      <c r="AN74" s="109">
        <f t="array" ref="AN74">IFERROR(INDEX(TO_name_2,MATCH(,((Шаблон_2-Точность)&gt;=H74)+((Шаблон_2+Точность)&lt;=H74),)),H74)</f>
        <v>51039</v>
      </c>
      <c r="AO74" s="109">
        <f t="array" ref="AO74">IFERROR(INDEX(TO_name_3,MATCH(,((Шаблон_3-Точность)&gt;=I74)+((Шаблон_3+Точность)&lt;=I74),)),I74)</f>
        <v>34967</v>
      </c>
      <c r="AP74" s="109">
        <f t="array" ref="AP74">IFERROR(INDEX(TO_name_4,MATCH(,((Шаблон_4-Точность)&gt;=J74)+((Шаблон_4+Точность)&lt;=J74),)),J74)</f>
        <v>40325</v>
      </c>
      <c r="AQ74" s="109">
        <f t="array" ref="AQ74">IFERROR(INDEX(TO_name_9,MATCH(,((Шаблон_9-Точность)&gt;=K74)+((Шаблон_9+Точность)&lt;=K74),)),K74)</f>
        <v>10534</v>
      </c>
      <c r="AR74" s="109">
        <f t="array" ref="AR74">IFERROR(INDEX(TO_name_10,MATCH(,((Шаблон_10-Точность)&gt;=L74)+((Шаблон_10+Точность)&lt;=L74),)),L74)</f>
        <v>11227</v>
      </c>
      <c r="AS74" s="110">
        <f t="array" ref="AS74">IFERROR(INDEX(TO_name_11,MATCH(,((Шаблон_11-Точность)&gt;=M74)+((Шаблон_11+Точность)&lt;=M74),)),M74)</f>
        <v>10562</v>
      </c>
      <c r="AT74" s="111" t="s">
        <v>290</v>
      </c>
      <c r="AU74" s="108">
        <f t="array" ref="AU74">IFERROR(INDEX(TO_name_5,MATCH(,((Шаблон_5-Точность)&gt;=O74)+((Шаблон_5+Точность)&lt;=O74),)),O74)</f>
        <v>42115</v>
      </c>
      <c r="AV74" s="109">
        <f t="array" ref="AV74">IFERROR(INDEX(TO_name_6,MATCH(,((Шаблон_6-Точность)&gt;=P74)+((Шаблон_6+Точность)&lt;=P74),)),P74)</f>
        <v>21227</v>
      </c>
      <c r="AW74" s="109">
        <f t="array" ref="AW74">IFERROR(INDEX(TO_name_7,MATCH(,((Шаблон_7-Точность)&gt;=Q74)+((Шаблон_7+Точность)&lt;=Q74),)),Q74)</f>
        <v>16176</v>
      </c>
      <c r="AX74" s="109">
        <f t="array" ref="AX74">IFERROR(INDEX(TO_name_8,MATCH(,((Шаблон_8-Точность)&gt;=R74)+((Шаблон_8+Точность)&lt;=R74),)),R74)</f>
        <v>58529</v>
      </c>
      <c r="AY74" s="109">
        <f t="array" ref="AY74">IFERROR(INDEX(TO_name_12,MATCH(,((Шаблон_12-Точность)&gt;=S74)+((Шаблон_12+Точность)&lt;=S74),)),S74)</f>
        <v>30765</v>
      </c>
      <c r="AZ74" s="109">
        <f t="array" ref="AZ74">IFERROR(INDEX(TO_name_13,MATCH(,((Шаблон_13-Точность)&gt;=T74)+((Шаблон_13+Точность)&lt;=T74),)),T74)</f>
        <v>26746</v>
      </c>
      <c r="BA74" s="110">
        <f t="array" ref="BA74">IFERROR(INDEX(TO_name_14,MATCH(,((Шаблон_14-Точность)&gt;=U74)+((Шаблон_14+Точность)&lt;=U74),)),U74)</f>
        <v>10177</v>
      </c>
      <c r="BB74" s="3"/>
      <c r="BC74" s="3" t="str">
        <f t="shared" si="22"/>
        <v>М/60771/17049</v>
      </c>
      <c r="BD74" s="3" t="str">
        <f t="shared" si="23"/>
        <v>М/65961/51039</v>
      </c>
      <c r="BE74" s="3" t="str">
        <f t="shared" si="24"/>
        <v>М/60069/34967</v>
      </c>
      <c r="BF74" s="3" t="str">
        <f t="shared" si="25"/>
        <v>ТО2/68625/40325</v>
      </c>
      <c r="BG74" s="3" t="str">
        <f t="shared" si="26"/>
        <v>М/10534/10534</v>
      </c>
      <c r="BH74" s="3" t="str">
        <f t="shared" si="27"/>
        <v>М/11227/11227</v>
      </c>
      <c r="BI74" s="3" t="str">
        <f t="shared" si="28"/>
        <v>Р/10562/10562</v>
      </c>
      <c r="BJ74" s="158" t="s">
        <v>290</v>
      </c>
      <c r="BK74" s="3" t="str">
        <f t="shared" si="29"/>
        <v>М/40394/42115</v>
      </c>
      <c r="BL74" s="3" t="str">
        <f t="shared" si="30"/>
        <v>М/46209/21227</v>
      </c>
      <c r="BM74" s="3" t="str">
        <f t="shared" si="31"/>
        <v>Р/36691/16176</v>
      </c>
      <c r="BN74" s="3" t="str">
        <f t="shared" si="32"/>
        <v>Р/33980/58529</v>
      </c>
      <c r="BO74" s="3" t="str">
        <f t="shared" si="33"/>
        <v>М/5765/30765</v>
      </c>
      <c r="BP74" s="3" t="str">
        <f t="shared" si="34"/>
        <v>М/6231/26746</v>
      </c>
      <c r="BQ74" s="3" t="str">
        <f t="shared" si="35"/>
        <v>Р/10177/10177</v>
      </c>
      <c r="BR74" s="86"/>
      <c r="BS74" s="86"/>
      <c r="BT74" s="86"/>
    </row>
    <row r="75" spans="1:72" ht="16.5" customHeight="1" x14ac:dyDescent="0.25">
      <c r="A75" s="193">
        <v>44991</v>
      </c>
      <c r="B75" s="3">
        <v>5</v>
      </c>
      <c r="C75" s="3">
        <v>4</v>
      </c>
      <c r="D75" s="105" t="str">
        <f t="shared" si="19"/>
        <v/>
      </c>
      <c r="E75" s="105" t="str">
        <f t="shared" si="20"/>
        <v/>
      </c>
      <c r="F75" s="99" t="s">
        <v>290</v>
      </c>
      <c r="G75" s="100">
        <f t="shared" si="36"/>
        <v>17073</v>
      </c>
      <c r="H75" s="100">
        <f t="shared" si="37"/>
        <v>51063</v>
      </c>
      <c r="I75" s="100">
        <f t="shared" si="38"/>
        <v>34991</v>
      </c>
      <c r="J75" s="100">
        <f t="shared" si="39"/>
        <v>40325</v>
      </c>
      <c r="K75" s="100">
        <f t="shared" si="40"/>
        <v>10558</v>
      </c>
      <c r="L75" s="100">
        <f t="shared" si="41"/>
        <v>11251</v>
      </c>
      <c r="M75" s="100">
        <f t="shared" si="42"/>
        <v>10562</v>
      </c>
      <c r="N75" s="100" t="str">
        <f t="shared" si="43"/>
        <v>|</v>
      </c>
      <c r="O75" s="100">
        <f t="shared" si="44"/>
        <v>42139</v>
      </c>
      <c r="P75" s="100">
        <f t="shared" si="45"/>
        <v>21251</v>
      </c>
      <c r="Q75" s="100">
        <f t="shared" si="46"/>
        <v>16176</v>
      </c>
      <c r="R75" s="100">
        <f t="shared" si="47"/>
        <v>58529</v>
      </c>
      <c r="S75" s="100">
        <f t="shared" si="48"/>
        <v>30789</v>
      </c>
      <c r="T75" s="100">
        <f t="shared" si="49"/>
        <v>26770</v>
      </c>
      <c r="U75" s="100">
        <f t="shared" si="50"/>
        <v>10177</v>
      </c>
      <c r="V75" s="89" t="s">
        <v>290</v>
      </c>
      <c r="W75" s="243" t="s">
        <v>37</v>
      </c>
      <c r="X75" s="243" t="s">
        <v>37</v>
      </c>
      <c r="Y75" s="243" t="s">
        <v>37</v>
      </c>
      <c r="Z75" s="243" t="s">
        <v>271</v>
      </c>
      <c r="AA75" s="243" t="s">
        <v>37</v>
      </c>
      <c r="AB75" s="243" t="s">
        <v>37</v>
      </c>
      <c r="AC75" s="243" t="s">
        <v>33</v>
      </c>
      <c r="AD75" s="96" t="s">
        <v>38</v>
      </c>
      <c r="AE75" s="243" t="s">
        <v>37</v>
      </c>
      <c r="AF75" s="243" t="s">
        <v>37</v>
      </c>
      <c r="AG75" s="243" t="s">
        <v>38</v>
      </c>
      <c r="AH75" s="243" t="s">
        <v>38</v>
      </c>
      <c r="AI75" s="243" t="s">
        <v>37</v>
      </c>
      <c r="AJ75" s="243" t="s">
        <v>37</v>
      </c>
      <c r="AK75" s="243" t="s">
        <v>33</v>
      </c>
      <c r="AL75" s="94" t="s">
        <v>290</v>
      </c>
      <c r="AM75" s="108">
        <f t="array" ref="AM75">IFERROR(INDEX(TO_name_1,MATCH(,((Шаблон_1-Точность)&gt;=G75)+((Шаблон_1+Точность)&lt;=G75),)),G75)</f>
        <v>17073</v>
      </c>
      <c r="AN75" s="109">
        <f t="array" ref="AN75">IFERROR(INDEX(TO_name_2,MATCH(,((Шаблон_2-Точность)&gt;=H75)+((Шаблон_2+Точность)&lt;=H75),)),H75)</f>
        <v>51063</v>
      </c>
      <c r="AO75" s="109">
        <f t="array" ref="AO75">IFERROR(INDEX(TO_name_3,MATCH(,((Шаблон_3-Точность)&gt;=I75)+((Шаблон_3+Точность)&lt;=I75),)),I75)</f>
        <v>34991</v>
      </c>
      <c r="AP75" s="109">
        <f t="array" ref="AP75">IFERROR(INDEX(TO_name_4,MATCH(,((Шаблон_4-Точность)&gt;=J75)+((Шаблон_4+Точность)&lt;=J75),)),J75)</f>
        <v>40325</v>
      </c>
      <c r="AQ75" s="109">
        <f t="array" ref="AQ75">IFERROR(INDEX(TO_name_9,MATCH(,((Шаблон_9-Точность)&gt;=K75)+((Шаблон_9+Точность)&lt;=K75),)),K75)</f>
        <v>10558</v>
      </c>
      <c r="AR75" s="109">
        <f t="array" ref="AR75">IFERROR(INDEX(TO_name_10,MATCH(,((Шаблон_10-Точность)&gt;=L75)+((Шаблон_10+Точность)&lt;=L75),)),L75)</f>
        <v>11251</v>
      </c>
      <c r="AS75" s="110">
        <f t="array" ref="AS75">IFERROR(INDEX(TO_name_11,MATCH(,((Шаблон_11-Точность)&gt;=M75)+((Шаблон_11+Точность)&lt;=M75),)),M75)</f>
        <v>10562</v>
      </c>
      <c r="AT75" s="111" t="s">
        <v>290</v>
      </c>
      <c r="AU75" s="108">
        <f t="array" ref="AU75">IFERROR(INDEX(TO_name_5,MATCH(,((Шаблон_5-Точность)&gt;=O75)+((Шаблон_5+Точность)&lt;=O75),)),O75)</f>
        <v>42139</v>
      </c>
      <c r="AV75" s="109">
        <f t="array" ref="AV75">IFERROR(INDEX(TO_name_6,MATCH(,((Шаблон_6-Точность)&gt;=P75)+((Шаблон_6+Точность)&lt;=P75),)),P75)</f>
        <v>21251</v>
      </c>
      <c r="AW75" s="109">
        <f t="array" ref="AW75">IFERROR(INDEX(TO_name_7,MATCH(,((Шаблон_7-Точность)&gt;=Q75)+((Шаблон_7+Точность)&lt;=Q75),)),Q75)</f>
        <v>16176</v>
      </c>
      <c r="AX75" s="109">
        <f t="array" ref="AX75">IFERROR(INDEX(TO_name_8,MATCH(,((Шаблон_8-Точность)&gt;=R75)+((Шаблон_8+Точность)&lt;=R75),)),R75)</f>
        <v>58529</v>
      </c>
      <c r="AY75" s="109">
        <f t="array" ref="AY75">IFERROR(INDEX(TO_name_12,MATCH(,((Шаблон_12-Точность)&gt;=S75)+((Шаблон_12+Точность)&lt;=S75),)),S75)</f>
        <v>30789</v>
      </c>
      <c r="AZ75" s="109">
        <f t="array" ref="AZ75">IFERROR(INDEX(TO_name_13,MATCH(,((Шаблон_13-Точность)&gt;=T75)+((Шаблон_13+Точность)&lt;=T75),)),T75)</f>
        <v>26770</v>
      </c>
      <c r="BA75" s="110">
        <f t="array" ref="BA75">IFERROR(INDEX(TO_name_14,MATCH(,((Шаблон_14-Точность)&gt;=U75)+((Шаблон_14+Точность)&lt;=U75),)),U75)</f>
        <v>10177</v>
      </c>
      <c r="BB75" s="3"/>
      <c r="BC75" s="3" t="str">
        <f t="shared" si="22"/>
        <v>М/60795/17073</v>
      </c>
      <c r="BD75" s="3" t="str">
        <f t="shared" si="23"/>
        <v>М/65985/51063</v>
      </c>
      <c r="BE75" s="3" t="str">
        <f t="shared" si="24"/>
        <v>М/60093/34991</v>
      </c>
      <c r="BF75" s="3" t="str">
        <f t="shared" si="25"/>
        <v>ТО2/68625/40325</v>
      </c>
      <c r="BG75" s="3" t="str">
        <f t="shared" si="26"/>
        <v>М/10558/10558</v>
      </c>
      <c r="BH75" s="3" t="str">
        <f t="shared" si="27"/>
        <v>М/11251/11251</v>
      </c>
      <c r="BI75" s="3" t="str">
        <f t="shared" si="28"/>
        <v>ПР/10562/10562</v>
      </c>
      <c r="BJ75" s="158" t="s">
        <v>290</v>
      </c>
      <c r="BK75" s="3" t="str">
        <f t="shared" si="29"/>
        <v>М/40418/42139</v>
      </c>
      <c r="BL75" s="3" t="str">
        <f t="shared" si="30"/>
        <v>М/46233/21251</v>
      </c>
      <c r="BM75" s="3" t="str">
        <f t="shared" si="31"/>
        <v>Р/36691/16176</v>
      </c>
      <c r="BN75" s="3" t="str">
        <f t="shared" si="32"/>
        <v>Р/33980/58529</v>
      </c>
      <c r="BO75" s="3" t="str">
        <f t="shared" si="33"/>
        <v>М/5789/30789</v>
      </c>
      <c r="BP75" s="3" t="str">
        <f t="shared" si="34"/>
        <v>М/6255/26770</v>
      </c>
      <c r="BQ75" s="3" t="str">
        <f t="shared" si="35"/>
        <v>ПР/10177/10177</v>
      </c>
      <c r="BR75" s="86"/>
      <c r="BS75" s="86"/>
      <c r="BT75" s="86"/>
    </row>
    <row r="76" spans="1:72" ht="16.5" customHeight="1" x14ac:dyDescent="0.25">
      <c r="A76" s="90">
        <v>44992</v>
      </c>
      <c r="B76" s="3">
        <v>5</v>
      </c>
      <c r="C76" s="3">
        <v>4</v>
      </c>
      <c r="D76" s="105" t="str">
        <f t="shared" ref="D76:D139" si="51">IF(COUNTIF(W76:AC76,"М")+(COUNTIF(W76:AC76,"П")+COUNTIF(W76:AC76,"О"))/2=B76,"","ОШ")</f>
        <v/>
      </c>
      <c r="E76" s="105" t="str">
        <f t="shared" ref="E76:E139" si="52">IF(COUNTIF(AE76:AK76,"м")+(COUNTIF(AE76:AK76,"П")+COUNTIF(AE76:AK76,"О"))/2=C76,"","ОШ")</f>
        <v/>
      </c>
      <c r="F76" s="99" t="s">
        <v>290</v>
      </c>
      <c r="G76" s="100">
        <f t="shared" si="36"/>
        <v>17097</v>
      </c>
      <c r="H76" s="100">
        <f t="shared" si="37"/>
        <v>51087</v>
      </c>
      <c r="I76" s="100">
        <f t="shared" si="38"/>
        <v>35015</v>
      </c>
      <c r="J76" s="100">
        <f t="shared" si="39"/>
        <v>40325</v>
      </c>
      <c r="K76" s="100">
        <f t="shared" si="40"/>
        <v>10582</v>
      </c>
      <c r="L76" s="100">
        <f t="shared" si="41"/>
        <v>11275</v>
      </c>
      <c r="M76" s="100">
        <f t="shared" si="42"/>
        <v>10562</v>
      </c>
      <c r="N76" s="100" t="str">
        <f t="shared" si="43"/>
        <v>|</v>
      </c>
      <c r="O76" s="100">
        <f t="shared" si="44"/>
        <v>42163</v>
      </c>
      <c r="P76" s="100">
        <f t="shared" si="45"/>
        <v>21275</v>
      </c>
      <c r="Q76" s="100">
        <f t="shared" si="46"/>
        <v>16176</v>
      </c>
      <c r="R76" s="100">
        <f t="shared" si="47"/>
        <v>58529</v>
      </c>
      <c r="S76" s="100">
        <f t="shared" si="48"/>
        <v>30813</v>
      </c>
      <c r="T76" s="100">
        <f t="shared" si="49"/>
        <v>26794</v>
      </c>
      <c r="U76" s="100">
        <f t="shared" si="50"/>
        <v>10177</v>
      </c>
      <c r="V76" s="89" t="s">
        <v>290</v>
      </c>
      <c r="W76" s="243" t="s">
        <v>37</v>
      </c>
      <c r="X76" s="243" t="s">
        <v>37</v>
      </c>
      <c r="Y76" s="243" t="s">
        <v>37</v>
      </c>
      <c r="Z76" s="243" t="s">
        <v>271</v>
      </c>
      <c r="AA76" s="243" t="s">
        <v>37</v>
      </c>
      <c r="AB76" s="243" t="s">
        <v>37</v>
      </c>
      <c r="AC76" s="243" t="s">
        <v>38</v>
      </c>
      <c r="AD76" s="96" t="s">
        <v>38</v>
      </c>
      <c r="AE76" s="243" t="s">
        <v>37</v>
      </c>
      <c r="AF76" s="243" t="s">
        <v>37</v>
      </c>
      <c r="AG76" s="243" t="s">
        <v>38</v>
      </c>
      <c r="AH76" s="243" t="s">
        <v>38</v>
      </c>
      <c r="AI76" s="243" t="s">
        <v>37</v>
      </c>
      <c r="AJ76" s="243" t="s">
        <v>37</v>
      </c>
      <c r="AK76" s="243" t="s">
        <v>38</v>
      </c>
      <c r="AL76" s="94" t="s">
        <v>290</v>
      </c>
      <c r="AM76" s="108">
        <f t="array" ref="AM76">IFERROR(INDEX(TO_name_1,MATCH(,((Шаблон_1-Точность)&gt;=G76)+((Шаблон_1+Точность)&lt;=G76),)),G76)</f>
        <v>17097</v>
      </c>
      <c r="AN76" s="109">
        <f t="array" ref="AN76">IFERROR(INDEX(TO_name_2,MATCH(,((Шаблон_2-Точность)&gt;=H76)+((Шаблон_2+Точность)&lt;=H76),)),H76)</f>
        <v>51087</v>
      </c>
      <c r="AO76" s="109">
        <f t="array" ref="AO76">IFERROR(INDEX(TO_name_3,MATCH(,((Шаблон_3-Точность)&gt;=I76)+((Шаблон_3+Точность)&lt;=I76),)),I76)</f>
        <v>35015</v>
      </c>
      <c r="AP76" s="109">
        <f t="array" ref="AP76">IFERROR(INDEX(TO_name_4,MATCH(,((Шаблон_4-Точность)&gt;=J76)+((Шаблон_4+Точность)&lt;=J76),)),J76)</f>
        <v>40325</v>
      </c>
      <c r="AQ76" s="109">
        <f t="array" ref="AQ76">IFERROR(INDEX(TO_name_9,MATCH(,((Шаблон_9-Точность)&gt;=K76)+((Шаблон_9+Точность)&lt;=K76),)),K76)</f>
        <v>10582</v>
      </c>
      <c r="AR76" s="109">
        <f t="array" ref="AR76">IFERROR(INDEX(TO_name_10,MATCH(,((Шаблон_10-Точность)&gt;=L76)+((Шаблон_10+Точность)&lt;=L76),)),L76)</f>
        <v>11275</v>
      </c>
      <c r="AS76" s="110">
        <f t="array" ref="AS76">IFERROR(INDEX(TO_name_11,MATCH(,((Шаблон_11-Точность)&gt;=M76)+((Шаблон_11+Точность)&lt;=M76),)),M76)</f>
        <v>10562</v>
      </c>
      <c r="AT76" s="111" t="s">
        <v>290</v>
      </c>
      <c r="AU76" s="108">
        <f t="array" ref="AU76">IFERROR(INDEX(TO_name_5,MATCH(,((Шаблон_5-Точность)&gt;=O76)+((Шаблон_5+Точность)&lt;=O76),)),O76)</f>
        <v>42163</v>
      </c>
      <c r="AV76" s="109">
        <f t="array" ref="AV76">IFERROR(INDEX(TO_name_6,MATCH(,((Шаблон_6-Точность)&gt;=P76)+((Шаблон_6+Точность)&lt;=P76),)),P76)</f>
        <v>21275</v>
      </c>
      <c r="AW76" s="109">
        <f t="array" ref="AW76">IFERROR(INDEX(TO_name_7,MATCH(,((Шаблон_7-Точность)&gt;=Q76)+((Шаблон_7+Точность)&lt;=Q76),)),Q76)</f>
        <v>16176</v>
      </c>
      <c r="AX76" s="109">
        <f t="array" ref="AX76">IFERROR(INDEX(TO_name_8,MATCH(,((Шаблон_8-Точность)&gt;=R76)+((Шаблон_8+Точность)&lt;=R76),)),R76)</f>
        <v>58529</v>
      </c>
      <c r="AY76" s="109">
        <f t="array" ref="AY76">IFERROR(INDEX(TO_name_12,MATCH(,((Шаблон_12-Точность)&gt;=S76)+((Шаблон_12+Точность)&lt;=S76),)),S76)</f>
        <v>30813</v>
      </c>
      <c r="AZ76" s="109">
        <f t="array" ref="AZ76">IFERROR(INDEX(TO_name_13,MATCH(,((Шаблон_13-Точность)&gt;=T76)+((Шаблон_13+Точность)&lt;=T76),)),T76)</f>
        <v>26794</v>
      </c>
      <c r="BA76" s="110">
        <f t="array" ref="BA76">IFERROR(INDEX(TO_name_14,MATCH(,((Шаблон_14-Точность)&gt;=U76)+((Шаблон_14+Точность)&lt;=U76),)),U76)</f>
        <v>10177</v>
      </c>
      <c r="BB76" s="3"/>
      <c r="BC76" s="3" t="str">
        <f t="shared" ref="BC76:BC139" si="53">W76&amp;"/"&amp;G76+Разница_ГПА_ГТД_1&amp;"/"&amp;G76</f>
        <v>М/60819/17097</v>
      </c>
      <c r="BD76" s="3" t="str">
        <f t="shared" ref="BD76:BD139" si="54">X76&amp;"/"&amp;H76+Разница_ГПА_ГТД_2&amp;"/"&amp;H76</f>
        <v>М/66009/51087</v>
      </c>
      <c r="BE76" s="3" t="str">
        <f t="shared" ref="BE76:BE139" si="55">Y76&amp;"/"&amp;I76+Разница_ГПА_ГТД_3&amp;"/"&amp;I76</f>
        <v>М/60117/35015</v>
      </c>
      <c r="BF76" s="3" t="str">
        <f t="shared" ref="BF76:BF139" si="56">Z76&amp;"/"&amp;J76+Разница_ГПА_ГТД_4&amp;"/"&amp;J76</f>
        <v>ТО2/68625/40325</v>
      </c>
      <c r="BG76" s="3" t="str">
        <f t="shared" ref="BG76:BG139" si="57">AA76&amp;"/"&amp;K76+Разница_ГПА_ГТД_9&amp;"/"&amp;K76</f>
        <v>М/10582/10582</v>
      </c>
      <c r="BH76" s="3" t="str">
        <f t="shared" ref="BH76:BH139" si="58">AB76&amp;"/"&amp;L76+Разница_ГПА_ГТД_10&amp;"/"&amp;L76</f>
        <v>М/11275/11275</v>
      </c>
      <c r="BI76" s="3" t="str">
        <f t="shared" ref="BI76:BI139" si="59">AC76&amp;"/"&amp;M76+Разница_ГПА_ГТД_11&amp;"/"&amp;M76</f>
        <v>Р/10562/10562</v>
      </c>
      <c r="BJ76" s="158" t="s">
        <v>290</v>
      </c>
      <c r="BK76" s="3" t="str">
        <f t="shared" ref="BK76:BK139" si="60">AE76&amp;"/"&amp;O76+Разница_ГПА_ГТД_5&amp;"/"&amp;O76</f>
        <v>М/40442/42163</v>
      </c>
      <c r="BL76" s="3" t="str">
        <f t="shared" ref="BL76:BL139" si="61">AF76&amp;"/"&amp;P76+Разница_ГПА_ГТД_6&amp;"/"&amp;P76</f>
        <v>М/46257/21275</v>
      </c>
      <c r="BM76" s="3" t="str">
        <f t="shared" ref="BM76:BM139" si="62">AG76&amp;"/"&amp;Q76+Разница_ГПА_ГТД_7&amp;"/"&amp;Q76</f>
        <v>Р/36691/16176</v>
      </c>
      <c r="BN76" s="3" t="str">
        <f t="shared" ref="BN76:BN139" si="63">AH76&amp;"/"&amp;R76+Разница_ГПА_ГТД_8&amp;"/"&amp;R76</f>
        <v>Р/33980/58529</v>
      </c>
      <c r="BO76" s="3" t="str">
        <f t="shared" ref="BO76:BO139" si="64">AI76&amp;"/"&amp;S76+Разница_ГПА_ГТД_12&amp;"/"&amp;S76</f>
        <v>М/5813/30813</v>
      </c>
      <c r="BP76" s="3" t="str">
        <f t="shared" ref="BP76:BP139" si="65">AJ76&amp;"/"&amp;T76+Разница_ГПА_ГТД_13&amp;"/"&amp;T76</f>
        <v>М/6279/26794</v>
      </c>
      <c r="BQ76" s="3" t="str">
        <f t="shared" ref="BQ76:BQ139" si="66">AK76&amp;"/"&amp;U76+Разница_ГПА_ГТД_14&amp;"/"&amp;U76</f>
        <v>Р/10177/10177</v>
      </c>
      <c r="BR76" s="86"/>
      <c r="BS76" s="86"/>
      <c r="BT76" s="86"/>
    </row>
    <row r="77" spans="1:72" ht="16.5" customHeight="1" x14ac:dyDescent="0.25">
      <c r="A77" s="90">
        <v>44993</v>
      </c>
      <c r="B77" s="3">
        <v>5</v>
      </c>
      <c r="C77" s="3">
        <v>4</v>
      </c>
      <c r="D77" s="105" t="str">
        <f t="shared" si="51"/>
        <v/>
      </c>
      <c r="E77" s="105" t="str">
        <f t="shared" si="52"/>
        <v/>
      </c>
      <c r="F77" s="99" t="s">
        <v>290</v>
      </c>
      <c r="G77" s="100">
        <f t="shared" ref="G77:G140" si="67">IF(W77="М",24+G76,IF(W77="П",8+G76,IF(W77="О",16+G76,G76)))</f>
        <v>17121</v>
      </c>
      <c r="H77" s="100">
        <f t="shared" ref="H77:H140" si="68">IF(X77="М",24+H76,IF(X77="П",8+H76,IF(X77="О",16+H76,H76)))</f>
        <v>51111</v>
      </c>
      <c r="I77" s="100">
        <f t="shared" ref="I77:I140" si="69">IF(Y77="М",24+I76,IF(Y77="П",8+I76,IF(Y77="О",16+I76,I76)))</f>
        <v>35039</v>
      </c>
      <c r="J77" s="100">
        <f t="shared" ref="J77:J140" si="70">IF(Z77="М",24+J76,IF(Z77="П",8+J76,IF(Z77="О",16+J76,J76)))</f>
        <v>40325</v>
      </c>
      <c r="K77" s="100">
        <f t="shared" ref="K77:K140" si="71">IF(AA77="М",24+K76,IF(AA77="П",8+K76,IF(AA77="О",16+K76,K76)))</f>
        <v>10606</v>
      </c>
      <c r="L77" s="100">
        <f t="shared" ref="L77:L140" si="72">IF(AB77="М",24+L76,IF(AB77="П",8+L76,IF(AB77="О",16+L76,L76)))</f>
        <v>11299</v>
      </c>
      <c r="M77" s="100">
        <f t="shared" ref="M77:M140" si="73">IF(AC77="М",24+M76,IF(AC77="П",8+M76,IF(AC77="О",16+M76,M76)))</f>
        <v>10562</v>
      </c>
      <c r="N77" s="100" t="str">
        <f t="shared" ref="N77:N140" si="74">IF(AD77="М",24+N76,IF(AD77="П",8+N76,IF(AD77="О",16+N76,N76)))</f>
        <v>|</v>
      </c>
      <c r="O77" s="100">
        <f t="shared" ref="O77:O140" si="75">IF(AE77="М",24+O76,IF(AE77="П",8+O76,IF(AE77="О",16+O76,O76)))</f>
        <v>42187</v>
      </c>
      <c r="P77" s="100">
        <f t="shared" ref="P77:P140" si="76">IF(AF77="М",24+P76,IF(AF77="П",8+P76,IF(AF77="О",16+P76,P76)))</f>
        <v>21299</v>
      </c>
      <c r="Q77" s="100">
        <f t="shared" ref="Q77:Q140" si="77">IF(AG77="М",24+Q76,IF(AG77="П",8+Q76,IF(AG77="О",16+Q76,Q76)))</f>
        <v>16176</v>
      </c>
      <c r="R77" s="100">
        <f t="shared" ref="R77:R140" si="78">IF(AH77="М",24+R76,IF(AH77="П",8+R76,IF(AH77="О",16+R76,R76)))</f>
        <v>58529</v>
      </c>
      <c r="S77" s="100">
        <f t="shared" ref="S77:S140" si="79">IF(AI77="М",24+S76,IF(AI77="П",8+S76,IF(AI77="О",16+S76,S76)))</f>
        <v>30837</v>
      </c>
      <c r="T77" s="100">
        <f t="shared" ref="T77:T140" si="80">IF(AJ77="М",24+T76,IF(AJ77="П",8+T76,IF(AJ77="О",16+T76,T76)))</f>
        <v>26818</v>
      </c>
      <c r="U77" s="100">
        <f t="shared" ref="U77:U140" si="81">IF(AK77="М",24+U76,IF(AK77="П",8+U76,IF(AK77="О",16+U76,U76)))</f>
        <v>10177</v>
      </c>
      <c r="V77" s="89" t="s">
        <v>290</v>
      </c>
      <c r="W77" s="243" t="s">
        <v>37</v>
      </c>
      <c r="X77" s="243" t="s">
        <v>37</v>
      </c>
      <c r="Y77" s="243" t="s">
        <v>37</v>
      </c>
      <c r="Z77" s="243" t="s">
        <v>271</v>
      </c>
      <c r="AA77" s="243" t="s">
        <v>37</v>
      </c>
      <c r="AB77" s="243" t="s">
        <v>37</v>
      </c>
      <c r="AC77" s="243" t="s">
        <v>38</v>
      </c>
      <c r="AD77" s="96" t="s">
        <v>38</v>
      </c>
      <c r="AE77" s="243" t="s">
        <v>37</v>
      </c>
      <c r="AF77" s="243" t="s">
        <v>37</v>
      </c>
      <c r="AG77" s="243" t="s">
        <v>38</v>
      </c>
      <c r="AH77" s="243" t="s">
        <v>38</v>
      </c>
      <c r="AI77" s="243" t="s">
        <v>37</v>
      </c>
      <c r="AJ77" s="243" t="s">
        <v>37</v>
      </c>
      <c r="AK77" s="243" t="s">
        <v>38</v>
      </c>
      <c r="AL77" s="94" t="s">
        <v>290</v>
      </c>
      <c r="AM77" s="108">
        <f t="array" ref="AM77">IFERROR(INDEX(TO_name_1,MATCH(,((Шаблон_1-Точность)&gt;=G77)+((Шаблон_1+Точность)&lt;=G77),)),G77)</f>
        <v>17121</v>
      </c>
      <c r="AN77" s="109">
        <f t="array" ref="AN77">IFERROR(INDEX(TO_name_2,MATCH(,((Шаблон_2-Точность)&gt;=H77)+((Шаблон_2+Точность)&lt;=H77),)),H77)</f>
        <v>51111</v>
      </c>
      <c r="AO77" s="109">
        <f t="array" ref="AO77">IFERROR(INDEX(TO_name_3,MATCH(,((Шаблон_3-Точность)&gt;=I77)+((Шаблон_3+Точность)&lt;=I77),)),I77)</f>
        <v>35039</v>
      </c>
      <c r="AP77" s="109">
        <f t="array" ref="AP77">IFERROR(INDEX(TO_name_4,MATCH(,((Шаблон_4-Точность)&gt;=J77)+((Шаблон_4+Точность)&lt;=J77),)),J77)</f>
        <v>40325</v>
      </c>
      <c r="AQ77" s="109">
        <f t="array" ref="AQ77">IFERROR(INDEX(TO_name_9,MATCH(,((Шаблон_9-Точность)&gt;=K77)+((Шаблон_9+Точность)&lt;=K77),)),K77)</f>
        <v>10606</v>
      </c>
      <c r="AR77" s="109">
        <f t="array" ref="AR77">IFERROR(INDEX(TO_name_10,MATCH(,((Шаблон_10-Точность)&gt;=L77)+((Шаблон_10+Точность)&lt;=L77),)),L77)</f>
        <v>11299</v>
      </c>
      <c r="AS77" s="110">
        <f t="array" ref="AS77">IFERROR(INDEX(TO_name_11,MATCH(,((Шаблон_11-Точность)&gt;=M77)+((Шаблон_11+Точность)&lt;=M77),)),M77)</f>
        <v>10562</v>
      </c>
      <c r="AT77" s="111" t="s">
        <v>290</v>
      </c>
      <c r="AU77" s="108">
        <f t="array" ref="AU77">IFERROR(INDEX(TO_name_5,MATCH(,((Шаблон_5-Точность)&gt;=O77)+((Шаблон_5+Точность)&lt;=O77),)),O77)</f>
        <v>42187</v>
      </c>
      <c r="AV77" s="109">
        <f t="array" ref="AV77">IFERROR(INDEX(TO_name_6,MATCH(,((Шаблон_6-Точность)&gt;=P77)+((Шаблон_6+Точность)&lt;=P77),)),P77)</f>
        <v>21299</v>
      </c>
      <c r="AW77" s="109">
        <f t="array" ref="AW77">IFERROR(INDEX(TO_name_7,MATCH(,((Шаблон_7-Точность)&gt;=Q77)+((Шаблон_7+Точность)&lt;=Q77),)),Q77)</f>
        <v>16176</v>
      </c>
      <c r="AX77" s="109">
        <f t="array" ref="AX77">IFERROR(INDEX(TO_name_8,MATCH(,((Шаблон_8-Точность)&gt;=R77)+((Шаблон_8+Точность)&lt;=R77),)),R77)</f>
        <v>58529</v>
      </c>
      <c r="AY77" s="109">
        <f t="array" ref="AY77">IFERROR(INDEX(TO_name_12,MATCH(,((Шаблон_12-Точность)&gt;=S77)+((Шаблон_12+Точность)&lt;=S77),)),S77)</f>
        <v>30837</v>
      </c>
      <c r="AZ77" s="109">
        <f t="array" ref="AZ77">IFERROR(INDEX(TO_name_13,MATCH(,((Шаблон_13-Точность)&gt;=T77)+((Шаблон_13+Точность)&lt;=T77),)),T77)</f>
        <v>26818</v>
      </c>
      <c r="BA77" s="110">
        <f t="array" ref="BA77">IFERROR(INDEX(TO_name_14,MATCH(,((Шаблон_14-Точность)&gt;=U77)+((Шаблон_14+Точность)&lt;=U77),)),U77)</f>
        <v>10177</v>
      </c>
      <c r="BB77" s="3"/>
      <c r="BC77" s="3" t="str">
        <f t="shared" si="53"/>
        <v>М/60843/17121</v>
      </c>
      <c r="BD77" s="3" t="str">
        <f t="shared" si="54"/>
        <v>М/66033/51111</v>
      </c>
      <c r="BE77" s="3" t="str">
        <f t="shared" si="55"/>
        <v>М/60141/35039</v>
      </c>
      <c r="BF77" s="3" t="str">
        <f t="shared" si="56"/>
        <v>ТО2/68625/40325</v>
      </c>
      <c r="BG77" s="3" t="str">
        <f t="shared" si="57"/>
        <v>М/10606/10606</v>
      </c>
      <c r="BH77" s="3" t="str">
        <f t="shared" si="58"/>
        <v>М/11299/11299</v>
      </c>
      <c r="BI77" s="3" t="str">
        <f t="shared" si="59"/>
        <v>Р/10562/10562</v>
      </c>
      <c r="BJ77" s="158" t="s">
        <v>290</v>
      </c>
      <c r="BK77" s="3" t="str">
        <f t="shared" si="60"/>
        <v>М/40466/42187</v>
      </c>
      <c r="BL77" s="3" t="str">
        <f t="shared" si="61"/>
        <v>М/46281/21299</v>
      </c>
      <c r="BM77" s="3" t="str">
        <f t="shared" si="62"/>
        <v>Р/36691/16176</v>
      </c>
      <c r="BN77" s="3" t="str">
        <f t="shared" si="63"/>
        <v>Р/33980/58529</v>
      </c>
      <c r="BO77" s="3" t="str">
        <f t="shared" si="64"/>
        <v>М/5837/30837</v>
      </c>
      <c r="BP77" s="3" t="str">
        <f t="shared" si="65"/>
        <v>М/6303/26818</v>
      </c>
      <c r="BQ77" s="3" t="str">
        <f t="shared" si="66"/>
        <v>Р/10177/10177</v>
      </c>
      <c r="BR77" s="86"/>
      <c r="BS77" s="86"/>
      <c r="BT77" s="86"/>
    </row>
    <row r="78" spans="1:72" ht="16.5" customHeight="1" x14ac:dyDescent="0.25">
      <c r="A78" s="193">
        <v>44994</v>
      </c>
      <c r="B78" s="3">
        <v>5</v>
      </c>
      <c r="C78" s="3">
        <v>4</v>
      </c>
      <c r="D78" s="105" t="str">
        <f t="shared" si="51"/>
        <v/>
      </c>
      <c r="E78" s="105" t="str">
        <f t="shared" si="52"/>
        <v/>
      </c>
      <c r="F78" s="99" t="s">
        <v>290</v>
      </c>
      <c r="G78" s="100">
        <f t="shared" si="67"/>
        <v>17145</v>
      </c>
      <c r="H78" s="100">
        <f t="shared" si="68"/>
        <v>51135</v>
      </c>
      <c r="I78" s="100">
        <f t="shared" si="69"/>
        <v>35063</v>
      </c>
      <c r="J78" s="100">
        <f t="shared" si="70"/>
        <v>40325</v>
      </c>
      <c r="K78" s="100">
        <f t="shared" si="71"/>
        <v>10630</v>
      </c>
      <c r="L78" s="100">
        <f t="shared" si="72"/>
        <v>11323</v>
      </c>
      <c r="M78" s="100">
        <f t="shared" si="73"/>
        <v>10562</v>
      </c>
      <c r="N78" s="100" t="str">
        <f t="shared" si="74"/>
        <v>|</v>
      </c>
      <c r="O78" s="100">
        <f t="shared" si="75"/>
        <v>42211</v>
      </c>
      <c r="P78" s="100">
        <f t="shared" si="76"/>
        <v>21323</v>
      </c>
      <c r="Q78" s="100">
        <f t="shared" si="77"/>
        <v>16176</v>
      </c>
      <c r="R78" s="100">
        <f t="shared" si="78"/>
        <v>58529</v>
      </c>
      <c r="S78" s="100">
        <f t="shared" si="79"/>
        <v>30861</v>
      </c>
      <c r="T78" s="100">
        <f t="shared" si="80"/>
        <v>26842</v>
      </c>
      <c r="U78" s="100">
        <f t="shared" si="81"/>
        <v>10177</v>
      </c>
      <c r="V78" s="89" t="s">
        <v>290</v>
      </c>
      <c r="W78" s="243" t="s">
        <v>37</v>
      </c>
      <c r="X78" s="243" t="s">
        <v>37</v>
      </c>
      <c r="Y78" s="243" t="s">
        <v>37</v>
      </c>
      <c r="Z78" s="243" t="s">
        <v>271</v>
      </c>
      <c r="AA78" s="243" t="s">
        <v>37</v>
      </c>
      <c r="AB78" s="243" t="s">
        <v>37</v>
      </c>
      <c r="AC78" s="243" t="s">
        <v>38</v>
      </c>
      <c r="AD78" s="96" t="s">
        <v>38</v>
      </c>
      <c r="AE78" s="243" t="s">
        <v>37</v>
      </c>
      <c r="AF78" s="243" t="s">
        <v>37</v>
      </c>
      <c r="AG78" s="243" t="s">
        <v>38</v>
      </c>
      <c r="AH78" s="243" t="s">
        <v>33</v>
      </c>
      <c r="AI78" s="243" t="s">
        <v>37</v>
      </c>
      <c r="AJ78" s="243" t="s">
        <v>37</v>
      </c>
      <c r="AK78" s="243" t="s">
        <v>38</v>
      </c>
      <c r="AL78" s="94" t="s">
        <v>290</v>
      </c>
      <c r="AM78" s="108">
        <f t="array" ref="AM78">IFERROR(INDEX(TO_name_1,MATCH(,((Шаблон_1-Точность)&gt;=G78)+((Шаблон_1+Точность)&lt;=G78),)),G78)</f>
        <v>17145</v>
      </c>
      <c r="AN78" s="109">
        <f t="array" ref="AN78">IFERROR(INDEX(TO_name_2,MATCH(,((Шаблон_2-Точность)&gt;=H78)+((Шаблон_2+Точность)&lt;=H78),)),H78)</f>
        <v>51135</v>
      </c>
      <c r="AO78" s="109">
        <f t="array" ref="AO78">IFERROR(INDEX(TO_name_3,MATCH(,((Шаблон_3-Точность)&gt;=I78)+((Шаблон_3+Точность)&lt;=I78),)),I78)</f>
        <v>35063</v>
      </c>
      <c r="AP78" s="109">
        <f t="array" ref="AP78">IFERROR(INDEX(TO_name_4,MATCH(,((Шаблон_4-Точность)&gt;=J78)+((Шаблон_4+Точность)&lt;=J78),)),J78)</f>
        <v>40325</v>
      </c>
      <c r="AQ78" s="109">
        <f t="array" ref="AQ78">IFERROR(INDEX(TO_name_9,MATCH(,((Шаблон_9-Точность)&gt;=K78)+((Шаблон_9+Точность)&lt;=K78),)),K78)</f>
        <v>10630</v>
      </c>
      <c r="AR78" s="109">
        <f t="array" ref="AR78">IFERROR(INDEX(TO_name_10,MATCH(,((Шаблон_10-Точность)&gt;=L78)+((Шаблон_10+Точность)&lt;=L78),)),L78)</f>
        <v>11323</v>
      </c>
      <c r="AS78" s="110">
        <f t="array" ref="AS78">IFERROR(INDEX(TO_name_11,MATCH(,((Шаблон_11-Точность)&gt;=M78)+((Шаблон_11+Точность)&lt;=M78),)),M78)</f>
        <v>10562</v>
      </c>
      <c r="AT78" s="111" t="s">
        <v>290</v>
      </c>
      <c r="AU78" s="108">
        <f t="array" ref="AU78">IFERROR(INDEX(TO_name_5,MATCH(,((Шаблон_5-Точность)&gt;=O78)+((Шаблон_5+Точность)&lt;=O78),)),O78)</f>
        <v>42211</v>
      </c>
      <c r="AV78" s="109">
        <f t="array" ref="AV78">IFERROR(INDEX(TO_name_6,MATCH(,((Шаблон_6-Точность)&gt;=P78)+((Шаблон_6+Точность)&lt;=P78),)),P78)</f>
        <v>21323</v>
      </c>
      <c r="AW78" s="109">
        <f t="array" ref="AW78">IFERROR(INDEX(TO_name_7,MATCH(,((Шаблон_7-Точность)&gt;=Q78)+((Шаблон_7+Точность)&lt;=Q78),)),Q78)</f>
        <v>16176</v>
      </c>
      <c r="AX78" s="109">
        <f t="array" ref="AX78">IFERROR(INDEX(TO_name_8,MATCH(,((Шаблон_8-Точность)&gt;=R78)+((Шаблон_8+Точность)&lt;=R78),)),R78)</f>
        <v>58529</v>
      </c>
      <c r="AY78" s="109">
        <f t="array" ref="AY78">IFERROR(INDEX(TO_name_12,MATCH(,((Шаблон_12-Точность)&gt;=S78)+((Шаблон_12+Точность)&lt;=S78),)),S78)</f>
        <v>30861</v>
      </c>
      <c r="AZ78" s="109">
        <f t="array" ref="AZ78">IFERROR(INDEX(TO_name_13,MATCH(,((Шаблон_13-Точность)&gt;=T78)+((Шаблон_13+Точность)&lt;=T78),)),T78)</f>
        <v>26842</v>
      </c>
      <c r="BA78" s="110">
        <f t="array" ref="BA78">IFERROR(INDEX(TO_name_14,MATCH(,((Шаблон_14-Точность)&gt;=U78)+((Шаблон_14+Точность)&lt;=U78),)),U78)</f>
        <v>10177</v>
      </c>
      <c r="BB78" s="3"/>
      <c r="BC78" s="3" t="str">
        <f t="shared" si="53"/>
        <v>М/60867/17145</v>
      </c>
      <c r="BD78" s="3" t="str">
        <f t="shared" si="54"/>
        <v>М/66057/51135</v>
      </c>
      <c r="BE78" s="3" t="str">
        <f t="shared" si="55"/>
        <v>М/60165/35063</v>
      </c>
      <c r="BF78" s="3" t="str">
        <f t="shared" si="56"/>
        <v>ТО2/68625/40325</v>
      </c>
      <c r="BG78" s="3" t="str">
        <f t="shared" si="57"/>
        <v>М/10630/10630</v>
      </c>
      <c r="BH78" s="3" t="str">
        <f t="shared" si="58"/>
        <v>М/11323/11323</v>
      </c>
      <c r="BI78" s="3" t="str">
        <f t="shared" si="59"/>
        <v>Р/10562/10562</v>
      </c>
      <c r="BJ78" s="158" t="s">
        <v>290</v>
      </c>
      <c r="BK78" s="3" t="str">
        <f t="shared" si="60"/>
        <v>М/40490/42211</v>
      </c>
      <c r="BL78" s="3" t="str">
        <f t="shared" si="61"/>
        <v>М/46305/21323</v>
      </c>
      <c r="BM78" s="3" t="str">
        <f t="shared" si="62"/>
        <v>Р/36691/16176</v>
      </c>
      <c r="BN78" s="3" t="str">
        <f t="shared" si="63"/>
        <v>ПР/33980/58529</v>
      </c>
      <c r="BO78" s="3" t="str">
        <f t="shared" si="64"/>
        <v>М/5861/30861</v>
      </c>
      <c r="BP78" s="3" t="str">
        <f t="shared" si="65"/>
        <v>М/6327/26842</v>
      </c>
      <c r="BQ78" s="3" t="str">
        <f t="shared" si="66"/>
        <v>Р/10177/10177</v>
      </c>
      <c r="BR78" s="86"/>
      <c r="BS78" s="86"/>
      <c r="BT78" s="86"/>
    </row>
    <row r="79" spans="1:72" ht="16.5" customHeight="1" x14ac:dyDescent="0.25">
      <c r="A79" s="90">
        <v>44995</v>
      </c>
      <c r="B79" s="3">
        <v>5</v>
      </c>
      <c r="C79" s="3">
        <v>4</v>
      </c>
      <c r="D79" s="105" t="str">
        <f t="shared" si="51"/>
        <v>ОШ</v>
      </c>
      <c r="E79" s="105" t="str">
        <f t="shared" si="52"/>
        <v/>
      </c>
      <c r="F79" s="99" t="s">
        <v>290</v>
      </c>
      <c r="G79" s="100">
        <f t="shared" si="67"/>
        <v>17169</v>
      </c>
      <c r="H79" s="100">
        <f t="shared" si="68"/>
        <v>51159</v>
      </c>
      <c r="I79" s="100">
        <f t="shared" si="69"/>
        <v>35087</v>
      </c>
      <c r="J79" s="100">
        <f t="shared" si="70"/>
        <v>40325</v>
      </c>
      <c r="K79" s="100">
        <f t="shared" si="71"/>
        <v>10630</v>
      </c>
      <c r="L79" s="100">
        <f t="shared" si="72"/>
        <v>11347</v>
      </c>
      <c r="M79" s="100">
        <f t="shared" si="73"/>
        <v>10562</v>
      </c>
      <c r="N79" s="100" t="str">
        <f t="shared" si="74"/>
        <v>|</v>
      </c>
      <c r="O79" s="100">
        <f t="shared" si="75"/>
        <v>42235</v>
      </c>
      <c r="P79" s="100">
        <f t="shared" si="76"/>
        <v>21347</v>
      </c>
      <c r="Q79" s="100">
        <f t="shared" si="77"/>
        <v>16176</v>
      </c>
      <c r="R79" s="100">
        <f t="shared" si="78"/>
        <v>58529</v>
      </c>
      <c r="S79" s="100">
        <f t="shared" si="79"/>
        <v>30885</v>
      </c>
      <c r="T79" s="100">
        <f t="shared" si="80"/>
        <v>26866</v>
      </c>
      <c r="U79" s="100">
        <f t="shared" si="81"/>
        <v>10177</v>
      </c>
      <c r="V79" s="89" t="s">
        <v>290</v>
      </c>
      <c r="W79" s="243" t="s">
        <v>37</v>
      </c>
      <c r="X79" s="243" t="s">
        <v>37</v>
      </c>
      <c r="Y79" s="243" t="s">
        <v>37</v>
      </c>
      <c r="Z79" s="243" t="s">
        <v>271</v>
      </c>
      <c r="AA79" s="243" t="s">
        <v>38</v>
      </c>
      <c r="AB79" s="243" t="s">
        <v>37</v>
      </c>
      <c r="AC79" s="243" t="s">
        <v>38</v>
      </c>
      <c r="AD79" s="96" t="s">
        <v>38</v>
      </c>
      <c r="AE79" s="243" t="s">
        <v>37</v>
      </c>
      <c r="AF79" s="243" t="s">
        <v>37</v>
      </c>
      <c r="AG79" s="243" t="s">
        <v>38</v>
      </c>
      <c r="AH79" s="243" t="s">
        <v>38</v>
      </c>
      <c r="AI79" s="243" t="s">
        <v>37</v>
      </c>
      <c r="AJ79" s="243" t="s">
        <v>37</v>
      </c>
      <c r="AK79" s="243" t="s">
        <v>38</v>
      </c>
      <c r="AL79" s="94" t="s">
        <v>290</v>
      </c>
      <c r="AM79" s="108">
        <f t="array" ref="AM79">IFERROR(INDEX(TO_name_1,MATCH(,((Шаблон_1-Точность)&gt;=G79)+((Шаблон_1+Точность)&lt;=G79),)),G79)</f>
        <v>17169</v>
      </c>
      <c r="AN79" s="109">
        <f t="array" ref="AN79">IFERROR(INDEX(TO_name_2,MATCH(,((Шаблон_2-Точность)&gt;=H79)+((Шаблон_2+Точность)&lt;=H79),)),H79)</f>
        <v>51159</v>
      </c>
      <c r="AO79" s="109">
        <f t="array" ref="AO79">IFERROR(INDEX(TO_name_3,MATCH(,((Шаблон_3-Точность)&gt;=I79)+((Шаблон_3+Точность)&lt;=I79),)),I79)</f>
        <v>35087</v>
      </c>
      <c r="AP79" s="109">
        <f t="array" ref="AP79">IFERROR(INDEX(TO_name_4,MATCH(,((Шаблон_4-Точность)&gt;=J79)+((Шаблон_4+Точность)&lt;=J79),)),J79)</f>
        <v>40325</v>
      </c>
      <c r="AQ79" s="109">
        <f t="array" ref="AQ79">IFERROR(INDEX(TO_name_9,MATCH(,((Шаблон_9-Точность)&gt;=K79)+((Шаблон_9+Точность)&lt;=K79),)),K79)</f>
        <v>10630</v>
      </c>
      <c r="AR79" s="109">
        <f t="array" ref="AR79">IFERROR(INDEX(TO_name_10,MATCH(,((Шаблон_10-Точность)&gt;=L79)+((Шаблон_10+Точность)&lt;=L79),)),L79)</f>
        <v>11347</v>
      </c>
      <c r="AS79" s="110">
        <f t="array" ref="AS79">IFERROR(INDEX(TO_name_11,MATCH(,((Шаблон_11-Точность)&gt;=M79)+((Шаблон_11+Точность)&lt;=M79),)),M79)</f>
        <v>10562</v>
      </c>
      <c r="AT79" s="111" t="s">
        <v>290</v>
      </c>
      <c r="AU79" s="108">
        <f t="array" ref="AU79">IFERROR(INDEX(TO_name_5,MATCH(,((Шаблон_5-Точность)&gt;=O79)+((Шаблон_5+Точность)&lt;=O79),)),O79)</f>
        <v>42235</v>
      </c>
      <c r="AV79" s="109">
        <f t="array" ref="AV79">IFERROR(INDEX(TO_name_6,MATCH(,((Шаблон_6-Точность)&gt;=P79)+((Шаблон_6+Точность)&lt;=P79),)),P79)</f>
        <v>21347</v>
      </c>
      <c r="AW79" s="109">
        <f t="array" ref="AW79">IFERROR(INDEX(TO_name_7,MATCH(,((Шаблон_7-Точность)&gt;=Q79)+((Шаблон_7+Точность)&lt;=Q79),)),Q79)</f>
        <v>16176</v>
      </c>
      <c r="AX79" s="109">
        <f t="array" ref="AX79">IFERROR(INDEX(TO_name_8,MATCH(,((Шаблон_8-Точность)&gt;=R79)+((Шаблон_8+Точность)&lt;=R79),)),R79)</f>
        <v>58529</v>
      </c>
      <c r="AY79" s="109">
        <f t="array" ref="AY79">IFERROR(INDEX(TO_name_12,MATCH(,((Шаблон_12-Точность)&gt;=S79)+((Шаблон_12+Точность)&lt;=S79),)),S79)</f>
        <v>30885</v>
      </c>
      <c r="AZ79" s="109">
        <f t="array" ref="AZ79">IFERROR(INDEX(TO_name_13,MATCH(,((Шаблон_13-Точность)&gt;=T79)+((Шаблон_13+Точность)&lt;=T79),)),T79)</f>
        <v>26866</v>
      </c>
      <c r="BA79" s="110">
        <f t="array" ref="BA79">IFERROR(INDEX(TO_name_14,MATCH(,((Шаблон_14-Точность)&gt;=U79)+((Шаблон_14+Точность)&lt;=U79),)),U79)</f>
        <v>10177</v>
      </c>
      <c r="BB79" s="3"/>
      <c r="BC79" s="3" t="str">
        <f t="shared" si="53"/>
        <v>М/60891/17169</v>
      </c>
      <c r="BD79" s="3" t="str">
        <f t="shared" si="54"/>
        <v>М/66081/51159</v>
      </c>
      <c r="BE79" s="3" t="str">
        <f t="shared" si="55"/>
        <v>М/60189/35087</v>
      </c>
      <c r="BF79" s="3" t="str">
        <f t="shared" si="56"/>
        <v>ТО2/68625/40325</v>
      </c>
      <c r="BG79" s="3" t="str">
        <f t="shared" si="57"/>
        <v>Р/10630/10630</v>
      </c>
      <c r="BH79" s="3" t="str">
        <f t="shared" si="58"/>
        <v>М/11347/11347</v>
      </c>
      <c r="BI79" s="3" t="str">
        <f t="shared" si="59"/>
        <v>Р/10562/10562</v>
      </c>
      <c r="BJ79" s="158" t="s">
        <v>290</v>
      </c>
      <c r="BK79" s="3" t="str">
        <f t="shared" si="60"/>
        <v>М/40514/42235</v>
      </c>
      <c r="BL79" s="3" t="str">
        <f t="shared" si="61"/>
        <v>М/46329/21347</v>
      </c>
      <c r="BM79" s="3" t="str">
        <f t="shared" si="62"/>
        <v>Р/36691/16176</v>
      </c>
      <c r="BN79" s="3" t="str">
        <f t="shared" si="63"/>
        <v>Р/33980/58529</v>
      </c>
      <c r="BO79" s="3" t="str">
        <f t="shared" si="64"/>
        <v>М/5885/30885</v>
      </c>
      <c r="BP79" s="3" t="str">
        <f t="shared" si="65"/>
        <v>М/6351/26866</v>
      </c>
      <c r="BQ79" s="3" t="str">
        <f t="shared" si="66"/>
        <v>Р/10177/10177</v>
      </c>
      <c r="BR79" s="86"/>
      <c r="BS79" s="86"/>
      <c r="BT79" s="86"/>
    </row>
    <row r="80" spans="1:72" ht="16.5" customHeight="1" x14ac:dyDescent="0.25">
      <c r="A80" s="90">
        <v>44996</v>
      </c>
      <c r="B80" s="3">
        <v>5</v>
      </c>
      <c r="C80" s="3">
        <v>4</v>
      </c>
      <c r="D80" s="105" t="str">
        <f t="shared" si="51"/>
        <v/>
      </c>
      <c r="E80" s="105" t="str">
        <f t="shared" si="52"/>
        <v/>
      </c>
      <c r="F80" s="99" t="s">
        <v>290</v>
      </c>
      <c r="G80" s="100">
        <f t="shared" si="67"/>
        <v>17193</v>
      </c>
      <c r="H80" s="100">
        <f t="shared" si="68"/>
        <v>51183</v>
      </c>
      <c r="I80" s="100">
        <f t="shared" si="69"/>
        <v>35111</v>
      </c>
      <c r="J80" s="100">
        <f t="shared" si="70"/>
        <v>40325</v>
      </c>
      <c r="K80" s="100">
        <f t="shared" si="71"/>
        <v>10630</v>
      </c>
      <c r="L80" s="100">
        <f t="shared" si="72"/>
        <v>11371</v>
      </c>
      <c r="M80" s="100">
        <f t="shared" si="73"/>
        <v>10586</v>
      </c>
      <c r="N80" s="100" t="str">
        <f t="shared" si="74"/>
        <v>|</v>
      </c>
      <c r="O80" s="100">
        <f t="shared" si="75"/>
        <v>42259</v>
      </c>
      <c r="P80" s="100">
        <f t="shared" si="76"/>
        <v>21371</v>
      </c>
      <c r="Q80" s="100">
        <f t="shared" si="77"/>
        <v>16176</v>
      </c>
      <c r="R80" s="100">
        <f t="shared" si="78"/>
        <v>58529</v>
      </c>
      <c r="S80" s="100">
        <f t="shared" si="79"/>
        <v>30909</v>
      </c>
      <c r="T80" s="100">
        <f t="shared" si="80"/>
        <v>26890</v>
      </c>
      <c r="U80" s="100">
        <f t="shared" si="81"/>
        <v>10177</v>
      </c>
      <c r="V80" s="89" t="s">
        <v>290</v>
      </c>
      <c r="W80" s="243" t="s">
        <v>37</v>
      </c>
      <c r="X80" s="243" t="s">
        <v>37</v>
      </c>
      <c r="Y80" s="243" t="s">
        <v>37</v>
      </c>
      <c r="Z80" s="243" t="s">
        <v>271</v>
      </c>
      <c r="AA80" s="243" t="s">
        <v>313</v>
      </c>
      <c r="AB80" s="243" t="s">
        <v>37</v>
      </c>
      <c r="AC80" s="243" t="s">
        <v>37</v>
      </c>
      <c r="AD80" s="96" t="s">
        <v>38</v>
      </c>
      <c r="AE80" s="243" t="s">
        <v>37</v>
      </c>
      <c r="AF80" s="243" t="s">
        <v>37</v>
      </c>
      <c r="AG80" s="243" t="s">
        <v>33</v>
      </c>
      <c r="AH80" s="243" t="s">
        <v>38</v>
      </c>
      <c r="AI80" s="243" t="s">
        <v>37</v>
      </c>
      <c r="AJ80" s="243" t="s">
        <v>37</v>
      </c>
      <c r="AK80" s="243" t="s">
        <v>38</v>
      </c>
      <c r="AL80" s="94" t="s">
        <v>290</v>
      </c>
      <c r="AM80" s="108">
        <f t="array" ref="AM80">IFERROR(INDEX(TO_name_1,MATCH(,((Шаблон_1-Точность)&gt;=G80)+((Шаблон_1+Точность)&lt;=G80),)),G80)</f>
        <v>17193</v>
      </c>
      <c r="AN80" s="109">
        <f t="array" ref="AN80">IFERROR(INDEX(TO_name_2,MATCH(,((Шаблон_2-Точность)&gt;=H80)+((Шаблон_2+Точность)&lt;=H80),)),H80)</f>
        <v>51183</v>
      </c>
      <c r="AO80" s="109">
        <f t="array" ref="AO80">IFERROR(INDEX(TO_name_3,MATCH(,((Шаблон_3-Точность)&gt;=I80)+((Шаблон_3+Точность)&lt;=I80),)),I80)</f>
        <v>35111</v>
      </c>
      <c r="AP80" s="109">
        <f t="array" ref="AP80">IFERROR(INDEX(TO_name_4,MATCH(,((Шаблон_4-Точность)&gt;=J80)+((Шаблон_4+Точность)&lt;=J80),)),J80)</f>
        <v>40325</v>
      </c>
      <c r="AQ80" s="109">
        <f t="array" ref="AQ80">IFERROR(INDEX(TO_name_9,MATCH(,((Шаблон_9-Точность)&gt;=K80)+((Шаблон_9+Точность)&lt;=K80),)),K80)</f>
        <v>10630</v>
      </c>
      <c r="AR80" s="109">
        <f t="array" ref="AR80">IFERROR(INDEX(TO_name_10,MATCH(,((Шаблон_10-Точность)&gt;=L80)+((Шаблон_10+Точность)&lt;=L80),)),L80)</f>
        <v>11371</v>
      </c>
      <c r="AS80" s="110">
        <f t="array" ref="AS80">IFERROR(INDEX(TO_name_11,MATCH(,((Шаблон_11-Точность)&gt;=M80)+((Шаблон_11+Точность)&lt;=M80),)),M80)</f>
        <v>10586</v>
      </c>
      <c r="AT80" s="111" t="s">
        <v>290</v>
      </c>
      <c r="AU80" s="108">
        <f t="array" ref="AU80">IFERROR(INDEX(TO_name_5,MATCH(,((Шаблон_5-Точность)&gt;=O80)+((Шаблон_5+Точность)&lt;=O80),)),O80)</f>
        <v>42259</v>
      </c>
      <c r="AV80" s="109">
        <f t="array" ref="AV80">IFERROR(INDEX(TO_name_6,MATCH(,((Шаблон_6-Точность)&gt;=P80)+((Шаблон_6+Точность)&lt;=P80),)),P80)</f>
        <v>21371</v>
      </c>
      <c r="AW80" s="109">
        <f t="array" ref="AW80">IFERROR(INDEX(TO_name_7,MATCH(,((Шаблон_7-Точность)&gt;=Q80)+((Шаблон_7+Точность)&lt;=Q80),)),Q80)</f>
        <v>16176</v>
      </c>
      <c r="AX80" s="109">
        <f t="array" ref="AX80">IFERROR(INDEX(TO_name_8,MATCH(,((Шаблон_8-Точность)&gt;=R80)+((Шаблон_8+Точность)&lt;=R80),)),R80)</f>
        <v>58529</v>
      </c>
      <c r="AY80" s="109">
        <f t="array" ref="AY80">IFERROR(INDEX(TO_name_12,MATCH(,((Шаблон_12-Точность)&gt;=S80)+((Шаблон_12+Точность)&lt;=S80),)),S80)</f>
        <v>30909</v>
      </c>
      <c r="AZ80" s="109">
        <f t="array" ref="AZ80">IFERROR(INDEX(TO_name_13,MATCH(,((Шаблон_13-Точность)&gt;=T80)+((Шаблон_13+Точность)&lt;=T80),)),T80)</f>
        <v>26890</v>
      </c>
      <c r="BA80" s="110">
        <f t="array" ref="BA80">IFERROR(INDEX(TO_name_14,MATCH(,((Шаблон_14-Точность)&gt;=U80)+((Шаблон_14+Точность)&lt;=U80),)),U80)</f>
        <v>10177</v>
      </c>
      <c r="BB80" s="3"/>
      <c r="BC80" s="3" t="str">
        <f t="shared" si="53"/>
        <v>М/60915/17193</v>
      </c>
      <c r="BD80" s="3" t="str">
        <f t="shared" si="54"/>
        <v>М/66105/51183</v>
      </c>
      <c r="BE80" s="3" t="str">
        <f t="shared" si="55"/>
        <v>М/60213/35111</v>
      </c>
      <c r="BF80" s="3" t="str">
        <f t="shared" si="56"/>
        <v>ТО2/68625/40325</v>
      </c>
      <c r="BG80" s="3" t="str">
        <f t="shared" si="57"/>
        <v>ВП/10630/10630</v>
      </c>
      <c r="BH80" s="3" t="str">
        <f t="shared" si="58"/>
        <v>М/11371/11371</v>
      </c>
      <c r="BI80" s="3" t="str">
        <f t="shared" si="59"/>
        <v>М/10586/10586</v>
      </c>
      <c r="BJ80" s="158" t="s">
        <v>290</v>
      </c>
      <c r="BK80" s="3" t="str">
        <f t="shared" si="60"/>
        <v>М/40538/42259</v>
      </c>
      <c r="BL80" s="3" t="str">
        <f t="shared" si="61"/>
        <v>М/46353/21371</v>
      </c>
      <c r="BM80" s="3" t="str">
        <f t="shared" si="62"/>
        <v>ПР/36691/16176</v>
      </c>
      <c r="BN80" s="3" t="str">
        <f t="shared" si="63"/>
        <v>Р/33980/58529</v>
      </c>
      <c r="BO80" s="3" t="str">
        <f t="shared" si="64"/>
        <v>М/5909/30909</v>
      </c>
      <c r="BP80" s="3" t="str">
        <f t="shared" si="65"/>
        <v>М/6375/26890</v>
      </c>
      <c r="BQ80" s="3" t="str">
        <f t="shared" si="66"/>
        <v>Р/10177/10177</v>
      </c>
      <c r="BR80" s="86"/>
      <c r="BS80" s="86"/>
      <c r="BT80" s="86"/>
    </row>
    <row r="81" spans="1:72" ht="16.5" customHeight="1" x14ac:dyDescent="0.25">
      <c r="A81" s="193">
        <v>44997</v>
      </c>
      <c r="B81" s="3">
        <v>5</v>
      </c>
      <c r="C81" s="3">
        <v>4</v>
      </c>
      <c r="D81" s="105" t="str">
        <f t="shared" si="51"/>
        <v/>
      </c>
      <c r="E81" s="105" t="str">
        <f t="shared" si="52"/>
        <v/>
      </c>
      <c r="F81" s="99" t="s">
        <v>290</v>
      </c>
      <c r="G81" s="100">
        <f t="shared" si="67"/>
        <v>17217</v>
      </c>
      <c r="H81" s="100">
        <f t="shared" si="68"/>
        <v>51207</v>
      </c>
      <c r="I81" s="100">
        <f t="shared" si="69"/>
        <v>35135</v>
      </c>
      <c r="J81" s="100">
        <f t="shared" si="70"/>
        <v>40349</v>
      </c>
      <c r="K81" s="100">
        <f t="shared" si="71"/>
        <v>10630</v>
      </c>
      <c r="L81" s="100">
        <f t="shared" si="72"/>
        <v>11395</v>
      </c>
      <c r="M81" s="100">
        <f t="shared" si="73"/>
        <v>10586</v>
      </c>
      <c r="N81" s="100" t="str">
        <f t="shared" si="74"/>
        <v>|</v>
      </c>
      <c r="O81" s="100">
        <f t="shared" si="75"/>
        <v>42283</v>
      </c>
      <c r="P81" s="100">
        <f t="shared" si="76"/>
        <v>21395</v>
      </c>
      <c r="Q81" s="100">
        <f t="shared" si="77"/>
        <v>16176</v>
      </c>
      <c r="R81" s="100">
        <f t="shared" si="78"/>
        <v>58529</v>
      </c>
      <c r="S81" s="100">
        <f t="shared" si="79"/>
        <v>30933</v>
      </c>
      <c r="T81" s="100">
        <f t="shared" si="80"/>
        <v>26914</v>
      </c>
      <c r="U81" s="100">
        <f t="shared" si="81"/>
        <v>10177</v>
      </c>
      <c r="V81" s="89" t="s">
        <v>290</v>
      </c>
      <c r="W81" s="243" t="s">
        <v>37</v>
      </c>
      <c r="X81" s="243" t="s">
        <v>37</v>
      </c>
      <c r="Y81" s="243" t="s">
        <v>37</v>
      </c>
      <c r="Z81" s="243" t="s">
        <v>37</v>
      </c>
      <c r="AA81" s="243" t="s">
        <v>313</v>
      </c>
      <c r="AB81" s="243" t="s">
        <v>37</v>
      </c>
      <c r="AC81" s="243" t="s">
        <v>38</v>
      </c>
      <c r="AD81" s="96" t="s">
        <v>38</v>
      </c>
      <c r="AE81" s="243" t="s">
        <v>37</v>
      </c>
      <c r="AF81" s="243" t="s">
        <v>37</v>
      </c>
      <c r="AG81" s="243" t="s">
        <v>38</v>
      </c>
      <c r="AH81" s="243" t="s">
        <v>38</v>
      </c>
      <c r="AI81" s="243" t="s">
        <v>37</v>
      </c>
      <c r="AJ81" s="243" t="s">
        <v>37</v>
      </c>
      <c r="AK81" s="243" t="s">
        <v>38</v>
      </c>
      <c r="AL81" s="94" t="s">
        <v>290</v>
      </c>
      <c r="AM81" s="108">
        <f t="array" ref="AM81">IFERROR(INDEX(TO_name_1,MATCH(,((Шаблон_1-Точность)&gt;=G81)+((Шаблон_1+Точность)&lt;=G81),)),G81)</f>
        <v>17217</v>
      </c>
      <c r="AN81" s="109">
        <f t="array" ref="AN81">IFERROR(INDEX(TO_name_2,MATCH(,((Шаблон_2-Точность)&gt;=H81)+((Шаблон_2+Точность)&lt;=H81),)),H81)</f>
        <v>51207</v>
      </c>
      <c r="AO81" s="109">
        <f t="array" ref="AO81">IFERROR(INDEX(TO_name_3,MATCH(,((Шаблон_3-Точность)&gt;=I81)+((Шаблон_3+Точность)&lt;=I81),)),I81)</f>
        <v>35135</v>
      </c>
      <c r="AP81" s="109">
        <f t="array" ref="AP81">IFERROR(INDEX(TO_name_4,MATCH(,((Шаблон_4-Точность)&gt;=J81)+((Шаблон_4+Точность)&lt;=J81),)),J81)</f>
        <v>40349</v>
      </c>
      <c r="AQ81" s="109">
        <f t="array" ref="AQ81">IFERROR(INDEX(TO_name_9,MATCH(,((Шаблон_9-Точность)&gt;=K81)+((Шаблон_9+Точность)&lt;=K81),)),K81)</f>
        <v>10630</v>
      </c>
      <c r="AR81" s="109">
        <f t="array" ref="AR81">IFERROR(INDEX(TO_name_10,MATCH(,((Шаблон_10-Точность)&gt;=L81)+((Шаблон_10+Точность)&lt;=L81),)),L81)</f>
        <v>11395</v>
      </c>
      <c r="AS81" s="110">
        <f t="array" ref="AS81">IFERROR(INDEX(TO_name_11,MATCH(,((Шаблон_11-Точность)&gt;=M81)+((Шаблон_11+Точность)&lt;=M81),)),M81)</f>
        <v>10586</v>
      </c>
      <c r="AT81" s="111" t="s">
        <v>290</v>
      </c>
      <c r="AU81" s="108">
        <f t="array" ref="AU81">IFERROR(INDEX(TO_name_5,MATCH(,((Шаблон_5-Точность)&gt;=O81)+((Шаблон_5+Точность)&lt;=O81),)),O81)</f>
        <v>42283</v>
      </c>
      <c r="AV81" s="109">
        <f t="array" ref="AV81">IFERROR(INDEX(TO_name_6,MATCH(,((Шаблон_6-Точность)&gt;=P81)+((Шаблон_6+Точность)&lt;=P81),)),P81)</f>
        <v>21395</v>
      </c>
      <c r="AW81" s="109">
        <f t="array" ref="AW81">IFERROR(INDEX(TO_name_7,MATCH(,((Шаблон_7-Точность)&gt;=Q81)+((Шаблон_7+Точность)&lt;=Q81),)),Q81)</f>
        <v>16176</v>
      </c>
      <c r="AX81" s="109">
        <f t="array" ref="AX81">IFERROR(INDEX(TO_name_8,MATCH(,((Шаблон_8-Точность)&gt;=R81)+((Шаблон_8+Точность)&lt;=R81),)),R81)</f>
        <v>58529</v>
      </c>
      <c r="AY81" s="109">
        <f t="array" ref="AY81">IFERROR(INDEX(TO_name_12,MATCH(,((Шаблон_12-Точность)&gt;=S81)+((Шаблон_12+Точность)&lt;=S81),)),S81)</f>
        <v>30933</v>
      </c>
      <c r="AZ81" s="109">
        <f t="array" ref="AZ81">IFERROR(INDEX(TO_name_13,MATCH(,((Шаблон_13-Точность)&gt;=T81)+((Шаблон_13+Точность)&lt;=T81),)),T81)</f>
        <v>26914</v>
      </c>
      <c r="BA81" s="110">
        <f t="array" ref="BA81">IFERROR(INDEX(TO_name_14,MATCH(,((Шаблон_14-Точность)&gt;=U81)+((Шаблон_14+Точность)&lt;=U81),)),U81)</f>
        <v>10177</v>
      </c>
      <c r="BB81" s="3"/>
      <c r="BC81" s="3" t="str">
        <f t="shared" si="53"/>
        <v>М/60939/17217</v>
      </c>
      <c r="BD81" s="3" t="str">
        <f t="shared" si="54"/>
        <v>М/66129/51207</v>
      </c>
      <c r="BE81" s="3" t="str">
        <f t="shared" si="55"/>
        <v>М/60237/35135</v>
      </c>
      <c r="BF81" s="3" t="str">
        <f t="shared" si="56"/>
        <v>М/68649/40349</v>
      </c>
      <c r="BG81" s="3" t="str">
        <f t="shared" si="57"/>
        <v>ВП/10630/10630</v>
      </c>
      <c r="BH81" s="3" t="str">
        <f t="shared" si="58"/>
        <v>М/11395/11395</v>
      </c>
      <c r="BI81" s="3" t="str">
        <f t="shared" si="59"/>
        <v>Р/10586/10586</v>
      </c>
      <c r="BJ81" s="158" t="s">
        <v>290</v>
      </c>
      <c r="BK81" s="3" t="str">
        <f t="shared" si="60"/>
        <v>М/40562/42283</v>
      </c>
      <c r="BL81" s="3" t="str">
        <f t="shared" si="61"/>
        <v>М/46377/21395</v>
      </c>
      <c r="BM81" s="3" t="str">
        <f t="shared" si="62"/>
        <v>Р/36691/16176</v>
      </c>
      <c r="BN81" s="3" t="str">
        <f t="shared" si="63"/>
        <v>Р/33980/58529</v>
      </c>
      <c r="BO81" s="3" t="str">
        <f t="shared" si="64"/>
        <v>М/5933/30933</v>
      </c>
      <c r="BP81" s="3" t="str">
        <f t="shared" si="65"/>
        <v>М/6399/26914</v>
      </c>
      <c r="BQ81" s="3" t="str">
        <f t="shared" si="66"/>
        <v>Р/10177/10177</v>
      </c>
      <c r="BR81" s="86"/>
      <c r="BS81" s="86"/>
      <c r="BT81" s="86"/>
    </row>
    <row r="82" spans="1:72" ht="16.5" customHeight="1" x14ac:dyDescent="0.25">
      <c r="A82" s="90">
        <v>44998</v>
      </c>
      <c r="B82" s="3">
        <v>5</v>
      </c>
      <c r="C82" s="3">
        <v>4</v>
      </c>
      <c r="D82" s="105" t="str">
        <f t="shared" si="51"/>
        <v/>
      </c>
      <c r="E82" s="105" t="str">
        <f t="shared" si="52"/>
        <v/>
      </c>
      <c r="F82" s="99" t="s">
        <v>290</v>
      </c>
      <c r="G82" s="100">
        <f t="shared" si="67"/>
        <v>17241</v>
      </c>
      <c r="H82" s="100">
        <f t="shared" si="68"/>
        <v>51231</v>
      </c>
      <c r="I82" s="100">
        <f t="shared" si="69"/>
        <v>35159</v>
      </c>
      <c r="J82" s="100">
        <f t="shared" si="70"/>
        <v>40373</v>
      </c>
      <c r="K82" s="100">
        <f t="shared" si="71"/>
        <v>10630</v>
      </c>
      <c r="L82" s="100">
        <f t="shared" si="72"/>
        <v>11419</v>
      </c>
      <c r="M82" s="100">
        <f t="shared" si="73"/>
        <v>10586</v>
      </c>
      <c r="N82" s="100" t="str">
        <f t="shared" si="74"/>
        <v>|</v>
      </c>
      <c r="O82" s="100">
        <f t="shared" si="75"/>
        <v>42307</v>
      </c>
      <c r="P82" s="100">
        <f t="shared" si="76"/>
        <v>21419</v>
      </c>
      <c r="Q82" s="100">
        <f t="shared" si="77"/>
        <v>16176</v>
      </c>
      <c r="R82" s="100">
        <f t="shared" si="78"/>
        <v>58529</v>
      </c>
      <c r="S82" s="100">
        <f t="shared" si="79"/>
        <v>30957</v>
      </c>
      <c r="T82" s="100">
        <f t="shared" si="80"/>
        <v>26938</v>
      </c>
      <c r="U82" s="100">
        <f t="shared" si="81"/>
        <v>10177</v>
      </c>
      <c r="V82" s="89" t="s">
        <v>290</v>
      </c>
      <c r="W82" s="243" t="s">
        <v>37</v>
      </c>
      <c r="X82" s="243" t="s">
        <v>37</v>
      </c>
      <c r="Y82" s="243" t="s">
        <v>37</v>
      </c>
      <c r="Z82" s="243" t="s">
        <v>37</v>
      </c>
      <c r="AA82" s="243" t="s">
        <v>313</v>
      </c>
      <c r="AB82" s="243" t="s">
        <v>37</v>
      </c>
      <c r="AC82" s="243" t="s">
        <v>38</v>
      </c>
      <c r="AD82" s="96" t="s">
        <v>38</v>
      </c>
      <c r="AE82" s="243" t="s">
        <v>37</v>
      </c>
      <c r="AF82" s="243" t="s">
        <v>37</v>
      </c>
      <c r="AG82" s="243" t="s">
        <v>38</v>
      </c>
      <c r="AH82" s="243" t="s">
        <v>38</v>
      </c>
      <c r="AI82" s="243" t="s">
        <v>37</v>
      </c>
      <c r="AJ82" s="243" t="s">
        <v>37</v>
      </c>
      <c r="AK82" s="243" t="s">
        <v>38</v>
      </c>
      <c r="AL82" s="94" t="s">
        <v>290</v>
      </c>
      <c r="AM82" s="108">
        <f t="array" ref="AM82">IFERROR(INDEX(TO_name_1,MATCH(,((Шаблон_1-Точность)&gt;=G82)+((Шаблон_1+Точность)&lt;=G82),)),G82)</f>
        <v>17241</v>
      </c>
      <c r="AN82" s="109">
        <f t="array" ref="AN82">IFERROR(INDEX(TO_name_2,MATCH(,((Шаблон_2-Точность)&gt;=H82)+((Шаблон_2+Точность)&lt;=H82),)),H82)</f>
        <v>51231</v>
      </c>
      <c r="AO82" s="109">
        <f t="array" ref="AO82">IFERROR(INDEX(TO_name_3,MATCH(,((Шаблон_3-Точность)&gt;=I82)+((Шаблон_3+Точность)&lt;=I82),)),I82)</f>
        <v>35159</v>
      </c>
      <c r="AP82" s="109">
        <f t="array" ref="AP82">IFERROR(INDEX(TO_name_4,MATCH(,((Шаблон_4-Точность)&gt;=J82)+((Шаблон_4+Точность)&lt;=J82),)),J82)</f>
        <v>40373</v>
      </c>
      <c r="AQ82" s="109">
        <f t="array" ref="AQ82">IFERROR(INDEX(TO_name_9,MATCH(,((Шаблон_9-Точность)&gt;=K82)+((Шаблон_9+Точность)&lt;=K82),)),K82)</f>
        <v>10630</v>
      </c>
      <c r="AR82" s="109">
        <f t="array" ref="AR82">IFERROR(INDEX(TO_name_10,MATCH(,((Шаблон_10-Точность)&gt;=L82)+((Шаблон_10+Точность)&lt;=L82),)),L82)</f>
        <v>11419</v>
      </c>
      <c r="AS82" s="110">
        <f t="array" ref="AS82">IFERROR(INDEX(TO_name_11,MATCH(,((Шаблон_11-Точность)&gt;=M82)+((Шаблон_11+Точность)&lt;=M82),)),M82)</f>
        <v>10586</v>
      </c>
      <c r="AT82" s="111" t="s">
        <v>290</v>
      </c>
      <c r="AU82" s="108">
        <f t="array" ref="AU82">IFERROR(INDEX(TO_name_5,MATCH(,((Шаблон_5-Точность)&gt;=O82)+((Шаблон_5+Точность)&lt;=O82),)),O82)</f>
        <v>42307</v>
      </c>
      <c r="AV82" s="109">
        <f t="array" ref="AV82">IFERROR(INDEX(TO_name_6,MATCH(,((Шаблон_6-Точность)&gt;=P82)+((Шаблон_6+Точность)&lt;=P82),)),P82)</f>
        <v>21419</v>
      </c>
      <c r="AW82" s="109">
        <f t="array" ref="AW82">IFERROR(INDEX(TO_name_7,MATCH(,((Шаблон_7-Точность)&gt;=Q82)+((Шаблон_7+Точность)&lt;=Q82),)),Q82)</f>
        <v>16176</v>
      </c>
      <c r="AX82" s="109">
        <f t="array" ref="AX82">IFERROR(INDEX(TO_name_8,MATCH(,((Шаблон_8-Точность)&gt;=R82)+((Шаблон_8+Точность)&lt;=R82),)),R82)</f>
        <v>58529</v>
      </c>
      <c r="AY82" s="109">
        <f t="array" ref="AY82">IFERROR(INDEX(TO_name_12,MATCH(,((Шаблон_12-Точность)&gt;=S82)+((Шаблон_12+Точность)&lt;=S82),)),S82)</f>
        <v>30957</v>
      </c>
      <c r="AZ82" s="109">
        <f t="array" ref="AZ82">IFERROR(INDEX(TO_name_13,MATCH(,((Шаблон_13-Точность)&gt;=T82)+((Шаблон_13+Точность)&lt;=T82),)),T82)</f>
        <v>26938</v>
      </c>
      <c r="BA82" s="110">
        <f t="array" ref="BA82">IFERROR(INDEX(TO_name_14,MATCH(,((Шаблон_14-Точность)&gt;=U82)+((Шаблон_14+Точность)&lt;=U82),)),U82)</f>
        <v>10177</v>
      </c>
      <c r="BB82" s="3"/>
      <c r="BC82" s="3" t="str">
        <f t="shared" si="53"/>
        <v>М/60963/17241</v>
      </c>
      <c r="BD82" s="3" t="str">
        <f t="shared" si="54"/>
        <v>М/66153/51231</v>
      </c>
      <c r="BE82" s="3" t="str">
        <f t="shared" si="55"/>
        <v>М/60261/35159</v>
      </c>
      <c r="BF82" s="3" t="str">
        <f t="shared" si="56"/>
        <v>М/68673/40373</v>
      </c>
      <c r="BG82" s="3" t="str">
        <f t="shared" si="57"/>
        <v>ВП/10630/10630</v>
      </c>
      <c r="BH82" s="3" t="str">
        <f t="shared" si="58"/>
        <v>М/11419/11419</v>
      </c>
      <c r="BI82" s="3" t="str">
        <f t="shared" si="59"/>
        <v>Р/10586/10586</v>
      </c>
      <c r="BJ82" s="158" t="s">
        <v>290</v>
      </c>
      <c r="BK82" s="3" t="str">
        <f t="shared" si="60"/>
        <v>М/40586/42307</v>
      </c>
      <c r="BL82" s="3" t="str">
        <f t="shared" si="61"/>
        <v>М/46401/21419</v>
      </c>
      <c r="BM82" s="3" t="str">
        <f t="shared" si="62"/>
        <v>Р/36691/16176</v>
      </c>
      <c r="BN82" s="3" t="str">
        <f t="shared" si="63"/>
        <v>Р/33980/58529</v>
      </c>
      <c r="BO82" s="3" t="str">
        <f t="shared" si="64"/>
        <v>М/5957/30957</v>
      </c>
      <c r="BP82" s="3" t="str">
        <f t="shared" si="65"/>
        <v>М/6423/26938</v>
      </c>
      <c r="BQ82" s="3" t="str">
        <f t="shared" si="66"/>
        <v>Р/10177/10177</v>
      </c>
      <c r="BR82" s="86"/>
      <c r="BS82" s="86"/>
      <c r="BT82" s="86"/>
    </row>
    <row r="83" spans="1:72" ht="16.5" customHeight="1" x14ac:dyDescent="0.25">
      <c r="A83" s="90">
        <v>44999</v>
      </c>
      <c r="B83" s="3">
        <v>5</v>
      </c>
      <c r="C83" s="3">
        <v>4</v>
      </c>
      <c r="D83" s="105" t="str">
        <f t="shared" si="51"/>
        <v/>
      </c>
      <c r="E83" s="105" t="str">
        <f t="shared" si="52"/>
        <v/>
      </c>
      <c r="F83" s="99" t="s">
        <v>290</v>
      </c>
      <c r="G83" s="100">
        <f t="shared" si="67"/>
        <v>17265</v>
      </c>
      <c r="H83" s="100">
        <f t="shared" si="68"/>
        <v>51255</v>
      </c>
      <c r="I83" s="100">
        <f t="shared" si="69"/>
        <v>35183</v>
      </c>
      <c r="J83" s="100">
        <f t="shared" si="70"/>
        <v>40397</v>
      </c>
      <c r="K83" s="100">
        <f t="shared" si="71"/>
        <v>10630</v>
      </c>
      <c r="L83" s="100">
        <f t="shared" si="72"/>
        <v>11443</v>
      </c>
      <c r="M83" s="100">
        <f t="shared" si="73"/>
        <v>10586</v>
      </c>
      <c r="N83" s="100" t="str">
        <f t="shared" si="74"/>
        <v>|</v>
      </c>
      <c r="O83" s="100">
        <f t="shared" si="75"/>
        <v>42331</v>
      </c>
      <c r="P83" s="100">
        <f t="shared" si="76"/>
        <v>21443</v>
      </c>
      <c r="Q83" s="100">
        <f t="shared" si="77"/>
        <v>16176</v>
      </c>
      <c r="R83" s="100">
        <f t="shared" si="78"/>
        <v>58529</v>
      </c>
      <c r="S83" s="100">
        <f t="shared" si="79"/>
        <v>30981</v>
      </c>
      <c r="T83" s="100">
        <f t="shared" si="80"/>
        <v>26962</v>
      </c>
      <c r="U83" s="100">
        <f t="shared" si="81"/>
        <v>10177</v>
      </c>
      <c r="V83" s="89" t="s">
        <v>290</v>
      </c>
      <c r="W83" s="243" t="s">
        <v>37</v>
      </c>
      <c r="X83" s="243" t="s">
        <v>37</v>
      </c>
      <c r="Y83" s="243" t="s">
        <v>37</v>
      </c>
      <c r="Z83" s="243" t="s">
        <v>37</v>
      </c>
      <c r="AA83" s="243" t="s">
        <v>313</v>
      </c>
      <c r="AB83" s="243" t="s">
        <v>37</v>
      </c>
      <c r="AC83" s="243" t="s">
        <v>38</v>
      </c>
      <c r="AD83" s="96" t="s">
        <v>38</v>
      </c>
      <c r="AE83" s="243" t="s">
        <v>37</v>
      </c>
      <c r="AF83" s="243" t="s">
        <v>37</v>
      </c>
      <c r="AG83" s="243" t="s">
        <v>38</v>
      </c>
      <c r="AH83" s="243" t="s">
        <v>38</v>
      </c>
      <c r="AI83" s="243" t="s">
        <v>37</v>
      </c>
      <c r="AJ83" s="243" t="s">
        <v>37</v>
      </c>
      <c r="AK83" s="243" t="s">
        <v>38</v>
      </c>
      <c r="AL83" s="94" t="s">
        <v>290</v>
      </c>
      <c r="AM83" s="108">
        <f t="array" ref="AM83">IFERROR(INDEX(TO_name_1,MATCH(,((Шаблон_1-Точность)&gt;=G83)+((Шаблон_1+Точность)&lt;=G83),)),G83)</f>
        <v>17265</v>
      </c>
      <c r="AN83" s="109">
        <f t="array" ref="AN83">IFERROR(INDEX(TO_name_2,MATCH(,((Шаблон_2-Точность)&gt;=H83)+((Шаблон_2+Точность)&lt;=H83),)),H83)</f>
        <v>51255</v>
      </c>
      <c r="AO83" s="109">
        <f t="array" ref="AO83">IFERROR(INDEX(TO_name_3,MATCH(,((Шаблон_3-Точность)&gt;=I83)+((Шаблон_3+Точность)&lt;=I83),)),I83)</f>
        <v>35183</v>
      </c>
      <c r="AP83" s="109">
        <f t="array" ref="AP83">IFERROR(INDEX(TO_name_4,MATCH(,((Шаблон_4-Точность)&gt;=J83)+((Шаблон_4+Точность)&lt;=J83),)),J83)</f>
        <v>40397</v>
      </c>
      <c r="AQ83" s="109">
        <f t="array" ref="AQ83">IFERROR(INDEX(TO_name_9,MATCH(,((Шаблон_9-Точность)&gt;=K83)+((Шаблон_9+Точность)&lt;=K83),)),K83)</f>
        <v>10630</v>
      </c>
      <c r="AR83" s="109">
        <f t="array" ref="AR83">IFERROR(INDEX(TO_name_10,MATCH(,((Шаблон_10-Точность)&gt;=L83)+((Шаблон_10+Точность)&lt;=L83),)),L83)</f>
        <v>11443</v>
      </c>
      <c r="AS83" s="110">
        <f t="array" ref="AS83">IFERROR(INDEX(TO_name_11,MATCH(,((Шаблон_11-Точность)&gt;=M83)+((Шаблон_11+Точность)&lt;=M83),)),M83)</f>
        <v>10586</v>
      </c>
      <c r="AT83" s="111" t="s">
        <v>290</v>
      </c>
      <c r="AU83" s="108">
        <f t="array" ref="AU83">IFERROR(INDEX(TO_name_5,MATCH(,((Шаблон_5-Точность)&gt;=O83)+((Шаблон_5+Точность)&lt;=O83),)),O83)</f>
        <v>42331</v>
      </c>
      <c r="AV83" s="109">
        <f t="array" ref="AV83">IFERROR(INDEX(TO_name_6,MATCH(,((Шаблон_6-Точность)&gt;=P83)+((Шаблон_6+Точность)&lt;=P83),)),P83)</f>
        <v>21443</v>
      </c>
      <c r="AW83" s="109">
        <f t="array" ref="AW83">IFERROR(INDEX(TO_name_7,MATCH(,((Шаблон_7-Точность)&gt;=Q83)+((Шаблон_7+Точность)&lt;=Q83),)),Q83)</f>
        <v>16176</v>
      </c>
      <c r="AX83" s="109">
        <f t="array" ref="AX83">IFERROR(INDEX(TO_name_8,MATCH(,((Шаблон_8-Точность)&gt;=R83)+((Шаблон_8+Точность)&lt;=R83),)),R83)</f>
        <v>58529</v>
      </c>
      <c r="AY83" s="109">
        <f t="array" ref="AY83">IFERROR(INDEX(TO_name_12,MATCH(,((Шаблон_12-Точность)&gt;=S83)+((Шаблон_12+Точность)&lt;=S83),)),S83)</f>
        <v>30981</v>
      </c>
      <c r="AZ83" s="109">
        <f t="array" ref="AZ83">IFERROR(INDEX(TO_name_13,MATCH(,((Шаблон_13-Точность)&gt;=T83)+((Шаблон_13+Точность)&lt;=T83),)),T83)</f>
        <v>26962</v>
      </c>
      <c r="BA83" s="110">
        <f t="array" ref="BA83">IFERROR(INDEX(TO_name_14,MATCH(,((Шаблон_14-Точность)&gt;=U83)+((Шаблон_14+Точность)&lt;=U83),)),U83)</f>
        <v>10177</v>
      </c>
      <c r="BB83" s="3"/>
      <c r="BC83" s="3" t="str">
        <f t="shared" si="53"/>
        <v>М/60987/17265</v>
      </c>
      <c r="BD83" s="3" t="str">
        <f t="shared" si="54"/>
        <v>М/66177/51255</v>
      </c>
      <c r="BE83" s="3" t="str">
        <f t="shared" si="55"/>
        <v>М/60285/35183</v>
      </c>
      <c r="BF83" s="3" t="str">
        <f t="shared" si="56"/>
        <v>М/68697/40397</v>
      </c>
      <c r="BG83" s="3" t="str">
        <f t="shared" si="57"/>
        <v>ВП/10630/10630</v>
      </c>
      <c r="BH83" s="3" t="str">
        <f t="shared" si="58"/>
        <v>М/11443/11443</v>
      </c>
      <c r="BI83" s="3" t="str">
        <f t="shared" si="59"/>
        <v>Р/10586/10586</v>
      </c>
      <c r="BJ83" s="158" t="s">
        <v>290</v>
      </c>
      <c r="BK83" s="3" t="str">
        <f t="shared" si="60"/>
        <v>М/40610/42331</v>
      </c>
      <c r="BL83" s="3" t="str">
        <f t="shared" si="61"/>
        <v>М/46425/21443</v>
      </c>
      <c r="BM83" s="3" t="str">
        <f t="shared" si="62"/>
        <v>Р/36691/16176</v>
      </c>
      <c r="BN83" s="3" t="str">
        <f t="shared" si="63"/>
        <v>Р/33980/58529</v>
      </c>
      <c r="BO83" s="3" t="str">
        <f t="shared" si="64"/>
        <v>М/5981/30981</v>
      </c>
      <c r="BP83" s="3" t="str">
        <f t="shared" si="65"/>
        <v>М/6447/26962</v>
      </c>
      <c r="BQ83" s="3" t="str">
        <f t="shared" si="66"/>
        <v>Р/10177/10177</v>
      </c>
      <c r="BR83" s="86"/>
      <c r="BS83" s="86"/>
      <c r="BT83" s="86"/>
    </row>
    <row r="84" spans="1:72" ht="16.5" customHeight="1" x14ac:dyDescent="0.25">
      <c r="A84" s="193">
        <v>45000</v>
      </c>
      <c r="B84" s="3">
        <v>5</v>
      </c>
      <c r="C84" s="3">
        <v>4</v>
      </c>
      <c r="D84" s="105" t="str">
        <f t="shared" si="51"/>
        <v/>
      </c>
      <c r="E84" s="105" t="str">
        <f t="shared" si="52"/>
        <v/>
      </c>
      <c r="F84" s="99" t="s">
        <v>290</v>
      </c>
      <c r="G84" s="100">
        <f t="shared" si="67"/>
        <v>17289</v>
      </c>
      <c r="H84" s="100">
        <f t="shared" si="68"/>
        <v>51279</v>
      </c>
      <c r="I84" s="100">
        <f t="shared" si="69"/>
        <v>35207</v>
      </c>
      <c r="J84" s="100">
        <f t="shared" si="70"/>
        <v>40421</v>
      </c>
      <c r="K84" s="100">
        <f t="shared" si="71"/>
        <v>10630</v>
      </c>
      <c r="L84" s="100">
        <f t="shared" si="72"/>
        <v>11467</v>
      </c>
      <c r="M84" s="100">
        <f t="shared" si="73"/>
        <v>10586</v>
      </c>
      <c r="N84" s="100" t="str">
        <f t="shared" si="74"/>
        <v>|</v>
      </c>
      <c r="O84" s="100">
        <f t="shared" si="75"/>
        <v>42355</v>
      </c>
      <c r="P84" s="100">
        <f t="shared" si="76"/>
        <v>21467</v>
      </c>
      <c r="Q84" s="100">
        <f t="shared" si="77"/>
        <v>16176</v>
      </c>
      <c r="R84" s="100">
        <f t="shared" si="78"/>
        <v>58553</v>
      </c>
      <c r="S84" s="100">
        <f t="shared" si="79"/>
        <v>30981</v>
      </c>
      <c r="T84" s="100">
        <f t="shared" si="80"/>
        <v>26986</v>
      </c>
      <c r="U84" s="100">
        <f t="shared" si="81"/>
        <v>10177</v>
      </c>
      <c r="V84" s="89" t="s">
        <v>290</v>
      </c>
      <c r="W84" s="243" t="s">
        <v>37</v>
      </c>
      <c r="X84" s="243" t="s">
        <v>37</v>
      </c>
      <c r="Y84" s="243" t="s">
        <v>37</v>
      </c>
      <c r="Z84" s="243" t="s">
        <v>37</v>
      </c>
      <c r="AA84" s="243" t="s">
        <v>313</v>
      </c>
      <c r="AB84" s="243" t="s">
        <v>37</v>
      </c>
      <c r="AC84" s="243" t="s">
        <v>38</v>
      </c>
      <c r="AD84" s="96" t="s">
        <v>38</v>
      </c>
      <c r="AE84" s="243" t="s">
        <v>37</v>
      </c>
      <c r="AF84" s="243" t="s">
        <v>37</v>
      </c>
      <c r="AG84" s="243" t="s">
        <v>38</v>
      </c>
      <c r="AH84" s="243" t="s">
        <v>37</v>
      </c>
      <c r="AI84" s="243" t="s">
        <v>271</v>
      </c>
      <c r="AJ84" s="243" t="s">
        <v>37</v>
      </c>
      <c r="AK84" s="243" t="s">
        <v>38</v>
      </c>
      <c r="AL84" s="94" t="s">
        <v>290</v>
      </c>
      <c r="AM84" s="108">
        <f t="array" ref="AM84">IFERROR(INDEX(TO_name_1,MATCH(,((Шаблон_1-Точность)&gt;=G84)+((Шаблон_1+Точность)&lt;=G84),)),G84)</f>
        <v>17289</v>
      </c>
      <c r="AN84" s="109">
        <f t="array" ref="AN84">IFERROR(INDEX(TO_name_2,MATCH(,((Шаблон_2-Точность)&gt;=H84)+((Шаблон_2+Точность)&lt;=H84),)),H84)</f>
        <v>51279</v>
      </c>
      <c r="AO84" s="109">
        <f t="array" ref="AO84">IFERROR(INDEX(TO_name_3,MATCH(,((Шаблон_3-Точность)&gt;=I84)+((Шаблон_3+Точность)&lt;=I84),)),I84)</f>
        <v>35207</v>
      </c>
      <c r="AP84" s="109">
        <f t="array" ref="AP84">IFERROR(INDEX(TO_name_4,MATCH(,((Шаблон_4-Точность)&gt;=J84)+((Шаблон_4+Точность)&lt;=J84),)),J84)</f>
        <v>40421</v>
      </c>
      <c r="AQ84" s="109">
        <f t="array" ref="AQ84">IFERROR(INDEX(TO_name_9,MATCH(,((Шаблон_9-Точность)&gt;=K84)+((Шаблон_9+Точность)&lt;=K84),)),K84)</f>
        <v>10630</v>
      </c>
      <c r="AR84" s="109">
        <f t="array" ref="AR84">IFERROR(INDEX(TO_name_10,MATCH(,((Шаблон_10-Точность)&gt;=L84)+((Шаблон_10+Точность)&lt;=L84),)),L84)</f>
        <v>11467</v>
      </c>
      <c r="AS84" s="110">
        <f t="array" ref="AS84">IFERROR(INDEX(TO_name_11,MATCH(,((Шаблон_11-Точность)&gt;=M84)+((Шаблон_11+Точность)&lt;=M84),)),M84)</f>
        <v>10586</v>
      </c>
      <c r="AT84" s="111" t="s">
        <v>290</v>
      </c>
      <c r="AU84" s="108">
        <f t="array" ref="AU84">IFERROR(INDEX(TO_name_5,MATCH(,((Шаблон_5-Точность)&gt;=O84)+((Шаблон_5+Точность)&lt;=O84),)),O84)</f>
        <v>42355</v>
      </c>
      <c r="AV84" s="109">
        <f t="array" ref="AV84">IFERROR(INDEX(TO_name_6,MATCH(,((Шаблон_6-Точность)&gt;=P84)+((Шаблон_6+Точность)&lt;=P84),)),P84)</f>
        <v>21467</v>
      </c>
      <c r="AW84" s="109">
        <f t="array" ref="AW84">IFERROR(INDEX(TO_name_7,MATCH(,((Шаблон_7-Точность)&gt;=Q84)+((Шаблон_7+Точность)&lt;=Q84),)),Q84)</f>
        <v>16176</v>
      </c>
      <c r="AX84" s="109">
        <f t="array" ref="AX84">IFERROR(INDEX(TO_name_8,MATCH(,((Шаблон_8-Точность)&gt;=R84)+((Шаблон_8+Точность)&lt;=R84),)),R84)</f>
        <v>58553</v>
      </c>
      <c r="AY84" s="109">
        <f t="array" ref="AY84">IFERROR(INDEX(TO_name_12,MATCH(,((Шаблон_12-Точность)&gt;=S84)+((Шаблон_12+Точность)&lt;=S84),)),S84)</f>
        <v>30981</v>
      </c>
      <c r="AZ84" s="109">
        <f t="array" ref="AZ84">IFERROR(INDEX(TO_name_13,MATCH(,((Шаблон_13-Точность)&gt;=T84)+((Шаблон_13+Точность)&lt;=T84),)),T84)</f>
        <v>26986</v>
      </c>
      <c r="BA84" s="110">
        <f t="array" ref="BA84">IFERROR(INDEX(TO_name_14,MATCH(,((Шаблон_14-Точность)&gt;=U84)+((Шаблон_14+Точность)&lt;=U84),)),U84)</f>
        <v>10177</v>
      </c>
      <c r="BB84" s="3"/>
      <c r="BC84" s="3" t="str">
        <f t="shared" si="53"/>
        <v>М/61011/17289</v>
      </c>
      <c r="BD84" s="3" t="str">
        <f t="shared" si="54"/>
        <v>М/66201/51279</v>
      </c>
      <c r="BE84" s="3" t="str">
        <f t="shared" si="55"/>
        <v>М/60309/35207</v>
      </c>
      <c r="BF84" s="3" t="str">
        <f t="shared" si="56"/>
        <v>М/68721/40421</v>
      </c>
      <c r="BG84" s="3" t="str">
        <f t="shared" si="57"/>
        <v>ВП/10630/10630</v>
      </c>
      <c r="BH84" s="3" t="str">
        <f t="shared" si="58"/>
        <v>М/11467/11467</v>
      </c>
      <c r="BI84" s="3" t="str">
        <f t="shared" si="59"/>
        <v>Р/10586/10586</v>
      </c>
      <c r="BJ84" s="158" t="s">
        <v>290</v>
      </c>
      <c r="BK84" s="3" t="str">
        <f t="shared" si="60"/>
        <v>М/40634/42355</v>
      </c>
      <c r="BL84" s="3" t="str">
        <f t="shared" si="61"/>
        <v>М/46449/21467</v>
      </c>
      <c r="BM84" s="3" t="str">
        <f t="shared" si="62"/>
        <v>Р/36691/16176</v>
      </c>
      <c r="BN84" s="3" t="str">
        <f t="shared" si="63"/>
        <v>М/34004/58553</v>
      </c>
      <c r="BO84" s="3" t="str">
        <f t="shared" si="64"/>
        <v>ТО2/5981/30981</v>
      </c>
      <c r="BP84" s="3" t="str">
        <f t="shared" si="65"/>
        <v>М/6471/26986</v>
      </c>
      <c r="BQ84" s="3" t="str">
        <f t="shared" si="66"/>
        <v>Р/10177/10177</v>
      </c>
      <c r="BR84" s="86"/>
      <c r="BS84" s="86"/>
      <c r="BT84" s="86"/>
    </row>
    <row r="85" spans="1:72" ht="16.5" customHeight="1" x14ac:dyDescent="0.25">
      <c r="A85" s="90">
        <v>45001</v>
      </c>
      <c r="B85" s="3">
        <v>5</v>
      </c>
      <c r="C85" s="3">
        <v>4</v>
      </c>
      <c r="D85" s="105" t="str">
        <f t="shared" si="51"/>
        <v/>
      </c>
      <c r="E85" s="105" t="str">
        <f t="shared" si="52"/>
        <v/>
      </c>
      <c r="F85" s="99" t="s">
        <v>290</v>
      </c>
      <c r="G85" s="100">
        <f t="shared" si="67"/>
        <v>17313</v>
      </c>
      <c r="H85" s="100">
        <f t="shared" si="68"/>
        <v>51303</v>
      </c>
      <c r="I85" s="100">
        <f t="shared" si="69"/>
        <v>35231</v>
      </c>
      <c r="J85" s="100">
        <f t="shared" si="70"/>
        <v>40421</v>
      </c>
      <c r="K85" s="100">
        <f t="shared" si="71"/>
        <v>10630</v>
      </c>
      <c r="L85" s="100">
        <f t="shared" si="72"/>
        <v>11491</v>
      </c>
      <c r="M85" s="100">
        <f t="shared" si="73"/>
        <v>10610</v>
      </c>
      <c r="N85" s="100" t="str">
        <f t="shared" si="74"/>
        <v>|</v>
      </c>
      <c r="O85" s="100">
        <f t="shared" si="75"/>
        <v>42379</v>
      </c>
      <c r="P85" s="100">
        <f t="shared" si="76"/>
        <v>21491</v>
      </c>
      <c r="Q85" s="100">
        <f t="shared" si="77"/>
        <v>16176</v>
      </c>
      <c r="R85" s="100">
        <f t="shared" si="78"/>
        <v>58577</v>
      </c>
      <c r="S85" s="100">
        <f t="shared" si="79"/>
        <v>30981</v>
      </c>
      <c r="T85" s="100">
        <f t="shared" si="80"/>
        <v>27010</v>
      </c>
      <c r="U85" s="100">
        <f t="shared" si="81"/>
        <v>10177</v>
      </c>
      <c r="V85" s="89" t="s">
        <v>290</v>
      </c>
      <c r="W85" s="243" t="s">
        <v>37</v>
      </c>
      <c r="X85" s="243" t="s">
        <v>37</v>
      </c>
      <c r="Y85" s="243" t="s">
        <v>37</v>
      </c>
      <c r="Z85" s="243" t="s">
        <v>313</v>
      </c>
      <c r="AA85" s="243" t="s">
        <v>313</v>
      </c>
      <c r="AB85" s="243" t="s">
        <v>37</v>
      </c>
      <c r="AC85" s="243" t="s">
        <v>37</v>
      </c>
      <c r="AD85" s="96" t="s">
        <v>38</v>
      </c>
      <c r="AE85" s="243" t="s">
        <v>37</v>
      </c>
      <c r="AF85" s="243" t="s">
        <v>37</v>
      </c>
      <c r="AG85" s="243" t="s">
        <v>38</v>
      </c>
      <c r="AH85" s="243" t="s">
        <v>37</v>
      </c>
      <c r="AI85" s="243" t="s">
        <v>271</v>
      </c>
      <c r="AJ85" s="243" t="s">
        <v>37</v>
      </c>
      <c r="AK85" s="243" t="s">
        <v>33</v>
      </c>
      <c r="AL85" s="94" t="s">
        <v>290</v>
      </c>
      <c r="AM85" s="108">
        <f t="array" ref="AM85">IFERROR(INDEX(TO_name_1,MATCH(,((Шаблон_1-Точность)&gt;=G85)+((Шаблон_1+Точность)&lt;=G85),)),G85)</f>
        <v>17313</v>
      </c>
      <c r="AN85" s="109">
        <f t="array" ref="AN85">IFERROR(INDEX(TO_name_2,MATCH(,((Шаблон_2-Точность)&gt;=H85)+((Шаблон_2+Точность)&lt;=H85),)),H85)</f>
        <v>51303</v>
      </c>
      <c r="AO85" s="109">
        <f t="array" ref="AO85">IFERROR(INDEX(TO_name_3,MATCH(,((Шаблон_3-Точность)&gt;=I85)+((Шаблон_3+Точность)&lt;=I85),)),I85)</f>
        <v>35231</v>
      </c>
      <c r="AP85" s="109">
        <f t="array" ref="AP85">IFERROR(INDEX(TO_name_4,MATCH(,((Шаблон_4-Точность)&gt;=J85)+((Шаблон_4+Точность)&lt;=J85),)),J85)</f>
        <v>40421</v>
      </c>
      <c r="AQ85" s="109">
        <f t="array" ref="AQ85">IFERROR(INDEX(TO_name_9,MATCH(,((Шаблон_9-Точность)&gt;=K85)+((Шаблон_9+Точность)&lt;=K85),)),K85)</f>
        <v>10630</v>
      </c>
      <c r="AR85" s="109">
        <f t="array" ref="AR85">IFERROR(INDEX(TO_name_10,MATCH(,((Шаблон_10-Точность)&gt;=L85)+((Шаблон_10+Точность)&lt;=L85),)),L85)</f>
        <v>11491</v>
      </c>
      <c r="AS85" s="110">
        <f t="array" ref="AS85">IFERROR(INDEX(TO_name_11,MATCH(,((Шаблон_11-Точность)&gt;=M85)+((Шаблон_11+Точность)&lt;=M85),)),M85)</f>
        <v>10610</v>
      </c>
      <c r="AT85" s="111" t="s">
        <v>290</v>
      </c>
      <c r="AU85" s="108">
        <f t="array" ref="AU85">IFERROR(INDEX(TO_name_5,MATCH(,((Шаблон_5-Точность)&gt;=O85)+((Шаблон_5+Точность)&lt;=O85),)),O85)</f>
        <v>42379</v>
      </c>
      <c r="AV85" s="109">
        <f t="array" ref="AV85">IFERROR(INDEX(TO_name_6,MATCH(,((Шаблон_6-Точность)&gt;=P85)+((Шаблон_6+Точность)&lt;=P85),)),P85)</f>
        <v>21491</v>
      </c>
      <c r="AW85" s="109">
        <f t="array" ref="AW85">IFERROR(INDEX(TO_name_7,MATCH(,((Шаблон_7-Точность)&gt;=Q85)+((Шаблон_7+Точность)&lt;=Q85),)),Q85)</f>
        <v>16176</v>
      </c>
      <c r="AX85" s="109">
        <f t="array" ref="AX85">IFERROR(INDEX(TO_name_8,MATCH(,((Шаблон_8-Точность)&gt;=R85)+((Шаблон_8+Точность)&lt;=R85),)),R85)</f>
        <v>58577</v>
      </c>
      <c r="AY85" s="109">
        <f t="array" ref="AY85">IFERROR(INDEX(TO_name_12,MATCH(,((Шаблон_12-Точность)&gt;=S85)+((Шаблон_12+Точность)&lt;=S85),)),S85)</f>
        <v>30981</v>
      </c>
      <c r="AZ85" s="109">
        <f t="array" ref="AZ85">IFERROR(INDEX(TO_name_13,MATCH(,((Шаблон_13-Точность)&gt;=T85)+((Шаблон_13+Точность)&lt;=T85),)),T85)</f>
        <v>27010</v>
      </c>
      <c r="BA85" s="110">
        <f t="array" ref="BA85">IFERROR(INDEX(TO_name_14,MATCH(,((Шаблон_14-Точность)&gt;=U85)+((Шаблон_14+Точность)&lt;=U85),)),U85)</f>
        <v>10177</v>
      </c>
      <c r="BB85" s="3"/>
      <c r="BC85" s="3" t="str">
        <f t="shared" si="53"/>
        <v>М/61035/17313</v>
      </c>
      <c r="BD85" s="3" t="str">
        <f t="shared" si="54"/>
        <v>М/66225/51303</v>
      </c>
      <c r="BE85" s="3" t="str">
        <f t="shared" si="55"/>
        <v>М/60333/35231</v>
      </c>
      <c r="BF85" s="3" t="str">
        <f t="shared" si="56"/>
        <v>ВП/68721/40421</v>
      </c>
      <c r="BG85" s="3" t="str">
        <f t="shared" si="57"/>
        <v>ВП/10630/10630</v>
      </c>
      <c r="BH85" s="3" t="str">
        <f t="shared" si="58"/>
        <v>М/11491/11491</v>
      </c>
      <c r="BI85" s="3" t="str">
        <f t="shared" si="59"/>
        <v>М/10610/10610</v>
      </c>
      <c r="BJ85" s="158" t="s">
        <v>290</v>
      </c>
      <c r="BK85" s="3" t="str">
        <f t="shared" si="60"/>
        <v>М/40658/42379</v>
      </c>
      <c r="BL85" s="3" t="str">
        <f t="shared" si="61"/>
        <v>М/46473/21491</v>
      </c>
      <c r="BM85" s="3" t="str">
        <f t="shared" si="62"/>
        <v>Р/36691/16176</v>
      </c>
      <c r="BN85" s="3" t="str">
        <f t="shared" si="63"/>
        <v>М/34028/58577</v>
      </c>
      <c r="BO85" s="3" t="str">
        <f t="shared" si="64"/>
        <v>ТО2/5981/30981</v>
      </c>
      <c r="BP85" s="3" t="str">
        <f t="shared" si="65"/>
        <v>М/6495/27010</v>
      </c>
      <c r="BQ85" s="3" t="str">
        <f t="shared" si="66"/>
        <v>ПР/10177/10177</v>
      </c>
      <c r="BR85" s="86"/>
      <c r="BS85" s="86"/>
      <c r="BT85" s="86"/>
    </row>
    <row r="86" spans="1:72" ht="16.5" customHeight="1" x14ac:dyDescent="0.25">
      <c r="A86" s="90">
        <v>45002</v>
      </c>
      <c r="B86" s="3">
        <v>5</v>
      </c>
      <c r="C86" s="3">
        <v>4</v>
      </c>
      <c r="D86" s="105" t="str">
        <f t="shared" si="51"/>
        <v/>
      </c>
      <c r="E86" s="105" t="str">
        <f t="shared" si="52"/>
        <v/>
      </c>
      <c r="F86" s="99" t="s">
        <v>290</v>
      </c>
      <c r="G86" s="100">
        <f t="shared" si="67"/>
        <v>17337</v>
      </c>
      <c r="H86" s="100">
        <f t="shared" si="68"/>
        <v>51327</v>
      </c>
      <c r="I86" s="100">
        <f t="shared" si="69"/>
        <v>35255</v>
      </c>
      <c r="J86" s="100">
        <f t="shared" si="70"/>
        <v>40421</v>
      </c>
      <c r="K86" s="100">
        <f t="shared" si="71"/>
        <v>10630</v>
      </c>
      <c r="L86" s="100">
        <f t="shared" si="72"/>
        <v>11515</v>
      </c>
      <c r="M86" s="100">
        <f t="shared" si="73"/>
        <v>10634</v>
      </c>
      <c r="N86" s="100" t="str">
        <f t="shared" si="74"/>
        <v>|</v>
      </c>
      <c r="O86" s="100">
        <f t="shared" si="75"/>
        <v>42403</v>
      </c>
      <c r="P86" s="100">
        <f t="shared" si="76"/>
        <v>21515</v>
      </c>
      <c r="Q86" s="100">
        <f t="shared" si="77"/>
        <v>16176</v>
      </c>
      <c r="R86" s="100">
        <f t="shared" si="78"/>
        <v>58601</v>
      </c>
      <c r="S86" s="100">
        <f t="shared" si="79"/>
        <v>30981</v>
      </c>
      <c r="T86" s="100">
        <f t="shared" si="80"/>
        <v>27034</v>
      </c>
      <c r="U86" s="100">
        <f t="shared" si="81"/>
        <v>10177</v>
      </c>
      <c r="V86" s="89" t="s">
        <v>290</v>
      </c>
      <c r="W86" s="243" t="s">
        <v>37</v>
      </c>
      <c r="X86" s="243" t="s">
        <v>37</v>
      </c>
      <c r="Y86" s="243" t="s">
        <v>37</v>
      </c>
      <c r="Z86" s="243" t="s">
        <v>313</v>
      </c>
      <c r="AA86" s="243" t="s">
        <v>38</v>
      </c>
      <c r="AB86" s="243" t="s">
        <v>37</v>
      </c>
      <c r="AC86" s="243" t="s">
        <v>37</v>
      </c>
      <c r="AD86" s="96" t="s">
        <v>38</v>
      </c>
      <c r="AE86" s="243" t="s">
        <v>37</v>
      </c>
      <c r="AF86" s="243" t="s">
        <v>37</v>
      </c>
      <c r="AG86" s="243" t="s">
        <v>38</v>
      </c>
      <c r="AH86" s="243" t="s">
        <v>37</v>
      </c>
      <c r="AI86" s="243" t="s">
        <v>271</v>
      </c>
      <c r="AJ86" s="243" t="s">
        <v>37</v>
      </c>
      <c r="AK86" s="243" t="s">
        <v>38</v>
      </c>
      <c r="AL86" s="94" t="s">
        <v>290</v>
      </c>
      <c r="AM86" s="108">
        <f t="array" ref="AM86">IFERROR(INDEX(TO_name_1,MATCH(,((Шаблон_1-Точность)&gt;=G86)+((Шаблон_1+Точность)&lt;=G86),)),G86)</f>
        <v>17337</v>
      </c>
      <c r="AN86" s="109">
        <f t="array" ref="AN86">IFERROR(INDEX(TO_name_2,MATCH(,((Шаблон_2-Точность)&gt;=H86)+((Шаблон_2+Точность)&lt;=H86),)),H86)</f>
        <v>51327</v>
      </c>
      <c r="AO86" s="109">
        <f t="array" ref="AO86">IFERROR(INDEX(TO_name_3,MATCH(,((Шаблон_3-Точность)&gt;=I86)+((Шаблон_3+Точность)&lt;=I86),)),I86)</f>
        <v>35255</v>
      </c>
      <c r="AP86" s="109">
        <f t="array" ref="AP86">IFERROR(INDEX(TO_name_4,MATCH(,((Шаблон_4-Точность)&gt;=J86)+((Шаблон_4+Точность)&lt;=J86),)),J86)</f>
        <v>40421</v>
      </c>
      <c r="AQ86" s="109">
        <f t="array" ref="AQ86">IFERROR(INDEX(TO_name_9,MATCH(,((Шаблон_9-Точность)&gt;=K86)+((Шаблон_9+Точность)&lt;=K86),)),K86)</f>
        <v>10630</v>
      </c>
      <c r="AR86" s="109">
        <f t="array" ref="AR86">IFERROR(INDEX(TO_name_10,MATCH(,((Шаблон_10-Точность)&gt;=L86)+((Шаблон_10+Точность)&lt;=L86),)),L86)</f>
        <v>11515</v>
      </c>
      <c r="AS86" s="110">
        <f t="array" ref="AS86">IFERROR(INDEX(TO_name_11,MATCH(,((Шаблон_11-Точность)&gt;=M86)+((Шаблон_11+Точность)&lt;=M86),)),M86)</f>
        <v>10634</v>
      </c>
      <c r="AT86" s="111" t="s">
        <v>290</v>
      </c>
      <c r="AU86" s="108">
        <f t="array" ref="AU86">IFERROR(INDEX(TO_name_5,MATCH(,((Шаблон_5-Точность)&gt;=O86)+((Шаблон_5+Точность)&lt;=O86),)),O86)</f>
        <v>42403</v>
      </c>
      <c r="AV86" s="109">
        <f t="array" ref="AV86">IFERROR(INDEX(TO_name_6,MATCH(,((Шаблон_6-Точность)&gt;=P86)+((Шаблон_6+Точность)&lt;=P86),)),P86)</f>
        <v>21515</v>
      </c>
      <c r="AW86" s="109">
        <f t="array" ref="AW86">IFERROR(INDEX(TO_name_7,MATCH(,((Шаблон_7-Точность)&gt;=Q86)+((Шаблон_7+Точность)&lt;=Q86),)),Q86)</f>
        <v>16176</v>
      </c>
      <c r="AX86" s="109">
        <f t="array" ref="AX86">IFERROR(INDEX(TO_name_8,MATCH(,((Шаблон_8-Точность)&gt;=R86)+((Шаблон_8+Точность)&lt;=R86),)),R86)</f>
        <v>58601</v>
      </c>
      <c r="AY86" s="109">
        <f t="array" ref="AY86">IFERROR(INDEX(TO_name_12,MATCH(,((Шаблон_12-Точность)&gt;=S86)+((Шаблон_12+Точность)&lt;=S86),)),S86)</f>
        <v>30981</v>
      </c>
      <c r="AZ86" s="109">
        <f t="array" ref="AZ86">IFERROR(INDEX(TO_name_13,MATCH(,((Шаблон_13-Точность)&gt;=T86)+((Шаблон_13+Точность)&lt;=T86),)),T86)</f>
        <v>27034</v>
      </c>
      <c r="BA86" s="110">
        <f t="array" ref="BA86">IFERROR(INDEX(TO_name_14,MATCH(,((Шаблон_14-Точность)&gt;=U86)+((Шаблон_14+Точность)&lt;=U86),)),U86)</f>
        <v>10177</v>
      </c>
      <c r="BB86" s="3"/>
      <c r="BC86" s="3" t="str">
        <f t="shared" si="53"/>
        <v>М/61059/17337</v>
      </c>
      <c r="BD86" s="3" t="str">
        <f t="shared" si="54"/>
        <v>М/66249/51327</v>
      </c>
      <c r="BE86" s="3" t="str">
        <f t="shared" si="55"/>
        <v>М/60357/35255</v>
      </c>
      <c r="BF86" s="3" t="str">
        <f t="shared" si="56"/>
        <v>ВП/68721/40421</v>
      </c>
      <c r="BG86" s="3" t="str">
        <f t="shared" si="57"/>
        <v>Р/10630/10630</v>
      </c>
      <c r="BH86" s="3" t="str">
        <f t="shared" si="58"/>
        <v>М/11515/11515</v>
      </c>
      <c r="BI86" s="3" t="str">
        <f t="shared" si="59"/>
        <v>М/10634/10634</v>
      </c>
      <c r="BJ86" s="158" t="s">
        <v>290</v>
      </c>
      <c r="BK86" s="3" t="str">
        <f t="shared" si="60"/>
        <v>М/40682/42403</v>
      </c>
      <c r="BL86" s="3" t="str">
        <f t="shared" si="61"/>
        <v>М/46497/21515</v>
      </c>
      <c r="BM86" s="3" t="str">
        <f t="shared" si="62"/>
        <v>Р/36691/16176</v>
      </c>
      <c r="BN86" s="3" t="str">
        <f t="shared" si="63"/>
        <v>М/34052/58601</v>
      </c>
      <c r="BO86" s="3" t="str">
        <f t="shared" si="64"/>
        <v>ТО2/5981/30981</v>
      </c>
      <c r="BP86" s="3" t="str">
        <f t="shared" si="65"/>
        <v>М/6519/27034</v>
      </c>
      <c r="BQ86" s="3" t="str">
        <f t="shared" si="66"/>
        <v>Р/10177/10177</v>
      </c>
      <c r="BR86" s="86"/>
      <c r="BS86" s="86"/>
      <c r="BT86" s="86"/>
    </row>
    <row r="87" spans="1:72" s="202" customFormat="1" ht="16.5" customHeight="1" x14ac:dyDescent="0.25">
      <c r="A87" s="193">
        <v>45003</v>
      </c>
      <c r="B87" s="194">
        <v>5</v>
      </c>
      <c r="C87" s="194">
        <v>4</v>
      </c>
      <c r="D87" s="105" t="str">
        <f t="shared" si="51"/>
        <v/>
      </c>
      <c r="E87" s="105" t="str">
        <f t="shared" si="52"/>
        <v/>
      </c>
      <c r="F87" s="195" t="s">
        <v>290</v>
      </c>
      <c r="G87" s="100">
        <f t="shared" si="67"/>
        <v>17361</v>
      </c>
      <c r="H87" s="100">
        <f t="shared" si="68"/>
        <v>51351</v>
      </c>
      <c r="I87" s="100">
        <f t="shared" si="69"/>
        <v>35279</v>
      </c>
      <c r="J87" s="100">
        <f t="shared" si="70"/>
        <v>40421</v>
      </c>
      <c r="K87" s="100">
        <f t="shared" si="71"/>
        <v>10654</v>
      </c>
      <c r="L87" s="100">
        <f t="shared" si="72"/>
        <v>11515</v>
      </c>
      <c r="M87" s="100">
        <f t="shared" si="73"/>
        <v>10658</v>
      </c>
      <c r="N87" s="100" t="str">
        <f t="shared" si="74"/>
        <v>|</v>
      </c>
      <c r="O87" s="100">
        <f t="shared" si="75"/>
        <v>42427</v>
      </c>
      <c r="P87" s="100">
        <f t="shared" si="76"/>
        <v>21539</v>
      </c>
      <c r="Q87" s="100">
        <f t="shared" si="77"/>
        <v>16176</v>
      </c>
      <c r="R87" s="100">
        <f t="shared" si="78"/>
        <v>58625</v>
      </c>
      <c r="S87" s="100">
        <f t="shared" si="79"/>
        <v>30981</v>
      </c>
      <c r="T87" s="100">
        <f t="shared" si="80"/>
        <v>27058</v>
      </c>
      <c r="U87" s="100">
        <f t="shared" si="81"/>
        <v>10177</v>
      </c>
      <c r="V87" s="196" t="s">
        <v>290</v>
      </c>
      <c r="W87" s="243" t="s">
        <v>37</v>
      </c>
      <c r="X87" s="243" t="s">
        <v>37</v>
      </c>
      <c r="Y87" s="243" t="s">
        <v>37</v>
      </c>
      <c r="Z87" s="243" t="s">
        <v>313</v>
      </c>
      <c r="AA87" s="243" t="s">
        <v>37</v>
      </c>
      <c r="AB87" s="243" t="s">
        <v>38</v>
      </c>
      <c r="AC87" s="243" t="s">
        <v>37</v>
      </c>
      <c r="AD87" s="96" t="s">
        <v>38</v>
      </c>
      <c r="AE87" s="243" t="s">
        <v>37</v>
      </c>
      <c r="AF87" s="243" t="s">
        <v>37</v>
      </c>
      <c r="AG87" s="243" t="s">
        <v>38</v>
      </c>
      <c r="AH87" s="243" t="s">
        <v>37</v>
      </c>
      <c r="AI87" s="243" t="s">
        <v>271</v>
      </c>
      <c r="AJ87" s="243" t="s">
        <v>37</v>
      </c>
      <c r="AK87" s="243" t="s">
        <v>38</v>
      </c>
      <c r="AL87" s="197" t="s">
        <v>290</v>
      </c>
      <c r="AM87" s="198">
        <f t="array" ref="AM87">IFERROR(INDEX(TO_name_1,MATCH(,((Шаблон_1-Точность)&gt;=G87)+((Шаблон_1+Точность)&lt;=G87),)),G87)</f>
        <v>17361</v>
      </c>
      <c r="AN87" s="199">
        <f t="array" ref="AN87">IFERROR(INDEX(TO_name_2,MATCH(,((Шаблон_2-Точность)&gt;=H87)+((Шаблон_2+Точность)&lt;=H87),)),H87)</f>
        <v>51351</v>
      </c>
      <c r="AO87" s="199">
        <f t="array" ref="AO87">IFERROR(INDEX(TO_name_3,MATCH(,((Шаблон_3-Точность)&gt;=I87)+((Шаблон_3+Точность)&lt;=I87),)),I87)</f>
        <v>35279</v>
      </c>
      <c r="AP87" s="199">
        <f t="array" ref="AP87">IFERROR(INDEX(TO_name_4,MATCH(,((Шаблон_4-Точность)&gt;=J87)+((Шаблон_4+Точность)&lt;=J87),)),J87)</f>
        <v>40421</v>
      </c>
      <c r="AQ87" s="199">
        <f t="array" ref="AQ87">IFERROR(INDEX(TO_name_9,MATCH(,((Шаблон_9-Точность)&gt;=K87)+((Шаблон_9+Точность)&lt;=K87),)),K87)</f>
        <v>10654</v>
      </c>
      <c r="AR87" s="199">
        <f t="array" ref="AR87">IFERROR(INDEX(TO_name_10,MATCH(,((Шаблон_10-Точность)&gt;=L87)+((Шаблон_10+Точность)&lt;=L87),)),L87)</f>
        <v>11515</v>
      </c>
      <c r="AS87" s="200">
        <f t="array" ref="AS87">IFERROR(INDEX(TO_name_11,MATCH(,((Шаблон_11-Точность)&gt;=M87)+((Шаблон_11+Точность)&lt;=M87),)),M87)</f>
        <v>10658</v>
      </c>
      <c r="AT87" s="201" t="s">
        <v>290</v>
      </c>
      <c r="AU87" s="198">
        <f t="array" ref="AU87">IFERROR(INDEX(TO_name_5,MATCH(,((Шаблон_5-Точность)&gt;=O87)+((Шаблон_5+Точность)&lt;=O87),)),O87)</f>
        <v>42427</v>
      </c>
      <c r="AV87" s="199">
        <f t="array" ref="AV87">IFERROR(INDEX(TO_name_6,MATCH(,((Шаблон_6-Точность)&gt;=P87)+((Шаблон_6+Точность)&lt;=P87),)),P87)</f>
        <v>21539</v>
      </c>
      <c r="AW87" s="199">
        <f t="array" ref="AW87">IFERROR(INDEX(TO_name_7,MATCH(,((Шаблон_7-Точность)&gt;=Q87)+((Шаблон_7+Точность)&lt;=Q87),)),Q87)</f>
        <v>16176</v>
      </c>
      <c r="AX87" s="199">
        <f t="array" ref="AX87">IFERROR(INDEX(TO_name_8,MATCH(,((Шаблон_8-Точность)&gt;=R87)+((Шаблон_8+Точность)&lt;=R87),)),R87)</f>
        <v>58625</v>
      </c>
      <c r="AY87" s="199">
        <f t="array" ref="AY87">IFERROR(INDEX(TO_name_12,MATCH(,((Шаблон_12-Точность)&gt;=S87)+((Шаблон_12+Точность)&lt;=S87),)),S87)</f>
        <v>30981</v>
      </c>
      <c r="AZ87" s="199">
        <f t="array" ref="AZ87">IFERROR(INDEX(TO_name_13,MATCH(,((Шаблон_13-Точность)&gt;=T87)+((Шаблон_13+Точность)&lt;=T87),)),T87)</f>
        <v>27058</v>
      </c>
      <c r="BA87" s="200">
        <f t="array" ref="BA87">IFERROR(INDEX(TO_name_14,MATCH(,((Шаблон_14-Точность)&gt;=U87)+((Шаблон_14+Точность)&lt;=U87),)),U87)</f>
        <v>10177</v>
      </c>
      <c r="BB87" s="194"/>
      <c r="BC87" s="3" t="str">
        <f t="shared" si="53"/>
        <v>М/61083/17361</v>
      </c>
      <c r="BD87" s="3" t="str">
        <f t="shared" si="54"/>
        <v>М/66273/51351</v>
      </c>
      <c r="BE87" s="3" t="str">
        <f t="shared" si="55"/>
        <v>М/60381/35279</v>
      </c>
      <c r="BF87" s="3" t="str">
        <f t="shared" si="56"/>
        <v>ВП/68721/40421</v>
      </c>
      <c r="BG87" s="3" t="str">
        <f t="shared" si="57"/>
        <v>М/10654/10654</v>
      </c>
      <c r="BH87" s="3" t="str">
        <f t="shared" si="58"/>
        <v>Р/11515/11515</v>
      </c>
      <c r="BI87" s="3" t="str">
        <f t="shared" si="59"/>
        <v>М/10658/10658</v>
      </c>
      <c r="BJ87" s="158" t="s">
        <v>290</v>
      </c>
      <c r="BK87" s="3" t="str">
        <f t="shared" si="60"/>
        <v>М/40706/42427</v>
      </c>
      <c r="BL87" s="3" t="str">
        <f t="shared" si="61"/>
        <v>М/46521/21539</v>
      </c>
      <c r="BM87" s="3" t="str">
        <f t="shared" si="62"/>
        <v>Р/36691/16176</v>
      </c>
      <c r="BN87" s="3" t="str">
        <f t="shared" si="63"/>
        <v>М/34076/58625</v>
      </c>
      <c r="BO87" s="3" t="str">
        <f t="shared" si="64"/>
        <v>ТО2/5981/30981</v>
      </c>
      <c r="BP87" s="3" t="str">
        <f t="shared" si="65"/>
        <v>М/6543/27058</v>
      </c>
      <c r="BQ87" s="3" t="str">
        <f t="shared" si="66"/>
        <v>Р/10177/10177</v>
      </c>
    </row>
    <row r="88" spans="1:72" ht="16.5" customHeight="1" x14ac:dyDescent="0.25">
      <c r="A88" s="90">
        <v>45004</v>
      </c>
      <c r="B88" s="3">
        <v>5</v>
      </c>
      <c r="C88" s="3">
        <v>4</v>
      </c>
      <c r="D88" s="105" t="str">
        <f t="shared" si="51"/>
        <v/>
      </c>
      <c r="E88" s="105" t="str">
        <f t="shared" si="52"/>
        <v/>
      </c>
      <c r="F88" s="99" t="s">
        <v>290</v>
      </c>
      <c r="G88" s="100">
        <f t="shared" si="67"/>
        <v>17385</v>
      </c>
      <c r="H88" s="100">
        <f t="shared" si="68"/>
        <v>51375</v>
      </c>
      <c r="I88" s="100">
        <f t="shared" si="69"/>
        <v>35303</v>
      </c>
      <c r="J88" s="100">
        <f t="shared" si="70"/>
        <v>40421</v>
      </c>
      <c r="K88" s="100">
        <f t="shared" si="71"/>
        <v>10678</v>
      </c>
      <c r="L88" s="100">
        <f t="shared" si="72"/>
        <v>11515</v>
      </c>
      <c r="M88" s="100">
        <f t="shared" si="73"/>
        <v>10682</v>
      </c>
      <c r="N88" s="100" t="str">
        <f t="shared" si="74"/>
        <v>|</v>
      </c>
      <c r="O88" s="100">
        <f t="shared" si="75"/>
        <v>42451</v>
      </c>
      <c r="P88" s="100">
        <f t="shared" si="76"/>
        <v>21563</v>
      </c>
      <c r="Q88" s="100">
        <f t="shared" si="77"/>
        <v>16176</v>
      </c>
      <c r="R88" s="100">
        <f t="shared" si="78"/>
        <v>58649</v>
      </c>
      <c r="S88" s="100">
        <f t="shared" si="79"/>
        <v>30981</v>
      </c>
      <c r="T88" s="100">
        <f t="shared" si="80"/>
        <v>27082</v>
      </c>
      <c r="U88" s="100">
        <f t="shared" si="81"/>
        <v>10177</v>
      </c>
      <c r="V88" s="89" t="s">
        <v>290</v>
      </c>
      <c r="W88" s="243" t="s">
        <v>37</v>
      </c>
      <c r="X88" s="243" t="s">
        <v>37</v>
      </c>
      <c r="Y88" s="243" t="s">
        <v>37</v>
      </c>
      <c r="Z88" s="243" t="s">
        <v>313</v>
      </c>
      <c r="AA88" s="243" t="s">
        <v>37</v>
      </c>
      <c r="AB88" s="243" t="s">
        <v>38</v>
      </c>
      <c r="AC88" s="243" t="s">
        <v>37</v>
      </c>
      <c r="AD88" s="96" t="s">
        <v>38</v>
      </c>
      <c r="AE88" s="243" t="s">
        <v>37</v>
      </c>
      <c r="AF88" s="243" t="s">
        <v>37</v>
      </c>
      <c r="AG88" s="243" t="s">
        <v>38</v>
      </c>
      <c r="AH88" s="243" t="s">
        <v>37</v>
      </c>
      <c r="AI88" s="243" t="s">
        <v>271</v>
      </c>
      <c r="AJ88" s="243" t="s">
        <v>37</v>
      </c>
      <c r="AK88" s="243" t="s">
        <v>38</v>
      </c>
      <c r="AL88" s="94" t="s">
        <v>290</v>
      </c>
      <c r="AM88" s="108">
        <f t="array" ref="AM88">IFERROR(INDEX(TO_name_1,MATCH(,((Шаблон_1-Точность)&gt;=G88)+((Шаблон_1+Точность)&lt;=G88),)),G88)</f>
        <v>17385</v>
      </c>
      <c r="AN88" s="109">
        <f t="array" ref="AN88">IFERROR(INDEX(TO_name_2,MATCH(,((Шаблон_2-Точность)&gt;=H88)+((Шаблон_2+Точность)&lt;=H88),)),H88)</f>
        <v>51375</v>
      </c>
      <c r="AO88" s="109">
        <f t="array" ref="AO88">IFERROR(INDEX(TO_name_3,MATCH(,((Шаблон_3-Точность)&gt;=I88)+((Шаблон_3+Точность)&lt;=I88),)),I88)</f>
        <v>35303</v>
      </c>
      <c r="AP88" s="109">
        <f t="array" ref="AP88">IFERROR(INDEX(TO_name_4,MATCH(,((Шаблон_4-Точность)&gt;=J88)+((Шаблон_4+Точность)&lt;=J88),)),J88)</f>
        <v>40421</v>
      </c>
      <c r="AQ88" s="109">
        <f t="array" ref="AQ88">IFERROR(INDEX(TO_name_9,MATCH(,((Шаблон_9-Точность)&gt;=K88)+((Шаблон_9+Точность)&lt;=K88),)),K88)</f>
        <v>10678</v>
      </c>
      <c r="AR88" s="109">
        <f t="array" ref="AR88">IFERROR(INDEX(TO_name_10,MATCH(,((Шаблон_10-Точность)&gt;=L88)+((Шаблон_10+Точность)&lt;=L88),)),L88)</f>
        <v>11515</v>
      </c>
      <c r="AS88" s="110">
        <f t="array" ref="AS88">IFERROR(INDEX(TO_name_11,MATCH(,((Шаблон_11-Точность)&gt;=M88)+((Шаблон_11+Точность)&lt;=M88),)),M88)</f>
        <v>10682</v>
      </c>
      <c r="AT88" s="111" t="s">
        <v>290</v>
      </c>
      <c r="AU88" s="108">
        <f t="array" ref="AU88">IFERROR(INDEX(TO_name_5,MATCH(,((Шаблон_5-Точность)&gt;=O88)+((Шаблон_5+Точность)&lt;=O88),)),O88)</f>
        <v>42451</v>
      </c>
      <c r="AV88" s="109">
        <f t="array" ref="AV88">IFERROR(INDEX(TO_name_6,MATCH(,((Шаблон_6-Точность)&gt;=P88)+((Шаблон_6+Точность)&lt;=P88),)),P88)</f>
        <v>21563</v>
      </c>
      <c r="AW88" s="109">
        <f t="array" ref="AW88">IFERROR(INDEX(TO_name_7,MATCH(,((Шаблон_7-Точность)&gt;=Q88)+((Шаблон_7+Точность)&lt;=Q88),)),Q88)</f>
        <v>16176</v>
      </c>
      <c r="AX88" s="109">
        <f t="array" ref="AX88">IFERROR(INDEX(TO_name_8,MATCH(,((Шаблон_8-Точность)&gt;=R88)+((Шаблон_8+Точность)&lt;=R88),)),R88)</f>
        <v>58649</v>
      </c>
      <c r="AY88" s="109">
        <f t="array" ref="AY88">IFERROR(INDEX(TO_name_12,MATCH(,((Шаблон_12-Точность)&gt;=S88)+((Шаблон_12+Точность)&lt;=S88),)),S88)</f>
        <v>30981</v>
      </c>
      <c r="AZ88" s="109">
        <f t="array" ref="AZ88">IFERROR(INDEX(TO_name_13,MATCH(,((Шаблон_13-Точность)&gt;=T88)+((Шаблон_13+Точность)&lt;=T88),)),T88)</f>
        <v>27082</v>
      </c>
      <c r="BA88" s="110">
        <f t="array" ref="BA88">IFERROR(INDEX(TO_name_14,MATCH(,((Шаблон_14-Точность)&gt;=U88)+((Шаблон_14+Точность)&lt;=U88),)),U88)</f>
        <v>10177</v>
      </c>
      <c r="BB88" s="3"/>
      <c r="BC88" s="3" t="str">
        <f t="shared" si="53"/>
        <v>М/61107/17385</v>
      </c>
      <c r="BD88" s="3" t="str">
        <f t="shared" si="54"/>
        <v>М/66297/51375</v>
      </c>
      <c r="BE88" s="3" t="str">
        <f t="shared" si="55"/>
        <v>М/60405/35303</v>
      </c>
      <c r="BF88" s="3" t="str">
        <f t="shared" si="56"/>
        <v>ВП/68721/40421</v>
      </c>
      <c r="BG88" s="3" t="str">
        <f t="shared" si="57"/>
        <v>М/10678/10678</v>
      </c>
      <c r="BH88" s="3" t="str">
        <f t="shared" si="58"/>
        <v>Р/11515/11515</v>
      </c>
      <c r="BI88" s="3" t="str">
        <f t="shared" si="59"/>
        <v>М/10682/10682</v>
      </c>
      <c r="BJ88" s="158" t="s">
        <v>290</v>
      </c>
      <c r="BK88" s="3" t="str">
        <f t="shared" si="60"/>
        <v>М/40730/42451</v>
      </c>
      <c r="BL88" s="3" t="str">
        <f t="shared" si="61"/>
        <v>М/46545/21563</v>
      </c>
      <c r="BM88" s="3" t="str">
        <f t="shared" si="62"/>
        <v>Р/36691/16176</v>
      </c>
      <c r="BN88" s="3" t="str">
        <f t="shared" si="63"/>
        <v>М/34100/58649</v>
      </c>
      <c r="BO88" s="3" t="str">
        <f t="shared" si="64"/>
        <v>ТО2/5981/30981</v>
      </c>
      <c r="BP88" s="3" t="str">
        <f t="shared" si="65"/>
        <v>М/6567/27082</v>
      </c>
      <c r="BQ88" s="3" t="str">
        <f t="shared" si="66"/>
        <v>Р/10177/10177</v>
      </c>
      <c r="BR88" s="86"/>
      <c r="BS88" s="86"/>
      <c r="BT88" s="86"/>
    </row>
    <row r="89" spans="1:72" ht="16.5" customHeight="1" x14ac:dyDescent="0.25">
      <c r="A89" s="90">
        <v>45005</v>
      </c>
      <c r="B89" s="3">
        <v>5</v>
      </c>
      <c r="C89" s="3">
        <v>4</v>
      </c>
      <c r="D89" s="105" t="str">
        <f t="shared" si="51"/>
        <v/>
      </c>
      <c r="E89" s="105" t="str">
        <f t="shared" si="52"/>
        <v/>
      </c>
      <c r="F89" s="99" t="s">
        <v>290</v>
      </c>
      <c r="G89" s="100">
        <f t="shared" si="67"/>
        <v>17409</v>
      </c>
      <c r="H89" s="100">
        <f t="shared" si="68"/>
        <v>51399</v>
      </c>
      <c r="I89" s="100">
        <f t="shared" si="69"/>
        <v>35327</v>
      </c>
      <c r="J89" s="100">
        <f t="shared" si="70"/>
        <v>40421</v>
      </c>
      <c r="K89" s="100">
        <f t="shared" si="71"/>
        <v>10702</v>
      </c>
      <c r="L89" s="100">
        <f t="shared" si="72"/>
        <v>11515</v>
      </c>
      <c r="M89" s="100">
        <f t="shared" si="73"/>
        <v>10706</v>
      </c>
      <c r="N89" s="100" t="str">
        <f t="shared" si="74"/>
        <v>|</v>
      </c>
      <c r="O89" s="100">
        <f t="shared" si="75"/>
        <v>42475</v>
      </c>
      <c r="P89" s="100">
        <f t="shared" si="76"/>
        <v>21587</v>
      </c>
      <c r="Q89" s="100">
        <f t="shared" si="77"/>
        <v>16176</v>
      </c>
      <c r="R89" s="100">
        <f t="shared" si="78"/>
        <v>58673</v>
      </c>
      <c r="S89" s="100">
        <f t="shared" si="79"/>
        <v>30981</v>
      </c>
      <c r="T89" s="100">
        <f t="shared" si="80"/>
        <v>27106</v>
      </c>
      <c r="U89" s="100">
        <f t="shared" si="81"/>
        <v>10177</v>
      </c>
      <c r="V89" s="89" t="s">
        <v>290</v>
      </c>
      <c r="W89" s="243" t="s">
        <v>37</v>
      </c>
      <c r="X89" s="243" t="s">
        <v>37</v>
      </c>
      <c r="Y89" s="243" t="s">
        <v>37</v>
      </c>
      <c r="Z89" s="243" t="s">
        <v>313</v>
      </c>
      <c r="AA89" s="243" t="s">
        <v>37</v>
      </c>
      <c r="AB89" s="243" t="s">
        <v>38</v>
      </c>
      <c r="AC89" s="243" t="s">
        <v>37</v>
      </c>
      <c r="AD89" s="96" t="s">
        <v>38</v>
      </c>
      <c r="AE89" s="243" t="s">
        <v>37</v>
      </c>
      <c r="AF89" s="243" t="s">
        <v>37</v>
      </c>
      <c r="AG89" s="243" t="s">
        <v>38</v>
      </c>
      <c r="AH89" s="243" t="s">
        <v>37</v>
      </c>
      <c r="AI89" s="243" t="s">
        <v>271</v>
      </c>
      <c r="AJ89" s="243" t="s">
        <v>37</v>
      </c>
      <c r="AK89" s="243" t="s">
        <v>38</v>
      </c>
      <c r="AL89" s="94" t="s">
        <v>290</v>
      </c>
      <c r="AM89" s="108">
        <f t="array" ref="AM89">IFERROR(INDEX(TO_name_1,MATCH(,((Шаблон_1-Точность)&gt;=G89)+((Шаблон_1+Точность)&lt;=G89),)),G89)</f>
        <v>17409</v>
      </c>
      <c r="AN89" s="109">
        <f t="array" ref="AN89">IFERROR(INDEX(TO_name_2,MATCH(,((Шаблон_2-Точность)&gt;=H89)+((Шаблон_2+Точность)&lt;=H89),)),H89)</f>
        <v>51399</v>
      </c>
      <c r="AO89" s="109">
        <f t="array" ref="AO89">IFERROR(INDEX(TO_name_3,MATCH(,((Шаблон_3-Точность)&gt;=I89)+((Шаблон_3+Точность)&lt;=I89),)),I89)</f>
        <v>35327</v>
      </c>
      <c r="AP89" s="109">
        <f t="array" ref="AP89">IFERROR(INDEX(TO_name_4,MATCH(,((Шаблон_4-Точность)&gt;=J89)+((Шаблон_4+Точность)&lt;=J89),)),J89)</f>
        <v>40421</v>
      </c>
      <c r="AQ89" s="109">
        <f t="array" ref="AQ89">IFERROR(INDEX(TO_name_9,MATCH(,((Шаблон_9-Точность)&gt;=K89)+((Шаблон_9+Точность)&lt;=K89),)),K89)</f>
        <v>10702</v>
      </c>
      <c r="AR89" s="109">
        <f t="array" ref="AR89">IFERROR(INDEX(TO_name_10,MATCH(,((Шаблон_10-Точность)&gt;=L89)+((Шаблон_10+Точность)&lt;=L89),)),L89)</f>
        <v>11515</v>
      </c>
      <c r="AS89" s="110">
        <f t="array" ref="AS89">IFERROR(INDEX(TO_name_11,MATCH(,((Шаблон_11-Точность)&gt;=M89)+((Шаблон_11+Точность)&lt;=M89),)),M89)</f>
        <v>10706</v>
      </c>
      <c r="AT89" s="111" t="s">
        <v>290</v>
      </c>
      <c r="AU89" s="108">
        <f t="array" ref="AU89">IFERROR(INDEX(TO_name_5,MATCH(,((Шаблон_5-Точность)&gt;=O89)+((Шаблон_5+Точность)&lt;=O89),)),O89)</f>
        <v>42475</v>
      </c>
      <c r="AV89" s="109">
        <f t="array" ref="AV89">IFERROR(INDEX(TO_name_6,MATCH(,((Шаблон_6-Точность)&gt;=P89)+((Шаблон_6+Точность)&lt;=P89),)),P89)</f>
        <v>21587</v>
      </c>
      <c r="AW89" s="109">
        <f t="array" ref="AW89">IFERROR(INDEX(TO_name_7,MATCH(,((Шаблон_7-Точность)&gt;=Q89)+((Шаблон_7+Точность)&lt;=Q89),)),Q89)</f>
        <v>16176</v>
      </c>
      <c r="AX89" s="109">
        <f t="array" ref="AX89">IFERROR(INDEX(TO_name_8,MATCH(,((Шаблон_8-Точность)&gt;=R89)+((Шаблон_8+Точность)&lt;=R89),)),R89)</f>
        <v>58673</v>
      </c>
      <c r="AY89" s="109">
        <f t="array" ref="AY89">IFERROR(INDEX(TO_name_12,MATCH(,((Шаблон_12-Точность)&gt;=S89)+((Шаблон_12+Точность)&lt;=S89),)),S89)</f>
        <v>30981</v>
      </c>
      <c r="AZ89" s="109">
        <f t="array" ref="AZ89">IFERROR(INDEX(TO_name_13,MATCH(,((Шаблон_13-Точность)&gt;=T89)+((Шаблон_13+Точность)&lt;=T89),)),T89)</f>
        <v>27106</v>
      </c>
      <c r="BA89" s="110">
        <f t="array" ref="BA89">IFERROR(INDEX(TO_name_14,MATCH(,((Шаблон_14-Точность)&gt;=U89)+((Шаблон_14+Точность)&lt;=U89),)),U89)</f>
        <v>10177</v>
      </c>
      <c r="BB89" s="3"/>
      <c r="BC89" s="3" t="str">
        <f t="shared" si="53"/>
        <v>М/61131/17409</v>
      </c>
      <c r="BD89" s="3" t="str">
        <f t="shared" si="54"/>
        <v>М/66321/51399</v>
      </c>
      <c r="BE89" s="3" t="str">
        <f t="shared" si="55"/>
        <v>М/60429/35327</v>
      </c>
      <c r="BF89" s="3" t="str">
        <f t="shared" si="56"/>
        <v>ВП/68721/40421</v>
      </c>
      <c r="BG89" s="3" t="str">
        <f t="shared" si="57"/>
        <v>М/10702/10702</v>
      </c>
      <c r="BH89" s="3" t="str">
        <f t="shared" si="58"/>
        <v>Р/11515/11515</v>
      </c>
      <c r="BI89" s="3" t="str">
        <f t="shared" si="59"/>
        <v>М/10706/10706</v>
      </c>
      <c r="BJ89" s="158" t="s">
        <v>290</v>
      </c>
      <c r="BK89" s="3" t="str">
        <f t="shared" si="60"/>
        <v>М/40754/42475</v>
      </c>
      <c r="BL89" s="3" t="str">
        <f t="shared" si="61"/>
        <v>М/46569/21587</v>
      </c>
      <c r="BM89" s="3" t="str">
        <f t="shared" si="62"/>
        <v>Р/36691/16176</v>
      </c>
      <c r="BN89" s="3" t="str">
        <f t="shared" si="63"/>
        <v>М/34124/58673</v>
      </c>
      <c r="BO89" s="3" t="str">
        <f t="shared" si="64"/>
        <v>ТО2/5981/30981</v>
      </c>
      <c r="BP89" s="3" t="str">
        <f t="shared" si="65"/>
        <v>М/6591/27106</v>
      </c>
      <c r="BQ89" s="3" t="str">
        <f t="shared" si="66"/>
        <v>Р/10177/10177</v>
      </c>
      <c r="BR89" s="86"/>
      <c r="BS89" s="86"/>
      <c r="BT89" s="86"/>
    </row>
    <row r="90" spans="1:72" ht="16.5" customHeight="1" x14ac:dyDescent="0.25">
      <c r="A90" s="90">
        <v>45006</v>
      </c>
      <c r="B90" s="3">
        <v>5</v>
      </c>
      <c r="C90" s="3">
        <v>4</v>
      </c>
      <c r="D90" s="105" t="str">
        <f t="shared" si="51"/>
        <v/>
      </c>
      <c r="E90" s="105" t="str">
        <f t="shared" si="52"/>
        <v/>
      </c>
      <c r="F90" s="99" t="s">
        <v>290</v>
      </c>
      <c r="G90" s="100">
        <f t="shared" si="67"/>
        <v>17433</v>
      </c>
      <c r="H90" s="100">
        <f t="shared" si="68"/>
        <v>51423</v>
      </c>
      <c r="I90" s="100">
        <f t="shared" si="69"/>
        <v>35351</v>
      </c>
      <c r="J90" s="100">
        <f t="shared" si="70"/>
        <v>40421</v>
      </c>
      <c r="K90" s="100">
        <f t="shared" si="71"/>
        <v>10726</v>
      </c>
      <c r="L90" s="100">
        <f t="shared" si="72"/>
        <v>11515</v>
      </c>
      <c r="M90" s="100">
        <f t="shared" si="73"/>
        <v>10730</v>
      </c>
      <c r="N90" s="100" t="str">
        <f t="shared" si="74"/>
        <v>|</v>
      </c>
      <c r="O90" s="100">
        <f t="shared" si="75"/>
        <v>42499</v>
      </c>
      <c r="P90" s="100">
        <f t="shared" si="76"/>
        <v>21611</v>
      </c>
      <c r="Q90" s="100">
        <f t="shared" si="77"/>
        <v>16176</v>
      </c>
      <c r="R90" s="100">
        <f t="shared" si="78"/>
        <v>58697</v>
      </c>
      <c r="S90" s="100">
        <f t="shared" si="79"/>
        <v>30981</v>
      </c>
      <c r="T90" s="100">
        <f t="shared" si="80"/>
        <v>27130</v>
      </c>
      <c r="U90" s="100">
        <f t="shared" si="81"/>
        <v>10177</v>
      </c>
      <c r="V90" s="89" t="s">
        <v>290</v>
      </c>
      <c r="W90" s="243" t="s">
        <v>37</v>
      </c>
      <c r="X90" s="243" t="s">
        <v>37</v>
      </c>
      <c r="Y90" s="243" t="s">
        <v>37</v>
      </c>
      <c r="Z90" s="243" t="s">
        <v>313</v>
      </c>
      <c r="AA90" s="243" t="s">
        <v>37</v>
      </c>
      <c r="AB90" s="243" t="s">
        <v>38</v>
      </c>
      <c r="AC90" s="243" t="s">
        <v>37</v>
      </c>
      <c r="AD90" s="96" t="s">
        <v>38</v>
      </c>
      <c r="AE90" s="243" t="s">
        <v>37</v>
      </c>
      <c r="AF90" s="243" t="s">
        <v>37</v>
      </c>
      <c r="AG90" s="243" t="s">
        <v>33</v>
      </c>
      <c r="AH90" s="243" t="s">
        <v>37</v>
      </c>
      <c r="AI90" s="243" t="s">
        <v>271</v>
      </c>
      <c r="AJ90" s="243" t="s">
        <v>37</v>
      </c>
      <c r="AK90" s="243" t="s">
        <v>38</v>
      </c>
      <c r="AL90" s="94" t="s">
        <v>290</v>
      </c>
      <c r="AM90" s="108">
        <f t="array" ref="AM90">IFERROR(INDEX(TO_name_1,MATCH(,((Шаблон_1-Точность)&gt;=G90)+((Шаблон_1+Точность)&lt;=G90),)),G90)</f>
        <v>17433</v>
      </c>
      <c r="AN90" s="109">
        <f t="array" ref="AN90">IFERROR(INDEX(TO_name_2,MATCH(,((Шаблон_2-Точность)&gt;=H90)+((Шаблон_2+Точность)&lt;=H90),)),H90)</f>
        <v>51423</v>
      </c>
      <c r="AO90" s="109">
        <f t="array" ref="AO90">IFERROR(INDEX(TO_name_3,MATCH(,((Шаблон_3-Точность)&gt;=I90)+((Шаблон_3+Точность)&lt;=I90),)),I90)</f>
        <v>35351</v>
      </c>
      <c r="AP90" s="109">
        <f t="array" ref="AP90">IFERROR(INDEX(TO_name_4,MATCH(,((Шаблон_4-Точность)&gt;=J90)+((Шаблон_4+Точность)&lt;=J90),)),J90)</f>
        <v>40421</v>
      </c>
      <c r="AQ90" s="109">
        <f t="array" ref="AQ90">IFERROR(INDEX(TO_name_9,MATCH(,((Шаблон_9-Точность)&gt;=K90)+((Шаблон_9+Точность)&lt;=K90),)),K90)</f>
        <v>10726</v>
      </c>
      <c r="AR90" s="109">
        <f t="array" ref="AR90">IFERROR(INDEX(TO_name_10,MATCH(,((Шаблон_10-Точность)&gt;=L90)+((Шаблон_10+Точность)&lt;=L90),)),L90)</f>
        <v>11515</v>
      </c>
      <c r="AS90" s="110">
        <f t="array" ref="AS90">IFERROR(INDEX(TO_name_11,MATCH(,((Шаблон_11-Точность)&gt;=M90)+((Шаблон_11+Точность)&lt;=M90),)),M90)</f>
        <v>10730</v>
      </c>
      <c r="AT90" s="111" t="s">
        <v>290</v>
      </c>
      <c r="AU90" s="108">
        <f t="array" ref="AU90">IFERROR(INDEX(TO_name_5,MATCH(,((Шаблон_5-Точность)&gt;=O90)+((Шаблон_5+Точность)&lt;=O90),)),O90)</f>
        <v>42499</v>
      </c>
      <c r="AV90" s="109">
        <f t="array" ref="AV90">IFERROR(INDEX(TO_name_6,MATCH(,((Шаблон_6-Точность)&gt;=P90)+((Шаблон_6+Точность)&lt;=P90),)),P90)</f>
        <v>21611</v>
      </c>
      <c r="AW90" s="109">
        <f t="array" ref="AW90">IFERROR(INDEX(TO_name_7,MATCH(,((Шаблон_7-Точность)&gt;=Q90)+((Шаблон_7+Точность)&lt;=Q90),)),Q90)</f>
        <v>16176</v>
      </c>
      <c r="AX90" s="109">
        <f t="array" ref="AX90">IFERROR(INDEX(TO_name_8,MATCH(,((Шаблон_8-Точность)&gt;=R90)+((Шаблон_8+Точность)&lt;=R90),)),R90)</f>
        <v>58697</v>
      </c>
      <c r="AY90" s="109">
        <f t="array" ref="AY90">IFERROR(INDEX(TO_name_12,MATCH(,((Шаблон_12-Точность)&gt;=S90)+((Шаблон_12+Точность)&lt;=S90),)),S90)</f>
        <v>30981</v>
      </c>
      <c r="AZ90" s="109">
        <f t="array" ref="AZ90">IFERROR(INDEX(TO_name_13,MATCH(,((Шаблон_13-Точность)&gt;=T90)+((Шаблон_13+Точность)&lt;=T90),)),T90)</f>
        <v>27130</v>
      </c>
      <c r="BA90" s="110">
        <f t="array" ref="BA90">IFERROR(INDEX(TO_name_14,MATCH(,((Шаблон_14-Точность)&gt;=U90)+((Шаблон_14+Точность)&lt;=U90),)),U90)</f>
        <v>10177</v>
      </c>
      <c r="BB90" s="3"/>
      <c r="BC90" s="3" t="str">
        <f t="shared" si="53"/>
        <v>М/61155/17433</v>
      </c>
      <c r="BD90" s="3" t="str">
        <f t="shared" si="54"/>
        <v>М/66345/51423</v>
      </c>
      <c r="BE90" s="3" t="str">
        <f t="shared" si="55"/>
        <v>М/60453/35351</v>
      </c>
      <c r="BF90" s="3" t="str">
        <f t="shared" si="56"/>
        <v>ВП/68721/40421</v>
      </c>
      <c r="BG90" s="3" t="str">
        <f t="shared" si="57"/>
        <v>М/10726/10726</v>
      </c>
      <c r="BH90" s="3" t="str">
        <f t="shared" si="58"/>
        <v>Р/11515/11515</v>
      </c>
      <c r="BI90" s="3" t="str">
        <f t="shared" si="59"/>
        <v>М/10730/10730</v>
      </c>
      <c r="BJ90" s="158" t="s">
        <v>290</v>
      </c>
      <c r="BK90" s="3" t="str">
        <f t="shared" si="60"/>
        <v>М/40778/42499</v>
      </c>
      <c r="BL90" s="3" t="str">
        <f t="shared" si="61"/>
        <v>М/46593/21611</v>
      </c>
      <c r="BM90" s="3" t="str">
        <f t="shared" si="62"/>
        <v>ПР/36691/16176</v>
      </c>
      <c r="BN90" s="3" t="str">
        <f t="shared" si="63"/>
        <v>М/34148/58697</v>
      </c>
      <c r="BO90" s="3" t="str">
        <f t="shared" si="64"/>
        <v>ТО2/5981/30981</v>
      </c>
      <c r="BP90" s="3" t="str">
        <f t="shared" si="65"/>
        <v>М/6615/27130</v>
      </c>
      <c r="BQ90" s="3" t="str">
        <f t="shared" si="66"/>
        <v>Р/10177/10177</v>
      </c>
      <c r="BR90" s="86"/>
      <c r="BS90" s="86"/>
      <c r="BT90" s="86"/>
    </row>
    <row r="91" spans="1:72" ht="16.5" customHeight="1" x14ac:dyDescent="0.25">
      <c r="A91" s="90">
        <v>45007</v>
      </c>
      <c r="B91" s="3">
        <v>5</v>
      </c>
      <c r="C91" s="3">
        <v>4</v>
      </c>
      <c r="D91" s="105" t="str">
        <f t="shared" si="51"/>
        <v/>
      </c>
      <c r="E91" s="105" t="str">
        <f t="shared" si="52"/>
        <v/>
      </c>
      <c r="F91" s="99" t="s">
        <v>290</v>
      </c>
      <c r="G91" s="100">
        <f t="shared" si="67"/>
        <v>17457</v>
      </c>
      <c r="H91" s="100">
        <f t="shared" si="68"/>
        <v>51447</v>
      </c>
      <c r="I91" s="100">
        <f t="shared" si="69"/>
        <v>35375</v>
      </c>
      <c r="J91" s="100">
        <f t="shared" si="70"/>
        <v>40421</v>
      </c>
      <c r="K91" s="100">
        <f t="shared" si="71"/>
        <v>10750</v>
      </c>
      <c r="L91" s="100">
        <f t="shared" si="72"/>
        <v>11515</v>
      </c>
      <c r="M91" s="100">
        <f t="shared" si="73"/>
        <v>10754</v>
      </c>
      <c r="N91" s="100" t="str">
        <f t="shared" si="74"/>
        <v>|</v>
      </c>
      <c r="O91" s="100">
        <f t="shared" si="75"/>
        <v>42523</v>
      </c>
      <c r="P91" s="100">
        <f t="shared" si="76"/>
        <v>21635</v>
      </c>
      <c r="Q91" s="100">
        <f t="shared" si="77"/>
        <v>16176</v>
      </c>
      <c r="R91" s="100">
        <f t="shared" si="78"/>
        <v>58721</v>
      </c>
      <c r="S91" s="100">
        <f t="shared" si="79"/>
        <v>30981</v>
      </c>
      <c r="T91" s="100">
        <f t="shared" si="80"/>
        <v>27154</v>
      </c>
      <c r="U91" s="100">
        <f t="shared" si="81"/>
        <v>10177</v>
      </c>
      <c r="V91" s="89" t="s">
        <v>290</v>
      </c>
      <c r="W91" s="243" t="s">
        <v>37</v>
      </c>
      <c r="X91" s="243" t="s">
        <v>37</v>
      </c>
      <c r="Y91" s="243" t="s">
        <v>37</v>
      </c>
      <c r="Z91" s="243" t="s">
        <v>313</v>
      </c>
      <c r="AA91" s="243" t="s">
        <v>37</v>
      </c>
      <c r="AB91" s="243" t="s">
        <v>38</v>
      </c>
      <c r="AC91" s="243" t="s">
        <v>37</v>
      </c>
      <c r="AD91" s="96" t="s">
        <v>38</v>
      </c>
      <c r="AE91" s="243" t="s">
        <v>37</v>
      </c>
      <c r="AF91" s="243" t="s">
        <v>37</v>
      </c>
      <c r="AG91" s="243" t="s">
        <v>38</v>
      </c>
      <c r="AH91" s="243" t="s">
        <v>37</v>
      </c>
      <c r="AI91" s="243" t="s">
        <v>271</v>
      </c>
      <c r="AJ91" s="243" t="s">
        <v>37</v>
      </c>
      <c r="AK91" s="243" t="s">
        <v>38</v>
      </c>
      <c r="AL91" s="94" t="s">
        <v>290</v>
      </c>
      <c r="AM91" s="108">
        <f t="array" ref="AM91">IFERROR(INDEX(TO_name_1,MATCH(,((Шаблон_1-Точность)&gt;=G91)+((Шаблон_1+Точность)&lt;=G91),)),G91)</f>
        <v>17457</v>
      </c>
      <c r="AN91" s="109">
        <f t="array" ref="AN91">IFERROR(INDEX(TO_name_2,MATCH(,((Шаблон_2-Точность)&gt;=H91)+((Шаблон_2+Точность)&lt;=H91),)),H91)</f>
        <v>51447</v>
      </c>
      <c r="AO91" s="109">
        <f t="array" ref="AO91">IFERROR(INDEX(TO_name_3,MATCH(,((Шаблон_3-Точность)&gt;=I91)+((Шаблон_3+Точность)&lt;=I91),)),I91)</f>
        <v>35375</v>
      </c>
      <c r="AP91" s="109">
        <f t="array" ref="AP91">IFERROR(INDEX(TO_name_4,MATCH(,((Шаблон_4-Точность)&gt;=J91)+((Шаблон_4+Точность)&lt;=J91),)),J91)</f>
        <v>40421</v>
      </c>
      <c r="AQ91" s="109">
        <f t="array" ref="AQ91">IFERROR(INDEX(TO_name_9,MATCH(,((Шаблон_9-Точность)&gt;=K91)+((Шаблон_9+Точность)&lt;=K91),)),K91)</f>
        <v>10750</v>
      </c>
      <c r="AR91" s="109">
        <f t="array" ref="AR91">IFERROR(INDEX(TO_name_10,MATCH(,((Шаблон_10-Точность)&gt;=L91)+((Шаблон_10+Точность)&lt;=L91),)),L91)</f>
        <v>11515</v>
      </c>
      <c r="AS91" s="110">
        <f t="array" ref="AS91">IFERROR(INDEX(TO_name_11,MATCH(,((Шаблон_11-Точность)&gt;=M91)+((Шаблон_11+Точность)&lt;=M91),)),M91)</f>
        <v>10754</v>
      </c>
      <c r="AT91" s="111" t="s">
        <v>290</v>
      </c>
      <c r="AU91" s="108">
        <f t="array" ref="AU91">IFERROR(INDEX(TO_name_5,MATCH(,((Шаблон_5-Точность)&gt;=O91)+((Шаблон_5+Точность)&lt;=O91),)),O91)</f>
        <v>42523</v>
      </c>
      <c r="AV91" s="109">
        <f t="array" ref="AV91">IFERROR(INDEX(TO_name_6,MATCH(,((Шаблон_6-Точность)&gt;=P91)+((Шаблон_6+Точность)&lt;=P91),)),P91)</f>
        <v>21635</v>
      </c>
      <c r="AW91" s="109">
        <f t="array" ref="AW91">IFERROR(INDEX(TO_name_7,MATCH(,((Шаблон_7-Точность)&gt;=Q91)+((Шаблон_7+Точность)&lt;=Q91),)),Q91)</f>
        <v>16176</v>
      </c>
      <c r="AX91" s="109">
        <f t="array" ref="AX91">IFERROR(INDEX(TO_name_8,MATCH(,((Шаблон_8-Точность)&gt;=R91)+((Шаблон_8+Точность)&lt;=R91),)),R91)</f>
        <v>58721</v>
      </c>
      <c r="AY91" s="109">
        <f t="array" ref="AY91">IFERROR(INDEX(TO_name_12,MATCH(,((Шаблон_12-Точность)&gt;=S91)+((Шаблон_12+Точность)&lt;=S91),)),S91)</f>
        <v>30981</v>
      </c>
      <c r="AZ91" s="109">
        <f t="array" ref="AZ91">IFERROR(INDEX(TO_name_13,MATCH(,((Шаблон_13-Точность)&gt;=T91)+((Шаблон_13+Точность)&lt;=T91),)),T91)</f>
        <v>27154</v>
      </c>
      <c r="BA91" s="110">
        <f t="array" ref="BA91">IFERROR(INDEX(TO_name_14,MATCH(,((Шаблон_14-Точность)&gt;=U91)+((Шаблон_14+Точность)&lt;=U91),)),U91)</f>
        <v>10177</v>
      </c>
      <c r="BB91" s="3"/>
      <c r="BC91" s="3" t="str">
        <f t="shared" si="53"/>
        <v>М/61179/17457</v>
      </c>
      <c r="BD91" s="3" t="str">
        <f t="shared" si="54"/>
        <v>М/66369/51447</v>
      </c>
      <c r="BE91" s="3" t="str">
        <f t="shared" si="55"/>
        <v>М/60477/35375</v>
      </c>
      <c r="BF91" s="3" t="str">
        <f t="shared" si="56"/>
        <v>ВП/68721/40421</v>
      </c>
      <c r="BG91" s="3" t="str">
        <f t="shared" si="57"/>
        <v>М/10750/10750</v>
      </c>
      <c r="BH91" s="3" t="str">
        <f t="shared" si="58"/>
        <v>Р/11515/11515</v>
      </c>
      <c r="BI91" s="3" t="str">
        <f t="shared" si="59"/>
        <v>М/10754/10754</v>
      </c>
      <c r="BJ91" s="158" t="s">
        <v>290</v>
      </c>
      <c r="BK91" s="3" t="str">
        <f t="shared" si="60"/>
        <v>М/40802/42523</v>
      </c>
      <c r="BL91" s="3" t="str">
        <f t="shared" si="61"/>
        <v>М/46617/21635</v>
      </c>
      <c r="BM91" s="3" t="str">
        <f t="shared" si="62"/>
        <v>Р/36691/16176</v>
      </c>
      <c r="BN91" s="3" t="str">
        <f t="shared" si="63"/>
        <v>М/34172/58721</v>
      </c>
      <c r="BO91" s="3" t="str">
        <f t="shared" si="64"/>
        <v>ТО2/5981/30981</v>
      </c>
      <c r="BP91" s="3" t="str">
        <f t="shared" si="65"/>
        <v>М/6639/27154</v>
      </c>
      <c r="BQ91" s="3" t="str">
        <f t="shared" si="66"/>
        <v>Р/10177/10177</v>
      </c>
      <c r="BR91" s="86"/>
      <c r="BS91" s="86"/>
      <c r="BT91" s="86"/>
    </row>
    <row r="92" spans="1:72" ht="16.5" customHeight="1" x14ac:dyDescent="0.25">
      <c r="A92" s="90">
        <v>45008</v>
      </c>
      <c r="B92" s="3">
        <v>5</v>
      </c>
      <c r="C92" s="3">
        <v>4</v>
      </c>
      <c r="D92" s="105" t="str">
        <f t="shared" si="51"/>
        <v/>
      </c>
      <c r="E92" s="105" t="str">
        <f t="shared" si="52"/>
        <v/>
      </c>
      <c r="F92" s="99" t="s">
        <v>290</v>
      </c>
      <c r="G92" s="100">
        <f t="shared" si="67"/>
        <v>17481</v>
      </c>
      <c r="H92" s="100">
        <f t="shared" si="68"/>
        <v>51471</v>
      </c>
      <c r="I92" s="100">
        <f t="shared" si="69"/>
        <v>35399</v>
      </c>
      <c r="J92" s="100">
        <f t="shared" si="70"/>
        <v>40421</v>
      </c>
      <c r="K92" s="100">
        <f t="shared" si="71"/>
        <v>10774</v>
      </c>
      <c r="L92" s="100">
        <f t="shared" si="72"/>
        <v>11515</v>
      </c>
      <c r="M92" s="100">
        <f t="shared" si="73"/>
        <v>10778</v>
      </c>
      <c r="N92" s="100" t="str">
        <f t="shared" si="74"/>
        <v>|</v>
      </c>
      <c r="O92" s="100">
        <f t="shared" si="75"/>
        <v>42547</v>
      </c>
      <c r="P92" s="100">
        <f t="shared" si="76"/>
        <v>21659</v>
      </c>
      <c r="Q92" s="100">
        <f t="shared" si="77"/>
        <v>16176</v>
      </c>
      <c r="R92" s="100">
        <f t="shared" si="78"/>
        <v>58745</v>
      </c>
      <c r="S92" s="100">
        <f t="shared" si="79"/>
        <v>30981</v>
      </c>
      <c r="T92" s="100">
        <f t="shared" si="80"/>
        <v>27178</v>
      </c>
      <c r="U92" s="100">
        <f t="shared" si="81"/>
        <v>10177</v>
      </c>
      <c r="V92" s="89" t="s">
        <v>290</v>
      </c>
      <c r="W92" s="243" t="s">
        <v>37</v>
      </c>
      <c r="X92" s="243" t="s">
        <v>37</v>
      </c>
      <c r="Y92" s="243" t="s">
        <v>37</v>
      </c>
      <c r="Z92" s="243" t="s">
        <v>313</v>
      </c>
      <c r="AA92" s="243" t="s">
        <v>37</v>
      </c>
      <c r="AB92" s="243" t="s">
        <v>38</v>
      </c>
      <c r="AC92" s="243" t="s">
        <v>37</v>
      </c>
      <c r="AD92" s="96" t="s">
        <v>38</v>
      </c>
      <c r="AE92" s="243" t="s">
        <v>37</v>
      </c>
      <c r="AF92" s="243" t="s">
        <v>37</v>
      </c>
      <c r="AG92" s="243" t="s">
        <v>38</v>
      </c>
      <c r="AH92" s="243" t="s">
        <v>37</v>
      </c>
      <c r="AI92" s="243" t="s">
        <v>271</v>
      </c>
      <c r="AJ92" s="243" t="s">
        <v>37</v>
      </c>
      <c r="AK92" s="243" t="s">
        <v>38</v>
      </c>
      <c r="AL92" s="94" t="s">
        <v>290</v>
      </c>
      <c r="AM92" s="108">
        <f t="array" ref="AM92">IFERROR(INDEX(TO_name_1,MATCH(,((Шаблон_1-Точность)&gt;=G92)+((Шаблон_1+Точность)&lt;=G92),)),G92)</f>
        <v>17481</v>
      </c>
      <c r="AN92" s="109">
        <f t="array" ref="AN92">IFERROR(INDEX(TO_name_2,MATCH(,((Шаблон_2-Точность)&gt;=H92)+((Шаблон_2+Точность)&lt;=H92),)),H92)</f>
        <v>51471</v>
      </c>
      <c r="AO92" s="109">
        <f t="array" ref="AO92">IFERROR(INDEX(TO_name_3,MATCH(,((Шаблон_3-Точность)&gt;=I92)+((Шаблон_3+Точность)&lt;=I92),)),I92)</f>
        <v>35399</v>
      </c>
      <c r="AP92" s="109">
        <f t="array" ref="AP92">IFERROR(INDEX(TO_name_4,MATCH(,((Шаблон_4-Точность)&gt;=J92)+((Шаблон_4+Точность)&lt;=J92),)),J92)</f>
        <v>40421</v>
      </c>
      <c r="AQ92" s="109">
        <f t="array" ref="AQ92">IFERROR(INDEX(TO_name_9,MATCH(,((Шаблон_9-Точность)&gt;=K92)+((Шаблон_9+Точность)&lt;=K92),)),K92)</f>
        <v>10774</v>
      </c>
      <c r="AR92" s="109">
        <f t="array" ref="AR92">IFERROR(INDEX(TO_name_10,MATCH(,((Шаблон_10-Точность)&gt;=L92)+((Шаблон_10+Точность)&lt;=L92),)),L92)</f>
        <v>11515</v>
      </c>
      <c r="AS92" s="110">
        <f t="array" ref="AS92">IFERROR(INDEX(TO_name_11,MATCH(,((Шаблон_11-Точность)&gt;=M92)+((Шаблон_11+Точность)&lt;=M92),)),M92)</f>
        <v>10778</v>
      </c>
      <c r="AT92" s="111" t="s">
        <v>290</v>
      </c>
      <c r="AU92" s="108">
        <f t="array" ref="AU92">IFERROR(INDEX(TO_name_5,MATCH(,((Шаблон_5-Точность)&gt;=O92)+((Шаблон_5+Точность)&lt;=O92),)),O92)</f>
        <v>42547</v>
      </c>
      <c r="AV92" s="109">
        <f t="array" ref="AV92">IFERROR(INDEX(TO_name_6,MATCH(,((Шаблон_6-Точность)&gt;=P92)+((Шаблон_6+Точность)&lt;=P92),)),P92)</f>
        <v>21659</v>
      </c>
      <c r="AW92" s="109">
        <f t="array" ref="AW92">IFERROR(INDEX(TO_name_7,MATCH(,((Шаблон_7-Точность)&gt;=Q92)+((Шаблон_7+Точность)&lt;=Q92),)),Q92)</f>
        <v>16176</v>
      </c>
      <c r="AX92" s="109">
        <f t="array" ref="AX92">IFERROR(INDEX(TO_name_8,MATCH(,((Шаблон_8-Точность)&gt;=R92)+((Шаблон_8+Точность)&lt;=R92),)),R92)</f>
        <v>58745</v>
      </c>
      <c r="AY92" s="109">
        <f t="array" ref="AY92">IFERROR(INDEX(TO_name_12,MATCH(,((Шаблон_12-Точность)&gt;=S92)+((Шаблон_12+Точность)&lt;=S92),)),S92)</f>
        <v>30981</v>
      </c>
      <c r="AZ92" s="109">
        <f t="array" ref="AZ92">IFERROR(INDEX(TO_name_13,MATCH(,((Шаблон_13-Точность)&gt;=T92)+((Шаблон_13+Точность)&lt;=T92),)),T92)</f>
        <v>27178</v>
      </c>
      <c r="BA92" s="110">
        <f t="array" ref="BA92">IFERROR(INDEX(TO_name_14,MATCH(,((Шаблон_14-Точность)&gt;=U92)+((Шаблон_14+Точность)&lt;=U92),)),U92)</f>
        <v>10177</v>
      </c>
      <c r="BB92" s="3"/>
      <c r="BC92" s="3" t="str">
        <f t="shared" si="53"/>
        <v>М/61203/17481</v>
      </c>
      <c r="BD92" s="3" t="str">
        <f t="shared" si="54"/>
        <v>М/66393/51471</v>
      </c>
      <c r="BE92" s="3" t="str">
        <f t="shared" si="55"/>
        <v>М/60501/35399</v>
      </c>
      <c r="BF92" s="3" t="str">
        <f t="shared" si="56"/>
        <v>ВП/68721/40421</v>
      </c>
      <c r="BG92" s="3" t="str">
        <f t="shared" si="57"/>
        <v>М/10774/10774</v>
      </c>
      <c r="BH92" s="3" t="str">
        <f t="shared" si="58"/>
        <v>Р/11515/11515</v>
      </c>
      <c r="BI92" s="3" t="str">
        <f t="shared" si="59"/>
        <v>М/10778/10778</v>
      </c>
      <c r="BJ92" s="158" t="s">
        <v>290</v>
      </c>
      <c r="BK92" s="3" t="str">
        <f t="shared" si="60"/>
        <v>М/40826/42547</v>
      </c>
      <c r="BL92" s="3" t="str">
        <f t="shared" si="61"/>
        <v>М/46641/21659</v>
      </c>
      <c r="BM92" s="3" t="str">
        <f t="shared" si="62"/>
        <v>Р/36691/16176</v>
      </c>
      <c r="BN92" s="3" t="str">
        <f t="shared" si="63"/>
        <v>М/34196/58745</v>
      </c>
      <c r="BO92" s="3" t="str">
        <f t="shared" si="64"/>
        <v>ТО2/5981/30981</v>
      </c>
      <c r="BP92" s="3" t="str">
        <f t="shared" si="65"/>
        <v>М/6663/27178</v>
      </c>
      <c r="BQ92" s="3" t="str">
        <f t="shared" si="66"/>
        <v>Р/10177/10177</v>
      </c>
      <c r="BR92" s="86"/>
      <c r="BS92" s="86"/>
      <c r="BT92" s="86"/>
    </row>
    <row r="93" spans="1:72" ht="16.5" customHeight="1" x14ac:dyDescent="0.25">
      <c r="A93" s="90">
        <v>45009</v>
      </c>
      <c r="B93" s="3">
        <v>5</v>
      </c>
      <c r="C93" s="3">
        <v>4</v>
      </c>
      <c r="D93" s="105" t="str">
        <f t="shared" si="51"/>
        <v/>
      </c>
      <c r="E93" s="105" t="str">
        <f t="shared" si="52"/>
        <v/>
      </c>
      <c r="F93" s="99" t="s">
        <v>290</v>
      </c>
      <c r="G93" s="100">
        <f t="shared" si="67"/>
        <v>17505</v>
      </c>
      <c r="H93" s="100">
        <f t="shared" si="68"/>
        <v>51495</v>
      </c>
      <c r="I93" s="100">
        <f t="shared" si="69"/>
        <v>35423</v>
      </c>
      <c r="J93" s="100">
        <f t="shared" si="70"/>
        <v>40421</v>
      </c>
      <c r="K93" s="100">
        <f t="shared" si="71"/>
        <v>10798</v>
      </c>
      <c r="L93" s="100">
        <f t="shared" si="72"/>
        <v>11515</v>
      </c>
      <c r="M93" s="100">
        <f t="shared" si="73"/>
        <v>10802</v>
      </c>
      <c r="N93" s="100" t="str">
        <f t="shared" si="74"/>
        <v>|</v>
      </c>
      <c r="O93" s="100">
        <f t="shared" si="75"/>
        <v>42547</v>
      </c>
      <c r="P93" s="100">
        <f t="shared" si="76"/>
        <v>21683</v>
      </c>
      <c r="Q93" s="100">
        <f t="shared" si="77"/>
        <v>16176</v>
      </c>
      <c r="R93" s="100">
        <f t="shared" si="78"/>
        <v>58769</v>
      </c>
      <c r="S93" s="100">
        <f t="shared" si="79"/>
        <v>31005</v>
      </c>
      <c r="T93" s="100">
        <f t="shared" si="80"/>
        <v>27202</v>
      </c>
      <c r="U93" s="100">
        <f t="shared" si="81"/>
        <v>10177</v>
      </c>
      <c r="V93" s="89" t="s">
        <v>290</v>
      </c>
      <c r="W93" s="243" t="s">
        <v>37</v>
      </c>
      <c r="X93" s="243" t="s">
        <v>37</v>
      </c>
      <c r="Y93" s="243" t="s">
        <v>37</v>
      </c>
      <c r="Z93" s="243" t="s">
        <v>313</v>
      </c>
      <c r="AA93" s="243" t="s">
        <v>37</v>
      </c>
      <c r="AB93" s="243" t="s">
        <v>38</v>
      </c>
      <c r="AC93" s="243" t="s">
        <v>37</v>
      </c>
      <c r="AD93" s="96" t="s">
        <v>38</v>
      </c>
      <c r="AE93" s="243" t="s">
        <v>38</v>
      </c>
      <c r="AF93" s="243" t="s">
        <v>37</v>
      </c>
      <c r="AG93" s="243" t="s">
        <v>38</v>
      </c>
      <c r="AH93" s="243" t="s">
        <v>37</v>
      </c>
      <c r="AI93" s="243" t="s">
        <v>37</v>
      </c>
      <c r="AJ93" s="243" t="s">
        <v>37</v>
      </c>
      <c r="AK93" s="243" t="s">
        <v>38</v>
      </c>
      <c r="AL93" s="94" t="s">
        <v>290</v>
      </c>
      <c r="AM93" s="108">
        <f t="array" ref="AM93">IFERROR(INDEX(TO_name_1,MATCH(,((Шаблон_1-Точность)&gt;=G93)+((Шаблон_1+Точность)&lt;=G93),)),G93)</f>
        <v>17505</v>
      </c>
      <c r="AN93" s="109" t="str">
        <f t="array" ref="AN93">IFERROR(INDEX(TO_name_2,MATCH(,((Шаблон_2-Точность)&gt;=H93)+((Шаблон_2+Точность)&lt;=H93),)),H93)</f>
        <v>ПМ</v>
      </c>
      <c r="AO93" s="109">
        <f t="array" ref="AO93">IFERROR(INDEX(TO_name_3,MATCH(,((Шаблон_3-Точность)&gt;=I93)+((Шаблон_3+Точность)&lt;=I93),)),I93)</f>
        <v>35423</v>
      </c>
      <c r="AP93" s="109">
        <f t="array" ref="AP93">IFERROR(INDEX(TO_name_4,MATCH(,((Шаблон_4-Точность)&gt;=J93)+((Шаблон_4+Точность)&lt;=J93),)),J93)</f>
        <v>40421</v>
      </c>
      <c r="AQ93" s="109">
        <f t="array" ref="AQ93">IFERROR(INDEX(TO_name_9,MATCH(,((Шаблон_9-Точность)&gt;=K93)+((Шаблон_9+Точность)&lt;=K93),)),K93)</f>
        <v>10798</v>
      </c>
      <c r="AR93" s="109">
        <f t="array" ref="AR93">IFERROR(INDEX(TO_name_10,MATCH(,((Шаблон_10-Точность)&gt;=L93)+((Шаблон_10+Точность)&lt;=L93),)),L93)</f>
        <v>11515</v>
      </c>
      <c r="AS93" s="110">
        <f t="array" ref="AS93">IFERROR(INDEX(TO_name_11,MATCH(,((Шаблон_11-Точность)&gt;=M93)+((Шаблон_11+Точность)&lt;=M93),)),M93)</f>
        <v>10802</v>
      </c>
      <c r="AT93" s="111" t="s">
        <v>290</v>
      </c>
      <c r="AU93" s="108">
        <f t="array" ref="AU93">IFERROR(INDEX(TO_name_5,MATCH(,((Шаблон_5-Точность)&gt;=O93)+((Шаблон_5+Точность)&lt;=O93),)),O93)</f>
        <v>42547</v>
      </c>
      <c r="AV93" s="109">
        <f t="array" ref="AV93">IFERROR(INDEX(TO_name_6,MATCH(,((Шаблон_6-Точность)&gt;=P93)+((Шаблон_6+Точность)&lt;=P93),)),P93)</f>
        <v>21683</v>
      </c>
      <c r="AW93" s="109">
        <f t="array" ref="AW93">IFERROR(INDEX(TO_name_7,MATCH(,((Шаблон_7-Точность)&gt;=Q93)+((Шаблон_7+Точность)&lt;=Q93),)),Q93)</f>
        <v>16176</v>
      </c>
      <c r="AX93" s="109">
        <f t="array" ref="AX93">IFERROR(INDEX(TO_name_8,MATCH(,((Шаблон_8-Точность)&gt;=R93)+((Шаблон_8+Точность)&lt;=R93),)),R93)</f>
        <v>58769</v>
      </c>
      <c r="AY93" s="109" t="str">
        <f t="array" ref="AY93">IFERROR(INDEX(TO_name_12,MATCH(,((Шаблон_12-Точность)&gt;=S93)+((Шаблон_12+Точность)&lt;=S93),)),S93)</f>
        <v>ТО2</v>
      </c>
      <c r="AZ93" s="109">
        <f t="array" ref="AZ93">IFERROR(INDEX(TO_name_13,MATCH(,((Шаблон_13-Точность)&gt;=T93)+((Шаблон_13+Точность)&lt;=T93),)),T93)</f>
        <v>27202</v>
      </c>
      <c r="BA93" s="110">
        <f t="array" ref="BA93">IFERROR(INDEX(TO_name_14,MATCH(,((Шаблон_14-Точность)&gt;=U93)+((Шаблон_14+Точность)&lt;=U93),)),U93)</f>
        <v>10177</v>
      </c>
      <c r="BB93" s="3"/>
      <c r="BC93" s="3" t="str">
        <f t="shared" si="53"/>
        <v>М/61227/17505</v>
      </c>
      <c r="BD93" s="3" t="str">
        <f t="shared" si="54"/>
        <v>М/66417/51495</v>
      </c>
      <c r="BE93" s="3" t="str">
        <f t="shared" si="55"/>
        <v>М/60525/35423</v>
      </c>
      <c r="BF93" s="3" t="str">
        <f t="shared" si="56"/>
        <v>ВП/68721/40421</v>
      </c>
      <c r="BG93" s="3" t="str">
        <f t="shared" si="57"/>
        <v>М/10798/10798</v>
      </c>
      <c r="BH93" s="3" t="str">
        <f t="shared" si="58"/>
        <v>Р/11515/11515</v>
      </c>
      <c r="BI93" s="3" t="str">
        <f t="shared" si="59"/>
        <v>М/10802/10802</v>
      </c>
      <c r="BJ93" s="158" t="s">
        <v>290</v>
      </c>
      <c r="BK93" s="3" t="str">
        <f t="shared" si="60"/>
        <v>Р/40826/42547</v>
      </c>
      <c r="BL93" s="3" t="str">
        <f t="shared" si="61"/>
        <v>М/46665/21683</v>
      </c>
      <c r="BM93" s="3" t="str">
        <f t="shared" si="62"/>
        <v>Р/36691/16176</v>
      </c>
      <c r="BN93" s="3" t="str">
        <f t="shared" si="63"/>
        <v>М/34220/58769</v>
      </c>
      <c r="BO93" s="3" t="str">
        <f t="shared" si="64"/>
        <v>М/6005/31005</v>
      </c>
      <c r="BP93" s="3" t="str">
        <f t="shared" si="65"/>
        <v>М/6687/27202</v>
      </c>
      <c r="BQ93" s="3" t="str">
        <f t="shared" si="66"/>
        <v>Р/10177/10177</v>
      </c>
      <c r="BR93" s="86"/>
      <c r="BS93" s="86"/>
      <c r="BT93" s="86"/>
    </row>
    <row r="94" spans="1:72" ht="16.5" customHeight="1" x14ac:dyDescent="0.25">
      <c r="A94" s="90">
        <v>45010</v>
      </c>
      <c r="B94" s="3">
        <v>5</v>
      </c>
      <c r="C94" s="3">
        <v>4</v>
      </c>
      <c r="D94" s="105" t="str">
        <f t="shared" si="51"/>
        <v/>
      </c>
      <c r="E94" s="105" t="str">
        <f t="shared" si="52"/>
        <v/>
      </c>
      <c r="F94" s="99" t="s">
        <v>290</v>
      </c>
      <c r="G94" s="100">
        <f t="shared" si="67"/>
        <v>17529</v>
      </c>
      <c r="H94" s="100">
        <f t="shared" si="68"/>
        <v>51519</v>
      </c>
      <c r="I94" s="100">
        <f t="shared" si="69"/>
        <v>35447</v>
      </c>
      <c r="J94" s="100">
        <f t="shared" si="70"/>
        <v>40421</v>
      </c>
      <c r="K94" s="100">
        <f t="shared" si="71"/>
        <v>10822</v>
      </c>
      <c r="L94" s="100">
        <f t="shared" si="72"/>
        <v>11515</v>
      </c>
      <c r="M94" s="100">
        <f t="shared" si="73"/>
        <v>10826</v>
      </c>
      <c r="N94" s="100" t="str">
        <f t="shared" si="74"/>
        <v>|</v>
      </c>
      <c r="O94" s="100">
        <f t="shared" si="75"/>
        <v>42547</v>
      </c>
      <c r="P94" s="100">
        <f t="shared" si="76"/>
        <v>21707</v>
      </c>
      <c r="Q94" s="100">
        <f t="shared" si="77"/>
        <v>16176</v>
      </c>
      <c r="R94" s="100">
        <f t="shared" si="78"/>
        <v>58793</v>
      </c>
      <c r="S94" s="100">
        <f t="shared" si="79"/>
        <v>31029</v>
      </c>
      <c r="T94" s="100">
        <f t="shared" si="80"/>
        <v>27226</v>
      </c>
      <c r="U94" s="100">
        <f t="shared" si="81"/>
        <v>10177</v>
      </c>
      <c r="V94" s="89" t="s">
        <v>290</v>
      </c>
      <c r="W94" s="243" t="s">
        <v>37</v>
      </c>
      <c r="X94" s="243" t="s">
        <v>37</v>
      </c>
      <c r="Y94" s="243" t="s">
        <v>37</v>
      </c>
      <c r="Z94" s="243" t="s">
        <v>38</v>
      </c>
      <c r="AA94" s="243" t="s">
        <v>37</v>
      </c>
      <c r="AB94" s="243" t="s">
        <v>38</v>
      </c>
      <c r="AC94" s="243" t="s">
        <v>37</v>
      </c>
      <c r="AD94" s="96" t="s">
        <v>38</v>
      </c>
      <c r="AE94" s="243" t="s">
        <v>38</v>
      </c>
      <c r="AF94" s="243" t="s">
        <v>37</v>
      </c>
      <c r="AG94" s="243" t="s">
        <v>38</v>
      </c>
      <c r="AH94" s="243" t="s">
        <v>37</v>
      </c>
      <c r="AI94" s="243" t="s">
        <v>37</v>
      </c>
      <c r="AJ94" s="243" t="s">
        <v>37</v>
      </c>
      <c r="AK94" s="243" t="s">
        <v>38</v>
      </c>
      <c r="AL94" s="94" t="s">
        <v>290</v>
      </c>
      <c r="AM94" s="108">
        <f t="array" ref="AM94">IFERROR(INDEX(TO_name_1,MATCH(,((Шаблон_1-Точность)&gt;=G94)+((Шаблон_1+Точность)&lt;=G94),)),G94)</f>
        <v>17529</v>
      </c>
      <c r="AN94" s="109">
        <f t="array" ref="AN94">IFERROR(INDEX(TO_name_2,MATCH(,((Шаблон_2-Точность)&gt;=H94)+((Шаблон_2+Точность)&lt;=H94),)),H94)</f>
        <v>51519</v>
      </c>
      <c r="AO94" s="109">
        <f t="array" ref="AO94">IFERROR(INDEX(TO_name_3,MATCH(,((Шаблон_3-Точность)&gt;=I94)+((Шаблон_3+Точность)&lt;=I94),)),I94)</f>
        <v>35447</v>
      </c>
      <c r="AP94" s="109">
        <f t="array" ref="AP94">IFERROR(INDEX(TO_name_4,MATCH(,((Шаблон_4-Точность)&gt;=J94)+((Шаблон_4+Точность)&lt;=J94),)),J94)</f>
        <v>40421</v>
      </c>
      <c r="AQ94" s="109">
        <f t="array" ref="AQ94">IFERROR(INDEX(TO_name_9,MATCH(,((Шаблон_9-Точность)&gt;=K94)+((Шаблон_9+Точность)&lt;=K94),)),K94)</f>
        <v>10822</v>
      </c>
      <c r="AR94" s="109">
        <f t="array" ref="AR94">IFERROR(INDEX(TO_name_10,MATCH(,((Шаблон_10-Точность)&gt;=L94)+((Шаблон_10+Точность)&lt;=L94),)),L94)</f>
        <v>11515</v>
      </c>
      <c r="AS94" s="110">
        <f t="array" ref="AS94">IFERROR(INDEX(TO_name_11,MATCH(,((Шаблон_11-Точность)&gt;=M94)+((Шаблон_11+Точность)&lt;=M94),)),M94)</f>
        <v>10826</v>
      </c>
      <c r="AT94" s="111" t="s">
        <v>290</v>
      </c>
      <c r="AU94" s="108">
        <f t="array" ref="AU94">IFERROR(INDEX(TO_name_5,MATCH(,((Шаблон_5-Точность)&gt;=O94)+((Шаблон_5+Точность)&lt;=O94),)),O94)</f>
        <v>42547</v>
      </c>
      <c r="AV94" s="109">
        <f t="array" ref="AV94">IFERROR(INDEX(TO_name_6,MATCH(,((Шаблон_6-Точность)&gt;=P94)+((Шаблон_6+Точность)&lt;=P94),)),P94)</f>
        <v>21707</v>
      </c>
      <c r="AW94" s="109">
        <f t="array" ref="AW94">IFERROR(INDEX(TO_name_7,MATCH(,((Шаблон_7-Точность)&gt;=Q94)+((Шаблон_7+Точность)&lt;=Q94),)),Q94)</f>
        <v>16176</v>
      </c>
      <c r="AX94" s="109">
        <f t="array" ref="AX94">IFERROR(INDEX(TO_name_8,MATCH(,((Шаблон_8-Точность)&gt;=R94)+((Шаблон_8+Точность)&lt;=R94),)),R94)</f>
        <v>58793</v>
      </c>
      <c r="AY94" s="109">
        <f t="array" ref="AY94">IFERROR(INDEX(TO_name_12,MATCH(,((Шаблон_12-Точность)&gt;=S94)+((Шаблон_12+Точность)&lt;=S94),)),S94)</f>
        <v>31029</v>
      </c>
      <c r="AZ94" s="109">
        <f t="array" ref="AZ94">IFERROR(INDEX(TO_name_13,MATCH(,((Шаблон_13-Точность)&gt;=T94)+((Шаблон_13+Точность)&lt;=T94),)),T94)</f>
        <v>27226</v>
      </c>
      <c r="BA94" s="110">
        <f t="array" ref="BA94">IFERROR(INDEX(TO_name_14,MATCH(,((Шаблон_14-Точность)&gt;=U94)+((Шаблон_14+Точность)&lt;=U94),)),U94)</f>
        <v>10177</v>
      </c>
      <c r="BB94" s="3"/>
      <c r="BC94" s="3" t="str">
        <f t="shared" si="53"/>
        <v>М/61251/17529</v>
      </c>
      <c r="BD94" s="3" t="str">
        <f t="shared" si="54"/>
        <v>М/66441/51519</v>
      </c>
      <c r="BE94" s="3" t="str">
        <f t="shared" si="55"/>
        <v>М/60549/35447</v>
      </c>
      <c r="BF94" s="3" t="str">
        <f t="shared" si="56"/>
        <v>Р/68721/40421</v>
      </c>
      <c r="BG94" s="3" t="str">
        <f t="shared" si="57"/>
        <v>М/10822/10822</v>
      </c>
      <c r="BH94" s="3" t="str">
        <f t="shared" si="58"/>
        <v>Р/11515/11515</v>
      </c>
      <c r="BI94" s="3" t="str">
        <f t="shared" si="59"/>
        <v>М/10826/10826</v>
      </c>
      <c r="BJ94" s="158" t="s">
        <v>290</v>
      </c>
      <c r="BK94" s="3" t="str">
        <f t="shared" si="60"/>
        <v>Р/40826/42547</v>
      </c>
      <c r="BL94" s="3" t="str">
        <f t="shared" si="61"/>
        <v>М/46689/21707</v>
      </c>
      <c r="BM94" s="3" t="str">
        <f t="shared" si="62"/>
        <v>Р/36691/16176</v>
      </c>
      <c r="BN94" s="3" t="str">
        <f t="shared" si="63"/>
        <v>М/34244/58793</v>
      </c>
      <c r="BO94" s="3" t="str">
        <f t="shared" si="64"/>
        <v>М/6029/31029</v>
      </c>
      <c r="BP94" s="3" t="str">
        <f t="shared" si="65"/>
        <v>М/6711/27226</v>
      </c>
      <c r="BQ94" s="3" t="str">
        <f t="shared" si="66"/>
        <v>Р/10177/10177</v>
      </c>
      <c r="BR94" s="86"/>
      <c r="BS94" s="86"/>
      <c r="BT94" s="86"/>
    </row>
    <row r="95" spans="1:72" ht="16.5" customHeight="1" x14ac:dyDescent="0.25">
      <c r="A95" s="90">
        <v>45011</v>
      </c>
      <c r="B95" s="3">
        <v>5</v>
      </c>
      <c r="C95" s="3">
        <v>4</v>
      </c>
      <c r="D95" s="105" t="str">
        <f t="shared" si="51"/>
        <v/>
      </c>
      <c r="E95" s="105" t="str">
        <f t="shared" si="52"/>
        <v/>
      </c>
      <c r="F95" s="99" t="s">
        <v>290</v>
      </c>
      <c r="G95" s="100">
        <f t="shared" si="67"/>
        <v>17553</v>
      </c>
      <c r="H95" s="100">
        <f t="shared" si="68"/>
        <v>51519</v>
      </c>
      <c r="I95" s="100">
        <f t="shared" si="69"/>
        <v>35471</v>
      </c>
      <c r="J95" s="100">
        <f t="shared" si="70"/>
        <v>40445</v>
      </c>
      <c r="K95" s="100">
        <f t="shared" si="71"/>
        <v>10846</v>
      </c>
      <c r="L95" s="100">
        <f t="shared" si="72"/>
        <v>11515</v>
      </c>
      <c r="M95" s="100">
        <f t="shared" si="73"/>
        <v>10850</v>
      </c>
      <c r="N95" s="100" t="str">
        <f t="shared" si="74"/>
        <v>|</v>
      </c>
      <c r="O95" s="100">
        <f t="shared" si="75"/>
        <v>42547</v>
      </c>
      <c r="P95" s="100">
        <f t="shared" si="76"/>
        <v>21731</v>
      </c>
      <c r="Q95" s="100">
        <f t="shared" si="77"/>
        <v>16176</v>
      </c>
      <c r="R95" s="100">
        <f t="shared" si="78"/>
        <v>58817</v>
      </c>
      <c r="S95" s="100">
        <f t="shared" si="79"/>
        <v>31053</v>
      </c>
      <c r="T95" s="100">
        <f t="shared" si="80"/>
        <v>27250</v>
      </c>
      <c r="U95" s="100">
        <f t="shared" si="81"/>
        <v>10177</v>
      </c>
      <c r="V95" s="89" t="s">
        <v>290</v>
      </c>
      <c r="W95" s="243" t="s">
        <v>37</v>
      </c>
      <c r="X95" s="243" t="s">
        <v>321</v>
      </c>
      <c r="Y95" s="243" t="s">
        <v>37</v>
      </c>
      <c r="Z95" s="243" t="s">
        <v>37</v>
      </c>
      <c r="AA95" s="243" t="s">
        <v>37</v>
      </c>
      <c r="AB95" s="243" t="s">
        <v>38</v>
      </c>
      <c r="AC95" s="243" t="s">
        <v>37</v>
      </c>
      <c r="AD95" s="96" t="s">
        <v>38</v>
      </c>
      <c r="AE95" s="243" t="s">
        <v>38</v>
      </c>
      <c r="AF95" s="243" t="s">
        <v>37</v>
      </c>
      <c r="AG95" s="243" t="s">
        <v>38</v>
      </c>
      <c r="AH95" s="243" t="s">
        <v>37</v>
      </c>
      <c r="AI95" s="243" t="s">
        <v>37</v>
      </c>
      <c r="AJ95" s="243" t="s">
        <v>37</v>
      </c>
      <c r="AK95" s="243" t="s">
        <v>33</v>
      </c>
      <c r="AL95" s="94" t="s">
        <v>290</v>
      </c>
      <c r="AM95" s="108">
        <f t="array" ref="AM95">IFERROR(INDEX(TO_name_1,MATCH(,((Шаблон_1-Точность)&gt;=G95)+((Шаблон_1+Точность)&lt;=G95),)),G95)</f>
        <v>17553</v>
      </c>
      <c r="AN95" s="109">
        <f t="array" ref="AN95">IFERROR(INDEX(TO_name_2,MATCH(,((Шаблон_2-Точность)&gt;=H95)+((Шаблон_2+Точность)&lt;=H95),)),H95)</f>
        <v>51519</v>
      </c>
      <c r="AO95" s="109">
        <f t="array" ref="AO95">IFERROR(INDEX(TO_name_3,MATCH(,((Шаблон_3-Точность)&gt;=I95)+((Шаблон_3+Точность)&lt;=I95),)),I95)</f>
        <v>35471</v>
      </c>
      <c r="AP95" s="109">
        <f t="array" ref="AP95">IFERROR(INDEX(TO_name_4,MATCH(,((Шаблон_4-Точность)&gt;=J95)+((Шаблон_4+Точность)&lt;=J95),)),J95)</f>
        <v>40445</v>
      </c>
      <c r="AQ95" s="109">
        <f t="array" ref="AQ95">IFERROR(INDEX(TO_name_9,MATCH(,((Шаблон_9-Точность)&gt;=K95)+((Шаблон_9+Точность)&lt;=K95),)),K95)</f>
        <v>10846</v>
      </c>
      <c r="AR95" s="109">
        <f t="array" ref="AR95">IFERROR(INDEX(TO_name_10,MATCH(,((Шаблон_10-Точность)&gt;=L95)+((Шаблон_10+Точность)&lt;=L95),)),L95)</f>
        <v>11515</v>
      </c>
      <c r="AS95" s="110">
        <f t="array" ref="AS95">IFERROR(INDEX(TO_name_11,MATCH(,((Шаблон_11-Точность)&gt;=M95)+((Шаблон_11+Точность)&lt;=M95),)),M95)</f>
        <v>10850</v>
      </c>
      <c r="AT95" s="111" t="s">
        <v>290</v>
      </c>
      <c r="AU95" s="108">
        <f t="array" ref="AU95">IFERROR(INDEX(TO_name_5,MATCH(,((Шаблон_5-Точность)&gt;=O95)+((Шаблон_5+Точность)&lt;=O95),)),O95)</f>
        <v>42547</v>
      </c>
      <c r="AV95" s="109">
        <f t="array" ref="AV95">IFERROR(INDEX(TO_name_6,MATCH(,((Шаблон_6-Точность)&gt;=P95)+((Шаблон_6+Точность)&lt;=P95),)),P95)</f>
        <v>21731</v>
      </c>
      <c r="AW95" s="109">
        <f t="array" ref="AW95">IFERROR(INDEX(TO_name_7,MATCH(,((Шаблон_7-Точность)&gt;=Q95)+((Шаблон_7+Точность)&lt;=Q95),)),Q95)</f>
        <v>16176</v>
      </c>
      <c r="AX95" s="109">
        <f t="array" ref="AX95">IFERROR(INDEX(TO_name_8,MATCH(,((Шаблон_8-Точность)&gt;=R95)+((Шаблон_8+Точность)&lt;=R95),)),R95)</f>
        <v>58817</v>
      </c>
      <c r="AY95" s="109">
        <f t="array" ref="AY95">IFERROR(INDEX(TO_name_12,MATCH(,((Шаблон_12-Точность)&gt;=S95)+((Шаблон_12+Точность)&lt;=S95),)),S95)</f>
        <v>31053</v>
      </c>
      <c r="AZ95" s="109">
        <f t="array" ref="AZ95">IFERROR(INDEX(TO_name_13,MATCH(,((Шаблон_13-Точность)&gt;=T95)+((Шаблон_13+Точность)&lt;=T95),)),T95)</f>
        <v>27250</v>
      </c>
      <c r="BA95" s="110">
        <f t="array" ref="BA95">IFERROR(INDEX(TO_name_14,MATCH(,((Шаблон_14-Точность)&gt;=U95)+((Шаблон_14+Точность)&lt;=U95),)),U95)</f>
        <v>10177</v>
      </c>
      <c r="BB95" s="3"/>
      <c r="BC95" s="3" t="str">
        <f t="shared" si="53"/>
        <v>М/61275/17553</v>
      </c>
      <c r="BD95" s="3" t="str">
        <f t="shared" si="54"/>
        <v>ПМ/66441/51519</v>
      </c>
      <c r="BE95" s="3" t="str">
        <f t="shared" si="55"/>
        <v>М/60573/35471</v>
      </c>
      <c r="BF95" s="3" t="str">
        <f t="shared" si="56"/>
        <v>М/68745/40445</v>
      </c>
      <c r="BG95" s="3" t="str">
        <f t="shared" si="57"/>
        <v>М/10846/10846</v>
      </c>
      <c r="BH95" s="3" t="str">
        <f t="shared" si="58"/>
        <v>Р/11515/11515</v>
      </c>
      <c r="BI95" s="3" t="str">
        <f t="shared" si="59"/>
        <v>М/10850/10850</v>
      </c>
      <c r="BJ95" s="158" t="s">
        <v>290</v>
      </c>
      <c r="BK95" s="3" t="str">
        <f t="shared" si="60"/>
        <v>Р/40826/42547</v>
      </c>
      <c r="BL95" s="3" t="str">
        <f t="shared" si="61"/>
        <v>М/46713/21731</v>
      </c>
      <c r="BM95" s="3" t="str">
        <f t="shared" si="62"/>
        <v>Р/36691/16176</v>
      </c>
      <c r="BN95" s="3" t="str">
        <f t="shared" si="63"/>
        <v>М/34268/58817</v>
      </c>
      <c r="BO95" s="3" t="str">
        <f t="shared" si="64"/>
        <v>М/6053/31053</v>
      </c>
      <c r="BP95" s="3" t="str">
        <f t="shared" si="65"/>
        <v>М/6735/27250</v>
      </c>
      <c r="BQ95" s="3" t="str">
        <f t="shared" si="66"/>
        <v>ПР/10177/10177</v>
      </c>
      <c r="BR95" s="86"/>
      <c r="BS95" s="86"/>
      <c r="BT95" s="86"/>
    </row>
    <row r="96" spans="1:72" ht="16.5" customHeight="1" x14ac:dyDescent="0.25">
      <c r="A96" s="90">
        <v>45012</v>
      </c>
      <c r="B96" s="3">
        <v>5</v>
      </c>
      <c r="C96" s="3">
        <v>4</v>
      </c>
      <c r="D96" s="105" t="str">
        <f t="shared" si="51"/>
        <v/>
      </c>
      <c r="E96" s="105" t="str">
        <f t="shared" si="52"/>
        <v/>
      </c>
      <c r="F96" s="99" t="s">
        <v>290</v>
      </c>
      <c r="G96" s="100">
        <f t="shared" si="67"/>
        <v>17577</v>
      </c>
      <c r="H96" s="100">
        <f t="shared" si="68"/>
        <v>51543</v>
      </c>
      <c r="I96" s="100">
        <f t="shared" si="69"/>
        <v>35495</v>
      </c>
      <c r="J96" s="100">
        <f t="shared" si="70"/>
        <v>40469</v>
      </c>
      <c r="K96" s="100">
        <f t="shared" si="71"/>
        <v>10870</v>
      </c>
      <c r="L96" s="100">
        <f t="shared" si="72"/>
        <v>11515</v>
      </c>
      <c r="M96" s="100">
        <f t="shared" si="73"/>
        <v>10850</v>
      </c>
      <c r="N96" s="100" t="str">
        <f t="shared" si="74"/>
        <v>|</v>
      </c>
      <c r="O96" s="100">
        <f t="shared" si="75"/>
        <v>42547</v>
      </c>
      <c r="P96" s="100">
        <f t="shared" si="76"/>
        <v>21755</v>
      </c>
      <c r="Q96" s="100">
        <f t="shared" si="77"/>
        <v>16176</v>
      </c>
      <c r="R96" s="100">
        <f t="shared" si="78"/>
        <v>58841</v>
      </c>
      <c r="S96" s="100">
        <f t="shared" si="79"/>
        <v>31077</v>
      </c>
      <c r="T96" s="100">
        <f t="shared" si="80"/>
        <v>27274</v>
      </c>
      <c r="U96" s="100">
        <f t="shared" si="81"/>
        <v>10177</v>
      </c>
      <c r="V96" s="89" t="s">
        <v>290</v>
      </c>
      <c r="W96" s="243" t="s">
        <v>37</v>
      </c>
      <c r="X96" s="243" t="s">
        <v>37</v>
      </c>
      <c r="Y96" s="243" t="s">
        <v>37</v>
      </c>
      <c r="Z96" s="243" t="s">
        <v>37</v>
      </c>
      <c r="AA96" s="243" t="s">
        <v>37</v>
      </c>
      <c r="AB96" s="243" t="s">
        <v>33</v>
      </c>
      <c r="AC96" s="243" t="s">
        <v>270</v>
      </c>
      <c r="AD96" s="96" t="s">
        <v>38</v>
      </c>
      <c r="AE96" s="243" t="s">
        <v>38</v>
      </c>
      <c r="AF96" s="243" t="s">
        <v>37</v>
      </c>
      <c r="AG96" s="243" t="s">
        <v>38</v>
      </c>
      <c r="AH96" s="243" t="s">
        <v>37</v>
      </c>
      <c r="AI96" s="243" t="s">
        <v>37</v>
      </c>
      <c r="AJ96" s="243" t="s">
        <v>37</v>
      </c>
      <c r="AK96" s="243" t="s">
        <v>38</v>
      </c>
      <c r="AL96" s="94" t="s">
        <v>290</v>
      </c>
      <c r="AM96" s="108">
        <f t="array" ref="AM96">IFERROR(INDEX(TO_name_1,MATCH(,((Шаблон_1-Точность)&gt;=G96)+((Шаблон_1+Точность)&lt;=G96),)),G96)</f>
        <v>17577</v>
      </c>
      <c r="AN96" s="109">
        <f t="array" ref="AN96">IFERROR(INDEX(TO_name_2,MATCH(,((Шаблон_2-Точность)&gt;=H96)+((Шаблон_2+Точность)&lt;=H96),)),H96)</f>
        <v>51543</v>
      </c>
      <c r="AO96" s="109" t="str">
        <f t="array" ref="AO96">IFERROR(INDEX(TO_name_3,MATCH(,((Шаблон_3-Точность)&gt;=I96)+((Шаблон_3+Точность)&lt;=I96),)),I96)</f>
        <v>ПМ</v>
      </c>
      <c r="AP96" s="109">
        <f t="array" ref="AP96">IFERROR(INDEX(TO_name_4,MATCH(,((Шаблон_4-Точность)&gt;=J96)+((Шаблон_4+Точность)&lt;=J96),)),J96)</f>
        <v>40469</v>
      </c>
      <c r="AQ96" s="109">
        <f t="array" ref="AQ96">IFERROR(INDEX(TO_name_9,MATCH(,((Шаблон_9-Точность)&gt;=K96)+((Шаблон_9+Точность)&lt;=K96),)),K96)</f>
        <v>10870</v>
      </c>
      <c r="AR96" s="109">
        <f t="array" ref="AR96">IFERROR(INDEX(TO_name_10,MATCH(,((Шаблон_10-Точность)&gt;=L96)+((Шаблон_10+Точность)&lt;=L96),)),L96)</f>
        <v>11515</v>
      </c>
      <c r="AS96" s="110">
        <f t="array" ref="AS96">IFERROR(INDEX(TO_name_11,MATCH(,((Шаблон_11-Точность)&gt;=M96)+((Шаблон_11+Точность)&lt;=M96),)),M96)</f>
        <v>10850</v>
      </c>
      <c r="AT96" s="111" t="s">
        <v>290</v>
      </c>
      <c r="AU96" s="108">
        <f t="array" ref="AU96">IFERROR(INDEX(TO_name_5,MATCH(,((Шаблон_5-Точность)&gt;=O96)+((Шаблон_5+Точность)&lt;=O96),)),O96)</f>
        <v>42547</v>
      </c>
      <c r="AV96" s="109">
        <f t="array" ref="AV96">IFERROR(INDEX(TO_name_6,MATCH(,((Шаблон_6-Точность)&gt;=P96)+((Шаблон_6+Точность)&lt;=P96),)),P96)</f>
        <v>21755</v>
      </c>
      <c r="AW96" s="109">
        <f t="array" ref="AW96">IFERROR(INDEX(TO_name_7,MATCH(,((Шаблон_7-Точность)&gt;=Q96)+((Шаблон_7+Точность)&lt;=Q96),)),Q96)</f>
        <v>16176</v>
      </c>
      <c r="AX96" s="109">
        <f t="array" ref="AX96">IFERROR(INDEX(TO_name_8,MATCH(,((Шаблон_8-Точность)&gt;=R96)+((Шаблон_8+Точность)&lt;=R96),)),R96)</f>
        <v>58841</v>
      </c>
      <c r="AY96" s="109">
        <f t="array" ref="AY96">IFERROR(INDEX(TO_name_12,MATCH(,((Шаблон_12-Точность)&gt;=S96)+((Шаблон_12+Точность)&lt;=S96),)),S96)</f>
        <v>31077</v>
      </c>
      <c r="AZ96" s="109">
        <f t="array" ref="AZ96">IFERROR(INDEX(TO_name_13,MATCH(,((Шаблон_13-Точность)&gt;=T96)+((Шаблон_13+Точность)&lt;=T96),)),T96)</f>
        <v>27274</v>
      </c>
      <c r="BA96" s="110">
        <f t="array" ref="BA96">IFERROR(INDEX(TO_name_14,MATCH(,((Шаблон_14-Точность)&gt;=U96)+((Шаблон_14+Точность)&lt;=U96),)),U96)</f>
        <v>10177</v>
      </c>
      <c r="BB96" s="3"/>
      <c r="BC96" s="3" t="str">
        <f t="shared" si="53"/>
        <v>М/61299/17577</v>
      </c>
      <c r="BD96" s="3" t="str">
        <f t="shared" si="54"/>
        <v>М/66465/51543</v>
      </c>
      <c r="BE96" s="3" t="str">
        <f t="shared" si="55"/>
        <v>М/60597/35495</v>
      </c>
      <c r="BF96" s="3" t="str">
        <f t="shared" si="56"/>
        <v>М/68769/40469</v>
      </c>
      <c r="BG96" s="3" t="str">
        <f t="shared" si="57"/>
        <v>М/10870/10870</v>
      </c>
      <c r="BH96" s="3" t="str">
        <f t="shared" si="58"/>
        <v>ПР/11515/11515</v>
      </c>
      <c r="BI96" s="3" t="str">
        <f t="shared" si="59"/>
        <v>ТО1/10850/10850</v>
      </c>
      <c r="BJ96" s="158" t="s">
        <v>290</v>
      </c>
      <c r="BK96" s="3" t="str">
        <f t="shared" si="60"/>
        <v>Р/40826/42547</v>
      </c>
      <c r="BL96" s="3" t="str">
        <f t="shared" si="61"/>
        <v>М/46737/21755</v>
      </c>
      <c r="BM96" s="3" t="str">
        <f t="shared" si="62"/>
        <v>Р/36691/16176</v>
      </c>
      <c r="BN96" s="3" t="str">
        <f t="shared" si="63"/>
        <v>М/34292/58841</v>
      </c>
      <c r="BO96" s="3" t="str">
        <f t="shared" si="64"/>
        <v>М/6077/31077</v>
      </c>
      <c r="BP96" s="3" t="str">
        <f t="shared" si="65"/>
        <v>М/6759/27274</v>
      </c>
      <c r="BQ96" s="3" t="str">
        <f t="shared" si="66"/>
        <v>Р/10177/10177</v>
      </c>
      <c r="BR96" s="86"/>
      <c r="BS96" s="86"/>
      <c r="BT96" s="86"/>
    </row>
    <row r="97" spans="1:72" ht="16.5" customHeight="1" x14ac:dyDescent="0.25">
      <c r="A97" s="90">
        <v>45013</v>
      </c>
      <c r="B97" s="3">
        <v>5</v>
      </c>
      <c r="C97" s="3">
        <v>4</v>
      </c>
      <c r="D97" s="105" t="str">
        <f t="shared" si="51"/>
        <v/>
      </c>
      <c r="E97" s="105" t="str">
        <f t="shared" si="52"/>
        <v/>
      </c>
      <c r="F97" s="99" t="s">
        <v>290</v>
      </c>
      <c r="G97" s="100">
        <f t="shared" si="67"/>
        <v>17601</v>
      </c>
      <c r="H97" s="100">
        <f t="shared" si="68"/>
        <v>51567</v>
      </c>
      <c r="I97" s="100">
        <f t="shared" si="69"/>
        <v>35519</v>
      </c>
      <c r="J97" s="100">
        <f t="shared" si="70"/>
        <v>40493</v>
      </c>
      <c r="K97" s="100">
        <f t="shared" si="71"/>
        <v>10894</v>
      </c>
      <c r="L97" s="100">
        <f t="shared" si="72"/>
        <v>11515</v>
      </c>
      <c r="M97" s="100">
        <f t="shared" si="73"/>
        <v>10850</v>
      </c>
      <c r="N97" s="100" t="str">
        <f t="shared" si="74"/>
        <v>|</v>
      </c>
      <c r="O97" s="100">
        <f t="shared" si="75"/>
        <v>42547</v>
      </c>
      <c r="P97" s="100">
        <f t="shared" si="76"/>
        <v>21779</v>
      </c>
      <c r="Q97" s="100">
        <f t="shared" si="77"/>
        <v>16176</v>
      </c>
      <c r="R97" s="100">
        <f t="shared" si="78"/>
        <v>58865</v>
      </c>
      <c r="S97" s="100">
        <f t="shared" si="79"/>
        <v>31101</v>
      </c>
      <c r="T97" s="100">
        <f t="shared" si="80"/>
        <v>27298</v>
      </c>
      <c r="U97" s="100">
        <f t="shared" si="81"/>
        <v>10177</v>
      </c>
      <c r="V97" s="89" t="s">
        <v>290</v>
      </c>
      <c r="W97" s="243" t="s">
        <v>37</v>
      </c>
      <c r="X97" s="243" t="s">
        <v>37</v>
      </c>
      <c r="Y97" s="243" t="s">
        <v>37</v>
      </c>
      <c r="Z97" s="243" t="s">
        <v>37</v>
      </c>
      <c r="AA97" s="243" t="s">
        <v>37</v>
      </c>
      <c r="AB97" s="243" t="s">
        <v>38</v>
      </c>
      <c r="AC97" s="243" t="s">
        <v>270</v>
      </c>
      <c r="AD97" s="96" t="s">
        <v>38</v>
      </c>
      <c r="AE97" s="243" t="s">
        <v>38</v>
      </c>
      <c r="AF97" s="243" t="s">
        <v>37</v>
      </c>
      <c r="AG97" s="243" t="s">
        <v>38</v>
      </c>
      <c r="AH97" s="243" t="s">
        <v>37</v>
      </c>
      <c r="AI97" s="243" t="s">
        <v>37</v>
      </c>
      <c r="AJ97" s="243" t="s">
        <v>37</v>
      </c>
      <c r="AK97" s="243" t="s">
        <v>38</v>
      </c>
      <c r="AL97" s="94" t="s">
        <v>290</v>
      </c>
      <c r="AM97" s="108">
        <f t="array" ref="AM97">IFERROR(INDEX(TO_name_1,MATCH(,((Шаблон_1-Точность)&gt;=G97)+((Шаблон_1+Точность)&lt;=G97),)),G97)</f>
        <v>17601</v>
      </c>
      <c r="AN97" s="109">
        <f t="array" ref="AN97">IFERROR(INDEX(TO_name_2,MATCH(,((Шаблон_2-Точность)&gt;=H97)+((Шаблон_2+Точность)&lt;=H97),)),H97)</f>
        <v>51567</v>
      </c>
      <c r="AO97" s="109">
        <f t="array" ref="AO97">IFERROR(INDEX(TO_name_3,MATCH(,((Шаблон_3-Точность)&gt;=I97)+((Шаблон_3+Точность)&lt;=I97),)),I97)</f>
        <v>35519</v>
      </c>
      <c r="AP97" s="109">
        <f t="array" ref="AP97">IFERROR(INDEX(TO_name_4,MATCH(,((Шаблон_4-Точность)&gt;=J97)+((Шаблон_4+Точность)&lt;=J97),)),J97)</f>
        <v>40493</v>
      </c>
      <c r="AQ97" s="109">
        <f t="array" ref="AQ97">IFERROR(INDEX(TO_name_9,MATCH(,((Шаблон_9-Точность)&gt;=K97)+((Шаблон_9+Точность)&lt;=K97),)),K97)</f>
        <v>10894</v>
      </c>
      <c r="AR97" s="109">
        <f t="array" ref="AR97">IFERROR(INDEX(TO_name_10,MATCH(,((Шаблон_10-Точность)&gt;=L97)+((Шаблон_10+Точность)&lt;=L97),)),L97)</f>
        <v>11515</v>
      </c>
      <c r="AS97" s="110">
        <f t="array" ref="AS97">IFERROR(INDEX(TO_name_11,MATCH(,((Шаблон_11-Точность)&gt;=M97)+((Шаблон_11+Точность)&lt;=M97),)),M97)</f>
        <v>10850</v>
      </c>
      <c r="AT97" s="111" t="s">
        <v>290</v>
      </c>
      <c r="AU97" s="108">
        <f t="array" ref="AU97">IFERROR(INDEX(TO_name_5,MATCH(,((Шаблон_5-Точность)&gt;=O97)+((Шаблон_5+Точность)&lt;=O97),)),O97)</f>
        <v>42547</v>
      </c>
      <c r="AV97" s="109">
        <f t="array" ref="AV97">IFERROR(INDEX(TO_name_6,MATCH(,((Шаблон_6-Точность)&gt;=P97)+((Шаблон_6+Точность)&lt;=P97),)),P97)</f>
        <v>21779</v>
      </c>
      <c r="AW97" s="109">
        <f t="array" ref="AW97">IFERROR(INDEX(TO_name_7,MATCH(,((Шаблон_7-Точность)&gt;=Q97)+((Шаблон_7+Точность)&lt;=Q97),)),Q97)</f>
        <v>16176</v>
      </c>
      <c r="AX97" s="109">
        <f t="array" ref="AX97">IFERROR(INDEX(TO_name_8,MATCH(,((Шаблон_8-Точность)&gt;=R97)+((Шаблон_8+Точность)&lt;=R97),)),R97)</f>
        <v>58865</v>
      </c>
      <c r="AY97" s="109">
        <f t="array" ref="AY97">IFERROR(INDEX(TO_name_12,MATCH(,((Шаблон_12-Точность)&gt;=S97)+((Шаблон_12+Точность)&lt;=S97),)),S97)</f>
        <v>31101</v>
      </c>
      <c r="AZ97" s="109">
        <f t="array" ref="AZ97">IFERROR(INDEX(TO_name_13,MATCH(,((Шаблон_13-Точность)&gt;=T97)+((Шаблон_13+Точность)&lt;=T97),)),T97)</f>
        <v>27298</v>
      </c>
      <c r="BA97" s="110">
        <f t="array" ref="BA97">IFERROR(INDEX(TO_name_14,MATCH(,((Шаблон_14-Точность)&gt;=U97)+((Шаблон_14+Точность)&lt;=U97),)),U97)</f>
        <v>10177</v>
      </c>
      <c r="BB97" s="3"/>
      <c r="BC97" s="3" t="str">
        <f t="shared" si="53"/>
        <v>М/61323/17601</v>
      </c>
      <c r="BD97" s="3" t="str">
        <f t="shared" si="54"/>
        <v>М/66489/51567</v>
      </c>
      <c r="BE97" s="3" t="str">
        <f t="shared" si="55"/>
        <v>М/60621/35519</v>
      </c>
      <c r="BF97" s="3" t="str">
        <f t="shared" si="56"/>
        <v>М/68793/40493</v>
      </c>
      <c r="BG97" s="3" t="str">
        <f t="shared" si="57"/>
        <v>М/10894/10894</v>
      </c>
      <c r="BH97" s="3" t="str">
        <f t="shared" si="58"/>
        <v>Р/11515/11515</v>
      </c>
      <c r="BI97" s="3" t="str">
        <f t="shared" si="59"/>
        <v>ТО1/10850/10850</v>
      </c>
      <c r="BJ97" s="158" t="s">
        <v>290</v>
      </c>
      <c r="BK97" s="3" t="str">
        <f t="shared" si="60"/>
        <v>Р/40826/42547</v>
      </c>
      <c r="BL97" s="3" t="str">
        <f t="shared" si="61"/>
        <v>М/46761/21779</v>
      </c>
      <c r="BM97" s="3" t="str">
        <f t="shared" si="62"/>
        <v>Р/36691/16176</v>
      </c>
      <c r="BN97" s="3" t="str">
        <f t="shared" si="63"/>
        <v>М/34316/58865</v>
      </c>
      <c r="BO97" s="3" t="str">
        <f t="shared" si="64"/>
        <v>М/6101/31101</v>
      </c>
      <c r="BP97" s="3" t="str">
        <f t="shared" si="65"/>
        <v>М/6783/27298</v>
      </c>
      <c r="BQ97" s="3" t="str">
        <f t="shared" si="66"/>
        <v>Р/10177/10177</v>
      </c>
      <c r="BR97" s="86"/>
      <c r="BS97" s="86"/>
      <c r="BT97" s="86"/>
    </row>
    <row r="98" spans="1:72" ht="16.5" customHeight="1" x14ac:dyDescent="0.25">
      <c r="A98" s="90">
        <v>45014</v>
      </c>
      <c r="B98" s="3">
        <v>5</v>
      </c>
      <c r="C98" s="3">
        <v>4</v>
      </c>
      <c r="D98" s="105" t="str">
        <f t="shared" si="51"/>
        <v/>
      </c>
      <c r="E98" s="105" t="str">
        <f t="shared" si="52"/>
        <v/>
      </c>
      <c r="F98" s="99" t="s">
        <v>290</v>
      </c>
      <c r="G98" s="100">
        <f t="shared" si="67"/>
        <v>17625</v>
      </c>
      <c r="H98" s="100">
        <f t="shared" si="68"/>
        <v>51591</v>
      </c>
      <c r="I98" s="100">
        <f t="shared" si="69"/>
        <v>35543</v>
      </c>
      <c r="J98" s="100">
        <f t="shared" si="70"/>
        <v>40517</v>
      </c>
      <c r="K98" s="100">
        <f t="shared" si="71"/>
        <v>10918</v>
      </c>
      <c r="L98" s="100">
        <f t="shared" si="72"/>
        <v>11515</v>
      </c>
      <c r="M98" s="100">
        <f t="shared" si="73"/>
        <v>10850</v>
      </c>
      <c r="N98" s="100" t="str">
        <f t="shared" si="74"/>
        <v>|</v>
      </c>
      <c r="O98" s="100">
        <f t="shared" si="75"/>
        <v>42547</v>
      </c>
      <c r="P98" s="100">
        <f t="shared" si="76"/>
        <v>21803</v>
      </c>
      <c r="Q98" s="100">
        <f t="shared" si="77"/>
        <v>16176</v>
      </c>
      <c r="R98" s="100">
        <f t="shared" si="78"/>
        <v>58889</v>
      </c>
      <c r="S98" s="100">
        <f t="shared" si="79"/>
        <v>31125</v>
      </c>
      <c r="T98" s="100">
        <f t="shared" si="80"/>
        <v>27322</v>
      </c>
      <c r="U98" s="100">
        <f t="shared" si="81"/>
        <v>10177</v>
      </c>
      <c r="V98" s="89" t="s">
        <v>290</v>
      </c>
      <c r="W98" s="243" t="s">
        <v>37</v>
      </c>
      <c r="X98" s="243" t="s">
        <v>37</v>
      </c>
      <c r="Y98" s="243" t="s">
        <v>37</v>
      </c>
      <c r="Z98" s="243" t="s">
        <v>37</v>
      </c>
      <c r="AA98" s="243" t="s">
        <v>37</v>
      </c>
      <c r="AB98" s="243" t="s">
        <v>38</v>
      </c>
      <c r="AC98" s="243" t="s">
        <v>270</v>
      </c>
      <c r="AD98" s="96" t="s">
        <v>38</v>
      </c>
      <c r="AE98" s="243" t="s">
        <v>38</v>
      </c>
      <c r="AF98" s="243" t="s">
        <v>37</v>
      </c>
      <c r="AG98" s="243" t="s">
        <v>38</v>
      </c>
      <c r="AH98" s="243" t="s">
        <v>37</v>
      </c>
      <c r="AI98" s="243" t="s">
        <v>37</v>
      </c>
      <c r="AJ98" s="243" t="s">
        <v>37</v>
      </c>
      <c r="AK98" s="243" t="s">
        <v>38</v>
      </c>
      <c r="AL98" s="94" t="s">
        <v>290</v>
      </c>
      <c r="AM98" s="108">
        <f t="array" ref="AM98">IFERROR(INDEX(TO_name_1,MATCH(,((Шаблон_1-Точность)&gt;=G98)+((Шаблон_1+Точность)&lt;=G98),)),G98)</f>
        <v>17625</v>
      </c>
      <c r="AN98" s="109">
        <f t="array" ref="AN98">IFERROR(INDEX(TO_name_2,MATCH(,((Шаблон_2-Точность)&gt;=H98)+((Шаблон_2+Точность)&lt;=H98),)),H98)</f>
        <v>51591</v>
      </c>
      <c r="AO98" s="109">
        <f t="array" ref="AO98">IFERROR(INDEX(TO_name_3,MATCH(,((Шаблон_3-Точность)&gt;=I98)+((Шаблон_3+Точность)&lt;=I98),)),I98)</f>
        <v>35543</v>
      </c>
      <c r="AP98" s="109">
        <f t="array" ref="AP98">IFERROR(INDEX(TO_name_4,MATCH(,((Шаблон_4-Точность)&gt;=J98)+((Шаблон_4+Точность)&lt;=J98),)),J98)</f>
        <v>40517</v>
      </c>
      <c r="AQ98" s="109">
        <f t="array" ref="AQ98">IFERROR(INDEX(TO_name_9,MATCH(,((Шаблон_9-Точность)&gt;=K98)+((Шаблон_9+Точность)&lt;=K98),)),K98)</f>
        <v>10918</v>
      </c>
      <c r="AR98" s="109">
        <f t="array" ref="AR98">IFERROR(INDEX(TO_name_10,MATCH(,((Шаблон_10-Точность)&gt;=L98)+((Шаблон_10+Точность)&lt;=L98),)),L98)</f>
        <v>11515</v>
      </c>
      <c r="AS98" s="110">
        <f t="array" ref="AS98">IFERROR(INDEX(TO_name_11,MATCH(,((Шаблон_11-Точность)&gt;=M98)+((Шаблон_11+Точность)&lt;=M98),)),M98)</f>
        <v>10850</v>
      </c>
      <c r="AT98" s="111" t="s">
        <v>290</v>
      </c>
      <c r="AU98" s="108">
        <f t="array" ref="AU98">IFERROR(INDEX(TO_name_5,MATCH(,((Шаблон_5-Точность)&gt;=O98)+((Шаблон_5+Точность)&lt;=O98),)),O98)</f>
        <v>42547</v>
      </c>
      <c r="AV98" s="109">
        <f t="array" ref="AV98">IFERROR(INDEX(TO_name_6,MATCH(,((Шаблон_6-Точность)&gt;=P98)+((Шаблон_6+Точность)&lt;=P98),)),P98)</f>
        <v>21803</v>
      </c>
      <c r="AW98" s="109">
        <f t="array" ref="AW98">IFERROR(INDEX(TO_name_7,MATCH(,((Шаблон_7-Точность)&gt;=Q98)+((Шаблон_7+Точность)&lt;=Q98),)),Q98)</f>
        <v>16176</v>
      </c>
      <c r="AX98" s="109">
        <f t="array" ref="AX98">IFERROR(INDEX(TO_name_8,MATCH(,((Шаблон_8-Точность)&gt;=R98)+((Шаблон_8+Точность)&lt;=R98),)),R98)</f>
        <v>58889</v>
      </c>
      <c r="AY98" s="109">
        <f t="array" ref="AY98">IFERROR(INDEX(TO_name_12,MATCH(,((Шаблон_12-Точность)&gt;=S98)+((Шаблон_12+Точность)&lt;=S98),)),S98)</f>
        <v>31125</v>
      </c>
      <c r="AZ98" s="109">
        <f t="array" ref="AZ98">IFERROR(INDEX(TO_name_13,MATCH(,((Шаблон_13-Точность)&gt;=T98)+((Шаблон_13+Точность)&lt;=T98),)),T98)</f>
        <v>27322</v>
      </c>
      <c r="BA98" s="110">
        <f t="array" ref="BA98">IFERROR(INDEX(TO_name_14,MATCH(,((Шаблон_14-Точность)&gt;=U98)+((Шаблон_14+Точность)&lt;=U98),)),U98)</f>
        <v>10177</v>
      </c>
      <c r="BB98" s="3"/>
      <c r="BC98" s="3" t="str">
        <f t="shared" si="53"/>
        <v>М/61347/17625</v>
      </c>
      <c r="BD98" s="3" t="str">
        <f t="shared" si="54"/>
        <v>М/66513/51591</v>
      </c>
      <c r="BE98" s="3" t="str">
        <f t="shared" si="55"/>
        <v>М/60645/35543</v>
      </c>
      <c r="BF98" s="3" t="str">
        <f t="shared" si="56"/>
        <v>М/68817/40517</v>
      </c>
      <c r="BG98" s="3" t="str">
        <f t="shared" si="57"/>
        <v>М/10918/10918</v>
      </c>
      <c r="BH98" s="3" t="str">
        <f t="shared" si="58"/>
        <v>Р/11515/11515</v>
      </c>
      <c r="BI98" s="3" t="str">
        <f t="shared" si="59"/>
        <v>ТО1/10850/10850</v>
      </c>
      <c r="BJ98" s="158" t="s">
        <v>290</v>
      </c>
      <c r="BK98" s="3" t="str">
        <f t="shared" si="60"/>
        <v>Р/40826/42547</v>
      </c>
      <c r="BL98" s="3" t="str">
        <f t="shared" si="61"/>
        <v>М/46785/21803</v>
      </c>
      <c r="BM98" s="3" t="str">
        <f t="shared" si="62"/>
        <v>Р/36691/16176</v>
      </c>
      <c r="BN98" s="3" t="str">
        <f t="shared" si="63"/>
        <v>М/34340/58889</v>
      </c>
      <c r="BO98" s="3" t="str">
        <f t="shared" si="64"/>
        <v>М/6125/31125</v>
      </c>
      <c r="BP98" s="3" t="str">
        <f t="shared" si="65"/>
        <v>М/6807/27322</v>
      </c>
      <c r="BQ98" s="3" t="str">
        <f t="shared" si="66"/>
        <v>Р/10177/10177</v>
      </c>
      <c r="BR98" s="86"/>
      <c r="BS98" s="86"/>
      <c r="BT98" s="86"/>
    </row>
    <row r="99" spans="1:72" ht="16.5" customHeight="1" x14ac:dyDescent="0.25">
      <c r="A99" s="90">
        <v>45015</v>
      </c>
      <c r="B99" s="3">
        <v>5</v>
      </c>
      <c r="C99" s="3">
        <v>4</v>
      </c>
      <c r="D99" s="105" t="str">
        <f t="shared" si="51"/>
        <v/>
      </c>
      <c r="E99" s="105" t="str">
        <f t="shared" si="52"/>
        <v/>
      </c>
      <c r="F99" s="99" t="s">
        <v>290</v>
      </c>
      <c r="G99" s="268">
        <v>17733</v>
      </c>
      <c r="H99" s="268">
        <v>51546</v>
      </c>
      <c r="I99" s="268">
        <v>35513</v>
      </c>
      <c r="J99" s="268">
        <v>40572</v>
      </c>
      <c r="K99" s="268">
        <v>10921</v>
      </c>
      <c r="L99" s="268">
        <v>11504</v>
      </c>
      <c r="M99" s="268">
        <v>10617</v>
      </c>
      <c r="N99" s="268" t="s">
        <v>290</v>
      </c>
      <c r="O99" s="268">
        <v>42531</v>
      </c>
      <c r="P99" s="268">
        <v>21798</v>
      </c>
      <c r="Q99" s="268">
        <v>16157</v>
      </c>
      <c r="R99" s="268">
        <v>58898</v>
      </c>
      <c r="S99" s="268">
        <v>31145</v>
      </c>
      <c r="T99" s="268">
        <v>27325</v>
      </c>
      <c r="U99" s="268">
        <v>10162</v>
      </c>
      <c r="V99" s="89" t="s">
        <v>290</v>
      </c>
      <c r="W99" s="243" t="s">
        <v>37</v>
      </c>
      <c r="X99" s="243" t="s">
        <v>37</v>
      </c>
      <c r="Y99" s="243" t="s">
        <v>37</v>
      </c>
      <c r="Z99" s="243" t="s">
        <v>37</v>
      </c>
      <c r="AA99" s="243" t="s">
        <v>37</v>
      </c>
      <c r="AB99" s="243" t="s">
        <v>38</v>
      </c>
      <c r="AC99" s="243" t="s">
        <v>270</v>
      </c>
      <c r="AD99" s="96" t="s">
        <v>38</v>
      </c>
      <c r="AE99" s="243" t="s">
        <v>38</v>
      </c>
      <c r="AF99" s="243" t="s">
        <v>37</v>
      </c>
      <c r="AG99" s="243" t="s">
        <v>38</v>
      </c>
      <c r="AH99" s="243" t="s">
        <v>37</v>
      </c>
      <c r="AI99" s="243" t="s">
        <v>37</v>
      </c>
      <c r="AJ99" s="243" t="s">
        <v>37</v>
      </c>
      <c r="AK99" s="243" t="s">
        <v>38</v>
      </c>
      <c r="AL99" s="94" t="s">
        <v>290</v>
      </c>
      <c r="AM99" s="108">
        <f t="array" ref="AM99">IFERROR(INDEX(TO_name_1,MATCH(,((Шаблон_1-Точность)&gt;=G99)+((Шаблон_1+Точность)&lt;=G99),)),G99)</f>
        <v>17733</v>
      </c>
      <c r="AN99" s="109">
        <f t="array" ref="AN99">IFERROR(INDEX(TO_name_2,MATCH(,((Шаблон_2-Точность)&gt;=H99)+((Шаблон_2+Точность)&lt;=H99),)),H99)</f>
        <v>51546</v>
      </c>
      <c r="AO99" s="109">
        <f t="array" ref="AO99">IFERROR(INDEX(TO_name_3,MATCH(,((Шаблон_3-Точность)&gt;=I99)+((Шаблон_3+Точность)&lt;=I99),)),I99)</f>
        <v>35513</v>
      </c>
      <c r="AP99" s="109">
        <f t="array" ref="AP99">IFERROR(INDEX(TO_name_4,MATCH(,((Шаблон_4-Точность)&gt;=J99)+((Шаблон_4+Точность)&lt;=J99),)),J99)</f>
        <v>40572</v>
      </c>
      <c r="AQ99" s="109">
        <f t="array" ref="AQ99">IFERROR(INDEX(TO_name_9,MATCH(,((Шаблон_9-Точность)&gt;=K99)+((Шаблон_9+Точность)&lt;=K99),)),K99)</f>
        <v>10921</v>
      </c>
      <c r="AR99" s="109">
        <f t="array" ref="AR99">IFERROR(INDEX(TO_name_10,MATCH(,((Шаблон_10-Точность)&gt;=L99)+((Шаблон_10+Точность)&lt;=L99),)),L99)</f>
        <v>11504</v>
      </c>
      <c r="AS99" s="110">
        <f t="array" ref="AS99">IFERROR(INDEX(TO_name_11,MATCH(,((Шаблон_11-Точность)&gt;=M99)+((Шаблон_11+Точность)&lt;=M99),)),M99)</f>
        <v>10617</v>
      </c>
      <c r="AT99" s="111" t="s">
        <v>290</v>
      </c>
      <c r="AU99" s="108">
        <f t="array" ref="AU99">IFERROR(INDEX(TO_name_5,MATCH(,((Шаблон_5-Точность)&gt;=O99)+((Шаблон_5+Точность)&lt;=O99),)),O99)</f>
        <v>42531</v>
      </c>
      <c r="AV99" s="109">
        <f t="array" ref="AV99">IFERROR(INDEX(TO_name_6,MATCH(,((Шаблон_6-Точность)&gt;=P99)+((Шаблон_6+Точность)&lt;=P99),)),P99)</f>
        <v>21798</v>
      </c>
      <c r="AW99" s="109">
        <f t="array" ref="AW99">IFERROR(INDEX(TO_name_7,MATCH(,((Шаблон_7-Точность)&gt;=Q99)+((Шаблон_7+Точность)&lt;=Q99),)),Q99)</f>
        <v>16157</v>
      </c>
      <c r="AX99" s="109">
        <f t="array" ref="AX99">IFERROR(INDEX(TO_name_8,MATCH(,((Шаблон_8-Точность)&gt;=R99)+((Шаблон_8+Точность)&lt;=R99),)),R99)</f>
        <v>58898</v>
      </c>
      <c r="AY99" s="109">
        <f t="array" ref="AY99">IFERROR(INDEX(TO_name_12,MATCH(,((Шаблон_12-Точность)&gt;=S99)+((Шаблон_12+Точность)&lt;=S99),)),S99)</f>
        <v>31145</v>
      </c>
      <c r="AZ99" s="109">
        <f t="array" ref="AZ99">IFERROR(INDEX(TO_name_13,MATCH(,((Шаблон_13-Точность)&gt;=T99)+((Шаблон_13+Точность)&lt;=T99),)),T99)</f>
        <v>27325</v>
      </c>
      <c r="BA99" s="110">
        <f t="array" ref="BA99">IFERROR(INDEX(TO_name_14,MATCH(,((Шаблон_14-Точность)&gt;=U99)+((Шаблон_14+Точность)&lt;=U99),)),U99)</f>
        <v>10162</v>
      </c>
      <c r="BB99" s="3"/>
      <c r="BC99" s="3" t="str">
        <f t="shared" si="53"/>
        <v>М/61455/17733</v>
      </c>
      <c r="BD99" s="3" t="str">
        <f t="shared" si="54"/>
        <v>М/66468/51546</v>
      </c>
      <c r="BE99" s="3" t="str">
        <f t="shared" si="55"/>
        <v>М/60615/35513</v>
      </c>
      <c r="BF99" s="3" t="str">
        <f t="shared" si="56"/>
        <v>М/68872/40572</v>
      </c>
      <c r="BG99" s="3" t="str">
        <f t="shared" si="57"/>
        <v>М/10921/10921</v>
      </c>
      <c r="BH99" s="3" t="str">
        <f t="shared" si="58"/>
        <v>Р/11504/11504</v>
      </c>
      <c r="BI99" s="3" t="str">
        <f t="shared" si="59"/>
        <v>ТО1/10617/10617</v>
      </c>
      <c r="BJ99" s="158" t="s">
        <v>290</v>
      </c>
      <c r="BK99" s="3" t="str">
        <f t="shared" si="60"/>
        <v>Р/40810/42531</v>
      </c>
      <c r="BL99" s="3" t="str">
        <f t="shared" si="61"/>
        <v>М/46780/21798</v>
      </c>
      <c r="BM99" s="3" t="str">
        <f t="shared" si="62"/>
        <v>Р/36672/16157</v>
      </c>
      <c r="BN99" s="3" t="str">
        <f t="shared" si="63"/>
        <v>М/34349/58898</v>
      </c>
      <c r="BO99" s="3" t="str">
        <f t="shared" si="64"/>
        <v>М/6145/31145</v>
      </c>
      <c r="BP99" s="3" t="str">
        <f t="shared" si="65"/>
        <v>М/6810/27325</v>
      </c>
      <c r="BQ99" s="3" t="str">
        <f t="shared" si="66"/>
        <v>Р/10162/10162</v>
      </c>
      <c r="BR99" s="86"/>
      <c r="BS99" s="86"/>
      <c r="BT99" s="86"/>
    </row>
    <row r="100" spans="1:72" ht="16.5" customHeight="1" x14ac:dyDescent="0.25">
      <c r="A100" s="90">
        <v>45016</v>
      </c>
      <c r="B100" s="3">
        <v>5</v>
      </c>
      <c r="C100" s="3">
        <v>4</v>
      </c>
      <c r="D100" s="105" t="str">
        <f t="shared" si="51"/>
        <v/>
      </c>
      <c r="E100" s="105" t="str">
        <f t="shared" si="52"/>
        <v/>
      </c>
      <c r="F100" s="99" t="s">
        <v>290</v>
      </c>
      <c r="G100" s="100">
        <f t="shared" si="67"/>
        <v>17757</v>
      </c>
      <c r="H100" s="100">
        <f t="shared" si="68"/>
        <v>51570</v>
      </c>
      <c r="I100" s="100">
        <f t="shared" si="69"/>
        <v>35537</v>
      </c>
      <c r="J100" s="100">
        <f t="shared" si="70"/>
        <v>40596</v>
      </c>
      <c r="K100" s="100">
        <f t="shared" si="71"/>
        <v>10945</v>
      </c>
      <c r="L100" s="100">
        <f t="shared" si="72"/>
        <v>11504</v>
      </c>
      <c r="M100" s="100">
        <f t="shared" si="73"/>
        <v>10617</v>
      </c>
      <c r="N100" s="100" t="str">
        <f t="shared" si="74"/>
        <v>|</v>
      </c>
      <c r="O100" s="100">
        <f t="shared" si="75"/>
        <v>42531</v>
      </c>
      <c r="P100" s="100">
        <f t="shared" si="76"/>
        <v>21822</v>
      </c>
      <c r="Q100" s="100">
        <f t="shared" si="77"/>
        <v>16157</v>
      </c>
      <c r="R100" s="100">
        <f t="shared" si="78"/>
        <v>58922</v>
      </c>
      <c r="S100" s="100">
        <f t="shared" si="79"/>
        <v>31169</v>
      </c>
      <c r="T100" s="100">
        <f t="shared" si="80"/>
        <v>27349</v>
      </c>
      <c r="U100" s="100">
        <f t="shared" si="81"/>
        <v>10162</v>
      </c>
      <c r="V100" s="89" t="s">
        <v>290</v>
      </c>
      <c r="W100" s="243" t="s">
        <v>37</v>
      </c>
      <c r="X100" s="243" t="s">
        <v>37</v>
      </c>
      <c r="Y100" s="243" t="s">
        <v>37</v>
      </c>
      <c r="Z100" s="243" t="s">
        <v>37</v>
      </c>
      <c r="AA100" s="243" t="s">
        <v>37</v>
      </c>
      <c r="AB100" s="243" t="s">
        <v>38</v>
      </c>
      <c r="AC100" s="243" t="s">
        <v>270</v>
      </c>
      <c r="AD100" s="96" t="s">
        <v>38</v>
      </c>
      <c r="AE100" s="243" t="s">
        <v>38</v>
      </c>
      <c r="AF100" s="243" t="s">
        <v>37</v>
      </c>
      <c r="AG100" s="243" t="s">
        <v>33</v>
      </c>
      <c r="AH100" s="243" t="s">
        <v>37</v>
      </c>
      <c r="AI100" s="243" t="s">
        <v>37</v>
      </c>
      <c r="AJ100" s="243" t="s">
        <v>37</v>
      </c>
      <c r="AK100" s="243" t="s">
        <v>38</v>
      </c>
      <c r="AL100" s="94" t="s">
        <v>290</v>
      </c>
      <c r="AM100" s="108">
        <f t="array" ref="AM100">IFERROR(INDEX(TO_name_1,MATCH(,((Шаблон_1-Точность)&gt;=G100)+((Шаблон_1+Точность)&lt;=G100),)),G100)</f>
        <v>17757</v>
      </c>
      <c r="AN100" s="109">
        <f t="array" ref="AN100">IFERROR(INDEX(TO_name_2,MATCH(,((Шаблон_2-Точность)&gt;=H100)+((Шаблон_2+Точность)&lt;=H100),)),H100)</f>
        <v>51570</v>
      </c>
      <c r="AO100" s="109">
        <f t="array" ref="AO100">IFERROR(INDEX(TO_name_3,MATCH(,((Шаблон_3-Точность)&gt;=I100)+((Шаблон_3+Точность)&lt;=I100),)),I100)</f>
        <v>35537</v>
      </c>
      <c r="AP100" s="109">
        <f t="array" ref="AP100">IFERROR(INDEX(TO_name_4,MATCH(,((Шаблон_4-Точность)&gt;=J100)+((Шаблон_4+Точность)&lt;=J100),)),J100)</f>
        <v>40596</v>
      </c>
      <c r="AQ100" s="109">
        <f t="array" ref="AQ100">IFERROR(INDEX(TO_name_9,MATCH(,((Шаблон_9-Точность)&gt;=K100)+((Шаблон_9+Точность)&lt;=K100),)),K100)</f>
        <v>10945</v>
      </c>
      <c r="AR100" s="109">
        <f t="array" ref="AR100">IFERROR(INDEX(TO_name_10,MATCH(,((Шаблон_10-Точность)&gt;=L100)+((Шаблон_10+Точность)&lt;=L100),)),L100)</f>
        <v>11504</v>
      </c>
      <c r="AS100" s="110">
        <f t="array" ref="AS100">IFERROR(INDEX(TO_name_11,MATCH(,((Шаблон_11-Точность)&gt;=M100)+((Шаблон_11+Точность)&lt;=M100),)),M100)</f>
        <v>10617</v>
      </c>
      <c r="AT100" s="111" t="s">
        <v>290</v>
      </c>
      <c r="AU100" s="108">
        <f t="array" ref="AU100">IFERROR(INDEX(TO_name_5,MATCH(,((Шаблон_5-Точность)&gt;=O100)+((Шаблон_5+Точность)&lt;=O100),)),O100)</f>
        <v>42531</v>
      </c>
      <c r="AV100" s="109">
        <f t="array" ref="AV100">IFERROR(INDEX(TO_name_6,MATCH(,((Шаблон_6-Точность)&gt;=P100)+((Шаблон_6+Точность)&lt;=P100),)),P100)</f>
        <v>21822</v>
      </c>
      <c r="AW100" s="109">
        <f t="array" ref="AW100">IFERROR(INDEX(TO_name_7,MATCH(,((Шаблон_7-Точность)&gt;=Q100)+((Шаблон_7+Точность)&lt;=Q100),)),Q100)</f>
        <v>16157</v>
      </c>
      <c r="AX100" s="109">
        <f t="array" ref="AX100">IFERROR(INDEX(TO_name_8,MATCH(,((Шаблон_8-Точность)&gt;=R100)+((Шаблон_8+Точность)&lt;=R100),)),R100)</f>
        <v>58922</v>
      </c>
      <c r="AY100" s="109">
        <f t="array" ref="AY100">IFERROR(INDEX(TO_name_12,MATCH(,((Шаблон_12-Точность)&gt;=S100)+((Шаблон_12+Точность)&lt;=S100),)),S100)</f>
        <v>31169</v>
      </c>
      <c r="AZ100" s="109">
        <f t="array" ref="AZ100">IFERROR(INDEX(TO_name_13,MATCH(,((Шаблон_13-Точность)&gt;=T100)+((Шаблон_13+Точность)&lt;=T100),)),T100)</f>
        <v>27349</v>
      </c>
      <c r="BA100" s="110">
        <f t="array" ref="BA100">IFERROR(INDEX(TO_name_14,MATCH(,((Шаблон_14-Точность)&gt;=U100)+((Шаблон_14+Точность)&lt;=U100),)),U100)</f>
        <v>10162</v>
      </c>
      <c r="BB100" s="3"/>
      <c r="BC100" s="3" t="str">
        <f t="shared" si="53"/>
        <v>М/61479/17757</v>
      </c>
      <c r="BD100" s="3" t="str">
        <f t="shared" si="54"/>
        <v>М/66492/51570</v>
      </c>
      <c r="BE100" s="3" t="str">
        <f t="shared" si="55"/>
        <v>М/60639/35537</v>
      </c>
      <c r="BF100" s="3" t="str">
        <f t="shared" si="56"/>
        <v>М/68896/40596</v>
      </c>
      <c r="BG100" s="3" t="str">
        <f t="shared" si="57"/>
        <v>М/10945/10945</v>
      </c>
      <c r="BH100" s="3" t="str">
        <f t="shared" si="58"/>
        <v>Р/11504/11504</v>
      </c>
      <c r="BI100" s="3" t="str">
        <f t="shared" si="59"/>
        <v>ТО1/10617/10617</v>
      </c>
      <c r="BJ100" s="158" t="s">
        <v>290</v>
      </c>
      <c r="BK100" s="3" t="str">
        <f t="shared" si="60"/>
        <v>Р/40810/42531</v>
      </c>
      <c r="BL100" s="3" t="str">
        <f t="shared" si="61"/>
        <v>М/46804/21822</v>
      </c>
      <c r="BM100" s="3" t="str">
        <f t="shared" si="62"/>
        <v>ПР/36672/16157</v>
      </c>
      <c r="BN100" s="3" t="str">
        <f t="shared" si="63"/>
        <v>М/34373/58922</v>
      </c>
      <c r="BO100" s="3" t="str">
        <f t="shared" si="64"/>
        <v>М/6169/31169</v>
      </c>
      <c r="BP100" s="3" t="str">
        <f t="shared" si="65"/>
        <v>М/6834/27349</v>
      </c>
      <c r="BQ100" s="3" t="str">
        <f t="shared" si="66"/>
        <v>Р/10162/10162</v>
      </c>
      <c r="BR100" s="86"/>
      <c r="BS100" s="86"/>
      <c r="BT100" s="86"/>
    </row>
    <row r="101" spans="1:72" ht="16.5" customHeight="1" x14ac:dyDescent="0.25">
      <c r="A101" s="90">
        <v>45017</v>
      </c>
      <c r="B101" s="3">
        <v>5</v>
      </c>
      <c r="C101" s="3">
        <v>4</v>
      </c>
      <c r="D101" s="105" t="str">
        <f t="shared" si="51"/>
        <v/>
      </c>
      <c r="E101" s="105" t="str">
        <f t="shared" si="52"/>
        <v/>
      </c>
      <c r="F101" s="99" t="s">
        <v>290</v>
      </c>
      <c r="G101" s="100">
        <f t="shared" si="67"/>
        <v>17781</v>
      </c>
      <c r="H101" s="100">
        <f t="shared" si="68"/>
        <v>51594</v>
      </c>
      <c r="I101" s="100">
        <f t="shared" si="69"/>
        <v>35561</v>
      </c>
      <c r="J101" s="100">
        <f t="shared" si="70"/>
        <v>40620</v>
      </c>
      <c r="K101" s="100">
        <f t="shared" si="71"/>
        <v>10969</v>
      </c>
      <c r="L101" s="100">
        <f t="shared" si="72"/>
        <v>11504</v>
      </c>
      <c r="M101" s="100">
        <f t="shared" si="73"/>
        <v>10617</v>
      </c>
      <c r="N101" s="100" t="str">
        <f t="shared" si="74"/>
        <v>|</v>
      </c>
      <c r="O101" s="100">
        <f t="shared" si="75"/>
        <v>42531</v>
      </c>
      <c r="P101" s="100">
        <f t="shared" si="76"/>
        <v>21846</v>
      </c>
      <c r="Q101" s="100">
        <f t="shared" si="77"/>
        <v>16157</v>
      </c>
      <c r="R101" s="100">
        <f t="shared" si="78"/>
        <v>58946</v>
      </c>
      <c r="S101" s="100">
        <f t="shared" si="79"/>
        <v>31193</v>
      </c>
      <c r="T101" s="100">
        <f t="shared" si="80"/>
        <v>27373</v>
      </c>
      <c r="U101" s="100">
        <f t="shared" si="81"/>
        <v>10162</v>
      </c>
      <c r="V101" s="89" t="s">
        <v>290</v>
      </c>
      <c r="W101" s="95" t="s">
        <v>37</v>
      </c>
      <c r="X101" s="95" t="s">
        <v>37</v>
      </c>
      <c r="Y101" s="95" t="s">
        <v>37</v>
      </c>
      <c r="Z101" s="95" t="s">
        <v>37</v>
      </c>
      <c r="AA101" s="95" t="s">
        <v>37</v>
      </c>
      <c r="AB101" s="95" t="s">
        <v>38</v>
      </c>
      <c r="AC101" s="95" t="s">
        <v>270</v>
      </c>
      <c r="AD101" s="96" t="s">
        <v>38</v>
      </c>
      <c r="AE101" s="95" t="s">
        <v>38</v>
      </c>
      <c r="AF101" s="95" t="s">
        <v>37</v>
      </c>
      <c r="AG101" s="95" t="s">
        <v>38</v>
      </c>
      <c r="AH101" s="95" t="s">
        <v>37</v>
      </c>
      <c r="AI101" s="95" t="s">
        <v>37</v>
      </c>
      <c r="AJ101" s="95" t="s">
        <v>37</v>
      </c>
      <c r="AK101" s="95" t="s">
        <v>38</v>
      </c>
      <c r="AL101" s="94" t="s">
        <v>290</v>
      </c>
      <c r="AM101" s="108">
        <f t="array" ref="AM101">IFERROR(INDEX(TO_name_1,MATCH(,((Шаблон_1-Точность)&gt;=G101)+((Шаблон_1+Точность)&lt;=G101),)),G101)</f>
        <v>17781</v>
      </c>
      <c r="AN101" s="109">
        <f t="array" ref="AN101">IFERROR(INDEX(TO_name_2,MATCH(,((Шаблон_2-Точность)&gt;=H101)+((Шаблон_2+Точность)&lt;=H101),)),H101)</f>
        <v>51594</v>
      </c>
      <c r="AO101" s="109">
        <f t="array" ref="AO101">IFERROR(INDEX(TO_name_3,MATCH(,((Шаблон_3-Точность)&gt;=I101)+((Шаблон_3+Точность)&lt;=I101),)),I101)</f>
        <v>35561</v>
      </c>
      <c r="AP101" s="109">
        <f t="array" ref="AP101">IFERROR(INDEX(TO_name_4,MATCH(,((Шаблон_4-Точность)&gt;=J101)+((Шаблон_4+Точность)&lt;=J101),)),J101)</f>
        <v>40620</v>
      </c>
      <c r="AQ101" s="109">
        <f t="array" ref="AQ101">IFERROR(INDEX(TO_name_9,MATCH(,((Шаблон_9-Точность)&gt;=K101)+((Шаблон_9+Точность)&lt;=K101),)),K101)</f>
        <v>10969</v>
      </c>
      <c r="AR101" s="109">
        <f t="array" ref="AR101">IFERROR(INDEX(TO_name_10,MATCH(,((Шаблон_10-Точность)&gt;=L101)+((Шаблон_10+Точность)&lt;=L101),)),L101)</f>
        <v>11504</v>
      </c>
      <c r="AS101" s="110">
        <f t="array" ref="AS101">IFERROR(INDEX(TO_name_11,MATCH(,((Шаблон_11-Точность)&gt;=M101)+((Шаблон_11+Точность)&lt;=M101),)),M101)</f>
        <v>10617</v>
      </c>
      <c r="AT101" s="111" t="s">
        <v>290</v>
      </c>
      <c r="AU101" s="108">
        <f t="array" ref="AU101">IFERROR(INDEX(TO_name_5,MATCH(,((Шаблон_5-Точность)&gt;=O101)+((Шаблон_5+Точность)&lt;=O101),)),O101)</f>
        <v>42531</v>
      </c>
      <c r="AV101" s="109">
        <f t="array" ref="AV101">IFERROR(INDEX(TO_name_6,MATCH(,((Шаблон_6-Точность)&gt;=P101)+((Шаблон_6+Точность)&lt;=P101),)),P101)</f>
        <v>21846</v>
      </c>
      <c r="AW101" s="109">
        <f t="array" ref="AW101">IFERROR(INDEX(TO_name_7,MATCH(,((Шаблон_7-Точность)&gt;=Q101)+((Шаблон_7+Точность)&lt;=Q101),)),Q101)</f>
        <v>16157</v>
      </c>
      <c r="AX101" s="109">
        <f t="array" ref="AX101">IFERROR(INDEX(TO_name_8,MATCH(,((Шаблон_8-Точность)&gt;=R101)+((Шаблон_8+Точность)&lt;=R101),)),R101)</f>
        <v>58946</v>
      </c>
      <c r="AY101" s="109">
        <f t="array" ref="AY101">IFERROR(INDEX(TO_name_12,MATCH(,((Шаблон_12-Точность)&gt;=S101)+((Шаблон_12+Точность)&lt;=S101),)),S101)</f>
        <v>31193</v>
      </c>
      <c r="AZ101" s="109">
        <f t="array" ref="AZ101">IFERROR(INDEX(TO_name_13,MATCH(,((Шаблон_13-Точность)&gt;=T101)+((Шаблон_13+Точность)&lt;=T101),)),T101)</f>
        <v>27373</v>
      </c>
      <c r="BA101" s="110">
        <f t="array" ref="BA101">IFERROR(INDEX(TO_name_14,MATCH(,((Шаблон_14-Точность)&gt;=U101)+((Шаблон_14+Точность)&lt;=U101),)),U101)</f>
        <v>10162</v>
      </c>
      <c r="BB101" s="3"/>
      <c r="BC101" s="3" t="str">
        <f t="shared" si="53"/>
        <v>М/61503/17781</v>
      </c>
      <c r="BD101" s="3" t="str">
        <f t="shared" si="54"/>
        <v>М/66516/51594</v>
      </c>
      <c r="BE101" s="3" t="str">
        <f t="shared" si="55"/>
        <v>М/60663/35561</v>
      </c>
      <c r="BF101" s="3" t="str">
        <f t="shared" si="56"/>
        <v>М/68920/40620</v>
      </c>
      <c r="BG101" s="3" t="str">
        <f t="shared" si="57"/>
        <v>М/10969/10969</v>
      </c>
      <c r="BH101" s="3" t="str">
        <f t="shared" si="58"/>
        <v>Р/11504/11504</v>
      </c>
      <c r="BI101" s="3" t="str">
        <f t="shared" si="59"/>
        <v>ТО1/10617/10617</v>
      </c>
      <c r="BJ101" s="158" t="s">
        <v>290</v>
      </c>
      <c r="BK101" s="3" t="str">
        <f t="shared" si="60"/>
        <v>Р/40810/42531</v>
      </c>
      <c r="BL101" s="3" t="str">
        <f t="shared" si="61"/>
        <v>М/46828/21846</v>
      </c>
      <c r="BM101" s="3" t="str">
        <f t="shared" si="62"/>
        <v>Р/36672/16157</v>
      </c>
      <c r="BN101" s="3" t="str">
        <f t="shared" si="63"/>
        <v>М/34397/58946</v>
      </c>
      <c r="BO101" s="3" t="str">
        <f t="shared" si="64"/>
        <v>М/6193/31193</v>
      </c>
      <c r="BP101" s="3" t="str">
        <f t="shared" si="65"/>
        <v>М/6858/27373</v>
      </c>
      <c r="BQ101" s="3" t="str">
        <f t="shared" si="66"/>
        <v>Р/10162/10162</v>
      </c>
      <c r="BR101" s="86"/>
      <c r="BS101" s="86"/>
      <c r="BT101" s="86"/>
    </row>
    <row r="102" spans="1:72" ht="16.5" customHeight="1" x14ac:dyDescent="0.25">
      <c r="A102" s="90">
        <v>45018</v>
      </c>
      <c r="B102" s="3">
        <v>5</v>
      </c>
      <c r="C102" s="3">
        <v>4</v>
      </c>
      <c r="D102" s="105" t="str">
        <f t="shared" si="51"/>
        <v/>
      </c>
      <c r="E102" s="105" t="str">
        <f t="shared" si="52"/>
        <v/>
      </c>
      <c r="F102" s="99" t="s">
        <v>290</v>
      </c>
      <c r="G102" s="100">
        <f t="shared" si="67"/>
        <v>17805</v>
      </c>
      <c r="H102" s="100">
        <f t="shared" si="68"/>
        <v>51618</v>
      </c>
      <c r="I102" s="100">
        <f t="shared" si="69"/>
        <v>35585</v>
      </c>
      <c r="J102" s="100">
        <f t="shared" si="70"/>
        <v>40644</v>
      </c>
      <c r="K102" s="100">
        <f t="shared" si="71"/>
        <v>10993</v>
      </c>
      <c r="L102" s="100">
        <f t="shared" si="72"/>
        <v>11504</v>
      </c>
      <c r="M102" s="100">
        <f t="shared" si="73"/>
        <v>10617</v>
      </c>
      <c r="N102" s="100" t="str">
        <f t="shared" si="74"/>
        <v>|</v>
      </c>
      <c r="O102" s="100">
        <f t="shared" si="75"/>
        <v>42531</v>
      </c>
      <c r="P102" s="100">
        <f t="shared" si="76"/>
        <v>21870</v>
      </c>
      <c r="Q102" s="100">
        <f t="shared" si="77"/>
        <v>16157</v>
      </c>
      <c r="R102" s="100">
        <f t="shared" si="78"/>
        <v>58970</v>
      </c>
      <c r="S102" s="100">
        <f t="shared" si="79"/>
        <v>31217</v>
      </c>
      <c r="T102" s="100">
        <f t="shared" si="80"/>
        <v>27397</v>
      </c>
      <c r="U102" s="100">
        <f t="shared" si="81"/>
        <v>10162</v>
      </c>
      <c r="V102" s="89" t="s">
        <v>290</v>
      </c>
      <c r="W102" s="95" t="s">
        <v>37</v>
      </c>
      <c r="X102" s="95" t="s">
        <v>37</v>
      </c>
      <c r="Y102" s="95" t="s">
        <v>37</v>
      </c>
      <c r="Z102" s="95" t="s">
        <v>37</v>
      </c>
      <c r="AA102" s="95" t="s">
        <v>37</v>
      </c>
      <c r="AB102" s="95" t="s">
        <v>313</v>
      </c>
      <c r="AC102" s="95" t="s">
        <v>270</v>
      </c>
      <c r="AD102" s="96" t="s">
        <v>38</v>
      </c>
      <c r="AE102" s="95" t="s">
        <v>33</v>
      </c>
      <c r="AF102" s="95" t="s">
        <v>37</v>
      </c>
      <c r="AG102" s="95" t="s">
        <v>38</v>
      </c>
      <c r="AH102" s="95" t="s">
        <v>37</v>
      </c>
      <c r="AI102" s="95" t="s">
        <v>37</v>
      </c>
      <c r="AJ102" s="95" t="s">
        <v>37</v>
      </c>
      <c r="AK102" s="95" t="s">
        <v>38</v>
      </c>
      <c r="AL102" s="94" t="s">
        <v>290</v>
      </c>
      <c r="AM102" s="108">
        <f t="array" ref="AM102">IFERROR(INDEX(TO_name_1,MATCH(,((Шаблон_1-Точность)&gt;=G102)+((Шаблон_1+Точность)&lt;=G102),)),G102)</f>
        <v>17805</v>
      </c>
      <c r="AN102" s="109">
        <f t="array" ref="AN102">IFERROR(INDEX(TO_name_2,MATCH(,((Шаблон_2-Точность)&gt;=H102)+((Шаблон_2+Точность)&lt;=H102),)),H102)</f>
        <v>51618</v>
      </c>
      <c r="AO102" s="109">
        <f t="array" ref="AO102">IFERROR(INDEX(TO_name_3,MATCH(,((Шаблон_3-Точность)&gt;=I102)+((Шаблон_3+Точность)&lt;=I102),)),I102)</f>
        <v>35585</v>
      </c>
      <c r="AP102" s="109">
        <f t="array" ref="AP102">IFERROR(INDEX(TO_name_4,MATCH(,((Шаблон_4-Точность)&gt;=J102)+((Шаблон_4+Точность)&lt;=J102),)),J102)</f>
        <v>40644</v>
      </c>
      <c r="AQ102" s="109">
        <f t="array" ref="AQ102">IFERROR(INDEX(TO_name_9,MATCH(,((Шаблон_9-Точность)&gt;=K102)+((Шаблон_9+Точность)&lt;=K102),)),K102)</f>
        <v>10993</v>
      </c>
      <c r="AR102" s="109">
        <f t="array" ref="AR102">IFERROR(INDEX(TO_name_10,MATCH(,((Шаблон_10-Точность)&gt;=L102)+((Шаблон_10+Точность)&lt;=L102),)),L102)</f>
        <v>11504</v>
      </c>
      <c r="AS102" s="110">
        <f t="array" ref="AS102">IFERROR(INDEX(TO_name_11,MATCH(,((Шаблон_11-Точность)&gt;=M102)+((Шаблон_11+Точность)&lt;=M102),)),M102)</f>
        <v>10617</v>
      </c>
      <c r="AT102" s="111" t="s">
        <v>290</v>
      </c>
      <c r="AU102" s="108">
        <f t="array" ref="AU102">IFERROR(INDEX(TO_name_5,MATCH(,((Шаблон_5-Точность)&gt;=O102)+((Шаблон_5+Точность)&lt;=O102),)),O102)</f>
        <v>42531</v>
      </c>
      <c r="AV102" s="109">
        <f t="array" ref="AV102">IFERROR(INDEX(TO_name_6,MATCH(,((Шаблон_6-Точность)&gt;=P102)+((Шаблон_6+Точность)&lt;=P102),)),P102)</f>
        <v>21870</v>
      </c>
      <c r="AW102" s="109">
        <f t="array" ref="AW102">IFERROR(INDEX(TO_name_7,MATCH(,((Шаблон_7-Точность)&gt;=Q102)+((Шаблон_7+Точность)&lt;=Q102),)),Q102)</f>
        <v>16157</v>
      </c>
      <c r="AX102" s="109">
        <f t="array" ref="AX102">IFERROR(INDEX(TO_name_8,MATCH(,((Шаблон_8-Точность)&gt;=R102)+((Шаблон_8+Точность)&lt;=R102),)),R102)</f>
        <v>58970</v>
      </c>
      <c r="AY102" s="109">
        <f t="array" ref="AY102">IFERROR(INDEX(TO_name_12,MATCH(,((Шаблон_12-Точность)&gt;=S102)+((Шаблон_12+Точность)&lt;=S102),)),S102)</f>
        <v>31217</v>
      </c>
      <c r="AZ102" s="109">
        <f t="array" ref="AZ102">IFERROR(INDEX(TO_name_13,MATCH(,((Шаблон_13-Точность)&gt;=T102)+((Шаблон_13+Точность)&lt;=T102),)),T102)</f>
        <v>27397</v>
      </c>
      <c r="BA102" s="110">
        <f t="array" ref="BA102">IFERROR(INDEX(TO_name_14,MATCH(,((Шаблон_14-Точность)&gt;=U102)+((Шаблон_14+Точность)&lt;=U102),)),U102)</f>
        <v>10162</v>
      </c>
      <c r="BB102" s="3"/>
      <c r="BC102" s="3" t="str">
        <f t="shared" si="53"/>
        <v>М/61527/17805</v>
      </c>
      <c r="BD102" s="3" t="str">
        <f t="shared" si="54"/>
        <v>М/66540/51618</v>
      </c>
      <c r="BE102" s="3" t="str">
        <f t="shared" si="55"/>
        <v>М/60687/35585</v>
      </c>
      <c r="BF102" s="3" t="str">
        <f t="shared" si="56"/>
        <v>М/68944/40644</v>
      </c>
      <c r="BG102" s="3" t="str">
        <f t="shared" si="57"/>
        <v>М/10993/10993</v>
      </c>
      <c r="BH102" s="3" t="str">
        <f t="shared" si="58"/>
        <v>ВП/11504/11504</v>
      </c>
      <c r="BI102" s="3" t="str">
        <f t="shared" si="59"/>
        <v>ТО1/10617/10617</v>
      </c>
      <c r="BJ102" s="158" t="s">
        <v>290</v>
      </c>
      <c r="BK102" s="3" t="str">
        <f t="shared" si="60"/>
        <v>ПР/40810/42531</v>
      </c>
      <c r="BL102" s="3" t="str">
        <f t="shared" si="61"/>
        <v>М/46852/21870</v>
      </c>
      <c r="BM102" s="3" t="str">
        <f t="shared" si="62"/>
        <v>Р/36672/16157</v>
      </c>
      <c r="BN102" s="3" t="str">
        <f t="shared" si="63"/>
        <v>М/34421/58970</v>
      </c>
      <c r="BO102" s="3" t="str">
        <f t="shared" si="64"/>
        <v>М/6217/31217</v>
      </c>
      <c r="BP102" s="3" t="str">
        <f t="shared" si="65"/>
        <v>М/6882/27397</v>
      </c>
      <c r="BQ102" s="3" t="str">
        <f t="shared" si="66"/>
        <v>Р/10162/10162</v>
      </c>
      <c r="BR102" s="86"/>
      <c r="BS102" s="86"/>
      <c r="BT102" s="86"/>
    </row>
    <row r="103" spans="1:72" ht="16.5" customHeight="1" x14ac:dyDescent="0.25">
      <c r="A103" s="90">
        <v>45019</v>
      </c>
      <c r="B103" s="3">
        <v>5</v>
      </c>
      <c r="C103" s="3">
        <v>4</v>
      </c>
      <c r="D103" s="105" t="str">
        <f t="shared" si="51"/>
        <v/>
      </c>
      <c r="E103" s="105" t="str">
        <f t="shared" si="52"/>
        <v/>
      </c>
      <c r="F103" s="99" t="s">
        <v>290</v>
      </c>
      <c r="G103" s="100">
        <f t="shared" si="67"/>
        <v>17829</v>
      </c>
      <c r="H103" s="100">
        <f t="shared" si="68"/>
        <v>51642</v>
      </c>
      <c r="I103" s="100">
        <f t="shared" si="69"/>
        <v>35585</v>
      </c>
      <c r="J103" s="100">
        <f t="shared" si="70"/>
        <v>40668</v>
      </c>
      <c r="K103" s="100">
        <f t="shared" si="71"/>
        <v>11017</v>
      </c>
      <c r="L103" s="100">
        <f t="shared" si="72"/>
        <v>11504</v>
      </c>
      <c r="M103" s="100">
        <f t="shared" si="73"/>
        <v>10641</v>
      </c>
      <c r="N103" s="100" t="str">
        <f t="shared" si="74"/>
        <v>|</v>
      </c>
      <c r="O103" s="100">
        <f t="shared" si="75"/>
        <v>42531</v>
      </c>
      <c r="P103" s="100">
        <f t="shared" si="76"/>
        <v>21894</v>
      </c>
      <c r="Q103" s="100">
        <f t="shared" si="77"/>
        <v>16181</v>
      </c>
      <c r="R103" s="100">
        <f t="shared" si="78"/>
        <v>58970</v>
      </c>
      <c r="S103" s="100">
        <f t="shared" si="79"/>
        <v>31241</v>
      </c>
      <c r="T103" s="100">
        <f t="shared" si="80"/>
        <v>27421</v>
      </c>
      <c r="U103" s="100">
        <f t="shared" si="81"/>
        <v>10162</v>
      </c>
      <c r="V103" s="89" t="s">
        <v>290</v>
      </c>
      <c r="W103" s="95" t="s">
        <v>37</v>
      </c>
      <c r="X103" s="95" t="s">
        <v>37</v>
      </c>
      <c r="Y103" s="95" t="s">
        <v>38</v>
      </c>
      <c r="Z103" s="95" t="s">
        <v>37</v>
      </c>
      <c r="AA103" s="95" t="s">
        <v>37</v>
      </c>
      <c r="AB103" s="95" t="s">
        <v>313</v>
      </c>
      <c r="AC103" s="95" t="s">
        <v>37</v>
      </c>
      <c r="AD103" s="96" t="s">
        <v>38</v>
      </c>
      <c r="AE103" s="95" t="s">
        <v>38</v>
      </c>
      <c r="AF103" s="95" t="s">
        <v>37</v>
      </c>
      <c r="AG103" s="95" t="s">
        <v>37</v>
      </c>
      <c r="AH103" s="95" t="s">
        <v>270</v>
      </c>
      <c r="AI103" s="95" t="s">
        <v>37</v>
      </c>
      <c r="AJ103" s="95" t="s">
        <v>37</v>
      </c>
      <c r="AK103" s="95" t="s">
        <v>313</v>
      </c>
      <c r="AL103" s="94" t="s">
        <v>290</v>
      </c>
      <c r="AM103" s="108">
        <f t="array" ref="AM103">IFERROR(INDEX(TO_name_1,MATCH(,((Шаблон_1-Точность)&gt;=G103)+((Шаблон_1+Точность)&lt;=G103),)),G103)</f>
        <v>17829</v>
      </c>
      <c r="AN103" s="109">
        <f t="array" ref="AN103">IFERROR(INDEX(TO_name_2,MATCH(,((Шаблон_2-Точность)&gt;=H103)+((Шаблон_2+Точность)&lt;=H103),)),H103)</f>
        <v>51642</v>
      </c>
      <c r="AO103" s="109">
        <f t="array" ref="AO103">IFERROR(INDEX(TO_name_3,MATCH(,((Шаблон_3-Точность)&gt;=I103)+((Шаблон_3+Точность)&lt;=I103),)),I103)</f>
        <v>35585</v>
      </c>
      <c r="AP103" s="109">
        <f t="array" ref="AP103">IFERROR(INDEX(TO_name_4,MATCH(,((Шаблон_4-Точность)&gt;=J103)+((Шаблон_4+Точность)&lt;=J103),)),J103)</f>
        <v>40668</v>
      </c>
      <c r="AQ103" s="109">
        <f t="array" ref="AQ103">IFERROR(INDEX(TO_name_9,MATCH(,((Шаблон_9-Точность)&gt;=K103)+((Шаблон_9+Точность)&lt;=K103),)),K103)</f>
        <v>11017</v>
      </c>
      <c r="AR103" s="109">
        <f t="array" ref="AR103">IFERROR(INDEX(TO_name_10,MATCH(,((Шаблон_10-Точность)&gt;=L103)+((Шаблон_10+Точность)&lt;=L103),)),L103)</f>
        <v>11504</v>
      </c>
      <c r="AS103" s="110">
        <f t="array" ref="AS103">IFERROR(INDEX(TO_name_11,MATCH(,((Шаблон_11-Точность)&gt;=M103)+((Шаблон_11+Точность)&lt;=M103),)),M103)</f>
        <v>10641</v>
      </c>
      <c r="AT103" s="111" t="s">
        <v>290</v>
      </c>
      <c r="AU103" s="108">
        <f t="array" ref="AU103">IFERROR(INDEX(TO_name_5,MATCH(,((Шаблон_5-Точность)&gt;=O103)+((Шаблон_5+Точность)&lt;=O103),)),O103)</f>
        <v>42531</v>
      </c>
      <c r="AV103" s="109">
        <f t="array" ref="AV103">IFERROR(INDEX(TO_name_6,MATCH(,((Шаблон_6-Точность)&gt;=P103)+((Шаблон_6+Точность)&lt;=P103),)),P103)</f>
        <v>21894</v>
      </c>
      <c r="AW103" s="109">
        <f t="array" ref="AW103">IFERROR(INDEX(TO_name_7,MATCH(,((Шаблон_7-Точность)&gt;=Q103)+((Шаблон_7+Точность)&lt;=Q103),)),Q103)</f>
        <v>16181</v>
      </c>
      <c r="AX103" s="109">
        <f t="array" ref="AX103">IFERROR(INDEX(TO_name_8,MATCH(,((Шаблон_8-Точность)&gt;=R103)+((Шаблон_8+Точность)&lt;=R103),)),R103)</f>
        <v>58970</v>
      </c>
      <c r="AY103" s="109">
        <f t="array" ref="AY103">IFERROR(INDEX(TO_name_12,MATCH(,((Шаблон_12-Точность)&gt;=S103)+((Шаблон_12+Точность)&lt;=S103),)),S103)</f>
        <v>31241</v>
      </c>
      <c r="AZ103" s="109">
        <f t="array" ref="AZ103">IFERROR(INDEX(TO_name_13,MATCH(,((Шаблон_13-Точность)&gt;=T103)+((Шаблон_13+Точность)&lt;=T103),)),T103)</f>
        <v>27421</v>
      </c>
      <c r="BA103" s="110">
        <f t="array" ref="BA103">IFERROR(INDEX(TO_name_14,MATCH(,((Шаблон_14-Точность)&gt;=U103)+((Шаблон_14+Точность)&lt;=U103),)),U103)</f>
        <v>10162</v>
      </c>
      <c r="BB103" s="3"/>
      <c r="BC103" s="3" t="str">
        <f t="shared" si="53"/>
        <v>М/61551/17829</v>
      </c>
      <c r="BD103" s="3" t="str">
        <f t="shared" si="54"/>
        <v>М/66564/51642</v>
      </c>
      <c r="BE103" s="3" t="str">
        <f t="shared" si="55"/>
        <v>Р/60687/35585</v>
      </c>
      <c r="BF103" s="3" t="str">
        <f t="shared" si="56"/>
        <v>М/68968/40668</v>
      </c>
      <c r="BG103" s="3" t="str">
        <f t="shared" si="57"/>
        <v>М/11017/11017</v>
      </c>
      <c r="BH103" s="3" t="str">
        <f t="shared" si="58"/>
        <v>ВП/11504/11504</v>
      </c>
      <c r="BI103" s="3" t="str">
        <f t="shared" si="59"/>
        <v>М/10641/10641</v>
      </c>
      <c r="BJ103" s="158" t="s">
        <v>290</v>
      </c>
      <c r="BK103" s="3" t="str">
        <f t="shared" si="60"/>
        <v>Р/40810/42531</v>
      </c>
      <c r="BL103" s="3" t="str">
        <f t="shared" si="61"/>
        <v>М/46876/21894</v>
      </c>
      <c r="BM103" s="3" t="str">
        <f t="shared" si="62"/>
        <v>М/36696/16181</v>
      </c>
      <c r="BN103" s="3" t="str">
        <f t="shared" si="63"/>
        <v>ТО1/34421/58970</v>
      </c>
      <c r="BO103" s="3" t="str">
        <f t="shared" si="64"/>
        <v>М/6241/31241</v>
      </c>
      <c r="BP103" s="3" t="str">
        <f t="shared" si="65"/>
        <v>М/6906/27421</v>
      </c>
      <c r="BQ103" s="3" t="str">
        <f t="shared" si="66"/>
        <v>ВП/10162/10162</v>
      </c>
      <c r="BR103" s="86"/>
      <c r="BS103" s="86"/>
      <c r="BT103" s="86"/>
    </row>
    <row r="104" spans="1:72" ht="16.5" customHeight="1" x14ac:dyDescent="0.25">
      <c r="A104" s="90">
        <v>45020</v>
      </c>
      <c r="B104" s="3">
        <v>5</v>
      </c>
      <c r="C104" s="3">
        <v>4</v>
      </c>
      <c r="D104" s="105" t="str">
        <f t="shared" si="51"/>
        <v/>
      </c>
      <c r="E104" s="105" t="str">
        <f t="shared" si="52"/>
        <v/>
      </c>
      <c r="F104" s="99" t="s">
        <v>290</v>
      </c>
      <c r="G104" s="100">
        <f t="shared" si="67"/>
        <v>17853</v>
      </c>
      <c r="H104" s="100">
        <f t="shared" si="68"/>
        <v>51666</v>
      </c>
      <c r="I104" s="100">
        <f t="shared" si="69"/>
        <v>35585</v>
      </c>
      <c r="J104" s="100">
        <f t="shared" si="70"/>
        <v>40692</v>
      </c>
      <c r="K104" s="100">
        <f t="shared" si="71"/>
        <v>11041</v>
      </c>
      <c r="L104" s="100">
        <f t="shared" si="72"/>
        <v>11504</v>
      </c>
      <c r="M104" s="100">
        <f t="shared" si="73"/>
        <v>10665</v>
      </c>
      <c r="N104" s="100" t="str">
        <f t="shared" si="74"/>
        <v>|</v>
      </c>
      <c r="O104" s="100">
        <f t="shared" si="75"/>
        <v>42531</v>
      </c>
      <c r="P104" s="100">
        <f t="shared" si="76"/>
        <v>21918</v>
      </c>
      <c r="Q104" s="100">
        <f t="shared" si="77"/>
        <v>16205</v>
      </c>
      <c r="R104" s="100">
        <f t="shared" si="78"/>
        <v>58970</v>
      </c>
      <c r="S104" s="100">
        <f t="shared" si="79"/>
        <v>31265</v>
      </c>
      <c r="T104" s="100">
        <f t="shared" si="80"/>
        <v>27445</v>
      </c>
      <c r="U104" s="100">
        <f t="shared" si="81"/>
        <v>10162</v>
      </c>
      <c r="V104" s="89" t="s">
        <v>290</v>
      </c>
      <c r="W104" s="95" t="s">
        <v>37</v>
      </c>
      <c r="X104" s="95" t="s">
        <v>37</v>
      </c>
      <c r="Y104" s="95" t="s">
        <v>38</v>
      </c>
      <c r="Z104" s="95" t="s">
        <v>37</v>
      </c>
      <c r="AA104" s="95" t="s">
        <v>37</v>
      </c>
      <c r="AB104" s="95" t="s">
        <v>313</v>
      </c>
      <c r="AC104" s="95" t="s">
        <v>37</v>
      </c>
      <c r="AD104" s="96" t="s">
        <v>38</v>
      </c>
      <c r="AE104" s="95" t="s">
        <v>38</v>
      </c>
      <c r="AF104" s="95" t="s">
        <v>37</v>
      </c>
      <c r="AG104" s="95" t="s">
        <v>37</v>
      </c>
      <c r="AH104" s="95" t="s">
        <v>270</v>
      </c>
      <c r="AI104" s="95" t="s">
        <v>37</v>
      </c>
      <c r="AJ104" s="95" t="s">
        <v>37</v>
      </c>
      <c r="AK104" s="95" t="s">
        <v>313</v>
      </c>
      <c r="AL104" s="94" t="s">
        <v>290</v>
      </c>
      <c r="AM104" s="108">
        <f t="array" ref="AM104">IFERROR(INDEX(TO_name_1,MATCH(,((Шаблон_1-Точность)&gt;=G104)+((Шаблон_1+Точность)&lt;=G104),)),G104)</f>
        <v>17853</v>
      </c>
      <c r="AN104" s="109">
        <f t="array" ref="AN104">IFERROR(INDEX(TO_name_2,MATCH(,((Шаблон_2-Точность)&gt;=H104)+((Шаблон_2+Точность)&lt;=H104),)),H104)</f>
        <v>51666</v>
      </c>
      <c r="AO104" s="109">
        <f t="array" ref="AO104">IFERROR(INDEX(TO_name_3,MATCH(,((Шаблон_3-Точность)&gt;=I104)+((Шаблон_3+Точность)&lt;=I104),)),I104)</f>
        <v>35585</v>
      </c>
      <c r="AP104" s="109">
        <f t="array" ref="AP104">IFERROR(INDEX(TO_name_4,MATCH(,((Шаблон_4-Точность)&gt;=J104)+((Шаблон_4+Точность)&lt;=J104),)),J104)</f>
        <v>40692</v>
      </c>
      <c r="AQ104" s="109">
        <f t="array" ref="AQ104">IFERROR(INDEX(TO_name_9,MATCH(,((Шаблон_9-Точность)&gt;=K104)+((Шаблон_9+Точность)&lt;=K104),)),K104)</f>
        <v>11041</v>
      </c>
      <c r="AR104" s="109">
        <f t="array" ref="AR104">IFERROR(INDEX(TO_name_10,MATCH(,((Шаблон_10-Точность)&gt;=L104)+((Шаблон_10+Точность)&lt;=L104),)),L104)</f>
        <v>11504</v>
      </c>
      <c r="AS104" s="110">
        <f t="array" ref="AS104">IFERROR(INDEX(TO_name_11,MATCH(,((Шаблон_11-Точность)&gt;=M104)+((Шаблон_11+Точность)&lt;=M104),)),M104)</f>
        <v>10665</v>
      </c>
      <c r="AT104" s="111" t="s">
        <v>290</v>
      </c>
      <c r="AU104" s="108">
        <f t="array" ref="AU104">IFERROR(INDEX(TO_name_5,MATCH(,((Шаблон_5-Точность)&gt;=O104)+((Шаблон_5+Точность)&lt;=O104),)),O104)</f>
        <v>42531</v>
      </c>
      <c r="AV104" s="109">
        <f t="array" ref="AV104">IFERROR(INDEX(TO_name_6,MATCH(,((Шаблон_6-Точность)&gt;=P104)+((Шаблон_6+Точность)&lt;=P104),)),P104)</f>
        <v>21918</v>
      </c>
      <c r="AW104" s="109">
        <f t="array" ref="AW104">IFERROR(INDEX(TO_name_7,MATCH(,((Шаблон_7-Точность)&gt;=Q104)+((Шаблон_7+Точность)&lt;=Q104),)),Q104)</f>
        <v>16205</v>
      </c>
      <c r="AX104" s="109">
        <f t="array" ref="AX104">IFERROR(INDEX(TO_name_8,MATCH(,((Шаблон_8-Точность)&gt;=R104)+((Шаблон_8+Точность)&lt;=R104),)),R104)</f>
        <v>58970</v>
      </c>
      <c r="AY104" s="109">
        <f t="array" ref="AY104">IFERROR(INDEX(TO_name_12,MATCH(,((Шаблон_12-Точность)&gt;=S104)+((Шаблон_12+Точность)&lt;=S104),)),S104)</f>
        <v>31265</v>
      </c>
      <c r="AZ104" s="109">
        <f t="array" ref="AZ104">IFERROR(INDEX(TO_name_13,MATCH(,((Шаблон_13-Точность)&gt;=T104)+((Шаблон_13+Точность)&lt;=T104),)),T104)</f>
        <v>27445</v>
      </c>
      <c r="BA104" s="110">
        <f t="array" ref="BA104">IFERROR(INDEX(TO_name_14,MATCH(,((Шаблон_14-Точность)&gt;=U104)+((Шаблон_14+Точность)&lt;=U104),)),U104)</f>
        <v>10162</v>
      </c>
      <c r="BB104" s="3"/>
      <c r="BC104" s="3" t="str">
        <f t="shared" si="53"/>
        <v>М/61575/17853</v>
      </c>
      <c r="BD104" s="3" t="str">
        <f t="shared" si="54"/>
        <v>М/66588/51666</v>
      </c>
      <c r="BE104" s="3" t="str">
        <f t="shared" si="55"/>
        <v>Р/60687/35585</v>
      </c>
      <c r="BF104" s="3" t="str">
        <f t="shared" si="56"/>
        <v>М/68992/40692</v>
      </c>
      <c r="BG104" s="3" t="str">
        <f t="shared" si="57"/>
        <v>М/11041/11041</v>
      </c>
      <c r="BH104" s="3" t="str">
        <f t="shared" si="58"/>
        <v>ВП/11504/11504</v>
      </c>
      <c r="BI104" s="3" t="str">
        <f t="shared" si="59"/>
        <v>М/10665/10665</v>
      </c>
      <c r="BJ104" s="158" t="s">
        <v>290</v>
      </c>
      <c r="BK104" s="3" t="str">
        <f t="shared" si="60"/>
        <v>Р/40810/42531</v>
      </c>
      <c r="BL104" s="3" t="str">
        <f t="shared" si="61"/>
        <v>М/46900/21918</v>
      </c>
      <c r="BM104" s="3" t="str">
        <f t="shared" si="62"/>
        <v>М/36720/16205</v>
      </c>
      <c r="BN104" s="3" t="str">
        <f t="shared" si="63"/>
        <v>ТО1/34421/58970</v>
      </c>
      <c r="BO104" s="3" t="str">
        <f t="shared" si="64"/>
        <v>М/6265/31265</v>
      </c>
      <c r="BP104" s="3" t="str">
        <f t="shared" si="65"/>
        <v>М/6930/27445</v>
      </c>
      <c r="BQ104" s="3" t="str">
        <f t="shared" si="66"/>
        <v>ВП/10162/10162</v>
      </c>
      <c r="BR104" s="86"/>
      <c r="BS104" s="86"/>
      <c r="BT104" s="86"/>
    </row>
    <row r="105" spans="1:72" ht="16.5" customHeight="1" x14ac:dyDescent="0.25">
      <c r="A105" s="90">
        <v>45021</v>
      </c>
      <c r="B105" s="3">
        <v>5</v>
      </c>
      <c r="C105" s="3">
        <v>4</v>
      </c>
      <c r="D105" s="105" t="str">
        <f t="shared" si="51"/>
        <v/>
      </c>
      <c r="E105" s="105" t="str">
        <f t="shared" si="52"/>
        <v/>
      </c>
      <c r="F105" s="99" t="s">
        <v>290</v>
      </c>
      <c r="G105" s="100">
        <f t="shared" si="67"/>
        <v>17877</v>
      </c>
      <c r="H105" s="100">
        <f t="shared" si="68"/>
        <v>51690</v>
      </c>
      <c r="I105" s="100">
        <f t="shared" si="69"/>
        <v>35585</v>
      </c>
      <c r="J105" s="100">
        <f t="shared" si="70"/>
        <v>40716</v>
      </c>
      <c r="K105" s="100">
        <f t="shared" si="71"/>
        <v>11065</v>
      </c>
      <c r="L105" s="100">
        <f t="shared" si="72"/>
        <v>11504</v>
      </c>
      <c r="M105" s="100">
        <f t="shared" si="73"/>
        <v>10689</v>
      </c>
      <c r="N105" s="100" t="str">
        <f t="shared" si="74"/>
        <v>|</v>
      </c>
      <c r="O105" s="100">
        <f t="shared" si="75"/>
        <v>42531</v>
      </c>
      <c r="P105" s="100">
        <f t="shared" si="76"/>
        <v>21942</v>
      </c>
      <c r="Q105" s="100">
        <f t="shared" si="77"/>
        <v>16229</v>
      </c>
      <c r="R105" s="100">
        <f t="shared" si="78"/>
        <v>58970</v>
      </c>
      <c r="S105" s="100">
        <f t="shared" si="79"/>
        <v>31289</v>
      </c>
      <c r="T105" s="100">
        <f t="shared" si="80"/>
        <v>27469</v>
      </c>
      <c r="U105" s="100">
        <f t="shared" si="81"/>
        <v>10162</v>
      </c>
      <c r="V105" s="89" t="s">
        <v>290</v>
      </c>
      <c r="W105" s="95" t="s">
        <v>37</v>
      </c>
      <c r="X105" s="95" t="s">
        <v>37</v>
      </c>
      <c r="Y105" s="95" t="s">
        <v>38</v>
      </c>
      <c r="Z105" s="95" t="s">
        <v>37</v>
      </c>
      <c r="AA105" s="95" t="s">
        <v>37</v>
      </c>
      <c r="AB105" s="95" t="s">
        <v>38</v>
      </c>
      <c r="AC105" s="95" t="s">
        <v>37</v>
      </c>
      <c r="AD105" s="96" t="s">
        <v>38</v>
      </c>
      <c r="AE105" s="95" t="s">
        <v>38</v>
      </c>
      <c r="AF105" s="95" t="s">
        <v>37</v>
      </c>
      <c r="AG105" s="95" t="s">
        <v>37</v>
      </c>
      <c r="AH105" s="95" t="s">
        <v>270</v>
      </c>
      <c r="AI105" s="95" t="s">
        <v>37</v>
      </c>
      <c r="AJ105" s="95" t="s">
        <v>37</v>
      </c>
      <c r="AK105" s="95" t="s">
        <v>33</v>
      </c>
      <c r="AL105" s="94" t="s">
        <v>290</v>
      </c>
      <c r="AM105" s="108">
        <f t="array" ref="AM105">IFERROR(INDEX(TO_name_1,MATCH(,((Шаблон_1-Точность)&gt;=G105)+((Шаблон_1+Точность)&lt;=G105),)),G105)</f>
        <v>17877</v>
      </c>
      <c r="AN105" s="109">
        <f t="array" ref="AN105">IFERROR(INDEX(TO_name_2,MATCH(,((Шаблон_2-Точность)&gt;=H105)+((Шаблон_2+Точность)&lt;=H105),)),H105)</f>
        <v>51690</v>
      </c>
      <c r="AO105" s="109">
        <f t="array" ref="AO105">IFERROR(INDEX(TO_name_3,MATCH(,((Шаблон_3-Точность)&gt;=I105)+((Шаблон_3+Точность)&lt;=I105),)),I105)</f>
        <v>35585</v>
      </c>
      <c r="AP105" s="109">
        <f t="array" ref="AP105">IFERROR(INDEX(TO_name_4,MATCH(,((Шаблон_4-Точность)&gt;=J105)+((Шаблон_4+Точность)&lt;=J105),)),J105)</f>
        <v>40716</v>
      </c>
      <c r="AQ105" s="109">
        <f t="array" ref="AQ105">IFERROR(INDEX(TO_name_9,MATCH(,((Шаблон_9-Точность)&gt;=K105)+((Шаблон_9+Точность)&lt;=K105),)),K105)</f>
        <v>11065</v>
      </c>
      <c r="AR105" s="109">
        <f t="array" ref="AR105">IFERROR(INDEX(TO_name_10,MATCH(,((Шаблон_10-Точность)&gt;=L105)+((Шаблон_10+Точность)&lt;=L105),)),L105)</f>
        <v>11504</v>
      </c>
      <c r="AS105" s="110">
        <f t="array" ref="AS105">IFERROR(INDEX(TO_name_11,MATCH(,((Шаблон_11-Точность)&gt;=M105)+((Шаблон_11+Точность)&lt;=M105),)),M105)</f>
        <v>10689</v>
      </c>
      <c r="AT105" s="111" t="s">
        <v>290</v>
      </c>
      <c r="AU105" s="108">
        <f t="array" ref="AU105">IFERROR(INDEX(TO_name_5,MATCH(,((Шаблон_5-Точность)&gt;=O105)+((Шаблон_5+Точность)&lt;=O105),)),O105)</f>
        <v>42531</v>
      </c>
      <c r="AV105" s="109">
        <f t="array" ref="AV105">IFERROR(INDEX(TO_name_6,MATCH(,((Шаблон_6-Точность)&gt;=P105)+((Шаблон_6+Точность)&lt;=P105),)),P105)</f>
        <v>21942</v>
      </c>
      <c r="AW105" s="109">
        <f t="array" ref="AW105">IFERROR(INDEX(TO_name_7,MATCH(,((Шаблон_7-Точность)&gt;=Q105)+((Шаблон_7+Точность)&lt;=Q105),)),Q105)</f>
        <v>16229</v>
      </c>
      <c r="AX105" s="109">
        <f t="array" ref="AX105">IFERROR(INDEX(TO_name_8,MATCH(,((Шаблон_8-Точность)&gt;=R105)+((Шаблон_8+Точность)&lt;=R105),)),R105)</f>
        <v>58970</v>
      </c>
      <c r="AY105" s="109">
        <f t="array" ref="AY105">IFERROR(INDEX(TO_name_12,MATCH(,((Шаблон_12-Точность)&gt;=S105)+((Шаблон_12+Точность)&lt;=S105),)),S105)</f>
        <v>31289</v>
      </c>
      <c r="AZ105" s="109">
        <f t="array" ref="AZ105">IFERROR(INDEX(TO_name_13,MATCH(,((Шаблон_13-Точность)&gt;=T105)+((Шаблон_13+Точность)&lt;=T105),)),T105)</f>
        <v>27469</v>
      </c>
      <c r="BA105" s="110">
        <f t="array" ref="BA105">IFERROR(INDEX(TO_name_14,MATCH(,((Шаблон_14-Точность)&gt;=U105)+((Шаблон_14+Точность)&lt;=U105),)),U105)</f>
        <v>10162</v>
      </c>
      <c r="BB105" s="3"/>
      <c r="BC105" s="3" t="str">
        <f t="shared" si="53"/>
        <v>М/61599/17877</v>
      </c>
      <c r="BD105" s="3" t="str">
        <f t="shared" si="54"/>
        <v>М/66612/51690</v>
      </c>
      <c r="BE105" s="3" t="str">
        <f t="shared" si="55"/>
        <v>Р/60687/35585</v>
      </c>
      <c r="BF105" s="3" t="str">
        <f t="shared" si="56"/>
        <v>М/69016/40716</v>
      </c>
      <c r="BG105" s="3" t="str">
        <f t="shared" si="57"/>
        <v>М/11065/11065</v>
      </c>
      <c r="BH105" s="3" t="str">
        <f t="shared" si="58"/>
        <v>Р/11504/11504</v>
      </c>
      <c r="BI105" s="3" t="str">
        <f t="shared" si="59"/>
        <v>М/10689/10689</v>
      </c>
      <c r="BJ105" s="158" t="s">
        <v>290</v>
      </c>
      <c r="BK105" s="3" t="str">
        <f t="shared" si="60"/>
        <v>Р/40810/42531</v>
      </c>
      <c r="BL105" s="3" t="str">
        <f t="shared" si="61"/>
        <v>М/46924/21942</v>
      </c>
      <c r="BM105" s="3" t="str">
        <f t="shared" si="62"/>
        <v>М/36744/16229</v>
      </c>
      <c r="BN105" s="3" t="str">
        <f t="shared" si="63"/>
        <v>ТО1/34421/58970</v>
      </c>
      <c r="BO105" s="3" t="str">
        <f t="shared" si="64"/>
        <v>М/6289/31289</v>
      </c>
      <c r="BP105" s="3" t="str">
        <f t="shared" si="65"/>
        <v>М/6954/27469</v>
      </c>
      <c r="BQ105" s="3" t="str">
        <f t="shared" si="66"/>
        <v>ПР/10162/10162</v>
      </c>
      <c r="BR105" s="86"/>
      <c r="BS105" s="86"/>
      <c r="BT105" s="86"/>
    </row>
    <row r="106" spans="1:72" ht="16.5" customHeight="1" x14ac:dyDescent="0.25">
      <c r="A106" s="90">
        <v>45022</v>
      </c>
      <c r="B106" s="3">
        <v>5</v>
      </c>
      <c r="C106" s="3">
        <v>4</v>
      </c>
      <c r="D106" s="105" t="str">
        <f t="shared" si="51"/>
        <v/>
      </c>
      <c r="E106" s="105" t="str">
        <f t="shared" si="52"/>
        <v/>
      </c>
      <c r="F106" s="99" t="s">
        <v>290</v>
      </c>
      <c r="G106" s="100">
        <f t="shared" si="67"/>
        <v>17901</v>
      </c>
      <c r="H106" s="100">
        <f t="shared" si="68"/>
        <v>51714</v>
      </c>
      <c r="I106" s="100">
        <f t="shared" si="69"/>
        <v>35585</v>
      </c>
      <c r="J106" s="100">
        <f t="shared" si="70"/>
        <v>40740</v>
      </c>
      <c r="K106" s="100">
        <f t="shared" si="71"/>
        <v>11089</v>
      </c>
      <c r="L106" s="100">
        <f t="shared" si="72"/>
        <v>11504</v>
      </c>
      <c r="M106" s="100">
        <f t="shared" si="73"/>
        <v>10713</v>
      </c>
      <c r="N106" s="100" t="str">
        <f t="shared" si="74"/>
        <v>|</v>
      </c>
      <c r="O106" s="100">
        <f t="shared" si="75"/>
        <v>42531</v>
      </c>
      <c r="P106" s="100">
        <f t="shared" si="76"/>
        <v>21966</v>
      </c>
      <c r="Q106" s="100">
        <f t="shared" si="77"/>
        <v>16253</v>
      </c>
      <c r="R106" s="100">
        <f t="shared" si="78"/>
        <v>58970</v>
      </c>
      <c r="S106" s="100">
        <f t="shared" si="79"/>
        <v>31313</v>
      </c>
      <c r="T106" s="100">
        <f t="shared" si="80"/>
        <v>27493</v>
      </c>
      <c r="U106" s="100">
        <f t="shared" si="81"/>
        <v>10162</v>
      </c>
      <c r="V106" s="89" t="s">
        <v>290</v>
      </c>
      <c r="W106" s="95" t="s">
        <v>37</v>
      </c>
      <c r="X106" s="95" t="s">
        <v>37</v>
      </c>
      <c r="Y106" s="95" t="s">
        <v>38</v>
      </c>
      <c r="Z106" s="95" t="s">
        <v>37</v>
      </c>
      <c r="AA106" s="95" t="s">
        <v>37</v>
      </c>
      <c r="AB106" s="95" t="s">
        <v>38</v>
      </c>
      <c r="AC106" s="95" t="s">
        <v>37</v>
      </c>
      <c r="AD106" s="96" t="s">
        <v>38</v>
      </c>
      <c r="AE106" s="95" t="s">
        <v>38</v>
      </c>
      <c r="AF106" s="95" t="s">
        <v>37</v>
      </c>
      <c r="AG106" s="95" t="s">
        <v>37</v>
      </c>
      <c r="AH106" s="95" t="s">
        <v>270</v>
      </c>
      <c r="AI106" s="95" t="s">
        <v>37</v>
      </c>
      <c r="AJ106" s="95" t="s">
        <v>37</v>
      </c>
      <c r="AK106" s="95" t="s">
        <v>313</v>
      </c>
      <c r="AL106" s="94" t="s">
        <v>290</v>
      </c>
      <c r="AM106" s="108">
        <f t="array" ref="AM106">IFERROR(INDEX(TO_name_1,MATCH(,((Шаблон_1-Точность)&gt;=G106)+((Шаблон_1+Точность)&lt;=G106),)),G106)</f>
        <v>17901</v>
      </c>
      <c r="AN106" s="109">
        <f t="array" ref="AN106">IFERROR(INDEX(TO_name_2,MATCH(,((Шаблон_2-Точность)&gt;=H106)+((Шаблон_2+Точность)&lt;=H106),)),H106)</f>
        <v>51714</v>
      </c>
      <c r="AO106" s="109">
        <f t="array" ref="AO106">IFERROR(INDEX(TO_name_3,MATCH(,((Шаблон_3-Точность)&gt;=I106)+((Шаблон_3+Точность)&lt;=I106),)),I106)</f>
        <v>35585</v>
      </c>
      <c r="AP106" s="109">
        <f t="array" ref="AP106">IFERROR(INDEX(TO_name_4,MATCH(,((Шаблон_4-Точность)&gt;=J106)+((Шаблон_4+Точность)&lt;=J106),)),J106)</f>
        <v>40740</v>
      </c>
      <c r="AQ106" s="109">
        <f t="array" ref="AQ106">IFERROR(INDEX(TO_name_9,MATCH(,((Шаблон_9-Точность)&gt;=K106)+((Шаблон_9+Точность)&lt;=K106),)),K106)</f>
        <v>11089</v>
      </c>
      <c r="AR106" s="109">
        <f t="array" ref="AR106">IFERROR(INDEX(TO_name_10,MATCH(,((Шаблон_10-Точность)&gt;=L106)+((Шаблон_10+Точность)&lt;=L106),)),L106)</f>
        <v>11504</v>
      </c>
      <c r="AS106" s="110">
        <f t="array" ref="AS106">IFERROR(INDEX(TO_name_11,MATCH(,((Шаблон_11-Точность)&gt;=M106)+((Шаблон_11+Точность)&lt;=M106),)),M106)</f>
        <v>10713</v>
      </c>
      <c r="AT106" s="111" t="s">
        <v>290</v>
      </c>
      <c r="AU106" s="108">
        <f t="array" ref="AU106">IFERROR(INDEX(TO_name_5,MATCH(,((Шаблон_5-Точность)&gt;=O106)+((Шаблон_5+Точность)&lt;=O106),)),O106)</f>
        <v>42531</v>
      </c>
      <c r="AV106" s="109">
        <f t="array" ref="AV106">IFERROR(INDEX(TO_name_6,MATCH(,((Шаблон_6-Точность)&gt;=P106)+((Шаблон_6+Точность)&lt;=P106),)),P106)</f>
        <v>21966</v>
      </c>
      <c r="AW106" s="109">
        <f t="array" ref="AW106">IFERROR(INDEX(TO_name_7,MATCH(,((Шаблон_7-Точность)&gt;=Q106)+((Шаблон_7+Точность)&lt;=Q106),)),Q106)</f>
        <v>16253</v>
      </c>
      <c r="AX106" s="109">
        <f t="array" ref="AX106">IFERROR(INDEX(TO_name_8,MATCH(,((Шаблон_8-Точность)&gt;=R106)+((Шаблон_8+Точность)&lt;=R106),)),R106)</f>
        <v>58970</v>
      </c>
      <c r="AY106" s="109">
        <f t="array" ref="AY106">IFERROR(INDEX(TO_name_12,MATCH(,((Шаблон_12-Точность)&gt;=S106)+((Шаблон_12+Точность)&lt;=S106),)),S106)</f>
        <v>31313</v>
      </c>
      <c r="AZ106" s="109">
        <f t="array" ref="AZ106">IFERROR(INDEX(TO_name_13,MATCH(,((Шаблон_13-Точность)&gt;=T106)+((Шаблон_13+Точность)&lt;=T106),)),T106)</f>
        <v>27493</v>
      </c>
      <c r="BA106" s="110">
        <f t="array" ref="BA106">IFERROR(INDEX(TO_name_14,MATCH(,((Шаблон_14-Точность)&gt;=U106)+((Шаблон_14+Точность)&lt;=U106),)),U106)</f>
        <v>10162</v>
      </c>
      <c r="BB106" s="3"/>
      <c r="BC106" s="3" t="str">
        <f t="shared" si="53"/>
        <v>М/61623/17901</v>
      </c>
      <c r="BD106" s="3" t="str">
        <f t="shared" si="54"/>
        <v>М/66636/51714</v>
      </c>
      <c r="BE106" s="3" t="str">
        <f t="shared" si="55"/>
        <v>Р/60687/35585</v>
      </c>
      <c r="BF106" s="3" t="str">
        <f t="shared" si="56"/>
        <v>М/69040/40740</v>
      </c>
      <c r="BG106" s="3" t="str">
        <f t="shared" si="57"/>
        <v>М/11089/11089</v>
      </c>
      <c r="BH106" s="3" t="str">
        <f t="shared" si="58"/>
        <v>Р/11504/11504</v>
      </c>
      <c r="BI106" s="3" t="str">
        <f t="shared" si="59"/>
        <v>М/10713/10713</v>
      </c>
      <c r="BJ106" s="158" t="s">
        <v>290</v>
      </c>
      <c r="BK106" s="3" t="str">
        <f t="shared" si="60"/>
        <v>Р/40810/42531</v>
      </c>
      <c r="BL106" s="3" t="str">
        <f t="shared" si="61"/>
        <v>М/46948/21966</v>
      </c>
      <c r="BM106" s="3" t="str">
        <f t="shared" si="62"/>
        <v>М/36768/16253</v>
      </c>
      <c r="BN106" s="3" t="str">
        <f t="shared" si="63"/>
        <v>ТО1/34421/58970</v>
      </c>
      <c r="BO106" s="3" t="str">
        <f t="shared" si="64"/>
        <v>М/6313/31313</v>
      </c>
      <c r="BP106" s="3" t="str">
        <f t="shared" si="65"/>
        <v>М/6978/27493</v>
      </c>
      <c r="BQ106" s="3" t="str">
        <f t="shared" si="66"/>
        <v>ВП/10162/10162</v>
      </c>
      <c r="BR106" s="86"/>
      <c r="BS106" s="86"/>
      <c r="BT106" s="86"/>
    </row>
    <row r="107" spans="1:72" ht="16.5" customHeight="1" x14ac:dyDescent="0.25">
      <c r="A107" s="90">
        <v>45023</v>
      </c>
      <c r="B107" s="3">
        <v>5</v>
      </c>
      <c r="C107" s="3">
        <v>4</v>
      </c>
      <c r="D107" s="105" t="str">
        <f t="shared" si="51"/>
        <v/>
      </c>
      <c r="E107" s="105" t="str">
        <f t="shared" si="52"/>
        <v/>
      </c>
      <c r="F107" s="99" t="s">
        <v>290</v>
      </c>
      <c r="G107" s="100">
        <f t="shared" si="67"/>
        <v>17925</v>
      </c>
      <c r="H107" s="100">
        <f t="shared" si="68"/>
        <v>51738</v>
      </c>
      <c r="I107" s="100">
        <f t="shared" si="69"/>
        <v>35585</v>
      </c>
      <c r="J107" s="100">
        <f t="shared" si="70"/>
        <v>40764</v>
      </c>
      <c r="K107" s="100">
        <f t="shared" si="71"/>
        <v>11113</v>
      </c>
      <c r="L107" s="100">
        <f t="shared" si="72"/>
        <v>11504</v>
      </c>
      <c r="M107" s="100">
        <f t="shared" si="73"/>
        <v>10737</v>
      </c>
      <c r="N107" s="100" t="str">
        <f t="shared" si="74"/>
        <v>|</v>
      </c>
      <c r="O107" s="100">
        <f t="shared" si="75"/>
        <v>42531</v>
      </c>
      <c r="P107" s="100">
        <f t="shared" si="76"/>
        <v>21990</v>
      </c>
      <c r="Q107" s="100">
        <f t="shared" si="77"/>
        <v>16277</v>
      </c>
      <c r="R107" s="100">
        <f t="shared" si="78"/>
        <v>58970</v>
      </c>
      <c r="S107" s="100">
        <f t="shared" si="79"/>
        <v>31337</v>
      </c>
      <c r="T107" s="100">
        <f t="shared" si="80"/>
        <v>27517</v>
      </c>
      <c r="U107" s="100">
        <f t="shared" si="81"/>
        <v>10162</v>
      </c>
      <c r="V107" s="89" t="s">
        <v>290</v>
      </c>
      <c r="W107" s="95" t="s">
        <v>37</v>
      </c>
      <c r="X107" s="95" t="s">
        <v>37</v>
      </c>
      <c r="Y107" s="95" t="s">
        <v>38</v>
      </c>
      <c r="Z107" s="95" t="s">
        <v>37</v>
      </c>
      <c r="AA107" s="95" t="s">
        <v>37</v>
      </c>
      <c r="AB107" s="95" t="s">
        <v>38</v>
      </c>
      <c r="AC107" s="95" t="s">
        <v>37</v>
      </c>
      <c r="AD107" s="96" t="s">
        <v>38</v>
      </c>
      <c r="AE107" s="95" t="s">
        <v>38</v>
      </c>
      <c r="AF107" s="95" t="s">
        <v>37</v>
      </c>
      <c r="AG107" s="95" t="s">
        <v>37</v>
      </c>
      <c r="AH107" s="95" t="s">
        <v>270</v>
      </c>
      <c r="AI107" s="95" t="s">
        <v>37</v>
      </c>
      <c r="AJ107" s="95" t="s">
        <v>37</v>
      </c>
      <c r="AK107" s="95" t="s">
        <v>313</v>
      </c>
      <c r="AL107" s="94" t="s">
        <v>290</v>
      </c>
      <c r="AM107" s="108">
        <f t="array" ref="AM107">IFERROR(INDEX(TO_name_1,MATCH(,((Шаблон_1-Точность)&gt;=G107)+((Шаблон_1+Точность)&lt;=G107),)),G107)</f>
        <v>17925</v>
      </c>
      <c r="AN107" s="109">
        <f t="array" ref="AN107">IFERROR(INDEX(TO_name_2,MATCH(,((Шаблон_2-Точность)&gt;=H107)+((Шаблон_2+Точность)&lt;=H107),)),H107)</f>
        <v>51738</v>
      </c>
      <c r="AO107" s="109">
        <f t="array" ref="AO107">IFERROR(INDEX(TO_name_3,MATCH(,((Шаблон_3-Точность)&gt;=I107)+((Шаблон_3+Точность)&lt;=I107),)),I107)</f>
        <v>35585</v>
      </c>
      <c r="AP107" s="109">
        <f t="array" ref="AP107">IFERROR(INDEX(TO_name_4,MATCH(,((Шаблон_4-Точность)&gt;=J107)+((Шаблон_4+Точность)&lt;=J107),)),J107)</f>
        <v>40764</v>
      </c>
      <c r="AQ107" s="109">
        <f t="array" ref="AQ107">IFERROR(INDEX(TO_name_9,MATCH(,((Шаблон_9-Точность)&gt;=K107)+((Шаблон_9+Точность)&lt;=K107),)),K107)</f>
        <v>11113</v>
      </c>
      <c r="AR107" s="109">
        <f t="array" ref="AR107">IFERROR(INDEX(TO_name_10,MATCH(,((Шаблон_10-Точность)&gt;=L107)+((Шаблон_10+Точность)&lt;=L107),)),L107)</f>
        <v>11504</v>
      </c>
      <c r="AS107" s="110">
        <f t="array" ref="AS107">IFERROR(INDEX(TO_name_11,MATCH(,((Шаблон_11-Точность)&gt;=M107)+((Шаблон_11+Точность)&lt;=M107),)),M107)</f>
        <v>10737</v>
      </c>
      <c r="AT107" s="111" t="s">
        <v>290</v>
      </c>
      <c r="AU107" s="108">
        <f t="array" ref="AU107">IFERROR(INDEX(TO_name_5,MATCH(,((Шаблон_5-Точность)&gt;=O107)+((Шаблон_5+Точность)&lt;=O107),)),O107)</f>
        <v>42531</v>
      </c>
      <c r="AV107" s="109">
        <f t="array" ref="AV107">IFERROR(INDEX(TO_name_6,MATCH(,((Шаблон_6-Точность)&gt;=P107)+((Шаблон_6+Точность)&lt;=P107),)),P107)</f>
        <v>21990</v>
      </c>
      <c r="AW107" s="109">
        <f t="array" ref="AW107">IFERROR(INDEX(TO_name_7,MATCH(,((Шаблон_7-Точность)&gt;=Q107)+((Шаблон_7+Точность)&lt;=Q107),)),Q107)</f>
        <v>16277</v>
      </c>
      <c r="AX107" s="109">
        <f t="array" ref="AX107">IFERROR(INDEX(TO_name_8,MATCH(,((Шаблон_8-Точность)&gt;=R107)+((Шаблон_8+Точность)&lt;=R107),)),R107)</f>
        <v>58970</v>
      </c>
      <c r="AY107" s="109">
        <f t="array" ref="AY107">IFERROR(INDEX(TO_name_12,MATCH(,((Шаблон_12-Точность)&gt;=S107)+((Шаблон_12+Точность)&lt;=S107),)),S107)</f>
        <v>31337</v>
      </c>
      <c r="AZ107" s="109">
        <f t="array" ref="AZ107">IFERROR(INDEX(TO_name_13,MATCH(,((Шаблон_13-Точность)&gt;=T107)+((Шаблон_13+Точность)&lt;=T107),)),T107)</f>
        <v>27517</v>
      </c>
      <c r="BA107" s="110">
        <f t="array" ref="BA107">IFERROR(INDEX(TO_name_14,MATCH(,((Шаблон_14-Точность)&gt;=U107)+((Шаблон_14+Точность)&lt;=U107),)),U107)</f>
        <v>10162</v>
      </c>
      <c r="BB107" s="3"/>
      <c r="BC107" s="3" t="str">
        <f t="shared" si="53"/>
        <v>М/61647/17925</v>
      </c>
      <c r="BD107" s="3" t="str">
        <f t="shared" si="54"/>
        <v>М/66660/51738</v>
      </c>
      <c r="BE107" s="3" t="str">
        <f t="shared" si="55"/>
        <v>Р/60687/35585</v>
      </c>
      <c r="BF107" s="3" t="str">
        <f t="shared" si="56"/>
        <v>М/69064/40764</v>
      </c>
      <c r="BG107" s="3" t="str">
        <f t="shared" si="57"/>
        <v>М/11113/11113</v>
      </c>
      <c r="BH107" s="3" t="str">
        <f t="shared" si="58"/>
        <v>Р/11504/11504</v>
      </c>
      <c r="BI107" s="3" t="str">
        <f t="shared" si="59"/>
        <v>М/10737/10737</v>
      </c>
      <c r="BJ107" s="158" t="s">
        <v>290</v>
      </c>
      <c r="BK107" s="3" t="str">
        <f t="shared" si="60"/>
        <v>Р/40810/42531</v>
      </c>
      <c r="BL107" s="3" t="str">
        <f t="shared" si="61"/>
        <v>М/46972/21990</v>
      </c>
      <c r="BM107" s="3" t="str">
        <f t="shared" si="62"/>
        <v>М/36792/16277</v>
      </c>
      <c r="BN107" s="3" t="str">
        <f t="shared" si="63"/>
        <v>ТО1/34421/58970</v>
      </c>
      <c r="BO107" s="3" t="str">
        <f t="shared" si="64"/>
        <v>М/6337/31337</v>
      </c>
      <c r="BP107" s="3" t="str">
        <f t="shared" si="65"/>
        <v>М/7002/27517</v>
      </c>
      <c r="BQ107" s="3" t="str">
        <f t="shared" si="66"/>
        <v>ВП/10162/10162</v>
      </c>
      <c r="BR107" s="86"/>
      <c r="BS107" s="86"/>
      <c r="BT107" s="86"/>
    </row>
    <row r="108" spans="1:72" ht="16.5" customHeight="1" x14ac:dyDescent="0.25">
      <c r="A108" s="90">
        <v>45024</v>
      </c>
      <c r="B108" s="3">
        <v>5</v>
      </c>
      <c r="C108" s="3">
        <v>4</v>
      </c>
      <c r="D108" s="105" t="str">
        <f t="shared" si="51"/>
        <v>ОШ</v>
      </c>
      <c r="E108" s="105" t="str">
        <f t="shared" si="52"/>
        <v/>
      </c>
      <c r="F108" s="99" t="s">
        <v>290</v>
      </c>
      <c r="G108" s="100">
        <f t="shared" si="67"/>
        <v>17949</v>
      </c>
      <c r="H108" s="100">
        <f t="shared" si="68"/>
        <v>51762</v>
      </c>
      <c r="I108" s="100">
        <f t="shared" si="69"/>
        <v>35585</v>
      </c>
      <c r="J108" s="100">
        <f t="shared" si="70"/>
        <v>40788</v>
      </c>
      <c r="K108" s="100">
        <f t="shared" si="71"/>
        <v>11137</v>
      </c>
      <c r="L108" s="100">
        <f t="shared" si="72"/>
        <v>11528</v>
      </c>
      <c r="M108" s="100">
        <f t="shared" si="73"/>
        <v>10761</v>
      </c>
      <c r="N108" s="100" t="str">
        <f t="shared" si="74"/>
        <v>|</v>
      </c>
      <c r="O108" s="100">
        <f t="shared" si="75"/>
        <v>42531</v>
      </c>
      <c r="P108" s="100">
        <f t="shared" si="76"/>
        <v>22014</v>
      </c>
      <c r="Q108" s="100">
        <f t="shared" si="77"/>
        <v>16301</v>
      </c>
      <c r="R108" s="100">
        <f t="shared" si="78"/>
        <v>58970</v>
      </c>
      <c r="S108" s="100">
        <f t="shared" si="79"/>
        <v>31361</v>
      </c>
      <c r="T108" s="100">
        <f t="shared" si="80"/>
        <v>27541</v>
      </c>
      <c r="U108" s="100">
        <f t="shared" si="81"/>
        <v>10162</v>
      </c>
      <c r="V108" s="89" t="s">
        <v>290</v>
      </c>
      <c r="W108" s="95" t="s">
        <v>37</v>
      </c>
      <c r="X108" s="95" t="s">
        <v>37</v>
      </c>
      <c r="Y108" s="95" t="s">
        <v>38</v>
      </c>
      <c r="Z108" s="95" t="s">
        <v>37</v>
      </c>
      <c r="AA108" s="95" t="s">
        <v>37</v>
      </c>
      <c r="AB108" s="95" t="s">
        <v>37</v>
      </c>
      <c r="AC108" s="95" t="s">
        <v>37</v>
      </c>
      <c r="AD108" s="96" t="s">
        <v>38</v>
      </c>
      <c r="AE108" s="95" t="s">
        <v>38</v>
      </c>
      <c r="AF108" s="95" t="s">
        <v>37</v>
      </c>
      <c r="AG108" s="95" t="s">
        <v>37</v>
      </c>
      <c r="AH108" s="95" t="s">
        <v>270</v>
      </c>
      <c r="AI108" s="95" t="s">
        <v>37</v>
      </c>
      <c r="AJ108" s="95" t="s">
        <v>37</v>
      </c>
      <c r="AK108" s="95" t="s">
        <v>313</v>
      </c>
      <c r="AL108" s="94" t="s">
        <v>290</v>
      </c>
      <c r="AM108" s="108">
        <f t="array" ref="AM108">IFERROR(INDEX(TO_name_1,MATCH(,((Шаблон_1-Точность)&gt;=G108)+((Шаблон_1+Точность)&lt;=G108),)),G108)</f>
        <v>17949</v>
      </c>
      <c r="AN108" s="109">
        <f t="array" ref="AN108">IFERROR(INDEX(TO_name_2,MATCH(,((Шаблон_2-Точность)&gt;=H108)+((Шаблон_2+Точность)&lt;=H108),)),H108)</f>
        <v>51762</v>
      </c>
      <c r="AO108" s="109">
        <f t="array" ref="AO108">IFERROR(INDEX(TO_name_3,MATCH(,((Шаблон_3-Точность)&gt;=I108)+((Шаблон_3+Точность)&lt;=I108),)),I108)</f>
        <v>35585</v>
      </c>
      <c r="AP108" s="109">
        <f t="array" ref="AP108">IFERROR(INDEX(TO_name_4,MATCH(,((Шаблон_4-Точность)&gt;=J108)+((Шаблон_4+Точность)&lt;=J108),)),J108)</f>
        <v>40788</v>
      </c>
      <c r="AQ108" s="109">
        <f t="array" ref="AQ108">IFERROR(INDEX(TO_name_9,MATCH(,((Шаблон_9-Точность)&gt;=K108)+((Шаблон_9+Точность)&lt;=K108),)),K108)</f>
        <v>11137</v>
      </c>
      <c r="AR108" s="109">
        <f t="array" ref="AR108">IFERROR(INDEX(TO_name_10,MATCH(,((Шаблон_10-Точность)&gt;=L108)+((Шаблон_10+Точность)&lt;=L108),)),L108)</f>
        <v>11528</v>
      </c>
      <c r="AS108" s="110">
        <f t="array" ref="AS108">IFERROR(INDEX(TO_name_11,MATCH(,((Шаблон_11-Точность)&gt;=M108)+((Шаблон_11+Точность)&lt;=M108),)),M108)</f>
        <v>10761</v>
      </c>
      <c r="AT108" s="111" t="s">
        <v>290</v>
      </c>
      <c r="AU108" s="108">
        <f t="array" ref="AU108">IFERROR(INDEX(TO_name_5,MATCH(,((Шаблон_5-Точность)&gt;=O108)+((Шаблон_5+Точность)&lt;=O108),)),O108)</f>
        <v>42531</v>
      </c>
      <c r="AV108" s="109">
        <f t="array" ref="AV108">IFERROR(INDEX(TO_name_6,MATCH(,((Шаблон_6-Точность)&gt;=P108)+((Шаблон_6+Точность)&lt;=P108),)),P108)</f>
        <v>22014</v>
      </c>
      <c r="AW108" s="109">
        <f t="array" ref="AW108">IFERROR(INDEX(TO_name_7,MATCH(,((Шаблон_7-Точность)&gt;=Q108)+((Шаблон_7+Точность)&lt;=Q108),)),Q108)</f>
        <v>16301</v>
      </c>
      <c r="AX108" s="109">
        <f t="array" ref="AX108">IFERROR(INDEX(TO_name_8,MATCH(,((Шаблон_8-Точность)&gt;=R108)+((Шаблон_8+Точность)&lt;=R108),)),R108)</f>
        <v>58970</v>
      </c>
      <c r="AY108" s="109">
        <f t="array" ref="AY108">IFERROR(INDEX(TO_name_12,MATCH(,((Шаблон_12-Точность)&gt;=S108)+((Шаблон_12+Точность)&lt;=S108),)),S108)</f>
        <v>31361</v>
      </c>
      <c r="AZ108" s="109">
        <f t="array" ref="AZ108">IFERROR(INDEX(TO_name_13,MATCH(,((Шаблон_13-Точность)&gt;=T108)+((Шаблон_13+Точность)&lt;=T108),)),T108)</f>
        <v>27541</v>
      </c>
      <c r="BA108" s="110">
        <f t="array" ref="BA108">IFERROR(INDEX(TO_name_14,MATCH(,((Шаблон_14-Точность)&gt;=U108)+((Шаблон_14+Точность)&lt;=U108),)),U108)</f>
        <v>10162</v>
      </c>
      <c r="BB108" s="3"/>
      <c r="BC108" s="3" t="str">
        <f t="shared" si="53"/>
        <v>М/61671/17949</v>
      </c>
      <c r="BD108" s="3" t="str">
        <f t="shared" si="54"/>
        <v>М/66684/51762</v>
      </c>
      <c r="BE108" s="3" t="str">
        <f t="shared" si="55"/>
        <v>Р/60687/35585</v>
      </c>
      <c r="BF108" s="3" t="str">
        <f t="shared" si="56"/>
        <v>М/69088/40788</v>
      </c>
      <c r="BG108" s="3" t="str">
        <f t="shared" si="57"/>
        <v>М/11137/11137</v>
      </c>
      <c r="BH108" s="3" t="str">
        <f t="shared" si="58"/>
        <v>М/11528/11528</v>
      </c>
      <c r="BI108" s="3" t="str">
        <f t="shared" si="59"/>
        <v>М/10761/10761</v>
      </c>
      <c r="BJ108" s="158" t="s">
        <v>290</v>
      </c>
      <c r="BK108" s="3" t="str">
        <f t="shared" si="60"/>
        <v>Р/40810/42531</v>
      </c>
      <c r="BL108" s="3" t="str">
        <f t="shared" si="61"/>
        <v>М/46996/22014</v>
      </c>
      <c r="BM108" s="3" t="str">
        <f t="shared" si="62"/>
        <v>М/36816/16301</v>
      </c>
      <c r="BN108" s="3" t="str">
        <f t="shared" si="63"/>
        <v>ТО1/34421/58970</v>
      </c>
      <c r="BO108" s="3" t="str">
        <f t="shared" si="64"/>
        <v>М/6361/31361</v>
      </c>
      <c r="BP108" s="3" t="str">
        <f t="shared" si="65"/>
        <v>М/7026/27541</v>
      </c>
      <c r="BQ108" s="3" t="str">
        <f t="shared" si="66"/>
        <v>ВП/10162/10162</v>
      </c>
      <c r="BR108" s="86"/>
      <c r="BS108" s="86"/>
      <c r="BT108" s="86"/>
    </row>
    <row r="109" spans="1:72" s="256" customFormat="1" ht="16.5" customHeight="1" x14ac:dyDescent="0.25">
      <c r="A109" s="245">
        <v>45025</v>
      </c>
      <c r="B109" s="246">
        <v>5</v>
      </c>
      <c r="C109" s="246">
        <v>4</v>
      </c>
      <c r="D109" s="105" t="str">
        <f t="shared" si="51"/>
        <v/>
      </c>
      <c r="E109" s="105" t="str">
        <f t="shared" si="52"/>
        <v/>
      </c>
      <c r="F109" s="247" t="s">
        <v>290</v>
      </c>
      <c r="G109" s="248">
        <v>17949</v>
      </c>
      <c r="H109" s="248">
        <v>51762</v>
      </c>
      <c r="I109" s="248">
        <v>35594</v>
      </c>
      <c r="J109" s="248">
        <v>40788</v>
      </c>
      <c r="K109" s="248">
        <v>11137</v>
      </c>
      <c r="L109" s="248">
        <v>11525</v>
      </c>
      <c r="M109" s="248">
        <v>10752</v>
      </c>
      <c r="N109" s="248"/>
      <c r="O109" s="248">
        <v>42531</v>
      </c>
      <c r="P109" s="248">
        <v>22014</v>
      </c>
      <c r="Q109" s="248">
        <v>16295</v>
      </c>
      <c r="R109" s="248">
        <v>58993</v>
      </c>
      <c r="S109" s="248">
        <v>31361</v>
      </c>
      <c r="T109" s="248">
        <v>27541</v>
      </c>
      <c r="U109" s="258">
        <v>10162</v>
      </c>
      <c r="V109" s="249" t="s">
        <v>290</v>
      </c>
      <c r="W109" s="250" t="s">
        <v>37</v>
      </c>
      <c r="X109" s="250" t="s">
        <v>37</v>
      </c>
      <c r="Y109" s="250" t="s">
        <v>38</v>
      </c>
      <c r="Z109" s="250" t="s">
        <v>37</v>
      </c>
      <c r="AA109" s="250" t="s">
        <v>37</v>
      </c>
      <c r="AB109" s="250" t="s">
        <v>38</v>
      </c>
      <c r="AC109" s="250" t="s">
        <v>37</v>
      </c>
      <c r="AD109" s="251" t="s">
        <v>38</v>
      </c>
      <c r="AE109" s="250" t="s">
        <v>38</v>
      </c>
      <c r="AF109" s="250" t="s">
        <v>37</v>
      </c>
      <c r="AG109" s="250" t="s">
        <v>37</v>
      </c>
      <c r="AH109" s="250" t="s">
        <v>270</v>
      </c>
      <c r="AI109" s="250" t="s">
        <v>37</v>
      </c>
      <c r="AJ109" s="250" t="s">
        <v>37</v>
      </c>
      <c r="AK109" s="250" t="s">
        <v>313</v>
      </c>
      <c r="AL109" s="249" t="s">
        <v>290</v>
      </c>
      <c r="AM109" s="252">
        <f t="array" ref="AM109">IFERROR(INDEX(TO_name_1,MATCH(,((Шаблон_1-Точность)&gt;=G109)+((Шаблон_1+Точность)&lt;=G109),)),G109)</f>
        <v>17949</v>
      </c>
      <c r="AN109" s="253">
        <f t="array" ref="AN109">IFERROR(INDEX(TO_name_2,MATCH(,((Шаблон_2-Точность)&gt;=H109)+((Шаблон_2+Точность)&lt;=H109),)),H109)</f>
        <v>51762</v>
      </c>
      <c r="AO109" s="253">
        <f t="array" ref="AO109">IFERROR(INDEX(TO_name_3,MATCH(,((Шаблон_3-Точность)&gt;=I109)+((Шаблон_3+Точность)&lt;=I109),)),I109)</f>
        <v>35594</v>
      </c>
      <c r="AP109" s="253">
        <f t="array" ref="AP109">IFERROR(INDEX(TO_name_4,MATCH(,((Шаблон_4-Точность)&gt;=J109)+((Шаблон_4+Точность)&lt;=J109),)),J109)</f>
        <v>40788</v>
      </c>
      <c r="AQ109" s="253">
        <f t="array" ref="AQ109">IFERROR(INDEX(TO_name_9,MATCH(,((Шаблон_9-Точность)&gt;=K109)+((Шаблон_9+Точность)&lt;=K109),)),K109)</f>
        <v>11137</v>
      </c>
      <c r="AR109" s="253">
        <f t="array" ref="AR109">IFERROR(INDEX(TO_name_10,MATCH(,((Шаблон_10-Точность)&gt;=L109)+((Шаблон_10+Точность)&lt;=L109),)),L109)</f>
        <v>11525</v>
      </c>
      <c r="AS109" s="254">
        <f t="array" ref="AS109">IFERROR(INDEX(TO_name_11,MATCH(,((Шаблон_11-Точность)&gt;=M109)+((Шаблон_11+Точность)&lt;=M109),)),M109)</f>
        <v>10752</v>
      </c>
      <c r="AT109" s="255" t="s">
        <v>290</v>
      </c>
      <c r="AU109" s="252">
        <f t="array" ref="AU109">IFERROR(INDEX(TO_name_5,MATCH(,((Шаблон_5-Точность)&gt;=O109)+((Шаблон_5+Точность)&lt;=O109),)),O109)</f>
        <v>42531</v>
      </c>
      <c r="AV109" s="253">
        <f t="array" ref="AV109">IFERROR(INDEX(TO_name_6,MATCH(,((Шаблон_6-Точность)&gt;=P109)+((Шаблон_6+Точность)&lt;=P109),)),P109)</f>
        <v>22014</v>
      </c>
      <c r="AW109" s="253">
        <f t="array" ref="AW109">IFERROR(INDEX(TO_name_7,MATCH(,((Шаблон_7-Точность)&gt;=Q109)+((Шаблон_7+Точность)&lt;=Q109),)),Q109)</f>
        <v>16295</v>
      </c>
      <c r="AX109" s="253" t="str">
        <f t="array" ref="AX109">IFERROR(INDEX(TO_name_8,MATCH(,((Шаблон_8-Точность)&gt;=R109)+((Шаблон_8+Точность)&lt;=R109),)),R109)</f>
        <v>ТО1</v>
      </c>
      <c r="AY109" s="253">
        <f t="array" ref="AY109">IFERROR(INDEX(TO_name_12,MATCH(,((Шаблон_12-Точность)&gt;=S109)+((Шаблон_12+Точность)&lt;=S109),)),S109)</f>
        <v>31361</v>
      </c>
      <c r="AZ109" s="253">
        <f t="array" ref="AZ109">IFERROR(INDEX(TO_name_13,MATCH(,((Шаблон_13-Точность)&gt;=T109)+((Шаблон_13+Точность)&lt;=T109),)),T109)</f>
        <v>27541</v>
      </c>
      <c r="BA109" s="254">
        <f t="array" ref="BA109">IFERROR(INDEX(TO_name_14,MATCH(,((Шаблон_14-Точность)&gt;=U109)+((Шаблон_14+Точность)&lt;=U109),)),U109)</f>
        <v>10162</v>
      </c>
      <c r="BB109" s="246"/>
      <c r="BC109" s="3" t="str">
        <f t="shared" si="53"/>
        <v>М/61671/17949</v>
      </c>
      <c r="BD109" s="3" t="str">
        <f t="shared" si="54"/>
        <v>М/66684/51762</v>
      </c>
      <c r="BE109" s="3" t="str">
        <f t="shared" si="55"/>
        <v>Р/60696/35594</v>
      </c>
      <c r="BF109" s="3" t="str">
        <f t="shared" si="56"/>
        <v>М/69088/40788</v>
      </c>
      <c r="BG109" s="3" t="str">
        <f t="shared" si="57"/>
        <v>М/11137/11137</v>
      </c>
      <c r="BH109" s="3" t="str">
        <f t="shared" si="58"/>
        <v>Р/11525/11525</v>
      </c>
      <c r="BI109" s="3" t="str">
        <f t="shared" si="59"/>
        <v>М/10752/10752</v>
      </c>
      <c r="BJ109" s="158" t="s">
        <v>290</v>
      </c>
      <c r="BK109" s="3" t="str">
        <f t="shared" si="60"/>
        <v>Р/40810/42531</v>
      </c>
      <c r="BL109" s="3" t="str">
        <f t="shared" si="61"/>
        <v>М/46996/22014</v>
      </c>
      <c r="BM109" s="3" t="str">
        <f t="shared" si="62"/>
        <v>М/36810/16295</v>
      </c>
      <c r="BN109" s="3" t="str">
        <f t="shared" si="63"/>
        <v>ТО1/34444/58993</v>
      </c>
      <c r="BO109" s="3" t="str">
        <f t="shared" si="64"/>
        <v>М/6361/31361</v>
      </c>
      <c r="BP109" s="3" t="str">
        <f t="shared" si="65"/>
        <v>М/7026/27541</v>
      </c>
      <c r="BQ109" s="3" t="str">
        <f t="shared" si="66"/>
        <v>ВП/10162/10162</v>
      </c>
    </row>
    <row r="110" spans="1:72" ht="16.5" customHeight="1" x14ac:dyDescent="0.25">
      <c r="A110" s="90">
        <v>45026</v>
      </c>
      <c r="B110" s="3">
        <v>5</v>
      </c>
      <c r="C110" s="3">
        <v>4</v>
      </c>
      <c r="D110" s="105" t="str">
        <f t="shared" si="51"/>
        <v/>
      </c>
      <c r="E110" s="105" t="str">
        <f t="shared" si="52"/>
        <v/>
      </c>
      <c r="F110" s="99" t="s">
        <v>290</v>
      </c>
      <c r="G110" s="100">
        <f t="shared" si="67"/>
        <v>17973</v>
      </c>
      <c r="H110" s="100">
        <f t="shared" si="68"/>
        <v>51786</v>
      </c>
      <c r="I110" s="100">
        <f t="shared" si="69"/>
        <v>35594</v>
      </c>
      <c r="J110" s="100">
        <f t="shared" si="70"/>
        <v>40812</v>
      </c>
      <c r="K110" s="100">
        <f t="shared" si="71"/>
        <v>11161</v>
      </c>
      <c r="L110" s="100">
        <f t="shared" si="72"/>
        <v>11525</v>
      </c>
      <c r="M110" s="100">
        <f t="shared" si="73"/>
        <v>10776</v>
      </c>
      <c r="N110" s="100">
        <f t="shared" si="74"/>
        <v>0</v>
      </c>
      <c r="O110" s="100">
        <f t="shared" si="75"/>
        <v>42531</v>
      </c>
      <c r="P110" s="100">
        <f t="shared" si="76"/>
        <v>22038</v>
      </c>
      <c r="Q110" s="100">
        <f t="shared" si="77"/>
        <v>16319</v>
      </c>
      <c r="R110" s="100">
        <f t="shared" si="78"/>
        <v>58993</v>
      </c>
      <c r="S110" s="100">
        <f t="shared" si="79"/>
        <v>31385</v>
      </c>
      <c r="T110" s="100">
        <f t="shared" si="80"/>
        <v>27565</v>
      </c>
      <c r="U110" s="100">
        <f t="shared" si="81"/>
        <v>10162</v>
      </c>
      <c r="V110" s="89" t="s">
        <v>290</v>
      </c>
      <c r="W110" s="95" t="s">
        <v>37</v>
      </c>
      <c r="X110" s="95" t="s">
        <v>37</v>
      </c>
      <c r="Y110" s="95" t="s">
        <v>38</v>
      </c>
      <c r="Z110" s="95" t="s">
        <v>37</v>
      </c>
      <c r="AA110" s="95" t="s">
        <v>37</v>
      </c>
      <c r="AB110" s="95" t="s">
        <v>38</v>
      </c>
      <c r="AC110" s="95" t="s">
        <v>37</v>
      </c>
      <c r="AD110" s="96" t="s">
        <v>38</v>
      </c>
      <c r="AE110" s="95" t="s">
        <v>38</v>
      </c>
      <c r="AF110" s="95" t="s">
        <v>37</v>
      </c>
      <c r="AG110" s="95" t="s">
        <v>37</v>
      </c>
      <c r="AH110" s="95" t="s">
        <v>270</v>
      </c>
      <c r="AI110" s="95" t="s">
        <v>37</v>
      </c>
      <c r="AJ110" s="95" t="s">
        <v>37</v>
      </c>
      <c r="AK110" s="95" t="s">
        <v>313</v>
      </c>
      <c r="AL110" s="94" t="s">
        <v>290</v>
      </c>
      <c r="AM110" s="108">
        <f t="array" ref="AM110">IFERROR(INDEX(TO_name_1,MATCH(,((Шаблон_1-Точность)&gt;=G110)+((Шаблон_1+Точность)&lt;=G110),)),G110)</f>
        <v>17973</v>
      </c>
      <c r="AN110" s="109">
        <f t="array" ref="AN110">IFERROR(INDEX(TO_name_2,MATCH(,((Шаблон_2-Точность)&gt;=H110)+((Шаблон_2+Точность)&lt;=H110),)),H110)</f>
        <v>51786</v>
      </c>
      <c r="AO110" s="109">
        <f t="array" ref="AO110">IFERROR(INDEX(TO_name_3,MATCH(,((Шаблон_3-Точность)&gt;=I110)+((Шаблон_3+Точность)&lt;=I110),)),I110)</f>
        <v>35594</v>
      </c>
      <c r="AP110" s="109">
        <f t="array" ref="AP110">IFERROR(INDEX(TO_name_4,MATCH(,((Шаблон_4-Точность)&gt;=J110)+((Шаблон_4+Точность)&lt;=J110),)),J110)</f>
        <v>40812</v>
      </c>
      <c r="AQ110" s="109">
        <f t="array" ref="AQ110">IFERROR(INDEX(TO_name_9,MATCH(,((Шаблон_9-Точность)&gt;=K110)+((Шаблон_9+Точность)&lt;=K110),)),K110)</f>
        <v>11161</v>
      </c>
      <c r="AR110" s="109">
        <f t="array" ref="AR110">IFERROR(INDEX(TO_name_10,MATCH(,((Шаблон_10-Точность)&gt;=L110)+((Шаблон_10+Точность)&lt;=L110),)),L110)</f>
        <v>11525</v>
      </c>
      <c r="AS110" s="110">
        <f t="array" ref="AS110">IFERROR(INDEX(TO_name_11,MATCH(,((Шаблон_11-Точность)&gt;=M110)+((Шаблон_11+Точность)&lt;=M110),)),M110)</f>
        <v>10776</v>
      </c>
      <c r="AT110" s="111" t="s">
        <v>290</v>
      </c>
      <c r="AU110" s="108">
        <f t="array" ref="AU110">IFERROR(INDEX(TO_name_5,MATCH(,((Шаблон_5-Точность)&gt;=O110)+((Шаблон_5+Точность)&lt;=O110),)),O110)</f>
        <v>42531</v>
      </c>
      <c r="AV110" s="109">
        <f t="array" ref="AV110">IFERROR(INDEX(TO_name_6,MATCH(,((Шаблон_6-Точность)&gt;=P110)+((Шаблон_6+Точность)&lt;=P110),)),P110)</f>
        <v>22038</v>
      </c>
      <c r="AW110" s="109">
        <f t="array" ref="AW110">IFERROR(INDEX(TO_name_7,MATCH(,((Шаблон_7-Точность)&gt;=Q110)+((Шаблон_7+Точность)&lt;=Q110),)),Q110)</f>
        <v>16319</v>
      </c>
      <c r="AX110" s="109" t="str">
        <f t="array" ref="AX110">IFERROR(INDEX(TO_name_8,MATCH(,((Шаблон_8-Точность)&gt;=R110)+((Шаблон_8+Точность)&lt;=R110),)),R110)</f>
        <v>ТО1</v>
      </c>
      <c r="AY110" s="109">
        <f t="array" ref="AY110">IFERROR(INDEX(TO_name_12,MATCH(,((Шаблон_12-Точность)&gt;=S110)+((Шаблон_12+Точность)&lt;=S110),)),S110)</f>
        <v>31385</v>
      </c>
      <c r="AZ110" s="109">
        <f t="array" ref="AZ110">IFERROR(INDEX(TO_name_13,MATCH(,((Шаблон_13-Точность)&gt;=T110)+((Шаблон_13+Точность)&lt;=T110),)),T110)</f>
        <v>27565</v>
      </c>
      <c r="BA110" s="110">
        <f t="array" ref="BA110">IFERROR(INDEX(TO_name_14,MATCH(,((Шаблон_14-Точность)&gt;=U110)+((Шаблон_14+Точность)&lt;=U110),)),U110)</f>
        <v>10162</v>
      </c>
      <c r="BB110" s="3"/>
      <c r="BC110" s="3" t="str">
        <f t="shared" si="53"/>
        <v>М/61695/17973</v>
      </c>
      <c r="BD110" s="3" t="str">
        <f t="shared" si="54"/>
        <v>М/66708/51786</v>
      </c>
      <c r="BE110" s="3" t="str">
        <f t="shared" si="55"/>
        <v>Р/60696/35594</v>
      </c>
      <c r="BF110" s="3" t="str">
        <f t="shared" si="56"/>
        <v>М/69112/40812</v>
      </c>
      <c r="BG110" s="3" t="str">
        <f t="shared" si="57"/>
        <v>М/11161/11161</v>
      </c>
      <c r="BH110" s="3" t="str">
        <f t="shared" si="58"/>
        <v>Р/11525/11525</v>
      </c>
      <c r="BI110" s="3" t="str">
        <f t="shared" si="59"/>
        <v>М/10776/10776</v>
      </c>
      <c r="BJ110" s="158" t="s">
        <v>290</v>
      </c>
      <c r="BK110" s="3" t="str">
        <f t="shared" si="60"/>
        <v>Р/40810/42531</v>
      </c>
      <c r="BL110" s="3" t="str">
        <f t="shared" si="61"/>
        <v>М/47020/22038</v>
      </c>
      <c r="BM110" s="3" t="str">
        <f t="shared" si="62"/>
        <v>М/36834/16319</v>
      </c>
      <c r="BN110" s="3" t="str">
        <f t="shared" si="63"/>
        <v>ТО1/34444/58993</v>
      </c>
      <c r="BO110" s="3" t="str">
        <f t="shared" si="64"/>
        <v>М/6385/31385</v>
      </c>
      <c r="BP110" s="3" t="str">
        <f t="shared" si="65"/>
        <v>М/7050/27565</v>
      </c>
      <c r="BQ110" s="3" t="str">
        <f t="shared" si="66"/>
        <v>ВП/10162/10162</v>
      </c>
      <c r="BR110" s="86"/>
      <c r="BS110" s="86"/>
      <c r="BT110" s="86"/>
    </row>
    <row r="111" spans="1:72" ht="16.5" customHeight="1" x14ac:dyDescent="0.25">
      <c r="A111" s="90">
        <v>45027</v>
      </c>
      <c r="B111" s="3">
        <v>5</v>
      </c>
      <c r="C111" s="3">
        <v>4</v>
      </c>
      <c r="D111" s="105" t="str">
        <f t="shared" si="51"/>
        <v/>
      </c>
      <c r="E111" s="105" t="str">
        <f t="shared" si="52"/>
        <v>ОШ</v>
      </c>
      <c r="F111" s="99" t="s">
        <v>290</v>
      </c>
      <c r="G111" s="100">
        <f t="shared" si="67"/>
        <v>17997</v>
      </c>
      <c r="H111" s="100">
        <f t="shared" si="68"/>
        <v>51810</v>
      </c>
      <c r="I111" s="100">
        <f t="shared" si="69"/>
        <v>35594</v>
      </c>
      <c r="J111" s="100">
        <f t="shared" si="70"/>
        <v>40836</v>
      </c>
      <c r="K111" s="100">
        <f t="shared" si="71"/>
        <v>11185</v>
      </c>
      <c r="L111" s="100">
        <f t="shared" si="72"/>
        <v>11525</v>
      </c>
      <c r="M111" s="100">
        <f t="shared" si="73"/>
        <v>10800</v>
      </c>
      <c r="N111" s="100">
        <f t="shared" si="74"/>
        <v>0</v>
      </c>
      <c r="O111" s="100">
        <f t="shared" si="75"/>
        <v>42531</v>
      </c>
      <c r="P111" s="100">
        <f t="shared" si="76"/>
        <v>22062</v>
      </c>
      <c r="Q111" s="100">
        <f t="shared" si="77"/>
        <v>16343</v>
      </c>
      <c r="R111" s="100">
        <f t="shared" si="78"/>
        <v>58993</v>
      </c>
      <c r="S111" s="100">
        <f t="shared" si="79"/>
        <v>31385</v>
      </c>
      <c r="T111" s="100">
        <f t="shared" si="80"/>
        <v>27589</v>
      </c>
      <c r="U111" s="100">
        <f t="shared" si="81"/>
        <v>10162</v>
      </c>
      <c r="V111" s="89" t="s">
        <v>290</v>
      </c>
      <c r="W111" s="95" t="s">
        <v>37</v>
      </c>
      <c r="X111" s="95" t="s">
        <v>37</v>
      </c>
      <c r="Y111" s="95" t="s">
        <v>38</v>
      </c>
      <c r="Z111" s="95" t="s">
        <v>37</v>
      </c>
      <c r="AA111" s="95" t="s">
        <v>37</v>
      </c>
      <c r="AB111" s="95" t="s">
        <v>38</v>
      </c>
      <c r="AC111" s="95" t="s">
        <v>37</v>
      </c>
      <c r="AD111" s="96" t="s">
        <v>38</v>
      </c>
      <c r="AE111" s="95" t="s">
        <v>38</v>
      </c>
      <c r="AF111" s="95" t="s">
        <v>37</v>
      </c>
      <c r="AG111" s="95" t="s">
        <v>37</v>
      </c>
      <c r="AH111" s="95" t="s">
        <v>38</v>
      </c>
      <c r="AI111" s="95" t="s">
        <v>38</v>
      </c>
      <c r="AJ111" s="95" t="s">
        <v>37</v>
      </c>
      <c r="AK111" s="95" t="s">
        <v>313</v>
      </c>
      <c r="AL111" s="94" t="s">
        <v>290</v>
      </c>
      <c r="AM111" s="108" t="str">
        <f t="array" ref="AM111">IFERROR(INDEX(TO_name_1,MATCH(,((Шаблон_1-Точность)&gt;=G111)+((Шаблон_1+Точность)&lt;=G111),)),G111)</f>
        <v>ПМ</v>
      </c>
      <c r="AN111" s="109">
        <f t="array" ref="AN111">IFERROR(INDEX(TO_name_2,MATCH(,((Шаблон_2-Точность)&gt;=H111)+((Шаблон_2+Точность)&lt;=H111),)),H111)</f>
        <v>51810</v>
      </c>
      <c r="AO111" s="109">
        <f t="array" ref="AO111">IFERROR(INDEX(TO_name_3,MATCH(,((Шаблон_3-Точность)&gt;=I111)+((Шаблон_3+Точность)&lt;=I111),)),I111)</f>
        <v>35594</v>
      </c>
      <c r="AP111" s="109">
        <f t="array" ref="AP111">IFERROR(INDEX(TO_name_4,MATCH(,((Шаблон_4-Точность)&gt;=J111)+((Шаблон_4+Точность)&lt;=J111),)),J111)</f>
        <v>40836</v>
      </c>
      <c r="AQ111" s="109">
        <f t="array" ref="AQ111">IFERROR(INDEX(TO_name_9,MATCH(,((Шаблон_9-Точность)&gt;=K111)+((Шаблон_9+Точность)&lt;=K111),)),K111)</f>
        <v>11185</v>
      </c>
      <c r="AR111" s="109">
        <f t="array" ref="AR111">IFERROR(INDEX(TO_name_10,MATCH(,((Шаблон_10-Точность)&gt;=L111)+((Шаблон_10+Точность)&lt;=L111),)),L111)</f>
        <v>11525</v>
      </c>
      <c r="AS111" s="110">
        <f t="array" ref="AS111">IFERROR(INDEX(TO_name_11,MATCH(,((Шаблон_11-Точность)&gt;=M111)+((Шаблон_11+Точность)&lt;=M111),)),M111)</f>
        <v>10800</v>
      </c>
      <c r="AT111" s="111" t="s">
        <v>290</v>
      </c>
      <c r="AU111" s="108">
        <f t="array" ref="AU111">IFERROR(INDEX(TO_name_5,MATCH(,((Шаблон_5-Точность)&gt;=O111)+((Шаблон_5+Точность)&lt;=O111),)),O111)</f>
        <v>42531</v>
      </c>
      <c r="AV111" s="109">
        <f t="array" ref="AV111">IFERROR(INDEX(TO_name_6,MATCH(,((Шаблон_6-Точность)&gt;=P111)+((Шаблон_6+Точность)&lt;=P111),)),P111)</f>
        <v>22062</v>
      </c>
      <c r="AW111" s="109">
        <f t="array" ref="AW111">IFERROR(INDEX(TO_name_7,MATCH(,((Шаблон_7-Точность)&gt;=Q111)+((Шаблон_7+Точность)&lt;=Q111),)),Q111)</f>
        <v>16343</v>
      </c>
      <c r="AX111" s="109" t="str">
        <f t="array" ref="AX111">IFERROR(INDEX(TO_name_8,MATCH(,((Шаблон_8-Точность)&gt;=R111)+((Шаблон_8+Точность)&lt;=R111),)),R111)</f>
        <v>ТО1</v>
      </c>
      <c r="AY111" s="109">
        <f t="array" ref="AY111">IFERROR(INDEX(TO_name_12,MATCH(,((Шаблон_12-Точность)&gt;=S111)+((Шаблон_12+Точность)&lt;=S111),)),S111)</f>
        <v>31385</v>
      </c>
      <c r="AZ111" s="109">
        <f t="array" ref="AZ111">IFERROR(INDEX(TO_name_13,MATCH(,((Шаблон_13-Точность)&gt;=T111)+((Шаблон_13+Точность)&lt;=T111),)),T111)</f>
        <v>27589</v>
      </c>
      <c r="BA111" s="110">
        <f t="array" ref="BA111">IFERROR(INDEX(TO_name_14,MATCH(,((Шаблон_14-Точность)&gt;=U111)+((Шаблон_14+Точность)&lt;=U111),)),U111)</f>
        <v>10162</v>
      </c>
      <c r="BB111" s="3"/>
      <c r="BC111" s="3" t="str">
        <f t="shared" si="53"/>
        <v>М/61719/17997</v>
      </c>
      <c r="BD111" s="3" t="str">
        <f t="shared" si="54"/>
        <v>М/66732/51810</v>
      </c>
      <c r="BE111" s="3" t="str">
        <f t="shared" si="55"/>
        <v>Р/60696/35594</v>
      </c>
      <c r="BF111" s="3" t="str">
        <f t="shared" si="56"/>
        <v>М/69136/40836</v>
      </c>
      <c r="BG111" s="3" t="str">
        <f t="shared" si="57"/>
        <v>М/11185/11185</v>
      </c>
      <c r="BH111" s="3" t="str">
        <f t="shared" si="58"/>
        <v>Р/11525/11525</v>
      </c>
      <c r="BI111" s="3" t="str">
        <f t="shared" si="59"/>
        <v>М/10800/10800</v>
      </c>
      <c r="BJ111" s="158" t="s">
        <v>290</v>
      </c>
      <c r="BK111" s="3" t="str">
        <f t="shared" si="60"/>
        <v>Р/40810/42531</v>
      </c>
      <c r="BL111" s="3" t="str">
        <f t="shared" si="61"/>
        <v>М/47044/22062</v>
      </c>
      <c r="BM111" s="3" t="str">
        <f t="shared" si="62"/>
        <v>М/36858/16343</v>
      </c>
      <c r="BN111" s="3" t="str">
        <f t="shared" si="63"/>
        <v>Р/34444/58993</v>
      </c>
      <c r="BO111" s="3" t="str">
        <f t="shared" si="64"/>
        <v>Р/6385/31385</v>
      </c>
      <c r="BP111" s="3" t="str">
        <f t="shared" si="65"/>
        <v>М/7074/27589</v>
      </c>
      <c r="BQ111" s="3" t="str">
        <f t="shared" si="66"/>
        <v>ВП/10162/10162</v>
      </c>
      <c r="BR111" s="86"/>
      <c r="BS111" s="86"/>
      <c r="BT111" s="86"/>
    </row>
    <row r="112" spans="1:72" ht="16.5" customHeight="1" x14ac:dyDescent="0.25">
      <c r="A112" s="90">
        <v>45028</v>
      </c>
      <c r="B112" s="3">
        <v>5</v>
      </c>
      <c r="C112" s="3">
        <v>4</v>
      </c>
      <c r="D112" s="105" t="str">
        <f t="shared" si="51"/>
        <v/>
      </c>
      <c r="E112" s="105" t="str">
        <f t="shared" si="52"/>
        <v/>
      </c>
      <c r="F112" s="99" t="s">
        <v>290</v>
      </c>
      <c r="G112" s="100">
        <f t="shared" si="67"/>
        <v>18021</v>
      </c>
      <c r="H112" s="100">
        <f t="shared" si="68"/>
        <v>51834</v>
      </c>
      <c r="I112" s="100">
        <f t="shared" si="69"/>
        <v>35594</v>
      </c>
      <c r="J112" s="100">
        <f t="shared" si="70"/>
        <v>40860</v>
      </c>
      <c r="K112" s="100">
        <f t="shared" si="71"/>
        <v>11209</v>
      </c>
      <c r="L112" s="100">
        <f t="shared" si="72"/>
        <v>11525</v>
      </c>
      <c r="M112" s="100">
        <f t="shared" si="73"/>
        <v>10824</v>
      </c>
      <c r="N112" s="100">
        <f t="shared" si="74"/>
        <v>0</v>
      </c>
      <c r="O112" s="100">
        <f t="shared" si="75"/>
        <v>42531</v>
      </c>
      <c r="P112" s="100">
        <f t="shared" si="76"/>
        <v>22086</v>
      </c>
      <c r="Q112" s="100">
        <f t="shared" si="77"/>
        <v>16367</v>
      </c>
      <c r="R112" s="100">
        <f t="shared" si="78"/>
        <v>59017</v>
      </c>
      <c r="S112" s="100">
        <f t="shared" si="79"/>
        <v>31385</v>
      </c>
      <c r="T112" s="100">
        <f t="shared" si="80"/>
        <v>27613</v>
      </c>
      <c r="U112" s="100">
        <f t="shared" si="81"/>
        <v>10162</v>
      </c>
      <c r="V112" s="89" t="s">
        <v>290</v>
      </c>
      <c r="W112" s="95" t="s">
        <v>37</v>
      </c>
      <c r="X112" s="95" t="s">
        <v>37</v>
      </c>
      <c r="Y112" s="95" t="s">
        <v>33</v>
      </c>
      <c r="Z112" s="95" t="s">
        <v>37</v>
      </c>
      <c r="AA112" s="95" t="s">
        <v>37</v>
      </c>
      <c r="AB112" s="95" t="s">
        <v>38</v>
      </c>
      <c r="AC112" s="95" t="s">
        <v>37</v>
      </c>
      <c r="AD112" s="96" t="s">
        <v>38</v>
      </c>
      <c r="AE112" s="95" t="s">
        <v>33</v>
      </c>
      <c r="AF112" s="95" t="s">
        <v>37</v>
      </c>
      <c r="AG112" s="95" t="s">
        <v>37</v>
      </c>
      <c r="AH112" s="95" t="s">
        <v>37</v>
      </c>
      <c r="AI112" s="95" t="s">
        <v>38</v>
      </c>
      <c r="AJ112" s="95" t="s">
        <v>37</v>
      </c>
      <c r="AK112" s="95" t="s">
        <v>313</v>
      </c>
      <c r="AL112" s="94" t="s">
        <v>290</v>
      </c>
      <c r="AM112" s="108">
        <f t="array" ref="AM112">IFERROR(INDEX(TO_name_1,MATCH(,((Шаблон_1-Точность)&gt;=G112)+((Шаблон_1+Точность)&lt;=G112),)),G112)</f>
        <v>18021</v>
      </c>
      <c r="AN112" s="109">
        <f t="array" ref="AN112">IFERROR(INDEX(TO_name_2,MATCH(,((Шаблон_2-Точность)&gt;=H112)+((Шаблон_2+Точность)&lt;=H112),)),H112)</f>
        <v>51834</v>
      </c>
      <c r="AO112" s="109">
        <f t="array" ref="AO112">IFERROR(INDEX(TO_name_3,MATCH(,((Шаблон_3-Точность)&gt;=I112)+((Шаблон_3+Точность)&lt;=I112),)),I112)</f>
        <v>35594</v>
      </c>
      <c r="AP112" s="109">
        <f t="array" ref="AP112">IFERROR(INDEX(TO_name_4,MATCH(,((Шаблон_4-Точность)&gt;=J112)+((Шаблон_4+Точность)&lt;=J112),)),J112)</f>
        <v>40860</v>
      </c>
      <c r="AQ112" s="109">
        <f t="array" ref="AQ112">IFERROR(INDEX(TO_name_9,MATCH(,((Шаблон_9-Точность)&gt;=K112)+((Шаблон_9+Точность)&lt;=K112),)),K112)</f>
        <v>11209</v>
      </c>
      <c r="AR112" s="109">
        <f t="array" ref="AR112">IFERROR(INDEX(TO_name_10,MATCH(,((Шаблон_10-Точность)&gt;=L112)+((Шаблон_10+Точность)&lt;=L112),)),L112)</f>
        <v>11525</v>
      </c>
      <c r="AS112" s="110">
        <f t="array" ref="AS112">IFERROR(INDEX(TO_name_11,MATCH(,((Шаблон_11-Точность)&gt;=M112)+((Шаблон_11+Точность)&lt;=M112),)),M112)</f>
        <v>10824</v>
      </c>
      <c r="AT112" s="111" t="s">
        <v>290</v>
      </c>
      <c r="AU112" s="108">
        <f t="array" ref="AU112">IFERROR(INDEX(TO_name_5,MATCH(,((Шаблон_5-Точность)&gt;=O112)+((Шаблон_5+Точность)&lt;=O112),)),O112)</f>
        <v>42531</v>
      </c>
      <c r="AV112" s="109">
        <f t="array" ref="AV112">IFERROR(INDEX(TO_name_6,MATCH(,((Шаблон_6-Точность)&gt;=P112)+((Шаблон_6+Точность)&lt;=P112),)),P112)</f>
        <v>22086</v>
      </c>
      <c r="AW112" s="109">
        <f t="array" ref="AW112">IFERROR(INDEX(TO_name_7,MATCH(,((Шаблон_7-Точность)&gt;=Q112)+((Шаблон_7+Точность)&lt;=Q112),)),Q112)</f>
        <v>16367</v>
      </c>
      <c r="AX112" s="109">
        <f t="array" ref="AX112">IFERROR(INDEX(TO_name_8,MATCH(,((Шаблон_8-Точность)&gt;=R112)+((Шаблон_8+Точность)&lt;=R112),)),R112)</f>
        <v>59017</v>
      </c>
      <c r="AY112" s="109">
        <f t="array" ref="AY112">IFERROR(INDEX(TO_name_12,MATCH(,((Шаблон_12-Точность)&gt;=S112)+((Шаблон_12+Точность)&lt;=S112),)),S112)</f>
        <v>31385</v>
      </c>
      <c r="AZ112" s="109">
        <f t="array" ref="AZ112">IFERROR(INDEX(TO_name_13,MATCH(,((Шаблон_13-Точность)&gt;=T112)+((Шаблон_13+Точность)&lt;=T112),)),T112)</f>
        <v>27613</v>
      </c>
      <c r="BA112" s="110">
        <f t="array" ref="BA112">IFERROR(INDEX(TO_name_14,MATCH(,((Шаблон_14-Точность)&gt;=U112)+((Шаблон_14+Точность)&lt;=U112),)),U112)</f>
        <v>10162</v>
      </c>
      <c r="BB112" s="3"/>
      <c r="BC112" s="3" t="str">
        <f t="shared" si="53"/>
        <v>М/61743/18021</v>
      </c>
      <c r="BD112" s="3" t="str">
        <f t="shared" si="54"/>
        <v>М/66756/51834</v>
      </c>
      <c r="BE112" s="3" t="str">
        <f t="shared" si="55"/>
        <v>ПР/60696/35594</v>
      </c>
      <c r="BF112" s="3" t="str">
        <f t="shared" si="56"/>
        <v>М/69160/40860</v>
      </c>
      <c r="BG112" s="3" t="str">
        <f t="shared" si="57"/>
        <v>М/11209/11209</v>
      </c>
      <c r="BH112" s="3" t="str">
        <f t="shared" si="58"/>
        <v>Р/11525/11525</v>
      </c>
      <c r="BI112" s="3" t="str">
        <f t="shared" si="59"/>
        <v>М/10824/10824</v>
      </c>
      <c r="BJ112" s="158" t="s">
        <v>290</v>
      </c>
      <c r="BK112" s="3" t="str">
        <f t="shared" si="60"/>
        <v>ПР/40810/42531</v>
      </c>
      <c r="BL112" s="3" t="str">
        <f t="shared" si="61"/>
        <v>М/47068/22086</v>
      </c>
      <c r="BM112" s="3" t="str">
        <f t="shared" si="62"/>
        <v>М/36882/16367</v>
      </c>
      <c r="BN112" s="3" t="str">
        <f t="shared" si="63"/>
        <v>М/34468/59017</v>
      </c>
      <c r="BO112" s="3" t="str">
        <f t="shared" si="64"/>
        <v>Р/6385/31385</v>
      </c>
      <c r="BP112" s="3" t="str">
        <f t="shared" si="65"/>
        <v>М/7098/27613</v>
      </c>
      <c r="BQ112" s="3" t="str">
        <f t="shared" si="66"/>
        <v>ВП/10162/10162</v>
      </c>
      <c r="BR112" s="86"/>
      <c r="BS112" s="86"/>
      <c r="BT112" s="86"/>
    </row>
    <row r="113" spans="1:72" ht="16.5" customHeight="1" x14ac:dyDescent="0.25">
      <c r="A113" s="90">
        <v>45029</v>
      </c>
      <c r="B113" s="3">
        <v>5</v>
      </c>
      <c r="C113" s="3">
        <v>4</v>
      </c>
      <c r="D113" s="105" t="str">
        <f t="shared" si="51"/>
        <v/>
      </c>
      <c r="E113" s="105" t="str">
        <f t="shared" si="52"/>
        <v/>
      </c>
      <c r="F113" s="99" t="s">
        <v>290</v>
      </c>
      <c r="G113" s="100">
        <f t="shared" si="67"/>
        <v>18045</v>
      </c>
      <c r="H113" s="100">
        <f t="shared" si="68"/>
        <v>51858</v>
      </c>
      <c r="I113" s="100">
        <f t="shared" si="69"/>
        <v>35594</v>
      </c>
      <c r="J113" s="100">
        <f t="shared" si="70"/>
        <v>40884</v>
      </c>
      <c r="K113" s="100">
        <f t="shared" si="71"/>
        <v>11233</v>
      </c>
      <c r="L113" s="100">
        <f t="shared" si="72"/>
        <v>11525</v>
      </c>
      <c r="M113" s="100">
        <f t="shared" si="73"/>
        <v>10848</v>
      </c>
      <c r="N113" s="100">
        <f t="shared" si="74"/>
        <v>0</v>
      </c>
      <c r="O113" s="100">
        <f t="shared" si="75"/>
        <v>42531</v>
      </c>
      <c r="P113" s="100">
        <f t="shared" si="76"/>
        <v>22110</v>
      </c>
      <c r="Q113" s="100">
        <f t="shared" si="77"/>
        <v>16391</v>
      </c>
      <c r="R113" s="100">
        <f t="shared" si="78"/>
        <v>59041</v>
      </c>
      <c r="S113" s="100">
        <f t="shared" si="79"/>
        <v>31385</v>
      </c>
      <c r="T113" s="100">
        <f t="shared" si="80"/>
        <v>27637</v>
      </c>
      <c r="U113" s="100">
        <f t="shared" si="81"/>
        <v>10162</v>
      </c>
      <c r="V113" s="89" t="s">
        <v>290</v>
      </c>
      <c r="W113" s="95" t="s">
        <v>37</v>
      </c>
      <c r="X113" s="95" t="s">
        <v>37</v>
      </c>
      <c r="Y113" s="95" t="s">
        <v>38</v>
      </c>
      <c r="Z113" s="95" t="s">
        <v>37</v>
      </c>
      <c r="AA113" s="95" t="s">
        <v>37</v>
      </c>
      <c r="AB113" s="95" t="s">
        <v>38</v>
      </c>
      <c r="AC113" s="95" t="s">
        <v>37</v>
      </c>
      <c r="AD113" s="96" t="s">
        <v>38</v>
      </c>
      <c r="AE113" s="95" t="s">
        <v>38</v>
      </c>
      <c r="AF113" s="95" t="s">
        <v>37</v>
      </c>
      <c r="AG113" s="95" t="s">
        <v>37</v>
      </c>
      <c r="AH113" s="95" t="s">
        <v>37</v>
      </c>
      <c r="AI113" s="95" t="s">
        <v>38</v>
      </c>
      <c r="AJ113" s="95" t="s">
        <v>37</v>
      </c>
      <c r="AK113" s="95" t="s">
        <v>313</v>
      </c>
      <c r="AL113" s="94" t="s">
        <v>290</v>
      </c>
      <c r="AM113" s="108">
        <f t="array" ref="AM113">IFERROR(INDEX(TO_name_1,MATCH(,((Шаблон_1-Точность)&gt;=G113)+((Шаблон_1+Точность)&lt;=G113),)),G113)</f>
        <v>18045</v>
      </c>
      <c r="AN113" s="109">
        <f t="array" ref="AN113">IFERROR(INDEX(TO_name_2,MATCH(,((Шаблон_2-Точность)&gt;=H113)+((Шаблон_2+Точность)&lt;=H113),)),H113)</f>
        <v>51858</v>
      </c>
      <c r="AO113" s="109">
        <f t="array" ref="AO113">IFERROR(INDEX(TO_name_3,MATCH(,((Шаблон_3-Точность)&gt;=I113)+((Шаблон_3+Точность)&lt;=I113),)),I113)</f>
        <v>35594</v>
      </c>
      <c r="AP113" s="109">
        <f t="array" ref="AP113">IFERROR(INDEX(TO_name_4,MATCH(,((Шаблон_4-Точность)&gt;=J113)+((Шаблон_4+Точность)&lt;=J113),)),J113)</f>
        <v>40884</v>
      </c>
      <c r="AQ113" s="109">
        <f t="array" ref="AQ113">IFERROR(INDEX(TO_name_9,MATCH(,((Шаблон_9-Точность)&gt;=K113)+((Шаблон_9+Точность)&lt;=K113),)),K113)</f>
        <v>11233</v>
      </c>
      <c r="AR113" s="109">
        <f t="array" ref="AR113">IFERROR(INDEX(TO_name_10,MATCH(,((Шаблон_10-Точность)&gt;=L113)+((Шаблон_10+Точность)&lt;=L113),)),L113)</f>
        <v>11525</v>
      </c>
      <c r="AS113" s="110">
        <f t="array" ref="AS113">IFERROR(INDEX(TO_name_11,MATCH(,((Шаблон_11-Точность)&gt;=M113)+((Шаблон_11+Точность)&lt;=M113),)),M113)</f>
        <v>10848</v>
      </c>
      <c r="AT113" s="111" t="s">
        <v>290</v>
      </c>
      <c r="AU113" s="108">
        <f t="array" ref="AU113">IFERROR(INDEX(TO_name_5,MATCH(,((Шаблон_5-Точность)&gt;=O113)+((Шаблон_5+Точность)&lt;=O113),)),O113)</f>
        <v>42531</v>
      </c>
      <c r="AV113" s="109">
        <f t="array" ref="AV113">IFERROR(INDEX(TO_name_6,MATCH(,((Шаблон_6-Точность)&gt;=P113)+((Шаблон_6+Точность)&lt;=P113),)),P113)</f>
        <v>22110</v>
      </c>
      <c r="AW113" s="109">
        <f t="array" ref="AW113">IFERROR(INDEX(TO_name_7,MATCH(,((Шаблон_7-Точность)&gt;=Q113)+((Шаблон_7+Точность)&lt;=Q113),)),Q113)</f>
        <v>16391</v>
      </c>
      <c r="AX113" s="109">
        <f t="array" ref="AX113">IFERROR(INDEX(TO_name_8,MATCH(,((Шаблон_8-Точность)&gt;=R113)+((Шаблон_8+Точность)&lt;=R113),)),R113)</f>
        <v>59041</v>
      </c>
      <c r="AY113" s="109">
        <f t="array" ref="AY113">IFERROR(INDEX(TO_name_12,MATCH(,((Шаблон_12-Точность)&gt;=S113)+((Шаблон_12+Точность)&lt;=S113),)),S113)</f>
        <v>31385</v>
      </c>
      <c r="AZ113" s="109">
        <f t="array" ref="AZ113">IFERROR(INDEX(TO_name_13,MATCH(,((Шаблон_13-Точность)&gt;=T113)+((Шаблон_13+Точность)&lt;=T113),)),T113)</f>
        <v>27637</v>
      </c>
      <c r="BA113" s="110">
        <f t="array" ref="BA113">IFERROR(INDEX(TO_name_14,MATCH(,((Шаблон_14-Точность)&gt;=U113)+((Шаблон_14+Точность)&lt;=U113),)),U113)</f>
        <v>10162</v>
      </c>
      <c r="BB113" s="3"/>
      <c r="BC113" s="3" t="str">
        <f t="shared" si="53"/>
        <v>М/61767/18045</v>
      </c>
      <c r="BD113" s="3" t="str">
        <f t="shared" si="54"/>
        <v>М/66780/51858</v>
      </c>
      <c r="BE113" s="3" t="str">
        <f t="shared" si="55"/>
        <v>Р/60696/35594</v>
      </c>
      <c r="BF113" s="3" t="str">
        <f t="shared" si="56"/>
        <v>М/69184/40884</v>
      </c>
      <c r="BG113" s="3" t="str">
        <f t="shared" si="57"/>
        <v>М/11233/11233</v>
      </c>
      <c r="BH113" s="3" t="str">
        <f t="shared" si="58"/>
        <v>Р/11525/11525</v>
      </c>
      <c r="BI113" s="3" t="str">
        <f t="shared" si="59"/>
        <v>М/10848/10848</v>
      </c>
      <c r="BJ113" s="158" t="s">
        <v>290</v>
      </c>
      <c r="BK113" s="3" t="str">
        <f t="shared" si="60"/>
        <v>Р/40810/42531</v>
      </c>
      <c r="BL113" s="3" t="str">
        <f t="shared" si="61"/>
        <v>М/47092/22110</v>
      </c>
      <c r="BM113" s="3" t="str">
        <f t="shared" si="62"/>
        <v>М/36906/16391</v>
      </c>
      <c r="BN113" s="3" t="str">
        <f t="shared" si="63"/>
        <v>М/34492/59041</v>
      </c>
      <c r="BO113" s="3" t="str">
        <f t="shared" si="64"/>
        <v>Р/6385/31385</v>
      </c>
      <c r="BP113" s="3" t="str">
        <f t="shared" si="65"/>
        <v>М/7122/27637</v>
      </c>
      <c r="BQ113" s="3" t="str">
        <f t="shared" si="66"/>
        <v>ВП/10162/10162</v>
      </c>
      <c r="BR113" s="86"/>
      <c r="BS113" s="86"/>
      <c r="BT113" s="86"/>
    </row>
    <row r="114" spans="1:72" ht="16.5" customHeight="1" x14ac:dyDescent="0.25">
      <c r="A114" s="90">
        <v>45030</v>
      </c>
      <c r="B114" s="3">
        <v>5</v>
      </c>
      <c r="C114" s="3">
        <v>4</v>
      </c>
      <c r="D114" s="105" t="str">
        <f t="shared" si="51"/>
        <v/>
      </c>
      <c r="E114" s="105" t="str">
        <f t="shared" si="52"/>
        <v/>
      </c>
      <c r="F114" s="99" t="s">
        <v>290</v>
      </c>
      <c r="G114" s="100">
        <f t="shared" si="67"/>
        <v>18069</v>
      </c>
      <c r="H114" s="100">
        <f t="shared" si="68"/>
        <v>51882</v>
      </c>
      <c r="I114" s="100">
        <f t="shared" si="69"/>
        <v>35594</v>
      </c>
      <c r="J114" s="100">
        <f t="shared" si="70"/>
        <v>40908</v>
      </c>
      <c r="K114" s="100">
        <f t="shared" si="71"/>
        <v>11257</v>
      </c>
      <c r="L114" s="100">
        <f t="shared" si="72"/>
        <v>11525</v>
      </c>
      <c r="M114" s="100">
        <f t="shared" si="73"/>
        <v>10872</v>
      </c>
      <c r="N114" s="100">
        <f t="shared" si="74"/>
        <v>0</v>
      </c>
      <c r="O114" s="100">
        <f t="shared" si="75"/>
        <v>42531</v>
      </c>
      <c r="P114" s="100">
        <f t="shared" si="76"/>
        <v>22134</v>
      </c>
      <c r="Q114" s="100">
        <f t="shared" si="77"/>
        <v>16415</v>
      </c>
      <c r="R114" s="100">
        <f t="shared" si="78"/>
        <v>59065</v>
      </c>
      <c r="S114" s="100">
        <f t="shared" si="79"/>
        <v>31385</v>
      </c>
      <c r="T114" s="100">
        <f t="shared" si="80"/>
        <v>27661</v>
      </c>
      <c r="U114" s="100">
        <f t="shared" si="81"/>
        <v>10162</v>
      </c>
      <c r="V114" s="89" t="s">
        <v>290</v>
      </c>
      <c r="W114" s="95" t="s">
        <v>37</v>
      </c>
      <c r="X114" s="95" t="s">
        <v>37</v>
      </c>
      <c r="Y114" s="95" t="s">
        <v>38</v>
      </c>
      <c r="Z114" s="95" t="s">
        <v>37</v>
      </c>
      <c r="AA114" s="95" t="s">
        <v>37</v>
      </c>
      <c r="AB114" s="95" t="s">
        <v>38</v>
      </c>
      <c r="AC114" s="95" t="s">
        <v>37</v>
      </c>
      <c r="AD114" s="96" t="s">
        <v>38</v>
      </c>
      <c r="AE114" s="95" t="s">
        <v>38</v>
      </c>
      <c r="AF114" s="95" t="s">
        <v>37</v>
      </c>
      <c r="AG114" s="95" t="s">
        <v>37</v>
      </c>
      <c r="AH114" s="95" t="s">
        <v>37</v>
      </c>
      <c r="AI114" s="95" t="s">
        <v>38</v>
      </c>
      <c r="AJ114" s="95" t="s">
        <v>37</v>
      </c>
      <c r="AK114" s="95" t="s">
        <v>313</v>
      </c>
      <c r="AL114" s="94" t="s">
        <v>290</v>
      </c>
      <c r="AM114" s="108">
        <f t="array" ref="AM114">IFERROR(INDEX(TO_name_1,MATCH(,((Шаблон_1-Точность)&gt;=G114)+((Шаблон_1+Точность)&lt;=G114),)),G114)</f>
        <v>18069</v>
      </c>
      <c r="AN114" s="109">
        <f t="array" ref="AN114">IFERROR(INDEX(TO_name_2,MATCH(,((Шаблон_2-Точность)&gt;=H114)+((Шаблон_2+Точность)&lt;=H114),)),H114)</f>
        <v>51882</v>
      </c>
      <c r="AO114" s="109">
        <f t="array" ref="AO114">IFERROR(INDEX(TO_name_3,MATCH(,((Шаблон_3-Точность)&gt;=I114)+((Шаблон_3+Точность)&lt;=I114),)),I114)</f>
        <v>35594</v>
      </c>
      <c r="AP114" s="109">
        <f t="array" ref="AP114">IFERROR(INDEX(TO_name_4,MATCH(,((Шаблон_4-Точность)&gt;=J114)+((Шаблон_4+Точность)&lt;=J114),)),J114)</f>
        <v>40908</v>
      </c>
      <c r="AQ114" s="109">
        <f t="array" ref="AQ114">IFERROR(INDEX(TO_name_9,MATCH(,((Шаблон_9-Точность)&gt;=K114)+((Шаблон_9+Точность)&lt;=K114),)),K114)</f>
        <v>11257</v>
      </c>
      <c r="AR114" s="109">
        <f t="array" ref="AR114">IFERROR(INDEX(TO_name_10,MATCH(,((Шаблон_10-Точность)&gt;=L114)+((Шаблон_10+Точность)&lt;=L114),)),L114)</f>
        <v>11525</v>
      </c>
      <c r="AS114" s="110">
        <f t="array" ref="AS114">IFERROR(INDEX(TO_name_11,MATCH(,((Шаблон_11-Точность)&gt;=M114)+((Шаблон_11+Точность)&lt;=M114),)),M114)</f>
        <v>10872</v>
      </c>
      <c r="AT114" s="111" t="s">
        <v>290</v>
      </c>
      <c r="AU114" s="108">
        <f t="array" ref="AU114">IFERROR(INDEX(TO_name_5,MATCH(,((Шаблон_5-Точность)&gt;=O114)+((Шаблон_5+Точность)&lt;=O114),)),O114)</f>
        <v>42531</v>
      </c>
      <c r="AV114" s="109">
        <f t="array" ref="AV114">IFERROR(INDEX(TO_name_6,MATCH(,((Шаблон_6-Точность)&gt;=P114)+((Шаблон_6+Точность)&lt;=P114),)),P114)</f>
        <v>22134</v>
      </c>
      <c r="AW114" s="109">
        <f t="array" ref="AW114">IFERROR(INDEX(TO_name_7,MATCH(,((Шаблон_7-Точность)&gt;=Q114)+((Шаблон_7+Точность)&lt;=Q114),)),Q114)</f>
        <v>16415</v>
      </c>
      <c r="AX114" s="109">
        <f t="array" ref="AX114">IFERROR(INDEX(TO_name_8,MATCH(,((Шаблон_8-Точность)&gt;=R114)+((Шаблон_8+Точность)&lt;=R114),)),R114)</f>
        <v>59065</v>
      </c>
      <c r="AY114" s="109">
        <f t="array" ref="AY114">IFERROR(INDEX(TO_name_12,MATCH(,((Шаблон_12-Точность)&gt;=S114)+((Шаблон_12+Точность)&lt;=S114),)),S114)</f>
        <v>31385</v>
      </c>
      <c r="AZ114" s="109">
        <f t="array" ref="AZ114">IFERROR(INDEX(TO_name_13,MATCH(,((Шаблон_13-Точность)&gt;=T114)+((Шаблон_13+Точность)&lt;=T114),)),T114)</f>
        <v>27661</v>
      </c>
      <c r="BA114" s="110">
        <f t="array" ref="BA114">IFERROR(INDEX(TO_name_14,MATCH(,((Шаблон_14-Точность)&gt;=U114)+((Шаблон_14+Точность)&lt;=U114),)),U114)</f>
        <v>10162</v>
      </c>
      <c r="BB114" s="3"/>
      <c r="BC114" s="3" t="str">
        <f t="shared" si="53"/>
        <v>М/61791/18069</v>
      </c>
      <c r="BD114" s="3" t="str">
        <f t="shared" si="54"/>
        <v>М/66804/51882</v>
      </c>
      <c r="BE114" s="3" t="str">
        <f t="shared" si="55"/>
        <v>Р/60696/35594</v>
      </c>
      <c r="BF114" s="3" t="str">
        <f t="shared" si="56"/>
        <v>М/69208/40908</v>
      </c>
      <c r="BG114" s="3" t="str">
        <f t="shared" si="57"/>
        <v>М/11257/11257</v>
      </c>
      <c r="BH114" s="3" t="str">
        <f t="shared" si="58"/>
        <v>Р/11525/11525</v>
      </c>
      <c r="BI114" s="3" t="str">
        <f t="shared" si="59"/>
        <v>М/10872/10872</v>
      </c>
      <c r="BJ114" s="158" t="s">
        <v>290</v>
      </c>
      <c r="BK114" s="3" t="str">
        <f t="shared" si="60"/>
        <v>Р/40810/42531</v>
      </c>
      <c r="BL114" s="3" t="str">
        <f t="shared" si="61"/>
        <v>М/47116/22134</v>
      </c>
      <c r="BM114" s="3" t="str">
        <f t="shared" si="62"/>
        <v>М/36930/16415</v>
      </c>
      <c r="BN114" s="3" t="str">
        <f t="shared" si="63"/>
        <v>М/34516/59065</v>
      </c>
      <c r="BO114" s="3" t="str">
        <f t="shared" si="64"/>
        <v>Р/6385/31385</v>
      </c>
      <c r="BP114" s="3" t="str">
        <f t="shared" si="65"/>
        <v>М/7146/27661</v>
      </c>
      <c r="BQ114" s="3" t="str">
        <f t="shared" si="66"/>
        <v>ВП/10162/10162</v>
      </c>
      <c r="BR114" s="86"/>
      <c r="BS114" s="86"/>
      <c r="BT114" s="86"/>
    </row>
    <row r="115" spans="1:72" ht="16.5" customHeight="1" x14ac:dyDescent="0.25">
      <c r="A115" s="90">
        <v>45031</v>
      </c>
      <c r="B115" s="3">
        <v>5</v>
      </c>
      <c r="C115" s="3">
        <v>4</v>
      </c>
      <c r="D115" s="105" t="str">
        <f t="shared" si="51"/>
        <v/>
      </c>
      <c r="E115" s="105" t="str">
        <f t="shared" si="52"/>
        <v/>
      </c>
      <c r="F115" s="99" t="s">
        <v>290</v>
      </c>
      <c r="G115" s="100">
        <f t="shared" si="67"/>
        <v>18093</v>
      </c>
      <c r="H115" s="100">
        <f t="shared" si="68"/>
        <v>51906</v>
      </c>
      <c r="I115" s="100">
        <f t="shared" si="69"/>
        <v>35594</v>
      </c>
      <c r="J115" s="100">
        <f t="shared" si="70"/>
        <v>40932</v>
      </c>
      <c r="K115" s="100">
        <f t="shared" si="71"/>
        <v>11281</v>
      </c>
      <c r="L115" s="100">
        <f t="shared" si="72"/>
        <v>11525</v>
      </c>
      <c r="M115" s="100">
        <f t="shared" si="73"/>
        <v>10896</v>
      </c>
      <c r="N115" s="100">
        <f t="shared" si="74"/>
        <v>0</v>
      </c>
      <c r="O115" s="100">
        <f t="shared" si="75"/>
        <v>42531</v>
      </c>
      <c r="P115" s="100">
        <f t="shared" si="76"/>
        <v>22158</v>
      </c>
      <c r="Q115" s="100">
        <f t="shared" si="77"/>
        <v>16439</v>
      </c>
      <c r="R115" s="100">
        <f t="shared" si="78"/>
        <v>59089</v>
      </c>
      <c r="S115" s="100">
        <f t="shared" si="79"/>
        <v>31385</v>
      </c>
      <c r="T115" s="100">
        <f t="shared" si="80"/>
        <v>27685</v>
      </c>
      <c r="U115" s="100">
        <f t="shared" si="81"/>
        <v>10162</v>
      </c>
      <c r="V115" s="89" t="s">
        <v>290</v>
      </c>
      <c r="W115" s="95" t="s">
        <v>37</v>
      </c>
      <c r="X115" s="95" t="s">
        <v>37</v>
      </c>
      <c r="Y115" s="95" t="s">
        <v>38</v>
      </c>
      <c r="Z115" s="95" t="s">
        <v>37</v>
      </c>
      <c r="AA115" s="95" t="s">
        <v>37</v>
      </c>
      <c r="AB115" s="95" t="s">
        <v>38</v>
      </c>
      <c r="AC115" s="95" t="s">
        <v>37</v>
      </c>
      <c r="AD115" s="96" t="s">
        <v>38</v>
      </c>
      <c r="AE115" s="95" t="s">
        <v>38</v>
      </c>
      <c r="AF115" s="95" t="s">
        <v>37</v>
      </c>
      <c r="AG115" s="95" t="s">
        <v>37</v>
      </c>
      <c r="AH115" s="95" t="s">
        <v>37</v>
      </c>
      <c r="AI115" s="95" t="s">
        <v>38</v>
      </c>
      <c r="AJ115" s="95" t="s">
        <v>37</v>
      </c>
      <c r="AK115" s="95" t="s">
        <v>33</v>
      </c>
      <c r="AL115" s="94" t="s">
        <v>290</v>
      </c>
      <c r="AM115" s="108">
        <f t="array" ref="AM115">IFERROR(INDEX(TO_name_1,MATCH(,((Шаблон_1-Точность)&gt;=G115)+((Шаблон_1+Точность)&lt;=G115),)),G115)</f>
        <v>18093</v>
      </c>
      <c r="AN115" s="109">
        <f t="array" ref="AN115">IFERROR(INDEX(TO_name_2,MATCH(,((Шаблон_2-Точность)&gt;=H115)+((Шаблон_2+Точность)&lt;=H115),)),H115)</f>
        <v>51906</v>
      </c>
      <c r="AO115" s="109">
        <f t="array" ref="AO115">IFERROR(INDEX(TO_name_3,MATCH(,((Шаблон_3-Точность)&gt;=I115)+((Шаблон_3+Точность)&lt;=I115),)),I115)</f>
        <v>35594</v>
      </c>
      <c r="AP115" s="109">
        <f t="array" ref="AP115">IFERROR(INDEX(TO_name_4,MATCH(,((Шаблон_4-Точность)&gt;=J115)+((Шаблон_4+Точность)&lt;=J115),)),J115)</f>
        <v>40932</v>
      </c>
      <c r="AQ115" s="109">
        <f t="array" ref="AQ115">IFERROR(INDEX(TO_name_9,MATCH(,((Шаблон_9-Точность)&gt;=K115)+((Шаблон_9+Точность)&lt;=K115),)),K115)</f>
        <v>11281</v>
      </c>
      <c r="AR115" s="109">
        <f t="array" ref="AR115">IFERROR(INDEX(TO_name_10,MATCH(,((Шаблон_10-Точность)&gt;=L115)+((Шаблон_10+Точность)&lt;=L115),)),L115)</f>
        <v>11525</v>
      </c>
      <c r="AS115" s="110">
        <f t="array" ref="AS115">IFERROR(INDEX(TO_name_11,MATCH(,((Шаблон_11-Точность)&gt;=M115)+((Шаблон_11+Точность)&lt;=M115),)),M115)</f>
        <v>10896</v>
      </c>
      <c r="AT115" s="111" t="s">
        <v>290</v>
      </c>
      <c r="AU115" s="108">
        <f t="array" ref="AU115">IFERROR(INDEX(TO_name_5,MATCH(,((Шаблон_5-Точность)&gt;=O115)+((Шаблон_5+Точность)&lt;=O115),)),O115)</f>
        <v>42531</v>
      </c>
      <c r="AV115" s="109">
        <f t="array" ref="AV115">IFERROR(INDEX(TO_name_6,MATCH(,((Шаблон_6-Точность)&gt;=P115)+((Шаблон_6+Точность)&lt;=P115),)),P115)</f>
        <v>22158</v>
      </c>
      <c r="AW115" s="109">
        <f t="array" ref="AW115">IFERROR(INDEX(TO_name_7,MATCH(,((Шаблон_7-Точность)&gt;=Q115)+((Шаблон_7+Точность)&lt;=Q115),)),Q115)</f>
        <v>16439</v>
      </c>
      <c r="AX115" s="109">
        <f t="array" ref="AX115">IFERROR(INDEX(TO_name_8,MATCH(,((Шаблон_8-Точность)&gt;=R115)+((Шаблон_8+Точность)&lt;=R115),)),R115)</f>
        <v>59089</v>
      </c>
      <c r="AY115" s="109">
        <f t="array" ref="AY115">IFERROR(INDEX(TO_name_12,MATCH(,((Шаблон_12-Точность)&gt;=S115)+((Шаблон_12+Точность)&lt;=S115),)),S115)</f>
        <v>31385</v>
      </c>
      <c r="AZ115" s="109">
        <f t="array" ref="AZ115">IFERROR(INDEX(TO_name_13,MATCH(,((Шаблон_13-Точность)&gt;=T115)+((Шаблон_13+Точность)&lt;=T115),)),T115)</f>
        <v>27685</v>
      </c>
      <c r="BA115" s="110">
        <f t="array" ref="BA115">IFERROR(INDEX(TO_name_14,MATCH(,((Шаблон_14-Точность)&gt;=U115)+((Шаблон_14+Точность)&lt;=U115),)),U115)</f>
        <v>10162</v>
      </c>
      <c r="BB115" s="3"/>
      <c r="BC115" s="3" t="str">
        <f t="shared" si="53"/>
        <v>М/61815/18093</v>
      </c>
      <c r="BD115" s="3" t="str">
        <f t="shared" si="54"/>
        <v>М/66828/51906</v>
      </c>
      <c r="BE115" s="3" t="str">
        <f t="shared" si="55"/>
        <v>Р/60696/35594</v>
      </c>
      <c r="BF115" s="3" t="str">
        <f t="shared" si="56"/>
        <v>М/69232/40932</v>
      </c>
      <c r="BG115" s="3" t="str">
        <f t="shared" si="57"/>
        <v>М/11281/11281</v>
      </c>
      <c r="BH115" s="3" t="str">
        <f t="shared" si="58"/>
        <v>Р/11525/11525</v>
      </c>
      <c r="BI115" s="3" t="str">
        <f t="shared" si="59"/>
        <v>М/10896/10896</v>
      </c>
      <c r="BJ115" s="158" t="s">
        <v>290</v>
      </c>
      <c r="BK115" s="3" t="str">
        <f t="shared" si="60"/>
        <v>Р/40810/42531</v>
      </c>
      <c r="BL115" s="3" t="str">
        <f t="shared" si="61"/>
        <v>М/47140/22158</v>
      </c>
      <c r="BM115" s="3" t="str">
        <f t="shared" si="62"/>
        <v>М/36954/16439</v>
      </c>
      <c r="BN115" s="3" t="str">
        <f t="shared" si="63"/>
        <v>М/34540/59089</v>
      </c>
      <c r="BO115" s="3" t="str">
        <f t="shared" si="64"/>
        <v>Р/6385/31385</v>
      </c>
      <c r="BP115" s="3" t="str">
        <f t="shared" si="65"/>
        <v>М/7170/27685</v>
      </c>
      <c r="BQ115" s="3" t="str">
        <f t="shared" si="66"/>
        <v>ПР/10162/10162</v>
      </c>
      <c r="BR115" s="86"/>
      <c r="BS115" s="86"/>
      <c r="BT115" s="86"/>
    </row>
    <row r="116" spans="1:72" ht="16.5" customHeight="1" x14ac:dyDescent="0.25">
      <c r="A116" s="90">
        <v>45032</v>
      </c>
      <c r="B116" s="3">
        <v>5</v>
      </c>
      <c r="C116" s="3">
        <v>4</v>
      </c>
      <c r="D116" s="105" t="str">
        <f t="shared" si="51"/>
        <v/>
      </c>
      <c r="E116" s="105" t="str">
        <f t="shared" si="52"/>
        <v/>
      </c>
      <c r="F116" s="99" t="s">
        <v>290</v>
      </c>
      <c r="G116" s="100">
        <f t="shared" si="67"/>
        <v>18117</v>
      </c>
      <c r="H116" s="100">
        <f t="shared" si="68"/>
        <v>51930</v>
      </c>
      <c r="I116" s="100">
        <f t="shared" si="69"/>
        <v>35594</v>
      </c>
      <c r="J116" s="100">
        <f t="shared" si="70"/>
        <v>40956</v>
      </c>
      <c r="K116" s="100">
        <f t="shared" si="71"/>
        <v>11305</v>
      </c>
      <c r="L116" s="100">
        <f t="shared" si="72"/>
        <v>11525</v>
      </c>
      <c r="M116" s="100">
        <f t="shared" si="73"/>
        <v>10920</v>
      </c>
      <c r="N116" s="100">
        <f t="shared" si="74"/>
        <v>0</v>
      </c>
      <c r="O116" s="100">
        <f t="shared" si="75"/>
        <v>42531</v>
      </c>
      <c r="P116" s="100">
        <f t="shared" si="76"/>
        <v>22182</v>
      </c>
      <c r="Q116" s="100">
        <f t="shared" si="77"/>
        <v>16463</v>
      </c>
      <c r="R116" s="100">
        <f t="shared" si="78"/>
        <v>59113</v>
      </c>
      <c r="S116" s="100">
        <f t="shared" si="79"/>
        <v>31385</v>
      </c>
      <c r="T116" s="100">
        <f t="shared" si="80"/>
        <v>27709</v>
      </c>
      <c r="U116" s="100">
        <f t="shared" si="81"/>
        <v>10162</v>
      </c>
      <c r="V116" s="89" t="s">
        <v>290</v>
      </c>
      <c r="W116" s="95" t="s">
        <v>37</v>
      </c>
      <c r="X116" s="95" t="s">
        <v>37</v>
      </c>
      <c r="Y116" s="95" t="s">
        <v>38</v>
      </c>
      <c r="Z116" s="95" t="s">
        <v>37</v>
      </c>
      <c r="AA116" s="95" t="s">
        <v>37</v>
      </c>
      <c r="AB116" s="95" t="s">
        <v>38</v>
      </c>
      <c r="AC116" s="95" t="s">
        <v>37</v>
      </c>
      <c r="AD116" s="96" t="s">
        <v>38</v>
      </c>
      <c r="AE116" s="95" t="s">
        <v>38</v>
      </c>
      <c r="AF116" s="95" t="s">
        <v>37</v>
      </c>
      <c r="AG116" s="95" t="s">
        <v>37</v>
      </c>
      <c r="AH116" s="95" t="s">
        <v>37</v>
      </c>
      <c r="AI116" s="95" t="s">
        <v>38</v>
      </c>
      <c r="AJ116" s="95" t="s">
        <v>37</v>
      </c>
      <c r="AK116" s="95" t="s">
        <v>313</v>
      </c>
      <c r="AL116" s="94" t="s">
        <v>290</v>
      </c>
      <c r="AM116" s="108">
        <f t="array" ref="AM116">IFERROR(INDEX(TO_name_1,MATCH(,((Шаблон_1-Точность)&gt;=G116)+((Шаблон_1+Точность)&lt;=G116),)),G116)</f>
        <v>18117</v>
      </c>
      <c r="AN116" s="109">
        <f t="array" ref="AN116">IFERROR(INDEX(TO_name_2,MATCH(,((Шаблон_2-Точность)&gt;=H116)+((Шаблон_2+Точность)&lt;=H116),)),H116)</f>
        <v>51930</v>
      </c>
      <c r="AO116" s="109">
        <f t="array" ref="AO116">IFERROR(INDEX(TO_name_3,MATCH(,((Шаблон_3-Точность)&gt;=I116)+((Шаблон_3+Точность)&lt;=I116),)),I116)</f>
        <v>35594</v>
      </c>
      <c r="AP116" s="109">
        <f t="array" ref="AP116">IFERROR(INDEX(TO_name_4,MATCH(,((Шаблон_4-Точность)&gt;=J116)+((Шаблон_4+Точность)&lt;=J116),)),J116)</f>
        <v>40956</v>
      </c>
      <c r="AQ116" s="109">
        <f t="array" ref="AQ116">IFERROR(INDEX(TO_name_9,MATCH(,((Шаблон_9-Точность)&gt;=K116)+((Шаблон_9+Точность)&lt;=K116),)),K116)</f>
        <v>11305</v>
      </c>
      <c r="AR116" s="109">
        <f t="array" ref="AR116">IFERROR(INDEX(TO_name_10,MATCH(,((Шаблон_10-Точность)&gt;=L116)+((Шаблон_10+Точность)&lt;=L116),)),L116)</f>
        <v>11525</v>
      </c>
      <c r="AS116" s="110">
        <f t="array" ref="AS116">IFERROR(INDEX(TO_name_11,MATCH(,((Шаблон_11-Точность)&gt;=M116)+((Шаблон_11+Точность)&lt;=M116),)),M116)</f>
        <v>10920</v>
      </c>
      <c r="AT116" s="111" t="s">
        <v>290</v>
      </c>
      <c r="AU116" s="108">
        <f t="array" ref="AU116">IFERROR(INDEX(TO_name_5,MATCH(,((Шаблон_5-Точность)&gt;=O116)+((Шаблон_5+Точность)&lt;=O116),)),O116)</f>
        <v>42531</v>
      </c>
      <c r="AV116" s="109">
        <f t="array" ref="AV116">IFERROR(INDEX(TO_name_6,MATCH(,((Шаблон_6-Точность)&gt;=P116)+((Шаблон_6+Точность)&lt;=P116),)),P116)</f>
        <v>22182</v>
      </c>
      <c r="AW116" s="109">
        <f t="array" ref="AW116">IFERROR(INDEX(TO_name_7,MATCH(,((Шаблон_7-Точность)&gt;=Q116)+((Шаблон_7+Точность)&lt;=Q116),)),Q116)</f>
        <v>16463</v>
      </c>
      <c r="AX116" s="109">
        <f t="array" ref="AX116">IFERROR(INDEX(TO_name_8,MATCH(,((Шаблон_8-Точность)&gt;=R116)+((Шаблон_8+Точность)&lt;=R116),)),R116)</f>
        <v>59113</v>
      </c>
      <c r="AY116" s="109">
        <f t="array" ref="AY116">IFERROR(INDEX(TO_name_12,MATCH(,((Шаблон_12-Точность)&gt;=S116)+((Шаблон_12+Точность)&lt;=S116),)),S116)</f>
        <v>31385</v>
      </c>
      <c r="AZ116" s="109">
        <f t="array" ref="AZ116">IFERROR(INDEX(TO_name_13,MATCH(,((Шаблон_13-Точность)&gt;=T116)+((Шаблон_13+Точность)&lt;=T116),)),T116)</f>
        <v>27709</v>
      </c>
      <c r="BA116" s="110">
        <f t="array" ref="BA116">IFERROR(INDEX(TO_name_14,MATCH(,((Шаблон_14-Точность)&gt;=U116)+((Шаблон_14+Точность)&lt;=U116),)),U116)</f>
        <v>10162</v>
      </c>
      <c r="BB116" s="3"/>
      <c r="BC116" s="3" t="str">
        <f t="shared" si="53"/>
        <v>М/61839/18117</v>
      </c>
      <c r="BD116" s="3" t="str">
        <f t="shared" si="54"/>
        <v>М/66852/51930</v>
      </c>
      <c r="BE116" s="3" t="str">
        <f t="shared" si="55"/>
        <v>Р/60696/35594</v>
      </c>
      <c r="BF116" s="3" t="str">
        <f t="shared" si="56"/>
        <v>М/69256/40956</v>
      </c>
      <c r="BG116" s="3" t="str">
        <f t="shared" si="57"/>
        <v>М/11305/11305</v>
      </c>
      <c r="BH116" s="3" t="str">
        <f t="shared" si="58"/>
        <v>Р/11525/11525</v>
      </c>
      <c r="BI116" s="3" t="str">
        <f t="shared" si="59"/>
        <v>М/10920/10920</v>
      </c>
      <c r="BJ116" s="158" t="s">
        <v>290</v>
      </c>
      <c r="BK116" s="3" t="str">
        <f t="shared" si="60"/>
        <v>Р/40810/42531</v>
      </c>
      <c r="BL116" s="3" t="str">
        <f t="shared" si="61"/>
        <v>М/47164/22182</v>
      </c>
      <c r="BM116" s="3" t="str">
        <f t="shared" si="62"/>
        <v>М/36978/16463</v>
      </c>
      <c r="BN116" s="3" t="str">
        <f t="shared" si="63"/>
        <v>М/34564/59113</v>
      </c>
      <c r="BO116" s="3" t="str">
        <f t="shared" si="64"/>
        <v>Р/6385/31385</v>
      </c>
      <c r="BP116" s="3" t="str">
        <f t="shared" si="65"/>
        <v>М/7194/27709</v>
      </c>
      <c r="BQ116" s="3" t="str">
        <f t="shared" si="66"/>
        <v>ВП/10162/10162</v>
      </c>
      <c r="BR116" s="86"/>
      <c r="BS116" s="86"/>
      <c r="BT116" s="86"/>
    </row>
    <row r="117" spans="1:72" ht="16.5" customHeight="1" x14ac:dyDescent="0.25">
      <c r="A117" s="90">
        <v>45033</v>
      </c>
      <c r="B117" s="3">
        <v>5</v>
      </c>
      <c r="C117" s="3">
        <v>4</v>
      </c>
      <c r="D117" s="105" t="str">
        <f t="shared" si="51"/>
        <v/>
      </c>
      <c r="E117" s="105" t="str">
        <f t="shared" si="52"/>
        <v/>
      </c>
      <c r="F117" s="99" t="s">
        <v>290</v>
      </c>
      <c r="G117" s="100">
        <f t="shared" si="67"/>
        <v>18141</v>
      </c>
      <c r="H117" s="100">
        <f t="shared" si="68"/>
        <v>51954</v>
      </c>
      <c r="I117" s="100">
        <f t="shared" si="69"/>
        <v>35594</v>
      </c>
      <c r="J117" s="100">
        <f t="shared" si="70"/>
        <v>40980</v>
      </c>
      <c r="K117" s="100">
        <f t="shared" si="71"/>
        <v>11329</v>
      </c>
      <c r="L117" s="100">
        <f t="shared" si="72"/>
        <v>11525</v>
      </c>
      <c r="M117" s="100">
        <f t="shared" si="73"/>
        <v>10944</v>
      </c>
      <c r="N117" s="100">
        <f t="shared" si="74"/>
        <v>0</v>
      </c>
      <c r="O117" s="100">
        <f t="shared" si="75"/>
        <v>42531</v>
      </c>
      <c r="P117" s="100">
        <f t="shared" si="76"/>
        <v>22206</v>
      </c>
      <c r="Q117" s="100">
        <f t="shared" si="77"/>
        <v>16487</v>
      </c>
      <c r="R117" s="100">
        <f t="shared" si="78"/>
        <v>59137</v>
      </c>
      <c r="S117" s="100">
        <f t="shared" si="79"/>
        <v>31385</v>
      </c>
      <c r="T117" s="100">
        <f t="shared" si="80"/>
        <v>27733</v>
      </c>
      <c r="U117" s="100">
        <f t="shared" si="81"/>
        <v>10162</v>
      </c>
      <c r="V117" s="89" t="s">
        <v>290</v>
      </c>
      <c r="W117" s="95" t="s">
        <v>37</v>
      </c>
      <c r="X117" s="95" t="s">
        <v>37</v>
      </c>
      <c r="Y117" s="95" t="s">
        <v>38</v>
      </c>
      <c r="Z117" s="95" t="s">
        <v>37</v>
      </c>
      <c r="AA117" s="95" t="s">
        <v>37</v>
      </c>
      <c r="AB117" s="95" t="s">
        <v>38</v>
      </c>
      <c r="AC117" s="95" t="s">
        <v>37</v>
      </c>
      <c r="AD117" s="96" t="s">
        <v>38</v>
      </c>
      <c r="AE117" s="95" t="s">
        <v>38</v>
      </c>
      <c r="AF117" s="95" t="s">
        <v>37</v>
      </c>
      <c r="AG117" s="95" t="s">
        <v>37</v>
      </c>
      <c r="AH117" s="95" t="s">
        <v>37</v>
      </c>
      <c r="AI117" s="95" t="s">
        <v>38</v>
      </c>
      <c r="AJ117" s="95" t="s">
        <v>37</v>
      </c>
      <c r="AK117" s="95" t="s">
        <v>313</v>
      </c>
      <c r="AL117" s="94" t="s">
        <v>290</v>
      </c>
      <c r="AM117" s="108">
        <f t="array" ref="AM117">IFERROR(INDEX(TO_name_1,MATCH(,((Шаблон_1-Точность)&gt;=G117)+((Шаблон_1+Точность)&lt;=G117),)),G117)</f>
        <v>18141</v>
      </c>
      <c r="AN117" s="109">
        <f t="array" ref="AN117">IFERROR(INDEX(TO_name_2,MATCH(,((Шаблон_2-Точность)&gt;=H117)+((Шаблон_2+Точность)&lt;=H117),)),H117)</f>
        <v>51954</v>
      </c>
      <c r="AO117" s="109">
        <f t="array" ref="AO117">IFERROR(INDEX(TO_name_3,MATCH(,((Шаблон_3-Точность)&gt;=I117)+((Шаблон_3+Точность)&lt;=I117),)),I117)</f>
        <v>35594</v>
      </c>
      <c r="AP117" s="109">
        <f t="array" ref="AP117">IFERROR(INDEX(TO_name_4,MATCH(,((Шаблон_4-Точность)&gt;=J117)+((Шаблон_4+Точность)&lt;=J117),)),J117)</f>
        <v>40980</v>
      </c>
      <c r="AQ117" s="109">
        <f t="array" ref="AQ117">IFERROR(INDEX(TO_name_9,MATCH(,((Шаблон_9-Точность)&gt;=K117)+((Шаблон_9+Точность)&lt;=K117),)),K117)</f>
        <v>11329</v>
      </c>
      <c r="AR117" s="109">
        <f t="array" ref="AR117">IFERROR(INDEX(TO_name_10,MATCH(,((Шаблон_10-Точность)&gt;=L117)+((Шаблон_10+Точность)&lt;=L117),)),L117)</f>
        <v>11525</v>
      </c>
      <c r="AS117" s="110">
        <f t="array" ref="AS117">IFERROR(INDEX(TO_name_11,MATCH(,((Шаблон_11-Точность)&gt;=M117)+((Шаблон_11+Точность)&lt;=M117),)),M117)</f>
        <v>10944</v>
      </c>
      <c r="AT117" s="111" t="s">
        <v>290</v>
      </c>
      <c r="AU117" s="108">
        <f t="array" ref="AU117">IFERROR(INDEX(TO_name_5,MATCH(,((Шаблон_5-Точность)&gt;=O117)+((Шаблон_5+Точность)&lt;=O117),)),O117)</f>
        <v>42531</v>
      </c>
      <c r="AV117" s="109">
        <f t="array" ref="AV117">IFERROR(INDEX(TO_name_6,MATCH(,((Шаблон_6-Точность)&gt;=P117)+((Шаблон_6+Точность)&lt;=P117),)),P117)</f>
        <v>22206</v>
      </c>
      <c r="AW117" s="109">
        <f t="array" ref="AW117">IFERROR(INDEX(TO_name_7,MATCH(,((Шаблон_7-Точность)&gt;=Q117)+((Шаблон_7+Точность)&lt;=Q117),)),Q117)</f>
        <v>16487</v>
      </c>
      <c r="AX117" s="109">
        <f t="array" ref="AX117">IFERROR(INDEX(TO_name_8,MATCH(,((Шаблон_8-Точность)&gt;=R117)+((Шаблон_8+Точность)&lt;=R117),)),R117)</f>
        <v>59137</v>
      </c>
      <c r="AY117" s="109">
        <f t="array" ref="AY117">IFERROR(INDEX(TO_name_12,MATCH(,((Шаблон_12-Точность)&gt;=S117)+((Шаблон_12+Точность)&lt;=S117),)),S117)</f>
        <v>31385</v>
      </c>
      <c r="AZ117" s="109">
        <f t="array" ref="AZ117">IFERROR(INDEX(TO_name_13,MATCH(,((Шаблон_13-Точность)&gt;=T117)+((Шаблон_13+Точность)&lt;=T117),)),T117)</f>
        <v>27733</v>
      </c>
      <c r="BA117" s="110">
        <f t="array" ref="BA117">IFERROR(INDEX(TO_name_14,MATCH(,((Шаблон_14-Точность)&gt;=U117)+((Шаблон_14+Точность)&lt;=U117),)),U117)</f>
        <v>10162</v>
      </c>
      <c r="BB117" s="3"/>
      <c r="BC117" s="3" t="str">
        <f t="shared" si="53"/>
        <v>М/61863/18141</v>
      </c>
      <c r="BD117" s="3" t="str">
        <f t="shared" si="54"/>
        <v>М/66876/51954</v>
      </c>
      <c r="BE117" s="3" t="str">
        <f t="shared" si="55"/>
        <v>Р/60696/35594</v>
      </c>
      <c r="BF117" s="3" t="str">
        <f t="shared" si="56"/>
        <v>М/69280/40980</v>
      </c>
      <c r="BG117" s="3" t="str">
        <f t="shared" si="57"/>
        <v>М/11329/11329</v>
      </c>
      <c r="BH117" s="3" t="str">
        <f t="shared" si="58"/>
        <v>Р/11525/11525</v>
      </c>
      <c r="BI117" s="3" t="str">
        <f t="shared" si="59"/>
        <v>М/10944/10944</v>
      </c>
      <c r="BJ117" s="158" t="s">
        <v>290</v>
      </c>
      <c r="BK117" s="3" t="str">
        <f t="shared" si="60"/>
        <v>Р/40810/42531</v>
      </c>
      <c r="BL117" s="3" t="str">
        <f t="shared" si="61"/>
        <v>М/47188/22206</v>
      </c>
      <c r="BM117" s="3" t="str">
        <f t="shared" si="62"/>
        <v>М/37002/16487</v>
      </c>
      <c r="BN117" s="3" t="str">
        <f t="shared" si="63"/>
        <v>М/34588/59137</v>
      </c>
      <c r="BO117" s="3" t="str">
        <f t="shared" si="64"/>
        <v>Р/6385/31385</v>
      </c>
      <c r="BP117" s="3" t="str">
        <f t="shared" si="65"/>
        <v>М/7218/27733</v>
      </c>
      <c r="BQ117" s="3" t="str">
        <f t="shared" si="66"/>
        <v>ВП/10162/10162</v>
      </c>
      <c r="BR117" s="86"/>
      <c r="BS117" s="86"/>
      <c r="BT117" s="86"/>
    </row>
    <row r="118" spans="1:72" ht="16.5" customHeight="1" x14ac:dyDescent="0.25">
      <c r="A118" s="90">
        <v>45034</v>
      </c>
      <c r="B118" s="3">
        <v>5</v>
      </c>
      <c r="C118" s="3">
        <v>4</v>
      </c>
      <c r="D118" s="105" t="str">
        <f t="shared" si="51"/>
        <v/>
      </c>
      <c r="E118" s="105" t="str">
        <f t="shared" si="52"/>
        <v/>
      </c>
      <c r="F118" s="99" t="s">
        <v>290</v>
      </c>
      <c r="G118" s="100">
        <f t="shared" si="67"/>
        <v>18165</v>
      </c>
      <c r="H118" s="100">
        <f t="shared" si="68"/>
        <v>51978</v>
      </c>
      <c r="I118" s="100">
        <f t="shared" si="69"/>
        <v>35594</v>
      </c>
      <c r="J118" s="100">
        <f t="shared" si="70"/>
        <v>41004</v>
      </c>
      <c r="K118" s="100">
        <f t="shared" si="71"/>
        <v>11353</v>
      </c>
      <c r="L118" s="100">
        <f t="shared" si="72"/>
        <v>11525</v>
      </c>
      <c r="M118" s="100">
        <f t="shared" si="73"/>
        <v>10968</v>
      </c>
      <c r="N118" s="100">
        <f t="shared" si="74"/>
        <v>0</v>
      </c>
      <c r="O118" s="100">
        <f t="shared" si="75"/>
        <v>42531</v>
      </c>
      <c r="P118" s="100">
        <f t="shared" si="76"/>
        <v>22230</v>
      </c>
      <c r="Q118" s="100">
        <f t="shared" si="77"/>
        <v>16487</v>
      </c>
      <c r="R118" s="100">
        <f t="shared" si="78"/>
        <v>59161</v>
      </c>
      <c r="S118" s="100">
        <f t="shared" si="79"/>
        <v>31409</v>
      </c>
      <c r="T118" s="100">
        <f t="shared" si="80"/>
        <v>27757</v>
      </c>
      <c r="U118" s="100">
        <f t="shared" si="81"/>
        <v>10162</v>
      </c>
      <c r="V118" s="89" t="s">
        <v>290</v>
      </c>
      <c r="W118" s="95" t="s">
        <v>37</v>
      </c>
      <c r="X118" s="95" t="s">
        <v>37</v>
      </c>
      <c r="Y118" s="95" t="s">
        <v>38</v>
      </c>
      <c r="Z118" s="95" t="s">
        <v>37</v>
      </c>
      <c r="AA118" s="95" t="s">
        <v>37</v>
      </c>
      <c r="AB118" s="95" t="s">
        <v>38</v>
      </c>
      <c r="AC118" s="95" t="s">
        <v>37</v>
      </c>
      <c r="AD118" s="96" t="s">
        <v>38</v>
      </c>
      <c r="AE118" s="95" t="s">
        <v>38</v>
      </c>
      <c r="AF118" s="95" t="s">
        <v>37</v>
      </c>
      <c r="AG118" s="95" t="s">
        <v>38</v>
      </c>
      <c r="AH118" s="95" t="s">
        <v>37</v>
      </c>
      <c r="AI118" s="95" t="s">
        <v>37</v>
      </c>
      <c r="AJ118" s="95" t="s">
        <v>37</v>
      </c>
      <c r="AK118" s="95" t="s">
        <v>313</v>
      </c>
      <c r="AL118" s="94" t="s">
        <v>290</v>
      </c>
      <c r="AM118" s="108">
        <f t="array" ref="AM118">IFERROR(INDEX(TO_name_1,MATCH(,((Шаблон_1-Точность)&gt;=G118)+((Шаблон_1+Точность)&lt;=G118),)),G118)</f>
        <v>18165</v>
      </c>
      <c r="AN118" s="109">
        <f t="array" ref="AN118">IFERROR(INDEX(TO_name_2,MATCH(,((Шаблон_2-Точность)&gt;=H118)+((Шаблон_2+Точность)&lt;=H118),)),H118)</f>
        <v>51978</v>
      </c>
      <c r="AO118" s="109">
        <f t="array" ref="AO118">IFERROR(INDEX(TO_name_3,MATCH(,((Шаблон_3-Точность)&gt;=I118)+((Шаблон_3+Точность)&lt;=I118),)),I118)</f>
        <v>35594</v>
      </c>
      <c r="AP118" s="109">
        <f t="array" ref="AP118">IFERROR(INDEX(TO_name_4,MATCH(,((Шаблон_4-Точность)&gt;=J118)+((Шаблон_4+Точность)&lt;=J118),)),J118)</f>
        <v>41004</v>
      </c>
      <c r="AQ118" s="109">
        <f t="array" ref="AQ118">IFERROR(INDEX(TO_name_9,MATCH(,((Шаблон_9-Точность)&gt;=K118)+((Шаблон_9+Точность)&lt;=K118),)),K118)</f>
        <v>11353</v>
      </c>
      <c r="AR118" s="109">
        <f t="array" ref="AR118">IFERROR(INDEX(TO_name_10,MATCH(,((Шаблон_10-Точность)&gt;=L118)+((Шаблон_10+Точность)&lt;=L118),)),L118)</f>
        <v>11525</v>
      </c>
      <c r="AS118" s="110">
        <f t="array" ref="AS118">IFERROR(INDEX(TO_name_11,MATCH(,((Шаблон_11-Точность)&gt;=M118)+((Шаблон_11+Точность)&lt;=M118),)),M118)</f>
        <v>10968</v>
      </c>
      <c r="AT118" s="111" t="s">
        <v>290</v>
      </c>
      <c r="AU118" s="108">
        <f t="array" ref="AU118">IFERROR(INDEX(TO_name_5,MATCH(,((Шаблон_5-Точность)&gt;=O118)+((Шаблон_5+Точность)&lt;=O118),)),O118)</f>
        <v>42531</v>
      </c>
      <c r="AV118" s="109">
        <f t="array" ref="AV118">IFERROR(INDEX(TO_name_6,MATCH(,((Шаблон_6-Точность)&gt;=P118)+((Шаблон_6+Точность)&lt;=P118),)),P118)</f>
        <v>22230</v>
      </c>
      <c r="AW118" s="109">
        <f t="array" ref="AW118">IFERROR(INDEX(TO_name_7,MATCH(,((Шаблон_7-Точность)&gt;=Q118)+((Шаблон_7+Точность)&lt;=Q118),)),Q118)</f>
        <v>16487</v>
      </c>
      <c r="AX118" s="109">
        <f t="array" ref="AX118">IFERROR(INDEX(TO_name_8,MATCH(,((Шаблон_8-Точность)&gt;=R118)+((Шаблон_8+Точность)&lt;=R118),)),R118)</f>
        <v>59161</v>
      </c>
      <c r="AY118" s="109">
        <f t="array" ref="AY118">IFERROR(INDEX(TO_name_12,MATCH(,((Шаблон_12-Точность)&gt;=S118)+((Шаблон_12+Точность)&lt;=S118),)),S118)</f>
        <v>31409</v>
      </c>
      <c r="AZ118" s="109">
        <f t="array" ref="AZ118">IFERROR(INDEX(TO_name_13,MATCH(,((Шаблон_13-Точность)&gt;=T118)+((Шаблон_13+Точность)&lt;=T118),)),T118)</f>
        <v>27757</v>
      </c>
      <c r="BA118" s="110">
        <f t="array" ref="BA118">IFERROR(INDEX(TO_name_14,MATCH(,((Шаблон_14-Точность)&gt;=U118)+((Шаблон_14+Точность)&lt;=U118),)),U118)</f>
        <v>10162</v>
      </c>
      <c r="BB118" s="3"/>
      <c r="BC118" s="3" t="str">
        <f t="shared" si="53"/>
        <v>М/61887/18165</v>
      </c>
      <c r="BD118" s="3" t="str">
        <f t="shared" si="54"/>
        <v>М/66900/51978</v>
      </c>
      <c r="BE118" s="3" t="str">
        <f t="shared" si="55"/>
        <v>Р/60696/35594</v>
      </c>
      <c r="BF118" s="3" t="str">
        <f t="shared" si="56"/>
        <v>М/69304/41004</v>
      </c>
      <c r="BG118" s="3" t="str">
        <f t="shared" si="57"/>
        <v>М/11353/11353</v>
      </c>
      <c r="BH118" s="3" t="str">
        <f t="shared" si="58"/>
        <v>Р/11525/11525</v>
      </c>
      <c r="BI118" s="3" t="str">
        <f t="shared" si="59"/>
        <v>М/10968/10968</v>
      </c>
      <c r="BJ118" s="158" t="s">
        <v>290</v>
      </c>
      <c r="BK118" s="3" t="str">
        <f t="shared" si="60"/>
        <v>Р/40810/42531</v>
      </c>
      <c r="BL118" s="3" t="str">
        <f t="shared" si="61"/>
        <v>М/47212/22230</v>
      </c>
      <c r="BM118" s="3" t="str">
        <f t="shared" si="62"/>
        <v>Р/37002/16487</v>
      </c>
      <c r="BN118" s="3" t="str">
        <f t="shared" si="63"/>
        <v>М/34612/59161</v>
      </c>
      <c r="BO118" s="3" t="str">
        <f t="shared" si="64"/>
        <v>М/6409/31409</v>
      </c>
      <c r="BP118" s="3" t="str">
        <f t="shared" si="65"/>
        <v>М/7242/27757</v>
      </c>
      <c r="BQ118" s="3" t="str">
        <f t="shared" si="66"/>
        <v>ВП/10162/10162</v>
      </c>
      <c r="BR118" s="86"/>
      <c r="BS118" s="86"/>
      <c r="BT118" s="86"/>
    </row>
    <row r="119" spans="1:72" ht="16.5" customHeight="1" x14ac:dyDescent="0.25">
      <c r="A119" s="90">
        <v>45035</v>
      </c>
      <c r="B119" s="3">
        <v>5</v>
      </c>
      <c r="C119" s="3">
        <v>4</v>
      </c>
      <c r="D119" s="105" t="str">
        <f t="shared" si="51"/>
        <v/>
      </c>
      <c r="E119" s="105" t="str">
        <f t="shared" si="52"/>
        <v/>
      </c>
      <c r="F119" s="99" t="s">
        <v>290</v>
      </c>
      <c r="G119" s="100">
        <f t="shared" si="67"/>
        <v>18189</v>
      </c>
      <c r="H119" s="100">
        <f t="shared" si="68"/>
        <v>52002</v>
      </c>
      <c r="I119" s="100">
        <f t="shared" si="69"/>
        <v>35594</v>
      </c>
      <c r="J119" s="100">
        <f t="shared" si="70"/>
        <v>41028</v>
      </c>
      <c r="K119" s="100">
        <f t="shared" si="71"/>
        <v>11377</v>
      </c>
      <c r="L119" s="100">
        <f t="shared" si="72"/>
        <v>11525</v>
      </c>
      <c r="M119" s="100">
        <f t="shared" si="73"/>
        <v>10992</v>
      </c>
      <c r="N119" s="100">
        <f t="shared" si="74"/>
        <v>0</v>
      </c>
      <c r="O119" s="100">
        <f t="shared" si="75"/>
        <v>42531</v>
      </c>
      <c r="P119" s="100">
        <f t="shared" si="76"/>
        <v>22254</v>
      </c>
      <c r="Q119" s="100">
        <f t="shared" si="77"/>
        <v>16487</v>
      </c>
      <c r="R119" s="100">
        <f t="shared" si="78"/>
        <v>59185</v>
      </c>
      <c r="S119" s="100">
        <f t="shared" si="79"/>
        <v>31433</v>
      </c>
      <c r="T119" s="100">
        <f t="shared" si="80"/>
        <v>27781</v>
      </c>
      <c r="U119" s="100">
        <f t="shared" si="81"/>
        <v>10162</v>
      </c>
      <c r="V119" s="89" t="s">
        <v>290</v>
      </c>
      <c r="W119" s="95" t="s">
        <v>37</v>
      </c>
      <c r="X119" s="95" t="s">
        <v>37</v>
      </c>
      <c r="Y119" s="95" t="s">
        <v>38</v>
      </c>
      <c r="Z119" s="95" t="s">
        <v>37</v>
      </c>
      <c r="AA119" s="95" t="s">
        <v>37</v>
      </c>
      <c r="AB119" s="95" t="s">
        <v>33</v>
      </c>
      <c r="AC119" s="95" t="s">
        <v>37</v>
      </c>
      <c r="AD119" s="96" t="s">
        <v>38</v>
      </c>
      <c r="AE119" s="95" t="s">
        <v>38</v>
      </c>
      <c r="AF119" s="95" t="s">
        <v>37</v>
      </c>
      <c r="AG119" s="95" t="s">
        <v>271</v>
      </c>
      <c r="AH119" s="95" t="s">
        <v>37</v>
      </c>
      <c r="AI119" s="95" t="s">
        <v>37</v>
      </c>
      <c r="AJ119" s="95" t="s">
        <v>37</v>
      </c>
      <c r="AK119" s="95" t="s">
        <v>313</v>
      </c>
      <c r="AL119" s="94" t="s">
        <v>290</v>
      </c>
      <c r="AM119" s="108">
        <f t="array" ref="AM119">IFERROR(INDEX(TO_name_1,MATCH(,((Шаблон_1-Точность)&gt;=G119)+((Шаблон_1+Точность)&lt;=G119),)),G119)</f>
        <v>18189</v>
      </c>
      <c r="AN119" s="109">
        <f t="array" ref="AN119">IFERROR(INDEX(TO_name_2,MATCH(,((Шаблон_2-Точность)&gt;=H119)+((Шаблон_2+Точность)&lt;=H119),)),H119)</f>
        <v>52002</v>
      </c>
      <c r="AO119" s="109">
        <f t="array" ref="AO119">IFERROR(INDEX(TO_name_3,MATCH(,((Шаблон_3-Точность)&gt;=I119)+((Шаблон_3+Точность)&lt;=I119),)),I119)</f>
        <v>35594</v>
      </c>
      <c r="AP119" s="109">
        <f t="array" ref="AP119">IFERROR(INDEX(TO_name_4,MATCH(,((Шаблон_4-Точность)&gt;=J119)+((Шаблон_4+Точность)&lt;=J119),)),J119)</f>
        <v>41028</v>
      </c>
      <c r="AQ119" s="109">
        <f t="array" ref="AQ119">IFERROR(INDEX(TO_name_9,MATCH(,((Шаблон_9-Точность)&gt;=K119)+((Шаблон_9+Точность)&lt;=K119),)),K119)</f>
        <v>11377</v>
      </c>
      <c r="AR119" s="109">
        <f t="array" ref="AR119">IFERROR(INDEX(TO_name_10,MATCH(,((Шаблон_10-Точность)&gt;=L119)+((Шаблон_10+Точность)&lt;=L119),)),L119)</f>
        <v>11525</v>
      </c>
      <c r="AS119" s="110">
        <f t="array" ref="AS119">IFERROR(INDEX(TO_name_11,MATCH(,((Шаблон_11-Точность)&gt;=M119)+((Шаблон_11+Точность)&lt;=M119),)),M119)</f>
        <v>10992</v>
      </c>
      <c r="AT119" s="111" t="s">
        <v>290</v>
      </c>
      <c r="AU119" s="108">
        <f t="array" ref="AU119">IFERROR(INDEX(TO_name_5,MATCH(,((Шаблон_5-Точность)&gt;=O119)+((Шаблон_5+Точность)&lt;=O119),)),O119)</f>
        <v>42531</v>
      </c>
      <c r="AV119" s="109">
        <f t="array" ref="AV119">IFERROR(INDEX(TO_name_6,MATCH(,((Шаблон_6-Точность)&gt;=P119)+((Шаблон_6+Точность)&lt;=P119),)),P119)</f>
        <v>22254</v>
      </c>
      <c r="AW119" s="109">
        <f t="array" ref="AW119">IFERROR(INDEX(TO_name_7,MATCH(,((Шаблон_7-Точность)&gt;=Q119)+((Шаблон_7+Точность)&lt;=Q119),)),Q119)</f>
        <v>16487</v>
      </c>
      <c r="AX119" s="109">
        <f t="array" ref="AX119">IFERROR(INDEX(TO_name_8,MATCH(,((Шаблон_8-Точность)&gt;=R119)+((Шаблон_8+Точность)&lt;=R119),)),R119)</f>
        <v>59185</v>
      </c>
      <c r="AY119" s="109">
        <f t="array" ref="AY119">IFERROR(INDEX(TO_name_12,MATCH(,((Шаблон_12-Точность)&gt;=S119)+((Шаблон_12+Точность)&lt;=S119),)),S119)</f>
        <v>31433</v>
      </c>
      <c r="AZ119" s="109">
        <f t="array" ref="AZ119">IFERROR(INDEX(TO_name_13,MATCH(,((Шаблон_13-Точность)&gt;=T119)+((Шаблон_13+Точность)&lt;=T119),)),T119)</f>
        <v>27781</v>
      </c>
      <c r="BA119" s="110">
        <f t="array" ref="BA119">IFERROR(INDEX(TO_name_14,MATCH(,((Шаблон_14-Точность)&gt;=U119)+((Шаблон_14+Точность)&lt;=U119),)),U119)</f>
        <v>10162</v>
      </c>
      <c r="BB119" s="3"/>
      <c r="BC119" s="3" t="str">
        <f t="shared" si="53"/>
        <v>М/61911/18189</v>
      </c>
      <c r="BD119" s="3" t="str">
        <f t="shared" si="54"/>
        <v>М/66924/52002</v>
      </c>
      <c r="BE119" s="3" t="str">
        <f t="shared" si="55"/>
        <v>Р/60696/35594</v>
      </c>
      <c r="BF119" s="3" t="str">
        <f t="shared" si="56"/>
        <v>М/69328/41028</v>
      </c>
      <c r="BG119" s="3" t="str">
        <f t="shared" si="57"/>
        <v>М/11377/11377</v>
      </c>
      <c r="BH119" s="3" t="str">
        <f t="shared" si="58"/>
        <v>ПР/11525/11525</v>
      </c>
      <c r="BI119" s="3" t="str">
        <f t="shared" si="59"/>
        <v>М/10992/10992</v>
      </c>
      <c r="BJ119" s="158" t="s">
        <v>290</v>
      </c>
      <c r="BK119" s="3" t="str">
        <f t="shared" si="60"/>
        <v>Р/40810/42531</v>
      </c>
      <c r="BL119" s="3" t="str">
        <f t="shared" si="61"/>
        <v>М/47236/22254</v>
      </c>
      <c r="BM119" s="3" t="str">
        <f t="shared" si="62"/>
        <v>ТО2/37002/16487</v>
      </c>
      <c r="BN119" s="3" t="str">
        <f t="shared" si="63"/>
        <v>М/34636/59185</v>
      </c>
      <c r="BO119" s="3" t="str">
        <f t="shared" si="64"/>
        <v>М/6433/31433</v>
      </c>
      <c r="BP119" s="3" t="str">
        <f t="shared" si="65"/>
        <v>М/7266/27781</v>
      </c>
      <c r="BQ119" s="3" t="str">
        <f t="shared" si="66"/>
        <v>ВП/10162/10162</v>
      </c>
      <c r="BR119" s="86"/>
      <c r="BS119" s="86"/>
      <c r="BT119" s="86"/>
    </row>
    <row r="120" spans="1:72" ht="16.5" customHeight="1" x14ac:dyDescent="0.25">
      <c r="A120" s="90">
        <v>45036</v>
      </c>
      <c r="B120" s="3">
        <v>5</v>
      </c>
      <c r="C120" s="3">
        <v>4</v>
      </c>
      <c r="D120" s="105" t="str">
        <f t="shared" si="51"/>
        <v/>
      </c>
      <c r="E120" s="105" t="str">
        <f t="shared" si="52"/>
        <v/>
      </c>
      <c r="F120" s="99" t="s">
        <v>290</v>
      </c>
      <c r="G120" s="100">
        <f t="shared" si="67"/>
        <v>18213</v>
      </c>
      <c r="H120" s="100">
        <f t="shared" si="68"/>
        <v>52026</v>
      </c>
      <c r="I120" s="100">
        <f t="shared" si="69"/>
        <v>35594</v>
      </c>
      <c r="J120" s="100">
        <f t="shared" si="70"/>
        <v>41052</v>
      </c>
      <c r="K120" s="100">
        <f t="shared" si="71"/>
        <v>11401</v>
      </c>
      <c r="L120" s="100">
        <f t="shared" si="72"/>
        <v>11525</v>
      </c>
      <c r="M120" s="100">
        <f t="shared" si="73"/>
        <v>11016</v>
      </c>
      <c r="N120" s="100">
        <f t="shared" si="74"/>
        <v>0</v>
      </c>
      <c r="O120" s="100">
        <f t="shared" si="75"/>
        <v>42531</v>
      </c>
      <c r="P120" s="100">
        <f t="shared" si="76"/>
        <v>22278</v>
      </c>
      <c r="Q120" s="100">
        <f t="shared" si="77"/>
        <v>16487</v>
      </c>
      <c r="R120" s="100">
        <f t="shared" si="78"/>
        <v>59209</v>
      </c>
      <c r="S120" s="100">
        <f t="shared" si="79"/>
        <v>31457</v>
      </c>
      <c r="T120" s="100">
        <f t="shared" si="80"/>
        <v>27805</v>
      </c>
      <c r="U120" s="100">
        <f t="shared" si="81"/>
        <v>10162</v>
      </c>
      <c r="V120" s="89" t="s">
        <v>290</v>
      </c>
      <c r="W120" s="95" t="s">
        <v>37</v>
      </c>
      <c r="X120" s="95" t="s">
        <v>37</v>
      </c>
      <c r="Y120" s="95" t="s">
        <v>38</v>
      </c>
      <c r="Z120" s="95" t="s">
        <v>37</v>
      </c>
      <c r="AA120" s="95" t="s">
        <v>37</v>
      </c>
      <c r="AB120" s="95" t="s">
        <v>38</v>
      </c>
      <c r="AC120" s="95" t="s">
        <v>37</v>
      </c>
      <c r="AD120" s="96" t="s">
        <v>38</v>
      </c>
      <c r="AE120" s="95" t="s">
        <v>38</v>
      </c>
      <c r="AF120" s="95" t="s">
        <v>37</v>
      </c>
      <c r="AG120" s="95" t="s">
        <v>271</v>
      </c>
      <c r="AH120" s="95" t="s">
        <v>37</v>
      </c>
      <c r="AI120" s="95" t="s">
        <v>37</v>
      </c>
      <c r="AJ120" s="95" t="s">
        <v>37</v>
      </c>
      <c r="AK120" s="95" t="s">
        <v>38</v>
      </c>
      <c r="AL120" s="94" t="s">
        <v>290</v>
      </c>
      <c r="AM120" s="108">
        <f t="array" ref="AM120">IFERROR(INDEX(TO_name_1,MATCH(,((Шаблон_1-Точность)&gt;=G120)+((Шаблон_1+Точность)&lt;=G120),)),G120)</f>
        <v>18213</v>
      </c>
      <c r="AN120" s="109">
        <f t="array" ref="AN120">IFERROR(INDEX(TO_name_2,MATCH(,((Шаблон_2-Точность)&gt;=H120)+((Шаблон_2+Точность)&lt;=H120),)),H120)</f>
        <v>52026</v>
      </c>
      <c r="AO120" s="109">
        <f t="array" ref="AO120">IFERROR(INDEX(TO_name_3,MATCH(,((Шаблон_3-Точность)&gt;=I120)+((Шаблон_3+Точность)&lt;=I120),)),I120)</f>
        <v>35594</v>
      </c>
      <c r="AP120" s="109">
        <f t="array" ref="AP120">IFERROR(INDEX(TO_name_4,MATCH(,((Шаблон_4-Точность)&gt;=J120)+((Шаблон_4+Точность)&lt;=J120),)),J120)</f>
        <v>41052</v>
      </c>
      <c r="AQ120" s="109">
        <f t="array" ref="AQ120">IFERROR(INDEX(TO_name_9,MATCH(,((Шаблон_9-Точность)&gt;=K120)+((Шаблон_9+Точность)&lt;=K120),)),K120)</f>
        <v>11401</v>
      </c>
      <c r="AR120" s="109">
        <f t="array" ref="AR120">IFERROR(INDEX(TO_name_10,MATCH(,((Шаблон_10-Точность)&gt;=L120)+((Шаблон_10+Точность)&lt;=L120),)),L120)</f>
        <v>11525</v>
      </c>
      <c r="AS120" s="110">
        <f t="array" ref="AS120">IFERROR(INDEX(TO_name_11,MATCH(,((Шаблон_11-Точность)&gt;=M120)+((Шаблон_11+Точность)&lt;=M120),)),M120)</f>
        <v>11016</v>
      </c>
      <c r="AT120" s="111" t="s">
        <v>290</v>
      </c>
      <c r="AU120" s="108">
        <f t="array" ref="AU120">IFERROR(INDEX(TO_name_5,MATCH(,((Шаблон_5-Точность)&gt;=O120)+((Шаблон_5+Точность)&lt;=O120),)),O120)</f>
        <v>42531</v>
      </c>
      <c r="AV120" s="109">
        <f t="array" ref="AV120">IFERROR(INDEX(TO_name_6,MATCH(,((Шаблон_6-Точность)&gt;=P120)+((Шаблон_6+Точность)&lt;=P120),)),P120)</f>
        <v>22278</v>
      </c>
      <c r="AW120" s="109">
        <f t="array" ref="AW120">IFERROR(INDEX(TO_name_7,MATCH(,((Шаблон_7-Точность)&gt;=Q120)+((Шаблон_7+Точность)&lt;=Q120),)),Q120)</f>
        <v>16487</v>
      </c>
      <c r="AX120" s="109">
        <f t="array" ref="AX120">IFERROR(INDEX(TO_name_8,MATCH(,((Шаблон_8-Точность)&gt;=R120)+((Шаблон_8+Точность)&lt;=R120),)),R120)</f>
        <v>59209</v>
      </c>
      <c r="AY120" s="109">
        <f t="array" ref="AY120">IFERROR(INDEX(TO_name_12,MATCH(,((Шаблон_12-Точность)&gt;=S120)+((Шаблон_12+Точность)&lt;=S120),)),S120)</f>
        <v>31457</v>
      </c>
      <c r="AZ120" s="109">
        <f t="array" ref="AZ120">IFERROR(INDEX(TO_name_13,MATCH(,((Шаблон_13-Точность)&gt;=T120)+((Шаблон_13+Точность)&lt;=T120),)),T120)</f>
        <v>27805</v>
      </c>
      <c r="BA120" s="110">
        <f t="array" ref="BA120">IFERROR(INDEX(TO_name_14,MATCH(,((Шаблон_14-Точность)&gt;=U120)+((Шаблон_14+Точность)&lt;=U120),)),U120)</f>
        <v>10162</v>
      </c>
      <c r="BB120" s="3"/>
      <c r="BC120" s="3" t="str">
        <f t="shared" si="53"/>
        <v>М/61935/18213</v>
      </c>
      <c r="BD120" s="3" t="str">
        <f t="shared" si="54"/>
        <v>М/66948/52026</v>
      </c>
      <c r="BE120" s="3" t="str">
        <f t="shared" si="55"/>
        <v>Р/60696/35594</v>
      </c>
      <c r="BF120" s="3" t="str">
        <f t="shared" si="56"/>
        <v>М/69352/41052</v>
      </c>
      <c r="BG120" s="3" t="str">
        <f t="shared" si="57"/>
        <v>М/11401/11401</v>
      </c>
      <c r="BH120" s="3" t="str">
        <f t="shared" si="58"/>
        <v>Р/11525/11525</v>
      </c>
      <c r="BI120" s="3" t="str">
        <f t="shared" si="59"/>
        <v>М/11016/11016</v>
      </c>
      <c r="BJ120" s="158" t="s">
        <v>290</v>
      </c>
      <c r="BK120" s="3" t="str">
        <f t="shared" si="60"/>
        <v>Р/40810/42531</v>
      </c>
      <c r="BL120" s="3" t="str">
        <f t="shared" si="61"/>
        <v>М/47260/22278</v>
      </c>
      <c r="BM120" s="3" t="str">
        <f t="shared" si="62"/>
        <v>ТО2/37002/16487</v>
      </c>
      <c r="BN120" s="3" t="str">
        <f t="shared" si="63"/>
        <v>М/34660/59209</v>
      </c>
      <c r="BO120" s="3" t="str">
        <f t="shared" si="64"/>
        <v>М/6457/31457</v>
      </c>
      <c r="BP120" s="3" t="str">
        <f t="shared" si="65"/>
        <v>М/7290/27805</v>
      </c>
      <c r="BQ120" s="3" t="str">
        <f t="shared" si="66"/>
        <v>Р/10162/10162</v>
      </c>
      <c r="BR120" s="86"/>
      <c r="BS120" s="86"/>
      <c r="BT120" s="86"/>
    </row>
    <row r="121" spans="1:72" ht="16.5" customHeight="1" x14ac:dyDescent="0.25">
      <c r="A121" s="90">
        <v>45037</v>
      </c>
      <c r="B121" s="3">
        <v>5</v>
      </c>
      <c r="C121" s="3">
        <v>4</v>
      </c>
      <c r="D121" s="105" t="str">
        <f t="shared" si="51"/>
        <v/>
      </c>
      <c r="E121" s="105" t="str">
        <f t="shared" si="52"/>
        <v/>
      </c>
      <c r="F121" s="99" t="s">
        <v>290</v>
      </c>
      <c r="G121" s="100">
        <f t="shared" si="67"/>
        <v>18237</v>
      </c>
      <c r="H121" s="100">
        <f t="shared" si="68"/>
        <v>52050</v>
      </c>
      <c r="I121" s="100">
        <f t="shared" si="69"/>
        <v>35594</v>
      </c>
      <c r="J121" s="100">
        <f t="shared" si="70"/>
        <v>41076</v>
      </c>
      <c r="K121" s="100">
        <f t="shared" si="71"/>
        <v>11425</v>
      </c>
      <c r="L121" s="100">
        <f t="shared" si="72"/>
        <v>11525</v>
      </c>
      <c r="M121" s="100">
        <f t="shared" si="73"/>
        <v>11040</v>
      </c>
      <c r="N121" s="100">
        <f t="shared" si="74"/>
        <v>0</v>
      </c>
      <c r="O121" s="100">
        <f t="shared" si="75"/>
        <v>42531</v>
      </c>
      <c r="P121" s="100">
        <f t="shared" si="76"/>
        <v>22302</v>
      </c>
      <c r="Q121" s="100">
        <f t="shared" si="77"/>
        <v>16487</v>
      </c>
      <c r="R121" s="100">
        <f t="shared" si="78"/>
        <v>59233</v>
      </c>
      <c r="S121" s="100">
        <f t="shared" si="79"/>
        <v>31481</v>
      </c>
      <c r="T121" s="100">
        <f t="shared" si="80"/>
        <v>27829</v>
      </c>
      <c r="U121" s="100">
        <f t="shared" si="81"/>
        <v>10162</v>
      </c>
      <c r="V121" s="89" t="s">
        <v>290</v>
      </c>
      <c r="W121" s="95" t="s">
        <v>37</v>
      </c>
      <c r="X121" s="95" t="s">
        <v>37</v>
      </c>
      <c r="Y121" s="95" t="s">
        <v>38</v>
      </c>
      <c r="Z121" s="95" t="s">
        <v>37</v>
      </c>
      <c r="AA121" s="95" t="s">
        <v>37</v>
      </c>
      <c r="AB121" s="95" t="s">
        <v>38</v>
      </c>
      <c r="AC121" s="95" t="s">
        <v>37</v>
      </c>
      <c r="AD121" s="96" t="s">
        <v>38</v>
      </c>
      <c r="AE121" s="95" t="s">
        <v>38</v>
      </c>
      <c r="AF121" s="95" t="s">
        <v>37</v>
      </c>
      <c r="AG121" s="95" t="s">
        <v>271</v>
      </c>
      <c r="AH121" s="95" t="s">
        <v>37</v>
      </c>
      <c r="AI121" s="95" t="s">
        <v>37</v>
      </c>
      <c r="AJ121" s="95" t="s">
        <v>37</v>
      </c>
      <c r="AK121" s="95" t="s">
        <v>38</v>
      </c>
      <c r="AL121" s="94" t="s">
        <v>290</v>
      </c>
      <c r="AM121" s="108">
        <f t="array" ref="AM121">IFERROR(INDEX(TO_name_1,MATCH(,((Шаблон_1-Точность)&gt;=G121)+((Шаблон_1+Точность)&lt;=G121),)),G121)</f>
        <v>18237</v>
      </c>
      <c r="AN121" s="109">
        <f t="array" ref="AN121">IFERROR(INDEX(TO_name_2,MATCH(,((Шаблон_2-Точность)&gt;=H121)+((Шаблон_2+Точность)&lt;=H121),)),H121)</f>
        <v>52050</v>
      </c>
      <c r="AO121" s="109">
        <f t="array" ref="AO121">IFERROR(INDEX(TO_name_3,MATCH(,((Шаблон_3-Точность)&gt;=I121)+((Шаблон_3+Точность)&lt;=I121),)),I121)</f>
        <v>35594</v>
      </c>
      <c r="AP121" s="109">
        <f t="array" ref="AP121">IFERROR(INDEX(TO_name_4,MATCH(,((Шаблон_4-Точность)&gt;=J121)+((Шаблон_4+Точность)&lt;=J121),)),J121)</f>
        <v>41076</v>
      </c>
      <c r="AQ121" s="109">
        <f t="array" ref="AQ121">IFERROR(INDEX(TO_name_9,MATCH(,((Шаблон_9-Точность)&gt;=K121)+((Шаблон_9+Точность)&lt;=K121),)),K121)</f>
        <v>11425</v>
      </c>
      <c r="AR121" s="109">
        <f t="array" ref="AR121">IFERROR(INDEX(TO_name_10,MATCH(,((Шаблон_10-Точность)&gt;=L121)+((Шаблон_10+Точность)&lt;=L121),)),L121)</f>
        <v>11525</v>
      </c>
      <c r="AS121" s="110">
        <f t="array" ref="AS121">IFERROR(INDEX(TO_name_11,MATCH(,((Шаблон_11-Точность)&gt;=M121)+((Шаблон_11+Точность)&lt;=M121),)),M121)</f>
        <v>11040</v>
      </c>
      <c r="AT121" s="111" t="s">
        <v>290</v>
      </c>
      <c r="AU121" s="108">
        <f t="array" ref="AU121">IFERROR(INDEX(TO_name_5,MATCH(,((Шаблон_5-Точность)&gt;=O121)+((Шаблон_5+Точность)&lt;=O121),)),O121)</f>
        <v>42531</v>
      </c>
      <c r="AV121" s="109">
        <f t="array" ref="AV121">IFERROR(INDEX(TO_name_6,MATCH(,((Шаблон_6-Точность)&gt;=P121)+((Шаблон_6+Точность)&lt;=P121),)),P121)</f>
        <v>22302</v>
      </c>
      <c r="AW121" s="109">
        <f t="array" ref="AW121">IFERROR(INDEX(TO_name_7,MATCH(,((Шаблон_7-Точность)&gt;=Q121)+((Шаблон_7+Точность)&lt;=Q121),)),Q121)</f>
        <v>16487</v>
      </c>
      <c r="AX121" s="109">
        <f t="array" ref="AX121">IFERROR(INDEX(TO_name_8,MATCH(,((Шаблон_8-Точность)&gt;=R121)+((Шаблон_8+Точность)&lt;=R121),)),R121)</f>
        <v>59233</v>
      </c>
      <c r="AY121" s="109">
        <f t="array" ref="AY121">IFERROR(INDEX(TO_name_12,MATCH(,((Шаблон_12-Точность)&gt;=S121)+((Шаблон_12+Точность)&lt;=S121),)),S121)</f>
        <v>31481</v>
      </c>
      <c r="AZ121" s="109">
        <f t="array" ref="AZ121">IFERROR(INDEX(TO_name_13,MATCH(,((Шаблон_13-Точность)&gt;=T121)+((Шаблон_13+Точность)&lt;=T121),)),T121)</f>
        <v>27829</v>
      </c>
      <c r="BA121" s="110">
        <f t="array" ref="BA121">IFERROR(INDEX(TO_name_14,MATCH(,((Шаблон_14-Точность)&gt;=U121)+((Шаблон_14+Точность)&lt;=U121),)),U121)</f>
        <v>10162</v>
      </c>
      <c r="BB121" s="3"/>
      <c r="BC121" s="3" t="str">
        <f t="shared" si="53"/>
        <v>М/61959/18237</v>
      </c>
      <c r="BD121" s="3" t="str">
        <f t="shared" si="54"/>
        <v>М/66972/52050</v>
      </c>
      <c r="BE121" s="3" t="str">
        <f t="shared" si="55"/>
        <v>Р/60696/35594</v>
      </c>
      <c r="BF121" s="3" t="str">
        <f t="shared" si="56"/>
        <v>М/69376/41076</v>
      </c>
      <c r="BG121" s="3" t="str">
        <f t="shared" si="57"/>
        <v>М/11425/11425</v>
      </c>
      <c r="BH121" s="3" t="str">
        <f t="shared" si="58"/>
        <v>Р/11525/11525</v>
      </c>
      <c r="BI121" s="3" t="str">
        <f t="shared" si="59"/>
        <v>М/11040/11040</v>
      </c>
      <c r="BJ121" s="158" t="s">
        <v>290</v>
      </c>
      <c r="BK121" s="3" t="str">
        <f t="shared" si="60"/>
        <v>Р/40810/42531</v>
      </c>
      <c r="BL121" s="3" t="str">
        <f t="shared" si="61"/>
        <v>М/47284/22302</v>
      </c>
      <c r="BM121" s="3" t="str">
        <f t="shared" si="62"/>
        <v>ТО2/37002/16487</v>
      </c>
      <c r="BN121" s="3" t="str">
        <f t="shared" si="63"/>
        <v>М/34684/59233</v>
      </c>
      <c r="BO121" s="3" t="str">
        <f t="shared" si="64"/>
        <v>М/6481/31481</v>
      </c>
      <c r="BP121" s="3" t="str">
        <f t="shared" si="65"/>
        <v>М/7314/27829</v>
      </c>
      <c r="BQ121" s="3" t="str">
        <f t="shared" si="66"/>
        <v>Р/10162/10162</v>
      </c>
      <c r="BR121" s="86"/>
      <c r="BS121" s="86"/>
      <c r="BT121" s="86"/>
    </row>
    <row r="122" spans="1:72" ht="16.5" customHeight="1" x14ac:dyDescent="0.25">
      <c r="A122" s="90">
        <v>45038</v>
      </c>
      <c r="B122" s="3">
        <v>5</v>
      </c>
      <c r="C122" s="3">
        <v>4</v>
      </c>
      <c r="D122" s="105" t="str">
        <f t="shared" si="51"/>
        <v/>
      </c>
      <c r="E122" s="105" t="str">
        <f t="shared" si="52"/>
        <v/>
      </c>
      <c r="F122" s="99" t="s">
        <v>290</v>
      </c>
      <c r="G122" s="100">
        <f t="shared" si="67"/>
        <v>18261</v>
      </c>
      <c r="H122" s="100">
        <f t="shared" si="68"/>
        <v>52074</v>
      </c>
      <c r="I122" s="100">
        <f t="shared" si="69"/>
        <v>35594</v>
      </c>
      <c r="J122" s="100">
        <f t="shared" si="70"/>
        <v>41100</v>
      </c>
      <c r="K122" s="100">
        <f t="shared" si="71"/>
        <v>11449</v>
      </c>
      <c r="L122" s="100">
        <f t="shared" si="72"/>
        <v>11525</v>
      </c>
      <c r="M122" s="100">
        <f t="shared" si="73"/>
        <v>11064</v>
      </c>
      <c r="N122" s="100">
        <f t="shared" si="74"/>
        <v>0</v>
      </c>
      <c r="O122" s="100">
        <f t="shared" si="75"/>
        <v>42531</v>
      </c>
      <c r="P122" s="100">
        <f t="shared" si="76"/>
        <v>22326</v>
      </c>
      <c r="Q122" s="100">
        <f t="shared" si="77"/>
        <v>16487</v>
      </c>
      <c r="R122" s="100">
        <f t="shared" si="78"/>
        <v>59257</v>
      </c>
      <c r="S122" s="100">
        <f t="shared" si="79"/>
        <v>31505</v>
      </c>
      <c r="T122" s="100">
        <f t="shared" si="80"/>
        <v>27853</v>
      </c>
      <c r="U122" s="100">
        <f t="shared" si="81"/>
        <v>10162</v>
      </c>
      <c r="V122" s="89" t="s">
        <v>290</v>
      </c>
      <c r="W122" s="95" t="s">
        <v>37</v>
      </c>
      <c r="X122" s="95" t="s">
        <v>37</v>
      </c>
      <c r="Y122" s="95" t="s">
        <v>33</v>
      </c>
      <c r="Z122" s="95" t="s">
        <v>37</v>
      </c>
      <c r="AA122" s="95" t="s">
        <v>37</v>
      </c>
      <c r="AB122" s="95" t="s">
        <v>38</v>
      </c>
      <c r="AC122" s="95" t="s">
        <v>37</v>
      </c>
      <c r="AD122" s="96" t="s">
        <v>38</v>
      </c>
      <c r="AE122" s="95" t="s">
        <v>33</v>
      </c>
      <c r="AF122" s="95" t="s">
        <v>37</v>
      </c>
      <c r="AG122" s="95" t="s">
        <v>271</v>
      </c>
      <c r="AH122" s="95" t="s">
        <v>37</v>
      </c>
      <c r="AI122" s="95" t="s">
        <v>37</v>
      </c>
      <c r="AJ122" s="95" t="s">
        <v>37</v>
      </c>
      <c r="AK122" s="95" t="s">
        <v>38</v>
      </c>
      <c r="AL122" s="94" t="s">
        <v>290</v>
      </c>
      <c r="AM122" s="108">
        <f t="array" ref="AM122">IFERROR(INDEX(TO_name_1,MATCH(,((Шаблон_1-Точность)&gt;=G122)+((Шаблон_1+Точность)&lt;=G122),)),G122)</f>
        <v>18261</v>
      </c>
      <c r="AN122" s="109">
        <f t="array" ref="AN122">IFERROR(INDEX(TO_name_2,MATCH(,((Шаблон_2-Точность)&gt;=H122)+((Шаблон_2+Точность)&lt;=H122),)),H122)</f>
        <v>52074</v>
      </c>
      <c r="AO122" s="109">
        <f t="array" ref="AO122">IFERROR(INDEX(TO_name_3,MATCH(,((Шаблон_3-Точность)&gt;=I122)+((Шаблон_3+Точность)&lt;=I122),)),I122)</f>
        <v>35594</v>
      </c>
      <c r="AP122" s="109">
        <f t="array" ref="AP122">IFERROR(INDEX(TO_name_4,MATCH(,((Шаблон_4-Точность)&gt;=J122)+((Шаблон_4+Точность)&lt;=J122),)),J122)</f>
        <v>41100</v>
      </c>
      <c r="AQ122" s="109">
        <f t="array" ref="AQ122">IFERROR(INDEX(TO_name_9,MATCH(,((Шаблон_9-Точность)&gt;=K122)+((Шаблон_9+Точность)&lt;=K122),)),K122)</f>
        <v>11449</v>
      </c>
      <c r="AR122" s="109">
        <f t="array" ref="AR122">IFERROR(INDEX(TO_name_10,MATCH(,((Шаблон_10-Точность)&gt;=L122)+((Шаблон_10+Точность)&lt;=L122),)),L122)</f>
        <v>11525</v>
      </c>
      <c r="AS122" s="110">
        <f t="array" ref="AS122">IFERROR(INDEX(TO_name_11,MATCH(,((Шаблон_11-Точность)&gt;=M122)+((Шаблон_11+Точность)&lt;=M122),)),M122)</f>
        <v>11064</v>
      </c>
      <c r="AT122" s="111" t="s">
        <v>290</v>
      </c>
      <c r="AU122" s="108">
        <f t="array" ref="AU122">IFERROR(INDEX(TO_name_5,MATCH(,((Шаблон_5-Точность)&gt;=O122)+((Шаблон_5+Точность)&lt;=O122),)),O122)</f>
        <v>42531</v>
      </c>
      <c r="AV122" s="109">
        <f t="array" ref="AV122">IFERROR(INDEX(TO_name_6,MATCH(,((Шаблон_6-Точность)&gt;=P122)+((Шаблон_6+Точность)&lt;=P122),)),P122)</f>
        <v>22326</v>
      </c>
      <c r="AW122" s="109">
        <f t="array" ref="AW122">IFERROR(INDEX(TO_name_7,MATCH(,((Шаблон_7-Точность)&gt;=Q122)+((Шаблон_7+Точность)&lt;=Q122),)),Q122)</f>
        <v>16487</v>
      </c>
      <c r="AX122" s="109">
        <f t="array" ref="AX122">IFERROR(INDEX(TO_name_8,MATCH(,((Шаблон_8-Точность)&gt;=R122)+((Шаблон_8+Точность)&lt;=R122),)),R122)</f>
        <v>59257</v>
      </c>
      <c r="AY122" s="109">
        <f t="array" ref="AY122">IFERROR(INDEX(TO_name_12,MATCH(,((Шаблон_12-Точность)&gt;=S122)+((Шаблон_12+Точность)&lt;=S122),)),S122)</f>
        <v>31505</v>
      </c>
      <c r="AZ122" s="109">
        <f t="array" ref="AZ122">IFERROR(INDEX(TO_name_13,MATCH(,((Шаблон_13-Точность)&gt;=T122)+((Шаблон_13+Точность)&lt;=T122),)),T122)</f>
        <v>27853</v>
      </c>
      <c r="BA122" s="110">
        <f t="array" ref="BA122">IFERROR(INDEX(TO_name_14,MATCH(,((Шаблон_14-Точность)&gt;=U122)+((Шаблон_14+Точность)&lt;=U122),)),U122)</f>
        <v>10162</v>
      </c>
      <c r="BB122" s="3"/>
      <c r="BC122" s="3" t="str">
        <f t="shared" si="53"/>
        <v>М/61983/18261</v>
      </c>
      <c r="BD122" s="3" t="str">
        <f t="shared" si="54"/>
        <v>М/66996/52074</v>
      </c>
      <c r="BE122" s="3" t="str">
        <f t="shared" si="55"/>
        <v>ПР/60696/35594</v>
      </c>
      <c r="BF122" s="3" t="str">
        <f t="shared" si="56"/>
        <v>М/69400/41100</v>
      </c>
      <c r="BG122" s="3" t="str">
        <f t="shared" si="57"/>
        <v>М/11449/11449</v>
      </c>
      <c r="BH122" s="3" t="str">
        <f t="shared" si="58"/>
        <v>Р/11525/11525</v>
      </c>
      <c r="BI122" s="3" t="str">
        <f t="shared" si="59"/>
        <v>М/11064/11064</v>
      </c>
      <c r="BJ122" s="158" t="s">
        <v>290</v>
      </c>
      <c r="BK122" s="3" t="str">
        <f t="shared" si="60"/>
        <v>ПР/40810/42531</v>
      </c>
      <c r="BL122" s="3" t="str">
        <f t="shared" si="61"/>
        <v>М/47308/22326</v>
      </c>
      <c r="BM122" s="3" t="str">
        <f t="shared" si="62"/>
        <v>ТО2/37002/16487</v>
      </c>
      <c r="BN122" s="3" t="str">
        <f t="shared" si="63"/>
        <v>М/34708/59257</v>
      </c>
      <c r="BO122" s="3" t="str">
        <f t="shared" si="64"/>
        <v>М/6505/31505</v>
      </c>
      <c r="BP122" s="3" t="str">
        <f t="shared" si="65"/>
        <v>М/7338/27853</v>
      </c>
      <c r="BQ122" s="3" t="str">
        <f t="shared" si="66"/>
        <v>Р/10162/10162</v>
      </c>
      <c r="BR122" s="86"/>
      <c r="BS122" s="86"/>
      <c r="BT122" s="86"/>
    </row>
    <row r="123" spans="1:72" ht="16.5" customHeight="1" x14ac:dyDescent="0.25">
      <c r="A123" s="90">
        <v>45039</v>
      </c>
      <c r="B123" s="3">
        <v>5</v>
      </c>
      <c r="C123" s="3">
        <v>4</v>
      </c>
      <c r="D123" s="105" t="str">
        <f t="shared" si="51"/>
        <v/>
      </c>
      <c r="E123" s="105" t="str">
        <f t="shared" si="52"/>
        <v/>
      </c>
      <c r="F123" s="99" t="s">
        <v>290</v>
      </c>
      <c r="G123" s="100">
        <f t="shared" si="67"/>
        <v>18285</v>
      </c>
      <c r="H123" s="100">
        <f t="shared" si="68"/>
        <v>52098</v>
      </c>
      <c r="I123" s="100">
        <f t="shared" si="69"/>
        <v>35594</v>
      </c>
      <c r="J123" s="100">
        <f t="shared" si="70"/>
        <v>41124</v>
      </c>
      <c r="K123" s="100">
        <f t="shared" si="71"/>
        <v>11473</v>
      </c>
      <c r="L123" s="100">
        <f t="shared" si="72"/>
        <v>11525</v>
      </c>
      <c r="M123" s="100">
        <f t="shared" si="73"/>
        <v>11088</v>
      </c>
      <c r="N123" s="100">
        <f t="shared" si="74"/>
        <v>0</v>
      </c>
      <c r="O123" s="100">
        <f t="shared" si="75"/>
        <v>42531</v>
      </c>
      <c r="P123" s="100">
        <f t="shared" si="76"/>
        <v>22350</v>
      </c>
      <c r="Q123" s="100">
        <f t="shared" si="77"/>
        <v>16487</v>
      </c>
      <c r="R123" s="100">
        <f t="shared" si="78"/>
        <v>59281</v>
      </c>
      <c r="S123" s="100">
        <f t="shared" si="79"/>
        <v>31529</v>
      </c>
      <c r="T123" s="100">
        <f t="shared" si="80"/>
        <v>27877</v>
      </c>
      <c r="U123" s="100">
        <f t="shared" si="81"/>
        <v>10162</v>
      </c>
      <c r="V123" s="89" t="s">
        <v>290</v>
      </c>
      <c r="W123" s="95" t="s">
        <v>37</v>
      </c>
      <c r="X123" s="95" t="s">
        <v>37</v>
      </c>
      <c r="Y123" s="95" t="s">
        <v>321</v>
      </c>
      <c r="Z123" s="95" t="s">
        <v>37</v>
      </c>
      <c r="AA123" s="95" t="s">
        <v>37</v>
      </c>
      <c r="AB123" s="95" t="s">
        <v>38</v>
      </c>
      <c r="AC123" s="95" t="s">
        <v>37</v>
      </c>
      <c r="AD123" s="96" t="s">
        <v>38</v>
      </c>
      <c r="AE123" s="95" t="s">
        <v>38</v>
      </c>
      <c r="AF123" s="95" t="s">
        <v>37</v>
      </c>
      <c r="AG123" s="95" t="s">
        <v>271</v>
      </c>
      <c r="AH123" s="95" t="s">
        <v>37</v>
      </c>
      <c r="AI123" s="95" t="s">
        <v>37</v>
      </c>
      <c r="AJ123" s="95" t="s">
        <v>37</v>
      </c>
      <c r="AK123" s="95" t="s">
        <v>38</v>
      </c>
      <c r="AL123" s="94" t="s">
        <v>290</v>
      </c>
      <c r="AM123" s="108">
        <f t="array" ref="AM123">IFERROR(INDEX(TO_name_1,MATCH(,((Шаблон_1-Точность)&gt;=G123)+((Шаблон_1+Точность)&lt;=G123),)),G123)</f>
        <v>18285</v>
      </c>
      <c r="AN123" s="109">
        <f t="array" ref="AN123">IFERROR(INDEX(TO_name_2,MATCH(,((Шаблон_2-Точность)&gt;=H123)+((Шаблон_2+Точность)&lt;=H123),)),H123)</f>
        <v>52098</v>
      </c>
      <c r="AO123" s="109">
        <f t="array" ref="AO123">IFERROR(INDEX(TO_name_3,MATCH(,((Шаблон_3-Точность)&gt;=I123)+((Шаблон_3+Точность)&lt;=I123),)),I123)</f>
        <v>35594</v>
      </c>
      <c r="AP123" s="109">
        <f t="array" ref="AP123">IFERROR(INDEX(TO_name_4,MATCH(,((Шаблон_4-Точность)&gt;=J123)+((Шаблон_4+Точность)&lt;=J123),)),J123)</f>
        <v>41124</v>
      </c>
      <c r="AQ123" s="109">
        <f t="array" ref="AQ123">IFERROR(INDEX(TO_name_9,MATCH(,((Шаблон_9-Точность)&gt;=K123)+((Шаблон_9+Точность)&lt;=K123),)),K123)</f>
        <v>11473</v>
      </c>
      <c r="AR123" s="109">
        <f t="array" ref="AR123">IFERROR(INDEX(TO_name_10,MATCH(,((Шаблон_10-Точность)&gt;=L123)+((Шаблон_10+Точность)&lt;=L123),)),L123)</f>
        <v>11525</v>
      </c>
      <c r="AS123" s="110">
        <f t="array" ref="AS123">IFERROR(INDEX(TO_name_11,MATCH(,((Шаблон_11-Точность)&gt;=M123)+((Шаблон_11+Точность)&lt;=M123),)),M123)</f>
        <v>11088</v>
      </c>
      <c r="AT123" s="111" t="s">
        <v>290</v>
      </c>
      <c r="AU123" s="108">
        <f t="array" ref="AU123">IFERROR(INDEX(TO_name_5,MATCH(,((Шаблон_5-Точность)&gt;=O123)+((Шаблон_5+Точность)&lt;=O123),)),O123)</f>
        <v>42531</v>
      </c>
      <c r="AV123" s="109">
        <f t="array" ref="AV123">IFERROR(INDEX(TO_name_6,MATCH(,((Шаблон_6-Точность)&gt;=P123)+((Шаблон_6+Точность)&lt;=P123),)),P123)</f>
        <v>22350</v>
      </c>
      <c r="AW123" s="109">
        <f t="array" ref="AW123">IFERROR(INDEX(TO_name_7,MATCH(,((Шаблон_7-Точность)&gt;=Q123)+((Шаблон_7+Точность)&lt;=Q123),)),Q123)</f>
        <v>16487</v>
      </c>
      <c r="AX123" s="109">
        <f t="array" ref="AX123">IFERROR(INDEX(TO_name_8,MATCH(,((Шаблон_8-Точность)&gt;=R123)+((Шаблон_8+Точность)&lt;=R123),)),R123)</f>
        <v>59281</v>
      </c>
      <c r="AY123" s="109">
        <f t="array" ref="AY123">IFERROR(INDEX(TO_name_12,MATCH(,((Шаблон_12-Точность)&gt;=S123)+((Шаблон_12+Точность)&lt;=S123),)),S123)</f>
        <v>31529</v>
      </c>
      <c r="AZ123" s="109">
        <f t="array" ref="AZ123">IFERROR(INDEX(TO_name_13,MATCH(,((Шаблон_13-Точность)&gt;=T123)+((Шаблон_13+Точность)&lt;=T123),)),T123)</f>
        <v>27877</v>
      </c>
      <c r="BA123" s="110">
        <f t="array" ref="BA123">IFERROR(INDEX(TO_name_14,MATCH(,((Шаблон_14-Точность)&gt;=U123)+((Шаблон_14+Точность)&lt;=U123),)),U123)</f>
        <v>10162</v>
      </c>
      <c r="BB123" s="3"/>
      <c r="BC123" s="3" t="str">
        <f t="shared" si="53"/>
        <v>М/62007/18285</v>
      </c>
      <c r="BD123" s="3" t="str">
        <f t="shared" si="54"/>
        <v>М/67020/52098</v>
      </c>
      <c r="BE123" s="3" t="str">
        <f t="shared" si="55"/>
        <v>ПМ/60696/35594</v>
      </c>
      <c r="BF123" s="3" t="str">
        <f t="shared" si="56"/>
        <v>М/69424/41124</v>
      </c>
      <c r="BG123" s="3" t="str">
        <f t="shared" si="57"/>
        <v>М/11473/11473</v>
      </c>
      <c r="BH123" s="3" t="str">
        <f t="shared" si="58"/>
        <v>Р/11525/11525</v>
      </c>
      <c r="BI123" s="3" t="str">
        <f t="shared" si="59"/>
        <v>М/11088/11088</v>
      </c>
      <c r="BJ123" s="158" t="s">
        <v>290</v>
      </c>
      <c r="BK123" s="3" t="str">
        <f t="shared" si="60"/>
        <v>Р/40810/42531</v>
      </c>
      <c r="BL123" s="3" t="str">
        <f t="shared" si="61"/>
        <v>М/47332/22350</v>
      </c>
      <c r="BM123" s="3" t="str">
        <f t="shared" si="62"/>
        <v>ТО2/37002/16487</v>
      </c>
      <c r="BN123" s="3" t="str">
        <f t="shared" si="63"/>
        <v>М/34732/59281</v>
      </c>
      <c r="BO123" s="3" t="str">
        <f t="shared" si="64"/>
        <v>М/6529/31529</v>
      </c>
      <c r="BP123" s="3" t="str">
        <f t="shared" si="65"/>
        <v>М/7362/27877</v>
      </c>
      <c r="BQ123" s="3" t="str">
        <f t="shared" si="66"/>
        <v>Р/10162/10162</v>
      </c>
      <c r="BR123" s="86"/>
      <c r="BS123" s="86"/>
      <c r="BT123" s="86"/>
    </row>
    <row r="124" spans="1:72" ht="16.5" customHeight="1" x14ac:dyDescent="0.25">
      <c r="A124" s="90">
        <v>45040</v>
      </c>
      <c r="B124" s="3">
        <v>5</v>
      </c>
      <c r="C124" s="3">
        <v>4</v>
      </c>
      <c r="D124" s="105" t="str">
        <f t="shared" si="51"/>
        <v/>
      </c>
      <c r="E124" s="105" t="str">
        <f t="shared" si="52"/>
        <v/>
      </c>
      <c r="F124" s="99" t="s">
        <v>290</v>
      </c>
      <c r="G124" s="100">
        <f t="shared" si="67"/>
        <v>18285</v>
      </c>
      <c r="H124" s="100">
        <f t="shared" si="68"/>
        <v>52122</v>
      </c>
      <c r="I124" s="100">
        <f t="shared" si="69"/>
        <v>35618</v>
      </c>
      <c r="J124" s="100">
        <f t="shared" si="70"/>
        <v>41148</v>
      </c>
      <c r="K124" s="100">
        <f t="shared" si="71"/>
        <v>11497</v>
      </c>
      <c r="L124" s="100">
        <f t="shared" si="72"/>
        <v>11525</v>
      </c>
      <c r="M124" s="100">
        <f t="shared" si="73"/>
        <v>11112</v>
      </c>
      <c r="N124" s="100">
        <f t="shared" si="74"/>
        <v>0</v>
      </c>
      <c r="O124" s="100">
        <f t="shared" si="75"/>
        <v>42531</v>
      </c>
      <c r="P124" s="100">
        <f t="shared" si="76"/>
        <v>22374</v>
      </c>
      <c r="Q124" s="100">
        <f t="shared" si="77"/>
        <v>16487</v>
      </c>
      <c r="R124" s="100">
        <f t="shared" si="78"/>
        <v>59305</v>
      </c>
      <c r="S124" s="100">
        <f t="shared" si="79"/>
        <v>31553</v>
      </c>
      <c r="T124" s="100">
        <f t="shared" si="80"/>
        <v>27901</v>
      </c>
      <c r="U124" s="100">
        <f t="shared" si="81"/>
        <v>10162</v>
      </c>
      <c r="V124" s="89" t="s">
        <v>290</v>
      </c>
      <c r="W124" s="95" t="s">
        <v>321</v>
      </c>
      <c r="X124" s="95" t="s">
        <v>37</v>
      </c>
      <c r="Y124" s="95" t="s">
        <v>37</v>
      </c>
      <c r="Z124" s="95" t="s">
        <v>37</v>
      </c>
      <c r="AA124" s="95" t="s">
        <v>37</v>
      </c>
      <c r="AB124" s="95" t="s">
        <v>38</v>
      </c>
      <c r="AC124" s="95" t="s">
        <v>37</v>
      </c>
      <c r="AD124" s="96" t="s">
        <v>38</v>
      </c>
      <c r="AE124" s="95" t="s">
        <v>38</v>
      </c>
      <c r="AF124" s="95" t="s">
        <v>37</v>
      </c>
      <c r="AG124" s="95" t="s">
        <v>271</v>
      </c>
      <c r="AH124" s="95" t="s">
        <v>37</v>
      </c>
      <c r="AI124" s="95" t="s">
        <v>37</v>
      </c>
      <c r="AJ124" s="95" t="s">
        <v>37</v>
      </c>
      <c r="AK124" s="95" t="s">
        <v>38</v>
      </c>
      <c r="AL124" s="94" t="s">
        <v>290</v>
      </c>
      <c r="AM124" s="108">
        <f t="array" ref="AM124">IFERROR(INDEX(TO_name_1,MATCH(,((Шаблон_1-Точность)&gt;=G124)+((Шаблон_1+Точность)&lt;=G124),)),G124)</f>
        <v>18285</v>
      </c>
      <c r="AN124" s="109">
        <f t="array" ref="AN124">IFERROR(INDEX(TO_name_2,MATCH(,((Шаблон_2-Точность)&gt;=H124)+((Шаблон_2+Точность)&lt;=H124),)),H124)</f>
        <v>52122</v>
      </c>
      <c r="AO124" s="109">
        <f t="array" ref="AO124">IFERROR(INDEX(TO_name_3,MATCH(,((Шаблон_3-Точность)&gt;=I124)+((Шаблон_3+Точность)&lt;=I124),)),I124)</f>
        <v>35618</v>
      </c>
      <c r="AP124" s="109">
        <f t="array" ref="AP124">IFERROR(INDEX(TO_name_4,MATCH(,((Шаблон_4-Точность)&gt;=J124)+((Шаблон_4+Точность)&lt;=J124),)),J124)</f>
        <v>41148</v>
      </c>
      <c r="AQ124" s="109">
        <f t="array" ref="AQ124">IFERROR(INDEX(TO_name_9,MATCH(,((Шаблон_9-Точность)&gt;=K124)+((Шаблон_9+Точность)&lt;=K124),)),K124)</f>
        <v>11497</v>
      </c>
      <c r="AR124" s="109">
        <f t="array" ref="AR124">IFERROR(INDEX(TO_name_10,MATCH(,((Шаблон_10-Точность)&gt;=L124)+((Шаблон_10+Точность)&lt;=L124),)),L124)</f>
        <v>11525</v>
      </c>
      <c r="AS124" s="110">
        <f t="array" ref="AS124">IFERROR(INDEX(TO_name_11,MATCH(,((Шаблон_11-Точность)&gt;=M124)+((Шаблон_11+Точность)&lt;=M124),)),M124)</f>
        <v>11112</v>
      </c>
      <c r="AT124" s="111" t="s">
        <v>290</v>
      </c>
      <c r="AU124" s="108">
        <f t="array" ref="AU124">IFERROR(INDEX(TO_name_5,MATCH(,((Шаблон_5-Точность)&gt;=O124)+((Шаблон_5+Точность)&lt;=O124),)),O124)</f>
        <v>42531</v>
      </c>
      <c r="AV124" s="109">
        <f t="array" ref="AV124">IFERROR(INDEX(TO_name_6,MATCH(,((Шаблон_6-Точность)&gt;=P124)+((Шаблон_6+Точность)&lt;=P124),)),P124)</f>
        <v>22374</v>
      </c>
      <c r="AW124" s="109">
        <f t="array" ref="AW124">IFERROR(INDEX(TO_name_7,MATCH(,((Шаблон_7-Точность)&gt;=Q124)+((Шаблон_7+Точность)&lt;=Q124),)),Q124)</f>
        <v>16487</v>
      </c>
      <c r="AX124" s="109">
        <f t="array" ref="AX124">IFERROR(INDEX(TO_name_8,MATCH(,((Шаблон_8-Точность)&gt;=R124)+((Шаблон_8+Точность)&lt;=R124),)),R124)</f>
        <v>59305</v>
      </c>
      <c r="AY124" s="109">
        <f t="array" ref="AY124">IFERROR(INDEX(TO_name_12,MATCH(,((Шаблон_12-Точность)&gt;=S124)+((Шаблон_12+Точность)&lt;=S124),)),S124)</f>
        <v>31553</v>
      </c>
      <c r="AZ124" s="109">
        <f t="array" ref="AZ124">IFERROR(INDEX(TO_name_13,MATCH(,((Шаблон_13-Точность)&gt;=T124)+((Шаблон_13+Точность)&lt;=T124),)),T124)</f>
        <v>27901</v>
      </c>
      <c r="BA124" s="110">
        <f t="array" ref="BA124">IFERROR(INDEX(TO_name_14,MATCH(,((Шаблон_14-Точность)&gt;=U124)+((Шаблон_14+Точность)&lt;=U124),)),U124)</f>
        <v>10162</v>
      </c>
      <c r="BB124" s="3"/>
      <c r="BC124" s="3" t="str">
        <f t="shared" si="53"/>
        <v>ПМ/62007/18285</v>
      </c>
      <c r="BD124" s="3" t="str">
        <f t="shared" si="54"/>
        <v>М/67044/52122</v>
      </c>
      <c r="BE124" s="3" t="str">
        <f t="shared" si="55"/>
        <v>М/60720/35618</v>
      </c>
      <c r="BF124" s="3" t="str">
        <f t="shared" si="56"/>
        <v>М/69448/41148</v>
      </c>
      <c r="BG124" s="3" t="str">
        <f t="shared" si="57"/>
        <v>М/11497/11497</v>
      </c>
      <c r="BH124" s="3" t="str">
        <f t="shared" si="58"/>
        <v>Р/11525/11525</v>
      </c>
      <c r="BI124" s="3" t="str">
        <f t="shared" si="59"/>
        <v>М/11112/11112</v>
      </c>
      <c r="BJ124" s="158" t="s">
        <v>290</v>
      </c>
      <c r="BK124" s="3" t="str">
        <f t="shared" si="60"/>
        <v>Р/40810/42531</v>
      </c>
      <c r="BL124" s="3" t="str">
        <f t="shared" si="61"/>
        <v>М/47356/22374</v>
      </c>
      <c r="BM124" s="3" t="str">
        <f t="shared" si="62"/>
        <v>ТО2/37002/16487</v>
      </c>
      <c r="BN124" s="3" t="str">
        <f t="shared" si="63"/>
        <v>М/34756/59305</v>
      </c>
      <c r="BO124" s="3" t="str">
        <f t="shared" si="64"/>
        <v>М/6553/31553</v>
      </c>
      <c r="BP124" s="3" t="str">
        <f t="shared" si="65"/>
        <v>М/7386/27901</v>
      </c>
      <c r="BQ124" s="3" t="str">
        <f t="shared" si="66"/>
        <v>Р/10162/10162</v>
      </c>
      <c r="BR124" s="86"/>
      <c r="BS124" s="86"/>
      <c r="BT124" s="86"/>
    </row>
    <row r="125" spans="1:72" ht="16.5" customHeight="1" x14ac:dyDescent="0.25">
      <c r="A125" s="90">
        <v>45041</v>
      </c>
      <c r="B125" s="3">
        <v>5</v>
      </c>
      <c r="C125" s="3">
        <v>4</v>
      </c>
      <c r="D125" s="105" t="str">
        <f t="shared" si="51"/>
        <v>ОШ</v>
      </c>
      <c r="E125" s="105" t="str">
        <f t="shared" si="52"/>
        <v/>
      </c>
      <c r="F125" s="99" t="s">
        <v>290</v>
      </c>
      <c r="G125" s="100">
        <f t="shared" si="67"/>
        <v>18309</v>
      </c>
      <c r="H125" s="100">
        <f t="shared" si="68"/>
        <v>52146</v>
      </c>
      <c r="I125" s="100">
        <f t="shared" si="69"/>
        <v>35642</v>
      </c>
      <c r="J125" s="100">
        <f t="shared" si="70"/>
        <v>41172</v>
      </c>
      <c r="K125" s="100">
        <f t="shared" si="71"/>
        <v>11521</v>
      </c>
      <c r="L125" s="100">
        <f t="shared" si="72"/>
        <v>11525</v>
      </c>
      <c r="M125" s="100">
        <f t="shared" si="73"/>
        <v>11136</v>
      </c>
      <c r="N125" s="100">
        <f t="shared" si="74"/>
        <v>0</v>
      </c>
      <c r="O125" s="100">
        <f t="shared" si="75"/>
        <v>42531</v>
      </c>
      <c r="P125" s="100">
        <f t="shared" si="76"/>
        <v>22398</v>
      </c>
      <c r="Q125" s="100">
        <f t="shared" si="77"/>
        <v>16487</v>
      </c>
      <c r="R125" s="100">
        <f t="shared" si="78"/>
        <v>59329</v>
      </c>
      <c r="S125" s="100">
        <f t="shared" si="79"/>
        <v>31577</v>
      </c>
      <c r="T125" s="100">
        <f t="shared" si="80"/>
        <v>27925</v>
      </c>
      <c r="U125" s="100">
        <f t="shared" si="81"/>
        <v>10162</v>
      </c>
      <c r="V125" s="89" t="s">
        <v>290</v>
      </c>
      <c r="W125" s="95" t="s">
        <v>37</v>
      </c>
      <c r="X125" s="95" t="s">
        <v>37</v>
      </c>
      <c r="Y125" s="95" t="s">
        <v>37</v>
      </c>
      <c r="Z125" s="95" t="s">
        <v>37</v>
      </c>
      <c r="AA125" s="95" t="s">
        <v>37</v>
      </c>
      <c r="AB125" s="95" t="s">
        <v>38</v>
      </c>
      <c r="AC125" s="95" t="s">
        <v>37</v>
      </c>
      <c r="AD125" s="96" t="s">
        <v>38</v>
      </c>
      <c r="AE125" s="95" t="s">
        <v>38</v>
      </c>
      <c r="AF125" s="95" t="s">
        <v>37</v>
      </c>
      <c r="AG125" s="95" t="s">
        <v>271</v>
      </c>
      <c r="AH125" s="95" t="s">
        <v>37</v>
      </c>
      <c r="AI125" s="95" t="s">
        <v>37</v>
      </c>
      <c r="AJ125" s="95" t="s">
        <v>37</v>
      </c>
      <c r="AK125" s="95" t="s">
        <v>38</v>
      </c>
      <c r="AL125" s="94" t="s">
        <v>290</v>
      </c>
      <c r="AM125" s="108">
        <f t="array" ref="AM125">IFERROR(INDEX(TO_name_1,MATCH(,((Шаблон_1-Точность)&gt;=G125)+((Шаблон_1+Точность)&lt;=G125),)),G125)</f>
        <v>18309</v>
      </c>
      <c r="AN125" s="109">
        <f t="array" ref="AN125">IFERROR(INDEX(TO_name_2,MATCH(,((Шаблон_2-Точность)&gt;=H125)+((Шаблон_2+Точность)&lt;=H125),)),H125)</f>
        <v>52146</v>
      </c>
      <c r="AO125" s="109">
        <f t="array" ref="AO125">IFERROR(INDEX(TO_name_3,MATCH(,((Шаблон_3-Точность)&gt;=I125)+((Шаблон_3+Точность)&lt;=I125),)),I125)</f>
        <v>35642</v>
      </c>
      <c r="AP125" s="109">
        <f t="array" ref="AP125">IFERROR(INDEX(TO_name_4,MATCH(,((Шаблон_4-Точность)&gt;=J125)+((Шаблон_4+Точность)&lt;=J125),)),J125)</f>
        <v>41172</v>
      </c>
      <c r="AQ125" s="109">
        <f t="array" ref="AQ125">IFERROR(INDEX(TO_name_9,MATCH(,((Шаблон_9-Точность)&gt;=K125)+((Шаблон_9+Точность)&lt;=K125),)),K125)</f>
        <v>11521</v>
      </c>
      <c r="AR125" s="109">
        <f t="array" ref="AR125">IFERROR(INDEX(TO_name_10,MATCH(,((Шаблон_10-Точность)&gt;=L125)+((Шаблон_10+Точность)&lt;=L125),)),L125)</f>
        <v>11525</v>
      </c>
      <c r="AS125" s="110">
        <f t="array" ref="AS125">IFERROR(INDEX(TO_name_11,MATCH(,((Шаблон_11-Точность)&gt;=M125)+((Шаблон_11+Точность)&lt;=M125),)),M125)</f>
        <v>11136</v>
      </c>
      <c r="AT125" s="111" t="s">
        <v>290</v>
      </c>
      <c r="AU125" s="108">
        <f t="array" ref="AU125">IFERROR(INDEX(TO_name_5,MATCH(,((Шаблон_5-Точность)&gt;=O125)+((Шаблон_5+Точность)&lt;=O125),)),O125)</f>
        <v>42531</v>
      </c>
      <c r="AV125" s="109">
        <f t="array" ref="AV125">IFERROR(INDEX(TO_name_6,MATCH(,((Шаблон_6-Точность)&gt;=P125)+((Шаблон_6+Точность)&lt;=P125),)),P125)</f>
        <v>22398</v>
      </c>
      <c r="AW125" s="109">
        <f t="array" ref="AW125">IFERROR(INDEX(TO_name_7,MATCH(,((Шаблон_7-Точность)&gt;=Q125)+((Шаблон_7+Точность)&lt;=Q125),)),Q125)</f>
        <v>16487</v>
      </c>
      <c r="AX125" s="109">
        <f t="array" ref="AX125">IFERROR(INDEX(TO_name_8,MATCH(,((Шаблон_8-Точность)&gt;=R125)+((Шаблон_8+Точность)&lt;=R125),)),R125)</f>
        <v>59329</v>
      </c>
      <c r="AY125" s="109">
        <f t="array" ref="AY125">IFERROR(INDEX(TO_name_12,MATCH(,((Шаблон_12-Точность)&gt;=S125)+((Шаблон_12+Точность)&lt;=S125),)),S125)</f>
        <v>31577</v>
      </c>
      <c r="AZ125" s="109">
        <f t="array" ref="AZ125">IFERROR(INDEX(TO_name_13,MATCH(,((Шаблон_13-Точность)&gt;=T125)+((Шаблон_13+Точность)&lt;=T125),)),T125)</f>
        <v>27925</v>
      </c>
      <c r="BA125" s="110">
        <f t="array" ref="BA125">IFERROR(INDEX(TO_name_14,MATCH(,((Шаблон_14-Точность)&gt;=U125)+((Шаблон_14+Точность)&lt;=U125),)),U125)</f>
        <v>10162</v>
      </c>
      <c r="BB125" s="3"/>
      <c r="BC125" s="3" t="str">
        <f t="shared" si="53"/>
        <v>М/62031/18309</v>
      </c>
      <c r="BD125" s="3" t="str">
        <f t="shared" si="54"/>
        <v>М/67068/52146</v>
      </c>
      <c r="BE125" s="3" t="str">
        <f t="shared" si="55"/>
        <v>М/60744/35642</v>
      </c>
      <c r="BF125" s="3" t="str">
        <f t="shared" si="56"/>
        <v>М/69472/41172</v>
      </c>
      <c r="BG125" s="3" t="str">
        <f t="shared" si="57"/>
        <v>М/11521/11521</v>
      </c>
      <c r="BH125" s="3" t="str">
        <f t="shared" si="58"/>
        <v>Р/11525/11525</v>
      </c>
      <c r="BI125" s="3" t="str">
        <f t="shared" si="59"/>
        <v>М/11136/11136</v>
      </c>
      <c r="BJ125" s="158" t="s">
        <v>290</v>
      </c>
      <c r="BK125" s="3" t="str">
        <f t="shared" si="60"/>
        <v>Р/40810/42531</v>
      </c>
      <c r="BL125" s="3" t="str">
        <f t="shared" si="61"/>
        <v>М/47380/22398</v>
      </c>
      <c r="BM125" s="3" t="str">
        <f t="shared" si="62"/>
        <v>ТО2/37002/16487</v>
      </c>
      <c r="BN125" s="3" t="str">
        <f t="shared" si="63"/>
        <v>М/34780/59329</v>
      </c>
      <c r="BO125" s="3" t="str">
        <f t="shared" si="64"/>
        <v>М/6577/31577</v>
      </c>
      <c r="BP125" s="3" t="str">
        <f t="shared" si="65"/>
        <v>М/7410/27925</v>
      </c>
      <c r="BQ125" s="3" t="str">
        <f t="shared" si="66"/>
        <v>Р/10162/10162</v>
      </c>
      <c r="BR125" s="86"/>
      <c r="BS125" s="86"/>
      <c r="BT125" s="86"/>
    </row>
    <row r="126" spans="1:72" ht="16.5" customHeight="1" x14ac:dyDescent="0.25">
      <c r="A126" s="90">
        <v>45042</v>
      </c>
      <c r="B126" s="3">
        <v>5</v>
      </c>
      <c r="C126" s="3">
        <v>4</v>
      </c>
      <c r="D126" s="105" t="str">
        <f t="shared" si="51"/>
        <v/>
      </c>
      <c r="E126" s="105" t="str">
        <f t="shared" si="52"/>
        <v/>
      </c>
      <c r="F126" s="99" t="s">
        <v>290</v>
      </c>
      <c r="G126" s="100">
        <f t="shared" si="67"/>
        <v>18333</v>
      </c>
      <c r="H126" s="100">
        <f t="shared" si="68"/>
        <v>52170</v>
      </c>
      <c r="I126" s="100">
        <f t="shared" si="69"/>
        <v>35666</v>
      </c>
      <c r="J126" s="100">
        <f t="shared" si="70"/>
        <v>41196</v>
      </c>
      <c r="K126" s="100">
        <f t="shared" si="71"/>
        <v>11545</v>
      </c>
      <c r="L126" s="100">
        <f t="shared" si="72"/>
        <v>11525</v>
      </c>
      <c r="M126" s="100">
        <f t="shared" si="73"/>
        <v>11136</v>
      </c>
      <c r="N126" s="100">
        <f t="shared" si="74"/>
        <v>0</v>
      </c>
      <c r="O126" s="100">
        <f t="shared" si="75"/>
        <v>42531</v>
      </c>
      <c r="P126" s="100">
        <f t="shared" si="76"/>
        <v>22422</v>
      </c>
      <c r="Q126" s="100">
        <f t="shared" si="77"/>
        <v>16487</v>
      </c>
      <c r="R126" s="100">
        <f t="shared" si="78"/>
        <v>59353</v>
      </c>
      <c r="S126" s="100">
        <f t="shared" si="79"/>
        <v>31601</v>
      </c>
      <c r="T126" s="100">
        <f t="shared" si="80"/>
        <v>27949</v>
      </c>
      <c r="U126" s="100">
        <f t="shared" si="81"/>
        <v>10162</v>
      </c>
      <c r="V126" s="89" t="s">
        <v>290</v>
      </c>
      <c r="W126" s="95" t="s">
        <v>37</v>
      </c>
      <c r="X126" s="95" t="s">
        <v>37</v>
      </c>
      <c r="Y126" s="95" t="s">
        <v>37</v>
      </c>
      <c r="Z126" s="95" t="s">
        <v>37</v>
      </c>
      <c r="AA126" s="95" t="s">
        <v>37</v>
      </c>
      <c r="AB126" s="95" t="s">
        <v>38</v>
      </c>
      <c r="AC126" s="95" t="s">
        <v>38</v>
      </c>
      <c r="AD126" s="96" t="s">
        <v>38</v>
      </c>
      <c r="AE126" s="95" t="s">
        <v>38</v>
      </c>
      <c r="AF126" s="95" t="s">
        <v>37</v>
      </c>
      <c r="AG126" s="95" t="s">
        <v>271</v>
      </c>
      <c r="AH126" s="95" t="s">
        <v>37</v>
      </c>
      <c r="AI126" s="95" t="s">
        <v>37</v>
      </c>
      <c r="AJ126" s="95" t="s">
        <v>37</v>
      </c>
      <c r="AK126" s="95" t="s">
        <v>38</v>
      </c>
      <c r="AL126" s="94" t="s">
        <v>290</v>
      </c>
      <c r="AM126" s="108">
        <f t="array" ref="AM126">IFERROR(INDEX(TO_name_1,MATCH(,((Шаблон_1-Точность)&gt;=G126)+((Шаблон_1+Точность)&lt;=G126),)),G126)</f>
        <v>18333</v>
      </c>
      <c r="AN126" s="109">
        <f t="array" ref="AN126">IFERROR(INDEX(TO_name_2,MATCH(,((Шаблон_2-Точность)&gt;=H126)+((Шаблон_2+Точность)&lt;=H126),)),H126)</f>
        <v>52170</v>
      </c>
      <c r="AO126" s="109">
        <f t="array" ref="AO126">IFERROR(INDEX(TO_name_3,MATCH(,((Шаблон_3-Точность)&gt;=I126)+((Шаблон_3+Точность)&lt;=I126),)),I126)</f>
        <v>35666</v>
      </c>
      <c r="AP126" s="109">
        <f t="array" ref="AP126">IFERROR(INDEX(TO_name_4,MATCH(,((Шаблон_4-Точность)&gt;=J126)+((Шаблон_4+Точность)&lt;=J126),)),J126)</f>
        <v>41196</v>
      </c>
      <c r="AQ126" s="109">
        <f t="array" ref="AQ126">IFERROR(INDEX(TO_name_9,MATCH(,((Шаблон_9-Точность)&gt;=K126)+((Шаблон_9+Точность)&lt;=K126),)),K126)</f>
        <v>11545</v>
      </c>
      <c r="AR126" s="109">
        <f t="array" ref="AR126">IFERROR(INDEX(TO_name_10,MATCH(,((Шаблон_10-Точность)&gt;=L126)+((Шаблон_10+Точность)&lt;=L126),)),L126)</f>
        <v>11525</v>
      </c>
      <c r="AS126" s="110">
        <f t="array" ref="AS126">IFERROR(INDEX(TO_name_11,MATCH(,((Шаблон_11-Точность)&gt;=M126)+((Шаблон_11+Точность)&lt;=M126),)),M126)</f>
        <v>11136</v>
      </c>
      <c r="AT126" s="111" t="s">
        <v>290</v>
      </c>
      <c r="AU126" s="108">
        <f t="array" ref="AU126">IFERROR(INDEX(TO_name_5,MATCH(,((Шаблон_5-Точность)&gt;=O126)+((Шаблон_5+Точность)&lt;=O126),)),O126)</f>
        <v>42531</v>
      </c>
      <c r="AV126" s="109">
        <f t="array" ref="AV126">IFERROR(INDEX(TO_name_6,MATCH(,((Шаблон_6-Точность)&gt;=P126)+((Шаблон_6+Точность)&lt;=P126),)),P126)</f>
        <v>22422</v>
      </c>
      <c r="AW126" s="109">
        <f t="array" ref="AW126">IFERROR(INDEX(TO_name_7,MATCH(,((Шаблон_7-Точность)&gt;=Q126)+((Шаблон_7+Точность)&lt;=Q126),)),Q126)</f>
        <v>16487</v>
      </c>
      <c r="AX126" s="109">
        <f t="array" ref="AX126">IFERROR(INDEX(TO_name_8,MATCH(,((Шаблон_8-Точность)&gt;=R126)+((Шаблон_8+Точность)&lt;=R126),)),R126)</f>
        <v>59353</v>
      </c>
      <c r="AY126" s="109">
        <f t="array" ref="AY126">IFERROR(INDEX(TO_name_12,MATCH(,((Шаблон_12-Точность)&gt;=S126)+((Шаблон_12+Точность)&lt;=S126),)),S126)</f>
        <v>31601</v>
      </c>
      <c r="AZ126" s="109">
        <f t="array" ref="AZ126">IFERROR(INDEX(TO_name_13,MATCH(,((Шаблон_13-Точность)&gt;=T126)+((Шаблон_13+Точность)&lt;=T126),)),T126)</f>
        <v>27949</v>
      </c>
      <c r="BA126" s="110">
        <f t="array" ref="BA126">IFERROR(INDEX(TO_name_14,MATCH(,((Шаблон_14-Точность)&gt;=U126)+((Шаблон_14+Точность)&lt;=U126),)),U126)</f>
        <v>10162</v>
      </c>
      <c r="BB126" s="3"/>
      <c r="BC126" s="3" t="str">
        <f t="shared" si="53"/>
        <v>М/62055/18333</v>
      </c>
      <c r="BD126" s="3" t="str">
        <f t="shared" si="54"/>
        <v>М/67092/52170</v>
      </c>
      <c r="BE126" s="3" t="str">
        <f t="shared" si="55"/>
        <v>М/60768/35666</v>
      </c>
      <c r="BF126" s="3" t="str">
        <f t="shared" si="56"/>
        <v>М/69496/41196</v>
      </c>
      <c r="BG126" s="3" t="str">
        <f t="shared" si="57"/>
        <v>М/11545/11545</v>
      </c>
      <c r="BH126" s="3" t="str">
        <f t="shared" si="58"/>
        <v>Р/11525/11525</v>
      </c>
      <c r="BI126" s="3" t="str">
        <f t="shared" si="59"/>
        <v>Р/11136/11136</v>
      </c>
      <c r="BJ126" s="158" t="s">
        <v>290</v>
      </c>
      <c r="BK126" s="3" t="str">
        <f t="shared" si="60"/>
        <v>Р/40810/42531</v>
      </c>
      <c r="BL126" s="3" t="str">
        <f t="shared" si="61"/>
        <v>М/47404/22422</v>
      </c>
      <c r="BM126" s="3" t="str">
        <f t="shared" si="62"/>
        <v>ТО2/37002/16487</v>
      </c>
      <c r="BN126" s="3" t="str">
        <f t="shared" si="63"/>
        <v>М/34804/59353</v>
      </c>
      <c r="BO126" s="3" t="str">
        <f t="shared" si="64"/>
        <v>М/6601/31601</v>
      </c>
      <c r="BP126" s="3" t="str">
        <f t="shared" si="65"/>
        <v>М/7434/27949</v>
      </c>
      <c r="BQ126" s="3" t="str">
        <f t="shared" si="66"/>
        <v>Р/10162/10162</v>
      </c>
      <c r="BR126" s="86"/>
      <c r="BS126" s="86"/>
      <c r="BT126" s="86"/>
    </row>
    <row r="127" spans="1:72" ht="16.5" customHeight="1" x14ac:dyDescent="0.25">
      <c r="A127" s="90">
        <v>45043</v>
      </c>
      <c r="B127" s="3">
        <v>5</v>
      </c>
      <c r="C127" s="3">
        <v>4</v>
      </c>
      <c r="D127" s="105" t="str">
        <f t="shared" si="51"/>
        <v/>
      </c>
      <c r="E127" s="105" t="str">
        <f t="shared" si="52"/>
        <v>ОШ</v>
      </c>
      <c r="F127" s="99" t="s">
        <v>290</v>
      </c>
      <c r="G127" s="100">
        <f t="shared" si="67"/>
        <v>18357</v>
      </c>
      <c r="H127" s="100">
        <f t="shared" si="68"/>
        <v>52194</v>
      </c>
      <c r="I127" s="100">
        <f t="shared" si="69"/>
        <v>35690</v>
      </c>
      <c r="J127" s="100">
        <f t="shared" si="70"/>
        <v>41220</v>
      </c>
      <c r="K127" s="100">
        <f t="shared" si="71"/>
        <v>11569</v>
      </c>
      <c r="L127" s="100">
        <f t="shared" si="72"/>
        <v>11525</v>
      </c>
      <c r="M127" s="100">
        <f t="shared" si="73"/>
        <v>11136</v>
      </c>
      <c r="N127" s="100">
        <f t="shared" si="74"/>
        <v>0</v>
      </c>
      <c r="O127" s="100">
        <f t="shared" si="75"/>
        <v>42531</v>
      </c>
      <c r="P127" s="100">
        <f t="shared" si="76"/>
        <v>22446</v>
      </c>
      <c r="Q127" s="100">
        <f t="shared" si="77"/>
        <v>16511</v>
      </c>
      <c r="R127" s="100">
        <f t="shared" si="78"/>
        <v>59377</v>
      </c>
      <c r="S127" s="100">
        <f t="shared" si="79"/>
        <v>31625</v>
      </c>
      <c r="T127" s="100">
        <f t="shared" si="80"/>
        <v>27973</v>
      </c>
      <c r="U127" s="100">
        <f t="shared" si="81"/>
        <v>10162</v>
      </c>
      <c r="V127" s="89" t="s">
        <v>290</v>
      </c>
      <c r="W127" s="95" t="s">
        <v>37</v>
      </c>
      <c r="X127" s="95" t="s">
        <v>37</v>
      </c>
      <c r="Y127" s="95" t="s">
        <v>37</v>
      </c>
      <c r="Z127" s="95" t="s">
        <v>37</v>
      </c>
      <c r="AA127" s="95" t="s">
        <v>37</v>
      </c>
      <c r="AB127" s="95" t="s">
        <v>38</v>
      </c>
      <c r="AC127" s="95" t="s">
        <v>38</v>
      </c>
      <c r="AD127" s="96" t="s">
        <v>38</v>
      </c>
      <c r="AE127" s="95" t="s">
        <v>38</v>
      </c>
      <c r="AF127" s="95" t="s">
        <v>37</v>
      </c>
      <c r="AG127" s="95" t="s">
        <v>37</v>
      </c>
      <c r="AH127" s="95" t="s">
        <v>37</v>
      </c>
      <c r="AI127" s="95" t="s">
        <v>37</v>
      </c>
      <c r="AJ127" s="95" t="s">
        <v>37</v>
      </c>
      <c r="AK127" s="95" t="s">
        <v>38</v>
      </c>
      <c r="AL127" s="94" t="s">
        <v>290</v>
      </c>
      <c r="AM127" s="108">
        <f t="array" ref="AM127">IFERROR(INDEX(TO_name_1,MATCH(,((Шаблон_1-Точность)&gt;=G127)+((Шаблон_1+Точность)&lt;=G127),)),G127)</f>
        <v>18357</v>
      </c>
      <c r="AN127" s="109">
        <f t="array" ref="AN127">IFERROR(INDEX(TO_name_2,MATCH(,((Шаблон_2-Точность)&gt;=H127)+((Шаблон_2+Точность)&lt;=H127),)),H127)</f>
        <v>52194</v>
      </c>
      <c r="AO127" s="109">
        <f t="array" ref="AO127">IFERROR(INDEX(TO_name_3,MATCH(,((Шаблон_3-Точность)&gt;=I127)+((Шаблон_3+Точность)&lt;=I127),)),I127)</f>
        <v>35690</v>
      </c>
      <c r="AP127" s="109">
        <f t="array" ref="AP127">IFERROR(INDEX(TO_name_4,MATCH(,((Шаблон_4-Точность)&gt;=J127)+((Шаблон_4+Точность)&lt;=J127),)),J127)</f>
        <v>41220</v>
      </c>
      <c r="AQ127" s="109">
        <f t="array" ref="AQ127">IFERROR(INDEX(TO_name_9,MATCH(,((Шаблон_9-Точность)&gt;=K127)+((Шаблон_9+Точность)&lt;=K127),)),K127)</f>
        <v>11569</v>
      </c>
      <c r="AR127" s="109">
        <f t="array" ref="AR127">IFERROR(INDEX(TO_name_10,MATCH(,((Шаблон_10-Точность)&gt;=L127)+((Шаблон_10+Точность)&lt;=L127),)),L127)</f>
        <v>11525</v>
      </c>
      <c r="AS127" s="110">
        <f t="array" ref="AS127">IFERROR(INDEX(TO_name_11,MATCH(,((Шаблон_11-Точность)&gt;=M127)+((Шаблон_11+Точность)&lt;=M127),)),M127)</f>
        <v>11136</v>
      </c>
      <c r="AT127" s="111" t="s">
        <v>290</v>
      </c>
      <c r="AU127" s="108">
        <f t="array" ref="AU127">IFERROR(INDEX(TO_name_5,MATCH(,((Шаблон_5-Точность)&gt;=O127)+((Шаблон_5+Точность)&lt;=O127),)),O127)</f>
        <v>42531</v>
      </c>
      <c r="AV127" s="109">
        <f t="array" ref="AV127">IFERROR(INDEX(TO_name_6,MATCH(,((Шаблон_6-Точность)&gt;=P127)+((Шаблон_6+Точность)&lt;=P127),)),P127)</f>
        <v>22446</v>
      </c>
      <c r="AW127" s="109" t="str">
        <f t="array" ref="AW127">IFERROR(INDEX(TO_name_7,MATCH(,((Шаблон_7-Точность)&gt;=Q127)+((Шаблон_7+Точность)&lt;=Q127),)),Q127)</f>
        <v>ТО1</v>
      </c>
      <c r="AX127" s="109">
        <f t="array" ref="AX127">IFERROR(INDEX(TO_name_8,MATCH(,((Шаблон_8-Точность)&gt;=R127)+((Шаблон_8+Точность)&lt;=R127),)),R127)</f>
        <v>59377</v>
      </c>
      <c r="AY127" s="109">
        <f t="array" ref="AY127">IFERROR(INDEX(TO_name_12,MATCH(,((Шаблон_12-Точность)&gt;=S127)+((Шаблон_12+Точность)&lt;=S127),)),S127)</f>
        <v>31625</v>
      </c>
      <c r="AZ127" s="109">
        <f t="array" ref="AZ127">IFERROR(INDEX(TO_name_13,MATCH(,((Шаблон_13-Точность)&gt;=T127)+((Шаблон_13+Точность)&lt;=T127),)),T127)</f>
        <v>27973</v>
      </c>
      <c r="BA127" s="110">
        <f t="array" ref="BA127">IFERROR(INDEX(TO_name_14,MATCH(,((Шаблон_14-Точность)&gt;=U127)+((Шаблон_14+Точность)&lt;=U127),)),U127)</f>
        <v>10162</v>
      </c>
      <c r="BB127" s="3"/>
      <c r="BC127" s="3" t="str">
        <f t="shared" si="53"/>
        <v>М/62079/18357</v>
      </c>
      <c r="BD127" s="3" t="str">
        <f t="shared" si="54"/>
        <v>М/67116/52194</v>
      </c>
      <c r="BE127" s="3" t="str">
        <f t="shared" si="55"/>
        <v>М/60792/35690</v>
      </c>
      <c r="BF127" s="3" t="str">
        <f t="shared" si="56"/>
        <v>М/69520/41220</v>
      </c>
      <c r="BG127" s="3" t="str">
        <f t="shared" si="57"/>
        <v>М/11569/11569</v>
      </c>
      <c r="BH127" s="3" t="str">
        <f t="shared" si="58"/>
        <v>Р/11525/11525</v>
      </c>
      <c r="BI127" s="3" t="str">
        <f t="shared" si="59"/>
        <v>Р/11136/11136</v>
      </c>
      <c r="BJ127" s="158" t="s">
        <v>290</v>
      </c>
      <c r="BK127" s="3" t="str">
        <f t="shared" si="60"/>
        <v>Р/40810/42531</v>
      </c>
      <c r="BL127" s="3" t="str">
        <f t="shared" si="61"/>
        <v>М/47428/22446</v>
      </c>
      <c r="BM127" s="3" t="str">
        <f t="shared" si="62"/>
        <v>М/37026/16511</v>
      </c>
      <c r="BN127" s="3" t="str">
        <f t="shared" si="63"/>
        <v>М/34828/59377</v>
      </c>
      <c r="BO127" s="3" t="str">
        <f t="shared" si="64"/>
        <v>М/6625/31625</v>
      </c>
      <c r="BP127" s="3" t="str">
        <f t="shared" si="65"/>
        <v>М/7458/27973</v>
      </c>
      <c r="BQ127" s="3" t="str">
        <f t="shared" si="66"/>
        <v>Р/10162/10162</v>
      </c>
      <c r="BR127" s="86"/>
      <c r="BS127" s="86"/>
      <c r="BT127" s="86"/>
    </row>
    <row r="128" spans="1:72" ht="16.5" customHeight="1" x14ac:dyDescent="0.25">
      <c r="A128" s="90">
        <v>45044</v>
      </c>
      <c r="B128" s="3">
        <v>5</v>
      </c>
      <c r="C128" s="3">
        <v>4</v>
      </c>
      <c r="D128" s="105" t="str">
        <f t="shared" si="51"/>
        <v/>
      </c>
      <c r="E128" s="105" t="str">
        <f t="shared" si="52"/>
        <v/>
      </c>
      <c r="F128" s="99" t="s">
        <v>290</v>
      </c>
      <c r="G128" s="100">
        <f t="shared" si="67"/>
        <v>18381</v>
      </c>
      <c r="H128" s="100">
        <f t="shared" si="68"/>
        <v>52218</v>
      </c>
      <c r="I128" s="100">
        <f t="shared" si="69"/>
        <v>35714</v>
      </c>
      <c r="J128" s="100">
        <f t="shared" si="70"/>
        <v>41244</v>
      </c>
      <c r="K128" s="100">
        <f t="shared" si="71"/>
        <v>11593</v>
      </c>
      <c r="L128" s="100">
        <f t="shared" si="72"/>
        <v>11525</v>
      </c>
      <c r="M128" s="100">
        <f t="shared" si="73"/>
        <v>11136</v>
      </c>
      <c r="N128" s="100">
        <f t="shared" si="74"/>
        <v>0</v>
      </c>
      <c r="O128" s="100">
        <f t="shared" si="75"/>
        <v>42531</v>
      </c>
      <c r="P128" s="100">
        <f t="shared" si="76"/>
        <v>22470</v>
      </c>
      <c r="Q128" s="100">
        <f t="shared" si="77"/>
        <v>16535</v>
      </c>
      <c r="R128" s="100">
        <f t="shared" si="78"/>
        <v>59401</v>
      </c>
      <c r="S128" s="100">
        <f t="shared" si="79"/>
        <v>31649</v>
      </c>
      <c r="T128" s="100">
        <f t="shared" si="80"/>
        <v>27973</v>
      </c>
      <c r="U128" s="100">
        <f t="shared" si="81"/>
        <v>10162</v>
      </c>
      <c r="V128" s="89" t="s">
        <v>290</v>
      </c>
      <c r="W128" s="95" t="s">
        <v>37</v>
      </c>
      <c r="X128" s="95" t="s">
        <v>37</v>
      </c>
      <c r="Y128" s="95" t="s">
        <v>37</v>
      </c>
      <c r="Z128" s="95" t="s">
        <v>37</v>
      </c>
      <c r="AA128" s="95" t="s">
        <v>37</v>
      </c>
      <c r="AB128" s="95" t="s">
        <v>38</v>
      </c>
      <c r="AC128" s="95" t="s">
        <v>38</v>
      </c>
      <c r="AD128" s="96" t="s">
        <v>38</v>
      </c>
      <c r="AE128" s="95" t="s">
        <v>38</v>
      </c>
      <c r="AF128" s="95" t="s">
        <v>37</v>
      </c>
      <c r="AG128" s="95" t="s">
        <v>37</v>
      </c>
      <c r="AH128" s="95" t="s">
        <v>37</v>
      </c>
      <c r="AI128" s="95" t="s">
        <v>37</v>
      </c>
      <c r="AJ128" s="95" t="s">
        <v>321</v>
      </c>
      <c r="AK128" s="95" t="s">
        <v>38</v>
      </c>
      <c r="AL128" s="94" t="s">
        <v>290</v>
      </c>
      <c r="AM128" s="108">
        <f t="array" ref="AM128">IFERROR(INDEX(TO_name_1,MATCH(,((Шаблон_1-Точность)&gt;=G128)+((Шаблон_1+Точность)&lt;=G128),)),G128)</f>
        <v>18381</v>
      </c>
      <c r="AN128" s="109">
        <f t="array" ref="AN128">IFERROR(INDEX(TO_name_2,MATCH(,((Шаблон_2-Точность)&gt;=H128)+((Шаблон_2+Точность)&lt;=H128),)),H128)</f>
        <v>52218</v>
      </c>
      <c r="AO128" s="109">
        <f t="array" ref="AO128">IFERROR(INDEX(TO_name_3,MATCH(,((Шаблон_3-Точность)&gt;=I128)+((Шаблон_3+Точность)&lt;=I128),)),I128)</f>
        <v>35714</v>
      </c>
      <c r="AP128" s="109">
        <f t="array" ref="AP128">IFERROR(INDEX(TO_name_4,MATCH(,((Шаблон_4-Точность)&gt;=J128)+((Шаблон_4+Точность)&lt;=J128),)),J128)</f>
        <v>41244</v>
      </c>
      <c r="AQ128" s="109">
        <f t="array" ref="AQ128">IFERROR(INDEX(TO_name_9,MATCH(,((Шаблон_9-Точность)&gt;=K128)+((Шаблон_9+Точность)&lt;=K128),)),K128)</f>
        <v>11593</v>
      </c>
      <c r="AR128" s="109">
        <f t="array" ref="AR128">IFERROR(INDEX(TO_name_10,MATCH(,((Шаблон_10-Точность)&gt;=L128)+((Шаблон_10+Точность)&lt;=L128),)),L128)</f>
        <v>11525</v>
      </c>
      <c r="AS128" s="110">
        <f t="array" ref="AS128">IFERROR(INDEX(TO_name_11,MATCH(,((Шаблон_11-Точность)&gt;=M128)+((Шаблон_11+Точность)&lt;=M128),)),M128)</f>
        <v>11136</v>
      </c>
      <c r="AT128" s="111" t="s">
        <v>290</v>
      </c>
      <c r="AU128" s="108">
        <f t="array" ref="AU128">IFERROR(INDEX(TO_name_5,MATCH(,((Шаблон_5-Точность)&gt;=O128)+((Шаблон_5+Точность)&lt;=O128),)),O128)</f>
        <v>42531</v>
      </c>
      <c r="AV128" s="109">
        <f t="array" ref="AV128">IFERROR(INDEX(TO_name_6,MATCH(,((Шаблон_6-Точность)&gt;=P128)+((Шаблон_6+Точность)&lt;=P128),)),P128)</f>
        <v>22470</v>
      </c>
      <c r="AW128" s="109">
        <f t="array" ref="AW128">IFERROR(INDEX(TO_name_7,MATCH(,((Шаблон_7-Точность)&gt;=Q128)+((Шаблон_7+Точность)&lt;=Q128),)),Q128)</f>
        <v>16535</v>
      </c>
      <c r="AX128" s="109">
        <f t="array" ref="AX128">IFERROR(INDEX(TO_name_8,MATCH(,((Шаблон_8-Точность)&gt;=R128)+((Шаблон_8+Точность)&lt;=R128),)),R128)</f>
        <v>59401</v>
      </c>
      <c r="AY128" s="109">
        <f t="array" ref="AY128">IFERROR(INDEX(TO_name_12,MATCH(,((Шаблон_12-Точность)&gt;=S128)+((Шаблон_12+Точность)&lt;=S128),)),S128)</f>
        <v>31649</v>
      </c>
      <c r="AZ128" s="109">
        <f t="array" ref="AZ128">IFERROR(INDEX(TO_name_13,MATCH(,((Шаблон_13-Точность)&gt;=T128)+((Шаблон_13+Точность)&lt;=T128),)),T128)</f>
        <v>27973</v>
      </c>
      <c r="BA128" s="110">
        <f t="array" ref="BA128">IFERROR(INDEX(TO_name_14,MATCH(,((Шаблон_14-Точность)&gt;=U128)+((Шаблон_14+Точность)&lt;=U128),)),U128)</f>
        <v>10162</v>
      </c>
      <c r="BB128" s="3"/>
      <c r="BC128" s="3" t="str">
        <f t="shared" si="53"/>
        <v>М/62103/18381</v>
      </c>
      <c r="BD128" s="3" t="str">
        <f t="shared" si="54"/>
        <v>М/67140/52218</v>
      </c>
      <c r="BE128" s="3" t="str">
        <f t="shared" si="55"/>
        <v>М/60816/35714</v>
      </c>
      <c r="BF128" s="3" t="str">
        <f t="shared" si="56"/>
        <v>М/69544/41244</v>
      </c>
      <c r="BG128" s="3" t="str">
        <f t="shared" si="57"/>
        <v>М/11593/11593</v>
      </c>
      <c r="BH128" s="3" t="str">
        <f t="shared" si="58"/>
        <v>Р/11525/11525</v>
      </c>
      <c r="BI128" s="3" t="str">
        <f t="shared" si="59"/>
        <v>Р/11136/11136</v>
      </c>
      <c r="BJ128" s="158" t="s">
        <v>290</v>
      </c>
      <c r="BK128" s="3" t="str">
        <f t="shared" si="60"/>
        <v>Р/40810/42531</v>
      </c>
      <c r="BL128" s="3" t="str">
        <f t="shared" si="61"/>
        <v>М/47452/22470</v>
      </c>
      <c r="BM128" s="3" t="str">
        <f t="shared" si="62"/>
        <v>М/37050/16535</v>
      </c>
      <c r="BN128" s="3" t="str">
        <f t="shared" si="63"/>
        <v>М/34852/59401</v>
      </c>
      <c r="BO128" s="3" t="str">
        <f t="shared" si="64"/>
        <v>М/6649/31649</v>
      </c>
      <c r="BP128" s="3" t="str">
        <f t="shared" si="65"/>
        <v>ПМ/7458/27973</v>
      </c>
      <c r="BQ128" s="3" t="str">
        <f t="shared" si="66"/>
        <v>Р/10162/10162</v>
      </c>
      <c r="BR128" s="86"/>
      <c r="BS128" s="86"/>
      <c r="BT128" s="86"/>
    </row>
    <row r="129" spans="1:72" ht="16.5" customHeight="1" x14ac:dyDescent="0.25">
      <c r="A129" s="90">
        <v>45045</v>
      </c>
      <c r="B129" s="3">
        <v>5</v>
      </c>
      <c r="C129" s="3">
        <v>4</v>
      </c>
      <c r="D129" s="105" t="str">
        <f t="shared" si="51"/>
        <v/>
      </c>
      <c r="E129" s="105" t="str">
        <f t="shared" si="52"/>
        <v/>
      </c>
      <c r="F129" s="99" t="s">
        <v>290</v>
      </c>
      <c r="G129" s="100">
        <f t="shared" si="67"/>
        <v>18405</v>
      </c>
      <c r="H129" s="100">
        <f t="shared" si="68"/>
        <v>52242</v>
      </c>
      <c r="I129" s="100">
        <f t="shared" si="69"/>
        <v>35738</v>
      </c>
      <c r="J129" s="100">
        <f t="shared" si="70"/>
        <v>41268</v>
      </c>
      <c r="K129" s="100">
        <f t="shared" si="71"/>
        <v>11617</v>
      </c>
      <c r="L129" s="100">
        <f t="shared" si="72"/>
        <v>11525</v>
      </c>
      <c r="M129" s="100">
        <f t="shared" si="73"/>
        <v>11136</v>
      </c>
      <c r="N129" s="100">
        <f t="shared" si="74"/>
        <v>0</v>
      </c>
      <c r="O129" s="100">
        <f t="shared" si="75"/>
        <v>42555</v>
      </c>
      <c r="P129" s="100">
        <f t="shared" si="76"/>
        <v>22470</v>
      </c>
      <c r="Q129" s="100">
        <f t="shared" si="77"/>
        <v>16535</v>
      </c>
      <c r="R129" s="100">
        <f t="shared" si="78"/>
        <v>59425</v>
      </c>
      <c r="S129" s="100">
        <f t="shared" si="79"/>
        <v>31673</v>
      </c>
      <c r="T129" s="100">
        <f t="shared" si="80"/>
        <v>27997</v>
      </c>
      <c r="U129" s="100">
        <f t="shared" si="81"/>
        <v>10162</v>
      </c>
      <c r="V129" s="89" t="s">
        <v>290</v>
      </c>
      <c r="W129" s="95" t="s">
        <v>37</v>
      </c>
      <c r="X129" s="95" t="s">
        <v>37</v>
      </c>
      <c r="Y129" s="95" t="s">
        <v>37</v>
      </c>
      <c r="Z129" s="95" t="s">
        <v>37</v>
      </c>
      <c r="AA129" s="95" t="s">
        <v>37</v>
      </c>
      <c r="AB129" s="95" t="s">
        <v>38</v>
      </c>
      <c r="AC129" s="95" t="s">
        <v>38</v>
      </c>
      <c r="AD129" s="96" t="s">
        <v>38</v>
      </c>
      <c r="AE129" s="95" t="s">
        <v>37</v>
      </c>
      <c r="AF129" s="95" t="s">
        <v>38</v>
      </c>
      <c r="AG129" s="95" t="s">
        <v>38</v>
      </c>
      <c r="AH129" s="95" t="s">
        <v>37</v>
      </c>
      <c r="AI129" s="95" t="s">
        <v>37</v>
      </c>
      <c r="AJ129" s="95" t="s">
        <v>37</v>
      </c>
      <c r="AK129" s="95" t="s">
        <v>38</v>
      </c>
      <c r="AL129" s="94" t="s">
        <v>290</v>
      </c>
      <c r="AM129" s="108">
        <f t="array" ref="AM129">IFERROR(INDEX(TO_name_1,MATCH(,((Шаблон_1-Точность)&gt;=G129)+((Шаблон_1+Точность)&lt;=G129),)),G129)</f>
        <v>18405</v>
      </c>
      <c r="AN129" s="109">
        <f t="array" ref="AN129">IFERROR(INDEX(TO_name_2,MATCH(,((Шаблон_2-Точность)&gt;=H129)+((Шаблон_2+Точность)&lt;=H129),)),H129)</f>
        <v>52242</v>
      </c>
      <c r="AO129" s="109">
        <f t="array" ref="AO129">IFERROR(INDEX(TO_name_3,MATCH(,((Шаблон_3-Точность)&gt;=I129)+((Шаблон_3+Точность)&lt;=I129),)),I129)</f>
        <v>35738</v>
      </c>
      <c r="AP129" s="109">
        <f t="array" ref="AP129">IFERROR(INDEX(TO_name_4,MATCH(,((Шаблон_4-Точность)&gt;=J129)+((Шаблон_4+Точность)&lt;=J129),)),J129)</f>
        <v>41268</v>
      </c>
      <c r="AQ129" s="109">
        <f t="array" ref="AQ129">IFERROR(INDEX(TO_name_9,MATCH(,((Шаблон_9-Точность)&gt;=K129)+((Шаблон_9+Точность)&lt;=K129),)),K129)</f>
        <v>11617</v>
      </c>
      <c r="AR129" s="109">
        <f t="array" ref="AR129">IFERROR(INDEX(TO_name_10,MATCH(,((Шаблон_10-Точность)&gt;=L129)+((Шаблон_10+Точность)&lt;=L129),)),L129)</f>
        <v>11525</v>
      </c>
      <c r="AS129" s="110">
        <f t="array" ref="AS129">IFERROR(INDEX(TO_name_11,MATCH(,((Шаблон_11-Точность)&gt;=M129)+((Шаблон_11+Точность)&lt;=M129),)),M129)</f>
        <v>11136</v>
      </c>
      <c r="AT129" s="111" t="s">
        <v>290</v>
      </c>
      <c r="AU129" s="108">
        <f t="array" ref="AU129">IFERROR(INDEX(TO_name_5,MATCH(,((Шаблон_5-Точность)&gt;=O129)+((Шаблон_5+Точность)&lt;=O129),)),O129)</f>
        <v>42555</v>
      </c>
      <c r="AV129" s="109">
        <f t="array" ref="AV129">IFERROR(INDEX(TO_name_6,MATCH(,((Шаблон_6-Точность)&gt;=P129)+((Шаблон_6+Точность)&lt;=P129),)),P129)</f>
        <v>22470</v>
      </c>
      <c r="AW129" s="109">
        <f t="array" ref="AW129">IFERROR(INDEX(TO_name_7,MATCH(,((Шаблон_7-Точность)&gt;=Q129)+((Шаблон_7+Точность)&lt;=Q129),)),Q129)</f>
        <v>16535</v>
      </c>
      <c r="AX129" s="109">
        <f t="array" ref="AX129">IFERROR(INDEX(TO_name_8,MATCH(,((Шаблон_8-Точность)&gt;=R129)+((Шаблон_8+Точность)&lt;=R129),)),R129)</f>
        <v>59425</v>
      </c>
      <c r="AY129" s="109">
        <f t="array" ref="AY129">IFERROR(INDEX(TO_name_12,MATCH(,((Шаблон_12-Точность)&gt;=S129)+((Шаблон_12+Точность)&lt;=S129),)),S129)</f>
        <v>31673</v>
      </c>
      <c r="AZ129" s="109">
        <f t="array" ref="AZ129">IFERROR(INDEX(TO_name_13,MATCH(,((Шаблон_13-Точность)&gt;=T129)+((Шаблон_13+Точность)&lt;=T129),)),T129)</f>
        <v>27997</v>
      </c>
      <c r="BA129" s="110">
        <f t="array" ref="BA129">IFERROR(INDEX(TO_name_14,MATCH(,((Шаблон_14-Точность)&gt;=U129)+((Шаблон_14+Точность)&lt;=U129),)),U129)</f>
        <v>10162</v>
      </c>
      <c r="BB129" s="3"/>
      <c r="BC129" s="3" t="str">
        <f t="shared" si="53"/>
        <v>М/62127/18405</v>
      </c>
      <c r="BD129" s="3" t="str">
        <f t="shared" si="54"/>
        <v>М/67164/52242</v>
      </c>
      <c r="BE129" s="3" t="str">
        <f t="shared" si="55"/>
        <v>М/60840/35738</v>
      </c>
      <c r="BF129" s="3" t="str">
        <f t="shared" si="56"/>
        <v>М/69568/41268</v>
      </c>
      <c r="BG129" s="3" t="str">
        <f t="shared" si="57"/>
        <v>М/11617/11617</v>
      </c>
      <c r="BH129" s="3" t="str">
        <f t="shared" si="58"/>
        <v>Р/11525/11525</v>
      </c>
      <c r="BI129" s="3" t="str">
        <f t="shared" si="59"/>
        <v>Р/11136/11136</v>
      </c>
      <c r="BJ129" s="158" t="s">
        <v>290</v>
      </c>
      <c r="BK129" s="3" t="str">
        <f t="shared" si="60"/>
        <v>М/40834/42555</v>
      </c>
      <c r="BL129" s="3" t="str">
        <f t="shared" si="61"/>
        <v>Р/47452/22470</v>
      </c>
      <c r="BM129" s="3" t="str">
        <f t="shared" si="62"/>
        <v>Р/37050/16535</v>
      </c>
      <c r="BN129" s="3" t="str">
        <f t="shared" si="63"/>
        <v>М/34876/59425</v>
      </c>
      <c r="BO129" s="3" t="str">
        <f t="shared" si="64"/>
        <v>М/6673/31673</v>
      </c>
      <c r="BP129" s="3" t="str">
        <f t="shared" si="65"/>
        <v>М/7482/27997</v>
      </c>
      <c r="BQ129" s="3" t="str">
        <f t="shared" si="66"/>
        <v>Р/10162/10162</v>
      </c>
      <c r="BR129" s="86"/>
      <c r="BS129" s="86"/>
      <c r="BT129" s="86"/>
    </row>
    <row r="130" spans="1:72" ht="16.5" customHeight="1" x14ac:dyDescent="0.25">
      <c r="A130" s="90">
        <v>45046</v>
      </c>
      <c r="B130" s="3">
        <v>5</v>
      </c>
      <c r="C130" s="3">
        <v>4</v>
      </c>
      <c r="D130" s="105" t="str">
        <f t="shared" si="51"/>
        <v/>
      </c>
      <c r="E130" s="105" t="str">
        <f t="shared" si="52"/>
        <v/>
      </c>
      <c r="F130" s="99" t="s">
        <v>290</v>
      </c>
      <c r="G130" s="100">
        <f t="shared" si="67"/>
        <v>18429</v>
      </c>
      <c r="H130" s="100">
        <f t="shared" si="68"/>
        <v>52266</v>
      </c>
      <c r="I130" s="100">
        <f t="shared" si="69"/>
        <v>35762</v>
      </c>
      <c r="J130" s="100">
        <f t="shared" si="70"/>
        <v>41292</v>
      </c>
      <c r="K130" s="100">
        <f t="shared" si="71"/>
        <v>11641</v>
      </c>
      <c r="L130" s="100">
        <f t="shared" si="72"/>
        <v>11525</v>
      </c>
      <c r="M130" s="100">
        <f t="shared" si="73"/>
        <v>11136</v>
      </c>
      <c r="N130" s="100">
        <f t="shared" si="74"/>
        <v>0</v>
      </c>
      <c r="O130" s="100">
        <f t="shared" si="75"/>
        <v>42579</v>
      </c>
      <c r="P130" s="100">
        <f t="shared" si="76"/>
        <v>22470</v>
      </c>
      <c r="Q130" s="100">
        <f t="shared" si="77"/>
        <v>16535</v>
      </c>
      <c r="R130" s="100">
        <f t="shared" si="78"/>
        <v>59449</v>
      </c>
      <c r="S130" s="100">
        <f t="shared" si="79"/>
        <v>31697</v>
      </c>
      <c r="T130" s="100">
        <f t="shared" si="80"/>
        <v>28021</v>
      </c>
      <c r="U130" s="100">
        <f t="shared" si="81"/>
        <v>10162</v>
      </c>
      <c r="V130" s="89" t="s">
        <v>290</v>
      </c>
      <c r="W130" s="95" t="s">
        <v>37</v>
      </c>
      <c r="X130" s="95" t="s">
        <v>37</v>
      </c>
      <c r="Y130" s="95" t="s">
        <v>37</v>
      </c>
      <c r="Z130" s="95" t="s">
        <v>37</v>
      </c>
      <c r="AA130" s="95" t="s">
        <v>37</v>
      </c>
      <c r="AB130" s="95" t="s">
        <v>38</v>
      </c>
      <c r="AC130" s="95" t="s">
        <v>38</v>
      </c>
      <c r="AD130" s="96" t="s">
        <v>38</v>
      </c>
      <c r="AE130" s="95" t="s">
        <v>37</v>
      </c>
      <c r="AF130" s="95" t="s">
        <v>270</v>
      </c>
      <c r="AG130" s="95" t="s">
        <v>38</v>
      </c>
      <c r="AH130" s="95" t="s">
        <v>37</v>
      </c>
      <c r="AI130" s="95" t="s">
        <v>37</v>
      </c>
      <c r="AJ130" s="95" t="s">
        <v>37</v>
      </c>
      <c r="AK130" s="95" t="s">
        <v>33</v>
      </c>
      <c r="AL130" s="94" t="s">
        <v>290</v>
      </c>
      <c r="AM130" s="108">
        <f t="array" ref="AM130">IFERROR(INDEX(TO_name_1,MATCH(,((Шаблон_1-Точность)&gt;=G130)+((Шаблон_1+Точность)&lt;=G130),)),G130)</f>
        <v>18429</v>
      </c>
      <c r="AN130" s="109">
        <f t="array" ref="AN130">IFERROR(INDEX(TO_name_2,MATCH(,((Шаблон_2-Точность)&gt;=H130)+((Шаблон_2+Точность)&lt;=H130),)),H130)</f>
        <v>52266</v>
      </c>
      <c r="AO130" s="109">
        <f t="array" ref="AO130">IFERROR(INDEX(TO_name_3,MATCH(,((Шаблон_3-Точность)&gt;=I130)+((Шаблон_3+Точность)&lt;=I130),)),I130)</f>
        <v>35762</v>
      </c>
      <c r="AP130" s="109">
        <f t="array" ref="AP130">IFERROR(INDEX(TO_name_4,MATCH(,((Шаблон_4-Точность)&gt;=J130)+((Шаблон_4+Точность)&lt;=J130),)),J130)</f>
        <v>41292</v>
      </c>
      <c r="AQ130" s="109">
        <f t="array" ref="AQ130">IFERROR(INDEX(TO_name_9,MATCH(,((Шаблон_9-Точность)&gt;=K130)+((Шаблон_9+Точность)&lt;=K130),)),K130)</f>
        <v>11641</v>
      </c>
      <c r="AR130" s="109">
        <f t="array" ref="AR130">IFERROR(INDEX(TO_name_10,MATCH(,((Шаблон_10-Точность)&gt;=L130)+((Шаблон_10+Точность)&lt;=L130),)),L130)</f>
        <v>11525</v>
      </c>
      <c r="AS130" s="110">
        <f t="array" ref="AS130">IFERROR(INDEX(TO_name_11,MATCH(,((Шаблон_11-Точность)&gt;=M130)+((Шаблон_11+Точность)&lt;=M130),)),M130)</f>
        <v>11136</v>
      </c>
      <c r="AT130" s="111" t="s">
        <v>290</v>
      </c>
      <c r="AU130" s="108">
        <f t="array" ref="AU130">IFERROR(INDEX(TO_name_5,MATCH(,((Шаблон_5-Точность)&gt;=O130)+((Шаблон_5+Точность)&lt;=O130),)),O130)</f>
        <v>42579</v>
      </c>
      <c r="AV130" s="109">
        <f t="array" ref="AV130">IFERROR(INDEX(TO_name_6,MATCH(,((Шаблон_6-Точность)&gt;=P130)+((Шаблон_6+Точность)&lt;=P130),)),P130)</f>
        <v>22470</v>
      </c>
      <c r="AW130" s="109">
        <f t="array" ref="AW130">IFERROR(INDEX(TO_name_7,MATCH(,((Шаблон_7-Точность)&gt;=Q130)+((Шаблон_7+Точность)&lt;=Q130),)),Q130)</f>
        <v>16535</v>
      </c>
      <c r="AX130" s="109">
        <f t="array" ref="AX130">IFERROR(INDEX(TO_name_8,MATCH(,((Шаблон_8-Точность)&gt;=R130)+((Шаблон_8+Точность)&lt;=R130),)),R130)</f>
        <v>59449</v>
      </c>
      <c r="AY130" s="109">
        <f t="array" ref="AY130">IFERROR(INDEX(TO_name_12,MATCH(,((Шаблон_12-Точность)&gt;=S130)+((Шаблон_12+Точность)&lt;=S130),)),S130)</f>
        <v>31697</v>
      </c>
      <c r="AZ130" s="109" t="str">
        <f t="array" ref="AZ130">IFERROR(INDEX(TO_name_13,MATCH(,((Шаблон_13-Точность)&gt;=T130)+((Шаблон_13+Точность)&lt;=T130),)),T130)</f>
        <v>ПМ</v>
      </c>
      <c r="BA130" s="110">
        <f t="array" ref="BA130">IFERROR(INDEX(TO_name_14,MATCH(,((Шаблон_14-Точность)&gt;=U130)+((Шаблон_14+Точность)&lt;=U130),)),U130)</f>
        <v>10162</v>
      </c>
      <c r="BB130" s="3"/>
      <c r="BC130" s="3" t="str">
        <f t="shared" si="53"/>
        <v>М/62151/18429</v>
      </c>
      <c r="BD130" s="3" t="str">
        <f t="shared" si="54"/>
        <v>М/67188/52266</v>
      </c>
      <c r="BE130" s="3" t="str">
        <f t="shared" si="55"/>
        <v>М/60864/35762</v>
      </c>
      <c r="BF130" s="3" t="str">
        <f t="shared" si="56"/>
        <v>М/69592/41292</v>
      </c>
      <c r="BG130" s="3" t="str">
        <f t="shared" si="57"/>
        <v>М/11641/11641</v>
      </c>
      <c r="BH130" s="3" t="str">
        <f t="shared" si="58"/>
        <v>Р/11525/11525</v>
      </c>
      <c r="BI130" s="3" t="str">
        <f t="shared" si="59"/>
        <v>Р/11136/11136</v>
      </c>
      <c r="BJ130" s="158" t="s">
        <v>290</v>
      </c>
      <c r="BK130" s="3" t="str">
        <f t="shared" si="60"/>
        <v>М/40858/42579</v>
      </c>
      <c r="BL130" s="3" t="str">
        <f t="shared" si="61"/>
        <v>ТО1/47452/22470</v>
      </c>
      <c r="BM130" s="3" t="str">
        <f t="shared" si="62"/>
        <v>Р/37050/16535</v>
      </c>
      <c r="BN130" s="3" t="str">
        <f t="shared" si="63"/>
        <v>М/34900/59449</v>
      </c>
      <c r="BO130" s="3" t="str">
        <f t="shared" si="64"/>
        <v>М/6697/31697</v>
      </c>
      <c r="BP130" s="3" t="str">
        <f t="shared" si="65"/>
        <v>М/7506/28021</v>
      </c>
      <c r="BQ130" s="3" t="str">
        <f t="shared" si="66"/>
        <v>ПР/10162/10162</v>
      </c>
      <c r="BR130" s="86"/>
      <c r="BS130" s="86"/>
      <c r="BT130" s="86"/>
    </row>
    <row r="131" spans="1:72" ht="16.5" customHeight="1" x14ac:dyDescent="0.25">
      <c r="A131" s="90">
        <v>45047</v>
      </c>
      <c r="B131" s="3">
        <v>5</v>
      </c>
      <c r="C131" s="3">
        <v>4</v>
      </c>
      <c r="D131" s="105" t="str">
        <f t="shared" si="51"/>
        <v/>
      </c>
      <c r="E131" s="105" t="str">
        <f t="shared" si="52"/>
        <v/>
      </c>
      <c r="F131" s="99" t="s">
        <v>290</v>
      </c>
      <c r="G131" s="100">
        <f t="shared" si="67"/>
        <v>18453</v>
      </c>
      <c r="H131" s="100">
        <f t="shared" si="68"/>
        <v>52290</v>
      </c>
      <c r="I131" s="100">
        <f t="shared" si="69"/>
        <v>35786</v>
      </c>
      <c r="J131" s="100">
        <f t="shared" si="70"/>
        <v>41316</v>
      </c>
      <c r="K131" s="100">
        <f t="shared" si="71"/>
        <v>11665</v>
      </c>
      <c r="L131" s="100">
        <f t="shared" si="72"/>
        <v>11525</v>
      </c>
      <c r="M131" s="100">
        <f t="shared" si="73"/>
        <v>11136</v>
      </c>
      <c r="N131" s="100">
        <f t="shared" si="74"/>
        <v>0</v>
      </c>
      <c r="O131" s="100">
        <f t="shared" si="75"/>
        <v>42603</v>
      </c>
      <c r="P131" s="100">
        <f t="shared" si="76"/>
        <v>22470</v>
      </c>
      <c r="Q131" s="100">
        <f t="shared" si="77"/>
        <v>16535</v>
      </c>
      <c r="R131" s="100">
        <f t="shared" si="78"/>
        <v>59473</v>
      </c>
      <c r="S131" s="100">
        <f t="shared" si="79"/>
        <v>31721</v>
      </c>
      <c r="T131" s="100">
        <f t="shared" si="80"/>
        <v>28045</v>
      </c>
      <c r="U131" s="100">
        <f t="shared" si="81"/>
        <v>10162</v>
      </c>
      <c r="V131" s="89" t="s">
        <v>290</v>
      </c>
      <c r="W131" s="95" t="s">
        <v>37</v>
      </c>
      <c r="X131" s="95" t="s">
        <v>37</v>
      </c>
      <c r="Y131" s="95" t="s">
        <v>37</v>
      </c>
      <c r="Z131" s="95" t="s">
        <v>37</v>
      </c>
      <c r="AA131" s="95" t="s">
        <v>37</v>
      </c>
      <c r="AB131" s="95" t="s">
        <v>38</v>
      </c>
      <c r="AC131" s="95" t="s">
        <v>38</v>
      </c>
      <c r="AD131" s="96" t="s">
        <v>38</v>
      </c>
      <c r="AE131" s="95" t="s">
        <v>37</v>
      </c>
      <c r="AF131" s="95" t="s">
        <v>270</v>
      </c>
      <c r="AG131" s="95" t="s">
        <v>38</v>
      </c>
      <c r="AH131" s="95" t="s">
        <v>37</v>
      </c>
      <c r="AI131" s="95" t="s">
        <v>37</v>
      </c>
      <c r="AJ131" s="95" t="s">
        <v>37</v>
      </c>
      <c r="AK131" s="95" t="s">
        <v>38</v>
      </c>
      <c r="AL131" s="94" t="s">
        <v>290</v>
      </c>
      <c r="AM131" s="108">
        <f t="array" ref="AM131">IFERROR(INDEX(TO_name_1,MATCH(,((Шаблон_1-Точность)&gt;=G131)+((Шаблон_1+Точность)&lt;=G131),)),G131)</f>
        <v>18453</v>
      </c>
      <c r="AN131" s="109">
        <f t="array" ref="AN131">IFERROR(INDEX(TO_name_2,MATCH(,((Шаблон_2-Точность)&gt;=H131)+((Шаблон_2+Точность)&lt;=H131),)),H131)</f>
        <v>52290</v>
      </c>
      <c r="AO131" s="109">
        <f t="array" ref="AO131">IFERROR(INDEX(TO_name_3,MATCH(,((Шаблон_3-Точность)&gt;=I131)+((Шаблон_3+Точность)&lt;=I131),)),I131)</f>
        <v>35786</v>
      </c>
      <c r="AP131" s="109">
        <f t="array" ref="AP131">IFERROR(INDEX(TO_name_4,MATCH(,((Шаблон_4-Точность)&gt;=J131)+((Шаблон_4+Точность)&lt;=J131),)),J131)</f>
        <v>41316</v>
      </c>
      <c r="AQ131" s="109">
        <f t="array" ref="AQ131">IFERROR(INDEX(TO_name_9,MATCH(,((Шаблон_9-Точность)&gt;=K131)+((Шаблон_9+Точность)&lt;=K131),)),K131)</f>
        <v>11665</v>
      </c>
      <c r="AR131" s="109">
        <f t="array" ref="AR131">IFERROR(INDEX(TO_name_10,MATCH(,((Шаблон_10-Точность)&gt;=L131)+((Шаблон_10+Точность)&lt;=L131),)),L131)</f>
        <v>11525</v>
      </c>
      <c r="AS131" s="110">
        <f t="array" ref="AS131">IFERROR(INDEX(TO_name_11,MATCH(,((Шаблон_11-Точность)&gt;=M131)+((Шаблон_11+Точность)&lt;=M131),)),M131)</f>
        <v>11136</v>
      </c>
      <c r="AT131" s="111" t="s">
        <v>290</v>
      </c>
      <c r="AU131" s="108">
        <f t="array" ref="AU131">IFERROR(INDEX(TO_name_5,MATCH(,((Шаблон_5-Точность)&gt;=O131)+((Шаблон_5+Точность)&lt;=O131),)),O131)</f>
        <v>42603</v>
      </c>
      <c r="AV131" s="109">
        <f t="array" ref="AV131">IFERROR(INDEX(TO_name_6,MATCH(,((Шаблон_6-Точность)&gt;=P131)+((Шаблон_6+Точность)&lt;=P131),)),P131)</f>
        <v>22470</v>
      </c>
      <c r="AW131" s="109">
        <f t="array" ref="AW131">IFERROR(INDEX(TO_name_7,MATCH(,((Шаблон_7-Точность)&gt;=Q131)+((Шаблон_7+Точность)&lt;=Q131),)),Q131)</f>
        <v>16535</v>
      </c>
      <c r="AX131" s="109">
        <f t="array" ref="AX131">IFERROR(INDEX(TO_name_8,MATCH(,((Шаблон_8-Точность)&gt;=R131)+((Шаблон_8+Точность)&lt;=R131),)),R131)</f>
        <v>59473</v>
      </c>
      <c r="AY131" s="109">
        <f t="array" ref="AY131">IFERROR(INDEX(TO_name_12,MATCH(,((Шаблон_12-Точность)&gt;=S131)+((Шаблон_12+Точность)&lt;=S131),)),S131)</f>
        <v>31721</v>
      </c>
      <c r="AZ131" s="109">
        <f t="array" ref="AZ131">IFERROR(INDEX(TO_name_13,MATCH(,((Шаблон_13-Точность)&gt;=T131)+((Шаблон_13+Точность)&lt;=T131),)),T131)</f>
        <v>28045</v>
      </c>
      <c r="BA131" s="110">
        <f t="array" ref="BA131">IFERROR(INDEX(TO_name_14,MATCH(,((Шаблон_14-Точность)&gt;=U131)+((Шаблон_14+Точность)&lt;=U131),)),U131)</f>
        <v>10162</v>
      </c>
      <c r="BB131" s="3"/>
      <c r="BC131" s="3" t="str">
        <f t="shared" si="53"/>
        <v>М/62175/18453</v>
      </c>
      <c r="BD131" s="3" t="str">
        <f t="shared" si="54"/>
        <v>М/67212/52290</v>
      </c>
      <c r="BE131" s="3" t="str">
        <f t="shared" si="55"/>
        <v>М/60888/35786</v>
      </c>
      <c r="BF131" s="3" t="str">
        <f t="shared" si="56"/>
        <v>М/69616/41316</v>
      </c>
      <c r="BG131" s="3" t="str">
        <f t="shared" si="57"/>
        <v>М/11665/11665</v>
      </c>
      <c r="BH131" s="3" t="str">
        <f t="shared" si="58"/>
        <v>Р/11525/11525</v>
      </c>
      <c r="BI131" s="3" t="str">
        <f t="shared" si="59"/>
        <v>Р/11136/11136</v>
      </c>
      <c r="BJ131" s="158" t="s">
        <v>290</v>
      </c>
      <c r="BK131" s="3" t="str">
        <f t="shared" si="60"/>
        <v>М/40882/42603</v>
      </c>
      <c r="BL131" s="3" t="str">
        <f t="shared" si="61"/>
        <v>ТО1/47452/22470</v>
      </c>
      <c r="BM131" s="3" t="str">
        <f t="shared" si="62"/>
        <v>Р/37050/16535</v>
      </c>
      <c r="BN131" s="3" t="str">
        <f t="shared" si="63"/>
        <v>М/34924/59473</v>
      </c>
      <c r="BO131" s="3" t="str">
        <f t="shared" si="64"/>
        <v>М/6721/31721</v>
      </c>
      <c r="BP131" s="3" t="str">
        <f t="shared" si="65"/>
        <v>М/7530/28045</v>
      </c>
      <c r="BQ131" s="3" t="str">
        <f t="shared" si="66"/>
        <v>Р/10162/10162</v>
      </c>
      <c r="BR131" s="86"/>
      <c r="BS131" s="86"/>
      <c r="BT131" s="86"/>
    </row>
    <row r="132" spans="1:72" ht="16.5" customHeight="1" x14ac:dyDescent="0.25">
      <c r="A132" s="90">
        <v>45048</v>
      </c>
      <c r="B132" s="3">
        <v>5</v>
      </c>
      <c r="C132" s="3">
        <v>4</v>
      </c>
      <c r="D132" s="105" t="str">
        <f t="shared" si="51"/>
        <v/>
      </c>
      <c r="E132" s="105" t="str">
        <f t="shared" si="52"/>
        <v/>
      </c>
      <c r="F132" s="99" t="s">
        <v>290</v>
      </c>
      <c r="G132" s="100">
        <f t="shared" si="67"/>
        <v>18477</v>
      </c>
      <c r="H132" s="100">
        <f t="shared" si="68"/>
        <v>52314</v>
      </c>
      <c r="I132" s="100">
        <f t="shared" si="69"/>
        <v>35810</v>
      </c>
      <c r="J132" s="100">
        <f t="shared" si="70"/>
        <v>41340</v>
      </c>
      <c r="K132" s="100">
        <f t="shared" si="71"/>
        <v>11689</v>
      </c>
      <c r="L132" s="100">
        <f t="shared" si="72"/>
        <v>11525</v>
      </c>
      <c r="M132" s="100">
        <f t="shared" si="73"/>
        <v>11136</v>
      </c>
      <c r="N132" s="100">
        <f t="shared" si="74"/>
        <v>0</v>
      </c>
      <c r="O132" s="100">
        <f t="shared" si="75"/>
        <v>42627</v>
      </c>
      <c r="P132" s="100">
        <f t="shared" si="76"/>
        <v>22470</v>
      </c>
      <c r="Q132" s="100">
        <f t="shared" si="77"/>
        <v>16535</v>
      </c>
      <c r="R132" s="100">
        <f t="shared" si="78"/>
        <v>59497</v>
      </c>
      <c r="S132" s="100">
        <f t="shared" si="79"/>
        <v>31745</v>
      </c>
      <c r="T132" s="100">
        <f t="shared" si="80"/>
        <v>28069</v>
      </c>
      <c r="U132" s="100">
        <f t="shared" si="81"/>
        <v>10162</v>
      </c>
      <c r="V132" s="89" t="s">
        <v>290</v>
      </c>
      <c r="W132" s="95" t="s">
        <v>37</v>
      </c>
      <c r="X132" s="95" t="s">
        <v>37</v>
      </c>
      <c r="Y132" s="95" t="s">
        <v>37</v>
      </c>
      <c r="Z132" s="95" t="s">
        <v>37</v>
      </c>
      <c r="AA132" s="95" t="s">
        <v>37</v>
      </c>
      <c r="AB132" s="95" t="s">
        <v>33</v>
      </c>
      <c r="AC132" s="95" t="s">
        <v>38</v>
      </c>
      <c r="AD132" s="96" t="s">
        <v>38</v>
      </c>
      <c r="AE132" s="95" t="s">
        <v>37</v>
      </c>
      <c r="AF132" s="95" t="s">
        <v>270</v>
      </c>
      <c r="AG132" s="95" t="s">
        <v>38</v>
      </c>
      <c r="AH132" s="95" t="s">
        <v>37</v>
      </c>
      <c r="AI132" s="95" t="s">
        <v>37</v>
      </c>
      <c r="AJ132" s="95" t="s">
        <v>37</v>
      </c>
      <c r="AK132" s="95" t="s">
        <v>38</v>
      </c>
      <c r="AL132" s="94" t="s">
        <v>290</v>
      </c>
      <c r="AM132" s="108">
        <f t="array" ref="AM132">IFERROR(INDEX(TO_name_1,MATCH(,((Шаблон_1-Точность)&gt;=G132)+((Шаблон_1+Точность)&lt;=G132),)),G132)</f>
        <v>18477</v>
      </c>
      <c r="AN132" s="109">
        <f t="array" ref="AN132">IFERROR(INDEX(TO_name_2,MATCH(,((Шаблон_2-Точность)&gt;=H132)+((Шаблон_2+Точность)&lt;=H132),)),H132)</f>
        <v>52314</v>
      </c>
      <c r="AO132" s="109">
        <f t="array" ref="AO132">IFERROR(INDEX(TO_name_3,MATCH(,((Шаблон_3-Точность)&gt;=I132)+((Шаблон_3+Точность)&lt;=I132),)),I132)</f>
        <v>35810</v>
      </c>
      <c r="AP132" s="109">
        <f t="array" ref="AP132">IFERROR(INDEX(TO_name_4,MATCH(,((Шаблон_4-Точность)&gt;=J132)+((Шаблон_4+Точность)&lt;=J132),)),J132)</f>
        <v>41340</v>
      </c>
      <c r="AQ132" s="109">
        <f t="array" ref="AQ132">IFERROR(INDEX(TO_name_9,MATCH(,((Шаблон_9-Точность)&gt;=K132)+((Шаблон_9+Точность)&lt;=K132),)),K132)</f>
        <v>11689</v>
      </c>
      <c r="AR132" s="109">
        <f t="array" ref="AR132">IFERROR(INDEX(TO_name_10,MATCH(,((Шаблон_10-Точность)&gt;=L132)+((Шаблон_10+Точность)&lt;=L132),)),L132)</f>
        <v>11525</v>
      </c>
      <c r="AS132" s="110">
        <f t="array" ref="AS132">IFERROR(INDEX(TO_name_11,MATCH(,((Шаблон_11-Точность)&gt;=M132)+((Шаблон_11+Точность)&lt;=M132),)),M132)</f>
        <v>11136</v>
      </c>
      <c r="AT132" s="111" t="s">
        <v>290</v>
      </c>
      <c r="AU132" s="108">
        <f t="array" ref="AU132">IFERROR(INDEX(TO_name_5,MATCH(,((Шаблон_5-Точность)&gt;=O132)+((Шаблон_5+Точность)&lt;=O132),)),O132)</f>
        <v>42627</v>
      </c>
      <c r="AV132" s="109">
        <f t="array" ref="AV132">IFERROR(INDEX(TO_name_6,MATCH(,((Шаблон_6-Точность)&gt;=P132)+((Шаблон_6+Точность)&lt;=P132),)),P132)</f>
        <v>22470</v>
      </c>
      <c r="AW132" s="109">
        <f t="array" ref="AW132">IFERROR(INDEX(TO_name_7,MATCH(,((Шаблон_7-Точность)&gt;=Q132)+((Шаблон_7+Точность)&lt;=Q132),)),Q132)</f>
        <v>16535</v>
      </c>
      <c r="AX132" s="109">
        <f t="array" ref="AX132">IFERROR(INDEX(TO_name_8,MATCH(,((Шаблон_8-Точность)&gt;=R132)+((Шаблон_8+Точность)&lt;=R132),)),R132)</f>
        <v>59497</v>
      </c>
      <c r="AY132" s="109">
        <f t="array" ref="AY132">IFERROR(INDEX(TO_name_12,MATCH(,((Шаблон_12-Точность)&gt;=S132)+((Шаблон_12+Точность)&lt;=S132),)),S132)</f>
        <v>31745</v>
      </c>
      <c r="AZ132" s="109">
        <f t="array" ref="AZ132">IFERROR(INDEX(TO_name_13,MATCH(,((Шаблон_13-Точность)&gt;=T132)+((Шаблон_13+Точность)&lt;=T132),)),T132)</f>
        <v>28069</v>
      </c>
      <c r="BA132" s="110">
        <f t="array" ref="BA132">IFERROR(INDEX(TO_name_14,MATCH(,((Шаблон_14-Точность)&gt;=U132)+((Шаблон_14+Точность)&lt;=U132),)),U132)</f>
        <v>10162</v>
      </c>
      <c r="BB132" s="3"/>
      <c r="BC132" s="3" t="str">
        <f t="shared" si="53"/>
        <v>М/62199/18477</v>
      </c>
      <c r="BD132" s="3" t="str">
        <f t="shared" si="54"/>
        <v>М/67236/52314</v>
      </c>
      <c r="BE132" s="3" t="str">
        <f t="shared" si="55"/>
        <v>М/60912/35810</v>
      </c>
      <c r="BF132" s="3" t="str">
        <f t="shared" si="56"/>
        <v>М/69640/41340</v>
      </c>
      <c r="BG132" s="3" t="str">
        <f t="shared" si="57"/>
        <v>М/11689/11689</v>
      </c>
      <c r="BH132" s="3" t="str">
        <f t="shared" si="58"/>
        <v>ПР/11525/11525</v>
      </c>
      <c r="BI132" s="3" t="str">
        <f t="shared" si="59"/>
        <v>Р/11136/11136</v>
      </c>
      <c r="BJ132" s="158" t="s">
        <v>290</v>
      </c>
      <c r="BK132" s="3" t="str">
        <f t="shared" si="60"/>
        <v>М/40906/42627</v>
      </c>
      <c r="BL132" s="3" t="str">
        <f t="shared" si="61"/>
        <v>ТО1/47452/22470</v>
      </c>
      <c r="BM132" s="3" t="str">
        <f t="shared" si="62"/>
        <v>Р/37050/16535</v>
      </c>
      <c r="BN132" s="3" t="str">
        <f t="shared" si="63"/>
        <v>М/34948/59497</v>
      </c>
      <c r="BO132" s="3" t="str">
        <f t="shared" si="64"/>
        <v>М/6745/31745</v>
      </c>
      <c r="BP132" s="3" t="str">
        <f t="shared" si="65"/>
        <v>М/7554/28069</v>
      </c>
      <c r="BQ132" s="3" t="str">
        <f t="shared" si="66"/>
        <v>Р/10162/10162</v>
      </c>
      <c r="BR132" s="86"/>
      <c r="BS132" s="86"/>
      <c r="BT132" s="86"/>
    </row>
    <row r="133" spans="1:72" ht="16.5" customHeight="1" x14ac:dyDescent="0.25">
      <c r="A133" s="90">
        <v>45049</v>
      </c>
      <c r="B133" s="3">
        <v>5</v>
      </c>
      <c r="C133" s="3">
        <v>4</v>
      </c>
      <c r="D133" s="105" t="str">
        <f t="shared" si="51"/>
        <v/>
      </c>
      <c r="E133" s="105" t="str">
        <f t="shared" si="52"/>
        <v/>
      </c>
      <c r="F133" s="99" t="s">
        <v>290</v>
      </c>
      <c r="G133" s="100">
        <f t="shared" si="67"/>
        <v>18501</v>
      </c>
      <c r="H133" s="100">
        <f t="shared" si="68"/>
        <v>52338</v>
      </c>
      <c r="I133" s="100">
        <f t="shared" si="69"/>
        <v>35834</v>
      </c>
      <c r="J133" s="100">
        <f t="shared" si="70"/>
        <v>41364</v>
      </c>
      <c r="K133" s="100">
        <f t="shared" si="71"/>
        <v>11713</v>
      </c>
      <c r="L133" s="100">
        <f t="shared" si="72"/>
        <v>11525</v>
      </c>
      <c r="M133" s="100">
        <f t="shared" si="73"/>
        <v>11136</v>
      </c>
      <c r="N133" s="100">
        <f t="shared" si="74"/>
        <v>0</v>
      </c>
      <c r="O133" s="100">
        <f t="shared" si="75"/>
        <v>42651</v>
      </c>
      <c r="P133" s="100">
        <f t="shared" si="76"/>
        <v>22470</v>
      </c>
      <c r="Q133" s="100">
        <f t="shared" si="77"/>
        <v>16535</v>
      </c>
      <c r="R133" s="100">
        <f t="shared" si="78"/>
        <v>59521</v>
      </c>
      <c r="S133" s="100">
        <f t="shared" si="79"/>
        <v>31769</v>
      </c>
      <c r="T133" s="100">
        <f t="shared" si="80"/>
        <v>28093</v>
      </c>
      <c r="U133" s="100">
        <f t="shared" si="81"/>
        <v>10162</v>
      </c>
      <c r="V133" s="89" t="s">
        <v>290</v>
      </c>
      <c r="W133" s="95" t="s">
        <v>37</v>
      </c>
      <c r="X133" s="95" t="s">
        <v>37</v>
      </c>
      <c r="Y133" s="95" t="s">
        <v>37</v>
      </c>
      <c r="Z133" s="95" t="s">
        <v>37</v>
      </c>
      <c r="AA133" s="95" t="s">
        <v>37</v>
      </c>
      <c r="AB133" s="95" t="s">
        <v>38</v>
      </c>
      <c r="AC133" s="95" t="s">
        <v>38</v>
      </c>
      <c r="AD133" s="96" t="s">
        <v>38</v>
      </c>
      <c r="AE133" s="95" t="s">
        <v>37</v>
      </c>
      <c r="AF133" s="95" t="s">
        <v>270</v>
      </c>
      <c r="AG133" s="95" t="s">
        <v>38</v>
      </c>
      <c r="AH133" s="95" t="s">
        <v>37</v>
      </c>
      <c r="AI133" s="95" t="s">
        <v>37</v>
      </c>
      <c r="AJ133" s="95" t="s">
        <v>37</v>
      </c>
      <c r="AK133" s="95" t="s">
        <v>38</v>
      </c>
      <c r="AL133" s="94" t="s">
        <v>290</v>
      </c>
      <c r="AM133" s="108">
        <f t="array" ref="AM133">IFERROR(INDEX(TO_name_1,MATCH(,((Шаблон_1-Точность)&gt;=G133)+((Шаблон_1+Точность)&lt;=G133),)),G133)</f>
        <v>18501</v>
      </c>
      <c r="AN133" s="109">
        <f t="array" ref="AN133">IFERROR(INDEX(TO_name_2,MATCH(,((Шаблон_2-Точность)&gt;=H133)+((Шаблон_2+Точность)&lt;=H133),)),H133)</f>
        <v>52338</v>
      </c>
      <c r="AO133" s="109">
        <f t="array" ref="AO133">IFERROR(INDEX(TO_name_3,MATCH(,((Шаблон_3-Точность)&gt;=I133)+((Шаблон_3+Точность)&lt;=I133),)),I133)</f>
        <v>35834</v>
      </c>
      <c r="AP133" s="109">
        <f t="array" ref="AP133">IFERROR(INDEX(TO_name_4,MATCH(,((Шаблон_4-Точность)&gt;=J133)+((Шаблон_4+Точность)&lt;=J133),)),J133)</f>
        <v>41364</v>
      </c>
      <c r="AQ133" s="109">
        <f t="array" ref="AQ133">IFERROR(INDEX(TO_name_9,MATCH(,((Шаблон_9-Точность)&gt;=K133)+((Шаблон_9+Точность)&lt;=K133),)),K133)</f>
        <v>11713</v>
      </c>
      <c r="AR133" s="109">
        <f t="array" ref="AR133">IFERROR(INDEX(TO_name_10,MATCH(,((Шаблон_10-Точность)&gt;=L133)+((Шаблон_10+Точность)&lt;=L133),)),L133)</f>
        <v>11525</v>
      </c>
      <c r="AS133" s="110">
        <f t="array" ref="AS133">IFERROR(INDEX(TO_name_11,MATCH(,((Шаблон_11-Точность)&gt;=M133)+((Шаблон_11+Точность)&lt;=M133),)),M133)</f>
        <v>11136</v>
      </c>
      <c r="AT133" s="111" t="s">
        <v>290</v>
      </c>
      <c r="AU133" s="108">
        <f t="array" ref="AU133">IFERROR(INDEX(TO_name_5,MATCH(,((Шаблон_5-Точность)&gt;=O133)+((Шаблон_5+Точность)&lt;=O133),)),O133)</f>
        <v>42651</v>
      </c>
      <c r="AV133" s="109">
        <f t="array" ref="AV133">IFERROR(INDEX(TO_name_6,MATCH(,((Шаблон_6-Точность)&gt;=P133)+((Шаблон_6+Точность)&lt;=P133),)),P133)</f>
        <v>22470</v>
      </c>
      <c r="AW133" s="109">
        <f t="array" ref="AW133">IFERROR(INDEX(TO_name_7,MATCH(,((Шаблон_7-Точность)&gt;=Q133)+((Шаблон_7+Точность)&lt;=Q133),)),Q133)</f>
        <v>16535</v>
      </c>
      <c r="AX133" s="109">
        <f t="array" ref="AX133">IFERROR(INDEX(TO_name_8,MATCH(,((Шаблон_8-Точность)&gt;=R133)+((Шаблон_8+Точность)&lt;=R133),)),R133)</f>
        <v>59521</v>
      </c>
      <c r="AY133" s="109">
        <f t="array" ref="AY133">IFERROR(INDEX(TO_name_12,MATCH(,((Шаблон_12-Точность)&gt;=S133)+((Шаблон_12+Точность)&lt;=S133),)),S133)</f>
        <v>31769</v>
      </c>
      <c r="AZ133" s="109">
        <f t="array" ref="AZ133">IFERROR(INDEX(TO_name_13,MATCH(,((Шаблон_13-Точность)&gt;=T133)+((Шаблон_13+Точность)&lt;=T133),)),T133)</f>
        <v>28093</v>
      </c>
      <c r="BA133" s="110">
        <f t="array" ref="BA133">IFERROR(INDEX(TO_name_14,MATCH(,((Шаблон_14-Точность)&gt;=U133)+((Шаблон_14+Точность)&lt;=U133),)),U133)</f>
        <v>10162</v>
      </c>
      <c r="BB133" s="3"/>
      <c r="BC133" s="3" t="str">
        <f t="shared" si="53"/>
        <v>М/62223/18501</v>
      </c>
      <c r="BD133" s="3" t="str">
        <f t="shared" si="54"/>
        <v>М/67260/52338</v>
      </c>
      <c r="BE133" s="3" t="str">
        <f t="shared" si="55"/>
        <v>М/60936/35834</v>
      </c>
      <c r="BF133" s="3" t="str">
        <f t="shared" si="56"/>
        <v>М/69664/41364</v>
      </c>
      <c r="BG133" s="3" t="str">
        <f t="shared" si="57"/>
        <v>М/11713/11713</v>
      </c>
      <c r="BH133" s="3" t="str">
        <f t="shared" si="58"/>
        <v>Р/11525/11525</v>
      </c>
      <c r="BI133" s="3" t="str">
        <f t="shared" si="59"/>
        <v>Р/11136/11136</v>
      </c>
      <c r="BJ133" s="158" t="s">
        <v>290</v>
      </c>
      <c r="BK133" s="3" t="str">
        <f t="shared" si="60"/>
        <v>М/40930/42651</v>
      </c>
      <c r="BL133" s="3" t="str">
        <f t="shared" si="61"/>
        <v>ТО1/47452/22470</v>
      </c>
      <c r="BM133" s="3" t="str">
        <f t="shared" si="62"/>
        <v>Р/37050/16535</v>
      </c>
      <c r="BN133" s="3" t="str">
        <f t="shared" si="63"/>
        <v>М/34972/59521</v>
      </c>
      <c r="BO133" s="3" t="str">
        <f t="shared" si="64"/>
        <v>М/6769/31769</v>
      </c>
      <c r="BP133" s="3" t="str">
        <f t="shared" si="65"/>
        <v>М/7578/28093</v>
      </c>
      <c r="BQ133" s="3" t="str">
        <f t="shared" si="66"/>
        <v>Р/10162/10162</v>
      </c>
      <c r="BR133" s="86"/>
      <c r="BS133" s="86"/>
      <c r="BT133" s="86"/>
    </row>
    <row r="134" spans="1:72" ht="16.5" customHeight="1" x14ac:dyDescent="0.25">
      <c r="A134" s="90">
        <v>45050</v>
      </c>
      <c r="B134" s="3">
        <v>5</v>
      </c>
      <c r="C134" s="3">
        <v>4</v>
      </c>
      <c r="D134" s="105" t="str">
        <f t="shared" si="51"/>
        <v/>
      </c>
      <c r="E134" s="105" t="str">
        <f t="shared" si="52"/>
        <v/>
      </c>
      <c r="F134" s="99" t="s">
        <v>290</v>
      </c>
      <c r="G134" s="100">
        <f t="shared" si="67"/>
        <v>18525</v>
      </c>
      <c r="H134" s="100">
        <f t="shared" si="68"/>
        <v>52362</v>
      </c>
      <c r="I134" s="100">
        <f t="shared" si="69"/>
        <v>35858</v>
      </c>
      <c r="J134" s="100">
        <f t="shared" si="70"/>
        <v>41388</v>
      </c>
      <c r="K134" s="100">
        <f t="shared" si="71"/>
        <v>11737</v>
      </c>
      <c r="L134" s="100">
        <f t="shared" si="72"/>
        <v>11525</v>
      </c>
      <c r="M134" s="100">
        <f t="shared" si="73"/>
        <v>11136</v>
      </c>
      <c r="N134" s="100">
        <f t="shared" si="74"/>
        <v>0</v>
      </c>
      <c r="O134" s="100">
        <f t="shared" si="75"/>
        <v>42675</v>
      </c>
      <c r="P134" s="100">
        <f t="shared" si="76"/>
        <v>22470</v>
      </c>
      <c r="Q134" s="100">
        <f t="shared" si="77"/>
        <v>16535</v>
      </c>
      <c r="R134" s="100">
        <f t="shared" si="78"/>
        <v>59545</v>
      </c>
      <c r="S134" s="100">
        <f t="shared" si="79"/>
        <v>31793</v>
      </c>
      <c r="T134" s="100">
        <f t="shared" si="80"/>
        <v>28117</v>
      </c>
      <c r="U134" s="100">
        <f t="shared" si="81"/>
        <v>10162</v>
      </c>
      <c r="V134" s="89" t="s">
        <v>290</v>
      </c>
      <c r="W134" s="95" t="s">
        <v>37</v>
      </c>
      <c r="X134" s="95" t="s">
        <v>37</v>
      </c>
      <c r="Y134" s="95" t="s">
        <v>37</v>
      </c>
      <c r="Z134" s="95" t="s">
        <v>37</v>
      </c>
      <c r="AA134" s="95" t="s">
        <v>37</v>
      </c>
      <c r="AB134" s="95" t="s">
        <v>38</v>
      </c>
      <c r="AC134" s="95" t="s">
        <v>38</v>
      </c>
      <c r="AD134" s="96" t="s">
        <v>38</v>
      </c>
      <c r="AE134" s="95" t="s">
        <v>37</v>
      </c>
      <c r="AF134" s="95" t="s">
        <v>270</v>
      </c>
      <c r="AG134" s="95" t="s">
        <v>38</v>
      </c>
      <c r="AH134" s="95" t="s">
        <v>37</v>
      </c>
      <c r="AI134" s="95" t="s">
        <v>37</v>
      </c>
      <c r="AJ134" s="95" t="s">
        <v>37</v>
      </c>
      <c r="AK134" s="95" t="s">
        <v>38</v>
      </c>
      <c r="AL134" s="94" t="s">
        <v>290</v>
      </c>
      <c r="AM134" s="108">
        <f t="array" ref="AM134">IFERROR(INDEX(TO_name_1,MATCH(,((Шаблон_1-Точность)&gt;=G134)+((Шаблон_1+Точность)&lt;=G134),)),G134)</f>
        <v>18525</v>
      </c>
      <c r="AN134" s="109">
        <f t="array" ref="AN134">IFERROR(INDEX(TO_name_2,MATCH(,((Шаблон_2-Точность)&gt;=H134)+((Шаблон_2+Точность)&lt;=H134),)),H134)</f>
        <v>52362</v>
      </c>
      <c r="AO134" s="109">
        <f t="array" ref="AO134">IFERROR(INDEX(TO_name_3,MATCH(,((Шаблон_3-Точность)&gt;=I134)+((Шаблон_3+Точность)&lt;=I134),)),I134)</f>
        <v>35858</v>
      </c>
      <c r="AP134" s="109">
        <f t="array" ref="AP134">IFERROR(INDEX(TO_name_4,MATCH(,((Шаблон_4-Точность)&gt;=J134)+((Шаблон_4+Точность)&lt;=J134),)),J134)</f>
        <v>41388</v>
      </c>
      <c r="AQ134" s="109">
        <f t="array" ref="AQ134">IFERROR(INDEX(TO_name_9,MATCH(,((Шаблон_9-Точность)&gt;=K134)+((Шаблон_9+Точность)&lt;=K134),)),K134)</f>
        <v>11737</v>
      </c>
      <c r="AR134" s="109">
        <f t="array" ref="AR134">IFERROR(INDEX(TO_name_10,MATCH(,((Шаблон_10-Точность)&gt;=L134)+((Шаблон_10+Точность)&lt;=L134),)),L134)</f>
        <v>11525</v>
      </c>
      <c r="AS134" s="110">
        <f t="array" ref="AS134">IFERROR(INDEX(TO_name_11,MATCH(,((Шаблон_11-Точность)&gt;=M134)+((Шаблон_11+Точность)&lt;=M134),)),M134)</f>
        <v>11136</v>
      </c>
      <c r="AT134" s="111" t="s">
        <v>290</v>
      </c>
      <c r="AU134" s="108">
        <f t="array" ref="AU134">IFERROR(INDEX(TO_name_5,MATCH(,((Шаблон_5-Точность)&gt;=O134)+((Шаблон_5+Точность)&lt;=O134),)),O134)</f>
        <v>42675</v>
      </c>
      <c r="AV134" s="109">
        <f t="array" ref="AV134">IFERROR(INDEX(TO_name_6,MATCH(,((Шаблон_6-Точность)&gt;=P134)+((Шаблон_6+Точность)&lt;=P134),)),P134)</f>
        <v>22470</v>
      </c>
      <c r="AW134" s="109">
        <f t="array" ref="AW134">IFERROR(INDEX(TO_name_7,MATCH(,((Шаблон_7-Точность)&gt;=Q134)+((Шаблон_7+Точность)&lt;=Q134),)),Q134)</f>
        <v>16535</v>
      </c>
      <c r="AX134" s="109">
        <f t="array" ref="AX134">IFERROR(INDEX(TO_name_8,MATCH(,((Шаблон_8-Точность)&gt;=R134)+((Шаблон_8+Точность)&lt;=R134),)),R134)</f>
        <v>59545</v>
      </c>
      <c r="AY134" s="109">
        <f t="array" ref="AY134">IFERROR(INDEX(TO_name_12,MATCH(,((Шаблон_12-Точность)&gt;=S134)+((Шаблон_12+Точность)&lt;=S134),)),S134)</f>
        <v>31793</v>
      </c>
      <c r="AZ134" s="109">
        <f t="array" ref="AZ134">IFERROR(INDEX(TO_name_13,MATCH(,((Шаблон_13-Точность)&gt;=T134)+((Шаблон_13+Точность)&lt;=T134),)),T134)</f>
        <v>28117</v>
      </c>
      <c r="BA134" s="110">
        <f t="array" ref="BA134">IFERROR(INDEX(TO_name_14,MATCH(,((Шаблон_14-Точность)&gt;=U134)+((Шаблон_14+Точность)&lt;=U134),)),U134)</f>
        <v>10162</v>
      </c>
      <c r="BB134" s="3"/>
      <c r="BC134" s="3" t="str">
        <f t="shared" si="53"/>
        <v>М/62247/18525</v>
      </c>
      <c r="BD134" s="3" t="str">
        <f t="shared" si="54"/>
        <v>М/67284/52362</v>
      </c>
      <c r="BE134" s="3" t="str">
        <f t="shared" si="55"/>
        <v>М/60960/35858</v>
      </c>
      <c r="BF134" s="3" t="str">
        <f t="shared" si="56"/>
        <v>М/69688/41388</v>
      </c>
      <c r="BG134" s="3" t="str">
        <f t="shared" si="57"/>
        <v>М/11737/11737</v>
      </c>
      <c r="BH134" s="3" t="str">
        <f t="shared" si="58"/>
        <v>Р/11525/11525</v>
      </c>
      <c r="BI134" s="3" t="str">
        <f t="shared" si="59"/>
        <v>Р/11136/11136</v>
      </c>
      <c r="BJ134" s="158" t="s">
        <v>290</v>
      </c>
      <c r="BK134" s="3" t="str">
        <f t="shared" si="60"/>
        <v>М/40954/42675</v>
      </c>
      <c r="BL134" s="3" t="str">
        <f t="shared" si="61"/>
        <v>ТО1/47452/22470</v>
      </c>
      <c r="BM134" s="3" t="str">
        <f t="shared" si="62"/>
        <v>Р/37050/16535</v>
      </c>
      <c r="BN134" s="3" t="str">
        <f t="shared" si="63"/>
        <v>М/34996/59545</v>
      </c>
      <c r="BO134" s="3" t="str">
        <f t="shared" si="64"/>
        <v>М/6793/31793</v>
      </c>
      <c r="BP134" s="3" t="str">
        <f t="shared" si="65"/>
        <v>М/7602/28117</v>
      </c>
      <c r="BQ134" s="3" t="str">
        <f t="shared" si="66"/>
        <v>Р/10162/10162</v>
      </c>
      <c r="BR134" s="86"/>
      <c r="BS134" s="86"/>
      <c r="BT134" s="86"/>
    </row>
    <row r="135" spans="1:72" ht="16.5" customHeight="1" x14ac:dyDescent="0.25">
      <c r="A135" s="90">
        <v>45051</v>
      </c>
      <c r="B135" s="3">
        <v>5</v>
      </c>
      <c r="C135" s="3">
        <v>4</v>
      </c>
      <c r="D135" s="105" t="str">
        <f t="shared" si="51"/>
        <v/>
      </c>
      <c r="E135" s="105" t="str">
        <f t="shared" si="52"/>
        <v/>
      </c>
      <c r="F135" s="99" t="s">
        <v>290</v>
      </c>
      <c r="G135" s="100">
        <f t="shared" si="67"/>
        <v>18549</v>
      </c>
      <c r="H135" s="100">
        <f t="shared" si="68"/>
        <v>52386</v>
      </c>
      <c r="I135" s="100">
        <f t="shared" si="69"/>
        <v>35882</v>
      </c>
      <c r="J135" s="100">
        <f t="shared" si="70"/>
        <v>41412</v>
      </c>
      <c r="K135" s="100">
        <f t="shared" si="71"/>
        <v>11761</v>
      </c>
      <c r="L135" s="100">
        <f t="shared" si="72"/>
        <v>11525</v>
      </c>
      <c r="M135" s="100">
        <f t="shared" si="73"/>
        <v>11136</v>
      </c>
      <c r="N135" s="100">
        <f t="shared" si="74"/>
        <v>0</v>
      </c>
      <c r="O135" s="100">
        <f t="shared" si="75"/>
        <v>42699</v>
      </c>
      <c r="P135" s="100">
        <f t="shared" si="76"/>
        <v>22470</v>
      </c>
      <c r="Q135" s="100">
        <f t="shared" si="77"/>
        <v>16535</v>
      </c>
      <c r="R135" s="100">
        <f t="shared" si="78"/>
        <v>59569</v>
      </c>
      <c r="S135" s="100">
        <f t="shared" si="79"/>
        <v>31817</v>
      </c>
      <c r="T135" s="100">
        <f t="shared" si="80"/>
        <v>28141</v>
      </c>
      <c r="U135" s="100">
        <f t="shared" si="81"/>
        <v>10162</v>
      </c>
      <c r="V135" s="89" t="s">
        <v>290</v>
      </c>
      <c r="W135" s="95" t="s">
        <v>37</v>
      </c>
      <c r="X135" s="95" t="s">
        <v>37</v>
      </c>
      <c r="Y135" s="95" t="s">
        <v>37</v>
      </c>
      <c r="Z135" s="95" t="s">
        <v>37</v>
      </c>
      <c r="AA135" s="95" t="s">
        <v>37</v>
      </c>
      <c r="AB135" s="95" t="s">
        <v>38</v>
      </c>
      <c r="AC135" s="95" t="s">
        <v>33</v>
      </c>
      <c r="AD135" s="96" t="s">
        <v>38</v>
      </c>
      <c r="AE135" s="95" t="s">
        <v>37</v>
      </c>
      <c r="AF135" s="95" t="s">
        <v>270</v>
      </c>
      <c r="AG135" s="95" t="s">
        <v>38</v>
      </c>
      <c r="AH135" s="95" t="s">
        <v>37</v>
      </c>
      <c r="AI135" s="95" t="s">
        <v>37</v>
      </c>
      <c r="AJ135" s="95" t="s">
        <v>37</v>
      </c>
      <c r="AK135" s="95" t="s">
        <v>38</v>
      </c>
      <c r="AL135" s="94" t="s">
        <v>290</v>
      </c>
      <c r="AM135" s="108">
        <f t="array" ref="AM135">IFERROR(INDEX(TO_name_1,MATCH(,((Шаблон_1-Точность)&gt;=G135)+((Шаблон_1+Точность)&lt;=G135),)),G135)</f>
        <v>18549</v>
      </c>
      <c r="AN135" s="109">
        <f t="array" ref="AN135">IFERROR(INDEX(TO_name_2,MATCH(,((Шаблон_2-Точность)&gt;=H135)+((Шаблон_2+Точность)&lt;=H135),)),H135)</f>
        <v>52386</v>
      </c>
      <c r="AO135" s="109">
        <f t="array" ref="AO135">IFERROR(INDEX(TO_name_3,MATCH(,((Шаблон_3-Точность)&gt;=I135)+((Шаблон_3+Точность)&lt;=I135),)),I135)</f>
        <v>35882</v>
      </c>
      <c r="AP135" s="109">
        <f t="array" ref="AP135">IFERROR(INDEX(TO_name_4,MATCH(,((Шаблон_4-Точность)&gt;=J135)+((Шаблон_4+Точность)&lt;=J135),)),J135)</f>
        <v>41412</v>
      </c>
      <c r="AQ135" s="109">
        <f t="array" ref="AQ135">IFERROR(INDEX(TO_name_9,MATCH(,((Шаблон_9-Точность)&gt;=K135)+((Шаблон_9+Точность)&lt;=K135),)),K135)</f>
        <v>11761</v>
      </c>
      <c r="AR135" s="109">
        <f t="array" ref="AR135">IFERROR(INDEX(TO_name_10,MATCH(,((Шаблон_10-Точность)&gt;=L135)+((Шаблон_10+Точность)&lt;=L135),)),L135)</f>
        <v>11525</v>
      </c>
      <c r="AS135" s="110">
        <f t="array" ref="AS135">IFERROR(INDEX(TO_name_11,MATCH(,((Шаблон_11-Точность)&gt;=M135)+((Шаблон_11+Точность)&lt;=M135),)),M135)</f>
        <v>11136</v>
      </c>
      <c r="AT135" s="111" t="s">
        <v>290</v>
      </c>
      <c r="AU135" s="108">
        <f t="array" ref="AU135">IFERROR(INDEX(TO_name_5,MATCH(,((Шаблон_5-Точность)&gt;=O135)+((Шаблон_5+Точность)&lt;=O135),)),O135)</f>
        <v>42699</v>
      </c>
      <c r="AV135" s="109">
        <f t="array" ref="AV135">IFERROR(INDEX(TO_name_6,MATCH(,((Шаблон_6-Точность)&gt;=P135)+((Шаблон_6+Точность)&lt;=P135),)),P135)</f>
        <v>22470</v>
      </c>
      <c r="AW135" s="109">
        <f t="array" ref="AW135">IFERROR(INDEX(TO_name_7,MATCH(,((Шаблон_7-Точность)&gt;=Q135)+((Шаблон_7+Точность)&lt;=Q135),)),Q135)</f>
        <v>16535</v>
      </c>
      <c r="AX135" s="109">
        <f t="array" ref="AX135">IFERROR(INDEX(TO_name_8,MATCH(,((Шаблон_8-Точность)&gt;=R135)+((Шаблон_8+Точность)&lt;=R135),)),R135)</f>
        <v>59569</v>
      </c>
      <c r="AY135" s="109">
        <f t="array" ref="AY135">IFERROR(INDEX(TO_name_12,MATCH(,((Шаблон_12-Точность)&gt;=S135)+((Шаблон_12+Точность)&lt;=S135),)),S135)</f>
        <v>31817</v>
      </c>
      <c r="AZ135" s="109">
        <f t="array" ref="AZ135">IFERROR(INDEX(TO_name_13,MATCH(,((Шаблон_13-Точность)&gt;=T135)+((Шаблон_13+Точность)&lt;=T135),)),T135)</f>
        <v>28141</v>
      </c>
      <c r="BA135" s="110">
        <f t="array" ref="BA135">IFERROR(INDEX(TO_name_14,MATCH(,((Шаблон_14-Точность)&gt;=U135)+((Шаблон_14+Точность)&lt;=U135),)),U135)</f>
        <v>10162</v>
      </c>
      <c r="BB135" s="3"/>
      <c r="BC135" s="3" t="str">
        <f t="shared" si="53"/>
        <v>М/62271/18549</v>
      </c>
      <c r="BD135" s="3" t="str">
        <f t="shared" si="54"/>
        <v>М/67308/52386</v>
      </c>
      <c r="BE135" s="3" t="str">
        <f t="shared" si="55"/>
        <v>М/60984/35882</v>
      </c>
      <c r="BF135" s="3" t="str">
        <f t="shared" si="56"/>
        <v>М/69712/41412</v>
      </c>
      <c r="BG135" s="3" t="str">
        <f t="shared" si="57"/>
        <v>М/11761/11761</v>
      </c>
      <c r="BH135" s="3" t="str">
        <f t="shared" si="58"/>
        <v>Р/11525/11525</v>
      </c>
      <c r="BI135" s="3" t="str">
        <f t="shared" si="59"/>
        <v>ПР/11136/11136</v>
      </c>
      <c r="BJ135" s="158" t="s">
        <v>290</v>
      </c>
      <c r="BK135" s="3" t="str">
        <f t="shared" si="60"/>
        <v>М/40978/42699</v>
      </c>
      <c r="BL135" s="3" t="str">
        <f t="shared" si="61"/>
        <v>ТО1/47452/22470</v>
      </c>
      <c r="BM135" s="3" t="str">
        <f t="shared" si="62"/>
        <v>Р/37050/16535</v>
      </c>
      <c r="BN135" s="3" t="str">
        <f t="shared" si="63"/>
        <v>М/35020/59569</v>
      </c>
      <c r="BO135" s="3" t="str">
        <f t="shared" si="64"/>
        <v>М/6817/31817</v>
      </c>
      <c r="BP135" s="3" t="str">
        <f t="shared" si="65"/>
        <v>М/7626/28141</v>
      </c>
      <c r="BQ135" s="3" t="str">
        <f t="shared" si="66"/>
        <v>Р/10162/10162</v>
      </c>
      <c r="BR135" s="86"/>
      <c r="BS135" s="86"/>
      <c r="BT135" s="86"/>
    </row>
    <row r="136" spans="1:72" ht="16.5" customHeight="1" x14ac:dyDescent="0.25">
      <c r="A136" s="90">
        <v>45052</v>
      </c>
      <c r="B136" s="3">
        <v>5</v>
      </c>
      <c r="C136" s="3">
        <v>4</v>
      </c>
      <c r="D136" s="105" t="str">
        <f t="shared" si="51"/>
        <v/>
      </c>
      <c r="E136" s="105" t="str">
        <f t="shared" si="52"/>
        <v/>
      </c>
      <c r="F136" s="99" t="s">
        <v>290</v>
      </c>
      <c r="G136" s="100">
        <f t="shared" si="67"/>
        <v>18573</v>
      </c>
      <c r="H136" s="100">
        <f t="shared" si="68"/>
        <v>52410</v>
      </c>
      <c r="I136" s="100">
        <f t="shared" si="69"/>
        <v>35906</v>
      </c>
      <c r="J136" s="100">
        <f t="shared" si="70"/>
        <v>41436</v>
      </c>
      <c r="K136" s="100">
        <f t="shared" si="71"/>
        <v>11785</v>
      </c>
      <c r="L136" s="100">
        <f t="shared" si="72"/>
        <v>11525</v>
      </c>
      <c r="M136" s="100">
        <f t="shared" si="73"/>
        <v>11136</v>
      </c>
      <c r="N136" s="100">
        <f t="shared" si="74"/>
        <v>0</v>
      </c>
      <c r="O136" s="100">
        <f t="shared" si="75"/>
        <v>42723</v>
      </c>
      <c r="P136" s="100">
        <f t="shared" si="76"/>
        <v>22470</v>
      </c>
      <c r="Q136" s="100">
        <f t="shared" si="77"/>
        <v>16535</v>
      </c>
      <c r="R136" s="100">
        <f t="shared" si="78"/>
        <v>59593</v>
      </c>
      <c r="S136" s="100">
        <f t="shared" si="79"/>
        <v>31841</v>
      </c>
      <c r="T136" s="100">
        <f t="shared" si="80"/>
        <v>28165</v>
      </c>
      <c r="U136" s="100">
        <f t="shared" si="81"/>
        <v>10162</v>
      </c>
      <c r="V136" s="89" t="s">
        <v>290</v>
      </c>
      <c r="W136" s="95" t="s">
        <v>37</v>
      </c>
      <c r="X136" s="95" t="s">
        <v>37</v>
      </c>
      <c r="Y136" s="95" t="s">
        <v>37</v>
      </c>
      <c r="Z136" s="95" t="s">
        <v>37</v>
      </c>
      <c r="AA136" s="95" t="s">
        <v>37</v>
      </c>
      <c r="AB136" s="95" t="s">
        <v>38</v>
      </c>
      <c r="AC136" s="95" t="s">
        <v>38</v>
      </c>
      <c r="AD136" s="96" t="s">
        <v>38</v>
      </c>
      <c r="AE136" s="95" t="s">
        <v>37</v>
      </c>
      <c r="AF136" s="95" t="s">
        <v>270</v>
      </c>
      <c r="AG136" s="95" t="s">
        <v>38</v>
      </c>
      <c r="AH136" s="95" t="s">
        <v>37</v>
      </c>
      <c r="AI136" s="95" t="s">
        <v>37</v>
      </c>
      <c r="AJ136" s="95" t="s">
        <v>37</v>
      </c>
      <c r="AK136" s="95" t="s">
        <v>38</v>
      </c>
      <c r="AL136" s="94" t="s">
        <v>290</v>
      </c>
      <c r="AM136" s="108">
        <f t="array" ref="AM136">IFERROR(INDEX(TO_name_1,MATCH(,((Шаблон_1-Точность)&gt;=G136)+((Шаблон_1+Точность)&lt;=G136),)),G136)</f>
        <v>18573</v>
      </c>
      <c r="AN136" s="109">
        <f t="array" ref="AN136">IFERROR(INDEX(TO_name_2,MATCH(,((Шаблон_2-Точность)&gt;=H136)+((Шаблон_2+Точность)&lt;=H136),)),H136)</f>
        <v>52410</v>
      </c>
      <c r="AO136" s="109">
        <f t="array" ref="AO136">IFERROR(INDEX(TO_name_3,MATCH(,((Шаблон_3-Точность)&gt;=I136)+((Шаблон_3+Точность)&lt;=I136),)),I136)</f>
        <v>35906</v>
      </c>
      <c r="AP136" s="109">
        <f t="array" ref="AP136">IFERROR(INDEX(TO_name_4,MATCH(,((Шаблон_4-Точность)&gt;=J136)+((Шаблон_4+Точность)&lt;=J136),)),J136)</f>
        <v>41436</v>
      </c>
      <c r="AQ136" s="109">
        <f t="array" ref="AQ136">IFERROR(INDEX(TO_name_9,MATCH(,((Шаблон_9-Точность)&gt;=K136)+((Шаблон_9+Точность)&lt;=K136),)),K136)</f>
        <v>11785</v>
      </c>
      <c r="AR136" s="109">
        <f t="array" ref="AR136">IFERROR(INDEX(TO_name_10,MATCH(,((Шаблон_10-Точность)&gt;=L136)+((Шаблон_10+Точность)&lt;=L136),)),L136)</f>
        <v>11525</v>
      </c>
      <c r="AS136" s="110">
        <f t="array" ref="AS136">IFERROR(INDEX(TO_name_11,MATCH(,((Шаблон_11-Точность)&gt;=M136)+((Шаблон_11+Точность)&lt;=M136),)),M136)</f>
        <v>11136</v>
      </c>
      <c r="AT136" s="111" t="s">
        <v>290</v>
      </c>
      <c r="AU136" s="108">
        <f t="array" ref="AU136">IFERROR(INDEX(TO_name_5,MATCH(,((Шаблон_5-Точность)&gt;=O136)+((Шаблон_5+Точность)&lt;=O136),)),O136)</f>
        <v>42723</v>
      </c>
      <c r="AV136" s="109">
        <f t="array" ref="AV136">IFERROR(INDEX(TO_name_6,MATCH(,((Шаблон_6-Точность)&gt;=P136)+((Шаблон_6+Точность)&lt;=P136),)),P136)</f>
        <v>22470</v>
      </c>
      <c r="AW136" s="109">
        <f t="array" ref="AW136">IFERROR(INDEX(TO_name_7,MATCH(,((Шаблон_7-Точность)&gt;=Q136)+((Шаблон_7+Точность)&lt;=Q136),)),Q136)</f>
        <v>16535</v>
      </c>
      <c r="AX136" s="109">
        <f t="array" ref="AX136">IFERROR(INDEX(TO_name_8,MATCH(,((Шаблон_8-Точность)&gt;=R136)+((Шаблон_8+Точность)&lt;=R136),)),R136)</f>
        <v>59593</v>
      </c>
      <c r="AY136" s="109">
        <f t="array" ref="AY136">IFERROR(INDEX(TO_name_12,MATCH(,((Шаблон_12-Точность)&gt;=S136)+((Шаблон_12+Точность)&lt;=S136),)),S136)</f>
        <v>31841</v>
      </c>
      <c r="AZ136" s="109">
        <f t="array" ref="AZ136">IFERROR(INDEX(TO_name_13,MATCH(,((Шаблон_13-Точность)&gt;=T136)+((Шаблон_13+Точность)&lt;=T136),)),T136)</f>
        <v>28165</v>
      </c>
      <c r="BA136" s="110">
        <f t="array" ref="BA136">IFERROR(INDEX(TO_name_14,MATCH(,((Шаблон_14-Точность)&gt;=U136)+((Шаблон_14+Точность)&lt;=U136),)),U136)</f>
        <v>10162</v>
      </c>
      <c r="BB136" s="3"/>
      <c r="BC136" s="3" t="str">
        <f t="shared" si="53"/>
        <v>М/62295/18573</v>
      </c>
      <c r="BD136" s="3" t="str">
        <f t="shared" si="54"/>
        <v>М/67332/52410</v>
      </c>
      <c r="BE136" s="3" t="str">
        <f t="shared" si="55"/>
        <v>М/61008/35906</v>
      </c>
      <c r="BF136" s="3" t="str">
        <f t="shared" si="56"/>
        <v>М/69736/41436</v>
      </c>
      <c r="BG136" s="3" t="str">
        <f t="shared" si="57"/>
        <v>М/11785/11785</v>
      </c>
      <c r="BH136" s="3" t="str">
        <f t="shared" si="58"/>
        <v>Р/11525/11525</v>
      </c>
      <c r="BI136" s="3" t="str">
        <f t="shared" si="59"/>
        <v>Р/11136/11136</v>
      </c>
      <c r="BJ136" s="158" t="s">
        <v>290</v>
      </c>
      <c r="BK136" s="3" t="str">
        <f t="shared" si="60"/>
        <v>М/41002/42723</v>
      </c>
      <c r="BL136" s="3" t="str">
        <f t="shared" si="61"/>
        <v>ТО1/47452/22470</v>
      </c>
      <c r="BM136" s="3" t="str">
        <f t="shared" si="62"/>
        <v>Р/37050/16535</v>
      </c>
      <c r="BN136" s="3" t="str">
        <f t="shared" si="63"/>
        <v>М/35044/59593</v>
      </c>
      <c r="BO136" s="3" t="str">
        <f t="shared" si="64"/>
        <v>М/6841/31841</v>
      </c>
      <c r="BP136" s="3" t="str">
        <f t="shared" si="65"/>
        <v>М/7650/28165</v>
      </c>
      <c r="BQ136" s="3" t="str">
        <f t="shared" si="66"/>
        <v>Р/10162/10162</v>
      </c>
      <c r="BR136" s="86"/>
      <c r="BS136" s="86"/>
      <c r="BT136" s="86"/>
    </row>
    <row r="137" spans="1:72" ht="16.5" customHeight="1" x14ac:dyDescent="0.25">
      <c r="A137" s="90">
        <v>45053</v>
      </c>
      <c r="B137" s="3">
        <v>5</v>
      </c>
      <c r="C137" s="3">
        <v>4</v>
      </c>
      <c r="D137" s="105" t="str">
        <f t="shared" si="51"/>
        <v/>
      </c>
      <c r="E137" s="105" t="str">
        <f t="shared" si="52"/>
        <v/>
      </c>
      <c r="F137" s="99" t="s">
        <v>290</v>
      </c>
      <c r="G137" s="100">
        <f t="shared" si="67"/>
        <v>18597</v>
      </c>
      <c r="H137" s="100">
        <f t="shared" si="68"/>
        <v>52434</v>
      </c>
      <c r="I137" s="100">
        <f t="shared" si="69"/>
        <v>35930</v>
      </c>
      <c r="J137" s="100">
        <f t="shared" si="70"/>
        <v>41460</v>
      </c>
      <c r="K137" s="100">
        <f t="shared" si="71"/>
        <v>11809</v>
      </c>
      <c r="L137" s="100">
        <f t="shared" si="72"/>
        <v>11525</v>
      </c>
      <c r="M137" s="100">
        <f t="shared" si="73"/>
        <v>11136</v>
      </c>
      <c r="N137" s="100">
        <f t="shared" si="74"/>
        <v>0</v>
      </c>
      <c r="O137" s="100">
        <f t="shared" si="75"/>
        <v>42723</v>
      </c>
      <c r="P137" s="100">
        <f t="shared" si="76"/>
        <v>22494</v>
      </c>
      <c r="Q137" s="100">
        <f t="shared" si="77"/>
        <v>16535</v>
      </c>
      <c r="R137" s="100">
        <f t="shared" si="78"/>
        <v>59617</v>
      </c>
      <c r="S137" s="100">
        <f t="shared" si="79"/>
        <v>31865</v>
      </c>
      <c r="T137" s="100">
        <f t="shared" si="80"/>
        <v>28189</v>
      </c>
      <c r="U137" s="100">
        <f t="shared" si="81"/>
        <v>10162</v>
      </c>
      <c r="V137" s="89" t="s">
        <v>290</v>
      </c>
      <c r="W137" s="95" t="s">
        <v>37</v>
      </c>
      <c r="X137" s="95" t="s">
        <v>37</v>
      </c>
      <c r="Y137" s="95" t="s">
        <v>37</v>
      </c>
      <c r="Z137" s="95" t="s">
        <v>37</v>
      </c>
      <c r="AA137" s="95" t="s">
        <v>37</v>
      </c>
      <c r="AB137" s="95" t="s">
        <v>38</v>
      </c>
      <c r="AC137" s="95" t="s">
        <v>38</v>
      </c>
      <c r="AD137" s="96" t="s">
        <v>38</v>
      </c>
      <c r="AE137" s="95" t="s">
        <v>38</v>
      </c>
      <c r="AF137" s="95" t="s">
        <v>37</v>
      </c>
      <c r="AG137" s="95" t="s">
        <v>38</v>
      </c>
      <c r="AH137" s="95" t="s">
        <v>37</v>
      </c>
      <c r="AI137" s="95" t="s">
        <v>37</v>
      </c>
      <c r="AJ137" s="95" t="s">
        <v>37</v>
      </c>
      <c r="AK137" s="95" t="s">
        <v>38</v>
      </c>
      <c r="AL137" s="94" t="s">
        <v>290</v>
      </c>
      <c r="AM137" s="108">
        <f t="array" ref="AM137">IFERROR(INDEX(TO_name_1,MATCH(,((Шаблон_1-Точность)&gt;=G137)+((Шаблон_1+Точность)&lt;=G137),)),G137)</f>
        <v>18597</v>
      </c>
      <c r="AN137" s="109">
        <f t="array" ref="AN137">IFERROR(INDEX(TO_name_2,MATCH(,((Шаблон_2-Точность)&gt;=H137)+((Шаблон_2+Точность)&lt;=H137),)),H137)</f>
        <v>52434</v>
      </c>
      <c r="AO137" s="109">
        <f t="array" ref="AO137">IFERROR(INDEX(TO_name_3,MATCH(,((Шаблон_3-Точность)&gt;=I137)+((Шаблон_3+Точность)&lt;=I137),)),I137)</f>
        <v>35930</v>
      </c>
      <c r="AP137" s="109">
        <f t="array" ref="AP137">IFERROR(INDEX(TO_name_4,MATCH(,((Шаблон_4-Точность)&gt;=J137)+((Шаблон_4+Точность)&lt;=J137),)),J137)</f>
        <v>41460</v>
      </c>
      <c r="AQ137" s="109">
        <f t="array" ref="AQ137">IFERROR(INDEX(TO_name_9,MATCH(,((Шаблон_9-Точность)&gt;=K137)+((Шаблон_9+Точность)&lt;=K137),)),K137)</f>
        <v>11809</v>
      </c>
      <c r="AR137" s="109">
        <f t="array" ref="AR137">IFERROR(INDEX(TO_name_10,MATCH(,((Шаблон_10-Точность)&gt;=L137)+((Шаблон_10+Точность)&lt;=L137),)),L137)</f>
        <v>11525</v>
      </c>
      <c r="AS137" s="110">
        <f t="array" ref="AS137">IFERROR(INDEX(TO_name_11,MATCH(,((Шаблон_11-Точность)&gt;=M137)+((Шаблон_11+Точность)&lt;=M137),)),M137)</f>
        <v>11136</v>
      </c>
      <c r="AT137" s="111" t="s">
        <v>290</v>
      </c>
      <c r="AU137" s="108">
        <f t="array" ref="AU137">IFERROR(INDEX(TO_name_5,MATCH(,((Шаблон_5-Точность)&gt;=O137)+((Шаблон_5+Точность)&lt;=O137),)),O137)</f>
        <v>42723</v>
      </c>
      <c r="AV137" s="109" t="str">
        <f t="array" ref="AV137">IFERROR(INDEX(TO_name_6,MATCH(,((Шаблон_6-Точность)&gt;=P137)+((Шаблон_6+Точность)&lt;=P137),)),P137)</f>
        <v>ТО1/ТР</v>
      </c>
      <c r="AW137" s="109">
        <f t="array" ref="AW137">IFERROR(INDEX(TO_name_7,MATCH(,((Шаблон_7-Точность)&gt;=Q137)+((Шаблон_7+Точность)&lt;=Q137),)),Q137)</f>
        <v>16535</v>
      </c>
      <c r="AX137" s="109">
        <f t="array" ref="AX137">IFERROR(INDEX(TO_name_8,MATCH(,((Шаблон_8-Точность)&gt;=R137)+((Шаблон_8+Точность)&lt;=R137),)),R137)</f>
        <v>59617</v>
      </c>
      <c r="AY137" s="109">
        <f t="array" ref="AY137">IFERROR(INDEX(TO_name_12,MATCH(,((Шаблон_12-Точность)&gt;=S137)+((Шаблон_12+Точность)&lt;=S137),)),S137)</f>
        <v>31865</v>
      </c>
      <c r="AZ137" s="109">
        <f t="array" ref="AZ137">IFERROR(INDEX(TO_name_13,MATCH(,((Шаблон_13-Точность)&gt;=T137)+((Шаблон_13+Точность)&lt;=T137),)),T137)</f>
        <v>28189</v>
      </c>
      <c r="BA137" s="110">
        <f t="array" ref="BA137">IFERROR(INDEX(TO_name_14,MATCH(,((Шаблон_14-Точность)&gt;=U137)+((Шаблон_14+Точность)&lt;=U137),)),U137)</f>
        <v>10162</v>
      </c>
      <c r="BB137" s="3"/>
      <c r="BC137" s="3" t="str">
        <f t="shared" si="53"/>
        <v>М/62319/18597</v>
      </c>
      <c r="BD137" s="3" t="str">
        <f t="shared" si="54"/>
        <v>М/67356/52434</v>
      </c>
      <c r="BE137" s="3" t="str">
        <f t="shared" si="55"/>
        <v>М/61032/35930</v>
      </c>
      <c r="BF137" s="3" t="str">
        <f t="shared" si="56"/>
        <v>М/69760/41460</v>
      </c>
      <c r="BG137" s="3" t="str">
        <f t="shared" si="57"/>
        <v>М/11809/11809</v>
      </c>
      <c r="BH137" s="3" t="str">
        <f t="shared" si="58"/>
        <v>Р/11525/11525</v>
      </c>
      <c r="BI137" s="3" t="str">
        <f t="shared" si="59"/>
        <v>Р/11136/11136</v>
      </c>
      <c r="BJ137" s="158" t="s">
        <v>290</v>
      </c>
      <c r="BK137" s="3" t="str">
        <f t="shared" si="60"/>
        <v>Р/41002/42723</v>
      </c>
      <c r="BL137" s="3" t="str">
        <f t="shared" si="61"/>
        <v>М/47476/22494</v>
      </c>
      <c r="BM137" s="3" t="str">
        <f t="shared" si="62"/>
        <v>Р/37050/16535</v>
      </c>
      <c r="BN137" s="3" t="str">
        <f t="shared" si="63"/>
        <v>М/35068/59617</v>
      </c>
      <c r="BO137" s="3" t="str">
        <f t="shared" si="64"/>
        <v>М/6865/31865</v>
      </c>
      <c r="BP137" s="3" t="str">
        <f t="shared" si="65"/>
        <v>М/7674/28189</v>
      </c>
      <c r="BQ137" s="3" t="str">
        <f t="shared" si="66"/>
        <v>Р/10162/10162</v>
      </c>
      <c r="BR137" s="86"/>
      <c r="BS137" s="86"/>
      <c r="BT137" s="86"/>
    </row>
    <row r="138" spans="1:72" ht="16.5" customHeight="1" x14ac:dyDescent="0.25">
      <c r="A138" s="90">
        <v>45054</v>
      </c>
      <c r="B138" s="3">
        <v>5</v>
      </c>
      <c r="C138" s="3">
        <v>4</v>
      </c>
      <c r="D138" s="105" t="str">
        <f t="shared" si="51"/>
        <v/>
      </c>
      <c r="E138" s="105" t="str">
        <f t="shared" si="52"/>
        <v/>
      </c>
      <c r="F138" s="99" t="s">
        <v>290</v>
      </c>
      <c r="G138" s="100">
        <f t="shared" si="67"/>
        <v>18621</v>
      </c>
      <c r="H138" s="100">
        <f t="shared" si="68"/>
        <v>52458</v>
      </c>
      <c r="I138" s="100">
        <f t="shared" si="69"/>
        <v>35954</v>
      </c>
      <c r="J138" s="100">
        <f t="shared" si="70"/>
        <v>41484</v>
      </c>
      <c r="K138" s="100">
        <f t="shared" si="71"/>
        <v>11833</v>
      </c>
      <c r="L138" s="100">
        <f t="shared" si="72"/>
        <v>11525</v>
      </c>
      <c r="M138" s="100">
        <f t="shared" si="73"/>
        <v>11136</v>
      </c>
      <c r="N138" s="100">
        <f t="shared" si="74"/>
        <v>0</v>
      </c>
      <c r="O138" s="100">
        <f t="shared" si="75"/>
        <v>42723</v>
      </c>
      <c r="P138" s="100">
        <f t="shared" si="76"/>
        <v>22518</v>
      </c>
      <c r="Q138" s="100">
        <f t="shared" si="77"/>
        <v>16535</v>
      </c>
      <c r="R138" s="100">
        <f t="shared" si="78"/>
        <v>59641</v>
      </c>
      <c r="S138" s="100">
        <f t="shared" si="79"/>
        <v>31889</v>
      </c>
      <c r="T138" s="100">
        <f t="shared" si="80"/>
        <v>28213</v>
      </c>
      <c r="U138" s="100">
        <f t="shared" si="81"/>
        <v>10162</v>
      </c>
      <c r="V138" s="89" t="s">
        <v>290</v>
      </c>
      <c r="W138" s="95" t="s">
        <v>37</v>
      </c>
      <c r="X138" s="95" t="s">
        <v>37</v>
      </c>
      <c r="Y138" s="95" t="s">
        <v>37</v>
      </c>
      <c r="Z138" s="95" t="s">
        <v>37</v>
      </c>
      <c r="AA138" s="95" t="s">
        <v>37</v>
      </c>
      <c r="AB138" s="95" t="s">
        <v>33</v>
      </c>
      <c r="AC138" s="95" t="s">
        <v>38</v>
      </c>
      <c r="AD138" s="96" t="s">
        <v>38</v>
      </c>
      <c r="AE138" s="95" t="s">
        <v>38</v>
      </c>
      <c r="AF138" s="95" t="s">
        <v>37</v>
      </c>
      <c r="AG138" s="95" t="s">
        <v>33</v>
      </c>
      <c r="AH138" s="95" t="s">
        <v>37</v>
      </c>
      <c r="AI138" s="95" t="s">
        <v>37</v>
      </c>
      <c r="AJ138" s="95" t="s">
        <v>37</v>
      </c>
      <c r="AK138" s="95" t="s">
        <v>38</v>
      </c>
      <c r="AL138" s="94" t="s">
        <v>290</v>
      </c>
      <c r="AM138" s="108">
        <f t="array" ref="AM138">IFERROR(INDEX(TO_name_1,MATCH(,((Шаблон_1-Точность)&gt;=G138)+((Шаблон_1+Точность)&lt;=G138),)),G138)</f>
        <v>18621</v>
      </c>
      <c r="AN138" s="109">
        <f t="array" ref="AN138">IFERROR(INDEX(TO_name_2,MATCH(,((Шаблон_2-Точность)&gt;=H138)+((Шаблон_2+Точность)&lt;=H138),)),H138)</f>
        <v>52458</v>
      </c>
      <c r="AO138" s="109">
        <f t="array" ref="AO138">IFERROR(INDEX(TO_name_3,MATCH(,((Шаблон_3-Точность)&gt;=I138)+((Шаблон_3+Точность)&lt;=I138),)),I138)</f>
        <v>35954</v>
      </c>
      <c r="AP138" s="109">
        <f t="array" ref="AP138">IFERROR(INDEX(TO_name_4,MATCH(,((Шаблон_4-Точность)&gt;=J138)+((Шаблон_4+Точность)&lt;=J138),)),J138)</f>
        <v>41484</v>
      </c>
      <c r="AQ138" s="109">
        <f t="array" ref="AQ138">IFERROR(INDEX(TO_name_9,MATCH(,((Шаблон_9-Точность)&gt;=K138)+((Шаблон_9+Точность)&lt;=K138),)),K138)</f>
        <v>11833</v>
      </c>
      <c r="AR138" s="109">
        <f t="array" ref="AR138">IFERROR(INDEX(TO_name_10,MATCH(,((Шаблон_10-Точность)&gt;=L138)+((Шаблон_10+Точность)&lt;=L138),)),L138)</f>
        <v>11525</v>
      </c>
      <c r="AS138" s="110">
        <f t="array" ref="AS138">IFERROR(INDEX(TO_name_11,MATCH(,((Шаблон_11-Точность)&gt;=M138)+((Шаблон_11+Точность)&lt;=M138),)),M138)</f>
        <v>11136</v>
      </c>
      <c r="AT138" s="111" t="s">
        <v>290</v>
      </c>
      <c r="AU138" s="108">
        <f t="array" ref="AU138">IFERROR(INDEX(TO_name_5,MATCH(,((Шаблон_5-Точность)&gt;=O138)+((Шаблон_5+Точность)&lt;=O138),)),O138)</f>
        <v>42723</v>
      </c>
      <c r="AV138" s="109">
        <f t="array" ref="AV138">IFERROR(INDEX(TO_name_6,MATCH(,((Шаблон_6-Точность)&gt;=P138)+((Шаблон_6+Точность)&lt;=P138),)),P138)</f>
        <v>22518</v>
      </c>
      <c r="AW138" s="109">
        <f t="array" ref="AW138">IFERROR(INDEX(TO_name_7,MATCH(,((Шаблон_7-Точность)&gt;=Q138)+((Шаблон_7+Точность)&lt;=Q138),)),Q138)</f>
        <v>16535</v>
      </c>
      <c r="AX138" s="109">
        <f t="array" ref="AX138">IFERROR(INDEX(TO_name_8,MATCH(,((Шаблон_8-Точность)&gt;=R138)+((Шаблон_8+Точность)&lt;=R138),)),R138)</f>
        <v>59641</v>
      </c>
      <c r="AY138" s="109">
        <f t="array" ref="AY138">IFERROR(INDEX(TO_name_12,MATCH(,((Шаблон_12-Точность)&gt;=S138)+((Шаблон_12+Точность)&lt;=S138),)),S138)</f>
        <v>31889</v>
      </c>
      <c r="AZ138" s="109">
        <f t="array" ref="AZ138">IFERROR(INDEX(TO_name_13,MATCH(,((Шаблон_13-Точность)&gt;=T138)+((Шаблон_13+Точность)&lt;=T138),)),T138)</f>
        <v>28213</v>
      </c>
      <c r="BA138" s="110">
        <f t="array" ref="BA138">IFERROR(INDEX(TO_name_14,MATCH(,((Шаблон_14-Точность)&gt;=U138)+((Шаблон_14+Точность)&lt;=U138),)),U138)</f>
        <v>10162</v>
      </c>
      <c r="BB138" s="3"/>
      <c r="BC138" s="3" t="str">
        <f t="shared" si="53"/>
        <v>М/62343/18621</v>
      </c>
      <c r="BD138" s="3" t="str">
        <f t="shared" si="54"/>
        <v>М/67380/52458</v>
      </c>
      <c r="BE138" s="3" t="str">
        <f t="shared" si="55"/>
        <v>М/61056/35954</v>
      </c>
      <c r="BF138" s="3" t="str">
        <f t="shared" si="56"/>
        <v>М/69784/41484</v>
      </c>
      <c r="BG138" s="3" t="str">
        <f t="shared" si="57"/>
        <v>М/11833/11833</v>
      </c>
      <c r="BH138" s="3" t="str">
        <f t="shared" si="58"/>
        <v>ПР/11525/11525</v>
      </c>
      <c r="BI138" s="3" t="str">
        <f t="shared" si="59"/>
        <v>Р/11136/11136</v>
      </c>
      <c r="BJ138" s="158" t="s">
        <v>290</v>
      </c>
      <c r="BK138" s="3" t="str">
        <f t="shared" si="60"/>
        <v>Р/41002/42723</v>
      </c>
      <c r="BL138" s="3" t="str">
        <f t="shared" si="61"/>
        <v>М/47500/22518</v>
      </c>
      <c r="BM138" s="3" t="str">
        <f t="shared" si="62"/>
        <v>ПР/37050/16535</v>
      </c>
      <c r="BN138" s="3" t="str">
        <f t="shared" si="63"/>
        <v>М/35092/59641</v>
      </c>
      <c r="BO138" s="3" t="str">
        <f t="shared" si="64"/>
        <v>М/6889/31889</v>
      </c>
      <c r="BP138" s="3" t="str">
        <f t="shared" si="65"/>
        <v>М/7698/28213</v>
      </c>
      <c r="BQ138" s="3" t="str">
        <f t="shared" si="66"/>
        <v>Р/10162/10162</v>
      </c>
      <c r="BR138" s="86"/>
      <c r="BS138" s="86"/>
      <c r="BT138" s="86"/>
    </row>
    <row r="139" spans="1:72" ht="16.5" customHeight="1" x14ac:dyDescent="0.25">
      <c r="A139" s="90">
        <v>45055</v>
      </c>
      <c r="B139" s="3">
        <v>5</v>
      </c>
      <c r="C139" s="3">
        <v>4</v>
      </c>
      <c r="D139" s="105" t="str">
        <f t="shared" si="51"/>
        <v/>
      </c>
      <c r="E139" s="105" t="str">
        <f t="shared" si="52"/>
        <v/>
      </c>
      <c r="F139" s="99" t="s">
        <v>290</v>
      </c>
      <c r="G139" s="100">
        <f t="shared" si="67"/>
        <v>18645</v>
      </c>
      <c r="H139" s="100">
        <f t="shared" si="68"/>
        <v>52482</v>
      </c>
      <c r="I139" s="100">
        <f t="shared" si="69"/>
        <v>35978</v>
      </c>
      <c r="J139" s="100">
        <f t="shared" si="70"/>
        <v>41508</v>
      </c>
      <c r="K139" s="100">
        <f t="shared" si="71"/>
        <v>11857</v>
      </c>
      <c r="L139" s="100">
        <f t="shared" si="72"/>
        <v>11525</v>
      </c>
      <c r="M139" s="100">
        <f t="shared" si="73"/>
        <v>11136</v>
      </c>
      <c r="N139" s="100">
        <f t="shared" si="74"/>
        <v>0</v>
      </c>
      <c r="O139" s="100">
        <f t="shared" si="75"/>
        <v>42723</v>
      </c>
      <c r="P139" s="100">
        <f t="shared" si="76"/>
        <v>22542</v>
      </c>
      <c r="Q139" s="100">
        <f t="shared" si="77"/>
        <v>16535</v>
      </c>
      <c r="R139" s="100">
        <f t="shared" si="78"/>
        <v>59665</v>
      </c>
      <c r="S139" s="100">
        <f t="shared" si="79"/>
        <v>31913</v>
      </c>
      <c r="T139" s="100">
        <f t="shared" si="80"/>
        <v>28237</v>
      </c>
      <c r="U139" s="100">
        <f t="shared" si="81"/>
        <v>10162</v>
      </c>
      <c r="V139" s="89" t="s">
        <v>290</v>
      </c>
      <c r="W139" s="95" t="s">
        <v>37</v>
      </c>
      <c r="X139" s="95" t="s">
        <v>37</v>
      </c>
      <c r="Y139" s="95" t="s">
        <v>37</v>
      </c>
      <c r="Z139" s="95" t="s">
        <v>37</v>
      </c>
      <c r="AA139" s="95" t="s">
        <v>37</v>
      </c>
      <c r="AB139" s="95" t="s">
        <v>38</v>
      </c>
      <c r="AC139" s="95" t="s">
        <v>38</v>
      </c>
      <c r="AD139" s="96" t="s">
        <v>38</v>
      </c>
      <c r="AE139" s="95" t="s">
        <v>38</v>
      </c>
      <c r="AF139" s="95" t="s">
        <v>37</v>
      </c>
      <c r="AG139" s="95" t="s">
        <v>38</v>
      </c>
      <c r="AH139" s="95" t="s">
        <v>37</v>
      </c>
      <c r="AI139" s="95" t="s">
        <v>37</v>
      </c>
      <c r="AJ139" s="95" t="s">
        <v>37</v>
      </c>
      <c r="AK139" s="95" t="s">
        <v>38</v>
      </c>
      <c r="AL139" s="94" t="s">
        <v>290</v>
      </c>
      <c r="AM139" s="108">
        <f t="array" ref="AM139">IFERROR(INDEX(TO_name_1,MATCH(,((Шаблон_1-Точность)&gt;=G139)+((Шаблон_1+Точность)&lt;=G139),)),G139)</f>
        <v>18645</v>
      </c>
      <c r="AN139" s="109">
        <f t="array" ref="AN139">IFERROR(INDEX(TO_name_2,MATCH(,((Шаблон_2-Точность)&gt;=H139)+((Шаблон_2+Точность)&lt;=H139),)),H139)</f>
        <v>52482</v>
      </c>
      <c r="AO139" s="109">
        <f t="array" ref="AO139">IFERROR(INDEX(TO_name_3,MATCH(,((Шаблон_3-Точность)&gt;=I139)+((Шаблон_3+Точность)&lt;=I139),)),I139)</f>
        <v>35978</v>
      </c>
      <c r="AP139" s="109" t="str">
        <f t="array" ref="AP139">IFERROR(INDEX(TO_name_4,MATCH(,((Шаблон_4-Точность)&gt;=J139)+((Шаблон_4+Точность)&lt;=J139),)),J139)</f>
        <v>ПМ</v>
      </c>
      <c r="AQ139" s="109">
        <f t="array" ref="AQ139">IFERROR(INDEX(TO_name_9,MATCH(,((Шаблон_9-Точность)&gt;=K139)+((Шаблон_9+Точность)&lt;=K139),)),K139)</f>
        <v>11857</v>
      </c>
      <c r="AR139" s="109">
        <f t="array" ref="AR139">IFERROR(INDEX(TO_name_10,MATCH(,((Шаблон_10-Точность)&gt;=L139)+((Шаблон_10+Точность)&lt;=L139),)),L139)</f>
        <v>11525</v>
      </c>
      <c r="AS139" s="110">
        <f t="array" ref="AS139">IFERROR(INDEX(TO_name_11,MATCH(,((Шаблон_11-Точность)&gt;=M139)+((Шаблон_11+Точность)&lt;=M139),)),M139)</f>
        <v>11136</v>
      </c>
      <c r="AT139" s="111" t="s">
        <v>290</v>
      </c>
      <c r="AU139" s="108">
        <f t="array" ref="AU139">IFERROR(INDEX(TO_name_5,MATCH(,((Шаблон_5-Точность)&gt;=O139)+((Шаблон_5+Точность)&lt;=O139),)),O139)</f>
        <v>42723</v>
      </c>
      <c r="AV139" s="109">
        <f t="array" ref="AV139">IFERROR(INDEX(TO_name_6,MATCH(,((Шаблон_6-Точность)&gt;=P139)+((Шаблон_6+Точность)&lt;=P139),)),P139)</f>
        <v>22542</v>
      </c>
      <c r="AW139" s="109">
        <f t="array" ref="AW139">IFERROR(INDEX(TO_name_7,MATCH(,((Шаблон_7-Точность)&gt;=Q139)+((Шаблон_7+Точность)&lt;=Q139),)),Q139)</f>
        <v>16535</v>
      </c>
      <c r="AX139" s="109">
        <f t="array" ref="AX139">IFERROR(INDEX(TO_name_8,MATCH(,((Шаблон_8-Точность)&gt;=R139)+((Шаблон_8+Точность)&lt;=R139),)),R139)</f>
        <v>59665</v>
      </c>
      <c r="AY139" s="109">
        <f t="array" ref="AY139">IFERROR(INDEX(TO_name_12,MATCH(,((Шаблон_12-Точность)&gt;=S139)+((Шаблон_12+Точность)&lt;=S139),)),S139)</f>
        <v>31913</v>
      </c>
      <c r="AZ139" s="109">
        <f t="array" ref="AZ139">IFERROR(INDEX(TO_name_13,MATCH(,((Шаблон_13-Точность)&gt;=T139)+((Шаблон_13+Точность)&lt;=T139),)),T139)</f>
        <v>28237</v>
      </c>
      <c r="BA139" s="110">
        <f t="array" ref="BA139">IFERROR(INDEX(TO_name_14,MATCH(,((Шаблон_14-Точность)&gt;=U139)+((Шаблон_14+Точность)&lt;=U139),)),U139)</f>
        <v>10162</v>
      </c>
      <c r="BB139" s="3"/>
      <c r="BC139" s="3" t="str">
        <f t="shared" si="53"/>
        <v>М/62367/18645</v>
      </c>
      <c r="BD139" s="3" t="str">
        <f t="shared" si="54"/>
        <v>М/67404/52482</v>
      </c>
      <c r="BE139" s="3" t="str">
        <f t="shared" si="55"/>
        <v>М/61080/35978</v>
      </c>
      <c r="BF139" s="3" t="str">
        <f t="shared" si="56"/>
        <v>М/69808/41508</v>
      </c>
      <c r="BG139" s="3" t="str">
        <f t="shared" si="57"/>
        <v>М/11857/11857</v>
      </c>
      <c r="BH139" s="3" t="str">
        <f t="shared" si="58"/>
        <v>Р/11525/11525</v>
      </c>
      <c r="BI139" s="3" t="str">
        <f t="shared" si="59"/>
        <v>Р/11136/11136</v>
      </c>
      <c r="BJ139" s="158" t="s">
        <v>290</v>
      </c>
      <c r="BK139" s="3" t="str">
        <f t="shared" si="60"/>
        <v>Р/41002/42723</v>
      </c>
      <c r="BL139" s="3" t="str">
        <f t="shared" si="61"/>
        <v>М/47524/22542</v>
      </c>
      <c r="BM139" s="3" t="str">
        <f t="shared" si="62"/>
        <v>Р/37050/16535</v>
      </c>
      <c r="BN139" s="3" t="str">
        <f t="shared" si="63"/>
        <v>М/35116/59665</v>
      </c>
      <c r="BO139" s="3" t="str">
        <f t="shared" si="64"/>
        <v>М/6913/31913</v>
      </c>
      <c r="BP139" s="3" t="str">
        <f t="shared" si="65"/>
        <v>М/7722/28237</v>
      </c>
      <c r="BQ139" s="3" t="str">
        <f t="shared" si="66"/>
        <v>Р/10162/10162</v>
      </c>
      <c r="BR139" s="86"/>
      <c r="BS139" s="86"/>
      <c r="BT139" s="86"/>
    </row>
    <row r="140" spans="1:72" ht="16.5" customHeight="1" x14ac:dyDescent="0.25">
      <c r="A140" s="90">
        <v>45056</v>
      </c>
      <c r="B140" s="3">
        <v>5</v>
      </c>
      <c r="C140" s="3">
        <v>4</v>
      </c>
      <c r="D140" s="105" t="str">
        <f t="shared" ref="D140:D203" si="82">IF(COUNTIF(W140:AC140,"М")+(COUNTIF(W140:AC140,"П")+COUNTIF(W140:AC140,"О"))/2=B140,"","ОШ")</f>
        <v/>
      </c>
      <c r="E140" s="105" t="str">
        <f t="shared" ref="E140:E203" si="83">IF(COUNTIF(AE140:AK140,"м")+(COUNTIF(AE140:AK140,"П")+COUNTIF(AE140:AK140,"О"))/2=C140,"","ОШ")</f>
        <v/>
      </c>
      <c r="F140" s="99" t="s">
        <v>290</v>
      </c>
      <c r="G140" s="100">
        <f t="shared" si="67"/>
        <v>18669</v>
      </c>
      <c r="H140" s="100">
        <f t="shared" si="68"/>
        <v>52506</v>
      </c>
      <c r="I140" s="100">
        <f t="shared" si="69"/>
        <v>36002</v>
      </c>
      <c r="J140" s="100">
        <f t="shared" si="70"/>
        <v>41532</v>
      </c>
      <c r="K140" s="100">
        <f t="shared" si="71"/>
        <v>11881</v>
      </c>
      <c r="L140" s="100">
        <f t="shared" si="72"/>
        <v>11525</v>
      </c>
      <c r="M140" s="100">
        <f t="shared" si="73"/>
        <v>11136</v>
      </c>
      <c r="N140" s="100">
        <f t="shared" si="74"/>
        <v>0</v>
      </c>
      <c r="O140" s="100">
        <f t="shared" si="75"/>
        <v>42723</v>
      </c>
      <c r="P140" s="100">
        <f t="shared" si="76"/>
        <v>22566</v>
      </c>
      <c r="Q140" s="100">
        <f t="shared" si="77"/>
        <v>16535</v>
      </c>
      <c r="R140" s="100">
        <f t="shared" si="78"/>
        <v>59689</v>
      </c>
      <c r="S140" s="100">
        <f t="shared" si="79"/>
        <v>31937</v>
      </c>
      <c r="T140" s="100">
        <f t="shared" si="80"/>
        <v>28261</v>
      </c>
      <c r="U140" s="100">
        <f t="shared" si="81"/>
        <v>10162</v>
      </c>
      <c r="V140" s="89" t="s">
        <v>290</v>
      </c>
      <c r="W140" s="95" t="s">
        <v>37</v>
      </c>
      <c r="X140" s="95" t="s">
        <v>37</v>
      </c>
      <c r="Y140" s="95" t="s">
        <v>37</v>
      </c>
      <c r="Z140" s="95" t="s">
        <v>37</v>
      </c>
      <c r="AA140" s="95" t="s">
        <v>37</v>
      </c>
      <c r="AB140" s="95" t="s">
        <v>38</v>
      </c>
      <c r="AC140" s="95" t="s">
        <v>38</v>
      </c>
      <c r="AD140" s="96" t="s">
        <v>38</v>
      </c>
      <c r="AE140" s="95" t="s">
        <v>38</v>
      </c>
      <c r="AF140" s="95" t="s">
        <v>37</v>
      </c>
      <c r="AG140" s="95" t="s">
        <v>38</v>
      </c>
      <c r="AH140" s="95" t="s">
        <v>37</v>
      </c>
      <c r="AI140" s="95" t="s">
        <v>37</v>
      </c>
      <c r="AJ140" s="95" t="s">
        <v>37</v>
      </c>
      <c r="AK140" s="95" t="s">
        <v>33</v>
      </c>
      <c r="AL140" s="94" t="s">
        <v>290</v>
      </c>
      <c r="AM140" s="108">
        <f t="array" ref="AM140">IFERROR(INDEX(TO_name_1,MATCH(,((Шаблон_1-Точность)&gt;=G140)+((Шаблон_1+Точность)&lt;=G140),)),G140)</f>
        <v>18669</v>
      </c>
      <c r="AN140" s="109">
        <f t="array" ref="AN140">IFERROR(INDEX(TO_name_2,MATCH(,((Шаблон_2-Точность)&gt;=H140)+((Шаблон_2+Точность)&lt;=H140),)),H140)</f>
        <v>52506</v>
      </c>
      <c r="AO140" s="109">
        <f t="array" ref="AO140">IFERROR(INDEX(TO_name_3,MATCH(,((Шаблон_3-Точность)&gt;=I140)+((Шаблон_3+Точность)&lt;=I140),)),I140)</f>
        <v>36002</v>
      </c>
      <c r="AP140" s="109">
        <f t="array" ref="AP140">IFERROR(INDEX(TO_name_4,MATCH(,((Шаблон_4-Точность)&gt;=J140)+((Шаблон_4+Точность)&lt;=J140),)),J140)</f>
        <v>41532</v>
      </c>
      <c r="AQ140" s="109">
        <f t="array" ref="AQ140">IFERROR(INDEX(TO_name_9,MATCH(,((Шаблон_9-Точность)&gt;=K140)+((Шаблон_9+Точность)&lt;=K140),)),K140)</f>
        <v>11881</v>
      </c>
      <c r="AR140" s="109">
        <f t="array" ref="AR140">IFERROR(INDEX(TO_name_10,MATCH(,((Шаблон_10-Точность)&gt;=L140)+((Шаблон_10+Точность)&lt;=L140),)),L140)</f>
        <v>11525</v>
      </c>
      <c r="AS140" s="110">
        <f t="array" ref="AS140">IFERROR(INDEX(TO_name_11,MATCH(,((Шаблон_11-Точность)&gt;=M140)+((Шаблон_11+Точность)&lt;=M140),)),M140)</f>
        <v>11136</v>
      </c>
      <c r="AT140" s="111" t="s">
        <v>290</v>
      </c>
      <c r="AU140" s="108">
        <f t="array" ref="AU140">IFERROR(INDEX(TO_name_5,MATCH(,((Шаблон_5-Точность)&gt;=O140)+((Шаблон_5+Точность)&lt;=O140),)),O140)</f>
        <v>42723</v>
      </c>
      <c r="AV140" s="109">
        <f t="array" ref="AV140">IFERROR(INDEX(TO_name_6,MATCH(,((Шаблон_6-Точность)&gt;=P140)+((Шаблон_6+Точность)&lt;=P140),)),P140)</f>
        <v>22566</v>
      </c>
      <c r="AW140" s="109">
        <f t="array" ref="AW140">IFERROR(INDEX(TO_name_7,MATCH(,((Шаблон_7-Точность)&gt;=Q140)+((Шаблон_7+Точность)&lt;=Q140),)),Q140)</f>
        <v>16535</v>
      </c>
      <c r="AX140" s="109">
        <f t="array" ref="AX140">IFERROR(INDEX(TO_name_8,MATCH(,((Шаблон_8-Точность)&gt;=R140)+((Шаблон_8+Точность)&lt;=R140),)),R140)</f>
        <v>59689</v>
      </c>
      <c r="AY140" s="109">
        <f t="array" ref="AY140">IFERROR(INDEX(TO_name_12,MATCH(,((Шаблон_12-Точность)&gt;=S140)+((Шаблон_12+Точность)&lt;=S140),)),S140)</f>
        <v>31937</v>
      </c>
      <c r="AZ140" s="109">
        <f t="array" ref="AZ140">IFERROR(INDEX(TO_name_13,MATCH(,((Шаблон_13-Точность)&gt;=T140)+((Шаблон_13+Точность)&lt;=T140),)),T140)</f>
        <v>28261</v>
      </c>
      <c r="BA140" s="110">
        <f t="array" ref="BA140">IFERROR(INDEX(TO_name_14,MATCH(,((Шаблон_14-Точность)&gt;=U140)+((Шаблон_14+Точность)&lt;=U140),)),U140)</f>
        <v>10162</v>
      </c>
      <c r="BB140" s="3"/>
      <c r="BC140" s="3" t="str">
        <f t="shared" ref="BC140:BC203" si="84">W140&amp;"/"&amp;G140+Разница_ГПА_ГТД_1&amp;"/"&amp;G140</f>
        <v>М/62391/18669</v>
      </c>
      <c r="BD140" s="3" t="str">
        <f t="shared" ref="BD140:BD203" si="85">X140&amp;"/"&amp;H140+Разница_ГПА_ГТД_2&amp;"/"&amp;H140</f>
        <v>М/67428/52506</v>
      </c>
      <c r="BE140" s="3" t="str">
        <f t="shared" ref="BE140:BE203" si="86">Y140&amp;"/"&amp;I140+Разница_ГПА_ГТД_3&amp;"/"&amp;I140</f>
        <v>М/61104/36002</v>
      </c>
      <c r="BF140" s="3" t="str">
        <f t="shared" ref="BF140:BF203" si="87">Z140&amp;"/"&amp;J140+Разница_ГПА_ГТД_4&amp;"/"&amp;J140</f>
        <v>М/69832/41532</v>
      </c>
      <c r="BG140" s="3" t="str">
        <f t="shared" ref="BG140:BG203" si="88">AA140&amp;"/"&amp;K140+Разница_ГПА_ГТД_9&amp;"/"&amp;K140</f>
        <v>М/11881/11881</v>
      </c>
      <c r="BH140" s="3" t="str">
        <f t="shared" ref="BH140:BH203" si="89">AB140&amp;"/"&amp;L140+Разница_ГПА_ГТД_10&amp;"/"&amp;L140</f>
        <v>Р/11525/11525</v>
      </c>
      <c r="BI140" s="3" t="str">
        <f t="shared" ref="BI140:BI203" si="90">AC140&amp;"/"&amp;M140+Разница_ГПА_ГТД_11&amp;"/"&amp;M140</f>
        <v>Р/11136/11136</v>
      </c>
      <c r="BJ140" s="158" t="s">
        <v>290</v>
      </c>
      <c r="BK140" s="3" t="str">
        <f t="shared" ref="BK140:BK203" si="91">AE140&amp;"/"&amp;O140+Разница_ГПА_ГТД_5&amp;"/"&amp;O140</f>
        <v>Р/41002/42723</v>
      </c>
      <c r="BL140" s="3" t="str">
        <f t="shared" ref="BL140:BL203" si="92">AF140&amp;"/"&amp;P140+Разница_ГПА_ГТД_6&amp;"/"&amp;P140</f>
        <v>М/47548/22566</v>
      </c>
      <c r="BM140" s="3" t="str">
        <f t="shared" ref="BM140:BM203" si="93">AG140&amp;"/"&amp;Q140+Разница_ГПА_ГТД_7&amp;"/"&amp;Q140</f>
        <v>Р/37050/16535</v>
      </c>
      <c r="BN140" s="3" t="str">
        <f t="shared" ref="BN140:BN203" si="94">AH140&amp;"/"&amp;R140+Разница_ГПА_ГТД_8&amp;"/"&amp;R140</f>
        <v>М/35140/59689</v>
      </c>
      <c r="BO140" s="3" t="str">
        <f t="shared" ref="BO140:BO203" si="95">AI140&amp;"/"&amp;S140+Разница_ГПА_ГТД_12&amp;"/"&amp;S140</f>
        <v>М/6937/31937</v>
      </c>
      <c r="BP140" s="3" t="str">
        <f t="shared" ref="BP140:BP203" si="96">AJ140&amp;"/"&amp;T140+Разница_ГПА_ГТД_13&amp;"/"&amp;T140</f>
        <v>М/7746/28261</v>
      </c>
      <c r="BQ140" s="3" t="str">
        <f t="shared" ref="BQ140:BQ203" si="97">AK140&amp;"/"&amp;U140+Разница_ГПА_ГТД_14&amp;"/"&amp;U140</f>
        <v>ПР/10162/10162</v>
      </c>
      <c r="BR140" s="86"/>
      <c r="BS140" s="86"/>
      <c r="BT140" s="86"/>
    </row>
    <row r="141" spans="1:72" ht="16.5" customHeight="1" x14ac:dyDescent="0.25">
      <c r="A141" s="90">
        <v>45057</v>
      </c>
      <c r="B141" s="3">
        <v>5</v>
      </c>
      <c r="C141" s="3">
        <v>4</v>
      </c>
      <c r="D141" s="105" t="str">
        <f t="shared" si="82"/>
        <v/>
      </c>
      <c r="E141" s="105" t="str">
        <f t="shared" si="83"/>
        <v/>
      </c>
      <c r="F141" s="99" t="s">
        <v>290</v>
      </c>
      <c r="G141" s="100">
        <f t="shared" ref="G141:G204" si="98">IF(W141="М",24+G140,IF(W141="П",8+G140,IF(W141="О",16+G140,G140)))</f>
        <v>18693</v>
      </c>
      <c r="H141" s="100">
        <f t="shared" ref="H141:H204" si="99">IF(X141="М",24+H140,IF(X141="П",8+H140,IF(X141="О",16+H140,H140)))</f>
        <v>52530</v>
      </c>
      <c r="I141" s="100">
        <f t="shared" ref="I141:I204" si="100">IF(Y141="М",24+I140,IF(Y141="П",8+I140,IF(Y141="О",16+I140,I140)))</f>
        <v>36026</v>
      </c>
      <c r="J141" s="100">
        <f t="shared" ref="J141:J204" si="101">IF(Z141="М",24+J140,IF(Z141="П",8+J140,IF(Z141="О",16+J140,J140)))</f>
        <v>41556</v>
      </c>
      <c r="K141" s="100">
        <f t="shared" ref="K141:K204" si="102">IF(AA141="М",24+K140,IF(AA141="П",8+K140,IF(AA141="О",16+K140,K140)))</f>
        <v>11905</v>
      </c>
      <c r="L141" s="100">
        <f t="shared" ref="L141:L204" si="103">IF(AB141="М",24+L140,IF(AB141="П",8+L140,IF(AB141="О",16+L140,L140)))</f>
        <v>11525</v>
      </c>
      <c r="M141" s="100">
        <f t="shared" ref="M141:M204" si="104">IF(AC141="М",24+M140,IF(AC141="П",8+M140,IF(AC141="О",16+M140,M140)))</f>
        <v>11136</v>
      </c>
      <c r="N141" s="100">
        <f t="shared" ref="N141:N204" si="105">IF(AD141="М",24+N140,IF(AD141="П",8+N140,IF(AD141="О",16+N140,N140)))</f>
        <v>0</v>
      </c>
      <c r="O141" s="100">
        <f t="shared" ref="O141:O204" si="106">IF(AE141="М",24+O140,IF(AE141="П",8+O140,IF(AE141="О",16+O140,O140)))</f>
        <v>42723</v>
      </c>
      <c r="P141" s="100">
        <f t="shared" ref="P141:P204" si="107">IF(AF141="М",24+P140,IF(AF141="П",8+P140,IF(AF141="О",16+P140,P140)))</f>
        <v>22590</v>
      </c>
      <c r="Q141" s="100">
        <f t="shared" ref="Q141:Q204" si="108">IF(AG141="М",24+Q140,IF(AG141="П",8+Q140,IF(AG141="О",16+Q140,Q140)))</f>
        <v>16535</v>
      </c>
      <c r="R141" s="100">
        <f t="shared" ref="R141:R204" si="109">IF(AH141="М",24+R140,IF(AH141="П",8+R140,IF(AH141="О",16+R140,R140)))</f>
        <v>59713</v>
      </c>
      <c r="S141" s="100">
        <f t="shared" ref="S141:S204" si="110">IF(AI141="М",24+S140,IF(AI141="П",8+S140,IF(AI141="О",16+S140,S140)))</f>
        <v>31961</v>
      </c>
      <c r="T141" s="100">
        <f t="shared" ref="T141:T204" si="111">IF(AJ141="М",24+T140,IF(AJ141="П",8+T140,IF(AJ141="О",16+T140,T140)))</f>
        <v>28285</v>
      </c>
      <c r="U141" s="100">
        <f t="shared" ref="U141:U204" si="112">IF(AK141="М",24+U140,IF(AK141="П",8+U140,IF(AK141="О",16+U140,U140)))</f>
        <v>10162</v>
      </c>
      <c r="V141" s="89" t="s">
        <v>290</v>
      </c>
      <c r="W141" s="95" t="s">
        <v>37</v>
      </c>
      <c r="X141" s="95" t="s">
        <v>37</v>
      </c>
      <c r="Y141" s="95" t="s">
        <v>37</v>
      </c>
      <c r="Z141" s="95" t="s">
        <v>37</v>
      </c>
      <c r="AA141" s="95" t="s">
        <v>37</v>
      </c>
      <c r="AB141" s="95" t="s">
        <v>38</v>
      </c>
      <c r="AC141" s="95" t="s">
        <v>38</v>
      </c>
      <c r="AD141" s="96" t="s">
        <v>38</v>
      </c>
      <c r="AE141" s="95" t="s">
        <v>38</v>
      </c>
      <c r="AF141" s="95" t="s">
        <v>37</v>
      </c>
      <c r="AG141" s="95" t="s">
        <v>38</v>
      </c>
      <c r="AH141" s="95" t="s">
        <v>37</v>
      </c>
      <c r="AI141" s="95" t="s">
        <v>37</v>
      </c>
      <c r="AJ141" s="95" t="s">
        <v>37</v>
      </c>
      <c r="AK141" s="95" t="s">
        <v>38</v>
      </c>
      <c r="AL141" s="94" t="s">
        <v>290</v>
      </c>
      <c r="AM141" s="108">
        <f t="array" ref="AM141">IFERROR(INDEX(TO_name_1,MATCH(,((Шаблон_1-Точность)&gt;=G141)+((Шаблон_1+Точность)&lt;=G141),)),G141)</f>
        <v>18693</v>
      </c>
      <c r="AN141" s="109">
        <f t="array" ref="AN141">IFERROR(INDEX(TO_name_2,MATCH(,((Шаблон_2-Точность)&gt;=H141)+((Шаблон_2+Точность)&lt;=H141),)),H141)</f>
        <v>52530</v>
      </c>
      <c r="AO141" s="109">
        <f t="array" ref="AO141">IFERROR(INDEX(TO_name_3,MATCH(,((Шаблон_3-Точность)&gt;=I141)+((Шаблон_3+Точность)&lt;=I141),)),I141)</f>
        <v>36026</v>
      </c>
      <c r="AP141" s="109">
        <f t="array" ref="AP141">IFERROR(INDEX(TO_name_4,MATCH(,((Шаблон_4-Точность)&gt;=J141)+((Шаблон_4+Точность)&lt;=J141),)),J141)</f>
        <v>41556</v>
      </c>
      <c r="AQ141" s="109">
        <f t="array" ref="AQ141">IFERROR(INDEX(TO_name_9,MATCH(,((Шаблон_9-Точность)&gt;=K141)+((Шаблон_9+Точность)&lt;=K141),)),K141)</f>
        <v>11905</v>
      </c>
      <c r="AR141" s="109">
        <f t="array" ref="AR141">IFERROR(INDEX(TO_name_10,MATCH(,((Шаблон_10-Точность)&gt;=L141)+((Шаблон_10+Точность)&lt;=L141),)),L141)</f>
        <v>11525</v>
      </c>
      <c r="AS141" s="110">
        <f t="array" ref="AS141">IFERROR(INDEX(TO_name_11,MATCH(,((Шаблон_11-Точность)&gt;=M141)+((Шаблон_11+Точность)&lt;=M141),)),M141)</f>
        <v>11136</v>
      </c>
      <c r="AT141" s="111" t="s">
        <v>290</v>
      </c>
      <c r="AU141" s="108">
        <f t="array" ref="AU141">IFERROR(INDEX(TO_name_5,MATCH(,((Шаблон_5-Точность)&gt;=O141)+((Шаблон_5+Точность)&lt;=O141),)),O141)</f>
        <v>42723</v>
      </c>
      <c r="AV141" s="109">
        <f t="array" ref="AV141">IFERROR(INDEX(TO_name_6,MATCH(,((Шаблон_6-Точность)&gt;=P141)+((Шаблон_6+Точность)&lt;=P141),)),P141)</f>
        <v>22590</v>
      </c>
      <c r="AW141" s="109">
        <f t="array" ref="AW141">IFERROR(INDEX(TO_name_7,MATCH(,((Шаблон_7-Точность)&gt;=Q141)+((Шаблон_7+Точность)&lt;=Q141),)),Q141)</f>
        <v>16535</v>
      </c>
      <c r="AX141" s="109">
        <f t="array" ref="AX141">IFERROR(INDEX(TO_name_8,MATCH(,((Шаблон_8-Точность)&gt;=R141)+((Шаблон_8+Точность)&lt;=R141),)),R141)</f>
        <v>59713</v>
      </c>
      <c r="AY141" s="109">
        <f t="array" ref="AY141">IFERROR(INDEX(TO_name_12,MATCH(,((Шаблон_12-Точность)&gt;=S141)+((Шаблон_12+Точность)&lt;=S141),)),S141)</f>
        <v>31961</v>
      </c>
      <c r="AZ141" s="109">
        <f t="array" ref="AZ141">IFERROR(INDEX(TO_name_13,MATCH(,((Шаблон_13-Точность)&gt;=T141)+((Шаблон_13+Точность)&lt;=T141),)),T141)</f>
        <v>28285</v>
      </c>
      <c r="BA141" s="110">
        <f t="array" ref="BA141">IFERROR(INDEX(TO_name_14,MATCH(,((Шаблон_14-Точность)&gt;=U141)+((Шаблон_14+Точность)&lt;=U141),)),U141)</f>
        <v>10162</v>
      </c>
      <c r="BB141" s="3"/>
      <c r="BC141" s="3" t="str">
        <f t="shared" si="84"/>
        <v>М/62415/18693</v>
      </c>
      <c r="BD141" s="3" t="str">
        <f t="shared" si="85"/>
        <v>М/67452/52530</v>
      </c>
      <c r="BE141" s="3" t="str">
        <f t="shared" si="86"/>
        <v>М/61128/36026</v>
      </c>
      <c r="BF141" s="3" t="str">
        <f t="shared" si="87"/>
        <v>М/69856/41556</v>
      </c>
      <c r="BG141" s="3" t="str">
        <f t="shared" si="88"/>
        <v>М/11905/11905</v>
      </c>
      <c r="BH141" s="3" t="str">
        <f t="shared" si="89"/>
        <v>Р/11525/11525</v>
      </c>
      <c r="BI141" s="3" t="str">
        <f t="shared" si="90"/>
        <v>Р/11136/11136</v>
      </c>
      <c r="BJ141" s="158" t="s">
        <v>290</v>
      </c>
      <c r="BK141" s="3" t="str">
        <f t="shared" si="91"/>
        <v>Р/41002/42723</v>
      </c>
      <c r="BL141" s="3" t="str">
        <f t="shared" si="92"/>
        <v>М/47572/22590</v>
      </c>
      <c r="BM141" s="3" t="str">
        <f t="shared" si="93"/>
        <v>Р/37050/16535</v>
      </c>
      <c r="BN141" s="3" t="str">
        <f t="shared" si="94"/>
        <v>М/35164/59713</v>
      </c>
      <c r="BO141" s="3" t="str">
        <f t="shared" si="95"/>
        <v>М/6961/31961</v>
      </c>
      <c r="BP141" s="3" t="str">
        <f t="shared" si="96"/>
        <v>М/7770/28285</v>
      </c>
      <c r="BQ141" s="3" t="str">
        <f t="shared" si="97"/>
        <v>Р/10162/10162</v>
      </c>
      <c r="BR141" s="86"/>
      <c r="BS141" s="86"/>
      <c r="BT141" s="86"/>
    </row>
    <row r="142" spans="1:72" ht="16.5" customHeight="1" x14ac:dyDescent="0.25">
      <c r="A142" s="90">
        <v>45058</v>
      </c>
      <c r="B142" s="3">
        <v>5</v>
      </c>
      <c r="C142" s="3">
        <v>4</v>
      </c>
      <c r="D142" s="105" t="str">
        <f t="shared" si="82"/>
        <v/>
      </c>
      <c r="E142" s="105" t="str">
        <f t="shared" si="83"/>
        <v/>
      </c>
      <c r="F142" s="99" t="s">
        <v>290</v>
      </c>
      <c r="G142" s="100">
        <f t="shared" si="98"/>
        <v>18717</v>
      </c>
      <c r="H142" s="100">
        <f t="shared" si="99"/>
        <v>52554</v>
      </c>
      <c r="I142" s="100">
        <f t="shared" si="100"/>
        <v>36050</v>
      </c>
      <c r="J142" s="100">
        <f t="shared" si="101"/>
        <v>41580</v>
      </c>
      <c r="K142" s="100">
        <f t="shared" si="102"/>
        <v>11929</v>
      </c>
      <c r="L142" s="100">
        <f t="shared" si="103"/>
        <v>11525</v>
      </c>
      <c r="M142" s="100">
        <f t="shared" si="104"/>
        <v>11136</v>
      </c>
      <c r="N142" s="100">
        <f t="shared" si="105"/>
        <v>0</v>
      </c>
      <c r="O142" s="100">
        <f t="shared" si="106"/>
        <v>42723</v>
      </c>
      <c r="P142" s="100">
        <f t="shared" si="107"/>
        <v>22614</v>
      </c>
      <c r="Q142" s="100">
        <f t="shared" si="108"/>
        <v>16535</v>
      </c>
      <c r="R142" s="100">
        <f t="shared" si="109"/>
        <v>59737</v>
      </c>
      <c r="S142" s="100">
        <f t="shared" si="110"/>
        <v>31985</v>
      </c>
      <c r="T142" s="100">
        <f t="shared" si="111"/>
        <v>28309</v>
      </c>
      <c r="U142" s="100">
        <f t="shared" si="112"/>
        <v>10162</v>
      </c>
      <c r="V142" s="89" t="s">
        <v>290</v>
      </c>
      <c r="W142" s="95" t="s">
        <v>37</v>
      </c>
      <c r="X142" s="95" t="s">
        <v>37</v>
      </c>
      <c r="Y142" s="95" t="s">
        <v>37</v>
      </c>
      <c r="Z142" s="95" t="s">
        <v>37</v>
      </c>
      <c r="AA142" s="95" t="s">
        <v>37</v>
      </c>
      <c r="AB142" s="95" t="s">
        <v>38</v>
      </c>
      <c r="AC142" s="95" t="s">
        <v>38</v>
      </c>
      <c r="AD142" s="96" t="s">
        <v>38</v>
      </c>
      <c r="AE142" s="95" t="s">
        <v>38</v>
      </c>
      <c r="AF142" s="95" t="s">
        <v>37</v>
      </c>
      <c r="AG142" s="95" t="s">
        <v>38</v>
      </c>
      <c r="AH142" s="95" t="s">
        <v>37</v>
      </c>
      <c r="AI142" s="95" t="s">
        <v>37</v>
      </c>
      <c r="AJ142" s="95" t="s">
        <v>37</v>
      </c>
      <c r="AK142" s="95" t="s">
        <v>38</v>
      </c>
      <c r="AL142" s="94" t="s">
        <v>290</v>
      </c>
      <c r="AM142" s="108">
        <f t="array" ref="AM142">IFERROR(INDEX(TO_name_1,MATCH(,((Шаблон_1-Точность)&gt;=G142)+((Шаблон_1+Точность)&lt;=G142),)),G142)</f>
        <v>18717</v>
      </c>
      <c r="AN142" s="109">
        <f t="array" ref="AN142">IFERROR(INDEX(TO_name_2,MATCH(,((Шаблон_2-Точность)&gt;=H142)+((Шаблон_2+Точность)&lt;=H142),)),H142)</f>
        <v>52554</v>
      </c>
      <c r="AO142" s="109">
        <f t="array" ref="AO142">IFERROR(INDEX(TO_name_3,MATCH(,((Шаблон_3-Точность)&gt;=I142)+((Шаблон_3+Точность)&lt;=I142),)),I142)</f>
        <v>36050</v>
      </c>
      <c r="AP142" s="109">
        <f t="array" ref="AP142">IFERROR(INDEX(TO_name_4,MATCH(,((Шаблон_4-Точность)&gt;=J142)+((Шаблон_4+Точность)&lt;=J142),)),J142)</f>
        <v>41580</v>
      </c>
      <c r="AQ142" s="109">
        <f t="array" ref="AQ142">IFERROR(INDEX(TO_name_9,MATCH(,((Шаблон_9-Точность)&gt;=K142)+((Шаблон_9+Точность)&lt;=K142),)),K142)</f>
        <v>11929</v>
      </c>
      <c r="AR142" s="109">
        <f t="array" ref="AR142">IFERROR(INDEX(TO_name_10,MATCH(,((Шаблон_10-Точность)&gt;=L142)+((Шаблон_10+Точность)&lt;=L142),)),L142)</f>
        <v>11525</v>
      </c>
      <c r="AS142" s="110">
        <f t="array" ref="AS142">IFERROR(INDEX(TO_name_11,MATCH(,((Шаблон_11-Точность)&gt;=M142)+((Шаблон_11+Точность)&lt;=M142),)),M142)</f>
        <v>11136</v>
      </c>
      <c r="AT142" s="111" t="s">
        <v>290</v>
      </c>
      <c r="AU142" s="108">
        <f t="array" ref="AU142">IFERROR(INDEX(TO_name_5,MATCH(,((Шаблон_5-Точность)&gt;=O142)+((Шаблон_5+Точность)&lt;=O142),)),O142)</f>
        <v>42723</v>
      </c>
      <c r="AV142" s="109">
        <f t="array" ref="AV142">IFERROR(INDEX(TO_name_6,MATCH(,((Шаблон_6-Точность)&gt;=P142)+((Шаблон_6+Точность)&lt;=P142),)),P142)</f>
        <v>22614</v>
      </c>
      <c r="AW142" s="109">
        <f t="array" ref="AW142">IFERROR(INDEX(TO_name_7,MATCH(,((Шаблон_7-Точность)&gt;=Q142)+((Шаблон_7+Точность)&lt;=Q142),)),Q142)</f>
        <v>16535</v>
      </c>
      <c r="AX142" s="109">
        <f t="array" ref="AX142">IFERROR(INDEX(TO_name_8,MATCH(,((Шаблон_8-Точность)&gt;=R142)+((Шаблон_8+Точность)&lt;=R142),)),R142)</f>
        <v>59737</v>
      </c>
      <c r="AY142" s="109">
        <f t="array" ref="AY142">IFERROR(INDEX(TO_name_12,MATCH(,((Шаблон_12-Точность)&gt;=S142)+((Шаблон_12+Точность)&lt;=S142),)),S142)</f>
        <v>31985</v>
      </c>
      <c r="AZ142" s="109">
        <f t="array" ref="AZ142">IFERROR(INDEX(TO_name_13,MATCH(,((Шаблон_13-Точность)&gt;=T142)+((Шаблон_13+Точность)&lt;=T142),)),T142)</f>
        <v>28309</v>
      </c>
      <c r="BA142" s="110">
        <f t="array" ref="BA142">IFERROR(INDEX(TO_name_14,MATCH(,((Шаблон_14-Точность)&gt;=U142)+((Шаблон_14+Точность)&lt;=U142),)),U142)</f>
        <v>10162</v>
      </c>
      <c r="BB142" s="3"/>
      <c r="BC142" s="3" t="str">
        <f t="shared" si="84"/>
        <v>М/62439/18717</v>
      </c>
      <c r="BD142" s="3" t="str">
        <f t="shared" si="85"/>
        <v>М/67476/52554</v>
      </c>
      <c r="BE142" s="3" t="str">
        <f t="shared" si="86"/>
        <v>М/61152/36050</v>
      </c>
      <c r="BF142" s="3" t="str">
        <f t="shared" si="87"/>
        <v>М/69880/41580</v>
      </c>
      <c r="BG142" s="3" t="str">
        <f t="shared" si="88"/>
        <v>М/11929/11929</v>
      </c>
      <c r="BH142" s="3" t="str">
        <f t="shared" si="89"/>
        <v>Р/11525/11525</v>
      </c>
      <c r="BI142" s="3" t="str">
        <f t="shared" si="90"/>
        <v>Р/11136/11136</v>
      </c>
      <c r="BJ142" s="158" t="s">
        <v>290</v>
      </c>
      <c r="BK142" s="3" t="str">
        <f t="shared" si="91"/>
        <v>Р/41002/42723</v>
      </c>
      <c r="BL142" s="3" t="str">
        <f t="shared" si="92"/>
        <v>М/47596/22614</v>
      </c>
      <c r="BM142" s="3" t="str">
        <f t="shared" si="93"/>
        <v>Р/37050/16535</v>
      </c>
      <c r="BN142" s="3" t="str">
        <f t="shared" si="94"/>
        <v>М/35188/59737</v>
      </c>
      <c r="BO142" s="3" t="str">
        <f t="shared" si="95"/>
        <v>М/6985/31985</v>
      </c>
      <c r="BP142" s="3" t="str">
        <f t="shared" si="96"/>
        <v>М/7794/28309</v>
      </c>
      <c r="BQ142" s="3" t="str">
        <f t="shared" si="97"/>
        <v>Р/10162/10162</v>
      </c>
      <c r="BR142" s="86"/>
      <c r="BS142" s="86"/>
      <c r="BT142" s="86"/>
    </row>
    <row r="143" spans="1:72" ht="16.5" customHeight="1" x14ac:dyDescent="0.25">
      <c r="A143" s="90">
        <v>45059</v>
      </c>
      <c r="B143" s="3">
        <v>5</v>
      </c>
      <c r="C143" s="3">
        <v>4</v>
      </c>
      <c r="D143" s="105" t="str">
        <f t="shared" si="82"/>
        <v/>
      </c>
      <c r="E143" s="105" t="str">
        <f t="shared" si="83"/>
        <v/>
      </c>
      <c r="F143" s="99" t="s">
        <v>290</v>
      </c>
      <c r="G143" s="100">
        <f t="shared" si="98"/>
        <v>18741</v>
      </c>
      <c r="H143" s="100">
        <f t="shared" si="99"/>
        <v>52578</v>
      </c>
      <c r="I143" s="100">
        <f t="shared" si="100"/>
        <v>36074</v>
      </c>
      <c r="J143" s="100">
        <f t="shared" si="101"/>
        <v>41604</v>
      </c>
      <c r="K143" s="100">
        <f t="shared" si="102"/>
        <v>11953</v>
      </c>
      <c r="L143" s="100">
        <f t="shared" si="103"/>
        <v>11525</v>
      </c>
      <c r="M143" s="100">
        <f t="shared" si="104"/>
        <v>11136</v>
      </c>
      <c r="N143" s="100">
        <f t="shared" si="105"/>
        <v>0</v>
      </c>
      <c r="O143" s="100">
        <f t="shared" si="106"/>
        <v>42723</v>
      </c>
      <c r="P143" s="100">
        <f t="shared" si="107"/>
        <v>22638</v>
      </c>
      <c r="Q143" s="100">
        <f t="shared" si="108"/>
        <v>16535</v>
      </c>
      <c r="R143" s="100">
        <f t="shared" si="109"/>
        <v>59761</v>
      </c>
      <c r="S143" s="100">
        <f t="shared" si="110"/>
        <v>32009</v>
      </c>
      <c r="T143" s="100">
        <f t="shared" si="111"/>
        <v>28333</v>
      </c>
      <c r="U143" s="100">
        <f t="shared" si="112"/>
        <v>10162</v>
      </c>
      <c r="V143" s="89" t="s">
        <v>290</v>
      </c>
      <c r="W143" s="95" t="s">
        <v>37</v>
      </c>
      <c r="X143" s="95" t="s">
        <v>37</v>
      </c>
      <c r="Y143" s="95" t="s">
        <v>37</v>
      </c>
      <c r="Z143" s="95" t="s">
        <v>37</v>
      </c>
      <c r="AA143" s="95" t="s">
        <v>37</v>
      </c>
      <c r="AB143" s="95" t="s">
        <v>38</v>
      </c>
      <c r="AC143" s="95" t="s">
        <v>38</v>
      </c>
      <c r="AD143" s="96" t="s">
        <v>38</v>
      </c>
      <c r="AE143" s="95" t="s">
        <v>38</v>
      </c>
      <c r="AF143" s="95" t="s">
        <v>37</v>
      </c>
      <c r="AG143" s="95" t="s">
        <v>38</v>
      </c>
      <c r="AH143" s="95" t="s">
        <v>37</v>
      </c>
      <c r="AI143" s="95" t="s">
        <v>37</v>
      </c>
      <c r="AJ143" s="95" t="s">
        <v>37</v>
      </c>
      <c r="AK143" s="95" t="s">
        <v>38</v>
      </c>
      <c r="AL143" s="94" t="s">
        <v>290</v>
      </c>
      <c r="AM143" s="108">
        <f t="array" ref="AM143">IFERROR(INDEX(TO_name_1,MATCH(,((Шаблон_1-Точность)&gt;=G143)+((Шаблон_1+Точность)&lt;=G143),)),G143)</f>
        <v>18741</v>
      </c>
      <c r="AN143" s="109">
        <f t="array" ref="AN143">IFERROR(INDEX(TO_name_2,MATCH(,((Шаблон_2-Точность)&gt;=H143)+((Шаблон_2+Точность)&lt;=H143),)),H143)</f>
        <v>52578</v>
      </c>
      <c r="AO143" s="109">
        <f t="array" ref="AO143">IFERROR(INDEX(TO_name_3,MATCH(,((Шаблон_3-Точность)&gt;=I143)+((Шаблон_3+Точность)&lt;=I143),)),I143)</f>
        <v>36074</v>
      </c>
      <c r="AP143" s="109">
        <f t="array" ref="AP143">IFERROR(INDEX(TO_name_4,MATCH(,((Шаблон_4-Точность)&gt;=J143)+((Шаблон_4+Точность)&lt;=J143),)),J143)</f>
        <v>41604</v>
      </c>
      <c r="AQ143" s="109">
        <f t="array" ref="AQ143">IFERROR(INDEX(TO_name_9,MATCH(,((Шаблон_9-Точность)&gt;=K143)+((Шаблон_9+Точность)&lt;=K143),)),K143)</f>
        <v>11953</v>
      </c>
      <c r="AR143" s="109">
        <f t="array" ref="AR143">IFERROR(INDEX(TO_name_10,MATCH(,((Шаблон_10-Точность)&gt;=L143)+((Шаблон_10+Точность)&lt;=L143),)),L143)</f>
        <v>11525</v>
      </c>
      <c r="AS143" s="110">
        <f t="array" ref="AS143">IFERROR(INDEX(TO_name_11,MATCH(,((Шаблон_11-Точность)&gt;=M143)+((Шаблон_11+Точность)&lt;=M143),)),M143)</f>
        <v>11136</v>
      </c>
      <c r="AT143" s="111" t="s">
        <v>290</v>
      </c>
      <c r="AU143" s="108">
        <f t="array" ref="AU143">IFERROR(INDEX(TO_name_5,MATCH(,((Шаблон_5-Точность)&gt;=O143)+((Шаблон_5+Точность)&lt;=O143),)),O143)</f>
        <v>42723</v>
      </c>
      <c r="AV143" s="109">
        <f t="array" ref="AV143">IFERROR(INDEX(TO_name_6,MATCH(,((Шаблон_6-Точность)&gt;=P143)+((Шаблон_6+Точность)&lt;=P143),)),P143)</f>
        <v>22638</v>
      </c>
      <c r="AW143" s="109">
        <f t="array" ref="AW143">IFERROR(INDEX(TO_name_7,MATCH(,((Шаблон_7-Точность)&gt;=Q143)+((Шаблон_7+Точность)&lt;=Q143),)),Q143)</f>
        <v>16535</v>
      </c>
      <c r="AX143" s="109">
        <f t="array" ref="AX143">IFERROR(INDEX(TO_name_8,MATCH(,((Шаблон_8-Точность)&gt;=R143)+((Шаблон_8+Точность)&lt;=R143),)),R143)</f>
        <v>59761</v>
      </c>
      <c r="AY143" s="109">
        <f t="array" ref="AY143">IFERROR(INDEX(TO_name_12,MATCH(,((Шаблон_12-Точность)&gt;=S143)+((Шаблон_12+Точность)&lt;=S143),)),S143)</f>
        <v>32009</v>
      </c>
      <c r="AZ143" s="109">
        <f t="array" ref="AZ143">IFERROR(INDEX(TO_name_13,MATCH(,((Шаблон_13-Точность)&gt;=T143)+((Шаблон_13+Точность)&lt;=T143),)),T143)</f>
        <v>28333</v>
      </c>
      <c r="BA143" s="110">
        <f t="array" ref="BA143">IFERROR(INDEX(TO_name_14,MATCH(,((Шаблон_14-Точность)&gt;=U143)+((Шаблон_14+Точность)&lt;=U143),)),U143)</f>
        <v>10162</v>
      </c>
      <c r="BB143" s="3"/>
      <c r="BC143" s="3" t="str">
        <f t="shared" si="84"/>
        <v>М/62463/18741</v>
      </c>
      <c r="BD143" s="3" t="str">
        <f t="shared" si="85"/>
        <v>М/67500/52578</v>
      </c>
      <c r="BE143" s="3" t="str">
        <f t="shared" si="86"/>
        <v>М/61176/36074</v>
      </c>
      <c r="BF143" s="3" t="str">
        <f t="shared" si="87"/>
        <v>М/69904/41604</v>
      </c>
      <c r="BG143" s="3" t="str">
        <f t="shared" si="88"/>
        <v>М/11953/11953</v>
      </c>
      <c r="BH143" s="3" t="str">
        <f t="shared" si="89"/>
        <v>Р/11525/11525</v>
      </c>
      <c r="BI143" s="3" t="str">
        <f t="shared" si="90"/>
        <v>Р/11136/11136</v>
      </c>
      <c r="BJ143" s="158" t="s">
        <v>290</v>
      </c>
      <c r="BK143" s="3" t="str">
        <f t="shared" si="91"/>
        <v>Р/41002/42723</v>
      </c>
      <c r="BL143" s="3" t="str">
        <f t="shared" si="92"/>
        <v>М/47620/22638</v>
      </c>
      <c r="BM143" s="3" t="str">
        <f t="shared" si="93"/>
        <v>Р/37050/16535</v>
      </c>
      <c r="BN143" s="3" t="str">
        <f t="shared" si="94"/>
        <v>М/35212/59761</v>
      </c>
      <c r="BO143" s="3" t="str">
        <f t="shared" si="95"/>
        <v>М/7009/32009</v>
      </c>
      <c r="BP143" s="3" t="str">
        <f t="shared" si="96"/>
        <v>М/7818/28333</v>
      </c>
      <c r="BQ143" s="3" t="str">
        <f t="shared" si="97"/>
        <v>Р/10162/10162</v>
      </c>
      <c r="BR143" s="86"/>
      <c r="BS143" s="86"/>
      <c r="BT143" s="86"/>
    </row>
    <row r="144" spans="1:72" ht="16.5" customHeight="1" x14ac:dyDescent="0.25">
      <c r="A144" s="90">
        <v>45060</v>
      </c>
      <c r="B144" s="3">
        <v>5</v>
      </c>
      <c r="C144" s="3">
        <v>4</v>
      </c>
      <c r="D144" s="105" t="str">
        <f t="shared" si="82"/>
        <v/>
      </c>
      <c r="E144" s="105" t="str">
        <f t="shared" si="83"/>
        <v/>
      </c>
      <c r="F144" s="99" t="s">
        <v>290</v>
      </c>
      <c r="G144" s="100">
        <f t="shared" si="98"/>
        <v>18765</v>
      </c>
      <c r="H144" s="100">
        <f t="shared" si="99"/>
        <v>52602</v>
      </c>
      <c r="I144" s="100">
        <f t="shared" si="100"/>
        <v>36098</v>
      </c>
      <c r="J144" s="100">
        <f t="shared" si="101"/>
        <v>41628</v>
      </c>
      <c r="K144" s="100">
        <f t="shared" si="102"/>
        <v>11977</v>
      </c>
      <c r="L144" s="100">
        <f t="shared" si="103"/>
        <v>11525</v>
      </c>
      <c r="M144" s="100">
        <f t="shared" si="104"/>
        <v>11136</v>
      </c>
      <c r="N144" s="100">
        <f t="shared" si="105"/>
        <v>0</v>
      </c>
      <c r="O144" s="100">
        <f t="shared" si="106"/>
        <v>42723</v>
      </c>
      <c r="P144" s="100">
        <f t="shared" si="107"/>
        <v>22662</v>
      </c>
      <c r="Q144" s="100">
        <f t="shared" si="108"/>
        <v>16535</v>
      </c>
      <c r="R144" s="100">
        <f t="shared" si="109"/>
        <v>59785</v>
      </c>
      <c r="S144" s="100">
        <f t="shared" si="110"/>
        <v>32033</v>
      </c>
      <c r="T144" s="100">
        <f t="shared" si="111"/>
        <v>28357</v>
      </c>
      <c r="U144" s="100">
        <f t="shared" si="112"/>
        <v>10162</v>
      </c>
      <c r="V144" s="89" t="s">
        <v>290</v>
      </c>
      <c r="W144" s="95" t="s">
        <v>37</v>
      </c>
      <c r="X144" s="95" t="s">
        <v>37</v>
      </c>
      <c r="Y144" s="95" t="s">
        <v>37</v>
      </c>
      <c r="Z144" s="95" t="s">
        <v>37</v>
      </c>
      <c r="AA144" s="95" t="s">
        <v>37</v>
      </c>
      <c r="AB144" s="95" t="s">
        <v>38</v>
      </c>
      <c r="AC144" s="95" t="s">
        <v>38</v>
      </c>
      <c r="AD144" s="96" t="s">
        <v>38</v>
      </c>
      <c r="AE144" s="95" t="s">
        <v>38</v>
      </c>
      <c r="AF144" s="95" t="s">
        <v>37</v>
      </c>
      <c r="AG144" s="95" t="s">
        <v>38</v>
      </c>
      <c r="AH144" s="95" t="s">
        <v>37</v>
      </c>
      <c r="AI144" s="95" t="s">
        <v>37</v>
      </c>
      <c r="AJ144" s="95" t="s">
        <v>37</v>
      </c>
      <c r="AK144" s="95" t="s">
        <v>38</v>
      </c>
      <c r="AL144" s="94" t="s">
        <v>290</v>
      </c>
      <c r="AM144" s="108">
        <f t="array" ref="AM144">IFERROR(INDEX(TO_name_1,MATCH(,((Шаблон_1-Точность)&gt;=G144)+((Шаблон_1+Точность)&lt;=G144),)),G144)</f>
        <v>18765</v>
      </c>
      <c r="AN144" s="109">
        <f t="array" ref="AN144">IFERROR(INDEX(TO_name_2,MATCH(,((Шаблон_2-Точность)&gt;=H144)+((Шаблон_2+Точность)&lt;=H144),)),H144)</f>
        <v>52602</v>
      </c>
      <c r="AO144" s="109">
        <f t="array" ref="AO144">IFERROR(INDEX(TO_name_3,MATCH(,((Шаблон_3-Точность)&gt;=I144)+((Шаблон_3+Точность)&lt;=I144),)),I144)</f>
        <v>36098</v>
      </c>
      <c r="AP144" s="109">
        <f t="array" ref="AP144">IFERROR(INDEX(TO_name_4,MATCH(,((Шаблон_4-Точность)&gt;=J144)+((Шаблон_4+Точность)&lt;=J144),)),J144)</f>
        <v>41628</v>
      </c>
      <c r="AQ144" s="109">
        <f t="array" ref="AQ144">IFERROR(INDEX(TO_name_9,MATCH(,((Шаблон_9-Точность)&gt;=K144)+((Шаблон_9+Точность)&lt;=K144),)),K144)</f>
        <v>11977</v>
      </c>
      <c r="AR144" s="109">
        <f t="array" ref="AR144">IFERROR(INDEX(TO_name_10,MATCH(,((Шаблон_10-Точность)&gt;=L144)+((Шаблон_10+Точность)&lt;=L144),)),L144)</f>
        <v>11525</v>
      </c>
      <c r="AS144" s="110">
        <f t="array" ref="AS144">IFERROR(INDEX(TO_name_11,MATCH(,((Шаблон_11-Точность)&gt;=M144)+((Шаблон_11+Точность)&lt;=M144),)),M144)</f>
        <v>11136</v>
      </c>
      <c r="AT144" s="111" t="s">
        <v>290</v>
      </c>
      <c r="AU144" s="108">
        <f t="array" ref="AU144">IFERROR(INDEX(TO_name_5,MATCH(,((Шаблон_5-Точность)&gt;=O144)+((Шаблон_5+Точность)&lt;=O144),)),O144)</f>
        <v>42723</v>
      </c>
      <c r="AV144" s="109">
        <f t="array" ref="AV144">IFERROR(INDEX(TO_name_6,MATCH(,((Шаблон_6-Точность)&gt;=P144)+((Шаблон_6+Точность)&lt;=P144),)),P144)</f>
        <v>22662</v>
      </c>
      <c r="AW144" s="109">
        <f t="array" ref="AW144">IFERROR(INDEX(TO_name_7,MATCH(,((Шаблон_7-Точность)&gt;=Q144)+((Шаблон_7+Точность)&lt;=Q144),)),Q144)</f>
        <v>16535</v>
      </c>
      <c r="AX144" s="109">
        <f t="array" ref="AX144">IFERROR(INDEX(TO_name_8,MATCH(,((Шаблон_8-Точность)&gt;=R144)+((Шаблон_8+Точность)&lt;=R144),)),R144)</f>
        <v>59785</v>
      </c>
      <c r="AY144" s="109">
        <f t="array" ref="AY144">IFERROR(INDEX(TO_name_12,MATCH(,((Шаблон_12-Точность)&gt;=S144)+((Шаблон_12+Точность)&lt;=S144),)),S144)</f>
        <v>32033</v>
      </c>
      <c r="AZ144" s="109">
        <f t="array" ref="AZ144">IFERROR(INDEX(TO_name_13,MATCH(,((Шаблон_13-Точность)&gt;=T144)+((Шаблон_13+Точность)&lt;=T144),)),T144)</f>
        <v>28357</v>
      </c>
      <c r="BA144" s="110">
        <f t="array" ref="BA144">IFERROR(INDEX(TO_name_14,MATCH(,((Шаблон_14-Точность)&gt;=U144)+((Шаблон_14+Точность)&lt;=U144),)),U144)</f>
        <v>10162</v>
      </c>
      <c r="BB144" s="3"/>
      <c r="BC144" s="3" t="str">
        <f t="shared" si="84"/>
        <v>М/62487/18765</v>
      </c>
      <c r="BD144" s="3" t="str">
        <f t="shared" si="85"/>
        <v>М/67524/52602</v>
      </c>
      <c r="BE144" s="3" t="str">
        <f t="shared" si="86"/>
        <v>М/61200/36098</v>
      </c>
      <c r="BF144" s="3" t="str">
        <f t="shared" si="87"/>
        <v>М/69928/41628</v>
      </c>
      <c r="BG144" s="3" t="str">
        <f t="shared" si="88"/>
        <v>М/11977/11977</v>
      </c>
      <c r="BH144" s="3" t="str">
        <f t="shared" si="89"/>
        <v>Р/11525/11525</v>
      </c>
      <c r="BI144" s="3" t="str">
        <f t="shared" si="90"/>
        <v>Р/11136/11136</v>
      </c>
      <c r="BJ144" s="158" t="s">
        <v>290</v>
      </c>
      <c r="BK144" s="3" t="str">
        <f t="shared" si="91"/>
        <v>Р/41002/42723</v>
      </c>
      <c r="BL144" s="3" t="str">
        <f t="shared" si="92"/>
        <v>М/47644/22662</v>
      </c>
      <c r="BM144" s="3" t="str">
        <f t="shared" si="93"/>
        <v>Р/37050/16535</v>
      </c>
      <c r="BN144" s="3" t="str">
        <f t="shared" si="94"/>
        <v>М/35236/59785</v>
      </c>
      <c r="BO144" s="3" t="str">
        <f t="shared" si="95"/>
        <v>М/7033/32033</v>
      </c>
      <c r="BP144" s="3" t="str">
        <f t="shared" si="96"/>
        <v>М/7842/28357</v>
      </c>
      <c r="BQ144" s="3" t="str">
        <f t="shared" si="97"/>
        <v>Р/10162/10162</v>
      </c>
      <c r="BR144" s="86"/>
      <c r="BS144" s="86"/>
      <c r="BT144" s="86"/>
    </row>
    <row r="145" spans="1:72" ht="16.5" customHeight="1" x14ac:dyDescent="0.25">
      <c r="A145" s="90">
        <v>45061</v>
      </c>
      <c r="B145" s="3">
        <v>5</v>
      </c>
      <c r="C145" s="3">
        <v>4</v>
      </c>
      <c r="D145" s="105" t="str">
        <f t="shared" si="82"/>
        <v>ОШ</v>
      </c>
      <c r="E145" s="105" t="str">
        <f t="shared" si="83"/>
        <v/>
      </c>
      <c r="F145" s="99" t="s">
        <v>290</v>
      </c>
      <c r="G145" s="100">
        <f t="shared" si="98"/>
        <v>18789</v>
      </c>
      <c r="H145" s="100">
        <f t="shared" si="99"/>
        <v>52626</v>
      </c>
      <c r="I145" s="100">
        <f t="shared" si="100"/>
        <v>36122</v>
      </c>
      <c r="J145" s="100">
        <f t="shared" si="101"/>
        <v>41652</v>
      </c>
      <c r="K145" s="100">
        <f t="shared" si="102"/>
        <v>11977</v>
      </c>
      <c r="L145" s="100">
        <f t="shared" si="103"/>
        <v>11525</v>
      </c>
      <c r="M145" s="100">
        <f t="shared" si="104"/>
        <v>11136</v>
      </c>
      <c r="N145" s="100">
        <f t="shared" si="105"/>
        <v>0</v>
      </c>
      <c r="O145" s="100">
        <f t="shared" si="106"/>
        <v>42723</v>
      </c>
      <c r="P145" s="100">
        <f t="shared" si="107"/>
        <v>22686</v>
      </c>
      <c r="Q145" s="100">
        <f t="shared" si="108"/>
        <v>16535</v>
      </c>
      <c r="R145" s="100">
        <f t="shared" si="109"/>
        <v>59809</v>
      </c>
      <c r="S145" s="100">
        <f t="shared" si="110"/>
        <v>32057</v>
      </c>
      <c r="T145" s="100">
        <f t="shared" si="111"/>
        <v>28381</v>
      </c>
      <c r="U145" s="100">
        <f t="shared" si="112"/>
        <v>10162</v>
      </c>
      <c r="V145" s="89" t="s">
        <v>290</v>
      </c>
      <c r="W145" s="95" t="s">
        <v>37</v>
      </c>
      <c r="X145" s="95" t="s">
        <v>37</v>
      </c>
      <c r="Y145" s="95" t="s">
        <v>37</v>
      </c>
      <c r="Z145" s="95" t="s">
        <v>37</v>
      </c>
      <c r="AA145" s="95" t="s">
        <v>321</v>
      </c>
      <c r="AB145" s="95" t="s">
        <v>38</v>
      </c>
      <c r="AC145" s="95" t="s">
        <v>38</v>
      </c>
      <c r="AD145" s="96" t="s">
        <v>38</v>
      </c>
      <c r="AE145" s="95" t="s">
        <v>38</v>
      </c>
      <c r="AF145" s="95" t="s">
        <v>37</v>
      </c>
      <c r="AG145" s="95" t="s">
        <v>38</v>
      </c>
      <c r="AH145" s="95" t="s">
        <v>37</v>
      </c>
      <c r="AI145" s="95" t="s">
        <v>37</v>
      </c>
      <c r="AJ145" s="95" t="s">
        <v>37</v>
      </c>
      <c r="AK145" s="95" t="s">
        <v>38</v>
      </c>
      <c r="AL145" s="94" t="s">
        <v>290</v>
      </c>
      <c r="AM145" s="108">
        <f t="array" ref="AM145">IFERROR(INDEX(TO_name_1,MATCH(,((Шаблон_1-Точность)&gt;=G145)+((Шаблон_1+Точность)&lt;=G145),)),G145)</f>
        <v>18789</v>
      </c>
      <c r="AN145" s="109">
        <f t="array" ref="AN145">IFERROR(INDEX(TO_name_2,MATCH(,((Шаблон_2-Точность)&gt;=H145)+((Шаблон_2+Точность)&lt;=H145),)),H145)</f>
        <v>52626</v>
      </c>
      <c r="AO145" s="109">
        <f t="array" ref="AO145">IFERROR(INDEX(TO_name_3,MATCH(,((Шаблон_3-Точность)&gt;=I145)+((Шаблон_3+Точность)&lt;=I145),)),I145)</f>
        <v>36122</v>
      </c>
      <c r="AP145" s="109">
        <f t="array" ref="AP145">IFERROR(INDEX(TO_name_4,MATCH(,((Шаблон_4-Точность)&gt;=J145)+((Шаблон_4+Точность)&lt;=J145),)),J145)</f>
        <v>41652</v>
      </c>
      <c r="AQ145" s="109">
        <f t="array" ref="AQ145">IFERROR(INDEX(TO_name_9,MATCH(,((Шаблон_9-Точность)&gt;=K145)+((Шаблон_9+Точность)&lt;=K145),)),K145)</f>
        <v>11977</v>
      </c>
      <c r="AR145" s="109">
        <f t="array" ref="AR145">IFERROR(INDEX(TO_name_10,MATCH(,((Шаблон_10-Точность)&gt;=L145)+((Шаблон_10+Точность)&lt;=L145),)),L145)</f>
        <v>11525</v>
      </c>
      <c r="AS145" s="110">
        <f t="array" ref="AS145">IFERROR(INDEX(TO_name_11,MATCH(,((Шаблон_11-Точность)&gt;=M145)+((Шаблон_11+Точность)&lt;=M145),)),M145)</f>
        <v>11136</v>
      </c>
      <c r="AT145" s="111" t="s">
        <v>290</v>
      </c>
      <c r="AU145" s="108">
        <f t="array" ref="AU145">IFERROR(INDEX(TO_name_5,MATCH(,((Шаблон_5-Точность)&gt;=O145)+((Шаблон_5+Точность)&lt;=O145),)),O145)</f>
        <v>42723</v>
      </c>
      <c r="AV145" s="109">
        <f t="array" ref="AV145">IFERROR(INDEX(TO_name_6,MATCH(,((Шаблон_6-Точность)&gt;=P145)+((Шаблон_6+Точность)&lt;=P145),)),P145)</f>
        <v>22686</v>
      </c>
      <c r="AW145" s="109">
        <f t="array" ref="AW145">IFERROR(INDEX(TO_name_7,MATCH(,((Шаблон_7-Точность)&gt;=Q145)+((Шаблон_7+Точность)&lt;=Q145),)),Q145)</f>
        <v>16535</v>
      </c>
      <c r="AX145" s="109">
        <f t="array" ref="AX145">IFERROR(INDEX(TO_name_8,MATCH(,((Шаблон_8-Точность)&gt;=R145)+((Шаблон_8+Точность)&lt;=R145),)),R145)</f>
        <v>59809</v>
      </c>
      <c r="AY145" s="109">
        <f t="array" ref="AY145">IFERROR(INDEX(TO_name_12,MATCH(,((Шаблон_12-Точность)&gt;=S145)+((Шаблон_12+Точность)&lt;=S145),)),S145)</f>
        <v>32057</v>
      </c>
      <c r="AZ145" s="109">
        <f t="array" ref="AZ145">IFERROR(INDEX(TO_name_13,MATCH(,((Шаблон_13-Точность)&gt;=T145)+((Шаблон_13+Точность)&lt;=T145),)),T145)</f>
        <v>28381</v>
      </c>
      <c r="BA145" s="110">
        <f t="array" ref="BA145">IFERROR(INDEX(TO_name_14,MATCH(,((Шаблон_14-Точность)&gt;=U145)+((Шаблон_14+Точность)&lt;=U145),)),U145)</f>
        <v>10162</v>
      </c>
      <c r="BB145" s="3"/>
      <c r="BC145" s="3" t="str">
        <f t="shared" si="84"/>
        <v>М/62511/18789</v>
      </c>
      <c r="BD145" s="3" t="str">
        <f t="shared" si="85"/>
        <v>М/67548/52626</v>
      </c>
      <c r="BE145" s="3" t="str">
        <f t="shared" si="86"/>
        <v>М/61224/36122</v>
      </c>
      <c r="BF145" s="3" t="str">
        <f t="shared" si="87"/>
        <v>М/69952/41652</v>
      </c>
      <c r="BG145" s="3" t="str">
        <f t="shared" si="88"/>
        <v>ПМ/11977/11977</v>
      </c>
      <c r="BH145" s="3" t="str">
        <f t="shared" si="89"/>
        <v>Р/11525/11525</v>
      </c>
      <c r="BI145" s="3" t="str">
        <f t="shared" si="90"/>
        <v>Р/11136/11136</v>
      </c>
      <c r="BJ145" s="158" t="s">
        <v>290</v>
      </c>
      <c r="BK145" s="3" t="str">
        <f t="shared" si="91"/>
        <v>Р/41002/42723</v>
      </c>
      <c r="BL145" s="3" t="str">
        <f t="shared" si="92"/>
        <v>М/47668/22686</v>
      </c>
      <c r="BM145" s="3" t="str">
        <f t="shared" si="93"/>
        <v>Р/37050/16535</v>
      </c>
      <c r="BN145" s="3" t="str">
        <f t="shared" si="94"/>
        <v>М/35260/59809</v>
      </c>
      <c r="BO145" s="3" t="str">
        <f t="shared" si="95"/>
        <v>М/7057/32057</v>
      </c>
      <c r="BP145" s="3" t="str">
        <f t="shared" si="96"/>
        <v>М/7866/28381</v>
      </c>
      <c r="BQ145" s="3" t="str">
        <f t="shared" si="97"/>
        <v>Р/10162/10162</v>
      </c>
      <c r="BR145" s="86"/>
      <c r="BS145" s="86"/>
      <c r="BT145" s="86"/>
    </row>
    <row r="146" spans="1:72" ht="16.5" customHeight="1" x14ac:dyDescent="0.25">
      <c r="A146" s="90">
        <v>45062</v>
      </c>
      <c r="B146" s="3">
        <v>5</v>
      </c>
      <c r="C146" s="3">
        <v>4</v>
      </c>
      <c r="D146" s="105" t="str">
        <f t="shared" si="82"/>
        <v/>
      </c>
      <c r="E146" s="105" t="str">
        <f t="shared" si="83"/>
        <v/>
      </c>
      <c r="F146" s="99" t="s">
        <v>290</v>
      </c>
      <c r="G146" s="100">
        <f t="shared" si="98"/>
        <v>18813</v>
      </c>
      <c r="H146" s="100">
        <f t="shared" si="99"/>
        <v>52650</v>
      </c>
      <c r="I146" s="100">
        <f t="shared" si="100"/>
        <v>36146</v>
      </c>
      <c r="J146" s="100">
        <f t="shared" si="101"/>
        <v>41652</v>
      </c>
      <c r="K146" s="100">
        <f t="shared" si="102"/>
        <v>12001</v>
      </c>
      <c r="L146" s="100">
        <f t="shared" si="103"/>
        <v>11549</v>
      </c>
      <c r="M146" s="100">
        <f t="shared" si="104"/>
        <v>11136</v>
      </c>
      <c r="N146" s="100">
        <f t="shared" si="105"/>
        <v>0</v>
      </c>
      <c r="O146" s="100">
        <f t="shared" si="106"/>
        <v>42723</v>
      </c>
      <c r="P146" s="100">
        <f t="shared" si="107"/>
        <v>22710</v>
      </c>
      <c r="Q146" s="100">
        <f t="shared" si="108"/>
        <v>16535</v>
      </c>
      <c r="R146" s="100">
        <f t="shared" si="109"/>
        <v>59833</v>
      </c>
      <c r="S146" s="100">
        <f t="shared" si="110"/>
        <v>32081</v>
      </c>
      <c r="T146" s="100">
        <f t="shared" si="111"/>
        <v>28405</v>
      </c>
      <c r="U146" s="100">
        <f t="shared" si="112"/>
        <v>10162</v>
      </c>
      <c r="V146" s="89" t="s">
        <v>290</v>
      </c>
      <c r="W146" s="95" t="s">
        <v>37</v>
      </c>
      <c r="X146" s="95" t="s">
        <v>37</v>
      </c>
      <c r="Y146" s="95" t="s">
        <v>37</v>
      </c>
      <c r="Z146" s="95" t="s">
        <v>38</v>
      </c>
      <c r="AA146" s="95" t="s">
        <v>37</v>
      </c>
      <c r="AB146" s="95" t="s">
        <v>37</v>
      </c>
      <c r="AC146" s="95" t="s">
        <v>38</v>
      </c>
      <c r="AD146" s="96" t="s">
        <v>38</v>
      </c>
      <c r="AE146" s="95" t="s">
        <v>33</v>
      </c>
      <c r="AF146" s="95" t="s">
        <v>37</v>
      </c>
      <c r="AG146" s="95" t="s">
        <v>38</v>
      </c>
      <c r="AH146" s="95" t="s">
        <v>37</v>
      </c>
      <c r="AI146" s="95" t="s">
        <v>37</v>
      </c>
      <c r="AJ146" s="95" t="s">
        <v>37</v>
      </c>
      <c r="AK146" s="95" t="s">
        <v>38</v>
      </c>
      <c r="AL146" s="94" t="s">
        <v>290</v>
      </c>
      <c r="AM146" s="108">
        <f t="array" ref="AM146">IFERROR(INDEX(TO_name_1,MATCH(,((Шаблон_1-Точность)&gt;=G146)+((Шаблон_1+Точность)&lt;=G146),)),G146)</f>
        <v>18813</v>
      </c>
      <c r="AN146" s="109">
        <f t="array" ref="AN146">IFERROR(INDEX(TO_name_2,MATCH(,((Шаблон_2-Точность)&gt;=H146)+((Шаблон_2+Точность)&lt;=H146),)),H146)</f>
        <v>52650</v>
      </c>
      <c r="AO146" s="109">
        <f t="array" ref="AO146">IFERROR(INDEX(TO_name_3,MATCH(,((Шаблон_3-Точность)&gt;=I146)+((Шаблон_3+Точность)&lt;=I146),)),I146)</f>
        <v>36146</v>
      </c>
      <c r="AP146" s="109">
        <f t="array" ref="AP146">IFERROR(INDEX(TO_name_4,MATCH(,((Шаблон_4-Точность)&gt;=J146)+((Шаблон_4+Точность)&lt;=J146),)),J146)</f>
        <v>41652</v>
      </c>
      <c r="AQ146" s="109" t="str">
        <f t="array" ref="AQ146">IFERROR(INDEX(TO_name_9,MATCH(,((Шаблон_9-Точность)&gt;=K146)+((Шаблон_9+Точность)&lt;=K146),)),K146)</f>
        <v>ПМ</v>
      </c>
      <c r="AR146" s="109">
        <f t="array" ref="AR146">IFERROR(INDEX(TO_name_10,MATCH(,((Шаблон_10-Точность)&gt;=L146)+((Шаблон_10+Точность)&lt;=L146),)),L146)</f>
        <v>11549</v>
      </c>
      <c r="AS146" s="110">
        <f t="array" ref="AS146">IFERROR(INDEX(TO_name_11,MATCH(,((Шаблон_11-Точность)&gt;=M146)+((Шаблон_11+Точность)&lt;=M146),)),M146)</f>
        <v>11136</v>
      </c>
      <c r="AT146" s="111" t="s">
        <v>290</v>
      </c>
      <c r="AU146" s="108">
        <f t="array" ref="AU146">IFERROR(INDEX(TO_name_5,MATCH(,((Шаблон_5-Точность)&gt;=O146)+((Шаблон_5+Точность)&lt;=O146),)),O146)</f>
        <v>42723</v>
      </c>
      <c r="AV146" s="109">
        <f t="array" ref="AV146">IFERROR(INDEX(TO_name_6,MATCH(,((Шаблон_6-Точность)&gt;=P146)+((Шаблон_6+Точность)&lt;=P146),)),P146)</f>
        <v>22710</v>
      </c>
      <c r="AW146" s="109">
        <f t="array" ref="AW146">IFERROR(INDEX(TO_name_7,MATCH(,((Шаблон_7-Точность)&gt;=Q146)+((Шаблон_7+Точность)&lt;=Q146),)),Q146)</f>
        <v>16535</v>
      </c>
      <c r="AX146" s="109">
        <f t="array" ref="AX146">IFERROR(INDEX(TO_name_8,MATCH(,((Шаблон_8-Точность)&gt;=R146)+((Шаблон_8+Точность)&lt;=R146),)),R146)</f>
        <v>59833</v>
      </c>
      <c r="AY146" s="109">
        <f t="array" ref="AY146">IFERROR(INDEX(TO_name_12,MATCH(,((Шаблон_12-Точность)&gt;=S146)+((Шаблон_12+Точность)&lt;=S146),)),S146)</f>
        <v>32081</v>
      </c>
      <c r="AZ146" s="109">
        <f t="array" ref="AZ146">IFERROR(INDEX(TO_name_13,MATCH(,((Шаблон_13-Точность)&gt;=T146)+((Шаблон_13+Точность)&lt;=T146),)),T146)</f>
        <v>28405</v>
      </c>
      <c r="BA146" s="110">
        <f t="array" ref="BA146">IFERROR(INDEX(TO_name_14,MATCH(,((Шаблон_14-Точность)&gt;=U146)+((Шаблон_14+Точность)&lt;=U146),)),U146)</f>
        <v>10162</v>
      </c>
      <c r="BB146" s="3"/>
      <c r="BC146" s="3" t="str">
        <f t="shared" si="84"/>
        <v>М/62535/18813</v>
      </c>
      <c r="BD146" s="3" t="str">
        <f t="shared" si="85"/>
        <v>М/67572/52650</v>
      </c>
      <c r="BE146" s="3" t="str">
        <f t="shared" si="86"/>
        <v>М/61248/36146</v>
      </c>
      <c r="BF146" s="3" t="str">
        <f t="shared" si="87"/>
        <v>Р/69952/41652</v>
      </c>
      <c r="BG146" s="3" t="str">
        <f t="shared" si="88"/>
        <v>М/12001/12001</v>
      </c>
      <c r="BH146" s="3" t="str">
        <f t="shared" si="89"/>
        <v>М/11549/11549</v>
      </c>
      <c r="BI146" s="3" t="str">
        <f t="shared" si="90"/>
        <v>Р/11136/11136</v>
      </c>
      <c r="BJ146" s="158" t="s">
        <v>290</v>
      </c>
      <c r="BK146" s="3" t="str">
        <f t="shared" si="91"/>
        <v>ПР/41002/42723</v>
      </c>
      <c r="BL146" s="3" t="str">
        <f t="shared" si="92"/>
        <v>М/47692/22710</v>
      </c>
      <c r="BM146" s="3" t="str">
        <f t="shared" si="93"/>
        <v>Р/37050/16535</v>
      </c>
      <c r="BN146" s="3" t="str">
        <f t="shared" si="94"/>
        <v>М/35284/59833</v>
      </c>
      <c r="BO146" s="3" t="str">
        <f t="shared" si="95"/>
        <v>М/7081/32081</v>
      </c>
      <c r="BP146" s="3" t="str">
        <f t="shared" si="96"/>
        <v>М/7890/28405</v>
      </c>
      <c r="BQ146" s="3" t="str">
        <f t="shared" si="97"/>
        <v>Р/10162/10162</v>
      </c>
      <c r="BR146" s="86"/>
      <c r="BS146" s="86"/>
      <c r="BT146" s="86"/>
    </row>
    <row r="147" spans="1:72" ht="16.5" customHeight="1" x14ac:dyDescent="0.25">
      <c r="A147" s="90">
        <v>45063</v>
      </c>
      <c r="B147" s="3">
        <v>5</v>
      </c>
      <c r="C147" s="3">
        <v>4</v>
      </c>
      <c r="D147" s="105" t="str">
        <f t="shared" si="82"/>
        <v>ОШ</v>
      </c>
      <c r="E147" s="105" t="str">
        <f t="shared" si="83"/>
        <v/>
      </c>
      <c r="F147" s="99" t="s">
        <v>290</v>
      </c>
      <c r="G147" s="100">
        <f t="shared" si="98"/>
        <v>18837</v>
      </c>
      <c r="H147" s="100">
        <f t="shared" si="99"/>
        <v>52674</v>
      </c>
      <c r="I147" s="100">
        <f t="shared" si="100"/>
        <v>36170</v>
      </c>
      <c r="J147" s="100">
        <f t="shared" si="101"/>
        <v>41676</v>
      </c>
      <c r="K147" s="100">
        <f t="shared" si="102"/>
        <v>12025</v>
      </c>
      <c r="L147" s="100">
        <f t="shared" si="103"/>
        <v>11573</v>
      </c>
      <c r="M147" s="100">
        <f t="shared" si="104"/>
        <v>11136</v>
      </c>
      <c r="N147" s="100">
        <f t="shared" si="105"/>
        <v>0</v>
      </c>
      <c r="O147" s="100">
        <f t="shared" si="106"/>
        <v>42723</v>
      </c>
      <c r="P147" s="100">
        <f t="shared" si="107"/>
        <v>22734</v>
      </c>
      <c r="Q147" s="100">
        <f t="shared" si="108"/>
        <v>16535</v>
      </c>
      <c r="R147" s="100">
        <f t="shared" si="109"/>
        <v>59857</v>
      </c>
      <c r="S147" s="100">
        <f t="shared" si="110"/>
        <v>32105</v>
      </c>
      <c r="T147" s="100">
        <f t="shared" si="111"/>
        <v>28429</v>
      </c>
      <c r="U147" s="100">
        <f t="shared" si="112"/>
        <v>10162</v>
      </c>
      <c r="V147" s="89" t="s">
        <v>290</v>
      </c>
      <c r="W147" s="95" t="s">
        <v>37</v>
      </c>
      <c r="X147" s="95" t="s">
        <v>37</v>
      </c>
      <c r="Y147" s="95" t="s">
        <v>37</v>
      </c>
      <c r="Z147" s="95" t="s">
        <v>37</v>
      </c>
      <c r="AA147" s="95" t="s">
        <v>37</v>
      </c>
      <c r="AB147" s="95" t="s">
        <v>37</v>
      </c>
      <c r="AC147" s="95" t="s">
        <v>38</v>
      </c>
      <c r="AD147" s="96" t="s">
        <v>38</v>
      </c>
      <c r="AE147" s="95" t="s">
        <v>38</v>
      </c>
      <c r="AF147" s="95" t="s">
        <v>37</v>
      </c>
      <c r="AG147" s="95" t="s">
        <v>38</v>
      </c>
      <c r="AH147" s="95" t="s">
        <v>37</v>
      </c>
      <c r="AI147" s="95" t="s">
        <v>37</v>
      </c>
      <c r="AJ147" s="95" t="s">
        <v>37</v>
      </c>
      <c r="AK147" s="95" t="s">
        <v>38</v>
      </c>
      <c r="AL147" s="94" t="s">
        <v>290</v>
      </c>
      <c r="AM147" s="108">
        <f t="array" ref="AM147">IFERROR(INDEX(TO_name_1,MATCH(,((Шаблон_1-Точность)&gt;=G147)+((Шаблон_1+Точность)&lt;=G147),)),G147)</f>
        <v>18837</v>
      </c>
      <c r="AN147" s="109">
        <f t="array" ref="AN147">IFERROR(INDEX(TO_name_2,MATCH(,((Шаблон_2-Точность)&gt;=H147)+((Шаблон_2+Точность)&lt;=H147),)),H147)</f>
        <v>52674</v>
      </c>
      <c r="AO147" s="109">
        <f t="array" ref="AO147">IFERROR(INDEX(TO_name_3,MATCH(,((Шаблон_3-Точность)&gt;=I147)+((Шаблон_3+Точность)&lt;=I147),)),I147)</f>
        <v>36170</v>
      </c>
      <c r="AP147" s="109">
        <f t="array" ref="AP147">IFERROR(INDEX(TO_name_4,MATCH(,((Шаблон_4-Точность)&gt;=J147)+((Шаблон_4+Точность)&lt;=J147),)),J147)</f>
        <v>41676</v>
      </c>
      <c r="AQ147" s="109">
        <f t="array" ref="AQ147">IFERROR(INDEX(TO_name_9,MATCH(,((Шаблон_9-Точность)&gt;=K147)+((Шаблон_9+Точность)&lt;=K147),)),K147)</f>
        <v>12025</v>
      </c>
      <c r="AR147" s="109">
        <f t="array" ref="AR147">IFERROR(INDEX(TO_name_10,MATCH(,((Шаблон_10-Точность)&gt;=L147)+((Шаблон_10+Точность)&lt;=L147),)),L147)</f>
        <v>11573</v>
      </c>
      <c r="AS147" s="110">
        <f t="array" ref="AS147">IFERROR(INDEX(TO_name_11,MATCH(,((Шаблон_11-Точность)&gt;=M147)+((Шаблон_11+Точность)&lt;=M147),)),M147)</f>
        <v>11136</v>
      </c>
      <c r="AT147" s="111" t="s">
        <v>290</v>
      </c>
      <c r="AU147" s="108">
        <f t="array" ref="AU147">IFERROR(INDEX(TO_name_5,MATCH(,((Шаблон_5-Точность)&gt;=O147)+((Шаблон_5+Точность)&lt;=O147),)),O147)</f>
        <v>42723</v>
      </c>
      <c r="AV147" s="109">
        <f t="array" ref="AV147">IFERROR(INDEX(TO_name_6,MATCH(,((Шаблон_6-Точность)&gt;=P147)+((Шаблон_6+Точность)&lt;=P147),)),P147)</f>
        <v>22734</v>
      </c>
      <c r="AW147" s="109">
        <f t="array" ref="AW147">IFERROR(INDEX(TO_name_7,MATCH(,((Шаблон_7-Точность)&gt;=Q147)+((Шаблон_7+Точность)&lt;=Q147),)),Q147)</f>
        <v>16535</v>
      </c>
      <c r="AX147" s="109">
        <f t="array" ref="AX147">IFERROR(INDEX(TO_name_8,MATCH(,((Шаблон_8-Точность)&gt;=R147)+((Шаблон_8+Точность)&lt;=R147),)),R147)</f>
        <v>59857</v>
      </c>
      <c r="AY147" s="109">
        <f t="array" ref="AY147">IFERROR(INDEX(TO_name_12,MATCH(,((Шаблон_12-Точность)&gt;=S147)+((Шаблон_12+Точность)&lt;=S147),)),S147)</f>
        <v>32105</v>
      </c>
      <c r="AZ147" s="109">
        <f t="array" ref="AZ147">IFERROR(INDEX(TO_name_13,MATCH(,((Шаблон_13-Точность)&gt;=T147)+((Шаблон_13+Точность)&lt;=T147),)),T147)</f>
        <v>28429</v>
      </c>
      <c r="BA147" s="110">
        <f t="array" ref="BA147">IFERROR(INDEX(TO_name_14,MATCH(,((Шаблон_14-Точность)&gt;=U147)+((Шаблон_14+Точность)&lt;=U147),)),U147)</f>
        <v>10162</v>
      </c>
      <c r="BB147" s="3"/>
      <c r="BC147" s="3" t="str">
        <f t="shared" si="84"/>
        <v>М/62559/18837</v>
      </c>
      <c r="BD147" s="3" t="str">
        <f t="shared" si="85"/>
        <v>М/67596/52674</v>
      </c>
      <c r="BE147" s="3" t="str">
        <f t="shared" si="86"/>
        <v>М/61272/36170</v>
      </c>
      <c r="BF147" s="3" t="str">
        <f t="shared" si="87"/>
        <v>М/69976/41676</v>
      </c>
      <c r="BG147" s="3" t="str">
        <f t="shared" si="88"/>
        <v>М/12025/12025</v>
      </c>
      <c r="BH147" s="3" t="str">
        <f t="shared" si="89"/>
        <v>М/11573/11573</v>
      </c>
      <c r="BI147" s="3" t="str">
        <f t="shared" si="90"/>
        <v>Р/11136/11136</v>
      </c>
      <c r="BJ147" s="158" t="s">
        <v>290</v>
      </c>
      <c r="BK147" s="3" t="str">
        <f t="shared" si="91"/>
        <v>Р/41002/42723</v>
      </c>
      <c r="BL147" s="3" t="str">
        <f t="shared" si="92"/>
        <v>М/47716/22734</v>
      </c>
      <c r="BM147" s="3" t="str">
        <f t="shared" si="93"/>
        <v>Р/37050/16535</v>
      </c>
      <c r="BN147" s="3" t="str">
        <f t="shared" si="94"/>
        <v>М/35308/59857</v>
      </c>
      <c r="BO147" s="3" t="str">
        <f t="shared" si="95"/>
        <v>М/7105/32105</v>
      </c>
      <c r="BP147" s="3" t="str">
        <f t="shared" si="96"/>
        <v>М/7914/28429</v>
      </c>
      <c r="BQ147" s="3" t="str">
        <f t="shared" si="97"/>
        <v>Р/10162/10162</v>
      </c>
      <c r="BR147" s="86"/>
      <c r="BS147" s="86"/>
      <c r="BT147" s="86"/>
    </row>
    <row r="148" spans="1:72" ht="16.5" customHeight="1" x14ac:dyDescent="0.25">
      <c r="A148" s="90">
        <v>45064</v>
      </c>
      <c r="B148" s="3">
        <v>5</v>
      </c>
      <c r="C148" s="3">
        <v>4</v>
      </c>
      <c r="D148" s="105" t="str">
        <f t="shared" si="82"/>
        <v/>
      </c>
      <c r="E148" s="105" t="str">
        <f t="shared" si="83"/>
        <v/>
      </c>
      <c r="F148" s="99" t="s">
        <v>290</v>
      </c>
      <c r="G148" s="100">
        <f t="shared" si="98"/>
        <v>18861</v>
      </c>
      <c r="H148" s="100">
        <f t="shared" si="99"/>
        <v>52698</v>
      </c>
      <c r="I148" s="100">
        <f t="shared" si="100"/>
        <v>36194</v>
      </c>
      <c r="J148" s="100">
        <f t="shared" si="101"/>
        <v>41700</v>
      </c>
      <c r="K148" s="100">
        <f t="shared" si="102"/>
        <v>12049</v>
      </c>
      <c r="L148" s="100">
        <f t="shared" si="103"/>
        <v>11573</v>
      </c>
      <c r="M148" s="100">
        <f t="shared" si="104"/>
        <v>11136</v>
      </c>
      <c r="N148" s="100">
        <f t="shared" si="105"/>
        <v>0</v>
      </c>
      <c r="O148" s="100">
        <f t="shared" si="106"/>
        <v>42723</v>
      </c>
      <c r="P148" s="100">
        <f t="shared" si="107"/>
        <v>22758</v>
      </c>
      <c r="Q148" s="100">
        <f t="shared" si="108"/>
        <v>16535</v>
      </c>
      <c r="R148" s="100">
        <f t="shared" si="109"/>
        <v>59881</v>
      </c>
      <c r="S148" s="100">
        <f t="shared" si="110"/>
        <v>32129</v>
      </c>
      <c r="T148" s="100">
        <f t="shared" si="111"/>
        <v>28453</v>
      </c>
      <c r="U148" s="100">
        <f t="shared" si="112"/>
        <v>10162</v>
      </c>
      <c r="V148" s="89" t="s">
        <v>290</v>
      </c>
      <c r="W148" s="95" t="s">
        <v>37</v>
      </c>
      <c r="X148" s="95" t="s">
        <v>37</v>
      </c>
      <c r="Y148" s="95" t="s">
        <v>37</v>
      </c>
      <c r="Z148" s="95" t="s">
        <v>37</v>
      </c>
      <c r="AA148" s="95" t="s">
        <v>37</v>
      </c>
      <c r="AB148" s="95" t="s">
        <v>38</v>
      </c>
      <c r="AC148" s="95" t="s">
        <v>38</v>
      </c>
      <c r="AD148" s="96" t="s">
        <v>38</v>
      </c>
      <c r="AE148" s="95" t="s">
        <v>38</v>
      </c>
      <c r="AF148" s="95" t="s">
        <v>37</v>
      </c>
      <c r="AG148" s="95" t="s">
        <v>33</v>
      </c>
      <c r="AH148" s="95" t="s">
        <v>37</v>
      </c>
      <c r="AI148" s="95" t="s">
        <v>37</v>
      </c>
      <c r="AJ148" s="95" t="s">
        <v>37</v>
      </c>
      <c r="AK148" s="95" t="s">
        <v>38</v>
      </c>
      <c r="AL148" s="94" t="s">
        <v>290</v>
      </c>
      <c r="AM148" s="108">
        <f t="array" ref="AM148">IFERROR(INDEX(TO_name_1,MATCH(,((Шаблон_1-Точность)&gt;=G148)+((Шаблон_1+Точность)&lt;=G148),)),G148)</f>
        <v>18861</v>
      </c>
      <c r="AN148" s="109">
        <f t="array" ref="AN148">IFERROR(INDEX(TO_name_2,MATCH(,((Шаблон_2-Точность)&gt;=H148)+((Шаблон_2+Точность)&lt;=H148),)),H148)</f>
        <v>52698</v>
      </c>
      <c r="AO148" s="109">
        <f t="array" ref="AO148">IFERROR(INDEX(TO_name_3,MATCH(,((Шаблон_3-Точность)&gt;=I148)+((Шаблон_3+Точность)&lt;=I148),)),I148)</f>
        <v>36194</v>
      </c>
      <c r="AP148" s="109">
        <f t="array" ref="AP148">IFERROR(INDEX(TO_name_4,MATCH(,((Шаблон_4-Точность)&gt;=J148)+((Шаблон_4+Точность)&lt;=J148),)),J148)</f>
        <v>41700</v>
      </c>
      <c r="AQ148" s="109">
        <f t="array" ref="AQ148">IFERROR(INDEX(TO_name_9,MATCH(,((Шаблон_9-Точность)&gt;=K148)+((Шаблон_9+Точность)&lt;=K148),)),K148)</f>
        <v>12049</v>
      </c>
      <c r="AR148" s="109">
        <f t="array" ref="AR148">IFERROR(INDEX(TO_name_10,MATCH(,((Шаблон_10-Точность)&gt;=L148)+((Шаблон_10+Точность)&lt;=L148),)),L148)</f>
        <v>11573</v>
      </c>
      <c r="AS148" s="110">
        <f t="array" ref="AS148">IFERROR(INDEX(TO_name_11,MATCH(,((Шаблон_11-Точность)&gt;=M148)+((Шаблон_11+Точность)&lt;=M148),)),M148)</f>
        <v>11136</v>
      </c>
      <c r="AT148" s="111" t="s">
        <v>290</v>
      </c>
      <c r="AU148" s="108">
        <f t="array" ref="AU148">IFERROR(INDEX(TO_name_5,MATCH(,((Шаблон_5-Точность)&gt;=O148)+((Шаблон_5+Точность)&lt;=O148),)),O148)</f>
        <v>42723</v>
      </c>
      <c r="AV148" s="109">
        <f t="array" ref="AV148">IFERROR(INDEX(TO_name_6,MATCH(,((Шаблон_6-Точность)&gt;=P148)+((Шаблон_6+Точность)&lt;=P148),)),P148)</f>
        <v>22758</v>
      </c>
      <c r="AW148" s="109">
        <f t="array" ref="AW148">IFERROR(INDEX(TO_name_7,MATCH(,((Шаблон_7-Точность)&gt;=Q148)+((Шаблон_7+Точность)&lt;=Q148),)),Q148)</f>
        <v>16535</v>
      </c>
      <c r="AX148" s="109">
        <f t="array" ref="AX148">IFERROR(INDEX(TO_name_8,MATCH(,((Шаблон_8-Точность)&gt;=R148)+((Шаблон_8+Точность)&lt;=R148),)),R148)</f>
        <v>59881</v>
      </c>
      <c r="AY148" s="109">
        <f t="array" ref="AY148">IFERROR(INDEX(TO_name_12,MATCH(,((Шаблон_12-Точность)&gt;=S148)+((Шаблон_12+Точность)&lt;=S148),)),S148)</f>
        <v>32129</v>
      </c>
      <c r="AZ148" s="109">
        <f t="array" ref="AZ148">IFERROR(INDEX(TO_name_13,MATCH(,((Шаблон_13-Точность)&gt;=T148)+((Шаблон_13+Точность)&lt;=T148),)),T148)</f>
        <v>28453</v>
      </c>
      <c r="BA148" s="110">
        <f t="array" ref="BA148">IFERROR(INDEX(TO_name_14,MATCH(,((Шаблон_14-Точность)&gt;=U148)+((Шаблон_14+Точность)&lt;=U148),)),U148)</f>
        <v>10162</v>
      </c>
      <c r="BB148" s="3"/>
      <c r="BC148" s="3" t="str">
        <f t="shared" si="84"/>
        <v>М/62583/18861</v>
      </c>
      <c r="BD148" s="3" t="str">
        <f t="shared" si="85"/>
        <v>М/67620/52698</v>
      </c>
      <c r="BE148" s="3" t="str">
        <f t="shared" si="86"/>
        <v>М/61296/36194</v>
      </c>
      <c r="BF148" s="3" t="str">
        <f t="shared" si="87"/>
        <v>М/70000/41700</v>
      </c>
      <c r="BG148" s="3" t="str">
        <f t="shared" si="88"/>
        <v>М/12049/12049</v>
      </c>
      <c r="BH148" s="3" t="str">
        <f t="shared" si="89"/>
        <v>Р/11573/11573</v>
      </c>
      <c r="BI148" s="3" t="str">
        <f t="shared" si="90"/>
        <v>Р/11136/11136</v>
      </c>
      <c r="BJ148" s="158" t="s">
        <v>290</v>
      </c>
      <c r="BK148" s="3" t="str">
        <f t="shared" si="91"/>
        <v>Р/41002/42723</v>
      </c>
      <c r="BL148" s="3" t="str">
        <f t="shared" si="92"/>
        <v>М/47740/22758</v>
      </c>
      <c r="BM148" s="3" t="str">
        <f t="shared" si="93"/>
        <v>ПР/37050/16535</v>
      </c>
      <c r="BN148" s="3" t="str">
        <f t="shared" si="94"/>
        <v>М/35332/59881</v>
      </c>
      <c r="BO148" s="3" t="str">
        <f t="shared" si="95"/>
        <v>М/7129/32129</v>
      </c>
      <c r="BP148" s="3" t="str">
        <f t="shared" si="96"/>
        <v>М/7938/28453</v>
      </c>
      <c r="BQ148" s="3" t="str">
        <f t="shared" si="97"/>
        <v>Р/10162/10162</v>
      </c>
      <c r="BR148" s="86"/>
      <c r="BS148" s="86"/>
      <c r="BT148" s="86"/>
    </row>
    <row r="149" spans="1:72" ht="16.5" customHeight="1" x14ac:dyDescent="0.25">
      <c r="A149" s="90">
        <v>45065</v>
      </c>
      <c r="B149" s="3">
        <v>5</v>
      </c>
      <c r="C149" s="3">
        <v>4</v>
      </c>
      <c r="D149" s="105" t="str">
        <f t="shared" si="82"/>
        <v/>
      </c>
      <c r="E149" s="105" t="str">
        <f t="shared" si="83"/>
        <v/>
      </c>
      <c r="F149" s="99" t="s">
        <v>290</v>
      </c>
      <c r="G149" s="100">
        <f t="shared" si="98"/>
        <v>18885</v>
      </c>
      <c r="H149" s="100">
        <f t="shared" si="99"/>
        <v>52722</v>
      </c>
      <c r="I149" s="100">
        <f t="shared" si="100"/>
        <v>36218</v>
      </c>
      <c r="J149" s="100">
        <f t="shared" si="101"/>
        <v>41724</v>
      </c>
      <c r="K149" s="100">
        <f t="shared" si="102"/>
        <v>12073</v>
      </c>
      <c r="L149" s="100">
        <f t="shared" si="103"/>
        <v>11573</v>
      </c>
      <c r="M149" s="100">
        <f t="shared" si="104"/>
        <v>11136</v>
      </c>
      <c r="N149" s="100">
        <f t="shared" si="105"/>
        <v>0</v>
      </c>
      <c r="O149" s="100">
        <f t="shared" si="106"/>
        <v>42723</v>
      </c>
      <c r="P149" s="100">
        <f t="shared" si="107"/>
        <v>22782</v>
      </c>
      <c r="Q149" s="100">
        <f t="shared" si="108"/>
        <v>16535</v>
      </c>
      <c r="R149" s="100">
        <f t="shared" si="109"/>
        <v>59905</v>
      </c>
      <c r="S149" s="100">
        <f t="shared" si="110"/>
        <v>32153</v>
      </c>
      <c r="T149" s="100">
        <f t="shared" si="111"/>
        <v>28477</v>
      </c>
      <c r="U149" s="100">
        <f t="shared" si="112"/>
        <v>10162</v>
      </c>
      <c r="V149" s="89" t="s">
        <v>290</v>
      </c>
      <c r="W149" s="95" t="s">
        <v>37</v>
      </c>
      <c r="X149" s="95" t="s">
        <v>37</v>
      </c>
      <c r="Y149" s="95" t="s">
        <v>37</v>
      </c>
      <c r="Z149" s="95" t="s">
        <v>37</v>
      </c>
      <c r="AA149" s="95" t="s">
        <v>37</v>
      </c>
      <c r="AB149" s="95" t="s">
        <v>38</v>
      </c>
      <c r="AC149" s="95" t="s">
        <v>38</v>
      </c>
      <c r="AD149" s="96" t="s">
        <v>38</v>
      </c>
      <c r="AE149" s="95" t="s">
        <v>38</v>
      </c>
      <c r="AF149" s="95" t="s">
        <v>37</v>
      </c>
      <c r="AG149" s="95" t="s">
        <v>38</v>
      </c>
      <c r="AH149" s="95" t="s">
        <v>37</v>
      </c>
      <c r="AI149" s="95" t="s">
        <v>37</v>
      </c>
      <c r="AJ149" s="95" t="s">
        <v>37</v>
      </c>
      <c r="AK149" s="95" t="s">
        <v>38</v>
      </c>
      <c r="AL149" s="94" t="s">
        <v>290</v>
      </c>
      <c r="AM149" s="108">
        <f t="array" ref="AM149">IFERROR(INDEX(TO_name_1,MATCH(,((Шаблон_1-Точность)&gt;=G149)+((Шаблон_1+Точность)&lt;=G149),)),G149)</f>
        <v>18885</v>
      </c>
      <c r="AN149" s="109">
        <f t="array" ref="AN149">IFERROR(INDEX(TO_name_2,MATCH(,((Шаблон_2-Точность)&gt;=H149)+((Шаблон_2+Точность)&lt;=H149),)),H149)</f>
        <v>52722</v>
      </c>
      <c r="AO149" s="109">
        <f t="array" ref="AO149">IFERROR(INDEX(TO_name_3,MATCH(,((Шаблон_3-Точность)&gt;=I149)+((Шаблон_3+Точность)&lt;=I149),)),I149)</f>
        <v>36218</v>
      </c>
      <c r="AP149" s="109">
        <f t="array" ref="AP149">IFERROR(INDEX(TO_name_4,MATCH(,((Шаблон_4-Точность)&gt;=J149)+((Шаблон_4+Точность)&lt;=J149),)),J149)</f>
        <v>41724</v>
      </c>
      <c r="AQ149" s="109">
        <f t="array" ref="AQ149">IFERROR(INDEX(TO_name_9,MATCH(,((Шаблон_9-Точность)&gt;=K149)+((Шаблон_9+Точность)&lt;=K149),)),K149)</f>
        <v>12073</v>
      </c>
      <c r="AR149" s="109">
        <f t="array" ref="AR149">IFERROR(INDEX(TO_name_10,MATCH(,((Шаблон_10-Точность)&gt;=L149)+((Шаблон_10+Точность)&lt;=L149),)),L149)</f>
        <v>11573</v>
      </c>
      <c r="AS149" s="110">
        <f t="array" ref="AS149">IFERROR(INDEX(TO_name_11,MATCH(,((Шаблон_11-Точность)&gt;=M149)+((Шаблон_11+Точность)&lt;=M149),)),M149)</f>
        <v>11136</v>
      </c>
      <c r="AT149" s="111" t="s">
        <v>290</v>
      </c>
      <c r="AU149" s="108">
        <f t="array" ref="AU149">IFERROR(INDEX(TO_name_5,MATCH(,((Шаблон_5-Точность)&gt;=O149)+((Шаблон_5+Точность)&lt;=O149),)),O149)</f>
        <v>42723</v>
      </c>
      <c r="AV149" s="109">
        <f t="array" ref="AV149">IFERROR(INDEX(TO_name_6,MATCH(,((Шаблон_6-Точность)&gt;=P149)+((Шаблон_6+Точность)&lt;=P149),)),P149)</f>
        <v>22782</v>
      </c>
      <c r="AW149" s="109">
        <f t="array" ref="AW149">IFERROR(INDEX(TO_name_7,MATCH(,((Шаблон_7-Точность)&gt;=Q149)+((Шаблон_7+Точность)&lt;=Q149),)),Q149)</f>
        <v>16535</v>
      </c>
      <c r="AX149" s="109">
        <f t="array" ref="AX149">IFERROR(INDEX(TO_name_8,MATCH(,((Шаблон_8-Точность)&gt;=R149)+((Шаблон_8+Точность)&lt;=R149),)),R149)</f>
        <v>59905</v>
      </c>
      <c r="AY149" s="109">
        <f t="array" ref="AY149">IFERROR(INDEX(TO_name_12,MATCH(,((Шаблон_12-Точность)&gt;=S149)+((Шаблон_12+Точность)&lt;=S149),)),S149)</f>
        <v>32153</v>
      </c>
      <c r="AZ149" s="109">
        <f t="array" ref="AZ149">IFERROR(INDEX(TO_name_13,MATCH(,((Шаблон_13-Точность)&gt;=T149)+((Шаблон_13+Точность)&lt;=T149),)),T149)</f>
        <v>28477</v>
      </c>
      <c r="BA149" s="110">
        <f t="array" ref="BA149">IFERROR(INDEX(TO_name_14,MATCH(,((Шаблон_14-Точность)&gt;=U149)+((Шаблон_14+Точность)&lt;=U149),)),U149)</f>
        <v>10162</v>
      </c>
      <c r="BB149" s="3"/>
      <c r="BC149" s="3" t="str">
        <f t="shared" si="84"/>
        <v>М/62607/18885</v>
      </c>
      <c r="BD149" s="3" t="str">
        <f t="shared" si="85"/>
        <v>М/67644/52722</v>
      </c>
      <c r="BE149" s="3" t="str">
        <f t="shared" si="86"/>
        <v>М/61320/36218</v>
      </c>
      <c r="BF149" s="3" t="str">
        <f t="shared" si="87"/>
        <v>М/70024/41724</v>
      </c>
      <c r="BG149" s="3" t="str">
        <f t="shared" si="88"/>
        <v>М/12073/12073</v>
      </c>
      <c r="BH149" s="3" t="str">
        <f t="shared" si="89"/>
        <v>Р/11573/11573</v>
      </c>
      <c r="BI149" s="3" t="str">
        <f t="shared" si="90"/>
        <v>Р/11136/11136</v>
      </c>
      <c r="BJ149" s="158" t="s">
        <v>290</v>
      </c>
      <c r="BK149" s="3" t="str">
        <f t="shared" si="91"/>
        <v>Р/41002/42723</v>
      </c>
      <c r="BL149" s="3" t="str">
        <f t="shared" si="92"/>
        <v>М/47764/22782</v>
      </c>
      <c r="BM149" s="3" t="str">
        <f t="shared" si="93"/>
        <v>Р/37050/16535</v>
      </c>
      <c r="BN149" s="3" t="str">
        <f t="shared" si="94"/>
        <v>М/35356/59905</v>
      </c>
      <c r="BO149" s="3" t="str">
        <f t="shared" si="95"/>
        <v>М/7153/32153</v>
      </c>
      <c r="BP149" s="3" t="str">
        <f t="shared" si="96"/>
        <v>М/7962/28477</v>
      </c>
      <c r="BQ149" s="3" t="str">
        <f t="shared" si="97"/>
        <v>Р/10162/10162</v>
      </c>
      <c r="BR149" s="86"/>
      <c r="BS149" s="86"/>
      <c r="BT149" s="86"/>
    </row>
    <row r="150" spans="1:72" ht="16.5" customHeight="1" x14ac:dyDescent="0.25">
      <c r="A150" s="90">
        <v>45066</v>
      </c>
      <c r="B150" s="3">
        <v>5</v>
      </c>
      <c r="C150" s="3">
        <v>4</v>
      </c>
      <c r="D150" s="105" t="str">
        <f t="shared" si="82"/>
        <v/>
      </c>
      <c r="E150" s="105" t="str">
        <f t="shared" si="83"/>
        <v/>
      </c>
      <c r="F150" s="99" t="s">
        <v>290</v>
      </c>
      <c r="G150" s="100">
        <f t="shared" si="98"/>
        <v>18909</v>
      </c>
      <c r="H150" s="100">
        <f t="shared" si="99"/>
        <v>52746</v>
      </c>
      <c r="I150" s="100">
        <f t="shared" si="100"/>
        <v>36242</v>
      </c>
      <c r="J150" s="100">
        <f t="shared" si="101"/>
        <v>41748</v>
      </c>
      <c r="K150" s="100">
        <f t="shared" si="102"/>
        <v>12097</v>
      </c>
      <c r="L150" s="100">
        <f t="shared" si="103"/>
        <v>11573</v>
      </c>
      <c r="M150" s="100">
        <f t="shared" si="104"/>
        <v>11136</v>
      </c>
      <c r="N150" s="100">
        <f t="shared" si="105"/>
        <v>0</v>
      </c>
      <c r="O150" s="100">
        <f t="shared" si="106"/>
        <v>42723</v>
      </c>
      <c r="P150" s="100">
        <f t="shared" si="107"/>
        <v>22806</v>
      </c>
      <c r="Q150" s="100">
        <f t="shared" si="108"/>
        <v>16535</v>
      </c>
      <c r="R150" s="100">
        <f t="shared" si="109"/>
        <v>59929</v>
      </c>
      <c r="S150" s="100">
        <f t="shared" si="110"/>
        <v>32177</v>
      </c>
      <c r="T150" s="100">
        <f t="shared" si="111"/>
        <v>28501</v>
      </c>
      <c r="U150" s="100">
        <f t="shared" si="112"/>
        <v>10162</v>
      </c>
      <c r="V150" s="89" t="s">
        <v>290</v>
      </c>
      <c r="W150" s="95" t="s">
        <v>37</v>
      </c>
      <c r="X150" s="95" t="s">
        <v>37</v>
      </c>
      <c r="Y150" s="95" t="s">
        <v>37</v>
      </c>
      <c r="Z150" s="95" t="s">
        <v>37</v>
      </c>
      <c r="AA150" s="95" t="s">
        <v>37</v>
      </c>
      <c r="AB150" s="95" t="s">
        <v>38</v>
      </c>
      <c r="AC150" s="95" t="s">
        <v>38</v>
      </c>
      <c r="AD150" s="96" t="s">
        <v>38</v>
      </c>
      <c r="AE150" s="95" t="s">
        <v>38</v>
      </c>
      <c r="AF150" s="95" t="s">
        <v>37</v>
      </c>
      <c r="AG150" s="95" t="s">
        <v>38</v>
      </c>
      <c r="AH150" s="95" t="s">
        <v>37</v>
      </c>
      <c r="AI150" s="95" t="s">
        <v>37</v>
      </c>
      <c r="AJ150" s="95" t="s">
        <v>37</v>
      </c>
      <c r="AK150" s="95" t="s">
        <v>33</v>
      </c>
      <c r="AL150" s="94" t="s">
        <v>290</v>
      </c>
      <c r="AM150" s="108">
        <f t="array" ref="AM150">IFERROR(INDEX(TO_name_1,MATCH(,((Шаблон_1-Точность)&gt;=G150)+((Шаблон_1+Точность)&lt;=G150),)),G150)</f>
        <v>18909</v>
      </c>
      <c r="AN150" s="109">
        <f t="array" ref="AN150">IFERROR(INDEX(TO_name_2,MATCH(,((Шаблон_2-Точность)&gt;=H150)+((Шаблон_2+Точность)&lt;=H150),)),H150)</f>
        <v>52746</v>
      </c>
      <c r="AO150" s="109">
        <f t="array" ref="AO150">IFERROR(INDEX(TO_name_3,MATCH(,((Шаблон_3-Точность)&gt;=I150)+((Шаблон_3+Точность)&lt;=I150),)),I150)</f>
        <v>36242</v>
      </c>
      <c r="AP150" s="109">
        <f t="array" ref="AP150">IFERROR(INDEX(TO_name_4,MATCH(,((Шаблон_4-Точность)&gt;=J150)+((Шаблон_4+Точность)&lt;=J150),)),J150)</f>
        <v>41748</v>
      </c>
      <c r="AQ150" s="109">
        <f t="array" ref="AQ150">IFERROR(INDEX(TO_name_9,MATCH(,((Шаблон_9-Точность)&gt;=K150)+((Шаблон_9+Точность)&lt;=K150),)),K150)</f>
        <v>12097</v>
      </c>
      <c r="AR150" s="109">
        <f t="array" ref="AR150">IFERROR(INDEX(TO_name_10,MATCH(,((Шаблон_10-Точность)&gt;=L150)+((Шаблон_10+Точность)&lt;=L150),)),L150)</f>
        <v>11573</v>
      </c>
      <c r="AS150" s="110">
        <f t="array" ref="AS150">IFERROR(INDEX(TO_name_11,MATCH(,((Шаблон_11-Точность)&gt;=M150)+((Шаблон_11+Точность)&lt;=M150),)),M150)</f>
        <v>11136</v>
      </c>
      <c r="AT150" s="111" t="s">
        <v>290</v>
      </c>
      <c r="AU150" s="108">
        <f t="array" ref="AU150">IFERROR(INDEX(TO_name_5,MATCH(,((Шаблон_5-Точность)&gt;=O150)+((Шаблон_5+Точность)&lt;=O150),)),O150)</f>
        <v>42723</v>
      </c>
      <c r="AV150" s="109">
        <f t="array" ref="AV150">IFERROR(INDEX(TO_name_6,MATCH(,((Шаблон_6-Точность)&gt;=P150)+((Шаблон_6+Точность)&lt;=P150),)),P150)</f>
        <v>22806</v>
      </c>
      <c r="AW150" s="109">
        <f t="array" ref="AW150">IFERROR(INDEX(TO_name_7,MATCH(,((Шаблон_7-Точность)&gt;=Q150)+((Шаблон_7+Точность)&lt;=Q150),)),Q150)</f>
        <v>16535</v>
      </c>
      <c r="AX150" s="109">
        <f t="array" ref="AX150">IFERROR(INDEX(TO_name_8,MATCH(,((Шаблон_8-Точность)&gt;=R150)+((Шаблон_8+Точность)&lt;=R150),)),R150)</f>
        <v>59929</v>
      </c>
      <c r="AY150" s="109">
        <f t="array" ref="AY150">IFERROR(INDEX(TO_name_12,MATCH(,((Шаблон_12-Точность)&gt;=S150)+((Шаблон_12+Точность)&lt;=S150),)),S150)</f>
        <v>32177</v>
      </c>
      <c r="AZ150" s="109">
        <f t="array" ref="AZ150">IFERROR(INDEX(TO_name_13,MATCH(,((Шаблон_13-Точность)&gt;=T150)+((Шаблон_13+Точность)&lt;=T150),)),T150)</f>
        <v>28501</v>
      </c>
      <c r="BA150" s="110">
        <f t="array" ref="BA150">IFERROR(INDEX(TO_name_14,MATCH(,((Шаблон_14-Точность)&gt;=U150)+((Шаблон_14+Точность)&lt;=U150),)),U150)</f>
        <v>10162</v>
      </c>
      <c r="BB150" s="3"/>
      <c r="BC150" s="3" t="str">
        <f t="shared" si="84"/>
        <v>М/62631/18909</v>
      </c>
      <c r="BD150" s="3" t="str">
        <f t="shared" si="85"/>
        <v>М/67668/52746</v>
      </c>
      <c r="BE150" s="3" t="str">
        <f t="shared" si="86"/>
        <v>М/61344/36242</v>
      </c>
      <c r="BF150" s="3" t="str">
        <f t="shared" si="87"/>
        <v>М/70048/41748</v>
      </c>
      <c r="BG150" s="3" t="str">
        <f t="shared" si="88"/>
        <v>М/12097/12097</v>
      </c>
      <c r="BH150" s="3" t="str">
        <f t="shared" si="89"/>
        <v>Р/11573/11573</v>
      </c>
      <c r="BI150" s="3" t="str">
        <f t="shared" si="90"/>
        <v>Р/11136/11136</v>
      </c>
      <c r="BJ150" s="158" t="s">
        <v>290</v>
      </c>
      <c r="BK150" s="3" t="str">
        <f t="shared" si="91"/>
        <v>Р/41002/42723</v>
      </c>
      <c r="BL150" s="3" t="str">
        <f t="shared" si="92"/>
        <v>М/47788/22806</v>
      </c>
      <c r="BM150" s="3" t="str">
        <f t="shared" si="93"/>
        <v>Р/37050/16535</v>
      </c>
      <c r="BN150" s="3" t="str">
        <f t="shared" si="94"/>
        <v>М/35380/59929</v>
      </c>
      <c r="BO150" s="3" t="str">
        <f t="shared" si="95"/>
        <v>М/7177/32177</v>
      </c>
      <c r="BP150" s="3" t="str">
        <f t="shared" si="96"/>
        <v>М/7986/28501</v>
      </c>
      <c r="BQ150" s="3" t="str">
        <f t="shared" si="97"/>
        <v>ПР/10162/10162</v>
      </c>
      <c r="BR150" s="86"/>
      <c r="BS150" s="86"/>
      <c r="BT150" s="86"/>
    </row>
    <row r="151" spans="1:72" ht="16.5" customHeight="1" x14ac:dyDescent="0.25">
      <c r="A151" s="90">
        <v>45067</v>
      </c>
      <c r="B151" s="3">
        <v>5</v>
      </c>
      <c r="C151" s="3">
        <v>4</v>
      </c>
      <c r="D151" s="105" t="str">
        <f t="shared" si="82"/>
        <v/>
      </c>
      <c r="E151" s="105" t="str">
        <f t="shared" si="83"/>
        <v/>
      </c>
      <c r="F151" s="99" t="s">
        <v>290</v>
      </c>
      <c r="G151" s="100">
        <f t="shared" si="98"/>
        <v>18933</v>
      </c>
      <c r="H151" s="100">
        <f t="shared" si="99"/>
        <v>52770</v>
      </c>
      <c r="I151" s="100">
        <f t="shared" si="100"/>
        <v>36266</v>
      </c>
      <c r="J151" s="100">
        <f t="shared" si="101"/>
        <v>41772</v>
      </c>
      <c r="K151" s="100">
        <f t="shared" si="102"/>
        <v>12121</v>
      </c>
      <c r="L151" s="100">
        <f t="shared" si="103"/>
        <v>11573</v>
      </c>
      <c r="M151" s="100">
        <f t="shared" si="104"/>
        <v>11136</v>
      </c>
      <c r="N151" s="100">
        <f t="shared" si="105"/>
        <v>0</v>
      </c>
      <c r="O151" s="100">
        <f t="shared" si="106"/>
        <v>42723</v>
      </c>
      <c r="P151" s="100">
        <f t="shared" si="107"/>
        <v>22830</v>
      </c>
      <c r="Q151" s="100">
        <f t="shared" si="108"/>
        <v>16535</v>
      </c>
      <c r="R151" s="100">
        <f t="shared" si="109"/>
        <v>59953</v>
      </c>
      <c r="S151" s="100">
        <f t="shared" si="110"/>
        <v>32201</v>
      </c>
      <c r="T151" s="100">
        <f t="shared" si="111"/>
        <v>28525</v>
      </c>
      <c r="U151" s="100">
        <f t="shared" si="112"/>
        <v>10162</v>
      </c>
      <c r="V151" s="89" t="s">
        <v>290</v>
      </c>
      <c r="W151" s="95" t="s">
        <v>37</v>
      </c>
      <c r="X151" s="95" t="s">
        <v>37</v>
      </c>
      <c r="Y151" s="95" t="s">
        <v>37</v>
      </c>
      <c r="Z151" s="95" t="s">
        <v>37</v>
      </c>
      <c r="AA151" s="95" t="s">
        <v>37</v>
      </c>
      <c r="AB151" s="95" t="s">
        <v>38</v>
      </c>
      <c r="AC151" s="95" t="s">
        <v>38</v>
      </c>
      <c r="AD151" s="96" t="s">
        <v>38</v>
      </c>
      <c r="AE151" s="95" t="s">
        <v>38</v>
      </c>
      <c r="AF151" s="95" t="s">
        <v>37</v>
      </c>
      <c r="AG151" s="95" t="s">
        <v>38</v>
      </c>
      <c r="AH151" s="95" t="s">
        <v>37</v>
      </c>
      <c r="AI151" s="95" t="s">
        <v>37</v>
      </c>
      <c r="AJ151" s="95" t="s">
        <v>37</v>
      </c>
      <c r="AK151" s="95" t="s">
        <v>38</v>
      </c>
      <c r="AL151" s="94" t="s">
        <v>290</v>
      </c>
      <c r="AM151" s="108">
        <f t="array" ref="AM151">IFERROR(INDEX(TO_name_1,MATCH(,((Шаблон_1-Точность)&gt;=G151)+((Шаблон_1+Точность)&lt;=G151),)),G151)</f>
        <v>18933</v>
      </c>
      <c r="AN151" s="109">
        <f t="array" ref="AN151">IFERROR(INDEX(TO_name_2,MATCH(,((Шаблон_2-Точность)&gt;=H151)+((Шаблон_2+Точность)&lt;=H151),)),H151)</f>
        <v>52770</v>
      </c>
      <c r="AO151" s="109">
        <f t="array" ref="AO151">IFERROR(INDEX(TO_name_3,MATCH(,((Шаблон_3-Точность)&gt;=I151)+((Шаблон_3+Точность)&lt;=I151),)),I151)</f>
        <v>36266</v>
      </c>
      <c r="AP151" s="109">
        <f t="array" ref="AP151">IFERROR(INDEX(TO_name_4,MATCH(,((Шаблон_4-Точность)&gt;=J151)+((Шаблон_4+Точность)&lt;=J151),)),J151)</f>
        <v>41772</v>
      </c>
      <c r="AQ151" s="109">
        <f t="array" ref="AQ151">IFERROR(INDEX(TO_name_9,MATCH(,((Шаблон_9-Точность)&gt;=K151)+((Шаблон_9+Точность)&lt;=K151),)),K151)</f>
        <v>12121</v>
      </c>
      <c r="AR151" s="109">
        <f t="array" ref="AR151">IFERROR(INDEX(TO_name_10,MATCH(,((Шаблон_10-Точность)&gt;=L151)+((Шаблон_10+Точность)&lt;=L151),)),L151)</f>
        <v>11573</v>
      </c>
      <c r="AS151" s="110">
        <f t="array" ref="AS151">IFERROR(INDEX(TO_name_11,MATCH(,((Шаблон_11-Точность)&gt;=M151)+((Шаблон_11+Точность)&lt;=M151),)),M151)</f>
        <v>11136</v>
      </c>
      <c r="AT151" s="111" t="s">
        <v>290</v>
      </c>
      <c r="AU151" s="108">
        <f t="array" ref="AU151">IFERROR(INDEX(TO_name_5,MATCH(,((Шаблон_5-Точность)&gt;=O151)+((Шаблон_5+Точность)&lt;=O151),)),O151)</f>
        <v>42723</v>
      </c>
      <c r="AV151" s="109">
        <f t="array" ref="AV151">IFERROR(INDEX(TO_name_6,MATCH(,((Шаблон_6-Точность)&gt;=P151)+((Шаблон_6+Точность)&lt;=P151),)),P151)</f>
        <v>22830</v>
      </c>
      <c r="AW151" s="109">
        <f t="array" ref="AW151">IFERROR(INDEX(TO_name_7,MATCH(,((Шаблон_7-Точность)&gt;=Q151)+((Шаблон_7+Точность)&lt;=Q151),)),Q151)</f>
        <v>16535</v>
      </c>
      <c r="AX151" s="109">
        <f t="array" ref="AX151">IFERROR(INDEX(TO_name_8,MATCH(,((Шаблон_8-Точность)&gt;=R151)+((Шаблон_8+Точность)&lt;=R151),)),R151)</f>
        <v>59953</v>
      </c>
      <c r="AY151" s="109">
        <f t="array" ref="AY151">IFERROR(INDEX(TO_name_12,MATCH(,((Шаблон_12-Точность)&gt;=S151)+((Шаблон_12+Точность)&lt;=S151),)),S151)</f>
        <v>32201</v>
      </c>
      <c r="AZ151" s="109">
        <f t="array" ref="AZ151">IFERROR(INDEX(TO_name_13,MATCH(,((Шаблон_13-Точность)&gt;=T151)+((Шаблон_13+Точность)&lt;=T151),)),T151)</f>
        <v>28525</v>
      </c>
      <c r="BA151" s="110">
        <f t="array" ref="BA151">IFERROR(INDEX(TO_name_14,MATCH(,((Шаблон_14-Точность)&gt;=U151)+((Шаблон_14+Точность)&lt;=U151),)),U151)</f>
        <v>10162</v>
      </c>
      <c r="BB151" s="3"/>
      <c r="BC151" s="3" t="str">
        <f t="shared" si="84"/>
        <v>М/62655/18933</v>
      </c>
      <c r="BD151" s="3" t="str">
        <f t="shared" si="85"/>
        <v>М/67692/52770</v>
      </c>
      <c r="BE151" s="3" t="str">
        <f t="shared" si="86"/>
        <v>М/61368/36266</v>
      </c>
      <c r="BF151" s="3" t="str">
        <f t="shared" si="87"/>
        <v>М/70072/41772</v>
      </c>
      <c r="BG151" s="3" t="str">
        <f t="shared" si="88"/>
        <v>М/12121/12121</v>
      </c>
      <c r="BH151" s="3" t="str">
        <f t="shared" si="89"/>
        <v>Р/11573/11573</v>
      </c>
      <c r="BI151" s="3" t="str">
        <f t="shared" si="90"/>
        <v>Р/11136/11136</v>
      </c>
      <c r="BJ151" s="158" t="s">
        <v>290</v>
      </c>
      <c r="BK151" s="3" t="str">
        <f t="shared" si="91"/>
        <v>Р/41002/42723</v>
      </c>
      <c r="BL151" s="3" t="str">
        <f t="shared" si="92"/>
        <v>М/47812/22830</v>
      </c>
      <c r="BM151" s="3" t="str">
        <f t="shared" si="93"/>
        <v>Р/37050/16535</v>
      </c>
      <c r="BN151" s="3" t="str">
        <f t="shared" si="94"/>
        <v>М/35404/59953</v>
      </c>
      <c r="BO151" s="3" t="str">
        <f t="shared" si="95"/>
        <v>М/7201/32201</v>
      </c>
      <c r="BP151" s="3" t="str">
        <f t="shared" si="96"/>
        <v>М/8010/28525</v>
      </c>
      <c r="BQ151" s="3" t="str">
        <f t="shared" si="97"/>
        <v>Р/10162/10162</v>
      </c>
      <c r="BR151" s="86"/>
      <c r="BS151" s="86"/>
      <c r="BT151" s="86"/>
    </row>
    <row r="152" spans="1:72" ht="16.5" customHeight="1" x14ac:dyDescent="0.25">
      <c r="A152" s="90">
        <v>45068</v>
      </c>
      <c r="B152" s="3">
        <v>5</v>
      </c>
      <c r="C152" s="3">
        <v>4</v>
      </c>
      <c r="D152" s="105" t="str">
        <f t="shared" si="82"/>
        <v/>
      </c>
      <c r="E152" s="105" t="str">
        <f t="shared" si="83"/>
        <v/>
      </c>
      <c r="F152" s="99" t="s">
        <v>290</v>
      </c>
      <c r="G152" s="100">
        <f t="shared" si="98"/>
        <v>18957</v>
      </c>
      <c r="H152" s="100">
        <f t="shared" si="99"/>
        <v>52794</v>
      </c>
      <c r="I152" s="100">
        <f t="shared" si="100"/>
        <v>36290</v>
      </c>
      <c r="J152" s="100">
        <f t="shared" si="101"/>
        <v>41796</v>
      </c>
      <c r="K152" s="100">
        <f t="shared" si="102"/>
        <v>12145</v>
      </c>
      <c r="L152" s="100">
        <f t="shared" si="103"/>
        <v>11573</v>
      </c>
      <c r="M152" s="100">
        <f t="shared" si="104"/>
        <v>11136</v>
      </c>
      <c r="N152" s="100">
        <f t="shared" si="105"/>
        <v>0</v>
      </c>
      <c r="O152" s="100">
        <f t="shared" si="106"/>
        <v>42723</v>
      </c>
      <c r="P152" s="100">
        <f t="shared" si="107"/>
        <v>22854</v>
      </c>
      <c r="Q152" s="100">
        <f t="shared" si="108"/>
        <v>16535</v>
      </c>
      <c r="R152" s="100">
        <f t="shared" si="109"/>
        <v>59977</v>
      </c>
      <c r="S152" s="100">
        <f t="shared" si="110"/>
        <v>32225</v>
      </c>
      <c r="T152" s="100">
        <f t="shared" si="111"/>
        <v>28549</v>
      </c>
      <c r="U152" s="100">
        <f t="shared" si="112"/>
        <v>10162</v>
      </c>
      <c r="V152" s="89" t="s">
        <v>290</v>
      </c>
      <c r="W152" s="95" t="s">
        <v>37</v>
      </c>
      <c r="X152" s="95" t="s">
        <v>37</v>
      </c>
      <c r="Y152" s="95" t="s">
        <v>37</v>
      </c>
      <c r="Z152" s="95" t="s">
        <v>37</v>
      </c>
      <c r="AA152" s="95" t="s">
        <v>37</v>
      </c>
      <c r="AB152" s="95" t="s">
        <v>38</v>
      </c>
      <c r="AC152" s="95" t="s">
        <v>38</v>
      </c>
      <c r="AD152" s="96" t="s">
        <v>38</v>
      </c>
      <c r="AE152" s="95" t="s">
        <v>38</v>
      </c>
      <c r="AF152" s="95" t="s">
        <v>37</v>
      </c>
      <c r="AG152" s="95" t="s">
        <v>38</v>
      </c>
      <c r="AH152" s="95" t="s">
        <v>37</v>
      </c>
      <c r="AI152" s="95" t="s">
        <v>37</v>
      </c>
      <c r="AJ152" s="95" t="s">
        <v>37</v>
      </c>
      <c r="AK152" s="95" t="s">
        <v>38</v>
      </c>
      <c r="AL152" s="94" t="s">
        <v>290</v>
      </c>
      <c r="AM152" s="108">
        <f t="array" ref="AM152">IFERROR(INDEX(TO_name_1,MATCH(,((Шаблон_1-Точность)&gt;=G152)+((Шаблон_1+Точность)&lt;=G152),)),G152)</f>
        <v>18957</v>
      </c>
      <c r="AN152" s="109">
        <f t="array" ref="AN152">IFERROR(INDEX(TO_name_2,MATCH(,((Шаблон_2-Точность)&gt;=H152)+((Шаблон_2+Точность)&lt;=H152),)),H152)</f>
        <v>52794</v>
      </c>
      <c r="AO152" s="109">
        <f t="array" ref="AO152">IFERROR(INDEX(TO_name_3,MATCH(,((Шаблон_3-Точность)&gt;=I152)+((Шаблон_3+Точность)&lt;=I152),)),I152)</f>
        <v>36290</v>
      </c>
      <c r="AP152" s="109">
        <f t="array" ref="AP152">IFERROR(INDEX(TO_name_4,MATCH(,((Шаблон_4-Точность)&gt;=J152)+((Шаблон_4+Точность)&lt;=J152),)),J152)</f>
        <v>41796</v>
      </c>
      <c r="AQ152" s="109">
        <f t="array" ref="AQ152">IFERROR(INDEX(TO_name_9,MATCH(,((Шаблон_9-Точность)&gt;=K152)+((Шаблон_9+Точность)&lt;=K152),)),K152)</f>
        <v>12145</v>
      </c>
      <c r="AR152" s="109">
        <f t="array" ref="AR152">IFERROR(INDEX(TO_name_10,MATCH(,((Шаблон_10-Точность)&gt;=L152)+((Шаблон_10+Точность)&lt;=L152),)),L152)</f>
        <v>11573</v>
      </c>
      <c r="AS152" s="110">
        <f t="array" ref="AS152">IFERROR(INDEX(TO_name_11,MATCH(,((Шаблон_11-Точность)&gt;=M152)+((Шаблон_11+Точность)&lt;=M152),)),M152)</f>
        <v>11136</v>
      </c>
      <c r="AT152" s="111" t="s">
        <v>290</v>
      </c>
      <c r="AU152" s="108">
        <f t="array" ref="AU152">IFERROR(INDEX(TO_name_5,MATCH(,((Шаблон_5-Точность)&gt;=O152)+((Шаблон_5+Точность)&lt;=O152),)),O152)</f>
        <v>42723</v>
      </c>
      <c r="AV152" s="109">
        <f t="array" ref="AV152">IFERROR(INDEX(TO_name_6,MATCH(,((Шаблон_6-Точность)&gt;=P152)+((Шаблон_6+Точность)&lt;=P152),)),P152)</f>
        <v>22854</v>
      </c>
      <c r="AW152" s="109">
        <f t="array" ref="AW152">IFERROR(INDEX(TO_name_7,MATCH(,((Шаблон_7-Точность)&gt;=Q152)+((Шаблон_7+Точность)&lt;=Q152),)),Q152)</f>
        <v>16535</v>
      </c>
      <c r="AX152" s="109">
        <f t="array" ref="AX152">IFERROR(INDEX(TO_name_8,MATCH(,((Шаблон_8-Точность)&gt;=R152)+((Шаблон_8+Точность)&lt;=R152),)),R152)</f>
        <v>59977</v>
      </c>
      <c r="AY152" s="109">
        <f t="array" ref="AY152">IFERROR(INDEX(TO_name_12,MATCH(,((Шаблон_12-Точность)&gt;=S152)+((Шаблон_12+Точность)&lt;=S152),)),S152)</f>
        <v>32225</v>
      </c>
      <c r="AZ152" s="109">
        <f t="array" ref="AZ152">IFERROR(INDEX(TO_name_13,MATCH(,((Шаблон_13-Точность)&gt;=T152)+((Шаблон_13+Точность)&lt;=T152),)),T152)</f>
        <v>28549</v>
      </c>
      <c r="BA152" s="110">
        <f t="array" ref="BA152">IFERROR(INDEX(TO_name_14,MATCH(,((Шаблон_14-Точность)&gt;=U152)+((Шаблон_14+Точность)&lt;=U152),)),U152)</f>
        <v>10162</v>
      </c>
      <c r="BB152" s="3"/>
      <c r="BC152" s="3" t="str">
        <f t="shared" si="84"/>
        <v>М/62679/18957</v>
      </c>
      <c r="BD152" s="3" t="str">
        <f t="shared" si="85"/>
        <v>М/67716/52794</v>
      </c>
      <c r="BE152" s="3" t="str">
        <f t="shared" si="86"/>
        <v>М/61392/36290</v>
      </c>
      <c r="BF152" s="3" t="str">
        <f t="shared" si="87"/>
        <v>М/70096/41796</v>
      </c>
      <c r="BG152" s="3" t="str">
        <f t="shared" si="88"/>
        <v>М/12145/12145</v>
      </c>
      <c r="BH152" s="3" t="str">
        <f t="shared" si="89"/>
        <v>Р/11573/11573</v>
      </c>
      <c r="BI152" s="3" t="str">
        <f t="shared" si="90"/>
        <v>Р/11136/11136</v>
      </c>
      <c r="BJ152" s="158" t="s">
        <v>290</v>
      </c>
      <c r="BK152" s="3" t="str">
        <f t="shared" si="91"/>
        <v>Р/41002/42723</v>
      </c>
      <c r="BL152" s="3" t="str">
        <f t="shared" si="92"/>
        <v>М/47836/22854</v>
      </c>
      <c r="BM152" s="3" t="str">
        <f t="shared" si="93"/>
        <v>Р/37050/16535</v>
      </c>
      <c r="BN152" s="3" t="str">
        <f t="shared" si="94"/>
        <v>М/35428/59977</v>
      </c>
      <c r="BO152" s="3" t="str">
        <f t="shared" si="95"/>
        <v>М/7225/32225</v>
      </c>
      <c r="BP152" s="3" t="str">
        <f t="shared" si="96"/>
        <v>М/8034/28549</v>
      </c>
      <c r="BQ152" s="3" t="str">
        <f t="shared" si="97"/>
        <v>Р/10162/10162</v>
      </c>
      <c r="BR152" s="86"/>
      <c r="BS152" s="86"/>
      <c r="BT152" s="86"/>
    </row>
    <row r="153" spans="1:72" ht="16.5" customHeight="1" x14ac:dyDescent="0.25">
      <c r="A153" s="90">
        <v>45069</v>
      </c>
      <c r="B153" s="3">
        <v>5</v>
      </c>
      <c r="C153" s="3">
        <v>4</v>
      </c>
      <c r="D153" s="105" t="str">
        <f t="shared" si="82"/>
        <v/>
      </c>
      <c r="E153" s="105" t="str">
        <f t="shared" si="83"/>
        <v>ОШ</v>
      </c>
      <c r="F153" s="99" t="s">
        <v>290</v>
      </c>
      <c r="G153" s="100">
        <f t="shared" si="98"/>
        <v>18981</v>
      </c>
      <c r="H153" s="100">
        <f t="shared" si="99"/>
        <v>52818</v>
      </c>
      <c r="I153" s="100">
        <f t="shared" si="100"/>
        <v>36314</v>
      </c>
      <c r="J153" s="100">
        <f t="shared" si="101"/>
        <v>41820</v>
      </c>
      <c r="K153" s="100">
        <f t="shared" si="102"/>
        <v>12169</v>
      </c>
      <c r="L153" s="100">
        <f t="shared" si="103"/>
        <v>11573</v>
      </c>
      <c r="M153" s="100">
        <f t="shared" si="104"/>
        <v>11136</v>
      </c>
      <c r="N153" s="100">
        <f t="shared" si="105"/>
        <v>0</v>
      </c>
      <c r="O153" s="100">
        <f t="shared" si="106"/>
        <v>42723</v>
      </c>
      <c r="P153" s="100">
        <f t="shared" si="107"/>
        <v>22878</v>
      </c>
      <c r="Q153" s="100">
        <f t="shared" si="108"/>
        <v>16535</v>
      </c>
      <c r="R153" s="100">
        <f t="shared" si="109"/>
        <v>60001</v>
      </c>
      <c r="S153" s="100">
        <f t="shared" si="110"/>
        <v>32225</v>
      </c>
      <c r="T153" s="100">
        <f t="shared" si="111"/>
        <v>28573</v>
      </c>
      <c r="U153" s="100">
        <f t="shared" si="112"/>
        <v>10162</v>
      </c>
      <c r="V153" s="89" t="s">
        <v>290</v>
      </c>
      <c r="W153" s="95" t="s">
        <v>37</v>
      </c>
      <c r="X153" s="95" t="s">
        <v>37</v>
      </c>
      <c r="Y153" s="95" t="s">
        <v>37</v>
      </c>
      <c r="Z153" s="95" t="s">
        <v>37</v>
      </c>
      <c r="AA153" s="95" t="s">
        <v>37</v>
      </c>
      <c r="AB153" s="95" t="s">
        <v>38</v>
      </c>
      <c r="AC153" s="95" t="s">
        <v>38</v>
      </c>
      <c r="AD153" s="96" t="s">
        <v>38</v>
      </c>
      <c r="AE153" s="95" t="s">
        <v>38</v>
      </c>
      <c r="AF153" s="95" t="s">
        <v>37</v>
      </c>
      <c r="AG153" s="95" t="s">
        <v>38</v>
      </c>
      <c r="AH153" s="95" t="s">
        <v>37</v>
      </c>
      <c r="AI153" s="95" t="s">
        <v>38</v>
      </c>
      <c r="AJ153" s="95" t="s">
        <v>37</v>
      </c>
      <c r="AK153" s="95" t="s">
        <v>38</v>
      </c>
      <c r="AL153" s="94" t="s">
        <v>290</v>
      </c>
      <c r="AM153" s="108">
        <f t="array" ref="AM153">IFERROR(INDEX(TO_name_1,MATCH(,((Шаблон_1-Точность)&gt;=G153)+((Шаблон_1+Точность)&lt;=G153),)),G153)</f>
        <v>18981</v>
      </c>
      <c r="AN153" s="109">
        <f t="array" ref="AN153">IFERROR(INDEX(TO_name_2,MATCH(,((Шаблон_2-Точность)&gt;=H153)+((Шаблон_2+Точность)&lt;=H153),)),H153)</f>
        <v>52818</v>
      </c>
      <c r="AO153" s="109">
        <f t="array" ref="AO153">IFERROR(INDEX(TO_name_3,MATCH(,((Шаблон_3-Точность)&gt;=I153)+((Шаблон_3+Точность)&lt;=I153),)),I153)</f>
        <v>36314</v>
      </c>
      <c r="AP153" s="109">
        <f t="array" ref="AP153">IFERROR(INDEX(TO_name_4,MATCH(,((Шаблон_4-Точность)&gt;=J153)+((Шаблон_4+Точность)&lt;=J153),)),J153)</f>
        <v>41820</v>
      </c>
      <c r="AQ153" s="109">
        <f t="array" ref="AQ153">IFERROR(INDEX(TO_name_9,MATCH(,((Шаблон_9-Точность)&gt;=K153)+((Шаблон_9+Точность)&lt;=K153),)),K153)</f>
        <v>12169</v>
      </c>
      <c r="AR153" s="109">
        <f t="array" ref="AR153">IFERROR(INDEX(TO_name_10,MATCH(,((Шаблон_10-Точность)&gt;=L153)+((Шаблон_10+Точность)&lt;=L153),)),L153)</f>
        <v>11573</v>
      </c>
      <c r="AS153" s="110">
        <f t="array" ref="AS153">IFERROR(INDEX(TO_name_11,MATCH(,((Шаблон_11-Точность)&gt;=M153)+((Шаблон_11+Точность)&lt;=M153),)),M153)</f>
        <v>11136</v>
      </c>
      <c r="AT153" s="111" t="s">
        <v>290</v>
      </c>
      <c r="AU153" s="108">
        <f t="array" ref="AU153">IFERROR(INDEX(TO_name_5,MATCH(,((Шаблон_5-Точность)&gt;=O153)+((Шаблон_5+Точность)&lt;=O153),)),O153)</f>
        <v>42723</v>
      </c>
      <c r="AV153" s="109">
        <f t="array" ref="AV153">IFERROR(INDEX(TO_name_6,MATCH(,((Шаблон_6-Точность)&gt;=P153)+((Шаблон_6+Точность)&lt;=P153),)),P153)</f>
        <v>22878</v>
      </c>
      <c r="AW153" s="109">
        <f t="array" ref="AW153">IFERROR(INDEX(TO_name_7,MATCH(,((Шаблон_7-Точность)&gt;=Q153)+((Шаблон_7+Точность)&lt;=Q153),)),Q153)</f>
        <v>16535</v>
      </c>
      <c r="AX153" s="109">
        <f t="array" ref="AX153">IFERROR(INDEX(TO_name_8,MATCH(,((Шаблон_8-Точность)&gt;=R153)+((Шаблон_8+Точность)&lt;=R153),)),R153)</f>
        <v>60001</v>
      </c>
      <c r="AY153" s="109">
        <f t="array" ref="AY153">IFERROR(INDEX(TO_name_12,MATCH(,((Шаблон_12-Точность)&gt;=S153)+((Шаблон_12+Точность)&lt;=S153),)),S153)</f>
        <v>32225</v>
      </c>
      <c r="AZ153" s="109">
        <f t="array" ref="AZ153">IFERROR(INDEX(TO_name_13,MATCH(,((Шаблон_13-Точность)&gt;=T153)+((Шаблон_13+Точность)&lt;=T153),)),T153)</f>
        <v>28573</v>
      </c>
      <c r="BA153" s="110">
        <f t="array" ref="BA153">IFERROR(INDEX(TO_name_14,MATCH(,((Шаблон_14-Точность)&gt;=U153)+((Шаблон_14+Точность)&lt;=U153),)),U153)</f>
        <v>10162</v>
      </c>
      <c r="BB153" s="3"/>
      <c r="BC153" s="3" t="str">
        <f t="shared" si="84"/>
        <v>М/62703/18981</v>
      </c>
      <c r="BD153" s="3" t="str">
        <f t="shared" si="85"/>
        <v>М/67740/52818</v>
      </c>
      <c r="BE153" s="3" t="str">
        <f t="shared" si="86"/>
        <v>М/61416/36314</v>
      </c>
      <c r="BF153" s="3" t="str">
        <f t="shared" si="87"/>
        <v>М/70120/41820</v>
      </c>
      <c r="BG153" s="3" t="str">
        <f t="shared" si="88"/>
        <v>М/12169/12169</v>
      </c>
      <c r="BH153" s="3" t="str">
        <f t="shared" si="89"/>
        <v>Р/11573/11573</v>
      </c>
      <c r="BI153" s="3" t="str">
        <f t="shared" si="90"/>
        <v>Р/11136/11136</v>
      </c>
      <c r="BJ153" s="158" t="s">
        <v>290</v>
      </c>
      <c r="BK153" s="3" t="str">
        <f t="shared" si="91"/>
        <v>Р/41002/42723</v>
      </c>
      <c r="BL153" s="3" t="str">
        <f t="shared" si="92"/>
        <v>М/47860/22878</v>
      </c>
      <c r="BM153" s="3" t="str">
        <f t="shared" si="93"/>
        <v>Р/37050/16535</v>
      </c>
      <c r="BN153" s="3" t="str">
        <f t="shared" si="94"/>
        <v>М/35452/60001</v>
      </c>
      <c r="BO153" s="3" t="str">
        <f t="shared" si="95"/>
        <v>Р/7225/32225</v>
      </c>
      <c r="BP153" s="3" t="str">
        <f t="shared" si="96"/>
        <v>М/8058/28573</v>
      </c>
      <c r="BQ153" s="3" t="str">
        <f t="shared" si="97"/>
        <v>Р/10162/10162</v>
      </c>
      <c r="BR153" s="86"/>
      <c r="BS153" s="86"/>
      <c r="BT153" s="86"/>
    </row>
    <row r="154" spans="1:72" ht="16.5" customHeight="1" x14ac:dyDescent="0.25">
      <c r="A154" s="90">
        <v>45070</v>
      </c>
      <c r="B154" s="3">
        <v>5</v>
      </c>
      <c r="C154" s="3">
        <v>4</v>
      </c>
      <c r="D154" s="105" t="str">
        <f t="shared" si="82"/>
        <v/>
      </c>
      <c r="E154" s="105" t="str">
        <f t="shared" si="83"/>
        <v/>
      </c>
      <c r="F154" s="99" t="s">
        <v>290</v>
      </c>
      <c r="G154" s="100">
        <f t="shared" si="98"/>
        <v>19005</v>
      </c>
      <c r="H154" s="100">
        <f t="shared" si="99"/>
        <v>52842</v>
      </c>
      <c r="I154" s="100">
        <f t="shared" si="100"/>
        <v>36338</v>
      </c>
      <c r="J154" s="100">
        <f t="shared" si="101"/>
        <v>41844</v>
      </c>
      <c r="K154" s="100">
        <f t="shared" si="102"/>
        <v>12193</v>
      </c>
      <c r="L154" s="100">
        <f t="shared" si="103"/>
        <v>11573</v>
      </c>
      <c r="M154" s="100">
        <f t="shared" si="104"/>
        <v>11136</v>
      </c>
      <c r="N154" s="100">
        <f t="shared" si="105"/>
        <v>0</v>
      </c>
      <c r="O154" s="100">
        <f t="shared" si="106"/>
        <v>42723</v>
      </c>
      <c r="P154" s="100">
        <f t="shared" si="107"/>
        <v>22902</v>
      </c>
      <c r="Q154" s="100">
        <f t="shared" si="108"/>
        <v>16535</v>
      </c>
      <c r="R154" s="100">
        <f t="shared" si="109"/>
        <v>60025</v>
      </c>
      <c r="S154" s="100">
        <f t="shared" si="110"/>
        <v>32249</v>
      </c>
      <c r="T154" s="100">
        <f t="shared" si="111"/>
        <v>28597</v>
      </c>
      <c r="U154" s="100">
        <f t="shared" si="112"/>
        <v>10162</v>
      </c>
      <c r="V154" s="89" t="s">
        <v>290</v>
      </c>
      <c r="W154" s="95" t="s">
        <v>37</v>
      </c>
      <c r="X154" s="95" t="s">
        <v>37</v>
      </c>
      <c r="Y154" s="95" t="s">
        <v>37</v>
      </c>
      <c r="Z154" s="95" t="s">
        <v>37</v>
      </c>
      <c r="AA154" s="95" t="s">
        <v>37</v>
      </c>
      <c r="AB154" s="95" t="s">
        <v>38</v>
      </c>
      <c r="AC154" s="95" t="s">
        <v>33</v>
      </c>
      <c r="AD154" s="96" t="s">
        <v>38</v>
      </c>
      <c r="AE154" s="95" t="s">
        <v>38</v>
      </c>
      <c r="AF154" s="95" t="s">
        <v>37</v>
      </c>
      <c r="AG154" s="95" t="s">
        <v>38</v>
      </c>
      <c r="AH154" s="95" t="s">
        <v>37</v>
      </c>
      <c r="AI154" s="95" t="s">
        <v>37</v>
      </c>
      <c r="AJ154" s="95" t="s">
        <v>37</v>
      </c>
      <c r="AK154" s="95" t="s">
        <v>38</v>
      </c>
      <c r="AL154" s="94" t="s">
        <v>290</v>
      </c>
      <c r="AM154" s="108">
        <f t="array" ref="AM154">IFERROR(INDEX(TO_name_1,MATCH(,((Шаблон_1-Точность)&gt;=G154)+((Шаблон_1+Точность)&lt;=G154),)),G154)</f>
        <v>19005</v>
      </c>
      <c r="AN154" s="109">
        <f t="array" ref="AN154">IFERROR(INDEX(TO_name_2,MATCH(,((Шаблон_2-Точность)&gt;=H154)+((Шаблон_2+Точность)&lt;=H154),)),H154)</f>
        <v>52842</v>
      </c>
      <c r="AO154" s="109">
        <f t="array" ref="AO154">IFERROR(INDEX(TO_name_3,MATCH(,((Шаблон_3-Точность)&gt;=I154)+((Шаблон_3+Точность)&lt;=I154),)),I154)</f>
        <v>36338</v>
      </c>
      <c r="AP154" s="109">
        <f t="array" ref="AP154">IFERROR(INDEX(TO_name_4,MATCH(,((Шаблон_4-Точность)&gt;=J154)+((Шаблон_4+Точность)&lt;=J154),)),J154)</f>
        <v>41844</v>
      </c>
      <c r="AQ154" s="109">
        <f t="array" ref="AQ154">IFERROR(INDEX(TO_name_9,MATCH(,((Шаблон_9-Точность)&gt;=K154)+((Шаблон_9+Точность)&lt;=K154),)),K154)</f>
        <v>12193</v>
      </c>
      <c r="AR154" s="109">
        <f t="array" ref="AR154">IFERROR(INDEX(TO_name_10,MATCH(,((Шаблон_10-Точность)&gt;=L154)+((Шаблон_10+Точность)&lt;=L154),)),L154)</f>
        <v>11573</v>
      </c>
      <c r="AS154" s="110">
        <f t="array" ref="AS154">IFERROR(INDEX(TO_name_11,MATCH(,((Шаблон_11-Точность)&gt;=M154)+((Шаблон_11+Точность)&lt;=M154),)),M154)</f>
        <v>11136</v>
      </c>
      <c r="AT154" s="111" t="s">
        <v>290</v>
      </c>
      <c r="AU154" s="108">
        <f t="array" ref="AU154">IFERROR(INDEX(TO_name_5,MATCH(,((Шаблон_5-Точность)&gt;=O154)+((Шаблон_5+Точность)&lt;=O154),)),O154)</f>
        <v>42723</v>
      </c>
      <c r="AV154" s="109">
        <f t="array" ref="AV154">IFERROR(INDEX(TO_name_6,MATCH(,((Шаблон_6-Точность)&gt;=P154)+((Шаблон_6+Точность)&lt;=P154),)),P154)</f>
        <v>22902</v>
      </c>
      <c r="AW154" s="109">
        <f t="array" ref="AW154">IFERROR(INDEX(TO_name_7,MATCH(,((Шаблон_7-Точность)&gt;=Q154)+((Шаблон_7+Точность)&lt;=Q154),)),Q154)</f>
        <v>16535</v>
      </c>
      <c r="AX154" s="109">
        <f t="array" ref="AX154">IFERROR(INDEX(TO_name_8,MATCH(,((Шаблон_8-Точность)&gt;=R154)+((Шаблон_8+Точность)&lt;=R154),)),R154)</f>
        <v>60025</v>
      </c>
      <c r="AY154" s="109">
        <f t="array" ref="AY154">IFERROR(INDEX(TO_name_12,MATCH(,((Шаблон_12-Точность)&gt;=S154)+((Шаблон_12+Точность)&lt;=S154),)),S154)</f>
        <v>32249</v>
      </c>
      <c r="AZ154" s="109">
        <f t="array" ref="AZ154">IFERROR(INDEX(TO_name_13,MATCH(,((Шаблон_13-Точность)&gt;=T154)+((Шаблон_13+Точность)&lt;=T154),)),T154)</f>
        <v>28597</v>
      </c>
      <c r="BA154" s="110">
        <f t="array" ref="BA154">IFERROR(INDEX(TO_name_14,MATCH(,((Шаблон_14-Точность)&gt;=U154)+((Шаблон_14+Точность)&lt;=U154),)),U154)</f>
        <v>10162</v>
      </c>
      <c r="BB154" s="3"/>
      <c r="BC154" s="3" t="str">
        <f t="shared" si="84"/>
        <v>М/62727/19005</v>
      </c>
      <c r="BD154" s="3" t="str">
        <f t="shared" si="85"/>
        <v>М/67764/52842</v>
      </c>
      <c r="BE154" s="3" t="str">
        <f t="shared" si="86"/>
        <v>М/61440/36338</v>
      </c>
      <c r="BF154" s="3" t="str">
        <f t="shared" si="87"/>
        <v>М/70144/41844</v>
      </c>
      <c r="BG154" s="3" t="str">
        <f t="shared" si="88"/>
        <v>М/12193/12193</v>
      </c>
      <c r="BH154" s="3" t="str">
        <f t="shared" si="89"/>
        <v>Р/11573/11573</v>
      </c>
      <c r="BI154" s="3" t="str">
        <f t="shared" si="90"/>
        <v>ПР/11136/11136</v>
      </c>
      <c r="BJ154" s="158" t="s">
        <v>290</v>
      </c>
      <c r="BK154" s="3" t="str">
        <f t="shared" si="91"/>
        <v>Р/41002/42723</v>
      </c>
      <c r="BL154" s="3" t="str">
        <f t="shared" si="92"/>
        <v>М/47884/22902</v>
      </c>
      <c r="BM154" s="3" t="str">
        <f t="shared" si="93"/>
        <v>Р/37050/16535</v>
      </c>
      <c r="BN154" s="3" t="str">
        <f t="shared" si="94"/>
        <v>М/35476/60025</v>
      </c>
      <c r="BO154" s="3" t="str">
        <f t="shared" si="95"/>
        <v>М/7249/32249</v>
      </c>
      <c r="BP154" s="3" t="str">
        <f t="shared" si="96"/>
        <v>М/8082/28597</v>
      </c>
      <c r="BQ154" s="3" t="str">
        <f t="shared" si="97"/>
        <v>Р/10162/10162</v>
      </c>
      <c r="BR154" s="86"/>
      <c r="BS154" s="86"/>
      <c r="BT154" s="86"/>
    </row>
    <row r="155" spans="1:72" ht="16.5" customHeight="1" x14ac:dyDescent="0.25">
      <c r="A155" s="90">
        <v>45071</v>
      </c>
      <c r="B155" s="3">
        <v>5</v>
      </c>
      <c r="C155" s="3">
        <v>4</v>
      </c>
      <c r="D155" s="105" t="str">
        <f t="shared" si="82"/>
        <v/>
      </c>
      <c r="E155" s="105" t="str">
        <f t="shared" si="83"/>
        <v/>
      </c>
      <c r="F155" s="99" t="s">
        <v>290</v>
      </c>
      <c r="G155" s="100">
        <f t="shared" si="98"/>
        <v>19029</v>
      </c>
      <c r="H155" s="100">
        <f t="shared" si="99"/>
        <v>52866</v>
      </c>
      <c r="I155" s="100">
        <f t="shared" si="100"/>
        <v>36362</v>
      </c>
      <c r="J155" s="100">
        <f t="shared" si="101"/>
        <v>41868</v>
      </c>
      <c r="K155" s="100">
        <f t="shared" si="102"/>
        <v>12217</v>
      </c>
      <c r="L155" s="100">
        <f t="shared" si="103"/>
        <v>11573</v>
      </c>
      <c r="M155" s="100">
        <f t="shared" si="104"/>
        <v>11136</v>
      </c>
      <c r="N155" s="100">
        <f t="shared" si="105"/>
        <v>0</v>
      </c>
      <c r="O155" s="100">
        <f t="shared" si="106"/>
        <v>42723</v>
      </c>
      <c r="P155" s="100">
        <f t="shared" si="107"/>
        <v>22926</v>
      </c>
      <c r="Q155" s="100">
        <f t="shared" si="108"/>
        <v>16535</v>
      </c>
      <c r="R155" s="100">
        <f t="shared" si="109"/>
        <v>60049</v>
      </c>
      <c r="S155" s="100">
        <f t="shared" si="110"/>
        <v>32273</v>
      </c>
      <c r="T155" s="100">
        <f t="shared" si="111"/>
        <v>28621</v>
      </c>
      <c r="U155" s="100">
        <f t="shared" si="112"/>
        <v>10162</v>
      </c>
      <c r="V155" s="89" t="s">
        <v>290</v>
      </c>
      <c r="W155" s="95" t="s">
        <v>37</v>
      </c>
      <c r="X155" s="95" t="s">
        <v>37</v>
      </c>
      <c r="Y155" s="95" t="s">
        <v>37</v>
      </c>
      <c r="Z155" s="95" t="s">
        <v>37</v>
      </c>
      <c r="AA155" s="95" t="s">
        <v>37</v>
      </c>
      <c r="AB155" s="95" t="s">
        <v>38</v>
      </c>
      <c r="AC155" s="95" t="s">
        <v>38</v>
      </c>
      <c r="AD155" s="96" t="s">
        <v>38</v>
      </c>
      <c r="AE155" s="95" t="s">
        <v>38</v>
      </c>
      <c r="AF155" s="95" t="s">
        <v>37</v>
      </c>
      <c r="AG155" s="95" t="s">
        <v>38</v>
      </c>
      <c r="AH155" s="95" t="s">
        <v>37</v>
      </c>
      <c r="AI155" s="95" t="s">
        <v>37</v>
      </c>
      <c r="AJ155" s="95" t="s">
        <v>37</v>
      </c>
      <c r="AK155" s="95" t="s">
        <v>38</v>
      </c>
      <c r="AL155" s="94" t="s">
        <v>290</v>
      </c>
      <c r="AM155" s="108">
        <f t="array" ref="AM155">IFERROR(INDEX(TO_name_1,MATCH(,((Шаблон_1-Точность)&gt;=G155)+((Шаблон_1+Точность)&lt;=G155),)),G155)</f>
        <v>19029</v>
      </c>
      <c r="AN155" s="109">
        <f t="array" ref="AN155">IFERROR(INDEX(TO_name_2,MATCH(,((Шаблон_2-Точность)&gt;=H155)+((Шаблон_2+Точность)&lt;=H155),)),H155)</f>
        <v>52866</v>
      </c>
      <c r="AO155" s="109">
        <f t="array" ref="AO155">IFERROR(INDEX(TO_name_3,MATCH(,((Шаблон_3-Точность)&gt;=I155)+((Шаблон_3+Точность)&lt;=I155),)),I155)</f>
        <v>36362</v>
      </c>
      <c r="AP155" s="109">
        <f t="array" ref="AP155">IFERROR(INDEX(TO_name_4,MATCH(,((Шаблон_4-Точность)&gt;=J155)+((Шаблон_4+Точность)&lt;=J155),)),J155)</f>
        <v>41868</v>
      </c>
      <c r="AQ155" s="109">
        <f t="array" ref="AQ155">IFERROR(INDEX(TO_name_9,MATCH(,((Шаблон_9-Точность)&gt;=K155)+((Шаблон_9+Точность)&lt;=K155),)),K155)</f>
        <v>12217</v>
      </c>
      <c r="AR155" s="109">
        <f t="array" ref="AR155">IFERROR(INDEX(TO_name_10,MATCH(,((Шаблон_10-Точность)&gt;=L155)+((Шаблон_10+Точность)&lt;=L155),)),L155)</f>
        <v>11573</v>
      </c>
      <c r="AS155" s="110">
        <f t="array" ref="AS155">IFERROR(INDEX(TO_name_11,MATCH(,((Шаблон_11-Точность)&gt;=M155)+((Шаблон_11+Точность)&lt;=M155),)),M155)</f>
        <v>11136</v>
      </c>
      <c r="AT155" s="111" t="s">
        <v>290</v>
      </c>
      <c r="AU155" s="108">
        <f t="array" ref="AU155">IFERROR(INDEX(TO_name_5,MATCH(,((Шаблон_5-Точность)&gt;=O155)+((Шаблон_5+Точность)&lt;=O155),)),O155)</f>
        <v>42723</v>
      </c>
      <c r="AV155" s="109">
        <f t="array" ref="AV155">IFERROR(INDEX(TO_name_6,MATCH(,((Шаблон_6-Точность)&gt;=P155)+((Шаблон_6+Точность)&lt;=P155),)),P155)</f>
        <v>22926</v>
      </c>
      <c r="AW155" s="109">
        <f t="array" ref="AW155">IFERROR(INDEX(TO_name_7,MATCH(,((Шаблон_7-Точность)&gt;=Q155)+((Шаблон_7+Точность)&lt;=Q155),)),Q155)</f>
        <v>16535</v>
      </c>
      <c r="AX155" s="109">
        <f t="array" ref="AX155">IFERROR(INDEX(TO_name_8,MATCH(,((Шаблон_8-Точность)&gt;=R155)+((Шаблон_8+Точность)&lt;=R155),)),R155)</f>
        <v>60049</v>
      </c>
      <c r="AY155" s="109">
        <f t="array" ref="AY155">IFERROR(INDEX(TO_name_12,MATCH(,((Шаблон_12-Точность)&gt;=S155)+((Шаблон_12+Точность)&lt;=S155),)),S155)</f>
        <v>32273</v>
      </c>
      <c r="AZ155" s="109">
        <f t="array" ref="AZ155">IFERROR(INDEX(TO_name_13,MATCH(,((Шаблон_13-Точность)&gt;=T155)+((Шаблон_13+Точность)&lt;=T155),)),T155)</f>
        <v>28621</v>
      </c>
      <c r="BA155" s="110">
        <f t="array" ref="BA155">IFERROR(INDEX(TO_name_14,MATCH(,((Шаблон_14-Точность)&gt;=U155)+((Шаблон_14+Точность)&lt;=U155),)),U155)</f>
        <v>10162</v>
      </c>
      <c r="BB155" s="3"/>
      <c r="BC155" s="3" t="str">
        <f t="shared" si="84"/>
        <v>М/62751/19029</v>
      </c>
      <c r="BD155" s="3" t="str">
        <f t="shared" si="85"/>
        <v>М/67788/52866</v>
      </c>
      <c r="BE155" s="3" t="str">
        <f t="shared" si="86"/>
        <v>М/61464/36362</v>
      </c>
      <c r="BF155" s="3" t="str">
        <f t="shared" si="87"/>
        <v>М/70168/41868</v>
      </c>
      <c r="BG155" s="3" t="str">
        <f t="shared" si="88"/>
        <v>М/12217/12217</v>
      </c>
      <c r="BH155" s="3" t="str">
        <f t="shared" si="89"/>
        <v>Р/11573/11573</v>
      </c>
      <c r="BI155" s="3" t="str">
        <f t="shared" si="90"/>
        <v>Р/11136/11136</v>
      </c>
      <c r="BJ155" s="158" t="s">
        <v>290</v>
      </c>
      <c r="BK155" s="3" t="str">
        <f t="shared" si="91"/>
        <v>Р/41002/42723</v>
      </c>
      <c r="BL155" s="3" t="str">
        <f t="shared" si="92"/>
        <v>М/47908/22926</v>
      </c>
      <c r="BM155" s="3" t="str">
        <f t="shared" si="93"/>
        <v>Р/37050/16535</v>
      </c>
      <c r="BN155" s="3" t="str">
        <f t="shared" si="94"/>
        <v>М/35500/60049</v>
      </c>
      <c r="BO155" s="3" t="str">
        <f t="shared" si="95"/>
        <v>М/7273/32273</v>
      </c>
      <c r="BP155" s="3" t="str">
        <f t="shared" si="96"/>
        <v>М/8106/28621</v>
      </c>
      <c r="BQ155" s="3" t="str">
        <f t="shared" si="97"/>
        <v>Р/10162/10162</v>
      </c>
      <c r="BR155" s="86"/>
      <c r="BS155" s="86"/>
      <c r="BT155" s="86"/>
    </row>
    <row r="156" spans="1:72" ht="16.5" customHeight="1" x14ac:dyDescent="0.25">
      <c r="A156" s="90">
        <v>45072</v>
      </c>
      <c r="B156" s="3">
        <v>5</v>
      </c>
      <c r="C156" s="3">
        <v>4</v>
      </c>
      <c r="D156" s="105" t="str">
        <f t="shared" si="82"/>
        <v/>
      </c>
      <c r="E156" s="105" t="str">
        <f t="shared" si="83"/>
        <v/>
      </c>
      <c r="F156" s="99" t="s">
        <v>290</v>
      </c>
      <c r="G156" s="100">
        <f t="shared" si="98"/>
        <v>19053</v>
      </c>
      <c r="H156" s="100">
        <f t="shared" si="99"/>
        <v>52890</v>
      </c>
      <c r="I156" s="100">
        <f t="shared" si="100"/>
        <v>36386</v>
      </c>
      <c r="J156" s="100">
        <f t="shared" si="101"/>
        <v>41892</v>
      </c>
      <c r="K156" s="100">
        <f t="shared" si="102"/>
        <v>12241</v>
      </c>
      <c r="L156" s="100">
        <f t="shared" si="103"/>
        <v>11573</v>
      </c>
      <c r="M156" s="100">
        <f t="shared" si="104"/>
        <v>11136</v>
      </c>
      <c r="N156" s="100">
        <f t="shared" si="105"/>
        <v>0</v>
      </c>
      <c r="O156" s="100">
        <f t="shared" si="106"/>
        <v>42723</v>
      </c>
      <c r="P156" s="100">
        <f t="shared" si="107"/>
        <v>22950</v>
      </c>
      <c r="Q156" s="100">
        <f t="shared" si="108"/>
        <v>16535</v>
      </c>
      <c r="R156" s="100">
        <f t="shared" si="109"/>
        <v>60073</v>
      </c>
      <c r="S156" s="100">
        <f t="shared" si="110"/>
        <v>32297</v>
      </c>
      <c r="T156" s="100">
        <f t="shared" si="111"/>
        <v>28645</v>
      </c>
      <c r="U156" s="100">
        <f t="shared" si="112"/>
        <v>10162</v>
      </c>
      <c r="V156" s="89" t="s">
        <v>290</v>
      </c>
      <c r="W156" s="95" t="s">
        <v>37</v>
      </c>
      <c r="X156" s="95" t="s">
        <v>37</v>
      </c>
      <c r="Y156" s="95" t="s">
        <v>37</v>
      </c>
      <c r="Z156" s="95" t="s">
        <v>37</v>
      </c>
      <c r="AA156" s="95" t="s">
        <v>37</v>
      </c>
      <c r="AB156" s="95" t="s">
        <v>38</v>
      </c>
      <c r="AC156" s="95" t="s">
        <v>38</v>
      </c>
      <c r="AD156" s="96" t="s">
        <v>38</v>
      </c>
      <c r="AE156" s="95" t="s">
        <v>33</v>
      </c>
      <c r="AF156" s="95" t="s">
        <v>37</v>
      </c>
      <c r="AG156" s="95" t="s">
        <v>38</v>
      </c>
      <c r="AH156" s="95" t="s">
        <v>37</v>
      </c>
      <c r="AI156" s="95" t="s">
        <v>37</v>
      </c>
      <c r="AJ156" s="95" t="s">
        <v>37</v>
      </c>
      <c r="AK156" s="95" t="s">
        <v>38</v>
      </c>
      <c r="AL156" s="94" t="s">
        <v>290</v>
      </c>
      <c r="AM156" s="108">
        <f t="array" ref="AM156">IFERROR(INDEX(TO_name_1,MATCH(,((Шаблон_1-Точность)&gt;=G156)+((Шаблон_1+Точность)&lt;=G156),)),G156)</f>
        <v>19053</v>
      </c>
      <c r="AN156" s="109">
        <f t="array" ref="AN156">IFERROR(INDEX(TO_name_2,MATCH(,((Шаблон_2-Точность)&gt;=H156)+((Шаблон_2+Точность)&lt;=H156),)),H156)</f>
        <v>52890</v>
      </c>
      <c r="AO156" s="109">
        <f t="array" ref="AO156">IFERROR(INDEX(TO_name_3,MATCH(,((Шаблон_3-Точность)&gt;=I156)+((Шаблон_3+Точность)&lt;=I156),)),I156)</f>
        <v>36386</v>
      </c>
      <c r="AP156" s="109">
        <f t="array" ref="AP156">IFERROR(INDEX(TO_name_4,MATCH(,((Шаблон_4-Точность)&gt;=J156)+((Шаблон_4+Точность)&lt;=J156),)),J156)</f>
        <v>41892</v>
      </c>
      <c r="AQ156" s="109">
        <f t="array" ref="AQ156">IFERROR(INDEX(TO_name_9,MATCH(,((Шаблон_9-Точность)&gt;=K156)+((Шаблон_9+Точность)&lt;=K156),)),K156)</f>
        <v>12241</v>
      </c>
      <c r="AR156" s="109">
        <f t="array" ref="AR156">IFERROR(INDEX(TO_name_10,MATCH(,((Шаблон_10-Точность)&gt;=L156)+((Шаблон_10+Точность)&lt;=L156),)),L156)</f>
        <v>11573</v>
      </c>
      <c r="AS156" s="110">
        <f t="array" ref="AS156">IFERROR(INDEX(TO_name_11,MATCH(,((Шаблон_11-Точность)&gt;=M156)+((Шаблон_11+Точность)&lt;=M156),)),M156)</f>
        <v>11136</v>
      </c>
      <c r="AT156" s="111" t="s">
        <v>290</v>
      </c>
      <c r="AU156" s="108">
        <f t="array" ref="AU156">IFERROR(INDEX(TO_name_5,MATCH(,((Шаблон_5-Точность)&gt;=O156)+((Шаблон_5+Точность)&lt;=O156),)),O156)</f>
        <v>42723</v>
      </c>
      <c r="AV156" s="109">
        <f t="array" ref="AV156">IFERROR(INDEX(TO_name_6,MATCH(,((Шаблон_6-Точность)&gt;=P156)+((Шаблон_6+Точность)&lt;=P156),)),P156)</f>
        <v>22950</v>
      </c>
      <c r="AW156" s="109">
        <f t="array" ref="AW156">IFERROR(INDEX(TO_name_7,MATCH(,((Шаблон_7-Точность)&gt;=Q156)+((Шаблон_7+Точность)&lt;=Q156),)),Q156)</f>
        <v>16535</v>
      </c>
      <c r="AX156" s="109">
        <f t="array" ref="AX156">IFERROR(INDEX(TO_name_8,MATCH(,((Шаблон_8-Точность)&gt;=R156)+((Шаблон_8+Точность)&lt;=R156),)),R156)</f>
        <v>60073</v>
      </c>
      <c r="AY156" s="109">
        <f t="array" ref="AY156">IFERROR(INDEX(TO_name_12,MATCH(,((Шаблон_12-Точность)&gt;=S156)+((Шаблон_12+Точность)&lt;=S156),)),S156)</f>
        <v>32297</v>
      </c>
      <c r="AZ156" s="109">
        <f t="array" ref="AZ156">IFERROR(INDEX(TO_name_13,MATCH(,((Шаблон_13-Точность)&gt;=T156)+((Шаблон_13+Точность)&lt;=T156),)),T156)</f>
        <v>28645</v>
      </c>
      <c r="BA156" s="110">
        <f t="array" ref="BA156">IFERROR(INDEX(TO_name_14,MATCH(,((Шаблон_14-Точность)&gt;=U156)+((Шаблон_14+Точность)&lt;=U156),)),U156)</f>
        <v>10162</v>
      </c>
      <c r="BB156" s="3"/>
      <c r="BC156" s="3" t="str">
        <f t="shared" si="84"/>
        <v>М/62775/19053</v>
      </c>
      <c r="BD156" s="3" t="str">
        <f t="shared" si="85"/>
        <v>М/67812/52890</v>
      </c>
      <c r="BE156" s="3" t="str">
        <f t="shared" si="86"/>
        <v>М/61488/36386</v>
      </c>
      <c r="BF156" s="3" t="str">
        <f t="shared" si="87"/>
        <v>М/70192/41892</v>
      </c>
      <c r="BG156" s="3" t="str">
        <f t="shared" si="88"/>
        <v>М/12241/12241</v>
      </c>
      <c r="BH156" s="3" t="str">
        <f t="shared" si="89"/>
        <v>Р/11573/11573</v>
      </c>
      <c r="BI156" s="3" t="str">
        <f t="shared" si="90"/>
        <v>Р/11136/11136</v>
      </c>
      <c r="BJ156" s="158" t="s">
        <v>290</v>
      </c>
      <c r="BK156" s="3" t="str">
        <f t="shared" si="91"/>
        <v>ПР/41002/42723</v>
      </c>
      <c r="BL156" s="3" t="str">
        <f t="shared" si="92"/>
        <v>М/47932/22950</v>
      </c>
      <c r="BM156" s="3" t="str">
        <f t="shared" si="93"/>
        <v>Р/37050/16535</v>
      </c>
      <c r="BN156" s="3" t="str">
        <f t="shared" si="94"/>
        <v>М/35524/60073</v>
      </c>
      <c r="BO156" s="3" t="str">
        <f t="shared" si="95"/>
        <v>М/7297/32297</v>
      </c>
      <c r="BP156" s="3" t="str">
        <f t="shared" si="96"/>
        <v>М/8130/28645</v>
      </c>
      <c r="BQ156" s="3" t="str">
        <f t="shared" si="97"/>
        <v>Р/10162/10162</v>
      </c>
      <c r="BR156" s="86"/>
      <c r="BS156" s="86"/>
      <c r="BT156" s="86"/>
    </row>
    <row r="157" spans="1:72" ht="16.5" customHeight="1" x14ac:dyDescent="0.25">
      <c r="A157" s="90">
        <v>45073</v>
      </c>
      <c r="B157" s="3">
        <v>5</v>
      </c>
      <c r="C157" s="3">
        <v>4</v>
      </c>
      <c r="D157" s="105" t="str">
        <f t="shared" si="82"/>
        <v/>
      </c>
      <c r="E157" s="105" t="str">
        <f t="shared" si="83"/>
        <v/>
      </c>
      <c r="F157" s="99" t="s">
        <v>290</v>
      </c>
      <c r="G157" s="100">
        <f t="shared" si="98"/>
        <v>19077</v>
      </c>
      <c r="H157" s="100">
        <f t="shared" si="99"/>
        <v>52914</v>
      </c>
      <c r="I157" s="100">
        <f t="shared" si="100"/>
        <v>36410</v>
      </c>
      <c r="J157" s="100">
        <f t="shared" si="101"/>
        <v>41916</v>
      </c>
      <c r="K157" s="100">
        <f t="shared" si="102"/>
        <v>12265</v>
      </c>
      <c r="L157" s="100">
        <f t="shared" si="103"/>
        <v>11573</v>
      </c>
      <c r="M157" s="100">
        <f t="shared" si="104"/>
        <v>11136</v>
      </c>
      <c r="N157" s="100">
        <f t="shared" si="105"/>
        <v>0</v>
      </c>
      <c r="O157" s="100">
        <f t="shared" si="106"/>
        <v>42723</v>
      </c>
      <c r="P157" s="100">
        <f t="shared" si="107"/>
        <v>22974</v>
      </c>
      <c r="Q157" s="100">
        <f t="shared" si="108"/>
        <v>16535</v>
      </c>
      <c r="R157" s="100">
        <f t="shared" si="109"/>
        <v>60097</v>
      </c>
      <c r="S157" s="100">
        <f t="shared" si="110"/>
        <v>32321</v>
      </c>
      <c r="T157" s="100">
        <f t="shared" si="111"/>
        <v>28669</v>
      </c>
      <c r="U157" s="100">
        <f t="shared" si="112"/>
        <v>10162</v>
      </c>
      <c r="V157" s="89" t="s">
        <v>290</v>
      </c>
      <c r="W157" s="95" t="s">
        <v>37</v>
      </c>
      <c r="X157" s="95" t="s">
        <v>37</v>
      </c>
      <c r="Y157" s="95" t="s">
        <v>37</v>
      </c>
      <c r="Z157" s="95" t="s">
        <v>37</v>
      </c>
      <c r="AA157" s="95" t="s">
        <v>37</v>
      </c>
      <c r="AB157" s="95" t="s">
        <v>33</v>
      </c>
      <c r="AC157" s="95" t="s">
        <v>38</v>
      </c>
      <c r="AD157" s="96" t="s">
        <v>38</v>
      </c>
      <c r="AE157" s="95" t="s">
        <v>38</v>
      </c>
      <c r="AF157" s="95" t="s">
        <v>37</v>
      </c>
      <c r="AG157" s="95" t="s">
        <v>38</v>
      </c>
      <c r="AH157" s="95" t="s">
        <v>37</v>
      </c>
      <c r="AI157" s="95" t="s">
        <v>37</v>
      </c>
      <c r="AJ157" s="95" t="s">
        <v>37</v>
      </c>
      <c r="AK157" s="95" t="s">
        <v>38</v>
      </c>
      <c r="AL157" s="94" t="s">
        <v>290</v>
      </c>
      <c r="AM157" s="108">
        <f t="array" ref="AM157">IFERROR(INDEX(TO_name_1,MATCH(,((Шаблон_1-Точность)&gt;=G157)+((Шаблон_1+Точность)&lt;=G157),)),G157)</f>
        <v>19077</v>
      </c>
      <c r="AN157" s="109">
        <f t="array" ref="AN157">IFERROR(INDEX(TO_name_2,MATCH(,((Шаблон_2-Точность)&gt;=H157)+((Шаблон_2+Точность)&lt;=H157),)),H157)</f>
        <v>52914</v>
      </c>
      <c r="AO157" s="109">
        <f t="array" ref="AO157">IFERROR(INDEX(TO_name_3,MATCH(,((Шаблон_3-Точность)&gt;=I157)+((Шаблон_3+Точность)&lt;=I157),)),I157)</f>
        <v>36410</v>
      </c>
      <c r="AP157" s="109">
        <f t="array" ref="AP157">IFERROR(INDEX(TO_name_4,MATCH(,((Шаблон_4-Точность)&gt;=J157)+((Шаблон_4+Точность)&lt;=J157),)),J157)</f>
        <v>41916</v>
      </c>
      <c r="AQ157" s="109">
        <f t="array" ref="AQ157">IFERROR(INDEX(TO_name_9,MATCH(,((Шаблон_9-Точность)&gt;=K157)+((Шаблон_9+Точность)&lt;=K157),)),K157)</f>
        <v>12265</v>
      </c>
      <c r="AR157" s="109">
        <f t="array" ref="AR157">IFERROR(INDEX(TO_name_10,MATCH(,((Шаблон_10-Точность)&gt;=L157)+((Шаблон_10+Точность)&lt;=L157),)),L157)</f>
        <v>11573</v>
      </c>
      <c r="AS157" s="110">
        <f t="array" ref="AS157">IFERROR(INDEX(TO_name_11,MATCH(,((Шаблон_11-Точность)&gt;=M157)+((Шаблон_11+Точность)&lt;=M157),)),M157)</f>
        <v>11136</v>
      </c>
      <c r="AT157" s="111" t="s">
        <v>290</v>
      </c>
      <c r="AU157" s="108">
        <f t="array" ref="AU157">IFERROR(INDEX(TO_name_5,MATCH(,((Шаблон_5-Точность)&gt;=O157)+((Шаблон_5+Точность)&lt;=O157),)),O157)</f>
        <v>42723</v>
      </c>
      <c r="AV157" s="109">
        <f t="array" ref="AV157">IFERROR(INDEX(TO_name_6,MATCH(,((Шаблон_6-Точность)&gt;=P157)+((Шаблон_6+Точность)&lt;=P157),)),P157)</f>
        <v>22974</v>
      </c>
      <c r="AW157" s="109">
        <f t="array" ref="AW157">IFERROR(INDEX(TO_name_7,MATCH(,((Шаблон_7-Точность)&gt;=Q157)+((Шаблон_7+Точность)&lt;=Q157),)),Q157)</f>
        <v>16535</v>
      </c>
      <c r="AX157" s="109">
        <f t="array" ref="AX157">IFERROR(INDEX(TO_name_8,MATCH(,((Шаблон_8-Точность)&gt;=R157)+((Шаблон_8+Точность)&lt;=R157),)),R157)</f>
        <v>60097</v>
      </c>
      <c r="AY157" s="109">
        <f t="array" ref="AY157">IFERROR(INDEX(TO_name_12,MATCH(,((Шаблон_12-Точность)&gt;=S157)+((Шаблон_12+Точность)&lt;=S157),)),S157)</f>
        <v>32321</v>
      </c>
      <c r="AZ157" s="109">
        <f t="array" ref="AZ157">IFERROR(INDEX(TO_name_13,MATCH(,((Шаблон_13-Точность)&gt;=T157)+((Шаблон_13+Точность)&lt;=T157),)),T157)</f>
        <v>28669</v>
      </c>
      <c r="BA157" s="110">
        <f t="array" ref="BA157">IFERROR(INDEX(TO_name_14,MATCH(,((Шаблон_14-Точность)&gt;=U157)+((Шаблон_14+Точность)&lt;=U157),)),U157)</f>
        <v>10162</v>
      </c>
      <c r="BB157" s="3"/>
      <c r="BC157" s="3" t="str">
        <f t="shared" si="84"/>
        <v>М/62799/19077</v>
      </c>
      <c r="BD157" s="3" t="str">
        <f t="shared" si="85"/>
        <v>М/67836/52914</v>
      </c>
      <c r="BE157" s="3" t="str">
        <f t="shared" si="86"/>
        <v>М/61512/36410</v>
      </c>
      <c r="BF157" s="3" t="str">
        <f t="shared" si="87"/>
        <v>М/70216/41916</v>
      </c>
      <c r="BG157" s="3" t="str">
        <f t="shared" si="88"/>
        <v>М/12265/12265</v>
      </c>
      <c r="BH157" s="3" t="str">
        <f t="shared" si="89"/>
        <v>ПР/11573/11573</v>
      </c>
      <c r="BI157" s="3" t="str">
        <f t="shared" si="90"/>
        <v>Р/11136/11136</v>
      </c>
      <c r="BJ157" s="158" t="s">
        <v>290</v>
      </c>
      <c r="BK157" s="3" t="str">
        <f t="shared" si="91"/>
        <v>Р/41002/42723</v>
      </c>
      <c r="BL157" s="3" t="str">
        <f t="shared" si="92"/>
        <v>М/47956/22974</v>
      </c>
      <c r="BM157" s="3" t="str">
        <f t="shared" si="93"/>
        <v>Р/37050/16535</v>
      </c>
      <c r="BN157" s="3" t="str">
        <f t="shared" si="94"/>
        <v>М/35548/60097</v>
      </c>
      <c r="BO157" s="3" t="str">
        <f t="shared" si="95"/>
        <v>М/7321/32321</v>
      </c>
      <c r="BP157" s="3" t="str">
        <f t="shared" si="96"/>
        <v>М/8154/28669</v>
      </c>
      <c r="BQ157" s="3" t="str">
        <f t="shared" si="97"/>
        <v>Р/10162/10162</v>
      </c>
      <c r="BR157" s="86"/>
      <c r="BS157" s="86"/>
      <c r="BT157" s="86"/>
    </row>
    <row r="158" spans="1:72" ht="16.5" customHeight="1" x14ac:dyDescent="0.25">
      <c r="A158" s="90">
        <v>45074</v>
      </c>
      <c r="B158" s="3">
        <v>5</v>
      </c>
      <c r="C158" s="3">
        <v>4</v>
      </c>
      <c r="D158" s="105" t="str">
        <f t="shared" si="82"/>
        <v/>
      </c>
      <c r="E158" s="105" t="str">
        <f t="shared" si="83"/>
        <v/>
      </c>
      <c r="F158" s="99" t="s">
        <v>290</v>
      </c>
      <c r="G158" s="100">
        <f t="shared" si="98"/>
        <v>19101</v>
      </c>
      <c r="H158" s="100">
        <f t="shared" si="99"/>
        <v>52938</v>
      </c>
      <c r="I158" s="100">
        <f t="shared" si="100"/>
        <v>36434</v>
      </c>
      <c r="J158" s="100">
        <f t="shared" si="101"/>
        <v>41940</v>
      </c>
      <c r="K158" s="100">
        <f t="shared" si="102"/>
        <v>12289</v>
      </c>
      <c r="L158" s="100">
        <f t="shared" si="103"/>
        <v>11573</v>
      </c>
      <c r="M158" s="100">
        <f t="shared" si="104"/>
        <v>11136</v>
      </c>
      <c r="N158" s="100">
        <f t="shared" si="105"/>
        <v>0</v>
      </c>
      <c r="O158" s="100">
        <f t="shared" si="106"/>
        <v>42723</v>
      </c>
      <c r="P158" s="100">
        <f t="shared" si="107"/>
        <v>22998</v>
      </c>
      <c r="Q158" s="100">
        <f t="shared" si="108"/>
        <v>16535</v>
      </c>
      <c r="R158" s="100">
        <f t="shared" si="109"/>
        <v>60121</v>
      </c>
      <c r="S158" s="100">
        <f t="shared" si="110"/>
        <v>32345</v>
      </c>
      <c r="T158" s="100">
        <f t="shared" si="111"/>
        <v>28693</v>
      </c>
      <c r="U158" s="100">
        <f t="shared" si="112"/>
        <v>10162</v>
      </c>
      <c r="V158" s="89" t="s">
        <v>290</v>
      </c>
      <c r="W158" s="95" t="s">
        <v>37</v>
      </c>
      <c r="X158" s="95" t="s">
        <v>37</v>
      </c>
      <c r="Y158" s="95" t="s">
        <v>37</v>
      </c>
      <c r="Z158" s="95" t="s">
        <v>37</v>
      </c>
      <c r="AA158" s="95" t="s">
        <v>37</v>
      </c>
      <c r="AB158" s="95" t="s">
        <v>38</v>
      </c>
      <c r="AC158" s="95" t="s">
        <v>38</v>
      </c>
      <c r="AD158" s="96" t="s">
        <v>38</v>
      </c>
      <c r="AE158" s="95" t="s">
        <v>38</v>
      </c>
      <c r="AF158" s="95" t="s">
        <v>37</v>
      </c>
      <c r="AG158" s="95" t="s">
        <v>33</v>
      </c>
      <c r="AH158" s="95" t="s">
        <v>37</v>
      </c>
      <c r="AI158" s="95" t="s">
        <v>37</v>
      </c>
      <c r="AJ158" s="95" t="s">
        <v>37</v>
      </c>
      <c r="AK158" s="95" t="s">
        <v>38</v>
      </c>
      <c r="AL158" s="94" t="s">
        <v>290</v>
      </c>
      <c r="AM158" s="108">
        <f t="array" ref="AM158">IFERROR(INDEX(TO_name_1,MATCH(,((Шаблон_1-Точность)&gt;=G158)+((Шаблон_1+Точность)&lt;=G158),)),G158)</f>
        <v>19101</v>
      </c>
      <c r="AN158" s="109">
        <f t="array" ref="AN158">IFERROR(INDEX(TO_name_2,MATCH(,((Шаблон_2-Точность)&gt;=H158)+((Шаблон_2+Точность)&lt;=H158),)),H158)</f>
        <v>52938</v>
      </c>
      <c r="AO158" s="109">
        <f t="array" ref="AO158">IFERROR(INDEX(TO_name_3,MATCH(,((Шаблон_3-Точность)&gt;=I158)+((Шаблон_3+Точность)&lt;=I158),)),I158)</f>
        <v>36434</v>
      </c>
      <c r="AP158" s="109">
        <f t="array" ref="AP158">IFERROR(INDEX(TO_name_4,MATCH(,((Шаблон_4-Точность)&gt;=J158)+((Шаблон_4+Точность)&lt;=J158),)),J158)</f>
        <v>41940</v>
      </c>
      <c r="AQ158" s="109">
        <f t="array" ref="AQ158">IFERROR(INDEX(TO_name_9,MATCH(,((Шаблон_9-Точность)&gt;=K158)+((Шаблон_9+Точность)&lt;=K158),)),K158)</f>
        <v>12289</v>
      </c>
      <c r="AR158" s="109">
        <f t="array" ref="AR158">IFERROR(INDEX(TO_name_10,MATCH(,((Шаблон_10-Точность)&gt;=L158)+((Шаблон_10+Точность)&lt;=L158),)),L158)</f>
        <v>11573</v>
      </c>
      <c r="AS158" s="110">
        <f t="array" ref="AS158">IFERROR(INDEX(TO_name_11,MATCH(,((Шаблон_11-Точность)&gt;=M158)+((Шаблон_11+Точность)&lt;=M158),)),M158)</f>
        <v>11136</v>
      </c>
      <c r="AT158" s="111" t="s">
        <v>290</v>
      </c>
      <c r="AU158" s="108">
        <f t="array" ref="AU158">IFERROR(INDEX(TO_name_5,MATCH(,((Шаблон_5-Точность)&gt;=O158)+((Шаблон_5+Точность)&lt;=O158),)),O158)</f>
        <v>42723</v>
      </c>
      <c r="AV158" s="109">
        <f t="array" ref="AV158">IFERROR(INDEX(TO_name_6,MATCH(,((Шаблон_6-Точность)&gt;=P158)+((Шаблон_6+Точность)&lt;=P158),)),P158)</f>
        <v>22998</v>
      </c>
      <c r="AW158" s="109">
        <f t="array" ref="AW158">IFERROR(INDEX(TO_name_7,MATCH(,((Шаблон_7-Точность)&gt;=Q158)+((Шаблон_7+Точность)&lt;=Q158),)),Q158)</f>
        <v>16535</v>
      </c>
      <c r="AX158" s="109">
        <f t="array" ref="AX158">IFERROR(INDEX(TO_name_8,MATCH(,((Шаблон_8-Точность)&gt;=R158)+((Шаблон_8+Точность)&lt;=R158),)),R158)</f>
        <v>60121</v>
      </c>
      <c r="AY158" s="109">
        <f t="array" ref="AY158">IFERROR(INDEX(TO_name_12,MATCH(,((Шаблон_12-Точность)&gt;=S158)+((Шаблон_12+Точность)&lt;=S158),)),S158)</f>
        <v>32345</v>
      </c>
      <c r="AZ158" s="109">
        <f t="array" ref="AZ158">IFERROR(INDEX(TO_name_13,MATCH(,((Шаблон_13-Точность)&gt;=T158)+((Шаблон_13+Точность)&lt;=T158),)),T158)</f>
        <v>28693</v>
      </c>
      <c r="BA158" s="110">
        <f t="array" ref="BA158">IFERROR(INDEX(TO_name_14,MATCH(,((Шаблон_14-Точность)&gt;=U158)+((Шаблон_14+Точность)&lt;=U158),)),U158)</f>
        <v>10162</v>
      </c>
      <c r="BB158" s="3"/>
      <c r="BC158" s="3" t="str">
        <f t="shared" si="84"/>
        <v>М/62823/19101</v>
      </c>
      <c r="BD158" s="3" t="str">
        <f t="shared" si="85"/>
        <v>М/67860/52938</v>
      </c>
      <c r="BE158" s="3" t="str">
        <f t="shared" si="86"/>
        <v>М/61536/36434</v>
      </c>
      <c r="BF158" s="3" t="str">
        <f t="shared" si="87"/>
        <v>М/70240/41940</v>
      </c>
      <c r="BG158" s="3" t="str">
        <f t="shared" si="88"/>
        <v>М/12289/12289</v>
      </c>
      <c r="BH158" s="3" t="str">
        <f t="shared" si="89"/>
        <v>Р/11573/11573</v>
      </c>
      <c r="BI158" s="3" t="str">
        <f t="shared" si="90"/>
        <v>Р/11136/11136</v>
      </c>
      <c r="BJ158" s="158" t="s">
        <v>290</v>
      </c>
      <c r="BK158" s="3" t="str">
        <f t="shared" si="91"/>
        <v>Р/41002/42723</v>
      </c>
      <c r="BL158" s="3" t="str">
        <f t="shared" si="92"/>
        <v>М/47980/22998</v>
      </c>
      <c r="BM158" s="3" t="str">
        <f t="shared" si="93"/>
        <v>ПР/37050/16535</v>
      </c>
      <c r="BN158" s="3" t="str">
        <f t="shared" si="94"/>
        <v>М/35572/60121</v>
      </c>
      <c r="BO158" s="3" t="str">
        <f t="shared" si="95"/>
        <v>М/7345/32345</v>
      </c>
      <c r="BP158" s="3" t="str">
        <f t="shared" si="96"/>
        <v>М/8178/28693</v>
      </c>
      <c r="BQ158" s="3" t="str">
        <f t="shared" si="97"/>
        <v>Р/10162/10162</v>
      </c>
      <c r="BR158" s="86"/>
      <c r="BS158" s="86"/>
      <c r="BT158" s="86"/>
    </row>
    <row r="159" spans="1:72" ht="16.5" customHeight="1" x14ac:dyDescent="0.25">
      <c r="A159" s="90">
        <v>45075</v>
      </c>
      <c r="B159" s="3">
        <v>5</v>
      </c>
      <c r="C159" s="3">
        <v>4</v>
      </c>
      <c r="D159" s="105" t="str">
        <f t="shared" si="82"/>
        <v/>
      </c>
      <c r="E159" s="105" t="str">
        <f t="shared" si="83"/>
        <v/>
      </c>
      <c r="F159" s="99" t="s">
        <v>290</v>
      </c>
      <c r="G159" s="100">
        <f t="shared" si="98"/>
        <v>19125</v>
      </c>
      <c r="H159" s="100">
        <f t="shared" si="99"/>
        <v>52962</v>
      </c>
      <c r="I159" s="100">
        <f t="shared" si="100"/>
        <v>36458</v>
      </c>
      <c r="J159" s="100">
        <f t="shared" si="101"/>
        <v>41964</v>
      </c>
      <c r="K159" s="100">
        <f t="shared" si="102"/>
        <v>12313</v>
      </c>
      <c r="L159" s="100">
        <f t="shared" si="103"/>
        <v>11573</v>
      </c>
      <c r="M159" s="100">
        <f t="shared" si="104"/>
        <v>11136</v>
      </c>
      <c r="N159" s="100">
        <f t="shared" si="105"/>
        <v>0</v>
      </c>
      <c r="O159" s="100">
        <f t="shared" si="106"/>
        <v>42723</v>
      </c>
      <c r="P159" s="100">
        <f t="shared" si="107"/>
        <v>23022</v>
      </c>
      <c r="Q159" s="100">
        <f t="shared" si="108"/>
        <v>16535</v>
      </c>
      <c r="R159" s="100">
        <f t="shared" si="109"/>
        <v>60145</v>
      </c>
      <c r="S159" s="100">
        <f t="shared" si="110"/>
        <v>32369</v>
      </c>
      <c r="T159" s="100">
        <f t="shared" si="111"/>
        <v>28717</v>
      </c>
      <c r="U159" s="100">
        <f t="shared" si="112"/>
        <v>10162</v>
      </c>
      <c r="V159" s="89" t="s">
        <v>290</v>
      </c>
      <c r="W159" s="95" t="s">
        <v>37</v>
      </c>
      <c r="X159" s="95" t="s">
        <v>37</v>
      </c>
      <c r="Y159" s="95" t="s">
        <v>37</v>
      </c>
      <c r="Z159" s="95" t="s">
        <v>37</v>
      </c>
      <c r="AA159" s="95" t="s">
        <v>37</v>
      </c>
      <c r="AB159" s="95" t="s">
        <v>38</v>
      </c>
      <c r="AC159" s="95" t="s">
        <v>38</v>
      </c>
      <c r="AD159" s="96" t="s">
        <v>38</v>
      </c>
      <c r="AE159" s="95" t="s">
        <v>38</v>
      </c>
      <c r="AF159" s="95" t="s">
        <v>37</v>
      </c>
      <c r="AG159" s="95" t="s">
        <v>38</v>
      </c>
      <c r="AH159" s="95" t="s">
        <v>37</v>
      </c>
      <c r="AI159" s="95" t="s">
        <v>37</v>
      </c>
      <c r="AJ159" s="95" t="s">
        <v>37</v>
      </c>
      <c r="AK159" s="95" t="s">
        <v>38</v>
      </c>
      <c r="AL159" s="94" t="s">
        <v>290</v>
      </c>
      <c r="AM159" s="108">
        <f t="array" ref="AM159">IFERROR(INDEX(TO_name_1,MATCH(,((Шаблон_1-Точность)&gt;=G159)+((Шаблон_1+Точность)&lt;=G159),)),G159)</f>
        <v>19125</v>
      </c>
      <c r="AN159" s="109">
        <f t="array" ref="AN159">IFERROR(INDEX(TO_name_2,MATCH(,((Шаблон_2-Точность)&gt;=H159)+((Шаблон_2+Точность)&lt;=H159),)),H159)</f>
        <v>52962</v>
      </c>
      <c r="AO159" s="109">
        <f t="array" ref="AO159">IFERROR(INDEX(TO_name_3,MATCH(,((Шаблон_3-Точность)&gt;=I159)+((Шаблон_3+Точность)&lt;=I159),)),I159)</f>
        <v>36458</v>
      </c>
      <c r="AP159" s="109">
        <f t="array" ref="AP159">IFERROR(INDEX(TO_name_4,MATCH(,((Шаблон_4-Точность)&gt;=J159)+((Шаблон_4+Точность)&lt;=J159),)),J159)</f>
        <v>41964</v>
      </c>
      <c r="AQ159" s="109">
        <f t="array" ref="AQ159">IFERROR(INDEX(TO_name_9,MATCH(,((Шаблон_9-Точность)&gt;=K159)+((Шаблон_9+Точность)&lt;=K159),)),K159)</f>
        <v>12313</v>
      </c>
      <c r="AR159" s="109">
        <f t="array" ref="AR159">IFERROR(INDEX(TO_name_10,MATCH(,((Шаблон_10-Точность)&gt;=L159)+((Шаблон_10+Точность)&lt;=L159),)),L159)</f>
        <v>11573</v>
      </c>
      <c r="AS159" s="110">
        <f t="array" ref="AS159">IFERROR(INDEX(TO_name_11,MATCH(,((Шаблон_11-Точность)&gt;=M159)+((Шаблон_11+Точность)&lt;=M159),)),M159)</f>
        <v>11136</v>
      </c>
      <c r="AT159" s="111" t="s">
        <v>290</v>
      </c>
      <c r="AU159" s="108">
        <f t="array" ref="AU159">IFERROR(INDEX(TO_name_5,MATCH(,((Шаблон_5-Точность)&gt;=O159)+((Шаблон_5+Точность)&lt;=O159),)),O159)</f>
        <v>42723</v>
      </c>
      <c r="AV159" s="109">
        <f t="array" ref="AV159">IFERROR(INDEX(TO_name_6,MATCH(,((Шаблон_6-Точность)&gt;=P159)+((Шаблон_6+Точность)&lt;=P159),)),P159)</f>
        <v>23022</v>
      </c>
      <c r="AW159" s="109">
        <f t="array" ref="AW159">IFERROR(INDEX(TO_name_7,MATCH(,((Шаблон_7-Точность)&gt;=Q159)+((Шаблон_7+Точность)&lt;=Q159),)),Q159)</f>
        <v>16535</v>
      </c>
      <c r="AX159" s="109">
        <f t="array" ref="AX159">IFERROR(INDEX(TO_name_8,MATCH(,((Шаблон_8-Точность)&gt;=R159)+((Шаблон_8+Точность)&lt;=R159),)),R159)</f>
        <v>60145</v>
      </c>
      <c r="AY159" s="109">
        <f t="array" ref="AY159">IFERROR(INDEX(TO_name_12,MATCH(,((Шаблон_12-Точность)&gt;=S159)+((Шаблон_12+Точность)&lt;=S159),)),S159)</f>
        <v>32369</v>
      </c>
      <c r="AZ159" s="109">
        <f t="array" ref="AZ159">IFERROR(INDEX(TO_name_13,MATCH(,((Шаблон_13-Точность)&gt;=T159)+((Шаблон_13+Точность)&lt;=T159),)),T159)</f>
        <v>28717</v>
      </c>
      <c r="BA159" s="110">
        <f t="array" ref="BA159">IFERROR(INDEX(TO_name_14,MATCH(,((Шаблон_14-Точность)&gt;=U159)+((Шаблон_14+Точность)&lt;=U159),)),U159)</f>
        <v>10162</v>
      </c>
      <c r="BB159" s="3"/>
      <c r="BC159" s="3" t="str">
        <f t="shared" si="84"/>
        <v>М/62847/19125</v>
      </c>
      <c r="BD159" s="3" t="str">
        <f t="shared" si="85"/>
        <v>М/67884/52962</v>
      </c>
      <c r="BE159" s="3" t="str">
        <f t="shared" si="86"/>
        <v>М/61560/36458</v>
      </c>
      <c r="BF159" s="3" t="str">
        <f t="shared" si="87"/>
        <v>М/70264/41964</v>
      </c>
      <c r="BG159" s="3" t="str">
        <f t="shared" si="88"/>
        <v>М/12313/12313</v>
      </c>
      <c r="BH159" s="3" t="str">
        <f t="shared" si="89"/>
        <v>Р/11573/11573</v>
      </c>
      <c r="BI159" s="3" t="str">
        <f t="shared" si="90"/>
        <v>Р/11136/11136</v>
      </c>
      <c r="BJ159" s="158" t="s">
        <v>290</v>
      </c>
      <c r="BK159" s="3" t="str">
        <f t="shared" si="91"/>
        <v>Р/41002/42723</v>
      </c>
      <c r="BL159" s="3" t="str">
        <f t="shared" si="92"/>
        <v>М/48004/23022</v>
      </c>
      <c r="BM159" s="3" t="str">
        <f t="shared" si="93"/>
        <v>Р/37050/16535</v>
      </c>
      <c r="BN159" s="3" t="str">
        <f t="shared" si="94"/>
        <v>М/35596/60145</v>
      </c>
      <c r="BO159" s="3" t="str">
        <f t="shared" si="95"/>
        <v>М/7369/32369</v>
      </c>
      <c r="BP159" s="3" t="str">
        <f t="shared" si="96"/>
        <v>М/8202/28717</v>
      </c>
      <c r="BQ159" s="3" t="str">
        <f t="shared" si="97"/>
        <v>Р/10162/10162</v>
      </c>
      <c r="BR159" s="86"/>
      <c r="BS159" s="86"/>
      <c r="BT159" s="86"/>
    </row>
    <row r="160" spans="1:72" ht="16.5" customHeight="1" x14ac:dyDescent="0.25">
      <c r="A160" s="90">
        <v>45076</v>
      </c>
      <c r="B160" s="3">
        <v>5</v>
      </c>
      <c r="C160" s="3">
        <v>4</v>
      </c>
      <c r="D160" s="105" t="str">
        <f t="shared" si="82"/>
        <v/>
      </c>
      <c r="E160" s="105" t="str">
        <f t="shared" si="83"/>
        <v/>
      </c>
      <c r="F160" s="99" t="s">
        <v>290</v>
      </c>
      <c r="G160" s="100">
        <f t="shared" si="98"/>
        <v>19149</v>
      </c>
      <c r="H160" s="100">
        <f t="shared" si="99"/>
        <v>52986</v>
      </c>
      <c r="I160" s="100">
        <f t="shared" si="100"/>
        <v>36482</v>
      </c>
      <c r="J160" s="100">
        <f t="shared" si="101"/>
        <v>41988</v>
      </c>
      <c r="K160" s="100">
        <f t="shared" si="102"/>
        <v>12337</v>
      </c>
      <c r="L160" s="100">
        <f t="shared" si="103"/>
        <v>11573</v>
      </c>
      <c r="M160" s="100">
        <f t="shared" si="104"/>
        <v>11136</v>
      </c>
      <c r="N160" s="100">
        <f t="shared" si="105"/>
        <v>0</v>
      </c>
      <c r="O160" s="100">
        <f t="shared" si="106"/>
        <v>42723</v>
      </c>
      <c r="P160" s="100">
        <f t="shared" si="107"/>
        <v>23046</v>
      </c>
      <c r="Q160" s="100">
        <f t="shared" si="108"/>
        <v>16535</v>
      </c>
      <c r="R160" s="100">
        <f t="shared" si="109"/>
        <v>60169</v>
      </c>
      <c r="S160" s="100">
        <f t="shared" si="110"/>
        <v>32393</v>
      </c>
      <c r="T160" s="100">
        <f t="shared" si="111"/>
        <v>28741</v>
      </c>
      <c r="U160" s="100">
        <f t="shared" si="112"/>
        <v>10162</v>
      </c>
      <c r="V160" s="89" t="s">
        <v>290</v>
      </c>
      <c r="W160" s="95" t="s">
        <v>37</v>
      </c>
      <c r="X160" s="95" t="s">
        <v>37</v>
      </c>
      <c r="Y160" s="95" t="s">
        <v>37</v>
      </c>
      <c r="Z160" s="95" t="s">
        <v>37</v>
      </c>
      <c r="AA160" s="95" t="s">
        <v>37</v>
      </c>
      <c r="AB160" s="95" t="s">
        <v>38</v>
      </c>
      <c r="AC160" s="95" t="s">
        <v>38</v>
      </c>
      <c r="AD160" s="96" t="s">
        <v>38</v>
      </c>
      <c r="AE160" s="95" t="s">
        <v>38</v>
      </c>
      <c r="AF160" s="95" t="s">
        <v>37</v>
      </c>
      <c r="AG160" s="95" t="s">
        <v>38</v>
      </c>
      <c r="AH160" s="95" t="s">
        <v>37</v>
      </c>
      <c r="AI160" s="95" t="s">
        <v>37</v>
      </c>
      <c r="AJ160" s="95" t="s">
        <v>37</v>
      </c>
      <c r="AK160" s="95" t="s">
        <v>38</v>
      </c>
      <c r="AL160" s="94" t="s">
        <v>290</v>
      </c>
      <c r="AM160" s="108">
        <f t="array" ref="AM160">IFERROR(INDEX(TO_name_1,MATCH(,((Шаблон_1-Точность)&gt;=G160)+((Шаблон_1+Точность)&lt;=G160),)),G160)</f>
        <v>19149</v>
      </c>
      <c r="AN160" s="109">
        <f t="array" ref="AN160">IFERROR(INDEX(TO_name_2,MATCH(,((Шаблон_2-Точность)&gt;=H160)+((Шаблон_2+Точность)&lt;=H160),)),H160)</f>
        <v>52986</v>
      </c>
      <c r="AO160" s="109">
        <f t="array" ref="AO160">IFERROR(INDEX(TO_name_3,MATCH(,((Шаблон_3-Точность)&gt;=I160)+((Шаблон_3+Точность)&lt;=I160),)),I160)</f>
        <v>36482</v>
      </c>
      <c r="AP160" s="109">
        <f t="array" ref="AP160">IFERROR(INDEX(TO_name_4,MATCH(,((Шаблон_4-Точность)&gt;=J160)+((Шаблон_4+Точность)&lt;=J160),)),J160)</f>
        <v>41988</v>
      </c>
      <c r="AQ160" s="109">
        <f t="array" ref="AQ160">IFERROR(INDEX(TO_name_9,MATCH(,((Шаблон_9-Точность)&gt;=K160)+((Шаблон_9+Точность)&lt;=K160),)),K160)</f>
        <v>12337</v>
      </c>
      <c r="AR160" s="109">
        <f t="array" ref="AR160">IFERROR(INDEX(TO_name_10,MATCH(,((Шаблон_10-Точность)&gt;=L160)+((Шаблон_10+Точность)&lt;=L160),)),L160)</f>
        <v>11573</v>
      </c>
      <c r="AS160" s="110">
        <f t="array" ref="AS160">IFERROR(INDEX(TO_name_11,MATCH(,((Шаблон_11-Точность)&gt;=M160)+((Шаблон_11+Точность)&lt;=M160),)),M160)</f>
        <v>11136</v>
      </c>
      <c r="AT160" s="111" t="s">
        <v>290</v>
      </c>
      <c r="AU160" s="108">
        <f t="array" ref="AU160">IFERROR(INDEX(TO_name_5,MATCH(,((Шаблон_5-Точность)&gt;=O160)+((Шаблон_5+Точность)&lt;=O160),)),O160)</f>
        <v>42723</v>
      </c>
      <c r="AV160" s="109">
        <f t="array" ref="AV160">IFERROR(INDEX(TO_name_6,MATCH(,((Шаблон_6-Точность)&gt;=P160)+((Шаблон_6+Точность)&lt;=P160),)),P160)</f>
        <v>23046</v>
      </c>
      <c r="AW160" s="109">
        <f t="array" ref="AW160">IFERROR(INDEX(TO_name_7,MATCH(,((Шаблон_7-Точность)&gt;=Q160)+((Шаблон_7+Точность)&lt;=Q160),)),Q160)</f>
        <v>16535</v>
      </c>
      <c r="AX160" s="109">
        <f t="array" ref="AX160">IFERROR(INDEX(TO_name_8,MATCH(,((Шаблон_8-Точность)&gt;=R160)+((Шаблон_8+Точность)&lt;=R160),)),R160)</f>
        <v>60169</v>
      </c>
      <c r="AY160" s="109">
        <f t="array" ref="AY160">IFERROR(INDEX(TO_name_12,MATCH(,((Шаблон_12-Точность)&gt;=S160)+((Шаблон_12+Точность)&lt;=S160),)),S160)</f>
        <v>32393</v>
      </c>
      <c r="AZ160" s="109">
        <f t="array" ref="AZ160">IFERROR(INDEX(TO_name_13,MATCH(,((Шаблон_13-Точность)&gt;=T160)+((Шаблон_13+Точность)&lt;=T160),)),T160)</f>
        <v>28741</v>
      </c>
      <c r="BA160" s="110">
        <f t="array" ref="BA160">IFERROR(INDEX(TO_name_14,MATCH(,((Шаблон_14-Точность)&gt;=U160)+((Шаблон_14+Точность)&lt;=U160),)),U160)</f>
        <v>10162</v>
      </c>
      <c r="BB160" s="3"/>
      <c r="BC160" s="3" t="str">
        <f t="shared" si="84"/>
        <v>М/62871/19149</v>
      </c>
      <c r="BD160" s="3" t="str">
        <f t="shared" si="85"/>
        <v>М/67908/52986</v>
      </c>
      <c r="BE160" s="3" t="str">
        <f t="shared" si="86"/>
        <v>М/61584/36482</v>
      </c>
      <c r="BF160" s="3" t="str">
        <f t="shared" si="87"/>
        <v>М/70288/41988</v>
      </c>
      <c r="BG160" s="3" t="str">
        <f t="shared" si="88"/>
        <v>М/12337/12337</v>
      </c>
      <c r="BH160" s="3" t="str">
        <f t="shared" si="89"/>
        <v>Р/11573/11573</v>
      </c>
      <c r="BI160" s="3" t="str">
        <f t="shared" si="90"/>
        <v>Р/11136/11136</v>
      </c>
      <c r="BJ160" s="158" t="s">
        <v>290</v>
      </c>
      <c r="BK160" s="3" t="str">
        <f t="shared" si="91"/>
        <v>Р/41002/42723</v>
      </c>
      <c r="BL160" s="3" t="str">
        <f t="shared" si="92"/>
        <v>М/48028/23046</v>
      </c>
      <c r="BM160" s="3" t="str">
        <f t="shared" si="93"/>
        <v>Р/37050/16535</v>
      </c>
      <c r="BN160" s="3" t="str">
        <f t="shared" si="94"/>
        <v>М/35620/60169</v>
      </c>
      <c r="BO160" s="3" t="str">
        <f t="shared" si="95"/>
        <v>М/7393/32393</v>
      </c>
      <c r="BP160" s="3" t="str">
        <f t="shared" si="96"/>
        <v>М/8226/28741</v>
      </c>
      <c r="BQ160" s="3" t="str">
        <f t="shared" si="97"/>
        <v>Р/10162/10162</v>
      </c>
      <c r="BR160" s="86"/>
      <c r="BS160" s="86"/>
      <c r="BT160" s="86"/>
    </row>
    <row r="161" spans="1:72" ht="16.5" customHeight="1" x14ac:dyDescent="0.25">
      <c r="A161" s="90">
        <v>45077</v>
      </c>
      <c r="B161" s="3">
        <v>5</v>
      </c>
      <c r="C161" s="3">
        <v>4</v>
      </c>
      <c r="D161" s="105" t="str">
        <f t="shared" si="82"/>
        <v/>
      </c>
      <c r="E161" s="105" t="str">
        <f t="shared" si="83"/>
        <v/>
      </c>
      <c r="F161" s="99" t="s">
        <v>290</v>
      </c>
      <c r="G161" s="100">
        <f t="shared" si="98"/>
        <v>19173</v>
      </c>
      <c r="H161" s="100">
        <f t="shared" si="99"/>
        <v>52986</v>
      </c>
      <c r="I161" s="100">
        <f t="shared" si="100"/>
        <v>36506</v>
      </c>
      <c r="J161" s="100">
        <f t="shared" si="101"/>
        <v>42012</v>
      </c>
      <c r="K161" s="100">
        <f t="shared" si="102"/>
        <v>12361</v>
      </c>
      <c r="L161" s="100">
        <f t="shared" si="103"/>
        <v>11597</v>
      </c>
      <c r="M161" s="100">
        <f t="shared" si="104"/>
        <v>11136</v>
      </c>
      <c r="N161" s="100">
        <f t="shared" si="105"/>
        <v>0</v>
      </c>
      <c r="O161" s="100">
        <f t="shared" si="106"/>
        <v>42723</v>
      </c>
      <c r="P161" s="100">
        <f t="shared" si="107"/>
        <v>23070</v>
      </c>
      <c r="Q161" s="100">
        <f t="shared" si="108"/>
        <v>16535</v>
      </c>
      <c r="R161" s="100">
        <f t="shared" si="109"/>
        <v>60193</v>
      </c>
      <c r="S161" s="100">
        <f t="shared" si="110"/>
        <v>32417</v>
      </c>
      <c r="T161" s="100">
        <f t="shared" si="111"/>
        <v>28765</v>
      </c>
      <c r="U161" s="100">
        <f t="shared" si="112"/>
        <v>10162</v>
      </c>
      <c r="V161" s="89" t="s">
        <v>290</v>
      </c>
      <c r="W161" s="95" t="s">
        <v>37</v>
      </c>
      <c r="X161" s="95" t="s">
        <v>271</v>
      </c>
      <c r="Y161" s="95" t="s">
        <v>37</v>
      </c>
      <c r="Z161" s="95" t="s">
        <v>37</v>
      </c>
      <c r="AA161" s="95" t="s">
        <v>37</v>
      </c>
      <c r="AB161" s="95" t="s">
        <v>37</v>
      </c>
      <c r="AC161" s="95" t="s">
        <v>38</v>
      </c>
      <c r="AD161" s="96" t="s">
        <v>38</v>
      </c>
      <c r="AE161" s="95" t="s">
        <v>38</v>
      </c>
      <c r="AF161" s="95" t="s">
        <v>37</v>
      </c>
      <c r="AG161" s="95" t="s">
        <v>38</v>
      </c>
      <c r="AH161" s="95" t="s">
        <v>37</v>
      </c>
      <c r="AI161" s="95" t="s">
        <v>37</v>
      </c>
      <c r="AJ161" s="95" t="s">
        <v>37</v>
      </c>
      <c r="AK161" s="95" t="s">
        <v>33</v>
      </c>
      <c r="AL161" s="94" t="s">
        <v>290</v>
      </c>
      <c r="AM161" s="108">
        <f t="array" ref="AM161">IFERROR(INDEX(TO_name_1,MATCH(,((Шаблон_1-Точность)&gt;=G161)+((Шаблон_1+Точность)&lt;=G161),)),G161)</f>
        <v>19173</v>
      </c>
      <c r="AN161" s="109">
        <f t="array" ref="AN161">IFERROR(INDEX(TO_name_2,MATCH(,((Шаблон_2-Точность)&gt;=H161)+((Шаблон_2+Точность)&lt;=H161),)),H161)</f>
        <v>52986</v>
      </c>
      <c r="AO161" s="109">
        <f t="array" ref="AO161">IFERROR(INDEX(TO_name_3,MATCH(,((Шаблон_3-Точность)&gt;=I161)+((Шаблон_3+Точность)&lt;=I161),)),I161)</f>
        <v>36506</v>
      </c>
      <c r="AP161" s="109">
        <f t="array" ref="AP161">IFERROR(INDEX(TO_name_4,MATCH(,((Шаблон_4-Точность)&gt;=J161)+((Шаблон_4+Точность)&lt;=J161),)),J161)</f>
        <v>42012</v>
      </c>
      <c r="AQ161" s="109">
        <f t="array" ref="AQ161">IFERROR(INDEX(TO_name_9,MATCH(,((Шаблон_9-Точность)&gt;=K161)+((Шаблон_9+Точность)&lt;=K161),)),K161)</f>
        <v>12361</v>
      </c>
      <c r="AR161" s="109">
        <f t="array" ref="AR161">IFERROR(INDEX(TO_name_10,MATCH(,((Шаблон_10-Точность)&gt;=L161)+((Шаблон_10+Точность)&lt;=L161),)),L161)</f>
        <v>11597</v>
      </c>
      <c r="AS161" s="110">
        <f t="array" ref="AS161">IFERROR(INDEX(TO_name_11,MATCH(,((Шаблон_11-Точность)&gt;=M161)+((Шаблон_11+Точность)&lt;=M161),)),M161)</f>
        <v>11136</v>
      </c>
      <c r="AT161" s="111" t="s">
        <v>290</v>
      </c>
      <c r="AU161" s="108">
        <f t="array" ref="AU161">IFERROR(INDEX(TO_name_5,MATCH(,((Шаблон_5-Точность)&gt;=O161)+((Шаблон_5+Точность)&lt;=O161),)),O161)</f>
        <v>42723</v>
      </c>
      <c r="AV161" s="109">
        <f t="array" ref="AV161">IFERROR(INDEX(TO_name_6,MATCH(,((Шаблон_6-Точность)&gt;=P161)+((Шаблон_6+Точность)&lt;=P161),)),P161)</f>
        <v>23070</v>
      </c>
      <c r="AW161" s="109">
        <f t="array" ref="AW161">IFERROR(INDEX(TO_name_7,MATCH(,((Шаблон_7-Точность)&gt;=Q161)+((Шаблон_7+Точность)&lt;=Q161),)),Q161)</f>
        <v>16535</v>
      </c>
      <c r="AX161" s="109">
        <f t="array" ref="AX161">IFERROR(INDEX(TO_name_8,MATCH(,((Шаблон_8-Точность)&gt;=R161)+((Шаблон_8+Точность)&lt;=R161),)),R161)</f>
        <v>60193</v>
      </c>
      <c r="AY161" s="109">
        <f t="array" ref="AY161">IFERROR(INDEX(TO_name_12,MATCH(,((Шаблон_12-Точность)&gt;=S161)+((Шаблон_12+Точность)&lt;=S161),)),S161)</f>
        <v>32417</v>
      </c>
      <c r="AZ161" s="109">
        <f t="array" ref="AZ161">IFERROR(INDEX(TO_name_13,MATCH(,((Шаблон_13-Точность)&gt;=T161)+((Шаблон_13+Точность)&lt;=T161),)),T161)</f>
        <v>28765</v>
      </c>
      <c r="BA161" s="110">
        <f t="array" ref="BA161">IFERROR(INDEX(TO_name_14,MATCH(,((Шаблон_14-Точность)&gt;=U161)+((Шаблон_14+Точность)&lt;=U161),)),U161)</f>
        <v>10162</v>
      </c>
      <c r="BB161" s="3"/>
      <c r="BC161" s="3" t="str">
        <f t="shared" si="84"/>
        <v>М/62895/19173</v>
      </c>
      <c r="BD161" s="3" t="str">
        <f t="shared" si="85"/>
        <v>ТО2/67908/52986</v>
      </c>
      <c r="BE161" s="3" t="str">
        <f t="shared" si="86"/>
        <v>М/61608/36506</v>
      </c>
      <c r="BF161" s="3" t="str">
        <f t="shared" si="87"/>
        <v>М/70312/42012</v>
      </c>
      <c r="BG161" s="3" t="str">
        <f t="shared" si="88"/>
        <v>М/12361/12361</v>
      </c>
      <c r="BH161" s="3" t="str">
        <f t="shared" si="89"/>
        <v>М/11597/11597</v>
      </c>
      <c r="BI161" s="3" t="str">
        <f t="shared" si="90"/>
        <v>Р/11136/11136</v>
      </c>
      <c r="BJ161" s="158" t="s">
        <v>290</v>
      </c>
      <c r="BK161" s="3" t="str">
        <f t="shared" si="91"/>
        <v>Р/41002/42723</v>
      </c>
      <c r="BL161" s="3" t="str">
        <f t="shared" si="92"/>
        <v>М/48052/23070</v>
      </c>
      <c r="BM161" s="3" t="str">
        <f t="shared" si="93"/>
        <v>Р/37050/16535</v>
      </c>
      <c r="BN161" s="3" t="str">
        <f t="shared" si="94"/>
        <v>М/35644/60193</v>
      </c>
      <c r="BO161" s="3" t="str">
        <f t="shared" si="95"/>
        <v>М/7417/32417</v>
      </c>
      <c r="BP161" s="3" t="str">
        <f t="shared" si="96"/>
        <v>М/8250/28765</v>
      </c>
      <c r="BQ161" s="3" t="str">
        <f t="shared" si="97"/>
        <v>ПР/10162/10162</v>
      </c>
      <c r="BR161" s="86"/>
      <c r="BS161" s="86"/>
      <c r="BT161" s="86"/>
    </row>
    <row r="162" spans="1:72" ht="16.5" customHeight="1" x14ac:dyDescent="0.25">
      <c r="A162" s="90">
        <v>45078</v>
      </c>
      <c r="B162" s="3">
        <v>5</v>
      </c>
      <c r="C162" s="3">
        <v>4</v>
      </c>
      <c r="D162" s="105" t="str">
        <f t="shared" si="82"/>
        <v/>
      </c>
      <c r="E162" s="105" t="str">
        <f t="shared" si="83"/>
        <v/>
      </c>
      <c r="F162" s="99" t="s">
        <v>290</v>
      </c>
      <c r="G162" s="100">
        <f t="shared" si="98"/>
        <v>19197</v>
      </c>
      <c r="H162" s="100">
        <f t="shared" si="99"/>
        <v>52986</v>
      </c>
      <c r="I162" s="100">
        <f t="shared" si="100"/>
        <v>36530</v>
      </c>
      <c r="J162" s="100">
        <f t="shared" si="101"/>
        <v>42036</v>
      </c>
      <c r="K162" s="100">
        <f t="shared" si="102"/>
        <v>12385</v>
      </c>
      <c r="L162" s="100">
        <f t="shared" si="103"/>
        <v>11621</v>
      </c>
      <c r="M162" s="100">
        <f t="shared" si="104"/>
        <v>11136</v>
      </c>
      <c r="N162" s="100">
        <f t="shared" si="105"/>
        <v>0</v>
      </c>
      <c r="O162" s="100">
        <f t="shared" si="106"/>
        <v>42723</v>
      </c>
      <c r="P162" s="100">
        <f t="shared" si="107"/>
        <v>23094</v>
      </c>
      <c r="Q162" s="100">
        <f t="shared" si="108"/>
        <v>16535</v>
      </c>
      <c r="R162" s="100">
        <f t="shared" si="109"/>
        <v>60217</v>
      </c>
      <c r="S162" s="100">
        <f t="shared" si="110"/>
        <v>32441</v>
      </c>
      <c r="T162" s="100">
        <f t="shared" si="111"/>
        <v>28789</v>
      </c>
      <c r="U162" s="100">
        <f t="shared" si="112"/>
        <v>10162</v>
      </c>
      <c r="V162" s="89" t="s">
        <v>290</v>
      </c>
      <c r="W162" s="95" t="s">
        <v>37</v>
      </c>
      <c r="X162" s="95" t="s">
        <v>271</v>
      </c>
      <c r="Y162" s="95" t="s">
        <v>37</v>
      </c>
      <c r="Z162" s="95" t="s">
        <v>37</v>
      </c>
      <c r="AA162" s="95" t="s">
        <v>37</v>
      </c>
      <c r="AB162" s="95" t="s">
        <v>37</v>
      </c>
      <c r="AC162" s="95" t="s">
        <v>38</v>
      </c>
      <c r="AD162" s="96" t="s">
        <v>38</v>
      </c>
      <c r="AE162" s="95" t="s">
        <v>38</v>
      </c>
      <c r="AF162" s="95" t="s">
        <v>37</v>
      </c>
      <c r="AG162" s="95" t="s">
        <v>38</v>
      </c>
      <c r="AH162" s="95" t="s">
        <v>37</v>
      </c>
      <c r="AI162" s="95" t="s">
        <v>37</v>
      </c>
      <c r="AJ162" s="95" t="s">
        <v>37</v>
      </c>
      <c r="AK162" s="95" t="s">
        <v>38</v>
      </c>
      <c r="AL162" s="94" t="s">
        <v>290</v>
      </c>
      <c r="AM162" s="108">
        <f t="array" ref="AM162">IFERROR(INDEX(TO_name_1,MATCH(,((Шаблон_1-Точность)&gt;=G162)+((Шаблон_1+Точность)&lt;=G162),)),G162)</f>
        <v>19197</v>
      </c>
      <c r="AN162" s="109">
        <f t="array" ref="AN162">IFERROR(INDEX(TO_name_2,MATCH(,((Шаблон_2-Точность)&gt;=H162)+((Шаблон_2+Точность)&lt;=H162),)),H162)</f>
        <v>52986</v>
      </c>
      <c r="AO162" s="109">
        <f t="array" ref="AO162">IFERROR(INDEX(TO_name_3,MATCH(,((Шаблон_3-Точность)&gt;=I162)+((Шаблон_3+Точность)&lt;=I162),)),I162)</f>
        <v>36530</v>
      </c>
      <c r="AP162" s="109">
        <f t="array" ref="AP162">IFERROR(INDEX(TO_name_4,MATCH(,((Шаблон_4-Точность)&gt;=J162)+((Шаблон_4+Точность)&lt;=J162),)),J162)</f>
        <v>42036</v>
      </c>
      <c r="AQ162" s="109">
        <f t="array" ref="AQ162">IFERROR(INDEX(TO_name_9,MATCH(,((Шаблон_9-Точность)&gt;=K162)+((Шаблон_9+Точность)&lt;=K162),)),K162)</f>
        <v>12385</v>
      </c>
      <c r="AR162" s="109">
        <f t="array" ref="AR162">IFERROR(INDEX(TO_name_10,MATCH(,((Шаблон_10-Точность)&gt;=L162)+((Шаблон_10+Точность)&lt;=L162),)),L162)</f>
        <v>11621</v>
      </c>
      <c r="AS162" s="110">
        <f t="array" ref="AS162">IFERROR(INDEX(TO_name_11,MATCH(,((Шаблон_11-Точность)&gt;=M162)+((Шаблон_11+Точность)&lt;=M162),)),M162)</f>
        <v>11136</v>
      </c>
      <c r="AT162" s="111" t="s">
        <v>290</v>
      </c>
      <c r="AU162" s="108">
        <f t="array" ref="AU162">IFERROR(INDEX(TO_name_5,MATCH(,((Шаблон_5-Точность)&gt;=O162)+((Шаблон_5+Точность)&lt;=O162),)),O162)</f>
        <v>42723</v>
      </c>
      <c r="AV162" s="109">
        <f t="array" ref="AV162">IFERROR(INDEX(TO_name_6,MATCH(,((Шаблон_6-Точность)&gt;=P162)+((Шаблон_6+Точность)&lt;=P162),)),P162)</f>
        <v>23094</v>
      </c>
      <c r="AW162" s="109">
        <f t="array" ref="AW162">IFERROR(INDEX(TO_name_7,MATCH(,((Шаблон_7-Точность)&gt;=Q162)+((Шаблон_7+Точность)&lt;=Q162),)),Q162)</f>
        <v>16535</v>
      </c>
      <c r="AX162" s="109">
        <f t="array" ref="AX162">IFERROR(INDEX(TO_name_8,MATCH(,((Шаблон_8-Точность)&gt;=R162)+((Шаблон_8+Точность)&lt;=R162),)),R162)</f>
        <v>60217</v>
      </c>
      <c r="AY162" s="109">
        <f t="array" ref="AY162">IFERROR(INDEX(TO_name_12,MATCH(,((Шаблон_12-Точность)&gt;=S162)+((Шаблон_12+Точность)&lt;=S162),)),S162)</f>
        <v>32441</v>
      </c>
      <c r="AZ162" s="109">
        <f t="array" ref="AZ162">IFERROR(INDEX(TO_name_13,MATCH(,((Шаблон_13-Точность)&gt;=T162)+((Шаблон_13+Точность)&lt;=T162),)),T162)</f>
        <v>28789</v>
      </c>
      <c r="BA162" s="110">
        <f t="array" ref="BA162">IFERROR(INDEX(TO_name_14,MATCH(,((Шаблон_14-Точность)&gt;=U162)+((Шаблон_14+Точность)&lt;=U162),)),U162)</f>
        <v>10162</v>
      </c>
      <c r="BB162" s="3"/>
      <c r="BC162" s="3" t="str">
        <f t="shared" si="84"/>
        <v>М/62919/19197</v>
      </c>
      <c r="BD162" s="3" t="str">
        <f t="shared" si="85"/>
        <v>ТО2/67908/52986</v>
      </c>
      <c r="BE162" s="3" t="str">
        <f t="shared" si="86"/>
        <v>М/61632/36530</v>
      </c>
      <c r="BF162" s="3" t="str">
        <f t="shared" si="87"/>
        <v>М/70336/42036</v>
      </c>
      <c r="BG162" s="3" t="str">
        <f t="shared" si="88"/>
        <v>М/12385/12385</v>
      </c>
      <c r="BH162" s="3" t="str">
        <f t="shared" si="89"/>
        <v>М/11621/11621</v>
      </c>
      <c r="BI162" s="3" t="str">
        <f t="shared" si="90"/>
        <v>Р/11136/11136</v>
      </c>
      <c r="BJ162" s="158" t="s">
        <v>290</v>
      </c>
      <c r="BK162" s="3" t="str">
        <f t="shared" si="91"/>
        <v>Р/41002/42723</v>
      </c>
      <c r="BL162" s="3" t="str">
        <f t="shared" si="92"/>
        <v>М/48076/23094</v>
      </c>
      <c r="BM162" s="3" t="str">
        <f t="shared" si="93"/>
        <v>Р/37050/16535</v>
      </c>
      <c r="BN162" s="3" t="str">
        <f t="shared" si="94"/>
        <v>М/35668/60217</v>
      </c>
      <c r="BO162" s="3" t="str">
        <f t="shared" si="95"/>
        <v>М/7441/32441</v>
      </c>
      <c r="BP162" s="3" t="str">
        <f t="shared" si="96"/>
        <v>М/8274/28789</v>
      </c>
      <c r="BQ162" s="3" t="str">
        <f t="shared" si="97"/>
        <v>Р/10162/10162</v>
      </c>
      <c r="BR162" s="86"/>
      <c r="BS162" s="86"/>
      <c r="BT162" s="86"/>
    </row>
    <row r="163" spans="1:72" ht="16.5" customHeight="1" x14ac:dyDescent="0.25">
      <c r="A163" s="90">
        <v>45079</v>
      </c>
      <c r="B163" s="3">
        <v>5</v>
      </c>
      <c r="C163" s="3">
        <v>4</v>
      </c>
      <c r="D163" s="105" t="str">
        <f t="shared" si="82"/>
        <v/>
      </c>
      <c r="E163" s="105" t="str">
        <f t="shared" si="83"/>
        <v>ОШ</v>
      </c>
      <c r="F163" s="99" t="s">
        <v>290</v>
      </c>
      <c r="G163" s="100">
        <f t="shared" si="98"/>
        <v>19221</v>
      </c>
      <c r="H163" s="100">
        <f t="shared" si="99"/>
        <v>52986</v>
      </c>
      <c r="I163" s="100">
        <f t="shared" si="100"/>
        <v>36554</v>
      </c>
      <c r="J163" s="100">
        <f t="shared" si="101"/>
        <v>42060</v>
      </c>
      <c r="K163" s="100">
        <f t="shared" si="102"/>
        <v>12409</v>
      </c>
      <c r="L163" s="100">
        <f t="shared" si="103"/>
        <v>11645</v>
      </c>
      <c r="M163" s="100">
        <f t="shared" si="104"/>
        <v>11136</v>
      </c>
      <c r="N163" s="100">
        <f t="shared" si="105"/>
        <v>0</v>
      </c>
      <c r="O163" s="100">
        <f t="shared" si="106"/>
        <v>42723</v>
      </c>
      <c r="P163" s="100">
        <f t="shared" si="107"/>
        <v>23118</v>
      </c>
      <c r="Q163" s="100">
        <f t="shared" si="108"/>
        <v>16559</v>
      </c>
      <c r="R163" s="100">
        <f t="shared" si="109"/>
        <v>60241</v>
      </c>
      <c r="S163" s="100">
        <f t="shared" si="110"/>
        <v>32465</v>
      </c>
      <c r="T163" s="100">
        <f t="shared" si="111"/>
        <v>28813</v>
      </c>
      <c r="U163" s="100">
        <f t="shared" si="112"/>
        <v>10162</v>
      </c>
      <c r="V163" s="89" t="s">
        <v>290</v>
      </c>
      <c r="W163" s="95" t="s">
        <v>37</v>
      </c>
      <c r="X163" s="95" t="s">
        <v>271</v>
      </c>
      <c r="Y163" s="95" t="s">
        <v>37</v>
      </c>
      <c r="Z163" s="95" t="s">
        <v>37</v>
      </c>
      <c r="AA163" s="95" t="s">
        <v>37</v>
      </c>
      <c r="AB163" s="95" t="s">
        <v>37</v>
      </c>
      <c r="AC163" s="95" t="s">
        <v>38</v>
      </c>
      <c r="AD163" s="96" t="s">
        <v>38</v>
      </c>
      <c r="AE163" s="95" t="s">
        <v>38</v>
      </c>
      <c r="AF163" s="95" t="s">
        <v>37</v>
      </c>
      <c r="AG163" s="95" t="s">
        <v>37</v>
      </c>
      <c r="AH163" s="95" t="s">
        <v>37</v>
      </c>
      <c r="AI163" s="95" t="s">
        <v>37</v>
      </c>
      <c r="AJ163" s="95" t="s">
        <v>37</v>
      </c>
      <c r="AK163" s="95" t="s">
        <v>38</v>
      </c>
      <c r="AL163" s="94" t="s">
        <v>290</v>
      </c>
      <c r="AM163" s="108">
        <f t="array" ref="AM163">IFERROR(INDEX(TO_name_1,MATCH(,((Шаблон_1-Точность)&gt;=G163)+((Шаблон_1+Точность)&lt;=G163),)),G163)</f>
        <v>19221</v>
      </c>
      <c r="AN163" s="109">
        <f t="array" ref="AN163">IFERROR(INDEX(TO_name_2,MATCH(,((Шаблон_2-Точность)&gt;=H163)+((Шаблон_2+Точность)&lt;=H163),)),H163)</f>
        <v>52986</v>
      </c>
      <c r="AO163" s="109">
        <f t="array" ref="AO163">IFERROR(INDEX(TO_name_3,MATCH(,((Шаблон_3-Точность)&gt;=I163)+((Шаблон_3+Точность)&lt;=I163),)),I163)</f>
        <v>36554</v>
      </c>
      <c r="AP163" s="109">
        <f t="array" ref="AP163">IFERROR(INDEX(TO_name_4,MATCH(,((Шаблон_4-Точность)&gt;=J163)+((Шаблон_4+Точность)&lt;=J163),)),J163)</f>
        <v>42060</v>
      </c>
      <c r="AQ163" s="109">
        <f t="array" ref="AQ163">IFERROR(INDEX(TO_name_9,MATCH(,((Шаблон_9-Точность)&gt;=K163)+((Шаблон_9+Точность)&lt;=K163),)),K163)</f>
        <v>12409</v>
      </c>
      <c r="AR163" s="109">
        <f t="array" ref="AR163">IFERROR(INDEX(TO_name_10,MATCH(,((Шаблон_10-Точность)&gt;=L163)+((Шаблон_10+Точность)&lt;=L163),)),L163)</f>
        <v>11645</v>
      </c>
      <c r="AS163" s="110">
        <f t="array" ref="AS163">IFERROR(INDEX(TO_name_11,MATCH(,((Шаблон_11-Точность)&gt;=M163)+((Шаблон_11+Точность)&lt;=M163),)),M163)</f>
        <v>11136</v>
      </c>
      <c r="AT163" s="111" t="s">
        <v>290</v>
      </c>
      <c r="AU163" s="108">
        <f t="array" ref="AU163">IFERROR(INDEX(TO_name_5,MATCH(,((Шаблон_5-Точность)&gt;=O163)+((Шаблон_5+Точность)&lt;=O163),)),O163)</f>
        <v>42723</v>
      </c>
      <c r="AV163" s="109">
        <f t="array" ref="AV163">IFERROR(INDEX(TO_name_6,MATCH(,((Шаблон_6-Точность)&gt;=P163)+((Шаблон_6+Точность)&lt;=P163),)),P163)</f>
        <v>23118</v>
      </c>
      <c r="AW163" s="109">
        <f t="array" ref="AW163">IFERROR(INDEX(TO_name_7,MATCH(,((Шаблон_7-Точность)&gt;=Q163)+((Шаблон_7+Точность)&lt;=Q163),)),Q163)</f>
        <v>16559</v>
      </c>
      <c r="AX163" s="109">
        <f t="array" ref="AX163">IFERROR(INDEX(TO_name_8,MATCH(,((Шаблон_8-Точность)&gt;=R163)+((Шаблон_8+Точность)&lt;=R163),)),R163)</f>
        <v>60241</v>
      </c>
      <c r="AY163" s="109">
        <f t="array" ref="AY163">IFERROR(INDEX(TO_name_12,MATCH(,((Шаблон_12-Точность)&gt;=S163)+((Шаблон_12+Точность)&lt;=S163),)),S163)</f>
        <v>32465</v>
      </c>
      <c r="AZ163" s="109">
        <f t="array" ref="AZ163">IFERROR(INDEX(TO_name_13,MATCH(,((Шаблон_13-Точность)&gt;=T163)+((Шаблон_13+Точность)&lt;=T163),)),T163)</f>
        <v>28813</v>
      </c>
      <c r="BA163" s="110">
        <f t="array" ref="BA163">IFERROR(INDEX(TO_name_14,MATCH(,((Шаблон_14-Точность)&gt;=U163)+((Шаблон_14+Точность)&lt;=U163),)),U163)</f>
        <v>10162</v>
      </c>
      <c r="BB163" s="3"/>
      <c r="BC163" s="3" t="str">
        <f t="shared" si="84"/>
        <v>М/62943/19221</v>
      </c>
      <c r="BD163" s="3" t="str">
        <f t="shared" si="85"/>
        <v>ТО2/67908/52986</v>
      </c>
      <c r="BE163" s="3" t="str">
        <f t="shared" si="86"/>
        <v>М/61656/36554</v>
      </c>
      <c r="BF163" s="3" t="str">
        <f t="shared" si="87"/>
        <v>М/70360/42060</v>
      </c>
      <c r="BG163" s="3" t="str">
        <f t="shared" si="88"/>
        <v>М/12409/12409</v>
      </c>
      <c r="BH163" s="3" t="str">
        <f t="shared" si="89"/>
        <v>М/11645/11645</v>
      </c>
      <c r="BI163" s="3" t="str">
        <f t="shared" si="90"/>
        <v>Р/11136/11136</v>
      </c>
      <c r="BJ163" s="158" t="s">
        <v>290</v>
      </c>
      <c r="BK163" s="3" t="str">
        <f t="shared" si="91"/>
        <v>Р/41002/42723</v>
      </c>
      <c r="BL163" s="3" t="str">
        <f t="shared" si="92"/>
        <v>М/48100/23118</v>
      </c>
      <c r="BM163" s="3" t="str">
        <f t="shared" si="93"/>
        <v>М/37074/16559</v>
      </c>
      <c r="BN163" s="3" t="str">
        <f t="shared" si="94"/>
        <v>М/35692/60241</v>
      </c>
      <c r="BO163" s="3" t="str">
        <f t="shared" si="95"/>
        <v>М/7465/32465</v>
      </c>
      <c r="BP163" s="3" t="str">
        <f t="shared" si="96"/>
        <v>М/8298/28813</v>
      </c>
      <c r="BQ163" s="3" t="str">
        <f t="shared" si="97"/>
        <v>Р/10162/10162</v>
      </c>
      <c r="BR163" s="86"/>
      <c r="BS163" s="86"/>
      <c r="BT163" s="86"/>
    </row>
    <row r="164" spans="1:72" ht="16.5" customHeight="1" x14ac:dyDescent="0.25">
      <c r="A164" s="90">
        <v>45080</v>
      </c>
      <c r="B164" s="3">
        <v>5</v>
      </c>
      <c r="C164" s="3">
        <v>4</v>
      </c>
      <c r="D164" s="105" t="str">
        <f t="shared" si="82"/>
        <v/>
      </c>
      <c r="E164" s="105" t="str">
        <f t="shared" si="83"/>
        <v/>
      </c>
      <c r="F164" s="99" t="s">
        <v>290</v>
      </c>
      <c r="G164" s="100">
        <f t="shared" si="98"/>
        <v>19245</v>
      </c>
      <c r="H164" s="100">
        <f t="shared" si="99"/>
        <v>52986</v>
      </c>
      <c r="I164" s="100">
        <f t="shared" si="100"/>
        <v>36578</v>
      </c>
      <c r="J164" s="100">
        <f t="shared" si="101"/>
        <v>42084</v>
      </c>
      <c r="K164" s="100">
        <f t="shared" si="102"/>
        <v>12433</v>
      </c>
      <c r="L164" s="100">
        <f t="shared" si="103"/>
        <v>11669</v>
      </c>
      <c r="M164" s="100">
        <f t="shared" si="104"/>
        <v>11136</v>
      </c>
      <c r="N164" s="100">
        <f t="shared" si="105"/>
        <v>0</v>
      </c>
      <c r="O164" s="100">
        <f t="shared" si="106"/>
        <v>42723</v>
      </c>
      <c r="P164" s="100">
        <f t="shared" si="107"/>
        <v>23142</v>
      </c>
      <c r="Q164" s="100">
        <f t="shared" si="108"/>
        <v>16583</v>
      </c>
      <c r="R164" s="100">
        <f t="shared" si="109"/>
        <v>60265</v>
      </c>
      <c r="S164" s="100">
        <f t="shared" si="110"/>
        <v>32465</v>
      </c>
      <c r="T164" s="100">
        <f t="shared" si="111"/>
        <v>28837</v>
      </c>
      <c r="U164" s="100">
        <f t="shared" si="112"/>
        <v>10162</v>
      </c>
      <c r="V164" s="89" t="s">
        <v>290</v>
      </c>
      <c r="W164" s="95" t="s">
        <v>37</v>
      </c>
      <c r="X164" s="95" t="s">
        <v>271</v>
      </c>
      <c r="Y164" s="95" t="s">
        <v>37</v>
      </c>
      <c r="Z164" s="95" t="s">
        <v>37</v>
      </c>
      <c r="AA164" s="95" t="s">
        <v>37</v>
      </c>
      <c r="AB164" s="95" t="s">
        <v>37</v>
      </c>
      <c r="AC164" s="95" t="s">
        <v>38</v>
      </c>
      <c r="AD164" s="96" t="s">
        <v>38</v>
      </c>
      <c r="AE164" s="95" t="s">
        <v>38</v>
      </c>
      <c r="AF164" s="95" t="s">
        <v>37</v>
      </c>
      <c r="AG164" s="95" t="s">
        <v>37</v>
      </c>
      <c r="AH164" s="95" t="s">
        <v>37</v>
      </c>
      <c r="AI164" s="95" t="s">
        <v>321</v>
      </c>
      <c r="AJ164" s="95" t="s">
        <v>37</v>
      </c>
      <c r="AK164" s="95" t="s">
        <v>38</v>
      </c>
      <c r="AL164" s="94" t="s">
        <v>290</v>
      </c>
      <c r="AM164" s="108">
        <f t="array" ref="AM164">IFERROR(INDEX(TO_name_1,MATCH(,((Шаблон_1-Точность)&gt;=G164)+((Шаблон_1+Точность)&lt;=G164),)),G164)</f>
        <v>19245</v>
      </c>
      <c r="AN164" s="109">
        <f t="array" ref="AN164">IFERROR(INDEX(TO_name_2,MATCH(,((Шаблон_2-Точность)&gt;=H164)+((Шаблон_2+Точность)&lt;=H164),)),H164)</f>
        <v>52986</v>
      </c>
      <c r="AO164" s="109">
        <f t="array" ref="AO164">IFERROR(INDEX(TO_name_3,MATCH(,((Шаблон_3-Точность)&gt;=I164)+((Шаблон_3+Точность)&lt;=I164),)),I164)</f>
        <v>36578</v>
      </c>
      <c r="AP164" s="109">
        <f t="array" ref="AP164">IFERROR(INDEX(TO_name_4,MATCH(,((Шаблон_4-Точность)&gt;=J164)+((Шаблон_4+Точность)&lt;=J164),)),J164)</f>
        <v>42084</v>
      </c>
      <c r="AQ164" s="109">
        <f t="array" ref="AQ164">IFERROR(INDEX(TO_name_9,MATCH(,((Шаблон_9-Точность)&gt;=K164)+((Шаблон_9+Точность)&lt;=K164),)),K164)</f>
        <v>12433</v>
      </c>
      <c r="AR164" s="109">
        <f t="array" ref="AR164">IFERROR(INDEX(TO_name_10,MATCH(,((Шаблон_10-Точность)&gt;=L164)+((Шаблон_10+Точность)&lt;=L164),)),L164)</f>
        <v>11669</v>
      </c>
      <c r="AS164" s="110">
        <f t="array" ref="AS164">IFERROR(INDEX(TO_name_11,MATCH(,((Шаблон_11-Точность)&gt;=M164)+((Шаблон_11+Точность)&lt;=M164),)),M164)</f>
        <v>11136</v>
      </c>
      <c r="AT164" s="111" t="s">
        <v>290</v>
      </c>
      <c r="AU164" s="108">
        <f t="array" ref="AU164">IFERROR(INDEX(TO_name_5,MATCH(,((Шаблон_5-Точность)&gt;=O164)+((Шаблон_5+Точность)&lt;=O164),)),O164)</f>
        <v>42723</v>
      </c>
      <c r="AV164" s="109">
        <f t="array" ref="AV164">IFERROR(INDEX(TO_name_6,MATCH(,((Шаблон_6-Точность)&gt;=P164)+((Шаблон_6+Точность)&lt;=P164),)),P164)</f>
        <v>23142</v>
      </c>
      <c r="AW164" s="109">
        <f t="array" ref="AW164">IFERROR(INDEX(TO_name_7,MATCH(,((Шаблон_7-Точность)&gt;=Q164)+((Шаблон_7+Точность)&lt;=Q164),)),Q164)</f>
        <v>16583</v>
      </c>
      <c r="AX164" s="109">
        <f t="array" ref="AX164">IFERROR(INDEX(TO_name_8,MATCH(,((Шаблон_8-Точность)&gt;=R164)+((Шаблон_8+Точность)&lt;=R164),)),R164)</f>
        <v>60265</v>
      </c>
      <c r="AY164" s="109">
        <f t="array" ref="AY164">IFERROR(INDEX(TO_name_12,MATCH(,((Шаблон_12-Точность)&gt;=S164)+((Шаблон_12+Точность)&lt;=S164),)),S164)</f>
        <v>32465</v>
      </c>
      <c r="AZ164" s="109">
        <f t="array" ref="AZ164">IFERROR(INDEX(TO_name_13,MATCH(,((Шаблон_13-Точность)&gt;=T164)+((Шаблон_13+Точность)&lt;=T164),)),T164)</f>
        <v>28837</v>
      </c>
      <c r="BA164" s="110">
        <f t="array" ref="BA164">IFERROR(INDEX(TO_name_14,MATCH(,((Шаблон_14-Точность)&gt;=U164)+((Шаблон_14+Точность)&lt;=U164),)),U164)</f>
        <v>10162</v>
      </c>
      <c r="BB164" s="3"/>
      <c r="BC164" s="3" t="str">
        <f t="shared" si="84"/>
        <v>М/62967/19245</v>
      </c>
      <c r="BD164" s="3" t="str">
        <f t="shared" si="85"/>
        <v>ТО2/67908/52986</v>
      </c>
      <c r="BE164" s="3" t="str">
        <f t="shared" si="86"/>
        <v>М/61680/36578</v>
      </c>
      <c r="BF164" s="3" t="str">
        <f t="shared" si="87"/>
        <v>М/70384/42084</v>
      </c>
      <c r="BG164" s="3" t="str">
        <f t="shared" si="88"/>
        <v>М/12433/12433</v>
      </c>
      <c r="BH164" s="3" t="str">
        <f t="shared" si="89"/>
        <v>М/11669/11669</v>
      </c>
      <c r="BI164" s="3" t="str">
        <f t="shared" si="90"/>
        <v>Р/11136/11136</v>
      </c>
      <c r="BJ164" s="158" t="s">
        <v>290</v>
      </c>
      <c r="BK164" s="3" t="str">
        <f t="shared" si="91"/>
        <v>Р/41002/42723</v>
      </c>
      <c r="BL164" s="3" t="str">
        <f t="shared" si="92"/>
        <v>М/48124/23142</v>
      </c>
      <c r="BM164" s="3" t="str">
        <f t="shared" si="93"/>
        <v>М/37098/16583</v>
      </c>
      <c r="BN164" s="3" t="str">
        <f t="shared" si="94"/>
        <v>М/35716/60265</v>
      </c>
      <c r="BO164" s="3" t="str">
        <f t="shared" si="95"/>
        <v>ПМ/7465/32465</v>
      </c>
      <c r="BP164" s="3" t="str">
        <f t="shared" si="96"/>
        <v>М/8322/28837</v>
      </c>
      <c r="BQ164" s="3" t="str">
        <f t="shared" si="97"/>
        <v>Р/10162/10162</v>
      </c>
      <c r="BR164" s="86"/>
      <c r="BS164" s="86"/>
      <c r="BT164" s="86"/>
    </row>
    <row r="165" spans="1:72" ht="16.5" customHeight="1" x14ac:dyDescent="0.25">
      <c r="A165" s="90">
        <v>45081</v>
      </c>
      <c r="B165" s="3">
        <v>5</v>
      </c>
      <c r="C165" s="3">
        <v>4</v>
      </c>
      <c r="D165" s="105" t="str">
        <f t="shared" si="82"/>
        <v/>
      </c>
      <c r="E165" s="105" t="str">
        <f t="shared" si="83"/>
        <v/>
      </c>
      <c r="F165" s="99" t="s">
        <v>290</v>
      </c>
      <c r="G165" s="100">
        <f t="shared" si="98"/>
        <v>19269</v>
      </c>
      <c r="H165" s="100">
        <f t="shared" si="99"/>
        <v>52986</v>
      </c>
      <c r="I165" s="100">
        <f t="shared" si="100"/>
        <v>36602</v>
      </c>
      <c r="J165" s="100">
        <f t="shared" si="101"/>
        <v>42108</v>
      </c>
      <c r="K165" s="100">
        <f t="shared" si="102"/>
        <v>12457</v>
      </c>
      <c r="L165" s="100">
        <f t="shared" si="103"/>
        <v>11693</v>
      </c>
      <c r="M165" s="100">
        <f t="shared" si="104"/>
        <v>11136</v>
      </c>
      <c r="N165" s="100">
        <f t="shared" si="105"/>
        <v>0</v>
      </c>
      <c r="O165" s="100">
        <f t="shared" si="106"/>
        <v>42723</v>
      </c>
      <c r="P165" s="100">
        <f t="shared" si="107"/>
        <v>23166</v>
      </c>
      <c r="Q165" s="100">
        <f t="shared" si="108"/>
        <v>16583</v>
      </c>
      <c r="R165" s="100">
        <f t="shared" si="109"/>
        <v>60289</v>
      </c>
      <c r="S165" s="100">
        <f t="shared" si="110"/>
        <v>32489</v>
      </c>
      <c r="T165" s="100">
        <f t="shared" si="111"/>
        <v>28861</v>
      </c>
      <c r="U165" s="100">
        <f t="shared" si="112"/>
        <v>10162</v>
      </c>
      <c r="V165" s="89" t="s">
        <v>290</v>
      </c>
      <c r="W165" s="95" t="s">
        <v>37</v>
      </c>
      <c r="X165" s="95" t="s">
        <v>271</v>
      </c>
      <c r="Y165" s="95" t="s">
        <v>37</v>
      </c>
      <c r="Z165" s="95" t="s">
        <v>37</v>
      </c>
      <c r="AA165" s="95" t="s">
        <v>37</v>
      </c>
      <c r="AB165" s="95" t="s">
        <v>37</v>
      </c>
      <c r="AC165" s="95" t="s">
        <v>38</v>
      </c>
      <c r="AD165" s="96" t="s">
        <v>38</v>
      </c>
      <c r="AE165" s="95" t="s">
        <v>38</v>
      </c>
      <c r="AF165" s="95" t="s">
        <v>37</v>
      </c>
      <c r="AG165" s="95" t="s">
        <v>38</v>
      </c>
      <c r="AH165" s="95" t="s">
        <v>37</v>
      </c>
      <c r="AI165" s="95" t="s">
        <v>37</v>
      </c>
      <c r="AJ165" s="95" t="s">
        <v>37</v>
      </c>
      <c r="AK165" s="95" t="s">
        <v>38</v>
      </c>
      <c r="AL165" s="94" t="s">
        <v>290</v>
      </c>
      <c r="AM165" s="108">
        <f t="array" ref="AM165">IFERROR(INDEX(TO_name_1,MATCH(,((Шаблон_1-Точность)&gt;=G165)+((Шаблон_1+Точность)&lt;=G165),)),G165)</f>
        <v>19269</v>
      </c>
      <c r="AN165" s="109">
        <f t="array" ref="AN165">IFERROR(INDEX(TO_name_2,MATCH(,((Шаблон_2-Точность)&gt;=H165)+((Шаблон_2+Точность)&lt;=H165),)),H165)</f>
        <v>52986</v>
      </c>
      <c r="AO165" s="109">
        <f t="array" ref="AO165">IFERROR(INDEX(TO_name_3,MATCH(,((Шаблон_3-Точность)&gt;=I165)+((Шаблон_3+Точность)&lt;=I165),)),I165)</f>
        <v>36602</v>
      </c>
      <c r="AP165" s="109">
        <f t="array" ref="AP165">IFERROR(INDEX(TO_name_4,MATCH(,((Шаблон_4-Точность)&gt;=J165)+((Шаблон_4+Точность)&lt;=J165),)),J165)</f>
        <v>42108</v>
      </c>
      <c r="AQ165" s="109">
        <f t="array" ref="AQ165">IFERROR(INDEX(TO_name_9,MATCH(,((Шаблон_9-Точность)&gt;=K165)+((Шаблон_9+Точность)&lt;=K165),)),K165)</f>
        <v>12457</v>
      </c>
      <c r="AR165" s="109">
        <f t="array" ref="AR165">IFERROR(INDEX(TO_name_10,MATCH(,((Шаблон_10-Точность)&gt;=L165)+((Шаблон_10+Точность)&lt;=L165),)),L165)</f>
        <v>11693</v>
      </c>
      <c r="AS165" s="110">
        <f t="array" ref="AS165">IFERROR(INDEX(TO_name_11,MATCH(,((Шаблон_11-Точность)&gt;=M165)+((Шаблон_11+Точность)&lt;=M165),)),M165)</f>
        <v>11136</v>
      </c>
      <c r="AT165" s="111" t="s">
        <v>290</v>
      </c>
      <c r="AU165" s="108">
        <f t="array" ref="AU165">IFERROR(INDEX(TO_name_5,MATCH(,((Шаблон_5-Точность)&gt;=O165)+((Шаблон_5+Точность)&lt;=O165),)),O165)</f>
        <v>42723</v>
      </c>
      <c r="AV165" s="109">
        <f t="array" ref="AV165">IFERROR(INDEX(TO_name_6,MATCH(,((Шаблон_6-Точность)&gt;=P165)+((Шаблон_6+Точность)&lt;=P165),)),P165)</f>
        <v>23166</v>
      </c>
      <c r="AW165" s="109">
        <f t="array" ref="AW165">IFERROR(INDEX(TO_name_7,MATCH(,((Шаблон_7-Точность)&gt;=Q165)+((Шаблон_7+Точность)&lt;=Q165),)),Q165)</f>
        <v>16583</v>
      </c>
      <c r="AX165" s="109">
        <f t="array" ref="AX165">IFERROR(INDEX(TO_name_8,MATCH(,((Шаблон_8-Точность)&gt;=R165)+((Шаблон_8+Точность)&lt;=R165),)),R165)</f>
        <v>60289</v>
      </c>
      <c r="AY165" s="109" t="str">
        <f t="array" ref="AY165">IFERROR(INDEX(TO_name_12,MATCH(,((Шаблон_12-Точность)&gt;=S165)+((Шаблон_12+Точность)&lt;=S165),)),S165)</f>
        <v>ПМ</v>
      </c>
      <c r="AZ165" s="109">
        <f t="array" ref="AZ165">IFERROR(INDEX(TO_name_13,MATCH(,((Шаблон_13-Точность)&gt;=T165)+((Шаблон_13+Точность)&lt;=T165),)),T165)</f>
        <v>28861</v>
      </c>
      <c r="BA165" s="110">
        <f t="array" ref="BA165">IFERROR(INDEX(TO_name_14,MATCH(,((Шаблон_14-Точность)&gt;=U165)+((Шаблон_14+Точность)&lt;=U165),)),U165)</f>
        <v>10162</v>
      </c>
      <c r="BB165" s="3"/>
      <c r="BC165" s="3" t="str">
        <f t="shared" si="84"/>
        <v>М/62991/19269</v>
      </c>
      <c r="BD165" s="3" t="str">
        <f t="shared" si="85"/>
        <v>ТО2/67908/52986</v>
      </c>
      <c r="BE165" s="3" t="str">
        <f t="shared" si="86"/>
        <v>М/61704/36602</v>
      </c>
      <c r="BF165" s="3" t="str">
        <f t="shared" si="87"/>
        <v>М/70408/42108</v>
      </c>
      <c r="BG165" s="3" t="str">
        <f t="shared" si="88"/>
        <v>М/12457/12457</v>
      </c>
      <c r="BH165" s="3" t="str">
        <f t="shared" si="89"/>
        <v>М/11693/11693</v>
      </c>
      <c r="BI165" s="3" t="str">
        <f t="shared" si="90"/>
        <v>Р/11136/11136</v>
      </c>
      <c r="BJ165" s="158" t="s">
        <v>290</v>
      </c>
      <c r="BK165" s="3" t="str">
        <f t="shared" si="91"/>
        <v>Р/41002/42723</v>
      </c>
      <c r="BL165" s="3" t="str">
        <f t="shared" si="92"/>
        <v>М/48148/23166</v>
      </c>
      <c r="BM165" s="3" t="str">
        <f t="shared" si="93"/>
        <v>Р/37098/16583</v>
      </c>
      <c r="BN165" s="3" t="str">
        <f t="shared" si="94"/>
        <v>М/35740/60289</v>
      </c>
      <c r="BO165" s="3" t="str">
        <f t="shared" si="95"/>
        <v>М/7489/32489</v>
      </c>
      <c r="BP165" s="3" t="str">
        <f t="shared" si="96"/>
        <v>М/8346/28861</v>
      </c>
      <c r="BQ165" s="3" t="str">
        <f t="shared" si="97"/>
        <v>Р/10162/10162</v>
      </c>
      <c r="BR165" s="86"/>
      <c r="BS165" s="86"/>
      <c r="BT165" s="86"/>
    </row>
    <row r="166" spans="1:72" ht="16.5" customHeight="1" x14ac:dyDescent="0.25">
      <c r="A166" s="90">
        <v>45082</v>
      </c>
      <c r="B166" s="3">
        <v>5</v>
      </c>
      <c r="C166" s="3">
        <v>4</v>
      </c>
      <c r="D166" s="105" t="str">
        <f t="shared" si="82"/>
        <v/>
      </c>
      <c r="E166" s="105" t="str">
        <f t="shared" si="83"/>
        <v/>
      </c>
      <c r="F166" s="99" t="s">
        <v>290</v>
      </c>
      <c r="G166" s="100">
        <f t="shared" si="98"/>
        <v>19293</v>
      </c>
      <c r="H166" s="100">
        <f t="shared" si="99"/>
        <v>52986</v>
      </c>
      <c r="I166" s="100">
        <f t="shared" si="100"/>
        <v>36626</v>
      </c>
      <c r="J166" s="100">
        <f t="shared" si="101"/>
        <v>42132</v>
      </c>
      <c r="K166" s="100">
        <f t="shared" si="102"/>
        <v>12481</v>
      </c>
      <c r="L166" s="100">
        <f t="shared" si="103"/>
        <v>11717</v>
      </c>
      <c r="M166" s="100">
        <f t="shared" si="104"/>
        <v>11136</v>
      </c>
      <c r="N166" s="100">
        <f t="shared" si="105"/>
        <v>0</v>
      </c>
      <c r="O166" s="100">
        <f t="shared" si="106"/>
        <v>42723</v>
      </c>
      <c r="P166" s="100">
        <f t="shared" si="107"/>
        <v>23190</v>
      </c>
      <c r="Q166" s="100">
        <f t="shared" si="108"/>
        <v>16583</v>
      </c>
      <c r="R166" s="100">
        <f t="shared" si="109"/>
        <v>60313</v>
      </c>
      <c r="S166" s="100">
        <f t="shared" si="110"/>
        <v>32513</v>
      </c>
      <c r="T166" s="100">
        <f t="shared" si="111"/>
        <v>28885</v>
      </c>
      <c r="U166" s="100">
        <f t="shared" si="112"/>
        <v>10162</v>
      </c>
      <c r="V166" s="89" t="s">
        <v>290</v>
      </c>
      <c r="W166" s="95" t="s">
        <v>37</v>
      </c>
      <c r="X166" s="95" t="s">
        <v>271</v>
      </c>
      <c r="Y166" s="95" t="s">
        <v>37</v>
      </c>
      <c r="Z166" s="95" t="s">
        <v>37</v>
      </c>
      <c r="AA166" s="95" t="s">
        <v>37</v>
      </c>
      <c r="AB166" s="95" t="s">
        <v>37</v>
      </c>
      <c r="AC166" s="95" t="s">
        <v>38</v>
      </c>
      <c r="AD166" s="96" t="s">
        <v>38</v>
      </c>
      <c r="AE166" s="95" t="s">
        <v>33</v>
      </c>
      <c r="AF166" s="95" t="s">
        <v>37</v>
      </c>
      <c r="AG166" s="95" t="s">
        <v>38</v>
      </c>
      <c r="AH166" s="95" t="s">
        <v>37</v>
      </c>
      <c r="AI166" s="95" t="s">
        <v>37</v>
      </c>
      <c r="AJ166" s="95" t="s">
        <v>37</v>
      </c>
      <c r="AK166" s="95" t="s">
        <v>38</v>
      </c>
      <c r="AL166" s="94" t="s">
        <v>290</v>
      </c>
      <c r="AM166" s="108">
        <f t="array" ref="AM166">IFERROR(INDEX(TO_name_1,MATCH(,((Шаблон_1-Точность)&gt;=G166)+((Шаблон_1+Точность)&lt;=G166),)),G166)</f>
        <v>19293</v>
      </c>
      <c r="AN166" s="109">
        <f t="array" ref="AN166">IFERROR(INDEX(TO_name_2,MATCH(,((Шаблон_2-Точность)&gt;=H166)+((Шаблон_2+Точность)&lt;=H166),)),H166)</f>
        <v>52986</v>
      </c>
      <c r="AO166" s="109">
        <f t="array" ref="AO166">IFERROR(INDEX(TO_name_3,MATCH(,((Шаблон_3-Точность)&gt;=I166)+((Шаблон_3+Точность)&lt;=I166),)),I166)</f>
        <v>36626</v>
      </c>
      <c r="AP166" s="109">
        <f t="array" ref="AP166">IFERROR(INDEX(TO_name_4,MATCH(,((Шаблон_4-Точность)&gt;=J166)+((Шаблон_4+Точность)&lt;=J166),)),J166)</f>
        <v>42132</v>
      </c>
      <c r="AQ166" s="109">
        <f t="array" ref="AQ166">IFERROR(INDEX(TO_name_9,MATCH(,((Шаблон_9-Точность)&gt;=K166)+((Шаблон_9+Точность)&lt;=K166),)),K166)</f>
        <v>12481</v>
      </c>
      <c r="AR166" s="109">
        <f t="array" ref="AR166">IFERROR(INDEX(TO_name_10,MATCH(,((Шаблон_10-Точность)&gt;=L166)+((Шаблон_10+Точность)&lt;=L166),)),L166)</f>
        <v>11717</v>
      </c>
      <c r="AS166" s="110">
        <f t="array" ref="AS166">IFERROR(INDEX(TO_name_11,MATCH(,((Шаблон_11-Точность)&gt;=M166)+((Шаблон_11+Точность)&lt;=M166),)),M166)</f>
        <v>11136</v>
      </c>
      <c r="AT166" s="111" t="s">
        <v>290</v>
      </c>
      <c r="AU166" s="108">
        <f t="array" ref="AU166">IFERROR(INDEX(TO_name_5,MATCH(,((Шаблон_5-Точность)&gt;=O166)+((Шаблон_5+Точность)&lt;=O166),)),O166)</f>
        <v>42723</v>
      </c>
      <c r="AV166" s="109">
        <f t="array" ref="AV166">IFERROR(INDEX(TO_name_6,MATCH(,((Шаблон_6-Точность)&gt;=P166)+((Шаблон_6+Точность)&lt;=P166),)),P166)</f>
        <v>23190</v>
      </c>
      <c r="AW166" s="109">
        <f t="array" ref="AW166">IFERROR(INDEX(TO_name_7,MATCH(,((Шаблон_7-Точность)&gt;=Q166)+((Шаблон_7+Точность)&lt;=Q166),)),Q166)</f>
        <v>16583</v>
      </c>
      <c r="AX166" s="109">
        <f t="array" ref="AX166">IFERROR(INDEX(TO_name_8,MATCH(,((Шаблон_8-Точность)&gt;=R166)+((Шаблон_8+Точность)&lt;=R166),)),R166)</f>
        <v>60313</v>
      </c>
      <c r="AY166" s="109">
        <f t="array" ref="AY166">IFERROR(INDEX(TO_name_12,MATCH(,((Шаблон_12-Точность)&gt;=S166)+((Шаблон_12+Точность)&lt;=S166),)),S166)</f>
        <v>32513</v>
      </c>
      <c r="AZ166" s="109">
        <f t="array" ref="AZ166">IFERROR(INDEX(TO_name_13,MATCH(,((Шаблон_13-Точность)&gt;=T166)+((Шаблон_13+Точность)&lt;=T166),)),T166)</f>
        <v>28885</v>
      </c>
      <c r="BA166" s="110">
        <f t="array" ref="BA166">IFERROR(INDEX(TO_name_14,MATCH(,((Шаблон_14-Точность)&gt;=U166)+((Шаблон_14+Точность)&lt;=U166),)),U166)</f>
        <v>10162</v>
      </c>
      <c r="BB166" s="3"/>
      <c r="BC166" s="3" t="str">
        <f t="shared" si="84"/>
        <v>М/63015/19293</v>
      </c>
      <c r="BD166" s="3" t="str">
        <f t="shared" si="85"/>
        <v>ТО2/67908/52986</v>
      </c>
      <c r="BE166" s="3" t="str">
        <f t="shared" si="86"/>
        <v>М/61728/36626</v>
      </c>
      <c r="BF166" s="3" t="str">
        <f t="shared" si="87"/>
        <v>М/70432/42132</v>
      </c>
      <c r="BG166" s="3" t="str">
        <f t="shared" si="88"/>
        <v>М/12481/12481</v>
      </c>
      <c r="BH166" s="3" t="str">
        <f t="shared" si="89"/>
        <v>М/11717/11717</v>
      </c>
      <c r="BI166" s="3" t="str">
        <f t="shared" si="90"/>
        <v>Р/11136/11136</v>
      </c>
      <c r="BJ166" s="158" t="s">
        <v>290</v>
      </c>
      <c r="BK166" s="3" t="str">
        <f t="shared" si="91"/>
        <v>ПР/41002/42723</v>
      </c>
      <c r="BL166" s="3" t="str">
        <f t="shared" si="92"/>
        <v>М/48172/23190</v>
      </c>
      <c r="BM166" s="3" t="str">
        <f t="shared" si="93"/>
        <v>Р/37098/16583</v>
      </c>
      <c r="BN166" s="3" t="str">
        <f t="shared" si="94"/>
        <v>М/35764/60313</v>
      </c>
      <c r="BO166" s="3" t="str">
        <f t="shared" si="95"/>
        <v>М/7513/32513</v>
      </c>
      <c r="BP166" s="3" t="str">
        <f t="shared" si="96"/>
        <v>М/8370/28885</v>
      </c>
      <c r="BQ166" s="3" t="str">
        <f t="shared" si="97"/>
        <v>Р/10162/10162</v>
      </c>
      <c r="BR166" s="86"/>
      <c r="BS166" s="86"/>
      <c r="BT166" s="86"/>
    </row>
    <row r="167" spans="1:72" ht="16.5" customHeight="1" x14ac:dyDescent="0.25">
      <c r="A167" s="90">
        <v>45083</v>
      </c>
      <c r="B167" s="3">
        <v>5</v>
      </c>
      <c r="C167" s="3">
        <v>4</v>
      </c>
      <c r="D167" s="105" t="str">
        <f t="shared" si="82"/>
        <v/>
      </c>
      <c r="E167" s="105" t="str">
        <f t="shared" si="83"/>
        <v/>
      </c>
      <c r="F167" s="99" t="s">
        <v>290</v>
      </c>
      <c r="G167" s="100">
        <f t="shared" si="98"/>
        <v>19317</v>
      </c>
      <c r="H167" s="100">
        <f t="shared" si="99"/>
        <v>52986</v>
      </c>
      <c r="I167" s="100">
        <f t="shared" si="100"/>
        <v>36650</v>
      </c>
      <c r="J167" s="100">
        <f t="shared" si="101"/>
        <v>42156</v>
      </c>
      <c r="K167" s="100">
        <f t="shared" si="102"/>
        <v>12505</v>
      </c>
      <c r="L167" s="100">
        <f t="shared" si="103"/>
        <v>11741</v>
      </c>
      <c r="M167" s="100">
        <f t="shared" si="104"/>
        <v>11136</v>
      </c>
      <c r="N167" s="100">
        <f t="shared" si="105"/>
        <v>0</v>
      </c>
      <c r="O167" s="100">
        <f t="shared" si="106"/>
        <v>42723</v>
      </c>
      <c r="P167" s="100">
        <f t="shared" si="107"/>
        <v>23214</v>
      </c>
      <c r="Q167" s="100">
        <f t="shared" si="108"/>
        <v>16583</v>
      </c>
      <c r="R167" s="100">
        <f t="shared" si="109"/>
        <v>60337</v>
      </c>
      <c r="S167" s="100">
        <f t="shared" si="110"/>
        <v>32537</v>
      </c>
      <c r="T167" s="100">
        <f t="shared" si="111"/>
        <v>28909</v>
      </c>
      <c r="U167" s="100">
        <f t="shared" si="112"/>
        <v>10162</v>
      </c>
      <c r="V167" s="89" t="s">
        <v>290</v>
      </c>
      <c r="W167" s="95" t="s">
        <v>37</v>
      </c>
      <c r="X167" s="95" t="s">
        <v>271</v>
      </c>
      <c r="Y167" s="95" t="s">
        <v>37</v>
      </c>
      <c r="Z167" s="95" t="s">
        <v>37</v>
      </c>
      <c r="AA167" s="95" t="s">
        <v>37</v>
      </c>
      <c r="AB167" s="95" t="s">
        <v>37</v>
      </c>
      <c r="AC167" s="95" t="s">
        <v>38</v>
      </c>
      <c r="AD167" s="96" t="s">
        <v>38</v>
      </c>
      <c r="AE167" s="95" t="s">
        <v>38</v>
      </c>
      <c r="AF167" s="95" t="s">
        <v>37</v>
      </c>
      <c r="AG167" s="95" t="s">
        <v>38</v>
      </c>
      <c r="AH167" s="95" t="s">
        <v>37</v>
      </c>
      <c r="AI167" s="95" t="s">
        <v>37</v>
      </c>
      <c r="AJ167" s="95" t="s">
        <v>37</v>
      </c>
      <c r="AK167" s="95" t="s">
        <v>38</v>
      </c>
      <c r="AL167" s="94" t="s">
        <v>290</v>
      </c>
      <c r="AM167" s="108">
        <f t="array" ref="AM167">IFERROR(INDEX(TO_name_1,MATCH(,((Шаблон_1-Точность)&gt;=G167)+((Шаблон_1+Точность)&lt;=G167),)),G167)</f>
        <v>19317</v>
      </c>
      <c r="AN167" s="109">
        <f t="array" ref="AN167">IFERROR(INDEX(TO_name_2,MATCH(,((Шаблон_2-Точность)&gt;=H167)+((Шаблон_2+Точность)&lt;=H167),)),H167)</f>
        <v>52986</v>
      </c>
      <c r="AO167" s="109">
        <f t="array" ref="AO167">IFERROR(INDEX(TO_name_3,MATCH(,((Шаблон_3-Точность)&gt;=I167)+((Шаблон_3+Точность)&lt;=I167),)),I167)</f>
        <v>36650</v>
      </c>
      <c r="AP167" s="109">
        <f t="array" ref="AP167">IFERROR(INDEX(TO_name_4,MATCH(,((Шаблон_4-Точность)&gt;=J167)+((Шаблон_4+Точность)&lt;=J167),)),J167)</f>
        <v>42156</v>
      </c>
      <c r="AQ167" s="109">
        <f t="array" ref="AQ167">IFERROR(INDEX(TO_name_9,MATCH(,((Шаблон_9-Точность)&gt;=K167)+((Шаблон_9+Точность)&lt;=K167),)),K167)</f>
        <v>12505</v>
      </c>
      <c r="AR167" s="109">
        <f t="array" ref="AR167">IFERROR(INDEX(TO_name_10,MATCH(,((Шаблон_10-Точность)&gt;=L167)+((Шаблон_10+Точность)&lt;=L167),)),L167)</f>
        <v>11741</v>
      </c>
      <c r="AS167" s="110">
        <f t="array" ref="AS167">IFERROR(INDEX(TO_name_11,MATCH(,((Шаблон_11-Точность)&gt;=M167)+((Шаблон_11+Точность)&lt;=M167),)),M167)</f>
        <v>11136</v>
      </c>
      <c r="AT167" s="111" t="s">
        <v>290</v>
      </c>
      <c r="AU167" s="108">
        <f t="array" ref="AU167">IFERROR(INDEX(TO_name_5,MATCH(,((Шаблон_5-Точность)&gt;=O167)+((Шаблон_5+Точность)&lt;=O167),)),O167)</f>
        <v>42723</v>
      </c>
      <c r="AV167" s="109">
        <f t="array" ref="AV167">IFERROR(INDEX(TO_name_6,MATCH(,((Шаблон_6-Точность)&gt;=P167)+((Шаблон_6+Точность)&lt;=P167),)),P167)</f>
        <v>23214</v>
      </c>
      <c r="AW167" s="109">
        <f t="array" ref="AW167">IFERROR(INDEX(TO_name_7,MATCH(,((Шаблон_7-Точность)&gt;=Q167)+((Шаблон_7+Точность)&lt;=Q167),)),Q167)</f>
        <v>16583</v>
      </c>
      <c r="AX167" s="109">
        <f t="array" ref="AX167">IFERROR(INDEX(TO_name_8,MATCH(,((Шаблон_8-Точность)&gt;=R167)+((Шаблон_8+Точность)&lt;=R167),)),R167)</f>
        <v>60337</v>
      </c>
      <c r="AY167" s="109">
        <f t="array" ref="AY167">IFERROR(INDEX(TO_name_12,MATCH(,((Шаблон_12-Точность)&gt;=S167)+((Шаблон_12+Точность)&lt;=S167),)),S167)</f>
        <v>32537</v>
      </c>
      <c r="AZ167" s="109">
        <f t="array" ref="AZ167">IFERROR(INDEX(TO_name_13,MATCH(,((Шаблон_13-Точность)&gt;=T167)+((Шаблон_13+Точность)&lt;=T167),)),T167)</f>
        <v>28909</v>
      </c>
      <c r="BA167" s="110">
        <f t="array" ref="BA167">IFERROR(INDEX(TO_name_14,MATCH(,((Шаблон_14-Точность)&gt;=U167)+((Шаблон_14+Точность)&lt;=U167),)),U167)</f>
        <v>10162</v>
      </c>
      <c r="BB167" s="3"/>
      <c r="BC167" s="3" t="str">
        <f t="shared" si="84"/>
        <v>М/63039/19317</v>
      </c>
      <c r="BD167" s="3" t="str">
        <f t="shared" si="85"/>
        <v>ТО2/67908/52986</v>
      </c>
      <c r="BE167" s="3" t="str">
        <f t="shared" si="86"/>
        <v>М/61752/36650</v>
      </c>
      <c r="BF167" s="3" t="str">
        <f t="shared" si="87"/>
        <v>М/70456/42156</v>
      </c>
      <c r="BG167" s="3" t="str">
        <f t="shared" si="88"/>
        <v>М/12505/12505</v>
      </c>
      <c r="BH167" s="3" t="str">
        <f t="shared" si="89"/>
        <v>М/11741/11741</v>
      </c>
      <c r="BI167" s="3" t="str">
        <f t="shared" si="90"/>
        <v>Р/11136/11136</v>
      </c>
      <c r="BJ167" s="158" t="s">
        <v>290</v>
      </c>
      <c r="BK167" s="3" t="str">
        <f t="shared" si="91"/>
        <v>Р/41002/42723</v>
      </c>
      <c r="BL167" s="3" t="str">
        <f t="shared" si="92"/>
        <v>М/48196/23214</v>
      </c>
      <c r="BM167" s="3" t="str">
        <f t="shared" si="93"/>
        <v>Р/37098/16583</v>
      </c>
      <c r="BN167" s="3" t="str">
        <f t="shared" si="94"/>
        <v>М/35788/60337</v>
      </c>
      <c r="BO167" s="3" t="str">
        <f t="shared" si="95"/>
        <v>М/7537/32537</v>
      </c>
      <c r="BP167" s="3" t="str">
        <f t="shared" si="96"/>
        <v>М/8394/28909</v>
      </c>
      <c r="BQ167" s="3" t="str">
        <f t="shared" si="97"/>
        <v>Р/10162/10162</v>
      </c>
      <c r="BR167" s="86"/>
      <c r="BS167" s="86"/>
      <c r="BT167" s="86"/>
    </row>
    <row r="168" spans="1:72" ht="16.5" customHeight="1" x14ac:dyDescent="0.25">
      <c r="A168" s="90">
        <v>45084</v>
      </c>
      <c r="B168" s="3">
        <v>5</v>
      </c>
      <c r="C168" s="3">
        <v>4</v>
      </c>
      <c r="D168" s="105" t="str">
        <f t="shared" si="82"/>
        <v/>
      </c>
      <c r="E168" s="105" t="str">
        <f t="shared" si="83"/>
        <v/>
      </c>
      <c r="F168" s="99" t="s">
        <v>290</v>
      </c>
      <c r="G168" s="100">
        <f t="shared" si="98"/>
        <v>19341</v>
      </c>
      <c r="H168" s="100">
        <f t="shared" si="99"/>
        <v>52986</v>
      </c>
      <c r="I168" s="100">
        <f t="shared" si="100"/>
        <v>36674</v>
      </c>
      <c r="J168" s="100">
        <f t="shared" si="101"/>
        <v>42180</v>
      </c>
      <c r="K168" s="100">
        <f t="shared" si="102"/>
        <v>12529</v>
      </c>
      <c r="L168" s="100">
        <f t="shared" si="103"/>
        <v>11765</v>
      </c>
      <c r="M168" s="100">
        <f t="shared" si="104"/>
        <v>11136</v>
      </c>
      <c r="N168" s="100">
        <f t="shared" si="105"/>
        <v>0</v>
      </c>
      <c r="O168" s="100">
        <f t="shared" si="106"/>
        <v>42723</v>
      </c>
      <c r="P168" s="100">
        <f t="shared" si="107"/>
        <v>23238</v>
      </c>
      <c r="Q168" s="100">
        <f t="shared" si="108"/>
        <v>16583</v>
      </c>
      <c r="R168" s="100">
        <f t="shared" si="109"/>
        <v>60361</v>
      </c>
      <c r="S168" s="100">
        <f t="shared" si="110"/>
        <v>32561</v>
      </c>
      <c r="T168" s="100">
        <f t="shared" si="111"/>
        <v>28933</v>
      </c>
      <c r="U168" s="100">
        <f t="shared" si="112"/>
        <v>10162</v>
      </c>
      <c r="V168" s="89" t="s">
        <v>290</v>
      </c>
      <c r="W168" s="95" t="s">
        <v>37</v>
      </c>
      <c r="X168" s="95" t="s">
        <v>271</v>
      </c>
      <c r="Y168" s="95" t="s">
        <v>37</v>
      </c>
      <c r="Z168" s="95" t="s">
        <v>37</v>
      </c>
      <c r="AA168" s="95" t="s">
        <v>37</v>
      </c>
      <c r="AB168" s="95" t="s">
        <v>37</v>
      </c>
      <c r="AC168" s="95" t="s">
        <v>38</v>
      </c>
      <c r="AD168" s="96" t="s">
        <v>38</v>
      </c>
      <c r="AE168" s="95" t="s">
        <v>38</v>
      </c>
      <c r="AF168" s="95" t="s">
        <v>37</v>
      </c>
      <c r="AG168" s="95" t="s">
        <v>38</v>
      </c>
      <c r="AH168" s="95" t="s">
        <v>37</v>
      </c>
      <c r="AI168" s="95" t="s">
        <v>37</v>
      </c>
      <c r="AJ168" s="95" t="s">
        <v>37</v>
      </c>
      <c r="AK168" s="95" t="s">
        <v>38</v>
      </c>
      <c r="AL168" s="94" t="s">
        <v>290</v>
      </c>
      <c r="AM168" s="108">
        <f t="array" ref="AM168">IFERROR(INDEX(TO_name_1,MATCH(,((Шаблон_1-Точность)&gt;=G168)+((Шаблон_1+Точность)&lt;=G168),)),G168)</f>
        <v>19341</v>
      </c>
      <c r="AN168" s="109">
        <f t="array" ref="AN168">IFERROR(INDEX(TO_name_2,MATCH(,((Шаблон_2-Точность)&gt;=H168)+((Шаблон_2+Точность)&lt;=H168),)),H168)</f>
        <v>52986</v>
      </c>
      <c r="AO168" s="109">
        <f t="array" ref="AO168">IFERROR(INDEX(TO_name_3,MATCH(,((Шаблон_3-Точность)&gt;=I168)+((Шаблон_3+Точность)&lt;=I168),)),I168)</f>
        <v>36674</v>
      </c>
      <c r="AP168" s="109">
        <f t="array" ref="AP168">IFERROR(INDEX(TO_name_4,MATCH(,((Шаблон_4-Точность)&gt;=J168)+((Шаблон_4+Точность)&lt;=J168),)),J168)</f>
        <v>42180</v>
      </c>
      <c r="AQ168" s="109">
        <f t="array" ref="AQ168">IFERROR(INDEX(TO_name_9,MATCH(,((Шаблон_9-Точность)&gt;=K168)+((Шаблон_9+Точность)&lt;=K168),)),K168)</f>
        <v>12529</v>
      </c>
      <c r="AR168" s="109">
        <f t="array" ref="AR168">IFERROR(INDEX(TO_name_10,MATCH(,((Шаблон_10-Точность)&gt;=L168)+((Шаблон_10+Точность)&lt;=L168),)),L168)</f>
        <v>11765</v>
      </c>
      <c r="AS168" s="110">
        <f t="array" ref="AS168">IFERROR(INDEX(TO_name_11,MATCH(,((Шаблон_11-Точность)&gt;=M168)+((Шаблон_11+Точность)&lt;=M168),)),M168)</f>
        <v>11136</v>
      </c>
      <c r="AT168" s="111" t="s">
        <v>290</v>
      </c>
      <c r="AU168" s="108">
        <f t="array" ref="AU168">IFERROR(INDEX(TO_name_5,MATCH(,((Шаблон_5-Точность)&gt;=O168)+((Шаблон_5+Точность)&lt;=O168),)),O168)</f>
        <v>42723</v>
      </c>
      <c r="AV168" s="109">
        <f t="array" ref="AV168">IFERROR(INDEX(TO_name_6,MATCH(,((Шаблон_6-Точность)&gt;=P168)+((Шаблон_6+Точность)&lt;=P168),)),P168)</f>
        <v>23238</v>
      </c>
      <c r="AW168" s="109">
        <f t="array" ref="AW168">IFERROR(INDEX(TO_name_7,MATCH(,((Шаблон_7-Точность)&gt;=Q168)+((Шаблон_7+Точность)&lt;=Q168),)),Q168)</f>
        <v>16583</v>
      </c>
      <c r="AX168" s="109">
        <f t="array" ref="AX168">IFERROR(INDEX(TO_name_8,MATCH(,((Шаблон_8-Точность)&gt;=R168)+((Шаблон_8+Точность)&lt;=R168),)),R168)</f>
        <v>60361</v>
      </c>
      <c r="AY168" s="109">
        <f t="array" ref="AY168">IFERROR(INDEX(TO_name_12,MATCH(,((Шаблон_12-Точность)&gt;=S168)+((Шаблон_12+Точность)&lt;=S168),)),S168)</f>
        <v>32561</v>
      </c>
      <c r="AZ168" s="109">
        <f t="array" ref="AZ168">IFERROR(INDEX(TO_name_13,MATCH(,((Шаблон_13-Точность)&gt;=T168)+((Шаблон_13+Точность)&lt;=T168),)),T168)</f>
        <v>28933</v>
      </c>
      <c r="BA168" s="110">
        <f t="array" ref="BA168">IFERROR(INDEX(TO_name_14,MATCH(,((Шаблон_14-Точность)&gt;=U168)+((Шаблон_14+Точность)&lt;=U168),)),U168)</f>
        <v>10162</v>
      </c>
      <c r="BB168" s="3"/>
      <c r="BC168" s="3" t="str">
        <f t="shared" si="84"/>
        <v>М/63063/19341</v>
      </c>
      <c r="BD168" s="3" t="str">
        <f t="shared" si="85"/>
        <v>ТО2/67908/52986</v>
      </c>
      <c r="BE168" s="3" t="str">
        <f t="shared" si="86"/>
        <v>М/61776/36674</v>
      </c>
      <c r="BF168" s="3" t="str">
        <f t="shared" si="87"/>
        <v>М/70480/42180</v>
      </c>
      <c r="BG168" s="3" t="str">
        <f t="shared" si="88"/>
        <v>М/12529/12529</v>
      </c>
      <c r="BH168" s="3" t="str">
        <f t="shared" si="89"/>
        <v>М/11765/11765</v>
      </c>
      <c r="BI168" s="3" t="str">
        <f t="shared" si="90"/>
        <v>Р/11136/11136</v>
      </c>
      <c r="BJ168" s="158" t="s">
        <v>290</v>
      </c>
      <c r="BK168" s="3" t="str">
        <f t="shared" si="91"/>
        <v>Р/41002/42723</v>
      </c>
      <c r="BL168" s="3" t="str">
        <f t="shared" si="92"/>
        <v>М/48220/23238</v>
      </c>
      <c r="BM168" s="3" t="str">
        <f t="shared" si="93"/>
        <v>Р/37098/16583</v>
      </c>
      <c r="BN168" s="3" t="str">
        <f t="shared" si="94"/>
        <v>М/35812/60361</v>
      </c>
      <c r="BO168" s="3" t="str">
        <f t="shared" si="95"/>
        <v>М/7561/32561</v>
      </c>
      <c r="BP168" s="3" t="str">
        <f t="shared" si="96"/>
        <v>М/8418/28933</v>
      </c>
      <c r="BQ168" s="3" t="str">
        <f t="shared" si="97"/>
        <v>Р/10162/10162</v>
      </c>
      <c r="BR168" s="86"/>
      <c r="BS168" s="86"/>
      <c r="BT168" s="86"/>
    </row>
    <row r="169" spans="1:72" ht="16.5" customHeight="1" x14ac:dyDescent="0.25">
      <c r="A169" s="90">
        <v>45085</v>
      </c>
      <c r="B169" s="3">
        <v>5</v>
      </c>
      <c r="C169" s="3">
        <v>4</v>
      </c>
      <c r="D169" s="105" t="str">
        <f t="shared" si="82"/>
        <v/>
      </c>
      <c r="E169" s="105" t="str">
        <f t="shared" si="83"/>
        <v/>
      </c>
      <c r="F169" s="99" t="s">
        <v>290</v>
      </c>
      <c r="G169" s="100">
        <f t="shared" si="98"/>
        <v>19365</v>
      </c>
      <c r="H169" s="100">
        <f t="shared" si="99"/>
        <v>53010</v>
      </c>
      <c r="I169" s="100">
        <f t="shared" si="100"/>
        <v>36698</v>
      </c>
      <c r="J169" s="100">
        <f t="shared" si="101"/>
        <v>42204</v>
      </c>
      <c r="K169" s="100">
        <f t="shared" si="102"/>
        <v>12529</v>
      </c>
      <c r="L169" s="100">
        <f t="shared" si="103"/>
        <v>11789</v>
      </c>
      <c r="M169" s="100">
        <f t="shared" si="104"/>
        <v>11136</v>
      </c>
      <c r="N169" s="100">
        <f t="shared" si="105"/>
        <v>0</v>
      </c>
      <c r="O169" s="100">
        <f t="shared" si="106"/>
        <v>42723</v>
      </c>
      <c r="P169" s="100">
        <f t="shared" si="107"/>
        <v>23262</v>
      </c>
      <c r="Q169" s="100">
        <f t="shared" si="108"/>
        <v>16583</v>
      </c>
      <c r="R169" s="100">
        <f t="shared" si="109"/>
        <v>60385</v>
      </c>
      <c r="S169" s="100">
        <f t="shared" si="110"/>
        <v>32585</v>
      </c>
      <c r="T169" s="100">
        <f t="shared" si="111"/>
        <v>28957</v>
      </c>
      <c r="U169" s="100">
        <f t="shared" si="112"/>
        <v>10162</v>
      </c>
      <c r="V169" s="89" t="s">
        <v>290</v>
      </c>
      <c r="W169" s="95" t="s">
        <v>37</v>
      </c>
      <c r="X169" s="95" t="s">
        <v>37</v>
      </c>
      <c r="Y169" s="95" t="s">
        <v>37</v>
      </c>
      <c r="Z169" s="95" t="s">
        <v>37</v>
      </c>
      <c r="AA169" s="95" t="s">
        <v>38</v>
      </c>
      <c r="AB169" s="95" t="s">
        <v>37</v>
      </c>
      <c r="AC169" s="95" t="s">
        <v>38</v>
      </c>
      <c r="AD169" s="96" t="s">
        <v>38</v>
      </c>
      <c r="AE169" s="95" t="s">
        <v>38</v>
      </c>
      <c r="AF169" s="95" t="s">
        <v>37</v>
      </c>
      <c r="AG169" s="95" t="s">
        <v>38</v>
      </c>
      <c r="AH169" s="95" t="s">
        <v>37</v>
      </c>
      <c r="AI169" s="95" t="s">
        <v>37</v>
      </c>
      <c r="AJ169" s="95" t="s">
        <v>37</v>
      </c>
      <c r="AK169" s="95" t="s">
        <v>38</v>
      </c>
      <c r="AL169" s="94" t="s">
        <v>290</v>
      </c>
      <c r="AM169" s="108">
        <f t="array" ref="AM169">IFERROR(INDEX(TO_name_1,MATCH(,((Шаблон_1-Точность)&gt;=G169)+((Шаблон_1+Точность)&lt;=G169),)),G169)</f>
        <v>19365</v>
      </c>
      <c r="AN169" s="109" t="str">
        <f t="array" ref="AN169">IFERROR(INDEX(TO_name_2,MATCH(,((Шаблон_2-Точность)&gt;=H169)+((Шаблон_2+Точность)&lt;=H169),)),H169)</f>
        <v>ТО2/ТР</v>
      </c>
      <c r="AO169" s="109">
        <f t="array" ref="AO169">IFERROR(INDEX(TO_name_3,MATCH(,((Шаблон_3-Точность)&gt;=I169)+((Шаблон_3+Точность)&lt;=I169),)),I169)</f>
        <v>36698</v>
      </c>
      <c r="AP169" s="109">
        <f t="array" ref="AP169">IFERROR(INDEX(TO_name_4,MATCH(,((Шаблон_4-Точность)&gt;=J169)+((Шаблон_4+Точность)&lt;=J169),)),J169)</f>
        <v>42204</v>
      </c>
      <c r="AQ169" s="109">
        <f t="array" ref="AQ169">IFERROR(INDEX(TO_name_9,MATCH(,((Шаблон_9-Точность)&gt;=K169)+((Шаблон_9+Точность)&lt;=K169),)),K169)</f>
        <v>12529</v>
      </c>
      <c r="AR169" s="109">
        <f t="array" ref="AR169">IFERROR(INDEX(TO_name_10,MATCH(,((Шаблон_10-Точность)&gt;=L169)+((Шаблон_10+Точность)&lt;=L169),)),L169)</f>
        <v>11789</v>
      </c>
      <c r="AS169" s="110">
        <f t="array" ref="AS169">IFERROR(INDEX(TO_name_11,MATCH(,((Шаблон_11-Точность)&gt;=M169)+((Шаблон_11+Точность)&lt;=M169),)),M169)</f>
        <v>11136</v>
      </c>
      <c r="AT169" s="111" t="s">
        <v>290</v>
      </c>
      <c r="AU169" s="108">
        <f t="array" ref="AU169">IFERROR(INDEX(TO_name_5,MATCH(,((Шаблон_5-Точность)&gt;=O169)+((Шаблон_5+Точность)&lt;=O169),)),O169)</f>
        <v>42723</v>
      </c>
      <c r="AV169" s="109">
        <f t="array" ref="AV169">IFERROR(INDEX(TO_name_6,MATCH(,((Шаблон_6-Точность)&gt;=P169)+((Шаблон_6+Точность)&lt;=P169),)),P169)</f>
        <v>23262</v>
      </c>
      <c r="AW169" s="109">
        <f t="array" ref="AW169">IFERROR(INDEX(TO_name_7,MATCH(,((Шаблон_7-Точность)&gt;=Q169)+((Шаблон_7+Точность)&lt;=Q169),)),Q169)</f>
        <v>16583</v>
      </c>
      <c r="AX169" s="109">
        <f t="array" ref="AX169">IFERROR(INDEX(TO_name_8,MATCH(,((Шаблон_8-Точность)&gt;=R169)+((Шаблон_8+Точность)&lt;=R169),)),R169)</f>
        <v>60385</v>
      </c>
      <c r="AY169" s="109">
        <f t="array" ref="AY169">IFERROR(INDEX(TO_name_12,MATCH(,((Шаблон_12-Точность)&gt;=S169)+((Шаблон_12+Точность)&lt;=S169),)),S169)</f>
        <v>32585</v>
      </c>
      <c r="AZ169" s="109">
        <f t="array" ref="AZ169">IFERROR(INDEX(TO_name_13,MATCH(,((Шаблон_13-Точность)&gt;=T169)+((Шаблон_13+Точность)&lt;=T169),)),T169)</f>
        <v>28957</v>
      </c>
      <c r="BA169" s="110">
        <f t="array" ref="BA169">IFERROR(INDEX(TO_name_14,MATCH(,((Шаблон_14-Точность)&gt;=U169)+((Шаблон_14+Точность)&lt;=U169),)),U169)</f>
        <v>10162</v>
      </c>
      <c r="BB169" s="3"/>
      <c r="BC169" s="3" t="str">
        <f t="shared" si="84"/>
        <v>М/63087/19365</v>
      </c>
      <c r="BD169" s="3" t="str">
        <f t="shared" si="85"/>
        <v>М/67932/53010</v>
      </c>
      <c r="BE169" s="3" t="str">
        <f t="shared" si="86"/>
        <v>М/61800/36698</v>
      </c>
      <c r="BF169" s="3" t="str">
        <f t="shared" si="87"/>
        <v>М/70504/42204</v>
      </c>
      <c r="BG169" s="3" t="str">
        <f t="shared" si="88"/>
        <v>Р/12529/12529</v>
      </c>
      <c r="BH169" s="3" t="str">
        <f t="shared" si="89"/>
        <v>М/11789/11789</v>
      </c>
      <c r="BI169" s="3" t="str">
        <f t="shared" si="90"/>
        <v>Р/11136/11136</v>
      </c>
      <c r="BJ169" s="158" t="s">
        <v>290</v>
      </c>
      <c r="BK169" s="3" t="str">
        <f t="shared" si="91"/>
        <v>Р/41002/42723</v>
      </c>
      <c r="BL169" s="3" t="str">
        <f t="shared" si="92"/>
        <v>М/48244/23262</v>
      </c>
      <c r="BM169" s="3" t="str">
        <f t="shared" si="93"/>
        <v>Р/37098/16583</v>
      </c>
      <c r="BN169" s="3" t="str">
        <f t="shared" si="94"/>
        <v>М/35836/60385</v>
      </c>
      <c r="BO169" s="3" t="str">
        <f t="shared" si="95"/>
        <v>М/7585/32585</v>
      </c>
      <c r="BP169" s="3" t="str">
        <f t="shared" si="96"/>
        <v>М/8442/28957</v>
      </c>
      <c r="BQ169" s="3" t="str">
        <f t="shared" si="97"/>
        <v>Р/10162/10162</v>
      </c>
      <c r="BR169" s="86"/>
      <c r="BS169" s="86"/>
      <c r="BT169" s="86"/>
    </row>
    <row r="170" spans="1:72" ht="16.5" customHeight="1" x14ac:dyDescent="0.25">
      <c r="A170" s="90">
        <v>45086</v>
      </c>
      <c r="B170" s="3">
        <v>5</v>
      </c>
      <c r="C170" s="3">
        <v>4</v>
      </c>
      <c r="D170" s="105" t="str">
        <f t="shared" si="82"/>
        <v/>
      </c>
      <c r="E170" s="105" t="str">
        <f t="shared" si="83"/>
        <v/>
      </c>
      <c r="F170" s="99" t="s">
        <v>290</v>
      </c>
      <c r="G170" s="100">
        <f t="shared" si="98"/>
        <v>19389</v>
      </c>
      <c r="H170" s="100">
        <f t="shared" si="99"/>
        <v>53034</v>
      </c>
      <c r="I170" s="100">
        <f t="shared" si="100"/>
        <v>36722</v>
      </c>
      <c r="J170" s="100">
        <f t="shared" si="101"/>
        <v>42228</v>
      </c>
      <c r="K170" s="100">
        <f t="shared" si="102"/>
        <v>12529</v>
      </c>
      <c r="L170" s="100">
        <f t="shared" si="103"/>
        <v>11813</v>
      </c>
      <c r="M170" s="100">
        <f t="shared" si="104"/>
        <v>11136</v>
      </c>
      <c r="N170" s="100">
        <f t="shared" si="105"/>
        <v>0</v>
      </c>
      <c r="O170" s="100">
        <f t="shared" si="106"/>
        <v>42723</v>
      </c>
      <c r="P170" s="100">
        <f t="shared" si="107"/>
        <v>23286</v>
      </c>
      <c r="Q170" s="100">
        <f t="shared" si="108"/>
        <v>16583</v>
      </c>
      <c r="R170" s="100">
        <f t="shared" si="109"/>
        <v>60409</v>
      </c>
      <c r="S170" s="100">
        <f t="shared" si="110"/>
        <v>32609</v>
      </c>
      <c r="T170" s="100">
        <f t="shared" si="111"/>
        <v>28981</v>
      </c>
      <c r="U170" s="100">
        <f t="shared" si="112"/>
        <v>10162</v>
      </c>
      <c r="V170" s="89" t="s">
        <v>290</v>
      </c>
      <c r="W170" s="95" t="s">
        <v>37</v>
      </c>
      <c r="X170" s="95" t="s">
        <v>37</v>
      </c>
      <c r="Y170" s="95" t="s">
        <v>37</v>
      </c>
      <c r="Z170" s="95" t="s">
        <v>37</v>
      </c>
      <c r="AA170" s="95" t="s">
        <v>38</v>
      </c>
      <c r="AB170" s="95" t="s">
        <v>37</v>
      </c>
      <c r="AC170" s="95" t="s">
        <v>38</v>
      </c>
      <c r="AD170" s="96" t="s">
        <v>38</v>
      </c>
      <c r="AE170" s="95" t="s">
        <v>38</v>
      </c>
      <c r="AF170" s="95" t="s">
        <v>37</v>
      </c>
      <c r="AG170" s="95" t="s">
        <v>38</v>
      </c>
      <c r="AH170" s="95" t="s">
        <v>37</v>
      </c>
      <c r="AI170" s="95" t="s">
        <v>37</v>
      </c>
      <c r="AJ170" s="95" t="s">
        <v>37</v>
      </c>
      <c r="AK170" s="95" t="s">
        <v>38</v>
      </c>
      <c r="AL170" s="94" t="s">
        <v>290</v>
      </c>
      <c r="AM170" s="108">
        <f t="array" ref="AM170">IFERROR(INDEX(TO_name_1,MATCH(,((Шаблон_1-Точность)&gt;=G170)+((Шаблон_1+Точность)&lt;=G170),)),G170)</f>
        <v>19389</v>
      </c>
      <c r="AN170" s="109">
        <f t="array" ref="AN170">IFERROR(INDEX(TO_name_2,MATCH(,((Шаблон_2-Точность)&gt;=H170)+((Шаблон_2+Точность)&lt;=H170),)),H170)</f>
        <v>53034</v>
      </c>
      <c r="AO170" s="109">
        <f t="array" ref="AO170">IFERROR(INDEX(TO_name_3,MATCH(,((Шаблон_3-Точность)&gt;=I170)+((Шаблон_3+Точность)&lt;=I170),)),I170)</f>
        <v>36722</v>
      </c>
      <c r="AP170" s="109">
        <f t="array" ref="AP170">IFERROR(INDEX(TO_name_4,MATCH(,((Шаблон_4-Точность)&gt;=J170)+((Шаблон_4+Точность)&lt;=J170),)),J170)</f>
        <v>42228</v>
      </c>
      <c r="AQ170" s="109">
        <f t="array" ref="AQ170">IFERROR(INDEX(TO_name_9,MATCH(,((Шаблон_9-Точность)&gt;=K170)+((Шаблон_9+Точность)&lt;=K170),)),K170)</f>
        <v>12529</v>
      </c>
      <c r="AR170" s="109">
        <f t="array" ref="AR170">IFERROR(INDEX(TO_name_10,MATCH(,((Шаблон_10-Точность)&gt;=L170)+((Шаблон_10+Точность)&lt;=L170),)),L170)</f>
        <v>11813</v>
      </c>
      <c r="AS170" s="110">
        <f t="array" ref="AS170">IFERROR(INDEX(TO_name_11,MATCH(,((Шаблон_11-Точность)&gt;=M170)+((Шаблон_11+Точность)&lt;=M170),)),M170)</f>
        <v>11136</v>
      </c>
      <c r="AT170" s="111" t="s">
        <v>290</v>
      </c>
      <c r="AU170" s="108">
        <f t="array" ref="AU170">IFERROR(INDEX(TO_name_5,MATCH(,((Шаблон_5-Точность)&gt;=O170)+((Шаблон_5+Точность)&lt;=O170),)),O170)</f>
        <v>42723</v>
      </c>
      <c r="AV170" s="109">
        <f t="array" ref="AV170">IFERROR(INDEX(TO_name_6,MATCH(,((Шаблон_6-Точность)&gt;=P170)+((Шаблон_6+Точность)&lt;=P170),)),P170)</f>
        <v>23286</v>
      </c>
      <c r="AW170" s="109">
        <f t="array" ref="AW170">IFERROR(INDEX(TO_name_7,MATCH(,((Шаблон_7-Точность)&gt;=Q170)+((Шаблон_7+Точность)&lt;=Q170),)),Q170)</f>
        <v>16583</v>
      </c>
      <c r="AX170" s="109">
        <f t="array" ref="AX170">IFERROR(INDEX(TO_name_8,MATCH(,((Шаблон_8-Точность)&gt;=R170)+((Шаблон_8+Точность)&lt;=R170),)),R170)</f>
        <v>60409</v>
      </c>
      <c r="AY170" s="109">
        <f t="array" ref="AY170">IFERROR(INDEX(TO_name_12,MATCH(,((Шаблон_12-Точность)&gt;=S170)+((Шаблон_12+Точность)&lt;=S170),)),S170)</f>
        <v>32609</v>
      </c>
      <c r="AZ170" s="109">
        <f t="array" ref="AZ170">IFERROR(INDEX(TO_name_13,MATCH(,((Шаблон_13-Точность)&gt;=T170)+((Шаблон_13+Точность)&lt;=T170),)),T170)</f>
        <v>28981</v>
      </c>
      <c r="BA170" s="110">
        <f t="array" ref="BA170">IFERROR(INDEX(TO_name_14,MATCH(,((Шаблон_14-Точность)&gt;=U170)+((Шаблон_14+Точность)&lt;=U170),)),U170)</f>
        <v>10162</v>
      </c>
      <c r="BB170" s="3"/>
      <c r="BC170" s="3" t="str">
        <f t="shared" si="84"/>
        <v>М/63111/19389</v>
      </c>
      <c r="BD170" s="3" t="str">
        <f t="shared" si="85"/>
        <v>М/67956/53034</v>
      </c>
      <c r="BE170" s="3" t="str">
        <f t="shared" si="86"/>
        <v>М/61824/36722</v>
      </c>
      <c r="BF170" s="3" t="str">
        <f t="shared" si="87"/>
        <v>М/70528/42228</v>
      </c>
      <c r="BG170" s="3" t="str">
        <f t="shared" si="88"/>
        <v>Р/12529/12529</v>
      </c>
      <c r="BH170" s="3" t="str">
        <f t="shared" si="89"/>
        <v>М/11813/11813</v>
      </c>
      <c r="BI170" s="3" t="str">
        <f t="shared" si="90"/>
        <v>Р/11136/11136</v>
      </c>
      <c r="BJ170" s="158" t="s">
        <v>290</v>
      </c>
      <c r="BK170" s="3" t="str">
        <f t="shared" si="91"/>
        <v>Р/41002/42723</v>
      </c>
      <c r="BL170" s="3" t="str">
        <f t="shared" si="92"/>
        <v>М/48268/23286</v>
      </c>
      <c r="BM170" s="3" t="str">
        <f t="shared" si="93"/>
        <v>Р/37098/16583</v>
      </c>
      <c r="BN170" s="3" t="str">
        <f t="shared" si="94"/>
        <v>М/35860/60409</v>
      </c>
      <c r="BO170" s="3" t="str">
        <f t="shared" si="95"/>
        <v>М/7609/32609</v>
      </c>
      <c r="BP170" s="3" t="str">
        <f t="shared" si="96"/>
        <v>М/8466/28981</v>
      </c>
      <c r="BQ170" s="3" t="str">
        <f t="shared" si="97"/>
        <v>Р/10162/10162</v>
      </c>
      <c r="BR170" s="86"/>
      <c r="BS170" s="86"/>
      <c r="BT170" s="86"/>
    </row>
    <row r="171" spans="1:72" ht="16.5" customHeight="1" x14ac:dyDescent="0.25">
      <c r="A171" s="90">
        <v>45087</v>
      </c>
      <c r="B171" s="3">
        <v>5</v>
      </c>
      <c r="C171" s="3">
        <v>4</v>
      </c>
      <c r="D171" s="105" t="str">
        <f t="shared" si="82"/>
        <v/>
      </c>
      <c r="E171" s="105" t="str">
        <f t="shared" si="83"/>
        <v/>
      </c>
      <c r="F171" s="99" t="s">
        <v>290</v>
      </c>
      <c r="G171" s="100">
        <f t="shared" si="98"/>
        <v>19413</v>
      </c>
      <c r="H171" s="100">
        <f t="shared" si="99"/>
        <v>53058</v>
      </c>
      <c r="I171" s="100">
        <f t="shared" si="100"/>
        <v>36746</v>
      </c>
      <c r="J171" s="100">
        <f t="shared" si="101"/>
        <v>42252</v>
      </c>
      <c r="K171" s="100">
        <f t="shared" si="102"/>
        <v>12529</v>
      </c>
      <c r="L171" s="100">
        <f t="shared" si="103"/>
        <v>11837</v>
      </c>
      <c r="M171" s="100">
        <f t="shared" si="104"/>
        <v>11136</v>
      </c>
      <c r="N171" s="100">
        <f t="shared" si="105"/>
        <v>0</v>
      </c>
      <c r="O171" s="100">
        <f t="shared" si="106"/>
        <v>42723</v>
      </c>
      <c r="P171" s="100">
        <f t="shared" si="107"/>
        <v>23310</v>
      </c>
      <c r="Q171" s="100">
        <f t="shared" si="108"/>
        <v>16583</v>
      </c>
      <c r="R171" s="100">
        <f t="shared" si="109"/>
        <v>60433</v>
      </c>
      <c r="S171" s="100">
        <f t="shared" si="110"/>
        <v>32633</v>
      </c>
      <c r="T171" s="100">
        <f t="shared" si="111"/>
        <v>29005</v>
      </c>
      <c r="U171" s="100">
        <f t="shared" si="112"/>
        <v>10162</v>
      </c>
      <c r="V171" s="89" t="s">
        <v>290</v>
      </c>
      <c r="W171" s="95" t="s">
        <v>37</v>
      </c>
      <c r="X171" s="95" t="s">
        <v>37</v>
      </c>
      <c r="Y171" s="95" t="s">
        <v>37</v>
      </c>
      <c r="Z171" s="95" t="s">
        <v>37</v>
      </c>
      <c r="AA171" s="95" t="s">
        <v>38</v>
      </c>
      <c r="AB171" s="95" t="s">
        <v>37</v>
      </c>
      <c r="AC171" s="95" t="s">
        <v>38</v>
      </c>
      <c r="AD171" s="96" t="s">
        <v>38</v>
      </c>
      <c r="AE171" s="95" t="s">
        <v>38</v>
      </c>
      <c r="AF171" s="95" t="s">
        <v>37</v>
      </c>
      <c r="AG171" s="95" t="s">
        <v>38</v>
      </c>
      <c r="AH171" s="95" t="s">
        <v>37</v>
      </c>
      <c r="AI171" s="95" t="s">
        <v>37</v>
      </c>
      <c r="AJ171" s="95" t="s">
        <v>37</v>
      </c>
      <c r="AK171" s="95" t="s">
        <v>33</v>
      </c>
      <c r="AL171" s="94" t="s">
        <v>290</v>
      </c>
      <c r="AM171" s="108">
        <f t="array" ref="AM171">IFERROR(INDEX(TO_name_1,MATCH(,((Шаблон_1-Точность)&gt;=G171)+((Шаблон_1+Точность)&lt;=G171),)),G171)</f>
        <v>19413</v>
      </c>
      <c r="AN171" s="109">
        <f t="array" ref="AN171">IFERROR(INDEX(TO_name_2,MATCH(,((Шаблон_2-Точность)&gt;=H171)+((Шаблон_2+Точность)&lt;=H171),)),H171)</f>
        <v>53058</v>
      </c>
      <c r="AO171" s="109">
        <f t="array" ref="AO171">IFERROR(INDEX(TO_name_3,MATCH(,((Шаблон_3-Точность)&gt;=I171)+((Шаблон_3+Точность)&lt;=I171),)),I171)</f>
        <v>36746</v>
      </c>
      <c r="AP171" s="109">
        <f t="array" ref="AP171">IFERROR(INDEX(TO_name_4,MATCH(,((Шаблон_4-Точность)&gt;=J171)+((Шаблон_4+Точность)&lt;=J171),)),J171)</f>
        <v>42252</v>
      </c>
      <c r="AQ171" s="109">
        <f t="array" ref="AQ171">IFERROR(INDEX(TO_name_9,MATCH(,((Шаблон_9-Точность)&gt;=K171)+((Шаблон_9+Точность)&lt;=K171),)),K171)</f>
        <v>12529</v>
      </c>
      <c r="AR171" s="109">
        <f t="array" ref="AR171">IFERROR(INDEX(TO_name_10,MATCH(,((Шаблон_10-Точность)&gt;=L171)+((Шаблон_10+Точность)&lt;=L171),)),L171)</f>
        <v>11837</v>
      </c>
      <c r="AS171" s="110">
        <f t="array" ref="AS171">IFERROR(INDEX(TO_name_11,MATCH(,((Шаблон_11-Точность)&gt;=M171)+((Шаблон_11+Точность)&lt;=M171),)),M171)</f>
        <v>11136</v>
      </c>
      <c r="AT171" s="111" t="s">
        <v>290</v>
      </c>
      <c r="AU171" s="108">
        <f t="array" ref="AU171">IFERROR(INDEX(TO_name_5,MATCH(,((Шаблон_5-Точность)&gt;=O171)+((Шаблон_5+Точность)&lt;=O171),)),O171)</f>
        <v>42723</v>
      </c>
      <c r="AV171" s="109">
        <f t="array" ref="AV171">IFERROR(INDEX(TO_name_6,MATCH(,((Шаблон_6-Точность)&gt;=P171)+((Шаблон_6+Точность)&lt;=P171),)),P171)</f>
        <v>23310</v>
      </c>
      <c r="AW171" s="109">
        <f t="array" ref="AW171">IFERROR(INDEX(TO_name_7,MATCH(,((Шаблон_7-Точность)&gt;=Q171)+((Шаблон_7+Точность)&lt;=Q171),)),Q171)</f>
        <v>16583</v>
      </c>
      <c r="AX171" s="109">
        <f t="array" ref="AX171">IFERROR(INDEX(TO_name_8,MATCH(,((Шаблон_8-Точность)&gt;=R171)+((Шаблон_8+Точность)&lt;=R171),)),R171)</f>
        <v>60433</v>
      </c>
      <c r="AY171" s="109">
        <f t="array" ref="AY171">IFERROR(INDEX(TO_name_12,MATCH(,((Шаблон_12-Точность)&gt;=S171)+((Шаблон_12+Точность)&lt;=S171),)),S171)</f>
        <v>32633</v>
      </c>
      <c r="AZ171" s="109">
        <f t="array" ref="AZ171">IFERROR(INDEX(TO_name_13,MATCH(,((Шаблон_13-Точность)&gt;=T171)+((Шаблон_13+Точность)&lt;=T171),)),T171)</f>
        <v>29005</v>
      </c>
      <c r="BA171" s="110">
        <f t="array" ref="BA171">IFERROR(INDEX(TO_name_14,MATCH(,((Шаблон_14-Точность)&gt;=U171)+((Шаблон_14+Точность)&lt;=U171),)),U171)</f>
        <v>10162</v>
      </c>
      <c r="BB171" s="3"/>
      <c r="BC171" s="3" t="str">
        <f t="shared" si="84"/>
        <v>М/63135/19413</v>
      </c>
      <c r="BD171" s="3" t="str">
        <f t="shared" si="85"/>
        <v>М/67980/53058</v>
      </c>
      <c r="BE171" s="3" t="str">
        <f t="shared" si="86"/>
        <v>М/61848/36746</v>
      </c>
      <c r="BF171" s="3" t="str">
        <f t="shared" si="87"/>
        <v>М/70552/42252</v>
      </c>
      <c r="BG171" s="3" t="str">
        <f t="shared" si="88"/>
        <v>Р/12529/12529</v>
      </c>
      <c r="BH171" s="3" t="str">
        <f t="shared" si="89"/>
        <v>М/11837/11837</v>
      </c>
      <c r="BI171" s="3" t="str">
        <f t="shared" si="90"/>
        <v>Р/11136/11136</v>
      </c>
      <c r="BJ171" s="158" t="s">
        <v>290</v>
      </c>
      <c r="BK171" s="3" t="str">
        <f t="shared" si="91"/>
        <v>Р/41002/42723</v>
      </c>
      <c r="BL171" s="3" t="str">
        <f t="shared" si="92"/>
        <v>М/48292/23310</v>
      </c>
      <c r="BM171" s="3" t="str">
        <f t="shared" si="93"/>
        <v>Р/37098/16583</v>
      </c>
      <c r="BN171" s="3" t="str">
        <f t="shared" si="94"/>
        <v>М/35884/60433</v>
      </c>
      <c r="BO171" s="3" t="str">
        <f t="shared" si="95"/>
        <v>М/7633/32633</v>
      </c>
      <c r="BP171" s="3" t="str">
        <f t="shared" si="96"/>
        <v>М/8490/29005</v>
      </c>
      <c r="BQ171" s="3" t="str">
        <f t="shared" si="97"/>
        <v>ПР/10162/10162</v>
      </c>
      <c r="BR171" s="86"/>
      <c r="BS171" s="86"/>
      <c r="BT171" s="86"/>
    </row>
    <row r="172" spans="1:72" ht="16.5" customHeight="1" x14ac:dyDescent="0.25">
      <c r="A172" s="90">
        <v>45088</v>
      </c>
      <c r="B172" s="3">
        <v>5</v>
      </c>
      <c r="C172" s="3">
        <v>4</v>
      </c>
      <c r="D172" s="105" t="str">
        <f t="shared" si="82"/>
        <v/>
      </c>
      <c r="E172" s="105" t="str">
        <f t="shared" si="83"/>
        <v/>
      </c>
      <c r="F172" s="99" t="s">
        <v>290</v>
      </c>
      <c r="G172" s="100">
        <f t="shared" si="98"/>
        <v>19437</v>
      </c>
      <c r="H172" s="100">
        <f t="shared" si="99"/>
        <v>53082</v>
      </c>
      <c r="I172" s="100">
        <f t="shared" si="100"/>
        <v>36770</v>
      </c>
      <c r="J172" s="100">
        <f t="shared" si="101"/>
        <v>42276</v>
      </c>
      <c r="K172" s="100">
        <f t="shared" si="102"/>
        <v>12529</v>
      </c>
      <c r="L172" s="100">
        <f t="shared" si="103"/>
        <v>11861</v>
      </c>
      <c r="M172" s="100">
        <f t="shared" si="104"/>
        <v>11136</v>
      </c>
      <c r="N172" s="100">
        <f t="shared" si="105"/>
        <v>0</v>
      </c>
      <c r="O172" s="100">
        <f t="shared" si="106"/>
        <v>42723</v>
      </c>
      <c r="P172" s="100">
        <f t="shared" si="107"/>
        <v>23334</v>
      </c>
      <c r="Q172" s="100">
        <f t="shared" si="108"/>
        <v>16583</v>
      </c>
      <c r="R172" s="100">
        <f t="shared" si="109"/>
        <v>60457</v>
      </c>
      <c r="S172" s="100">
        <f t="shared" si="110"/>
        <v>32657</v>
      </c>
      <c r="T172" s="100">
        <f t="shared" si="111"/>
        <v>29029</v>
      </c>
      <c r="U172" s="100">
        <f t="shared" si="112"/>
        <v>10162</v>
      </c>
      <c r="V172" s="89" t="s">
        <v>290</v>
      </c>
      <c r="W172" s="95" t="s">
        <v>37</v>
      </c>
      <c r="X172" s="95" t="s">
        <v>37</v>
      </c>
      <c r="Y172" s="95" t="s">
        <v>37</v>
      </c>
      <c r="Z172" s="95" t="s">
        <v>37</v>
      </c>
      <c r="AA172" s="95" t="s">
        <v>38</v>
      </c>
      <c r="AB172" s="95" t="s">
        <v>37</v>
      </c>
      <c r="AC172" s="95" t="s">
        <v>313</v>
      </c>
      <c r="AD172" s="96" t="s">
        <v>38</v>
      </c>
      <c r="AE172" s="95" t="s">
        <v>38</v>
      </c>
      <c r="AF172" s="95" t="s">
        <v>37</v>
      </c>
      <c r="AG172" s="95" t="s">
        <v>38</v>
      </c>
      <c r="AH172" s="95" t="s">
        <v>37</v>
      </c>
      <c r="AI172" s="95" t="s">
        <v>37</v>
      </c>
      <c r="AJ172" s="95" t="s">
        <v>37</v>
      </c>
      <c r="AK172" s="95" t="s">
        <v>313</v>
      </c>
      <c r="AL172" s="94" t="s">
        <v>290</v>
      </c>
      <c r="AM172" s="108">
        <f t="array" ref="AM172">IFERROR(INDEX(TO_name_1,MATCH(,((Шаблон_1-Точность)&gt;=G172)+((Шаблон_1+Точность)&lt;=G172),)),G172)</f>
        <v>19437</v>
      </c>
      <c r="AN172" s="109">
        <f t="array" ref="AN172">IFERROR(INDEX(TO_name_2,MATCH(,((Шаблон_2-Точность)&gt;=H172)+((Шаблон_2+Точность)&lt;=H172),)),H172)</f>
        <v>53082</v>
      </c>
      <c r="AO172" s="109">
        <f t="array" ref="AO172">IFERROR(INDEX(TO_name_3,MATCH(,((Шаблон_3-Точность)&gt;=I172)+((Шаблон_3+Точность)&lt;=I172),)),I172)</f>
        <v>36770</v>
      </c>
      <c r="AP172" s="109">
        <f t="array" ref="AP172">IFERROR(INDEX(TO_name_4,MATCH(,((Шаблон_4-Точность)&gt;=J172)+((Шаблон_4+Точность)&lt;=J172),)),J172)</f>
        <v>42276</v>
      </c>
      <c r="AQ172" s="109">
        <f t="array" ref="AQ172">IFERROR(INDEX(TO_name_9,MATCH(,((Шаблон_9-Точность)&gt;=K172)+((Шаблон_9+Точность)&lt;=K172),)),K172)</f>
        <v>12529</v>
      </c>
      <c r="AR172" s="109">
        <f t="array" ref="AR172">IFERROR(INDEX(TO_name_10,MATCH(,((Шаблон_10-Точность)&gt;=L172)+((Шаблон_10+Точность)&lt;=L172),)),L172)</f>
        <v>11861</v>
      </c>
      <c r="AS172" s="110">
        <f t="array" ref="AS172">IFERROR(INDEX(TO_name_11,MATCH(,((Шаблон_11-Точность)&gt;=M172)+((Шаблон_11+Точность)&lt;=M172),)),M172)</f>
        <v>11136</v>
      </c>
      <c r="AT172" s="111" t="s">
        <v>290</v>
      </c>
      <c r="AU172" s="108">
        <f t="array" ref="AU172">IFERROR(INDEX(TO_name_5,MATCH(,((Шаблон_5-Точность)&gt;=O172)+((Шаблон_5+Точность)&lt;=O172),)),O172)</f>
        <v>42723</v>
      </c>
      <c r="AV172" s="109">
        <f t="array" ref="AV172">IFERROR(INDEX(TO_name_6,MATCH(,((Шаблон_6-Точность)&gt;=P172)+((Шаблон_6+Точность)&lt;=P172),)),P172)</f>
        <v>23334</v>
      </c>
      <c r="AW172" s="109">
        <f t="array" ref="AW172">IFERROR(INDEX(TO_name_7,MATCH(,((Шаблон_7-Точность)&gt;=Q172)+((Шаблон_7+Точность)&lt;=Q172),)),Q172)</f>
        <v>16583</v>
      </c>
      <c r="AX172" s="109">
        <f t="array" ref="AX172">IFERROR(INDEX(TO_name_8,MATCH(,((Шаблон_8-Точность)&gt;=R172)+((Шаблон_8+Точность)&lt;=R172),)),R172)</f>
        <v>60457</v>
      </c>
      <c r="AY172" s="109">
        <f t="array" ref="AY172">IFERROR(INDEX(TO_name_12,MATCH(,((Шаблон_12-Точность)&gt;=S172)+((Шаблон_12+Точность)&lt;=S172),)),S172)</f>
        <v>32657</v>
      </c>
      <c r="AZ172" s="109">
        <f t="array" ref="AZ172">IFERROR(INDEX(TO_name_13,MATCH(,((Шаблон_13-Точность)&gt;=T172)+((Шаблон_13+Точность)&lt;=T172),)),T172)</f>
        <v>29029</v>
      </c>
      <c r="BA172" s="110">
        <f t="array" ref="BA172">IFERROR(INDEX(TO_name_14,MATCH(,((Шаблон_14-Точность)&gt;=U172)+((Шаблон_14+Точность)&lt;=U172),)),U172)</f>
        <v>10162</v>
      </c>
      <c r="BB172" s="3"/>
      <c r="BC172" s="3" t="str">
        <f t="shared" si="84"/>
        <v>М/63159/19437</v>
      </c>
      <c r="BD172" s="3" t="str">
        <f t="shared" si="85"/>
        <v>М/68004/53082</v>
      </c>
      <c r="BE172" s="3" t="str">
        <f t="shared" si="86"/>
        <v>М/61872/36770</v>
      </c>
      <c r="BF172" s="3" t="str">
        <f t="shared" si="87"/>
        <v>М/70576/42276</v>
      </c>
      <c r="BG172" s="3" t="str">
        <f t="shared" si="88"/>
        <v>Р/12529/12529</v>
      </c>
      <c r="BH172" s="3" t="str">
        <f t="shared" si="89"/>
        <v>М/11861/11861</v>
      </c>
      <c r="BI172" s="3" t="str">
        <f t="shared" si="90"/>
        <v>ВП/11136/11136</v>
      </c>
      <c r="BJ172" s="158" t="s">
        <v>290</v>
      </c>
      <c r="BK172" s="3" t="str">
        <f t="shared" si="91"/>
        <v>Р/41002/42723</v>
      </c>
      <c r="BL172" s="3" t="str">
        <f t="shared" si="92"/>
        <v>М/48316/23334</v>
      </c>
      <c r="BM172" s="3" t="str">
        <f t="shared" si="93"/>
        <v>Р/37098/16583</v>
      </c>
      <c r="BN172" s="3" t="str">
        <f t="shared" si="94"/>
        <v>М/35908/60457</v>
      </c>
      <c r="BO172" s="3" t="str">
        <f t="shared" si="95"/>
        <v>М/7657/32657</v>
      </c>
      <c r="BP172" s="3" t="str">
        <f t="shared" si="96"/>
        <v>М/8514/29029</v>
      </c>
      <c r="BQ172" s="3" t="str">
        <f t="shared" si="97"/>
        <v>ВП/10162/10162</v>
      </c>
      <c r="BR172" s="86"/>
      <c r="BS172" s="86"/>
      <c r="BT172" s="86"/>
    </row>
    <row r="173" spans="1:72" ht="16.5" customHeight="1" x14ac:dyDescent="0.25">
      <c r="A173" s="90">
        <v>45089</v>
      </c>
      <c r="B173" s="3">
        <v>5</v>
      </c>
      <c r="C173" s="3">
        <v>4</v>
      </c>
      <c r="D173" s="105" t="str">
        <f t="shared" si="82"/>
        <v/>
      </c>
      <c r="E173" s="105" t="str">
        <f t="shared" si="83"/>
        <v/>
      </c>
      <c r="F173" s="99" t="s">
        <v>290</v>
      </c>
      <c r="G173" s="100">
        <f t="shared" si="98"/>
        <v>19461</v>
      </c>
      <c r="H173" s="100">
        <f t="shared" si="99"/>
        <v>53106</v>
      </c>
      <c r="I173" s="100">
        <f t="shared" si="100"/>
        <v>36794</v>
      </c>
      <c r="J173" s="100">
        <f t="shared" si="101"/>
        <v>42300</v>
      </c>
      <c r="K173" s="100">
        <f t="shared" si="102"/>
        <v>12529</v>
      </c>
      <c r="L173" s="100">
        <f t="shared" si="103"/>
        <v>11885</v>
      </c>
      <c r="M173" s="100">
        <f t="shared" si="104"/>
        <v>11136</v>
      </c>
      <c r="N173" s="100">
        <f t="shared" si="105"/>
        <v>0</v>
      </c>
      <c r="O173" s="100">
        <f t="shared" si="106"/>
        <v>42723</v>
      </c>
      <c r="P173" s="100">
        <f t="shared" si="107"/>
        <v>23358</v>
      </c>
      <c r="Q173" s="100">
        <f t="shared" si="108"/>
        <v>16583</v>
      </c>
      <c r="R173" s="100">
        <f t="shared" si="109"/>
        <v>60481</v>
      </c>
      <c r="S173" s="100">
        <f t="shared" si="110"/>
        <v>32681</v>
      </c>
      <c r="T173" s="100">
        <f t="shared" si="111"/>
        <v>29053</v>
      </c>
      <c r="U173" s="100">
        <f t="shared" si="112"/>
        <v>10162</v>
      </c>
      <c r="V173" s="89" t="s">
        <v>290</v>
      </c>
      <c r="W173" s="95" t="s">
        <v>37</v>
      </c>
      <c r="X173" s="95" t="s">
        <v>37</v>
      </c>
      <c r="Y173" s="95" t="s">
        <v>37</v>
      </c>
      <c r="Z173" s="95" t="s">
        <v>37</v>
      </c>
      <c r="AA173" s="95" t="s">
        <v>38</v>
      </c>
      <c r="AB173" s="95" t="s">
        <v>37</v>
      </c>
      <c r="AC173" s="95" t="s">
        <v>33</v>
      </c>
      <c r="AD173" s="96" t="s">
        <v>38</v>
      </c>
      <c r="AE173" s="95" t="s">
        <v>38</v>
      </c>
      <c r="AF173" s="95" t="s">
        <v>37</v>
      </c>
      <c r="AG173" s="95" t="s">
        <v>38</v>
      </c>
      <c r="AH173" s="95" t="s">
        <v>37</v>
      </c>
      <c r="AI173" s="95" t="s">
        <v>37</v>
      </c>
      <c r="AJ173" s="95" t="s">
        <v>37</v>
      </c>
      <c r="AK173" s="95" t="s">
        <v>313</v>
      </c>
      <c r="AL173" s="94" t="s">
        <v>290</v>
      </c>
      <c r="AM173" s="108">
        <f t="array" ref="AM173">IFERROR(INDEX(TO_name_1,MATCH(,((Шаблон_1-Точность)&gt;=G173)+((Шаблон_1+Точность)&lt;=G173),)),G173)</f>
        <v>19461</v>
      </c>
      <c r="AN173" s="109">
        <f t="array" ref="AN173">IFERROR(INDEX(TO_name_2,MATCH(,((Шаблон_2-Точность)&gt;=H173)+((Шаблон_2+Точность)&lt;=H173),)),H173)</f>
        <v>53106</v>
      </c>
      <c r="AO173" s="109">
        <f t="array" ref="AO173">IFERROR(INDEX(TO_name_3,MATCH(,((Шаблон_3-Точность)&gt;=I173)+((Шаблон_3+Точность)&lt;=I173),)),I173)</f>
        <v>36794</v>
      </c>
      <c r="AP173" s="109">
        <f t="array" ref="AP173">IFERROR(INDEX(TO_name_4,MATCH(,((Шаблон_4-Точность)&gt;=J173)+((Шаблон_4+Точность)&lt;=J173),)),J173)</f>
        <v>42300</v>
      </c>
      <c r="AQ173" s="109">
        <f t="array" ref="AQ173">IFERROR(INDEX(TO_name_9,MATCH(,((Шаблон_9-Точность)&gt;=K173)+((Шаблон_9+Точность)&lt;=K173),)),K173)</f>
        <v>12529</v>
      </c>
      <c r="AR173" s="109">
        <f t="array" ref="AR173">IFERROR(INDEX(TO_name_10,MATCH(,((Шаблон_10-Точность)&gt;=L173)+((Шаблон_10+Точность)&lt;=L173),)),L173)</f>
        <v>11885</v>
      </c>
      <c r="AS173" s="110">
        <f t="array" ref="AS173">IFERROR(INDEX(TO_name_11,MATCH(,((Шаблон_11-Точность)&gt;=M173)+((Шаблон_11+Точность)&lt;=M173),)),M173)</f>
        <v>11136</v>
      </c>
      <c r="AT173" s="111" t="s">
        <v>290</v>
      </c>
      <c r="AU173" s="108">
        <f t="array" ref="AU173">IFERROR(INDEX(TO_name_5,MATCH(,((Шаблон_5-Точность)&gt;=O173)+((Шаблон_5+Точность)&lt;=O173),)),O173)</f>
        <v>42723</v>
      </c>
      <c r="AV173" s="109">
        <f t="array" ref="AV173">IFERROR(INDEX(TO_name_6,MATCH(,((Шаблон_6-Точность)&gt;=P173)+((Шаблон_6+Точность)&lt;=P173),)),P173)</f>
        <v>23358</v>
      </c>
      <c r="AW173" s="109">
        <f t="array" ref="AW173">IFERROR(INDEX(TO_name_7,MATCH(,((Шаблон_7-Точность)&gt;=Q173)+((Шаблон_7+Точность)&lt;=Q173),)),Q173)</f>
        <v>16583</v>
      </c>
      <c r="AX173" s="109">
        <f t="array" ref="AX173">IFERROR(INDEX(TO_name_8,MATCH(,((Шаблон_8-Точность)&gt;=R173)+((Шаблон_8+Точность)&lt;=R173),)),R173)</f>
        <v>60481</v>
      </c>
      <c r="AY173" s="109">
        <f t="array" ref="AY173">IFERROR(INDEX(TO_name_12,MATCH(,((Шаблон_12-Точность)&gt;=S173)+((Шаблон_12+Точность)&lt;=S173),)),S173)</f>
        <v>32681</v>
      </c>
      <c r="AZ173" s="109">
        <f t="array" ref="AZ173">IFERROR(INDEX(TO_name_13,MATCH(,((Шаблон_13-Точность)&gt;=T173)+((Шаблон_13+Точность)&lt;=T173),)),T173)</f>
        <v>29053</v>
      </c>
      <c r="BA173" s="110">
        <f t="array" ref="BA173">IFERROR(INDEX(TO_name_14,MATCH(,((Шаблон_14-Точность)&gt;=U173)+((Шаблон_14+Точность)&lt;=U173),)),U173)</f>
        <v>10162</v>
      </c>
      <c r="BB173" s="3"/>
      <c r="BC173" s="3" t="str">
        <f t="shared" si="84"/>
        <v>М/63183/19461</v>
      </c>
      <c r="BD173" s="3" t="str">
        <f t="shared" si="85"/>
        <v>М/68028/53106</v>
      </c>
      <c r="BE173" s="3" t="str">
        <f t="shared" si="86"/>
        <v>М/61896/36794</v>
      </c>
      <c r="BF173" s="3" t="str">
        <f t="shared" si="87"/>
        <v>М/70600/42300</v>
      </c>
      <c r="BG173" s="3" t="str">
        <f t="shared" si="88"/>
        <v>Р/12529/12529</v>
      </c>
      <c r="BH173" s="3" t="str">
        <f t="shared" si="89"/>
        <v>М/11885/11885</v>
      </c>
      <c r="BI173" s="3" t="str">
        <f t="shared" si="90"/>
        <v>ПР/11136/11136</v>
      </c>
      <c r="BJ173" s="158" t="s">
        <v>290</v>
      </c>
      <c r="BK173" s="3" t="str">
        <f t="shared" si="91"/>
        <v>Р/41002/42723</v>
      </c>
      <c r="BL173" s="3" t="str">
        <f t="shared" si="92"/>
        <v>М/48340/23358</v>
      </c>
      <c r="BM173" s="3" t="str">
        <f t="shared" si="93"/>
        <v>Р/37098/16583</v>
      </c>
      <c r="BN173" s="3" t="str">
        <f t="shared" si="94"/>
        <v>М/35932/60481</v>
      </c>
      <c r="BO173" s="3" t="str">
        <f t="shared" si="95"/>
        <v>М/7681/32681</v>
      </c>
      <c r="BP173" s="3" t="str">
        <f t="shared" si="96"/>
        <v>М/8538/29053</v>
      </c>
      <c r="BQ173" s="3" t="str">
        <f t="shared" si="97"/>
        <v>ВП/10162/10162</v>
      </c>
      <c r="BR173" s="86"/>
      <c r="BS173" s="86"/>
      <c r="BT173" s="86"/>
    </row>
    <row r="174" spans="1:72" ht="16.5" customHeight="1" x14ac:dyDescent="0.25">
      <c r="A174" s="90">
        <v>45090</v>
      </c>
      <c r="B174" s="3">
        <v>5</v>
      </c>
      <c r="C174" s="3">
        <v>4</v>
      </c>
      <c r="D174" s="105" t="str">
        <f t="shared" si="82"/>
        <v>ОШ</v>
      </c>
      <c r="E174" s="105" t="str">
        <f t="shared" si="83"/>
        <v/>
      </c>
      <c r="F174" s="99" t="s">
        <v>290</v>
      </c>
      <c r="G174" s="100">
        <f t="shared" si="98"/>
        <v>19485</v>
      </c>
      <c r="H174" s="100">
        <f t="shared" si="99"/>
        <v>53130</v>
      </c>
      <c r="I174" s="100">
        <f t="shared" si="100"/>
        <v>36818</v>
      </c>
      <c r="J174" s="100">
        <f t="shared" si="101"/>
        <v>42324</v>
      </c>
      <c r="K174" s="100">
        <f t="shared" si="102"/>
        <v>12529</v>
      </c>
      <c r="L174" s="100">
        <f t="shared" si="103"/>
        <v>11885</v>
      </c>
      <c r="M174" s="100">
        <f t="shared" si="104"/>
        <v>11136</v>
      </c>
      <c r="N174" s="100">
        <f t="shared" si="105"/>
        <v>0</v>
      </c>
      <c r="O174" s="100">
        <f t="shared" si="106"/>
        <v>42723</v>
      </c>
      <c r="P174" s="100">
        <f t="shared" si="107"/>
        <v>23382</v>
      </c>
      <c r="Q174" s="100">
        <f t="shared" si="108"/>
        <v>16583</v>
      </c>
      <c r="R174" s="100">
        <f t="shared" si="109"/>
        <v>60505</v>
      </c>
      <c r="S174" s="100">
        <f t="shared" si="110"/>
        <v>32705</v>
      </c>
      <c r="T174" s="100">
        <f t="shared" si="111"/>
        <v>29077</v>
      </c>
      <c r="U174" s="100">
        <f t="shared" si="112"/>
        <v>10162</v>
      </c>
      <c r="V174" s="89" t="s">
        <v>290</v>
      </c>
      <c r="W174" s="95" t="s">
        <v>37</v>
      </c>
      <c r="X174" s="95" t="s">
        <v>37</v>
      </c>
      <c r="Y174" s="95" t="s">
        <v>37</v>
      </c>
      <c r="Z174" s="95" t="s">
        <v>37</v>
      </c>
      <c r="AA174" s="95" t="s">
        <v>38</v>
      </c>
      <c r="AB174" s="95" t="s">
        <v>38</v>
      </c>
      <c r="AC174" s="95" t="s">
        <v>313</v>
      </c>
      <c r="AD174" s="96" t="s">
        <v>38</v>
      </c>
      <c r="AE174" s="95" t="s">
        <v>38</v>
      </c>
      <c r="AF174" s="95" t="s">
        <v>37</v>
      </c>
      <c r="AG174" s="95" t="s">
        <v>38</v>
      </c>
      <c r="AH174" s="95" t="s">
        <v>37</v>
      </c>
      <c r="AI174" s="95" t="s">
        <v>37</v>
      </c>
      <c r="AJ174" s="95" t="s">
        <v>37</v>
      </c>
      <c r="AK174" s="95" t="s">
        <v>313</v>
      </c>
      <c r="AL174" s="94" t="s">
        <v>290</v>
      </c>
      <c r="AM174" s="108">
        <f t="array" ref="AM174">IFERROR(INDEX(TO_name_1,MATCH(,((Шаблон_1-Точность)&gt;=G174)+((Шаблон_1+Точность)&lt;=G174),)),G174)</f>
        <v>19485</v>
      </c>
      <c r="AN174" s="109">
        <f t="array" ref="AN174">IFERROR(INDEX(TO_name_2,MATCH(,((Шаблон_2-Точность)&gt;=H174)+((Шаблон_2+Точность)&lt;=H174),)),H174)</f>
        <v>53130</v>
      </c>
      <c r="AO174" s="109">
        <f t="array" ref="AO174">IFERROR(INDEX(TO_name_3,MATCH(,((Шаблон_3-Точность)&gt;=I174)+((Шаблон_3+Точность)&lt;=I174),)),I174)</f>
        <v>36818</v>
      </c>
      <c r="AP174" s="109">
        <f t="array" ref="AP174">IFERROR(INDEX(TO_name_4,MATCH(,((Шаблон_4-Точность)&gt;=J174)+((Шаблон_4+Точность)&lt;=J174),)),J174)</f>
        <v>42324</v>
      </c>
      <c r="AQ174" s="109">
        <f t="array" ref="AQ174">IFERROR(INDEX(TO_name_9,MATCH(,((Шаблон_9-Точность)&gt;=K174)+((Шаблон_9+Точность)&lt;=K174),)),K174)</f>
        <v>12529</v>
      </c>
      <c r="AR174" s="109">
        <f t="array" ref="AR174">IFERROR(INDEX(TO_name_10,MATCH(,((Шаблон_10-Точность)&gt;=L174)+((Шаблон_10+Точность)&lt;=L174),)),L174)</f>
        <v>11885</v>
      </c>
      <c r="AS174" s="110">
        <f t="array" ref="AS174">IFERROR(INDEX(TO_name_11,MATCH(,((Шаблон_11-Точность)&gt;=M174)+((Шаблон_11+Точность)&lt;=M174),)),M174)</f>
        <v>11136</v>
      </c>
      <c r="AT174" s="111" t="s">
        <v>290</v>
      </c>
      <c r="AU174" s="108">
        <f t="array" ref="AU174">IFERROR(INDEX(TO_name_5,MATCH(,((Шаблон_5-Точность)&gt;=O174)+((Шаблон_5+Точность)&lt;=O174),)),O174)</f>
        <v>42723</v>
      </c>
      <c r="AV174" s="109">
        <f t="array" ref="AV174">IFERROR(INDEX(TO_name_6,MATCH(,((Шаблон_6-Точность)&gt;=P174)+((Шаблон_6+Точность)&lt;=P174),)),P174)</f>
        <v>23382</v>
      </c>
      <c r="AW174" s="109">
        <f t="array" ref="AW174">IFERROR(INDEX(TO_name_7,MATCH(,((Шаблон_7-Точность)&gt;=Q174)+((Шаблон_7+Точность)&lt;=Q174),)),Q174)</f>
        <v>16583</v>
      </c>
      <c r="AX174" s="109" t="str">
        <f t="array" ref="AX174">IFERROR(INDEX(TO_name_8,MATCH(,((Шаблон_8-Точность)&gt;=R174)+((Шаблон_8+Точность)&lt;=R174),)),R174)</f>
        <v>ПМ</v>
      </c>
      <c r="AY174" s="109">
        <f t="array" ref="AY174">IFERROR(INDEX(TO_name_12,MATCH(,((Шаблон_12-Точность)&gt;=S174)+((Шаблон_12+Точность)&lt;=S174),)),S174)</f>
        <v>32705</v>
      </c>
      <c r="AZ174" s="109">
        <f t="array" ref="AZ174">IFERROR(INDEX(TO_name_13,MATCH(,((Шаблон_13-Точность)&gt;=T174)+((Шаблон_13+Точность)&lt;=T174),)),T174)</f>
        <v>29077</v>
      </c>
      <c r="BA174" s="110">
        <f t="array" ref="BA174">IFERROR(INDEX(TO_name_14,MATCH(,((Шаблон_14-Точность)&gt;=U174)+((Шаблон_14+Точность)&lt;=U174),)),U174)</f>
        <v>10162</v>
      </c>
      <c r="BB174" s="3"/>
      <c r="BC174" s="3" t="str">
        <f t="shared" si="84"/>
        <v>М/63207/19485</v>
      </c>
      <c r="BD174" s="3" t="str">
        <f t="shared" si="85"/>
        <v>М/68052/53130</v>
      </c>
      <c r="BE174" s="3" t="str">
        <f t="shared" si="86"/>
        <v>М/61920/36818</v>
      </c>
      <c r="BF174" s="3" t="str">
        <f t="shared" si="87"/>
        <v>М/70624/42324</v>
      </c>
      <c r="BG174" s="3" t="str">
        <f t="shared" si="88"/>
        <v>Р/12529/12529</v>
      </c>
      <c r="BH174" s="3" t="str">
        <f t="shared" si="89"/>
        <v>Р/11885/11885</v>
      </c>
      <c r="BI174" s="3" t="str">
        <f t="shared" si="90"/>
        <v>ВП/11136/11136</v>
      </c>
      <c r="BJ174" s="158" t="s">
        <v>290</v>
      </c>
      <c r="BK174" s="3" t="str">
        <f t="shared" si="91"/>
        <v>Р/41002/42723</v>
      </c>
      <c r="BL174" s="3" t="str">
        <f t="shared" si="92"/>
        <v>М/48364/23382</v>
      </c>
      <c r="BM174" s="3" t="str">
        <f t="shared" si="93"/>
        <v>Р/37098/16583</v>
      </c>
      <c r="BN174" s="3" t="str">
        <f t="shared" si="94"/>
        <v>М/35956/60505</v>
      </c>
      <c r="BO174" s="3" t="str">
        <f t="shared" si="95"/>
        <v>М/7705/32705</v>
      </c>
      <c r="BP174" s="3" t="str">
        <f t="shared" si="96"/>
        <v>М/8562/29077</v>
      </c>
      <c r="BQ174" s="3" t="str">
        <f t="shared" si="97"/>
        <v>ВП/10162/10162</v>
      </c>
      <c r="BR174" s="86"/>
      <c r="BS174" s="86"/>
      <c r="BT174" s="86"/>
    </row>
    <row r="175" spans="1:72" ht="16.5" customHeight="1" x14ac:dyDescent="0.25">
      <c r="A175" s="90">
        <v>45091</v>
      </c>
      <c r="B175" s="3">
        <v>5</v>
      </c>
      <c r="C175" s="3">
        <v>4</v>
      </c>
      <c r="D175" s="105" t="str">
        <f t="shared" si="82"/>
        <v/>
      </c>
      <c r="E175" s="105" t="str">
        <f t="shared" si="83"/>
        <v>ОШ</v>
      </c>
      <c r="F175" s="99" t="s">
        <v>290</v>
      </c>
      <c r="G175" s="100">
        <f t="shared" si="98"/>
        <v>19509</v>
      </c>
      <c r="H175" s="100">
        <f t="shared" si="99"/>
        <v>53154</v>
      </c>
      <c r="I175" s="100">
        <f t="shared" si="100"/>
        <v>36842</v>
      </c>
      <c r="J175" s="100">
        <f t="shared" si="101"/>
        <v>42348</v>
      </c>
      <c r="K175" s="100">
        <f t="shared" si="102"/>
        <v>12553</v>
      </c>
      <c r="L175" s="100">
        <f t="shared" si="103"/>
        <v>11885</v>
      </c>
      <c r="M175" s="100">
        <f t="shared" si="104"/>
        <v>11136</v>
      </c>
      <c r="N175" s="100">
        <f t="shared" si="105"/>
        <v>0</v>
      </c>
      <c r="O175" s="100">
        <f t="shared" si="106"/>
        <v>42723</v>
      </c>
      <c r="P175" s="100">
        <f t="shared" si="107"/>
        <v>23406</v>
      </c>
      <c r="Q175" s="100">
        <f t="shared" si="108"/>
        <v>16607</v>
      </c>
      <c r="R175" s="100">
        <f t="shared" si="109"/>
        <v>60529</v>
      </c>
      <c r="S175" s="100">
        <f t="shared" si="110"/>
        <v>32729</v>
      </c>
      <c r="T175" s="100">
        <f t="shared" si="111"/>
        <v>29101</v>
      </c>
      <c r="U175" s="100">
        <f t="shared" si="112"/>
        <v>10162</v>
      </c>
      <c r="V175" s="89" t="s">
        <v>290</v>
      </c>
      <c r="W175" s="95" t="s">
        <v>37</v>
      </c>
      <c r="X175" s="95" t="s">
        <v>37</v>
      </c>
      <c r="Y175" s="95" t="s">
        <v>37</v>
      </c>
      <c r="Z175" s="95" t="s">
        <v>37</v>
      </c>
      <c r="AA175" s="95" t="s">
        <v>37</v>
      </c>
      <c r="AB175" s="95" t="s">
        <v>38</v>
      </c>
      <c r="AC175" s="95" t="s">
        <v>313</v>
      </c>
      <c r="AD175" s="96" t="s">
        <v>38</v>
      </c>
      <c r="AE175" s="95" t="s">
        <v>38</v>
      </c>
      <c r="AF175" s="95" t="s">
        <v>37</v>
      </c>
      <c r="AG175" s="95" t="s">
        <v>37</v>
      </c>
      <c r="AH175" s="95" t="s">
        <v>37</v>
      </c>
      <c r="AI175" s="95" t="s">
        <v>37</v>
      </c>
      <c r="AJ175" s="95" t="s">
        <v>37</v>
      </c>
      <c r="AK175" s="95" t="s">
        <v>313</v>
      </c>
      <c r="AL175" s="94" t="s">
        <v>290</v>
      </c>
      <c r="AM175" s="108" t="str">
        <f t="array" ref="AM175">IFERROR(INDEX(TO_name_1,MATCH(,((Шаблон_1-Точность)&gt;=G175)+((Шаблон_1+Точность)&lt;=G175),)),G175)</f>
        <v>СР</v>
      </c>
      <c r="AN175" s="109">
        <f t="array" ref="AN175">IFERROR(INDEX(TO_name_2,MATCH(,((Шаблон_2-Точность)&gt;=H175)+((Шаблон_2+Точность)&lt;=H175),)),H175)</f>
        <v>53154</v>
      </c>
      <c r="AO175" s="109">
        <f t="array" ref="AO175">IFERROR(INDEX(TO_name_3,MATCH(,((Шаблон_3-Точность)&gt;=I175)+((Шаблон_3+Точность)&lt;=I175),)),I175)</f>
        <v>36842</v>
      </c>
      <c r="AP175" s="109">
        <f t="array" ref="AP175">IFERROR(INDEX(TO_name_4,MATCH(,((Шаблон_4-Точность)&gt;=J175)+((Шаблон_4+Точность)&lt;=J175),)),J175)</f>
        <v>42348</v>
      </c>
      <c r="AQ175" s="109">
        <f t="array" ref="AQ175">IFERROR(INDEX(TO_name_9,MATCH(,((Шаблон_9-Точность)&gt;=K175)+((Шаблон_9+Точность)&lt;=K175),)),K175)</f>
        <v>12553</v>
      </c>
      <c r="AR175" s="109">
        <f t="array" ref="AR175">IFERROR(INDEX(TO_name_10,MATCH(,((Шаблон_10-Точность)&gt;=L175)+((Шаблон_10+Точность)&lt;=L175),)),L175)</f>
        <v>11885</v>
      </c>
      <c r="AS175" s="110">
        <f t="array" ref="AS175">IFERROR(INDEX(TO_name_11,MATCH(,((Шаблон_11-Точность)&gt;=M175)+((Шаблон_11+Точность)&lt;=M175),)),M175)</f>
        <v>11136</v>
      </c>
      <c r="AT175" s="111" t="s">
        <v>290</v>
      </c>
      <c r="AU175" s="108">
        <f t="array" ref="AU175">IFERROR(INDEX(TO_name_5,MATCH(,((Шаблон_5-Точность)&gt;=O175)+((Шаблон_5+Точность)&lt;=O175),)),O175)</f>
        <v>42723</v>
      </c>
      <c r="AV175" s="109">
        <f t="array" ref="AV175">IFERROR(INDEX(TO_name_6,MATCH(,((Шаблон_6-Точность)&gt;=P175)+((Шаблон_6+Точность)&lt;=P175),)),P175)</f>
        <v>23406</v>
      </c>
      <c r="AW175" s="109">
        <f t="array" ref="AW175">IFERROR(INDEX(TO_name_7,MATCH(,((Шаблон_7-Точность)&gt;=Q175)+((Шаблон_7+Точность)&lt;=Q175),)),Q175)</f>
        <v>16607</v>
      </c>
      <c r="AX175" s="109">
        <f t="array" ref="AX175">IFERROR(INDEX(TO_name_8,MATCH(,((Шаблон_8-Точность)&gt;=R175)+((Шаблон_8+Точность)&lt;=R175),)),R175)</f>
        <v>60529</v>
      </c>
      <c r="AY175" s="109">
        <f t="array" ref="AY175">IFERROR(INDEX(TO_name_12,MATCH(,((Шаблон_12-Точность)&gt;=S175)+((Шаблон_12+Точность)&lt;=S175),)),S175)</f>
        <v>32729</v>
      </c>
      <c r="AZ175" s="109">
        <f t="array" ref="AZ175">IFERROR(INDEX(TO_name_13,MATCH(,((Шаблон_13-Точность)&gt;=T175)+((Шаблон_13+Точность)&lt;=T175),)),T175)</f>
        <v>29101</v>
      </c>
      <c r="BA175" s="110">
        <f t="array" ref="BA175">IFERROR(INDEX(TO_name_14,MATCH(,((Шаблон_14-Точность)&gt;=U175)+((Шаблон_14+Точность)&lt;=U175),)),U175)</f>
        <v>10162</v>
      </c>
      <c r="BB175" s="3"/>
      <c r="BC175" s="3" t="str">
        <f t="shared" si="84"/>
        <v>М/63231/19509</v>
      </c>
      <c r="BD175" s="3" t="str">
        <f t="shared" si="85"/>
        <v>М/68076/53154</v>
      </c>
      <c r="BE175" s="3" t="str">
        <f t="shared" si="86"/>
        <v>М/61944/36842</v>
      </c>
      <c r="BF175" s="3" t="str">
        <f t="shared" si="87"/>
        <v>М/70648/42348</v>
      </c>
      <c r="BG175" s="3" t="str">
        <f t="shared" si="88"/>
        <v>М/12553/12553</v>
      </c>
      <c r="BH175" s="3" t="str">
        <f t="shared" si="89"/>
        <v>Р/11885/11885</v>
      </c>
      <c r="BI175" s="3" t="str">
        <f t="shared" si="90"/>
        <v>ВП/11136/11136</v>
      </c>
      <c r="BJ175" s="158" t="s">
        <v>290</v>
      </c>
      <c r="BK175" s="3" t="str">
        <f t="shared" si="91"/>
        <v>Р/41002/42723</v>
      </c>
      <c r="BL175" s="3" t="str">
        <f t="shared" si="92"/>
        <v>М/48388/23406</v>
      </c>
      <c r="BM175" s="3" t="str">
        <f t="shared" si="93"/>
        <v>М/37122/16607</v>
      </c>
      <c r="BN175" s="3" t="str">
        <f t="shared" si="94"/>
        <v>М/35980/60529</v>
      </c>
      <c r="BO175" s="3" t="str">
        <f t="shared" si="95"/>
        <v>М/7729/32729</v>
      </c>
      <c r="BP175" s="3" t="str">
        <f t="shared" si="96"/>
        <v>М/8586/29101</v>
      </c>
      <c r="BQ175" s="3" t="str">
        <f t="shared" si="97"/>
        <v>ВП/10162/10162</v>
      </c>
      <c r="BR175" s="86"/>
      <c r="BS175" s="86"/>
      <c r="BT175" s="86"/>
    </row>
    <row r="176" spans="1:72" ht="16.5" customHeight="1" x14ac:dyDescent="0.25">
      <c r="A176" s="90">
        <v>45092</v>
      </c>
      <c r="B176" s="3">
        <v>5</v>
      </c>
      <c r="C176" s="3">
        <v>4</v>
      </c>
      <c r="D176" s="105" t="str">
        <f t="shared" si="82"/>
        <v/>
      </c>
      <c r="E176" s="105" t="str">
        <f t="shared" si="83"/>
        <v/>
      </c>
      <c r="F176" s="99" t="s">
        <v>290</v>
      </c>
      <c r="G176" s="100">
        <f t="shared" si="98"/>
        <v>19509</v>
      </c>
      <c r="H176" s="100">
        <f t="shared" si="99"/>
        <v>53178</v>
      </c>
      <c r="I176" s="100">
        <f t="shared" si="100"/>
        <v>36866</v>
      </c>
      <c r="J176" s="100">
        <f t="shared" si="101"/>
        <v>42372</v>
      </c>
      <c r="K176" s="100">
        <f t="shared" si="102"/>
        <v>12577</v>
      </c>
      <c r="L176" s="100">
        <f t="shared" si="103"/>
        <v>11909</v>
      </c>
      <c r="M176" s="100">
        <f t="shared" si="104"/>
        <v>11136</v>
      </c>
      <c r="N176" s="100">
        <f t="shared" si="105"/>
        <v>0</v>
      </c>
      <c r="O176" s="100">
        <f t="shared" si="106"/>
        <v>42723</v>
      </c>
      <c r="P176" s="100">
        <f t="shared" si="107"/>
        <v>23430</v>
      </c>
      <c r="Q176" s="100">
        <f t="shared" si="108"/>
        <v>16631</v>
      </c>
      <c r="R176" s="100">
        <f t="shared" si="109"/>
        <v>60529</v>
      </c>
      <c r="S176" s="100">
        <f t="shared" si="110"/>
        <v>32753</v>
      </c>
      <c r="T176" s="100">
        <f t="shared" si="111"/>
        <v>29125</v>
      </c>
      <c r="U176" s="100">
        <f t="shared" si="112"/>
        <v>10162</v>
      </c>
      <c r="V176" s="89" t="s">
        <v>290</v>
      </c>
      <c r="W176" s="95" t="s">
        <v>38</v>
      </c>
      <c r="X176" s="95" t="s">
        <v>37</v>
      </c>
      <c r="Y176" s="95" t="s">
        <v>37</v>
      </c>
      <c r="Z176" s="95" t="s">
        <v>37</v>
      </c>
      <c r="AA176" s="95" t="s">
        <v>37</v>
      </c>
      <c r="AB176" s="95" t="s">
        <v>37</v>
      </c>
      <c r="AC176" s="95" t="s">
        <v>313</v>
      </c>
      <c r="AD176" s="96" t="s">
        <v>38</v>
      </c>
      <c r="AE176" s="95" t="s">
        <v>33</v>
      </c>
      <c r="AF176" s="95" t="s">
        <v>37</v>
      </c>
      <c r="AG176" s="95" t="s">
        <v>37</v>
      </c>
      <c r="AH176" s="95" t="s">
        <v>38</v>
      </c>
      <c r="AI176" s="95" t="s">
        <v>37</v>
      </c>
      <c r="AJ176" s="95" t="s">
        <v>37</v>
      </c>
      <c r="AK176" s="95" t="s">
        <v>313</v>
      </c>
      <c r="AL176" s="94" t="s">
        <v>290</v>
      </c>
      <c r="AM176" s="108" t="str">
        <f t="array" ref="AM176">IFERROR(INDEX(TO_name_1,MATCH(,((Шаблон_1-Точность)&gt;=G176)+((Шаблон_1+Точность)&lt;=G176),)),G176)</f>
        <v>СР</v>
      </c>
      <c r="AN176" s="109">
        <f t="array" ref="AN176">IFERROR(INDEX(TO_name_2,MATCH(,((Шаблон_2-Точность)&gt;=H176)+((Шаблон_2+Точность)&lt;=H176),)),H176)</f>
        <v>53178</v>
      </c>
      <c r="AO176" s="109">
        <f t="array" ref="AO176">IFERROR(INDEX(TO_name_3,MATCH(,((Шаблон_3-Точность)&gt;=I176)+((Шаблон_3+Точность)&lt;=I176),)),I176)</f>
        <v>36866</v>
      </c>
      <c r="AP176" s="109">
        <f t="array" ref="AP176">IFERROR(INDEX(TO_name_4,MATCH(,((Шаблон_4-Точность)&gt;=J176)+((Шаблон_4+Точность)&lt;=J176),)),J176)</f>
        <v>42372</v>
      </c>
      <c r="AQ176" s="109">
        <f t="array" ref="AQ176">IFERROR(INDEX(TO_name_9,MATCH(,((Шаблон_9-Точность)&gt;=K176)+((Шаблон_9+Точность)&lt;=K176),)),K176)</f>
        <v>12577</v>
      </c>
      <c r="AR176" s="109">
        <f t="array" ref="AR176">IFERROR(INDEX(TO_name_10,MATCH(,((Шаблон_10-Точность)&gt;=L176)+((Шаблон_10+Точность)&lt;=L176),)),L176)</f>
        <v>11909</v>
      </c>
      <c r="AS176" s="110">
        <f t="array" ref="AS176">IFERROR(INDEX(TO_name_11,MATCH(,((Шаблон_11-Точность)&gt;=M176)+((Шаблон_11+Точность)&lt;=M176),)),M176)</f>
        <v>11136</v>
      </c>
      <c r="AT176" s="111" t="s">
        <v>290</v>
      </c>
      <c r="AU176" s="108">
        <f t="array" ref="AU176">IFERROR(INDEX(TO_name_5,MATCH(,((Шаблон_5-Точность)&gt;=O176)+((Шаблон_5+Точность)&lt;=O176),)),O176)</f>
        <v>42723</v>
      </c>
      <c r="AV176" s="109">
        <f t="array" ref="AV176">IFERROR(INDEX(TO_name_6,MATCH(,((Шаблон_6-Точность)&gt;=P176)+((Шаблон_6+Точность)&lt;=P176),)),P176)</f>
        <v>23430</v>
      </c>
      <c r="AW176" s="109">
        <f t="array" ref="AW176">IFERROR(INDEX(TO_name_7,MATCH(,((Шаблон_7-Точность)&gt;=Q176)+((Шаблон_7+Точность)&lt;=Q176),)),Q176)</f>
        <v>16631</v>
      </c>
      <c r="AX176" s="109">
        <f t="array" ref="AX176">IFERROR(INDEX(TO_name_8,MATCH(,((Шаблон_8-Точность)&gt;=R176)+((Шаблон_8+Точность)&lt;=R176),)),R176)</f>
        <v>60529</v>
      </c>
      <c r="AY176" s="109">
        <f t="array" ref="AY176">IFERROR(INDEX(TO_name_12,MATCH(,((Шаблон_12-Точность)&gt;=S176)+((Шаблон_12+Точность)&lt;=S176),)),S176)</f>
        <v>32753</v>
      </c>
      <c r="AZ176" s="109">
        <f t="array" ref="AZ176">IFERROR(INDEX(TO_name_13,MATCH(,((Шаблон_13-Точность)&gt;=T176)+((Шаблон_13+Точность)&lt;=T176),)),T176)</f>
        <v>29125</v>
      </c>
      <c r="BA176" s="110">
        <f t="array" ref="BA176">IFERROR(INDEX(TO_name_14,MATCH(,((Шаблон_14-Точность)&gt;=U176)+((Шаблон_14+Точность)&lt;=U176),)),U176)</f>
        <v>10162</v>
      </c>
      <c r="BB176" s="3"/>
      <c r="BC176" s="3" t="str">
        <f t="shared" si="84"/>
        <v>Р/63231/19509</v>
      </c>
      <c r="BD176" s="3" t="str">
        <f t="shared" si="85"/>
        <v>М/68100/53178</v>
      </c>
      <c r="BE176" s="3" t="str">
        <f t="shared" si="86"/>
        <v>М/61968/36866</v>
      </c>
      <c r="BF176" s="3" t="str">
        <f t="shared" si="87"/>
        <v>М/70672/42372</v>
      </c>
      <c r="BG176" s="3" t="str">
        <f t="shared" si="88"/>
        <v>М/12577/12577</v>
      </c>
      <c r="BH176" s="3" t="str">
        <f t="shared" si="89"/>
        <v>М/11909/11909</v>
      </c>
      <c r="BI176" s="3" t="str">
        <f t="shared" si="90"/>
        <v>ВП/11136/11136</v>
      </c>
      <c r="BJ176" s="158" t="s">
        <v>290</v>
      </c>
      <c r="BK176" s="3" t="str">
        <f t="shared" si="91"/>
        <v>ПР/41002/42723</v>
      </c>
      <c r="BL176" s="3" t="str">
        <f t="shared" si="92"/>
        <v>М/48412/23430</v>
      </c>
      <c r="BM176" s="3" t="str">
        <f t="shared" si="93"/>
        <v>М/37146/16631</v>
      </c>
      <c r="BN176" s="3" t="str">
        <f t="shared" si="94"/>
        <v>Р/35980/60529</v>
      </c>
      <c r="BO176" s="3" t="str">
        <f t="shared" si="95"/>
        <v>М/7753/32753</v>
      </c>
      <c r="BP176" s="3" t="str">
        <f t="shared" si="96"/>
        <v>М/8610/29125</v>
      </c>
      <c r="BQ176" s="3" t="str">
        <f t="shared" si="97"/>
        <v>ВП/10162/10162</v>
      </c>
      <c r="BR176" s="86"/>
      <c r="BS176" s="86"/>
      <c r="BT176" s="86"/>
    </row>
    <row r="177" spans="1:72" ht="16.5" customHeight="1" x14ac:dyDescent="0.25">
      <c r="A177" s="90">
        <v>45093</v>
      </c>
      <c r="B177" s="3">
        <v>5</v>
      </c>
      <c r="C177" s="3">
        <v>4</v>
      </c>
      <c r="D177" s="105" t="str">
        <f t="shared" si="82"/>
        <v/>
      </c>
      <c r="E177" s="105" t="str">
        <f t="shared" si="83"/>
        <v/>
      </c>
      <c r="F177" s="99" t="s">
        <v>290</v>
      </c>
      <c r="G177" s="100">
        <f t="shared" si="98"/>
        <v>19509</v>
      </c>
      <c r="H177" s="100">
        <f t="shared" si="99"/>
        <v>53202</v>
      </c>
      <c r="I177" s="100">
        <f t="shared" si="100"/>
        <v>36890</v>
      </c>
      <c r="J177" s="100">
        <f t="shared" si="101"/>
        <v>42396</v>
      </c>
      <c r="K177" s="100">
        <f t="shared" si="102"/>
        <v>12601</v>
      </c>
      <c r="L177" s="100">
        <f t="shared" si="103"/>
        <v>11933</v>
      </c>
      <c r="M177" s="100">
        <f t="shared" si="104"/>
        <v>11136</v>
      </c>
      <c r="N177" s="100">
        <f t="shared" si="105"/>
        <v>0</v>
      </c>
      <c r="O177" s="100">
        <f t="shared" si="106"/>
        <v>42723</v>
      </c>
      <c r="P177" s="100">
        <f t="shared" si="107"/>
        <v>23454</v>
      </c>
      <c r="Q177" s="100">
        <f t="shared" si="108"/>
        <v>16631</v>
      </c>
      <c r="R177" s="100">
        <f t="shared" si="109"/>
        <v>60553</v>
      </c>
      <c r="S177" s="100">
        <f t="shared" si="110"/>
        <v>32777</v>
      </c>
      <c r="T177" s="100">
        <f t="shared" si="111"/>
        <v>29149</v>
      </c>
      <c r="U177" s="100">
        <f t="shared" si="112"/>
        <v>10162</v>
      </c>
      <c r="V177" s="89" t="s">
        <v>290</v>
      </c>
      <c r="W177" s="95" t="s">
        <v>38</v>
      </c>
      <c r="X177" s="95" t="s">
        <v>37</v>
      </c>
      <c r="Y177" s="95" t="s">
        <v>37</v>
      </c>
      <c r="Z177" s="95" t="s">
        <v>37</v>
      </c>
      <c r="AA177" s="95" t="s">
        <v>37</v>
      </c>
      <c r="AB177" s="95" t="s">
        <v>37</v>
      </c>
      <c r="AC177" s="95" t="s">
        <v>313</v>
      </c>
      <c r="AD177" s="96" t="s">
        <v>38</v>
      </c>
      <c r="AE177" s="95" t="s">
        <v>38</v>
      </c>
      <c r="AF177" s="95" t="s">
        <v>37</v>
      </c>
      <c r="AG177" s="95" t="s">
        <v>38</v>
      </c>
      <c r="AH177" s="95" t="s">
        <v>37</v>
      </c>
      <c r="AI177" s="95" t="s">
        <v>37</v>
      </c>
      <c r="AJ177" s="95" t="s">
        <v>37</v>
      </c>
      <c r="AK177" s="95" t="s">
        <v>313</v>
      </c>
      <c r="AL177" s="94" t="s">
        <v>290</v>
      </c>
      <c r="AM177" s="108" t="str">
        <f t="array" ref="AM177">IFERROR(INDEX(TO_name_1,MATCH(,((Шаблон_1-Точность)&gt;=G177)+((Шаблон_1+Точность)&lt;=G177),)),G177)</f>
        <v>СР</v>
      </c>
      <c r="AN177" s="109">
        <f t="array" ref="AN177">IFERROR(INDEX(TO_name_2,MATCH(,((Шаблон_2-Точность)&gt;=H177)+((Шаблон_2+Точность)&lt;=H177),)),H177)</f>
        <v>53202</v>
      </c>
      <c r="AO177" s="109">
        <f t="array" ref="AO177">IFERROR(INDEX(TO_name_3,MATCH(,((Шаблон_3-Точность)&gt;=I177)+((Шаблон_3+Точность)&lt;=I177),)),I177)</f>
        <v>36890</v>
      </c>
      <c r="AP177" s="109">
        <f t="array" ref="AP177">IFERROR(INDEX(TO_name_4,MATCH(,((Шаблон_4-Точность)&gt;=J177)+((Шаблон_4+Точность)&lt;=J177),)),J177)</f>
        <v>42396</v>
      </c>
      <c r="AQ177" s="109">
        <f t="array" ref="AQ177">IFERROR(INDEX(TO_name_9,MATCH(,((Шаблон_9-Точность)&gt;=K177)+((Шаблон_9+Точность)&lt;=K177),)),K177)</f>
        <v>12601</v>
      </c>
      <c r="AR177" s="109">
        <f t="array" ref="AR177">IFERROR(INDEX(TO_name_10,MATCH(,((Шаблон_10-Точность)&gt;=L177)+((Шаблон_10+Точность)&lt;=L177),)),L177)</f>
        <v>11933</v>
      </c>
      <c r="AS177" s="110">
        <f t="array" ref="AS177">IFERROR(INDEX(TO_name_11,MATCH(,((Шаблон_11-Точность)&gt;=M177)+((Шаблон_11+Точность)&lt;=M177),)),M177)</f>
        <v>11136</v>
      </c>
      <c r="AT177" s="111" t="s">
        <v>290</v>
      </c>
      <c r="AU177" s="108">
        <f t="array" ref="AU177">IFERROR(INDEX(TO_name_5,MATCH(,((Шаблон_5-Точность)&gt;=O177)+((Шаблон_5+Точность)&lt;=O177),)),O177)</f>
        <v>42723</v>
      </c>
      <c r="AV177" s="109">
        <f t="array" ref="AV177">IFERROR(INDEX(TO_name_6,MATCH(,((Шаблон_6-Точность)&gt;=P177)+((Шаблон_6+Точность)&lt;=P177),)),P177)</f>
        <v>23454</v>
      </c>
      <c r="AW177" s="109">
        <f t="array" ref="AW177">IFERROR(INDEX(TO_name_7,MATCH(,((Шаблон_7-Точность)&gt;=Q177)+((Шаблон_7+Точность)&lt;=Q177),)),Q177)</f>
        <v>16631</v>
      </c>
      <c r="AX177" s="109">
        <f t="array" ref="AX177">IFERROR(INDEX(TO_name_8,MATCH(,((Шаблон_8-Точность)&gt;=R177)+((Шаблон_8+Точность)&lt;=R177),)),R177)</f>
        <v>60553</v>
      </c>
      <c r="AY177" s="109">
        <f t="array" ref="AY177">IFERROR(INDEX(TO_name_12,MATCH(,((Шаблон_12-Точность)&gt;=S177)+((Шаблон_12+Точность)&lt;=S177),)),S177)</f>
        <v>32777</v>
      </c>
      <c r="AZ177" s="109">
        <f t="array" ref="AZ177">IFERROR(INDEX(TO_name_13,MATCH(,((Шаблон_13-Точность)&gt;=T177)+((Шаблон_13+Точность)&lt;=T177),)),T177)</f>
        <v>29149</v>
      </c>
      <c r="BA177" s="110">
        <f t="array" ref="BA177">IFERROR(INDEX(TO_name_14,MATCH(,((Шаблон_14-Точность)&gt;=U177)+((Шаблон_14+Точность)&lt;=U177),)),U177)</f>
        <v>10162</v>
      </c>
      <c r="BB177" s="3"/>
      <c r="BC177" s="3" t="str">
        <f t="shared" si="84"/>
        <v>Р/63231/19509</v>
      </c>
      <c r="BD177" s="3" t="str">
        <f t="shared" si="85"/>
        <v>М/68124/53202</v>
      </c>
      <c r="BE177" s="3" t="str">
        <f t="shared" si="86"/>
        <v>М/61992/36890</v>
      </c>
      <c r="BF177" s="3" t="str">
        <f t="shared" si="87"/>
        <v>М/70696/42396</v>
      </c>
      <c r="BG177" s="3" t="str">
        <f t="shared" si="88"/>
        <v>М/12601/12601</v>
      </c>
      <c r="BH177" s="3" t="str">
        <f t="shared" si="89"/>
        <v>М/11933/11933</v>
      </c>
      <c r="BI177" s="3" t="str">
        <f t="shared" si="90"/>
        <v>ВП/11136/11136</v>
      </c>
      <c r="BJ177" s="158" t="s">
        <v>290</v>
      </c>
      <c r="BK177" s="3" t="str">
        <f t="shared" si="91"/>
        <v>Р/41002/42723</v>
      </c>
      <c r="BL177" s="3" t="str">
        <f t="shared" si="92"/>
        <v>М/48436/23454</v>
      </c>
      <c r="BM177" s="3" t="str">
        <f t="shared" si="93"/>
        <v>Р/37146/16631</v>
      </c>
      <c r="BN177" s="3" t="str">
        <f t="shared" si="94"/>
        <v>М/36004/60553</v>
      </c>
      <c r="BO177" s="3" t="str">
        <f t="shared" si="95"/>
        <v>М/7777/32777</v>
      </c>
      <c r="BP177" s="3" t="str">
        <f t="shared" si="96"/>
        <v>М/8634/29149</v>
      </c>
      <c r="BQ177" s="3" t="str">
        <f t="shared" si="97"/>
        <v>ВП/10162/10162</v>
      </c>
      <c r="BR177" s="86"/>
      <c r="BS177" s="86"/>
      <c r="BT177" s="86"/>
    </row>
    <row r="178" spans="1:72" ht="16.5" customHeight="1" x14ac:dyDescent="0.25">
      <c r="A178" s="90">
        <v>45094</v>
      </c>
      <c r="B178" s="3">
        <v>5</v>
      </c>
      <c r="C178" s="3">
        <v>4</v>
      </c>
      <c r="D178" s="105" t="str">
        <f t="shared" si="82"/>
        <v/>
      </c>
      <c r="E178" s="105" t="str">
        <f t="shared" si="83"/>
        <v/>
      </c>
      <c r="F178" s="99" t="s">
        <v>290</v>
      </c>
      <c r="G178" s="100">
        <f t="shared" si="98"/>
        <v>19509</v>
      </c>
      <c r="H178" s="100">
        <f t="shared" si="99"/>
        <v>53226</v>
      </c>
      <c r="I178" s="100">
        <f t="shared" si="100"/>
        <v>36914</v>
      </c>
      <c r="J178" s="100">
        <f t="shared" si="101"/>
        <v>42420</v>
      </c>
      <c r="K178" s="100">
        <f t="shared" si="102"/>
        <v>12625</v>
      </c>
      <c r="L178" s="100">
        <f t="shared" si="103"/>
        <v>11957</v>
      </c>
      <c r="M178" s="100">
        <f t="shared" si="104"/>
        <v>11136</v>
      </c>
      <c r="N178" s="100">
        <f t="shared" si="105"/>
        <v>0</v>
      </c>
      <c r="O178" s="100">
        <f t="shared" si="106"/>
        <v>42723</v>
      </c>
      <c r="P178" s="100">
        <f t="shared" si="107"/>
        <v>23478</v>
      </c>
      <c r="Q178" s="100">
        <f t="shared" si="108"/>
        <v>16631</v>
      </c>
      <c r="R178" s="100">
        <f t="shared" si="109"/>
        <v>60577</v>
      </c>
      <c r="S178" s="100">
        <f t="shared" si="110"/>
        <v>32801</v>
      </c>
      <c r="T178" s="100">
        <f t="shared" si="111"/>
        <v>29173</v>
      </c>
      <c r="U178" s="100">
        <f t="shared" si="112"/>
        <v>10162</v>
      </c>
      <c r="V178" s="89" t="s">
        <v>290</v>
      </c>
      <c r="W178" s="95" t="s">
        <v>38</v>
      </c>
      <c r="X178" s="95" t="s">
        <v>37</v>
      </c>
      <c r="Y178" s="95" t="s">
        <v>37</v>
      </c>
      <c r="Z178" s="95" t="s">
        <v>37</v>
      </c>
      <c r="AA178" s="95" t="s">
        <v>37</v>
      </c>
      <c r="AB178" s="95" t="s">
        <v>37</v>
      </c>
      <c r="AC178" s="95" t="s">
        <v>313</v>
      </c>
      <c r="AD178" s="96" t="s">
        <v>38</v>
      </c>
      <c r="AE178" s="95" t="s">
        <v>38</v>
      </c>
      <c r="AF178" s="95" t="s">
        <v>37</v>
      </c>
      <c r="AG178" s="95" t="s">
        <v>38</v>
      </c>
      <c r="AH178" s="95" t="s">
        <v>37</v>
      </c>
      <c r="AI178" s="95" t="s">
        <v>37</v>
      </c>
      <c r="AJ178" s="95" t="s">
        <v>37</v>
      </c>
      <c r="AK178" s="95" t="s">
        <v>313</v>
      </c>
      <c r="AL178" s="94" t="s">
        <v>290</v>
      </c>
      <c r="AM178" s="108" t="str">
        <f t="array" ref="AM178">IFERROR(INDEX(TO_name_1,MATCH(,((Шаблон_1-Точность)&gt;=G178)+((Шаблон_1+Точность)&lt;=G178),)),G178)</f>
        <v>СР</v>
      </c>
      <c r="AN178" s="109">
        <f t="array" ref="AN178">IFERROR(INDEX(TO_name_2,MATCH(,((Шаблон_2-Точность)&gt;=H178)+((Шаблон_2+Точность)&lt;=H178),)),H178)</f>
        <v>53226</v>
      </c>
      <c r="AO178" s="109">
        <f t="array" ref="AO178">IFERROR(INDEX(TO_name_3,MATCH(,((Шаблон_3-Точность)&gt;=I178)+((Шаблон_3+Точность)&lt;=I178),)),I178)</f>
        <v>36914</v>
      </c>
      <c r="AP178" s="109">
        <f t="array" ref="AP178">IFERROR(INDEX(TO_name_4,MATCH(,((Шаблон_4-Точность)&gt;=J178)+((Шаблон_4+Точность)&lt;=J178),)),J178)</f>
        <v>42420</v>
      </c>
      <c r="AQ178" s="109">
        <f t="array" ref="AQ178">IFERROR(INDEX(TO_name_9,MATCH(,((Шаблон_9-Точность)&gt;=K178)+((Шаблон_9+Точность)&lt;=K178),)),K178)</f>
        <v>12625</v>
      </c>
      <c r="AR178" s="109">
        <f t="array" ref="AR178">IFERROR(INDEX(TO_name_10,MATCH(,((Шаблон_10-Точность)&gt;=L178)+((Шаблон_10+Точность)&lt;=L178),)),L178)</f>
        <v>11957</v>
      </c>
      <c r="AS178" s="110">
        <f t="array" ref="AS178">IFERROR(INDEX(TO_name_11,MATCH(,((Шаблон_11-Точность)&gt;=M178)+((Шаблон_11+Точность)&lt;=M178),)),M178)</f>
        <v>11136</v>
      </c>
      <c r="AT178" s="111" t="s">
        <v>290</v>
      </c>
      <c r="AU178" s="108">
        <f t="array" ref="AU178">IFERROR(INDEX(TO_name_5,MATCH(,((Шаблон_5-Точность)&gt;=O178)+((Шаблон_5+Точность)&lt;=O178),)),O178)</f>
        <v>42723</v>
      </c>
      <c r="AV178" s="109">
        <f t="array" ref="AV178">IFERROR(INDEX(TO_name_6,MATCH(,((Шаблон_6-Точность)&gt;=P178)+((Шаблон_6+Точность)&lt;=P178),)),P178)</f>
        <v>23478</v>
      </c>
      <c r="AW178" s="109">
        <f t="array" ref="AW178">IFERROR(INDEX(TO_name_7,MATCH(,((Шаблон_7-Точность)&gt;=Q178)+((Шаблон_7+Точность)&lt;=Q178),)),Q178)</f>
        <v>16631</v>
      </c>
      <c r="AX178" s="109">
        <f t="array" ref="AX178">IFERROR(INDEX(TO_name_8,MATCH(,((Шаблон_8-Точность)&gt;=R178)+((Шаблон_8+Точность)&lt;=R178),)),R178)</f>
        <v>60577</v>
      </c>
      <c r="AY178" s="109">
        <f t="array" ref="AY178">IFERROR(INDEX(TO_name_12,MATCH(,((Шаблон_12-Точность)&gt;=S178)+((Шаблон_12+Точность)&lt;=S178),)),S178)</f>
        <v>32801</v>
      </c>
      <c r="AZ178" s="109">
        <f t="array" ref="AZ178">IFERROR(INDEX(TO_name_13,MATCH(,((Шаблон_13-Точность)&gt;=T178)+((Шаблон_13+Точность)&lt;=T178),)),T178)</f>
        <v>29173</v>
      </c>
      <c r="BA178" s="110">
        <f t="array" ref="BA178">IFERROR(INDEX(TO_name_14,MATCH(,((Шаблон_14-Точность)&gt;=U178)+((Шаблон_14+Точность)&lt;=U178),)),U178)</f>
        <v>10162</v>
      </c>
      <c r="BB178" s="3"/>
      <c r="BC178" s="3" t="str">
        <f t="shared" si="84"/>
        <v>Р/63231/19509</v>
      </c>
      <c r="BD178" s="3" t="str">
        <f t="shared" si="85"/>
        <v>М/68148/53226</v>
      </c>
      <c r="BE178" s="3" t="str">
        <f t="shared" si="86"/>
        <v>М/62016/36914</v>
      </c>
      <c r="BF178" s="3" t="str">
        <f t="shared" si="87"/>
        <v>М/70720/42420</v>
      </c>
      <c r="BG178" s="3" t="str">
        <f t="shared" si="88"/>
        <v>М/12625/12625</v>
      </c>
      <c r="BH178" s="3" t="str">
        <f t="shared" si="89"/>
        <v>М/11957/11957</v>
      </c>
      <c r="BI178" s="3" t="str">
        <f t="shared" si="90"/>
        <v>ВП/11136/11136</v>
      </c>
      <c r="BJ178" s="158" t="s">
        <v>290</v>
      </c>
      <c r="BK178" s="3" t="str">
        <f t="shared" si="91"/>
        <v>Р/41002/42723</v>
      </c>
      <c r="BL178" s="3" t="str">
        <f t="shared" si="92"/>
        <v>М/48460/23478</v>
      </c>
      <c r="BM178" s="3" t="str">
        <f t="shared" si="93"/>
        <v>Р/37146/16631</v>
      </c>
      <c r="BN178" s="3" t="str">
        <f t="shared" si="94"/>
        <v>М/36028/60577</v>
      </c>
      <c r="BO178" s="3" t="str">
        <f t="shared" si="95"/>
        <v>М/7801/32801</v>
      </c>
      <c r="BP178" s="3" t="str">
        <f t="shared" si="96"/>
        <v>М/8658/29173</v>
      </c>
      <c r="BQ178" s="3" t="str">
        <f t="shared" si="97"/>
        <v>ВП/10162/10162</v>
      </c>
      <c r="BR178" s="86"/>
      <c r="BS178" s="86"/>
      <c r="BT178" s="86"/>
    </row>
    <row r="179" spans="1:72" ht="16.5" customHeight="1" x14ac:dyDescent="0.25">
      <c r="A179" s="90">
        <v>45095</v>
      </c>
      <c r="B179" s="3">
        <v>5</v>
      </c>
      <c r="C179" s="3">
        <v>4</v>
      </c>
      <c r="D179" s="105" t="str">
        <f t="shared" si="82"/>
        <v/>
      </c>
      <c r="E179" s="105" t="str">
        <f t="shared" si="83"/>
        <v/>
      </c>
      <c r="F179" s="99" t="s">
        <v>290</v>
      </c>
      <c r="G179" s="100">
        <f t="shared" si="98"/>
        <v>19509</v>
      </c>
      <c r="H179" s="100">
        <f t="shared" si="99"/>
        <v>53250</v>
      </c>
      <c r="I179" s="100">
        <f t="shared" si="100"/>
        <v>36938</v>
      </c>
      <c r="J179" s="100">
        <f t="shared" si="101"/>
        <v>42444</v>
      </c>
      <c r="K179" s="100">
        <f t="shared" si="102"/>
        <v>12649</v>
      </c>
      <c r="L179" s="100">
        <f t="shared" si="103"/>
        <v>11981</v>
      </c>
      <c r="M179" s="100">
        <f t="shared" si="104"/>
        <v>11136</v>
      </c>
      <c r="N179" s="100">
        <f t="shared" si="105"/>
        <v>0</v>
      </c>
      <c r="O179" s="100">
        <f t="shared" si="106"/>
        <v>42723</v>
      </c>
      <c r="P179" s="100">
        <f t="shared" si="107"/>
        <v>23502</v>
      </c>
      <c r="Q179" s="100">
        <f t="shared" si="108"/>
        <v>16631</v>
      </c>
      <c r="R179" s="100">
        <f t="shared" si="109"/>
        <v>60601</v>
      </c>
      <c r="S179" s="100">
        <f t="shared" si="110"/>
        <v>32825</v>
      </c>
      <c r="T179" s="100">
        <f t="shared" si="111"/>
        <v>29197</v>
      </c>
      <c r="U179" s="100">
        <f t="shared" si="112"/>
        <v>10162</v>
      </c>
      <c r="V179" s="89" t="s">
        <v>290</v>
      </c>
      <c r="W179" s="95" t="s">
        <v>38</v>
      </c>
      <c r="X179" s="95" t="s">
        <v>37</v>
      </c>
      <c r="Y179" s="95" t="s">
        <v>37</v>
      </c>
      <c r="Z179" s="95" t="s">
        <v>37</v>
      </c>
      <c r="AA179" s="95" t="s">
        <v>37</v>
      </c>
      <c r="AB179" s="95" t="s">
        <v>37</v>
      </c>
      <c r="AC179" s="95" t="s">
        <v>313</v>
      </c>
      <c r="AD179" s="96" t="s">
        <v>38</v>
      </c>
      <c r="AE179" s="95" t="s">
        <v>38</v>
      </c>
      <c r="AF179" s="95" t="s">
        <v>37</v>
      </c>
      <c r="AG179" s="95" t="s">
        <v>38</v>
      </c>
      <c r="AH179" s="95" t="s">
        <v>37</v>
      </c>
      <c r="AI179" s="95" t="s">
        <v>37</v>
      </c>
      <c r="AJ179" s="95" t="s">
        <v>37</v>
      </c>
      <c r="AK179" s="95" t="s">
        <v>313</v>
      </c>
      <c r="AL179" s="94" t="s">
        <v>290</v>
      </c>
      <c r="AM179" s="108" t="str">
        <f t="array" ref="AM179">IFERROR(INDEX(TO_name_1,MATCH(,((Шаблон_1-Точность)&gt;=G179)+((Шаблон_1+Точность)&lt;=G179),)),G179)</f>
        <v>СР</v>
      </c>
      <c r="AN179" s="109">
        <f t="array" ref="AN179">IFERROR(INDEX(TO_name_2,MATCH(,((Шаблон_2-Точность)&gt;=H179)+((Шаблон_2+Точность)&lt;=H179),)),H179)</f>
        <v>53250</v>
      </c>
      <c r="AO179" s="109">
        <f t="array" ref="AO179">IFERROR(INDEX(TO_name_3,MATCH(,((Шаблон_3-Точность)&gt;=I179)+((Шаблон_3+Точность)&lt;=I179),)),I179)</f>
        <v>36938</v>
      </c>
      <c r="AP179" s="109">
        <f t="array" ref="AP179">IFERROR(INDEX(TO_name_4,MATCH(,((Шаблон_4-Точность)&gt;=J179)+((Шаблон_4+Точность)&lt;=J179),)),J179)</f>
        <v>42444</v>
      </c>
      <c r="AQ179" s="109">
        <f t="array" ref="AQ179">IFERROR(INDEX(TO_name_9,MATCH(,((Шаблон_9-Точность)&gt;=K179)+((Шаблон_9+Точность)&lt;=K179),)),K179)</f>
        <v>12649</v>
      </c>
      <c r="AR179" s="109">
        <f t="array" ref="AR179">IFERROR(INDEX(TO_name_10,MATCH(,((Шаблон_10-Точность)&gt;=L179)+((Шаблон_10+Точность)&lt;=L179),)),L179)</f>
        <v>11981</v>
      </c>
      <c r="AS179" s="110">
        <f t="array" ref="AS179">IFERROR(INDEX(TO_name_11,MATCH(,((Шаблон_11-Точность)&gt;=M179)+((Шаблон_11+Точность)&lt;=M179),)),M179)</f>
        <v>11136</v>
      </c>
      <c r="AT179" s="111" t="s">
        <v>290</v>
      </c>
      <c r="AU179" s="108">
        <f t="array" ref="AU179">IFERROR(INDEX(TO_name_5,MATCH(,((Шаблон_5-Точность)&gt;=O179)+((Шаблон_5+Точность)&lt;=O179),)),O179)</f>
        <v>42723</v>
      </c>
      <c r="AV179" s="109">
        <f t="array" ref="AV179">IFERROR(INDEX(TO_name_6,MATCH(,((Шаблон_6-Точность)&gt;=P179)+((Шаблон_6+Точность)&lt;=P179),)),P179)</f>
        <v>23502</v>
      </c>
      <c r="AW179" s="109">
        <f t="array" ref="AW179">IFERROR(INDEX(TO_name_7,MATCH(,((Шаблон_7-Точность)&gt;=Q179)+((Шаблон_7+Точность)&lt;=Q179),)),Q179)</f>
        <v>16631</v>
      </c>
      <c r="AX179" s="109">
        <f t="array" ref="AX179">IFERROR(INDEX(TO_name_8,MATCH(,((Шаблон_8-Точность)&gt;=R179)+((Шаблон_8+Точность)&lt;=R179),)),R179)</f>
        <v>60601</v>
      </c>
      <c r="AY179" s="109">
        <f t="array" ref="AY179">IFERROR(INDEX(TO_name_12,MATCH(,((Шаблон_12-Точность)&gt;=S179)+((Шаблон_12+Точность)&lt;=S179),)),S179)</f>
        <v>32825</v>
      </c>
      <c r="AZ179" s="109">
        <f t="array" ref="AZ179">IFERROR(INDEX(TO_name_13,MATCH(,((Шаблон_13-Точность)&gt;=T179)+((Шаблон_13+Точность)&lt;=T179),)),T179)</f>
        <v>29197</v>
      </c>
      <c r="BA179" s="110">
        <f t="array" ref="BA179">IFERROR(INDEX(TO_name_14,MATCH(,((Шаблон_14-Точность)&gt;=U179)+((Шаблон_14+Точность)&lt;=U179),)),U179)</f>
        <v>10162</v>
      </c>
      <c r="BB179" s="3"/>
      <c r="BC179" s="3" t="str">
        <f t="shared" si="84"/>
        <v>Р/63231/19509</v>
      </c>
      <c r="BD179" s="3" t="str">
        <f t="shared" si="85"/>
        <v>М/68172/53250</v>
      </c>
      <c r="BE179" s="3" t="str">
        <f t="shared" si="86"/>
        <v>М/62040/36938</v>
      </c>
      <c r="BF179" s="3" t="str">
        <f t="shared" si="87"/>
        <v>М/70744/42444</v>
      </c>
      <c r="BG179" s="3" t="str">
        <f t="shared" si="88"/>
        <v>М/12649/12649</v>
      </c>
      <c r="BH179" s="3" t="str">
        <f t="shared" si="89"/>
        <v>М/11981/11981</v>
      </c>
      <c r="BI179" s="3" t="str">
        <f t="shared" si="90"/>
        <v>ВП/11136/11136</v>
      </c>
      <c r="BJ179" s="158" t="s">
        <v>290</v>
      </c>
      <c r="BK179" s="3" t="str">
        <f t="shared" si="91"/>
        <v>Р/41002/42723</v>
      </c>
      <c r="BL179" s="3" t="str">
        <f t="shared" si="92"/>
        <v>М/48484/23502</v>
      </c>
      <c r="BM179" s="3" t="str">
        <f t="shared" si="93"/>
        <v>Р/37146/16631</v>
      </c>
      <c r="BN179" s="3" t="str">
        <f t="shared" si="94"/>
        <v>М/36052/60601</v>
      </c>
      <c r="BO179" s="3" t="str">
        <f t="shared" si="95"/>
        <v>М/7825/32825</v>
      </c>
      <c r="BP179" s="3" t="str">
        <f t="shared" si="96"/>
        <v>М/8682/29197</v>
      </c>
      <c r="BQ179" s="3" t="str">
        <f t="shared" si="97"/>
        <v>ВП/10162/10162</v>
      </c>
      <c r="BR179" s="86"/>
      <c r="BS179" s="86"/>
      <c r="BT179" s="86"/>
    </row>
    <row r="180" spans="1:72" ht="16.5" customHeight="1" x14ac:dyDescent="0.25">
      <c r="A180" s="90">
        <v>45096</v>
      </c>
      <c r="B180" s="3">
        <v>5</v>
      </c>
      <c r="C180" s="3">
        <v>4</v>
      </c>
      <c r="D180" s="105" t="str">
        <f t="shared" si="82"/>
        <v/>
      </c>
      <c r="E180" s="105" t="str">
        <f t="shared" si="83"/>
        <v/>
      </c>
      <c r="F180" s="99" t="s">
        <v>290</v>
      </c>
      <c r="G180" s="100">
        <f t="shared" si="98"/>
        <v>19509</v>
      </c>
      <c r="H180" s="100">
        <f t="shared" si="99"/>
        <v>53274</v>
      </c>
      <c r="I180" s="100">
        <f t="shared" si="100"/>
        <v>36962</v>
      </c>
      <c r="J180" s="100">
        <f t="shared" si="101"/>
        <v>42468</v>
      </c>
      <c r="K180" s="100">
        <f t="shared" si="102"/>
        <v>12673</v>
      </c>
      <c r="L180" s="100">
        <f t="shared" si="103"/>
        <v>12005</v>
      </c>
      <c r="M180" s="100">
        <f t="shared" si="104"/>
        <v>11136</v>
      </c>
      <c r="N180" s="100">
        <f t="shared" si="105"/>
        <v>0</v>
      </c>
      <c r="O180" s="100">
        <f t="shared" si="106"/>
        <v>42723</v>
      </c>
      <c r="P180" s="100">
        <f t="shared" si="107"/>
        <v>23526</v>
      </c>
      <c r="Q180" s="100">
        <f t="shared" si="108"/>
        <v>16631</v>
      </c>
      <c r="R180" s="100">
        <f t="shared" si="109"/>
        <v>60625</v>
      </c>
      <c r="S180" s="100">
        <f t="shared" si="110"/>
        <v>32849</v>
      </c>
      <c r="T180" s="100">
        <f t="shared" si="111"/>
        <v>29221</v>
      </c>
      <c r="U180" s="100">
        <f t="shared" si="112"/>
        <v>10162</v>
      </c>
      <c r="V180" s="89" t="s">
        <v>290</v>
      </c>
      <c r="W180" s="95" t="s">
        <v>271</v>
      </c>
      <c r="X180" s="95" t="s">
        <v>37</v>
      </c>
      <c r="Y180" s="95" t="s">
        <v>37</v>
      </c>
      <c r="Z180" s="95" t="s">
        <v>37</v>
      </c>
      <c r="AA180" s="95" t="s">
        <v>37</v>
      </c>
      <c r="AB180" s="95" t="s">
        <v>37</v>
      </c>
      <c r="AC180" s="95" t="s">
        <v>38</v>
      </c>
      <c r="AD180" s="96" t="s">
        <v>38</v>
      </c>
      <c r="AE180" s="95" t="s">
        <v>38</v>
      </c>
      <c r="AF180" s="95" t="s">
        <v>37</v>
      </c>
      <c r="AG180" s="95" t="s">
        <v>38</v>
      </c>
      <c r="AH180" s="95" t="s">
        <v>37</v>
      </c>
      <c r="AI180" s="95" t="s">
        <v>37</v>
      </c>
      <c r="AJ180" s="95" t="s">
        <v>37</v>
      </c>
      <c r="AK180" s="95" t="s">
        <v>313</v>
      </c>
      <c r="AL180" s="94" t="s">
        <v>290</v>
      </c>
      <c r="AM180" s="108" t="str">
        <f t="array" ref="AM180">IFERROR(INDEX(TO_name_1,MATCH(,((Шаблон_1-Точность)&gt;=G180)+((Шаблон_1+Точность)&lt;=G180),)),G180)</f>
        <v>СР</v>
      </c>
      <c r="AN180" s="109">
        <f t="array" ref="AN180">IFERROR(INDEX(TO_name_2,MATCH(,((Шаблон_2-Точность)&gt;=H180)+((Шаблон_2+Точность)&lt;=H180),)),H180)</f>
        <v>53274</v>
      </c>
      <c r="AO180" s="109">
        <f t="array" ref="AO180">IFERROR(INDEX(TO_name_3,MATCH(,((Шаблон_3-Точность)&gt;=I180)+((Шаблон_3+Точность)&lt;=I180),)),I180)</f>
        <v>36962</v>
      </c>
      <c r="AP180" s="109">
        <f t="array" ref="AP180">IFERROR(INDEX(TO_name_4,MATCH(,((Шаблон_4-Точность)&gt;=J180)+((Шаблон_4+Точность)&lt;=J180),)),J180)</f>
        <v>42468</v>
      </c>
      <c r="AQ180" s="109">
        <f t="array" ref="AQ180">IFERROR(INDEX(TO_name_9,MATCH(,((Шаблон_9-Точность)&gt;=K180)+((Шаблон_9+Точность)&lt;=K180),)),K180)</f>
        <v>12673</v>
      </c>
      <c r="AR180" s="109" t="str">
        <f t="array" ref="AR180">IFERROR(INDEX(TO_name_10,MATCH(,((Шаблон_10-Точность)&gt;=L180)+((Шаблон_10+Точность)&lt;=L180),)),L180)</f>
        <v>ПМ</v>
      </c>
      <c r="AS180" s="110">
        <f t="array" ref="AS180">IFERROR(INDEX(TO_name_11,MATCH(,((Шаблон_11-Точность)&gt;=M180)+((Шаблон_11+Точность)&lt;=M180),)),M180)</f>
        <v>11136</v>
      </c>
      <c r="AT180" s="111" t="s">
        <v>290</v>
      </c>
      <c r="AU180" s="108">
        <f t="array" ref="AU180">IFERROR(INDEX(TO_name_5,MATCH(,((Шаблон_5-Точность)&gt;=O180)+((Шаблон_5+Точность)&lt;=O180),)),O180)</f>
        <v>42723</v>
      </c>
      <c r="AV180" s="109">
        <f t="array" ref="AV180">IFERROR(INDEX(TO_name_6,MATCH(,((Шаблон_6-Точность)&gt;=P180)+((Шаблон_6+Точность)&lt;=P180),)),P180)</f>
        <v>23526</v>
      </c>
      <c r="AW180" s="109">
        <f t="array" ref="AW180">IFERROR(INDEX(TO_name_7,MATCH(,((Шаблон_7-Точность)&gt;=Q180)+((Шаблон_7+Точность)&lt;=Q180),)),Q180)</f>
        <v>16631</v>
      </c>
      <c r="AX180" s="109">
        <f t="array" ref="AX180">IFERROR(INDEX(TO_name_8,MATCH(,((Шаблон_8-Точность)&gt;=R180)+((Шаблон_8+Точность)&lt;=R180),)),R180)</f>
        <v>60625</v>
      </c>
      <c r="AY180" s="109">
        <f t="array" ref="AY180">IFERROR(INDEX(TO_name_12,MATCH(,((Шаблон_12-Точность)&gt;=S180)+((Шаблон_12+Точность)&lt;=S180),)),S180)</f>
        <v>32849</v>
      </c>
      <c r="AZ180" s="109">
        <f t="array" ref="AZ180">IFERROR(INDEX(TO_name_13,MATCH(,((Шаблон_13-Точность)&gt;=T180)+((Шаблон_13+Точность)&lt;=T180),)),T180)</f>
        <v>29221</v>
      </c>
      <c r="BA180" s="110">
        <f t="array" ref="BA180">IFERROR(INDEX(TO_name_14,MATCH(,((Шаблон_14-Точность)&gt;=U180)+((Шаблон_14+Точность)&lt;=U180),)),U180)</f>
        <v>10162</v>
      </c>
      <c r="BB180" s="3"/>
      <c r="BC180" s="3" t="str">
        <f t="shared" si="84"/>
        <v>ТО2/63231/19509</v>
      </c>
      <c r="BD180" s="3" t="str">
        <f t="shared" si="85"/>
        <v>М/68196/53274</v>
      </c>
      <c r="BE180" s="3" t="str">
        <f t="shared" si="86"/>
        <v>М/62064/36962</v>
      </c>
      <c r="BF180" s="3" t="str">
        <f t="shared" si="87"/>
        <v>М/70768/42468</v>
      </c>
      <c r="BG180" s="3" t="str">
        <f t="shared" si="88"/>
        <v>М/12673/12673</v>
      </c>
      <c r="BH180" s="3" t="str">
        <f t="shared" si="89"/>
        <v>М/12005/12005</v>
      </c>
      <c r="BI180" s="3" t="str">
        <f t="shared" si="90"/>
        <v>Р/11136/11136</v>
      </c>
      <c r="BJ180" s="158" t="s">
        <v>290</v>
      </c>
      <c r="BK180" s="3" t="str">
        <f t="shared" si="91"/>
        <v>Р/41002/42723</v>
      </c>
      <c r="BL180" s="3" t="str">
        <f t="shared" si="92"/>
        <v>М/48508/23526</v>
      </c>
      <c r="BM180" s="3" t="str">
        <f t="shared" si="93"/>
        <v>Р/37146/16631</v>
      </c>
      <c r="BN180" s="3" t="str">
        <f t="shared" si="94"/>
        <v>М/36076/60625</v>
      </c>
      <c r="BO180" s="3" t="str">
        <f t="shared" si="95"/>
        <v>М/7849/32849</v>
      </c>
      <c r="BP180" s="3" t="str">
        <f t="shared" si="96"/>
        <v>М/8706/29221</v>
      </c>
      <c r="BQ180" s="3" t="str">
        <f t="shared" si="97"/>
        <v>ВП/10162/10162</v>
      </c>
      <c r="BR180" s="86"/>
      <c r="BS180" s="86"/>
      <c r="BT180" s="86"/>
    </row>
    <row r="181" spans="1:72" ht="16.5" customHeight="1" x14ac:dyDescent="0.25">
      <c r="A181" s="90">
        <v>45097</v>
      </c>
      <c r="B181" s="3">
        <v>5</v>
      </c>
      <c r="C181" s="3">
        <v>4</v>
      </c>
      <c r="D181" s="105" t="str">
        <f t="shared" si="82"/>
        <v/>
      </c>
      <c r="E181" s="105" t="str">
        <f t="shared" si="83"/>
        <v/>
      </c>
      <c r="F181" s="99" t="s">
        <v>290</v>
      </c>
      <c r="G181" s="100">
        <f t="shared" si="98"/>
        <v>19509</v>
      </c>
      <c r="H181" s="100">
        <f t="shared" si="99"/>
        <v>53298</v>
      </c>
      <c r="I181" s="100">
        <f t="shared" si="100"/>
        <v>36986</v>
      </c>
      <c r="J181" s="100">
        <f t="shared" si="101"/>
        <v>42492</v>
      </c>
      <c r="K181" s="100">
        <f t="shared" si="102"/>
        <v>12697</v>
      </c>
      <c r="L181" s="100">
        <f t="shared" si="103"/>
        <v>12029</v>
      </c>
      <c r="M181" s="100">
        <f t="shared" si="104"/>
        <v>11136</v>
      </c>
      <c r="N181" s="100">
        <f t="shared" si="105"/>
        <v>0</v>
      </c>
      <c r="O181" s="100">
        <f t="shared" si="106"/>
        <v>42723</v>
      </c>
      <c r="P181" s="100">
        <f t="shared" si="107"/>
        <v>23550</v>
      </c>
      <c r="Q181" s="100">
        <f t="shared" si="108"/>
        <v>16631</v>
      </c>
      <c r="R181" s="100">
        <f t="shared" si="109"/>
        <v>60649</v>
      </c>
      <c r="S181" s="100">
        <f t="shared" si="110"/>
        <v>32873</v>
      </c>
      <c r="T181" s="100">
        <f t="shared" si="111"/>
        <v>29245</v>
      </c>
      <c r="U181" s="100">
        <f t="shared" si="112"/>
        <v>10162</v>
      </c>
      <c r="V181" s="89" t="s">
        <v>290</v>
      </c>
      <c r="W181" s="95" t="s">
        <v>271</v>
      </c>
      <c r="X181" s="95" t="s">
        <v>37</v>
      </c>
      <c r="Y181" s="95" t="s">
        <v>37</v>
      </c>
      <c r="Z181" s="95" t="s">
        <v>37</v>
      </c>
      <c r="AA181" s="95" t="s">
        <v>37</v>
      </c>
      <c r="AB181" s="95" t="s">
        <v>37</v>
      </c>
      <c r="AC181" s="95" t="s">
        <v>38</v>
      </c>
      <c r="AD181" s="96" t="s">
        <v>38</v>
      </c>
      <c r="AE181" s="95" t="s">
        <v>38</v>
      </c>
      <c r="AF181" s="95" t="s">
        <v>37</v>
      </c>
      <c r="AG181" s="95" t="s">
        <v>38</v>
      </c>
      <c r="AH181" s="95" t="s">
        <v>37</v>
      </c>
      <c r="AI181" s="95" t="s">
        <v>37</v>
      </c>
      <c r="AJ181" s="95" t="s">
        <v>37</v>
      </c>
      <c r="AK181" s="95" t="s">
        <v>33</v>
      </c>
      <c r="AL181" s="94" t="s">
        <v>290</v>
      </c>
      <c r="AM181" s="108" t="str">
        <f t="array" ref="AM181">IFERROR(INDEX(TO_name_1,MATCH(,((Шаблон_1-Точность)&gt;=G181)+((Шаблон_1+Точность)&lt;=G181),)),G181)</f>
        <v>СР</v>
      </c>
      <c r="AN181" s="109">
        <f t="array" ref="AN181">IFERROR(INDEX(TO_name_2,MATCH(,((Шаблон_2-Точность)&gt;=H181)+((Шаблон_2+Точность)&lt;=H181),)),H181)</f>
        <v>53298</v>
      </c>
      <c r="AO181" s="109">
        <f t="array" ref="AO181">IFERROR(INDEX(TO_name_3,MATCH(,((Шаблон_3-Точность)&gt;=I181)+((Шаблон_3+Точность)&lt;=I181),)),I181)</f>
        <v>36986</v>
      </c>
      <c r="AP181" s="109">
        <f t="array" ref="AP181">IFERROR(INDEX(TO_name_4,MATCH(,((Шаблон_4-Точность)&gt;=J181)+((Шаблон_4+Точность)&lt;=J181),)),J181)</f>
        <v>42492</v>
      </c>
      <c r="AQ181" s="109">
        <f t="array" ref="AQ181">IFERROR(INDEX(TO_name_9,MATCH(,((Шаблон_9-Точность)&gt;=K181)+((Шаблон_9+Точность)&lt;=K181),)),K181)</f>
        <v>12697</v>
      </c>
      <c r="AR181" s="109">
        <f t="array" ref="AR181">IFERROR(INDEX(TO_name_10,MATCH(,((Шаблон_10-Точность)&gt;=L181)+((Шаблон_10+Точность)&lt;=L181),)),L181)</f>
        <v>12029</v>
      </c>
      <c r="AS181" s="110">
        <f t="array" ref="AS181">IFERROR(INDEX(TO_name_11,MATCH(,((Шаблон_11-Точность)&gt;=M181)+((Шаблон_11+Точность)&lt;=M181),)),M181)</f>
        <v>11136</v>
      </c>
      <c r="AT181" s="111" t="s">
        <v>290</v>
      </c>
      <c r="AU181" s="108">
        <f t="array" ref="AU181">IFERROR(INDEX(TO_name_5,MATCH(,((Шаблон_5-Точность)&gt;=O181)+((Шаблон_5+Точность)&lt;=O181),)),O181)</f>
        <v>42723</v>
      </c>
      <c r="AV181" s="109">
        <f t="array" ref="AV181">IFERROR(INDEX(TO_name_6,MATCH(,((Шаблон_6-Точность)&gt;=P181)+((Шаблон_6+Точность)&lt;=P181),)),P181)</f>
        <v>23550</v>
      </c>
      <c r="AW181" s="109">
        <f t="array" ref="AW181">IFERROR(INDEX(TO_name_7,MATCH(,((Шаблон_7-Точность)&gt;=Q181)+((Шаблон_7+Точность)&lt;=Q181),)),Q181)</f>
        <v>16631</v>
      </c>
      <c r="AX181" s="109">
        <f t="array" ref="AX181">IFERROR(INDEX(TO_name_8,MATCH(,((Шаблон_8-Точность)&gt;=R181)+((Шаблон_8+Точность)&lt;=R181),)),R181)</f>
        <v>60649</v>
      </c>
      <c r="AY181" s="109">
        <f t="array" ref="AY181">IFERROR(INDEX(TO_name_12,MATCH(,((Шаблон_12-Точность)&gt;=S181)+((Шаблон_12+Точность)&lt;=S181),)),S181)</f>
        <v>32873</v>
      </c>
      <c r="AZ181" s="109">
        <f t="array" ref="AZ181">IFERROR(INDEX(TO_name_13,MATCH(,((Шаблон_13-Точность)&gt;=T181)+((Шаблон_13+Точность)&lt;=T181),)),T181)</f>
        <v>29245</v>
      </c>
      <c r="BA181" s="110">
        <f t="array" ref="BA181">IFERROR(INDEX(TO_name_14,MATCH(,((Шаблон_14-Точность)&gt;=U181)+((Шаблон_14+Точность)&lt;=U181),)),U181)</f>
        <v>10162</v>
      </c>
      <c r="BB181" s="3"/>
      <c r="BC181" s="3" t="str">
        <f t="shared" si="84"/>
        <v>ТО2/63231/19509</v>
      </c>
      <c r="BD181" s="3" t="str">
        <f t="shared" si="85"/>
        <v>М/68220/53298</v>
      </c>
      <c r="BE181" s="3" t="str">
        <f t="shared" si="86"/>
        <v>М/62088/36986</v>
      </c>
      <c r="BF181" s="3" t="str">
        <f t="shared" si="87"/>
        <v>М/70792/42492</v>
      </c>
      <c r="BG181" s="3" t="str">
        <f t="shared" si="88"/>
        <v>М/12697/12697</v>
      </c>
      <c r="BH181" s="3" t="str">
        <f t="shared" si="89"/>
        <v>М/12029/12029</v>
      </c>
      <c r="BI181" s="3" t="str">
        <f t="shared" si="90"/>
        <v>Р/11136/11136</v>
      </c>
      <c r="BJ181" s="158" t="s">
        <v>290</v>
      </c>
      <c r="BK181" s="3" t="str">
        <f t="shared" si="91"/>
        <v>Р/41002/42723</v>
      </c>
      <c r="BL181" s="3" t="str">
        <f t="shared" si="92"/>
        <v>М/48532/23550</v>
      </c>
      <c r="BM181" s="3" t="str">
        <f t="shared" si="93"/>
        <v>Р/37146/16631</v>
      </c>
      <c r="BN181" s="3" t="str">
        <f t="shared" si="94"/>
        <v>М/36100/60649</v>
      </c>
      <c r="BO181" s="3" t="str">
        <f t="shared" si="95"/>
        <v>М/7873/32873</v>
      </c>
      <c r="BP181" s="3" t="str">
        <f t="shared" si="96"/>
        <v>М/8730/29245</v>
      </c>
      <c r="BQ181" s="3" t="str">
        <f t="shared" si="97"/>
        <v>ПР/10162/10162</v>
      </c>
      <c r="BR181" s="86"/>
      <c r="BS181" s="86"/>
      <c r="BT181" s="86"/>
    </row>
    <row r="182" spans="1:72" ht="16.5" customHeight="1" x14ac:dyDescent="0.25">
      <c r="A182" s="90">
        <v>45098</v>
      </c>
      <c r="B182" s="3">
        <v>5</v>
      </c>
      <c r="C182" s="3">
        <v>4</v>
      </c>
      <c r="D182" s="105" t="str">
        <f t="shared" si="82"/>
        <v/>
      </c>
      <c r="E182" s="105" t="str">
        <f t="shared" si="83"/>
        <v/>
      </c>
      <c r="F182" s="99" t="s">
        <v>290</v>
      </c>
      <c r="G182" s="100">
        <f t="shared" si="98"/>
        <v>19509</v>
      </c>
      <c r="H182" s="100">
        <f t="shared" si="99"/>
        <v>53322</v>
      </c>
      <c r="I182" s="100">
        <f t="shared" si="100"/>
        <v>37010</v>
      </c>
      <c r="J182" s="100">
        <f t="shared" si="101"/>
        <v>42516</v>
      </c>
      <c r="K182" s="100">
        <f t="shared" si="102"/>
        <v>12721</v>
      </c>
      <c r="L182" s="100">
        <f t="shared" si="103"/>
        <v>12053</v>
      </c>
      <c r="M182" s="100">
        <f t="shared" si="104"/>
        <v>11136</v>
      </c>
      <c r="N182" s="100">
        <f t="shared" si="105"/>
        <v>0</v>
      </c>
      <c r="O182" s="100">
        <f t="shared" si="106"/>
        <v>42723</v>
      </c>
      <c r="P182" s="100">
        <f t="shared" si="107"/>
        <v>23574</v>
      </c>
      <c r="Q182" s="100">
        <f t="shared" si="108"/>
        <v>16631</v>
      </c>
      <c r="R182" s="100">
        <f t="shared" si="109"/>
        <v>60673</v>
      </c>
      <c r="S182" s="100">
        <f t="shared" si="110"/>
        <v>32897</v>
      </c>
      <c r="T182" s="100">
        <f t="shared" si="111"/>
        <v>29269</v>
      </c>
      <c r="U182" s="100">
        <f t="shared" si="112"/>
        <v>10162</v>
      </c>
      <c r="V182" s="89" t="s">
        <v>290</v>
      </c>
      <c r="W182" s="95" t="s">
        <v>271</v>
      </c>
      <c r="X182" s="95" t="s">
        <v>37</v>
      </c>
      <c r="Y182" s="95" t="s">
        <v>37</v>
      </c>
      <c r="Z182" s="95" t="s">
        <v>37</v>
      </c>
      <c r="AA182" s="95" t="s">
        <v>37</v>
      </c>
      <c r="AB182" s="95" t="s">
        <v>37</v>
      </c>
      <c r="AC182" s="95" t="s">
        <v>38</v>
      </c>
      <c r="AD182" s="96" t="s">
        <v>38</v>
      </c>
      <c r="AE182" s="95" t="s">
        <v>38</v>
      </c>
      <c r="AF182" s="95" t="s">
        <v>37</v>
      </c>
      <c r="AG182" s="95" t="s">
        <v>38</v>
      </c>
      <c r="AH182" s="95" t="s">
        <v>37</v>
      </c>
      <c r="AI182" s="95" t="s">
        <v>37</v>
      </c>
      <c r="AJ182" s="95" t="s">
        <v>37</v>
      </c>
      <c r="AK182" s="95" t="s">
        <v>313</v>
      </c>
      <c r="AL182" s="94" t="s">
        <v>290</v>
      </c>
      <c r="AM182" s="108" t="str">
        <f t="array" ref="AM182">IFERROR(INDEX(TO_name_1,MATCH(,((Шаблон_1-Точность)&gt;=G182)+((Шаблон_1+Точность)&lt;=G182),)),G182)</f>
        <v>СР</v>
      </c>
      <c r="AN182" s="109">
        <f t="array" ref="AN182">IFERROR(INDEX(TO_name_2,MATCH(,((Шаблон_2-Точность)&gt;=H182)+((Шаблон_2+Точность)&lt;=H182),)),H182)</f>
        <v>53322</v>
      </c>
      <c r="AO182" s="109" t="str">
        <f t="array" ref="AO182">IFERROR(INDEX(TO_name_3,MATCH(,((Шаблон_3-Точность)&gt;=I182)+((Шаблон_3+Точность)&lt;=I182),)),I182)</f>
        <v>СР</v>
      </c>
      <c r="AP182" s="109">
        <f t="array" ref="AP182">IFERROR(INDEX(TO_name_4,MATCH(,((Шаблон_4-Точность)&gt;=J182)+((Шаблон_4+Точность)&lt;=J182),)),J182)</f>
        <v>42516</v>
      </c>
      <c r="AQ182" s="109">
        <f t="array" ref="AQ182">IFERROR(INDEX(TO_name_9,MATCH(,((Шаблон_9-Точность)&gt;=K182)+((Шаблон_9+Точность)&lt;=K182),)),K182)</f>
        <v>12721</v>
      </c>
      <c r="AR182" s="109">
        <f t="array" ref="AR182">IFERROR(INDEX(TO_name_10,MATCH(,((Шаблон_10-Точность)&gt;=L182)+((Шаблон_10+Точность)&lt;=L182),)),L182)</f>
        <v>12053</v>
      </c>
      <c r="AS182" s="110">
        <f t="array" ref="AS182">IFERROR(INDEX(TO_name_11,MATCH(,((Шаблон_11-Точность)&gt;=M182)+((Шаблон_11+Точность)&lt;=M182),)),M182)</f>
        <v>11136</v>
      </c>
      <c r="AT182" s="111" t="s">
        <v>290</v>
      </c>
      <c r="AU182" s="108">
        <f t="array" ref="AU182">IFERROR(INDEX(TO_name_5,MATCH(,((Шаблон_5-Точность)&gt;=O182)+((Шаблон_5+Точность)&lt;=O182),)),O182)</f>
        <v>42723</v>
      </c>
      <c r="AV182" s="109">
        <f t="array" ref="AV182">IFERROR(INDEX(TO_name_6,MATCH(,((Шаблон_6-Точность)&gt;=P182)+((Шаблон_6+Точность)&lt;=P182),)),P182)</f>
        <v>23574</v>
      </c>
      <c r="AW182" s="109">
        <f t="array" ref="AW182">IFERROR(INDEX(TO_name_7,MATCH(,((Шаблон_7-Точность)&gt;=Q182)+((Шаблон_7+Точность)&lt;=Q182),)),Q182)</f>
        <v>16631</v>
      </c>
      <c r="AX182" s="109">
        <f t="array" ref="AX182">IFERROR(INDEX(TO_name_8,MATCH(,((Шаблон_8-Точность)&gt;=R182)+((Шаблон_8+Точность)&lt;=R182),)),R182)</f>
        <v>60673</v>
      </c>
      <c r="AY182" s="109">
        <f t="array" ref="AY182">IFERROR(INDEX(TO_name_12,MATCH(,((Шаблон_12-Точность)&gt;=S182)+((Шаблон_12+Точность)&lt;=S182),)),S182)</f>
        <v>32897</v>
      </c>
      <c r="AZ182" s="109">
        <f t="array" ref="AZ182">IFERROR(INDEX(TO_name_13,MATCH(,((Шаблон_13-Точность)&gt;=T182)+((Шаблон_13+Точность)&lt;=T182),)),T182)</f>
        <v>29269</v>
      </c>
      <c r="BA182" s="110">
        <f t="array" ref="BA182">IFERROR(INDEX(TO_name_14,MATCH(,((Шаблон_14-Точность)&gt;=U182)+((Шаблон_14+Точность)&lt;=U182),)),U182)</f>
        <v>10162</v>
      </c>
      <c r="BB182" s="3"/>
      <c r="BC182" s="3" t="str">
        <f t="shared" si="84"/>
        <v>ТО2/63231/19509</v>
      </c>
      <c r="BD182" s="3" t="str">
        <f t="shared" si="85"/>
        <v>М/68244/53322</v>
      </c>
      <c r="BE182" s="3" t="str">
        <f t="shared" si="86"/>
        <v>М/62112/37010</v>
      </c>
      <c r="BF182" s="3" t="str">
        <f t="shared" si="87"/>
        <v>М/70816/42516</v>
      </c>
      <c r="BG182" s="3" t="str">
        <f t="shared" si="88"/>
        <v>М/12721/12721</v>
      </c>
      <c r="BH182" s="3" t="str">
        <f t="shared" si="89"/>
        <v>М/12053/12053</v>
      </c>
      <c r="BI182" s="3" t="str">
        <f t="shared" si="90"/>
        <v>Р/11136/11136</v>
      </c>
      <c r="BJ182" s="158" t="s">
        <v>290</v>
      </c>
      <c r="BK182" s="3" t="str">
        <f t="shared" si="91"/>
        <v>Р/41002/42723</v>
      </c>
      <c r="BL182" s="3" t="str">
        <f t="shared" si="92"/>
        <v>М/48556/23574</v>
      </c>
      <c r="BM182" s="3" t="str">
        <f t="shared" si="93"/>
        <v>Р/37146/16631</v>
      </c>
      <c r="BN182" s="3" t="str">
        <f t="shared" si="94"/>
        <v>М/36124/60673</v>
      </c>
      <c r="BO182" s="3" t="str">
        <f t="shared" si="95"/>
        <v>М/7897/32897</v>
      </c>
      <c r="BP182" s="3" t="str">
        <f t="shared" si="96"/>
        <v>М/8754/29269</v>
      </c>
      <c r="BQ182" s="3" t="str">
        <f t="shared" si="97"/>
        <v>ВП/10162/10162</v>
      </c>
      <c r="BR182" s="86"/>
      <c r="BS182" s="86"/>
      <c r="BT182" s="86"/>
    </row>
    <row r="183" spans="1:72" ht="16.5" customHeight="1" x14ac:dyDescent="0.25">
      <c r="A183" s="90">
        <v>45099</v>
      </c>
      <c r="B183" s="3">
        <v>5</v>
      </c>
      <c r="C183" s="3">
        <v>4</v>
      </c>
      <c r="D183" s="105" t="str">
        <f t="shared" si="82"/>
        <v/>
      </c>
      <c r="E183" s="105" t="str">
        <f t="shared" si="83"/>
        <v/>
      </c>
      <c r="F183" s="99" t="s">
        <v>290</v>
      </c>
      <c r="G183" s="100">
        <f t="shared" si="98"/>
        <v>19509</v>
      </c>
      <c r="H183" s="100">
        <f t="shared" si="99"/>
        <v>53346</v>
      </c>
      <c r="I183" s="100">
        <f t="shared" si="100"/>
        <v>37034</v>
      </c>
      <c r="J183" s="100">
        <f t="shared" si="101"/>
        <v>42540</v>
      </c>
      <c r="K183" s="100">
        <f t="shared" si="102"/>
        <v>12745</v>
      </c>
      <c r="L183" s="100">
        <f t="shared" si="103"/>
        <v>12077</v>
      </c>
      <c r="M183" s="100">
        <f t="shared" si="104"/>
        <v>11136</v>
      </c>
      <c r="N183" s="100">
        <f t="shared" si="105"/>
        <v>0</v>
      </c>
      <c r="O183" s="100">
        <f t="shared" si="106"/>
        <v>42723</v>
      </c>
      <c r="P183" s="100">
        <f t="shared" si="107"/>
        <v>23598</v>
      </c>
      <c r="Q183" s="100">
        <f t="shared" si="108"/>
        <v>16631</v>
      </c>
      <c r="R183" s="100">
        <f t="shared" si="109"/>
        <v>60697</v>
      </c>
      <c r="S183" s="100">
        <f t="shared" si="110"/>
        <v>32921</v>
      </c>
      <c r="T183" s="100">
        <f t="shared" si="111"/>
        <v>29293</v>
      </c>
      <c r="U183" s="100">
        <f t="shared" si="112"/>
        <v>10162</v>
      </c>
      <c r="V183" s="89" t="s">
        <v>290</v>
      </c>
      <c r="W183" s="95" t="s">
        <v>271</v>
      </c>
      <c r="X183" s="95" t="s">
        <v>37</v>
      </c>
      <c r="Y183" s="95" t="s">
        <v>37</v>
      </c>
      <c r="Z183" s="95" t="s">
        <v>37</v>
      </c>
      <c r="AA183" s="95" t="s">
        <v>37</v>
      </c>
      <c r="AB183" s="95" t="s">
        <v>37</v>
      </c>
      <c r="AC183" s="95" t="s">
        <v>38</v>
      </c>
      <c r="AD183" s="96" t="s">
        <v>38</v>
      </c>
      <c r="AE183" s="95" t="s">
        <v>38</v>
      </c>
      <c r="AF183" s="95" t="s">
        <v>37</v>
      </c>
      <c r="AG183" s="95" t="s">
        <v>38</v>
      </c>
      <c r="AH183" s="95" t="s">
        <v>37</v>
      </c>
      <c r="AI183" s="95" t="s">
        <v>37</v>
      </c>
      <c r="AJ183" s="95" t="s">
        <v>37</v>
      </c>
      <c r="AK183" s="95" t="s">
        <v>313</v>
      </c>
      <c r="AL183" s="94" t="s">
        <v>290</v>
      </c>
      <c r="AM183" s="108" t="str">
        <f t="array" ref="AM183">IFERROR(INDEX(TO_name_1,MATCH(,((Шаблон_1-Точность)&gt;=G183)+((Шаблон_1+Точность)&lt;=G183),)),G183)</f>
        <v>СР</v>
      </c>
      <c r="AN183" s="109">
        <f t="array" ref="AN183">IFERROR(INDEX(TO_name_2,MATCH(,((Шаблон_2-Точность)&gt;=H183)+((Шаблон_2+Точность)&lt;=H183),)),H183)</f>
        <v>53346</v>
      </c>
      <c r="AO183" s="109">
        <f t="array" ref="AO183">IFERROR(INDEX(TO_name_3,MATCH(,((Шаблон_3-Точность)&gt;=I183)+((Шаблон_3+Точность)&lt;=I183),)),I183)</f>
        <v>37034</v>
      </c>
      <c r="AP183" s="109">
        <f t="array" ref="AP183">IFERROR(INDEX(TO_name_4,MATCH(,((Шаблон_4-Точность)&gt;=J183)+((Шаблон_4+Точность)&lt;=J183),)),J183)</f>
        <v>42540</v>
      </c>
      <c r="AQ183" s="109">
        <f t="array" ref="AQ183">IFERROR(INDEX(TO_name_9,MATCH(,((Шаблон_9-Точность)&gt;=K183)+((Шаблон_9+Точность)&lt;=K183),)),K183)</f>
        <v>12745</v>
      </c>
      <c r="AR183" s="109">
        <f t="array" ref="AR183">IFERROR(INDEX(TO_name_10,MATCH(,((Шаблон_10-Точность)&gt;=L183)+((Шаблон_10+Точность)&lt;=L183),)),L183)</f>
        <v>12077</v>
      </c>
      <c r="AS183" s="110">
        <f t="array" ref="AS183">IFERROR(INDEX(TO_name_11,MATCH(,((Шаблон_11-Точность)&gt;=M183)+((Шаблон_11+Точность)&lt;=M183),)),M183)</f>
        <v>11136</v>
      </c>
      <c r="AT183" s="111" t="s">
        <v>290</v>
      </c>
      <c r="AU183" s="108">
        <f t="array" ref="AU183">IFERROR(INDEX(TO_name_5,MATCH(,((Шаблон_5-Точность)&gt;=O183)+((Шаблон_5+Точность)&lt;=O183),)),O183)</f>
        <v>42723</v>
      </c>
      <c r="AV183" s="109">
        <f t="array" ref="AV183">IFERROR(INDEX(TO_name_6,MATCH(,((Шаблон_6-Точность)&gt;=P183)+((Шаблон_6+Точность)&lt;=P183),)),P183)</f>
        <v>23598</v>
      </c>
      <c r="AW183" s="109">
        <f t="array" ref="AW183">IFERROR(INDEX(TO_name_7,MATCH(,((Шаблон_7-Точность)&gt;=Q183)+((Шаблон_7+Точность)&lt;=Q183),)),Q183)</f>
        <v>16631</v>
      </c>
      <c r="AX183" s="109">
        <f t="array" ref="AX183">IFERROR(INDEX(TO_name_8,MATCH(,((Шаблон_8-Точность)&gt;=R183)+((Шаблон_8+Точность)&lt;=R183),)),R183)</f>
        <v>60697</v>
      </c>
      <c r="AY183" s="109">
        <f t="array" ref="AY183">IFERROR(INDEX(TO_name_12,MATCH(,((Шаблон_12-Точность)&gt;=S183)+((Шаблон_12+Точность)&lt;=S183),)),S183)</f>
        <v>32921</v>
      </c>
      <c r="AZ183" s="109">
        <f t="array" ref="AZ183">IFERROR(INDEX(TO_name_13,MATCH(,((Шаблон_13-Точность)&gt;=T183)+((Шаблон_13+Точность)&lt;=T183),)),T183)</f>
        <v>29293</v>
      </c>
      <c r="BA183" s="110">
        <f t="array" ref="BA183">IFERROR(INDEX(TO_name_14,MATCH(,((Шаблон_14-Точность)&gt;=U183)+((Шаблон_14+Точность)&lt;=U183),)),U183)</f>
        <v>10162</v>
      </c>
      <c r="BB183" s="3"/>
      <c r="BC183" s="3" t="str">
        <f t="shared" si="84"/>
        <v>ТО2/63231/19509</v>
      </c>
      <c r="BD183" s="3" t="str">
        <f t="shared" si="85"/>
        <v>М/68268/53346</v>
      </c>
      <c r="BE183" s="3" t="str">
        <f t="shared" si="86"/>
        <v>М/62136/37034</v>
      </c>
      <c r="BF183" s="3" t="str">
        <f t="shared" si="87"/>
        <v>М/70840/42540</v>
      </c>
      <c r="BG183" s="3" t="str">
        <f t="shared" si="88"/>
        <v>М/12745/12745</v>
      </c>
      <c r="BH183" s="3" t="str">
        <f t="shared" si="89"/>
        <v>М/12077/12077</v>
      </c>
      <c r="BI183" s="3" t="str">
        <f t="shared" si="90"/>
        <v>Р/11136/11136</v>
      </c>
      <c r="BJ183" s="158" t="s">
        <v>290</v>
      </c>
      <c r="BK183" s="3" t="str">
        <f t="shared" si="91"/>
        <v>Р/41002/42723</v>
      </c>
      <c r="BL183" s="3" t="str">
        <f t="shared" si="92"/>
        <v>М/48580/23598</v>
      </c>
      <c r="BM183" s="3" t="str">
        <f t="shared" si="93"/>
        <v>Р/37146/16631</v>
      </c>
      <c r="BN183" s="3" t="str">
        <f t="shared" si="94"/>
        <v>М/36148/60697</v>
      </c>
      <c r="BO183" s="3" t="str">
        <f t="shared" si="95"/>
        <v>М/7921/32921</v>
      </c>
      <c r="BP183" s="3" t="str">
        <f t="shared" si="96"/>
        <v>М/8778/29293</v>
      </c>
      <c r="BQ183" s="3" t="str">
        <f t="shared" si="97"/>
        <v>ВП/10162/10162</v>
      </c>
      <c r="BR183" s="86"/>
      <c r="BS183" s="86"/>
      <c r="BT183" s="86"/>
    </row>
    <row r="184" spans="1:72" ht="16.5" customHeight="1" x14ac:dyDescent="0.25">
      <c r="A184" s="90">
        <v>45100</v>
      </c>
      <c r="B184" s="3">
        <v>5</v>
      </c>
      <c r="C184" s="3">
        <v>4</v>
      </c>
      <c r="D184" s="105" t="str">
        <f t="shared" si="82"/>
        <v/>
      </c>
      <c r="E184" s="105" t="str">
        <f t="shared" si="83"/>
        <v/>
      </c>
      <c r="F184" s="99" t="s">
        <v>290</v>
      </c>
      <c r="G184" s="100">
        <f t="shared" si="98"/>
        <v>19509</v>
      </c>
      <c r="H184" s="100">
        <f t="shared" si="99"/>
        <v>53370</v>
      </c>
      <c r="I184" s="100">
        <f t="shared" si="100"/>
        <v>37058</v>
      </c>
      <c r="J184" s="100">
        <f t="shared" si="101"/>
        <v>42564</v>
      </c>
      <c r="K184" s="100">
        <f t="shared" si="102"/>
        <v>12769</v>
      </c>
      <c r="L184" s="100">
        <f t="shared" si="103"/>
        <v>12101</v>
      </c>
      <c r="M184" s="100">
        <f t="shared" si="104"/>
        <v>11136</v>
      </c>
      <c r="N184" s="100">
        <f t="shared" si="105"/>
        <v>0</v>
      </c>
      <c r="O184" s="100">
        <f t="shared" si="106"/>
        <v>42723</v>
      </c>
      <c r="P184" s="100">
        <f t="shared" si="107"/>
        <v>23622</v>
      </c>
      <c r="Q184" s="100">
        <f t="shared" si="108"/>
        <v>16631</v>
      </c>
      <c r="R184" s="100">
        <f t="shared" si="109"/>
        <v>60721</v>
      </c>
      <c r="S184" s="100">
        <f t="shared" si="110"/>
        <v>32945</v>
      </c>
      <c r="T184" s="100">
        <f t="shared" si="111"/>
        <v>29317</v>
      </c>
      <c r="U184" s="100">
        <f t="shared" si="112"/>
        <v>10162</v>
      </c>
      <c r="V184" s="89" t="s">
        <v>290</v>
      </c>
      <c r="W184" s="95" t="s">
        <v>271</v>
      </c>
      <c r="X184" s="95" t="s">
        <v>37</v>
      </c>
      <c r="Y184" s="95" t="s">
        <v>37</v>
      </c>
      <c r="Z184" s="95" t="s">
        <v>37</v>
      </c>
      <c r="AA184" s="95" t="s">
        <v>37</v>
      </c>
      <c r="AB184" s="95" t="s">
        <v>37</v>
      </c>
      <c r="AC184" s="95" t="s">
        <v>38</v>
      </c>
      <c r="AD184" s="96" t="s">
        <v>38</v>
      </c>
      <c r="AE184" s="95" t="s">
        <v>38</v>
      </c>
      <c r="AF184" s="95" t="s">
        <v>37</v>
      </c>
      <c r="AG184" s="95" t="s">
        <v>38</v>
      </c>
      <c r="AH184" s="95" t="s">
        <v>37</v>
      </c>
      <c r="AI184" s="95" t="s">
        <v>37</v>
      </c>
      <c r="AJ184" s="95" t="s">
        <v>37</v>
      </c>
      <c r="AK184" s="95" t="s">
        <v>313</v>
      </c>
      <c r="AL184" s="94" t="s">
        <v>290</v>
      </c>
      <c r="AM184" s="108" t="str">
        <f t="array" ref="AM184">IFERROR(INDEX(TO_name_1,MATCH(,((Шаблон_1-Точность)&gt;=G184)+((Шаблон_1+Точность)&lt;=G184),)),G184)</f>
        <v>СР</v>
      </c>
      <c r="AN184" s="109">
        <f t="array" ref="AN184">IFERROR(INDEX(TO_name_2,MATCH(,((Шаблон_2-Точность)&gt;=H184)+((Шаблон_2+Точность)&lt;=H184),)),H184)</f>
        <v>53370</v>
      </c>
      <c r="AO184" s="109">
        <f t="array" ref="AO184">IFERROR(INDEX(TO_name_3,MATCH(,((Шаблон_3-Точность)&gt;=I184)+((Шаблон_3+Точность)&lt;=I184),)),I184)</f>
        <v>37058</v>
      </c>
      <c r="AP184" s="109">
        <f t="array" ref="AP184">IFERROR(INDEX(TO_name_4,MATCH(,((Шаблон_4-Точность)&gt;=J184)+((Шаблон_4+Точность)&lt;=J184),)),J184)</f>
        <v>42564</v>
      </c>
      <c r="AQ184" s="109">
        <f t="array" ref="AQ184">IFERROR(INDEX(TO_name_9,MATCH(,((Шаблон_9-Точность)&gt;=K184)+((Шаблон_9+Точность)&lt;=K184),)),K184)</f>
        <v>12769</v>
      </c>
      <c r="AR184" s="109">
        <f t="array" ref="AR184">IFERROR(INDEX(TO_name_10,MATCH(,((Шаблон_10-Точность)&gt;=L184)+((Шаблон_10+Точность)&lt;=L184),)),L184)</f>
        <v>12101</v>
      </c>
      <c r="AS184" s="110">
        <f t="array" ref="AS184">IFERROR(INDEX(TO_name_11,MATCH(,((Шаблон_11-Точность)&gt;=M184)+((Шаблон_11+Точность)&lt;=M184),)),M184)</f>
        <v>11136</v>
      </c>
      <c r="AT184" s="111" t="s">
        <v>290</v>
      </c>
      <c r="AU184" s="108">
        <f t="array" ref="AU184">IFERROR(INDEX(TO_name_5,MATCH(,((Шаблон_5-Точность)&gt;=O184)+((Шаблон_5+Точность)&lt;=O184),)),O184)</f>
        <v>42723</v>
      </c>
      <c r="AV184" s="109">
        <f t="array" ref="AV184">IFERROR(INDEX(TO_name_6,MATCH(,((Шаблон_6-Точность)&gt;=P184)+((Шаблон_6+Точность)&lt;=P184),)),P184)</f>
        <v>23622</v>
      </c>
      <c r="AW184" s="109">
        <f t="array" ref="AW184">IFERROR(INDEX(TO_name_7,MATCH(,((Шаблон_7-Точность)&gt;=Q184)+((Шаблон_7+Точность)&lt;=Q184),)),Q184)</f>
        <v>16631</v>
      </c>
      <c r="AX184" s="109">
        <f t="array" ref="AX184">IFERROR(INDEX(TO_name_8,MATCH(,((Шаблон_8-Точность)&gt;=R184)+((Шаблон_8+Точность)&lt;=R184),)),R184)</f>
        <v>60721</v>
      </c>
      <c r="AY184" s="109">
        <f t="array" ref="AY184">IFERROR(INDEX(TO_name_12,MATCH(,((Шаблон_12-Точность)&gt;=S184)+((Шаблон_12+Точность)&lt;=S184),)),S184)</f>
        <v>32945</v>
      </c>
      <c r="AZ184" s="109">
        <f t="array" ref="AZ184">IFERROR(INDEX(TO_name_13,MATCH(,((Шаблон_13-Точность)&gt;=T184)+((Шаблон_13+Точность)&lt;=T184),)),T184)</f>
        <v>29317</v>
      </c>
      <c r="BA184" s="110">
        <f t="array" ref="BA184">IFERROR(INDEX(TO_name_14,MATCH(,((Шаблон_14-Точность)&gt;=U184)+((Шаблон_14+Точность)&lt;=U184),)),U184)</f>
        <v>10162</v>
      </c>
      <c r="BB184" s="3"/>
      <c r="BC184" s="3" t="str">
        <f t="shared" si="84"/>
        <v>ТО2/63231/19509</v>
      </c>
      <c r="BD184" s="3" t="str">
        <f t="shared" si="85"/>
        <v>М/68292/53370</v>
      </c>
      <c r="BE184" s="3" t="str">
        <f t="shared" si="86"/>
        <v>М/62160/37058</v>
      </c>
      <c r="BF184" s="3" t="str">
        <f t="shared" si="87"/>
        <v>М/70864/42564</v>
      </c>
      <c r="BG184" s="3" t="str">
        <f t="shared" si="88"/>
        <v>М/12769/12769</v>
      </c>
      <c r="BH184" s="3" t="str">
        <f t="shared" si="89"/>
        <v>М/12101/12101</v>
      </c>
      <c r="BI184" s="3" t="str">
        <f t="shared" si="90"/>
        <v>Р/11136/11136</v>
      </c>
      <c r="BJ184" s="158" t="s">
        <v>290</v>
      </c>
      <c r="BK184" s="3" t="str">
        <f t="shared" si="91"/>
        <v>Р/41002/42723</v>
      </c>
      <c r="BL184" s="3" t="str">
        <f t="shared" si="92"/>
        <v>М/48604/23622</v>
      </c>
      <c r="BM184" s="3" t="str">
        <f t="shared" si="93"/>
        <v>Р/37146/16631</v>
      </c>
      <c r="BN184" s="3" t="str">
        <f t="shared" si="94"/>
        <v>М/36172/60721</v>
      </c>
      <c r="BO184" s="3" t="str">
        <f t="shared" si="95"/>
        <v>М/7945/32945</v>
      </c>
      <c r="BP184" s="3" t="str">
        <f t="shared" si="96"/>
        <v>М/8802/29317</v>
      </c>
      <c r="BQ184" s="3" t="str">
        <f t="shared" si="97"/>
        <v>ВП/10162/10162</v>
      </c>
      <c r="BR184" s="86"/>
      <c r="BS184" s="86"/>
      <c r="BT184" s="86"/>
    </row>
    <row r="185" spans="1:72" ht="16.5" customHeight="1" x14ac:dyDescent="0.25">
      <c r="A185" s="90">
        <v>45101</v>
      </c>
      <c r="B185" s="3">
        <v>5</v>
      </c>
      <c r="C185" s="3">
        <v>4</v>
      </c>
      <c r="D185" s="105" t="str">
        <f t="shared" si="82"/>
        <v/>
      </c>
      <c r="E185" s="105" t="str">
        <f t="shared" si="83"/>
        <v/>
      </c>
      <c r="F185" s="99" t="s">
        <v>290</v>
      </c>
      <c r="G185" s="100">
        <f t="shared" si="98"/>
        <v>19509</v>
      </c>
      <c r="H185" s="100">
        <f t="shared" si="99"/>
        <v>53394</v>
      </c>
      <c r="I185" s="100">
        <f t="shared" si="100"/>
        <v>37082</v>
      </c>
      <c r="J185" s="100">
        <f t="shared" si="101"/>
        <v>42588</v>
      </c>
      <c r="K185" s="100">
        <f t="shared" si="102"/>
        <v>12793</v>
      </c>
      <c r="L185" s="100">
        <f t="shared" si="103"/>
        <v>12125</v>
      </c>
      <c r="M185" s="100">
        <f t="shared" si="104"/>
        <v>11136</v>
      </c>
      <c r="N185" s="100">
        <f t="shared" si="105"/>
        <v>0</v>
      </c>
      <c r="O185" s="100">
        <f t="shared" si="106"/>
        <v>42723</v>
      </c>
      <c r="P185" s="100">
        <f t="shared" si="107"/>
        <v>23646</v>
      </c>
      <c r="Q185" s="100">
        <f t="shared" si="108"/>
        <v>16631</v>
      </c>
      <c r="R185" s="100">
        <f t="shared" si="109"/>
        <v>60745</v>
      </c>
      <c r="S185" s="100">
        <f t="shared" si="110"/>
        <v>32969</v>
      </c>
      <c r="T185" s="100">
        <f t="shared" si="111"/>
        <v>29341</v>
      </c>
      <c r="U185" s="100">
        <f t="shared" si="112"/>
        <v>10162</v>
      </c>
      <c r="V185" s="89" t="s">
        <v>290</v>
      </c>
      <c r="W185" s="95" t="s">
        <v>271</v>
      </c>
      <c r="X185" s="95" t="s">
        <v>37</v>
      </c>
      <c r="Y185" s="95" t="s">
        <v>37</v>
      </c>
      <c r="Z185" s="95" t="s">
        <v>37</v>
      </c>
      <c r="AA185" s="95" t="s">
        <v>37</v>
      </c>
      <c r="AB185" s="95" t="s">
        <v>37</v>
      </c>
      <c r="AC185" s="95" t="s">
        <v>38</v>
      </c>
      <c r="AD185" s="96" t="s">
        <v>38</v>
      </c>
      <c r="AE185" s="95" t="s">
        <v>38</v>
      </c>
      <c r="AF185" s="95" t="s">
        <v>37</v>
      </c>
      <c r="AG185" s="95" t="s">
        <v>38</v>
      </c>
      <c r="AH185" s="95" t="s">
        <v>37</v>
      </c>
      <c r="AI185" s="95" t="s">
        <v>37</v>
      </c>
      <c r="AJ185" s="95" t="s">
        <v>37</v>
      </c>
      <c r="AK185" s="95" t="s">
        <v>313</v>
      </c>
      <c r="AL185" s="94" t="s">
        <v>290</v>
      </c>
      <c r="AM185" s="108" t="str">
        <f t="array" ref="AM185">IFERROR(INDEX(TO_name_1,MATCH(,((Шаблон_1-Точность)&gt;=G185)+((Шаблон_1+Точность)&lt;=G185),)),G185)</f>
        <v>СР</v>
      </c>
      <c r="AN185" s="109">
        <f t="array" ref="AN185">IFERROR(INDEX(TO_name_2,MATCH(,((Шаблон_2-Точность)&gt;=H185)+((Шаблон_2+Точность)&lt;=H185),)),H185)</f>
        <v>53394</v>
      </c>
      <c r="AO185" s="109">
        <f t="array" ref="AO185">IFERROR(INDEX(TO_name_3,MATCH(,((Шаблон_3-Точность)&gt;=I185)+((Шаблон_3+Точность)&lt;=I185),)),I185)</f>
        <v>37082</v>
      </c>
      <c r="AP185" s="109">
        <f t="array" ref="AP185">IFERROR(INDEX(TO_name_4,MATCH(,((Шаблон_4-Точность)&gt;=J185)+((Шаблон_4+Точность)&lt;=J185),)),J185)</f>
        <v>42588</v>
      </c>
      <c r="AQ185" s="109">
        <f t="array" ref="AQ185">IFERROR(INDEX(TO_name_9,MATCH(,((Шаблон_9-Точность)&gt;=K185)+((Шаблон_9+Точность)&lt;=K185),)),K185)</f>
        <v>12793</v>
      </c>
      <c r="AR185" s="109">
        <f t="array" ref="AR185">IFERROR(INDEX(TO_name_10,MATCH(,((Шаблон_10-Точность)&gt;=L185)+((Шаблон_10+Точность)&lt;=L185),)),L185)</f>
        <v>12125</v>
      </c>
      <c r="AS185" s="110">
        <f t="array" ref="AS185">IFERROR(INDEX(TO_name_11,MATCH(,((Шаблон_11-Точность)&gt;=M185)+((Шаблон_11+Точность)&lt;=M185),)),M185)</f>
        <v>11136</v>
      </c>
      <c r="AT185" s="111" t="s">
        <v>290</v>
      </c>
      <c r="AU185" s="108">
        <f t="array" ref="AU185">IFERROR(INDEX(TO_name_5,MATCH(,((Шаблон_5-Точность)&gt;=O185)+((Шаблон_5+Точность)&lt;=O185),)),O185)</f>
        <v>42723</v>
      </c>
      <c r="AV185" s="109">
        <f t="array" ref="AV185">IFERROR(INDEX(TO_name_6,MATCH(,((Шаблон_6-Точность)&gt;=P185)+((Шаблон_6+Точность)&lt;=P185),)),P185)</f>
        <v>23646</v>
      </c>
      <c r="AW185" s="109">
        <f t="array" ref="AW185">IFERROR(INDEX(TO_name_7,MATCH(,((Шаблон_7-Точность)&gt;=Q185)+((Шаблон_7+Точность)&lt;=Q185),)),Q185)</f>
        <v>16631</v>
      </c>
      <c r="AX185" s="109">
        <f t="array" ref="AX185">IFERROR(INDEX(TO_name_8,MATCH(,((Шаблон_8-Точность)&gt;=R185)+((Шаблон_8+Точность)&lt;=R185),)),R185)</f>
        <v>60745</v>
      </c>
      <c r="AY185" s="109">
        <f t="array" ref="AY185">IFERROR(INDEX(TO_name_12,MATCH(,((Шаблон_12-Точность)&gt;=S185)+((Шаблон_12+Точность)&lt;=S185),)),S185)</f>
        <v>32969</v>
      </c>
      <c r="AZ185" s="109">
        <f t="array" ref="AZ185">IFERROR(INDEX(TO_name_13,MATCH(,((Шаблон_13-Точность)&gt;=T185)+((Шаблон_13+Точность)&lt;=T185),)),T185)</f>
        <v>29341</v>
      </c>
      <c r="BA185" s="110">
        <f t="array" ref="BA185">IFERROR(INDEX(TO_name_14,MATCH(,((Шаблон_14-Точность)&gt;=U185)+((Шаблон_14+Точность)&lt;=U185),)),U185)</f>
        <v>10162</v>
      </c>
      <c r="BB185" s="3"/>
      <c r="BC185" s="3" t="str">
        <f t="shared" si="84"/>
        <v>ТО2/63231/19509</v>
      </c>
      <c r="BD185" s="3" t="str">
        <f t="shared" si="85"/>
        <v>М/68316/53394</v>
      </c>
      <c r="BE185" s="3" t="str">
        <f t="shared" si="86"/>
        <v>М/62184/37082</v>
      </c>
      <c r="BF185" s="3" t="str">
        <f t="shared" si="87"/>
        <v>М/70888/42588</v>
      </c>
      <c r="BG185" s="3" t="str">
        <f t="shared" si="88"/>
        <v>М/12793/12793</v>
      </c>
      <c r="BH185" s="3" t="str">
        <f t="shared" si="89"/>
        <v>М/12125/12125</v>
      </c>
      <c r="BI185" s="3" t="str">
        <f t="shared" si="90"/>
        <v>Р/11136/11136</v>
      </c>
      <c r="BJ185" s="158" t="s">
        <v>290</v>
      </c>
      <c r="BK185" s="3" t="str">
        <f t="shared" si="91"/>
        <v>Р/41002/42723</v>
      </c>
      <c r="BL185" s="3" t="str">
        <f t="shared" si="92"/>
        <v>М/48628/23646</v>
      </c>
      <c r="BM185" s="3" t="str">
        <f t="shared" si="93"/>
        <v>Р/37146/16631</v>
      </c>
      <c r="BN185" s="3" t="str">
        <f t="shared" si="94"/>
        <v>М/36196/60745</v>
      </c>
      <c r="BO185" s="3" t="str">
        <f t="shared" si="95"/>
        <v>М/7969/32969</v>
      </c>
      <c r="BP185" s="3" t="str">
        <f t="shared" si="96"/>
        <v>М/8826/29341</v>
      </c>
      <c r="BQ185" s="3" t="str">
        <f t="shared" si="97"/>
        <v>ВП/10162/10162</v>
      </c>
      <c r="BR185" s="86"/>
      <c r="BS185" s="86"/>
      <c r="BT185" s="86"/>
    </row>
    <row r="186" spans="1:72" ht="16.5" customHeight="1" x14ac:dyDescent="0.25">
      <c r="A186" s="90">
        <v>45102</v>
      </c>
      <c r="B186" s="3">
        <v>5</v>
      </c>
      <c r="C186" s="3">
        <v>4</v>
      </c>
      <c r="D186" s="105" t="str">
        <f t="shared" si="82"/>
        <v>ОШ</v>
      </c>
      <c r="E186" s="105" t="str">
        <f t="shared" si="83"/>
        <v/>
      </c>
      <c r="F186" s="99" t="s">
        <v>290</v>
      </c>
      <c r="G186" s="100">
        <f t="shared" si="98"/>
        <v>19533</v>
      </c>
      <c r="H186" s="100">
        <f t="shared" si="99"/>
        <v>53418</v>
      </c>
      <c r="I186" s="100">
        <f t="shared" si="100"/>
        <v>37106</v>
      </c>
      <c r="J186" s="100">
        <f t="shared" si="101"/>
        <v>42612</v>
      </c>
      <c r="K186" s="100">
        <f t="shared" si="102"/>
        <v>12817</v>
      </c>
      <c r="L186" s="100">
        <f t="shared" si="103"/>
        <v>12149</v>
      </c>
      <c r="M186" s="100">
        <f t="shared" si="104"/>
        <v>11136</v>
      </c>
      <c r="N186" s="100">
        <f t="shared" si="105"/>
        <v>0</v>
      </c>
      <c r="O186" s="100">
        <f t="shared" si="106"/>
        <v>42723</v>
      </c>
      <c r="P186" s="100">
        <f t="shared" si="107"/>
        <v>23670</v>
      </c>
      <c r="Q186" s="100">
        <f t="shared" si="108"/>
        <v>16631</v>
      </c>
      <c r="R186" s="100">
        <f t="shared" si="109"/>
        <v>60769</v>
      </c>
      <c r="S186" s="100">
        <f t="shared" si="110"/>
        <v>32993</v>
      </c>
      <c r="T186" s="100">
        <f t="shared" si="111"/>
        <v>29365</v>
      </c>
      <c r="U186" s="100">
        <f t="shared" si="112"/>
        <v>10162</v>
      </c>
      <c r="V186" s="89" t="s">
        <v>290</v>
      </c>
      <c r="W186" s="95" t="s">
        <v>37</v>
      </c>
      <c r="X186" s="95" t="s">
        <v>37</v>
      </c>
      <c r="Y186" s="95" t="s">
        <v>37</v>
      </c>
      <c r="Z186" s="95" t="s">
        <v>37</v>
      </c>
      <c r="AA186" s="95" t="s">
        <v>37</v>
      </c>
      <c r="AB186" s="95" t="s">
        <v>37</v>
      </c>
      <c r="AC186" s="95" t="s">
        <v>38</v>
      </c>
      <c r="AD186" s="96" t="s">
        <v>38</v>
      </c>
      <c r="AE186" s="95" t="s">
        <v>33</v>
      </c>
      <c r="AF186" s="95" t="s">
        <v>37</v>
      </c>
      <c r="AG186" s="95" t="s">
        <v>33</v>
      </c>
      <c r="AH186" s="95" t="s">
        <v>37</v>
      </c>
      <c r="AI186" s="95" t="s">
        <v>37</v>
      </c>
      <c r="AJ186" s="95" t="s">
        <v>37</v>
      </c>
      <c r="AK186" s="95" t="s">
        <v>313</v>
      </c>
      <c r="AL186" s="94" t="s">
        <v>290</v>
      </c>
      <c r="AM186" s="108">
        <f t="array" ref="AM186">IFERROR(INDEX(TO_name_1,MATCH(,((Шаблон_1-Точность)&gt;=G186)+((Шаблон_1+Точность)&lt;=G186),)),G186)</f>
        <v>19533</v>
      </c>
      <c r="AN186" s="109">
        <f t="array" ref="AN186">IFERROR(INDEX(TO_name_2,MATCH(,((Шаблон_2-Точность)&gt;=H186)+((Шаблон_2+Точность)&lt;=H186),)),H186)</f>
        <v>53418</v>
      </c>
      <c r="AO186" s="109">
        <f t="array" ref="AO186">IFERROR(INDEX(TO_name_3,MATCH(,((Шаблон_3-Точность)&gt;=I186)+((Шаблон_3+Точность)&lt;=I186),)),I186)</f>
        <v>37106</v>
      </c>
      <c r="AP186" s="109">
        <f t="array" ref="AP186">IFERROR(INDEX(TO_name_4,MATCH(,((Шаблон_4-Точность)&gt;=J186)+((Шаблон_4+Точность)&lt;=J186),)),J186)</f>
        <v>42612</v>
      </c>
      <c r="AQ186" s="109">
        <f t="array" ref="AQ186">IFERROR(INDEX(TO_name_9,MATCH(,((Шаблон_9-Точность)&gt;=K186)+((Шаблон_9+Точность)&lt;=K186),)),K186)</f>
        <v>12817</v>
      </c>
      <c r="AR186" s="109">
        <f t="array" ref="AR186">IFERROR(INDEX(TO_name_10,MATCH(,((Шаблон_10-Точность)&gt;=L186)+((Шаблон_10+Точность)&lt;=L186),)),L186)</f>
        <v>12149</v>
      </c>
      <c r="AS186" s="110">
        <f t="array" ref="AS186">IFERROR(INDEX(TO_name_11,MATCH(,((Шаблон_11-Точность)&gt;=M186)+((Шаблон_11+Точность)&lt;=M186),)),M186)</f>
        <v>11136</v>
      </c>
      <c r="AT186" s="111" t="s">
        <v>290</v>
      </c>
      <c r="AU186" s="108">
        <f t="array" ref="AU186">IFERROR(INDEX(TO_name_5,MATCH(,((Шаблон_5-Точность)&gt;=O186)+((Шаблон_5+Точность)&lt;=O186),)),O186)</f>
        <v>42723</v>
      </c>
      <c r="AV186" s="109">
        <f t="array" ref="AV186">IFERROR(INDEX(TO_name_6,MATCH(,((Шаблон_6-Точность)&gt;=P186)+((Шаблон_6+Точность)&lt;=P186),)),P186)</f>
        <v>23670</v>
      </c>
      <c r="AW186" s="109">
        <f t="array" ref="AW186">IFERROR(INDEX(TO_name_7,MATCH(,((Шаблон_7-Точность)&gt;=Q186)+((Шаблон_7+Точность)&lt;=Q186),)),Q186)</f>
        <v>16631</v>
      </c>
      <c r="AX186" s="109">
        <f t="array" ref="AX186">IFERROR(INDEX(TO_name_8,MATCH(,((Шаблон_8-Точность)&gt;=R186)+((Шаблон_8+Точность)&lt;=R186),)),R186)</f>
        <v>60769</v>
      </c>
      <c r="AY186" s="109">
        <f t="array" ref="AY186">IFERROR(INDEX(TO_name_12,MATCH(,((Шаблон_12-Точность)&gt;=S186)+((Шаблон_12+Точность)&lt;=S186),)),S186)</f>
        <v>32993</v>
      </c>
      <c r="AZ186" s="109">
        <f t="array" ref="AZ186">IFERROR(INDEX(TO_name_13,MATCH(,((Шаблон_13-Точность)&gt;=T186)+((Шаблон_13+Точность)&lt;=T186),)),T186)</f>
        <v>29365</v>
      </c>
      <c r="BA186" s="110">
        <f t="array" ref="BA186">IFERROR(INDEX(TO_name_14,MATCH(,((Шаблон_14-Точность)&gt;=U186)+((Шаблон_14+Точность)&lt;=U186),)),U186)</f>
        <v>10162</v>
      </c>
      <c r="BB186" s="3"/>
      <c r="BC186" s="3" t="str">
        <f t="shared" si="84"/>
        <v>М/63255/19533</v>
      </c>
      <c r="BD186" s="3" t="str">
        <f t="shared" si="85"/>
        <v>М/68340/53418</v>
      </c>
      <c r="BE186" s="3" t="str">
        <f t="shared" si="86"/>
        <v>М/62208/37106</v>
      </c>
      <c r="BF186" s="3" t="str">
        <f t="shared" si="87"/>
        <v>М/70912/42612</v>
      </c>
      <c r="BG186" s="3" t="str">
        <f t="shared" si="88"/>
        <v>М/12817/12817</v>
      </c>
      <c r="BH186" s="3" t="str">
        <f t="shared" si="89"/>
        <v>М/12149/12149</v>
      </c>
      <c r="BI186" s="3" t="str">
        <f t="shared" si="90"/>
        <v>Р/11136/11136</v>
      </c>
      <c r="BJ186" s="158" t="s">
        <v>290</v>
      </c>
      <c r="BK186" s="3" t="str">
        <f t="shared" si="91"/>
        <v>ПР/41002/42723</v>
      </c>
      <c r="BL186" s="3" t="str">
        <f t="shared" si="92"/>
        <v>М/48652/23670</v>
      </c>
      <c r="BM186" s="3" t="str">
        <f t="shared" si="93"/>
        <v>ПР/37146/16631</v>
      </c>
      <c r="BN186" s="3" t="str">
        <f t="shared" si="94"/>
        <v>М/36220/60769</v>
      </c>
      <c r="BO186" s="3" t="str">
        <f t="shared" si="95"/>
        <v>М/7993/32993</v>
      </c>
      <c r="BP186" s="3" t="str">
        <f t="shared" si="96"/>
        <v>М/8850/29365</v>
      </c>
      <c r="BQ186" s="3" t="str">
        <f t="shared" si="97"/>
        <v>ВП/10162/10162</v>
      </c>
      <c r="BR186" s="86"/>
      <c r="BS186" s="86"/>
      <c r="BT186" s="86"/>
    </row>
    <row r="187" spans="1:72" ht="16.5" customHeight="1" x14ac:dyDescent="0.25">
      <c r="A187" s="90">
        <v>45103</v>
      </c>
      <c r="B187" s="3">
        <v>5</v>
      </c>
      <c r="C187" s="3">
        <v>4</v>
      </c>
      <c r="D187" s="105" t="str">
        <f t="shared" si="82"/>
        <v/>
      </c>
      <c r="E187" s="105" t="str">
        <f t="shared" si="83"/>
        <v/>
      </c>
      <c r="F187" s="99" t="s">
        <v>290</v>
      </c>
      <c r="G187" s="100">
        <f t="shared" si="98"/>
        <v>19557</v>
      </c>
      <c r="H187" s="100">
        <f t="shared" si="99"/>
        <v>53442</v>
      </c>
      <c r="I187" s="100">
        <f t="shared" si="100"/>
        <v>37106</v>
      </c>
      <c r="J187" s="100">
        <f t="shared" si="101"/>
        <v>42636</v>
      </c>
      <c r="K187" s="100">
        <f t="shared" si="102"/>
        <v>12841</v>
      </c>
      <c r="L187" s="100">
        <f t="shared" si="103"/>
        <v>12173</v>
      </c>
      <c r="M187" s="100">
        <f t="shared" si="104"/>
        <v>11136</v>
      </c>
      <c r="N187" s="100">
        <f t="shared" si="105"/>
        <v>0</v>
      </c>
      <c r="O187" s="100">
        <f t="shared" si="106"/>
        <v>42723</v>
      </c>
      <c r="P187" s="100">
        <f t="shared" si="107"/>
        <v>23694</v>
      </c>
      <c r="Q187" s="100">
        <f t="shared" si="108"/>
        <v>16631</v>
      </c>
      <c r="R187" s="100">
        <f t="shared" si="109"/>
        <v>60793</v>
      </c>
      <c r="S187" s="100">
        <f t="shared" si="110"/>
        <v>33017</v>
      </c>
      <c r="T187" s="100">
        <f t="shared" si="111"/>
        <v>29389</v>
      </c>
      <c r="U187" s="100">
        <f t="shared" si="112"/>
        <v>10162</v>
      </c>
      <c r="V187" s="89" t="s">
        <v>290</v>
      </c>
      <c r="W187" s="95" t="s">
        <v>37</v>
      </c>
      <c r="X187" s="95" t="s">
        <v>37</v>
      </c>
      <c r="Y187" s="95" t="s">
        <v>271</v>
      </c>
      <c r="Z187" s="95" t="s">
        <v>37</v>
      </c>
      <c r="AA187" s="95" t="s">
        <v>37</v>
      </c>
      <c r="AB187" s="95" t="s">
        <v>37</v>
      </c>
      <c r="AC187" s="95" t="s">
        <v>38</v>
      </c>
      <c r="AD187" s="96" t="s">
        <v>38</v>
      </c>
      <c r="AE187" s="95" t="s">
        <v>38</v>
      </c>
      <c r="AF187" s="95" t="s">
        <v>37</v>
      </c>
      <c r="AG187" s="95" t="s">
        <v>38</v>
      </c>
      <c r="AH187" s="95" t="s">
        <v>37</v>
      </c>
      <c r="AI187" s="95" t="s">
        <v>37</v>
      </c>
      <c r="AJ187" s="95" t="s">
        <v>37</v>
      </c>
      <c r="AK187" s="95" t="s">
        <v>313</v>
      </c>
      <c r="AL187" s="94" t="s">
        <v>290</v>
      </c>
      <c r="AM187" s="108">
        <f t="array" ref="AM187">IFERROR(INDEX(TO_name_1,MATCH(,((Шаблон_1-Точность)&gt;=G187)+((Шаблон_1+Точность)&lt;=G187),)),G187)</f>
        <v>19557</v>
      </c>
      <c r="AN187" s="109">
        <f t="array" ref="AN187">IFERROR(INDEX(TO_name_2,MATCH(,((Шаблон_2-Точность)&gt;=H187)+((Шаблон_2+Точность)&lt;=H187),)),H187)</f>
        <v>53442</v>
      </c>
      <c r="AO187" s="109">
        <f t="array" ref="AO187">IFERROR(INDEX(TO_name_3,MATCH(,((Шаблон_3-Точность)&gt;=I187)+((Шаблон_3+Точность)&lt;=I187),)),I187)</f>
        <v>37106</v>
      </c>
      <c r="AP187" s="109">
        <f t="array" ref="AP187">IFERROR(INDEX(TO_name_4,MATCH(,((Шаблон_4-Точность)&gt;=J187)+((Шаблон_4+Точность)&lt;=J187),)),J187)</f>
        <v>42636</v>
      </c>
      <c r="AQ187" s="109">
        <f t="array" ref="AQ187">IFERROR(INDEX(TO_name_9,MATCH(,((Шаблон_9-Точность)&gt;=K187)+((Шаблон_9+Точность)&lt;=K187),)),K187)</f>
        <v>12841</v>
      </c>
      <c r="AR187" s="109">
        <f t="array" ref="AR187">IFERROR(INDEX(TO_name_10,MATCH(,((Шаблон_10-Точность)&gt;=L187)+((Шаблон_10+Точность)&lt;=L187),)),L187)</f>
        <v>12173</v>
      </c>
      <c r="AS187" s="110">
        <f t="array" ref="AS187">IFERROR(INDEX(TO_name_11,MATCH(,((Шаблон_11-Точность)&gt;=M187)+((Шаблон_11+Точность)&lt;=M187),)),M187)</f>
        <v>11136</v>
      </c>
      <c r="AT187" s="111" t="s">
        <v>290</v>
      </c>
      <c r="AU187" s="108">
        <f t="array" ref="AU187">IFERROR(INDEX(TO_name_5,MATCH(,((Шаблон_5-Точность)&gt;=O187)+((Шаблон_5+Точность)&lt;=O187),)),O187)</f>
        <v>42723</v>
      </c>
      <c r="AV187" s="109">
        <f t="array" ref="AV187">IFERROR(INDEX(TO_name_6,MATCH(,((Шаблон_6-Точность)&gt;=P187)+((Шаблон_6+Точность)&lt;=P187),)),P187)</f>
        <v>23694</v>
      </c>
      <c r="AW187" s="109">
        <f t="array" ref="AW187">IFERROR(INDEX(TO_name_7,MATCH(,((Шаблон_7-Точность)&gt;=Q187)+((Шаблон_7+Точность)&lt;=Q187),)),Q187)</f>
        <v>16631</v>
      </c>
      <c r="AX187" s="109">
        <f t="array" ref="AX187">IFERROR(INDEX(TO_name_8,MATCH(,((Шаблон_8-Точность)&gt;=R187)+((Шаблон_8+Точность)&lt;=R187),)),R187)</f>
        <v>60793</v>
      </c>
      <c r="AY187" s="109">
        <f t="array" ref="AY187">IFERROR(INDEX(TO_name_12,MATCH(,((Шаблон_12-Точность)&gt;=S187)+((Шаблон_12+Точность)&lt;=S187),)),S187)</f>
        <v>33017</v>
      </c>
      <c r="AZ187" s="109">
        <f t="array" ref="AZ187">IFERROR(INDEX(TO_name_13,MATCH(,((Шаблон_13-Точность)&gt;=T187)+((Шаблон_13+Точность)&lt;=T187),)),T187)</f>
        <v>29389</v>
      </c>
      <c r="BA187" s="110">
        <f t="array" ref="BA187">IFERROR(INDEX(TO_name_14,MATCH(,((Шаблон_14-Точность)&gt;=U187)+((Шаблон_14+Точность)&lt;=U187),)),U187)</f>
        <v>10162</v>
      </c>
      <c r="BB187" s="3"/>
      <c r="BC187" s="3" t="str">
        <f t="shared" si="84"/>
        <v>М/63279/19557</v>
      </c>
      <c r="BD187" s="3" t="str">
        <f t="shared" si="85"/>
        <v>М/68364/53442</v>
      </c>
      <c r="BE187" s="3" t="str">
        <f t="shared" si="86"/>
        <v>ТО2/62208/37106</v>
      </c>
      <c r="BF187" s="3" t="str">
        <f t="shared" si="87"/>
        <v>М/70936/42636</v>
      </c>
      <c r="BG187" s="3" t="str">
        <f t="shared" si="88"/>
        <v>М/12841/12841</v>
      </c>
      <c r="BH187" s="3" t="str">
        <f t="shared" si="89"/>
        <v>М/12173/12173</v>
      </c>
      <c r="BI187" s="3" t="str">
        <f t="shared" si="90"/>
        <v>Р/11136/11136</v>
      </c>
      <c r="BJ187" s="158" t="s">
        <v>290</v>
      </c>
      <c r="BK187" s="3" t="str">
        <f t="shared" si="91"/>
        <v>Р/41002/42723</v>
      </c>
      <c r="BL187" s="3" t="str">
        <f t="shared" si="92"/>
        <v>М/48676/23694</v>
      </c>
      <c r="BM187" s="3" t="str">
        <f t="shared" si="93"/>
        <v>Р/37146/16631</v>
      </c>
      <c r="BN187" s="3" t="str">
        <f t="shared" si="94"/>
        <v>М/36244/60793</v>
      </c>
      <c r="BO187" s="3" t="str">
        <f t="shared" si="95"/>
        <v>М/8017/33017</v>
      </c>
      <c r="BP187" s="3" t="str">
        <f t="shared" si="96"/>
        <v>М/8874/29389</v>
      </c>
      <c r="BQ187" s="3" t="str">
        <f t="shared" si="97"/>
        <v>ВП/10162/10162</v>
      </c>
      <c r="BR187" s="86"/>
      <c r="BS187" s="86"/>
      <c r="BT187" s="86"/>
    </row>
    <row r="188" spans="1:72" ht="16.5" customHeight="1" x14ac:dyDescent="0.25">
      <c r="A188" s="90">
        <v>45104</v>
      </c>
      <c r="B188" s="3">
        <v>5</v>
      </c>
      <c r="C188" s="3">
        <v>4</v>
      </c>
      <c r="D188" s="105" t="str">
        <f t="shared" si="82"/>
        <v/>
      </c>
      <c r="E188" s="105" t="str">
        <f t="shared" si="83"/>
        <v/>
      </c>
      <c r="F188" s="99" t="s">
        <v>290</v>
      </c>
      <c r="G188" s="100">
        <f t="shared" si="98"/>
        <v>19581</v>
      </c>
      <c r="H188" s="100">
        <f t="shared" si="99"/>
        <v>53466</v>
      </c>
      <c r="I188" s="100">
        <f t="shared" si="100"/>
        <v>37106</v>
      </c>
      <c r="J188" s="100">
        <f t="shared" si="101"/>
        <v>42660</v>
      </c>
      <c r="K188" s="100">
        <f t="shared" si="102"/>
        <v>12865</v>
      </c>
      <c r="L188" s="100">
        <f t="shared" si="103"/>
        <v>12197</v>
      </c>
      <c r="M188" s="100">
        <f t="shared" si="104"/>
        <v>11136</v>
      </c>
      <c r="N188" s="100">
        <f t="shared" si="105"/>
        <v>0</v>
      </c>
      <c r="O188" s="100">
        <f t="shared" si="106"/>
        <v>42723</v>
      </c>
      <c r="P188" s="100">
        <f t="shared" si="107"/>
        <v>23718</v>
      </c>
      <c r="Q188" s="100">
        <f t="shared" si="108"/>
        <v>16631</v>
      </c>
      <c r="R188" s="100">
        <f t="shared" si="109"/>
        <v>60817</v>
      </c>
      <c r="S188" s="100">
        <f t="shared" si="110"/>
        <v>33041</v>
      </c>
      <c r="T188" s="100">
        <f t="shared" si="111"/>
        <v>29413</v>
      </c>
      <c r="U188" s="100">
        <f t="shared" si="112"/>
        <v>10162</v>
      </c>
      <c r="V188" s="89" t="s">
        <v>290</v>
      </c>
      <c r="W188" s="95" t="s">
        <v>37</v>
      </c>
      <c r="X188" s="95" t="s">
        <v>37</v>
      </c>
      <c r="Y188" s="95" t="s">
        <v>271</v>
      </c>
      <c r="Z188" s="95" t="s">
        <v>37</v>
      </c>
      <c r="AA188" s="95" t="s">
        <v>37</v>
      </c>
      <c r="AB188" s="95" t="s">
        <v>37</v>
      </c>
      <c r="AC188" s="95" t="s">
        <v>38</v>
      </c>
      <c r="AD188" s="96" t="s">
        <v>38</v>
      </c>
      <c r="AE188" s="95" t="s">
        <v>38</v>
      </c>
      <c r="AF188" s="95" t="s">
        <v>37</v>
      </c>
      <c r="AG188" s="95" t="s">
        <v>38</v>
      </c>
      <c r="AH188" s="95" t="s">
        <v>37</v>
      </c>
      <c r="AI188" s="95" t="s">
        <v>37</v>
      </c>
      <c r="AJ188" s="95" t="s">
        <v>37</v>
      </c>
      <c r="AK188" s="95" t="s">
        <v>313</v>
      </c>
      <c r="AL188" s="94" t="s">
        <v>290</v>
      </c>
      <c r="AM188" s="108">
        <f t="array" ref="AM188">IFERROR(INDEX(TO_name_1,MATCH(,((Шаблон_1-Точность)&gt;=G188)+((Шаблон_1+Точность)&lt;=G188),)),G188)</f>
        <v>19581</v>
      </c>
      <c r="AN188" s="109">
        <f t="array" ref="AN188">IFERROR(INDEX(TO_name_2,MATCH(,((Шаблон_2-Точность)&gt;=H188)+((Шаблон_2+Точность)&lt;=H188),)),H188)</f>
        <v>53466</v>
      </c>
      <c r="AO188" s="109">
        <f t="array" ref="AO188">IFERROR(INDEX(TO_name_3,MATCH(,((Шаблон_3-Точность)&gt;=I188)+((Шаблон_3+Точность)&lt;=I188),)),I188)</f>
        <v>37106</v>
      </c>
      <c r="AP188" s="109">
        <f t="array" ref="AP188">IFERROR(INDEX(TO_name_4,MATCH(,((Шаблон_4-Точность)&gt;=J188)+((Шаблон_4+Точность)&lt;=J188),)),J188)</f>
        <v>42660</v>
      </c>
      <c r="AQ188" s="109">
        <f t="array" ref="AQ188">IFERROR(INDEX(TO_name_9,MATCH(,((Шаблон_9-Точность)&gt;=K188)+((Шаблон_9+Точность)&lt;=K188),)),K188)</f>
        <v>12865</v>
      </c>
      <c r="AR188" s="109">
        <f t="array" ref="AR188">IFERROR(INDEX(TO_name_10,MATCH(,((Шаблон_10-Точность)&gt;=L188)+((Шаблон_10+Точность)&lt;=L188),)),L188)</f>
        <v>12197</v>
      </c>
      <c r="AS188" s="110">
        <f t="array" ref="AS188">IFERROR(INDEX(TO_name_11,MATCH(,((Шаблон_11-Точность)&gt;=M188)+((Шаблон_11+Точность)&lt;=M188),)),M188)</f>
        <v>11136</v>
      </c>
      <c r="AT188" s="111" t="s">
        <v>290</v>
      </c>
      <c r="AU188" s="108">
        <f t="array" ref="AU188">IFERROR(INDEX(TO_name_5,MATCH(,((Шаблон_5-Точность)&gt;=O188)+((Шаблон_5+Точность)&lt;=O188),)),O188)</f>
        <v>42723</v>
      </c>
      <c r="AV188" s="109">
        <f t="array" ref="AV188">IFERROR(INDEX(TO_name_6,MATCH(,((Шаблон_6-Точность)&gt;=P188)+((Шаблон_6+Точность)&lt;=P188),)),P188)</f>
        <v>23718</v>
      </c>
      <c r="AW188" s="109">
        <f t="array" ref="AW188">IFERROR(INDEX(TO_name_7,MATCH(,((Шаблон_7-Точность)&gt;=Q188)+((Шаблон_7+Точность)&lt;=Q188),)),Q188)</f>
        <v>16631</v>
      </c>
      <c r="AX188" s="109">
        <f t="array" ref="AX188">IFERROR(INDEX(TO_name_8,MATCH(,((Шаблон_8-Точность)&gt;=R188)+((Шаблон_8+Точность)&lt;=R188),)),R188)</f>
        <v>60817</v>
      </c>
      <c r="AY188" s="109">
        <f t="array" ref="AY188">IFERROR(INDEX(TO_name_12,MATCH(,((Шаблон_12-Точность)&gt;=S188)+((Шаблон_12+Точность)&lt;=S188),)),S188)</f>
        <v>33041</v>
      </c>
      <c r="AZ188" s="109">
        <f t="array" ref="AZ188">IFERROR(INDEX(TO_name_13,MATCH(,((Шаблон_13-Точность)&gt;=T188)+((Шаблон_13+Точность)&lt;=T188),)),T188)</f>
        <v>29413</v>
      </c>
      <c r="BA188" s="110">
        <f t="array" ref="BA188">IFERROR(INDEX(TO_name_14,MATCH(,((Шаблон_14-Точность)&gt;=U188)+((Шаблон_14+Точность)&lt;=U188),)),U188)</f>
        <v>10162</v>
      </c>
      <c r="BB188" s="3"/>
      <c r="BC188" s="3" t="str">
        <f t="shared" si="84"/>
        <v>М/63303/19581</v>
      </c>
      <c r="BD188" s="3" t="str">
        <f t="shared" si="85"/>
        <v>М/68388/53466</v>
      </c>
      <c r="BE188" s="3" t="str">
        <f t="shared" si="86"/>
        <v>ТО2/62208/37106</v>
      </c>
      <c r="BF188" s="3" t="str">
        <f t="shared" si="87"/>
        <v>М/70960/42660</v>
      </c>
      <c r="BG188" s="3" t="str">
        <f t="shared" si="88"/>
        <v>М/12865/12865</v>
      </c>
      <c r="BH188" s="3" t="str">
        <f t="shared" si="89"/>
        <v>М/12197/12197</v>
      </c>
      <c r="BI188" s="3" t="str">
        <f t="shared" si="90"/>
        <v>Р/11136/11136</v>
      </c>
      <c r="BJ188" s="158" t="s">
        <v>290</v>
      </c>
      <c r="BK188" s="3" t="str">
        <f t="shared" si="91"/>
        <v>Р/41002/42723</v>
      </c>
      <c r="BL188" s="3" t="str">
        <f t="shared" si="92"/>
        <v>М/48700/23718</v>
      </c>
      <c r="BM188" s="3" t="str">
        <f t="shared" si="93"/>
        <v>Р/37146/16631</v>
      </c>
      <c r="BN188" s="3" t="str">
        <f t="shared" si="94"/>
        <v>М/36268/60817</v>
      </c>
      <c r="BO188" s="3" t="str">
        <f t="shared" si="95"/>
        <v>М/8041/33041</v>
      </c>
      <c r="BP188" s="3" t="str">
        <f t="shared" si="96"/>
        <v>М/8898/29413</v>
      </c>
      <c r="BQ188" s="3" t="str">
        <f t="shared" si="97"/>
        <v>ВП/10162/10162</v>
      </c>
      <c r="BR188" s="86"/>
      <c r="BS188" s="86"/>
      <c r="BT188" s="86"/>
    </row>
    <row r="189" spans="1:72" ht="16.5" customHeight="1" x14ac:dyDescent="0.25">
      <c r="A189" s="90">
        <v>45105</v>
      </c>
      <c r="B189" s="3">
        <v>5</v>
      </c>
      <c r="C189" s="3">
        <v>4</v>
      </c>
      <c r="D189" s="105" t="str">
        <f t="shared" si="82"/>
        <v/>
      </c>
      <c r="E189" s="105" t="str">
        <f t="shared" si="83"/>
        <v/>
      </c>
      <c r="F189" s="99" t="s">
        <v>290</v>
      </c>
      <c r="G189" s="100">
        <f t="shared" si="98"/>
        <v>19605</v>
      </c>
      <c r="H189" s="100">
        <f t="shared" si="99"/>
        <v>53490</v>
      </c>
      <c r="I189" s="100">
        <f t="shared" si="100"/>
        <v>37106</v>
      </c>
      <c r="J189" s="100">
        <f t="shared" si="101"/>
        <v>42684</v>
      </c>
      <c r="K189" s="100">
        <f t="shared" si="102"/>
        <v>12889</v>
      </c>
      <c r="L189" s="100">
        <f t="shared" si="103"/>
        <v>12221</v>
      </c>
      <c r="M189" s="100">
        <f t="shared" si="104"/>
        <v>11136</v>
      </c>
      <c r="N189" s="100">
        <f t="shared" si="105"/>
        <v>0</v>
      </c>
      <c r="O189" s="100">
        <f t="shared" si="106"/>
        <v>42723</v>
      </c>
      <c r="P189" s="100">
        <f t="shared" si="107"/>
        <v>23742</v>
      </c>
      <c r="Q189" s="100">
        <f t="shared" si="108"/>
        <v>16631</v>
      </c>
      <c r="R189" s="100">
        <f t="shared" si="109"/>
        <v>60841</v>
      </c>
      <c r="S189" s="100">
        <f t="shared" si="110"/>
        <v>33065</v>
      </c>
      <c r="T189" s="100">
        <f t="shared" si="111"/>
        <v>29437</v>
      </c>
      <c r="U189" s="100">
        <f t="shared" si="112"/>
        <v>10162</v>
      </c>
      <c r="V189" s="89" t="s">
        <v>290</v>
      </c>
      <c r="W189" s="95" t="s">
        <v>37</v>
      </c>
      <c r="X189" s="95" t="s">
        <v>37</v>
      </c>
      <c r="Y189" s="95" t="s">
        <v>271</v>
      </c>
      <c r="Z189" s="95" t="s">
        <v>37</v>
      </c>
      <c r="AA189" s="95" t="s">
        <v>37</v>
      </c>
      <c r="AB189" s="95" t="s">
        <v>37</v>
      </c>
      <c r="AC189" s="95" t="s">
        <v>38</v>
      </c>
      <c r="AD189" s="96" t="s">
        <v>38</v>
      </c>
      <c r="AE189" s="95" t="s">
        <v>38</v>
      </c>
      <c r="AF189" s="95" t="s">
        <v>37</v>
      </c>
      <c r="AG189" s="95" t="s">
        <v>38</v>
      </c>
      <c r="AH189" s="95" t="s">
        <v>37</v>
      </c>
      <c r="AI189" s="95" t="s">
        <v>37</v>
      </c>
      <c r="AJ189" s="95" t="s">
        <v>37</v>
      </c>
      <c r="AK189" s="95" t="s">
        <v>313</v>
      </c>
      <c r="AL189" s="94" t="s">
        <v>290</v>
      </c>
      <c r="AM189" s="108">
        <f t="array" ref="AM189">IFERROR(INDEX(TO_name_1,MATCH(,((Шаблон_1-Точность)&gt;=G189)+((Шаблон_1+Точность)&lt;=G189),)),G189)</f>
        <v>19605</v>
      </c>
      <c r="AN189" s="109">
        <f t="array" ref="AN189">IFERROR(INDEX(TO_name_2,MATCH(,((Шаблон_2-Точность)&gt;=H189)+((Шаблон_2+Точность)&lt;=H189),)),H189)</f>
        <v>53490</v>
      </c>
      <c r="AO189" s="109">
        <f t="array" ref="AO189">IFERROR(INDEX(TO_name_3,MATCH(,((Шаблон_3-Точность)&gt;=I189)+((Шаблон_3+Точность)&lt;=I189),)),I189)</f>
        <v>37106</v>
      </c>
      <c r="AP189" s="109">
        <f t="array" ref="AP189">IFERROR(INDEX(TO_name_4,MATCH(,((Шаблон_4-Точность)&gt;=J189)+((Шаблон_4+Точность)&lt;=J189),)),J189)</f>
        <v>42684</v>
      </c>
      <c r="AQ189" s="109">
        <f t="array" ref="AQ189">IFERROR(INDEX(TO_name_9,MATCH(,((Шаблон_9-Точность)&gt;=K189)+((Шаблон_9+Точность)&lt;=K189),)),K189)</f>
        <v>12889</v>
      </c>
      <c r="AR189" s="109">
        <f t="array" ref="AR189">IFERROR(INDEX(TO_name_10,MATCH(,((Шаблон_10-Точность)&gt;=L189)+((Шаблон_10+Точность)&lt;=L189),)),L189)</f>
        <v>12221</v>
      </c>
      <c r="AS189" s="110">
        <f t="array" ref="AS189">IFERROR(INDEX(TO_name_11,MATCH(,((Шаблон_11-Точность)&gt;=M189)+((Шаблон_11+Точность)&lt;=M189),)),M189)</f>
        <v>11136</v>
      </c>
      <c r="AT189" s="111" t="s">
        <v>290</v>
      </c>
      <c r="AU189" s="108">
        <f t="array" ref="AU189">IFERROR(INDEX(TO_name_5,MATCH(,((Шаблон_5-Точность)&gt;=O189)+((Шаблон_5+Точность)&lt;=O189),)),O189)</f>
        <v>42723</v>
      </c>
      <c r="AV189" s="109">
        <f t="array" ref="AV189">IFERROR(INDEX(TO_name_6,MATCH(,((Шаблон_6-Точность)&gt;=P189)+((Шаблон_6+Точность)&lt;=P189),)),P189)</f>
        <v>23742</v>
      </c>
      <c r="AW189" s="109">
        <f t="array" ref="AW189">IFERROR(INDEX(TO_name_7,MATCH(,((Шаблон_7-Точность)&gt;=Q189)+((Шаблон_7+Точность)&lt;=Q189),)),Q189)</f>
        <v>16631</v>
      </c>
      <c r="AX189" s="109">
        <f t="array" ref="AX189">IFERROR(INDEX(TO_name_8,MATCH(,((Шаблон_8-Точность)&gt;=R189)+((Шаблон_8+Точность)&lt;=R189),)),R189)</f>
        <v>60841</v>
      </c>
      <c r="AY189" s="109">
        <f t="array" ref="AY189">IFERROR(INDEX(TO_name_12,MATCH(,((Шаблон_12-Точность)&gt;=S189)+((Шаблон_12+Точность)&lt;=S189),)),S189)</f>
        <v>33065</v>
      </c>
      <c r="AZ189" s="109">
        <f t="array" ref="AZ189">IFERROR(INDEX(TO_name_13,MATCH(,((Шаблон_13-Точность)&gt;=T189)+((Шаблон_13+Точность)&lt;=T189),)),T189)</f>
        <v>29437</v>
      </c>
      <c r="BA189" s="110">
        <f t="array" ref="BA189">IFERROR(INDEX(TO_name_14,MATCH(,((Шаблон_14-Точность)&gt;=U189)+((Шаблон_14+Точность)&lt;=U189),)),U189)</f>
        <v>10162</v>
      </c>
      <c r="BB189" s="3"/>
      <c r="BC189" s="3" t="str">
        <f t="shared" si="84"/>
        <v>М/63327/19605</v>
      </c>
      <c r="BD189" s="3" t="str">
        <f t="shared" si="85"/>
        <v>М/68412/53490</v>
      </c>
      <c r="BE189" s="3" t="str">
        <f t="shared" si="86"/>
        <v>ТО2/62208/37106</v>
      </c>
      <c r="BF189" s="3" t="str">
        <f t="shared" si="87"/>
        <v>М/70984/42684</v>
      </c>
      <c r="BG189" s="3" t="str">
        <f t="shared" si="88"/>
        <v>М/12889/12889</v>
      </c>
      <c r="BH189" s="3" t="str">
        <f t="shared" si="89"/>
        <v>М/12221/12221</v>
      </c>
      <c r="BI189" s="3" t="str">
        <f t="shared" si="90"/>
        <v>Р/11136/11136</v>
      </c>
      <c r="BJ189" s="158" t="s">
        <v>290</v>
      </c>
      <c r="BK189" s="3" t="str">
        <f t="shared" si="91"/>
        <v>Р/41002/42723</v>
      </c>
      <c r="BL189" s="3" t="str">
        <f t="shared" si="92"/>
        <v>М/48724/23742</v>
      </c>
      <c r="BM189" s="3" t="str">
        <f t="shared" si="93"/>
        <v>Р/37146/16631</v>
      </c>
      <c r="BN189" s="3" t="str">
        <f t="shared" si="94"/>
        <v>М/36292/60841</v>
      </c>
      <c r="BO189" s="3" t="str">
        <f t="shared" si="95"/>
        <v>М/8065/33065</v>
      </c>
      <c r="BP189" s="3" t="str">
        <f t="shared" si="96"/>
        <v>М/8922/29437</v>
      </c>
      <c r="BQ189" s="3" t="str">
        <f t="shared" si="97"/>
        <v>ВП/10162/10162</v>
      </c>
      <c r="BR189" s="86"/>
      <c r="BS189" s="86"/>
      <c r="BT189" s="86"/>
    </row>
    <row r="190" spans="1:72" ht="16.5" customHeight="1" x14ac:dyDescent="0.25">
      <c r="A190" s="90">
        <v>45106</v>
      </c>
      <c r="B190" s="3">
        <v>5</v>
      </c>
      <c r="C190" s="3">
        <v>4</v>
      </c>
      <c r="D190" s="105" t="str">
        <f t="shared" si="82"/>
        <v/>
      </c>
      <c r="E190" s="105" t="str">
        <f t="shared" si="83"/>
        <v/>
      </c>
      <c r="F190" s="99" t="s">
        <v>290</v>
      </c>
      <c r="G190" s="100">
        <f t="shared" si="98"/>
        <v>19629</v>
      </c>
      <c r="H190" s="100">
        <f t="shared" si="99"/>
        <v>53514</v>
      </c>
      <c r="I190" s="100">
        <f t="shared" si="100"/>
        <v>37106</v>
      </c>
      <c r="J190" s="100">
        <f t="shared" si="101"/>
        <v>42708</v>
      </c>
      <c r="K190" s="100">
        <f t="shared" si="102"/>
        <v>12913</v>
      </c>
      <c r="L190" s="100">
        <f t="shared" si="103"/>
        <v>12245</v>
      </c>
      <c r="M190" s="100">
        <f t="shared" si="104"/>
        <v>11136</v>
      </c>
      <c r="N190" s="100">
        <f t="shared" si="105"/>
        <v>0</v>
      </c>
      <c r="O190" s="100">
        <f t="shared" si="106"/>
        <v>42723</v>
      </c>
      <c r="P190" s="100">
        <f t="shared" si="107"/>
        <v>23766</v>
      </c>
      <c r="Q190" s="100">
        <f t="shared" si="108"/>
        <v>16631</v>
      </c>
      <c r="R190" s="100">
        <f t="shared" si="109"/>
        <v>60865</v>
      </c>
      <c r="S190" s="100">
        <f t="shared" si="110"/>
        <v>33089</v>
      </c>
      <c r="T190" s="100">
        <f t="shared" si="111"/>
        <v>29461</v>
      </c>
      <c r="U190" s="100">
        <f t="shared" si="112"/>
        <v>10162</v>
      </c>
      <c r="V190" s="89" t="s">
        <v>290</v>
      </c>
      <c r="W190" s="95" t="s">
        <v>37</v>
      </c>
      <c r="X190" s="95" t="s">
        <v>37</v>
      </c>
      <c r="Y190" s="95" t="s">
        <v>271</v>
      </c>
      <c r="Z190" s="95" t="s">
        <v>37</v>
      </c>
      <c r="AA190" s="95" t="s">
        <v>37</v>
      </c>
      <c r="AB190" s="95" t="s">
        <v>37</v>
      </c>
      <c r="AC190" s="95" t="s">
        <v>38</v>
      </c>
      <c r="AD190" s="96" t="s">
        <v>38</v>
      </c>
      <c r="AE190" s="95" t="s">
        <v>38</v>
      </c>
      <c r="AF190" s="95" t="s">
        <v>37</v>
      </c>
      <c r="AG190" s="95" t="s">
        <v>38</v>
      </c>
      <c r="AH190" s="95" t="s">
        <v>37</v>
      </c>
      <c r="AI190" s="95" t="s">
        <v>37</v>
      </c>
      <c r="AJ190" s="95" t="s">
        <v>37</v>
      </c>
      <c r="AK190" s="95" t="s">
        <v>313</v>
      </c>
      <c r="AL190" s="94" t="s">
        <v>290</v>
      </c>
      <c r="AM190" s="108">
        <f t="array" ref="AM190">IFERROR(INDEX(TO_name_1,MATCH(,((Шаблон_1-Точность)&gt;=G190)+((Шаблон_1+Точность)&lt;=G190),)),G190)</f>
        <v>19629</v>
      </c>
      <c r="AN190" s="109">
        <f t="array" ref="AN190">IFERROR(INDEX(TO_name_2,MATCH(,((Шаблон_2-Точность)&gt;=H190)+((Шаблон_2+Точность)&lt;=H190),)),H190)</f>
        <v>53514</v>
      </c>
      <c r="AO190" s="109">
        <f t="array" ref="AO190">IFERROR(INDEX(TO_name_3,MATCH(,((Шаблон_3-Точность)&gt;=I190)+((Шаблон_3+Точность)&lt;=I190),)),I190)</f>
        <v>37106</v>
      </c>
      <c r="AP190" s="109">
        <f t="array" ref="AP190">IFERROR(INDEX(TO_name_4,MATCH(,((Шаблон_4-Точность)&gt;=J190)+((Шаблон_4+Точность)&lt;=J190),)),J190)</f>
        <v>42708</v>
      </c>
      <c r="AQ190" s="109">
        <f t="array" ref="AQ190">IFERROR(INDEX(TO_name_9,MATCH(,((Шаблон_9-Точность)&gt;=K190)+((Шаблон_9+Точность)&lt;=K190),)),K190)</f>
        <v>12913</v>
      </c>
      <c r="AR190" s="109">
        <f t="array" ref="AR190">IFERROR(INDEX(TO_name_10,MATCH(,((Шаблон_10-Точность)&gt;=L190)+((Шаблон_10+Точность)&lt;=L190),)),L190)</f>
        <v>12245</v>
      </c>
      <c r="AS190" s="110">
        <f t="array" ref="AS190">IFERROR(INDEX(TO_name_11,MATCH(,((Шаблон_11-Точность)&gt;=M190)+((Шаблон_11+Точность)&lt;=M190),)),M190)</f>
        <v>11136</v>
      </c>
      <c r="AT190" s="111" t="s">
        <v>290</v>
      </c>
      <c r="AU190" s="108">
        <f t="array" ref="AU190">IFERROR(INDEX(TO_name_5,MATCH(,((Шаблон_5-Точность)&gt;=O190)+((Шаблон_5+Точность)&lt;=O190),)),O190)</f>
        <v>42723</v>
      </c>
      <c r="AV190" s="109">
        <f t="array" ref="AV190">IFERROR(INDEX(TO_name_6,MATCH(,((Шаблон_6-Точность)&gt;=P190)+((Шаблон_6+Точность)&lt;=P190),)),P190)</f>
        <v>23766</v>
      </c>
      <c r="AW190" s="109">
        <f t="array" ref="AW190">IFERROR(INDEX(TO_name_7,MATCH(,((Шаблон_7-Точность)&gt;=Q190)+((Шаблон_7+Точность)&lt;=Q190),)),Q190)</f>
        <v>16631</v>
      </c>
      <c r="AX190" s="109">
        <f t="array" ref="AX190">IFERROR(INDEX(TO_name_8,MATCH(,((Шаблон_8-Точность)&gt;=R190)+((Шаблон_8+Точность)&lt;=R190),)),R190)</f>
        <v>60865</v>
      </c>
      <c r="AY190" s="109">
        <f t="array" ref="AY190">IFERROR(INDEX(TO_name_12,MATCH(,((Шаблон_12-Точность)&gt;=S190)+((Шаблон_12+Точность)&lt;=S190),)),S190)</f>
        <v>33089</v>
      </c>
      <c r="AZ190" s="109">
        <f t="array" ref="AZ190">IFERROR(INDEX(TO_name_13,MATCH(,((Шаблон_13-Точность)&gt;=T190)+((Шаблон_13+Точность)&lt;=T190),)),T190)</f>
        <v>29461</v>
      </c>
      <c r="BA190" s="110">
        <f t="array" ref="BA190">IFERROR(INDEX(TO_name_14,MATCH(,((Шаблон_14-Точность)&gt;=U190)+((Шаблон_14+Точность)&lt;=U190),)),U190)</f>
        <v>10162</v>
      </c>
      <c r="BB190" s="3"/>
      <c r="BC190" s="3" t="str">
        <f t="shared" si="84"/>
        <v>М/63351/19629</v>
      </c>
      <c r="BD190" s="3" t="str">
        <f t="shared" si="85"/>
        <v>М/68436/53514</v>
      </c>
      <c r="BE190" s="3" t="str">
        <f t="shared" si="86"/>
        <v>ТО2/62208/37106</v>
      </c>
      <c r="BF190" s="3" t="str">
        <f t="shared" si="87"/>
        <v>М/71008/42708</v>
      </c>
      <c r="BG190" s="3" t="str">
        <f t="shared" si="88"/>
        <v>М/12913/12913</v>
      </c>
      <c r="BH190" s="3" t="str">
        <f t="shared" si="89"/>
        <v>М/12245/12245</v>
      </c>
      <c r="BI190" s="3" t="str">
        <f t="shared" si="90"/>
        <v>Р/11136/11136</v>
      </c>
      <c r="BJ190" s="158" t="s">
        <v>290</v>
      </c>
      <c r="BK190" s="3" t="str">
        <f t="shared" si="91"/>
        <v>Р/41002/42723</v>
      </c>
      <c r="BL190" s="3" t="str">
        <f t="shared" si="92"/>
        <v>М/48748/23766</v>
      </c>
      <c r="BM190" s="3" t="str">
        <f t="shared" si="93"/>
        <v>Р/37146/16631</v>
      </c>
      <c r="BN190" s="3" t="str">
        <f t="shared" si="94"/>
        <v>М/36316/60865</v>
      </c>
      <c r="BO190" s="3" t="str">
        <f t="shared" si="95"/>
        <v>М/8089/33089</v>
      </c>
      <c r="BP190" s="3" t="str">
        <f t="shared" si="96"/>
        <v>М/8946/29461</v>
      </c>
      <c r="BQ190" s="3" t="str">
        <f t="shared" si="97"/>
        <v>ВП/10162/10162</v>
      </c>
      <c r="BR190" s="86"/>
      <c r="BS190" s="86"/>
      <c r="BT190" s="86"/>
    </row>
    <row r="191" spans="1:72" ht="16.5" customHeight="1" x14ac:dyDescent="0.25">
      <c r="A191" s="90">
        <v>45107</v>
      </c>
      <c r="B191" s="3">
        <v>5</v>
      </c>
      <c r="C191" s="3">
        <v>4</v>
      </c>
      <c r="D191" s="105" t="str">
        <f t="shared" si="82"/>
        <v/>
      </c>
      <c r="E191" s="105" t="str">
        <f t="shared" si="83"/>
        <v/>
      </c>
      <c r="F191" s="99" t="s">
        <v>290</v>
      </c>
      <c r="G191" s="100">
        <f t="shared" si="98"/>
        <v>19653</v>
      </c>
      <c r="H191" s="100">
        <f t="shared" si="99"/>
        <v>53538</v>
      </c>
      <c r="I191" s="100">
        <f t="shared" si="100"/>
        <v>37106</v>
      </c>
      <c r="J191" s="100">
        <f t="shared" si="101"/>
        <v>42732</v>
      </c>
      <c r="K191" s="100">
        <f t="shared" si="102"/>
        <v>12937</v>
      </c>
      <c r="L191" s="100">
        <f t="shared" si="103"/>
        <v>12269</v>
      </c>
      <c r="M191" s="100">
        <f t="shared" si="104"/>
        <v>11136</v>
      </c>
      <c r="N191" s="100">
        <f t="shared" si="105"/>
        <v>0</v>
      </c>
      <c r="O191" s="100">
        <f t="shared" si="106"/>
        <v>42723</v>
      </c>
      <c r="P191" s="100">
        <f t="shared" si="107"/>
        <v>23790</v>
      </c>
      <c r="Q191" s="100">
        <f t="shared" si="108"/>
        <v>16631</v>
      </c>
      <c r="R191" s="100">
        <f t="shared" si="109"/>
        <v>60889</v>
      </c>
      <c r="S191" s="100">
        <f t="shared" si="110"/>
        <v>33113</v>
      </c>
      <c r="T191" s="100">
        <f t="shared" si="111"/>
        <v>29485</v>
      </c>
      <c r="U191" s="100">
        <f t="shared" si="112"/>
        <v>10162</v>
      </c>
      <c r="V191" s="89" t="s">
        <v>290</v>
      </c>
      <c r="W191" s="95" t="s">
        <v>37</v>
      </c>
      <c r="X191" s="95" t="s">
        <v>37</v>
      </c>
      <c r="Y191" s="95" t="s">
        <v>271</v>
      </c>
      <c r="Z191" s="95" t="s">
        <v>37</v>
      </c>
      <c r="AA191" s="95" t="s">
        <v>37</v>
      </c>
      <c r="AB191" s="95" t="s">
        <v>37</v>
      </c>
      <c r="AC191" s="95" t="s">
        <v>33</v>
      </c>
      <c r="AD191" s="96" t="s">
        <v>38</v>
      </c>
      <c r="AE191" s="95" t="s">
        <v>38</v>
      </c>
      <c r="AF191" s="95" t="s">
        <v>37</v>
      </c>
      <c r="AG191" s="95" t="s">
        <v>38</v>
      </c>
      <c r="AH191" s="95" t="s">
        <v>37</v>
      </c>
      <c r="AI191" s="95" t="s">
        <v>37</v>
      </c>
      <c r="AJ191" s="95" t="s">
        <v>37</v>
      </c>
      <c r="AK191" s="95" t="s">
        <v>33</v>
      </c>
      <c r="AL191" s="94" t="s">
        <v>290</v>
      </c>
      <c r="AM191" s="108">
        <f t="array" ref="AM191">IFERROR(INDEX(TO_name_1,MATCH(,((Шаблон_1-Точность)&gt;=G191)+((Шаблон_1+Точность)&lt;=G191),)),G191)</f>
        <v>19653</v>
      </c>
      <c r="AN191" s="109">
        <f t="array" ref="AN191">IFERROR(INDEX(TO_name_2,MATCH(,((Шаблон_2-Точность)&gt;=H191)+((Шаблон_2+Точность)&lt;=H191),)),H191)</f>
        <v>53538</v>
      </c>
      <c r="AO191" s="109">
        <f t="array" ref="AO191">IFERROR(INDEX(TO_name_3,MATCH(,((Шаблон_3-Точность)&gt;=I191)+((Шаблон_3+Точность)&lt;=I191),)),I191)</f>
        <v>37106</v>
      </c>
      <c r="AP191" s="109">
        <f t="array" ref="AP191">IFERROR(INDEX(TO_name_4,MATCH(,((Шаблон_4-Точность)&gt;=J191)+((Шаблон_4+Точность)&lt;=J191),)),J191)</f>
        <v>42732</v>
      </c>
      <c r="AQ191" s="109">
        <f t="array" ref="AQ191">IFERROR(INDEX(TO_name_9,MATCH(,((Шаблон_9-Точность)&gt;=K191)+((Шаблон_9+Точность)&lt;=K191),)),K191)</f>
        <v>12937</v>
      </c>
      <c r="AR191" s="109">
        <f t="array" ref="AR191">IFERROR(INDEX(TO_name_10,MATCH(,((Шаблон_10-Точность)&gt;=L191)+((Шаблон_10+Точность)&lt;=L191),)),L191)</f>
        <v>12269</v>
      </c>
      <c r="AS191" s="110">
        <f t="array" ref="AS191">IFERROR(INDEX(TO_name_11,MATCH(,((Шаблон_11-Точность)&gt;=M191)+((Шаблон_11+Точность)&lt;=M191),)),M191)</f>
        <v>11136</v>
      </c>
      <c r="AT191" s="111" t="s">
        <v>290</v>
      </c>
      <c r="AU191" s="108">
        <f t="array" ref="AU191">IFERROR(INDEX(TO_name_5,MATCH(,((Шаблон_5-Точность)&gt;=O191)+((Шаблон_5+Точность)&lt;=O191),)),O191)</f>
        <v>42723</v>
      </c>
      <c r="AV191" s="109">
        <f t="array" ref="AV191">IFERROR(INDEX(TO_name_6,MATCH(,((Шаблон_6-Точность)&gt;=P191)+((Шаблон_6+Точность)&lt;=P191),)),P191)</f>
        <v>23790</v>
      </c>
      <c r="AW191" s="109">
        <f t="array" ref="AW191">IFERROR(INDEX(TO_name_7,MATCH(,((Шаблон_7-Точность)&gt;=Q191)+((Шаблон_7+Точность)&lt;=Q191),)),Q191)</f>
        <v>16631</v>
      </c>
      <c r="AX191" s="109">
        <f t="array" ref="AX191">IFERROR(INDEX(TO_name_8,MATCH(,((Шаблон_8-Точность)&gt;=R191)+((Шаблон_8+Точность)&lt;=R191),)),R191)</f>
        <v>60889</v>
      </c>
      <c r="AY191" s="109">
        <f t="array" ref="AY191">IFERROR(INDEX(TO_name_12,MATCH(,((Шаблон_12-Точность)&gt;=S191)+((Шаблон_12+Точность)&lt;=S191),)),S191)</f>
        <v>33113</v>
      </c>
      <c r="AZ191" s="109">
        <f t="array" ref="AZ191">IFERROR(INDEX(TO_name_13,MATCH(,((Шаблон_13-Точность)&gt;=T191)+((Шаблон_13+Точность)&lt;=T191),)),T191)</f>
        <v>29485</v>
      </c>
      <c r="BA191" s="110">
        <f t="array" ref="BA191">IFERROR(INDEX(TO_name_14,MATCH(,((Шаблон_14-Точность)&gt;=U191)+((Шаблон_14+Точность)&lt;=U191),)),U191)</f>
        <v>10162</v>
      </c>
      <c r="BB191" s="3"/>
      <c r="BC191" s="3" t="str">
        <f t="shared" si="84"/>
        <v>М/63375/19653</v>
      </c>
      <c r="BD191" s="3" t="str">
        <f t="shared" si="85"/>
        <v>М/68460/53538</v>
      </c>
      <c r="BE191" s="3" t="str">
        <f t="shared" si="86"/>
        <v>ТО2/62208/37106</v>
      </c>
      <c r="BF191" s="3" t="str">
        <f t="shared" si="87"/>
        <v>М/71032/42732</v>
      </c>
      <c r="BG191" s="3" t="str">
        <f t="shared" si="88"/>
        <v>М/12937/12937</v>
      </c>
      <c r="BH191" s="3" t="str">
        <f t="shared" si="89"/>
        <v>М/12269/12269</v>
      </c>
      <c r="BI191" s="3" t="str">
        <f t="shared" si="90"/>
        <v>ПР/11136/11136</v>
      </c>
      <c r="BJ191" s="158" t="s">
        <v>290</v>
      </c>
      <c r="BK191" s="3" t="str">
        <f t="shared" si="91"/>
        <v>Р/41002/42723</v>
      </c>
      <c r="BL191" s="3" t="str">
        <f t="shared" si="92"/>
        <v>М/48772/23790</v>
      </c>
      <c r="BM191" s="3" t="str">
        <f t="shared" si="93"/>
        <v>Р/37146/16631</v>
      </c>
      <c r="BN191" s="3" t="str">
        <f t="shared" si="94"/>
        <v>М/36340/60889</v>
      </c>
      <c r="BO191" s="3" t="str">
        <f t="shared" si="95"/>
        <v>М/8113/33113</v>
      </c>
      <c r="BP191" s="3" t="str">
        <f t="shared" si="96"/>
        <v>М/8970/29485</v>
      </c>
      <c r="BQ191" s="3" t="str">
        <f t="shared" si="97"/>
        <v>ПР/10162/10162</v>
      </c>
      <c r="BR191" s="86"/>
      <c r="BS191" s="86"/>
      <c r="BT191" s="86"/>
    </row>
    <row r="192" spans="1:72" ht="16.5" customHeight="1" x14ac:dyDescent="0.25">
      <c r="A192" s="90">
        <v>45108</v>
      </c>
      <c r="B192" s="3">
        <v>5</v>
      </c>
      <c r="C192" s="3">
        <v>4</v>
      </c>
      <c r="D192" s="105" t="str">
        <f t="shared" si="82"/>
        <v/>
      </c>
      <c r="E192" s="105" t="str">
        <f t="shared" si="83"/>
        <v/>
      </c>
      <c r="F192" s="99" t="s">
        <v>290</v>
      </c>
      <c r="G192" s="100">
        <f t="shared" si="98"/>
        <v>19677</v>
      </c>
      <c r="H192" s="100">
        <f t="shared" si="99"/>
        <v>53562</v>
      </c>
      <c r="I192" s="100">
        <f t="shared" si="100"/>
        <v>37106</v>
      </c>
      <c r="J192" s="100">
        <f t="shared" si="101"/>
        <v>42756</v>
      </c>
      <c r="K192" s="100">
        <f t="shared" si="102"/>
        <v>12961</v>
      </c>
      <c r="L192" s="100">
        <f t="shared" si="103"/>
        <v>12293</v>
      </c>
      <c r="M192" s="100">
        <f t="shared" si="104"/>
        <v>11136</v>
      </c>
      <c r="N192" s="100">
        <f t="shared" si="105"/>
        <v>0</v>
      </c>
      <c r="O192" s="100">
        <f t="shared" si="106"/>
        <v>42747</v>
      </c>
      <c r="P192" s="100">
        <f t="shared" si="107"/>
        <v>23814</v>
      </c>
      <c r="Q192" s="100">
        <f t="shared" si="108"/>
        <v>16631</v>
      </c>
      <c r="R192" s="100">
        <f t="shared" si="109"/>
        <v>60913</v>
      </c>
      <c r="S192" s="100">
        <f t="shared" si="110"/>
        <v>33113</v>
      </c>
      <c r="T192" s="100">
        <f t="shared" si="111"/>
        <v>29509</v>
      </c>
      <c r="U192" s="100">
        <f t="shared" si="112"/>
        <v>10162</v>
      </c>
      <c r="V192" s="89" t="s">
        <v>290</v>
      </c>
      <c r="W192" s="95" t="s">
        <v>37</v>
      </c>
      <c r="X192" s="95" t="s">
        <v>37</v>
      </c>
      <c r="Y192" s="95" t="s">
        <v>271</v>
      </c>
      <c r="Z192" s="95" t="s">
        <v>37</v>
      </c>
      <c r="AA192" s="95" t="s">
        <v>37</v>
      </c>
      <c r="AB192" s="95" t="s">
        <v>37</v>
      </c>
      <c r="AC192" s="95" t="s">
        <v>38</v>
      </c>
      <c r="AD192" s="96" t="s">
        <v>38</v>
      </c>
      <c r="AE192" s="95" t="s">
        <v>37</v>
      </c>
      <c r="AF192" s="95" t="s">
        <v>37</v>
      </c>
      <c r="AG192" s="95" t="s">
        <v>38</v>
      </c>
      <c r="AH192" s="95" t="s">
        <v>37</v>
      </c>
      <c r="AI192" s="95" t="s">
        <v>38</v>
      </c>
      <c r="AJ192" s="95" t="s">
        <v>37</v>
      </c>
      <c r="AK192" s="95" t="s">
        <v>313</v>
      </c>
      <c r="AL192" s="94" t="s">
        <v>290</v>
      </c>
      <c r="AM192" s="108">
        <f t="array" ref="AM192">IFERROR(INDEX(TO_name_1,MATCH(,((Шаблон_1-Точность)&gt;=G192)+((Шаблон_1+Точность)&lt;=G192),)),G192)</f>
        <v>19677</v>
      </c>
      <c r="AN192" s="109">
        <f t="array" ref="AN192">IFERROR(INDEX(TO_name_2,MATCH(,((Шаблон_2-Точность)&gt;=H192)+((Шаблон_2+Точность)&lt;=H192),)),H192)</f>
        <v>53562</v>
      </c>
      <c r="AO192" s="109">
        <f t="array" ref="AO192">IFERROR(INDEX(TO_name_3,MATCH(,((Шаблон_3-Точность)&gt;=I192)+((Шаблон_3+Точность)&lt;=I192),)),I192)</f>
        <v>37106</v>
      </c>
      <c r="AP192" s="109">
        <f t="array" ref="AP192">IFERROR(INDEX(TO_name_4,MATCH(,((Шаблон_4-Точность)&gt;=J192)+((Шаблон_4+Точность)&lt;=J192),)),J192)</f>
        <v>42756</v>
      </c>
      <c r="AQ192" s="109">
        <f t="array" ref="AQ192">IFERROR(INDEX(TO_name_9,MATCH(,((Шаблон_9-Точность)&gt;=K192)+((Шаблон_9+Точность)&lt;=K192),)),K192)</f>
        <v>12961</v>
      </c>
      <c r="AR192" s="109">
        <f t="array" ref="AR192">IFERROR(INDEX(TO_name_10,MATCH(,((Шаблон_10-Точность)&gt;=L192)+((Шаблон_10+Точность)&lt;=L192),)),L192)</f>
        <v>12293</v>
      </c>
      <c r="AS192" s="110">
        <f t="array" ref="AS192">IFERROR(INDEX(TO_name_11,MATCH(,((Шаблон_11-Точность)&gt;=M192)+((Шаблон_11+Точность)&lt;=M192),)),M192)</f>
        <v>11136</v>
      </c>
      <c r="AT192" s="111" t="s">
        <v>290</v>
      </c>
      <c r="AU192" s="108">
        <f t="array" ref="AU192">IFERROR(INDEX(TO_name_5,MATCH(,((Шаблон_5-Точность)&gt;=O192)+((Шаблон_5+Точность)&lt;=O192),)),O192)</f>
        <v>42747</v>
      </c>
      <c r="AV192" s="109">
        <f t="array" ref="AV192">IFERROR(INDEX(TO_name_6,MATCH(,((Шаблон_6-Точность)&gt;=P192)+((Шаблон_6+Точность)&lt;=P192),)),P192)</f>
        <v>23814</v>
      </c>
      <c r="AW192" s="109">
        <f t="array" ref="AW192">IFERROR(INDEX(TO_name_7,MATCH(,((Шаблон_7-Точность)&gt;=Q192)+((Шаблон_7+Точность)&lt;=Q192),)),Q192)</f>
        <v>16631</v>
      </c>
      <c r="AX192" s="109">
        <f t="array" ref="AX192">IFERROR(INDEX(TO_name_8,MATCH(,((Шаблон_8-Точность)&gt;=R192)+((Шаблон_8+Точность)&lt;=R192),)),R192)</f>
        <v>60913</v>
      </c>
      <c r="AY192" s="109">
        <f t="array" ref="AY192">IFERROR(INDEX(TO_name_12,MATCH(,((Шаблон_12-Точность)&gt;=S192)+((Шаблон_12+Точность)&lt;=S192),)),S192)</f>
        <v>33113</v>
      </c>
      <c r="AZ192" s="109" t="str">
        <f t="array" ref="AZ192">IFERROR(INDEX(TO_name_13,MATCH(,((Шаблон_13-Точность)&gt;=T192)+((Шаблон_13+Точность)&lt;=T192),)),T192)</f>
        <v>ТО1</v>
      </c>
      <c r="BA192" s="110">
        <f t="array" ref="BA192">IFERROR(INDEX(TO_name_14,MATCH(,((Шаблон_14-Точность)&gt;=U192)+((Шаблон_14+Точность)&lt;=U192),)),U192)</f>
        <v>10162</v>
      </c>
      <c r="BB192" s="3"/>
      <c r="BC192" s="3" t="str">
        <f t="shared" si="84"/>
        <v>М/63399/19677</v>
      </c>
      <c r="BD192" s="3" t="str">
        <f t="shared" si="85"/>
        <v>М/68484/53562</v>
      </c>
      <c r="BE192" s="3" t="str">
        <f t="shared" si="86"/>
        <v>ТО2/62208/37106</v>
      </c>
      <c r="BF192" s="3" t="str">
        <f t="shared" si="87"/>
        <v>М/71056/42756</v>
      </c>
      <c r="BG192" s="3" t="str">
        <f t="shared" si="88"/>
        <v>М/12961/12961</v>
      </c>
      <c r="BH192" s="3" t="str">
        <f t="shared" si="89"/>
        <v>М/12293/12293</v>
      </c>
      <c r="BI192" s="3" t="str">
        <f t="shared" si="90"/>
        <v>Р/11136/11136</v>
      </c>
      <c r="BJ192" s="158" t="s">
        <v>290</v>
      </c>
      <c r="BK192" s="3" t="str">
        <f t="shared" si="91"/>
        <v>М/41026/42747</v>
      </c>
      <c r="BL192" s="3" t="str">
        <f t="shared" si="92"/>
        <v>М/48796/23814</v>
      </c>
      <c r="BM192" s="3" t="str">
        <f t="shared" si="93"/>
        <v>Р/37146/16631</v>
      </c>
      <c r="BN192" s="3" t="str">
        <f t="shared" si="94"/>
        <v>М/36364/60913</v>
      </c>
      <c r="BO192" s="3" t="str">
        <f t="shared" si="95"/>
        <v>Р/8113/33113</v>
      </c>
      <c r="BP192" s="3" t="str">
        <f t="shared" si="96"/>
        <v>М/8994/29509</v>
      </c>
      <c r="BQ192" s="3" t="str">
        <f t="shared" si="97"/>
        <v>ВП/10162/10162</v>
      </c>
      <c r="BR192" s="86"/>
      <c r="BS192" s="86"/>
      <c r="BT192" s="86"/>
    </row>
    <row r="193" spans="1:72" ht="16.5" customHeight="1" x14ac:dyDescent="0.25">
      <c r="A193" s="90">
        <v>45109</v>
      </c>
      <c r="B193" s="3">
        <v>5</v>
      </c>
      <c r="C193" s="3">
        <v>4</v>
      </c>
      <c r="D193" s="105" t="str">
        <f t="shared" si="82"/>
        <v/>
      </c>
      <c r="E193" s="105" t="str">
        <f t="shared" si="83"/>
        <v/>
      </c>
      <c r="F193" s="99" t="s">
        <v>290</v>
      </c>
      <c r="G193" s="100">
        <f t="shared" si="98"/>
        <v>19701</v>
      </c>
      <c r="H193" s="100">
        <f t="shared" si="99"/>
        <v>53586</v>
      </c>
      <c r="I193" s="100">
        <f t="shared" si="100"/>
        <v>37106</v>
      </c>
      <c r="J193" s="100">
        <f t="shared" si="101"/>
        <v>42780</v>
      </c>
      <c r="K193" s="100">
        <f t="shared" si="102"/>
        <v>12985</v>
      </c>
      <c r="L193" s="100">
        <f t="shared" si="103"/>
        <v>12293</v>
      </c>
      <c r="M193" s="100">
        <f t="shared" si="104"/>
        <v>11160</v>
      </c>
      <c r="N193" s="100">
        <f t="shared" si="105"/>
        <v>0</v>
      </c>
      <c r="O193" s="100">
        <f t="shared" si="106"/>
        <v>42747</v>
      </c>
      <c r="P193" s="100">
        <f t="shared" si="107"/>
        <v>23838</v>
      </c>
      <c r="Q193" s="100">
        <f t="shared" si="108"/>
        <v>16631</v>
      </c>
      <c r="R193" s="100">
        <f t="shared" si="109"/>
        <v>60937</v>
      </c>
      <c r="S193" s="100">
        <f t="shared" si="110"/>
        <v>33137</v>
      </c>
      <c r="T193" s="100">
        <f t="shared" si="111"/>
        <v>29533</v>
      </c>
      <c r="U193" s="100">
        <f t="shared" si="112"/>
        <v>10162</v>
      </c>
      <c r="V193" s="89" t="s">
        <v>290</v>
      </c>
      <c r="W193" s="95" t="s">
        <v>37</v>
      </c>
      <c r="X193" s="95" t="s">
        <v>37</v>
      </c>
      <c r="Y193" s="95" t="s">
        <v>271</v>
      </c>
      <c r="Z193" s="95" t="s">
        <v>37</v>
      </c>
      <c r="AA193" s="95" t="s">
        <v>37</v>
      </c>
      <c r="AB193" s="95" t="s">
        <v>38</v>
      </c>
      <c r="AC193" s="95" t="s">
        <v>37</v>
      </c>
      <c r="AD193" s="96" t="s">
        <v>38</v>
      </c>
      <c r="AE193" s="95" t="s">
        <v>38</v>
      </c>
      <c r="AF193" s="95" t="s">
        <v>37</v>
      </c>
      <c r="AG193" s="95" t="s">
        <v>38</v>
      </c>
      <c r="AH193" s="95" t="s">
        <v>37</v>
      </c>
      <c r="AI193" s="95" t="s">
        <v>37</v>
      </c>
      <c r="AJ193" s="95" t="s">
        <v>37</v>
      </c>
      <c r="AK193" s="95" t="s">
        <v>313</v>
      </c>
      <c r="AL193" s="94" t="s">
        <v>290</v>
      </c>
      <c r="AM193" s="108">
        <f t="array" ref="AM193">IFERROR(INDEX(TO_name_1,MATCH(,((Шаблон_1-Точность)&gt;=G193)+((Шаблон_1+Точность)&lt;=G193),)),G193)</f>
        <v>19701</v>
      </c>
      <c r="AN193" s="109">
        <f t="array" ref="AN193">IFERROR(INDEX(TO_name_2,MATCH(,((Шаблон_2-Точность)&gt;=H193)+((Шаблон_2+Точность)&lt;=H193),)),H193)</f>
        <v>53586</v>
      </c>
      <c r="AO193" s="109">
        <f t="array" ref="AO193">IFERROR(INDEX(TO_name_3,MATCH(,((Шаблон_3-Точность)&gt;=I193)+((Шаблон_3+Точность)&lt;=I193),)),I193)</f>
        <v>37106</v>
      </c>
      <c r="AP193" s="109">
        <f t="array" ref="AP193">IFERROR(INDEX(TO_name_4,MATCH(,((Шаблон_4-Точность)&gt;=J193)+((Шаблон_4+Точность)&lt;=J193),)),J193)</f>
        <v>42780</v>
      </c>
      <c r="AQ193" s="109">
        <f t="array" ref="AQ193">IFERROR(INDEX(TO_name_9,MATCH(,((Шаблон_9-Точность)&gt;=K193)+((Шаблон_9+Точность)&lt;=K193),)),K193)</f>
        <v>12985</v>
      </c>
      <c r="AR193" s="109">
        <f t="array" ref="AR193">IFERROR(INDEX(TO_name_10,MATCH(,((Шаблон_10-Точность)&gt;=L193)+((Шаблон_10+Точность)&lt;=L193),)),L193)</f>
        <v>12293</v>
      </c>
      <c r="AS193" s="110">
        <f t="array" ref="AS193">IFERROR(INDEX(TO_name_11,MATCH(,((Шаблон_11-Точность)&gt;=M193)+((Шаблон_11+Точность)&lt;=M193),)),M193)</f>
        <v>11160</v>
      </c>
      <c r="AT193" s="111" t="s">
        <v>290</v>
      </c>
      <c r="AU193" s="108">
        <f t="array" ref="AU193">IFERROR(INDEX(TO_name_5,MATCH(,((Шаблон_5-Точность)&gt;=O193)+((Шаблон_5+Точность)&lt;=O193),)),O193)</f>
        <v>42747</v>
      </c>
      <c r="AV193" s="109">
        <f t="array" ref="AV193">IFERROR(INDEX(TO_name_6,MATCH(,((Шаблон_6-Точность)&gt;=P193)+((Шаблон_6+Точность)&lt;=P193),)),P193)</f>
        <v>23838</v>
      </c>
      <c r="AW193" s="109">
        <f t="array" ref="AW193">IFERROR(INDEX(TO_name_7,MATCH(,((Шаблон_7-Точность)&gt;=Q193)+((Шаблон_7+Точность)&lt;=Q193),)),Q193)</f>
        <v>16631</v>
      </c>
      <c r="AX193" s="109">
        <f t="array" ref="AX193">IFERROR(INDEX(TO_name_8,MATCH(,((Шаблон_8-Точность)&gt;=R193)+((Шаблон_8+Точность)&lt;=R193),)),R193)</f>
        <v>60937</v>
      </c>
      <c r="AY193" s="109">
        <f t="array" ref="AY193">IFERROR(INDEX(TO_name_12,MATCH(,((Шаблон_12-Точность)&gt;=S193)+((Шаблон_12+Точность)&lt;=S193),)),S193)</f>
        <v>33137</v>
      </c>
      <c r="AZ193" s="109">
        <f t="array" ref="AZ193">IFERROR(INDEX(TO_name_13,MATCH(,((Шаблон_13-Точность)&gt;=T193)+((Шаблон_13+Точность)&lt;=T193),)),T193)</f>
        <v>29533</v>
      </c>
      <c r="BA193" s="110">
        <f t="array" ref="BA193">IFERROR(INDEX(TO_name_14,MATCH(,((Шаблон_14-Точность)&gt;=U193)+((Шаблон_14+Точность)&lt;=U193),)),U193)</f>
        <v>10162</v>
      </c>
      <c r="BB193" s="3"/>
      <c r="BC193" s="3" t="str">
        <f t="shared" si="84"/>
        <v>М/63423/19701</v>
      </c>
      <c r="BD193" s="3" t="str">
        <f t="shared" si="85"/>
        <v>М/68508/53586</v>
      </c>
      <c r="BE193" s="3" t="str">
        <f t="shared" si="86"/>
        <v>ТО2/62208/37106</v>
      </c>
      <c r="BF193" s="3" t="str">
        <f t="shared" si="87"/>
        <v>М/71080/42780</v>
      </c>
      <c r="BG193" s="3" t="str">
        <f t="shared" si="88"/>
        <v>М/12985/12985</v>
      </c>
      <c r="BH193" s="3" t="str">
        <f t="shared" si="89"/>
        <v>Р/12293/12293</v>
      </c>
      <c r="BI193" s="3" t="str">
        <f t="shared" si="90"/>
        <v>М/11160/11160</v>
      </c>
      <c r="BJ193" s="158" t="s">
        <v>290</v>
      </c>
      <c r="BK193" s="3" t="str">
        <f t="shared" si="91"/>
        <v>Р/41026/42747</v>
      </c>
      <c r="BL193" s="3" t="str">
        <f t="shared" si="92"/>
        <v>М/48820/23838</v>
      </c>
      <c r="BM193" s="3" t="str">
        <f t="shared" si="93"/>
        <v>Р/37146/16631</v>
      </c>
      <c r="BN193" s="3" t="str">
        <f t="shared" si="94"/>
        <v>М/36388/60937</v>
      </c>
      <c r="BO193" s="3" t="str">
        <f t="shared" si="95"/>
        <v>М/8137/33137</v>
      </c>
      <c r="BP193" s="3" t="str">
        <f t="shared" si="96"/>
        <v>М/9018/29533</v>
      </c>
      <c r="BQ193" s="3" t="str">
        <f t="shared" si="97"/>
        <v>ВП/10162/10162</v>
      </c>
      <c r="BR193" s="86"/>
      <c r="BS193" s="86"/>
      <c r="BT193" s="86"/>
    </row>
    <row r="194" spans="1:72" ht="16.5" customHeight="1" x14ac:dyDescent="0.25">
      <c r="A194" s="90">
        <v>45110</v>
      </c>
      <c r="B194" s="3">
        <v>5</v>
      </c>
      <c r="C194" s="3">
        <v>4</v>
      </c>
      <c r="D194" s="105" t="str">
        <f t="shared" si="82"/>
        <v/>
      </c>
      <c r="E194" s="105" t="str">
        <f t="shared" si="83"/>
        <v/>
      </c>
      <c r="F194" s="99" t="s">
        <v>290</v>
      </c>
      <c r="G194" s="100">
        <f t="shared" si="98"/>
        <v>19725</v>
      </c>
      <c r="H194" s="100">
        <f t="shared" si="99"/>
        <v>53610</v>
      </c>
      <c r="I194" s="100">
        <f t="shared" si="100"/>
        <v>37106</v>
      </c>
      <c r="J194" s="100">
        <f t="shared" si="101"/>
        <v>42804</v>
      </c>
      <c r="K194" s="100">
        <f t="shared" si="102"/>
        <v>12985</v>
      </c>
      <c r="L194" s="100">
        <f t="shared" si="103"/>
        <v>12317</v>
      </c>
      <c r="M194" s="100">
        <f t="shared" si="104"/>
        <v>11184</v>
      </c>
      <c r="N194" s="100">
        <f t="shared" si="105"/>
        <v>0</v>
      </c>
      <c r="O194" s="100">
        <f t="shared" si="106"/>
        <v>42747</v>
      </c>
      <c r="P194" s="100">
        <f t="shared" si="107"/>
        <v>23862</v>
      </c>
      <c r="Q194" s="100">
        <f t="shared" si="108"/>
        <v>16631</v>
      </c>
      <c r="R194" s="100">
        <f t="shared" si="109"/>
        <v>60961</v>
      </c>
      <c r="S194" s="100">
        <f t="shared" si="110"/>
        <v>33161</v>
      </c>
      <c r="T194" s="100">
        <f t="shared" si="111"/>
        <v>29557</v>
      </c>
      <c r="U194" s="100">
        <f t="shared" si="112"/>
        <v>10162</v>
      </c>
      <c r="V194" s="89" t="s">
        <v>290</v>
      </c>
      <c r="W194" s="95" t="s">
        <v>37</v>
      </c>
      <c r="X194" s="95" t="s">
        <v>37</v>
      </c>
      <c r="Y194" s="95" t="s">
        <v>271</v>
      </c>
      <c r="Z194" s="95" t="s">
        <v>37</v>
      </c>
      <c r="AA194" s="95" t="s">
        <v>38</v>
      </c>
      <c r="AB194" s="95" t="s">
        <v>37</v>
      </c>
      <c r="AC194" s="95" t="s">
        <v>37</v>
      </c>
      <c r="AD194" s="96" t="s">
        <v>38</v>
      </c>
      <c r="AE194" s="95" t="s">
        <v>38</v>
      </c>
      <c r="AF194" s="95" t="s">
        <v>37</v>
      </c>
      <c r="AG194" s="95" t="s">
        <v>38</v>
      </c>
      <c r="AH194" s="95" t="s">
        <v>37</v>
      </c>
      <c r="AI194" s="95" t="s">
        <v>37</v>
      </c>
      <c r="AJ194" s="95" t="s">
        <v>37</v>
      </c>
      <c r="AK194" s="95" t="s">
        <v>313</v>
      </c>
      <c r="AL194" s="94" t="s">
        <v>290</v>
      </c>
      <c r="AM194" s="108">
        <f t="array" ref="AM194">IFERROR(INDEX(TO_name_1,MATCH(,((Шаблон_1-Точность)&gt;=G194)+((Шаблон_1+Точность)&lt;=G194),)),G194)</f>
        <v>19725</v>
      </c>
      <c r="AN194" s="109">
        <f t="array" ref="AN194">IFERROR(INDEX(TO_name_2,MATCH(,((Шаблон_2-Точность)&gt;=H194)+((Шаблон_2+Точность)&lt;=H194),)),H194)</f>
        <v>53610</v>
      </c>
      <c r="AO194" s="109">
        <f t="array" ref="AO194">IFERROR(INDEX(TO_name_3,MATCH(,((Шаблон_3-Точность)&gt;=I194)+((Шаблон_3+Точность)&lt;=I194),)),I194)</f>
        <v>37106</v>
      </c>
      <c r="AP194" s="109">
        <f t="array" ref="AP194">IFERROR(INDEX(TO_name_4,MATCH(,((Шаблон_4-Точность)&gt;=J194)+((Шаблон_4+Точность)&lt;=J194),)),J194)</f>
        <v>42804</v>
      </c>
      <c r="AQ194" s="109">
        <f t="array" ref="AQ194">IFERROR(INDEX(TO_name_9,MATCH(,((Шаблон_9-Точность)&gt;=K194)+((Шаблон_9+Точность)&lt;=K194),)),K194)</f>
        <v>12985</v>
      </c>
      <c r="AR194" s="109">
        <f t="array" ref="AR194">IFERROR(INDEX(TO_name_10,MATCH(,((Шаблон_10-Точность)&gt;=L194)+((Шаблон_10+Точность)&lt;=L194),)),L194)</f>
        <v>12317</v>
      </c>
      <c r="AS194" s="110">
        <f t="array" ref="AS194">IFERROR(INDEX(TO_name_11,MATCH(,((Шаблон_11-Точность)&gt;=M194)+((Шаблон_11+Точность)&lt;=M194),)),M194)</f>
        <v>11184</v>
      </c>
      <c r="AT194" s="111" t="s">
        <v>290</v>
      </c>
      <c r="AU194" s="108">
        <f t="array" ref="AU194">IFERROR(INDEX(TO_name_5,MATCH(,((Шаблон_5-Точность)&gt;=O194)+((Шаблон_5+Точность)&lt;=O194),)),O194)</f>
        <v>42747</v>
      </c>
      <c r="AV194" s="109">
        <f t="array" ref="AV194">IFERROR(INDEX(TO_name_6,MATCH(,((Шаблон_6-Точность)&gt;=P194)+((Шаблон_6+Точность)&lt;=P194),)),P194)</f>
        <v>23862</v>
      </c>
      <c r="AW194" s="109">
        <f t="array" ref="AW194">IFERROR(INDEX(TO_name_7,MATCH(,((Шаблон_7-Точность)&gt;=Q194)+((Шаблон_7+Точность)&lt;=Q194),)),Q194)</f>
        <v>16631</v>
      </c>
      <c r="AX194" s="109">
        <f t="array" ref="AX194">IFERROR(INDEX(TO_name_8,MATCH(,((Шаблон_8-Точность)&gt;=R194)+((Шаблон_8+Точность)&lt;=R194),)),R194)</f>
        <v>60961</v>
      </c>
      <c r="AY194" s="109">
        <f t="array" ref="AY194">IFERROR(INDEX(TO_name_12,MATCH(,((Шаблон_12-Точность)&gt;=S194)+((Шаблон_12+Точность)&lt;=S194),)),S194)</f>
        <v>33161</v>
      </c>
      <c r="AZ194" s="109">
        <f t="array" ref="AZ194">IFERROR(INDEX(TO_name_13,MATCH(,((Шаблон_13-Точность)&gt;=T194)+((Шаблон_13+Точность)&lt;=T194),)),T194)</f>
        <v>29557</v>
      </c>
      <c r="BA194" s="110">
        <f t="array" ref="BA194">IFERROR(INDEX(TO_name_14,MATCH(,((Шаблон_14-Точность)&gt;=U194)+((Шаблон_14+Точность)&lt;=U194),)),U194)</f>
        <v>10162</v>
      </c>
      <c r="BB194" s="3"/>
      <c r="BC194" s="3" t="str">
        <f t="shared" si="84"/>
        <v>М/63447/19725</v>
      </c>
      <c r="BD194" s="3" t="str">
        <f t="shared" si="85"/>
        <v>М/68532/53610</v>
      </c>
      <c r="BE194" s="3" t="str">
        <f t="shared" si="86"/>
        <v>ТО2/62208/37106</v>
      </c>
      <c r="BF194" s="3" t="str">
        <f t="shared" si="87"/>
        <v>М/71104/42804</v>
      </c>
      <c r="BG194" s="3" t="str">
        <f t="shared" si="88"/>
        <v>Р/12985/12985</v>
      </c>
      <c r="BH194" s="3" t="str">
        <f t="shared" si="89"/>
        <v>М/12317/12317</v>
      </c>
      <c r="BI194" s="3" t="str">
        <f t="shared" si="90"/>
        <v>М/11184/11184</v>
      </c>
      <c r="BJ194" s="158" t="s">
        <v>290</v>
      </c>
      <c r="BK194" s="3" t="str">
        <f t="shared" si="91"/>
        <v>Р/41026/42747</v>
      </c>
      <c r="BL194" s="3" t="str">
        <f t="shared" si="92"/>
        <v>М/48844/23862</v>
      </c>
      <c r="BM194" s="3" t="str">
        <f t="shared" si="93"/>
        <v>Р/37146/16631</v>
      </c>
      <c r="BN194" s="3" t="str">
        <f t="shared" si="94"/>
        <v>М/36412/60961</v>
      </c>
      <c r="BO194" s="3" t="str">
        <f t="shared" si="95"/>
        <v>М/8161/33161</v>
      </c>
      <c r="BP194" s="3" t="str">
        <f t="shared" si="96"/>
        <v>М/9042/29557</v>
      </c>
      <c r="BQ194" s="3" t="str">
        <f t="shared" si="97"/>
        <v>ВП/10162/10162</v>
      </c>
      <c r="BR194" s="86"/>
      <c r="BS194" s="86"/>
      <c r="BT194" s="86"/>
    </row>
    <row r="195" spans="1:72" ht="16.5" customHeight="1" x14ac:dyDescent="0.25">
      <c r="A195" s="90">
        <v>45111</v>
      </c>
      <c r="B195" s="3">
        <v>5</v>
      </c>
      <c r="C195" s="3">
        <v>4</v>
      </c>
      <c r="D195" s="105" t="str">
        <f t="shared" si="82"/>
        <v/>
      </c>
      <c r="E195" s="105" t="str">
        <f t="shared" si="83"/>
        <v/>
      </c>
      <c r="F195" s="99" t="s">
        <v>290</v>
      </c>
      <c r="G195" s="100">
        <f t="shared" si="98"/>
        <v>19749</v>
      </c>
      <c r="H195" s="100">
        <f t="shared" si="99"/>
        <v>53634</v>
      </c>
      <c r="I195" s="100">
        <f t="shared" si="100"/>
        <v>37106</v>
      </c>
      <c r="J195" s="100">
        <f t="shared" si="101"/>
        <v>42828</v>
      </c>
      <c r="K195" s="100">
        <f t="shared" si="102"/>
        <v>13009</v>
      </c>
      <c r="L195" s="100">
        <f t="shared" si="103"/>
        <v>12341</v>
      </c>
      <c r="M195" s="100">
        <f t="shared" si="104"/>
        <v>11184</v>
      </c>
      <c r="N195" s="100">
        <f t="shared" si="105"/>
        <v>0</v>
      </c>
      <c r="O195" s="100">
        <f t="shared" si="106"/>
        <v>42747</v>
      </c>
      <c r="P195" s="100">
        <f t="shared" si="107"/>
        <v>23886</v>
      </c>
      <c r="Q195" s="100">
        <f t="shared" si="108"/>
        <v>16655</v>
      </c>
      <c r="R195" s="100">
        <f t="shared" si="109"/>
        <v>60985</v>
      </c>
      <c r="S195" s="100">
        <f t="shared" si="110"/>
        <v>33185</v>
      </c>
      <c r="T195" s="100">
        <f t="shared" si="111"/>
        <v>29557</v>
      </c>
      <c r="U195" s="100">
        <f t="shared" si="112"/>
        <v>10162</v>
      </c>
      <c r="V195" s="89" t="s">
        <v>290</v>
      </c>
      <c r="W195" s="95" t="s">
        <v>37</v>
      </c>
      <c r="X195" s="95" t="s">
        <v>37</v>
      </c>
      <c r="Y195" s="95" t="s">
        <v>271</v>
      </c>
      <c r="Z195" s="95" t="s">
        <v>37</v>
      </c>
      <c r="AA195" s="95" t="s">
        <v>37</v>
      </c>
      <c r="AB195" s="95" t="s">
        <v>37</v>
      </c>
      <c r="AC195" s="95" t="s">
        <v>38</v>
      </c>
      <c r="AD195" s="96" t="s">
        <v>38</v>
      </c>
      <c r="AE195" s="95" t="s">
        <v>38</v>
      </c>
      <c r="AF195" s="95" t="s">
        <v>37</v>
      </c>
      <c r="AG195" s="95" t="s">
        <v>37</v>
      </c>
      <c r="AH195" s="95" t="s">
        <v>37</v>
      </c>
      <c r="AI195" s="95" t="s">
        <v>37</v>
      </c>
      <c r="AJ195" s="95" t="s">
        <v>38</v>
      </c>
      <c r="AK195" s="95" t="s">
        <v>313</v>
      </c>
      <c r="AL195" s="94" t="s">
        <v>290</v>
      </c>
      <c r="AM195" s="108">
        <f t="array" ref="AM195">IFERROR(INDEX(TO_name_1,MATCH(,((Шаблон_1-Точность)&gt;=G195)+((Шаблон_1+Точность)&lt;=G195),)),G195)</f>
        <v>19749</v>
      </c>
      <c r="AN195" s="109">
        <f t="array" ref="AN195">IFERROR(INDEX(TO_name_2,MATCH(,((Шаблон_2-Точность)&gt;=H195)+((Шаблон_2+Точность)&lt;=H195),)),H195)</f>
        <v>53634</v>
      </c>
      <c r="AO195" s="109">
        <f t="array" ref="AO195">IFERROR(INDEX(TO_name_3,MATCH(,((Шаблон_3-Точность)&gt;=I195)+((Шаблон_3+Точность)&lt;=I195),)),I195)</f>
        <v>37106</v>
      </c>
      <c r="AP195" s="109">
        <f t="array" ref="AP195">IFERROR(INDEX(TO_name_4,MATCH(,((Шаблон_4-Точность)&gt;=J195)+((Шаблон_4+Точность)&lt;=J195),)),J195)</f>
        <v>42828</v>
      </c>
      <c r="AQ195" s="109">
        <f t="array" ref="AQ195">IFERROR(INDEX(TO_name_9,MATCH(,((Шаблон_9-Точность)&gt;=K195)+((Шаблон_9+Точность)&lt;=K195),)),K195)</f>
        <v>13009</v>
      </c>
      <c r="AR195" s="109">
        <f t="array" ref="AR195">IFERROR(INDEX(TO_name_10,MATCH(,((Шаблон_10-Точность)&gt;=L195)+((Шаблон_10+Точность)&lt;=L195),)),L195)</f>
        <v>12341</v>
      </c>
      <c r="AS195" s="110">
        <f t="array" ref="AS195">IFERROR(INDEX(TO_name_11,MATCH(,((Шаблон_11-Точность)&gt;=M195)+((Шаблон_11+Точность)&lt;=M195),)),M195)</f>
        <v>11184</v>
      </c>
      <c r="AT195" s="111" t="s">
        <v>290</v>
      </c>
      <c r="AU195" s="108">
        <f t="array" ref="AU195">IFERROR(INDEX(TO_name_5,MATCH(,((Шаблон_5-Точность)&gt;=O195)+((Шаблон_5+Точность)&lt;=O195),)),O195)</f>
        <v>42747</v>
      </c>
      <c r="AV195" s="109">
        <f t="array" ref="AV195">IFERROR(INDEX(TO_name_6,MATCH(,((Шаблон_6-Точность)&gt;=P195)+((Шаблон_6+Точность)&lt;=P195),)),P195)</f>
        <v>23886</v>
      </c>
      <c r="AW195" s="109">
        <f t="array" ref="AW195">IFERROR(INDEX(TO_name_7,MATCH(,((Шаблон_7-Точность)&gt;=Q195)+((Шаблон_7+Точность)&lt;=Q195),)),Q195)</f>
        <v>16655</v>
      </c>
      <c r="AX195" s="109">
        <f t="array" ref="AX195">IFERROR(INDEX(TO_name_8,MATCH(,((Шаблон_8-Точность)&gt;=R195)+((Шаблон_8+Точность)&lt;=R195),)),R195)</f>
        <v>60985</v>
      </c>
      <c r="AY195" s="109">
        <f t="array" ref="AY195">IFERROR(INDEX(TO_name_12,MATCH(,((Шаблон_12-Точность)&gt;=S195)+((Шаблон_12+Точность)&lt;=S195),)),S195)</f>
        <v>33185</v>
      </c>
      <c r="AZ195" s="109">
        <f t="array" ref="AZ195">IFERROR(INDEX(TO_name_13,MATCH(,((Шаблон_13-Точность)&gt;=T195)+((Шаблон_13+Точность)&lt;=T195),)),T195)</f>
        <v>29557</v>
      </c>
      <c r="BA195" s="110">
        <f t="array" ref="BA195">IFERROR(INDEX(TO_name_14,MATCH(,((Шаблон_14-Точность)&gt;=U195)+((Шаблон_14+Точность)&lt;=U195),)),U195)</f>
        <v>10162</v>
      </c>
      <c r="BB195" s="3"/>
      <c r="BC195" s="3" t="str">
        <f t="shared" si="84"/>
        <v>М/63471/19749</v>
      </c>
      <c r="BD195" s="3" t="str">
        <f t="shared" si="85"/>
        <v>М/68556/53634</v>
      </c>
      <c r="BE195" s="3" t="str">
        <f t="shared" si="86"/>
        <v>ТО2/62208/37106</v>
      </c>
      <c r="BF195" s="3" t="str">
        <f t="shared" si="87"/>
        <v>М/71128/42828</v>
      </c>
      <c r="BG195" s="3" t="str">
        <f t="shared" si="88"/>
        <v>М/13009/13009</v>
      </c>
      <c r="BH195" s="3" t="str">
        <f t="shared" si="89"/>
        <v>М/12341/12341</v>
      </c>
      <c r="BI195" s="3" t="str">
        <f t="shared" si="90"/>
        <v>Р/11184/11184</v>
      </c>
      <c r="BJ195" s="158" t="s">
        <v>290</v>
      </c>
      <c r="BK195" s="3" t="str">
        <f t="shared" si="91"/>
        <v>Р/41026/42747</v>
      </c>
      <c r="BL195" s="3" t="str">
        <f t="shared" si="92"/>
        <v>М/48868/23886</v>
      </c>
      <c r="BM195" s="3" t="str">
        <f t="shared" si="93"/>
        <v>М/37170/16655</v>
      </c>
      <c r="BN195" s="3" t="str">
        <f t="shared" si="94"/>
        <v>М/36436/60985</v>
      </c>
      <c r="BO195" s="3" t="str">
        <f t="shared" si="95"/>
        <v>М/8185/33185</v>
      </c>
      <c r="BP195" s="3" t="str">
        <f t="shared" si="96"/>
        <v>Р/9042/29557</v>
      </c>
      <c r="BQ195" s="3" t="str">
        <f t="shared" si="97"/>
        <v>ВП/10162/10162</v>
      </c>
      <c r="BR195" s="86"/>
      <c r="BS195" s="86"/>
      <c r="BT195" s="86"/>
    </row>
    <row r="196" spans="1:72" ht="16.5" customHeight="1" x14ac:dyDescent="0.25">
      <c r="A196" s="90">
        <v>45112</v>
      </c>
      <c r="B196" s="3">
        <v>5</v>
      </c>
      <c r="C196" s="3">
        <v>4</v>
      </c>
      <c r="D196" s="105" t="str">
        <f t="shared" si="82"/>
        <v/>
      </c>
      <c r="E196" s="105" t="str">
        <f t="shared" si="83"/>
        <v/>
      </c>
      <c r="F196" s="99" t="s">
        <v>290</v>
      </c>
      <c r="G196" s="100">
        <f t="shared" si="98"/>
        <v>19773</v>
      </c>
      <c r="H196" s="100">
        <f t="shared" si="99"/>
        <v>53658</v>
      </c>
      <c r="I196" s="100">
        <f t="shared" si="100"/>
        <v>37130</v>
      </c>
      <c r="J196" s="100">
        <f t="shared" si="101"/>
        <v>42852</v>
      </c>
      <c r="K196" s="100">
        <f t="shared" si="102"/>
        <v>13009</v>
      </c>
      <c r="L196" s="100">
        <f t="shared" si="103"/>
        <v>12365</v>
      </c>
      <c r="M196" s="100">
        <f t="shared" si="104"/>
        <v>11184</v>
      </c>
      <c r="N196" s="100">
        <f t="shared" si="105"/>
        <v>0</v>
      </c>
      <c r="O196" s="100">
        <f t="shared" si="106"/>
        <v>42747</v>
      </c>
      <c r="P196" s="100">
        <f t="shared" si="107"/>
        <v>23910</v>
      </c>
      <c r="Q196" s="100">
        <f t="shared" si="108"/>
        <v>16679</v>
      </c>
      <c r="R196" s="100">
        <f t="shared" si="109"/>
        <v>61009</v>
      </c>
      <c r="S196" s="100">
        <f t="shared" si="110"/>
        <v>33209</v>
      </c>
      <c r="T196" s="100">
        <f t="shared" si="111"/>
        <v>29557</v>
      </c>
      <c r="U196" s="100">
        <f t="shared" si="112"/>
        <v>10162</v>
      </c>
      <c r="V196" s="89" t="s">
        <v>290</v>
      </c>
      <c r="W196" s="95" t="s">
        <v>37</v>
      </c>
      <c r="X196" s="95" t="s">
        <v>37</v>
      </c>
      <c r="Y196" s="95" t="s">
        <v>37</v>
      </c>
      <c r="Z196" s="95" t="s">
        <v>37</v>
      </c>
      <c r="AA196" s="95" t="s">
        <v>38</v>
      </c>
      <c r="AB196" s="95" t="s">
        <v>37</v>
      </c>
      <c r="AC196" s="95" t="s">
        <v>38</v>
      </c>
      <c r="AD196" s="96" t="s">
        <v>38</v>
      </c>
      <c r="AE196" s="95" t="s">
        <v>38</v>
      </c>
      <c r="AF196" s="95" t="s">
        <v>37</v>
      </c>
      <c r="AG196" s="95" t="s">
        <v>37</v>
      </c>
      <c r="AH196" s="95" t="s">
        <v>37</v>
      </c>
      <c r="AI196" s="95" t="s">
        <v>37</v>
      </c>
      <c r="AJ196" s="95" t="s">
        <v>270</v>
      </c>
      <c r="AK196" s="95" t="s">
        <v>313</v>
      </c>
      <c r="AL196" s="94" t="s">
        <v>290</v>
      </c>
      <c r="AM196" s="108">
        <f t="array" ref="AM196">IFERROR(INDEX(TO_name_1,MATCH(,((Шаблон_1-Точность)&gt;=G196)+((Шаблон_1+Точность)&lt;=G196),)),G196)</f>
        <v>19773</v>
      </c>
      <c r="AN196" s="109">
        <f t="array" ref="AN196">IFERROR(INDEX(TO_name_2,MATCH(,((Шаблон_2-Точность)&gt;=H196)+((Шаблон_2+Точность)&lt;=H196),)),H196)</f>
        <v>53658</v>
      </c>
      <c r="AO196" s="109">
        <f t="array" ref="AO196">IFERROR(INDEX(TO_name_3,MATCH(,((Шаблон_3-Точность)&gt;=I196)+((Шаблон_3+Точность)&lt;=I196),)),I196)</f>
        <v>37130</v>
      </c>
      <c r="AP196" s="109">
        <f t="array" ref="AP196">IFERROR(INDEX(TO_name_4,MATCH(,((Шаблон_4-Точность)&gt;=J196)+((Шаблон_4+Точность)&lt;=J196),)),J196)</f>
        <v>42852</v>
      </c>
      <c r="AQ196" s="109">
        <f t="array" ref="AQ196">IFERROR(INDEX(TO_name_9,MATCH(,((Шаблон_9-Точность)&gt;=K196)+((Шаблон_9+Точность)&lt;=K196),)),K196)</f>
        <v>13009</v>
      </c>
      <c r="AR196" s="109">
        <f t="array" ref="AR196">IFERROR(INDEX(TO_name_10,MATCH(,((Шаблон_10-Точность)&gt;=L196)+((Шаблон_10+Точность)&lt;=L196),)),L196)</f>
        <v>12365</v>
      </c>
      <c r="AS196" s="110">
        <f t="array" ref="AS196">IFERROR(INDEX(TO_name_11,MATCH(,((Шаблон_11-Точность)&gt;=M196)+((Шаблон_11+Точность)&lt;=M196),)),M196)</f>
        <v>11184</v>
      </c>
      <c r="AT196" s="111" t="s">
        <v>290</v>
      </c>
      <c r="AU196" s="108">
        <f t="array" ref="AU196">IFERROR(INDEX(TO_name_5,MATCH(,((Шаблон_5-Точность)&gt;=O196)+((Шаблон_5+Точность)&lt;=O196),)),O196)</f>
        <v>42747</v>
      </c>
      <c r="AV196" s="109">
        <f t="array" ref="AV196">IFERROR(INDEX(TO_name_6,MATCH(,((Шаблон_6-Точность)&gt;=P196)+((Шаблон_6+Точность)&lt;=P196),)),P196)</f>
        <v>23910</v>
      </c>
      <c r="AW196" s="109">
        <f t="array" ref="AW196">IFERROR(INDEX(TO_name_7,MATCH(,((Шаблон_7-Точность)&gt;=Q196)+((Шаблон_7+Точность)&lt;=Q196),)),Q196)</f>
        <v>16679</v>
      </c>
      <c r="AX196" s="109">
        <f t="array" ref="AX196">IFERROR(INDEX(TO_name_8,MATCH(,((Шаблон_8-Точность)&gt;=R196)+((Шаблон_8+Точность)&lt;=R196),)),R196)</f>
        <v>61009</v>
      </c>
      <c r="AY196" s="109">
        <f t="array" ref="AY196">IFERROR(INDEX(TO_name_12,MATCH(,((Шаблон_12-Точность)&gt;=S196)+((Шаблон_12+Точность)&lt;=S196),)),S196)</f>
        <v>33209</v>
      </c>
      <c r="AZ196" s="109">
        <f t="array" ref="AZ196">IFERROR(INDEX(TO_name_13,MATCH(,((Шаблон_13-Точность)&gt;=T196)+((Шаблон_13+Точность)&lt;=T196),)),T196)</f>
        <v>29557</v>
      </c>
      <c r="BA196" s="110">
        <f t="array" ref="BA196">IFERROR(INDEX(TO_name_14,MATCH(,((Шаблон_14-Точность)&gt;=U196)+((Шаблон_14+Точность)&lt;=U196),)),U196)</f>
        <v>10162</v>
      </c>
      <c r="BB196" s="3"/>
      <c r="BC196" s="3" t="str">
        <f t="shared" si="84"/>
        <v>М/63495/19773</v>
      </c>
      <c r="BD196" s="3" t="str">
        <f t="shared" si="85"/>
        <v>М/68580/53658</v>
      </c>
      <c r="BE196" s="3" t="str">
        <f t="shared" si="86"/>
        <v>М/62232/37130</v>
      </c>
      <c r="BF196" s="3" t="str">
        <f t="shared" si="87"/>
        <v>М/71152/42852</v>
      </c>
      <c r="BG196" s="3" t="str">
        <f t="shared" si="88"/>
        <v>Р/13009/13009</v>
      </c>
      <c r="BH196" s="3" t="str">
        <f t="shared" si="89"/>
        <v>М/12365/12365</v>
      </c>
      <c r="BI196" s="3" t="str">
        <f t="shared" si="90"/>
        <v>Р/11184/11184</v>
      </c>
      <c r="BJ196" s="158" t="s">
        <v>290</v>
      </c>
      <c r="BK196" s="3" t="str">
        <f t="shared" si="91"/>
        <v>Р/41026/42747</v>
      </c>
      <c r="BL196" s="3" t="str">
        <f t="shared" si="92"/>
        <v>М/48892/23910</v>
      </c>
      <c r="BM196" s="3" t="str">
        <f t="shared" si="93"/>
        <v>М/37194/16679</v>
      </c>
      <c r="BN196" s="3" t="str">
        <f t="shared" si="94"/>
        <v>М/36460/61009</v>
      </c>
      <c r="BO196" s="3" t="str">
        <f t="shared" si="95"/>
        <v>М/8209/33209</v>
      </c>
      <c r="BP196" s="3" t="str">
        <f t="shared" si="96"/>
        <v>ТО1/9042/29557</v>
      </c>
      <c r="BQ196" s="3" t="str">
        <f t="shared" si="97"/>
        <v>ВП/10162/10162</v>
      </c>
      <c r="BR196" s="86"/>
      <c r="BS196" s="86"/>
      <c r="BT196" s="86"/>
    </row>
    <row r="197" spans="1:72" ht="16.5" customHeight="1" x14ac:dyDescent="0.25">
      <c r="A197" s="90">
        <v>45113</v>
      </c>
      <c r="B197" s="3">
        <v>5</v>
      </c>
      <c r="C197" s="3">
        <v>4</v>
      </c>
      <c r="D197" s="105" t="str">
        <f t="shared" si="82"/>
        <v/>
      </c>
      <c r="E197" s="105" t="str">
        <f t="shared" si="83"/>
        <v/>
      </c>
      <c r="F197" s="99" t="s">
        <v>290</v>
      </c>
      <c r="G197" s="100">
        <f t="shared" si="98"/>
        <v>19797</v>
      </c>
      <c r="H197" s="100">
        <f t="shared" si="99"/>
        <v>53682</v>
      </c>
      <c r="I197" s="100">
        <f t="shared" si="100"/>
        <v>37154</v>
      </c>
      <c r="J197" s="100">
        <f t="shared" si="101"/>
        <v>42876</v>
      </c>
      <c r="K197" s="100">
        <f t="shared" si="102"/>
        <v>13009</v>
      </c>
      <c r="L197" s="100">
        <f t="shared" si="103"/>
        <v>12389</v>
      </c>
      <c r="M197" s="100">
        <f t="shared" si="104"/>
        <v>11184</v>
      </c>
      <c r="N197" s="100">
        <f t="shared" si="105"/>
        <v>0</v>
      </c>
      <c r="O197" s="100">
        <f t="shared" si="106"/>
        <v>42747</v>
      </c>
      <c r="P197" s="100">
        <f t="shared" si="107"/>
        <v>23934</v>
      </c>
      <c r="Q197" s="100">
        <f t="shared" si="108"/>
        <v>16703</v>
      </c>
      <c r="R197" s="100">
        <f t="shared" si="109"/>
        <v>61033</v>
      </c>
      <c r="S197" s="100">
        <f t="shared" si="110"/>
        <v>33233</v>
      </c>
      <c r="T197" s="100">
        <f t="shared" si="111"/>
        <v>29557</v>
      </c>
      <c r="U197" s="100">
        <f t="shared" si="112"/>
        <v>10162</v>
      </c>
      <c r="V197" s="89" t="s">
        <v>290</v>
      </c>
      <c r="W197" s="95" t="s">
        <v>37</v>
      </c>
      <c r="X197" s="95" t="s">
        <v>37</v>
      </c>
      <c r="Y197" s="95" t="s">
        <v>37</v>
      </c>
      <c r="Z197" s="95" t="s">
        <v>37</v>
      </c>
      <c r="AA197" s="95" t="s">
        <v>38</v>
      </c>
      <c r="AB197" s="95" t="s">
        <v>37</v>
      </c>
      <c r="AC197" s="95" t="s">
        <v>38</v>
      </c>
      <c r="AD197" s="96" t="s">
        <v>38</v>
      </c>
      <c r="AE197" s="95" t="s">
        <v>38</v>
      </c>
      <c r="AF197" s="95" t="s">
        <v>37</v>
      </c>
      <c r="AG197" s="95" t="s">
        <v>37</v>
      </c>
      <c r="AH197" s="95" t="s">
        <v>37</v>
      </c>
      <c r="AI197" s="95" t="s">
        <v>37</v>
      </c>
      <c r="AJ197" s="95" t="s">
        <v>270</v>
      </c>
      <c r="AK197" s="95" t="s">
        <v>313</v>
      </c>
      <c r="AL197" s="94" t="s">
        <v>290</v>
      </c>
      <c r="AM197" s="108">
        <f t="array" ref="AM197">IFERROR(INDEX(TO_name_1,MATCH(,((Шаблон_1-Точность)&gt;=G197)+((Шаблон_1+Точность)&lt;=G197),)),G197)</f>
        <v>19797</v>
      </c>
      <c r="AN197" s="109">
        <f t="array" ref="AN197">IFERROR(INDEX(TO_name_2,MATCH(,((Шаблон_2-Точность)&gt;=H197)+((Шаблон_2+Точность)&lt;=H197),)),H197)</f>
        <v>53682</v>
      </c>
      <c r="AO197" s="109">
        <f t="array" ref="AO197">IFERROR(INDEX(TO_name_3,MATCH(,((Шаблон_3-Точность)&gt;=I197)+((Шаблон_3+Точность)&lt;=I197),)),I197)</f>
        <v>37154</v>
      </c>
      <c r="AP197" s="109">
        <f t="array" ref="AP197">IFERROR(INDEX(TO_name_4,MATCH(,((Шаблон_4-Точность)&gt;=J197)+((Шаблон_4+Точность)&lt;=J197),)),J197)</f>
        <v>42876</v>
      </c>
      <c r="AQ197" s="109">
        <f t="array" ref="AQ197">IFERROR(INDEX(TO_name_9,MATCH(,((Шаблон_9-Точность)&gt;=K197)+((Шаблон_9+Точность)&lt;=K197),)),K197)</f>
        <v>13009</v>
      </c>
      <c r="AR197" s="109">
        <f t="array" ref="AR197">IFERROR(INDEX(TO_name_10,MATCH(,((Шаблон_10-Точность)&gt;=L197)+((Шаблон_10+Точность)&lt;=L197),)),L197)</f>
        <v>12389</v>
      </c>
      <c r="AS197" s="110">
        <f t="array" ref="AS197">IFERROR(INDEX(TO_name_11,MATCH(,((Шаблон_11-Точность)&gt;=M197)+((Шаблон_11+Точность)&lt;=M197),)),M197)</f>
        <v>11184</v>
      </c>
      <c r="AT197" s="111" t="s">
        <v>290</v>
      </c>
      <c r="AU197" s="108">
        <f t="array" ref="AU197">IFERROR(INDEX(TO_name_5,MATCH(,((Шаблон_5-Точность)&gt;=O197)+((Шаблон_5+Точность)&lt;=O197),)),O197)</f>
        <v>42747</v>
      </c>
      <c r="AV197" s="109">
        <f t="array" ref="AV197">IFERROR(INDEX(TO_name_6,MATCH(,((Шаблон_6-Точность)&gt;=P197)+((Шаблон_6+Точность)&lt;=P197),)),P197)</f>
        <v>23934</v>
      </c>
      <c r="AW197" s="109">
        <f t="array" ref="AW197">IFERROR(INDEX(TO_name_7,MATCH(,((Шаблон_7-Точность)&gt;=Q197)+((Шаблон_7+Точность)&lt;=Q197),)),Q197)</f>
        <v>16703</v>
      </c>
      <c r="AX197" s="109">
        <f t="array" ref="AX197">IFERROR(INDEX(TO_name_8,MATCH(,((Шаблон_8-Точность)&gt;=R197)+((Шаблон_8+Точность)&lt;=R197),)),R197)</f>
        <v>61033</v>
      </c>
      <c r="AY197" s="109">
        <f t="array" ref="AY197">IFERROR(INDEX(TO_name_12,MATCH(,((Шаблон_12-Точность)&gt;=S197)+((Шаблон_12+Точность)&lt;=S197),)),S197)</f>
        <v>33233</v>
      </c>
      <c r="AZ197" s="109">
        <f t="array" ref="AZ197">IFERROR(INDEX(TO_name_13,MATCH(,((Шаблон_13-Точность)&gt;=T197)+((Шаблон_13+Точность)&lt;=T197),)),T197)</f>
        <v>29557</v>
      </c>
      <c r="BA197" s="110">
        <f t="array" ref="BA197">IFERROR(INDEX(TO_name_14,MATCH(,((Шаблон_14-Точность)&gt;=U197)+((Шаблон_14+Точность)&lt;=U197),)),U197)</f>
        <v>10162</v>
      </c>
      <c r="BB197" s="3"/>
      <c r="BC197" s="3" t="str">
        <f t="shared" si="84"/>
        <v>М/63519/19797</v>
      </c>
      <c r="BD197" s="3" t="str">
        <f t="shared" si="85"/>
        <v>М/68604/53682</v>
      </c>
      <c r="BE197" s="3" t="str">
        <f t="shared" si="86"/>
        <v>М/62256/37154</v>
      </c>
      <c r="BF197" s="3" t="str">
        <f t="shared" si="87"/>
        <v>М/71176/42876</v>
      </c>
      <c r="BG197" s="3" t="str">
        <f t="shared" si="88"/>
        <v>Р/13009/13009</v>
      </c>
      <c r="BH197" s="3" t="str">
        <f t="shared" si="89"/>
        <v>М/12389/12389</v>
      </c>
      <c r="BI197" s="3" t="str">
        <f t="shared" si="90"/>
        <v>Р/11184/11184</v>
      </c>
      <c r="BJ197" s="158" t="s">
        <v>290</v>
      </c>
      <c r="BK197" s="3" t="str">
        <f t="shared" si="91"/>
        <v>Р/41026/42747</v>
      </c>
      <c r="BL197" s="3" t="str">
        <f t="shared" si="92"/>
        <v>М/48916/23934</v>
      </c>
      <c r="BM197" s="3" t="str">
        <f t="shared" si="93"/>
        <v>М/37218/16703</v>
      </c>
      <c r="BN197" s="3" t="str">
        <f t="shared" si="94"/>
        <v>М/36484/61033</v>
      </c>
      <c r="BO197" s="3" t="str">
        <f t="shared" si="95"/>
        <v>М/8233/33233</v>
      </c>
      <c r="BP197" s="3" t="str">
        <f t="shared" si="96"/>
        <v>ТО1/9042/29557</v>
      </c>
      <c r="BQ197" s="3" t="str">
        <f t="shared" si="97"/>
        <v>ВП/10162/10162</v>
      </c>
      <c r="BR197" s="86"/>
      <c r="BS197" s="86"/>
      <c r="BT197" s="86"/>
    </row>
    <row r="198" spans="1:72" ht="16.5" customHeight="1" x14ac:dyDescent="0.25">
      <c r="A198" s="90">
        <v>45114</v>
      </c>
      <c r="B198" s="3">
        <v>5</v>
      </c>
      <c r="C198" s="3">
        <v>4</v>
      </c>
      <c r="D198" s="105" t="str">
        <f t="shared" si="82"/>
        <v/>
      </c>
      <c r="E198" s="105" t="str">
        <f t="shared" si="83"/>
        <v/>
      </c>
      <c r="F198" s="99" t="s">
        <v>290</v>
      </c>
      <c r="G198" s="100">
        <f t="shared" si="98"/>
        <v>19821</v>
      </c>
      <c r="H198" s="100">
        <f t="shared" si="99"/>
        <v>53706</v>
      </c>
      <c r="I198" s="100">
        <f t="shared" si="100"/>
        <v>37178</v>
      </c>
      <c r="J198" s="100">
        <f t="shared" si="101"/>
        <v>42900</v>
      </c>
      <c r="K198" s="100">
        <f t="shared" si="102"/>
        <v>13009</v>
      </c>
      <c r="L198" s="100">
        <f t="shared" si="103"/>
        <v>12413</v>
      </c>
      <c r="M198" s="100">
        <f t="shared" si="104"/>
        <v>11184</v>
      </c>
      <c r="N198" s="100">
        <f t="shared" si="105"/>
        <v>0</v>
      </c>
      <c r="O198" s="100">
        <f t="shared" si="106"/>
        <v>42747</v>
      </c>
      <c r="P198" s="100">
        <f t="shared" si="107"/>
        <v>23958</v>
      </c>
      <c r="Q198" s="100">
        <f t="shared" si="108"/>
        <v>16727</v>
      </c>
      <c r="R198" s="100">
        <f t="shared" si="109"/>
        <v>61057</v>
      </c>
      <c r="S198" s="100">
        <f t="shared" si="110"/>
        <v>33257</v>
      </c>
      <c r="T198" s="100">
        <f t="shared" si="111"/>
        <v>29557</v>
      </c>
      <c r="U198" s="100">
        <f t="shared" si="112"/>
        <v>10162</v>
      </c>
      <c r="V198" s="89" t="s">
        <v>290</v>
      </c>
      <c r="W198" s="95" t="s">
        <v>37</v>
      </c>
      <c r="X198" s="95" t="s">
        <v>37</v>
      </c>
      <c r="Y198" s="95" t="s">
        <v>37</v>
      </c>
      <c r="Z198" s="95" t="s">
        <v>37</v>
      </c>
      <c r="AA198" s="95" t="s">
        <v>38</v>
      </c>
      <c r="AB198" s="95" t="s">
        <v>37</v>
      </c>
      <c r="AC198" s="95" t="s">
        <v>38</v>
      </c>
      <c r="AD198" s="96" t="s">
        <v>38</v>
      </c>
      <c r="AE198" s="95" t="s">
        <v>38</v>
      </c>
      <c r="AF198" s="95" t="s">
        <v>37</v>
      </c>
      <c r="AG198" s="95" t="s">
        <v>37</v>
      </c>
      <c r="AH198" s="95" t="s">
        <v>37</v>
      </c>
      <c r="AI198" s="95" t="s">
        <v>37</v>
      </c>
      <c r="AJ198" s="95" t="s">
        <v>270</v>
      </c>
      <c r="AK198" s="95" t="s">
        <v>313</v>
      </c>
      <c r="AL198" s="94" t="s">
        <v>290</v>
      </c>
      <c r="AM198" s="108">
        <f t="array" ref="AM198">IFERROR(INDEX(TO_name_1,MATCH(,((Шаблон_1-Точность)&gt;=G198)+((Шаблон_1+Точность)&lt;=G198),)),G198)</f>
        <v>19821</v>
      </c>
      <c r="AN198" s="109">
        <f t="array" ref="AN198">IFERROR(INDEX(TO_name_2,MATCH(,((Шаблон_2-Точность)&gt;=H198)+((Шаблон_2+Точность)&lt;=H198),)),H198)</f>
        <v>53706</v>
      </c>
      <c r="AO198" s="109">
        <f t="array" ref="AO198">IFERROR(INDEX(TO_name_3,MATCH(,((Шаблон_3-Точность)&gt;=I198)+((Шаблон_3+Точность)&lt;=I198),)),I198)</f>
        <v>37178</v>
      </c>
      <c r="AP198" s="109">
        <f t="array" ref="AP198">IFERROR(INDEX(TO_name_4,MATCH(,((Шаблон_4-Точность)&gt;=J198)+((Шаблон_4+Точность)&lt;=J198),)),J198)</f>
        <v>42900</v>
      </c>
      <c r="AQ198" s="109">
        <f t="array" ref="AQ198">IFERROR(INDEX(TO_name_9,MATCH(,((Шаблон_9-Точность)&gt;=K198)+((Шаблон_9+Точность)&lt;=K198),)),K198)</f>
        <v>13009</v>
      </c>
      <c r="AR198" s="109">
        <f t="array" ref="AR198">IFERROR(INDEX(TO_name_10,MATCH(,((Шаблон_10-Точность)&gt;=L198)+((Шаблон_10+Точность)&lt;=L198),)),L198)</f>
        <v>12413</v>
      </c>
      <c r="AS198" s="110">
        <f t="array" ref="AS198">IFERROR(INDEX(TO_name_11,MATCH(,((Шаблон_11-Точность)&gt;=M198)+((Шаблон_11+Точность)&lt;=M198),)),M198)</f>
        <v>11184</v>
      </c>
      <c r="AT198" s="111" t="s">
        <v>290</v>
      </c>
      <c r="AU198" s="108">
        <f t="array" ref="AU198">IFERROR(INDEX(TO_name_5,MATCH(,((Шаблон_5-Точность)&gt;=O198)+((Шаблон_5+Точность)&lt;=O198),)),O198)</f>
        <v>42747</v>
      </c>
      <c r="AV198" s="109">
        <f t="array" ref="AV198">IFERROR(INDEX(TO_name_6,MATCH(,((Шаблон_6-Точность)&gt;=P198)+((Шаблон_6+Точность)&lt;=P198),)),P198)</f>
        <v>23958</v>
      </c>
      <c r="AW198" s="109">
        <f t="array" ref="AW198">IFERROR(INDEX(TO_name_7,MATCH(,((Шаблон_7-Точность)&gt;=Q198)+((Шаблон_7+Точность)&lt;=Q198),)),Q198)</f>
        <v>16727</v>
      </c>
      <c r="AX198" s="109">
        <f t="array" ref="AX198">IFERROR(INDEX(TO_name_8,MATCH(,((Шаблон_8-Точность)&gt;=R198)+((Шаблон_8+Точность)&lt;=R198),)),R198)</f>
        <v>61057</v>
      </c>
      <c r="AY198" s="109">
        <f t="array" ref="AY198">IFERROR(INDEX(TO_name_12,MATCH(,((Шаблон_12-Точность)&gt;=S198)+((Шаблон_12+Точность)&lt;=S198),)),S198)</f>
        <v>33257</v>
      </c>
      <c r="AZ198" s="109">
        <f t="array" ref="AZ198">IFERROR(INDEX(TO_name_13,MATCH(,((Шаблон_13-Точность)&gt;=T198)+((Шаблон_13+Точность)&lt;=T198),)),T198)</f>
        <v>29557</v>
      </c>
      <c r="BA198" s="110">
        <f t="array" ref="BA198">IFERROR(INDEX(TO_name_14,MATCH(,((Шаблон_14-Точность)&gt;=U198)+((Шаблон_14+Точность)&lt;=U198),)),U198)</f>
        <v>10162</v>
      </c>
      <c r="BB198" s="3"/>
      <c r="BC198" s="3" t="str">
        <f t="shared" si="84"/>
        <v>М/63543/19821</v>
      </c>
      <c r="BD198" s="3" t="str">
        <f t="shared" si="85"/>
        <v>М/68628/53706</v>
      </c>
      <c r="BE198" s="3" t="str">
        <f t="shared" si="86"/>
        <v>М/62280/37178</v>
      </c>
      <c r="BF198" s="3" t="str">
        <f t="shared" si="87"/>
        <v>М/71200/42900</v>
      </c>
      <c r="BG198" s="3" t="str">
        <f t="shared" si="88"/>
        <v>Р/13009/13009</v>
      </c>
      <c r="BH198" s="3" t="str">
        <f t="shared" si="89"/>
        <v>М/12413/12413</v>
      </c>
      <c r="BI198" s="3" t="str">
        <f t="shared" si="90"/>
        <v>Р/11184/11184</v>
      </c>
      <c r="BJ198" s="158" t="s">
        <v>290</v>
      </c>
      <c r="BK198" s="3" t="str">
        <f t="shared" si="91"/>
        <v>Р/41026/42747</v>
      </c>
      <c r="BL198" s="3" t="str">
        <f t="shared" si="92"/>
        <v>М/48940/23958</v>
      </c>
      <c r="BM198" s="3" t="str">
        <f t="shared" si="93"/>
        <v>М/37242/16727</v>
      </c>
      <c r="BN198" s="3" t="str">
        <f t="shared" si="94"/>
        <v>М/36508/61057</v>
      </c>
      <c r="BO198" s="3" t="str">
        <f t="shared" si="95"/>
        <v>М/8257/33257</v>
      </c>
      <c r="BP198" s="3" t="str">
        <f t="shared" si="96"/>
        <v>ТО1/9042/29557</v>
      </c>
      <c r="BQ198" s="3" t="str">
        <f t="shared" si="97"/>
        <v>ВП/10162/10162</v>
      </c>
      <c r="BR198" s="86"/>
      <c r="BS198" s="86"/>
      <c r="BT198" s="86"/>
    </row>
    <row r="199" spans="1:72" ht="16.5" customHeight="1" x14ac:dyDescent="0.25">
      <c r="A199" s="90">
        <v>45115</v>
      </c>
      <c r="B199" s="3">
        <v>5</v>
      </c>
      <c r="C199" s="3">
        <v>4</v>
      </c>
      <c r="D199" s="105" t="str">
        <f t="shared" si="82"/>
        <v/>
      </c>
      <c r="E199" s="105" t="str">
        <f t="shared" si="83"/>
        <v/>
      </c>
      <c r="F199" s="99" t="s">
        <v>290</v>
      </c>
      <c r="G199" s="100">
        <f t="shared" si="98"/>
        <v>19845</v>
      </c>
      <c r="H199" s="100">
        <f t="shared" si="99"/>
        <v>53730</v>
      </c>
      <c r="I199" s="100">
        <f t="shared" si="100"/>
        <v>37202</v>
      </c>
      <c r="J199" s="100">
        <f t="shared" si="101"/>
        <v>42924</v>
      </c>
      <c r="K199" s="100">
        <f t="shared" si="102"/>
        <v>13009</v>
      </c>
      <c r="L199" s="100">
        <f t="shared" si="103"/>
        <v>12437</v>
      </c>
      <c r="M199" s="100">
        <f t="shared" si="104"/>
        <v>11184</v>
      </c>
      <c r="N199" s="100">
        <f t="shared" si="105"/>
        <v>0</v>
      </c>
      <c r="O199" s="100">
        <f t="shared" si="106"/>
        <v>42771</v>
      </c>
      <c r="P199" s="100">
        <f t="shared" si="107"/>
        <v>23958</v>
      </c>
      <c r="Q199" s="100">
        <f t="shared" si="108"/>
        <v>16751</v>
      </c>
      <c r="R199" s="100">
        <f t="shared" si="109"/>
        <v>61081</v>
      </c>
      <c r="S199" s="100">
        <f t="shared" si="110"/>
        <v>33281</v>
      </c>
      <c r="T199" s="100">
        <f t="shared" si="111"/>
        <v>29557</v>
      </c>
      <c r="U199" s="100">
        <f t="shared" si="112"/>
        <v>10162</v>
      </c>
      <c r="V199" s="89" t="s">
        <v>290</v>
      </c>
      <c r="W199" s="95" t="s">
        <v>37</v>
      </c>
      <c r="X199" s="95" t="s">
        <v>37</v>
      </c>
      <c r="Y199" s="95" t="s">
        <v>37</v>
      </c>
      <c r="Z199" s="95" t="s">
        <v>37</v>
      </c>
      <c r="AA199" s="95" t="s">
        <v>38</v>
      </c>
      <c r="AB199" s="95" t="s">
        <v>37</v>
      </c>
      <c r="AC199" s="95" t="s">
        <v>38</v>
      </c>
      <c r="AD199" s="96" t="s">
        <v>38</v>
      </c>
      <c r="AE199" s="95" t="s">
        <v>37</v>
      </c>
      <c r="AF199" s="95" t="s">
        <v>38</v>
      </c>
      <c r="AG199" s="95" t="s">
        <v>37</v>
      </c>
      <c r="AH199" s="95" t="s">
        <v>37</v>
      </c>
      <c r="AI199" s="95" t="s">
        <v>37</v>
      </c>
      <c r="AJ199" s="95" t="s">
        <v>270</v>
      </c>
      <c r="AK199" s="95" t="s">
        <v>313</v>
      </c>
      <c r="AL199" s="94" t="s">
        <v>290</v>
      </c>
      <c r="AM199" s="108">
        <f t="array" ref="AM199">IFERROR(INDEX(TO_name_1,MATCH(,((Шаблон_1-Точность)&gt;=G199)+((Шаблон_1+Точность)&lt;=G199),)),G199)</f>
        <v>19845</v>
      </c>
      <c r="AN199" s="109">
        <f t="array" ref="AN199">IFERROR(INDEX(TO_name_2,MATCH(,((Шаблон_2-Точность)&gt;=H199)+((Шаблон_2+Точность)&lt;=H199),)),H199)</f>
        <v>53730</v>
      </c>
      <c r="AO199" s="109">
        <f t="array" ref="AO199">IFERROR(INDEX(TO_name_3,MATCH(,((Шаблон_3-Точность)&gt;=I199)+((Шаблон_3+Точность)&lt;=I199),)),I199)</f>
        <v>37202</v>
      </c>
      <c r="AP199" s="109">
        <f t="array" ref="AP199">IFERROR(INDEX(TO_name_4,MATCH(,((Шаблон_4-Точность)&gt;=J199)+((Шаблон_4+Точность)&lt;=J199),)),J199)</f>
        <v>42924</v>
      </c>
      <c r="AQ199" s="109">
        <f t="array" ref="AQ199">IFERROR(INDEX(TO_name_9,MATCH(,((Шаблон_9-Точность)&gt;=K199)+((Шаблон_9+Точность)&lt;=K199),)),K199)</f>
        <v>13009</v>
      </c>
      <c r="AR199" s="109">
        <f t="array" ref="AR199">IFERROR(INDEX(TO_name_10,MATCH(,((Шаблон_10-Точность)&gt;=L199)+((Шаблон_10+Точность)&lt;=L199),)),L199)</f>
        <v>12437</v>
      </c>
      <c r="AS199" s="110">
        <f t="array" ref="AS199">IFERROR(INDEX(TO_name_11,MATCH(,((Шаблон_11-Точность)&gt;=M199)+((Шаблон_11+Точность)&lt;=M199),)),M199)</f>
        <v>11184</v>
      </c>
      <c r="AT199" s="111" t="s">
        <v>290</v>
      </c>
      <c r="AU199" s="108">
        <f t="array" ref="AU199">IFERROR(INDEX(TO_name_5,MATCH(,((Шаблон_5-Точность)&gt;=O199)+((Шаблон_5+Точность)&lt;=O199),)),O199)</f>
        <v>42771</v>
      </c>
      <c r="AV199" s="109">
        <f t="array" ref="AV199">IFERROR(INDEX(TO_name_6,MATCH(,((Шаблон_6-Точность)&gt;=P199)+((Шаблон_6+Точность)&lt;=P199),)),P199)</f>
        <v>23958</v>
      </c>
      <c r="AW199" s="109">
        <f t="array" ref="AW199">IFERROR(INDEX(TO_name_7,MATCH(,((Шаблон_7-Точность)&gt;=Q199)+((Шаблон_7+Точность)&lt;=Q199),)),Q199)</f>
        <v>16751</v>
      </c>
      <c r="AX199" s="109">
        <f t="array" ref="AX199">IFERROR(INDEX(TO_name_8,MATCH(,((Шаблон_8-Точность)&gt;=R199)+((Шаблон_8+Точность)&lt;=R199),)),R199)</f>
        <v>61081</v>
      </c>
      <c r="AY199" s="109">
        <f t="array" ref="AY199">IFERROR(INDEX(TO_name_12,MATCH(,((Шаблон_12-Точность)&gt;=S199)+((Шаблон_12+Точность)&lt;=S199),)),S199)</f>
        <v>33281</v>
      </c>
      <c r="AZ199" s="109">
        <f t="array" ref="AZ199">IFERROR(INDEX(TO_name_13,MATCH(,((Шаблон_13-Точность)&gt;=T199)+((Шаблон_13+Точность)&lt;=T199),)),T199)</f>
        <v>29557</v>
      </c>
      <c r="BA199" s="110">
        <f t="array" ref="BA199">IFERROR(INDEX(TO_name_14,MATCH(,((Шаблон_14-Точность)&gt;=U199)+((Шаблон_14+Точность)&lt;=U199),)),U199)</f>
        <v>10162</v>
      </c>
      <c r="BB199" s="3"/>
      <c r="BC199" s="3" t="str">
        <f t="shared" si="84"/>
        <v>М/63567/19845</v>
      </c>
      <c r="BD199" s="3" t="str">
        <f t="shared" si="85"/>
        <v>М/68652/53730</v>
      </c>
      <c r="BE199" s="3" t="str">
        <f t="shared" si="86"/>
        <v>М/62304/37202</v>
      </c>
      <c r="BF199" s="3" t="str">
        <f t="shared" si="87"/>
        <v>М/71224/42924</v>
      </c>
      <c r="BG199" s="3" t="str">
        <f t="shared" si="88"/>
        <v>Р/13009/13009</v>
      </c>
      <c r="BH199" s="3" t="str">
        <f t="shared" si="89"/>
        <v>М/12437/12437</v>
      </c>
      <c r="BI199" s="3" t="str">
        <f t="shared" si="90"/>
        <v>Р/11184/11184</v>
      </c>
      <c r="BJ199" s="158" t="s">
        <v>290</v>
      </c>
      <c r="BK199" s="3" t="str">
        <f t="shared" si="91"/>
        <v>М/41050/42771</v>
      </c>
      <c r="BL199" s="3" t="str">
        <f t="shared" si="92"/>
        <v>Р/48940/23958</v>
      </c>
      <c r="BM199" s="3" t="str">
        <f t="shared" si="93"/>
        <v>М/37266/16751</v>
      </c>
      <c r="BN199" s="3" t="str">
        <f t="shared" si="94"/>
        <v>М/36532/61081</v>
      </c>
      <c r="BO199" s="3" t="str">
        <f t="shared" si="95"/>
        <v>М/8281/33281</v>
      </c>
      <c r="BP199" s="3" t="str">
        <f t="shared" si="96"/>
        <v>ТО1/9042/29557</v>
      </c>
      <c r="BQ199" s="3" t="str">
        <f t="shared" si="97"/>
        <v>ВП/10162/10162</v>
      </c>
      <c r="BR199" s="86"/>
      <c r="BS199" s="86"/>
      <c r="BT199" s="86"/>
    </row>
    <row r="200" spans="1:72" ht="16.5" customHeight="1" x14ac:dyDescent="0.25">
      <c r="A200" s="90">
        <v>45116</v>
      </c>
      <c r="B200" s="3">
        <v>5</v>
      </c>
      <c r="C200" s="3">
        <v>4</v>
      </c>
      <c r="D200" s="105" t="str">
        <f t="shared" si="82"/>
        <v/>
      </c>
      <c r="E200" s="105" t="str">
        <f t="shared" si="83"/>
        <v/>
      </c>
      <c r="F200" s="99" t="s">
        <v>290</v>
      </c>
      <c r="G200" s="100">
        <f t="shared" si="98"/>
        <v>19869</v>
      </c>
      <c r="H200" s="100">
        <f t="shared" si="99"/>
        <v>53754</v>
      </c>
      <c r="I200" s="100">
        <f t="shared" si="100"/>
        <v>37226</v>
      </c>
      <c r="J200" s="100">
        <f t="shared" si="101"/>
        <v>42948</v>
      </c>
      <c r="K200" s="100">
        <f t="shared" si="102"/>
        <v>13009</v>
      </c>
      <c r="L200" s="100">
        <f t="shared" si="103"/>
        <v>12461</v>
      </c>
      <c r="M200" s="100">
        <f t="shared" si="104"/>
        <v>11184</v>
      </c>
      <c r="N200" s="100">
        <f t="shared" si="105"/>
        <v>0</v>
      </c>
      <c r="O200" s="100">
        <f t="shared" si="106"/>
        <v>42795</v>
      </c>
      <c r="P200" s="100">
        <f t="shared" si="107"/>
        <v>23958</v>
      </c>
      <c r="Q200" s="100">
        <f t="shared" si="108"/>
        <v>16775</v>
      </c>
      <c r="R200" s="100">
        <f t="shared" si="109"/>
        <v>61105</v>
      </c>
      <c r="S200" s="100">
        <f t="shared" si="110"/>
        <v>33305</v>
      </c>
      <c r="T200" s="100">
        <f t="shared" si="111"/>
        <v>29557</v>
      </c>
      <c r="U200" s="100">
        <f t="shared" si="112"/>
        <v>10162</v>
      </c>
      <c r="V200" s="89" t="s">
        <v>290</v>
      </c>
      <c r="W200" s="95" t="s">
        <v>37</v>
      </c>
      <c r="X200" s="95" t="s">
        <v>37</v>
      </c>
      <c r="Y200" s="95" t="s">
        <v>37</v>
      </c>
      <c r="Z200" s="95" t="s">
        <v>37</v>
      </c>
      <c r="AA200" s="95" t="s">
        <v>38</v>
      </c>
      <c r="AB200" s="95" t="s">
        <v>37</v>
      </c>
      <c r="AC200" s="95" t="s">
        <v>38</v>
      </c>
      <c r="AD200" s="96" t="s">
        <v>38</v>
      </c>
      <c r="AE200" s="95" t="s">
        <v>37</v>
      </c>
      <c r="AF200" s="95" t="s">
        <v>38</v>
      </c>
      <c r="AG200" s="95" t="s">
        <v>37</v>
      </c>
      <c r="AH200" s="95" t="s">
        <v>37</v>
      </c>
      <c r="AI200" s="95" t="s">
        <v>37</v>
      </c>
      <c r="AJ200" s="95" t="s">
        <v>270</v>
      </c>
      <c r="AK200" s="95" t="s">
        <v>313</v>
      </c>
      <c r="AL200" s="94" t="s">
        <v>290</v>
      </c>
      <c r="AM200" s="108">
        <f t="array" ref="AM200">IFERROR(INDEX(TO_name_1,MATCH(,((Шаблон_1-Точность)&gt;=G200)+((Шаблон_1+Точность)&lt;=G200),)),G200)</f>
        <v>19869</v>
      </c>
      <c r="AN200" s="109">
        <f t="array" ref="AN200">IFERROR(INDEX(TO_name_2,MATCH(,((Шаблон_2-Точность)&gt;=H200)+((Шаблон_2+Точность)&lt;=H200),)),H200)</f>
        <v>53754</v>
      </c>
      <c r="AO200" s="109">
        <f t="array" ref="AO200">IFERROR(INDEX(TO_name_3,MATCH(,((Шаблон_3-Точность)&gt;=I200)+((Шаблон_3+Точность)&lt;=I200),)),I200)</f>
        <v>37226</v>
      </c>
      <c r="AP200" s="109">
        <f t="array" ref="AP200">IFERROR(INDEX(TO_name_4,MATCH(,((Шаблон_4-Точность)&gt;=J200)+((Шаблон_4+Точность)&lt;=J200),)),J200)</f>
        <v>42948</v>
      </c>
      <c r="AQ200" s="109">
        <f t="array" ref="AQ200">IFERROR(INDEX(TO_name_9,MATCH(,((Шаблон_9-Точность)&gt;=K200)+((Шаблон_9+Точность)&lt;=K200),)),K200)</f>
        <v>13009</v>
      </c>
      <c r="AR200" s="109">
        <f t="array" ref="AR200">IFERROR(INDEX(TO_name_10,MATCH(,((Шаблон_10-Точность)&gt;=L200)+((Шаблон_10+Точность)&lt;=L200),)),L200)</f>
        <v>12461</v>
      </c>
      <c r="AS200" s="110">
        <f t="array" ref="AS200">IFERROR(INDEX(TO_name_11,MATCH(,((Шаблон_11-Точность)&gt;=M200)+((Шаблон_11+Точность)&lt;=M200),)),M200)</f>
        <v>11184</v>
      </c>
      <c r="AT200" s="111" t="s">
        <v>290</v>
      </c>
      <c r="AU200" s="108">
        <f t="array" ref="AU200">IFERROR(INDEX(TO_name_5,MATCH(,((Шаблон_5-Точность)&gt;=O200)+((Шаблон_5+Точность)&lt;=O200),)),O200)</f>
        <v>42795</v>
      </c>
      <c r="AV200" s="109">
        <f t="array" ref="AV200">IFERROR(INDEX(TO_name_6,MATCH(,((Шаблон_6-Точность)&gt;=P200)+((Шаблон_6+Точность)&lt;=P200),)),P200)</f>
        <v>23958</v>
      </c>
      <c r="AW200" s="109">
        <f t="array" ref="AW200">IFERROR(INDEX(TO_name_7,MATCH(,((Шаблон_7-Точность)&gt;=Q200)+((Шаблон_7+Точность)&lt;=Q200),)),Q200)</f>
        <v>16775</v>
      </c>
      <c r="AX200" s="109">
        <f t="array" ref="AX200">IFERROR(INDEX(TO_name_8,MATCH(,((Шаблон_8-Точность)&gt;=R200)+((Шаблон_8+Точность)&lt;=R200),)),R200)</f>
        <v>61105</v>
      </c>
      <c r="AY200" s="109">
        <f t="array" ref="AY200">IFERROR(INDEX(TO_name_12,MATCH(,((Шаблон_12-Точность)&gt;=S200)+((Шаблон_12+Точность)&lt;=S200),)),S200)</f>
        <v>33305</v>
      </c>
      <c r="AZ200" s="109">
        <f t="array" ref="AZ200">IFERROR(INDEX(TO_name_13,MATCH(,((Шаблон_13-Точность)&gt;=T200)+((Шаблон_13+Точность)&lt;=T200),)),T200)</f>
        <v>29557</v>
      </c>
      <c r="BA200" s="110">
        <f t="array" ref="BA200">IFERROR(INDEX(TO_name_14,MATCH(,((Шаблон_14-Точность)&gt;=U200)+((Шаблон_14+Точность)&lt;=U200),)),U200)</f>
        <v>10162</v>
      </c>
      <c r="BB200" s="3"/>
      <c r="BC200" s="3" t="str">
        <f t="shared" si="84"/>
        <v>М/63591/19869</v>
      </c>
      <c r="BD200" s="3" t="str">
        <f t="shared" si="85"/>
        <v>М/68676/53754</v>
      </c>
      <c r="BE200" s="3" t="str">
        <f t="shared" si="86"/>
        <v>М/62328/37226</v>
      </c>
      <c r="BF200" s="3" t="str">
        <f t="shared" si="87"/>
        <v>М/71248/42948</v>
      </c>
      <c r="BG200" s="3" t="str">
        <f t="shared" si="88"/>
        <v>Р/13009/13009</v>
      </c>
      <c r="BH200" s="3" t="str">
        <f t="shared" si="89"/>
        <v>М/12461/12461</v>
      </c>
      <c r="BI200" s="3" t="str">
        <f t="shared" si="90"/>
        <v>Р/11184/11184</v>
      </c>
      <c r="BJ200" s="158" t="s">
        <v>290</v>
      </c>
      <c r="BK200" s="3" t="str">
        <f t="shared" si="91"/>
        <v>М/41074/42795</v>
      </c>
      <c r="BL200" s="3" t="str">
        <f t="shared" si="92"/>
        <v>Р/48940/23958</v>
      </c>
      <c r="BM200" s="3" t="str">
        <f t="shared" si="93"/>
        <v>М/37290/16775</v>
      </c>
      <c r="BN200" s="3" t="str">
        <f t="shared" si="94"/>
        <v>М/36556/61105</v>
      </c>
      <c r="BO200" s="3" t="str">
        <f t="shared" si="95"/>
        <v>М/8305/33305</v>
      </c>
      <c r="BP200" s="3" t="str">
        <f t="shared" si="96"/>
        <v>ТО1/9042/29557</v>
      </c>
      <c r="BQ200" s="3" t="str">
        <f t="shared" si="97"/>
        <v>ВП/10162/10162</v>
      </c>
      <c r="BR200" s="86"/>
      <c r="BS200" s="86"/>
      <c r="BT200" s="86"/>
    </row>
    <row r="201" spans="1:72" ht="16.5" customHeight="1" x14ac:dyDescent="0.25">
      <c r="A201" s="90">
        <v>45117</v>
      </c>
      <c r="B201" s="3">
        <v>5</v>
      </c>
      <c r="C201" s="3">
        <v>4</v>
      </c>
      <c r="D201" s="105" t="str">
        <f t="shared" si="82"/>
        <v/>
      </c>
      <c r="E201" s="105" t="str">
        <f t="shared" si="83"/>
        <v/>
      </c>
      <c r="F201" s="99" t="s">
        <v>290</v>
      </c>
      <c r="G201" s="100">
        <f t="shared" si="98"/>
        <v>19893</v>
      </c>
      <c r="H201" s="100">
        <f t="shared" si="99"/>
        <v>53778</v>
      </c>
      <c r="I201" s="100">
        <f t="shared" si="100"/>
        <v>37250</v>
      </c>
      <c r="J201" s="100">
        <f t="shared" si="101"/>
        <v>42972</v>
      </c>
      <c r="K201" s="100">
        <f t="shared" si="102"/>
        <v>13009</v>
      </c>
      <c r="L201" s="100">
        <f t="shared" si="103"/>
        <v>12485</v>
      </c>
      <c r="M201" s="100">
        <f t="shared" si="104"/>
        <v>11184</v>
      </c>
      <c r="N201" s="100">
        <f t="shared" si="105"/>
        <v>0</v>
      </c>
      <c r="O201" s="100">
        <f t="shared" si="106"/>
        <v>42795</v>
      </c>
      <c r="P201" s="100">
        <f t="shared" si="107"/>
        <v>23982</v>
      </c>
      <c r="Q201" s="100">
        <f t="shared" si="108"/>
        <v>16799</v>
      </c>
      <c r="R201" s="100">
        <f t="shared" si="109"/>
        <v>61129</v>
      </c>
      <c r="S201" s="100">
        <f t="shared" si="110"/>
        <v>33329</v>
      </c>
      <c r="T201" s="100">
        <f t="shared" si="111"/>
        <v>29557</v>
      </c>
      <c r="U201" s="100">
        <f t="shared" si="112"/>
        <v>10162</v>
      </c>
      <c r="V201" s="89" t="s">
        <v>290</v>
      </c>
      <c r="W201" s="95" t="s">
        <v>37</v>
      </c>
      <c r="X201" s="95" t="s">
        <v>37</v>
      </c>
      <c r="Y201" s="95" t="s">
        <v>37</v>
      </c>
      <c r="Z201" s="95" t="s">
        <v>37</v>
      </c>
      <c r="AA201" s="95" t="s">
        <v>38</v>
      </c>
      <c r="AB201" s="95" t="s">
        <v>37</v>
      </c>
      <c r="AC201" s="95" t="s">
        <v>38</v>
      </c>
      <c r="AD201" s="96" t="s">
        <v>38</v>
      </c>
      <c r="AE201" s="95" t="s">
        <v>38</v>
      </c>
      <c r="AF201" s="95" t="s">
        <v>37</v>
      </c>
      <c r="AG201" s="95" t="s">
        <v>37</v>
      </c>
      <c r="AH201" s="95" t="s">
        <v>37</v>
      </c>
      <c r="AI201" s="95" t="s">
        <v>37</v>
      </c>
      <c r="AJ201" s="95" t="s">
        <v>270</v>
      </c>
      <c r="AK201" s="95" t="s">
        <v>313</v>
      </c>
      <c r="AL201" s="94" t="s">
        <v>290</v>
      </c>
      <c r="AM201" s="108">
        <f t="array" ref="AM201">IFERROR(INDEX(TO_name_1,MATCH(,((Шаблон_1-Точность)&gt;=G201)+((Шаблон_1+Точность)&lt;=G201),)),G201)</f>
        <v>19893</v>
      </c>
      <c r="AN201" s="109">
        <f t="array" ref="AN201">IFERROR(INDEX(TO_name_2,MATCH(,((Шаблон_2-Точность)&gt;=H201)+((Шаблон_2+Точность)&lt;=H201),)),H201)</f>
        <v>53778</v>
      </c>
      <c r="AO201" s="109">
        <f t="array" ref="AO201">IFERROR(INDEX(TO_name_3,MATCH(,((Шаблон_3-Точность)&gt;=I201)+((Шаблон_3+Точность)&lt;=I201),)),I201)</f>
        <v>37250</v>
      </c>
      <c r="AP201" s="109">
        <f t="array" ref="AP201">IFERROR(INDEX(TO_name_4,MATCH(,((Шаблон_4-Точность)&gt;=J201)+((Шаблон_4+Точность)&lt;=J201),)),J201)</f>
        <v>42972</v>
      </c>
      <c r="AQ201" s="109">
        <f t="array" ref="AQ201">IFERROR(INDEX(TO_name_9,MATCH(,((Шаблон_9-Точность)&gt;=K201)+((Шаблон_9+Точность)&lt;=K201),)),K201)</f>
        <v>13009</v>
      </c>
      <c r="AR201" s="109">
        <f t="array" ref="AR201">IFERROR(INDEX(TO_name_10,MATCH(,((Шаблон_10-Точность)&gt;=L201)+((Шаблон_10+Точность)&lt;=L201),)),L201)</f>
        <v>12485</v>
      </c>
      <c r="AS201" s="110">
        <f t="array" ref="AS201">IFERROR(INDEX(TO_name_11,MATCH(,((Шаблон_11-Точность)&gt;=M201)+((Шаблон_11+Точность)&lt;=M201),)),M201)</f>
        <v>11184</v>
      </c>
      <c r="AT201" s="111" t="s">
        <v>290</v>
      </c>
      <c r="AU201" s="108">
        <f t="array" ref="AU201">IFERROR(INDEX(TO_name_5,MATCH(,((Шаблон_5-Точность)&gt;=O201)+((Шаблон_5+Точность)&lt;=O201),)),O201)</f>
        <v>42795</v>
      </c>
      <c r="AV201" s="109">
        <f t="array" ref="AV201">IFERROR(INDEX(TO_name_6,MATCH(,((Шаблон_6-Точность)&gt;=P201)+((Шаблон_6+Точность)&lt;=P201),)),P201)</f>
        <v>23982</v>
      </c>
      <c r="AW201" s="109">
        <f t="array" ref="AW201">IFERROR(INDEX(TO_name_7,MATCH(,((Шаблон_7-Точность)&gt;=Q201)+((Шаблон_7+Точность)&lt;=Q201),)),Q201)</f>
        <v>16799</v>
      </c>
      <c r="AX201" s="109">
        <f t="array" ref="AX201">IFERROR(INDEX(TO_name_8,MATCH(,((Шаблон_8-Точность)&gt;=R201)+((Шаблон_8+Точность)&lt;=R201),)),R201)</f>
        <v>61129</v>
      </c>
      <c r="AY201" s="109">
        <f t="array" ref="AY201">IFERROR(INDEX(TO_name_12,MATCH(,((Шаблон_12-Точность)&gt;=S201)+((Шаблон_12+Точность)&lt;=S201),)),S201)</f>
        <v>33329</v>
      </c>
      <c r="AZ201" s="109">
        <f t="array" ref="AZ201">IFERROR(INDEX(TO_name_13,MATCH(,((Шаблон_13-Точность)&gt;=T201)+((Шаблон_13+Точность)&lt;=T201),)),T201)</f>
        <v>29557</v>
      </c>
      <c r="BA201" s="110">
        <f t="array" ref="BA201">IFERROR(INDEX(TO_name_14,MATCH(,((Шаблон_14-Точность)&gt;=U201)+((Шаблон_14+Точность)&lt;=U201),)),U201)</f>
        <v>10162</v>
      </c>
      <c r="BB201" s="3"/>
      <c r="BC201" s="3" t="str">
        <f t="shared" si="84"/>
        <v>М/63615/19893</v>
      </c>
      <c r="BD201" s="3" t="str">
        <f t="shared" si="85"/>
        <v>М/68700/53778</v>
      </c>
      <c r="BE201" s="3" t="str">
        <f t="shared" si="86"/>
        <v>М/62352/37250</v>
      </c>
      <c r="BF201" s="3" t="str">
        <f t="shared" si="87"/>
        <v>М/71272/42972</v>
      </c>
      <c r="BG201" s="3" t="str">
        <f t="shared" si="88"/>
        <v>Р/13009/13009</v>
      </c>
      <c r="BH201" s="3" t="str">
        <f t="shared" si="89"/>
        <v>М/12485/12485</v>
      </c>
      <c r="BI201" s="3" t="str">
        <f t="shared" si="90"/>
        <v>Р/11184/11184</v>
      </c>
      <c r="BJ201" s="158" t="s">
        <v>290</v>
      </c>
      <c r="BK201" s="3" t="str">
        <f t="shared" si="91"/>
        <v>Р/41074/42795</v>
      </c>
      <c r="BL201" s="3" t="str">
        <f t="shared" si="92"/>
        <v>М/48964/23982</v>
      </c>
      <c r="BM201" s="3" t="str">
        <f t="shared" si="93"/>
        <v>М/37314/16799</v>
      </c>
      <c r="BN201" s="3" t="str">
        <f t="shared" si="94"/>
        <v>М/36580/61129</v>
      </c>
      <c r="BO201" s="3" t="str">
        <f t="shared" si="95"/>
        <v>М/8329/33329</v>
      </c>
      <c r="BP201" s="3" t="str">
        <f t="shared" si="96"/>
        <v>ТО1/9042/29557</v>
      </c>
      <c r="BQ201" s="3" t="str">
        <f t="shared" si="97"/>
        <v>ВП/10162/10162</v>
      </c>
      <c r="BR201" s="86"/>
      <c r="BS201" s="86"/>
      <c r="BT201" s="86"/>
    </row>
    <row r="202" spans="1:72" ht="16.5" customHeight="1" x14ac:dyDescent="0.25">
      <c r="A202" s="90">
        <v>45118</v>
      </c>
      <c r="B202" s="3">
        <v>5</v>
      </c>
      <c r="C202" s="3">
        <v>4</v>
      </c>
      <c r="D202" s="105" t="str">
        <f t="shared" si="82"/>
        <v/>
      </c>
      <c r="E202" s="105" t="str">
        <f t="shared" si="83"/>
        <v/>
      </c>
      <c r="F202" s="99" t="s">
        <v>290</v>
      </c>
      <c r="G202" s="100">
        <f t="shared" si="98"/>
        <v>19917</v>
      </c>
      <c r="H202" s="100">
        <f t="shared" si="99"/>
        <v>53802</v>
      </c>
      <c r="I202" s="100">
        <f t="shared" si="100"/>
        <v>37274</v>
      </c>
      <c r="J202" s="100">
        <f t="shared" si="101"/>
        <v>42972</v>
      </c>
      <c r="K202" s="100">
        <f t="shared" si="102"/>
        <v>13009</v>
      </c>
      <c r="L202" s="100">
        <f t="shared" si="103"/>
        <v>12509</v>
      </c>
      <c r="M202" s="100">
        <f t="shared" si="104"/>
        <v>11208</v>
      </c>
      <c r="N202" s="100">
        <f t="shared" si="105"/>
        <v>0</v>
      </c>
      <c r="O202" s="100">
        <f t="shared" si="106"/>
        <v>42795</v>
      </c>
      <c r="P202" s="100">
        <f t="shared" si="107"/>
        <v>24006</v>
      </c>
      <c r="Q202" s="100">
        <f t="shared" si="108"/>
        <v>16823</v>
      </c>
      <c r="R202" s="100">
        <f t="shared" si="109"/>
        <v>61153</v>
      </c>
      <c r="S202" s="100">
        <f t="shared" si="110"/>
        <v>33353</v>
      </c>
      <c r="T202" s="100">
        <f t="shared" si="111"/>
        <v>29557</v>
      </c>
      <c r="U202" s="100">
        <f t="shared" si="112"/>
        <v>10162</v>
      </c>
      <c r="V202" s="89" t="s">
        <v>290</v>
      </c>
      <c r="W202" s="95" t="s">
        <v>37</v>
      </c>
      <c r="X202" s="95" t="s">
        <v>37</v>
      </c>
      <c r="Y202" s="95" t="s">
        <v>37</v>
      </c>
      <c r="Z202" s="95" t="s">
        <v>38</v>
      </c>
      <c r="AA202" s="95" t="s">
        <v>38</v>
      </c>
      <c r="AB202" s="95" t="s">
        <v>37</v>
      </c>
      <c r="AC202" s="95" t="s">
        <v>37</v>
      </c>
      <c r="AD202" s="96" t="s">
        <v>38</v>
      </c>
      <c r="AE202" s="95" t="s">
        <v>38</v>
      </c>
      <c r="AF202" s="95" t="s">
        <v>37</v>
      </c>
      <c r="AG202" s="95" t="s">
        <v>37</v>
      </c>
      <c r="AH202" s="95" t="s">
        <v>37</v>
      </c>
      <c r="AI202" s="95" t="s">
        <v>37</v>
      </c>
      <c r="AJ202" s="95" t="s">
        <v>270</v>
      </c>
      <c r="AK202" s="95" t="s">
        <v>33</v>
      </c>
      <c r="AL202" s="94" t="s">
        <v>290</v>
      </c>
      <c r="AM202" s="108">
        <f t="array" ref="AM202">IFERROR(INDEX(TO_name_1,MATCH(,((Шаблон_1-Точность)&gt;=G202)+((Шаблон_1+Точность)&lt;=G202),)),G202)</f>
        <v>19917</v>
      </c>
      <c r="AN202" s="109">
        <f t="array" ref="AN202">IFERROR(INDEX(TO_name_2,MATCH(,((Шаблон_2-Точность)&gt;=H202)+((Шаблон_2+Точность)&lt;=H202),)),H202)</f>
        <v>53802</v>
      </c>
      <c r="AO202" s="109">
        <f t="array" ref="AO202">IFERROR(INDEX(TO_name_3,MATCH(,((Шаблон_3-Точность)&gt;=I202)+((Шаблон_3+Точность)&lt;=I202),)),I202)</f>
        <v>37274</v>
      </c>
      <c r="AP202" s="109">
        <f t="array" ref="AP202">IFERROR(INDEX(TO_name_4,MATCH(,((Шаблон_4-Точность)&gt;=J202)+((Шаблон_4+Точность)&lt;=J202),)),J202)</f>
        <v>42972</v>
      </c>
      <c r="AQ202" s="109">
        <f t="array" ref="AQ202">IFERROR(INDEX(TO_name_9,MATCH(,((Шаблон_9-Точность)&gt;=K202)+((Шаблон_9+Точность)&lt;=K202),)),K202)</f>
        <v>13009</v>
      </c>
      <c r="AR202" s="109">
        <f t="array" ref="AR202">IFERROR(INDEX(TO_name_10,MATCH(,((Шаблон_10-Точность)&gt;=L202)+((Шаблон_10+Точность)&lt;=L202),)),L202)</f>
        <v>12509</v>
      </c>
      <c r="AS202" s="110">
        <f t="array" ref="AS202">IFERROR(INDEX(TO_name_11,MATCH(,((Шаблон_11-Точность)&gt;=M202)+((Шаблон_11+Точность)&lt;=M202),)),M202)</f>
        <v>11208</v>
      </c>
      <c r="AT202" s="111" t="s">
        <v>290</v>
      </c>
      <c r="AU202" s="108">
        <f t="array" ref="AU202">IFERROR(INDEX(TO_name_5,MATCH(,((Шаблон_5-Точность)&gt;=O202)+((Шаблон_5+Точность)&lt;=O202),)),O202)</f>
        <v>42795</v>
      </c>
      <c r="AV202" s="109" t="str">
        <f t="array" ref="AV202">IFERROR(INDEX(TO_name_6,MATCH(,((Шаблон_6-Точность)&gt;=P202)+((Шаблон_6+Точность)&lt;=P202),)),P202)</f>
        <v>ПМ</v>
      </c>
      <c r="AW202" s="109">
        <f t="array" ref="AW202">IFERROR(INDEX(TO_name_7,MATCH(,((Шаблон_7-Точность)&gt;=Q202)+((Шаблон_7+Точность)&lt;=Q202),)),Q202)</f>
        <v>16823</v>
      </c>
      <c r="AX202" s="109">
        <f t="array" ref="AX202">IFERROR(INDEX(TO_name_8,MATCH(,((Шаблон_8-Точность)&gt;=R202)+((Шаблон_8+Точность)&lt;=R202),)),R202)</f>
        <v>61153</v>
      </c>
      <c r="AY202" s="109">
        <f t="array" ref="AY202">IFERROR(INDEX(TO_name_12,MATCH(,((Шаблон_12-Точность)&gt;=S202)+((Шаблон_12+Точность)&lt;=S202),)),S202)</f>
        <v>33353</v>
      </c>
      <c r="AZ202" s="109">
        <f t="array" ref="AZ202">IFERROR(INDEX(TO_name_13,MATCH(,((Шаблон_13-Точность)&gt;=T202)+((Шаблон_13+Точность)&lt;=T202),)),T202)</f>
        <v>29557</v>
      </c>
      <c r="BA202" s="110">
        <f t="array" ref="BA202">IFERROR(INDEX(TO_name_14,MATCH(,((Шаблон_14-Точность)&gt;=U202)+((Шаблон_14+Точность)&lt;=U202),)),U202)</f>
        <v>10162</v>
      </c>
      <c r="BB202" s="3"/>
      <c r="BC202" s="3" t="str">
        <f t="shared" si="84"/>
        <v>М/63639/19917</v>
      </c>
      <c r="BD202" s="3" t="str">
        <f t="shared" si="85"/>
        <v>М/68724/53802</v>
      </c>
      <c r="BE202" s="3" t="str">
        <f t="shared" si="86"/>
        <v>М/62376/37274</v>
      </c>
      <c r="BF202" s="3" t="str">
        <f t="shared" si="87"/>
        <v>Р/71272/42972</v>
      </c>
      <c r="BG202" s="3" t="str">
        <f t="shared" si="88"/>
        <v>Р/13009/13009</v>
      </c>
      <c r="BH202" s="3" t="str">
        <f t="shared" si="89"/>
        <v>М/12509/12509</v>
      </c>
      <c r="BI202" s="3" t="str">
        <f t="shared" si="90"/>
        <v>М/11208/11208</v>
      </c>
      <c r="BJ202" s="158" t="s">
        <v>290</v>
      </c>
      <c r="BK202" s="3" t="str">
        <f t="shared" si="91"/>
        <v>Р/41074/42795</v>
      </c>
      <c r="BL202" s="3" t="str">
        <f t="shared" si="92"/>
        <v>М/48988/24006</v>
      </c>
      <c r="BM202" s="3" t="str">
        <f t="shared" si="93"/>
        <v>М/37338/16823</v>
      </c>
      <c r="BN202" s="3" t="str">
        <f t="shared" si="94"/>
        <v>М/36604/61153</v>
      </c>
      <c r="BO202" s="3" t="str">
        <f t="shared" si="95"/>
        <v>М/8353/33353</v>
      </c>
      <c r="BP202" s="3" t="str">
        <f t="shared" si="96"/>
        <v>ТО1/9042/29557</v>
      </c>
      <c r="BQ202" s="3" t="str">
        <f t="shared" si="97"/>
        <v>ПР/10162/10162</v>
      </c>
      <c r="BR202" s="86"/>
      <c r="BS202" s="86"/>
      <c r="BT202" s="86"/>
    </row>
    <row r="203" spans="1:72" ht="16.5" customHeight="1" x14ac:dyDescent="0.25">
      <c r="A203" s="90">
        <v>45119</v>
      </c>
      <c r="B203" s="3">
        <v>5</v>
      </c>
      <c r="C203" s="3">
        <v>4</v>
      </c>
      <c r="D203" s="105" t="str">
        <f t="shared" si="82"/>
        <v/>
      </c>
      <c r="E203" s="105" t="str">
        <f t="shared" si="83"/>
        <v/>
      </c>
      <c r="F203" s="99" t="s">
        <v>290</v>
      </c>
      <c r="G203" s="100">
        <f t="shared" si="98"/>
        <v>19941</v>
      </c>
      <c r="H203" s="100">
        <f t="shared" si="99"/>
        <v>53826</v>
      </c>
      <c r="I203" s="100">
        <f t="shared" si="100"/>
        <v>37298</v>
      </c>
      <c r="J203" s="100">
        <f t="shared" si="101"/>
        <v>42972</v>
      </c>
      <c r="K203" s="100">
        <f t="shared" si="102"/>
        <v>13009</v>
      </c>
      <c r="L203" s="100">
        <f t="shared" si="103"/>
        <v>12533</v>
      </c>
      <c r="M203" s="100">
        <f t="shared" si="104"/>
        <v>11232</v>
      </c>
      <c r="N203" s="100">
        <f t="shared" si="105"/>
        <v>0</v>
      </c>
      <c r="O203" s="100">
        <f t="shared" si="106"/>
        <v>42795</v>
      </c>
      <c r="P203" s="100">
        <f t="shared" si="107"/>
        <v>24030</v>
      </c>
      <c r="Q203" s="100">
        <f t="shared" si="108"/>
        <v>16847</v>
      </c>
      <c r="R203" s="100">
        <f t="shared" si="109"/>
        <v>61177</v>
      </c>
      <c r="S203" s="100">
        <f t="shared" si="110"/>
        <v>33377</v>
      </c>
      <c r="T203" s="100">
        <f t="shared" si="111"/>
        <v>29557</v>
      </c>
      <c r="U203" s="100">
        <f t="shared" si="112"/>
        <v>10162</v>
      </c>
      <c r="V203" s="89" t="s">
        <v>290</v>
      </c>
      <c r="W203" s="95" t="s">
        <v>37</v>
      </c>
      <c r="X203" s="95" t="s">
        <v>37</v>
      </c>
      <c r="Y203" s="95" t="s">
        <v>37</v>
      </c>
      <c r="Z203" s="95" t="s">
        <v>270</v>
      </c>
      <c r="AA203" s="95" t="s">
        <v>38</v>
      </c>
      <c r="AB203" s="95" t="s">
        <v>37</v>
      </c>
      <c r="AC203" s="95" t="s">
        <v>37</v>
      </c>
      <c r="AD203" s="96" t="s">
        <v>38</v>
      </c>
      <c r="AE203" s="95" t="s">
        <v>38</v>
      </c>
      <c r="AF203" s="95" t="s">
        <v>37</v>
      </c>
      <c r="AG203" s="95" t="s">
        <v>37</v>
      </c>
      <c r="AH203" s="95" t="s">
        <v>37</v>
      </c>
      <c r="AI203" s="95" t="s">
        <v>37</v>
      </c>
      <c r="AJ203" s="95" t="s">
        <v>313</v>
      </c>
      <c r="AK203" s="95" t="s">
        <v>313</v>
      </c>
      <c r="AL203" s="94" t="s">
        <v>290</v>
      </c>
      <c r="AM203" s="108">
        <f t="array" ref="AM203">IFERROR(INDEX(TO_name_1,MATCH(,((Шаблон_1-Точность)&gt;=G203)+((Шаблон_1+Точность)&lt;=G203),)),G203)</f>
        <v>19941</v>
      </c>
      <c r="AN203" s="109">
        <f t="array" ref="AN203">IFERROR(INDEX(TO_name_2,MATCH(,((Шаблон_2-Точность)&gt;=H203)+((Шаблон_2+Точность)&lt;=H203),)),H203)</f>
        <v>53826</v>
      </c>
      <c r="AO203" s="109">
        <f t="array" ref="AO203">IFERROR(INDEX(TO_name_3,MATCH(,((Шаблон_3-Точность)&gt;=I203)+((Шаблон_3+Точность)&lt;=I203),)),I203)</f>
        <v>37298</v>
      </c>
      <c r="AP203" s="109">
        <f t="array" ref="AP203">IFERROR(INDEX(TO_name_4,MATCH(,((Шаблон_4-Точность)&gt;=J203)+((Шаблон_4+Точность)&lt;=J203),)),J203)</f>
        <v>42972</v>
      </c>
      <c r="AQ203" s="109">
        <f t="array" ref="AQ203">IFERROR(INDEX(TO_name_9,MATCH(,((Шаблон_9-Точность)&gt;=K203)+((Шаблон_9+Точность)&lt;=K203),)),K203)</f>
        <v>13009</v>
      </c>
      <c r="AR203" s="109">
        <f t="array" ref="AR203">IFERROR(INDEX(TO_name_10,MATCH(,((Шаблон_10-Точность)&gt;=L203)+((Шаблон_10+Точность)&lt;=L203),)),L203)</f>
        <v>12533</v>
      </c>
      <c r="AS203" s="110">
        <f t="array" ref="AS203">IFERROR(INDEX(TO_name_11,MATCH(,((Шаблон_11-Точность)&gt;=M203)+((Шаблон_11+Точность)&lt;=M203),)),M203)</f>
        <v>11232</v>
      </c>
      <c r="AT203" s="111" t="s">
        <v>290</v>
      </c>
      <c r="AU203" s="108">
        <f t="array" ref="AU203">IFERROR(INDEX(TO_name_5,MATCH(,((Шаблон_5-Точность)&gt;=O203)+((Шаблон_5+Точность)&lt;=O203),)),O203)</f>
        <v>42795</v>
      </c>
      <c r="AV203" s="109">
        <f t="array" ref="AV203">IFERROR(INDEX(TO_name_6,MATCH(,((Шаблон_6-Точность)&gt;=P203)+((Шаблон_6+Точность)&lt;=P203),)),P203)</f>
        <v>24030</v>
      </c>
      <c r="AW203" s="109">
        <f t="array" ref="AW203">IFERROR(INDEX(TO_name_7,MATCH(,((Шаблон_7-Точность)&gt;=Q203)+((Шаблон_7+Точность)&lt;=Q203),)),Q203)</f>
        <v>16847</v>
      </c>
      <c r="AX203" s="109">
        <f t="array" ref="AX203">IFERROR(INDEX(TO_name_8,MATCH(,((Шаблон_8-Точность)&gt;=R203)+((Шаблон_8+Точность)&lt;=R203),)),R203)</f>
        <v>61177</v>
      </c>
      <c r="AY203" s="109">
        <f t="array" ref="AY203">IFERROR(INDEX(TO_name_12,MATCH(,((Шаблон_12-Точность)&gt;=S203)+((Шаблон_12+Точность)&lt;=S203),)),S203)</f>
        <v>33377</v>
      </c>
      <c r="AZ203" s="109">
        <f t="array" ref="AZ203">IFERROR(INDEX(TO_name_13,MATCH(,((Шаблон_13-Точность)&gt;=T203)+((Шаблон_13+Точность)&lt;=T203),)),T203)</f>
        <v>29557</v>
      </c>
      <c r="BA203" s="110">
        <f t="array" ref="BA203">IFERROR(INDEX(TO_name_14,MATCH(,((Шаблон_14-Точность)&gt;=U203)+((Шаблон_14+Точность)&lt;=U203),)),U203)</f>
        <v>10162</v>
      </c>
      <c r="BB203" s="3"/>
      <c r="BC203" s="3" t="str">
        <f t="shared" si="84"/>
        <v>М/63663/19941</v>
      </c>
      <c r="BD203" s="3" t="str">
        <f t="shared" si="85"/>
        <v>М/68748/53826</v>
      </c>
      <c r="BE203" s="3" t="str">
        <f t="shared" si="86"/>
        <v>М/62400/37298</v>
      </c>
      <c r="BF203" s="3" t="str">
        <f t="shared" si="87"/>
        <v>ТО1/71272/42972</v>
      </c>
      <c r="BG203" s="3" t="str">
        <f t="shared" si="88"/>
        <v>Р/13009/13009</v>
      </c>
      <c r="BH203" s="3" t="str">
        <f t="shared" si="89"/>
        <v>М/12533/12533</v>
      </c>
      <c r="BI203" s="3" t="str">
        <f t="shared" si="90"/>
        <v>М/11232/11232</v>
      </c>
      <c r="BJ203" s="158" t="s">
        <v>290</v>
      </c>
      <c r="BK203" s="3" t="str">
        <f t="shared" si="91"/>
        <v>Р/41074/42795</v>
      </c>
      <c r="BL203" s="3" t="str">
        <f t="shared" si="92"/>
        <v>М/49012/24030</v>
      </c>
      <c r="BM203" s="3" t="str">
        <f t="shared" si="93"/>
        <v>М/37362/16847</v>
      </c>
      <c r="BN203" s="3" t="str">
        <f t="shared" si="94"/>
        <v>М/36628/61177</v>
      </c>
      <c r="BO203" s="3" t="str">
        <f t="shared" si="95"/>
        <v>М/8377/33377</v>
      </c>
      <c r="BP203" s="3" t="str">
        <f t="shared" si="96"/>
        <v>ВП/9042/29557</v>
      </c>
      <c r="BQ203" s="3" t="str">
        <f t="shared" si="97"/>
        <v>ВП/10162/10162</v>
      </c>
      <c r="BR203" s="86"/>
      <c r="BS203" s="86"/>
      <c r="BT203" s="86"/>
    </row>
    <row r="204" spans="1:72" ht="16.5" customHeight="1" x14ac:dyDescent="0.25">
      <c r="A204" s="90">
        <v>45120</v>
      </c>
      <c r="B204" s="3">
        <v>5</v>
      </c>
      <c r="C204" s="3">
        <v>4</v>
      </c>
      <c r="D204" s="105" t="str">
        <f t="shared" ref="D204:D267" si="113">IF(COUNTIF(W204:AC204,"М")+(COUNTIF(W204:AC204,"П")+COUNTIF(W204:AC204,"О"))/2=B204,"","ОШ")</f>
        <v/>
      </c>
      <c r="E204" s="105" t="str">
        <f t="shared" ref="E204:E267" si="114">IF(COUNTIF(AE204:AK204,"м")+(COUNTIF(AE204:AK204,"П")+COUNTIF(AE204:AK204,"О"))/2=C204,"","ОШ")</f>
        <v/>
      </c>
      <c r="F204" s="99" t="s">
        <v>290</v>
      </c>
      <c r="G204" s="100">
        <f t="shared" si="98"/>
        <v>19965</v>
      </c>
      <c r="H204" s="100">
        <f t="shared" si="99"/>
        <v>53850</v>
      </c>
      <c r="I204" s="100">
        <f t="shared" si="100"/>
        <v>37322</v>
      </c>
      <c r="J204" s="100">
        <f t="shared" si="101"/>
        <v>42972</v>
      </c>
      <c r="K204" s="100">
        <f t="shared" si="102"/>
        <v>13009</v>
      </c>
      <c r="L204" s="100">
        <f t="shared" si="103"/>
        <v>12557</v>
      </c>
      <c r="M204" s="100">
        <f t="shared" si="104"/>
        <v>11256</v>
      </c>
      <c r="N204" s="100">
        <f t="shared" si="105"/>
        <v>0</v>
      </c>
      <c r="O204" s="100">
        <f t="shared" si="106"/>
        <v>42795</v>
      </c>
      <c r="P204" s="100">
        <f t="shared" si="107"/>
        <v>24054</v>
      </c>
      <c r="Q204" s="100">
        <f t="shared" si="108"/>
        <v>16871</v>
      </c>
      <c r="R204" s="100">
        <f t="shared" si="109"/>
        <v>61201</v>
      </c>
      <c r="S204" s="100">
        <f t="shared" si="110"/>
        <v>33401</v>
      </c>
      <c r="T204" s="100">
        <f t="shared" si="111"/>
        <v>29557</v>
      </c>
      <c r="U204" s="100">
        <f t="shared" si="112"/>
        <v>10162</v>
      </c>
      <c r="V204" s="89" t="s">
        <v>290</v>
      </c>
      <c r="W204" s="95" t="s">
        <v>37</v>
      </c>
      <c r="X204" s="95" t="s">
        <v>37</v>
      </c>
      <c r="Y204" s="95" t="s">
        <v>37</v>
      </c>
      <c r="Z204" s="95" t="s">
        <v>270</v>
      </c>
      <c r="AA204" s="95" t="s">
        <v>38</v>
      </c>
      <c r="AB204" s="95" t="s">
        <v>37</v>
      </c>
      <c r="AC204" s="95" t="s">
        <v>37</v>
      </c>
      <c r="AD204" s="96" t="s">
        <v>38</v>
      </c>
      <c r="AE204" s="95" t="s">
        <v>38</v>
      </c>
      <c r="AF204" s="95" t="s">
        <v>37</v>
      </c>
      <c r="AG204" s="95" t="s">
        <v>37</v>
      </c>
      <c r="AH204" s="95" t="s">
        <v>37</v>
      </c>
      <c r="AI204" s="95" t="s">
        <v>37</v>
      </c>
      <c r="AJ204" s="95" t="s">
        <v>313</v>
      </c>
      <c r="AK204" s="95" t="s">
        <v>313</v>
      </c>
      <c r="AL204" s="94" t="s">
        <v>290</v>
      </c>
      <c r="AM204" s="108">
        <f t="array" ref="AM204">IFERROR(INDEX(TO_name_1,MATCH(,((Шаблон_1-Точность)&gt;=G204)+((Шаблон_1+Точность)&lt;=G204),)),G204)</f>
        <v>19965</v>
      </c>
      <c r="AN204" s="109">
        <f t="array" ref="AN204">IFERROR(INDEX(TO_name_2,MATCH(,((Шаблон_2-Точность)&gt;=H204)+((Шаблон_2+Точность)&lt;=H204),)),H204)</f>
        <v>53850</v>
      </c>
      <c r="AO204" s="109">
        <f t="array" ref="AO204">IFERROR(INDEX(TO_name_3,MATCH(,((Шаблон_3-Точность)&gt;=I204)+((Шаблон_3+Точность)&lt;=I204),)),I204)</f>
        <v>37322</v>
      </c>
      <c r="AP204" s="109">
        <f t="array" ref="AP204">IFERROR(INDEX(TO_name_4,MATCH(,((Шаблон_4-Точность)&gt;=J204)+((Шаблон_4+Точность)&lt;=J204),)),J204)</f>
        <v>42972</v>
      </c>
      <c r="AQ204" s="109">
        <f t="array" ref="AQ204">IFERROR(INDEX(TO_name_9,MATCH(,((Шаблон_9-Точность)&gt;=K204)+((Шаблон_9+Точность)&lt;=K204),)),K204)</f>
        <v>13009</v>
      </c>
      <c r="AR204" s="109">
        <f t="array" ref="AR204">IFERROR(INDEX(TO_name_10,MATCH(,((Шаблон_10-Точность)&gt;=L204)+((Шаблон_10+Точность)&lt;=L204),)),L204)</f>
        <v>12557</v>
      </c>
      <c r="AS204" s="110">
        <f t="array" ref="AS204">IFERROR(INDEX(TO_name_11,MATCH(,((Шаблон_11-Точность)&gt;=M204)+((Шаблон_11+Точность)&lt;=M204),)),M204)</f>
        <v>11256</v>
      </c>
      <c r="AT204" s="111" t="s">
        <v>290</v>
      </c>
      <c r="AU204" s="108">
        <f t="array" ref="AU204">IFERROR(INDEX(TO_name_5,MATCH(,((Шаблон_5-Точность)&gt;=O204)+((Шаблон_5+Точность)&lt;=O204),)),O204)</f>
        <v>42795</v>
      </c>
      <c r="AV204" s="109">
        <f t="array" ref="AV204">IFERROR(INDEX(TO_name_6,MATCH(,((Шаблон_6-Точность)&gt;=P204)+((Шаблон_6+Точность)&lt;=P204),)),P204)</f>
        <v>24054</v>
      </c>
      <c r="AW204" s="109">
        <f t="array" ref="AW204">IFERROR(INDEX(TO_name_7,MATCH(,((Шаблон_7-Точность)&gt;=Q204)+((Шаблон_7+Точность)&lt;=Q204),)),Q204)</f>
        <v>16871</v>
      </c>
      <c r="AX204" s="109">
        <f t="array" ref="AX204">IFERROR(INDEX(TO_name_8,MATCH(,((Шаблон_8-Точность)&gt;=R204)+((Шаблон_8+Точность)&lt;=R204),)),R204)</f>
        <v>61201</v>
      </c>
      <c r="AY204" s="109">
        <f t="array" ref="AY204">IFERROR(INDEX(TO_name_12,MATCH(,((Шаблон_12-Точность)&gt;=S204)+((Шаблон_12+Точность)&lt;=S204),)),S204)</f>
        <v>33401</v>
      </c>
      <c r="AZ204" s="109">
        <f t="array" ref="AZ204">IFERROR(INDEX(TO_name_13,MATCH(,((Шаблон_13-Точность)&gt;=T204)+((Шаблон_13+Точность)&lt;=T204),)),T204)</f>
        <v>29557</v>
      </c>
      <c r="BA204" s="110">
        <f t="array" ref="BA204">IFERROR(INDEX(TO_name_14,MATCH(,((Шаблон_14-Точность)&gt;=U204)+((Шаблон_14+Точность)&lt;=U204),)),U204)</f>
        <v>10162</v>
      </c>
      <c r="BB204" s="3"/>
      <c r="BC204" s="3" t="str">
        <f t="shared" ref="BC204:BC267" si="115">W204&amp;"/"&amp;G204+Разница_ГПА_ГТД_1&amp;"/"&amp;G204</f>
        <v>М/63687/19965</v>
      </c>
      <c r="BD204" s="3" t="str">
        <f t="shared" ref="BD204:BD267" si="116">X204&amp;"/"&amp;H204+Разница_ГПА_ГТД_2&amp;"/"&amp;H204</f>
        <v>М/68772/53850</v>
      </c>
      <c r="BE204" s="3" t="str">
        <f t="shared" ref="BE204:BE267" si="117">Y204&amp;"/"&amp;I204+Разница_ГПА_ГТД_3&amp;"/"&amp;I204</f>
        <v>М/62424/37322</v>
      </c>
      <c r="BF204" s="3" t="str">
        <f t="shared" ref="BF204:BF267" si="118">Z204&amp;"/"&amp;J204+Разница_ГПА_ГТД_4&amp;"/"&amp;J204</f>
        <v>ТО1/71272/42972</v>
      </c>
      <c r="BG204" s="3" t="str">
        <f t="shared" ref="BG204:BG267" si="119">AA204&amp;"/"&amp;K204+Разница_ГПА_ГТД_9&amp;"/"&amp;K204</f>
        <v>Р/13009/13009</v>
      </c>
      <c r="BH204" s="3" t="str">
        <f t="shared" ref="BH204:BH267" si="120">AB204&amp;"/"&amp;L204+Разница_ГПА_ГТД_10&amp;"/"&amp;L204</f>
        <v>М/12557/12557</v>
      </c>
      <c r="BI204" s="3" t="str">
        <f t="shared" ref="BI204:BI267" si="121">AC204&amp;"/"&amp;M204+Разница_ГПА_ГТД_11&amp;"/"&amp;M204</f>
        <v>М/11256/11256</v>
      </c>
      <c r="BJ204" s="158" t="s">
        <v>290</v>
      </c>
      <c r="BK204" s="3" t="str">
        <f t="shared" ref="BK204:BK267" si="122">AE204&amp;"/"&amp;O204+Разница_ГПА_ГТД_5&amp;"/"&amp;O204</f>
        <v>Р/41074/42795</v>
      </c>
      <c r="BL204" s="3" t="str">
        <f t="shared" ref="BL204:BL267" si="123">AF204&amp;"/"&amp;P204+Разница_ГПА_ГТД_6&amp;"/"&amp;P204</f>
        <v>М/49036/24054</v>
      </c>
      <c r="BM204" s="3" t="str">
        <f t="shared" ref="BM204:BM267" si="124">AG204&amp;"/"&amp;Q204+Разница_ГПА_ГТД_7&amp;"/"&amp;Q204</f>
        <v>М/37386/16871</v>
      </c>
      <c r="BN204" s="3" t="str">
        <f t="shared" ref="BN204:BN267" si="125">AH204&amp;"/"&amp;R204+Разница_ГПА_ГТД_8&amp;"/"&amp;R204</f>
        <v>М/36652/61201</v>
      </c>
      <c r="BO204" s="3" t="str">
        <f t="shared" ref="BO204:BO267" si="126">AI204&amp;"/"&amp;S204+Разница_ГПА_ГТД_12&amp;"/"&amp;S204</f>
        <v>М/8401/33401</v>
      </c>
      <c r="BP204" s="3" t="str">
        <f t="shared" ref="BP204:BP267" si="127">AJ204&amp;"/"&amp;T204+Разница_ГПА_ГТД_13&amp;"/"&amp;T204</f>
        <v>ВП/9042/29557</v>
      </c>
      <c r="BQ204" s="3" t="str">
        <f t="shared" ref="BQ204:BQ267" si="128">AK204&amp;"/"&amp;U204+Разница_ГПА_ГТД_14&amp;"/"&amp;U204</f>
        <v>ВП/10162/10162</v>
      </c>
      <c r="BR204" s="86"/>
      <c r="BS204" s="86"/>
      <c r="BT204" s="86"/>
    </row>
    <row r="205" spans="1:72" ht="16.5" customHeight="1" x14ac:dyDescent="0.25">
      <c r="A205" s="90">
        <v>45121</v>
      </c>
      <c r="B205" s="3">
        <v>5</v>
      </c>
      <c r="C205" s="3">
        <v>4</v>
      </c>
      <c r="D205" s="105" t="str">
        <f t="shared" si="113"/>
        <v/>
      </c>
      <c r="E205" s="105" t="str">
        <f t="shared" si="114"/>
        <v/>
      </c>
      <c r="F205" s="99" t="s">
        <v>290</v>
      </c>
      <c r="G205" s="100">
        <f t="shared" ref="G205:G268" si="129">IF(W205="М",24+G204,IF(W205="П",8+G204,IF(W205="О",16+G204,G204)))</f>
        <v>19989</v>
      </c>
      <c r="H205" s="100">
        <f t="shared" ref="H205:H268" si="130">IF(X205="М",24+H204,IF(X205="П",8+H204,IF(X205="О",16+H204,H204)))</f>
        <v>53874</v>
      </c>
      <c r="I205" s="100">
        <f t="shared" ref="I205:I268" si="131">IF(Y205="М",24+I204,IF(Y205="П",8+I204,IF(Y205="О",16+I204,I204)))</f>
        <v>37346</v>
      </c>
      <c r="J205" s="100">
        <f t="shared" ref="J205:J268" si="132">IF(Z205="М",24+J204,IF(Z205="П",8+J204,IF(Z205="О",16+J204,J204)))</f>
        <v>42972</v>
      </c>
      <c r="K205" s="100">
        <f t="shared" ref="K205:K268" si="133">IF(AA205="М",24+K204,IF(AA205="П",8+K204,IF(AA205="О",16+K204,K204)))</f>
        <v>13009</v>
      </c>
      <c r="L205" s="100">
        <f t="shared" ref="L205:L268" si="134">IF(AB205="М",24+L204,IF(AB205="П",8+L204,IF(AB205="О",16+L204,L204)))</f>
        <v>12581</v>
      </c>
      <c r="M205" s="100">
        <f t="shared" ref="M205:M268" si="135">IF(AC205="М",24+M204,IF(AC205="П",8+M204,IF(AC205="О",16+M204,M204)))</f>
        <v>11280</v>
      </c>
      <c r="N205" s="100">
        <f t="shared" ref="N205:N268" si="136">IF(AD205="М",24+N204,IF(AD205="П",8+N204,IF(AD205="О",16+N204,N204)))</f>
        <v>0</v>
      </c>
      <c r="O205" s="100">
        <f t="shared" ref="O205:O268" si="137">IF(AE205="М",24+O204,IF(AE205="П",8+O204,IF(AE205="О",16+O204,O204)))</f>
        <v>42795</v>
      </c>
      <c r="P205" s="100">
        <f t="shared" ref="P205:P268" si="138">IF(AF205="М",24+P204,IF(AF205="П",8+P204,IF(AF205="О",16+P204,P204)))</f>
        <v>24078</v>
      </c>
      <c r="Q205" s="100">
        <f t="shared" ref="Q205:Q268" si="139">IF(AG205="М",24+Q204,IF(AG205="П",8+Q204,IF(AG205="О",16+Q204,Q204)))</f>
        <v>16895</v>
      </c>
      <c r="R205" s="100">
        <f t="shared" ref="R205:R268" si="140">IF(AH205="М",24+R204,IF(AH205="П",8+R204,IF(AH205="О",16+R204,R204)))</f>
        <v>61225</v>
      </c>
      <c r="S205" s="100">
        <f t="shared" ref="S205:S268" si="141">IF(AI205="М",24+S204,IF(AI205="П",8+S204,IF(AI205="О",16+S204,S204)))</f>
        <v>33425</v>
      </c>
      <c r="T205" s="100">
        <f t="shared" ref="T205:T268" si="142">IF(AJ205="М",24+T204,IF(AJ205="П",8+T204,IF(AJ205="О",16+T204,T204)))</f>
        <v>29557</v>
      </c>
      <c r="U205" s="100">
        <f t="shared" ref="U205:U268" si="143">IF(AK205="М",24+U204,IF(AK205="П",8+U204,IF(AK205="О",16+U204,U204)))</f>
        <v>10162</v>
      </c>
      <c r="V205" s="89" t="s">
        <v>290</v>
      </c>
      <c r="W205" s="95" t="s">
        <v>37</v>
      </c>
      <c r="X205" s="95" t="s">
        <v>37</v>
      </c>
      <c r="Y205" s="95" t="s">
        <v>37</v>
      </c>
      <c r="Z205" s="95" t="s">
        <v>270</v>
      </c>
      <c r="AA205" s="95" t="s">
        <v>38</v>
      </c>
      <c r="AB205" s="95" t="s">
        <v>37</v>
      </c>
      <c r="AC205" s="95" t="s">
        <v>37</v>
      </c>
      <c r="AD205" s="96" t="s">
        <v>38</v>
      </c>
      <c r="AE205" s="95" t="s">
        <v>38</v>
      </c>
      <c r="AF205" s="95" t="s">
        <v>37</v>
      </c>
      <c r="AG205" s="95" t="s">
        <v>37</v>
      </c>
      <c r="AH205" s="95" t="s">
        <v>37</v>
      </c>
      <c r="AI205" s="95" t="s">
        <v>37</v>
      </c>
      <c r="AJ205" s="95" t="s">
        <v>313</v>
      </c>
      <c r="AK205" s="95" t="s">
        <v>313</v>
      </c>
      <c r="AL205" s="94" t="s">
        <v>290</v>
      </c>
      <c r="AM205" s="108">
        <f t="array" ref="AM205">IFERROR(INDEX(TO_name_1,MATCH(,((Шаблон_1-Точность)&gt;=G205)+((Шаблон_1+Точность)&lt;=G205),)),G205)</f>
        <v>19989</v>
      </c>
      <c r="AN205" s="109">
        <f t="array" ref="AN205">IFERROR(INDEX(TO_name_2,MATCH(,((Шаблон_2-Точность)&gt;=H205)+((Шаблон_2+Точность)&lt;=H205),)),H205)</f>
        <v>53874</v>
      </c>
      <c r="AO205" s="109">
        <f t="array" ref="AO205">IFERROR(INDEX(TO_name_3,MATCH(,((Шаблон_3-Точность)&gt;=I205)+((Шаблон_3+Точность)&lt;=I205),)),I205)</f>
        <v>37346</v>
      </c>
      <c r="AP205" s="109">
        <f t="array" ref="AP205">IFERROR(INDEX(TO_name_4,MATCH(,((Шаблон_4-Точность)&gt;=J205)+((Шаблон_4+Точность)&lt;=J205),)),J205)</f>
        <v>42972</v>
      </c>
      <c r="AQ205" s="109">
        <f t="array" ref="AQ205">IFERROR(INDEX(TO_name_9,MATCH(,((Шаблон_9-Точность)&gt;=K205)+((Шаблон_9+Точность)&lt;=K205),)),K205)</f>
        <v>13009</v>
      </c>
      <c r="AR205" s="109">
        <f t="array" ref="AR205">IFERROR(INDEX(TO_name_10,MATCH(,((Шаблон_10-Точность)&gt;=L205)+((Шаблон_10+Точность)&lt;=L205),)),L205)</f>
        <v>12581</v>
      </c>
      <c r="AS205" s="110">
        <f t="array" ref="AS205">IFERROR(INDEX(TO_name_11,MATCH(,((Шаблон_11-Точность)&gt;=M205)+((Шаблон_11+Точность)&lt;=M205),)),M205)</f>
        <v>11280</v>
      </c>
      <c r="AT205" s="111" t="s">
        <v>290</v>
      </c>
      <c r="AU205" s="108">
        <f t="array" ref="AU205">IFERROR(INDEX(TO_name_5,MATCH(,((Шаблон_5-Точность)&gt;=O205)+((Шаблон_5+Точность)&lt;=O205),)),O205)</f>
        <v>42795</v>
      </c>
      <c r="AV205" s="109">
        <f t="array" ref="AV205">IFERROR(INDEX(TO_name_6,MATCH(,((Шаблон_6-Точность)&gt;=P205)+((Шаблон_6+Точность)&lt;=P205),)),P205)</f>
        <v>24078</v>
      </c>
      <c r="AW205" s="109">
        <f t="array" ref="AW205">IFERROR(INDEX(TO_name_7,MATCH(,((Шаблон_7-Точность)&gt;=Q205)+((Шаблон_7+Точность)&lt;=Q205),)),Q205)</f>
        <v>16895</v>
      </c>
      <c r="AX205" s="109">
        <f t="array" ref="AX205">IFERROR(INDEX(TO_name_8,MATCH(,((Шаблон_8-Точность)&gt;=R205)+((Шаблон_8+Точность)&lt;=R205),)),R205)</f>
        <v>61225</v>
      </c>
      <c r="AY205" s="109">
        <f t="array" ref="AY205">IFERROR(INDEX(TO_name_12,MATCH(,((Шаблон_12-Точность)&gt;=S205)+((Шаблон_12+Точность)&lt;=S205),)),S205)</f>
        <v>33425</v>
      </c>
      <c r="AZ205" s="109">
        <f t="array" ref="AZ205">IFERROR(INDEX(TO_name_13,MATCH(,((Шаблон_13-Точность)&gt;=T205)+((Шаблон_13+Точность)&lt;=T205),)),T205)</f>
        <v>29557</v>
      </c>
      <c r="BA205" s="110">
        <f t="array" ref="BA205">IFERROR(INDEX(TO_name_14,MATCH(,((Шаблон_14-Точность)&gt;=U205)+((Шаблон_14+Точность)&lt;=U205),)),U205)</f>
        <v>10162</v>
      </c>
      <c r="BB205" s="3"/>
      <c r="BC205" s="3" t="str">
        <f t="shared" si="115"/>
        <v>М/63711/19989</v>
      </c>
      <c r="BD205" s="3" t="str">
        <f t="shared" si="116"/>
        <v>М/68796/53874</v>
      </c>
      <c r="BE205" s="3" t="str">
        <f t="shared" si="117"/>
        <v>М/62448/37346</v>
      </c>
      <c r="BF205" s="3" t="str">
        <f t="shared" si="118"/>
        <v>ТО1/71272/42972</v>
      </c>
      <c r="BG205" s="3" t="str">
        <f t="shared" si="119"/>
        <v>Р/13009/13009</v>
      </c>
      <c r="BH205" s="3" t="str">
        <f t="shared" si="120"/>
        <v>М/12581/12581</v>
      </c>
      <c r="BI205" s="3" t="str">
        <f t="shared" si="121"/>
        <v>М/11280/11280</v>
      </c>
      <c r="BJ205" s="158" t="s">
        <v>290</v>
      </c>
      <c r="BK205" s="3" t="str">
        <f t="shared" si="122"/>
        <v>Р/41074/42795</v>
      </c>
      <c r="BL205" s="3" t="str">
        <f t="shared" si="123"/>
        <v>М/49060/24078</v>
      </c>
      <c r="BM205" s="3" t="str">
        <f t="shared" si="124"/>
        <v>М/37410/16895</v>
      </c>
      <c r="BN205" s="3" t="str">
        <f t="shared" si="125"/>
        <v>М/36676/61225</v>
      </c>
      <c r="BO205" s="3" t="str">
        <f t="shared" si="126"/>
        <v>М/8425/33425</v>
      </c>
      <c r="BP205" s="3" t="str">
        <f t="shared" si="127"/>
        <v>ВП/9042/29557</v>
      </c>
      <c r="BQ205" s="3" t="str">
        <f t="shared" si="128"/>
        <v>ВП/10162/10162</v>
      </c>
      <c r="BR205" s="86"/>
      <c r="BS205" s="86"/>
      <c r="BT205" s="86"/>
    </row>
    <row r="206" spans="1:72" ht="16.5" customHeight="1" x14ac:dyDescent="0.25">
      <c r="A206" s="90">
        <v>45122</v>
      </c>
      <c r="B206" s="3">
        <v>5</v>
      </c>
      <c r="C206" s="3">
        <v>4</v>
      </c>
      <c r="D206" s="105" t="str">
        <f t="shared" si="113"/>
        <v/>
      </c>
      <c r="E206" s="105" t="str">
        <f t="shared" si="114"/>
        <v/>
      </c>
      <c r="F206" s="99" t="s">
        <v>290</v>
      </c>
      <c r="G206" s="100">
        <f t="shared" si="129"/>
        <v>20013</v>
      </c>
      <c r="H206" s="100">
        <f t="shared" si="130"/>
        <v>53898</v>
      </c>
      <c r="I206" s="100">
        <f t="shared" si="131"/>
        <v>37370</v>
      </c>
      <c r="J206" s="100">
        <f t="shared" si="132"/>
        <v>42972</v>
      </c>
      <c r="K206" s="100">
        <f t="shared" si="133"/>
        <v>13009</v>
      </c>
      <c r="L206" s="100">
        <f t="shared" si="134"/>
        <v>12605</v>
      </c>
      <c r="M206" s="100">
        <f t="shared" si="135"/>
        <v>11304</v>
      </c>
      <c r="N206" s="100">
        <f t="shared" si="136"/>
        <v>0</v>
      </c>
      <c r="O206" s="100">
        <f t="shared" si="137"/>
        <v>42795</v>
      </c>
      <c r="P206" s="100">
        <f t="shared" si="138"/>
        <v>24102</v>
      </c>
      <c r="Q206" s="100">
        <f t="shared" si="139"/>
        <v>16919</v>
      </c>
      <c r="R206" s="100">
        <f t="shared" si="140"/>
        <v>61249</v>
      </c>
      <c r="S206" s="100">
        <f t="shared" si="141"/>
        <v>33449</v>
      </c>
      <c r="T206" s="100">
        <f t="shared" si="142"/>
        <v>29557</v>
      </c>
      <c r="U206" s="100">
        <f t="shared" si="143"/>
        <v>10162</v>
      </c>
      <c r="V206" s="89" t="s">
        <v>290</v>
      </c>
      <c r="W206" s="95" t="s">
        <v>37</v>
      </c>
      <c r="X206" s="95" t="s">
        <v>37</v>
      </c>
      <c r="Y206" s="95" t="s">
        <v>37</v>
      </c>
      <c r="Z206" s="95" t="s">
        <v>270</v>
      </c>
      <c r="AA206" s="95" t="s">
        <v>38</v>
      </c>
      <c r="AB206" s="95" t="s">
        <v>37</v>
      </c>
      <c r="AC206" s="95" t="s">
        <v>37</v>
      </c>
      <c r="AD206" s="96" t="s">
        <v>38</v>
      </c>
      <c r="AE206" s="95" t="s">
        <v>38</v>
      </c>
      <c r="AF206" s="95" t="s">
        <v>37</v>
      </c>
      <c r="AG206" s="95" t="s">
        <v>37</v>
      </c>
      <c r="AH206" s="95" t="s">
        <v>37</v>
      </c>
      <c r="AI206" s="95" t="s">
        <v>37</v>
      </c>
      <c r="AJ206" s="95" t="s">
        <v>313</v>
      </c>
      <c r="AK206" s="95" t="s">
        <v>313</v>
      </c>
      <c r="AL206" s="94" t="s">
        <v>290</v>
      </c>
      <c r="AM206" s="108">
        <f t="array" ref="AM206">IFERROR(INDEX(TO_name_1,MATCH(,((Шаблон_1-Точность)&gt;=G206)+((Шаблон_1+Точность)&lt;=G206),)),G206)</f>
        <v>20013</v>
      </c>
      <c r="AN206" s="109">
        <f t="array" ref="AN206">IFERROR(INDEX(TO_name_2,MATCH(,((Шаблон_2-Точность)&gt;=H206)+((Шаблон_2+Точность)&lt;=H206),)),H206)</f>
        <v>53898</v>
      </c>
      <c r="AO206" s="109">
        <f t="array" ref="AO206">IFERROR(INDEX(TO_name_3,MATCH(,((Шаблон_3-Точность)&gt;=I206)+((Шаблон_3+Точность)&lt;=I206),)),I206)</f>
        <v>37370</v>
      </c>
      <c r="AP206" s="109">
        <f t="array" ref="AP206">IFERROR(INDEX(TO_name_4,MATCH(,((Шаблон_4-Точность)&gt;=J206)+((Шаблон_4+Точность)&lt;=J206),)),J206)</f>
        <v>42972</v>
      </c>
      <c r="AQ206" s="109">
        <f t="array" ref="AQ206">IFERROR(INDEX(TO_name_9,MATCH(,((Шаблон_9-Точность)&gt;=K206)+((Шаблон_9+Точность)&lt;=K206),)),K206)</f>
        <v>13009</v>
      </c>
      <c r="AR206" s="109">
        <f t="array" ref="AR206">IFERROR(INDEX(TO_name_10,MATCH(,((Шаблон_10-Точность)&gt;=L206)+((Шаблон_10+Точность)&lt;=L206),)),L206)</f>
        <v>12605</v>
      </c>
      <c r="AS206" s="110">
        <f t="array" ref="AS206">IFERROR(INDEX(TO_name_11,MATCH(,((Шаблон_11-Точность)&gt;=M206)+((Шаблон_11+Точность)&lt;=M206),)),M206)</f>
        <v>11304</v>
      </c>
      <c r="AT206" s="111" t="s">
        <v>290</v>
      </c>
      <c r="AU206" s="108">
        <f t="array" ref="AU206">IFERROR(INDEX(TO_name_5,MATCH(,((Шаблон_5-Точность)&gt;=O206)+((Шаблон_5+Точность)&lt;=O206),)),O206)</f>
        <v>42795</v>
      </c>
      <c r="AV206" s="109">
        <f t="array" ref="AV206">IFERROR(INDEX(TO_name_6,MATCH(,((Шаблон_6-Точность)&gt;=P206)+((Шаблон_6+Точность)&lt;=P206),)),P206)</f>
        <v>24102</v>
      </c>
      <c r="AW206" s="109">
        <f t="array" ref="AW206">IFERROR(INDEX(TO_name_7,MATCH(,((Шаблон_7-Точность)&gt;=Q206)+((Шаблон_7+Точность)&lt;=Q206),)),Q206)</f>
        <v>16919</v>
      </c>
      <c r="AX206" s="109">
        <f t="array" ref="AX206">IFERROR(INDEX(TO_name_8,MATCH(,((Шаблон_8-Точность)&gt;=R206)+((Шаблон_8+Точность)&lt;=R206),)),R206)</f>
        <v>61249</v>
      </c>
      <c r="AY206" s="109">
        <f t="array" ref="AY206">IFERROR(INDEX(TO_name_12,MATCH(,((Шаблон_12-Точность)&gt;=S206)+((Шаблон_12+Точность)&lt;=S206),)),S206)</f>
        <v>33449</v>
      </c>
      <c r="AZ206" s="109">
        <f t="array" ref="AZ206">IFERROR(INDEX(TO_name_13,MATCH(,((Шаблон_13-Точность)&gt;=T206)+((Шаблон_13+Точность)&lt;=T206),)),T206)</f>
        <v>29557</v>
      </c>
      <c r="BA206" s="110">
        <f t="array" ref="BA206">IFERROR(INDEX(TO_name_14,MATCH(,((Шаблон_14-Точность)&gt;=U206)+((Шаблон_14+Точность)&lt;=U206),)),U206)</f>
        <v>10162</v>
      </c>
      <c r="BB206" s="3"/>
      <c r="BC206" s="3" t="str">
        <f t="shared" si="115"/>
        <v>М/63735/20013</v>
      </c>
      <c r="BD206" s="3" t="str">
        <f t="shared" si="116"/>
        <v>М/68820/53898</v>
      </c>
      <c r="BE206" s="3" t="str">
        <f t="shared" si="117"/>
        <v>М/62472/37370</v>
      </c>
      <c r="BF206" s="3" t="str">
        <f t="shared" si="118"/>
        <v>ТО1/71272/42972</v>
      </c>
      <c r="BG206" s="3" t="str">
        <f t="shared" si="119"/>
        <v>Р/13009/13009</v>
      </c>
      <c r="BH206" s="3" t="str">
        <f t="shared" si="120"/>
        <v>М/12605/12605</v>
      </c>
      <c r="BI206" s="3" t="str">
        <f t="shared" si="121"/>
        <v>М/11304/11304</v>
      </c>
      <c r="BJ206" s="158" t="s">
        <v>290</v>
      </c>
      <c r="BK206" s="3" t="str">
        <f t="shared" si="122"/>
        <v>Р/41074/42795</v>
      </c>
      <c r="BL206" s="3" t="str">
        <f t="shared" si="123"/>
        <v>М/49084/24102</v>
      </c>
      <c r="BM206" s="3" t="str">
        <f t="shared" si="124"/>
        <v>М/37434/16919</v>
      </c>
      <c r="BN206" s="3" t="str">
        <f t="shared" si="125"/>
        <v>М/36700/61249</v>
      </c>
      <c r="BO206" s="3" t="str">
        <f t="shared" si="126"/>
        <v>М/8449/33449</v>
      </c>
      <c r="BP206" s="3" t="str">
        <f t="shared" si="127"/>
        <v>ВП/9042/29557</v>
      </c>
      <c r="BQ206" s="3" t="str">
        <f t="shared" si="128"/>
        <v>ВП/10162/10162</v>
      </c>
      <c r="BR206" s="86"/>
      <c r="BS206" s="86"/>
      <c r="BT206" s="86"/>
    </row>
    <row r="207" spans="1:72" ht="16.5" customHeight="1" x14ac:dyDescent="0.25">
      <c r="A207" s="90">
        <v>45123</v>
      </c>
      <c r="B207" s="3">
        <v>5</v>
      </c>
      <c r="C207" s="3">
        <v>4</v>
      </c>
      <c r="D207" s="105" t="str">
        <f t="shared" si="113"/>
        <v/>
      </c>
      <c r="E207" s="105" t="str">
        <f t="shared" si="114"/>
        <v/>
      </c>
      <c r="F207" s="99" t="s">
        <v>290</v>
      </c>
      <c r="G207" s="100">
        <f t="shared" si="129"/>
        <v>20037</v>
      </c>
      <c r="H207" s="100">
        <f t="shared" si="130"/>
        <v>53922</v>
      </c>
      <c r="I207" s="100">
        <f t="shared" si="131"/>
        <v>37394</v>
      </c>
      <c r="J207" s="100">
        <f t="shared" si="132"/>
        <v>42972</v>
      </c>
      <c r="K207" s="100">
        <f t="shared" si="133"/>
        <v>13009</v>
      </c>
      <c r="L207" s="100">
        <f t="shared" si="134"/>
        <v>12629</v>
      </c>
      <c r="M207" s="100">
        <f t="shared" si="135"/>
        <v>11328</v>
      </c>
      <c r="N207" s="100">
        <f t="shared" si="136"/>
        <v>0</v>
      </c>
      <c r="O207" s="100">
        <f t="shared" si="137"/>
        <v>42795</v>
      </c>
      <c r="P207" s="100">
        <f t="shared" si="138"/>
        <v>24126</v>
      </c>
      <c r="Q207" s="100">
        <f t="shared" si="139"/>
        <v>16943</v>
      </c>
      <c r="R207" s="100">
        <f t="shared" si="140"/>
        <v>61273</v>
      </c>
      <c r="S207" s="100">
        <f t="shared" si="141"/>
        <v>33473</v>
      </c>
      <c r="T207" s="100">
        <f t="shared" si="142"/>
        <v>29557</v>
      </c>
      <c r="U207" s="100">
        <f t="shared" si="143"/>
        <v>10162</v>
      </c>
      <c r="V207" s="89" t="s">
        <v>290</v>
      </c>
      <c r="W207" s="95" t="s">
        <v>37</v>
      </c>
      <c r="X207" s="95" t="s">
        <v>37</v>
      </c>
      <c r="Y207" s="95" t="s">
        <v>37</v>
      </c>
      <c r="Z207" s="95" t="s">
        <v>270</v>
      </c>
      <c r="AA207" s="95" t="s">
        <v>38</v>
      </c>
      <c r="AB207" s="95" t="s">
        <v>37</v>
      </c>
      <c r="AC207" s="95" t="s">
        <v>37</v>
      </c>
      <c r="AD207" s="96" t="s">
        <v>38</v>
      </c>
      <c r="AE207" s="95" t="s">
        <v>38</v>
      </c>
      <c r="AF207" s="95" t="s">
        <v>37</v>
      </c>
      <c r="AG207" s="95" t="s">
        <v>37</v>
      </c>
      <c r="AH207" s="95" t="s">
        <v>37</v>
      </c>
      <c r="AI207" s="95" t="s">
        <v>37</v>
      </c>
      <c r="AJ207" s="95" t="s">
        <v>313</v>
      </c>
      <c r="AK207" s="95" t="s">
        <v>313</v>
      </c>
      <c r="AL207" s="94" t="s">
        <v>290</v>
      </c>
      <c r="AM207" s="108">
        <f t="array" ref="AM207">IFERROR(INDEX(TO_name_1,MATCH(,((Шаблон_1-Точность)&gt;=G207)+((Шаблон_1+Точность)&lt;=G207),)),G207)</f>
        <v>20037</v>
      </c>
      <c r="AN207" s="109">
        <f t="array" ref="AN207">IFERROR(INDEX(TO_name_2,MATCH(,((Шаблон_2-Точность)&gt;=H207)+((Шаблон_2+Точность)&lt;=H207),)),H207)</f>
        <v>53922</v>
      </c>
      <c r="AO207" s="109">
        <f t="array" ref="AO207">IFERROR(INDEX(TO_name_3,MATCH(,((Шаблон_3-Точность)&gt;=I207)+((Шаблон_3+Точность)&lt;=I207),)),I207)</f>
        <v>37394</v>
      </c>
      <c r="AP207" s="109">
        <f t="array" ref="AP207">IFERROR(INDEX(TO_name_4,MATCH(,((Шаблон_4-Точность)&gt;=J207)+((Шаблон_4+Точность)&lt;=J207),)),J207)</f>
        <v>42972</v>
      </c>
      <c r="AQ207" s="109">
        <f t="array" ref="AQ207">IFERROR(INDEX(TO_name_9,MATCH(,((Шаблон_9-Точность)&gt;=K207)+((Шаблон_9+Точность)&lt;=K207),)),K207)</f>
        <v>13009</v>
      </c>
      <c r="AR207" s="109">
        <f t="array" ref="AR207">IFERROR(INDEX(TO_name_10,MATCH(,((Шаблон_10-Точность)&gt;=L207)+((Шаблон_10+Точность)&lt;=L207),)),L207)</f>
        <v>12629</v>
      </c>
      <c r="AS207" s="110">
        <f t="array" ref="AS207">IFERROR(INDEX(TO_name_11,MATCH(,((Шаблон_11-Точность)&gt;=M207)+((Шаблон_11+Точность)&lt;=M207),)),M207)</f>
        <v>11328</v>
      </c>
      <c r="AT207" s="111" t="s">
        <v>290</v>
      </c>
      <c r="AU207" s="108">
        <f t="array" ref="AU207">IFERROR(INDEX(TO_name_5,MATCH(,((Шаблон_5-Точность)&gt;=O207)+((Шаблон_5+Точность)&lt;=O207),)),O207)</f>
        <v>42795</v>
      </c>
      <c r="AV207" s="109">
        <f t="array" ref="AV207">IFERROR(INDEX(TO_name_6,MATCH(,((Шаблон_6-Точность)&gt;=P207)+((Шаблон_6+Точность)&lt;=P207),)),P207)</f>
        <v>24126</v>
      </c>
      <c r="AW207" s="109">
        <f t="array" ref="AW207">IFERROR(INDEX(TO_name_7,MATCH(,((Шаблон_7-Точность)&gt;=Q207)+((Шаблон_7+Точность)&lt;=Q207),)),Q207)</f>
        <v>16943</v>
      </c>
      <c r="AX207" s="109">
        <f t="array" ref="AX207">IFERROR(INDEX(TO_name_8,MATCH(,((Шаблон_8-Точность)&gt;=R207)+((Шаблон_8+Точность)&lt;=R207),)),R207)</f>
        <v>61273</v>
      </c>
      <c r="AY207" s="109">
        <f t="array" ref="AY207">IFERROR(INDEX(TO_name_12,MATCH(,((Шаблон_12-Точность)&gt;=S207)+((Шаблон_12+Точность)&lt;=S207),)),S207)</f>
        <v>33473</v>
      </c>
      <c r="AZ207" s="109">
        <f t="array" ref="AZ207">IFERROR(INDEX(TO_name_13,MATCH(,((Шаблон_13-Точность)&gt;=T207)+((Шаблон_13+Точность)&lt;=T207),)),T207)</f>
        <v>29557</v>
      </c>
      <c r="BA207" s="110">
        <f t="array" ref="BA207">IFERROR(INDEX(TO_name_14,MATCH(,((Шаблон_14-Точность)&gt;=U207)+((Шаблон_14+Точность)&lt;=U207),)),U207)</f>
        <v>10162</v>
      </c>
      <c r="BB207" s="3"/>
      <c r="BC207" s="3" t="str">
        <f t="shared" si="115"/>
        <v>М/63759/20037</v>
      </c>
      <c r="BD207" s="3" t="str">
        <f t="shared" si="116"/>
        <v>М/68844/53922</v>
      </c>
      <c r="BE207" s="3" t="str">
        <f t="shared" si="117"/>
        <v>М/62496/37394</v>
      </c>
      <c r="BF207" s="3" t="str">
        <f t="shared" si="118"/>
        <v>ТО1/71272/42972</v>
      </c>
      <c r="BG207" s="3" t="str">
        <f t="shared" si="119"/>
        <v>Р/13009/13009</v>
      </c>
      <c r="BH207" s="3" t="str">
        <f t="shared" si="120"/>
        <v>М/12629/12629</v>
      </c>
      <c r="BI207" s="3" t="str">
        <f t="shared" si="121"/>
        <v>М/11328/11328</v>
      </c>
      <c r="BJ207" s="158" t="s">
        <v>290</v>
      </c>
      <c r="BK207" s="3" t="str">
        <f t="shared" si="122"/>
        <v>Р/41074/42795</v>
      </c>
      <c r="BL207" s="3" t="str">
        <f t="shared" si="123"/>
        <v>М/49108/24126</v>
      </c>
      <c r="BM207" s="3" t="str">
        <f t="shared" si="124"/>
        <v>М/37458/16943</v>
      </c>
      <c r="BN207" s="3" t="str">
        <f t="shared" si="125"/>
        <v>М/36724/61273</v>
      </c>
      <c r="BO207" s="3" t="str">
        <f t="shared" si="126"/>
        <v>М/8473/33473</v>
      </c>
      <c r="BP207" s="3" t="str">
        <f t="shared" si="127"/>
        <v>ВП/9042/29557</v>
      </c>
      <c r="BQ207" s="3" t="str">
        <f t="shared" si="128"/>
        <v>ВП/10162/10162</v>
      </c>
      <c r="BR207" s="86"/>
      <c r="BS207" s="86"/>
      <c r="BT207" s="86"/>
    </row>
    <row r="208" spans="1:72" ht="16.5" customHeight="1" x14ac:dyDescent="0.25">
      <c r="A208" s="90">
        <v>45124</v>
      </c>
      <c r="B208" s="3">
        <v>5</v>
      </c>
      <c r="C208" s="3">
        <v>4</v>
      </c>
      <c r="D208" s="105" t="str">
        <f t="shared" si="113"/>
        <v/>
      </c>
      <c r="E208" s="105" t="str">
        <f t="shared" si="114"/>
        <v/>
      </c>
      <c r="F208" s="99" t="s">
        <v>290</v>
      </c>
      <c r="G208" s="100">
        <f t="shared" si="129"/>
        <v>20061</v>
      </c>
      <c r="H208" s="100">
        <f t="shared" si="130"/>
        <v>53946</v>
      </c>
      <c r="I208" s="100">
        <f t="shared" si="131"/>
        <v>37418</v>
      </c>
      <c r="J208" s="100">
        <f t="shared" si="132"/>
        <v>42972</v>
      </c>
      <c r="K208" s="100">
        <f t="shared" si="133"/>
        <v>13009</v>
      </c>
      <c r="L208" s="100">
        <f t="shared" si="134"/>
        <v>12653</v>
      </c>
      <c r="M208" s="100">
        <f t="shared" si="135"/>
        <v>11352</v>
      </c>
      <c r="N208" s="100">
        <f t="shared" si="136"/>
        <v>0</v>
      </c>
      <c r="O208" s="100">
        <f t="shared" si="137"/>
        <v>42795</v>
      </c>
      <c r="P208" s="100">
        <f t="shared" si="138"/>
        <v>24150</v>
      </c>
      <c r="Q208" s="100">
        <f t="shared" si="139"/>
        <v>16967</v>
      </c>
      <c r="R208" s="100">
        <f t="shared" si="140"/>
        <v>61297</v>
      </c>
      <c r="S208" s="100">
        <f t="shared" si="141"/>
        <v>33497</v>
      </c>
      <c r="T208" s="100">
        <f t="shared" si="142"/>
        <v>29557</v>
      </c>
      <c r="U208" s="100">
        <f t="shared" si="143"/>
        <v>10162</v>
      </c>
      <c r="V208" s="89" t="s">
        <v>290</v>
      </c>
      <c r="W208" s="95" t="s">
        <v>37</v>
      </c>
      <c r="X208" s="95" t="s">
        <v>37</v>
      </c>
      <c r="Y208" s="95" t="s">
        <v>37</v>
      </c>
      <c r="Z208" s="95" t="s">
        <v>270</v>
      </c>
      <c r="AA208" s="95" t="s">
        <v>38</v>
      </c>
      <c r="AB208" s="95" t="s">
        <v>37</v>
      </c>
      <c r="AC208" s="95" t="s">
        <v>37</v>
      </c>
      <c r="AD208" s="96" t="s">
        <v>38</v>
      </c>
      <c r="AE208" s="95" t="s">
        <v>38</v>
      </c>
      <c r="AF208" s="95" t="s">
        <v>37</v>
      </c>
      <c r="AG208" s="95" t="s">
        <v>37</v>
      </c>
      <c r="AH208" s="95" t="s">
        <v>37</v>
      </c>
      <c r="AI208" s="95" t="s">
        <v>37</v>
      </c>
      <c r="AJ208" s="95" t="s">
        <v>313</v>
      </c>
      <c r="AK208" s="95" t="s">
        <v>313</v>
      </c>
      <c r="AL208" s="94" t="s">
        <v>290</v>
      </c>
      <c r="AM208" s="108">
        <f t="array" ref="AM208">IFERROR(INDEX(TO_name_1,MATCH(,((Шаблон_1-Точность)&gt;=G208)+((Шаблон_1+Точность)&lt;=G208),)),G208)</f>
        <v>20061</v>
      </c>
      <c r="AN208" s="109">
        <f t="array" ref="AN208">IFERROR(INDEX(TO_name_2,MATCH(,((Шаблон_2-Точность)&gt;=H208)+((Шаблон_2+Точность)&lt;=H208),)),H208)</f>
        <v>53946</v>
      </c>
      <c r="AO208" s="109">
        <f t="array" ref="AO208">IFERROR(INDEX(TO_name_3,MATCH(,((Шаблон_3-Точность)&gt;=I208)+((Шаблон_3+Точность)&lt;=I208),)),I208)</f>
        <v>37418</v>
      </c>
      <c r="AP208" s="109">
        <f t="array" ref="AP208">IFERROR(INDEX(TO_name_4,MATCH(,((Шаблон_4-Точность)&gt;=J208)+((Шаблон_4+Точность)&lt;=J208),)),J208)</f>
        <v>42972</v>
      </c>
      <c r="AQ208" s="109">
        <f t="array" ref="AQ208">IFERROR(INDEX(TO_name_9,MATCH(,((Шаблон_9-Точность)&gt;=K208)+((Шаблон_9+Точность)&lt;=K208),)),K208)</f>
        <v>13009</v>
      </c>
      <c r="AR208" s="109">
        <f t="array" ref="AR208">IFERROR(INDEX(TO_name_10,MATCH(,((Шаблон_10-Точность)&gt;=L208)+((Шаблон_10+Точность)&lt;=L208),)),L208)</f>
        <v>12653</v>
      </c>
      <c r="AS208" s="110">
        <f t="array" ref="AS208">IFERROR(INDEX(TO_name_11,MATCH(,((Шаблон_11-Точность)&gt;=M208)+((Шаблон_11+Точность)&lt;=M208),)),M208)</f>
        <v>11352</v>
      </c>
      <c r="AT208" s="111" t="s">
        <v>290</v>
      </c>
      <c r="AU208" s="108">
        <f t="array" ref="AU208">IFERROR(INDEX(TO_name_5,MATCH(,((Шаблон_5-Точность)&gt;=O208)+((Шаблон_5+Точность)&lt;=O208),)),O208)</f>
        <v>42795</v>
      </c>
      <c r="AV208" s="109">
        <f t="array" ref="AV208">IFERROR(INDEX(TO_name_6,MATCH(,((Шаблон_6-Точность)&gt;=P208)+((Шаблон_6+Точность)&lt;=P208),)),P208)</f>
        <v>24150</v>
      </c>
      <c r="AW208" s="109">
        <f t="array" ref="AW208">IFERROR(INDEX(TO_name_7,MATCH(,((Шаблон_7-Точность)&gt;=Q208)+((Шаблон_7+Точность)&lt;=Q208),)),Q208)</f>
        <v>16967</v>
      </c>
      <c r="AX208" s="109">
        <f t="array" ref="AX208">IFERROR(INDEX(TO_name_8,MATCH(,((Шаблон_8-Точность)&gt;=R208)+((Шаблон_8+Точность)&lt;=R208),)),R208)</f>
        <v>61297</v>
      </c>
      <c r="AY208" s="109">
        <f t="array" ref="AY208">IFERROR(INDEX(TO_name_12,MATCH(,((Шаблон_12-Точность)&gt;=S208)+((Шаблон_12+Точность)&lt;=S208),)),S208)</f>
        <v>33497</v>
      </c>
      <c r="AZ208" s="109">
        <f t="array" ref="AZ208">IFERROR(INDEX(TO_name_13,MATCH(,((Шаблон_13-Точность)&gt;=T208)+((Шаблон_13+Точность)&lt;=T208),)),T208)</f>
        <v>29557</v>
      </c>
      <c r="BA208" s="110">
        <f t="array" ref="BA208">IFERROR(INDEX(TO_name_14,MATCH(,((Шаблон_14-Точность)&gt;=U208)+((Шаблон_14+Точность)&lt;=U208),)),U208)</f>
        <v>10162</v>
      </c>
      <c r="BB208" s="3"/>
      <c r="BC208" s="3" t="str">
        <f t="shared" si="115"/>
        <v>М/63783/20061</v>
      </c>
      <c r="BD208" s="3" t="str">
        <f t="shared" si="116"/>
        <v>М/68868/53946</v>
      </c>
      <c r="BE208" s="3" t="str">
        <f t="shared" si="117"/>
        <v>М/62520/37418</v>
      </c>
      <c r="BF208" s="3" t="str">
        <f t="shared" si="118"/>
        <v>ТО1/71272/42972</v>
      </c>
      <c r="BG208" s="3" t="str">
        <f t="shared" si="119"/>
        <v>Р/13009/13009</v>
      </c>
      <c r="BH208" s="3" t="str">
        <f t="shared" si="120"/>
        <v>М/12653/12653</v>
      </c>
      <c r="BI208" s="3" t="str">
        <f t="shared" si="121"/>
        <v>М/11352/11352</v>
      </c>
      <c r="BJ208" s="158" t="s">
        <v>290</v>
      </c>
      <c r="BK208" s="3" t="str">
        <f t="shared" si="122"/>
        <v>Р/41074/42795</v>
      </c>
      <c r="BL208" s="3" t="str">
        <f t="shared" si="123"/>
        <v>М/49132/24150</v>
      </c>
      <c r="BM208" s="3" t="str">
        <f t="shared" si="124"/>
        <v>М/37482/16967</v>
      </c>
      <c r="BN208" s="3" t="str">
        <f t="shared" si="125"/>
        <v>М/36748/61297</v>
      </c>
      <c r="BO208" s="3" t="str">
        <f t="shared" si="126"/>
        <v>М/8497/33497</v>
      </c>
      <c r="BP208" s="3" t="str">
        <f t="shared" si="127"/>
        <v>ВП/9042/29557</v>
      </c>
      <c r="BQ208" s="3" t="str">
        <f t="shared" si="128"/>
        <v>ВП/10162/10162</v>
      </c>
      <c r="BR208" s="86"/>
      <c r="BS208" s="86"/>
      <c r="BT208" s="86"/>
    </row>
    <row r="209" spans="1:72" ht="16.5" customHeight="1" x14ac:dyDescent="0.25">
      <c r="A209" s="90">
        <v>45125</v>
      </c>
      <c r="B209" s="3">
        <v>5</v>
      </c>
      <c r="C209" s="3">
        <v>4</v>
      </c>
      <c r="D209" s="105" t="str">
        <f t="shared" si="113"/>
        <v/>
      </c>
      <c r="E209" s="105" t="str">
        <f t="shared" si="114"/>
        <v/>
      </c>
      <c r="F209" s="99" t="s">
        <v>290</v>
      </c>
      <c r="G209" s="100">
        <f t="shared" si="129"/>
        <v>20085</v>
      </c>
      <c r="H209" s="100">
        <f t="shared" si="130"/>
        <v>53970</v>
      </c>
      <c r="I209" s="100">
        <f t="shared" si="131"/>
        <v>37442</v>
      </c>
      <c r="J209" s="100">
        <f t="shared" si="132"/>
        <v>42972</v>
      </c>
      <c r="K209" s="100">
        <f t="shared" si="133"/>
        <v>13009</v>
      </c>
      <c r="L209" s="100">
        <f t="shared" si="134"/>
        <v>12677</v>
      </c>
      <c r="M209" s="100">
        <f t="shared" si="135"/>
        <v>11376</v>
      </c>
      <c r="N209" s="100">
        <f t="shared" si="136"/>
        <v>0</v>
      </c>
      <c r="O209" s="100">
        <f t="shared" si="137"/>
        <v>42795</v>
      </c>
      <c r="P209" s="100">
        <f t="shared" si="138"/>
        <v>24174</v>
      </c>
      <c r="Q209" s="100">
        <f t="shared" si="139"/>
        <v>16991</v>
      </c>
      <c r="R209" s="100">
        <f t="shared" si="140"/>
        <v>61321</v>
      </c>
      <c r="S209" s="100">
        <f t="shared" si="141"/>
        <v>33521</v>
      </c>
      <c r="T209" s="100">
        <f t="shared" si="142"/>
        <v>29557</v>
      </c>
      <c r="U209" s="100">
        <f t="shared" si="143"/>
        <v>10162</v>
      </c>
      <c r="V209" s="89" t="s">
        <v>290</v>
      </c>
      <c r="W209" s="95" t="s">
        <v>37</v>
      </c>
      <c r="X209" s="95" t="s">
        <v>37</v>
      </c>
      <c r="Y209" s="95" t="s">
        <v>37</v>
      </c>
      <c r="Z209" s="95" t="s">
        <v>38</v>
      </c>
      <c r="AA209" s="95" t="s">
        <v>38</v>
      </c>
      <c r="AB209" s="95" t="s">
        <v>37</v>
      </c>
      <c r="AC209" s="95" t="s">
        <v>37</v>
      </c>
      <c r="AD209" s="96" t="s">
        <v>38</v>
      </c>
      <c r="AE209" s="95" t="s">
        <v>38</v>
      </c>
      <c r="AF209" s="95" t="s">
        <v>37</v>
      </c>
      <c r="AG209" s="95" t="s">
        <v>37</v>
      </c>
      <c r="AH209" s="95" t="s">
        <v>37</v>
      </c>
      <c r="AI209" s="95" t="s">
        <v>37</v>
      </c>
      <c r="AJ209" s="95" t="s">
        <v>313</v>
      </c>
      <c r="AK209" s="95" t="s">
        <v>313</v>
      </c>
      <c r="AL209" s="94" t="s">
        <v>290</v>
      </c>
      <c r="AM209" s="108">
        <f t="array" ref="AM209">IFERROR(INDEX(TO_name_1,MATCH(,((Шаблон_1-Точность)&gt;=G209)+((Шаблон_1+Точность)&lt;=G209),)),G209)</f>
        <v>20085</v>
      </c>
      <c r="AN209" s="109">
        <f t="array" ref="AN209">IFERROR(INDEX(TO_name_2,MATCH(,((Шаблон_2-Точность)&gt;=H209)+((Шаблон_2+Точность)&lt;=H209),)),H209)</f>
        <v>53970</v>
      </c>
      <c r="AO209" s="109">
        <f t="array" ref="AO209">IFERROR(INDEX(TO_name_3,MATCH(,((Шаблон_3-Точность)&gt;=I209)+((Шаблон_3+Точность)&lt;=I209),)),I209)</f>
        <v>37442</v>
      </c>
      <c r="AP209" s="109">
        <f t="array" ref="AP209">IFERROR(INDEX(TO_name_4,MATCH(,((Шаблон_4-Точность)&gt;=J209)+((Шаблон_4+Точность)&lt;=J209),)),J209)</f>
        <v>42972</v>
      </c>
      <c r="AQ209" s="109">
        <f t="array" ref="AQ209">IFERROR(INDEX(TO_name_9,MATCH(,((Шаблон_9-Точность)&gt;=K209)+((Шаблон_9+Точность)&lt;=K209),)),K209)</f>
        <v>13009</v>
      </c>
      <c r="AR209" s="109">
        <f t="array" ref="AR209">IFERROR(INDEX(TO_name_10,MATCH(,((Шаблон_10-Точность)&gt;=L209)+((Шаблон_10+Точность)&lt;=L209),)),L209)</f>
        <v>12677</v>
      </c>
      <c r="AS209" s="110">
        <f t="array" ref="AS209">IFERROR(INDEX(TO_name_11,MATCH(,((Шаблон_11-Точность)&gt;=M209)+((Шаблон_11+Точность)&lt;=M209),)),M209)</f>
        <v>11376</v>
      </c>
      <c r="AT209" s="111" t="s">
        <v>290</v>
      </c>
      <c r="AU209" s="108">
        <f t="array" ref="AU209">IFERROR(INDEX(TO_name_5,MATCH(,((Шаблон_5-Точность)&gt;=O209)+((Шаблон_5+Точность)&lt;=O209),)),O209)</f>
        <v>42795</v>
      </c>
      <c r="AV209" s="109">
        <f t="array" ref="AV209">IFERROR(INDEX(TO_name_6,MATCH(,((Шаблон_6-Точность)&gt;=P209)+((Шаблон_6+Точность)&lt;=P209),)),P209)</f>
        <v>24174</v>
      </c>
      <c r="AW209" s="109">
        <f t="array" ref="AW209">IFERROR(INDEX(TO_name_7,MATCH(,((Шаблон_7-Точность)&gt;=Q209)+((Шаблон_7+Точность)&lt;=Q209),)),Q209)</f>
        <v>16991</v>
      </c>
      <c r="AX209" s="109">
        <f t="array" ref="AX209">IFERROR(INDEX(TO_name_8,MATCH(,((Шаблон_8-Точность)&gt;=R209)+((Шаблон_8+Точность)&lt;=R209),)),R209)</f>
        <v>61321</v>
      </c>
      <c r="AY209" s="109">
        <f t="array" ref="AY209">IFERROR(INDEX(TO_name_12,MATCH(,((Шаблон_12-Точность)&gt;=S209)+((Шаблон_12+Точность)&lt;=S209),)),S209)</f>
        <v>33521</v>
      </c>
      <c r="AZ209" s="109">
        <f t="array" ref="AZ209">IFERROR(INDEX(TO_name_13,MATCH(,((Шаблон_13-Точность)&gt;=T209)+((Шаблон_13+Точность)&lt;=T209),)),T209)</f>
        <v>29557</v>
      </c>
      <c r="BA209" s="110">
        <f t="array" ref="BA209">IFERROR(INDEX(TO_name_14,MATCH(,((Шаблон_14-Точность)&gt;=U209)+((Шаблон_14+Точность)&lt;=U209),)),U209)</f>
        <v>10162</v>
      </c>
      <c r="BB209" s="3"/>
      <c r="BC209" s="3" t="str">
        <f t="shared" si="115"/>
        <v>М/63807/20085</v>
      </c>
      <c r="BD209" s="3" t="str">
        <f t="shared" si="116"/>
        <v>М/68892/53970</v>
      </c>
      <c r="BE209" s="3" t="str">
        <f t="shared" si="117"/>
        <v>М/62544/37442</v>
      </c>
      <c r="BF209" s="3" t="str">
        <f t="shared" si="118"/>
        <v>Р/71272/42972</v>
      </c>
      <c r="BG209" s="3" t="str">
        <f t="shared" si="119"/>
        <v>Р/13009/13009</v>
      </c>
      <c r="BH209" s="3" t="str">
        <f t="shared" si="120"/>
        <v>М/12677/12677</v>
      </c>
      <c r="BI209" s="3" t="str">
        <f t="shared" si="121"/>
        <v>М/11376/11376</v>
      </c>
      <c r="BJ209" s="158" t="s">
        <v>290</v>
      </c>
      <c r="BK209" s="3" t="str">
        <f t="shared" si="122"/>
        <v>Р/41074/42795</v>
      </c>
      <c r="BL209" s="3" t="str">
        <f t="shared" si="123"/>
        <v>М/49156/24174</v>
      </c>
      <c r="BM209" s="3" t="str">
        <f t="shared" si="124"/>
        <v>М/37506/16991</v>
      </c>
      <c r="BN209" s="3" t="str">
        <f t="shared" si="125"/>
        <v>М/36772/61321</v>
      </c>
      <c r="BO209" s="3" t="str">
        <f t="shared" si="126"/>
        <v>М/8521/33521</v>
      </c>
      <c r="BP209" s="3" t="str">
        <f t="shared" si="127"/>
        <v>ВП/9042/29557</v>
      </c>
      <c r="BQ209" s="3" t="str">
        <f t="shared" si="128"/>
        <v>ВП/10162/10162</v>
      </c>
      <c r="BR209" s="86"/>
      <c r="BS209" s="86"/>
      <c r="BT209" s="86"/>
    </row>
    <row r="210" spans="1:72" ht="16.5" customHeight="1" x14ac:dyDescent="0.25">
      <c r="A210" s="90">
        <v>45126</v>
      </c>
      <c r="B210" s="3">
        <v>5</v>
      </c>
      <c r="C210" s="3">
        <v>4</v>
      </c>
      <c r="D210" s="105" t="str">
        <f t="shared" si="113"/>
        <v/>
      </c>
      <c r="E210" s="105" t="str">
        <f t="shared" si="114"/>
        <v/>
      </c>
      <c r="F210" s="99" t="s">
        <v>290</v>
      </c>
      <c r="G210" s="100">
        <f t="shared" si="129"/>
        <v>20109</v>
      </c>
      <c r="H210" s="100">
        <f t="shared" si="130"/>
        <v>53994</v>
      </c>
      <c r="I210" s="100">
        <f t="shared" si="131"/>
        <v>37466</v>
      </c>
      <c r="J210" s="100">
        <f t="shared" si="132"/>
        <v>42972</v>
      </c>
      <c r="K210" s="100">
        <f t="shared" si="133"/>
        <v>13009</v>
      </c>
      <c r="L210" s="100">
        <f t="shared" si="134"/>
        <v>12701</v>
      </c>
      <c r="M210" s="100">
        <f t="shared" si="135"/>
        <v>11400</v>
      </c>
      <c r="N210" s="100">
        <f t="shared" si="136"/>
        <v>0</v>
      </c>
      <c r="O210" s="100">
        <f t="shared" si="137"/>
        <v>42795</v>
      </c>
      <c r="P210" s="100">
        <f t="shared" si="138"/>
        <v>24198</v>
      </c>
      <c r="Q210" s="100">
        <f t="shared" si="139"/>
        <v>17015</v>
      </c>
      <c r="R210" s="100">
        <f t="shared" si="140"/>
        <v>61345</v>
      </c>
      <c r="S210" s="100">
        <f t="shared" si="141"/>
        <v>33545</v>
      </c>
      <c r="T210" s="100">
        <f t="shared" si="142"/>
        <v>29557</v>
      </c>
      <c r="U210" s="100">
        <f t="shared" si="143"/>
        <v>10162</v>
      </c>
      <c r="V210" s="89" t="s">
        <v>290</v>
      </c>
      <c r="W210" s="95" t="s">
        <v>37</v>
      </c>
      <c r="X210" s="95" t="s">
        <v>37</v>
      </c>
      <c r="Y210" s="95" t="s">
        <v>37</v>
      </c>
      <c r="Z210" s="95" t="s">
        <v>38</v>
      </c>
      <c r="AA210" s="95" t="s">
        <v>38</v>
      </c>
      <c r="AB210" s="95" t="s">
        <v>37</v>
      </c>
      <c r="AC210" s="95" t="s">
        <v>37</v>
      </c>
      <c r="AD210" s="96" t="s">
        <v>38</v>
      </c>
      <c r="AE210" s="95" t="s">
        <v>33</v>
      </c>
      <c r="AF210" s="95" t="s">
        <v>37</v>
      </c>
      <c r="AG210" s="95" t="s">
        <v>37</v>
      </c>
      <c r="AH210" s="95" t="s">
        <v>37</v>
      </c>
      <c r="AI210" s="95" t="s">
        <v>37</v>
      </c>
      <c r="AJ210" s="95" t="s">
        <v>313</v>
      </c>
      <c r="AK210" s="95" t="s">
        <v>313</v>
      </c>
      <c r="AL210" s="94" t="s">
        <v>290</v>
      </c>
      <c r="AM210" s="108">
        <f t="array" ref="AM210">IFERROR(INDEX(TO_name_1,MATCH(,((Шаблон_1-Точность)&gt;=G210)+((Шаблон_1+Точность)&lt;=G210),)),G210)</f>
        <v>20109</v>
      </c>
      <c r="AN210" s="109">
        <f t="array" ref="AN210">IFERROR(INDEX(TO_name_2,MATCH(,((Шаблон_2-Точность)&gt;=H210)+((Шаблон_2+Точность)&lt;=H210),)),H210)</f>
        <v>53994</v>
      </c>
      <c r="AO210" s="109">
        <f t="array" ref="AO210">IFERROR(INDEX(TO_name_3,MATCH(,((Шаблон_3-Точность)&gt;=I210)+((Шаблон_3+Точность)&lt;=I210),)),I210)</f>
        <v>37466</v>
      </c>
      <c r="AP210" s="109">
        <f t="array" ref="AP210">IFERROR(INDEX(TO_name_4,MATCH(,((Шаблон_4-Точность)&gt;=J210)+((Шаблон_4+Точность)&lt;=J210),)),J210)</f>
        <v>42972</v>
      </c>
      <c r="AQ210" s="109">
        <f t="array" ref="AQ210">IFERROR(INDEX(TO_name_9,MATCH(,((Шаблон_9-Точность)&gt;=K210)+((Шаблон_9+Точность)&lt;=K210),)),K210)</f>
        <v>13009</v>
      </c>
      <c r="AR210" s="109">
        <f t="array" ref="AR210">IFERROR(INDEX(TO_name_10,MATCH(,((Шаблон_10-Точность)&gt;=L210)+((Шаблон_10+Точность)&lt;=L210),)),L210)</f>
        <v>12701</v>
      </c>
      <c r="AS210" s="110">
        <f t="array" ref="AS210">IFERROR(INDEX(TO_name_11,MATCH(,((Шаблон_11-Точность)&gt;=M210)+((Шаблон_11+Точность)&lt;=M210),)),M210)</f>
        <v>11400</v>
      </c>
      <c r="AT210" s="111" t="s">
        <v>290</v>
      </c>
      <c r="AU210" s="108">
        <f t="array" ref="AU210">IFERROR(INDEX(TO_name_5,MATCH(,((Шаблон_5-Точность)&gt;=O210)+((Шаблон_5+Точность)&lt;=O210),)),O210)</f>
        <v>42795</v>
      </c>
      <c r="AV210" s="109">
        <f t="array" ref="AV210">IFERROR(INDEX(TO_name_6,MATCH(,((Шаблон_6-Точность)&gt;=P210)+((Шаблон_6+Точность)&lt;=P210),)),P210)</f>
        <v>24198</v>
      </c>
      <c r="AW210" s="109">
        <f t="array" ref="AW210">IFERROR(INDEX(TO_name_7,MATCH(,((Шаблон_7-Точность)&gt;=Q210)+((Шаблон_7+Точность)&lt;=Q210),)),Q210)</f>
        <v>17015</v>
      </c>
      <c r="AX210" s="109">
        <f t="array" ref="AX210">IFERROR(INDEX(TO_name_8,MATCH(,((Шаблон_8-Точность)&gt;=R210)+((Шаблон_8+Точность)&lt;=R210),)),R210)</f>
        <v>61345</v>
      </c>
      <c r="AY210" s="109">
        <f t="array" ref="AY210">IFERROR(INDEX(TO_name_12,MATCH(,((Шаблон_12-Точность)&gt;=S210)+((Шаблон_12+Точность)&lt;=S210),)),S210)</f>
        <v>33545</v>
      </c>
      <c r="AZ210" s="109">
        <f t="array" ref="AZ210">IFERROR(INDEX(TO_name_13,MATCH(,((Шаблон_13-Точность)&gt;=T210)+((Шаблон_13+Точность)&lt;=T210),)),T210)</f>
        <v>29557</v>
      </c>
      <c r="BA210" s="110">
        <f t="array" ref="BA210">IFERROR(INDEX(TO_name_14,MATCH(,((Шаблон_14-Точность)&gt;=U210)+((Шаблон_14+Точность)&lt;=U210),)),U210)</f>
        <v>10162</v>
      </c>
      <c r="BB210" s="3"/>
      <c r="BC210" s="3" t="str">
        <f t="shared" si="115"/>
        <v>М/63831/20109</v>
      </c>
      <c r="BD210" s="3" t="str">
        <f t="shared" si="116"/>
        <v>М/68916/53994</v>
      </c>
      <c r="BE210" s="3" t="str">
        <f t="shared" si="117"/>
        <v>М/62568/37466</v>
      </c>
      <c r="BF210" s="3" t="str">
        <f t="shared" si="118"/>
        <v>Р/71272/42972</v>
      </c>
      <c r="BG210" s="3" t="str">
        <f t="shared" si="119"/>
        <v>Р/13009/13009</v>
      </c>
      <c r="BH210" s="3" t="str">
        <f t="shared" si="120"/>
        <v>М/12701/12701</v>
      </c>
      <c r="BI210" s="3" t="str">
        <f t="shared" si="121"/>
        <v>М/11400/11400</v>
      </c>
      <c r="BJ210" s="158" t="s">
        <v>290</v>
      </c>
      <c r="BK210" s="3" t="str">
        <f t="shared" si="122"/>
        <v>ПР/41074/42795</v>
      </c>
      <c r="BL210" s="3" t="str">
        <f t="shared" si="123"/>
        <v>М/49180/24198</v>
      </c>
      <c r="BM210" s="3" t="str">
        <f t="shared" si="124"/>
        <v>М/37530/17015</v>
      </c>
      <c r="BN210" s="3" t="str">
        <f t="shared" si="125"/>
        <v>М/36796/61345</v>
      </c>
      <c r="BO210" s="3" t="str">
        <f t="shared" si="126"/>
        <v>М/8545/33545</v>
      </c>
      <c r="BP210" s="3" t="str">
        <f t="shared" si="127"/>
        <v>ВП/9042/29557</v>
      </c>
      <c r="BQ210" s="3" t="str">
        <f t="shared" si="128"/>
        <v>ВП/10162/10162</v>
      </c>
      <c r="BR210" s="86"/>
      <c r="BS210" s="86"/>
      <c r="BT210" s="86"/>
    </row>
    <row r="211" spans="1:72" ht="16.5" customHeight="1" x14ac:dyDescent="0.25">
      <c r="A211" s="90">
        <v>45127</v>
      </c>
      <c r="B211" s="3">
        <v>5</v>
      </c>
      <c r="C211" s="3">
        <v>4</v>
      </c>
      <c r="D211" s="105" t="str">
        <f t="shared" si="113"/>
        <v/>
      </c>
      <c r="E211" s="105" t="str">
        <f t="shared" si="114"/>
        <v/>
      </c>
      <c r="F211" s="99" t="s">
        <v>290</v>
      </c>
      <c r="G211" s="100">
        <f t="shared" si="129"/>
        <v>20133</v>
      </c>
      <c r="H211" s="100">
        <f t="shared" si="130"/>
        <v>54018</v>
      </c>
      <c r="I211" s="100">
        <f t="shared" si="131"/>
        <v>37490</v>
      </c>
      <c r="J211" s="100">
        <f t="shared" si="132"/>
        <v>42972</v>
      </c>
      <c r="K211" s="100">
        <f t="shared" si="133"/>
        <v>13009</v>
      </c>
      <c r="L211" s="100">
        <f t="shared" si="134"/>
        <v>12725</v>
      </c>
      <c r="M211" s="100">
        <f t="shared" si="135"/>
        <v>11424</v>
      </c>
      <c r="N211" s="100">
        <f t="shared" si="136"/>
        <v>0</v>
      </c>
      <c r="O211" s="100">
        <f t="shared" si="137"/>
        <v>42795</v>
      </c>
      <c r="P211" s="100">
        <f t="shared" si="138"/>
        <v>24222</v>
      </c>
      <c r="Q211" s="100">
        <f t="shared" si="139"/>
        <v>17039</v>
      </c>
      <c r="R211" s="100">
        <f t="shared" si="140"/>
        <v>61369</v>
      </c>
      <c r="S211" s="100">
        <f t="shared" si="141"/>
        <v>33569</v>
      </c>
      <c r="T211" s="100">
        <f t="shared" si="142"/>
        <v>29557</v>
      </c>
      <c r="U211" s="100">
        <f t="shared" si="143"/>
        <v>10162</v>
      </c>
      <c r="V211" s="89" t="s">
        <v>290</v>
      </c>
      <c r="W211" s="95" t="s">
        <v>37</v>
      </c>
      <c r="X211" s="95" t="s">
        <v>37</v>
      </c>
      <c r="Y211" s="95" t="s">
        <v>37</v>
      </c>
      <c r="Z211" s="95" t="s">
        <v>38</v>
      </c>
      <c r="AA211" s="95" t="s">
        <v>313</v>
      </c>
      <c r="AB211" s="95" t="s">
        <v>37</v>
      </c>
      <c r="AC211" s="95" t="s">
        <v>37</v>
      </c>
      <c r="AD211" s="96" t="s">
        <v>38</v>
      </c>
      <c r="AE211" s="95" t="s">
        <v>38</v>
      </c>
      <c r="AF211" s="95" t="s">
        <v>37</v>
      </c>
      <c r="AG211" s="95" t="s">
        <v>37</v>
      </c>
      <c r="AH211" s="95" t="s">
        <v>37</v>
      </c>
      <c r="AI211" s="95" t="s">
        <v>37</v>
      </c>
      <c r="AJ211" s="95" t="s">
        <v>313</v>
      </c>
      <c r="AK211" s="95" t="s">
        <v>313</v>
      </c>
      <c r="AL211" s="94" t="s">
        <v>290</v>
      </c>
      <c r="AM211" s="108">
        <f t="array" ref="AM211">IFERROR(INDEX(TO_name_1,MATCH(,((Шаблон_1-Точность)&gt;=G211)+((Шаблон_1+Точность)&lt;=G211),)),G211)</f>
        <v>20133</v>
      </c>
      <c r="AN211" s="109">
        <f t="array" ref="AN211">IFERROR(INDEX(TO_name_2,MATCH(,((Шаблон_2-Точность)&gt;=H211)+((Шаблон_2+Точность)&lt;=H211),)),H211)</f>
        <v>54018</v>
      </c>
      <c r="AO211" s="109">
        <f t="array" ref="AO211">IFERROR(INDEX(TO_name_3,MATCH(,((Шаблон_3-Точность)&gt;=I211)+((Шаблон_3+Точность)&lt;=I211),)),I211)</f>
        <v>37490</v>
      </c>
      <c r="AP211" s="109">
        <f t="array" ref="AP211">IFERROR(INDEX(TO_name_4,MATCH(,((Шаблон_4-Точность)&gt;=J211)+((Шаблон_4+Точность)&lt;=J211),)),J211)</f>
        <v>42972</v>
      </c>
      <c r="AQ211" s="109">
        <f t="array" ref="AQ211">IFERROR(INDEX(TO_name_9,MATCH(,((Шаблон_9-Точность)&gt;=K211)+((Шаблон_9+Точность)&lt;=K211),)),K211)</f>
        <v>13009</v>
      </c>
      <c r="AR211" s="109">
        <f t="array" ref="AR211">IFERROR(INDEX(TO_name_10,MATCH(,((Шаблон_10-Точность)&gt;=L211)+((Шаблон_10+Точность)&lt;=L211),)),L211)</f>
        <v>12725</v>
      </c>
      <c r="AS211" s="110">
        <f t="array" ref="AS211">IFERROR(INDEX(TO_name_11,MATCH(,((Шаблон_11-Точность)&gt;=M211)+((Шаблон_11+Точность)&lt;=M211),)),M211)</f>
        <v>11424</v>
      </c>
      <c r="AT211" s="111" t="s">
        <v>290</v>
      </c>
      <c r="AU211" s="108">
        <f t="array" ref="AU211">IFERROR(INDEX(TO_name_5,MATCH(,((Шаблон_5-Точность)&gt;=O211)+((Шаблон_5+Точность)&lt;=O211),)),O211)</f>
        <v>42795</v>
      </c>
      <c r="AV211" s="109">
        <f t="array" ref="AV211">IFERROR(INDEX(TO_name_6,MATCH(,((Шаблон_6-Точность)&gt;=P211)+((Шаблон_6+Точность)&lt;=P211),)),P211)</f>
        <v>24222</v>
      </c>
      <c r="AW211" s="109">
        <f t="array" ref="AW211">IFERROR(INDEX(TO_name_7,MATCH(,((Шаблон_7-Точность)&gt;=Q211)+((Шаблон_7+Точность)&lt;=Q211),)),Q211)</f>
        <v>17039</v>
      </c>
      <c r="AX211" s="109">
        <f t="array" ref="AX211">IFERROR(INDEX(TO_name_8,MATCH(,((Шаблон_8-Точность)&gt;=R211)+((Шаблон_8+Точность)&lt;=R211),)),R211)</f>
        <v>61369</v>
      </c>
      <c r="AY211" s="109">
        <f t="array" ref="AY211">IFERROR(INDEX(TO_name_12,MATCH(,((Шаблон_12-Точность)&gt;=S211)+((Шаблон_12+Точность)&lt;=S211),)),S211)</f>
        <v>33569</v>
      </c>
      <c r="AZ211" s="109">
        <f t="array" ref="AZ211">IFERROR(INDEX(TO_name_13,MATCH(,((Шаблон_13-Точность)&gt;=T211)+((Шаблон_13+Точность)&lt;=T211),)),T211)</f>
        <v>29557</v>
      </c>
      <c r="BA211" s="110">
        <f t="array" ref="BA211">IFERROR(INDEX(TO_name_14,MATCH(,((Шаблон_14-Точность)&gt;=U211)+((Шаблон_14+Точность)&lt;=U211),)),U211)</f>
        <v>10162</v>
      </c>
      <c r="BB211" s="3"/>
      <c r="BC211" s="3" t="str">
        <f t="shared" si="115"/>
        <v>М/63855/20133</v>
      </c>
      <c r="BD211" s="3" t="str">
        <f t="shared" si="116"/>
        <v>М/68940/54018</v>
      </c>
      <c r="BE211" s="3" t="str">
        <f t="shared" si="117"/>
        <v>М/62592/37490</v>
      </c>
      <c r="BF211" s="3" t="str">
        <f t="shared" si="118"/>
        <v>Р/71272/42972</v>
      </c>
      <c r="BG211" s="3" t="str">
        <f t="shared" si="119"/>
        <v>ВП/13009/13009</v>
      </c>
      <c r="BH211" s="3" t="str">
        <f t="shared" si="120"/>
        <v>М/12725/12725</v>
      </c>
      <c r="BI211" s="3" t="str">
        <f t="shared" si="121"/>
        <v>М/11424/11424</v>
      </c>
      <c r="BJ211" s="158" t="s">
        <v>290</v>
      </c>
      <c r="BK211" s="3" t="str">
        <f t="shared" si="122"/>
        <v>Р/41074/42795</v>
      </c>
      <c r="BL211" s="3" t="str">
        <f t="shared" si="123"/>
        <v>М/49204/24222</v>
      </c>
      <c r="BM211" s="3" t="str">
        <f t="shared" si="124"/>
        <v>М/37554/17039</v>
      </c>
      <c r="BN211" s="3" t="str">
        <f t="shared" si="125"/>
        <v>М/36820/61369</v>
      </c>
      <c r="BO211" s="3" t="str">
        <f t="shared" si="126"/>
        <v>М/8569/33569</v>
      </c>
      <c r="BP211" s="3" t="str">
        <f t="shared" si="127"/>
        <v>ВП/9042/29557</v>
      </c>
      <c r="BQ211" s="3" t="str">
        <f t="shared" si="128"/>
        <v>ВП/10162/10162</v>
      </c>
      <c r="BR211" s="86"/>
      <c r="BS211" s="86"/>
      <c r="BT211" s="86"/>
    </row>
    <row r="212" spans="1:72" ht="16.5" customHeight="1" x14ac:dyDescent="0.25">
      <c r="A212" s="90">
        <v>45128</v>
      </c>
      <c r="B212" s="3">
        <v>5</v>
      </c>
      <c r="C212" s="3">
        <v>4</v>
      </c>
      <c r="D212" s="105" t="str">
        <f t="shared" si="113"/>
        <v>ОШ</v>
      </c>
      <c r="E212" s="105" t="str">
        <f t="shared" si="114"/>
        <v>ОШ</v>
      </c>
      <c r="F212" s="99" t="s">
        <v>290</v>
      </c>
      <c r="G212" s="100">
        <f t="shared" si="129"/>
        <v>20133</v>
      </c>
      <c r="H212" s="100">
        <f t="shared" si="130"/>
        <v>54018</v>
      </c>
      <c r="I212" s="100">
        <f t="shared" si="131"/>
        <v>37490</v>
      </c>
      <c r="J212" s="100">
        <f t="shared" si="132"/>
        <v>42972</v>
      </c>
      <c r="K212" s="100">
        <f t="shared" si="133"/>
        <v>13009</v>
      </c>
      <c r="L212" s="100">
        <f t="shared" si="134"/>
        <v>12725</v>
      </c>
      <c r="M212" s="100">
        <f t="shared" si="135"/>
        <v>11424</v>
      </c>
      <c r="N212" s="100">
        <f t="shared" si="136"/>
        <v>0</v>
      </c>
      <c r="O212" s="100">
        <f t="shared" si="137"/>
        <v>42795</v>
      </c>
      <c r="P212" s="100">
        <f t="shared" si="138"/>
        <v>24222</v>
      </c>
      <c r="Q212" s="100">
        <f t="shared" si="139"/>
        <v>17039</v>
      </c>
      <c r="R212" s="100">
        <f t="shared" si="140"/>
        <v>61369</v>
      </c>
      <c r="S212" s="100">
        <f t="shared" si="141"/>
        <v>33569</v>
      </c>
      <c r="T212" s="100">
        <f t="shared" si="142"/>
        <v>29557</v>
      </c>
      <c r="U212" s="100">
        <f t="shared" si="143"/>
        <v>10162</v>
      </c>
      <c r="V212" s="89" t="s">
        <v>290</v>
      </c>
      <c r="W212" s="95" t="s">
        <v>314</v>
      </c>
      <c r="X212" s="95" t="s">
        <v>314</v>
      </c>
      <c r="Y212" s="95" t="s">
        <v>314</v>
      </c>
      <c r="Z212" s="95" t="s">
        <v>314</v>
      </c>
      <c r="AA212" s="95" t="s">
        <v>314</v>
      </c>
      <c r="AB212" s="95" t="s">
        <v>314</v>
      </c>
      <c r="AC212" s="95" t="s">
        <v>314</v>
      </c>
      <c r="AD212" s="96" t="s">
        <v>38</v>
      </c>
      <c r="AE212" s="95" t="s">
        <v>314</v>
      </c>
      <c r="AF212" s="95" t="s">
        <v>314</v>
      </c>
      <c r="AG212" s="95" t="s">
        <v>314</v>
      </c>
      <c r="AH212" s="95" t="s">
        <v>314</v>
      </c>
      <c r="AI212" s="95" t="s">
        <v>314</v>
      </c>
      <c r="AJ212" s="95" t="s">
        <v>314</v>
      </c>
      <c r="AK212" s="95" t="s">
        <v>314</v>
      </c>
      <c r="AL212" s="94" t="s">
        <v>290</v>
      </c>
      <c r="AM212" s="108">
        <f t="array" ref="AM212">IFERROR(INDEX(TO_name_1,MATCH(,((Шаблон_1-Точность)&gt;=G212)+((Шаблон_1+Точность)&lt;=G212),)),G212)</f>
        <v>20133</v>
      </c>
      <c r="AN212" s="109">
        <f t="array" ref="AN212">IFERROR(INDEX(TO_name_2,MATCH(,((Шаблон_2-Точность)&gt;=H212)+((Шаблон_2+Точность)&lt;=H212),)),H212)</f>
        <v>54018</v>
      </c>
      <c r="AO212" s="109">
        <f t="array" ref="AO212">IFERROR(INDEX(TO_name_3,MATCH(,((Шаблон_3-Точность)&gt;=I212)+((Шаблон_3+Точность)&lt;=I212),)),I212)</f>
        <v>37490</v>
      </c>
      <c r="AP212" s="109">
        <f t="array" ref="AP212">IFERROR(INDEX(TO_name_4,MATCH(,((Шаблон_4-Точность)&gt;=J212)+((Шаблон_4+Точность)&lt;=J212),)),J212)</f>
        <v>42972</v>
      </c>
      <c r="AQ212" s="109">
        <f t="array" ref="AQ212">IFERROR(INDEX(TO_name_9,MATCH(,((Шаблон_9-Точность)&gt;=K212)+((Шаблон_9+Точность)&lt;=K212),)),K212)</f>
        <v>13009</v>
      </c>
      <c r="AR212" s="109">
        <f t="array" ref="AR212">IFERROR(INDEX(TO_name_10,MATCH(,((Шаблон_10-Точность)&gt;=L212)+((Шаблон_10+Точность)&lt;=L212),)),L212)</f>
        <v>12725</v>
      </c>
      <c r="AS212" s="110">
        <f t="array" ref="AS212">IFERROR(INDEX(TO_name_11,MATCH(,((Шаблон_11-Точность)&gt;=M212)+((Шаблон_11+Точность)&lt;=M212),)),M212)</f>
        <v>11424</v>
      </c>
      <c r="AT212" s="111" t="s">
        <v>290</v>
      </c>
      <c r="AU212" s="108">
        <f t="array" ref="AU212">IFERROR(INDEX(TO_name_5,MATCH(,((Шаблон_5-Точность)&gt;=O212)+((Шаблон_5+Точность)&lt;=O212),)),O212)</f>
        <v>42795</v>
      </c>
      <c r="AV212" s="109">
        <f t="array" ref="AV212">IFERROR(INDEX(TO_name_6,MATCH(,((Шаблон_6-Точность)&gt;=P212)+((Шаблон_6+Точность)&lt;=P212),)),P212)</f>
        <v>24222</v>
      </c>
      <c r="AW212" s="109">
        <f t="array" ref="AW212">IFERROR(INDEX(TO_name_7,MATCH(,((Шаблон_7-Точность)&gt;=Q212)+((Шаблон_7+Точность)&lt;=Q212),)),Q212)</f>
        <v>17039</v>
      </c>
      <c r="AX212" s="109">
        <f t="array" ref="AX212">IFERROR(INDEX(TO_name_8,MATCH(,((Шаблон_8-Точность)&gt;=R212)+((Шаблон_8+Точность)&lt;=R212),)),R212)</f>
        <v>61369</v>
      </c>
      <c r="AY212" s="109">
        <f t="array" ref="AY212">IFERROR(INDEX(TO_name_12,MATCH(,((Шаблон_12-Точность)&gt;=S212)+((Шаблон_12+Точность)&lt;=S212),)),S212)</f>
        <v>33569</v>
      </c>
      <c r="AZ212" s="109">
        <f t="array" ref="AZ212">IFERROR(INDEX(TO_name_13,MATCH(,((Шаблон_13-Точность)&gt;=T212)+((Шаблон_13+Точность)&lt;=T212),)),T212)</f>
        <v>29557</v>
      </c>
      <c r="BA212" s="110">
        <f t="array" ref="BA212">IFERROR(INDEX(TO_name_14,MATCH(,((Шаблон_14-Точность)&gt;=U212)+((Шаблон_14+Точность)&lt;=U212),)),U212)</f>
        <v>10162</v>
      </c>
      <c r="BB212" s="3"/>
      <c r="BC212" s="3" t="str">
        <f t="shared" si="115"/>
        <v>ОСК/63855/20133</v>
      </c>
      <c r="BD212" s="3" t="str">
        <f t="shared" si="116"/>
        <v>ОСК/68940/54018</v>
      </c>
      <c r="BE212" s="3" t="str">
        <f t="shared" si="117"/>
        <v>ОСК/62592/37490</v>
      </c>
      <c r="BF212" s="3" t="str">
        <f t="shared" si="118"/>
        <v>ОСК/71272/42972</v>
      </c>
      <c r="BG212" s="3" t="str">
        <f t="shared" si="119"/>
        <v>ОСК/13009/13009</v>
      </c>
      <c r="BH212" s="3" t="str">
        <f t="shared" si="120"/>
        <v>ОСК/12725/12725</v>
      </c>
      <c r="BI212" s="3" t="str">
        <f t="shared" si="121"/>
        <v>ОСК/11424/11424</v>
      </c>
      <c r="BJ212" s="158" t="s">
        <v>290</v>
      </c>
      <c r="BK212" s="3" t="str">
        <f t="shared" si="122"/>
        <v>ОСК/41074/42795</v>
      </c>
      <c r="BL212" s="3" t="str">
        <f t="shared" si="123"/>
        <v>ОСК/49204/24222</v>
      </c>
      <c r="BM212" s="3" t="str">
        <f t="shared" si="124"/>
        <v>ОСК/37554/17039</v>
      </c>
      <c r="BN212" s="3" t="str">
        <f t="shared" si="125"/>
        <v>ОСК/36820/61369</v>
      </c>
      <c r="BO212" s="3" t="str">
        <f t="shared" si="126"/>
        <v>ОСК/8569/33569</v>
      </c>
      <c r="BP212" s="3" t="str">
        <f t="shared" si="127"/>
        <v>ОСК/9042/29557</v>
      </c>
      <c r="BQ212" s="3" t="str">
        <f t="shared" si="128"/>
        <v>ОСК/10162/10162</v>
      </c>
      <c r="BR212" s="86"/>
      <c r="BS212" s="86"/>
      <c r="BT212" s="86"/>
    </row>
    <row r="213" spans="1:72" ht="16.5" customHeight="1" x14ac:dyDescent="0.25">
      <c r="A213" s="90">
        <v>45129</v>
      </c>
      <c r="B213" s="3">
        <v>5</v>
      </c>
      <c r="C213" s="3">
        <v>4</v>
      </c>
      <c r="D213" s="105" t="str">
        <f t="shared" si="113"/>
        <v>ОШ</v>
      </c>
      <c r="E213" s="105" t="str">
        <f t="shared" si="114"/>
        <v>ОШ</v>
      </c>
      <c r="F213" s="99" t="s">
        <v>290</v>
      </c>
      <c r="G213" s="100">
        <f t="shared" si="129"/>
        <v>20133</v>
      </c>
      <c r="H213" s="100">
        <f t="shared" si="130"/>
        <v>54018</v>
      </c>
      <c r="I213" s="100">
        <f t="shared" si="131"/>
        <v>37490</v>
      </c>
      <c r="J213" s="100">
        <f t="shared" si="132"/>
        <v>42972</v>
      </c>
      <c r="K213" s="100">
        <f t="shared" si="133"/>
        <v>13009</v>
      </c>
      <c r="L213" s="100">
        <f t="shared" si="134"/>
        <v>12725</v>
      </c>
      <c r="M213" s="100">
        <f t="shared" si="135"/>
        <v>11424</v>
      </c>
      <c r="N213" s="100">
        <f t="shared" si="136"/>
        <v>0</v>
      </c>
      <c r="O213" s="100">
        <f t="shared" si="137"/>
        <v>42795</v>
      </c>
      <c r="P213" s="100">
        <f t="shared" si="138"/>
        <v>24222</v>
      </c>
      <c r="Q213" s="100">
        <f t="shared" si="139"/>
        <v>17039</v>
      </c>
      <c r="R213" s="100">
        <f t="shared" si="140"/>
        <v>61369</v>
      </c>
      <c r="S213" s="100">
        <f t="shared" si="141"/>
        <v>33569</v>
      </c>
      <c r="T213" s="100">
        <f t="shared" si="142"/>
        <v>29557</v>
      </c>
      <c r="U213" s="100">
        <f t="shared" si="143"/>
        <v>10162</v>
      </c>
      <c r="V213" s="89" t="s">
        <v>290</v>
      </c>
      <c r="W213" s="95" t="s">
        <v>314</v>
      </c>
      <c r="X213" s="95" t="s">
        <v>314</v>
      </c>
      <c r="Y213" s="95" t="s">
        <v>314</v>
      </c>
      <c r="Z213" s="95" t="s">
        <v>314</v>
      </c>
      <c r="AA213" s="95" t="s">
        <v>314</v>
      </c>
      <c r="AB213" s="95" t="s">
        <v>314</v>
      </c>
      <c r="AC213" s="95" t="s">
        <v>314</v>
      </c>
      <c r="AD213" s="96" t="s">
        <v>38</v>
      </c>
      <c r="AE213" s="95" t="s">
        <v>314</v>
      </c>
      <c r="AF213" s="95" t="s">
        <v>314</v>
      </c>
      <c r="AG213" s="95" t="s">
        <v>314</v>
      </c>
      <c r="AH213" s="95" t="s">
        <v>314</v>
      </c>
      <c r="AI213" s="95" t="s">
        <v>314</v>
      </c>
      <c r="AJ213" s="95" t="s">
        <v>314</v>
      </c>
      <c r="AK213" s="95" t="s">
        <v>314</v>
      </c>
      <c r="AL213" s="94" t="s">
        <v>290</v>
      </c>
      <c r="AM213" s="108">
        <f t="array" ref="AM213">IFERROR(INDEX(TO_name_1,MATCH(,((Шаблон_1-Точность)&gt;=G213)+((Шаблон_1+Точность)&lt;=G213),)),G213)</f>
        <v>20133</v>
      </c>
      <c r="AN213" s="109">
        <f t="array" ref="AN213">IFERROR(INDEX(TO_name_2,MATCH(,((Шаблон_2-Точность)&gt;=H213)+((Шаблон_2+Точность)&lt;=H213),)),H213)</f>
        <v>54018</v>
      </c>
      <c r="AO213" s="109">
        <f t="array" ref="AO213">IFERROR(INDEX(TO_name_3,MATCH(,((Шаблон_3-Точность)&gt;=I213)+((Шаблон_3+Точность)&lt;=I213),)),I213)</f>
        <v>37490</v>
      </c>
      <c r="AP213" s="109">
        <f t="array" ref="AP213">IFERROR(INDEX(TO_name_4,MATCH(,((Шаблон_4-Точность)&gt;=J213)+((Шаблон_4+Точность)&lt;=J213),)),J213)</f>
        <v>42972</v>
      </c>
      <c r="AQ213" s="109">
        <f t="array" ref="AQ213">IFERROR(INDEX(TO_name_9,MATCH(,((Шаблон_9-Точность)&gt;=K213)+((Шаблон_9+Точность)&lt;=K213),)),K213)</f>
        <v>13009</v>
      </c>
      <c r="AR213" s="109">
        <f t="array" ref="AR213">IFERROR(INDEX(TO_name_10,MATCH(,((Шаблон_10-Точность)&gt;=L213)+((Шаблон_10+Точность)&lt;=L213),)),L213)</f>
        <v>12725</v>
      </c>
      <c r="AS213" s="110">
        <f t="array" ref="AS213">IFERROR(INDEX(TO_name_11,MATCH(,((Шаблон_11-Точность)&gt;=M213)+((Шаблон_11+Точность)&lt;=M213),)),M213)</f>
        <v>11424</v>
      </c>
      <c r="AT213" s="111" t="s">
        <v>290</v>
      </c>
      <c r="AU213" s="108">
        <f t="array" ref="AU213">IFERROR(INDEX(TO_name_5,MATCH(,((Шаблон_5-Точность)&gt;=O213)+((Шаблон_5+Точность)&lt;=O213),)),O213)</f>
        <v>42795</v>
      </c>
      <c r="AV213" s="109">
        <f t="array" ref="AV213">IFERROR(INDEX(TO_name_6,MATCH(,((Шаблон_6-Точность)&gt;=P213)+((Шаблон_6+Точность)&lt;=P213),)),P213)</f>
        <v>24222</v>
      </c>
      <c r="AW213" s="109">
        <f t="array" ref="AW213">IFERROR(INDEX(TO_name_7,MATCH(,((Шаблон_7-Точность)&gt;=Q213)+((Шаблон_7+Точность)&lt;=Q213),)),Q213)</f>
        <v>17039</v>
      </c>
      <c r="AX213" s="109">
        <f t="array" ref="AX213">IFERROR(INDEX(TO_name_8,MATCH(,((Шаблон_8-Точность)&gt;=R213)+((Шаблон_8+Точность)&lt;=R213),)),R213)</f>
        <v>61369</v>
      </c>
      <c r="AY213" s="109">
        <f t="array" ref="AY213">IFERROR(INDEX(TO_name_12,MATCH(,((Шаблон_12-Точность)&gt;=S213)+((Шаблон_12+Точность)&lt;=S213),)),S213)</f>
        <v>33569</v>
      </c>
      <c r="AZ213" s="109">
        <f t="array" ref="AZ213">IFERROR(INDEX(TO_name_13,MATCH(,((Шаблон_13-Точность)&gt;=T213)+((Шаблон_13+Точность)&lt;=T213),)),T213)</f>
        <v>29557</v>
      </c>
      <c r="BA213" s="110">
        <f t="array" ref="BA213">IFERROR(INDEX(TO_name_14,MATCH(,((Шаблон_14-Точность)&gt;=U213)+((Шаблон_14+Точность)&lt;=U213),)),U213)</f>
        <v>10162</v>
      </c>
      <c r="BB213" s="3"/>
      <c r="BC213" s="3" t="str">
        <f t="shared" si="115"/>
        <v>ОСК/63855/20133</v>
      </c>
      <c r="BD213" s="3" t="str">
        <f t="shared" si="116"/>
        <v>ОСК/68940/54018</v>
      </c>
      <c r="BE213" s="3" t="str">
        <f t="shared" si="117"/>
        <v>ОСК/62592/37490</v>
      </c>
      <c r="BF213" s="3" t="str">
        <f t="shared" si="118"/>
        <v>ОСК/71272/42972</v>
      </c>
      <c r="BG213" s="3" t="str">
        <f t="shared" si="119"/>
        <v>ОСК/13009/13009</v>
      </c>
      <c r="BH213" s="3" t="str">
        <f t="shared" si="120"/>
        <v>ОСК/12725/12725</v>
      </c>
      <c r="BI213" s="3" t="str">
        <f t="shared" si="121"/>
        <v>ОСК/11424/11424</v>
      </c>
      <c r="BJ213" s="158" t="s">
        <v>290</v>
      </c>
      <c r="BK213" s="3" t="str">
        <f t="shared" si="122"/>
        <v>ОСК/41074/42795</v>
      </c>
      <c r="BL213" s="3" t="str">
        <f t="shared" si="123"/>
        <v>ОСК/49204/24222</v>
      </c>
      <c r="BM213" s="3" t="str">
        <f t="shared" si="124"/>
        <v>ОСК/37554/17039</v>
      </c>
      <c r="BN213" s="3" t="str">
        <f t="shared" si="125"/>
        <v>ОСК/36820/61369</v>
      </c>
      <c r="BO213" s="3" t="str">
        <f t="shared" si="126"/>
        <v>ОСК/8569/33569</v>
      </c>
      <c r="BP213" s="3" t="str">
        <f t="shared" si="127"/>
        <v>ОСК/9042/29557</v>
      </c>
      <c r="BQ213" s="3" t="str">
        <f t="shared" si="128"/>
        <v>ОСК/10162/10162</v>
      </c>
      <c r="BR213" s="86"/>
      <c r="BS213" s="86"/>
      <c r="BT213" s="86"/>
    </row>
    <row r="214" spans="1:72" ht="16.5" customHeight="1" x14ac:dyDescent="0.25">
      <c r="A214" s="90">
        <v>45130</v>
      </c>
      <c r="B214" s="3">
        <v>5</v>
      </c>
      <c r="C214" s="3">
        <v>4</v>
      </c>
      <c r="D214" s="105" t="str">
        <f t="shared" si="113"/>
        <v>ОШ</v>
      </c>
      <c r="E214" s="105" t="str">
        <f t="shared" si="114"/>
        <v>ОШ</v>
      </c>
      <c r="F214" s="99" t="s">
        <v>290</v>
      </c>
      <c r="G214" s="100">
        <f t="shared" si="129"/>
        <v>20133</v>
      </c>
      <c r="H214" s="100">
        <f t="shared" si="130"/>
        <v>54018</v>
      </c>
      <c r="I214" s="100">
        <f t="shared" si="131"/>
        <v>37490</v>
      </c>
      <c r="J214" s="100">
        <f t="shared" si="132"/>
        <v>42972</v>
      </c>
      <c r="K214" s="100">
        <f t="shared" si="133"/>
        <v>13009</v>
      </c>
      <c r="L214" s="100">
        <f t="shared" si="134"/>
        <v>12725</v>
      </c>
      <c r="M214" s="100">
        <f t="shared" si="135"/>
        <v>11424</v>
      </c>
      <c r="N214" s="100">
        <f t="shared" si="136"/>
        <v>0</v>
      </c>
      <c r="O214" s="100">
        <f t="shared" si="137"/>
        <v>42795</v>
      </c>
      <c r="P214" s="100">
        <f t="shared" si="138"/>
        <v>24222</v>
      </c>
      <c r="Q214" s="100">
        <f t="shared" si="139"/>
        <v>17039</v>
      </c>
      <c r="R214" s="100">
        <f t="shared" si="140"/>
        <v>61369</v>
      </c>
      <c r="S214" s="100">
        <f t="shared" si="141"/>
        <v>33569</v>
      </c>
      <c r="T214" s="100">
        <f t="shared" si="142"/>
        <v>29557</v>
      </c>
      <c r="U214" s="100">
        <f t="shared" si="143"/>
        <v>10162</v>
      </c>
      <c r="V214" s="89" t="s">
        <v>290</v>
      </c>
      <c r="W214" s="95" t="s">
        <v>314</v>
      </c>
      <c r="X214" s="95" t="s">
        <v>314</v>
      </c>
      <c r="Y214" s="95" t="s">
        <v>314</v>
      </c>
      <c r="Z214" s="95" t="s">
        <v>314</v>
      </c>
      <c r="AA214" s="95" t="s">
        <v>314</v>
      </c>
      <c r="AB214" s="95" t="s">
        <v>314</v>
      </c>
      <c r="AC214" s="95" t="s">
        <v>314</v>
      </c>
      <c r="AD214" s="96" t="s">
        <v>38</v>
      </c>
      <c r="AE214" s="95" t="s">
        <v>314</v>
      </c>
      <c r="AF214" s="95" t="s">
        <v>314</v>
      </c>
      <c r="AG214" s="95" t="s">
        <v>314</v>
      </c>
      <c r="AH214" s="95" t="s">
        <v>314</v>
      </c>
      <c r="AI214" s="95" t="s">
        <v>314</v>
      </c>
      <c r="AJ214" s="95" t="s">
        <v>314</v>
      </c>
      <c r="AK214" s="95" t="s">
        <v>314</v>
      </c>
      <c r="AL214" s="94" t="s">
        <v>290</v>
      </c>
      <c r="AM214" s="108">
        <f t="array" ref="AM214">IFERROR(INDEX(TO_name_1,MATCH(,((Шаблон_1-Точность)&gt;=G214)+((Шаблон_1+Точность)&lt;=G214),)),G214)</f>
        <v>20133</v>
      </c>
      <c r="AN214" s="109">
        <f t="array" ref="AN214">IFERROR(INDEX(TO_name_2,MATCH(,((Шаблон_2-Точность)&gt;=H214)+((Шаблон_2+Точность)&lt;=H214),)),H214)</f>
        <v>54018</v>
      </c>
      <c r="AO214" s="109">
        <f t="array" ref="AO214">IFERROR(INDEX(TO_name_3,MATCH(,((Шаблон_3-Точность)&gt;=I214)+((Шаблон_3+Точность)&lt;=I214),)),I214)</f>
        <v>37490</v>
      </c>
      <c r="AP214" s="109">
        <f t="array" ref="AP214">IFERROR(INDEX(TO_name_4,MATCH(,((Шаблон_4-Точность)&gt;=J214)+((Шаблон_4+Точность)&lt;=J214),)),J214)</f>
        <v>42972</v>
      </c>
      <c r="AQ214" s="109">
        <f t="array" ref="AQ214">IFERROR(INDEX(TO_name_9,MATCH(,((Шаблон_9-Точность)&gt;=K214)+((Шаблон_9+Точность)&lt;=K214),)),K214)</f>
        <v>13009</v>
      </c>
      <c r="AR214" s="109">
        <f t="array" ref="AR214">IFERROR(INDEX(TO_name_10,MATCH(,((Шаблон_10-Точность)&gt;=L214)+((Шаблон_10+Точность)&lt;=L214),)),L214)</f>
        <v>12725</v>
      </c>
      <c r="AS214" s="110">
        <f t="array" ref="AS214">IFERROR(INDEX(TO_name_11,MATCH(,((Шаблон_11-Точность)&gt;=M214)+((Шаблон_11+Точность)&lt;=M214),)),M214)</f>
        <v>11424</v>
      </c>
      <c r="AT214" s="111" t="s">
        <v>290</v>
      </c>
      <c r="AU214" s="108">
        <f t="array" ref="AU214">IFERROR(INDEX(TO_name_5,MATCH(,((Шаблон_5-Точность)&gt;=O214)+((Шаблон_5+Точность)&lt;=O214),)),O214)</f>
        <v>42795</v>
      </c>
      <c r="AV214" s="109">
        <f t="array" ref="AV214">IFERROR(INDEX(TO_name_6,MATCH(,((Шаблон_6-Точность)&gt;=P214)+((Шаблон_6+Точность)&lt;=P214),)),P214)</f>
        <v>24222</v>
      </c>
      <c r="AW214" s="109">
        <f t="array" ref="AW214">IFERROR(INDEX(TO_name_7,MATCH(,((Шаблон_7-Точность)&gt;=Q214)+((Шаблон_7+Точность)&lt;=Q214),)),Q214)</f>
        <v>17039</v>
      </c>
      <c r="AX214" s="109">
        <f t="array" ref="AX214">IFERROR(INDEX(TO_name_8,MATCH(,((Шаблон_8-Точность)&gt;=R214)+((Шаблон_8+Точность)&lt;=R214),)),R214)</f>
        <v>61369</v>
      </c>
      <c r="AY214" s="109">
        <f t="array" ref="AY214">IFERROR(INDEX(TO_name_12,MATCH(,((Шаблон_12-Точность)&gt;=S214)+((Шаблон_12+Точность)&lt;=S214),)),S214)</f>
        <v>33569</v>
      </c>
      <c r="AZ214" s="109">
        <f t="array" ref="AZ214">IFERROR(INDEX(TO_name_13,MATCH(,((Шаблон_13-Точность)&gt;=T214)+((Шаблон_13+Точность)&lt;=T214),)),T214)</f>
        <v>29557</v>
      </c>
      <c r="BA214" s="110">
        <f t="array" ref="BA214">IFERROR(INDEX(TO_name_14,MATCH(,((Шаблон_14-Точность)&gt;=U214)+((Шаблон_14+Точность)&lt;=U214),)),U214)</f>
        <v>10162</v>
      </c>
      <c r="BB214" s="3"/>
      <c r="BC214" s="3" t="str">
        <f t="shared" si="115"/>
        <v>ОСК/63855/20133</v>
      </c>
      <c r="BD214" s="3" t="str">
        <f t="shared" si="116"/>
        <v>ОСК/68940/54018</v>
      </c>
      <c r="BE214" s="3" t="str">
        <f t="shared" si="117"/>
        <v>ОСК/62592/37490</v>
      </c>
      <c r="BF214" s="3" t="str">
        <f t="shared" si="118"/>
        <v>ОСК/71272/42972</v>
      </c>
      <c r="BG214" s="3" t="str">
        <f t="shared" si="119"/>
        <v>ОСК/13009/13009</v>
      </c>
      <c r="BH214" s="3" t="str">
        <f t="shared" si="120"/>
        <v>ОСК/12725/12725</v>
      </c>
      <c r="BI214" s="3" t="str">
        <f t="shared" si="121"/>
        <v>ОСК/11424/11424</v>
      </c>
      <c r="BJ214" s="158" t="s">
        <v>290</v>
      </c>
      <c r="BK214" s="3" t="str">
        <f t="shared" si="122"/>
        <v>ОСК/41074/42795</v>
      </c>
      <c r="BL214" s="3" t="str">
        <f t="shared" si="123"/>
        <v>ОСК/49204/24222</v>
      </c>
      <c r="BM214" s="3" t="str">
        <f t="shared" si="124"/>
        <v>ОСК/37554/17039</v>
      </c>
      <c r="BN214" s="3" t="str">
        <f t="shared" si="125"/>
        <v>ОСК/36820/61369</v>
      </c>
      <c r="BO214" s="3" t="str">
        <f t="shared" si="126"/>
        <v>ОСК/8569/33569</v>
      </c>
      <c r="BP214" s="3" t="str">
        <f t="shared" si="127"/>
        <v>ОСК/9042/29557</v>
      </c>
      <c r="BQ214" s="3" t="str">
        <f t="shared" si="128"/>
        <v>ОСК/10162/10162</v>
      </c>
      <c r="BR214" s="86"/>
      <c r="BS214" s="86"/>
      <c r="BT214" s="86"/>
    </row>
    <row r="215" spans="1:72" ht="16.5" customHeight="1" x14ac:dyDescent="0.25">
      <c r="A215" s="90">
        <v>45131</v>
      </c>
      <c r="B215" s="3">
        <v>5</v>
      </c>
      <c r="C215" s="3">
        <v>4</v>
      </c>
      <c r="D215" s="105" t="str">
        <f t="shared" si="113"/>
        <v>ОШ</v>
      </c>
      <c r="E215" s="105" t="str">
        <f t="shared" si="114"/>
        <v>ОШ</v>
      </c>
      <c r="F215" s="99" t="s">
        <v>290</v>
      </c>
      <c r="G215" s="100">
        <f t="shared" si="129"/>
        <v>20133</v>
      </c>
      <c r="H215" s="100">
        <f t="shared" si="130"/>
        <v>54018</v>
      </c>
      <c r="I215" s="100">
        <f t="shared" si="131"/>
        <v>37490</v>
      </c>
      <c r="J215" s="100">
        <f t="shared" si="132"/>
        <v>42972</v>
      </c>
      <c r="K215" s="100">
        <f t="shared" si="133"/>
        <v>13009</v>
      </c>
      <c r="L215" s="100">
        <f t="shared" si="134"/>
        <v>12725</v>
      </c>
      <c r="M215" s="100">
        <f t="shared" si="135"/>
        <v>11424</v>
      </c>
      <c r="N215" s="100">
        <f t="shared" si="136"/>
        <v>0</v>
      </c>
      <c r="O215" s="100">
        <f t="shared" si="137"/>
        <v>42795</v>
      </c>
      <c r="P215" s="100">
        <f t="shared" si="138"/>
        <v>24222</v>
      </c>
      <c r="Q215" s="100">
        <f t="shared" si="139"/>
        <v>17039</v>
      </c>
      <c r="R215" s="100">
        <f t="shared" si="140"/>
        <v>61369</v>
      </c>
      <c r="S215" s="100">
        <f t="shared" si="141"/>
        <v>33569</v>
      </c>
      <c r="T215" s="100">
        <f t="shared" si="142"/>
        <v>29557</v>
      </c>
      <c r="U215" s="100">
        <f t="shared" si="143"/>
        <v>10162</v>
      </c>
      <c r="V215" s="89" t="s">
        <v>290</v>
      </c>
      <c r="W215" s="95" t="s">
        <v>314</v>
      </c>
      <c r="X215" s="95" t="s">
        <v>314</v>
      </c>
      <c r="Y215" s="95" t="s">
        <v>314</v>
      </c>
      <c r="Z215" s="95" t="s">
        <v>314</v>
      </c>
      <c r="AA215" s="95" t="s">
        <v>314</v>
      </c>
      <c r="AB215" s="95" t="s">
        <v>314</v>
      </c>
      <c r="AC215" s="95" t="s">
        <v>314</v>
      </c>
      <c r="AD215" s="96" t="s">
        <v>38</v>
      </c>
      <c r="AE215" s="95" t="s">
        <v>314</v>
      </c>
      <c r="AF215" s="95" t="s">
        <v>314</v>
      </c>
      <c r="AG215" s="95" t="s">
        <v>314</v>
      </c>
      <c r="AH215" s="95" t="s">
        <v>314</v>
      </c>
      <c r="AI215" s="95" t="s">
        <v>314</v>
      </c>
      <c r="AJ215" s="95" t="s">
        <v>314</v>
      </c>
      <c r="AK215" s="95" t="s">
        <v>314</v>
      </c>
      <c r="AL215" s="94" t="s">
        <v>290</v>
      </c>
      <c r="AM215" s="108">
        <f t="array" ref="AM215">IFERROR(INDEX(TO_name_1,MATCH(,((Шаблон_1-Точность)&gt;=G215)+((Шаблон_1+Точность)&lt;=G215),)),G215)</f>
        <v>20133</v>
      </c>
      <c r="AN215" s="109">
        <f t="array" ref="AN215">IFERROR(INDEX(TO_name_2,MATCH(,((Шаблон_2-Точность)&gt;=H215)+((Шаблон_2+Точность)&lt;=H215),)),H215)</f>
        <v>54018</v>
      </c>
      <c r="AO215" s="109">
        <f t="array" ref="AO215">IFERROR(INDEX(TO_name_3,MATCH(,((Шаблон_3-Точность)&gt;=I215)+((Шаблон_3+Точность)&lt;=I215),)),I215)</f>
        <v>37490</v>
      </c>
      <c r="AP215" s="109">
        <f t="array" ref="AP215">IFERROR(INDEX(TO_name_4,MATCH(,((Шаблон_4-Точность)&gt;=J215)+((Шаблон_4+Точность)&lt;=J215),)),J215)</f>
        <v>42972</v>
      </c>
      <c r="AQ215" s="109">
        <f t="array" ref="AQ215">IFERROR(INDEX(TO_name_9,MATCH(,((Шаблон_9-Точность)&gt;=K215)+((Шаблон_9+Точность)&lt;=K215),)),K215)</f>
        <v>13009</v>
      </c>
      <c r="AR215" s="109">
        <f t="array" ref="AR215">IFERROR(INDEX(TO_name_10,MATCH(,((Шаблон_10-Точность)&gt;=L215)+((Шаблон_10+Точность)&lt;=L215),)),L215)</f>
        <v>12725</v>
      </c>
      <c r="AS215" s="110">
        <f t="array" ref="AS215">IFERROR(INDEX(TO_name_11,MATCH(,((Шаблон_11-Точность)&gt;=M215)+((Шаблон_11+Точность)&lt;=M215),)),M215)</f>
        <v>11424</v>
      </c>
      <c r="AT215" s="111" t="s">
        <v>290</v>
      </c>
      <c r="AU215" s="108">
        <f t="array" ref="AU215">IFERROR(INDEX(TO_name_5,MATCH(,((Шаблон_5-Точность)&gt;=O215)+((Шаблон_5+Точность)&lt;=O215),)),O215)</f>
        <v>42795</v>
      </c>
      <c r="AV215" s="109">
        <f t="array" ref="AV215">IFERROR(INDEX(TO_name_6,MATCH(,((Шаблон_6-Точность)&gt;=P215)+((Шаблон_6+Точность)&lt;=P215),)),P215)</f>
        <v>24222</v>
      </c>
      <c r="AW215" s="109">
        <f t="array" ref="AW215">IFERROR(INDEX(TO_name_7,MATCH(,((Шаблон_7-Точность)&gt;=Q215)+((Шаблон_7+Точность)&lt;=Q215),)),Q215)</f>
        <v>17039</v>
      </c>
      <c r="AX215" s="109">
        <f t="array" ref="AX215">IFERROR(INDEX(TO_name_8,MATCH(,((Шаблон_8-Точность)&gt;=R215)+((Шаблон_8+Точность)&lt;=R215),)),R215)</f>
        <v>61369</v>
      </c>
      <c r="AY215" s="109">
        <f t="array" ref="AY215">IFERROR(INDEX(TO_name_12,MATCH(,((Шаблон_12-Точность)&gt;=S215)+((Шаблон_12+Точность)&lt;=S215),)),S215)</f>
        <v>33569</v>
      </c>
      <c r="AZ215" s="109">
        <f t="array" ref="AZ215">IFERROR(INDEX(TO_name_13,MATCH(,((Шаблон_13-Точность)&gt;=T215)+((Шаблон_13+Точность)&lt;=T215),)),T215)</f>
        <v>29557</v>
      </c>
      <c r="BA215" s="110">
        <f t="array" ref="BA215">IFERROR(INDEX(TO_name_14,MATCH(,((Шаблон_14-Точность)&gt;=U215)+((Шаблон_14+Точность)&lt;=U215),)),U215)</f>
        <v>10162</v>
      </c>
      <c r="BB215" s="3"/>
      <c r="BC215" s="3" t="str">
        <f t="shared" si="115"/>
        <v>ОСК/63855/20133</v>
      </c>
      <c r="BD215" s="3" t="str">
        <f t="shared" si="116"/>
        <v>ОСК/68940/54018</v>
      </c>
      <c r="BE215" s="3" t="str">
        <f t="shared" si="117"/>
        <v>ОСК/62592/37490</v>
      </c>
      <c r="BF215" s="3" t="str">
        <f t="shared" si="118"/>
        <v>ОСК/71272/42972</v>
      </c>
      <c r="BG215" s="3" t="str">
        <f t="shared" si="119"/>
        <v>ОСК/13009/13009</v>
      </c>
      <c r="BH215" s="3" t="str">
        <f t="shared" si="120"/>
        <v>ОСК/12725/12725</v>
      </c>
      <c r="BI215" s="3" t="str">
        <f t="shared" si="121"/>
        <v>ОСК/11424/11424</v>
      </c>
      <c r="BJ215" s="158" t="s">
        <v>290</v>
      </c>
      <c r="BK215" s="3" t="str">
        <f t="shared" si="122"/>
        <v>ОСК/41074/42795</v>
      </c>
      <c r="BL215" s="3" t="str">
        <f t="shared" si="123"/>
        <v>ОСК/49204/24222</v>
      </c>
      <c r="BM215" s="3" t="str">
        <f t="shared" si="124"/>
        <v>ОСК/37554/17039</v>
      </c>
      <c r="BN215" s="3" t="str">
        <f t="shared" si="125"/>
        <v>ОСК/36820/61369</v>
      </c>
      <c r="BO215" s="3" t="str">
        <f t="shared" si="126"/>
        <v>ОСК/8569/33569</v>
      </c>
      <c r="BP215" s="3" t="str">
        <f t="shared" si="127"/>
        <v>ОСК/9042/29557</v>
      </c>
      <c r="BQ215" s="3" t="str">
        <f t="shared" si="128"/>
        <v>ОСК/10162/10162</v>
      </c>
      <c r="BR215" s="86"/>
      <c r="BS215" s="86"/>
      <c r="BT215" s="86"/>
    </row>
    <row r="216" spans="1:72" ht="16.5" customHeight="1" x14ac:dyDescent="0.25">
      <c r="A216" s="90">
        <v>45132</v>
      </c>
      <c r="B216" s="3">
        <v>5</v>
      </c>
      <c r="C216" s="3">
        <v>4</v>
      </c>
      <c r="D216" s="105" t="str">
        <f t="shared" si="113"/>
        <v>ОШ</v>
      </c>
      <c r="E216" s="105" t="str">
        <f t="shared" si="114"/>
        <v>ОШ</v>
      </c>
      <c r="F216" s="99" t="s">
        <v>290</v>
      </c>
      <c r="G216" s="100">
        <f t="shared" si="129"/>
        <v>20133</v>
      </c>
      <c r="H216" s="100">
        <f t="shared" si="130"/>
        <v>54018</v>
      </c>
      <c r="I216" s="100">
        <f t="shared" si="131"/>
        <v>37490</v>
      </c>
      <c r="J216" s="100">
        <f t="shared" si="132"/>
        <v>42972</v>
      </c>
      <c r="K216" s="100">
        <f t="shared" si="133"/>
        <v>13009</v>
      </c>
      <c r="L216" s="100">
        <f t="shared" si="134"/>
        <v>12725</v>
      </c>
      <c r="M216" s="100">
        <f t="shared" si="135"/>
        <v>11424</v>
      </c>
      <c r="N216" s="100">
        <f t="shared" si="136"/>
        <v>0</v>
      </c>
      <c r="O216" s="100">
        <f t="shared" si="137"/>
        <v>42795</v>
      </c>
      <c r="P216" s="100">
        <f t="shared" si="138"/>
        <v>24222</v>
      </c>
      <c r="Q216" s="100">
        <f t="shared" si="139"/>
        <v>17039</v>
      </c>
      <c r="R216" s="100">
        <f t="shared" si="140"/>
        <v>61369</v>
      </c>
      <c r="S216" s="100">
        <f t="shared" si="141"/>
        <v>33569</v>
      </c>
      <c r="T216" s="100">
        <f t="shared" si="142"/>
        <v>29557</v>
      </c>
      <c r="U216" s="100">
        <f t="shared" si="143"/>
        <v>10162</v>
      </c>
      <c r="V216" s="89" t="s">
        <v>290</v>
      </c>
      <c r="W216" s="95" t="s">
        <v>314</v>
      </c>
      <c r="X216" s="95" t="s">
        <v>314</v>
      </c>
      <c r="Y216" s="95" t="s">
        <v>314</v>
      </c>
      <c r="Z216" s="95" t="s">
        <v>314</v>
      </c>
      <c r="AA216" s="95" t="s">
        <v>314</v>
      </c>
      <c r="AB216" s="95" t="s">
        <v>314</v>
      </c>
      <c r="AC216" s="95" t="s">
        <v>314</v>
      </c>
      <c r="AD216" s="96" t="s">
        <v>38</v>
      </c>
      <c r="AE216" s="95" t="s">
        <v>314</v>
      </c>
      <c r="AF216" s="95" t="s">
        <v>314</v>
      </c>
      <c r="AG216" s="95" t="s">
        <v>314</v>
      </c>
      <c r="AH216" s="95" t="s">
        <v>314</v>
      </c>
      <c r="AI216" s="95" t="s">
        <v>314</v>
      </c>
      <c r="AJ216" s="95" t="s">
        <v>314</v>
      </c>
      <c r="AK216" s="95" t="s">
        <v>314</v>
      </c>
      <c r="AL216" s="94" t="s">
        <v>290</v>
      </c>
      <c r="AM216" s="108">
        <f t="array" ref="AM216">IFERROR(INDEX(TO_name_1,MATCH(,((Шаблон_1-Точность)&gt;=G216)+((Шаблон_1+Точность)&lt;=G216),)),G216)</f>
        <v>20133</v>
      </c>
      <c r="AN216" s="109">
        <f t="array" ref="AN216">IFERROR(INDEX(TO_name_2,MATCH(,((Шаблон_2-Точность)&gt;=H216)+((Шаблон_2+Точность)&lt;=H216),)),H216)</f>
        <v>54018</v>
      </c>
      <c r="AO216" s="109">
        <f t="array" ref="AO216">IFERROR(INDEX(TO_name_3,MATCH(,((Шаблон_3-Точность)&gt;=I216)+((Шаблон_3+Точность)&lt;=I216),)),I216)</f>
        <v>37490</v>
      </c>
      <c r="AP216" s="109">
        <f t="array" ref="AP216">IFERROR(INDEX(TO_name_4,MATCH(,((Шаблон_4-Точность)&gt;=J216)+((Шаблон_4+Точность)&lt;=J216),)),J216)</f>
        <v>42972</v>
      </c>
      <c r="AQ216" s="109">
        <f t="array" ref="AQ216">IFERROR(INDEX(TO_name_9,MATCH(,((Шаблон_9-Точность)&gt;=K216)+((Шаблон_9+Точность)&lt;=K216),)),K216)</f>
        <v>13009</v>
      </c>
      <c r="AR216" s="109">
        <f t="array" ref="AR216">IFERROR(INDEX(TO_name_10,MATCH(,((Шаблон_10-Точность)&gt;=L216)+((Шаблон_10+Точность)&lt;=L216),)),L216)</f>
        <v>12725</v>
      </c>
      <c r="AS216" s="110">
        <f t="array" ref="AS216">IFERROR(INDEX(TO_name_11,MATCH(,((Шаблон_11-Точность)&gt;=M216)+((Шаблон_11+Точность)&lt;=M216),)),M216)</f>
        <v>11424</v>
      </c>
      <c r="AT216" s="111" t="s">
        <v>290</v>
      </c>
      <c r="AU216" s="108">
        <f t="array" ref="AU216">IFERROR(INDEX(TO_name_5,MATCH(,((Шаблон_5-Точность)&gt;=O216)+((Шаблон_5+Точность)&lt;=O216),)),O216)</f>
        <v>42795</v>
      </c>
      <c r="AV216" s="109">
        <f t="array" ref="AV216">IFERROR(INDEX(TO_name_6,MATCH(,((Шаблон_6-Точность)&gt;=P216)+((Шаблон_6+Точность)&lt;=P216),)),P216)</f>
        <v>24222</v>
      </c>
      <c r="AW216" s="109">
        <f t="array" ref="AW216">IFERROR(INDEX(TO_name_7,MATCH(,((Шаблон_7-Точность)&gt;=Q216)+((Шаблон_7+Точность)&lt;=Q216),)),Q216)</f>
        <v>17039</v>
      </c>
      <c r="AX216" s="109">
        <f t="array" ref="AX216">IFERROR(INDEX(TO_name_8,MATCH(,((Шаблон_8-Точность)&gt;=R216)+((Шаблон_8+Точность)&lt;=R216),)),R216)</f>
        <v>61369</v>
      </c>
      <c r="AY216" s="109">
        <f t="array" ref="AY216">IFERROR(INDEX(TO_name_12,MATCH(,((Шаблон_12-Точность)&gt;=S216)+((Шаблон_12+Точность)&lt;=S216),)),S216)</f>
        <v>33569</v>
      </c>
      <c r="AZ216" s="109">
        <f t="array" ref="AZ216">IFERROR(INDEX(TO_name_13,MATCH(,((Шаблон_13-Точность)&gt;=T216)+((Шаблон_13+Точность)&lt;=T216),)),T216)</f>
        <v>29557</v>
      </c>
      <c r="BA216" s="110">
        <f t="array" ref="BA216">IFERROR(INDEX(TO_name_14,MATCH(,((Шаблон_14-Точность)&gt;=U216)+((Шаблон_14+Точность)&lt;=U216),)),U216)</f>
        <v>10162</v>
      </c>
      <c r="BB216" s="3"/>
      <c r="BC216" s="3" t="str">
        <f t="shared" si="115"/>
        <v>ОСК/63855/20133</v>
      </c>
      <c r="BD216" s="3" t="str">
        <f t="shared" si="116"/>
        <v>ОСК/68940/54018</v>
      </c>
      <c r="BE216" s="3" t="str">
        <f t="shared" si="117"/>
        <v>ОСК/62592/37490</v>
      </c>
      <c r="BF216" s="3" t="str">
        <f t="shared" si="118"/>
        <v>ОСК/71272/42972</v>
      </c>
      <c r="BG216" s="3" t="str">
        <f t="shared" si="119"/>
        <v>ОСК/13009/13009</v>
      </c>
      <c r="BH216" s="3" t="str">
        <f t="shared" si="120"/>
        <v>ОСК/12725/12725</v>
      </c>
      <c r="BI216" s="3" t="str">
        <f t="shared" si="121"/>
        <v>ОСК/11424/11424</v>
      </c>
      <c r="BJ216" s="158" t="s">
        <v>290</v>
      </c>
      <c r="BK216" s="3" t="str">
        <f t="shared" si="122"/>
        <v>ОСК/41074/42795</v>
      </c>
      <c r="BL216" s="3" t="str">
        <f t="shared" si="123"/>
        <v>ОСК/49204/24222</v>
      </c>
      <c r="BM216" s="3" t="str">
        <f t="shared" si="124"/>
        <v>ОСК/37554/17039</v>
      </c>
      <c r="BN216" s="3" t="str">
        <f t="shared" si="125"/>
        <v>ОСК/36820/61369</v>
      </c>
      <c r="BO216" s="3" t="str">
        <f t="shared" si="126"/>
        <v>ОСК/8569/33569</v>
      </c>
      <c r="BP216" s="3" t="str">
        <f t="shared" si="127"/>
        <v>ОСК/9042/29557</v>
      </c>
      <c r="BQ216" s="3" t="str">
        <f t="shared" si="128"/>
        <v>ОСК/10162/10162</v>
      </c>
      <c r="BR216" s="86"/>
      <c r="BS216" s="86"/>
      <c r="BT216" s="86"/>
    </row>
    <row r="217" spans="1:72" ht="16.5" customHeight="1" x14ac:dyDescent="0.25">
      <c r="A217" s="90">
        <v>45133</v>
      </c>
      <c r="B217" s="3">
        <v>5</v>
      </c>
      <c r="C217" s="3">
        <v>4</v>
      </c>
      <c r="D217" s="105" t="str">
        <f t="shared" si="113"/>
        <v>ОШ</v>
      </c>
      <c r="E217" s="105" t="str">
        <f t="shared" si="114"/>
        <v>ОШ</v>
      </c>
      <c r="F217" s="99" t="s">
        <v>290</v>
      </c>
      <c r="G217" s="100">
        <f t="shared" si="129"/>
        <v>20133</v>
      </c>
      <c r="H217" s="100">
        <f t="shared" si="130"/>
        <v>54018</v>
      </c>
      <c r="I217" s="100">
        <f t="shared" si="131"/>
        <v>37490</v>
      </c>
      <c r="J217" s="100">
        <f t="shared" si="132"/>
        <v>42972</v>
      </c>
      <c r="K217" s="100">
        <f t="shared" si="133"/>
        <v>13009</v>
      </c>
      <c r="L217" s="100">
        <f t="shared" si="134"/>
        <v>12725</v>
      </c>
      <c r="M217" s="100">
        <f t="shared" si="135"/>
        <v>11424</v>
      </c>
      <c r="N217" s="100">
        <f t="shared" si="136"/>
        <v>0</v>
      </c>
      <c r="O217" s="100">
        <f t="shared" si="137"/>
        <v>42795</v>
      </c>
      <c r="P217" s="100">
        <f t="shared" si="138"/>
        <v>24222</v>
      </c>
      <c r="Q217" s="100">
        <f t="shared" si="139"/>
        <v>17039</v>
      </c>
      <c r="R217" s="100">
        <f t="shared" si="140"/>
        <v>61369</v>
      </c>
      <c r="S217" s="100">
        <f t="shared" si="141"/>
        <v>33569</v>
      </c>
      <c r="T217" s="100">
        <f t="shared" si="142"/>
        <v>29557</v>
      </c>
      <c r="U217" s="100">
        <f t="shared" si="143"/>
        <v>10162</v>
      </c>
      <c r="V217" s="89" t="s">
        <v>290</v>
      </c>
      <c r="W217" s="95" t="s">
        <v>314</v>
      </c>
      <c r="X217" s="95" t="s">
        <v>314</v>
      </c>
      <c r="Y217" s="95" t="s">
        <v>314</v>
      </c>
      <c r="Z217" s="95" t="s">
        <v>314</v>
      </c>
      <c r="AA217" s="95" t="s">
        <v>314</v>
      </c>
      <c r="AB217" s="95" t="s">
        <v>314</v>
      </c>
      <c r="AC217" s="95" t="s">
        <v>314</v>
      </c>
      <c r="AD217" s="96" t="s">
        <v>38</v>
      </c>
      <c r="AE217" s="95" t="s">
        <v>314</v>
      </c>
      <c r="AF217" s="95" t="s">
        <v>314</v>
      </c>
      <c r="AG217" s="95" t="s">
        <v>314</v>
      </c>
      <c r="AH217" s="95" t="s">
        <v>314</v>
      </c>
      <c r="AI217" s="95" t="s">
        <v>314</v>
      </c>
      <c r="AJ217" s="95" t="s">
        <v>314</v>
      </c>
      <c r="AK217" s="95" t="s">
        <v>314</v>
      </c>
      <c r="AL217" s="94" t="s">
        <v>290</v>
      </c>
      <c r="AM217" s="108">
        <f t="array" ref="AM217">IFERROR(INDEX(TO_name_1,MATCH(,((Шаблон_1-Точность)&gt;=G217)+((Шаблон_1+Точность)&lt;=G217),)),G217)</f>
        <v>20133</v>
      </c>
      <c r="AN217" s="109">
        <f t="array" ref="AN217">IFERROR(INDEX(TO_name_2,MATCH(,((Шаблон_2-Точность)&gt;=H217)+((Шаблон_2+Точность)&lt;=H217),)),H217)</f>
        <v>54018</v>
      </c>
      <c r="AO217" s="109">
        <f t="array" ref="AO217">IFERROR(INDEX(TO_name_3,MATCH(,((Шаблон_3-Точность)&gt;=I217)+((Шаблон_3+Точность)&lt;=I217),)),I217)</f>
        <v>37490</v>
      </c>
      <c r="AP217" s="109">
        <f t="array" ref="AP217">IFERROR(INDEX(TO_name_4,MATCH(,((Шаблон_4-Точность)&gt;=J217)+((Шаблон_4+Точность)&lt;=J217),)),J217)</f>
        <v>42972</v>
      </c>
      <c r="AQ217" s="109">
        <f t="array" ref="AQ217">IFERROR(INDEX(TO_name_9,MATCH(,((Шаблон_9-Точность)&gt;=K217)+((Шаблон_9+Точность)&lt;=K217),)),K217)</f>
        <v>13009</v>
      </c>
      <c r="AR217" s="109">
        <f t="array" ref="AR217">IFERROR(INDEX(TO_name_10,MATCH(,((Шаблон_10-Точность)&gt;=L217)+((Шаблон_10+Точность)&lt;=L217),)),L217)</f>
        <v>12725</v>
      </c>
      <c r="AS217" s="110">
        <f t="array" ref="AS217">IFERROR(INDEX(TO_name_11,MATCH(,((Шаблон_11-Точность)&gt;=M217)+((Шаблон_11+Точность)&lt;=M217),)),M217)</f>
        <v>11424</v>
      </c>
      <c r="AT217" s="111" t="s">
        <v>290</v>
      </c>
      <c r="AU217" s="108">
        <f t="array" ref="AU217">IFERROR(INDEX(TO_name_5,MATCH(,((Шаблон_5-Точность)&gt;=O217)+((Шаблон_5+Точность)&lt;=O217),)),O217)</f>
        <v>42795</v>
      </c>
      <c r="AV217" s="109">
        <f t="array" ref="AV217">IFERROR(INDEX(TO_name_6,MATCH(,((Шаблон_6-Точность)&gt;=P217)+((Шаблон_6+Точность)&lt;=P217),)),P217)</f>
        <v>24222</v>
      </c>
      <c r="AW217" s="109">
        <f t="array" ref="AW217">IFERROR(INDEX(TO_name_7,MATCH(,((Шаблон_7-Точность)&gt;=Q217)+((Шаблон_7+Точность)&lt;=Q217),)),Q217)</f>
        <v>17039</v>
      </c>
      <c r="AX217" s="109">
        <f t="array" ref="AX217">IFERROR(INDEX(TO_name_8,MATCH(,((Шаблон_8-Точность)&gt;=R217)+((Шаблон_8+Точность)&lt;=R217),)),R217)</f>
        <v>61369</v>
      </c>
      <c r="AY217" s="109">
        <f t="array" ref="AY217">IFERROR(INDEX(TO_name_12,MATCH(,((Шаблон_12-Точность)&gt;=S217)+((Шаблон_12+Точность)&lt;=S217),)),S217)</f>
        <v>33569</v>
      </c>
      <c r="AZ217" s="109">
        <f t="array" ref="AZ217">IFERROR(INDEX(TO_name_13,MATCH(,((Шаблон_13-Точность)&gt;=T217)+((Шаблон_13+Точность)&lt;=T217),)),T217)</f>
        <v>29557</v>
      </c>
      <c r="BA217" s="110">
        <f t="array" ref="BA217">IFERROR(INDEX(TO_name_14,MATCH(,((Шаблон_14-Точность)&gt;=U217)+((Шаблон_14+Точность)&lt;=U217),)),U217)</f>
        <v>10162</v>
      </c>
      <c r="BB217" s="3"/>
      <c r="BC217" s="3" t="str">
        <f t="shared" si="115"/>
        <v>ОСК/63855/20133</v>
      </c>
      <c r="BD217" s="3" t="str">
        <f t="shared" si="116"/>
        <v>ОСК/68940/54018</v>
      </c>
      <c r="BE217" s="3" t="str">
        <f t="shared" si="117"/>
        <v>ОСК/62592/37490</v>
      </c>
      <c r="BF217" s="3" t="str">
        <f t="shared" si="118"/>
        <v>ОСК/71272/42972</v>
      </c>
      <c r="BG217" s="3" t="str">
        <f t="shared" si="119"/>
        <v>ОСК/13009/13009</v>
      </c>
      <c r="BH217" s="3" t="str">
        <f t="shared" si="120"/>
        <v>ОСК/12725/12725</v>
      </c>
      <c r="BI217" s="3" t="str">
        <f t="shared" si="121"/>
        <v>ОСК/11424/11424</v>
      </c>
      <c r="BJ217" s="158" t="s">
        <v>290</v>
      </c>
      <c r="BK217" s="3" t="str">
        <f t="shared" si="122"/>
        <v>ОСК/41074/42795</v>
      </c>
      <c r="BL217" s="3" t="str">
        <f t="shared" si="123"/>
        <v>ОСК/49204/24222</v>
      </c>
      <c r="BM217" s="3" t="str">
        <f t="shared" si="124"/>
        <v>ОСК/37554/17039</v>
      </c>
      <c r="BN217" s="3" t="str">
        <f t="shared" si="125"/>
        <v>ОСК/36820/61369</v>
      </c>
      <c r="BO217" s="3" t="str">
        <f t="shared" si="126"/>
        <v>ОСК/8569/33569</v>
      </c>
      <c r="BP217" s="3" t="str">
        <f t="shared" si="127"/>
        <v>ОСК/9042/29557</v>
      </c>
      <c r="BQ217" s="3" t="str">
        <f t="shared" si="128"/>
        <v>ОСК/10162/10162</v>
      </c>
      <c r="BR217" s="86"/>
      <c r="BS217" s="86"/>
      <c r="BT217" s="86"/>
    </row>
    <row r="218" spans="1:72" ht="16.5" customHeight="1" x14ac:dyDescent="0.25">
      <c r="A218" s="90">
        <v>45134</v>
      </c>
      <c r="B218" s="3">
        <v>5</v>
      </c>
      <c r="C218" s="3">
        <v>4</v>
      </c>
      <c r="D218" s="105" t="str">
        <f t="shared" si="113"/>
        <v>ОШ</v>
      </c>
      <c r="E218" s="105" t="str">
        <f t="shared" si="114"/>
        <v>ОШ</v>
      </c>
      <c r="F218" s="99" t="s">
        <v>290</v>
      </c>
      <c r="G218" s="100">
        <f t="shared" si="129"/>
        <v>20133</v>
      </c>
      <c r="H218" s="100">
        <f t="shared" si="130"/>
        <v>54018</v>
      </c>
      <c r="I218" s="100">
        <f t="shared" si="131"/>
        <v>37490</v>
      </c>
      <c r="J218" s="100">
        <f t="shared" si="132"/>
        <v>42972</v>
      </c>
      <c r="K218" s="100">
        <f t="shared" si="133"/>
        <v>13009</v>
      </c>
      <c r="L218" s="100">
        <f t="shared" si="134"/>
        <v>12725</v>
      </c>
      <c r="M218" s="100">
        <f t="shared" si="135"/>
        <v>11424</v>
      </c>
      <c r="N218" s="100">
        <f t="shared" si="136"/>
        <v>0</v>
      </c>
      <c r="O218" s="100">
        <f t="shared" si="137"/>
        <v>42795</v>
      </c>
      <c r="P218" s="100">
        <f t="shared" si="138"/>
        <v>24222</v>
      </c>
      <c r="Q218" s="100">
        <f t="shared" si="139"/>
        <v>17039</v>
      </c>
      <c r="R218" s="100">
        <f t="shared" si="140"/>
        <v>61369</v>
      </c>
      <c r="S218" s="100">
        <f t="shared" si="141"/>
        <v>33569</v>
      </c>
      <c r="T218" s="100">
        <f t="shared" si="142"/>
        <v>29557</v>
      </c>
      <c r="U218" s="100">
        <f t="shared" si="143"/>
        <v>10162</v>
      </c>
      <c r="V218" s="89" t="s">
        <v>290</v>
      </c>
      <c r="W218" s="95" t="s">
        <v>314</v>
      </c>
      <c r="X218" s="95" t="s">
        <v>314</v>
      </c>
      <c r="Y218" s="95" t="s">
        <v>314</v>
      </c>
      <c r="Z218" s="95" t="s">
        <v>314</v>
      </c>
      <c r="AA218" s="95" t="s">
        <v>314</v>
      </c>
      <c r="AB218" s="95" t="s">
        <v>314</v>
      </c>
      <c r="AC218" s="95" t="s">
        <v>314</v>
      </c>
      <c r="AD218" s="96" t="s">
        <v>38</v>
      </c>
      <c r="AE218" s="95" t="s">
        <v>314</v>
      </c>
      <c r="AF218" s="95" t="s">
        <v>314</v>
      </c>
      <c r="AG218" s="95" t="s">
        <v>314</v>
      </c>
      <c r="AH218" s="95" t="s">
        <v>314</v>
      </c>
      <c r="AI218" s="95" t="s">
        <v>314</v>
      </c>
      <c r="AJ218" s="95" t="s">
        <v>314</v>
      </c>
      <c r="AK218" s="95" t="s">
        <v>314</v>
      </c>
      <c r="AL218" s="94" t="s">
        <v>290</v>
      </c>
      <c r="AM218" s="108">
        <f t="array" ref="AM218">IFERROR(INDEX(TO_name_1,MATCH(,((Шаблон_1-Точность)&gt;=G218)+((Шаблон_1+Точность)&lt;=G218),)),G218)</f>
        <v>20133</v>
      </c>
      <c r="AN218" s="109">
        <f t="array" ref="AN218">IFERROR(INDEX(TO_name_2,MATCH(,((Шаблон_2-Точность)&gt;=H218)+((Шаблон_2+Точность)&lt;=H218),)),H218)</f>
        <v>54018</v>
      </c>
      <c r="AO218" s="109">
        <f t="array" ref="AO218">IFERROR(INDEX(TO_name_3,MATCH(,((Шаблон_3-Точность)&gt;=I218)+((Шаблон_3+Точность)&lt;=I218),)),I218)</f>
        <v>37490</v>
      </c>
      <c r="AP218" s="109">
        <f t="array" ref="AP218">IFERROR(INDEX(TO_name_4,MATCH(,((Шаблон_4-Точность)&gt;=J218)+((Шаблон_4+Точность)&lt;=J218),)),J218)</f>
        <v>42972</v>
      </c>
      <c r="AQ218" s="109">
        <f t="array" ref="AQ218">IFERROR(INDEX(TO_name_9,MATCH(,((Шаблон_9-Точность)&gt;=K218)+((Шаблон_9+Точность)&lt;=K218),)),K218)</f>
        <v>13009</v>
      </c>
      <c r="AR218" s="109">
        <f t="array" ref="AR218">IFERROR(INDEX(TO_name_10,MATCH(,((Шаблон_10-Точность)&gt;=L218)+((Шаблон_10+Точность)&lt;=L218),)),L218)</f>
        <v>12725</v>
      </c>
      <c r="AS218" s="110">
        <f t="array" ref="AS218">IFERROR(INDEX(TO_name_11,MATCH(,((Шаблон_11-Точность)&gt;=M218)+((Шаблон_11+Точность)&lt;=M218),)),M218)</f>
        <v>11424</v>
      </c>
      <c r="AT218" s="111" t="s">
        <v>290</v>
      </c>
      <c r="AU218" s="108">
        <f t="array" ref="AU218">IFERROR(INDEX(TO_name_5,MATCH(,((Шаблон_5-Точность)&gt;=O218)+((Шаблон_5+Точность)&lt;=O218),)),O218)</f>
        <v>42795</v>
      </c>
      <c r="AV218" s="109">
        <f t="array" ref="AV218">IFERROR(INDEX(TO_name_6,MATCH(,((Шаблон_6-Точность)&gt;=P218)+((Шаблон_6+Точность)&lt;=P218),)),P218)</f>
        <v>24222</v>
      </c>
      <c r="AW218" s="109">
        <f t="array" ref="AW218">IFERROR(INDEX(TO_name_7,MATCH(,((Шаблон_7-Точность)&gt;=Q218)+((Шаблон_7+Точность)&lt;=Q218),)),Q218)</f>
        <v>17039</v>
      </c>
      <c r="AX218" s="109">
        <f t="array" ref="AX218">IFERROR(INDEX(TO_name_8,MATCH(,((Шаблон_8-Точность)&gt;=R218)+((Шаблон_8+Точность)&lt;=R218),)),R218)</f>
        <v>61369</v>
      </c>
      <c r="AY218" s="109">
        <f t="array" ref="AY218">IFERROR(INDEX(TO_name_12,MATCH(,((Шаблон_12-Точность)&gt;=S218)+((Шаблон_12+Точность)&lt;=S218),)),S218)</f>
        <v>33569</v>
      </c>
      <c r="AZ218" s="109">
        <f t="array" ref="AZ218">IFERROR(INDEX(TO_name_13,MATCH(,((Шаблон_13-Точность)&gt;=T218)+((Шаблон_13+Точность)&lt;=T218),)),T218)</f>
        <v>29557</v>
      </c>
      <c r="BA218" s="110">
        <f t="array" ref="BA218">IFERROR(INDEX(TO_name_14,MATCH(,((Шаблон_14-Точность)&gt;=U218)+((Шаблон_14+Точность)&lt;=U218),)),U218)</f>
        <v>10162</v>
      </c>
      <c r="BB218" s="3"/>
      <c r="BC218" s="3" t="str">
        <f t="shared" si="115"/>
        <v>ОСК/63855/20133</v>
      </c>
      <c r="BD218" s="3" t="str">
        <f t="shared" si="116"/>
        <v>ОСК/68940/54018</v>
      </c>
      <c r="BE218" s="3" t="str">
        <f t="shared" si="117"/>
        <v>ОСК/62592/37490</v>
      </c>
      <c r="BF218" s="3" t="str">
        <f t="shared" si="118"/>
        <v>ОСК/71272/42972</v>
      </c>
      <c r="BG218" s="3" t="str">
        <f t="shared" si="119"/>
        <v>ОСК/13009/13009</v>
      </c>
      <c r="BH218" s="3" t="str">
        <f t="shared" si="120"/>
        <v>ОСК/12725/12725</v>
      </c>
      <c r="BI218" s="3" t="str">
        <f t="shared" si="121"/>
        <v>ОСК/11424/11424</v>
      </c>
      <c r="BJ218" s="158" t="s">
        <v>290</v>
      </c>
      <c r="BK218" s="3" t="str">
        <f t="shared" si="122"/>
        <v>ОСК/41074/42795</v>
      </c>
      <c r="BL218" s="3" t="str">
        <f t="shared" si="123"/>
        <v>ОСК/49204/24222</v>
      </c>
      <c r="BM218" s="3" t="str">
        <f t="shared" si="124"/>
        <v>ОСК/37554/17039</v>
      </c>
      <c r="BN218" s="3" t="str">
        <f t="shared" si="125"/>
        <v>ОСК/36820/61369</v>
      </c>
      <c r="BO218" s="3" t="str">
        <f t="shared" si="126"/>
        <v>ОСК/8569/33569</v>
      </c>
      <c r="BP218" s="3" t="str">
        <f t="shared" si="127"/>
        <v>ОСК/9042/29557</v>
      </c>
      <c r="BQ218" s="3" t="str">
        <f t="shared" si="128"/>
        <v>ОСК/10162/10162</v>
      </c>
      <c r="BR218" s="86"/>
      <c r="BS218" s="86"/>
      <c r="BT218" s="86"/>
    </row>
    <row r="219" spans="1:72" ht="16.5" customHeight="1" x14ac:dyDescent="0.25">
      <c r="A219" s="90">
        <v>45135</v>
      </c>
      <c r="B219" s="3">
        <v>5</v>
      </c>
      <c r="C219" s="3">
        <v>4</v>
      </c>
      <c r="D219" s="105" t="str">
        <f t="shared" si="113"/>
        <v>ОШ</v>
      </c>
      <c r="E219" s="105" t="str">
        <f t="shared" si="114"/>
        <v>ОШ</v>
      </c>
      <c r="F219" s="99" t="s">
        <v>290</v>
      </c>
      <c r="G219" s="100">
        <f t="shared" si="129"/>
        <v>20133</v>
      </c>
      <c r="H219" s="100">
        <f t="shared" si="130"/>
        <v>54018</v>
      </c>
      <c r="I219" s="100">
        <f t="shared" si="131"/>
        <v>37490</v>
      </c>
      <c r="J219" s="100">
        <f t="shared" si="132"/>
        <v>42972</v>
      </c>
      <c r="K219" s="100">
        <f t="shared" si="133"/>
        <v>13009</v>
      </c>
      <c r="L219" s="100">
        <f t="shared" si="134"/>
        <v>12725</v>
      </c>
      <c r="M219" s="100">
        <f t="shared" si="135"/>
        <v>11424</v>
      </c>
      <c r="N219" s="100">
        <f t="shared" si="136"/>
        <v>0</v>
      </c>
      <c r="O219" s="100">
        <f t="shared" si="137"/>
        <v>42795</v>
      </c>
      <c r="P219" s="100">
        <f t="shared" si="138"/>
        <v>24222</v>
      </c>
      <c r="Q219" s="100">
        <f t="shared" si="139"/>
        <v>17039</v>
      </c>
      <c r="R219" s="100">
        <f t="shared" si="140"/>
        <v>61369</v>
      </c>
      <c r="S219" s="100">
        <f t="shared" si="141"/>
        <v>33569</v>
      </c>
      <c r="T219" s="100">
        <f t="shared" si="142"/>
        <v>29557</v>
      </c>
      <c r="U219" s="100">
        <f t="shared" si="143"/>
        <v>10162</v>
      </c>
      <c r="V219" s="89" t="s">
        <v>290</v>
      </c>
      <c r="W219" s="95" t="s">
        <v>314</v>
      </c>
      <c r="X219" s="95" t="s">
        <v>314</v>
      </c>
      <c r="Y219" s="95" t="s">
        <v>314</v>
      </c>
      <c r="Z219" s="95" t="s">
        <v>314</v>
      </c>
      <c r="AA219" s="95" t="s">
        <v>314</v>
      </c>
      <c r="AB219" s="95" t="s">
        <v>314</v>
      </c>
      <c r="AC219" s="95" t="s">
        <v>314</v>
      </c>
      <c r="AD219" s="96" t="s">
        <v>38</v>
      </c>
      <c r="AE219" s="95" t="s">
        <v>314</v>
      </c>
      <c r="AF219" s="95" t="s">
        <v>314</v>
      </c>
      <c r="AG219" s="95" t="s">
        <v>314</v>
      </c>
      <c r="AH219" s="95" t="s">
        <v>314</v>
      </c>
      <c r="AI219" s="95" t="s">
        <v>314</v>
      </c>
      <c r="AJ219" s="95" t="s">
        <v>314</v>
      </c>
      <c r="AK219" s="95" t="s">
        <v>314</v>
      </c>
      <c r="AL219" s="94" t="s">
        <v>290</v>
      </c>
      <c r="AM219" s="108">
        <f t="array" ref="AM219">IFERROR(INDEX(TO_name_1,MATCH(,((Шаблон_1-Точность)&gt;=G219)+((Шаблон_1+Точность)&lt;=G219),)),G219)</f>
        <v>20133</v>
      </c>
      <c r="AN219" s="109">
        <f t="array" ref="AN219">IFERROR(INDEX(TO_name_2,MATCH(,((Шаблон_2-Точность)&gt;=H219)+((Шаблон_2+Точность)&lt;=H219),)),H219)</f>
        <v>54018</v>
      </c>
      <c r="AO219" s="109">
        <f t="array" ref="AO219">IFERROR(INDEX(TO_name_3,MATCH(,((Шаблон_3-Точность)&gt;=I219)+((Шаблон_3+Точность)&lt;=I219),)),I219)</f>
        <v>37490</v>
      </c>
      <c r="AP219" s="109">
        <f t="array" ref="AP219">IFERROR(INDEX(TO_name_4,MATCH(,((Шаблон_4-Точность)&gt;=J219)+((Шаблон_4+Точность)&lt;=J219),)),J219)</f>
        <v>42972</v>
      </c>
      <c r="AQ219" s="109">
        <f t="array" ref="AQ219">IFERROR(INDEX(TO_name_9,MATCH(,((Шаблон_9-Точность)&gt;=K219)+((Шаблон_9+Точность)&lt;=K219),)),K219)</f>
        <v>13009</v>
      </c>
      <c r="AR219" s="109">
        <f t="array" ref="AR219">IFERROR(INDEX(TO_name_10,MATCH(,((Шаблон_10-Точность)&gt;=L219)+((Шаблон_10+Точность)&lt;=L219),)),L219)</f>
        <v>12725</v>
      </c>
      <c r="AS219" s="110">
        <f t="array" ref="AS219">IFERROR(INDEX(TO_name_11,MATCH(,((Шаблон_11-Точность)&gt;=M219)+((Шаблон_11+Точность)&lt;=M219),)),M219)</f>
        <v>11424</v>
      </c>
      <c r="AT219" s="111" t="s">
        <v>290</v>
      </c>
      <c r="AU219" s="108">
        <f t="array" ref="AU219">IFERROR(INDEX(TO_name_5,MATCH(,((Шаблон_5-Точность)&gt;=O219)+((Шаблон_5+Точность)&lt;=O219),)),O219)</f>
        <v>42795</v>
      </c>
      <c r="AV219" s="109">
        <f t="array" ref="AV219">IFERROR(INDEX(TO_name_6,MATCH(,((Шаблон_6-Точность)&gt;=P219)+((Шаблон_6+Точность)&lt;=P219),)),P219)</f>
        <v>24222</v>
      </c>
      <c r="AW219" s="109">
        <f t="array" ref="AW219">IFERROR(INDEX(TO_name_7,MATCH(,((Шаблон_7-Точность)&gt;=Q219)+((Шаблон_7+Точность)&lt;=Q219),)),Q219)</f>
        <v>17039</v>
      </c>
      <c r="AX219" s="109">
        <f t="array" ref="AX219">IFERROR(INDEX(TO_name_8,MATCH(,((Шаблон_8-Точность)&gt;=R219)+((Шаблон_8+Точность)&lt;=R219),)),R219)</f>
        <v>61369</v>
      </c>
      <c r="AY219" s="109">
        <f t="array" ref="AY219">IFERROR(INDEX(TO_name_12,MATCH(,((Шаблон_12-Точность)&gt;=S219)+((Шаблон_12+Точность)&lt;=S219),)),S219)</f>
        <v>33569</v>
      </c>
      <c r="AZ219" s="109">
        <f t="array" ref="AZ219">IFERROR(INDEX(TO_name_13,MATCH(,((Шаблон_13-Точность)&gt;=T219)+((Шаблон_13+Точность)&lt;=T219),)),T219)</f>
        <v>29557</v>
      </c>
      <c r="BA219" s="110">
        <f t="array" ref="BA219">IFERROR(INDEX(TO_name_14,MATCH(,((Шаблон_14-Точность)&gt;=U219)+((Шаблон_14+Точность)&lt;=U219),)),U219)</f>
        <v>10162</v>
      </c>
      <c r="BB219" s="3"/>
      <c r="BC219" s="3" t="str">
        <f t="shared" si="115"/>
        <v>ОСК/63855/20133</v>
      </c>
      <c r="BD219" s="3" t="str">
        <f t="shared" si="116"/>
        <v>ОСК/68940/54018</v>
      </c>
      <c r="BE219" s="3" t="str">
        <f t="shared" si="117"/>
        <v>ОСК/62592/37490</v>
      </c>
      <c r="BF219" s="3" t="str">
        <f t="shared" si="118"/>
        <v>ОСК/71272/42972</v>
      </c>
      <c r="BG219" s="3" t="str">
        <f t="shared" si="119"/>
        <v>ОСК/13009/13009</v>
      </c>
      <c r="BH219" s="3" t="str">
        <f t="shared" si="120"/>
        <v>ОСК/12725/12725</v>
      </c>
      <c r="BI219" s="3" t="str">
        <f t="shared" si="121"/>
        <v>ОСК/11424/11424</v>
      </c>
      <c r="BJ219" s="158" t="s">
        <v>290</v>
      </c>
      <c r="BK219" s="3" t="str">
        <f t="shared" si="122"/>
        <v>ОСК/41074/42795</v>
      </c>
      <c r="BL219" s="3" t="str">
        <f t="shared" si="123"/>
        <v>ОСК/49204/24222</v>
      </c>
      <c r="BM219" s="3" t="str">
        <f t="shared" si="124"/>
        <v>ОСК/37554/17039</v>
      </c>
      <c r="BN219" s="3" t="str">
        <f t="shared" si="125"/>
        <v>ОСК/36820/61369</v>
      </c>
      <c r="BO219" s="3" t="str">
        <f t="shared" si="126"/>
        <v>ОСК/8569/33569</v>
      </c>
      <c r="BP219" s="3" t="str">
        <f t="shared" si="127"/>
        <v>ОСК/9042/29557</v>
      </c>
      <c r="BQ219" s="3" t="str">
        <f t="shared" si="128"/>
        <v>ОСК/10162/10162</v>
      </c>
      <c r="BR219" s="86"/>
      <c r="BS219" s="86"/>
      <c r="BT219" s="86"/>
    </row>
    <row r="220" spans="1:72" ht="16.5" customHeight="1" x14ac:dyDescent="0.25">
      <c r="A220" s="90">
        <v>45136</v>
      </c>
      <c r="B220" s="3">
        <v>5</v>
      </c>
      <c r="C220" s="3">
        <v>4</v>
      </c>
      <c r="D220" s="105" t="str">
        <f t="shared" si="113"/>
        <v>ОШ</v>
      </c>
      <c r="E220" s="105" t="str">
        <f t="shared" si="114"/>
        <v>ОШ</v>
      </c>
      <c r="F220" s="99" t="s">
        <v>290</v>
      </c>
      <c r="G220" s="100">
        <f t="shared" si="129"/>
        <v>20133</v>
      </c>
      <c r="H220" s="100">
        <f t="shared" si="130"/>
        <v>54018</v>
      </c>
      <c r="I220" s="100">
        <f t="shared" si="131"/>
        <v>37490</v>
      </c>
      <c r="J220" s="100">
        <f t="shared" si="132"/>
        <v>42972</v>
      </c>
      <c r="K220" s="100">
        <f t="shared" si="133"/>
        <v>13009</v>
      </c>
      <c r="L220" s="100">
        <f t="shared" si="134"/>
        <v>12725</v>
      </c>
      <c r="M220" s="100">
        <f t="shared" si="135"/>
        <v>11424</v>
      </c>
      <c r="N220" s="100">
        <f t="shared" si="136"/>
        <v>0</v>
      </c>
      <c r="O220" s="100">
        <f t="shared" si="137"/>
        <v>42795</v>
      </c>
      <c r="P220" s="100">
        <f t="shared" si="138"/>
        <v>24222</v>
      </c>
      <c r="Q220" s="100">
        <f t="shared" si="139"/>
        <v>17039</v>
      </c>
      <c r="R220" s="100">
        <f t="shared" si="140"/>
        <v>61369</v>
      </c>
      <c r="S220" s="100">
        <f t="shared" si="141"/>
        <v>33569</v>
      </c>
      <c r="T220" s="100">
        <f t="shared" si="142"/>
        <v>29557</v>
      </c>
      <c r="U220" s="100">
        <f t="shared" si="143"/>
        <v>10162</v>
      </c>
      <c r="V220" s="89" t="s">
        <v>290</v>
      </c>
      <c r="W220" s="95" t="s">
        <v>314</v>
      </c>
      <c r="X220" s="95" t="s">
        <v>314</v>
      </c>
      <c r="Y220" s="95" t="s">
        <v>314</v>
      </c>
      <c r="Z220" s="95" t="s">
        <v>314</v>
      </c>
      <c r="AA220" s="95" t="s">
        <v>314</v>
      </c>
      <c r="AB220" s="95" t="s">
        <v>314</v>
      </c>
      <c r="AC220" s="95" t="s">
        <v>314</v>
      </c>
      <c r="AD220" s="96" t="s">
        <v>38</v>
      </c>
      <c r="AE220" s="95" t="s">
        <v>314</v>
      </c>
      <c r="AF220" s="95" t="s">
        <v>314</v>
      </c>
      <c r="AG220" s="95" t="s">
        <v>314</v>
      </c>
      <c r="AH220" s="95" t="s">
        <v>314</v>
      </c>
      <c r="AI220" s="95" t="s">
        <v>314</v>
      </c>
      <c r="AJ220" s="95" t="s">
        <v>314</v>
      </c>
      <c r="AK220" s="95" t="s">
        <v>314</v>
      </c>
      <c r="AL220" s="94" t="s">
        <v>290</v>
      </c>
      <c r="AM220" s="108">
        <f t="array" ref="AM220">IFERROR(INDEX(TO_name_1,MATCH(,((Шаблон_1-Точность)&gt;=G220)+((Шаблон_1+Точность)&lt;=G220),)),G220)</f>
        <v>20133</v>
      </c>
      <c r="AN220" s="109">
        <f t="array" ref="AN220">IFERROR(INDEX(TO_name_2,MATCH(,((Шаблон_2-Точность)&gt;=H220)+((Шаблон_2+Точность)&lt;=H220),)),H220)</f>
        <v>54018</v>
      </c>
      <c r="AO220" s="109">
        <f t="array" ref="AO220">IFERROR(INDEX(TO_name_3,MATCH(,((Шаблон_3-Точность)&gt;=I220)+((Шаблон_3+Точность)&lt;=I220),)),I220)</f>
        <v>37490</v>
      </c>
      <c r="AP220" s="109">
        <f t="array" ref="AP220">IFERROR(INDEX(TO_name_4,MATCH(,((Шаблон_4-Точность)&gt;=J220)+((Шаблон_4+Точность)&lt;=J220),)),J220)</f>
        <v>42972</v>
      </c>
      <c r="AQ220" s="109">
        <f t="array" ref="AQ220">IFERROR(INDEX(TO_name_9,MATCH(,((Шаблон_9-Точность)&gt;=K220)+((Шаблон_9+Точность)&lt;=K220),)),K220)</f>
        <v>13009</v>
      </c>
      <c r="AR220" s="109">
        <f t="array" ref="AR220">IFERROR(INDEX(TO_name_10,MATCH(,((Шаблон_10-Точность)&gt;=L220)+((Шаблон_10+Точность)&lt;=L220),)),L220)</f>
        <v>12725</v>
      </c>
      <c r="AS220" s="110">
        <f t="array" ref="AS220">IFERROR(INDEX(TO_name_11,MATCH(,((Шаблон_11-Точность)&gt;=M220)+((Шаблон_11+Точность)&lt;=M220),)),M220)</f>
        <v>11424</v>
      </c>
      <c r="AT220" s="111" t="s">
        <v>290</v>
      </c>
      <c r="AU220" s="108">
        <f t="array" ref="AU220">IFERROR(INDEX(TO_name_5,MATCH(,((Шаблон_5-Точность)&gt;=O220)+((Шаблон_5+Точность)&lt;=O220),)),O220)</f>
        <v>42795</v>
      </c>
      <c r="AV220" s="109">
        <f t="array" ref="AV220">IFERROR(INDEX(TO_name_6,MATCH(,((Шаблон_6-Точность)&gt;=P220)+((Шаблон_6+Точность)&lt;=P220),)),P220)</f>
        <v>24222</v>
      </c>
      <c r="AW220" s="109">
        <f t="array" ref="AW220">IFERROR(INDEX(TO_name_7,MATCH(,((Шаблон_7-Точность)&gt;=Q220)+((Шаблон_7+Точность)&lt;=Q220),)),Q220)</f>
        <v>17039</v>
      </c>
      <c r="AX220" s="109">
        <f t="array" ref="AX220">IFERROR(INDEX(TO_name_8,MATCH(,((Шаблон_8-Точность)&gt;=R220)+((Шаблон_8+Точность)&lt;=R220),)),R220)</f>
        <v>61369</v>
      </c>
      <c r="AY220" s="109">
        <f t="array" ref="AY220">IFERROR(INDEX(TO_name_12,MATCH(,((Шаблон_12-Точность)&gt;=S220)+((Шаблон_12+Точность)&lt;=S220),)),S220)</f>
        <v>33569</v>
      </c>
      <c r="AZ220" s="109">
        <f t="array" ref="AZ220">IFERROR(INDEX(TO_name_13,MATCH(,((Шаблон_13-Точность)&gt;=T220)+((Шаблон_13+Точность)&lt;=T220),)),T220)</f>
        <v>29557</v>
      </c>
      <c r="BA220" s="110">
        <f t="array" ref="BA220">IFERROR(INDEX(TO_name_14,MATCH(,((Шаблон_14-Точность)&gt;=U220)+((Шаблон_14+Точность)&lt;=U220),)),U220)</f>
        <v>10162</v>
      </c>
      <c r="BB220" s="3"/>
      <c r="BC220" s="3" t="str">
        <f t="shared" si="115"/>
        <v>ОСК/63855/20133</v>
      </c>
      <c r="BD220" s="3" t="str">
        <f t="shared" si="116"/>
        <v>ОСК/68940/54018</v>
      </c>
      <c r="BE220" s="3" t="str">
        <f t="shared" si="117"/>
        <v>ОСК/62592/37490</v>
      </c>
      <c r="BF220" s="3" t="str">
        <f t="shared" si="118"/>
        <v>ОСК/71272/42972</v>
      </c>
      <c r="BG220" s="3" t="str">
        <f t="shared" si="119"/>
        <v>ОСК/13009/13009</v>
      </c>
      <c r="BH220" s="3" t="str">
        <f t="shared" si="120"/>
        <v>ОСК/12725/12725</v>
      </c>
      <c r="BI220" s="3" t="str">
        <f t="shared" si="121"/>
        <v>ОСК/11424/11424</v>
      </c>
      <c r="BJ220" s="158" t="s">
        <v>290</v>
      </c>
      <c r="BK220" s="3" t="str">
        <f t="shared" si="122"/>
        <v>ОСК/41074/42795</v>
      </c>
      <c r="BL220" s="3" t="str">
        <f t="shared" si="123"/>
        <v>ОСК/49204/24222</v>
      </c>
      <c r="BM220" s="3" t="str">
        <f t="shared" si="124"/>
        <v>ОСК/37554/17039</v>
      </c>
      <c r="BN220" s="3" t="str">
        <f t="shared" si="125"/>
        <v>ОСК/36820/61369</v>
      </c>
      <c r="BO220" s="3" t="str">
        <f t="shared" si="126"/>
        <v>ОСК/8569/33569</v>
      </c>
      <c r="BP220" s="3" t="str">
        <f t="shared" si="127"/>
        <v>ОСК/9042/29557</v>
      </c>
      <c r="BQ220" s="3" t="str">
        <f t="shared" si="128"/>
        <v>ОСК/10162/10162</v>
      </c>
      <c r="BR220" s="86"/>
      <c r="BS220" s="86"/>
      <c r="BT220" s="86"/>
    </row>
    <row r="221" spans="1:72" ht="16.5" customHeight="1" x14ac:dyDescent="0.25">
      <c r="A221" s="90">
        <v>45137</v>
      </c>
      <c r="B221" s="3">
        <v>5</v>
      </c>
      <c r="C221" s="3">
        <v>4</v>
      </c>
      <c r="D221" s="105" t="str">
        <f t="shared" si="113"/>
        <v>ОШ</v>
      </c>
      <c r="E221" s="105" t="str">
        <f t="shared" si="114"/>
        <v>ОШ</v>
      </c>
      <c r="F221" s="99" t="s">
        <v>290</v>
      </c>
      <c r="G221" s="100">
        <f t="shared" si="129"/>
        <v>20133</v>
      </c>
      <c r="H221" s="100">
        <f t="shared" si="130"/>
        <v>54018</v>
      </c>
      <c r="I221" s="100">
        <f t="shared" si="131"/>
        <v>37490</v>
      </c>
      <c r="J221" s="100">
        <f t="shared" si="132"/>
        <v>42972</v>
      </c>
      <c r="K221" s="100">
        <f t="shared" si="133"/>
        <v>13009</v>
      </c>
      <c r="L221" s="100">
        <f t="shared" si="134"/>
        <v>12725</v>
      </c>
      <c r="M221" s="100">
        <f t="shared" si="135"/>
        <v>11424</v>
      </c>
      <c r="N221" s="100">
        <f t="shared" si="136"/>
        <v>0</v>
      </c>
      <c r="O221" s="100">
        <f t="shared" si="137"/>
        <v>42795</v>
      </c>
      <c r="P221" s="100">
        <f t="shared" si="138"/>
        <v>24222</v>
      </c>
      <c r="Q221" s="100">
        <f t="shared" si="139"/>
        <v>17039</v>
      </c>
      <c r="R221" s="100">
        <f t="shared" si="140"/>
        <v>61369</v>
      </c>
      <c r="S221" s="100">
        <f t="shared" si="141"/>
        <v>33569</v>
      </c>
      <c r="T221" s="100">
        <f t="shared" si="142"/>
        <v>29557</v>
      </c>
      <c r="U221" s="100">
        <f t="shared" si="143"/>
        <v>10162</v>
      </c>
      <c r="V221" s="89" t="s">
        <v>290</v>
      </c>
      <c r="W221" s="95" t="s">
        <v>314</v>
      </c>
      <c r="X221" s="95" t="s">
        <v>314</v>
      </c>
      <c r="Y221" s="95" t="s">
        <v>314</v>
      </c>
      <c r="Z221" s="95" t="s">
        <v>314</v>
      </c>
      <c r="AA221" s="95" t="s">
        <v>314</v>
      </c>
      <c r="AB221" s="95" t="s">
        <v>314</v>
      </c>
      <c r="AC221" s="95" t="s">
        <v>314</v>
      </c>
      <c r="AD221" s="96" t="s">
        <v>38</v>
      </c>
      <c r="AE221" s="95" t="s">
        <v>314</v>
      </c>
      <c r="AF221" s="95" t="s">
        <v>314</v>
      </c>
      <c r="AG221" s="95" t="s">
        <v>314</v>
      </c>
      <c r="AH221" s="95" t="s">
        <v>314</v>
      </c>
      <c r="AI221" s="95" t="s">
        <v>314</v>
      </c>
      <c r="AJ221" s="95" t="s">
        <v>314</v>
      </c>
      <c r="AK221" s="95" t="s">
        <v>314</v>
      </c>
      <c r="AL221" s="94" t="s">
        <v>290</v>
      </c>
      <c r="AM221" s="108">
        <f t="array" ref="AM221">IFERROR(INDEX(TO_name_1,MATCH(,((Шаблон_1-Точность)&gt;=G221)+((Шаблон_1+Точность)&lt;=G221),)),G221)</f>
        <v>20133</v>
      </c>
      <c r="AN221" s="109">
        <f t="array" ref="AN221">IFERROR(INDEX(TO_name_2,MATCH(,((Шаблон_2-Точность)&gt;=H221)+((Шаблон_2+Точность)&lt;=H221),)),H221)</f>
        <v>54018</v>
      </c>
      <c r="AO221" s="109">
        <f t="array" ref="AO221">IFERROR(INDEX(TO_name_3,MATCH(,((Шаблон_3-Точность)&gt;=I221)+((Шаблон_3+Точность)&lt;=I221),)),I221)</f>
        <v>37490</v>
      </c>
      <c r="AP221" s="109">
        <f t="array" ref="AP221">IFERROR(INDEX(TO_name_4,MATCH(,((Шаблон_4-Точность)&gt;=J221)+((Шаблон_4+Точность)&lt;=J221),)),J221)</f>
        <v>42972</v>
      </c>
      <c r="AQ221" s="109">
        <f t="array" ref="AQ221">IFERROR(INDEX(TO_name_9,MATCH(,((Шаблон_9-Точность)&gt;=K221)+((Шаблон_9+Точность)&lt;=K221),)),K221)</f>
        <v>13009</v>
      </c>
      <c r="AR221" s="109">
        <f t="array" ref="AR221">IFERROR(INDEX(TO_name_10,MATCH(,((Шаблон_10-Точность)&gt;=L221)+((Шаблон_10+Точность)&lt;=L221),)),L221)</f>
        <v>12725</v>
      </c>
      <c r="AS221" s="110">
        <f t="array" ref="AS221">IFERROR(INDEX(TO_name_11,MATCH(,((Шаблон_11-Точность)&gt;=M221)+((Шаблон_11+Точность)&lt;=M221),)),M221)</f>
        <v>11424</v>
      </c>
      <c r="AT221" s="111" t="s">
        <v>290</v>
      </c>
      <c r="AU221" s="108">
        <f t="array" ref="AU221">IFERROR(INDEX(TO_name_5,MATCH(,((Шаблон_5-Точность)&gt;=O221)+((Шаблон_5+Точность)&lt;=O221),)),O221)</f>
        <v>42795</v>
      </c>
      <c r="AV221" s="109">
        <f t="array" ref="AV221">IFERROR(INDEX(TO_name_6,MATCH(,((Шаблон_6-Точность)&gt;=P221)+((Шаблон_6+Точность)&lt;=P221),)),P221)</f>
        <v>24222</v>
      </c>
      <c r="AW221" s="109">
        <f t="array" ref="AW221">IFERROR(INDEX(TO_name_7,MATCH(,((Шаблон_7-Точность)&gt;=Q221)+((Шаблон_7+Точность)&lt;=Q221),)),Q221)</f>
        <v>17039</v>
      </c>
      <c r="AX221" s="109">
        <f t="array" ref="AX221">IFERROR(INDEX(TO_name_8,MATCH(,((Шаблон_8-Точность)&gt;=R221)+((Шаблон_8+Точность)&lt;=R221),)),R221)</f>
        <v>61369</v>
      </c>
      <c r="AY221" s="109">
        <f t="array" ref="AY221">IFERROR(INDEX(TO_name_12,MATCH(,((Шаблон_12-Точность)&gt;=S221)+((Шаблон_12+Точность)&lt;=S221),)),S221)</f>
        <v>33569</v>
      </c>
      <c r="AZ221" s="109">
        <f t="array" ref="AZ221">IFERROR(INDEX(TO_name_13,MATCH(,((Шаблон_13-Точность)&gt;=T221)+((Шаблон_13+Точность)&lt;=T221),)),T221)</f>
        <v>29557</v>
      </c>
      <c r="BA221" s="110">
        <f t="array" ref="BA221">IFERROR(INDEX(TO_name_14,MATCH(,((Шаблон_14-Точность)&gt;=U221)+((Шаблон_14+Точность)&lt;=U221),)),U221)</f>
        <v>10162</v>
      </c>
      <c r="BB221" s="3"/>
      <c r="BC221" s="3" t="str">
        <f t="shared" si="115"/>
        <v>ОСК/63855/20133</v>
      </c>
      <c r="BD221" s="3" t="str">
        <f t="shared" si="116"/>
        <v>ОСК/68940/54018</v>
      </c>
      <c r="BE221" s="3" t="str">
        <f t="shared" si="117"/>
        <v>ОСК/62592/37490</v>
      </c>
      <c r="BF221" s="3" t="str">
        <f t="shared" si="118"/>
        <v>ОСК/71272/42972</v>
      </c>
      <c r="BG221" s="3" t="str">
        <f t="shared" si="119"/>
        <v>ОСК/13009/13009</v>
      </c>
      <c r="BH221" s="3" t="str">
        <f t="shared" si="120"/>
        <v>ОСК/12725/12725</v>
      </c>
      <c r="BI221" s="3" t="str">
        <f t="shared" si="121"/>
        <v>ОСК/11424/11424</v>
      </c>
      <c r="BJ221" s="158" t="s">
        <v>290</v>
      </c>
      <c r="BK221" s="3" t="str">
        <f t="shared" si="122"/>
        <v>ОСК/41074/42795</v>
      </c>
      <c r="BL221" s="3" t="str">
        <f t="shared" si="123"/>
        <v>ОСК/49204/24222</v>
      </c>
      <c r="BM221" s="3" t="str">
        <f t="shared" si="124"/>
        <v>ОСК/37554/17039</v>
      </c>
      <c r="BN221" s="3" t="str">
        <f t="shared" si="125"/>
        <v>ОСК/36820/61369</v>
      </c>
      <c r="BO221" s="3" t="str">
        <f t="shared" si="126"/>
        <v>ОСК/8569/33569</v>
      </c>
      <c r="BP221" s="3" t="str">
        <f t="shared" si="127"/>
        <v>ОСК/9042/29557</v>
      </c>
      <c r="BQ221" s="3" t="str">
        <f t="shared" si="128"/>
        <v>ОСК/10162/10162</v>
      </c>
      <c r="BR221" s="86"/>
      <c r="BS221" s="86"/>
      <c r="BT221" s="86"/>
    </row>
    <row r="222" spans="1:72" ht="16.5" customHeight="1" x14ac:dyDescent="0.25">
      <c r="A222" s="269">
        <v>45138</v>
      </c>
      <c r="B222" s="270">
        <v>5</v>
      </c>
      <c r="C222" s="270">
        <v>4</v>
      </c>
      <c r="D222" s="105" t="str">
        <f t="shared" si="113"/>
        <v/>
      </c>
      <c r="E222" s="105" t="str">
        <f t="shared" si="114"/>
        <v/>
      </c>
      <c r="F222" s="99" t="s">
        <v>290</v>
      </c>
      <c r="G222" s="268">
        <v>20158</v>
      </c>
      <c r="H222" s="268">
        <v>54064</v>
      </c>
      <c r="I222" s="268">
        <v>37472</v>
      </c>
      <c r="J222" s="268">
        <v>43023</v>
      </c>
      <c r="K222" s="268">
        <v>13050</v>
      </c>
      <c r="L222" s="268">
        <v>12783</v>
      </c>
      <c r="M222" s="268">
        <v>11456</v>
      </c>
      <c r="N222" s="268" t="s">
        <v>290</v>
      </c>
      <c r="O222" s="268">
        <v>42786</v>
      </c>
      <c r="P222" s="268">
        <v>24286</v>
      </c>
      <c r="Q222" s="268">
        <v>17020</v>
      </c>
      <c r="R222" s="268">
        <v>61384</v>
      </c>
      <c r="S222" s="268">
        <v>33653</v>
      </c>
      <c r="T222" s="268">
        <v>29589</v>
      </c>
      <c r="U222" s="268">
        <v>10174</v>
      </c>
      <c r="V222" s="89" t="s">
        <v>290</v>
      </c>
      <c r="W222" s="95" t="s">
        <v>37</v>
      </c>
      <c r="X222" s="95" t="s">
        <v>37</v>
      </c>
      <c r="Y222" s="95" t="s">
        <v>37</v>
      </c>
      <c r="Z222" s="95" t="s">
        <v>37</v>
      </c>
      <c r="AA222" s="95" t="s">
        <v>38</v>
      </c>
      <c r="AB222" s="95" t="s">
        <v>37</v>
      </c>
      <c r="AC222" s="95" t="s">
        <v>38</v>
      </c>
      <c r="AD222" s="96" t="s">
        <v>290</v>
      </c>
      <c r="AE222" s="95" t="s">
        <v>37</v>
      </c>
      <c r="AF222" s="95" t="s">
        <v>37</v>
      </c>
      <c r="AG222" s="95" t="s">
        <v>37</v>
      </c>
      <c r="AH222" s="95" t="s">
        <v>38</v>
      </c>
      <c r="AI222" s="95" t="s">
        <v>38</v>
      </c>
      <c r="AJ222" s="95" t="s">
        <v>37</v>
      </c>
      <c r="AK222" s="95" t="s">
        <v>38</v>
      </c>
      <c r="AL222" s="94" t="s">
        <v>290</v>
      </c>
      <c r="AM222" s="108">
        <f t="array" ref="AM222">IFERROR(INDEX(TO_name_1,MATCH(,((Шаблон_1-Точность)&gt;=G222)+((Шаблон_1+Точность)&lt;=G222),)),G222)</f>
        <v>20158</v>
      </c>
      <c r="AN222" s="109">
        <f t="array" ref="AN222">IFERROR(INDEX(TO_name_2,MATCH(,((Шаблон_2-Точность)&gt;=H222)+((Шаблон_2+Точность)&lt;=H222),)),H222)</f>
        <v>54064</v>
      </c>
      <c r="AO222" s="109">
        <f t="array" ref="AO222">IFERROR(INDEX(TO_name_3,MATCH(,((Шаблон_3-Точность)&gt;=I222)+((Шаблон_3+Точность)&lt;=I222),)),I222)</f>
        <v>37472</v>
      </c>
      <c r="AP222" s="109">
        <f t="array" ref="AP222">IFERROR(INDEX(TO_name_4,MATCH(,((Шаблон_4-Точность)&gt;=J222)+((Шаблон_4+Точность)&lt;=J222),)),J222)</f>
        <v>43023</v>
      </c>
      <c r="AQ222" s="109">
        <f t="array" ref="AQ222">IFERROR(INDEX(TO_name_9,MATCH(,((Шаблон_9-Точность)&gt;=K222)+((Шаблон_9+Точность)&lt;=K222),)),K222)</f>
        <v>13050</v>
      </c>
      <c r="AR222" s="109">
        <f t="array" ref="AR222">IFERROR(INDEX(TO_name_10,MATCH(,((Шаблон_10-Точность)&gt;=L222)+((Шаблон_10+Точность)&lt;=L222),)),L222)</f>
        <v>12783</v>
      </c>
      <c r="AS222" s="110">
        <f t="array" ref="AS222">IFERROR(INDEX(TO_name_11,MATCH(,((Шаблон_11-Точность)&gt;=M222)+((Шаблон_11+Точность)&lt;=M222),)),M222)</f>
        <v>11456</v>
      </c>
      <c r="AT222" s="111" t="s">
        <v>290</v>
      </c>
      <c r="AU222" s="108">
        <f t="array" ref="AU222">IFERROR(INDEX(TO_name_5,MATCH(,((Шаблон_5-Точность)&gt;=O222)+((Шаблон_5+Точность)&lt;=O222),)),O222)</f>
        <v>42786</v>
      </c>
      <c r="AV222" s="109">
        <f t="array" ref="AV222">IFERROR(INDEX(TO_name_6,MATCH(,((Шаблон_6-Точность)&gt;=P222)+((Шаблон_6+Точность)&lt;=P222),)),P222)</f>
        <v>24286</v>
      </c>
      <c r="AW222" s="109">
        <f t="array" ref="AW222">IFERROR(INDEX(TO_name_7,MATCH(,((Шаблон_7-Точность)&gt;=Q222)+((Шаблон_7+Точность)&lt;=Q222),)),Q222)</f>
        <v>17020</v>
      </c>
      <c r="AX222" s="109">
        <f t="array" ref="AX222">IFERROR(INDEX(TO_name_8,MATCH(,((Шаблон_8-Точность)&gt;=R222)+((Шаблон_8+Точность)&lt;=R222),)),R222)</f>
        <v>61384</v>
      </c>
      <c r="AY222" s="109">
        <f t="array" ref="AY222">IFERROR(INDEX(TO_name_12,MATCH(,((Шаблон_12-Точность)&gt;=S222)+((Шаблон_12+Точность)&lt;=S222),)),S222)</f>
        <v>33653</v>
      </c>
      <c r="AZ222" s="109">
        <f t="array" ref="AZ222">IFERROR(INDEX(TO_name_13,MATCH(,((Шаблон_13-Точность)&gt;=T222)+((Шаблон_13+Точность)&lt;=T222),)),T222)</f>
        <v>29589</v>
      </c>
      <c r="BA222" s="110">
        <f t="array" ref="BA222">IFERROR(INDEX(TO_name_14,MATCH(,((Шаблон_14-Точность)&gt;=U222)+((Шаблон_14+Точность)&lt;=U222),)),U222)</f>
        <v>10174</v>
      </c>
      <c r="BB222" s="3"/>
      <c r="BC222" s="3" t="str">
        <f t="shared" si="115"/>
        <v>М/63880/20158</v>
      </c>
      <c r="BD222" s="3" t="str">
        <f t="shared" si="116"/>
        <v>М/68986/54064</v>
      </c>
      <c r="BE222" s="3" t="str">
        <f t="shared" si="117"/>
        <v>М/62574/37472</v>
      </c>
      <c r="BF222" s="3" t="str">
        <f t="shared" si="118"/>
        <v>М/71323/43023</v>
      </c>
      <c r="BG222" s="3" t="str">
        <f t="shared" si="119"/>
        <v>Р/13050/13050</v>
      </c>
      <c r="BH222" s="3" t="str">
        <f t="shared" si="120"/>
        <v>М/12783/12783</v>
      </c>
      <c r="BI222" s="3" t="str">
        <f t="shared" si="121"/>
        <v>Р/11456/11456</v>
      </c>
      <c r="BJ222" s="158" t="s">
        <v>290</v>
      </c>
      <c r="BK222" s="3" t="str">
        <f t="shared" si="122"/>
        <v>М/41065/42786</v>
      </c>
      <c r="BL222" s="3" t="str">
        <f t="shared" si="123"/>
        <v>М/49268/24286</v>
      </c>
      <c r="BM222" s="3" t="str">
        <f t="shared" si="124"/>
        <v>М/37535/17020</v>
      </c>
      <c r="BN222" s="3" t="str">
        <f t="shared" si="125"/>
        <v>Р/36835/61384</v>
      </c>
      <c r="BO222" s="3" t="str">
        <f t="shared" si="126"/>
        <v>Р/8653/33653</v>
      </c>
      <c r="BP222" s="3" t="str">
        <f t="shared" si="127"/>
        <v>М/9074/29589</v>
      </c>
      <c r="BQ222" s="3" t="str">
        <f t="shared" si="128"/>
        <v>Р/10174/10174</v>
      </c>
      <c r="BR222" s="86"/>
      <c r="BS222" s="86"/>
      <c r="BT222" s="86"/>
    </row>
    <row r="223" spans="1:72" ht="16.5" customHeight="1" x14ac:dyDescent="0.25">
      <c r="A223" s="90">
        <v>45139</v>
      </c>
      <c r="B223" s="3">
        <v>5</v>
      </c>
      <c r="C223" s="3">
        <v>4</v>
      </c>
      <c r="D223" s="105" t="str">
        <f t="shared" si="113"/>
        <v/>
      </c>
      <c r="E223" s="105" t="str">
        <f t="shared" si="114"/>
        <v/>
      </c>
      <c r="F223" s="99" t="s">
        <v>290</v>
      </c>
      <c r="G223" s="100">
        <f t="shared" si="129"/>
        <v>20182</v>
      </c>
      <c r="H223" s="100">
        <f t="shared" si="130"/>
        <v>54088</v>
      </c>
      <c r="I223" s="100">
        <f t="shared" si="131"/>
        <v>37496</v>
      </c>
      <c r="J223" s="100">
        <f t="shared" si="132"/>
        <v>43047</v>
      </c>
      <c r="K223" s="100">
        <f t="shared" si="133"/>
        <v>13050</v>
      </c>
      <c r="L223" s="100">
        <f t="shared" si="134"/>
        <v>12807</v>
      </c>
      <c r="M223" s="100">
        <f t="shared" si="135"/>
        <v>11456</v>
      </c>
      <c r="N223" s="100" t="str">
        <f t="shared" si="136"/>
        <v>|</v>
      </c>
      <c r="O223" s="100">
        <f t="shared" si="137"/>
        <v>42810</v>
      </c>
      <c r="P223" s="100">
        <f t="shared" si="138"/>
        <v>24310</v>
      </c>
      <c r="Q223" s="100">
        <f t="shared" si="139"/>
        <v>17044</v>
      </c>
      <c r="R223" s="100">
        <f t="shared" si="140"/>
        <v>61384</v>
      </c>
      <c r="S223" s="100">
        <f t="shared" si="141"/>
        <v>33653</v>
      </c>
      <c r="T223" s="100">
        <f t="shared" si="142"/>
        <v>29613</v>
      </c>
      <c r="U223" s="100">
        <f t="shared" si="143"/>
        <v>10174</v>
      </c>
      <c r="V223" s="89" t="s">
        <v>290</v>
      </c>
      <c r="W223" s="95" t="s">
        <v>37</v>
      </c>
      <c r="X223" s="95" t="s">
        <v>37</v>
      </c>
      <c r="Y223" s="95" t="s">
        <v>37</v>
      </c>
      <c r="Z223" s="95" t="s">
        <v>37</v>
      </c>
      <c r="AA223" s="95" t="s">
        <v>38</v>
      </c>
      <c r="AB223" s="95" t="s">
        <v>37</v>
      </c>
      <c r="AC223" s="95" t="s">
        <v>38</v>
      </c>
      <c r="AD223" s="96" t="s">
        <v>290</v>
      </c>
      <c r="AE223" s="95" t="s">
        <v>37</v>
      </c>
      <c r="AF223" s="95" t="s">
        <v>37</v>
      </c>
      <c r="AG223" s="95" t="s">
        <v>37</v>
      </c>
      <c r="AH223" s="95" t="s">
        <v>38</v>
      </c>
      <c r="AI223" s="95" t="s">
        <v>38</v>
      </c>
      <c r="AJ223" s="95" t="s">
        <v>37</v>
      </c>
      <c r="AK223" s="95" t="s">
        <v>38</v>
      </c>
      <c r="AL223" s="94" t="s">
        <v>290</v>
      </c>
      <c r="AM223" s="108">
        <f t="array" ref="AM223">IFERROR(INDEX(TO_name_1,MATCH(,((Шаблон_1-Точность)&gt;=G223)+((Шаблон_1+Точность)&lt;=G223),)),G223)</f>
        <v>20182</v>
      </c>
      <c r="AN223" s="109">
        <f t="array" ref="AN223">IFERROR(INDEX(TO_name_2,MATCH(,((Шаблон_2-Точность)&gt;=H223)+((Шаблон_2+Точность)&lt;=H223),)),H223)</f>
        <v>54088</v>
      </c>
      <c r="AO223" s="109">
        <f t="array" ref="AO223">IFERROR(INDEX(TO_name_3,MATCH(,((Шаблон_3-Точность)&gt;=I223)+((Шаблон_3+Точность)&lt;=I223),)),I223)</f>
        <v>37496</v>
      </c>
      <c r="AP223" s="109">
        <f t="array" ref="AP223">IFERROR(INDEX(TO_name_4,MATCH(,((Шаблон_4-Точность)&gt;=J223)+((Шаблон_4+Точность)&lt;=J223),)),J223)</f>
        <v>43047</v>
      </c>
      <c r="AQ223" s="109">
        <f t="array" ref="AQ223">IFERROR(INDEX(TO_name_9,MATCH(,((Шаблон_9-Точность)&gt;=K223)+((Шаблон_9+Точность)&lt;=K223),)),K223)</f>
        <v>13050</v>
      </c>
      <c r="AR223" s="109">
        <f t="array" ref="AR223">IFERROR(INDEX(TO_name_10,MATCH(,((Шаблон_10-Точность)&gt;=L223)+((Шаблон_10+Точность)&lt;=L223),)),L223)</f>
        <v>12807</v>
      </c>
      <c r="AS223" s="110">
        <f t="array" ref="AS223">IFERROR(INDEX(TO_name_11,MATCH(,((Шаблон_11-Точность)&gt;=M223)+((Шаблон_11+Точность)&lt;=M223),)),M223)</f>
        <v>11456</v>
      </c>
      <c r="AT223" s="111" t="s">
        <v>290</v>
      </c>
      <c r="AU223" s="108">
        <f t="array" ref="AU223">IFERROR(INDEX(TO_name_5,MATCH(,((Шаблон_5-Точность)&gt;=O223)+((Шаблон_5+Точность)&lt;=O223),)),O223)</f>
        <v>42810</v>
      </c>
      <c r="AV223" s="109">
        <f t="array" ref="AV223">IFERROR(INDEX(TO_name_6,MATCH(,((Шаблон_6-Точность)&gt;=P223)+((Шаблон_6+Точность)&lt;=P223),)),P223)</f>
        <v>24310</v>
      </c>
      <c r="AW223" s="109">
        <f t="array" ref="AW223">IFERROR(INDEX(TO_name_7,MATCH(,((Шаблон_7-Точность)&gt;=Q223)+((Шаблон_7+Точность)&lt;=Q223),)),Q223)</f>
        <v>17044</v>
      </c>
      <c r="AX223" s="109">
        <f t="array" ref="AX223">IFERROR(INDEX(TO_name_8,MATCH(,((Шаблон_8-Точность)&gt;=R223)+((Шаблон_8+Точность)&lt;=R223),)),R223)</f>
        <v>61384</v>
      </c>
      <c r="AY223" s="109">
        <f t="array" ref="AY223">IFERROR(INDEX(TO_name_12,MATCH(,((Шаблон_12-Точность)&gt;=S223)+((Шаблон_12+Точность)&lt;=S223),)),S223)</f>
        <v>33653</v>
      </c>
      <c r="AZ223" s="109">
        <f t="array" ref="AZ223">IFERROR(INDEX(TO_name_13,MATCH(,((Шаблон_13-Точность)&gt;=T223)+((Шаблон_13+Точность)&lt;=T223),)),T223)</f>
        <v>29613</v>
      </c>
      <c r="BA223" s="110">
        <f t="array" ref="BA223">IFERROR(INDEX(TO_name_14,MATCH(,((Шаблон_14-Точность)&gt;=U223)+((Шаблон_14+Точность)&lt;=U223),)),U223)</f>
        <v>10174</v>
      </c>
      <c r="BB223" s="3"/>
      <c r="BC223" s="3" t="str">
        <f t="shared" si="115"/>
        <v>М/63904/20182</v>
      </c>
      <c r="BD223" s="3" t="str">
        <f t="shared" si="116"/>
        <v>М/69010/54088</v>
      </c>
      <c r="BE223" s="3" t="str">
        <f t="shared" si="117"/>
        <v>М/62598/37496</v>
      </c>
      <c r="BF223" s="3" t="str">
        <f t="shared" si="118"/>
        <v>М/71347/43047</v>
      </c>
      <c r="BG223" s="3" t="str">
        <f t="shared" si="119"/>
        <v>Р/13050/13050</v>
      </c>
      <c r="BH223" s="3" t="str">
        <f t="shared" si="120"/>
        <v>М/12807/12807</v>
      </c>
      <c r="BI223" s="3" t="str">
        <f t="shared" si="121"/>
        <v>Р/11456/11456</v>
      </c>
      <c r="BJ223" s="158" t="s">
        <v>290</v>
      </c>
      <c r="BK223" s="3" t="str">
        <f t="shared" si="122"/>
        <v>М/41089/42810</v>
      </c>
      <c r="BL223" s="3" t="str">
        <f t="shared" si="123"/>
        <v>М/49292/24310</v>
      </c>
      <c r="BM223" s="3" t="str">
        <f t="shared" si="124"/>
        <v>М/37559/17044</v>
      </c>
      <c r="BN223" s="3" t="str">
        <f t="shared" si="125"/>
        <v>Р/36835/61384</v>
      </c>
      <c r="BO223" s="3" t="str">
        <f t="shared" si="126"/>
        <v>Р/8653/33653</v>
      </c>
      <c r="BP223" s="3" t="str">
        <f t="shared" si="127"/>
        <v>М/9098/29613</v>
      </c>
      <c r="BQ223" s="3" t="str">
        <f t="shared" si="128"/>
        <v>Р/10174/10174</v>
      </c>
      <c r="BR223" s="86"/>
      <c r="BS223" s="86"/>
      <c r="BT223" s="86"/>
    </row>
    <row r="224" spans="1:72" ht="16.5" customHeight="1" x14ac:dyDescent="0.25">
      <c r="A224" s="90">
        <v>45140</v>
      </c>
      <c r="B224" s="3">
        <v>5</v>
      </c>
      <c r="C224" s="3">
        <v>4</v>
      </c>
      <c r="D224" s="105" t="str">
        <f t="shared" si="113"/>
        <v/>
      </c>
      <c r="E224" s="105" t="str">
        <f t="shared" si="114"/>
        <v/>
      </c>
      <c r="F224" s="99" t="s">
        <v>290</v>
      </c>
      <c r="G224" s="100">
        <f t="shared" si="129"/>
        <v>20206</v>
      </c>
      <c r="H224" s="100">
        <f t="shared" si="130"/>
        <v>54112</v>
      </c>
      <c r="I224" s="100">
        <f t="shared" si="131"/>
        <v>37520</v>
      </c>
      <c r="J224" s="100">
        <f t="shared" si="132"/>
        <v>43071</v>
      </c>
      <c r="K224" s="100">
        <f t="shared" si="133"/>
        <v>13050</v>
      </c>
      <c r="L224" s="100">
        <f t="shared" si="134"/>
        <v>12831</v>
      </c>
      <c r="M224" s="100">
        <f t="shared" si="135"/>
        <v>11456</v>
      </c>
      <c r="N224" s="100" t="str">
        <f t="shared" si="136"/>
        <v>|</v>
      </c>
      <c r="O224" s="100">
        <f t="shared" si="137"/>
        <v>42834</v>
      </c>
      <c r="P224" s="100">
        <f t="shared" si="138"/>
        <v>24334</v>
      </c>
      <c r="Q224" s="100">
        <f t="shared" si="139"/>
        <v>17068</v>
      </c>
      <c r="R224" s="100">
        <f t="shared" si="140"/>
        <v>61384</v>
      </c>
      <c r="S224" s="100">
        <f t="shared" si="141"/>
        <v>33653</v>
      </c>
      <c r="T224" s="100">
        <f t="shared" si="142"/>
        <v>29637</v>
      </c>
      <c r="U224" s="100">
        <f t="shared" si="143"/>
        <v>10174</v>
      </c>
      <c r="V224" s="89" t="s">
        <v>290</v>
      </c>
      <c r="W224" s="95" t="s">
        <v>37</v>
      </c>
      <c r="X224" s="95" t="s">
        <v>37</v>
      </c>
      <c r="Y224" s="95" t="s">
        <v>37</v>
      </c>
      <c r="Z224" s="95" t="s">
        <v>37</v>
      </c>
      <c r="AA224" s="95" t="s">
        <v>38</v>
      </c>
      <c r="AB224" s="95" t="s">
        <v>37</v>
      </c>
      <c r="AC224" s="95" t="s">
        <v>38</v>
      </c>
      <c r="AD224" s="96" t="s">
        <v>290</v>
      </c>
      <c r="AE224" s="95" t="s">
        <v>37</v>
      </c>
      <c r="AF224" s="95" t="s">
        <v>37</v>
      </c>
      <c r="AG224" s="95" t="s">
        <v>37</v>
      </c>
      <c r="AH224" s="95" t="s">
        <v>38</v>
      </c>
      <c r="AI224" s="95" t="s">
        <v>38</v>
      </c>
      <c r="AJ224" s="95" t="s">
        <v>37</v>
      </c>
      <c r="AK224" s="95" t="s">
        <v>38</v>
      </c>
      <c r="AL224" s="94" t="s">
        <v>290</v>
      </c>
      <c r="AM224" s="108">
        <f t="array" ref="AM224">IFERROR(INDEX(TO_name_1,MATCH(,((Шаблон_1-Точность)&gt;=G224)+((Шаблон_1+Точность)&lt;=G224),)),G224)</f>
        <v>20206</v>
      </c>
      <c r="AN224" s="109">
        <f t="array" ref="AN224">IFERROR(INDEX(TO_name_2,MATCH(,((Шаблон_2-Точность)&gt;=H224)+((Шаблон_2+Точность)&lt;=H224),)),H224)</f>
        <v>54112</v>
      </c>
      <c r="AO224" s="109">
        <f t="array" ref="AO224">IFERROR(INDEX(TO_name_3,MATCH(,((Шаблон_3-Точность)&gt;=I224)+((Шаблон_3+Точность)&lt;=I224),)),I224)</f>
        <v>37520</v>
      </c>
      <c r="AP224" s="109">
        <f t="array" ref="AP224">IFERROR(INDEX(TO_name_4,MATCH(,((Шаблон_4-Точность)&gt;=J224)+((Шаблон_4+Точность)&lt;=J224),)),J224)</f>
        <v>43071</v>
      </c>
      <c r="AQ224" s="109">
        <f t="array" ref="AQ224">IFERROR(INDEX(TO_name_9,MATCH(,((Шаблон_9-Точность)&gt;=K224)+((Шаблон_9+Точность)&lt;=K224),)),K224)</f>
        <v>13050</v>
      </c>
      <c r="AR224" s="109">
        <f t="array" ref="AR224">IFERROR(INDEX(TO_name_10,MATCH(,((Шаблон_10-Точность)&gt;=L224)+((Шаблон_10+Точность)&lt;=L224),)),L224)</f>
        <v>12831</v>
      </c>
      <c r="AS224" s="110">
        <f t="array" ref="AS224">IFERROR(INDEX(TO_name_11,MATCH(,((Шаблон_11-Точность)&gt;=M224)+((Шаблон_11+Точность)&lt;=M224),)),M224)</f>
        <v>11456</v>
      </c>
      <c r="AT224" s="111" t="s">
        <v>290</v>
      </c>
      <c r="AU224" s="108">
        <f t="array" ref="AU224">IFERROR(INDEX(TO_name_5,MATCH(,((Шаблон_5-Точность)&gt;=O224)+((Шаблон_5+Точность)&lt;=O224),)),O224)</f>
        <v>42834</v>
      </c>
      <c r="AV224" s="109">
        <f t="array" ref="AV224">IFERROR(INDEX(TO_name_6,MATCH(,((Шаблон_6-Точность)&gt;=P224)+((Шаблон_6+Точность)&lt;=P224),)),P224)</f>
        <v>24334</v>
      </c>
      <c r="AW224" s="109">
        <f t="array" ref="AW224">IFERROR(INDEX(TO_name_7,MATCH(,((Шаблон_7-Точность)&gt;=Q224)+((Шаблон_7+Точность)&lt;=Q224),)),Q224)</f>
        <v>17068</v>
      </c>
      <c r="AX224" s="109">
        <f t="array" ref="AX224">IFERROR(INDEX(TO_name_8,MATCH(,((Шаблон_8-Точность)&gt;=R224)+((Шаблон_8+Точность)&lt;=R224),)),R224)</f>
        <v>61384</v>
      </c>
      <c r="AY224" s="109">
        <f t="array" ref="AY224">IFERROR(INDEX(TO_name_12,MATCH(,((Шаблон_12-Точность)&gt;=S224)+((Шаблон_12+Точность)&lt;=S224),)),S224)</f>
        <v>33653</v>
      </c>
      <c r="AZ224" s="109">
        <f t="array" ref="AZ224">IFERROR(INDEX(TO_name_13,MATCH(,((Шаблон_13-Точность)&gt;=T224)+((Шаблон_13+Точность)&lt;=T224),)),T224)</f>
        <v>29637</v>
      </c>
      <c r="BA224" s="110">
        <f t="array" ref="BA224">IFERROR(INDEX(TO_name_14,MATCH(,((Шаблон_14-Точность)&gt;=U224)+((Шаблон_14+Точность)&lt;=U224),)),U224)</f>
        <v>10174</v>
      </c>
      <c r="BB224" s="3"/>
      <c r="BC224" s="3" t="str">
        <f t="shared" si="115"/>
        <v>М/63928/20206</v>
      </c>
      <c r="BD224" s="3" t="str">
        <f t="shared" si="116"/>
        <v>М/69034/54112</v>
      </c>
      <c r="BE224" s="3" t="str">
        <f t="shared" si="117"/>
        <v>М/62622/37520</v>
      </c>
      <c r="BF224" s="3" t="str">
        <f t="shared" si="118"/>
        <v>М/71371/43071</v>
      </c>
      <c r="BG224" s="3" t="str">
        <f t="shared" si="119"/>
        <v>Р/13050/13050</v>
      </c>
      <c r="BH224" s="3" t="str">
        <f t="shared" si="120"/>
        <v>М/12831/12831</v>
      </c>
      <c r="BI224" s="3" t="str">
        <f t="shared" si="121"/>
        <v>Р/11456/11456</v>
      </c>
      <c r="BJ224" s="158" t="s">
        <v>290</v>
      </c>
      <c r="BK224" s="3" t="str">
        <f t="shared" si="122"/>
        <v>М/41113/42834</v>
      </c>
      <c r="BL224" s="3" t="str">
        <f t="shared" si="123"/>
        <v>М/49316/24334</v>
      </c>
      <c r="BM224" s="3" t="str">
        <f t="shared" si="124"/>
        <v>М/37583/17068</v>
      </c>
      <c r="BN224" s="3" t="str">
        <f t="shared" si="125"/>
        <v>Р/36835/61384</v>
      </c>
      <c r="BO224" s="3" t="str">
        <f t="shared" si="126"/>
        <v>Р/8653/33653</v>
      </c>
      <c r="BP224" s="3" t="str">
        <f t="shared" si="127"/>
        <v>М/9122/29637</v>
      </c>
      <c r="BQ224" s="3" t="str">
        <f t="shared" si="128"/>
        <v>Р/10174/10174</v>
      </c>
      <c r="BR224" s="86"/>
      <c r="BS224" s="86"/>
      <c r="BT224" s="86"/>
    </row>
    <row r="225" spans="1:72" ht="16.5" customHeight="1" x14ac:dyDescent="0.25">
      <c r="A225" s="90">
        <v>45141</v>
      </c>
      <c r="B225" s="3">
        <v>5</v>
      </c>
      <c r="C225" s="3">
        <v>4</v>
      </c>
      <c r="D225" s="105" t="str">
        <f t="shared" si="113"/>
        <v/>
      </c>
      <c r="E225" s="105" t="str">
        <f t="shared" si="114"/>
        <v/>
      </c>
      <c r="F225" s="99" t="s">
        <v>290</v>
      </c>
      <c r="G225" s="100">
        <f t="shared" si="129"/>
        <v>20230</v>
      </c>
      <c r="H225" s="100">
        <f t="shared" si="130"/>
        <v>54136</v>
      </c>
      <c r="I225" s="100">
        <f t="shared" si="131"/>
        <v>37544</v>
      </c>
      <c r="J225" s="100">
        <f t="shared" si="132"/>
        <v>43095</v>
      </c>
      <c r="K225" s="100">
        <f t="shared" si="133"/>
        <v>13050</v>
      </c>
      <c r="L225" s="100">
        <f t="shared" si="134"/>
        <v>12855</v>
      </c>
      <c r="M225" s="100">
        <f t="shared" si="135"/>
        <v>11456</v>
      </c>
      <c r="N225" s="100" t="str">
        <f t="shared" si="136"/>
        <v>|</v>
      </c>
      <c r="O225" s="100">
        <f t="shared" si="137"/>
        <v>42858</v>
      </c>
      <c r="P225" s="100">
        <f t="shared" si="138"/>
        <v>24358</v>
      </c>
      <c r="Q225" s="100">
        <f t="shared" si="139"/>
        <v>17092</v>
      </c>
      <c r="R225" s="100">
        <f t="shared" si="140"/>
        <v>61384</v>
      </c>
      <c r="S225" s="100">
        <f t="shared" si="141"/>
        <v>33653</v>
      </c>
      <c r="T225" s="100">
        <f t="shared" si="142"/>
        <v>29661</v>
      </c>
      <c r="U225" s="100">
        <f t="shared" si="143"/>
        <v>10174</v>
      </c>
      <c r="V225" s="89" t="s">
        <v>290</v>
      </c>
      <c r="W225" s="95" t="s">
        <v>37</v>
      </c>
      <c r="X225" s="95" t="s">
        <v>37</v>
      </c>
      <c r="Y225" s="95" t="s">
        <v>37</v>
      </c>
      <c r="Z225" s="95" t="s">
        <v>37</v>
      </c>
      <c r="AA225" s="95" t="s">
        <v>38</v>
      </c>
      <c r="AB225" s="95" t="s">
        <v>37</v>
      </c>
      <c r="AC225" s="95" t="s">
        <v>38</v>
      </c>
      <c r="AD225" s="96" t="s">
        <v>290</v>
      </c>
      <c r="AE225" s="95" t="s">
        <v>37</v>
      </c>
      <c r="AF225" s="95" t="s">
        <v>37</v>
      </c>
      <c r="AG225" s="95" t="s">
        <v>37</v>
      </c>
      <c r="AH225" s="95" t="s">
        <v>38</v>
      </c>
      <c r="AI225" s="95" t="s">
        <v>38</v>
      </c>
      <c r="AJ225" s="95" t="s">
        <v>37</v>
      </c>
      <c r="AK225" s="95" t="s">
        <v>38</v>
      </c>
      <c r="AL225" s="94" t="s">
        <v>290</v>
      </c>
      <c r="AM225" s="108">
        <f t="array" ref="AM225">IFERROR(INDEX(TO_name_1,MATCH(,((Шаблон_1-Точность)&gt;=G225)+((Шаблон_1+Точность)&lt;=G225),)),G225)</f>
        <v>20230</v>
      </c>
      <c r="AN225" s="109">
        <f t="array" ref="AN225">IFERROR(INDEX(TO_name_2,MATCH(,((Шаблон_2-Точность)&gt;=H225)+((Шаблон_2+Точность)&lt;=H225),)),H225)</f>
        <v>54136</v>
      </c>
      <c r="AO225" s="109">
        <f t="array" ref="AO225">IFERROR(INDEX(TO_name_3,MATCH(,((Шаблон_3-Точность)&gt;=I225)+((Шаблон_3+Точность)&lt;=I225),)),I225)</f>
        <v>37544</v>
      </c>
      <c r="AP225" s="109">
        <f t="array" ref="AP225">IFERROR(INDEX(TO_name_4,MATCH(,((Шаблон_4-Точность)&gt;=J225)+((Шаблон_4+Точность)&lt;=J225),)),J225)</f>
        <v>43095</v>
      </c>
      <c r="AQ225" s="109">
        <f t="array" ref="AQ225">IFERROR(INDEX(TO_name_9,MATCH(,((Шаблон_9-Точность)&gt;=K225)+((Шаблон_9+Точность)&lt;=K225),)),K225)</f>
        <v>13050</v>
      </c>
      <c r="AR225" s="109">
        <f t="array" ref="AR225">IFERROR(INDEX(TO_name_10,MATCH(,((Шаблон_10-Точность)&gt;=L225)+((Шаблон_10+Точность)&lt;=L225),)),L225)</f>
        <v>12855</v>
      </c>
      <c r="AS225" s="110">
        <f t="array" ref="AS225">IFERROR(INDEX(TO_name_11,MATCH(,((Шаблон_11-Точность)&gt;=M225)+((Шаблон_11+Точность)&lt;=M225),)),M225)</f>
        <v>11456</v>
      </c>
      <c r="AT225" s="111" t="s">
        <v>290</v>
      </c>
      <c r="AU225" s="108">
        <f t="array" ref="AU225">IFERROR(INDEX(TO_name_5,MATCH(,((Шаблон_5-Точность)&gt;=O225)+((Шаблон_5+Точность)&lt;=O225),)),O225)</f>
        <v>42858</v>
      </c>
      <c r="AV225" s="109">
        <f t="array" ref="AV225">IFERROR(INDEX(TO_name_6,MATCH(,((Шаблон_6-Точность)&gt;=P225)+((Шаблон_6+Точность)&lt;=P225),)),P225)</f>
        <v>24358</v>
      </c>
      <c r="AW225" s="109">
        <f t="array" ref="AW225">IFERROR(INDEX(TO_name_7,MATCH(,((Шаблон_7-Точность)&gt;=Q225)+((Шаблон_7+Точность)&lt;=Q225),)),Q225)</f>
        <v>17092</v>
      </c>
      <c r="AX225" s="109">
        <f t="array" ref="AX225">IFERROR(INDEX(TO_name_8,MATCH(,((Шаблон_8-Точность)&gt;=R225)+((Шаблон_8+Точность)&lt;=R225),)),R225)</f>
        <v>61384</v>
      </c>
      <c r="AY225" s="109">
        <f t="array" ref="AY225">IFERROR(INDEX(TO_name_12,MATCH(,((Шаблон_12-Точность)&gt;=S225)+((Шаблон_12+Точность)&lt;=S225),)),S225)</f>
        <v>33653</v>
      </c>
      <c r="AZ225" s="109">
        <f t="array" ref="AZ225">IFERROR(INDEX(TO_name_13,MATCH(,((Шаблон_13-Точность)&gt;=T225)+((Шаблон_13+Точность)&lt;=T225),)),T225)</f>
        <v>29661</v>
      </c>
      <c r="BA225" s="110">
        <f t="array" ref="BA225">IFERROR(INDEX(TO_name_14,MATCH(,((Шаблон_14-Точность)&gt;=U225)+((Шаблон_14+Точность)&lt;=U225),)),U225)</f>
        <v>10174</v>
      </c>
      <c r="BB225" s="3"/>
      <c r="BC225" s="3" t="str">
        <f t="shared" si="115"/>
        <v>М/63952/20230</v>
      </c>
      <c r="BD225" s="3" t="str">
        <f t="shared" si="116"/>
        <v>М/69058/54136</v>
      </c>
      <c r="BE225" s="3" t="str">
        <f t="shared" si="117"/>
        <v>М/62646/37544</v>
      </c>
      <c r="BF225" s="3" t="str">
        <f t="shared" si="118"/>
        <v>М/71395/43095</v>
      </c>
      <c r="BG225" s="3" t="str">
        <f t="shared" si="119"/>
        <v>Р/13050/13050</v>
      </c>
      <c r="BH225" s="3" t="str">
        <f t="shared" si="120"/>
        <v>М/12855/12855</v>
      </c>
      <c r="BI225" s="3" t="str">
        <f t="shared" si="121"/>
        <v>Р/11456/11456</v>
      </c>
      <c r="BJ225" s="158" t="s">
        <v>290</v>
      </c>
      <c r="BK225" s="3" t="str">
        <f t="shared" si="122"/>
        <v>М/41137/42858</v>
      </c>
      <c r="BL225" s="3" t="str">
        <f t="shared" si="123"/>
        <v>М/49340/24358</v>
      </c>
      <c r="BM225" s="3" t="str">
        <f t="shared" si="124"/>
        <v>М/37607/17092</v>
      </c>
      <c r="BN225" s="3" t="str">
        <f t="shared" si="125"/>
        <v>Р/36835/61384</v>
      </c>
      <c r="BO225" s="3" t="str">
        <f t="shared" si="126"/>
        <v>Р/8653/33653</v>
      </c>
      <c r="BP225" s="3" t="str">
        <f t="shared" si="127"/>
        <v>М/9146/29661</v>
      </c>
      <c r="BQ225" s="3" t="str">
        <f t="shared" si="128"/>
        <v>Р/10174/10174</v>
      </c>
      <c r="BR225" s="86"/>
      <c r="BS225" s="86"/>
      <c r="BT225" s="86"/>
    </row>
    <row r="226" spans="1:72" ht="16.5" customHeight="1" x14ac:dyDescent="0.25">
      <c r="A226" s="90">
        <v>45142</v>
      </c>
      <c r="B226" s="3">
        <v>5</v>
      </c>
      <c r="C226" s="3">
        <v>4</v>
      </c>
      <c r="D226" s="105" t="str">
        <f t="shared" si="113"/>
        <v/>
      </c>
      <c r="E226" s="105" t="str">
        <f t="shared" si="114"/>
        <v/>
      </c>
      <c r="F226" s="99" t="s">
        <v>290</v>
      </c>
      <c r="G226" s="100">
        <f t="shared" si="129"/>
        <v>20254</v>
      </c>
      <c r="H226" s="100">
        <f t="shared" si="130"/>
        <v>54160</v>
      </c>
      <c r="I226" s="100">
        <f t="shared" si="131"/>
        <v>37568</v>
      </c>
      <c r="J226" s="100">
        <f t="shared" si="132"/>
        <v>43119</v>
      </c>
      <c r="K226" s="100">
        <f t="shared" si="133"/>
        <v>13050</v>
      </c>
      <c r="L226" s="100">
        <f t="shared" si="134"/>
        <v>12879</v>
      </c>
      <c r="M226" s="100">
        <f t="shared" si="135"/>
        <v>11456</v>
      </c>
      <c r="N226" s="100" t="str">
        <f t="shared" si="136"/>
        <v>|</v>
      </c>
      <c r="O226" s="100">
        <f t="shared" si="137"/>
        <v>42882</v>
      </c>
      <c r="P226" s="100">
        <f t="shared" si="138"/>
        <v>24382</v>
      </c>
      <c r="Q226" s="100">
        <f t="shared" si="139"/>
        <v>17116</v>
      </c>
      <c r="R226" s="100">
        <f t="shared" si="140"/>
        <v>61384</v>
      </c>
      <c r="S226" s="100">
        <f t="shared" si="141"/>
        <v>33653</v>
      </c>
      <c r="T226" s="100">
        <f t="shared" si="142"/>
        <v>29685</v>
      </c>
      <c r="U226" s="100">
        <f t="shared" si="143"/>
        <v>10174</v>
      </c>
      <c r="V226" s="89" t="s">
        <v>290</v>
      </c>
      <c r="W226" s="95" t="s">
        <v>37</v>
      </c>
      <c r="X226" s="95" t="s">
        <v>37</v>
      </c>
      <c r="Y226" s="95" t="s">
        <v>37</v>
      </c>
      <c r="Z226" s="95" t="s">
        <v>37</v>
      </c>
      <c r="AA226" s="95" t="s">
        <v>38</v>
      </c>
      <c r="AB226" s="95" t="s">
        <v>37</v>
      </c>
      <c r="AC226" s="95" t="s">
        <v>38</v>
      </c>
      <c r="AD226" s="96" t="s">
        <v>290</v>
      </c>
      <c r="AE226" s="95" t="s">
        <v>37</v>
      </c>
      <c r="AF226" s="95" t="s">
        <v>37</v>
      </c>
      <c r="AG226" s="95" t="s">
        <v>37</v>
      </c>
      <c r="AH226" s="95" t="s">
        <v>38</v>
      </c>
      <c r="AI226" s="95" t="s">
        <v>38</v>
      </c>
      <c r="AJ226" s="95" t="s">
        <v>37</v>
      </c>
      <c r="AK226" s="95" t="s">
        <v>38</v>
      </c>
      <c r="AL226" s="94" t="s">
        <v>290</v>
      </c>
      <c r="AM226" s="108">
        <f t="array" ref="AM226">IFERROR(INDEX(TO_name_1,MATCH(,((Шаблон_1-Точность)&gt;=G226)+((Шаблон_1+Точность)&lt;=G226),)),G226)</f>
        <v>20254</v>
      </c>
      <c r="AN226" s="109">
        <f t="array" ref="AN226">IFERROR(INDEX(TO_name_2,MATCH(,((Шаблон_2-Точность)&gt;=H226)+((Шаблон_2+Точность)&lt;=H226),)),H226)</f>
        <v>54160</v>
      </c>
      <c r="AO226" s="109">
        <f t="array" ref="AO226">IFERROR(INDEX(TO_name_3,MATCH(,((Шаблон_3-Точность)&gt;=I226)+((Шаблон_3+Точность)&lt;=I226),)),I226)</f>
        <v>37568</v>
      </c>
      <c r="AP226" s="109">
        <f t="array" ref="AP226">IFERROR(INDEX(TO_name_4,MATCH(,((Шаблон_4-Точность)&gt;=J226)+((Шаблон_4+Точность)&lt;=J226),)),J226)</f>
        <v>43119</v>
      </c>
      <c r="AQ226" s="109">
        <f t="array" ref="AQ226">IFERROR(INDEX(TO_name_9,MATCH(,((Шаблон_9-Точность)&gt;=K226)+((Шаблон_9+Точность)&lt;=K226),)),K226)</f>
        <v>13050</v>
      </c>
      <c r="AR226" s="109">
        <f t="array" ref="AR226">IFERROR(INDEX(TO_name_10,MATCH(,((Шаблон_10-Точность)&gt;=L226)+((Шаблон_10+Точность)&lt;=L226),)),L226)</f>
        <v>12879</v>
      </c>
      <c r="AS226" s="110">
        <f t="array" ref="AS226">IFERROR(INDEX(TO_name_11,MATCH(,((Шаблон_11-Точность)&gt;=M226)+((Шаблон_11+Точность)&lt;=M226),)),M226)</f>
        <v>11456</v>
      </c>
      <c r="AT226" s="111" t="s">
        <v>290</v>
      </c>
      <c r="AU226" s="108">
        <f t="array" ref="AU226">IFERROR(INDEX(TO_name_5,MATCH(,((Шаблон_5-Точность)&gt;=O226)+((Шаблон_5+Точность)&lt;=O226),)),O226)</f>
        <v>42882</v>
      </c>
      <c r="AV226" s="109">
        <f t="array" ref="AV226">IFERROR(INDEX(TO_name_6,MATCH(,((Шаблон_6-Точность)&gt;=P226)+((Шаблон_6+Точность)&lt;=P226),)),P226)</f>
        <v>24382</v>
      </c>
      <c r="AW226" s="109">
        <f t="array" ref="AW226">IFERROR(INDEX(TO_name_7,MATCH(,((Шаблон_7-Точность)&gt;=Q226)+((Шаблон_7+Точность)&lt;=Q226),)),Q226)</f>
        <v>17116</v>
      </c>
      <c r="AX226" s="109">
        <f t="array" ref="AX226">IFERROR(INDEX(TO_name_8,MATCH(,((Шаблон_8-Точность)&gt;=R226)+((Шаблон_8+Точность)&lt;=R226),)),R226)</f>
        <v>61384</v>
      </c>
      <c r="AY226" s="109">
        <f t="array" ref="AY226">IFERROR(INDEX(TO_name_12,MATCH(,((Шаблон_12-Точность)&gt;=S226)+((Шаблон_12+Точность)&lt;=S226),)),S226)</f>
        <v>33653</v>
      </c>
      <c r="AZ226" s="109">
        <f t="array" ref="AZ226">IFERROR(INDEX(TO_name_13,MATCH(,((Шаблон_13-Точность)&gt;=T226)+((Шаблон_13+Точность)&lt;=T226),)),T226)</f>
        <v>29685</v>
      </c>
      <c r="BA226" s="110">
        <f t="array" ref="BA226">IFERROR(INDEX(TO_name_14,MATCH(,((Шаблон_14-Точность)&gt;=U226)+((Шаблон_14+Точность)&lt;=U226),)),U226)</f>
        <v>10174</v>
      </c>
      <c r="BB226" s="3"/>
      <c r="BC226" s="3" t="str">
        <f t="shared" si="115"/>
        <v>М/63976/20254</v>
      </c>
      <c r="BD226" s="3" t="str">
        <f t="shared" si="116"/>
        <v>М/69082/54160</v>
      </c>
      <c r="BE226" s="3" t="str">
        <f t="shared" si="117"/>
        <v>М/62670/37568</v>
      </c>
      <c r="BF226" s="3" t="str">
        <f t="shared" si="118"/>
        <v>М/71419/43119</v>
      </c>
      <c r="BG226" s="3" t="str">
        <f t="shared" si="119"/>
        <v>Р/13050/13050</v>
      </c>
      <c r="BH226" s="3" t="str">
        <f t="shared" si="120"/>
        <v>М/12879/12879</v>
      </c>
      <c r="BI226" s="3" t="str">
        <f t="shared" si="121"/>
        <v>Р/11456/11456</v>
      </c>
      <c r="BJ226" s="158" t="s">
        <v>290</v>
      </c>
      <c r="BK226" s="3" t="str">
        <f t="shared" si="122"/>
        <v>М/41161/42882</v>
      </c>
      <c r="BL226" s="3" t="str">
        <f t="shared" si="123"/>
        <v>М/49364/24382</v>
      </c>
      <c r="BM226" s="3" t="str">
        <f t="shared" si="124"/>
        <v>М/37631/17116</v>
      </c>
      <c r="BN226" s="3" t="str">
        <f t="shared" si="125"/>
        <v>Р/36835/61384</v>
      </c>
      <c r="BO226" s="3" t="str">
        <f t="shared" si="126"/>
        <v>Р/8653/33653</v>
      </c>
      <c r="BP226" s="3" t="str">
        <f t="shared" si="127"/>
        <v>М/9170/29685</v>
      </c>
      <c r="BQ226" s="3" t="str">
        <f t="shared" si="128"/>
        <v>Р/10174/10174</v>
      </c>
      <c r="BR226" s="86"/>
      <c r="BS226" s="86"/>
      <c r="BT226" s="86"/>
    </row>
    <row r="227" spans="1:72" ht="16.5" customHeight="1" x14ac:dyDescent="0.25">
      <c r="A227" s="90">
        <v>45143</v>
      </c>
      <c r="B227" s="3">
        <v>5</v>
      </c>
      <c r="C227" s="3">
        <v>4</v>
      </c>
      <c r="D227" s="105" t="str">
        <f t="shared" si="113"/>
        <v/>
      </c>
      <c r="E227" s="105" t="str">
        <f t="shared" si="114"/>
        <v/>
      </c>
      <c r="F227" s="99" t="s">
        <v>290</v>
      </c>
      <c r="G227" s="100">
        <f t="shared" si="129"/>
        <v>20278</v>
      </c>
      <c r="H227" s="100">
        <f t="shared" si="130"/>
        <v>54184</v>
      </c>
      <c r="I227" s="100">
        <f t="shared" si="131"/>
        <v>37592</v>
      </c>
      <c r="J227" s="100">
        <f t="shared" si="132"/>
        <v>43143</v>
      </c>
      <c r="K227" s="100">
        <f t="shared" si="133"/>
        <v>13050</v>
      </c>
      <c r="L227" s="100">
        <f t="shared" si="134"/>
        <v>12903</v>
      </c>
      <c r="M227" s="100">
        <f t="shared" si="135"/>
        <v>11456</v>
      </c>
      <c r="N227" s="100" t="str">
        <f t="shared" si="136"/>
        <v>|</v>
      </c>
      <c r="O227" s="100">
        <f t="shared" si="137"/>
        <v>42906</v>
      </c>
      <c r="P227" s="100">
        <f t="shared" si="138"/>
        <v>24406</v>
      </c>
      <c r="Q227" s="100">
        <f t="shared" si="139"/>
        <v>17140</v>
      </c>
      <c r="R227" s="100">
        <f t="shared" si="140"/>
        <v>61384</v>
      </c>
      <c r="S227" s="100">
        <f t="shared" si="141"/>
        <v>33653</v>
      </c>
      <c r="T227" s="100">
        <f t="shared" si="142"/>
        <v>29709</v>
      </c>
      <c r="U227" s="100">
        <f t="shared" si="143"/>
        <v>10174</v>
      </c>
      <c r="V227" s="89" t="s">
        <v>290</v>
      </c>
      <c r="W227" s="95" t="s">
        <v>37</v>
      </c>
      <c r="X227" s="95" t="s">
        <v>37</v>
      </c>
      <c r="Y227" s="95" t="s">
        <v>37</v>
      </c>
      <c r="Z227" s="95" t="s">
        <v>37</v>
      </c>
      <c r="AA227" s="95" t="s">
        <v>38</v>
      </c>
      <c r="AB227" s="95" t="s">
        <v>37</v>
      </c>
      <c r="AC227" s="95" t="s">
        <v>38</v>
      </c>
      <c r="AD227" s="96" t="s">
        <v>290</v>
      </c>
      <c r="AE227" s="95" t="s">
        <v>37</v>
      </c>
      <c r="AF227" s="95" t="s">
        <v>37</v>
      </c>
      <c r="AG227" s="95" t="s">
        <v>37</v>
      </c>
      <c r="AH227" s="95" t="s">
        <v>38</v>
      </c>
      <c r="AI227" s="95" t="s">
        <v>38</v>
      </c>
      <c r="AJ227" s="95" t="s">
        <v>37</v>
      </c>
      <c r="AK227" s="95" t="s">
        <v>38</v>
      </c>
      <c r="AL227" s="94" t="s">
        <v>290</v>
      </c>
      <c r="AM227" s="108">
        <f t="array" ref="AM227">IFERROR(INDEX(TO_name_1,MATCH(,((Шаблон_1-Точность)&gt;=G227)+((Шаблон_1+Точность)&lt;=G227),)),G227)</f>
        <v>20278</v>
      </c>
      <c r="AN227" s="109">
        <f t="array" ref="AN227">IFERROR(INDEX(TO_name_2,MATCH(,((Шаблон_2-Точность)&gt;=H227)+((Шаблон_2+Точность)&lt;=H227),)),H227)</f>
        <v>54184</v>
      </c>
      <c r="AO227" s="109">
        <f t="array" ref="AO227">IFERROR(INDEX(TO_name_3,MATCH(,((Шаблон_3-Точность)&gt;=I227)+((Шаблон_3+Точность)&lt;=I227),)),I227)</f>
        <v>37592</v>
      </c>
      <c r="AP227" s="109">
        <f t="array" ref="AP227">IFERROR(INDEX(TO_name_4,MATCH(,((Шаблон_4-Точность)&gt;=J227)+((Шаблон_4+Точность)&lt;=J227),)),J227)</f>
        <v>43143</v>
      </c>
      <c r="AQ227" s="109">
        <f t="array" ref="AQ227">IFERROR(INDEX(TO_name_9,MATCH(,((Шаблон_9-Точность)&gt;=K227)+((Шаблон_9+Точность)&lt;=K227),)),K227)</f>
        <v>13050</v>
      </c>
      <c r="AR227" s="109">
        <f t="array" ref="AR227">IFERROR(INDEX(TO_name_10,MATCH(,((Шаблон_10-Точность)&gt;=L227)+((Шаблон_10+Точность)&lt;=L227),)),L227)</f>
        <v>12903</v>
      </c>
      <c r="AS227" s="110">
        <f t="array" ref="AS227">IFERROR(INDEX(TO_name_11,MATCH(,((Шаблон_11-Точность)&gt;=M227)+((Шаблон_11+Точность)&lt;=M227),)),M227)</f>
        <v>11456</v>
      </c>
      <c r="AT227" s="111" t="s">
        <v>290</v>
      </c>
      <c r="AU227" s="108">
        <f t="array" ref="AU227">IFERROR(INDEX(TO_name_5,MATCH(,((Шаблон_5-Точность)&gt;=O227)+((Шаблон_5+Точность)&lt;=O227),)),O227)</f>
        <v>42906</v>
      </c>
      <c r="AV227" s="109">
        <f t="array" ref="AV227">IFERROR(INDEX(TO_name_6,MATCH(,((Шаблон_6-Точность)&gt;=P227)+((Шаблон_6+Точность)&lt;=P227),)),P227)</f>
        <v>24406</v>
      </c>
      <c r="AW227" s="109">
        <f t="array" ref="AW227">IFERROR(INDEX(TO_name_7,MATCH(,((Шаблон_7-Точность)&gt;=Q227)+((Шаблон_7+Точность)&lt;=Q227),)),Q227)</f>
        <v>17140</v>
      </c>
      <c r="AX227" s="109">
        <f t="array" ref="AX227">IFERROR(INDEX(TO_name_8,MATCH(,((Шаблон_8-Точность)&gt;=R227)+((Шаблон_8+Точность)&lt;=R227),)),R227)</f>
        <v>61384</v>
      </c>
      <c r="AY227" s="109">
        <f t="array" ref="AY227">IFERROR(INDEX(TO_name_12,MATCH(,((Шаблон_12-Точность)&gt;=S227)+((Шаблон_12+Точность)&lt;=S227),)),S227)</f>
        <v>33653</v>
      </c>
      <c r="AZ227" s="109">
        <f t="array" ref="AZ227">IFERROR(INDEX(TO_name_13,MATCH(,((Шаблон_13-Точность)&gt;=T227)+((Шаблон_13+Точность)&lt;=T227),)),T227)</f>
        <v>29709</v>
      </c>
      <c r="BA227" s="110">
        <f t="array" ref="BA227">IFERROR(INDEX(TO_name_14,MATCH(,((Шаблон_14-Точность)&gt;=U227)+((Шаблон_14+Точность)&lt;=U227),)),U227)</f>
        <v>10174</v>
      </c>
      <c r="BB227" s="3"/>
      <c r="BC227" s="3" t="str">
        <f t="shared" si="115"/>
        <v>М/64000/20278</v>
      </c>
      <c r="BD227" s="3" t="str">
        <f t="shared" si="116"/>
        <v>М/69106/54184</v>
      </c>
      <c r="BE227" s="3" t="str">
        <f t="shared" si="117"/>
        <v>М/62694/37592</v>
      </c>
      <c r="BF227" s="3" t="str">
        <f t="shared" si="118"/>
        <v>М/71443/43143</v>
      </c>
      <c r="BG227" s="3" t="str">
        <f t="shared" si="119"/>
        <v>Р/13050/13050</v>
      </c>
      <c r="BH227" s="3" t="str">
        <f t="shared" si="120"/>
        <v>М/12903/12903</v>
      </c>
      <c r="BI227" s="3" t="str">
        <f t="shared" si="121"/>
        <v>Р/11456/11456</v>
      </c>
      <c r="BJ227" s="158" t="s">
        <v>290</v>
      </c>
      <c r="BK227" s="3" t="str">
        <f t="shared" si="122"/>
        <v>М/41185/42906</v>
      </c>
      <c r="BL227" s="3" t="str">
        <f t="shared" si="123"/>
        <v>М/49388/24406</v>
      </c>
      <c r="BM227" s="3" t="str">
        <f t="shared" si="124"/>
        <v>М/37655/17140</v>
      </c>
      <c r="BN227" s="3" t="str">
        <f t="shared" si="125"/>
        <v>Р/36835/61384</v>
      </c>
      <c r="BO227" s="3" t="str">
        <f t="shared" si="126"/>
        <v>Р/8653/33653</v>
      </c>
      <c r="BP227" s="3" t="str">
        <f t="shared" si="127"/>
        <v>М/9194/29709</v>
      </c>
      <c r="BQ227" s="3" t="str">
        <f t="shared" si="128"/>
        <v>Р/10174/10174</v>
      </c>
      <c r="BR227" s="86"/>
      <c r="BS227" s="86"/>
      <c r="BT227" s="86"/>
    </row>
    <row r="228" spans="1:72" ht="16.5" customHeight="1" x14ac:dyDescent="0.25">
      <c r="A228" s="90">
        <v>45144</v>
      </c>
      <c r="B228" s="3">
        <v>5</v>
      </c>
      <c r="C228" s="3">
        <v>4</v>
      </c>
      <c r="D228" s="105" t="str">
        <f t="shared" si="113"/>
        <v/>
      </c>
      <c r="E228" s="105" t="str">
        <f t="shared" si="114"/>
        <v/>
      </c>
      <c r="F228" s="99" t="s">
        <v>290</v>
      </c>
      <c r="G228" s="100">
        <f t="shared" si="129"/>
        <v>20302</v>
      </c>
      <c r="H228" s="100">
        <f t="shared" si="130"/>
        <v>54208</v>
      </c>
      <c r="I228" s="100">
        <f t="shared" si="131"/>
        <v>37616</v>
      </c>
      <c r="J228" s="100">
        <f t="shared" si="132"/>
        <v>43167</v>
      </c>
      <c r="K228" s="100">
        <f t="shared" si="133"/>
        <v>13050</v>
      </c>
      <c r="L228" s="100">
        <f t="shared" si="134"/>
        <v>12927</v>
      </c>
      <c r="M228" s="100">
        <f t="shared" si="135"/>
        <v>11456</v>
      </c>
      <c r="N228" s="100" t="str">
        <f t="shared" si="136"/>
        <v>|</v>
      </c>
      <c r="O228" s="100">
        <f t="shared" si="137"/>
        <v>42930</v>
      </c>
      <c r="P228" s="100">
        <f t="shared" si="138"/>
        <v>24430</v>
      </c>
      <c r="Q228" s="100">
        <f t="shared" si="139"/>
        <v>17164</v>
      </c>
      <c r="R228" s="100">
        <f t="shared" si="140"/>
        <v>61384</v>
      </c>
      <c r="S228" s="100">
        <f t="shared" si="141"/>
        <v>33661</v>
      </c>
      <c r="T228" s="100">
        <f t="shared" si="142"/>
        <v>29725</v>
      </c>
      <c r="U228" s="100">
        <f t="shared" si="143"/>
        <v>10174</v>
      </c>
      <c r="V228" s="89" t="s">
        <v>290</v>
      </c>
      <c r="W228" s="95" t="s">
        <v>37</v>
      </c>
      <c r="X228" s="95" t="s">
        <v>37</v>
      </c>
      <c r="Y228" s="95" t="s">
        <v>37</v>
      </c>
      <c r="Z228" s="95" t="s">
        <v>37</v>
      </c>
      <c r="AA228" s="95" t="s">
        <v>38</v>
      </c>
      <c r="AB228" s="95" t="s">
        <v>37</v>
      </c>
      <c r="AC228" s="95" t="s">
        <v>38</v>
      </c>
      <c r="AD228" s="96" t="s">
        <v>290</v>
      </c>
      <c r="AE228" s="95" t="s">
        <v>37</v>
      </c>
      <c r="AF228" s="95" t="s">
        <v>37</v>
      </c>
      <c r="AG228" s="95" t="s">
        <v>37</v>
      </c>
      <c r="AH228" s="95" t="s">
        <v>38</v>
      </c>
      <c r="AI228" s="95" t="s">
        <v>320</v>
      </c>
      <c r="AJ228" s="95" t="s">
        <v>195</v>
      </c>
      <c r="AK228" s="95" t="s">
        <v>38</v>
      </c>
      <c r="AL228" s="94" t="s">
        <v>290</v>
      </c>
      <c r="AM228" s="108">
        <f t="array" ref="AM228">IFERROR(INDEX(TO_name_1,MATCH(,((Шаблон_1-Точность)&gt;=G228)+((Шаблон_1+Точность)&lt;=G228),)),G228)</f>
        <v>20302</v>
      </c>
      <c r="AN228" s="109">
        <f t="array" ref="AN228">IFERROR(INDEX(TO_name_2,MATCH(,((Шаблон_2-Точность)&gt;=H228)+((Шаблон_2+Точность)&lt;=H228),)),H228)</f>
        <v>54208</v>
      </c>
      <c r="AO228" s="109">
        <f t="array" ref="AO228">IFERROR(INDEX(TO_name_3,MATCH(,((Шаблон_3-Точность)&gt;=I228)+((Шаблон_3+Точность)&lt;=I228),)),I228)</f>
        <v>37616</v>
      </c>
      <c r="AP228" s="109">
        <f t="array" ref="AP228">IFERROR(INDEX(TO_name_4,MATCH(,((Шаблон_4-Точность)&gt;=J228)+((Шаблон_4+Точность)&lt;=J228),)),J228)</f>
        <v>43167</v>
      </c>
      <c r="AQ228" s="109">
        <f t="array" ref="AQ228">IFERROR(INDEX(TO_name_9,MATCH(,((Шаблон_9-Точность)&gt;=K228)+((Шаблон_9+Точность)&lt;=K228),)),K228)</f>
        <v>13050</v>
      </c>
      <c r="AR228" s="109">
        <f t="array" ref="AR228">IFERROR(INDEX(TO_name_10,MATCH(,((Шаблон_10-Точность)&gt;=L228)+((Шаблон_10+Точность)&lt;=L228),)),L228)</f>
        <v>12927</v>
      </c>
      <c r="AS228" s="110">
        <f t="array" ref="AS228">IFERROR(INDEX(TO_name_11,MATCH(,((Шаблон_11-Точность)&gt;=M228)+((Шаблон_11+Точность)&lt;=M228),)),M228)</f>
        <v>11456</v>
      </c>
      <c r="AT228" s="111" t="s">
        <v>290</v>
      </c>
      <c r="AU228" s="108">
        <f t="array" ref="AU228">IFERROR(INDEX(TO_name_5,MATCH(,((Шаблон_5-Точность)&gt;=O228)+((Шаблон_5+Точность)&lt;=O228),)),O228)</f>
        <v>42930</v>
      </c>
      <c r="AV228" s="109">
        <f t="array" ref="AV228">IFERROR(INDEX(TO_name_6,MATCH(,((Шаблон_6-Точность)&gt;=P228)+((Шаблон_6+Точность)&lt;=P228),)),P228)</f>
        <v>24430</v>
      </c>
      <c r="AW228" s="109">
        <f t="array" ref="AW228">IFERROR(INDEX(TO_name_7,MATCH(,((Шаблон_7-Точность)&gt;=Q228)+((Шаблон_7+Точность)&lt;=Q228),)),Q228)</f>
        <v>17164</v>
      </c>
      <c r="AX228" s="109">
        <f t="array" ref="AX228">IFERROR(INDEX(TO_name_8,MATCH(,((Шаблон_8-Точность)&gt;=R228)+((Шаблон_8+Точность)&lt;=R228),)),R228)</f>
        <v>61384</v>
      </c>
      <c r="AY228" s="109">
        <f t="array" ref="AY228">IFERROR(INDEX(TO_name_12,MATCH(,((Шаблон_12-Точность)&gt;=S228)+((Шаблон_12+Точность)&lt;=S228),)),S228)</f>
        <v>33661</v>
      </c>
      <c r="AZ228" s="109">
        <f t="array" ref="AZ228">IFERROR(INDEX(TO_name_13,MATCH(,((Шаблон_13-Точность)&gt;=T228)+((Шаблон_13+Точность)&lt;=T228),)),T228)</f>
        <v>29725</v>
      </c>
      <c r="BA228" s="110">
        <f t="array" ref="BA228">IFERROR(INDEX(TO_name_14,MATCH(,((Шаблон_14-Точность)&gt;=U228)+((Шаблон_14+Точность)&lt;=U228),)),U228)</f>
        <v>10174</v>
      </c>
      <c r="BB228" s="3"/>
      <c r="BC228" s="3" t="str">
        <f t="shared" si="115"/>
        <v>М/64024/20302</v>
      </c>
      <c r="BD228" s="3" t="str">
        <f t="shared" si="116"/>
        <v>М/69130/54208</v>
      </c>
      <c r="BE228" s="3" t="str">
        <f t="shared" si="117"/>
        <v>М/62718/37616</v>
      </c>
      <c r="BF228" s="3" t="str">
        <f t="shared" si="118"/>
        <v>М/71467/43167</v>
      </c>
      <c r="BG228" s="3" t="str">
        <f t="shared" si="119"/>
        <v>Р/13050/13050</v>
      </c>
      <c r="BH228" s="3" t="str">
        <f t="shared" si="120"/>
        <v>М/12927/12927</v>
      </c>
      <c r="BI228" s="3" t="str">
        <f t="shared" si="121"/>
        <v>Р/11456/11456</v>
      </c>
      <c r="BJ228" s="158" t="s">
        <v>290</v>
      </c>
      <c r="BK228" s="3" t="str">
        <f t="shared" si="122"/>
        <v>М/41209/42930</v>
      </c>
      <c r="BL228" s="3" t="str">
        <f t="shared" si="123"/>
        <v>М/49412/24430</v>
      </c>
      <c r="BM228" s="3" t="str">
        <f t="shared" si="124"/>
        <v>М/37679/17164</v>
      </c>
      <c r="BN228" s="3" t="str">
        <f t="shared" si="125"/>
        <v>Р/36835/61384</v>
      </c>
      <c r="BO228" s="3" t="str">
        <f t="shared" si="126"/>
        <v>П/8661/33661</v>
      </c>
      <c r="BP228" s="3" t="str">
        <f t="shared" si="127"/>
        <v>О/9210/29725</v>
      </c>
      <c r="BQ228" s="3" t="str">
        <f t="shared" si="128"/>
        <v>Р/10174/10174</v>
      </c>
      <c r="BR228" s="86"/>
      <c r="BS228" s="86"/>
      <c r="BT228" s="86"/>
    </row>
    <row r="229" spans="1:72" ht="16.5" customHeight="1" x14ac:dyDescent="0.25">
      <c r="A229" s="90">
        <v>45145</v>
      </c>
      <c r="B229" s="3">
        <v>5</v>
      </c>
      <c r="C229" s="3">
        <v>4</v>
      </c>
      <c r="D229" s="105" t="str">
        <f t="shared" si="113"/>
        <v/>
      </c>
      <c r="E229" s="105" t="str">
        <f t="shared" si="114"/>
        <v/>
      </c>
      <c r="F229" s="99" t="s">
        <v>290</v>
      </c>
      <c r="G229" s="100">
        <f t="shared" si="129"/>
        <v>20326</v>
      </c>
      <c r="H229" s="100">
        <f t="shared" si="130"/>
        <v>54232</v>
      </c>
      <c r="I229" s="100">
        <f t="shared" si="131"/>
        <v>37640</v>
      </c>
      <c r="J229" s="100">
        <f t="shared" si="132"/>
        <v>43191</v>
      </c>
      <c r="K229" s="100">
        <f t="shared" si="133"/>
        <v>13050</v>
      </c>
      <c r="L229" s="100">
        <f t="shared" si="134"/>
        <v>12951</v>
      </c>
      <c r="M229" s="100">
        <f t="shared" si="135"/>
        <v>11456</v>
      </c>
      <c r="N229" s="100" t="str">
        <f t="shared" si="136"/>
        <v>|</v>
      </c>
      <c r="O229" s="100">
        <f t="shared" si="137"/>
        <v>42954</v>
      </c>
      <c r="P229" s="100">
        <f t="shared" si="138"/>
        <v>24454</v>
      </c>
      <c r="Q229" s="100">
        <f t="shared" si="139"/>
        <v>17188</v>
      </c>
      <c r="R229" s="100">
        <f t="shared" si="140"/>
        <v>61384</v>
      </c>
      <c r="S229" s="100">
        <f t="shared" si="141"/>
        <v>33685</v>
      </c>
      <c r="T229" s="100">
        <f t="shared" si="142"/>
        <v>29725</v>
      </c>
      <c r="U229" s="100">
        <f t="shared" si="143"/>
        <v>10174</v>
      </c>
      <c r="V229" s="89" t="s">
        <v>290</v>
      </c>
      <c r="W229" s="95" t="s">
        <v>37</v>
      </c>
      <c r="X229" s="95" t="s">
        <v>37</v>
      </c>
      <c r="Y229" s="95" t="s">
        <v>37</v>
      </c>
      <c r="Z229" s="95" t="s">
        <v>37</v>
      </c>
      <c r="AA229" s="95" t="s">
        <v>38</v>
      </c>
      <c r="AB229" s="95" t="s">
        <v>37</v>
      </c>
      <c r="AC229" s="95" t="s">
        <v>38</v>
      </c>
      <c r="AD229" s="96" t="s">
        <v>290</v>
      </c>
      <c r="AE229" s="95" t="s">
        <v>37</v>
      </c>
      <c r="AF229" s="95" t="s">
        <v>37</v>
      </c>
      <c r="AG229" s="95" t="s">
        <v>37</v>
      </c>
      <c r="AH229" s="95" t="s">
        <v>38</v>
      </c>
      <c r="AI229" s="95" t="s">
        <v>37</v>
      </c>
      <c r="AJ229" s="95" t="s">
        <v>38</v>
      </c>
      <c r="AK229" s="95" t="s">
        <v>38</v>
      </c>
      <c r="AL229" s="94" t="s">
        <v>290</v>
      </c>
      <c r="AM229" s="108">
        <f t="array" ref="AM229">IFERROR(INDEX(TO_name_1,MATCH(,((Шаблон_1-Точность)&gt;=G229)+((Шаблон_1+Точность)&lt;=G229),)),G229)</f>
        <v>20326</v>
      </c>
      <c r="AN229" s="109">
        <f t="array" ref="AN229">IFERROR(INDEX(TO_name_2,MATCH(,((Шаблон_2-Точность)&gt;=H229)+((Шаблон_2+Точность)&lt;=H229),)),H229)</f>
        <v>54232</v>
      </c>
      <c r="AO229" s="109">
        <f t="array" ref="AO229">IFERROR(INDEX(TO_name_3,MATCH(,((Шаблон_3-Точность)&gt;=I229)+((Шаблон_3+Точность)&lt;=I229),)),I229)</f>
        <v>37640</v>
      </c>
      <c r="AP229" s="109">
        <f t="array" ref="AP229">IFERROR(INDEX(TO_name_4,MATCH(,((Шаблон_4-Точность)&gt;=J229)+((Шаблон_4+Точность)&lt;=J229),)),J229)</f>
        <v>43191</v>
      </c>
      <c r="AQ229" s="109">
        <f t="array" ref="AQ229">IFERROR(INDEX(TO_name_9,MATCH(,((Шаблон_9-Точность)&gt;=K229)+((Шаблон_9+Точность)&lt;=K229),)),K229)</f>
        <v>13050</v>
      </c>
      <c r="AR229" s="109">
        <f t="array" ref="AR229">IFERROR(INDEX(TO_name_10,MATCH(,((Шаблон_10-Точность)&gt;=L229)+((Шаблон_10+Точность)&lt;=L229),)),L229)</f>
        <v>12951</v>
      </c>
      <c r="AS229" s="110">
        <f t="array" ref="AS229">IFERROR(INDEX(TO_name_11,MATCH(,((Шаблон_11-Точность)&gt;=M229)+((Шаблон_11+Точность)&lt;=M229),)),M229)</f>
        <v>11456</v>
      </c>
      <c r="AT229" s="111" t="s">
        <v>290</v>
      </c>
      <c r="AU229" s="108">
        <f t="array" ref="AU229">IFERROR(INDEX(TO_name_5,MATCH(,((Шаблон_5-Точность)&gt;=O229)+((Шаблон_5+Точность)&lt;=O229),)),O229)</f>
        <v>42954</v>
      </c>
      <c r="AV229" s="109">
        <f t="array" ref="AV229">IFERROR(INDEX(TO_name_6,MATCH(,((Шаблон_6-Точность)&gt;=P229)+((Шаблон_6+Точность)&lt;=P229),)),P229)</f>
        <v>24454</v>
      </c>
      <c r="AW229" s="109">
        <f t="array" ref="AW229">IFERROR(INDEX(TO_name_7,MATCH(,((Шаблон_7-Точность)&gt;=Q229)+((Шаблон_7+Точность)&lt;=Q229),)),Q229)</f>
        <v>17188</v>
      </c>
      <c r="AX229" s="109">
        <f t="array" ref="AX229">IFERROR(INDEX(TO_name_8,MATCH(,((Шаблон_8-Точность)&gt;=R229)+((Шаблон_8+Точность)&lt;=R229),)),R229)</f>
        <v>61384</v>
      </c>
      <c r="AY229" s="109">
        <f t="array" ref="AY229">IFERROR(INDEX(TO_name_12,MATCH(,((Шаблон_12-Точность)&gt;=S229)+((Шаблон_12+Точность)&lt;=S229),)),S229)</f>
        <v>33685</v>
      </c>
      <c r="AZ229" s="109">
        <f t="array" ref="AZ229">IFERROR(INDEX(TO_name_13,MATCH(,((Шаблон_13-Точность)&gt;=T229)+((Шаблон_13+Точность)&lt;=T229),)),T229)</f>
        <v>29725</v>
      </c>
      <c r="BA229" s="110">
        <f t="array" ref="BA229">IFERROR(INDEX(TO_name_14,MATCH(,((Шаблон_14-Точность)&gt;=U229)+((Шаблон_14+Точность)&lt;=U229),)),U229)</f>
        <v>10174</v>
      </c>
      <c r="BB229" s="3"/>
      <c r="BC229" s="3" t="str">
        <f t="shared" si="115"/>
        <v>М/64048/20326</v>
      </c>
      <c r="BD229" s="3" t="str">
        <f t="shared" si="116"/>
        <v>М/69154/54232</v>
      </c>
      <c r="BE229" s="3" t="str">
        <f t="shared" si="117"/>
        <v>М/62742/37640</v>
      </c>
      <c r="BF229" s="3" t="str">
        <f t="shared" si="118"/>
        <v>М/71491/43191</v>
      </c>
      <c r="BG229" s="3" t="str">
        <f t="shared" si="119"/>
        <v>Р/13050/13050</v>
      </c>
      <c r="BH229" s="3" t="str">
        <f t="shared" si="120"/>
        <v>М/12951/12951</v>
      </c>
      <c r="BI229" s="3" t="str">
        <f t="shared" si="121"/>
        <v>Р/11456/11456</v>
      </c>
      <c r="BJ229" s="158" t="s">
        <v>290</v>
      </c>
      <c r="BK229" s="3" t="str">
        <f t="shared" si="122"/>
        <v>М/41233/42954</v>
      </c>
      <c r="BL229" s="3" t="str">
        <f t="shared" si="123"/>
        <v>М/49436/24454</v>
      </c>
      <c r="BM229" s="3" t="str">
        <f t="shared" si="124"/>
        <v>М/37703/17188</v>
      </c>
      <c r="BN229" s="3" t="str">
        <f t="shared" si="125"/>
        <v>Р/36835/61384</v>
      </c>
      <c r="BO229" s="3" t="str">
        <f t="shared" si="126"/>
        <v>М/8685/33685</v>
      </c>
      <c r="BP229" s="3" t="str">
        <f t="shared" si="127"/>
        <v>Р/9210/29725</v>
      </c>
      <c r="BQ229" s="3" t="str">
        <f t="shared" si="128"/>
        <v>Р/10174/10174</v>
      </c>
      <c r="BR229" s="86"/>
      <c r="BS229" s="86"/>
      <c r="BT229" s="86"/>
    </row>
    <row r="230" spans="1:72" ht="16.5" customHeight="1" x14ac:dyDescent="0.25">
      <c r="A230" s="90">
        <v>45146</v>
      </c>
      <c r="B230" s="3">
        <v>5</v>
      </c>
      <c r="C230" s="3">
        <v>4</v>
      </c>
      <c r="D230" s="105" t="str">
        <f t="shared" si="113"/>
        <v/>
      </c>
      <c r="E230" s="105" t="str">
        <f t="shared" si="114"/>
        <v/>
      </c>
      <c r="F230" s="99" t="s">
        <v>290</v>
      </c>
      <c r="G230" s="100">
        <f t="shared" si="129"/>
        <v>20350</v>
      </c>
      <c r="H230" s="100">
        <f t="shared" si="130"/>
        <v>54256</v>
      </c>
      <c r="I230" s="100">
        <f t="shared" si="131"/>
        <v>37664</v>
      </c>
      <c r="J230" s="100">
        <f t="shared" si="132"/>
        <v>43215</v>
      </c>
      <c r="K230" s="100">
        <f t="shared" si="133"/>
        <v>13050</v>
      </c>
      <c r="L230" s="100">
        <f t="shared" si="134"/>
        <v>12975</v>
      </c>
      <c r="M230" s="100">
        <f t="shared" si="135"/>
        <v>11456</v>
      </c>
      <c r="N230" s="100" t="str">
        <f t="shared" si="136"/>
        <v>|</v>
      </c>
      <c r="O230" s="100">
        <f t="shared" si="137"/>
        <v>42978</v>
      </c>
      <c r="P230" s="100">
        <f t="shared" si="138"/>
        <v>24478</v>
      </c>
      <c r="Q230" s="100">
        <f t="shared" si="139"/>
        <v>17212</v>
      </c>
      <c r="R230" s="100">
        <f t="shared" si="140"/>
        <v>61384</v>
      </c>
      <c r="S230" s="100">
        <f t="shared" si="141"/>
        <v>33709</v>
      </c>
      <c r="T230" s="100">
        <f t="shared" si="142"/>
        <v>29725</v>
      </c>
      <c r="U230" s="100">
        <f t="shared" si="143"/>
        <v>10174</v>
      </c>
      <c r="V230" s="89" t="s">
        <v>290</v>
      </c>
      <c r="W230" s="95" t="s">
        <v>37</v>
      </c>
      <c r="X230" s="95" t="s">
        <v>37</v>
      </c>
      <c r="Y230" s="95" t="s">
        <v>37</v>
      </c>
      <c r="Z230" s="95" t="s">
        <v>37</v>
      </c>
      <c r="AA230" s="95" t="s">
        <v>38</v>
      </c>
      <c r="AB230" s="95" t="s">
        <v>37</v>
      </c>
      <c r="AC230" s="95" t="s">
        <v>38</v>
      </c>
      <c r="AD230" s="96" t="s">
        <v>290</v>
      </c>
      <c r="AE230" s="95" t="s">
        <v>37</v>
      </c>
      <c r="AF230" s="95" t="s">
        <v>37</v>
      </c>
      <c r="AG230" s="95" t="s">
        <v>37</v>
      </c>
      <c r="AH230" s="95" t="s">
        <v>38</v>
      </c>
      <c r="AI230" s="95" t="s">
        <v>37</v>
      </c>
      <c r="AJ230" s="95" t="s">
        <v>38</v>
      </c>
      <c r="AK230" s="95" t="s">
        <v>38</v>
      </c>
      <c r="AL230" s="94" t="s">
        <v>290</v>
      </c>
      <c r="AM230" s="108">
        <f t="array" ref="AM230">IFERROR(INDEX(TO_name_1,MATCH(,((Шаблон_1-Точность)&gt;=G230)+((Шаблон_1+Точность)&lt;=G230),)),G230)</f>
        <v>20350</v>
      </c>
      <c r="AN230" s="109">
        <f t="array" ref="AN230">IFERROR(INDEX(TO_name_2,MATCH(,((Шаблон_2-Точность)&gt;=H230)+((Шаблон_2+Точность)&lt;=H230),)),H230)</f>
        <v>54256</v>
      </c>
      <c r="AO230" s="109">
        <f t="array" ref="AO230">IFERROR(INDEX(TO_name_3,MATCH(,((Шаблон_3-Точность)&gt;=I230)+((Шаблон_3+Точность)&lt;=I230),)),I230)</f>
        <v>37664</v>
      </c>
      <c r="AP230" s="109">
        <f t="array" ref="AP230">IFERROR(INDEX(TO_name_4,MATCH(,((Шаблон_4-Точность)&gt;=J230)+((Шаблон_4+Точность)&lt;=J230),)),J230)</f>
        <v>43215</v>
      </c>
      <c r="AQ230" s="109">
        <f t="array" ref="AQ230">IFERROR(INDEX(TO_name_9,MATCH(,((Шаблон_9-Точность)&gt;=K230)+((Шаблон_9+Точность)&lt;=K230),)),K230)</f>
        <v>13050</v>
      </c>
      <c r="AR230" s="109">
        <f t="array" ref="AR230">IFERROR(INDEX(TO_name_10,MATCH(,((Шаблон_10-Точность)&gt;=L230)+((Шаблон_10+Точность)&lt;=L230),)),L230)</f>
        <v>12975</v>
      </c>
      <c r="AS230" s="110">
        <f t="array" ref="AS230">IFERROR(INDEX(TO_name_11,MATCH(,((Шаблон_11-Точность)&gt;=M230)+((Шаблон_11+Точность)&lt;=M230),)),M230)</f>
        <v>11456</v>
      </c>
      <c r="AT230" s="111" t="s">
        <v>290</v>
      </c>
      <c r="AU230" s="108">
        <f t="array" ref="AU230">IFERROR(INDEX(TO_name_5,MATCH(,((Шаблон_5-Точность)&gt;=O230)+((Шаблон_5+Точность)&lt;=O230),)),O230)</f>
        <v>42978</v>
      </c>
      <c r="AV230" s="109">
        <f t="array" ref="AV230">IFERROR(INDEX(TO_name_6,MATCH(,((Шаблон_6-Точность)&gt;=P230)+((Шаблон_6+Точность)&lt;=P230),)),P230)</f>
        <v>24478</v>
      </c>
      <c r="AW230" s="109">
        <f t="array" ref="AW230">IFERROR(INDEX(TO_name_7,MATCH(,((Шаблон_7-Точность)&gt;=Q230)+((Шаблон_7+Точность)&lt;=Q230),)),Q230)</f>
        <v>17212</v>
      </c>
      <c r="AX230" s="109">
        <f t="array" ref="AX230">IFERROR(INDEX(TO_name_8,MATCH(,((Шаблон_8-Точность)&gt;=R230)+((Шаблон_8+Точность)&lt;=R230),)),R230)</f>
        <v>61384</v>
      </c>
      <c r="AY230" s="109">
        <f t="array" ref="AY230">IFERROR(INDEX(TO_name_12,MATCH(,((Шаблон_12-Точность)&gt;=S230)+((Шаблон_12+Точность)&lt;=S230),)),S230)</f>
        <v>33709</v>
      </c>
      <c r="AZ230" s="109">
        <f t="array" ref="AZ230">IFERROR(INDEX(TO_name_13,MATCH(,((Шаблон_13-Точность)&gt;=T230)+((Шаблон_13+Точность)&lt;=T230),)),T230)</f>
        <v>29725</v>
      </c>
      <c r="BA230" s="110">
        <f t="array" ref="BA230">IFERROR(INDEX(TO_name_14,MATCH(,((Шаблон_14-Точность)&gt;=U230)+((Шаблон_14+Точность)&lt;=U230),)),U230)</f>
        <v>10174</v>
      </c>
      <c r="BB230" s="3"/>
      <c r="BC230" s="3" t="str">
        <f t="shared" si="115"/>
        <v>М/64072/20350</v>
      </c>
      <c r="BD230" s="3" t="str">
        <f t="shared" si="116"/>
        <v>М/69178/54256</v>
      </c>
      <c r="BE230" s="3" t="str">
        <f t="shared" si="117"/>
        <v>М/62766/37664</v>
      </c>
      <c r="BF230" s="3" t="str">
        <f t="shared" si="118"/>
        <v>М/71515/43215</v>
      </c>
      <c r="BG230" s="3" t="str">
        <f t="shared" si="119"/>
        <v>Р/13050/13050</v>
      </c>
      <c r="BH230" s="3" t="str">
        <f t="shared" si="120"/>
        <v>М/12975/12975</v>
      </c>
      <c r="BI230" s="3" t="str">
        <f t="shared" si="121"/>
        <v>Р/11456/11456</v>
      </c>
      <c r="BJ230" s="158" t="s">
        <v>290</v>
      </c>
      <c r="BK230" s="3" t="str">
        <f t="shared" si="122"/>
        <v>М/41257/42978</v>
      </c>
      <c r="BL230" s="3" t="str">
        <f t="shared" si="123"/>
        <v>М/49460/24478</v>
      </c>
      <c r="BM230" s="3" t="str">
        <f t="shared" si="124"/>
        <v>М/37727/17212</v>
      </c>
      <c r="BN230" s="3" t="str">
        <f t="shared" si="125"/>
        <v>Р/36835/61384</v>
      </c>
      <c r="BO230" s="3" t="str">
        <f t="shared" si="126"/>
        <v>М/8709/33709</v>
      </c>
      <c r="BP230" s="3" t="str">
        <f t="shared" si="127"/>
        <v>Р/9210/29725</v>
      </c>
      <c r="BQ230" s="3" t="str">
        <f t="shared" si="128"/>
        <v>Р/10174/10174</v>
      </c>
      <c r="BR230" s="86"/>
      <c r="BS230" s="86"/>
      <c r="BT230" s="86"/>
    </row>
    <row r="231" spans="1:72" ht="16.5" customHeight="1" x14ac:dyDescent="0.25">
      <c r="A231" s="90">
        <v>45147</v>
      </c>
      <c r="B231" s="3">
        <v>5</v>
      </c>
      <c r="C231" s="3">
        <v>4</v>
      </c>
      <c r="D231" s="105" t="str">
        <f t="shared" si="113"/>
        <v/>
      </c>
      <c r="E231" s="105" t="str">
        <f t="shared" si="114"/>
        <v/>
      </c>
      <c r="F231" s="99" t="s">
        <v>290</v>
      </c>
      <c r="G231" s="100">
        <f t="shared" si="129"/>
        <v>20374</v>
      </c>
      <c r="H231" s="100">
        <f t="shared" si="130"/>
        <v>54280</v>
      </c>
      <c r="I231" s="100">
        <f t="shared" si="131"/>
        <v>37688</v>
      </c>
      <c r="J231" s="100">
        <f t="shared" si="132"/>
        <v>43239</v>
      </c>
      <c r="K231" s="100">
        <f t="shared" si="133"/>
        <v>13050</v>
      </c>
      <c r="L231" s="100">
        <f t="shared" si="134"/>
        <v>12999</v>
      </c>
      <c r="M231" s="100">
        <f t="shared" si="135"/>
        <v>11456</v>
      </c>
      <c r="N231" s="100" t="str">
        <f t="shared" si="136"/>
        <v>|</v>
      </c>
      <c r="O231" s="100">
        <f t="shared" si="137"/>
        <v>43002</v>
      </c>
      <c r="P231" s="100">
        <f t="shared" si="138"/>
        <v>24502</v>
      </c>
      <c r="Q231" s="100">
        <f t="shared" si="139"/>
        <v>17236</v>
      </c>
      <c r="R231" s="100">
        <f t="shared" si="140"/>
        <v>61384</v>
      </c>
      <c r="S231" s="100">
        <f t="shared" si="141"/>
        <v>33733</v>
      </c>
      <c r="T231" s="100">
        <f t="shared" si="142"/>
        <v>29725</v>
      </c>
      <c r="U231" s="100">
        <f t="shared" si="143"/>
        <v>10174</v>
      </c>
      <c r="V231" s="89" t="s">
        <v>290</v>
      </c>
      <c r="W231" s="95" t="s">
        <v>37</v>
      </c>
      <c r="X231" s="95" t="s">
        <v>37</v>
      </c>
      <c r="Y231" s="95" t="s">
        <v>37</v>
      </c>
      <c r="Z231" s="95" t="s">
        <v>37</v>
      </c>
      <c r="AA231" s="95" t="s">
        <v>38</v>
      </c>
      <c r="AB231" s="95" t="s">
        <v>37</v>
      </c>
      <c r="AC231" s="95" t="s">
        <v>38</v>
      </c>
      <c r="AD231" s="96" t="s">
        <v>290</v>
      </c>
      <c r="AE231" s="95" t="s">
        <v>37</v>
      </c>
      <c r="AF231" s="95" t="s">
        <v>37</v>
      </c>
      <c r="AG231" s="95" t="s">
        <v>37</v>
      </c>
      <c r="AH231" s="95" t="s">
        <v>38</v>
      </c>
      <c r="AI231" s="95" t="s">
        <v>37</v>
      </c>
      <c r="AJ231" s="95" t="s">
        <v>38</v>
      </c>
      <c r="AK231" s="95" t="s">
        <v>38</v>
      </c>
      <c r="AL231" s="94" t="s">
        <v>290</v>
      </c>
      <c r="AM231" s="108">
        <f t="array" ref="AM231">IFERROR(INDEX(TO_name_1,MATCH(,((Шаблон_1-Точность)&gt;=G231)+((Шаблон_1+Точность)&lt;=G231),)),G231)</f>
        <v>20374</v>
      </c>
      <c r="AN231" s="109">
        <f t="array" ref="AN231">IFERROR(INDEX(TO_name_2,MATCH(,((Шаблон_2-Точность)&gt;=H231)+((Шаблон_2+Точность)&lt;=H231),)),H231)</f>
        <v>54280</v>
      </c>
      <c r="AO231" s="109">
        <f t="array" ref="AO231">IFERROR(INDEX(TO_name_3,MATCH(,((Шаблон_3-Точность)&gt;=I231)+((Шаблон_3+Точность)&lt;=I231),)),I231)</f>
        <v>37688</v>
      </c>
      <c r="AP231" s="109">
        <f t="array" ref="AP231">IFERROR(INDEX(TO_name_4,MATCH(,((Шаблон_4-Точность)&gt;=J231)+((Шаблон_4+Точность)&lt;=J231),)),J231)</f>
        <v>43239</v>
      </c>
      <c r="AQ231" s="109">
        <f t="array" ref="AQ231">IFERROR(INDEX(TO_name_9,MATCH(,((Шаблон_9-Точность)&gt;=K231)+((Шаблон_9+Точность)&lt;=K231),)),K231)</f>
        <v>13050</v>
      </c>
      <c r="AR231" s="109">
        <f t="array" ref="AR231">IFERROR(INDEX(TO_name_10,MATCH(,((Шаблон_10-Точность)&gt;=L231)+((Шаблон_10+Точность)&lt;=L231),)),L231)</f>
        <v>12999</v>
      </c>
      <c r="AS231" s="110">
        <f t="array" ref="AS231">IFERROR(INDEX(TO_name_11,MATCH(,((Шаблон_11-Точность)&gt;=M231)+((Шаблон_11+Точность)&lt;=M231),)),M231)</f>
        <v>11456</v>
      </c>
      <c r="AT231" s="111" t="s">
        <v>290</v>
      </c>
      <c r="AU231" s="108">
        <f t="array" ref="AU231">IFERROR(INDEX(TO_name_5,MATCH(,((Шаблон_5-Точность)&gt;=O231)+((Шаблон_5+Точность)&lt;=O231),)),O231)</f>
        <v>43002</v>
      </c>
      <c r="AV231" s="109">
        <f t="array" ref="AV231">IFERROR(INDEX(TO_name_6,MATCH(,((Шаблон_6-Точность)&gt;=P231)+((Шаблон_6+Точность)&lt;=P231),)),P231)</f>
        <v>24502</v>
      </c>
      <c r="AW231" s="109">
        <f t="array" ref="AW231">IFERROR(INDEX(TO_name_7,MATCH(,((Шаблон_7-Точность)&gt;=Q231)+((Шаблон_7+Точность)&lt;=Q231),)),Q231)</f>
        <v>17236</v>
      </c>
      <c r="AX231" s="109">
        <f t="array" ref="AX231">IFERROR(INDEX(TO_name_8,MATCH(,((Шаблон_8-Точность)&gt;=R231)+((Шаблон_8+Точность)&lt;=R231),)),R231)</f>
        <v>61384</v>
      </c>
      <c r="AY231" s="109">
        <f t="array" ref="AY231">IFERROR(INDEX(TO_name_12,MATCH(,((Шаблон_12-Точность)&gt;=S231)+((Шаблон_12+Точность)&lt;=S231),)),S231)</f>
        <v>33733</v>
      </c>
      <c r="AZ231" s="109">
        <f t="array" ref="AZ231">IFERROR(INDEX(TO_name_13,MATCH(,((Шаблон_13-Точность)&gt;=T231)+((Шаблон_13+Точность)&lt;=T231),)),T231)</f>
        <v>29725</v>
      </c>
      <c r="BA231" s="110">
        <f t="array" ref="BA231">IFERROR(INDEX(TO_name_14,MATCH(,((Шаблон_14-Точность)&gt;=U231)+((Шаблон_14+Точность)&lt;=U231),)),U231)</f>
        <v>10174</v>
      </c>
      <c r="BB231" s="3"/>
      <c r="BC231" s="3" t="str">
        <f t="shared" si="115"/>
        <v>М/64096/20374</v>
      </c>
      <c r="BD231" s="3" t="str">
        <f t="shared" si="116"/>
        <v>М/69202/54280</v>
      </c>
      <c r="BE231" s="3" t="str">
        <f t="shared" si="117"/>
        <v>М/62790/37688</v>
      </c>
      <c r="BF231" s="3" t="str">
        <f t="shared" si="118"/>
        <v>М/71539/43239</v>
      </c>
      <c r="BG231" s="3" t="str">
        <f t="shared" si="119"/>
        <v>Р/13050/13050</v>
      </c>
      <c r="BH231" s="3" t="str">
        <f t="shared" si="120"/>
        <v>М/12999/12999</v>
      </c>
      <c r="BI231" s="3" t="str">
        <f t="shared" si="121"/>
        <v>Р/11456/11456</v>
      </c>
      <c r="BJ231" s="158" t="s">
        <v>290</v>
      </c>
      <c r="BK231" s="3" t="str">
        <f t="shared" si="122"/>
        <v>М/41281/43002</v>
      </c>
      <c r="BL231" s="3" t="str">
        <f t="shared" si="123"/>
        <v>М/49484/24502</v>
      </c>
      <c r="BM231" s="3" t="str">
        <f t="shared" si="124"/>
        <v>М/37751/17236</v>
      </c>
      <c r="BN231" s="3" t="str">
        <f t="shared" si="125"/>
        <v>Р/36835/61384</v>
      </c>
      <c r="BO231" s="3" t="str">
        <f t="shared" si="126"/>
        <v>М/8733/33733</v>
      </c>
      <c r="BP231" s="3" t="str">
        <f t="shared" si="127"/>
        <v>Р/9210/29725</v>
      </c>
      <c r="BQ231" s="3" t="str">
        <f t="shared" si="128"/>
        <v>Р/10174/10174</v>
      </c>
      <c r="BR231" s="86"/>
      <c r="BS231" s="86"/>
      <c r="BT231" s="86"/>
    </row>
    <row r="232" spans="1:72" ht="16.5" customHeight="1" x14ac:dyDescent="0.25">
      <c r="A232" s="90">
        <v>45148</v>
      </c>
      <c r="B232" s="3">
        <v>5</v>
      </c>
      <c r="C232" s="3">
        <v>4</v>
      </c>
      <c r="D232" s="105" t="str">
        <f t="shared" si="113"/>
        <v/>
      </c>
      <c r="E232" s="105" t="str">
        <f t="shared" si="114"/>
        <v/>
      </c>
      <c r="F232" s="99" t="s">
        <v>290</v>
      </c>
      <c r="G232" s="100">
        <f t="shared" si="129"/>
        <v>20398</v>
      </c>
      <c r="H232" s="100">
        <f t="shared" si="130"/>
        <v>54304</v>
      </c>
      <c r="I232" s="100">
        <f t="shared" si="131"/>
        <v>37712</v>
      </c>
      <c r="J232" s="100">
        <f t="shared" si="132"/>
        <v>43263</v>
      </c>
      <c r="K232" s="100">
        <f t="shared" si="133"/>
        <v>13050</v>
      </c>
      <c r="L232" s="100">
        <f t="shared" si="134"/>
        <v>13023</v>
      </c>
      <c r="M232" s="100">
        <f t="shared" si="135"/>
        <v>11456</v>
      </c>
      <c r="N232" s="100" t="str">
        <f t="shared" si="136"/>
        <v>|</v>
      </c>
      <c r="O232" s="100">
        <f t="shared" si="137"/>
        <v>43026</v>
      </c>
      <c r="P232" s="100">
        <f t="shared" si="138"/>
        <v>24526</v>
      </c>
      <c r="Q232" s="100">
        <f t="shared" si="139"/>
        <v>17260</v>
      </c>
      <c r="R232" s="100">
        <f t="shared" si="140"/>
        <v>61384</v>
      </c>
      <c r="S232" s="100">
        <f t="shared" si="141"/>
        <v>33757</v>
      </c>
      <c r="T232" s="100">
        <f t="shared" si="142"/>
        <v>29725</v>
      </c>
      <c r="U232" s="100">
        <f t="shared" si="143"/>
        <v>10174</v>
      </c>
      <c r="V232" s="89" t="s">
        <v>290</v>
      </c>
      <c r="W232" s="95" t="s">
        <v>37</v>
      </c>
      <c r="X232" s="95" t="s">
        <v>37</v>
      </c>
      <c r="Y232" s="95" t="s">
        <v>37</v>
      </c>
      <c r="Z232" s="95" t="s">
        <v>37</v>
      </c>
      <c r="AA232" s="95" t="s">
        <v>38</v>
      </c>
      <c r="AB232" s="95" t="s">
        <v>37</v>
      </c>
      <c r="AC232" s="95" t="s">
        <v>38</v>
      </c>
      <c r="AD232" s="96" t="s">
        <v>290</v>
      </c>
      <c r="AE232" s="95" t="s">
        <v>37</v>
      </c>
      <c r="AF232" s="95" t="s">
        <v>37</v>
      </c>
      <c r="AG232" s="95" t="s">
        <v>37</v>
      </c>
      <c r="AH232" s="95" t="s">
        <v>38</v>
      </c>
      <c r="AI232" s="95" t="s">
        <v>37</v>
      </c>
      <c r="AJ232" s="95" t="s">
        <v>38</v>
      </c>
      <c r="AK232" s="95" t="s">
        <v>38</v>
      </c>
      <c r="AL232" s="94" t="s">
        <v>290</v>
      </c>
      <c r="AM232" s="108">
        <f t="array" ref="AM232">IFERROR(INDEX(TO_name_1,MATCH(,((Шаблон_1-Точность)&gt;=G232)+((Шаблон_1+Точность)&lt;=G232),)),G232)</f>
        <v>20398</v>
      </c>
      <c r="AN232" s="109">
        <f t="array" ref="AN232">IFERROR(INDEX(TO_name_2,MATCH(,((Шаблон_2-Точность)&gt;=H232)+((Шаблон_2+Точность)&lt;=H232),)),H232)</f>
        <v>54304</v>
      </c>
      <c r="AO232" s="109">
        <f t="array" ref="AO232">IFERROR(INDEX(TO_name_3,MATCH(,((Шаблон_3-Точность)&gt;=I232)+((Шаблон_3+Точность)&lt;=I232),)),I232)</f>
        <v>37712</v>
      </c>
      <c r="AP232" s="109">
        <f t="array" ref="AP232">IFERROR(INDEX(TO_name_4,MATCH(,((Шаблон_4-Точность)&gt;=J232)+((Шаблон_4+Точность)&lt;=J232),)),J232)</f>
        <v>43263</v>
      </c>
      <c r="AQ232" s="109">
        <f t="array" ref="AQ232">IFERROR(INDEX(TO_name_9,MATCH(,((Шаблон_9-Точность)&gt;=K232)+((Шаблон_9+Точность)&lt;=K232),)),K232)</f>
        <v>13050</v>
      </c>
      <c r="AR232" s="109">
        <f t="array" ref="AR232">IFERROR(INDEX(TO_name_10,MATCH(,((Шаблон_10-Точность)&gt;=L232)+((Шаблон_10+Точность)&lt;=L232),)),L232)</f>
        <v>13023</v>
      </c>
      <c r="AS232" s="110">
        <f t="array" ref="AS232">IFERROR(INDEX(TO_name_11,MATCH(,((Шаблон_11-Точность)&gt;=M232)+((Шаблон_11+Точность)&lt;=M232),)),M232)</f>
        <v>11456</v>
      </c>
      <c r="AT232" s="111" t="s">
        <v>290</v>
      </c>
      <c r="AU232" s="108">
        <f t="array" ref="AU232">IFERROR(INDEX(TO_name_5,MATCH(,((Шаблон_5-Точность)&gt;=O232)+((Шаблон_5+Точность)&lt;=O232),)),O232)</f>
        <v>43026</v>
      </c>
      <c r="AV232" s="109">
        <f t="array" ref="AV232">IFERROR(INDEX(TO_name_6,MATCH(,((Шаблон_6-Точность)&gt;=P232)+((Шаблон_6+Точность)&lt;=P232),)),P232)</f>
        <v>24526</v>
      </c>
      <c r="AW232" s="109">
        <f t="array" ref="AW232">IFERROR(INDEX(TO_name_7,MATCH(,((Шаблон_7-Точность)&gt;=Q232)+((Шаблон_7+Точность)&lt;=Q232),)),Q232)</f>
        <v>17260</v>
      </c>
      <c r="AX232" s="109">
        <f t="array" ref="AX232">IFERROR(INDEX(TO_name_8,MATCH(,((Шаблон_8-Точность)&gt;=R232)+((Шаблон_8+Точность)&lt;=R232),)),R232)</f>
        <v>61384</v>
      </c>
      <c r="AY232" s="109">
        <f t="array" ref="AY232">IFERROR(INDEX(TO_name_12,MATCH(,((Шаблон_12-Точность)&gt;=S232)+((Шаблон_12+Точность)&lt;=S232),)),S232)</f>
        <v>33757</v>
      </c>
      <c r="AZ232" s="109">
        <f t="array" ref="AZ232">IFERROR(INDEX(TO_name_13,MATCH(,((Шаблон_13-Точность)&gt;=T232)+((Шаблон_13+Точность)&lt;=T232),)),T232)</f>
        <v>29725</v>
      </c>
      <c r="BA232" s="110">
        <f t="array" ref="BA232">IFERROR(INDEX(TO_name_14,MATCH(,((Шаблон_14-Точность)&gt;=U232)+((Шаблон_14+Точность)&lt;=U232),)),U232)</f>
        <v>10174</v>
      </c>
      <c r="BB232" s="3"/>
      <c r="BC232" s="3" t="str">
        <f t="shared" si="115"/>
        <v>М/64120/20398</v>
      </c>
      <c r="BD232" s="3" t="str">
        <f t="shared" si="116"/>
        <v>М/69226/54304</v>
      </c>
      <c r="BE232" s="3" t="str">
        <f t="shared" si="117"/>
        <v>М/62814/37712</v>
      </c>
      <c r="BF232" s="3" t="str">
        <f t="shared" si="118"/>
        <v>М/71563/43263</v>
      </c>
      <c r="BG232" s="3" t="str">
        <f t="shared" si="119"/>
        <v>Р/13050/13050</v>
      </c>
      <c r="BH232" s="3" t="str">
        <f t="shared" si="120"/>
        <v>М/13023/13023</v>
      </c>
      <c r="BI232" s="3" t="str">
        <f t="shared" si="121"/>
        <v>Р/11456/11456</v>
      </c>
      <c r="BJ232" s="158" t="s">
        <v>290</v>
      </c>
      <c r="BK232" s="3" t="str">
        <f t="shared" si="122"/>
        <v>М/41305/43026</v>
      </c>
      <c r="BL232" s="3" t="str">
        <f t="shared" si="123"/>
        <v>М/49508/24526</v>
      </c>
      <c r="BM232" s="3" t="str">
        <f t="shared" si="124"/>
        <v>М/37775/17260</v>
      </c>
      <c r="BN232" s="3" t="str">
        <f t="shared" si="125"/>
        <v>Р/36835/61384</v>
      </c>
      <c r="BO232" s="3" t="str">
        <f t="shared" si="126"/>
        <v>М/8757/33757</v>
      </c>
      <c r="BP232" s="3" t="str">
        <f t="shared" si="127"/>
        <v>Р/9210/29725</v>
      </c>
      <c r="BQ232" s="3" t="str">
        <f t="shared" si="128"/>
        <v>Р/10174/10174</v>
      </c>
      <c r="BR232" s="86"/>
      <c r="BS232" s="86"/>
      <c r="BT232" s="86"/>
    </row>
    <row r="233" spans="1:72" ht="16.5" customHeight="1" x14ac:dyDescent="0.25">
      <c r="A233" s="90">
        <v>45149</v>
      </c>
      <c r="B233" s="3">
        <v>5</v>
      </c>
      <c r="C233" s="3">
        <v>4</v>
      </c>
      <c r="D233" s="105" t="str">
        <f t="shared" si="113"/>
        <v/>
      </c>
      <c r="E233" s="105" t="str">
        <f t="shared" si="114"/>
        <v/>
      </c>
      <c r="F233" s="99" t="s">
        <v>290</v>
      </c>
      <c r="G233" s="100">
        <f t="shared" si="129"/>
        <v>20422</v>
      </c>
      <c r="H233" s="100">
        <f t="shared" si="130"/>
        <v>54328</v>
      </c>
      <c r="I233" s="100">
        <f t="shared" si="131"/>
        <v>37736</v>
      </c>
      <c r="J233" s="100">
        <f t="shared" si="132"/>
        <v>43287</v>
      </c>
      <c r="K233" s="100">
        <f t="shared" si="133"/>
        <v>13050</v>
      </c>
      <c r="L233" s="100">
        <f t="shared" si="134"/>
        <v>13047</v>
      </c>
      <c r="M233" s="100">
        <f t="shared" si="135"/>
        <v>11456</v>
      </c>
      <c r="N233" s="100" t="str">
        <f t="shared" si="136"/>
        <v>|</v>
      </c>
      <c r="O233" s="100">
        <f t="shared" si="137"/>
        <v>43050</v>
      </c>
      <c r="P233" s="100">
        <f t="shared" si="138"/>
        <v>24550</v>
      </c>
      <c r="Q233" s="100">
        <f t="shared" si="139"/>
        <v>17284</v>
      </c>
      <c r="R233" s="100">
        <f t="shared" si="140"/>
        <v>61384</v>
      </c>
      <c r="S233" s="100">
        <f t="shared" si="141"/>
        <v>33781</v>
      </c>
      <c r="T233" s="100">
        <f t="shared" si="142"/>
        <v>29725</v>
      </c>
      <c r="U233" s="100">
        <f t="shared" si="143"/>
        <v>10174</v>
      </c>
      <c r="V233" s="89" t="s">
        <v>290</v>
      </c>
      <c r="W233" s="95" t="s">
        <v>37</v>
      </c>
      <c r="X233" s="95" t="s">
        <v>37</v>
      </c>
      <c r="Y233" s="95" t="s">
        <v>37</v>
      </c>
      <c r="Z233" s="95" t="s">
        <v>37</v>
      </c>
      <c r="AA233" s="95" t="s">
        <v>38</v>
      </c>
      <c r="AB233" s="95" t="s">
        <v>37</v>
      </c>
      <c r="AC233" s="95" t="s">
        <v>38</v>
      </c>
      <c r="AD233" s="96" t="s">
        <v>290</v>
      </c>
      <c r="AE233" s="95" t="s">
        <v>37</v>
      </c>
      <c r="AF233" s="95" t="s">
        <v>37</v>
      </c>
      <c r="AG233" s="95" t="s">
        <v>37</v>
      </c>
      <c r="AH233" s="95" t="s">
        <v>38</v>
      </c>
      <c r="AI233" s="95" t="s">
        <v>37</v>
      </c>
      <c r="AJ233" s="95" t="s">
        <v>38</v>
      </c>
      <c r="AK233" s="95" t="s">
        <v>38</v>
      </c>
      <c r="AL233" s="94" t="s">
        <v>290</v>
      </c>
      <c r="AM233" s="108">
        <f t="array" ref="AM233">IFERROR(INDEX(TO_name_1,MATCH(,((Шаблон_1-Точность)&gt;=G233)+((Шаблон_1+Точность)&lt;=G233),)),G233)</f>
        <v>20422</v>
      </c>
      <c r="AN233" s="109">
        <f t="array" ref="AN233">IFERROR(INDEX(TO_name_2,MATCH(,((Шаблон_2-Точность)&gt;=H233)+((Шаблон_2+Точность)&lt;=H233),)),H233)</f>
        <v>54328</v>
      </c>
      <c r="AO233" s="109">
        <f t="array" ref="AO233">IFERROR(INDEX(TO_name_3,MATCH(,((Шаблон_3-Точность)&gt;=I233)+((Шаблон_3+Точность)&lt;=I233),)),I233)</f>
        <v>37736</v>
      </c>
      <c r="AP233" s="109">
        <f t="array" ref="AP233">IFERROR(INDEX(TO_name_4,MATCH(,((Шаблон_4-Точность)&gt;=J233)+((Шаблон_4+Точность)&lt;=J233),)),J233)</f>
        <v>43287</v>
      </c>
      <c r="AQ233" s="109">
        <f t="array" ref="AQ233">IFERROR(INDEX(TO_name_9,MATCH(,((Шаблон_9-Точность)&gt;=K233)+((Шаблон_9+Точность)&lt;=K233),)),K233)</f>
        <v>13050</v>
      </c>
      <c r="AR233" s="109">
        <f t="array" ref="AR233">IFERROR(INDEX(TO_name_10,MATCH(,((Шаблон_10-Точность)&gt;=L233)+((Шаблон_10+Точность)&lt;=L233),)),L233)</f>
        <v>13047</v>
      </c>
      <c r="AS233" s="110">
        <f t="array" ref="AS233">IFERROR(INDEX(TO_name_11,MATCH(,((Шаблон_11-Точность)&gt;=M233)+((Шаблон_11+Точность)&lt;=M233),)),M233)</f>
        <v>11456</v>
      </c>
      <c r="AT233" s="111" t="s">
        <v>290</v>
      </c>
      <c r="AU233" s="108">
        <f t="array" ref="AU233">IFERROR(INDEX(TO_name_5,MATCH(,((Шаблон_5-Точность)&gt;=O233)+((Шаблон_5+Точность)&lt;=O233),)),O233)</f>
        <v>43050</v>
      </c>
      <c r="AV233" s="109">
        <f t="array" ref="AV233">IFERROR(INDEX(TO_name_6,MATCH(,((Шаблон_6-Точность)&gt;=P233)+((Шаблон_6+Точность)&lt;=P233),)),P233)</f>
        <v>24550</v>
      </c>
      <c r="AW233" s="109">
        <f t="array" ref="AW233">IFERROR(INDEX(TO_name_7,MATCH(,((Шаблон_7-Точность)&gt;=Q233)+((Шаблон_7+Точность)&lt;=Q233),)),Q233)</f>
        <v>17284</v>
      </c>
      <c r="AX233" s="109">
        <f t="array" ref="AX233">IFERROR(INDEX(TO_name_8,MATCH(,((Шаблон_8-Точность)&gt;=R233)+((Шаблон_8+Точность)&lt;=R233),)),R233)</f>
        <v>61384</v>
      </c>
      <c r="AY233" s="109">
        <f t="array" ref="AY233">IFERROR(INDEX(TO_name_12,MATCH(,((Шаблон_12-Точность)&gt;=S233)+((Шаблон_12+Точность)&lt;=S233),)),S233)</f>
        <v>33781</v>
      </c>
      <c r="AZ233" s="109">
        <f t="array" ref="AZ233">IFERROR(INDEX(TO_name_13,MATCH(,((Шаблон_13-Точность)&gt;=T233)+((Шаблон_13+Точность)&lt;=T233),)),T233)</f>
        <v>29725</v>
      </c>
      <c r="BA233" s="110">
        <f t="array" ref="BA233">IFERROR(INDEX(TO_name_14,MATCH(,((Шаблон_14-Точность)&gt;=U233)+((Шаблон_14+Точность)&lt;=U233),)),U233)</f>
        <v>10174</v>
      </c>
      <c r="BB233" s="3"/>
      <c r="BC233" s="3" t="str">
        <f t="shared" si="115"/>
        <v>М/64144/20422</v>
      </c>
      <c r="BD233" s="3" t="str">
        <f t="shared" si="116"/>
        <v>М/69250/54328</v>
      </c>
      <c r="BE233" s="3" t="str">
        <f t="shared" si="117"/>
        <v>М/62838/37736</v>
      </c>
      <c r="BF233" s="3" t="str">
        <f t="shared" si="118"/>
        <v>М/71587/43287</v>
      </c>
      <c r="BG233" s="3" t="str">
        <f t="shared" si="119"/>
        <v>Р/13050/13050</v>
      </c>
      <c r="BH233" s="3" t="str">
        <f t="shared" si="120"/>
        <v>М/13047/13047</v>
      </c>
      <c r="BI233" s="3" t="str">
        <f t="shared" si="121"/>
        <v>Р/11456/11456</v>
      </c>
      <c r="BJ233" s="158" t="s">
        <v>290</v>
      </c>
      <c r="BK233" s="3" t="str">
        <f t="shared" si="122"/>
        <v>М/41329/43050</v>
      </c>
      <c r="BL233" s="3" t="str">
        <f t="shared" si="123"/>
        <v>М/49532/24550</v>
      </c>
      <c r="BM233" s="3" t="str">
        <f t="shared" si="124"/>
        <v>М/37799/17284</v>
      </c>
      <c r="BN233" s="3" t="str">
        <f t="shared" si="125"/>
        <v>Р/36835/61384</v>
      </c>
      <c r="BO233" s="3" t="str">
        <f t="shared" si="126"/>
        <v>М/8781/33781</v>
      </c>
      <c r="BP233" s="3" t="str">
        <f t="shared" si="127"/>
        <v>Р/9210/29725</v>
      </c>
      <c r="BQ233" s="3" t="str">
        <f t="shared" si="128"/>
        <v>Р/10174/10174</v>
      </c>
      <c r="BR233" s="86"/>
      <c r="BS233" s="86"/>
      <c r="BT233" s="86"/>
    </row>
    <row r="234" spans="1:72" ht="16.5" customHeight="1" x14ac:dyDescent="0.25">
      <c r="A234" s="90">
        <v>45150</v>
      </c>
      <c r="B234" s="3">
        <v>5</v>
      </c>
      <c r="C234" s="3">
        <v>4</v>
      </c>
      <c r="D234" s="105" t="str">
        <f t="shared" si="113"/>
        <v/>
      </c>
      <c r="E234" s="105" t="str">
        <f t="shared" si="114"/>
        <v/>
      </c>
      <c r="F234" s="99" t="s">
        <v>290</v>
      </c>
      <c r="G234" s="100">
        <f t="shared" si="129"/>
        <v>20446</v>
      </c>
      <c r="H234" s="100">
        <f t="shared" si="130"/>
        <v>54352</v>
      </c>
      <c r="I234" s="100">
        <f t="shared" si="131"/>
        <v>37760</v>
      </c>
      <c r="J234" s="100">
        <f t="shared" si="132"/>
        <v>43311</v>
      </c>
      <c r="K234" s="100">
        <f t="shared" si="133"/>
        <v>13058</v>
      </c>
      <c r="L234" s="100">
        <f t="shared" si="134"/>
        <v>13063</v>
      </c>
      <c r="M234" s="100">
        <f t="shared" si="135"/>
        <v>11456</v>
      </c>
      <c r="N234" s="100" t="str">
        <f t="shared" si="136"/>
        <v>|</v>
      </c>
      <c r="O234" s="100">
        <f t="shared" si="137"/>
        <v>43074</v>
      </c>
      <c r="P234" s="100">
        <f t="shared" si="138"/>
        <v>24574</v>
      </c>
      <c r="Q234" s="100">
        <f t="shared" si="139"/>
        <v>17308</v>
      </c>
      <c r="R234" s="100">
        <f t="shared" si="140"/>
        <v>61384</v>
      </c>
      <c r="S234" s="100">
        <f t="shared" si="141"/>
        <v>33805</v>
      </c>
      <c r="T234" s="100">
        <f t="shared" si="142"/>
        <v>29725</v>
      </c>
      <c r="U234" s="100">
        <f t="shared" si="143"/>
        <v>10174</v>
      </c>
      <c r="V234" s="89" t="s">
        <v>290</v>
      </c>
      <c r="W234" s="95" t="s">
        <v>37</v>
      </c>
      <c r="X234" s="95" t="s">
        <v>37</v>
      </c>
      <c r="Y234" s="95" t="s">
        <v>37</v>
      </c>
      <c r="Z234" s="95" t="s">
        <v>37</v>
      </c>
      <c r="AA234" s="95" t="s">
        <v>320</v>
      </c>
      <c r="AB234" s="95" t="s">
        <v>195</v>
      </c>
      <c r="AC234" s="95" t="s">
        <v>38</v>
      </c>
      <c r="AD234" s="96" t="s">
        <v>290</v>
      </c>
      <c r="AE234" s="95" t="s">
        <v>37</v>
      </c>
      <c r="AF234" s="95" t="s">
        <v>37</v>
      </c>
      <c r="AG234" s="95" t="s">
        <v>37</v>
      </c>
      <c r="AH234" s="95" t="s">
        <v>38</v>
      </c>
      <c r="AI234" s="95" t="s">
        <v>37</v>
      </c>
      <c r="AJ234" s="95" t="s">
        <v>38</v>
      </c>
      <c r="AK234" s="95" t="s">
        <v>38</v>
      </c>
      <c r="AL234" s="94" t="s">
        <v>290</v>
      </c>
      <c r="AM234" s="108">
        <f t="array" ref="AM234">IFERROR(INDEX(TO_name_1,MATCH(,((Шаблон_1-Точность)&gt;=G234)+((Шаблон_1+Точность)&lt;=G234),)),G234)</f>
        <v>20446</v>
      </c>
      <c r="AN234" s="109">
        <f t="array" ref="AN234">IFERROR(INDEX(TO_name_2,MATCH(,((Шаблон_2-Точность)&gt;=H234)+((Шаблон_2+Точность)&lt;=H234),)),H234)</f>
        <v>54352</v>
      </c>
      <c r="AO234" s="109">
        <f t="array" ref="AO234">IFERROR(INDEX(TO_name_3,MATCH(,((Шаблон_3-Точность)&gt;=I234)+((Шаблон_3+Точность)&lt;=I234),)),I234)</f>
        <v>37760</v>
      </c>
      <c r="AP234" s="109">
        <f t="array" ref="AP234">IFERROR(INDEX(TO_name_4,MATCH(,((Шаблон_4-Точность)&gt;=J234)+((Шаблон_4+Точность)&lt;=J234),)),J234)</f>
        <v>43311</v>
      </c>
      <c r="AQ234" s="109">
        <f t="array" ref="AQ234">IFERROR(INDEX(TO_name_9,MATCH(,((Шаблон_9-Точность)&gt;=K234)+((Шаблон_9+Точность)&lt;=K234),)),K234)</f>
        <v>13058</v>
      </c>
      <c r="AR234" s="109">
        <f t="array" ref="AR234">IFERROR(INDEX(TO_name_10,MATCH(,((Шаблон_10-Точность)&gt;=L234)+((Шаблон_10+Точность)&lt;=L234),)),L234)</f>
        <v>13063</v>
      </c>
      <c r="AS234" s="110">
        <f t="array" ref="AS234">IFERROR(INDEX(TO_name_11,MATCH(,((Шаблон_11-Точность)&gt;=M234)+((Шаблон_11+Точность)&lt;=M234),)),M234)</f>
        <v>11456</v>
      </c>
      <c r="AT234" s="111" t="s">
        <v>290</v>
      </c>
      <c r="AU234" s="108">
        <f t="array" ref="AU234">IFERROR(INDEX(TO_name_5,MATCH(,((Шаблон_5-Точность)&gt;=O234)+((Шаблон_5+Точность)&lt;=O234),)),O234)</f>
        <v>43074</v>
      </c>
      <c r="AV234" s="109">
        <f t="array" ref="AV234">IFERROR(INDEX(TO_name_6,MATCH(,((Шаблон_6-Точность)&gt;=P234)+((Шаблон_6+Точность)&lt;=P234),)),P234)</f>
        <v>24574</v>
      </c>
      <c r="AW234" s="109">
        <f t="array" ref="AW234">IFERROR(INDEX(TO_name_7,MATCH(,((Шаблон_7-Точность)&gt;=Q234)+((Шаблон_7+Точность)&lt;=Q234),)),Q234)</f>
        <v>17308</v>
      </c>
      <c r="AX234" s="109">
        <f t="array" ref="AX234">IFERROR(INDEX(TO_name_8,MATCH(,((Шаблон_8-Точность)&gt;=R234)+((Шаблон_8+Точность)&lt;=R234),)),R234)</f>
        <v>61384</v>
      </c>
      <c r="AY234" s="109">
        <f t="array" ref="AY234">IFERROR(INDEX(TO_name_12,MATCH(,((Шаблон_12-Точность)&gt;=S234)+((Шаблон_12+Точность)&lt;=S234),)),S234)</f>
        <v>33805</v>
      </c>
      <c r="AZ234" s="109">
        <f t="array" ref="AZ234">IFERROR(INDEX(TO_name_13,MATCH(,((Шаблон_13-Точность)&gt;=T234)+((Шаблон_13+Точность)&lt;=T234),)),T234)</f>
        <v>29725</v>
      </c>
      <c r="BA234" s="110">
        <f t="array" ref="BA234">IFERROR(INDEX(TO_name_14,MATCH(,((Шаблон_14-Точность)&gt;=U234)+((Шаблон_14+Точность)&lt;=U234),)),U234)</f>
        <v>10174</v>
      </c>
      <c r="BB234" s="3"/>
      <c r="BC234" s="3" t="str">
        <f t="shared" si="115"/>
        <v>М/64168/20446</v>
      </c>
      <c r="BD234" s="3" t="str">
        <f t="shared" si="116"/>
        <v>М/69274/54352</v>
      </c>
      <c r="BE234" s="3" t="str">
        <f t="shared" si="117"/>
        <v>М/62862/37760</v>
      </c>
      <c r="BF234" s="3" t="str">
        <f t="shared" si="118"/>
        <v>М/71611/43311</v>
      </c>
      <c r="BG234" s="3" t="str">
        <f t="shared" si="119"/>
        <v>П/13058/13058</v>
      </c>
      <c r="BH234" s="3" t="str">
        <f t="shared" si="120"/>
        <v>О/13063/13063</v>
      </c>
      <c r="BI234" s="3" t="str">
        <f t="shared" si="121"/>
        <v>Р/11456/11456</v>
      </c>
      <c r="BJ234" s="158" t="s">
        <v>290</v>
      </c>
      <c r="BK234" s="3" t="str">
        <f t="shared" si="122"/>
        <v>М/41353/43074</v>
      </c>
      <c r="BL234" s="3" t="str">
        <f t="shared" si="123"/>
        <v>М/49556/24574</v>
      </c>
      <c r="BM234" s="3" t="str">
        <f t="shared" si="124"/>
        <v>М/37823/17308</v>
      </c>
      <c r="BN234" s="3" t="str">
        <f t="shared" si="125"/>
        <v>Р/36835/61384</v>
      </c>
      <c r="BO234" s="3" t="str">
        <f t="shared" si="126"/>
        <v>М/8805/33805</v>
      </c>
      <c r="BP234" s="3" t="str">
        <f t="shared" si="127"/>
        <v>Р/9210/29725</v>
      </c>
      <c r="BQ234" s="3" t="str">
        <f t="shared" si="128"/>
        <v>Р/10174/10174</v>
      </c>
      <c r="BR234" s="86"/>
      <c r="BS234" s="86"/>
      <c r="BT234" s="86"/>
    </row>
    <row r="235" spans="1:72" ht="16.5" customHeight="1" x14ac:dyDescent="0.25">
      <c r="A235" s="90">
        <v>45151</v>
      </c>
      <c r="B235" s="3">
        <v>5</v>
      </c>
      <c r="C235" s="3">
        <v>4</v>
      </c>
      <c r="D235" s="105" t="str">
        <f t="shared" si="113"/>
        <v/>
      </c>
      <c r="E235" s="105" t="str">
        <f t="shared" si="114"/>
        <v/>
      </c>
      <c r="F235" s="99" t="s">
        <v>290</v>
      </c>
      <c r="G235" s="100">
        <f t="shared" si="129"/>
        <v>20470</v>
      </c>
      <c r="H235" s="100">
        <f t="shared" si="130"/>
        <v>54376</v>
      </c>
      <c r="I235" s="100">
        <f t="shared" si="131"/>
        <v>37784</v>
      </c>
      <c r="J235" s="100">
        <f t="shared" si="132"/>
        <v>43335</v>
      </c>
      <c r="K235" s="100">
        <f t="shared" si="133"/>
        <v>13082</v>
      </c>
      <c r="L235" s="100">
        <f t="shared" si="134"/>
        <v>13063</v>
      </c>
      <c r="M235" s="100">
        <f t="shared" si="135"/>
        <v>11456</v>
      </c>
      <c r="N235" s="100" t="str">
        <f t="shared" si="136"/>
        <v>|</v>
      </c>
      <c r="O235" s="100">
        <f t="shared" si="137"/>
        <v>43090</v>
      </c>
      <c r="P235" s="100">
        <f t="shared" si="138"/>
        <v>24598</v>
      </c>
      <c r="Q235" s="100">
        <f t="shared" si="139"/>
        <v>17332</v>
      </c>
      <c r="R235" s="100">
        <f t="shared" si="140"/>
        <v>61384</v>
      </c>
      <c r="S235" s="100">
        <f t="shared" si="141"/>
        <v>33829</v>
      </c>
      <c r="T235" s="100">
        <f t="shared" si="142"/>
        <v>29725</v>
      </c>
      <c r="U235" s="100">
        <f t="shared" si="143"/>
        <v>10182</v>
      </c>
      <c r="V235" s="89" t="s">
        <v>290</v>
      </c>
      <c r="W235" s="95" t="s">
        <v>37</v>
      </c>
      <c r="X235" s="95" t="s">
        <v>37</v>
      </c>
      <c r="Y235" s="95" t="s">
        <v>37</v>
      </c>
      <c r="Z235" s="95" t="s">
        <v>37</v>
      </c>
      <c r="AA235" s="95" t="s">
        <v>37</v>
      </c>
      <c r="AB235" s="95" t="s">
        <v>38</v>
      </c>
      <c r="AC235" s="95" t="s">
        <v>38</v>
      </c>
      <c r="AD235" s="96" t="s">
        <v>290</v>
      </c>
      <c r="AE235" s="95" t="s">
        <v>195</v>
      </c>
      <c r="AF235" s="95" t="s">
        <v>37</v>
      </c>
      <c r="AG235" s="95" t="s">
        <v>37</v>
      </c>
      <c r="AH235" s="95" t="s">
        <v>38</v>
      </c>
      <c r="AI235" s="95" t="s">
        <v>37</v>
      </c>
      <c r="AJ235" s="95" t="s">
        <v>38</v>
      </c>
      <c r="AK235" s="95" t="s">
        <v>320</v>
      </c>
      <c r="AL235" s="94" t="s">
        <v>290</v>
      </c>
      <c r="AM235" s="108">
        <f t="array" ref="AM235">IFERROR(INDEX(TO_name_1,MATCH(,((Шаблон_1-Точность)&gt;=G235)+((Шаблон_1+Точность)&lt;=G235),)),G235)</f>
        <v>20470</v>
      </c>
      <c r="AN235" s="109">
        <f t="array" ref="AN235">IFERROR(INDEX(TO_name_2,MATCH(,((Шаблон_2-Точность)&gt;=H235)+((Шаблон_2+Точность)&lt;=H235),)),H235)</f>
        <v>54376</v>
      </c>
      <c r="AO235" s="109">
        <f t="array" ref="AO235">IFERROR(INDEX(TO_name_3,MATCH(,((Шаблон_3-Точность)&gt;=I235)+((Шаблон_3+Точность)&lt;=I235),)),I235)</f>
        <v>37784</v>
      </c>
      <c r="AP235" s="109">
        <f t="array" ref="AP235">IFERROR(INDEX(TO_name_4,MATCH(,((Шаблон_4-Точность)&gt;=J235)+((Шаблон_4+Точность)&lt;=J235),)),J235)</f>
        <v>43335</v>
      </c>
      <c r="AQ235" s="109">
        <f t="array" ref="AQ235">IFERROR(INDEX(TO_name_9,MATCH(,((Шаблон_9-Точность)&gt;=K235)+((Шаблон_9+Точность)&lt;=K235),)),K235)</f>
        <v>13082</v>
      </c>
      <c r="AR235" s="109">
        <f t="array" ref="AR235">IFERROR(INDEX(TO_name_10,MATCH(,((Шаблон_10-Точность)&gt;=L235)+((Шаблон_10+Точность)&lt;=L235),)),L235)</f>
        <v>13063</v>
      </c>
      <c r="AS235" s="110">
        <f t="array" ref="AS235">IFERROR(INDEX(TO_name_11,MATCH(,((Шаблон_11-Точность)&gt;=M235)+((Шаблон_11+Точность)&lt;=M235),)),M235)</f>
        <v>11456</v>
      </c>
      <c r="AT235" s="111" t="s">
        <v>290</v>
      </c>
      <c r="AU235" s="108" t="str">
        <f t="array" ref="AU235">IFERROR(INDEX(TO_name_5,MATCH(,((Шаблон_5-Точность)&gt;=O235)+((Шаблон_5+Точность)&lt;=O235),)),O235)</f>
        <v>ТО1</v>
      </c>
      <c r="AV235" s="109">
        <f t="array" ref="AV235">IFERROR(INDEX(TO_name_6,MATCH(,((Шаблон_6-Точность)&gt;=P235)+((Шаблон_6+Точность)&lt;=P235),)),P235)</f>
        <v>24598</v>
      </c>
      <c r="AW235" s="109">
        <f t="array" ref="AW235">IFERROR(INDEX(TO_name_7,MATCH(,((Шаблон_7-Точность)&gt;=Q235)+((Шаблон_7+Точность)&lt;=Q235),)),Q235)</f>
        <v>17332</v>
      </c>
      <c r="AX235" s="109">
        <f t="array" ref="AX235">IFERROR(INDEX(TO_name_8,MATCH(,((Шаблон_8-Точность)&gt;=R235)+((Шаблон_8+Точность)&lt;=R235),)),R235)</f>
        <v>61384</v>
      </c>
      <c r="AY235" s="109">
        <f t="array" ref="AY235">IFERROR(INDEX(TO_name_12,MATCH(,((Шаблон_12-Точность)&gt;=S235)+((Шаблон_12+Точность)&lt;=S235),)),S235)</f>
        <v>33829</v>
      </c>
      <c r="AZ235" s="109">
        <f t="array" ref="AZ235">IFERROR(INDEX(TO_name_13,MATCH(,((Шаблон_13-Точность)&gt;=T235)+((Шаблон_13+Точность)&lt;=T235),)),T235)</f>
        <v>29725</v>
      </c>
      <c r="BA235" s="110">
        <f t="array" ref="BA235">IFERROR(INDEX(TO_name_14,MATCH(,((Шаблон_14-Точность)&gt;=U235)+((Шаблон_14+Точность)&lt;=U235),)),U235)</f>
        <v>10182</v>
      </c>
      <c r="BB235" s="3"/>
      <c r="BC235" s="3" t="str">
        <f t="shared" si="115"/>
        <v>М/64192/20470</v>
      </c>
      <c r="BD235" s="3" t="str">
        <f t="shared" si="116"/>
        <v>М/69298/54376</v>
      </c>
      <c r="BE235" s="3" t="str">
        <f t="shared" si="117"/>
        <v>М/62886/37784</v>
      </c>
      <c r="BF235" s="3" t="str">
        <f t="shared" si="118"/>
        <v>М/71635/43335</v>
      </c>
      <c r="BG235" s="3" t="str">
        <f t="shared" si="119"/>
        <v>М/13082/13082</v>
      </c>
      <c r="BH235" s="3" t="str">
        <f t="shared" si="120"/>
        <v>Р/13063/13063</v>
      </c>
      <c r="BI235" s="3" t="str">
        <f t="shared" si="121"/>
        <v>Р/11456/11456</v>
      </c>
      <c r="BJ235" s="158" t="s">
        <v>290</v>
      </c>
      <c r="BK235" s="3" t="str">
        <f t="shared" si="122"/>
        <v>О/41369/43090</v>
      </c>
      <c r="BL235" s="3" t="str">
        <f t="shared" si="123"/>
        <v>М/49580/24598</v>
      </c>
      <c r="BM235" s="3" t="str">
        <f t="shared" si="124"/>
        <v>М/37847/17332</v>
      </c>
      <c r="BN235" s="3" t="str">
        <f t="shared" si="125"/>
        <v>Р/36835/61384</v>
      </c>
      <c r="BO235" s="3" t="str">
        <f t="shared" si="126"/>
        <v>М/8829/33829</v>
      </c>
      <c r="BP235" s="3" t="str">
        <f t="shared" si="127"/>
        <v>Р/9210/29725</v>
      </c>
      <c r="BQ235" s="3" t="str">
        <f t="shared" si="128"/>
        <v>П/10182/10182</v>
      </c>
      <c r="BR235" s="86"/>
      <c r="BS235" s="86"/>
      <c r="BT235" s="86"/>
    </row>
    <row r="236" spans="1:72" ht="16.5" customHeight="1" x14ac:dyDescent="0.25">
      <c r="A236" s="90">
        <v>45152</v>
      </c>
      <c r="B236" s="3">
        <v>5</v>
      </c>
      <c r="C236" s="3">
        <v>4</v>
      </c>
      <c r="D236" s="105" t="str">
        <f t="shared" si="113"/>
        <v/>
      </c>
      <c r="E236" s="105" t="str">
        <f t="shared" si="114"/>
        <v/>
      </c>
      <c r="F236" s="99" t="s">
        <v>290</v>
      </c>
      <c r="G236" s="100">
        <f t="shared" si="129"/>
        <v>20494</v>
      </c>
      <c r="H236" s="100">
        <f t="shared" si="130"/>
        <v>54400</v>
      </c>
      <c r="I236" s="100">
        <f t="shared" si="131"/>
        <v>37808</v>
      </c>
      <c r="J236" s="100">
        <f t="shared" si="132"/>
        <v>43359</v>
      </c>
      <c r="K236" s="100">
        <f t="shared" si="133"/>
        <v>13106</v>
      </c>
      <c r="L236" s="100">
        <f t="shared" si="134"/>
        <v>13063</v>
      </c>
      <c r="M236" s="100">
        <f t="shared" si="135"/>
        <v>11456</v>
      </c>
      <c r="N236" s="100" t="str">
        <f t="shared" si="136"/>
        <v>|</v>
      </c>
      <c r="O236" s="100">
        <f t="shared" si="137"/>
        <v>43090</v>
      </c>
      <c r="P236" s="100">
        <f t="shared" si="138"/>
        <v>24622</v>
      </c>
      <c r="Q236" s="100">
        <f t="shared" si="139"/>
        <v>17356</v>
      </c>
      <c r="R236" s="100">
        <f t="shared" si="140"/>
        <v>61384</v>
      </c>
      <c r="S236" s="100">
        <f t="shared" si="141"/>
        <v>33853</v>
      </c>
      <c r="T236" s="100">
        <f t="shared" si="142"/>
        <v>29725</v>
      </c>
      <c r="U236" s="100">
        <f t="shared" si="143"/>
        <v>10206</v>
      </c>
      <c r="V236" s="89" t="s">
        <v>290</v>
      </c>
      <c r="W236" s="95" t="s">
        <v>37</v>
      </c>
      <c r="X236" s="95" t="s">
        <v>37</v>
      </c>
      <c r="Y236" s="95" t="s">
        <v>37</v>
      </c>
      <c r="Z236" s="95" t="s">
        <v>37</v>
      </c>
      <c r="AA236" s="95" t="s">
        <v>37</v>
      </c>
      <c r="AB236" s="95" t="s">
        <v>38</v>
      </c>
      <c r="AC236" s="95" t="s">
        <v>38</v>
      </c>
      <c r="AD236" s="96" t="s">
        <v>290</v>
      </c>
      <c r="AE236" s="95" t="s">
        <v>270</v>
      </c>
      <c r="AF236" s="95" t="s">
        <v>37</v>
      </c>
      <c r="AG236" s="95" t="s">
        <v>37</v>
      </c>
      <c r="AH236" s="95" t="s">
        <v>38</v>
      </c>
      <c r="AI236" s="95" t="s">
        <v>37</v>
      </c>
      <c r="AJ236" s="95" t="s">
        <v>38</v>
      </c>
      <c r="AK236" s="95" t="s">
        <v>37</v>
      </c>
      <c r="AL236" s="94" t="s">
        <v>290</v>
      </c>
      <c r="AM236" s="108">
        <f t="array" ref="AM236">IFERROR(INDEX(TO_name_1,MATCH(,((Шаблон_1-Точность)&gt;=G236)+((Шаблон_1+Точность)&lt;=G236),)),G236)</f>
        <v>20494</v>
      </c>
      <c r="AN236" s="109">
        <f t="array" ref="AN236">IFERROR(INDEX(TO_name_2,MATCH(,((Шаблон_2-Точность)&gt;=H236)+((Шаблон_2+Точность)&lt;=H236),)),H236)</f>
        <v>54400</v>
      </c>
      <c r="AO236" s="109">
        <f t="array" ref="AO236">IFERROR(INDEX(TO_name_3,MATCH(,((Шаблон_3-Точность)&gt;=I236)+((Шаблон_3+Точность)&lt;=I236),)),I236)</f>
        <v>37808</v>
      </c>
      <c r="AP236" s="109">
        <f t="array" ref="AP236">IFERROR(INDEX(TO_name_4,MATCH(,((Шаблон_4-Точность)&gt;=J236)+((Шаблон_4+Точность)&lt;=J236),)),J236)</f>
        <v>43359</v>
      </c>
      <c r="AQ236" s="109">
        <f t="array" ref="AQ236">IFERROR(INDEX(TO_name_9,MATCH(,((Шаблон_9-Точность)&gt;=K236)+((Шаблон_9+Точность)&lt;=K236),)),K236)</f>
        <v>13106</v>
      </c>
      <c r="AR236" s="109">
        <f t="array" ref="AR236">IFERROR(INDEX(TO_name_10,MATCH(,((Шаблон_10-Точность)&gt;=L236)+((Шаблон_10+Точность)&lt;=L236),)),L236)</f>
        <v>13063</v>
      </c>
      <c r="AS236" s="110">
        <f t="array" ref="AS236">IFERROR(INDEX(TO_name_11,MATCH(,((Шаблон_11-Точность)&gt;=M236)+((Шаблон_11+Точность)&lt;=M236),)),M236)</f>
        <v>11456</v>
      </c>
      <c r="AT236" s="111" t="s">
        <v>290</v>
      </c>
      <c r="AU236" s="108" t="str">
        <f t="array" ref="AU236">IFERROR(INDEX(TO_name_5,MATCH(,((Шаблон_5-Точность)&gt;=O236)+((Шаблон_5+Точность)&lt;=O236),)),O236)</f>
        <v>ТО1</v>
      </c>
      <c r="AV236" s="109">
        <f t="array" ref="AV236">IFERROR(INDEX(TO_name_6,MATCH(,((Шаблон_6-Точность)&gt;=P236)+((Шаблон_6+Точность)&lt;=P236),)),P236)</f>
        <v>24622</v>
      </c>
      <c r="AW236" s="109">
        <f t="array" ref="AW236">IFERROR(INDEX(TO_name_7,MATCH(,((Шаблон_7-Точность)&gt;=Q236)+((Шаблон_7+Точность)&lt;=Q236),)),Q236)</f>
        <v>17356</v>
      </c>
      <c r="AX236" s="109">
        <f t="array" ref="AX236">IFERROR(INDEX(TO_name_8,MATCH(,((Шаблон_8-Точность)&gt;=R236)+((Шаблон_8+Точность)&lt;=R236),)),R236)</f>
        <v>61384</v>
      </c>
      <c r="AY236" s="109">
        <f t="array" ref="AY236">IFERROR(INDEX(TO_name_12,MATCH(,((Шаблон_12-Точность)&gt;=S236)+((Шаблон_12+Точность)&lt;=S236),)),S236)</f>
        <v>33853</v>
      </c>
      <c r="AZ236" s="109">
        <f t="array" ref="AZ236">IFERROR(INDEX(TO_name_13,MATCH(,((Шаблон_13-Точность)&gt;=T236)+((Шаблон_13+Точность)&lt;=T236),)),T236)</f>
        <v>29725</v>
      </c>
      <c r="BA236" s="110">
        <f t="array" ref="BA236">IFERROR(INDEX(TO_name_14,MATCH(,((Шаблон_14-Точность)&gt;=U236)+((Шаблон_14+Точность)&lt;=U236),)),U236)</f>
        <v>10206</v>
      </c>
      <c r="BB236" s="3"/>
      <c r="BC236" s="3" t="str">
        <f t="shared" si="115"/>
        <v>М/64216/20494</v>
      </c>
      <c r="BD236" s="3" t="str">
        <f t="shared" si="116"/>
        <v>М/69322/54400</v>
      </c>
      <c r="BE236" s="3" t="str">
        <f t="shared" si="117"/>
        <v>М/62910/37808</v>
      </c>
      <c r="BF236" s="3" t="str">
        <f t="shared" si="118"/>
        <v>М/71659/43359</v>
      </c>
      <c r="BG236" s="3" t="str">
        <f t="shared" si="119"/>
        <v>М/13106/13106</v>
      </c>
      <c r="BH236" s="3" t="str">
        <f t="shared" si="120"/>
        <v>Р/13063/13063</v>
      </c>
      <c r="BI236" s="3" t="str">
        <f t="shared" si="121"/>
        <v>Р/11456/11456</v>
      </c>
      <c r="BJ236" s="158" t="s">
        <v>290</v>
      </c>
      <c r="BK236" s="3" t="str">
        <f t="shared" si="122"/>
        <v>ТО1/41369/43090</v>
      </c>
      <c r="BL236" s="3" t="str">
        <f t="shared" si="123"/>
        <v>М/49604/24622</v>
      </c>
      <c r="BM236" s="3" t="str">
        <f t="shared" si="124"/>
        <v>М/37871/17356</v>
      </c>
      <c r="BN236" s="3" t="str">
        <f t="shared" si="125"/>
        <v>Р/36835/61384</v>
      </c>
      <c r="BO236" s="3" t="str">
        <f t="shared" si="126"/>
        <v>М/8853/33853</v>
      </c>
      <c r="BP236" s="3" t="str">
        <f t="shared" si="127"/>
        <v>Р/9210/29725</v>
      </c>
      <c r="BQ236" s="3" t="str">
        <f t="shared" si="128"/>
        <v>М/10206/10206</v>
      </c>
      <c r="BR236" s="86"/>
      <c r="BS236" s="86"/>
      <c r="BT236" s="86"/>
    </row>
    <row r="237" spans="1:72" ht="16.5" customHeight="1" x14ac:dyDescent="0.25">
      <c r="A237" s="90">
        <v>45153</v>
      </c>
      <c r="B237" s="3">
        <v>5</v>
      </c>
      <c r="C237" s="3">
        <v>4</v>
      </c>
      <c r="D237" s="105" t="str">
        <f t="shared" si="113"/>
        <v/>
      </c>
      <c r="E237" s="105" t="str">
        <f t="shared" si="114"/>
        <v/>
      </c>
      <c r="F237" s="99" t="s">
        <v>290</v>
      </c>
      <c r="G237" s="100">
        <f t="shared" si="129"/>
        <v>20518</v>
      </c>
      <c r="H237" s="100">
        <f t="shared" si="130"/>
        <v>54424</v>
      </c>
      <c r="I237" s="100">
        <f t="shared" si="131"/>
        <v>37832</v>
      </c>
      <c r="J237" s="100">
        <f t="shared" si="132"/>
        <v>43383</v>
      </c>
      <c r="K237" s="100">
        <f t="shared" si="133"/>
        <v>13130</v>
      </c>
      <c r="L237" s="100">
        <f t="shared" si="134"/>
        <v>13063</v>
      </c>
      <c r="M237" s="100">
        <f t="shared" si="135"/>
        <v>11456</v>
      </c>
      <c r="N237" s="100" t="str">
        <f t="shared" si="136"/>
        <v>|</v>
      </c>
      <c r="O237" s="100">
        <f t="shared" si="137"/>
        <v>43090</v>
      </c>
      <c r="P237" s="100">
        <f t="shared" si="138"/>
        <v>24646</v>
      </c>
      <c r="Q237" s="100">
        <f t="shared" si="139"/>
        <v>17380</v>
      </c>
      <c r="R237" s="100">
        <f t="shared" si="140"/>
        <v>61384</v>
      </c>
      <c r="S237" s="100">
        <f t="shared" si="141"/>
        <v>33877</v>
      </c>
      <c r="T237" s="100">
        <f t="shared" si="142"/>
        <v>29725</v>
      </c>
      <c r="U237" s="100">
        <f t="shared" si="143"/>
        <v>10230</v>
      </c>
      <c r="V237" s="89" t="s">
        <v>290</v>
      </c>
      <c r="W237" s="95" t="s">
        <v>37</v>
      </c>
      <c r="X237" s="95" t="s">
        <v>37</v>
      </c>
      <c r="Y237" s="95" t="s">
        <v>37</v>
      </c>
      <c r="Z237" s="95" t="s">
        <v>37</v>
      </c>
      <c r="AA237" s="95" t="s">
        <v>37</v>
      </c>
      <c r="AB237" s="95" t="s">
        <v>38</v>
      </c>
      <c r="AC237" s="95" t="s">
        <v>38</v>
      </c>
      <c r="AD237" s="96" t="s">
        <v>290</v>
      </c>
      <c r="AE237" s="95" t="s">
        <v>270</v>
      </c>
      <c r="AF237" s="95" t="s">
        <v>37</v>
      </c>
      <c r="AG237" s="95" t="s">
        <v>37</v>
      </c>
      <c r="AH237" s="95" t="s">
        <v>38</v>
      </c>
      <c r="AI237" s="95" t="s">
        <v>37</v>
      </c>
      <c r="AJ237" s="95" t="s">
        <v>38</v>
      </c>
      <c r="AK237" s="95" t="s">
        <v>37</v>
      </c>
      <c r="AL237" s="94" t="s">
        <v>290</v>
      </c>
      <c r="AM237" s="108">
        <f t="array" ref="AM237">IFERROR(INDEX(TO_name_1,MATCH(,((Шаблон_1-Точность)&gt;=G237)+((Шаблон_1+Точность)&lt;=G237),)),G237)</f>
        <v>20518</v>
      </c>
      <c r="AN237" s="109">
        <f t="array" ref="AN237">IFERROR(INDEX(TO_name_2,MATCH(,((Шаблон_2-Точность)&gt;=H237)+((Шаблон_2+Точность)&lt;=H237),)),H237)</f>
        <v>54424</v>
      </c>
      <c r="AO237" s="109">
        <f t="array" ref="AO237">IFERROR(INDEX(TO_name_3,MATCH(,((Шаблон_3-Точность)&gt;=I237)+((Шаблон_3+Точность)&lt;=I237),)),I237)</f>
        <v>37832</v>
      </c>
      <c r="AP237" s="109">
        <f t="array" ref="AP237">IFERROR(INDEX(TO_name_4,MATCH(,((Шаблон_4-Точность)&gt;=J237)+((Шаблон_4+Точность)&lt;=J237),)),J237)</f>
        <v>43383</v>
      </c>
      <c r="AQ237" s="109">
        <f t="array" ref="AQ237">IFERROR(INDEX(TO_name_9,MATCH(,((Шаблон_9-Точность)&gt;=K237)+((Шаблон_9+Точность)&lt;=K237),)),K237)</f>
        <v>13130</v>
      </c>
      <c r="AR237" s="109">
        <f t="array" ref="AR237">IFERROR(INDEX(TO_name_10,MATCH(,((Шаблон_10-Точность)&gt;=L237)+((Шаблон_10+Точность)&lt;=L237),)),L237)</f>
        <v>13063</v>
      </c>
      <c r="AS237" s="110">
        <f t="array" ref="AS237">IFERROR(INDEX(TO_name_11,MATCH(,((Шаблон_11-Точность)&gt;=M237)+((Шаблон_11+Точность)&lt;=M237),)),M237)</f>
        <v>11456</v>
      </c>
      <c r="AT237" s="111" t="s">
        <v>290</v>
      </c>
      <c r="AU237" s="108" t="str">
        <f t="array" ref="AU237">IFERROR(INDEX(TO_name_5,MATCH(,((Шаблон_5-Точность)&gt;=O237)+((Шаблон_5+Точность)&lt;=O237),)),O237)</f>
        <v>ТО1</v>
      </c>
      <c r="AV237" s="109">
        <f t="array" ref="AV237">IFERROR(INDEX(TO_name_6,MATCH(,((Шаблон_6-Точность)&gt;=P237)+((Шаблон_6+Точность)&lt;=P237),)),P237)</f>
        <v>24646</v>
      </c>
      <c r="AW237" s="109">
        <f t="array" ref="AW237">IFERROR(INDEX(TO_name_7,MATCH(,((Шаблон_7-Точность)&gt;=Q237)+((Шаблон_7+Точность)&lt;=Q237),)),Q237)</f>
        <v>17380</v>
      </c>
      <c r="AX237" s="109">
        <f t="array" ref="AX237">IFERROR(INDEX(TO_name_8,MATCH(,((Шаблон_8-Точность)&gt;=R237)+((Шаблон_8+Точность)&lt;=R237),)),R237)</f>
        <v>61384</v>
      </c>
      <c r="AY237" s="109">
        <f t="array" ref="AY237">IFERROR(INDEX(TO_name_12,MATCH(,((Шаблон_12-Точность)&gt;=S237)+((Шаблон_12+Точность)&lt;=S237),)),S237)</f>
        <v>33877</v>
      </c>
      <c r="AZ237" s="109">
        <f t="array" ref="AZ237">IFERROR(INDEX(TO_name_13,MATCH(,((Шаблон_13-Точность)&gt;=T237)+((Шаблон_13+Точность)&lt;=T237),)),T237)</f>
        <v>29725</v>
      </c>
      <c r="BA237" s="110">
        <f t="array" ref="BA237">IFERROR(INDEX(TO_name_14,MATCH(,((Шаблон_14-Точность)&gt;=U237)+((Шаблон_14+Точность)&lt;=U237),)),U237)</f>
        <v>10230</v>
      </c>
      <c r="BB237" s="3"/>
      <c r="BC237" s="3" t="str">
        <f t="shared" si="115"/>
        <v>М/64240/20518</v>
      </c>
      <c r="BD237" s="3" t="str">
        <f t="shared" si="116"/>
        <v>М/69346/54424</v>
      </c>
      <c r="BE237" s="3" t="str">
        <f t="shared" si="117"/>
        <v>М/62934/37832</v>
      </c>
      <c r="BF237" s="3" t="str">
        <f t="shared" si="118"/>
        <v>М/71683/43383</v>
      </c>
      <c r="BG237" s="3" t="str">
        <f t="shared" si="119"/>
        <v>М/13130/13130</v>
      </c>
      <c r="BH237" s="3" t="str">
        <f t="shared" si="120"/>
        <v>Р/13063/13063</v>
      </c>
      <c r="BI237" s="3" t="str">
        <f t="shared" si="121"/>
        <v>Р/11456/11456</v>
      </c>
      <c r="BJ237" s="158" t="s">
        <v>290</v>
      </c>
      <c r="BK237" s="3" t="str">
        <f t="shared" si="122"/>
        <v>ТО1/41369/43090</v>
      </c>
      <c r="BL237" s="3" t="str">
        <f t="shared" si="123"/>
        <v>М/49628/24646</v>
      </c>
      <c r="BM237" s="3" t="str">
        <f t="shared" si="124"/>
        <v>М/37895/17380</v>
      </c>
      <c r="BN237" s="3" t="str">
        <f t="shared" si="125"/>
        <v>Р/36835/61384</v>
      </c>
      <c r="BO237" s="3" t="str">
        <f t="shared" si="126"/>
        <v>М/8877/33877</v>
      </c>
      <c r="BP237" s="3" t="str">
        <f t="shared" si="127"/>
        <v>Р/9210/29725</v>
      </c>
      <c r="BQ237" s="3" t="str">
        <f t="shared" si="128"/>
        <v>М/10230/10230</v>
      </c>
      <c r="BR237" s="86"/>
      <c r="BS237" s="86"/>
      <c r="BT237" s="86"/>
    </row>
    <row r="238" spans="1:72" ht="16.5" customHeight="1" x14ac:dyDescent="0.25">
      <c r="A238" s="90">
        <v>45154</v>
      </c>
      <c r="B238" s="3">
        <v>5</v>
      </c>
      <c r="C238" s="3">
        <v>4</v>
      </c>
      <c r="D238" s="105" t="str">
        <f t="shared" si="113"/>
        <v/>
      </c>
      <c r="E238" s="105" t="str">
        <f t="shared" si="114"/>
        <v/>
      </c>
      <c r="F238" s="99" t="s">
        <v>290</v>
      </c>
      <c r="G238" s="100">
        <f t="shared" si="129"/>
        <v>20542</v>
      </c>
      <c r="H238" s="100">
        <f t="shared" si="130"/>
        <v>54448</v>
      </c>
      <c r="I238" s="100">
        <f t="shared" si="131"/>
        <v>37856</v>
      </c>
      <c r="J238" s="100">
        <f t="shared" si="132"/>
        <v>43407</v>
      </c>
      <c r="K238" s="100">
        <f t="shared" si="133"/>
        <v>13154</v>
      </c>
      <c r="L238" s="100">
        <f t="shared" si="134"/>
        <v>13063</v>
      </c>
      <c r="M238" s="100">
        <f t="shared" si="135"/>
        <v>11456</v>
      </c>
      <c r="N238" s="100" t="str">
        <f t="shared" si="136"/>
        <v>|</v>
      </c>
      <c r="O238" s="100">
        <f t="shared" si="137"/>
        <v>43090</v>
      </c>
      <c r="P238" s="100">
        <f t="shared" si="138"/>
        <v>24670</v>
      </c>
      <c r="Q238" s="100">
        <f t="shared" si="139"/>
        <v>17404</v>
      </c>
      <c r="R238" s="100">
        <f t="shared" si="140"/>
        <v>61384</v>
      </c>
      <c r="S238" s="100">
        <f t="shared" si="141"/>
        <v>33901</v>
      </c>
      <c r="T238" s="100">
        <f t="shared" si="142"/>
        <v>29725</v>
      </c>
      <c r="U238" s="100">
        <f t="shared" si="143"/>
        <v>10254</v>
      </c>
      <c r="V238" s="89" t="s">
        <v>290</v>
      </c>
      <c r="W238" s="95" t="s">
        <v>37</v>
      </c>
      <c r="X238" s="95" t="s">
        <v>37</v>
      </c>
      <c r="Y238" s="95" t="s">
        <v>37</v>
      </c>
      <c r="Z238" s="95" t="s">
        <v>37</v>
      </c>
      <c r="AA238" s="95" t="s">
        <v>37</v>
      </c>
      <c r="AB238" s="95" t="s">
        <v>38</v>
      </c>
      <c r="AC238" s="95" t="s">
        <v>38</v>
      </c>
      <c r="AD238" s="96" t="s">
        <v>290</v>
      </c>
      <c r="AE238" s="95" t="s">
        <v>270</v>
      </c>
      <c r="AF238" s="95" t="s">
        <v>37</v>
      </c>
      <c r="AG238" s="95" t="s">
        <v>37</v>
      </c>
      <c r="AH238" s="95" t="s">
        <v>38</v>
      </c>
      <c r="AI238" s="95" t="s">
        <v>37</v>
      </c>
      <c r="AJ238" s="95" t="s">
        <v>38</v>
      </c>
      <c r="AK238" s="95" t="s">
        <v>37</v>
      </c>
      <c r="AL238" s="94" t="s">
        <v>290</v>
      </c>
      <c r="AM238" s="108">
        <f t="array" ref="AM238">IFERROR(INDEX(TO_name_1,MATCH(,((Шаблон_1-Точность)&gt;=G238)+((Шаблон_1+Точность)&lt;=G238),)),G238)</f>
        <v>20542</v>
      </c>
      <c r="AN238" s="109">
        <f t="array" ref="AN238">IFERROR(INDEX(TO_name_2,MATCH(,((Шаблон_2-Точность)&gt;=H238)+((Шаблон_2+Точность)&lt;=H238),)),H238)</f>
        <v>54448</v>
      </c>
      <c r="AO238" s="109">
        <f t="array" ref="AO238">IFERROR(INDEX(TO_name_3,MATCH(,((Шаблон_3-Точность)&gt;=I238)+((Шаблон_3+Точность)&lt;=I238),)),I238)</f>
        <v>37856</v>
      </c>
      <c r="AP238" s="109">
        <f t="array" ref="AP238">IFERROR(INDEX(TO_name_4,MATCH(,((Шаблон_4-Точность)&gt;=J238)+((Шаблон_4+Точность)&lt;=J238),)),J238)</f>
        <v>43407</v>
      </c>
      <c r="AQ238" s="109">
        <f t="array" ref="AQ238">IFERROR(INDEX(TO_name_9,MATCH(,((Шаблон_9-Точность)&gt;=K238)+((Шаблон_9+Точность)&lt;=K238),)),K238)</f>
        <v>13154</v>
      </c>
      <c r="AR238" s="109">
        <f t="array" ref="AR238">IFERROR(INDEX(TO_name_10,MATCH(,((Шаблон_10-Точность)&gt;=L238)+((Шаблон_10+Точность)&lt;=L238),)),L238)</f>
        <v>13063</v>
      </c>
      <c r="AS238" s="110">
        <f t="array" ref="AS238">IFERROR(INDEX(TO_name_11,MATCH(,((Шаблон_11-Точность)&gt;=M238)+((Шаблон_11+Точность)&lt;=M238),)),M238)</f>
        <v>11456</v>
      </c>
      <c r="AT238" s="111" t="s">
        <v>290</v>
      </c>
      <c r="AU238" s="108" t="str">
        <f t="array" ref="AU238">IFERROR(INDEX(TO_name_5,MATCH(,((Шаблон_5-Точность)&gt;=O238)+((Шаблон_5+Точность)&lt;=O238),)),O238)</f>
        <v>ТО1</v>
      </c>
      <c r="AV238" s="109">
        <f t="array" ref="AV238">IFERROR(INDEX(TO_name_6,MATCH(,((Шаблон_6-Точность)&gt;=P238)+((Шаблон_6+Точность)&lt;=P238),)),P238)</f>
        <v>24670</v>
      </c>
      <c r="AW238" s="109">
        <f t="array" ref="AW238">IFERROR(INDEX(TO_name_7,MATCH(,((Шаблон_7-Точность)&gt;=Q238)+((Шаблон_7+Точность)&lt;=Q238),)),Q238)</f>
        <v>17404</v>
      </c>
      <c r="AX238" s="109">
        <f t="array" ref="AX238">IFERROR(INDEX(TO_name_8,MATCH(,((Шаблон_8-Точность)&gt;=R238)+((Шаблон_8+Точность)&lt;=R238),)),R238)</f>
        <v>61384</v>
      </c>
      <c r="AY238" s="109">
        <f t="array" ref="AY238">IFERROR(INDEX(TO_name_12,MATCH(,((Шаблон_12-Точность)&gt;=S238)+((Шаблон_12+Точность)&lt;=S238),)),S238)</f>
        <v>33901</v>
      </c>
      <c r="AZ238" s="109">
        <f t="array" ref="AZ238">IFERROR(INDEX(TO_name_13,MATCH(,((Шаблон_13-Точность)&gt;=T238)+((Шаблон_13+Точность)&lt;=T238),)),T238)</f>
        <v>29725</v>
      </c>
      <c r="BA238" s="110">
        <f t="array" ref="BA238">IFERROR(INDEX(TO_name_14,MATCH(,((Шаблон_14-Точность)&gt;=U238)+((Шаблон_14+Точность)&lt;=U238),)),U238)</f>
        <v>10254</v>
      </c>
      <c r="BB238" s="3"/>
      <c r="BC238" s="3" t="str">
        <f t="shared" si="115"/>
        <v>М/64264/20542</v>
      </c>
      <c r="BD238" s="3" t="str">
        <f t="shared" si="116"/>
        <v>М/69370/54448</v>
      </c>
      <c r="BE238" s="3" t="str">
        <f t="shared" si="117"/>
        <v>М/62958/37856</v>
      </c>
      <c r="BF238" s="3" t="str">
        <f t="shared" si="118"/>
        <v>М/71707/43407</v>
      </c>
      <c r="BG238" s="3" t="str">
        <f t="shared" si="119"/>
        <v>М/13154/13154</v>
      </c>
      <c r="BH238" s="3" t="str">
        <f t="shared" si="120"/>
        <v>Р/13063/13063</v>
      </c>
      <c r="BI238" s="3" t="str">
        <f t="shared" si="121"/>
        <v>Р/11456/11456</v>
      </c>
      <c r="BJ238" s="158" t="s">
        <v>290</v>
      </c>
      <c r="BK238" s="3" t="str">
        <f t="shared" si="122"/>
        <v>ТО1/41369/43090</v>
      </c>
      <c r="BL238" s="3" t="str">
        <f t="shared" si="123"/>
        <v>М/49652/24670</v>
      </c>
      <c r="BM238" s="3" t="str">
        <f t="shared" si="124"/>
        <v>М/37919/17404</v>
      </c>
      <c r="BN238" s="3" t="str">
        <f t="shared" si="125"/>
        <v>Р/36835/61384</v>
      </c>
      <c r="BO238" s="3" t="str">
        <f t="shared" si="126"/>
        <v>М/8901/33901</v>
      </c>
      <c r="BP238" s="3" t="str">
        <f t="shared" si="127"/>
        <v>Р/9210/29725</v>
      </c>
      <c r="BQ238" s="3" t="str">
        <f t="shared" si="128"/>
        <v>М/10254/10254</v>
      </c>
      <c r="BR238" s="86"/>
      <c r="BS238" s="86"/>
      <c r="BT238" s="86"/>
    </row>
    <row r="239" spans="1:72" ht="16.5" customHeight="1" x14ac:dyDescent="0.25">
      <c r="A239" s="90">
        <v>45155</v>
      </c>
      <c r="B239" s="3">
        <v>5</v>
      </c>
      <c r="C239" s="3">
        <v>4</v>
      </c>
      <c r="D239" s="105" t="str">
        <f t="shared" si="113"/>
        <v/>
      </c>
      <c r="E239" s="105" t="str">
        <f t="shared" si="114"/>
        <v/>
      </c>
      <c r="F239" s="99" t="s">
        <v>290</v>
      </c>
      <c r="G239" s="100">
        <f t="shared" si="129"/>
        <v>20566</v>
      </c>
      <c r="H239" s="100">
        <f t="shared" si="130"/>
        <v>54472</v>
      </c>
      <c r="I239" s="100">
        <f t="shared" si="131"/>
        <v>37880</v>
      </c>
      <c r="J239" s="100">
        <f t="shared" si="132"/>
        <v>43431</v>
      </c>
      <c r="K239" s="100">
        <f t="shared" si="133"/>
        <v>13178</v>
      </c>
      <c r="L239" s="100">
        <f t="shared" si="134"/>
        <v>13063</v>
      </c>
      <c r="M239" s="100">
        <f t="shared" si="135"/>
        <v>11456</v>
      </c>
      <c r="N239" s="100" t="str">
        <f t="shared" si="136"/>
        <v>|</v>
      </c>
      <c r="O239" s="100">
        <f t="shared" si="137"/>
        <v>43090</v>
      </c>
      <c r="P239" s="100">
        <f t="shared" si="138"/>
        <v>24694</v>
      </c>
      <c r="Q239" s="100">
        <f t="shared" si="139"/>
        <v>17428</v>
      </c>
      <c r="R239" s="100">
        <f t="shared" si="140"/>
        <v>61384</v>
      </c>
      <c r="S239" s="100">
        <f t="shared" si="141"/>
        <v>33925</v>
      </c>
      <c r="T239" s="100">
        <f t="shared" si="142"/>
        <v>29725</v>
      </c>
      <c r="U239" s="100">
        <f t="shared" si="143"/>
        <v>10278</v>
      </c>
      <c r="V239" s="89" t="s">
        <v>290</v>
      </c>
      <c r="W239" s="95" t="s">
        <v>37</v>
      </c>
      <c r="X239" s="95" t="s">
        <v>37</v>
      </c>
      <c r="Y239" s="95" t="s">
        <v>37</v>
      </c>
      <c r="Z239" s="95" t="s">
        <v>37</v>
      </c>
      <c r="AA239" s="95" t="s">
        <v>37</v>
      </c>
      <c r="AB239" s="95" t="s">
        <v>38</v>
      </c>
      <c r="AC239" s="95" t="s">
        <v>38</v>
      </c>
      <c r="AD239" s="96" t="s">
        <v>290</v>
      </c>
      <c r="AE239" s="95" t="s">
        <v>270</v>
      </c>
      <c r="AF239" s="95" t="s">
        <v>37</v>
      </c>
      <c r="AG239" s="95" t="s">
        <v>37</v>
      </c>
      <c r="AH239" s="95" t="s">
        <v>38</v>
      </c>
      <c r="AI239" s="95" t="s">
        <v>37</v>
      </c>
      <c r="AJ239" s="95" t="s">
        <v>38</v>
      </c>
      <c r="AK239" s="95" t="s">
        <v>37</v>
      </c>
      <c r="AL239" s="94" t="s">
        <v>290</v>
      </c>
      <c r="AM239" s="108">
        <f t="array" ref="AM239">IFERROR(INDEX(TO_name_1,MATCH(,((Шаблон_1-Точность)&gt;=G239)+((Шаблон_1+Точность)&lt;=G239),)),G239)</f>
        <v>20566</v>
      </c>
      <c r="AN239" s="109">
        <f t="array" ref="AN239">IFERROR(INDEX(TO_name_2,MATCH(,((Шаблон_2-Точность)&gt;=H239)+((Шаблон_2+Точность)&lt;=H239),)),H239)</f>
        <v>54472</v>
      </c>
      <c r="AO239" s="109">
        <f t="array" ref="AO239">IFERROR(INDEX(TO_name_3,MATCH(,((Шаблон_3-Точность)&gt;=I239)+((Шаблон_3+Точность)&lt;=I239),)),I239)</f>
        <v>37880</v>
      </c>
      <c r="AP239" s="109">
        <f t="array" ref="AP239">IFERROR(INDEX(TO_name_4,MATCH(,((Шаблон_4-Точность)&gt;=J239)+((Шаблон_4+Точность)&lt;=J239),)),J239)</f>
        <v>43431</v>
      </c>
      <c r="AQ239" s="109">
        <f t="array" ref="AQ239">IFERROR(INDEX(TO_name_9,MATCH(,((Шаблон_9-Точность)&gt;=K239)+((Шаблон_9+Точность)&lt;=K239),)),K239)</f>
        <v>13178</v>
      </c>
      <c r="AR239" s="109">
        <f t="array" ref="AR239">IFERROR(INDEX(TO_name_10,MATCH(,((Шаблон_10-Точность)&gt;=L239)+((Шаблон_10+Точность)&lt;=L239),)),L239)</f>
        <v>13063</v>
      </c>
      <c r="AS239" s="110">
        <f t="array" ref="AS239">IFERROR(INDEX(TO_name_11,MATCH(,((Шаблон_11-Точность)&gt;=M239)+((Шаблон_11+Точность)&lt;=M239),)),M239)</f>
        <v>11456</v>
      </c>
      <c r="AT239" s="111" t="s">
        <v>290</v>
      </c>
      <c r="AU239" s="108" t="str">
        <f t="array" ref="AU239">IFERROR(INDEX(TO_name_5,MATCH(,((Шаблон_5-Точность)&gt;=O239)+((Шаблон_5+Точность)&lt;=O239),)),O239)</f>
        <v>ТО1</v>
      </c>
      <c r="AV239" s="109">
        <f t="array" ref="AV239">IFERROR(INDEX(TO_name_6,MATCH(,((Шаблон_6-Точность)&gt;=P239)+((Шаблон_6+Точность)&lt;=P239),)),P239)</f>
        <v>24694</v>
      </c>
      <c r="AW239" s="109">
        <f t="array" ref="AW239">IFERROR(INDEX(TO_name_7,MATCH(,((Шаблон_7-Точность)&gt;=Q239)+((Шаблон_7+Точность)&lt;=Q239),)),Q239)</f>
        <v>17428</v>
      </c>
      <c r="AX239" s="109">
        <f t="array" ref="AX239">IFERROR(INDEX(TO_name_8,MATCH(,((Шаблон_8-Точность)&gt;=R239)+((Шаблон_8+Точность)&lt;=R239),)),R239)</f>
        <v>61384</v>
      </c>
      <c r="AY239" s="109">
        <f t="array" ref="AY239">IFERROR(INDEX(TO_name_12,MATCH(,((Шаблон_12-Точность)&gt;=S239)+((Шаблон_12+Точность)&lt;=S239),)),S239)</f>
        <v>33925</v>
      </c>
      <c r="AZ239" s="109">
        <f t="array" ref="AZ239">IFERROR(INDEX(TO_name_13,MATCH(,((Шаблон_13-Точность)&gt;=T239)+((Шаблон_13+Точность)&lt;=T239),)),T239)</f>
        <v>29725</v>
      </c>
      <c r="BA239" s="110">
        <f t="array" ref="BA239">IFERROR(INDEX(TO_name_14,MATCH(,((Шаблон_14-Точность)&gt;=U239)+((Шаблон_14+Точность)&lt;=U239),)),U239)</f>
        <v>10278</v>
      </c>
      <c r="BB239" s="3"/>
      <c r="BC239" s="3" t="str">
        <f t="shared" si="115"/>
        <v>М/64288/20566</v>
      </c>
      <c r="BD239" s="3" t="str">
        <f t="shared" si="116"/>
        <v>М/69394/54472</v>
      </c>
      <c r="BE239" s="3" t="str">
        <f t="shared" si="117"/>
        <v>М/62982/37880</v>
      </c>
      <c r="BF239" s="3" t="str">
        <f t="shared" si="118"/>
        <v>М/71731/43431</v>
      </c>
      <c r="BG239" s="3" t="str">
        <f t="shared" si="119"/>
        <v>М/13178/13178</v>
      </c>
      <c r="BH239" s="3" t="str">
        <f t="shared" si="120"/>
        <v>Р/13063/13063</v>
      </c>
      <c r="BI239" s="3" t="str">
        <f t="shared" si="121"/>
        <v>Р/11456/11456</v>
      </c>
      <c r="BJ239" s="158" t="s">
        <v>290</v>
      </c>
      <c r="BK239" s="3" t="str">
        <f t="shared" si="122"/>
        <v>ТО1/41369/43090</v>
      </c>
      <c r="BL239" s="3" t="str">
        <f t="shared" si="123"/>
        <v>М/49676/24694</v>
      </c>
      <c r="BM239" s="3" t="str">
        <f t="shared" si="124"/>
        <v>М/37943/17428</v>
      </c>
      <c r="BN239" s="3" t="str">
        <f t="shared" si="125"/>
        <v>Р/36835/61384</v>
      </c>
      <c r="BO239" s="3" t="str">
        <f t="shared" si="126"/>
        <v>М/8925/33925</v>
      </c>
      <c r="BP239" s="3" t="str">
        <f t="shared" si="127"/>
        <v>Р/9210/29725</v>
      </c>
      <c r="BQ239" s="3" t="str">
        <f t="shared" si="128"/>
        <v>М/10278/10278</v>
      </c>
      <c r="BR239" s="86"/>
      <c r="BS239" s="86"/>
      <c r="BT239" s="86"/>
    </row>
    <row r="240" spans="1:72" ht="16.5" customHeight="1" x14ac:dyDescent="0.25">
      <c r="A240" s="90">
        <v>45156</v>
      </c>
      <c r="B240" s="3">
        <v>5</v>
      </c>
      <c r="C240" s="3">
        <v>4</v>
      </c>
      <c r="D240" s="105" t="str">
        <f t="shared" si="113"/>
        <v/>
      </c>
      <c r="E240" s="105" t="str">
        <f t="shared" si="114"/>
        <v/>
      </c>
      <c r="F240" s="99" t="s">
        <v>290</v>
      </c>
      <c r="G240" s="100">
        <f t="shared" si="129"/>
        <v>20590</v>
      </c>
      <c r="H240" s="100">
        <f t="shared" si="130"/>
        <v>54496</v>
      </c>
      <c r="I240" s="100">
        <f t="shared" si="131"/>
        <v>37904</v>
      </c>
      <c r="J240" s="100">
        <f t="shared" si="132"/>
        <v>43455</v>
      </c>
      <c r="K240" s="100">
        <f t="shared" si="133"/>
        <v>13202</v>
      </c>
      <c r="L240" s="100">
        <f t="shared" si="134"/>
        <v>13063</v>
      </c>
      <c r="M240" s="100">
        <f t="shared" si="135"/>
        <v>11456</v>
      </c>
      <c r="N240" s="100" t="str">
        <f t="shared" si="136"/>
        <v>|</v>
      </c>
      <c r="O240" s="100">
        <f t="shared" si="137"/>
        <v>43090</v>
      </c>
      <c r="P240" s="100">
        <f t="shared" si="138"/>
        <v>24718</v>
      </c>
      <c r="Q240" s="100">
        <f t="shared" si="139"/>
        <v>17452</v>
      </c>
      <c r="R240" s="100">
        <f t="shared" si="140"/>
        <v>61384</v>
      </c>
      <c r="S240" s="100">
        <f t="shared" si="141"/>
        <v>33949</v>
      </c>
      <c r="T240" s="100">
        <f t="shared" si="142"/>
        <v>29725</v>
      </c>
      <c r="U240" s="100">
        <f t="shared" si="143"/>
        <v>10302</v>
      </c>
      <c r="V240" s="89" t="s">
        <v>290</v>
      </c>
      <c r="W240" s="95" t="s">
        <v>37</v>
      </c>
      <c r="X240" s="95" t="s">
        <v>37</v>
      </c>
      <c r="Y240" s="95" t="s">
        <v>37</v>
      </c>
      <c r="Z240" s="95" t="s">
        <v>37</v>
      </c>
      <c r="AA240" s="95" t="s">
        <v>37</v>
      </c>
      <c r="AB240" s="95" t="s">
        <v>38</v>
      </c>
      <c r="AC240" s="95" t="s">
        <v>38</v>
      </c>
      <c r="AD240" s="96" t="s">
        <v>290</v>
      </c>
      <c r="AE240" s="95" t="s">
        <v>270</v>
      </c>
      <c r="AF240" s="95" t="s">
        <v>37</v>
      </c>
      <c r="AG240" s="95" t="s">
        <v>37</v>
      </c>
      <c r="AH240" s="95" t="s">
        <v>38</v>
      </c>
      <c r="AI240" s="95" t="s">
        <v>37</v>
      </c>
      <c r="AJ240" s="95" t="s">
        <v>38</v>
      </c>
      <c r="AK240" s="95" t="s">
        <v>37</v>
      </c>
      <c r="AL240" s="94" t="s">
        <v>290</v>
      </c>
      <c r="AM240" s="108">
        <f t="array" ref="AM240">IFERROR(INDEX(TO_name_1,MATCH(,((Шаблон_1-Точность)&gt;=G240)+((Шаблон_1+Точность)&lt;=G240),)),G240)</f>
        <v>20590</v>
      </c>
      <c r="AN240" s="109" t="str">
        <f t="array" ref="AN240">IFERROR(INDEX(TO_name_2,MATCH(,((Шаблон_2-Точность)&gt;=H240)+((Шаблон_2+Точность)&lt;=H240),)),H240)</f>
        <v>ПМ</v>
      </c>
      <c r="AO240" s="109">
        <f t="array" ref="AO240">IFERROR(INDEX(TO_name_3,MATCH(,((Шаблон_3-Точность)&gt;=I240)+((Шаблон_3+Точность)&lt;=I240),)),I240)</f>
        <v>37904</v>
      </c>
      <c r="AP240" s="109">
        <f t="array" ref="AP240">IFERROR(INDEX(TO_name_4,MATCH(,((Шаблон_4-Точность)&gt;=J240)+((Шаблон_4+Точность)&lt;=J240),)),J240)</f>
        <v>43455</v>
      </c>
      <c r="AQ240" s="109">
        <f t="array" ref="AQ240">IFERROR(INDEX(TO_name_9,MATCH(,((Шаблон_9-Точность)&gt;=K240)+((Шаблон_9+Точность)&lt;=K240),)),K240)</f>
        <v>13202</v>
      </c>
      <c r="AR240" s="109">
        <f t="array" ref="AR240">IFERROR(INDEX(TO_name_10,MATCH(,((Шаблон_10-Точность)&gt;=L240)+((Шаблон_10+Точность)&lt;=L240),)),L240)</f>
        <v>13063</v>
      </c>
      <c r="AS240" s="110">
        <f t="array" ref="AS240">IFERROR(INDEX(TO_name_11,MATCH(,((Шаблон_11-Точность)&gt;=M240)+((Шаблон_11+Точность)&lt;=M240),)),M240)</f>
        <v>11456</v>
      </c>
      <c r="AT240" s="111" t="s">
        <v>290</v>
      </c>
      <c r="AU240" s="108" t="str">
        <f t="array" ref="AU240">IFERROR(INDEX(TO_name_5,MATCH(,((Шаблон_5-Точность)&gt;=O240)+((Шаблон_5+Точность)&lt;=O240),)),O240)</f>
        <v>ТО1</v>
      </c>
      <c r="AV240" s="109">
        <f t="array" ref="AV240">IFERROR(INDEX(TO_name_6,MATCH(,((Шаблон_6-Точность)&gt;=P240)+((Шаблон_6+Точность)&lt;=P240),)),P240)</f>
        <v>24718</v>
      </c>
      <c r="AW240" s="109">
        <f t="array" ref="AW240">IFERROR(INDEX(TO_name_7,MATCH(,((Шаблон_7-Точность)&gt;=Q240)+((Шаблон_7+Точность)&lt;=Q240),)),Q240)</f>
        <v>17452</v>
      </c>
      <c r="AX240" s="109">
        <f t="array" ref="AX240">IFERROR(INDEX(TO_name_8,MATCH(,((Шаблон_8-Точность)&gt;=R240)+((Шаблон_8+Точность)&lt;=R240),)),R240)</f>
        <v>61384</v>
      </c>
      <c r="AY240" s="109">
        <f t="array" ref="AY240">IFERROR(INDEX(TO_name_12,MATCH(,((Шаблон_12-Точность)&gt;=S240)+((Шаблон_12+Точность)&lt;=S240),)),S240)</f>
        <v>33949</v>
      </c>
      <c r="AZ240" s="109">
        <f t="array" ref="AZ240">IFERROR(INDEX(TO_name_13,MATCH(,((Шаблон_13-Точность)&gt;=T240)+((Шаблон_13+Точность)&lt;=T240),)),T240)</f>
        <v>29725</v>
      </c>
      <c r="BA240" s="110">
        <f t="array" ref="BA240">IFERROR(INDEX(TO_name_14,MATCH(,((Шаблон_14-Точность)&gt;=U240)+((Шаблон_14+Точность)&lt;=U240),)),U240)</f>
        <v>10302</v>
      </c>
      <c r="BB240" s="3"/>
      <c r="BC240" s="3" t="str">
        <f t="shared" si="115"/>
        <v>М/64312/20590</v>
      </c>
      <c r="BD240" s="3" t="str">
        <f t="shared" si="116"/>
        <v>М/69418/54496</v>
      </c>
      <c r="BE240" s="3" t="str">
        <f t="shared" si="117"/>
        <v>М/63006/37904</v>
      </c>
      <c r="BF240" s="3" t="str">
        <f t="shared" si="118"/>
        <v>М/71755/43455</v>
      </c>
      <c r="BG240" s="3" t="str">
        <f t="shared" si="119"/>
        <v>М/13202/13202</v>
      </c>
      <c r="BH240" s="3" t="str">
        <f t="shared" si="120"/>
        <v>Р/13063/13063</v>
      </c>
      <c r="BI240" s="3" t="str">
        <f t="shared" si="121"/>
        <v>Р/11456/11456</v>
      </c>
      <c r="BJ240" s="158" t="s">
        <v>290</v>
      </c>
      <c r="BK240" s="3" t="str">
        <f t="shared" si="122"/>
        <v>ТО1/41369/43090</v>
      </c>
      <c r="BL240" s="3" t="str">
        <f t="shared" si="123"/>
        <v>М/49700/24718</v>
      </c>
      <c r="BM240" s="3" t="str">
        <f t="shared" si="124"/>
        <v>М/37967/17452</v>
      </c>
      <c r="BN240" s="3" t="str">
        <f t="shared" si="125"/>
        <v>Р/36835/61384</v>
      </c>
      <c r="BO240" s="3" t="str">
        <f t="shared" si="126"/>
        <v>М/8949/33949</v>
      </c>
      <c r="BP240" s="3" t="str">
        <f t="shared" si="127"/>
        <v>Р/9210/29725</v>
      </c>
      <c r="BQ240" s="3" t="str">
        <f t="shared" si="128"/>
        <v>М/10302/10302</v>
      </c>
      <c r="BR240" s="86"/>
      <c r="BS240" s="86"/>
      <c r="BT240" s="86"/>
    </row>
    <row r="241" spans="1:72" ht="16.5" customHeight="1" x14ac:dyDescent="0.25">
      <c r="A241" s="90">
        <v>45157</v>
      </c>
      <c r="B241" s="3">
        <v>5</v>
      </c>
      <c r="C241" s="3">
        <v>4</v>
      </c>
      <c r="D241" s="105" t="str">
        <f t="shared" si="113"/>
        <v/>
      </c>
      <c r="E241" s="105" t="str">
        <f t="shared" si="114"/>
        <v/>
      </c>
      <c r="F241" s="99" t="s">
        <v>290</v>
      </c>
      <c r="G241" s="100">
        <f t="shared" si="129"/>
        <v>20614</v>
      </c>
      <c r="H241" s="100">
        <f t="shared" si="130"/>
        <v>54512</v>
      </c>
      <c r="I241" s="100">
        <f t="shared" si="131"/>
        <v>37928</v>
      </c>
      <c r="J241" s="100">
        <f t="shared" si="132"/>
        <v>43479</v>
      </c>
      <c r="K241" s="100">
        <f t="shared" si="133"/>
        <v>13226</v>
      </c>
      <c r="L241" s="100">
        <f t="shared" si="134"/>
        <v>13063</v>
      </c>
      <c r="M241" s="100">
        <f t="shared" si="135"/>
        <v>11464</v>
      </c>
      <c r="N241" s="100" t="str">
        <f t="shared" si="136"/>
        <v>|</v>
      </c>
      <c r="O241" s="100">
        <f t="shared" si="137"/>
        <v>43090</v>
      </c>
      <c r="P241" s="100">
        <f t="shared" si="138"/>
        <v>24742</v>
      </c>
      <c r="Q241" s="100">
        <f t="shared" si="139"/>
        <v>17476</v>
      </c>
      <c r="R241" s="100">
        <f t="shared" si="140"/>
        <v>61384</v>
      </c>
      <c r="S241" s="100">
        <f t="shared" si="141"/>
        <v>33973</v>
      </c>
      <c r="T241" s="100">
        <f t="shared" si="142"/>
        <v>29725</v>
      </c>
      <c r="U241" s="100">
        <f t="shared" si="143"/>
        <v>10326</v>
      </c>
      <c r="V241" s="89" t="s">
        <v>290</v>
      </c>
      <c r="W241" s="95" t="s">
        <v>37</v>
      </c>
      <c r="X241" s="95" t="s">
        <v>195</v>
      </c>
      <c r="Y241" s="95" t="s">
        <v>37</v>
      </c>
      <c r="Z241" s="95" t="s">
        <v>37</v>
      </c>
      <c r="AA241" s="95" t="s">
        <v>37</v>
      </c>
      <c r="AB241" s="95" t="s">
        <v>38</v>
      </c>
      <c r="AC241" s="95" t="s">
        <v>320</v>
      </c>
      <c r="AD241" s="96" t="s">
        <v>290</v>
      </c>
      <c r="AE241" s="95" t="s">
        <v>270</v>
      </c>
      <c r="AF241" s="95" t="s">
        <v>37</v>
      </c>
      <c r="AG241" s="95" t="s">
        <v>37</v>
      </c>
      <c r="AH241" s="95" t="s">
        <v>38</v>
      </c>
      <c r="AI241" s="95" t="s">
        <v>37</v>
      </c>
      <c r="AJ241" s="95" t="s">
        <v>38</v>
      </c>
      <c r="AK241" s="95" t="s">
        <v>37</v>
      </c>
      <c r="AL241" s="94" t="s">
        <v>290</v>
      </c>
      <c r="AM241" s="108">
        <f t="array" ref="AM241">IFERROR(INDEX(TO_name_1,MATCH(,((Шаблон_1-Точность)&gt;=G241)+((Шаблон_1+Точность)&lt;=G241),)),G241)</f>
        <v>20614</v>
      </c>
      <c r="AN241" s="109" t="str">
        <f t="array" ref="AN241">IFERROR(INDEX(TO_name_2,MATCH(,((Шаблон_2-Точность)&gt;=H241)+((Шаблон_2+Точность)&lt;=H241),)),H241)</f>
        <v>ПМ</v>
      </c>
      <c r="AO241" s="109">
        <f t="array" ref="AO241">IFERROR(INDEX(TO_name_3,MATCH(,((Шаблон_3-Точность)&gt;=I241)+((Шаблон_3+Точность)&lt;=I241),)),I241)</f>
        <v>37928</v>
      </c>
      <c r="AP241" s="109">
        <f t="array" ref="AP241">IFERROR(INDEX(TO_name_4,MATCH(,((Шаблон_4-Точность)&gt;=J241)+((Шаблон_4+Точность)&lt;=J241),)),J241)</f>
        <v>43479</v>
      </c>
      <c r="AQ241" s="109">
        <f t="array" ref="AQ241">IFERROR(INDEX(TO_name_9,MATCH(,((Шаблон_9-Точность)&gt;=K241)+((Шаблон_9+Точность)&lt;=K241),)),K241)</f>
        <v>13226</v>
      </c>
      <c r="AR241" s="109">
        <f t="array" ref="AR241">IFERROR(INDEX(TO_name_10,MATCH(,((Шаблон_10-Точность)&gt;=L241)+((Шаблон_10+Точность)&lt;=L241),)),L241)</f>
        <v>13063</v>
      </c>
      <c r="AS241" s="110">
        <f t="array" ref="AS241">IFERROR(INDEX(TO_name_11,MATCH(,((Шаблон_11-Точность)&gt;=M241)+((Шаблон_11+Точность)&lt;=M241),)),M241)</f>
        <v>11464</v>
      </c>
      <c r="AT241" s="111" t="s">
        <v>290</v>
      </c>
      <c r="AU241" s="108" t="str">
        <f t="array" ref="AU241">IFERROR(INDEX(TO_name_5,MATCH(,((Шаблон_5-Точность)&gt;=O241)+((Шаблон_5+Точность)&lt;=O241),)),O241)</f>
        <v>ТО1</v>
      </c>
      <c r="AV241" s="109">
        <f t="array" ref="AV241">IFERROR(INDEX(TO_name_6,MATCH(,((Шаблон_6-Точность)&gt;=P241)+((Шаблон_6+Точность)&lt;=P241),)),P241)</f>
        <v>24742</v>
      </c>
      <c r="AW241" s="109">
        <f t="array" ref="AW241">IFERROR(INDEX(TO_name_7,MATCH(,((Шаблон_7-Точность)&gt;=Q241)+((Шаблон_7+Точность)&lt;=Q241),)),Q241)</f>
        <v>17476</v>
      </c>
      <c r="AX241" s="109">
        <f t="array" ref="AX241">IFERROR(INDEX(TO_name_8,MATCH(,((Шаблон_8-Точность)&gt;=R241)+((Шаблон_8+Точность)&lt;=R241),)),R241)</f>
        <v>61384</v>
      </c>
      <c r="AY241" s="109">
        <f t="array" ref="AY241">IFERROR(INDEX(TO_name_12,MATCH(,((Шаблон_12-Точность)&gt;=S241)+((Шаблон_12+Точность)&lt;=S241),)),S241)</f>
        <v>33973</v>
      </c>
      <c r="AZ241" s="109">
        <f t="array" ref="AZ241">IFERROR(INDEX(TO_name_13,MATCH(,((Шаблон_13-Точность)&gt;=T241)+((Шаблон_13+Точность)&lt;=T241),)),T241)</f>
        <v>29725</v>
      </c>
      <c r="BA241" s="110">
        <f t="array" ref="BA241">IFERROR(INDEX(TO_name_14,MATCH(,((Шаблон_14-Точность)&gt;=U241)+((Шаблон_14+Точность)&lt;=U241),)),U241)</f>
        <v>10326</v>
      </c>
      <c r="BB241" s="3"/>
      <c r="BC241" s="3" t="str">
        <f t="shared" si="115"/>
        <v>М/64336/20614</v>
      </c>
      <c r="BD241" s="3" t="str">
        <f t="shared" si="116"/>
        <v>О/69434/54512</v>
      </c>
      <c r="BE241" s="3" t="str">
        <f t="shared" si="117"/>
        <v>М/63030/37928</v>
      </c>
      <c r="BF241" s="3" t="str">
        <f t="shared" si="118"/>
        <v>М/71779/43479</v>
      </c>
      <c r="BG241" s="3" t="str">
        <f t="shared" si="119"/>
        <v>М/13226/13226</v>
      </c>
      <c r="BH241" s="3" t="str">
        <f t="shared" si="120"/>
        <v>Р/13063/13063</v>
      </c>
      <c r="BI241" s="3" t="str">
        <f t="shared" si="121"/>
        <v>П/11464/11464</v>
      </c>
      <c r="BJ241" s="158" t="s">
        <v>290</v>
      </c>
      <c r="BK241" s="3" t="str">
        <f t="shared" si="122"/>
        <v>ТО1/41369/43090</v>
      </c>
      <c r="BL241" s="3" t="str">
        <f t="shared" si="123"/>
        <v>М/49724/24742</v>
      </c>
      <c r="BM241" s="3" t="str">
        <f t="shared" si="124"/>
        <v>М/37991/17476</v>
      </c>
      <c r="BN241" s="3" t="str">
        <f t="shared" si="125"/>
        <v>Р/36835/61384</v>
      </c>
      <c r="BO241" s="3" t="str">
        <f t="shared" si="126"/>
        <v>М/8973/33973</v>
      </c>
      <c r="BP241" s="3" t="str">
        <f t="shared" si="127"/>
        <v>Р/9210/29725</v>
      </c>
      <c r="BQ241" s="3" t="str">
        <f t="shared" si="128"/>
        <v>М/10326/10326</v>
      </c>
      <c r="BR241" s="86"/>
      <c r="BS241" s="86"/>
      <c r="BT241" s="86"/>
    </row>
    <row r="242" spans="1:72" ht="16.5" customHeight="1" x14ac:dyDescent="0.25">
      <c r="A242" s="90">
        <v>45158</v>
      </c>
      <c r="B242" s="3">
        <v>5</v>
      </c>
      <c r="C242" s="3">
        <v>4</v>
      </c>
      <c r="D242" s="105" t="str">
        <f t="shared" si="113"/>
        <v>ОШ</v>
      </c>
      <c r="E242" s="105" t="str">
        <f t="shared" si="114"/>
        <v/>
      </c>
      <c r="F242" s="99" t="s">
        <v>290</v>
      </c>
      <c r="G242" s="100">
        <f t="shared" si="129"/>
        <v>20638</v>
      </c>
      <c r="H242" s="100">
        <f t="shared" si="130"/>
        <v>54512</v>
      </c>
      <c r="I242" s="100">
        <f t="shared" si="131"/>
        <v>37952</v>
      </c>
      <c r="J242" s="100">
        <f t="shared" si="132"/>
        <v>43503</v>
      </c>
      <c r="K242" s="100">
        <f t="shared" si="133"/>
        <v>13250</v>
      </c>
      <c r="L242" s="100">
        <f t="shared" si="134"/>
        <v>13063</v>
      </c>
      <c r="M242" s="100">
        <f t="shared" si="135"/>
        <v>11480</v>
      </c>
      <c r="N242" s="100" t="str">
        <f t="shared" si="136"/>
        <v>|</v>
      </c>
      <c r="O242" s="100">
        <f t="shared" si="137"/>
        <v>43090</v>
      </c>
      <c r="P242" s="100">
        <f t="shared" si="138"/>
        <v>24766</v>
      </c>
      <c r="Q242" s="100">
        <f t="shared" si="139"/>
        <v>17500</v>
      </c>
      <c r="R242" s="100">
        <f t="shared" si="140"/>
        <v>61384</v>
      </c>
      <c r="S242" s="100">
        <f t="shared" si="141"/>
        <v>33997</v>
      </c>
      <c r="T242" s="100">
        <f t="shared" si="142"/>
        <v>29725</v>
      </c>
      <c r="U242" s="100">
        <f t="shared" si="143"/>
        <v>10350</v>
      </c>
      <c r="V242" s="89" t="s">
        <v>290</v>
      </c>
      <c r="W242" s="95" t="s">
        <v>37</v>
      </c>
      <c r="X242" s="95" t="s">
        <v>321</v>
      </c>
      <c r="Y242" s="95" t="s">
        <v>37</v>
      </c>
      <c r="Z242" s="95" t="s">
        <v>37</v>
      </c>
      <c r="AA242" s="95" t="s">
        <v>37</v>
      </c>
      <c r="AB242" s="95" t="s">
        <v>38</v>
      </c>
      <c r="AC242" s="95" t="s">
        <v>195</v>
      </c>
      <c r="AD242" s="96" t="s">
        <v>290</v>
      </c>
      <c r="AE242" s="95" t="s">
        <v>270</v>
      </c>
      <c r="AF242" s="95" t="s">
        <v>37</v>
      </c>
      <c r="AG242" s="95" t="s">
        <v>37</v>
      </c>
      <c r="AH242" s="95" t="s">
        <v>38</v>
      </c>
      <c r="AI242" s="95" t="s">
        <v>37</v>
      </c>
      <c r="AJ242" s="95" t="s">
        <v>38</v>
      </c>
      <c r="AK242" s="95" t="s">
        <v>37</v>
      </c>
      <c r="AL242" s="94" t="s">
        <v>290</v>
      </c>
      <c r="AM242" s="108">
        <f t="array" ref="AM242">IFERROR(INDEX(TO_name_1,MATCH(,((Шаблон_1-Точность)&gt;=G242)+((Шаблон_1+Точность)&lt;=G242),)),G242)</f>
        <v>20638</v>
      </c>
      <c r="AN242" s="109" t="str">
        <f t="array" ref="AN242">IFERROR(INDEX(TO_name_2,MATCH(,((Шаблон_2-Точность)&gt;=H242)+((Шаблон_2+Точность)&lt;=H242),)),H242)</f>
        <v>ПМ</v>
      </c>
      <c r="AO242" s="109">
        <f t="array" ref="AO242">IFERROR(INDEX(TO_name_3,MATCH(,((Шаблон_3-Точность)&gt;=I242)+((Шаблон_3+Точность)&lt;=I242),)),I242)</f>
        <v>37952</v>
      </c>
      <c r="AP242" s="109">
        <f t="array" ref="AP242">IFERROR(INDEX(TO_name_4,MATCH(,((Шаблон_4-Точность)&gt;=J242)+((Шаблон_4+Точность)&lt;=J242),)),J242)</f>
        <v>43503</v>
      </c>
      <c r="AQ242" s="109">
        <f t="array" ref="AQ242">IFERROR(INDEX(TO_name_9,MATCH(,((Шаблон_9-Точность)&gt;=K242)+((Шаблон_9+Точность)&lt;=K242),)),K242)</f>
        <v>13250</v>
      </c>
      <c r="AR242" s="109">
        <f t="array" ref="AR242">IFERROR(INDEX(TO_name_10,MATCH(,((Шаблон_10-Точность)&gt;=L242)+((Шаблон_10+Точность)&lt;=L242),)),L242)</f>
        <v>13063</v>
      </c>
      <c r="AS242" s="110">
        <f t="array" ref="AS242">IFERROR(INDEX(TO_name_11,MATCH(,((Шаблон_11-Точность)&gt;=M242)+((Шаблон_11+Точность)&lt;=M242),)),M242)</f>
        <v>11480</v>
      </c>
      <c r="AT242" s="111" t="s">
        <v>290</v>
      </c>
      <c r="AU242" s="108" t="str">
        <f t="array" ref="AU242">IFERROR(INDEX(TO_name_5,MATCH(,((Шаблон_5-Точность)&gt;=O242)+((Шаблон_5+Точность)&lt;=O242),)),O242)</f>
        <v>ТО1</v>
      </c>
      <c r="AV242" s="109">
        <f t="array" ref="AV242">IFERROR(INDEX(TO_name_6,MATCH(,((Шаблон_6-Точность)&gt;=P242)+((Шаблон_6+Точность)&lt;=P242),)),P242)</f>
        <v>24766</v>
      </c>
      <c r="AW242" s="109">
        <f t="array" ref="AW242">IFERROR(INDEX(TO_name_7,MATCH(,((Шаблон_7-Точность)&gt;=Q242)+((Шаблон_7+Точность)&lt;=Q242),)),Q242)</f>
        <v>17500</v>
      </c>
      <c r="AX242" s="109">
        <f t="array" ref="AX242">IFERROR(INDEX(TO_name_8,MATCH(,((Шаблон_8-Точность)&gt;=R242)+((Шаблон_8+Точность)&lt;=R242),)),R242)</f>
        <v>61384</v>
      </c>
      <c r="AY242" s="109" t="str">
        <f t="array" ref="AY242">IFERROR(INDEX(TO_name_12,MATCH(,((Шаблон_12-Точность)&gt;=S242)+((Шаблон_12+Точность)&lt;=S242),)),S242)</f>
        <v>ТО1</v>
      </c>
      <c r="AZ242" s="109">
        <f t="array" ref="AZ242">IFERROR(INDEX(TO_name_13,MATCH(,((Шаблон_13-Точность)&gt;=T242)+((Шаблон_13+Точность)&lt;=T242),)),T242)</f>
        <v>29725</v>
      </c>
      <c r="BA242" s="110">
        <f t="array" ref="BA242">IFERROR(INDEX(TO_name_14,MATCH(,((Шаблон_14-Точность)&gt;=U242)+((Шаблон_14+Точность)&lt;=U242),)),U242)</f>
        <v>10350</v>
      </c>
      <c r="BB242" s="3"/>
      <c r="BC242" s="3" t="str">
        <f t="shared" si="115"/>
        <v>М/64360/20638</v>
      </c>
      <c r="BD242" s="3" t="str">
        <f t="shared" si="116"/>
        <v>ПМ/69434/54512</v>
      </c>
      <c r="BE242" s="3" t="str">
        <f t="shared" si="117"/>
        <v>М/63054/37952</v>
      </c>
      <c r="BF242" s="3" t="str">
        <f t="shared" si="118"/>
        <v>М/71803/43503</v>
      </c>
      <c r="BG242" s="3" t="str">
        <f t="shared" si="119"/>
        <v>М/13250/13250</v>
      </c>
      <c r="BH242" s="3" t="str">
        <f t="shared" si="120"/>
        <v>Р/13063/13063</v>
      </c>
      <c r="BI242" s="3" t="str">
        <f t="shared" si="121"/>
        <v>О/11480/11480</v>
      </c>
      <c r="BJ242" s="158" t="s">
        <v>290</v>
      </c>
      <c r="BK242" s="3" t="str">
        <f t="shared" si="122"/>
        <v>ТО1/41369/43090</v>
      </c>
      <c r="BL242" s="3" t="str">
        <f t="shared" si="123"/>
        <v>М/49748/24766</v>
      </c>
      <c r="BM242" s="3" t="str">
        <f t="shared" si="124"/>
        <v>М/38015/17500</v>
      </c>
      <c r="BN242" s="3" t="str">
        <f t="shared" si="125"/>
        <v>Р/36835/61384</v>
      </c>
      <c r="BO242" s="3" t="str">
        <f t="shared" si="126"/>
        <v>М/8997/33997</v>
      </c>
      <c r="BP242" s="3" t="str">
        <f t="shared" si="127"/>
        <v>Р/9210/29725</v>
      </c>
      <c r="BQ242" s="3" t="str">
        <f t="shared" si="128"/>
        <v>М/10350/10350</v>
      </c>
      <c r="BR242" s="86"/>
      <c r="BS242" s="86"/>
      <c r="BT242" s="86"/>
    </row>
    <row r="243" spans="1:72" ht="16.5" customHeight="1" x14ac:dyDescent="0.25">
      <c r="A243" s="90">
        <v>45159</v>
      </c>
      <c r="B243" s="3">
        <v>5</v>
      </c>
      <c r="C243" s="3">
        <v>4</v>
      </c>
      <c r="D243" s="105" t="str">
        <f t="shared" si="113"/>
        <v/>
      </c>
      <c r="E243" s="105" t="str">
        <f t="shared" si="114"/>
        <v/>
      </c>
      <c r="F243" s="99" t="s">
        <v>290</v>
      </c>
      <c r="G243" s="100">
        <f t="shared" si="129"/>
        <v>20662</v>
      </c>
      <c r="H243" s="100">
        <f t="shared" si="130"/>
        <v>54536</v>
      </c>
      <c r="I243" s="100">
        <f t="shared" si="131"/>
        <v>37976</v>
      </c>
      <c r="J243" s="100">
        <f t="shared" si="132"/>
        <v>43527</v>
      </c>
      <c r="K243" s="100">
        <f t="shared" si="133"/>
        <v>13274</v>
      </c>
      <c r="L243" s="100">
        <f t="shared" si="134"/>
        <v>13063</v>
      </c>
      <c r="M243" s="100">
        <f t="shared" si="135"/>
        <v>11480</v>
      </c>
      <c r="N243" s="100" t="str">
        <f t="shared" si="136"/>
        <v>|</v>
      </c>
      <c r="O243" s="100">
        <f t="shared" si="137"/>
        <v>43098</v>
      </c>
      <c r="P243" s="100">
        <f t="shared" si="138"/>
        <v>24790</v>
      </c>
      <c r="Q243" s="100">
        <f t="shared" si="139"/>
        <v>17524</v>
      </c>
      <c r="R243" s="100">
        <f t="shared" si="140"/>
        <v>61384</v>
      </c>
      <c r="S243" s="100">
        <f t="shared" si="141"/>
        <v>34013</v>
      </c>
      <c r="T243" s="100">
        <f t="shared" si="142"/>
        <v>29725</v>
      </c>
      <c r="U243" s="100">
        <f t="shared" si="143"/>
        <v>10374</v>
      </c>
      <c r="V243" s="89" t="s">
        <v>290</v>
      </c>
      <c r="W243" s="95" t="s">
        <v>37</v>
      </c>
      <c r="X243" s="95" t="s">
        <v>37</v>
      </c>
      <c r="Y243" s="95" t="s">
        <v>37</v>
      </c>
      <c r="Z243" s="95" t="s">
        <v>37</v>
      </c>
      <c r="AA243" s="95" t="s">
        <v>37</v>
      </c>
      <c r="AB243" s="95" t="s">
        <v>38</v>
      </c>
      <c r="AC243" s="95" t="s">
        <v>38</v>
      </c>
      <c r="AD243" s="96" t="s">
        <v>290</v>
      </c>
      <c r="AE243" s="95" t="s">
        <v>320</v>
      </c>
      <c r="AF243" s="95" t="s">
        <v>37</v>
      </c>
      <c r="AG243" s="95" t="s">
        <v>37</v>
      </c>
      <c r="AH243" s="95" t="s">
        <v>38</v>
      </c>
      <c r="AI243" s="95" t="s">
        <v>195</v>
      </c>
      <c r="AJ243" s="95" t="s">
        <v>38</v>
      </c>
      <c r="AK243" s="95" t="s">
        <v>37</v>
      </c>
      <c r="AL243" s="94" t="s">
        <v>290</v>
      </c>
      <c r="AM243" s="108">
        <f t="array" ref="AM243">IFERROR(INDEX(TO_name_1,MATCH(,((Шаблон_1-Точность)&gt;=G243)+((Шаблон_1+Точность)&lt;=G243),)),G243)</f>
        <v>20662</v>
      </c>
      <c r="AN243" s="109">
        <f t="array" ref="AN243">IFERROR(INDEX(TO_name_2,MATCH(,((Шаблон_2-Точность)&gt;=H243)+((Шаблон_2+Точность)&lt;=H243),)),H243)</f>
        <v>54536</v>
      </c>
      <c r="AO243" s="109">
        <f t="array" ref="AO243">IFERROR(INDEX(TO_name_3,MATCH(,((Шаблон_3-Точность)&gt;=I243)+((Шаблон_3+Точность)&lt;=I243),)),I243)</f>
        <v>37976</v>
      </c>
      <c r="AP243" s="109">
        <f t="array" ref="AP243">IFERROR(INDEX(TO_name_4,MATCH(,((Шаблон_4-Точность)&gt;=J243)+((Шаблон_4+Точность)&lt;=J243),)),J243)</f>
        <v>43527</v>
      </c>
      <c r="AQ243" s="109">
        <f t="array" ref="AQ243">IFERROR(INDEX(TO_name_9,MATCH(,((Шаблон_9-Точность)&gt;=K243)+((Шаблон_9+Точность)&lt;=K243),)),K243)</f>
        <v>13274</v>
      </c>
      <c r="AR243" s="109">
        <f t="array" ref="AR243">IFERROR(INDEX(TO_name_10,MATCH(,((Шаблон_10-Точность)&gt;=L243)+((Шаблон_10+Точность)&lt;=L243),)),L243)</f>
        <v>13063</v>
      </c>
      <c r="AS243" s="110">
        <f t="array" ref="AS243">IFERROR(INDEX(TO_name_11,MATCH(,((Шаблон_11-Точность)&gt;=M243)+((Шаблон_11+Точность)&lt;=M243),)),M243)</f>
        <v>11480</v>
      </c>
      <c r="AT243" s="111" t="s">
        <v>290</v>
      </c>
      <c r="AU243" s="108" t="str">
        <f t="array" ref="AU243">IFERROR(INDEX(TO_name_5,MATCH(,((Шаблон_5-Точность)&gt;=O243)+((Шаблон_5+Точность)&lt;=O243),)),O243)</f>
        <v>ТО1</v>
      </c>
      <c r="AV243" s="109">
        <f t="array" ref="AV243">IFERROR(INDEX(TO_name_6,MATCH(,((Шаблон_6-Точность)&gt;=P243)+((Шаблон_6+Точность)&lt;=P243),)),P243)</f>
        <v>24790</v>
      </c>
      <c r="AW243" s="109">
        <f t="array" ref="AW243">IFERROR(INDEX(TO_name_7,MATCH(,((Шаблон_7-Точность)&gt;=Q243)+((Шаблон_7+Точность)&lt;=Q243),)),Q243)</f>
        <v>17524</v>
      </c>
      <c r="AX243" s="109">
        <f t="array" ref="AX243">IFERROR(INDEX(TO_name_8,MATCH(,((Шаблон_8-Точность)&gt;=R243)+((Шаблон_8+Точность)&lt;=R243),)),R243)</f>
        <v>61384</v>
      </c>
      <c r="AY243" s="109">
        <f t="array" ref="AY243">IFERROR(INDEX(TO_name_12,MATCH(,((Шаблон_12-Точность)&gt;=S243)+((Шаблон_12+Точность)&lt;=S243),)),S243)</f>
        <v>34013</v>
      </c>
      <c r="AZ243" s="109">
        <f t="array" ref="AZ243">IFERROR(INDEX(TO_name_13,MATCH(,((Шаблон_13-Точность)&gt;=T243)+((Шаблон_13+Точность)&lt;=T243),)),T243)</f>
        <v>29725</v>
      </c>
      <c r="BA243" s="110">
        <f t="array" ref="BA243">IFERROR(INDEX(TO_name_14,MATCH(,((Шаблон_14-Точность)&gt;=U243)+((Шаблон_14+Точность)&lt;=U243),)),U243)</f>
        <v>10374</v>
      </c>
      <c r="BB243" s="3"/>
      <c r="BC243" s="3" t="str">
        <f t="shared" si="115"/>
        <v>М/64384/20662</v>
      </c>
      <c r="BD243" s="3" t="str">
        <f t="shared" si="116"/>
        <v>М/69458/54536</v>
      </c>
      <c r="BE243" s="3" t="str">
        <f t="shared" si="117"/>
        <v>М/63078/37976</v>
      </c>
      <c r="BF243" s="3" t="str">
        <f t="shared" si="118"/>
        <v>М/71827/43527</v>
      </c>
      <c r="BG243" s="3" t="str">
        <f t="shared" si="119"/>
        <v>М/13274/13274</v>
      </c>
      <c r="BH243" s="3" t="str">
        <f t="shared" si="120"/>
        <v>Р/13063/13063</v>
      </c>
      <c r="BI243" s="3" t="str">
        <f t="shared" si="121"/>
        <v>Р/11480/11480</v>
      </c>
      <c r="BJ243" s="158" t="s">
        <v>290</v>
      </c>
      <c r="BK243" s="3" t="str">
        <f t="shared" si="122"/>
        <v>П/41377/43098</v>
      </c>
      <c r="BL243" s="3" t="str">
        <f t="shared" si="123"/>
        <v>М/49772/24790</v>
      </c>
      <c r="BM243" s="3" t="str">
        <f t="shared" si="124"/>
        <v>М/38039/17524</v>
      </c>
      <c r="BN243" s="3" t="str">
        <f t="shared" si="125"/>
        <v>Р/36835/61384</v>
      </c>
      <c r="BO243" s="3" t="str">
        <f t="shared" si="126"/>
        <v>О/9013/34013</v>
      </c>
      <c r="BP243" s="3" t="str">
        <f t="shared" si="127"/>
        <v>Р/9210/29725</v>
      </c>
      <c r="BQ243" s="3" t="str">
        <f t="shared" si="128"/>
        <v>М/10374/10374</v>
      </c>
      <c r="BR243" s="86"/>
      <c r="BS243" s="86"/>
      <c r="BT243" s="86"/>
    </row>
    <row r="244" spans="1:72" ht="16.5" customHeight="1" x14ac:dyDescent="0.25">
      <c r="A244" s="90">
        <v>45160</v>
      </c>
      <c r="B244" s="3">
        <v>5</v>
      </c>
      <c r="C244" s="3">
        <v>4</v>
      </c>
      <c r="D244" s="105" t="str">
        <f t="shared" si="113"/>
        <v/>
      </c>
      <c r="E244" s="105" t="str">
        <f t="shared" si="114"/>
        <v/>
      </c>
      <c r="F244" s="99" t="s">
        <v>290</v>
      </c>
      <c r="G244" s="100">
        <f t="shared" si="129"/>
        <v>20686</v>
      </c>
      <c r="H244" s="100">
        <f t="shared" si="130"/>
        <v>54560</v>
      </c>
      <c r="I244" s="100">
        <f t="shared" si="131"/>
        <v>38000</v>
      </c>
      <c r="J244" s="100">
        <f t="shared" si="132"/>
        <v>43551</v>
      </c>
      <c r="K244" s="100">
        <f t="shared" si="133"/>
        <v>13298</v>
      </c>
      <c r="L244" s="100">
        <f t="shared" si="134"/>
        <v>13063</v>
      </c>
      <c r="M244" s="100">
        <f t="shared" si="135"/>
        <v>11480</v>
      </c>
      <c r="N244" s="100" t="str">
        <f t="shared" si="136"/>
        <v>|</v>
      </c>
      <c r="O244" s="100">
        <f t="shared" si="137"/>
        <v>43122</v>
      </c>
      <c r="P244" s="100">
        <f t="shared" si="138"/>
        <v>24814</v>
      </c>
      <c r="Q244" s="100">
        <f t="shared" si="139"/>
        <v>17548</v>
      </c>
      <c r="R244" s="100">
        <f t="shared" si="140"/>
        <v>61384</v>
      </c>
      <c r="S244" s="100">
        <f t="shared" si="141"/>
        <v>34013</v>
      </c>
      <c r="T244" s="100">
        <f t="shared" si="142"/>
        <v>29725</v>
      </c>
      <c r="U244" s="100">
        <f t="shared" si="143"/>
        <v>10398</v>
      </c>
      <c r="V244" s="89" t="s">
        <v>290</v>
      </c>
      <c r="W244" s="95" t="s">
        <v>37</v>
      </c>
      <c r="X244" s="95" t="s">
        <v>37</v>
      </c>
      <c r="Y244" s="95" t="s">
        <v>37</v>
      </c>
      <c r="Z244" s="95" t="s">
        <v>37</v>
      </c>
      <c r="AA244" s="95" t="s">
        <v>37</v>
      </c>
      <c r="AB244" s="95" t="s">
        <v>38</v>
      </c>
      <c r="AC244" s="95" t="s">
        <v>38</v>
      </c>
      <c r="AD244" s="96" t="s">
        <v>290</v>
      </c>
      <c r="AE244" s="95" t="s">
        <v>37</v>
      </c>
      <c r="AF244" s="95" t="s">
        <v>37</v>
      </c>
      <c r="AG244" s="95" t="s">
        <v>37</v>
      </c>
      <c r="AH244" s="95" t="s">
        <v>38</v>
      </c>
      <c r="AI244" s="95" t="s">
        <v>270</v>
      </c>
      <c r="AJ244" s="95" t="s">
        <v>38</v>
      </c>
      <c r="AK244" s="95" t="s">
        <v>37</v>
      </c>
      <c r="AL244" s="94" t="s">
        <v>290</v>
      </c>
      <c r="AM244" s="108">
        <f t="array" ref="AM244">IFERROR(INDEX(TO_name_1,MATCH(,((Шаблон_1-Точность)&gt;=G244)+((Шаблон_1+Точность)&lt;=G244),)),G244)</f>
        <v>20686</v>
      </c>
      <c r="AN244" s="109">
        <f t="array" ref="AN244">IFERROR(INDEX(TO_name_2,MATCH(,((Шаблон_2-Точность)&gt;=H244)+((Шаблон_2+Точность)&lt;=H244),)),H244)</f>
        <v>54560</v>
      </c>
      <c r="AO244" s="109">
        <f t="array" ref="AO244">IFERROR(INDEX(TO_name_3,MATCH(,((Шаблон_3-Точность)&gt;=I244)+((Шаблон_3+Точность)&lt;=I244),)),I244)</f>
        <v>38000</v>
      </c>
      <c r="AP244" s="109">
        <f t="array" ref="AP244">IFERROR(INDEX(TO_name_4,MATCH(,((Шаблон_4-Точность)&gt;=J244)+((Шаблон_4+Точность)&lt;=J244),)),J244)</f>
        <v>43551</v>
      </c>
      <c r="AQ244" s="109">
        <f t="array" ref="AQ244">IFERROR(INDEX(TO_name_9,MATCH(,((Шаблон_9-Точность)&gt;=K244)+((Шаблон_9+Точность)&lt;=K244),)),K244)</f>
        <v>13298</v>
      </c>
      <c r="AR244" s="109">
        <f t="array" ref="AR244">IFERROR(INDEX(TO_name_10,MATCH(,((Шаблон_10-Точность)&gt;=L244)+((Шаблон_10+Точность)&lt;=L244),)),L244)</f>
        <v>13063</v>
      </c>
      <c r="AS244" s="110">
        <f t="array" ref="AS244">IFERROR(INDEX(TO_name_11,MATCH(,((Шаблон_11-Точность)&gt;=M244)+((Шаблон_11+Точность)&lt;=M244),)),M244)</f>
        <v>11480</v>
      </c>
      <c r="AT244" s="111" t="s">
        <v>290</v>
      </c>
      <c r="AU244" s="108">
        <f t="array" ref="AU244">IFERROR(INDEX(TO_name_5,MATCH(,((Шаблон_5-Точность)&gt;=O244)+((Шаблон_5+Точность)&lt;=O244),)),O244)</f>
        <v>43122</v>
      </c>
      <c r="AV244" s="109">
        <f t="array" ref="AV244">IFERROR(INDEX(TO_name_6,MATCH(,((Шаблон_6-Точность)&gt;=P244)+((Шаблон_6+Точность)&lt;=P244),)),P244)</f>
        <v>24814</v>
      </c>
      <c r="AW244" s="109">
        <f t="array" ref="AW244">IFERROR(INDEX(TO_name_7,MATCH(,((Шаблон_7-Точность)&gt;=Q244)+((Шаблон_7+Точность)&lt;=Q244),)),Q244)</f>
        <v>17548</v>
      </c>
      <c r="AX244" s="109">
        <f t="array" ref="AX244">IFERROR(INDEX(TO_name_8,MATCH(,((Шаблон_8-Точность)&gt;=R244)+((Шаблон_8+Точность)&lt;=R244),)),R244)</f>
        <v>61384</v>
      </c>
      <c r="AY244" s="109">
        <f t="array" ref="AY244">IFERROR(INDEX(TO_name_12,MATCH(,((Шаблон_12-Точность)&gt;=S244)+((Шаблон_12+Точность)&lt;=S244),)),S244)</f>
        <v>34013</v>
      </c>
      <c r="AZ244" s="109">
        <f t="array" ref="AZ244">IFERROR(INDEX(TO_name_13,MATCH(,((Шаблон_13-Точность)&gt;=T244)+((Шаблон_13+Точность)&lt;=T244),)),T244)</f>
        <v>29725</v>
      </c>
      <c r="BA244" s="110">
        <f t="array" ref="BA244">IFERROR(INDEX(TO_name_14,MATCH(,((Шаблон_14-Точность)&gt;=U244)+((Шаблон_14+Точность)&lt;=U244),)),U244)</f>
        <v>10398</v>
      </c>
      <c r="BB244" s="3"/>
      <c r="BC244" s="3" t="str">
        <f t="shared" si="115"/>
        <v>М/64408/20686</v>
      </c>
      <c r="BD244" s="3" t="str">
        <f t="shared" si="116"/>
        <v>М/69482/54560</v>
      </c>
      <c r="BE244" s="3" t="str">
        <f t="shared" si="117"/>
        <v>М/63102/38000</v>
      </c>
      <c r="BF244" s="3" t="str">
        <f t="shared" si="118"/>
        <v>М/71851/43551</v>
      </c>
      <c r="BG244" s="3" t="str">
        <f t="shared" si="119"/>
        <v>М/13298/13298</v>
      </c>
      <c r="BH244" s="3" t="str">
        <f t="shared" si="120"/>
        <v>Р/13063/13063</v>
      </c>
      <c r="BI244" s="3" t="str">
        <f t="shared" si="121"/>
        <v>Р/11480/11480</v>
      </c>
      <c r="BJ244" s="158" t="s">
        <v>290</v>
      </c>
      <c r="BK244" s="3" t="str">
        <f t="shared" si="122"/>
        <v>М/41401/43122</v>
      </c>
      <c r="BL244" s="3" t="str">
        <f t="shared" si="123"/>
        <v>М/49796/24814</v>
      </c>
      <c r="BM244" s="3" t="str">
        <f t="shared" si="124"/>
        <v>М/38063/17548</v>
      </c>
      <c r="BN244" s="3" t="str">
        <f t="shared" si="125"/>
        <v>Р/36835/61384</v>
      </c>
      <c r="BO244" s="3" t="str">
        <f t="shared" si="126"/>
        <v>ТО1/9013/34013</v>
      </c>
      <c r="BP244" s="3" t="str">
        <f t="shared" si="127"/>
        <v>Р/9210/29725</v>
      </c>
      <c r="BQ244" s="3" t="str">
        <f t="shared" si="128"/>
        <v>М/10398/10398</v>
      </c>
      <c r="BR244" s="86"/>
      <c r="BS244" s="86"/>
      <c r="BT244" s="86"/>
    </row>
    <row r="245" spans="1:72" ht="16.5" customHeight="1" x14ac:dyDescent="0.25">
      <c r="A245" s="90">
        <v>45161</v>
      </c>
      <c r="B245" s="3">
        <v>5</v>
      </c>
      <c r="C245" s="3">
        <v>4</v>
      </c>
      <c r="D245" s="105" t="str">
        <f t="shared" si="113"/>
        <v/>
      </c>
      <c r="E245" s="105" t="str">
        <f t="shared" si="114"/>
        <v/>
      </c>
      <c r="F245" s="99" t="s">
        <v>290</v>
      </c>
      <c r="G245" s="100">
        <f t="shared" si="129"/>
        <v>20710</v>
      </c>
      <c r="H245" s="100">
        <f t="shared" si="130"/>
        <v>54584</v>
      </c>
      <c r="I245" s="100">
        <f t="shared" si="131"/>
        <v>38024</v>
      </c>
      <c r="J245" s="100">
        <f t="shared" si="132"/>
        <v>43575</v>
      </c>
      <c r="K245" s="100">
        <f t="shared" si="133"/>
        <v>13322</v>
      </c>
      <c r="L245" s="100">
        <f t="shared" si="134"/>
        <v>13063</v>
      </c>
      <c r="M245" s="100">
        <f t="shared" si="135"/>
        <v>11480</v>
      </c>
      <c r="N245" s="100" t="str">
        <f t="shared" si="136"/>
        <v>|</v>
      </c>
      <c r="O245" s="100">
        <f t="shared" si="137"/>
        <v>43146</v>
      </c>
      <c r="P245" s="100">
        <f t="shared" si="138"/>
        <v>24838</v>
      </c>
      <c r="Q245" s="100">
        <f t="shared" si="139"/>
        <v>17572</v>
      </c>
      <c r="R245" s="100">
        <f t="shared" si="140"/>
        <v>61384</v>
      </c>
      <c r="S245" s="100">
        <f t="shared" si="141"/>
        <v>34013</v>
      </c>
      <c r="T245" s="100">
        <f t="shared" si="142"/>
        <v>29725</v>
      </c>
      <c r="U245" s="100">
        <f t="shared" si="143"/>
        <v>10422</v>
      </c>
      <c r="V245" s="89" t="s">
        <v>290</v>
      </c>
      <c r="W245" s="95" t="s">
        <v>37</v>
      </c>
      <c r="X245" s="95" t="s">
        <v>37</v>
      </c>
      <c r="Y245" s="95" t="s">
        <v>37</v>
      </c>
      <c r="Z245" s="95" t="s">
        <v>37</v>
      </c>
      <c r="AA245" s="95" t="s">
        <v>37</v>
      </c>
      <c r="AB245" s="95" t="s">
        <v>38</v>
      </c>
      <c r="AC245" s="95" t="s">
        <v>38</v>
      </c>
      <c r="AD245" s="96" t="s">
        <v>290</v>
      </c>
      <c r="AE245" s="95" t="s">
        <v>37</v>
      </c>
      <c r="AF245" s="95" t="s">
        <v>37</v>
      </c>
      <c r="AG245" s="95" t="s">
        <v>37</v>
      </c>
      <c r="AH245" s="95" t="s">
        <v>38</v>
      </c>
      <c r="AI245" s="95" t="s">
        <v>270</v>
      </c>
      <c r="AJ245" s="95" t="s">
        <v>38</v>
      </c>
      <c r="AK245" s="95" t="s">
        <v>37</v>
      </c>
      <c r="AL245" s="94" t="s">
        <v>290</v>
      </c>
      <c r="AM245" s="108">
        <f t="array" ref="AM245">IFERROR(INDEX(TO_name_1,MATCH(,((Шаблон_1-Точность)&gt;=G245)+((Шаблон_1+Точность)&lt;=G245),)),G245)</f>
        <v>20710</v>
      </c>
      <c r="AN245" s="109">
        <f t="array" ref="AN245">IFERROR(INDEX(TO_name_2,MATCH(,((Шаблон_2-Точность)&gt;=H245)+((Шаблон_2+Точность)&lt;=H245),)),H245)</f>
        <v>54584</v>
      </c>
      <c r="AO245" s="109">
        <f t="array" ref="AO245">IFERROR(INDEX(TO_name_3,MATCH(,((Шаблон_3-Точность)&gt;=I245)+((Шаблон_3+Точность)&lt;=I245),)),I245)</f>
        <v>38024</v>
      </c>
      <c r="AP245" s="109">
        <f t="array" ref="AP245">IFERROR(INDEX(TO_name_4,MATCH(,((Шаблон_4-Точность)&gt;=J245)+((Шаблон_4+Точность)&lt;=J245),)),J245)</f>
        <v>43575</v>
      </c>
      <c r="AQ245" s="109">
        <f t="array" ref="AQ245">IFERROR(INDEX(TO_name_9,MATCH(,((Шаблон_9-Точность)&gt;=K245)+((Шаблон_9+Точность)&lt;=K245),)),K245)</f>
        <v>13322</v>
      </c>
      <c r="AR245" s="109">
        <f t="array" ref="AR245">IFERROR(INDEX(TO_name_10,MATCH(,((Шаблон_10-Точность)&gt;=L245)+((Шаблон_10+Точность)&lt;=L245),)),L245)</f>
        <v>13063</v>
      </c>
      <c r="AS245" s="110">
        <f t="array" ref="AS245">IFERROR(INDEX(TO_name_11,MATCH(,((Шаблон_11-Точность)&gt;=M245)+((Шаблон_11+Точность)&lt;=M245),)),M245)</f>
        <v>11480</v>
      </c>
      <c r="AT245" s="111" t="s">
        <v>290</v>
      </c>
      <c r="AU245" s="108">
        <f t="array" ref="AU245">IFERROR(INDEX(TO_name_5,MATCH(,((Шаблон_5-Точность)&gt;=O245)+((Шаблон_5+Точность)&lt;=O245),)),O245)</f>
        <v>43146</v>
      </c>
      <c r="AV245" s="109">
        <f t="array" ref="AV245">IFERROR(INDEX(TO_name_6,MATCH(,((Шаблон_6-Точность)&gt;=P245)+((Шаблон_6+Точность)&lt;=P245),)),P245)</f>
        <v>24838</v>
      </c>
      <c r="AW245" s="109">
        <f t="array" ref="AW245">IFERROR(INDEX(TO_name_7,MATCH(,((Шаблон_7-Точность)&gt;=Q245)+((Шаблон_7+Точность)&lt;=Q245),)),Q245)</f>
        <v>17572</v>
      </c>
      <c r="AX245" s="109">
        <f t="array" ref="AX245">IFERROR(INDEX(TO_name_8,MATCH(,((Шаблон_8-Точность)&gt;=R245)+((Шаблон_8+Точность)&lt;=R245),)),R245)</f>
        <v>61384</v>
      </c>
      <c r="AY245" s="109">
        <f t="array" ref="AY245">IFERROR(INDEX(TO_name_12,MATCH(,((Шаблон_12-Точность)&gt;=S245)+((Шаблон_12+Точность)&lt;=S245),)),S245)</f>
        <v>34013</v>
      </c>
      <c r="AZ245" s="109">
        <f t="array" ref="AZ245">IFERROR(INDEX(TO_name_13,MATCH(,((Шаблон_13-Точность)&gt;=T245)+((Шаблон_13+Точность)&lt;=T245),)),T245)</f>
        <v>29725</v>
      </c>
      <c r="BA245" s="110">
        <f t="array" ref="BA245">IFERROR(INDEX(TO_name_14,MATCH(,((Шаблон_14-Точность)&gt;=U245)+((Шаблон_14+Точность)&lt;=U245),)),U245)</f>
        <v>10422</v>
      </c>
      <c r="BB245" s="3"/>
      <c r="BC245" s="3" t="str">
        <f t="shared" si="115"/>
        <v>М/64432/20710</v>
      </c>
      <c r="BD245" s="3" t="str">
        <f t="shared" si="116"/>
        <v>М/69506/54584</v>
      </c>
      <c r="BE245" s="3" t="str">
        <f t="shared" si="117"/>
        <v>М/63126/38024</v>
      </c>
      <c r="BF245" s="3" t="str">
        <f t="shared" si="118"/>
        <v>М/71875/43575</v>
      </c>
      <c r="BG245" s="3" t="str">
        <f t="shared" si="119"/>
        <v>М/13322/13322</v>
      </c>
      <c r="BH245" s="3" t="str">
        <f t="shared" si="120"/>
        <v>Р/13063/13063</v>
      </c>
      <c r="BI245" s="3" t="str">
        <f t="shared" si="121"/>
        <v>Р/11480/11480</v>
      </c>
      <c r="BJ245" s="158" t="s">
        <v>290</v>
      </c>
      <c r="BK245" s="3" t="str">
        <f t="shared" si="122"/>
        <v>М/41425/43146</v>
      </c>
      <c r="BL245" s="3" t="str">
        <f t="shared" si="123"/>
        <v>М/49820/24838</v>
      </c>
      <c r="BM245" s="3" t="str">
        <f t="shared" si="124"/>
        <v>М/38087/17572</v>
      </c>
      <c r="BN245" s="3" t="str">
        <f t="shared" si="125"/>
        <v>Р/36835/61384</v>
      </c>
      <c r="BO245" s="3" t="str">
        <f t="shared" si="126"/>
        <v>ТО1/9013/34013</v>
      </c>
      <c r="BP245" s="3" t="str">
        <f t="shared" si="127"/>
        <v>Р/9210/29725</v>
      </c>
      <c r="BQ245" s="3" t="str">
        <f t="shared" si="128"/>
        <v>М/10422/10422</v>
      </c>
      <c r="BR245" s="86"/>
      <c r="BS245" s="86"/>
      <c r="BT245" s="86"/>
    </row>
    <row r="246" spans="1:72" ht="16.5" customHeight="1" x14ac:dyDescent="0.25">
      <c r="A246" s="90">
        <v>45162</v>
      </c>
      <c r="B246" s="3">
        <v>5</v>
      </c>
      <c r="C246" s="3">
        <v>4</v>
      </c>
      <c r="D246" s="105" t="str">
        <f t="shared" si="113"/>
        <v/>
      </c>
      <c r="E246" s="105" t="str">
        <f t="shared" si="114"/>
        <v/>
      </c>
      <c r="F246" s="99" t="s">
        <v>290</v>
      </c>
      <c r="G246" s="100">
        <f t="shared" si="129"/>
        <v>20734</v>
      </c>
      <c r="H246" s="100">
        <f t="shared" si="130"/>
        <v>54608</v>
      </c>
      <c r="I246" s="100">
        <f t="shared" si="131"/>
        <v>38048</v>
      </c>
      <c r="J246" s="100">
        <f t="shared" si="132"/>
        <v>43599</v>
      </c>
      <c r="K246" s="100">
        <f t="shared" si="133"/>
        <v>13346</v>
      </c>
      <c r="L246" s="100">
        <f t="shared" si="134"/>
        <v>13063</v>
      </c>
      <c r="M246" s="100">
        <f t="shared" si="135"/>
        <v>11480</v>
      </c>
      <c r="N246" s="100" t="str">
        <f t="shared" si="136"/>
        <v>|</v>
      </c>
      <c r="O246" s="100">
        <f t="shared" si="137"/>
        <v>43170</v>
      </c>
      <c r="P246" s="100">
        <f t="shared" si="138"/>
        <v>24862</v>
      </c>
      <c r="Q246" s="100">
        <f t="shared" si="139"/>
        <v>17596</v>
      </c>
      <c r="R246" s="100">
        <f t="shared" si="140"/>
        <v>61384</v>
      </c>
      <c r="S246" s="100">
        <f t="shared" si="141"/>
        <v>34013</v>
      </c>
      <c r="T246" s="100">
        <f t="shared" si="142"/>
        <v>29725</v>
      </c>
      <c r="U246" s="100">
        <f t="shared" si="143"/>
        <v>10446</v>
      </c>
      <c r="V246" s="89" t="s">
        <v>290</v>
      </c>
      <c r="W246" s="95" t="s">
        <v>37</v>
      </c>
      <c r="X246" s="95" t="s">
        <v>37</v>
      </c>
      <c r="Y246" s="95" t="s">
        <v>37</v>
      </c>
      <c r="Z246" s="95" t="s">
        <v>37</v>
      </c>
      <c r="AA246" s="95" t="s">
        <v>37</v>
      </c>
      <c r="AB246" s="95" t="s">
        <v>38</v>
      </c>
      <c r="AC246" s="95" t="s">
        <v>38</v>
      </c>
      <c r="AD246" s="96" t="s">
        <v>290</v>
      </c>
      <c r="AE246" s="95" t="s">
        <v>37</v>
      </c>
      <c r="AF246" s="95" t="s">
        <v>37</v>
      </c>
      <c r="AG246" s="95" t="s">
        <v>37</v>
      </c>
      <c r="AH246" s="95" t="s">
        <v>38</v>
      </c>
      <c r="AI246" s="95" t="s">
        <v>270</v>
      </c>
      <c r="AJ246" s="95" t="s">
        <v>38</v>
      </c>
      <c r="AK246" s="95" t="s">
        <v>37</v>
      </c>
      <c r="AL246" s="94" t="s">
        <v>290</v>
      </c>
      <c r="AM246" s="108">
        <f t="array" ref="AM246">IFERROR(INDEX(TO_name_1,MATCH(,((Шаблон_1-Точность)&gt;=G246)+((Шаблон_1+Точность)&lt;=G246),)),G246)</f>
        <v>20734</v>
      </c>
      <c r="AN246" s="109">
        <f t="array" ref="AN246">IFERROR(INDEX(TO_name_2,MATCH(,((Шаблон_2-Точность)&gt;=H246)+((Шаблон_2+Точность)&lt;=H246),)),H246)</f>
        <v>54608</v>
      </c>
      <c r="AO246" s="109">
        <f t="array" ref="AO246">IFERROR(INDEX(TO_name_3,MATCH(,((Шаблон_3-Точность)&gt;=I246)+((Шаблон_3+Точность)&lt;=I246),)),I246)</f>
        <v>38048</v>
      </c>
      <c r="AP246" s="109">
        <f t="array" ref="AP246">IFERROR(INDEX(TO_name_4,MATCH(,((Шаблон_4-Точность)&gt;=J246)+((Шаблон_4+Точность)&lt;=J246),)),J246)</f>
        <v>43599</v>
      </c>
      <c r="AQ246" s="109">
        <f t="array" ref="AQ246">IFERROR(INDEX(TO_name_9,MATCH(,((Шаблон_9-Точность)&gt;=K246)+((Шаблон_9+Точность)&lt;=K246),)),K246)</f>
        <v>13346</v>
      </c>
      <c r="AR246" s="109">
        <f t="array" ref="AR246">IFERROR(INDEX(TO_name_10,MATCH(,((Шаблон_10-Точность)&gt;=L246)+((Шаблон_10+Точность)&lt;=L246),)),L246)</f>
        <v>13063</v>
      </c>
      <c r="AS246" s="110">
        <f t="array" ref="AS246">IFERROR(INDEX(TO_name_11,MATCH(,((Шаблон_11-Точность)&gt;=M246)+((Шаблон_11+Точность)&lt;=M246),)),M246)</f>
        <v>11480</v>
      </c>
      <c r="AT246" s="111" t="s">
        <v>290</v>
      </c>
      <c r="AU246" s="108">
        <f t="array" ref="AU246">IFERROR(INDEX(TO_name_5,MATCH(,((Шаблон_5-Точность)&gt;=O246)+((Шаблон_5+Точность)&lt;=O246),)),O246)</f>
        <v>43170</v>
      </c>
      <c r="AV246" s="109">
        <f t="array" ref="AV246">IFERROR(INDEX(TO_name_6,MATCH(,((Шаблон_6-Точность)&gt;=P246)+((Шаблон_6+Точность)&lt;=P246),)),P246)</f>
        <v>24862</v>
      </c>
      <c r="AW246" s="109">
        <f t="array" ref="AW246">IFERROR(INDEX(TO_name_7,MATCH(,((Шаблон_7-Точность)&gt;=Q246)+((Шаблон_7+Точность)&lt;=Q246),)),Q246)</f>
        <v>17596</v>
      </c>
      <c r="AX246" s="109">
        <f t="array" ref="AX246">IFERROR(INDEX(TO_name_8,MATCH(,((Шаблон_8-Точность)&gt;=R246)+((Шаблон_8+Точность)&lt;=R246),)),R246)</f>
        <v>61384</v>
      </c>
      <c r="AY246" s="109">
        <f t="array" ref="AY246">IFERROR(INDEX(TO_name_12,MATCH(,((Шаблон_12-Точность)&gt;=S246)+((Шаблон_12+Точность)&lt;=S246),)),S246)</f>
        <v>34013</v>
      </c>
      <c r="AZ246" s="109">
        <f t="array" ref="AZ246">IFERROR(INDEX(TO_name_13,MATCH(,((Шаблон_13-Точность)&gt;=T246)+((Шаблон_13+Точность)&lt;=T246),)),T246)</f>
        <v>29725</v>
      </c>
      <c r="BA246" s="110">
        <f t="array" ref="BA246">IFERROR(INDEX(TO_name_14,MATCH(,((Шаблон_14-Точность)&gt;=U246)+((Шаблон_14+Точность)&lt;=U246),)),U246)</f>
        <v>10446</v>
      </c>
      <c r="BB246" s="3"/>
      <c r="BC246" s="3" t="str">
        <f t="shared" si="115"/>
        <v>М/64456/20734</v>
      </c>
      <c r="BD246" s="3" t="str">
        <f t="shared" si="116"/>
        <v>М/69530/54608</v>
      </c>
      <c r="BE246" s="3" t="str">
        <f t="shared" si="117"/>
        <v>М/63150/38048</v>
      </c>
      <c r="BF246" s="3" t="str">
        <f t="shared" si="118"/>
        <v>М/71899/43599</v>
      </c>
      <c r="BG246" s="3" t="str">
        <f t="shared" si="119"/>
        <v>М/13346/13346</v>
      </c>
      <c r="BH246" s="3" t="str">
        <f t="shared" si="120"/>
        <v>Р/13063/13063</v>
      </c>
      <c r="BI246" s="3" t="str">
        <f t="shared" si="121"/>
        <v>Р/11480/11480</v>
      </c>
      <c r="BJ246" s="158" t="s">
        <v>290</v>
      </c>
      <c r="BK246" s="3" t="str">
        <f t="shared" si="122"/>
        <v>М/41449/43170</v>
      </c>
      <c r="BL246" s="3" t="str">
        <f t="shared" si="123"/>
        <v>М/49844/24862</v>
      </c>
      <c r="BM246" s="3" t="str">
        <f t="shared" si="124"/>
        <v>М/38111/17596</v>
      </c>
      <c r="BN246" s="3" t="str">
        <f t="shared" si="125"/>
        <v>Р/36835/61384</v>
      </c>
      <c r="BO246" s="3" t="str">
        <f t="shared" si="126"/>
        <v>ТО1/9013/34013</v>
      </c>
      <c r="BP246" s="3" t="str">
        <f t="shared" si="127"/>
        <v>Р/9210/29725</v>
      </c>
      <c r="BQ246" s="3" t="str">
        <f t="shared" si="128"/>
        <v>М/10446/10446</v>
      </c>
      <c r="BR246" s="86"/>
      <c r="BS246" s="86"/>
      <c r="BT246" s="86"/>
    </row>
    <row r="247" spans="1:72" ht="16.5" customHeight="1" x14ac:dyDescent="0.25">
      <c r="A247" s="90">
        <v>45163</v>
      </c>
      <c r="B247" s="3">
        <v>5</v>
      </c>
      <c r="C247" s="3">
        <v>4</v>
      </c>
      <c r="D247" s="105" t="str">
        <f t="shared" si="113"/>
        <v/>
      </c>
      <c r="E247" s="105" t="str">
        <f t="shared" si="114"/>
        <v/>
      </c>
      <c r="F247" s="99" t="s">
        <v>290</v>
      </c>
      <c r="G247" s="100">
        <f t="shared" si="129"/>
        <v>20758</v>
      </c>
      <c r="H247" s="100">
        <f t="shared" si="130"/>
        <v>54632</v>
      </c>
      <c r="I247" s="100">
        <f t="shared" si="131"/>
        <v>38072</v>
      </c>
      <c r="J247" s="100">
        <f t="shared" si="132"/>
        <v>43623</v>
      </c>
      <c r="K247" s="100">
        <f t="shared" si="133"/>
        <v>13370</v>
      </c>
      <c r="L247" s="100">
        <f t="shared" si="134"/>
        <v>13063</v>
      </c>
      <c r="M247" s="100">
        <f t="shared" si="135"/>
        <v>11480</v>
      </c>
      <c r="N247" s="100" t="str">
        <f t="shared" si="136"/>
        <v>|</v>
      </c>
      <c r="O247" s="100">
        <f t="shared" si="137"/>
        <v>43194</v>
      </c>
      <c r="P247" s="100">
        <f t="shared" si="138"/>
        <v>24886</v>
      </c>
      <c r="Q247" s="100">
        <f t="shared" si="139"/>
        <v>17620</v>
      </c>
      <c r="R247" s="100">
        <f t="shared" si="140"/>
        <v>61384</v>
      </c>
      <c r="S247" s="100">
        <f t="shared" si="141"/>
        <v>34013</v>
      </c>
      <c r="T247" s="100">
        <f t="shared" si="142"/>
        <v>29749</v>
      </c>
      <c r="U247" s="100">
        <f t="shared" si="143"/>
        <v>10446</v>
      </c>
      <c r="V247" s="89" t="s">
        <v>290</v>
      </c>
      <c r="W247" s="95" t="s">
        <v>37</v>
      </c>
      <c r="X247" s="95" t="s">
        <v>37</v>
      </c>
      <c r="Y247" s="95" t="s">
        <v>37</v>
      </c>
      <c r="Z247" s="95" t="s">
        <v>37</v>
      </c>
      <c r="AA247" s="95" t="s">
        <v>37</v>
      </c>
      <c r="AB247" s="95" t="s">
        <v>38</v>
      </c>
      <c r="AC247" s="95" t="s">
        <v>38</v>
      </c>
      <c r="AD247" s="96" t="s">
        <v>290</v>
      </c>
      <c r="AE247" s="95" t="s">
        <v>37</v>
      </c>
      <c r="AF247" s="95" t="s">
        <v>37</v>
      </c>
      <c r="AG247" s="95" t="s">
        <v>37</v>
      </c>
      <c r="AH247" s="95" t="s">
        <v>38</v>
      </c>
      <c r="AI247" s="95" t="s">
        <v>270</v>
      </c>
      <c r="AJ247" s="95" t="s">
        <v>37</v>
      </c>
      <c r="AK247" s="95" t="s">
        <v>38</v>
      </c>
      <c r="AL247" s="94" t="s">
        <v>290</v>
      </c>
      <c r="AM247" s="108">
        <f t="array" ref="AM247">IFERROR(INDEX(TO_name_1,MATCH(,((Шаблон_1-Точность)&gt;=G247)+((Шаблон_1+Точность)&lt;=G247),)),G247)</f>
        <v>20758</v>
      </c>
      <c r="AN247" s="109">
        <f t="array" ref="AN247">IFERROR(INDEX(TO_name_2,MATCH(,((Шаблон_2-Точность)&gt;=H247)+((Шаблон_2+Точность)&lt;=H247),)),H247)</f>
        <v>54632</v>
      </c>
      <c r="AO247" s="109">
        <f t="array" ref="AO247">IFERROR(INDEX(TO_name_3,MATCH(,((Шаблон_3-Точность)&gt;=I247)+((Шаблон_3+Точность)&lt;=I247),)),I247)</f>
        <v>38072</v>
      </c>
      <c r="AP247" s="109">
        <f t="array" ref="AP247">IFERROR(INDEX(TO_name_4,MATCH(,((Шаблон_4-Точность)&gt;=J247)+((Шаблон_4+Точность)&lt;=J247),)),J247)</f>
        <v>43623</v>
      </c>
      <c r="AQ247" s="109">
        <f t="array" ref="AQ247">IFERROR(INDEX(TO_name_9,MATCH(,((Шаблон_9-Точность)&gt;=K247)+((Шаблон_9+Точность)&lt;=K247),)),K247)</f>
        <v>13370</v>
      </c>
      <c r="AR247" s="109">
        <f t="array" ref="AR247">IFERROR(INDEX(TO_name_10,MATCH(,((Шаблон_10-Точность)&gt;=L247)+((Шаблон_10+Точность)&lt;=L247),)),L247)</f>
        <v>13063</v>
      </c>
      <c r="AS247" s="110">
        <f t="array" ref="AS247">IFERROR(INDEX(TO_name_11,MATCH(,((Шаблон_11-Точность)&gt;=M247)+((Шаблон_11+Точность)&lt;=M247),)),M247)</f>
        <v>11480</v>
      </c>
      <c r="AT247" s="111" t="s">
        <v>290</v>
      </c>
      <c r="AU247" s="108">
        <f t="array" ref="AU247">IFERROR(INDEX(TO_name_5,MATCH(,((Шаблон_5-Точность)&gt;=O247)+((Шаблон_5+Точность)&lt;=O247),)),O247)</f>
        <v>43194</v>
      </c>
      <c r="AV247" s="109">
        <f t="array" ref="AV247">IFERROR(INDEX(TO_name_6,MATCH(,((Шаблон_6-Точность)&gt;=P247)+((Шаблон_6+Точность)&lt;=P247),)),P247)</f>
        <v>24886</v>
      </c>
      <c r="AW247" s="109">
        <f t="array" ref="AW247">IFERROR(INDEX(TO_name_7,MATCH(,((Шаблон_7-Точность)&gt;=Q247)+((Шаблон_7+Точность)&lt;=Q247),)),Q247)</f>
        <v>17620</v>
      </c>
      <c r="AX247" s="109">
        <f t="array" ref="AX247">IFERROR(INDEX(TO_name_8,MATCH(,((Шаблон_8-Точность)&gt;=R247)+((Шаблон_8+Точность)&lt;=R247),)),R247)</f>
        <v>61384</v>
      </c>
      <c r="AY247" s="109">
        <f t="array" ref="AY247">IFERROR(INDEX(TO_name_12,MATCH(,((Шаблон_12-Точность)&gt;=S247)+((Шаблон_12+Точность)&lt;=S247),)),S247)</f>
        <v>34013</v>
      </c>
      <c r="AZ247" s="109">
        <f t="array" ref="AZ247">IFERROR(INDEX(TO_name_13,MATCH(,((Шаблон_13-Точность)&gt;=T247)+((Шаблон_13+Точность)&lt;=T247),)),T247)</f>
        <v>29749</v>
      </c>
      <c r="BA247" s="110">
        <f t="array" ref="BA247">IFERROR(INDEX(TO_name_14,MATCH(,((Шаблон_14-Точность)&gt;=U247)+((Шаблон_14+Точность)&lt;=U247),)),U247)</f>
        <v>10446</v>
      </c>
      <c r="BB247" s="3"/>
      <c r="BC247" s="3" t="str">
        <f t="shared" si="115"/>
        <v>М/64480/20758</v>
      </c>
      <c r="BD247" s="3" t="str">
        <f t="shared" si="116"/>
        <v>М/69554/54632</v>
      </c>
      <c r="BE247" s="3" t="str">
        <f t="shared" si="117"/>
        <v>М/63174/38072</v>
      </c>
      <c r="BF247" s="3" t="str">
        <f t="shared" si="118"/>
        <v>М/71923/43623</v>
      </c>
      <c r="BG247" s="3" t="str">
        <f t="shared" si="119"/>
        <v>М/13370/13370</v>
      </c>
      <c r="BH247" s="3" t="str">
        <f t="shared" si="120"/>
        <v>Р/13063/13063</v>
      </c>
      <c r="BI247" s="3" t="str">
        <f t="shared" si="121"/>
        <v>Р/11480/11480</v>
      </c>
      <c r="BJ247" s="158" t="s">
        <v>290</v>
      </c>
      <c r="BK247" s="3" t="str">
        <f t="shared" si="122"/>
        <v>М/41473/43194</v>
      </c>
      <c r="BL247" s="3" t="str">
        <f t="shared" si="123"/>
        <v>М/49868/24886</v>
      </c>
      <c r="BM247" s="3" t="str">
        <f t="shared" si="124"/>
        <v>М/38135/17620</v>
      </c>
      <c r="BN247" s="3" t="str">
        <f t="shared" si="125"/>
        <v>Р/36835/61384</v>
      </c>
      <c r="BO247" s="3" t="str">
        <f t="shared" si="126"/>
        <v>ТО1/9013/34013</v>
      </c>
      <c r="BP247" s="3" t="str">
        <f t="shared" si="127"/>
        <v>М/9234/29749</v>
      </c>
      <c r="BQ247" s="3" t="str">
        <f t="shared" si="128"/>
        <v>Р/10446/10446</v>
      </c>
      <c r="BR247" s="86"/>
      <c r="BS247" s="86"/>
      <c r="BT247" s="86"/>
    </row>
    <row r="248" spans="1:72" ht="16.5" customHeight="1" x14ac:dyDescent="0.25">
      <c r="A248" s="90">
        <v>45164</v>
      </c>
      <c r="B248" s="3">
        <v>5</v>
      </c>
      <c r="C248" s="3">
        <v>4</v>
      </c>
      <c r="D248" s="105" t="str">
        <f t="shared" si="113"/>
        <v/>
      </c>
      <c r="E248" s="105" t="str">
        <f t="shared" si="114"/>
        <v/>
      </c>
      <c r="F248" s="99" t="s">
        <v>290</v>
      </c>
      <c r="G248" s="100">
        <f t="shared" si="129"/>
        <v>20782</v>
      </c>
      <c r="H248" s="100">
        <f t="shared" si="130"/>
        <v>54656</v>
      </c>
      <c r="I248" s="100">
        <f t="shared" si="131"/>
        <v>38096</v>
      </c>
      <c r="J248" s="100">
        <f t="shared" si="132"/>
        <v>43647</v>
      </c>
      <c r="K248" s="100">
        <f t="shared" si="133"/>
        <v>13394</v>
      </c>
      <c r="L248" s="100">
        <f t="shared" si="134"/>
        <v>13063</v>
      </c>
      <c r="M248" s="100">
        <f t="shared" si="135"/>
        <v>11480</v>
      </c>
      <c r="N248" s="100" t="str">
        <f t="shared" si="136"/>
        <v>|</v>
      </c>
      <c r="O248" s="100">
        <f t="shared" si="137"/>
        <v>43218</v>
      </c>
      <c r="P248" s="100">
        <f t="shared" si="138"/>
        <v>24910</v>
      </c>
      <c r="Q248" s="100">
        <f t="shared" si="139"/>
        <v>17644</v>
      </c>
      <c r="R248" s="100">
        <f t="shared" si="140"/>
        <v>61384</v>
      </c>
      <c r="S248" s="100">
        <f t="shared" si="141"/>
        <v>34013</v>
      </c>
      <c r="T248" s="100">
        <f t="shared" si="142"/>
        <v>29773</v>
      </c>
      <c r="U248" s="100">
        <f t="shared" si="143"/>
        <v>10446</v>
      </c>
      <c r="V248" s="89" t="s">
        <v>290</v>
      </c>
      <c r="W248" s="95" t="s">
        <v>37</v>
      </c>
      <c r="X248" s="95" t="s">
        <v>37</v>
      </c>
      <c r="Y248" s="95" t="s">
        <v>37</v>
      </c>
      <c r="Z248" s="95" t="s">
        <v>37</v>
      </c>
      <c r="AA248" s="95" t="s">
        <v>37</v>
      </c>
      <c r="AB248" s="95" t="s">
        <v>38</v>
      </c>
      <c r="AC248" s="95" t="s">
        <v>38</v>
      </c>
      <c r="AD248" s="96" t="s">
        <v>290</v>
      </c>
      <c r="AE248" s="95" t="s">
        <v>37</v>
      </c>
      <c r="AF248" s="95" t="s">
        <v>37</v>
      </c>
      <c r="AG248" s="95" t="s">
        <v>37</v>
      </c>
      <c r="AH248" s="95" t="s">
        <v>38</v>
      </c>
      <c r="AI248" s="95" t="s">
        <v>270</v>
      </c>
      <c r="AJ248" s="95" t="s">
        <v>37</v>
      </c>
      <c r="AK248" s="95" t="s">
        <v>38</v>
      </c>
      <c r="AL248" s="94" t="s">
        <v>290</v>
      </c>
      <c r="AM248" s="108">
        <f t="array" ref="AM248">IFERROR(INDEX(TO_name_1,MATCH(,((Шаблон_1-Точность)&gt;=G248)+((Шаблон_1+Точность)&lt;=G248),)),G248)</f>
        <v>20782</v>
      </c>
      <c r="AN248" s="109">
        <f t="array" ref="AN248">IFERROR(INDEX(TO_name_2,MATCH(,((Шаблон_2-Точность)&gt;=H248)+((Шаблон_2+Точность)&lt;=H248),)),H248)</f>
        <v>54656</v>
      </c>
      <c r="AO248" s="109">
        <f t="array" ref="AO248">IFERROR(INDEX(TO_name_3,MATCH(,((Шаблон_3-Точность)&gt;=I248)+((Шаблон_3+Точность)&lt;=I248),)),I248)</f>
        <v>38096</v>
      </c>
      <c r="AP248" s="109">
        <f t="array" ref="AP248">IFERROR(INDEX(TO_name_4,MATCH(,((Шаблон_4-Точность)&gt;=J248)+((Шаблон_4+Точность)&lt;=J248),)),J248)</f>
        <v>43647</v>
      </c>
      <c r="AQ248" s="109">
        <f t="array" ref="AQ248">IFERROR(INDEX(TO_name_9,MATCH(,((Шаблон_9-Точность)&gt;=K248)+((Шаблон_9+Точность)&lt;=K248),)),K248)</f>
        <v>13394</v>
      </c>
      <c r="AR248" s="109">
        <f t="array" ref="AR248">IFERROR(INDEX(TO_name_10,MATCH(,((Шаблон_10-Точность)&gt;=L248)+((Шаблон_10+Точность)&lt;=L248),)),L248)</f>
        <v>13063</v>
      </c>
      <c r="AS248" s="110">
        <f t="array" ref="AS248">IFERROR(INDEX(TO_name_11,MATCH(,((Шаблон_11-Точность)&gt;=M248)+((Шаблон_11+Точность)&lt;=M248),)),M248)</f>
        <v>11480</v>
      </c>
      <c r="AT248" s="111" t="s">
        <v>290</v>
      </c>
      <c r="AU248" s="108">
        <f t="array" ref="AU248">IFERROR(INDEX(TO_name_5,MATCH(,((Шаблон_5-Точность)&gt;=O248)+((Шаблон_5+Точность)&lt;=O248),)),O248)</f>
        <v>43218</v>
      </c>
      <c r="AV248" s="109">
        <f t="array" ref="AV248">IFERROR(INDEX(TO_name_6,MATCH(,((Шаблон_6-Точность)&gt;=P248)+((Шаблон_6+Точность)&lt;=P248),)),P248)</f>
        <v>24910</v>
      </c>
      <c r="AW248" s="109">
        <f t="array" ref="AW248">IFERROR(INDEX(TO_name_7,MATCH(,((Шаблон_7-Точность)&gt;=Q248)+((Шаблон_7+Точность)&lt;=Q248),)),Q248)</f>
        <v>17644</v>
      </c>
      <c r="AX248" s="109">
        <f t="array" ref="AX248">IFERROR(INDEX(TO_name_8,MATCH(,((Шаблон_8-Точность)&gt;=R248)+((Шаблон_8+Точность)&lt;=R248),)),R248)</f>
        <v>61384</v>
      </c>
      <c r="AY248" s="109">
        <f t="array" ref="AY248">IFERROR(INDEX(TO_name_12,MATCH(,((Шаблон_12-Точность)&gt;=S248)+((Шаблон_12+Точность)&lt;=S248),)),S248)</f>
        <v>34013</v>
      </c>
      <c r="AZ248" s="109">
        <f t="array" ref="AZ248">IFERROR(INDEX(TO_name_13,MATCH(,((Шаблон_13-Точность)&gt;=T248)+((Шаблон_13+Точность)&lt;=T248),)),T248)</f>
        <v>29773</v>
      </c>
      <c r="BA248" s="110">
        <f t="array" ref="BA248">IFERROR(INDEX(TO_name_14,MATCH(,((Шаблон_14-Точность)&gt;=U248)+((Шаблон_14+Точность)&lt;=U248),)),U248)</f>
        <v>10446</v>
      </c>
      <c r="BB248" s="3"/>
      <c r="BC248" s="3" t="str">
        <f t="shared" si="115"/>
        <v>М/64504/20782</v>
      </c>
      <c r="BD248" s="3" t="str">
        <f t="shared" si="116"/>
        <v>М/69578/54656</v>
      </c>
      <c r="BE248" s="3" t="str">
        <f t="shared" si="117"/>
        <v>М/63198/38096</v>
      </c>
      <c r="BF248" s="3" t="str">
        <f t="shared" si="118"/>
        <v>М/71947/43647</v>
      </c>
      <c r="BG248" s="3" t="str">
        <f t="shared" si="119"/>
        <v>М/13394/13394</v>
      </c>
      <c r="BH248" s="3" t="str">
        <f t="shared" si="120"/>
        <v>Р/13063/13063</v>
      </c>
      <c r="BI248" s="3" t="str">
        <f t="shared" si="121"/>
        <v>Р/11480/11480</v>
      </c>
      <c r="BJ248" s="158" t="s">
        <v>290</v>
      </c>
      <c r="BK248" s="3" t="str">
        <f t="shared" si="122"/>
        <v>М/41497/43218</v>
      </c>
      <c r="BL248" s="3" t="str">
        <f t="shared" si="123"/>
        <v>М/49892/24910</v>
      </c>
      <c r="BM248" s="3" t="str">
        <f t="shared" si="124"/>
        <v>М/38159/17644</v>
      </c>
      <c r="BN248" s="3" t="str">
        <f t="shared" si="125"/>
        <v>Р/36835/61384</v>
      </c>
      <c r="BO248" s="3" t="str">
        <f t="shared" si="126"/>
        <v>ТО1/9013/34013</v>
      </c>
      <c r="BP248" s="3" t="str">
        <f t="shared" si="127"/>
        <v>М/9258/29773</v>
      </c>
      <c r="BQ248" s="3" t="str">
        <f t="shared" si="128"/>
        <v>Р/10446/10446</v>
      </c>
      <c r="BR248" s="86"/>
      <c r="BS248" s="86"/>
      <c r="BT248" s="86"/>
    </row>
    <row r="249" spans="1:72" ht="16.5" customHeight="1" x14ac:dyDescent="0.25">
      <c r="A249" s="269">
        <v>45165</v>
      </c>
      <c r="B249" s="270">
        <v>5</v>
      </c>
      <c r="C249" s="270">
        <v>4</v>
      </c>
      <c r="D249" s="105" t="str">
        <f t="shared" si="113"/>
        <v/>
      </c>
      <c r="E249" s="105" t="str">
        <f t="shared" si="114"/>
        <v/>
      </c>
      <c r="F249" s="99" t="s">
        <v>290</v>
      </c>
      <c r="G249" s="268">
        <v>20818</v>
      </c>
      <c r="H249" s="268">
        <v>54688</v>
      </c>
      <c r="I249" s="268">
        <v>38117</v>
      </c>
      <c r="J249" s="268">
        <v>43668</v>
      </c>
      <c r="K249" s="268">
        <v>13050</v>
      </c>
      <c r="L249" s="268">
        <v>13376</v>
      </c>
      <c r="M249" s="268">
        <v>11549</v>
      </c>
      <c r="N249" s="268" t="s">
        <v>290</v>
      </c>
      <c r="O249" s="268">
        <v>43238</v>
      </c>
      <c r="P249" s="268">
        <v>24943</v>
      </c>
      <c r="Q249" s="268">
        <v>17681</v>
      </c>
      <c r="R249" s="268">
        <v>61385</v>
      </c>
      <c r="S249" s="268">
        <v>34013</v>
      </c>
      <c r="T249" s="268">
        <v>30066</v>
      </c>
      <c r="U249" s="268">
        <v>10175</v>
      </c>
      <c r="V249" s="89" t="s">
        <v>290</v>
      </c>
      <c r="W249" s="95" t="s">
        <v>37</v>
      </c>
      <c r="X249" s="95" t="s">
        <v>37</v>
      </c>
      <c r="Y249" s="95" t="s">
        <v>37</v>
      </c>
      <c r="Z249" s="95" t="s">
        <v>37</v>
      </c>
      <c r="AA249" s="95" t="s">
        <v>38</v>
      </c>
      <c r="AB249" s="95" t="s">
        <v>38</v>
      </c>
      <c r="AC249" s="95" t="s">
        <v>37</v>
      </c>
      <c r="AD249" s="96" t="s">
        <v>290</v>
      </c>
      <c r="AE249" s="95" t="s">
        <v>37</v>
      </c>
      <c r="AF249" s="95" t="s">
        <v>37</v>
      </c>
      <c r="AG249" s="95" t="s">
        <v>37</v>
      </c>
      <c r="AH249" s="95" t="s">
        <v>38</v>
      </c>
      <c r="AI249" s="95" t="s">
        <v>270</v>
      </c>
      <c r="AJ249" s="95" t="s">
        <v>37</v>
      </c>
      <c r="AK249" s="95" t="s">
        <v>38</v>
      </c>
      <c r="AL249" s="94" t="s">
        <v>290</v>
      </c>
      <c r="AM249" s="108">
        <f t="array" ref="AM249">IFERROR(INDEX(TO_name_1,MATCH(,((Шаблон_1-Точность)&gt;=G249)+((Шаблон_1+Точность)&lt;=G249),)),G249)</f>
        <v>20818</v>
      </c>
      <c r="AN249" s="109">
        <f t="array" ref="AN249">IFERROR(INDEX(TO_name_2,MATCH(,((Шаблон_2-Точность)&gt;=H249)+((Шаблон_2+Точность)&lt;=H249),)),H249)</f>
        <v>54688</v>
      </c>
      <c r="AO249" s="109">
        <f t="array" ref="AO249">IFERROR(INDEX(TO_name_3,MATCH(,((Шаблон_3-Точность)&gt;=I249)+((Шаблон_3+Точность)&lt;=I249),)),I249)</f>
        <v>38117</v>
      </c>
      <c r="AP249" s="109">
        <f t="array" ref="AP249">IFERROR(INDEX(TO_name_4,MATCH(,((Шаблон_4-Точность)&gt;=J249)+((Шаблон_4+Точность)&lt;=J249),)),J249)</f>
        <v>43668</v>
      </c>
      <c r="AQ249" s="109">
        <f t="array" ref="AQ249">IFERROR(INDEX(TO_name_9,MATCH(,((Шаблон_9-Точность)&gt;=K249)+((Шаблон_9+Точность)&lt;=K249),)),K249)</f>
        <v>13050</v>
      </c>
      <c r="AR249" s="109">
        <f t="array" ref="AR249">IFERROR(INDEX(TO_name_10,MATCH(,((Шаблон_10-Точность)&gt;=L249)+((Шаблон_10+Точность)&lt;=L249),)),L249)</f>
        <v>13376</v>
      </c>
      <c r="AS249" s="110">
        <f t="array" ref="AS249">IFERROR(INDEX(TO_name_11,MATCH(,((Шаблон_11-Точность)&gt;=M249)+((Шаблон_11+Точность)&lt;=M249),)),M249)</f>
        <v>11549</v>
      </c>
      <c r="AT249" s="111" t="s">
        <v>290</v>
      </c>
      <c r="AU249" s="108">
        <f t="array" ref="AU249">IFERROR(INDEX(TO_name_5,MATCH(,((Шаблон_5-Точность)&gt;=O249)+((Шаблон_5+Точность)&lt;=O249),)),O249)</f>
        <v>43238</v>
      </c>
      <c r="AV249" s="109">
        <f t="array" ref="AV249">IFERROR(INDEX(TO_name_6,MATCH(,((Шаблон_6-Точность)&gt;=P249)+((Шаблон_6+Точность)&lt;=P249),)),P249)</f>
        <v>24943</v>
      </c>
      <c r="AW249" s="109">
        <f t="array" ref="AW249">IFERROR(INDEX(TO_name_7,MATCH(,((Шаблон_7-Точность)&gt;=Q249)+((Шаблон_7+Точность)&lt;=Q249),)),Q249)</f>
        <v>17681</v>
      </c>
      <c r="AX249" s="109">
        <f t="array" ref="AX249">IFERROR(INDEX(TO_name_8,MATCH(,((Шаблон_8-Точность)&gt;=R249)+((Шаблон_8+Точность)&lt;=R249),)),R249)</f>
        <v>61385</v>
      </c>
      <c r="AY249" s="109">
        <f t="array" ref="AY249">IFERROR(INDEX(TO_name_12,MATCH(,((Шаблон_12-Точность)&gt;=S249)+((Шаблон_12+Точность)&lt;=S249),)),S249)</f>
        <v>34013</v>
      </c>
      <c r="AZ249" s="109">
        <f t="array" ref="AZ249">IFERROR(INDEX(TO_name_13,MATCH(,((Шаблон_13-Точность)&gt;=T249)+((Шаблон_13+Точность)&lt;=T249),)),T249)</f>
        <v>30066</v>
      </c>
      <c r="BA249" s="110">
        <f t="array" ref="BA249">IFERROR(INDEX(TO_name_14,MATCH(,((Шаблон_14-Точность)&gt;=U249)+((Шаблон_14+Точность)&lt;=U249),)),U249)</f>
        <v>10175</v>
      </c>
      <c r="BB249" s="3"/>
      <c r="BC249" s="3" t="str">
        <f t="shared" si="115"/>
        <v>М/64540/20818</v>
      </c>
      <c r="BD249" s="3" t="str">
        <f t="shared" si="116"/>
        <v>М/69610/54688</v>
      </c>
      <c r="BE249" s="3" t="str">
        <f t="shared" si="117"/>
        <v>М/63219/38117</v>
      </c>
      <c r="BF249" s="3" t="str">
        <f t="shared" si="118"/>
        <v>М/71968/43668</v>
      </c>
      <c r="BG249" s="3" t="str">
        <f t="shared" si="119"/>
        <v>Р/13050/13050</v>
      </c>
      <c r="BH249" s="3" t="str">
        <f t="shared" si="120"/>
        <v>Р/13376/13376</v>
      </c>
      <c r="BI249" s="3" t="str">
        <f t="shared" si="121"/>
        <v>М/11549/11549</v>
      </c>
      <c r="BJ249" s="158" t="s">
        <v>290</v>
      </c>
      <c r="BK249" s="3" t="str">
        <f t="shared" si="122"/>
        <v>М/41517/43238</v>
      </c>
      <c r="BL249" s="3" t="str">
        <f t="shared" si="123"/>
        <v>М/49925/24943</v>
      </c>
      <c r="BM249" s="3" t="str">
        <f t="shared" si="124"/>
        <v>М/38196/17681</v>
      </c>
      <c r="BN249" s="3" t="str">
        <f t="shared" si="125"/>
        <v>Р/36836/61385</v>
      </c>
      <c r="BO249" s="3" t="str">
        <f t="shared" si="126"/>
        <v>ТО1/9013/34013</v>
      </c>
      <c r="BP249" s="3" t="str">
        <f t="shared" si="127"/>
        <v>М/9551/30066</v>
      </c>
      <c r="BQ249" s="3" t="str">
        <f t="shared" si="128"/>
        <v>Р/10175/10175</v>
      </c>
      <c r="BR249" s="86"/>
      <c r="BS249" s="86"/>
      <c r="BT249" s="86"/>
    </row>
    <row r="250" spans="1:72" ht="16.5" customHeight="1" x14ac:dyDescent="0.25">
      <c r="A250" s="90">
        <v>45166</v>
      </c>
      <c r="B250" s="3">
        <v>5</v>
      </c>
      <c r="C250" s="3">
        <v>4</v>
      </c>
      <c r="D250" s="105" t="str">
        <f t="shared" si="113"/>
        <v/>
      </c>
      <c r="E250" s="105" t="str">
        <f t="shared" si="114"/>
        <v/>
      </c>
      <c r="F250" s="99" t="s">
        <v>290</v>
      </c>
      <c r="G250" s="100">
        <f t="shared" si="129"/>
        <v>20842</v>
      </c>
      <c r="H250" s="100">
        <f t="shared" si="130"/>
        <v>54712</v>
      </c>
      <c r="I250" s="100">
        <f t="shared" si="131"/>
        <v>38141</v>
      </c>
      <c r="J250" s="100">
        <f t="shared" si="132"/>
        <v>43692</v>
      </c>
      <c r="K250" s="100">
        <f t="shared" si="133"/>
        <v>13050</v>
      </c>
      <c r="L250" s="100">
        <f t="shared" si="134"/>
        <v>13376</v>
      </c>
      <c r="M250" s="100">
        <f t="shared" si="135"/>
        <v>11573</v>
      </c>
      <c r="N250" s="100" t="str">
        <f t="shared" si="136"/>
        <v>|</v>
      </c>
      <c r="O250" s="100">
        <f t="shared" si="137"/>
        <v>43262</v>
      </c>
      <c r="P250" s="100">
        <f t="shared" si="138"/>
        <v>24967</v>
      </c>
      <c r="Q250" s="100">
        <f t="shared" si="139"/>
        <v>17705</v>
      </c>
      <c r="R250" s="100">
        <f t="shared" si="140"/>
        <v>61385</v>
      </c>
      <c r="S250" s="100">
        <f t="shared" si="141"/>
        <v>34021</v>
      </c>
      <c r="T250" s="100">
        <f t="shared" si="142"/>
        <v>30082</v>
      </c>
      <c r="U250" s="100">
        <f t="shared" si="143"/>
        <v>10175</v>
      </c>
      <c r="V250" s="89" t="s">
        <v>290</v>
      </c>
      <c r="W250" s="95" t="s">
        <v>37</v>
      </c>
      <c r="X250" s="95" t="s">
        <v>37</v>
      </c>
      <c r="Y250" s="95" t="s">
        <v>37</v>
      </c>
      <c r="Z250" s="95" t="s">
        <v>37</v>
      </c>
      <c r="AA250" s="95" t="s">
        <v>38</v>
      </c>
      <c r="AB250" s="95" t="s">
        <v>38</v>
      </c>
      <c r="AC250" s="95" t="s">
        <v>37</v>
      </c>
      <c r="AD250" s="96" t="s">
        <v>290</v>
      </c>
      <c r="AE250" s="95" t="s">
        <v>37</v>
      </c>
      <c r="AF250" s="95" t="s">
        <v>37</v>
      </c>
      <c r="AG250" s="95" t="s">
        <v>37</v>
      </c>
      <c r="AH250" s="95" t="s">
        <v>38</v>
      </c>
      <c r="AI250" s="95" t="s">
        <v>320</v>
      </c>
      <c r="AJ250" s="95" t="s">
        <v>195</v>
      </c>
      <c r="AK250" s="95" t="s">
        <v>38</v>
      </c>
      <c r="AL250" s="94" t="s">
        <v>290</v>
      </c>
      <c r="AM250" s="108">
        <f t="array" ref="AM250">IFERROR(INDEX(TO_name_1,MATCH(,((Шаблон_1-Точность)&gt;=G250)+((Шаблон_1+Точность)&lt;=G250),)),G250)</f>
        <v>20842</v>
      </c>
      <c r="AN250" s="109">
        <f t="array" ref="AN250">IFERROR(INDEX(TO_name_2,MATCH(,((Шаблон_2-Точность)&gt;=H250)+((Шаблон_2+Точность)&lt;=H250),)),H250)</f>
        <v>54712</v>
      </c>
      <c r="AO250" s="109">
        <f t="array" ref="AO250">IFERROR(INDEX(TO_name_3,MATCH(,((Шаблон_3-Точность)&gt;=I250)+((Шаблон_3+Точность)&lt;=I250),)),I250)</f>
        <v>38141</v>
      </c>
      <c r="AP250" s="109">
        <f t="array" ref="AP250">IFERROR(INDEX(TO_name_4,MATCH(,((Шаблон_4-Точность)&gt;=J250)+((Шаблон_4+Точность)&lt;=J250),)),J250)</f>
        <v>43692</v>
      </c>
      <c r="AQ250" s="109">
        <f t="array" ref="AQ250">IFERROR(INDEX(TO_name_9,MATCH(,((Шаблон_9-Точность)&gt;=K250)+((Шаблон_9+Точность)&lt;=K250),)),K250)</f>
        <v>13050</v>
      </c>
      <c r="AR250" s="109">
        <f t="array" ref="AR250">IFERROR(INDEX(TO_name_10,MATCH(,((Шаблон_10-Точность)&gt;=L250)+((Шаблон_10+Точность)&lt;=L250),)),L250)</f>
        <v>13376</v>
      </c>
      <c r="AS250" s="110">
        <f t="array" ref="AS250">IFERROR(INDEX(TO_name_11,MATCH(,((Шаблон_11-Точность)&gt;=M250)+((Шаблон_11+Точность)&lt;=M250),)),M250)</f>
        <v>11573</v>
      </c>
      <c r="AT250" s="111" t="s">
        <v>290</v>
      </c>
      <c r="AU250" s="108">
        <f t="array" ref="AU250">IFERROR(INDEX(TO_name_5,MATCH(,((Шаблон_5-Точность)&gt;=O250)+((Шаблон_5+Точность)&lt;=O250),)),O250)</f>
        <v>43262</v>
      </c>
      <c r="AV250" s="109">
        <f t="array" ref="AV250">IFERROR(INDEX(TO_name_6,MATCH(,((Шаблон_6-Точность)&gt;=P250)+((Шаблон_6+Точность)&lt;=P250),)),P250)</f>
        <v>24967</v>
      </c>
      <c r="AW250" s="109">
        <f t="array" ref="AW250">IFERROR(INDEX(TO_name_7,MATCH(,((Шаблон_7-Точность)&gt;=Q250)+((Шаблон_7+Точность)&lt;=Q250),)),Q250)</f>
        <v>17705</v>
      </c>
      <c r="AX250" s="109">
        <f t="array" ref="AX250">IFERROR(INDEX(TO_name_8,MATCH(,((Шаблон_8-Точность)&gt;=R250)+((Шаблон_8+Точность)&lt;=R250),)),R250)</f>
        <v>61385</v>
      </c>
      <c r="AY250" s="109">
        <f t="array" ref="AY250">IFERROR(INDEX(TO_name_12,MATCH(,((Шаблон_12-Точность)&gt;=S250)+((Шаблон_12+Точность)&lt;=S250),)),S250)</f>
        <v>34021</v>
      </c>
      <c r="AZ250" s="109">
        <f t="array" ref="AZ250">IFERROR(INDEX(TO_name_13,MATCH(,((Шаблон_13-Точность)&gt;=T250)+((Шаблон_13+Точность)&lt;=T250),)),T250)</f>
        <v>30082</v>
      </c>
      <c r="BA250" s="110">
        <f t="array" ref="BA250">IFERROR(INDEX(TO_name_14,MATCH(,((Шаблон_14-Точность)&gt;=U250)+((Шаблон_14+Точность)&lt;=U250),)),U250)</f>
        <v>10175</v>
      </c>
      <c r="BB250" s="3"/>
      <c r="BC250" s="3" t="str">
        <f t="shared" si="115"/>
        <v>М/64564/20842</v>
      </c>
      <c r="BD250" s="3" t="str">
        <f t="shared" si="116"/>
        <v>М/69634/54712</v>
      </c>
      <c r="BE250" s="3" t="str">
        <f t="shared" si="117"/>
        <v>М/63243/38141</v>
      </c>
      <c r="BF250" s="3" t="str">
        <f t="shared" si="118"/>
        <v>М/71992/43692</v>
      </c>
      <c r="BG250" s="3" t="str">
        <f t="shared" si="119"/>
        <v>Р/13050/13050</v>
      </c>
      <c r="BH250" s="3" t="str">
        <f t="shared" si="120"/>
        <v>Р/13376/13376</v>
      </c>
      <c r="BI250" s="3" t="str">
        <f t="shared" si="121"/>
        <v>М/11573/11573</v>
      </c>
      <c r="BJ250" s="158" t="s">
        <v>290</v>
      </c>
      <c r="BK250" s="3" t="str">
        <f t="shared" si="122"/>
        <v>М/41541/43262</v>
      </c>
      <c r="BL250" s="3" t="str">
        <f t="shared" si="123"/>
        <v>М/49949/24967</v>
      </c>
      <c r="BM250" s="3" t="str">
        <f t="shared" si="124"/>
        <v>М/38220/17705</v>
      </c>
      <c r="BN250" s="3" t="str">
        <f t="shared" si="125"/>
        <v>Р/36836/61385</v>
      </c>
      <c r="BO250" s="3" t="str">
        <f t="shared" si="126"/>
        <v>П/9021/34021</v>
      </c>
      <c r="BP250" s="3" t="str">
        <f t="shared" si="127"/>
        <v>О/9567/30082</v>
      </c>
      <c r="BQ250" s="3" t="str">
        <f t="shared" si="128"/>
        <v>Р/10175/10175</v>
      </c>
      <c r="BR250" s="86"/>
      <c r="BS250" s="86"/>
      <c r="BT250" s="86"/>
    </row>
    <row r="251" spans="1:72" ht="16.5" customHeight="1" x14ac:dyDescent="0.25">
      <c r="A251" s="90">
        <v>45167</v>
      </c>
      <c r="B251" s="3">
        <v>5</v>
      </c>
      <c r="C251" s="3">
        <v>4</v>
      </c>
      <c r="D251" s="105" t="str">
        <f t="shared" si="113"/>
        <v/>
      </c>
      <c r="E251" s="105" t="str">
        <f t="shared" si="114"/>
        <v/>
      </c>
      <c r="F251" s="99" t="s">
        <v>290</v>
      </c>
      <c r="G251" s="100">
        <f t="shared" si="129"/>
        <v>20866</v>
      </c>
      <c r="H251" s="100">
        <f t="shared" si="130"/>
        <v>54736</v>
      </c>
      <c r="I251" s="100">
        <f t="shared" si="131"/>
        <v>38165</v>
      </c>
      <c r="J251" s="100">
        <f t="shared" si="132"/>
        <v>43716</v>
      </c>
      <c r="K251" s="100">
        <f t="shared" si="133"/>
        <v>13050</v>
      </c>
      <c r="L251" s="100">
        <f t="shared" si="134"/>
        <v>13376</v>
      </c>
      <c r="M251" s="100">
        <f t="shared" si="135"/>
        <v>11597</v>
      </c>
      <c r="N251" s="100" t="str">
        <f t="shared" si="136"/>
        <v>|</v>
      </c>
      <c r="O251" s="100">
        <f t="shared" si="137"/>
        <v>43286</v>
      </c>
      <c r="P251" s="100">
        <f t="shared" si="138"/>
        <v>24991</v>
      </c>
      <c r="Q251" s="100">
        <f t="shared" si="139"/>
        <v>17729</v>
      </c>
      <c r="R251" s="100">
        <f t="shared" si="140"/>
        <v>61385</v>
      </c>
      <c r="S251" s="100">
        <f t="shared" si="141"/>
        <v>34045</v>
      </c>
      <c r="T251" s="100">
        <f t="shared" si="142"/>
        <v>30082</v>
      </c>
      <c r="U251" s="100">
        <f t="shared" si="143"/>
        <v>10175</v>
      </c>
      <c r="V251" s="89" t="s">
        <v>290</v>
      </c>
      <c r="W251" s="95" t="s">
        <v>37</v>
      </c>
      <c r="X251" s="95" t="s">
        <v>37</v>
      </c>
      <c r="Y251" s="95" t="s">
        <v>37</v>
      </c>
      <c r="Z251" s="95" t="s">
        <v>37</v>
      </c>
      <c r="AA251" s="95" t="s">
        <v>38</v>
      </c>
      <c r="AB251" s="95" t="s">
        <v>38</v>
      </c>
      <c r="AC251" s="95" t="s">
        <v>37</v>
      </c>
      <c r="AD251" s="96" t="s">
        <v>290</v>
      </c>
      <c r="AE251" s="95" t="s">
        <v>37</v>
      </c>
      <c r="AF251" s="95" t="s">
        <v>37</v>
      </c>
      <c r="AG251" s="95" t="s">
        <v>37</v>
      </c>
      <c r="AH251" s="95" t="s">
        <v>38</v>
      </c>
      <c r="AI251" s="95" t="s">
        <v>37</v>
      </c>
      <c r="AJ251" s="95" t="s">
        <v>38</v>
      </c>
      <c r="AK251" s="95" t="s">
        <v>38</v>
      </c>
      <c r="AL251" s="94" t="s">
        <v>290</v>
      </c>
      <c r="AM251" s="108">
        <f t="array" ref="AM251">IFERROR(INDEX(TO_name_1,MATCH(,((Шаблон_1-Точность)&gt;=G251)+((Шаблон_1+Точность)&lt;=G251),)),G251)</f>
        <v>20866</v>
      </c>
      <c r="AN251" s="109">
        <f t="array" ref="AN251">IFERROR(INDEX(TO_name_2,MATCH(,((Шаблон_2-Точность)&gt;=H251)+((Шаблон_2+Точность)&lt;=H251),)),H251)</f>
        <v>54736</v>
      </c>
      <c r="AO251" s="109">
        <f t="array" ref="AO251">IFERROR(INDEX(TO_name_3,MATCH(,((Шаблон_3-Точность)&gt;=I251)+((Шаблон_3+Точность)&lt;=I251),)),I251)</f>
        <v>38165</v>
      </c>
      <c r="AP251" s="109">
        <f t="array" ref="AP251">IFERROR(INDEX(TO_name_4,MATCH(,((Шаблон_4-Точность)&gt;=J251)+((Шаблон_4+Точность)&lt;=J251),)),J251)</f>
        <v>43716</v>
      </c>
      <c r="AQ251" s="109">
        <f t="array" ref="AQ251">IFERROR(INDEX(TO_name_9,MATCH(,((Шаблон_9-Точность)&gt;=K251)+((Шаблон_9+Точность)&lt;=K251),)),K251)</f>
        <v>13050</v>
      </c>
      <c r="AR251" s="109">
        <f t="array" ref="AR251">IFERROR(INDEX(TO_name_10,MATCH(,((Шаблон_10-Точность)&gt;=L251)+((Шаблон_10+Точность)&lt;=L251),)),L251)</f>
        <v>13376</v>
      </c>
      <c r="AS251" s="110">
        <f t="array" ref="AS251">IFERROR(INDEX(TO_name_11,MATCH(,((Шаблон_11-Точность)&gt;=M251)+((Шаблон_11+Точность)&lt;=M251),)),M251)</f>
        <v>11597</v>
      </c>
      <c r="AT251" s="111" t="s">
        <v>290</v>
      </c>
      <c r="AU251" s="108">
        <f t="array" ref="AU251">IFERROR(INDEX(TO_name_5,MATCH(,((Шаблон_5-Точность)&gt;=O251)+((Шаблон_5+Точность)&lt;=O251),)),O251)</f>
        <v>43286</v>
      </c>
      <c r="AV251" s="109">
        <f t="array" ref="AV251">IFERROR(INDEX(TO_name_6,MATCH(,((Шаблон_6-Точность)&gt;=P251)+((Шаблон_6+Точность)&lt;=P251),)),P251)</f>
        <v>24991</v>
      </c>
      <c r="AW251" s="109">
        <f t="array" ref="AW251">IFERROR(INDEX(TO_name_7,MATCH(,((Шаблон_7-Точность)&gt;=Q251)+((Шаблон_7+Точность)&lt;=Q251),)),Q251)</f>
        <v>17729</v>
      </c>
      <c r="AX251" s="109">
        <f t="array" ref="AX251">IFERROR(INDEX(TO_name_8,MATCH(,((Шаблон_8-Точность)&gt;=R251)+((Шаблон_8+Точность)&lt;=R251),)),R251)</f>
        <v>61385</v>
      </c>
      <c r="AY251" s="109">
        <f t="array" ref="AY251">IFERROR(INDEX(TO_name_12,MATCH(,((Шаблон_12-Точность)&gt;=S251)+((Шаблон_12+Точность)&lt;=S251),)),S251)</f>
        <v>34045</v>
      </c>
      <c r="AZ251" s="109">
        <f t="array" ref="AZ251">IFERROR(INDEX(TO_name_13,MATCH(,((Шаблон_13-Точность)&gt;=T251)+((Шаблон_13+Точность)&lt;=T251),)),T251)</f>
        <v>30082</v>
      </c>
      <c r="BA251" s="110">
        <f t="array" ref="BA251">IFERROR(INDEX(TO_name_14,MATCH(,((Шаблон_14-Точность)&gt;=U251)+((Шаблон_14+Точность)&lt;=U251),)),U251)</f>
        <v>10175</v>
      </c>
      <c r="BB251" s="3"/>
      <c r="BC251" s="3" t="str">
        <f t="shared" si="115"/>
        <v>М/64588/20866</v>
      </c>
      <c r="BD251" s="3" t="str">
        <f t="shared" si="116"/>
        <v>М/69658/54736</v>
      </c>
      <c r="BE251" s="3" t="str">
        <f t="shared" si="117"/>
        <v>М/63267/38165</v>
      </c>
      <c r="BF251" s="3" t="str">
        <f t="shared" si="118"/>
        <v>М/72016/43716</v>
      </c>
      <c r="BG251" s="3" t="str">
        <f t="shared" si="119"/>
        <v>Р/13050/13050</v>
      </c>
      <c r="BH251" s="3" t="str">
        <f t="shared" si="120"/>
        <v>Р/13376/13376</v>
      </c>
      <c r="BI251" s="3" t="str">
        <f t="shared" si="121"/>
        <v>М/11597/11597</v>
      </c>
      <c r="BJ251" s="158" t="s">
        <v>290</v>
      </c>
      <c r="BK251" s="3" t="str">
        <f t="shared" si="122"/>
        <v>М/41565/43286</v>
      </c>
      <c r="BL251" s="3" t="str">
        <f t="shared" si="123"/>
        <v>М/49973/24991</v>
      </c>
      <c r="BM251" s="3" t="str">
        <f t="shared" si="124"/>
        <v>М/38244/17729</v>
      </c>
      <c r="BN251" s="3" t="str">
        <f t="shared" si="125"/>
        <v>Р/36836/61385</v>
      </c>
      <c r="BO251" s="3" t="str">
        <f t="shared" si="126"/>
        <v>М/9045/34045</v>
      </c>
      <c r="BP251" s="3" t="str">
        <f t="shared" si="127"/>
        <v>Р/9567/30082</v>
      </c>
      <c r="BQ251" s="3" t="str">
        <f t="shared" si="128"/>
        <v>Р/10175/10175</v>
      </c>
      <c r="BR251" s="86"/>
      <c r="BS251" s="86"/>
      <c r="BT251" s="86"/>
    </row>
    <row r="252" spans="1:72" ht="16.5" customHeight="1" x14ac:dyDescent="0.25">
      <c r="A252" s="90">
        <v>45168</v>
      </c>
      <c r="B252" s="3">
        <v>5</v>
      </c>
      <c r="C252" s="3">
        <v>4</v>
      </c>
      <c r="D252" s="105" t="str">
        <f t="shared" si="113"/>
        <v/>
      </c>
      <c r="E252" s="105" t="str">
        <f t="shared" si="114"/>
        <v/>
      </c>
      <c r="F252" s="99" t="s">
        <v>290</v>
      </c>
      <c r="G252" s="100">
        <f t="shared" si="129"/>
        <v>20890</v>
      </c>
      <c r="H252" s="100">
        <f t="shared" si="130"/>
        <v>54760</v>
      </c>
      <c r="I252" s="100">
        <f t="shared" si="131"/>
        <v>38189</v>
      </c>
      <c r="J252" s="100">
        <f t="shared" si="132"/>
        <v>43740</v>
      </c>
      <c r="K252" s="100">
        <f t="shared" si="133"/>
        <v>13050</v>
      </c>
      <c r="L252" s="100">
        <f t="shared" si="134"/>
        <v>13376</v>
      </c>
      <c r="M252" s="100">
        <f t="shared" si="135"/>
        <v>11621</v>
      </c>
      <c r="N252" s="100" t="str">
        <f t="shared" si="136"/>
        <v>|</v>
      </c>
      <c r="O252" s="100">
        <f t="shared" si="137"/>
        <v>43310</v>
      </c>
      <c r="P252" s="100">
        <f t="shared" si="138"/>
        <v>25015</v>
      </c>
      <c r="Q252" s="100">
        <f t="shared" si="139"/>
        <v>17753</v>
      </c>
      <c r="R252" s="100">
        <f t="shared" si="140"/>
        <v>61385</v>
      </c>
      <c r="S252" s="100">
        <f t="shared" si="141"/>
        <v>34069</v>
      </c>
      <c r="T252" s="100">
        <f t="shared" si="142"/>
        <v>30082</v>
      </c>
      <c r="U252" s="100">
        <f t="shared" si="143"/>
        <v>10175</v>
      </c>
      <c r="V252" s="89" t="s">
        <v>290</v>
      </c>
      <c r="W252" s="95" t="s">
        <v>37</v>
      </c>
      <c r="X252" s="95" t="s">
        <v>37</v>
      </c>
      <c r="Y252" s="95" t="s">
        <v>37</v>
      </c>
      <c r="Z252" s="95" t="s">
        <v>37</v>
      </c>
      <c r="AA252" s="95" t="s">
        <v>38</v>
      </c>
      <c r="AB252" s="95" t="s">
        <v>38</v>
      </c>
      <c r="AC252" s="95" t="s">
        <v>37</v>
      </c>
      <c r="AD252" s="96" t="s">
        <v>290</v>
      </c>
      <c r="AE252" s="95" t="s">
        <v>37</v>
      </c>
      <c r="AF252" s="95" t="s">
        <v>37</v>
      </c>
      <c r="AG252" s="95" t="s">
        <v>37</v>
      </c>
      <c r="AH252" s="95" t="s">
        <v>38</v>
      </c>
      <c r="AI252" s="95" t="s">
        <v>37</v>
      </c>
      <c r="AJ252" s="95" t="s">
        <v>38</v>
      </c>
      <c r="AK252" s="95" t="s">
        <v>321</v>
      </c>
      <c r="AL252" s="94" t="s">
        <v>290</v>
      </c>
      <c r="AM252" s="108">
        <f t="array" ref="AM252">IFERROR(INDEX(TO_name_1,MATCH(,((Шаблон_1-Точность)&gt;=G252)+((Шаблон_1+Точность)&lt;=G252),)),G252)</f>
        <v>20890</v>
      </c>
      <c r="AN252" s="109">
        <f t="array" ref="AN252">IFERROR(INDEX(TO_name_2,MATCH(,((Шаблон_2-Точность)&gt;=H252)+((Шаблон_2+Точность)&lt;=H252),)),H252)</f>
        <v>54760</v>
      </c>
      <c r="AO252" s="109">
        <f t="array" ref="AO252">IFERROR(INDEX(TO_name_3,MATCH(,((Шаблон_3-Точность)&gt;=I252)+((Шаблон_3+Точность)&lt;=I252),)),I252)</f>
        <v>38189</v>
      </c>
      <c r="AP252" s="109">
        <f t="array" ref="AP252">IFERROR(INDEX(TO_name_4,MATCH(,((Шаблон_4-Точность)&gt;=J252)+((Шаблон_4+Точность)&lt;=J252),)),J252)</f>
        <v>43740</v>
      </c>
      <c r="AQ252" s="109">
        <f t="array" ref="AQ252">IFERROR(INDEX(TO_name_9,MATCH(,((Шаблон_9-Точность)&gt;=K252)+((Шаблон_9+Точность)&lt;=K252),)),K252)</f>
        <v>13050</v>
      </c>
      <c r="AR252" s="109">
        <f t="array" ref="AR252">IFERROR(INDEX(TO_name_10,MATCH(,((Шаблон_10-Точность)&gt;=L252)+((Шаблон_10+Точность)&lt;=L252),)),L252)</f>
        <v>13376</v>
      </c>
      <c r="AS252" s="110">
        <f t="array" ref="AS252">IFERROR(INDEX(TO_name_11,MATCH(,((Шаблон_11-Точность)&gt;=M252)+((Шаблон_11+Точность)&lt;=M252),)),M252)</f>
        <v>11621</v>
      </c>
      <c r="AT252" s="111" t="s">
        <v>290</v>
      </c>
      <c r="AU252" s="108">
        <f t="array" ref="AU252">IFERROR(INDEX(TO_name_5,MATCH(,((Шаблон_5-Точность)&gt;=O252)+((Шаблон_5+Точность)&lt;=O252),)),O252)</f>
        <v>43310</v>
      </c>
      <c r="AV252" s="109">
        <f t="array" ref="AV252">IFERROR(INDEX(TO_name_6,MATCH(,((Шаблон_6-Точность)&gt;=P252)+((Шаблон_6+Точность)&lt;=P252),)),P252)</f>
        <v>25015</v>
      </c>
      <c r="AW252" s="109">
        <f t="array" ref="AW252">IFERROR(INDEX(TO_name_7,MATCH(,((Шаблон_7-Точность)&gt;=Q252)+((Шаблон_7+Точность)&lt;=Q252),)),Q252)</f>
        <v>17753</v>
      </c>
      <c r="AX252" s="109">
        <f t="array" ref="AX252">IFERROR(INDEX(TO_name_8,MATCH(,((Шаблон_8-Точность)&gt;=R252)+((Шаблон_8+Точность)&lt;=R252),)),R252)</f>
        <v>61385</v>
      </c>
      <c r="AY252" s="109">
        <f t="array" ref="AY252">IFERROR(INDEX(TO_name_12,MATCH(,((Шаблон_12-Точность)&gt;=S252)+((Шаблон_12+Точность)&lt;=S252),)),S252)</f>
        <v>34069</v>
      </c>
      <c r="AZ252" s="109">
        <f t="array" ref="AZ252">IFERROR(INDEX(TO_name_13,MATCH(,((Шаблон_13-Точность)&gt;=T252)+((Шаблон_13+Точность)&lt;=T252),)),T252)</f>
        <v>30082</v>
      </c>
      <c r="BA252" s="110">
        <f t="array" ref="BA252">IFERROR(INDEX(TO_name_14,MATCH(,((Шаблон_14-Точность)&gt;=U252)+((Шаблон_14+Точность)&lt;=U252),)),U252)</f>
        <v>10175</v>
      </c>
      <c r="BB252" s="3"/>
      <c r="BC252" s="3" t="str">
        <f t="shared" si="115"/>
        <v>М/64612/20890</v>
      </c>
      <c r="BD252" s="3" t="str">
        <f t="shared" si="116"/>
        <v>М/69682/54760</v>
      </c>
      <c r="BE252" s="3" t="str">
        <f t="shared" si="117"/>
        <v>М/63291/38189</v>
      </c>
      <c r="BF252" s="3" t="str">
        <f t="shared" si="118"/>
        <v>М/72040/43740</v>
      </c>
      <c r="BG252" s="3" t="str">
        <f t="shared" si="119"/>
        <v>Р/13050/13050</v>
      </c>
      <c r="BH252" s="3" t="str">
        <f t="shared" si="120"/>
        <v>Р/13376/13376</v>
      </c>
      <c r="BI252" s="3" t="str">
        <f t="shared" si="121"/>
        <v>М/11621/11621</v>
      </c>
      <c r="BJ252" s="158" t="s">
        <v>290</v>
      </c>
      <c r="BK252" s="3" t="str">
        <f t="shared" si="122"/>
        <v>М/41589/43310</v>
      </c>
      <c r="BL252" s="3" t="str">
        <f t="shared" si="123"/>
        <v>М/49997/25015</v>
      </c>
      <c r="BM252" s="3" t="str">
        <f t="shared" si="124"/>
        <v>М/38268/17753</v>
      </c>
      <c r="BN252" s="3" t="str">
        <f t="shared" si="125"/>
        <v>Р/36836/61385</v>
      </c>
      <c r="BO252" s="3" t="str">
        <f t="shared" si="126"/>
        <v>М/9069/34069</v>
      </c>
      <c r="BP252" s="3" t="str">
        <f t="shared" si="127"/>
        <v>Р/9567/30082</v>
      </c>
      <c r="BQ252" s="3" t="str">
        <f t="shared" si="128"/>
        <v>ПМ/10175/10175</v>
      </c>
      <c r="BR252" s="86"/>
      <c r="BS252" s="86"/>
      <c r="BT252" s="86"/>
    </row>
    <row r="253" spans="1:72" ht="16.5" customHeight="1" x14ac:dyDescent="0.25">
      <c r="A253" s="90">
        <v>45169</v>
      </c>
      <c r="B253" s="3">
        <v>5</v>
      </c>
      <c r="C253" s="3">
        <v>4</v>
      </c>
      <c r="D253" s="105" t="str">
        <f t="shared" si="113"/>
        <v/>
      </c>
      <c r="E253" s="105" t="str">
        <f t="shared" si="114"/>
        <v/>
      </c>
      <c r="F253" s="99" t="s">
        <v>290</v>
      </c>
      <c r="G253" s="100">
        <f t="shared" si="129"/>
        <v>20914</v>
      </c>
      <c r="H253" s="100">
        <f t="shared" si="130"/>
        <v>54784</v>
      </c>
      <c r="I253" s="100">
        <f t="shared" si="131"/>
        <v>38213</v>
      </c>
      <c r="J253" s="100">
        <f t="shared" si="132"/>
        <v>43764</v>
      </c>
      <c r="K253" s="100">
        <f t="shared" si="133"/>
        <v>13050</v>
      </c>
      <c r="L253" s="100">
        <f t="shared" si="134"/>
        <v>13376</v>
      </c>
      <c r="M253" s="100">
        <f t="shared" si="135"/>
        <v>11645</v>
      </c>
      <c r="N253" s="100" t="str">
        <f t="shared" si="136"/>
        <v>|</v>
      </c>
      <c r="O253" s="100">
        <f t="shared" si="137"/>
        <v>43334</v>
      </c>
      <c r="P253" s="100">
        <f t="shared" si="138"/>
        <v>25039</v>
      </c>
      <c r="Q253" s="100">
        <f t="shared" si="139"/>
        <v>17777</v>
      </c>
      <c r="R253" s="100">
        <f t="shared" si="140"/>
        <v>61385</v>
      </c>
      <c r="S253" s="100">
        <f t="shared" si="141"/>
        <v>34093</v>
      </c>
      <c r="T253" s="100">
        <f t="shared" si="142"/>
        <v>30082</v>
      </c>
      <c r="U253" s="100">
        <f t="shared" si="143"/>
        <v>10175</v>
      </c>
      <c r="V253" s="89" t="s">
        <v>290</v>
      </c>
      <c r="W253" s="95" t="s">
        <v>37</v>
      </c>
      <c r="X253" s="95" t="s">
        <v>37</v>
      </c>
      <c r="Y253" s="95" t="s">
        <v>37</v>
      </c>
      <c r="Z253" s="95" t="s">
        <v>37</v>
      </c>
      <c r="AA253" s="95" t="s">
        <v>38</v>
      </c>
      <c r="AB253" s="95" t="s">
        <v>38</v>
      </c>
      <c r="AC253" s="95" t="s">
        <v>37</v>
      </c>
      <c r="AD253" s="96" t="s">
        <v>290</v>
      </c>
      <c r="AE253" s="95" t="s">
        <v>37</v>
      </c>
      <c r="AF253" s="95" t="s">
        <v>37</v>
      </c>
      <c r="AG253" s="95" t="s">
        <v>37</v>
      </c>
      <c r="AH253" s="95" t="s">
        <v>38</v>
      </c>
      <c r="AI253" s="95" t="s">
        <v>37</v>
      </c>
      <c r="AJ253" s="95" t="s">
        <v>38</v>
      </c>
      <c r="AK253" s="95" t="s">
        <v>321</v>
      </c>
      <c r="AL253" s="94" t="s">
        <v>290</v>
      </c>
      <c r="AM253" s="108">
        <f t="array" ref="AM253">IFERROR(INDEX(TO_name_1,MATCH(,((Шаблон_1-Точность)&gt;=G253)+((Шаблон_1+Точность)&lt;=G253),)),G253)</f>
        <v>20914</v>
      </c>
      <c r="AN253" s="109">
        <f t="array" ref="AN253">IFERROR(INDEX(TO_name_2,MATCH(,((Шаблон_2-Точность)&gt;=H253)+((Шаблон_2+Точность)&lt;=H253),)),H253)</f>
        <v>54784</v>
      </c>
      <c r="AO253" s="109">
        <f t="array" ref="AO253">IFERROR(INDEX(TO_name_3,MATCH(,((Шаблон_3-Точность)&gt;=I253)+((Шаблон_3+Точность)&lt;=I253),)),I253)</f>
        <v>38213</v>
      </c>
      <c r="AP253" s="109">
        <f t="array" ref="AP253">IFERROR(INDEX(TO_name_4,MATCH(,((Шаблон_4-Точность)&gt;=J253)+((Шаблон_4+Точность)&lt;=J253),)),J253)</f>
        <v>43764</v>
      </c>
      <c r="AQ253" s="109">
        <f t="array" ref="AQ253">IFERROR(INDEX(TO_name_9,MATCH(,((Шаблон_9-Точность)&gt;=K253)+((Шаблон_9+Точность)&lt;=K253),)),K253)</f>
        <v>13050</v>
      </c>
      <c r="AR253" s="109">
        <f t="array" ref="AR253">IFERROR(INDEX(TO_name_10,MATCH(,((Шаблон_10-Точность)&gt;=L253)+((Шаблон_10+Точность)&lt;=L253),)),L253)</f>
        <v>13376</v>
      </c>
      <c r="AS253" s="110">
        <f t="array" ref="AS253">IFERROR(INDEX(TO_name_11,MATCH(,((Шаблон_11-Точность)&gt;=M253)+((Шаблон_11+Точность)&lt;=M253),)),M253)</f>
        <v>11645</v>
      </c>
      <c r="AT253" s="111" t="s">
        <v>290</v>
      </c>
      <c r="AU253" s="108">
        <f t="array" ref="AU253">IFERROR(INDEX(TO_name_5,MATCH(,((Шаблон_5-Точность)&gt;=O253)+((Шаблон_5+Точность)&lt;=O253),)),O253)</f>
        <v>43334</v>
      </c>
      <c r="AV253" s="109">
        <f t="array" ref="AV253">IFERROR(INDEX(TO_name_6,MATCH(,((Шаблон_6-Точность)&gt;=P253)+((Шаблон_6+Точность)&lt;=P253),)),P253)</f>
        <v>25039</v>
      </c>
      <c r="AW253" s="109">
        <f t="array" ref="AW253">IFERROR(INDEX(TO_name_7,MATCH(,((Шаблон_7-Точность)&gt;=Q253)+((Шаблон_7+Точность)&lt;=Q253),)),Q253)</f>
        <v>17777</v>
      </c>
      <c r="AX253" s="109">
        <f t="array" ref="AX253">IFERROR(INDEX(TO_name_8,MATCH(,((Шаблон_8-Точность)&gt;=R253)+((Шаблон_8+Точность)&lt;=R253),)),R253)</f>
        <v>61385</v>
      </c>
      <c r="AY253" s="109">
        <f t="array" ref="AY253">IFERROR(INDEX(TO_name_12,MATCH(,((Шаблон_12-Точность)&gt;=S253)+((Шаблон_12+Точность)&lt;=S253),)),S253)</f>
        <v>34093</v>
      </c>
      <c r="AZ253" s="109">
        <f t="array" ref="AZ253">IFERROR(INDEX(TO_name_13,MATCH(,((Шаблон_13-Точность)&gt;=T253)+((Шаблон_13+Точность)&lt;=T253),)),T253)</f>
        <v>30082</v>
      </c>
      <c r="BA253" s="110">
        <f t="array" ref="BA253">IFERROR(INDEX(TO_name_14,MATCH(,((Шаблон_14-Точность)&gt;=U253)+((Шаблон_14+Точность)&lt;=U253),)),U253)</f>
        <v>10175</v>
      </c>
      <c r="BB253" s="3"/>
      <c r="BC253" s="3" t="str">
        <f t="shared" si="115"/>
        <v>М/64636/20914</v>
      </c>
      <c r="BD253" s="3" t="str">
        <f t="shared" si="116"/>
        <v>М/69706/54784</v>
      </c>
      <c r="BE253" s="3" t="str">
        <f t="shared" si="117"/>
        <v>М/63315/38213</v>
      </c>
      <c r="BF253" s="3" t="str">
        <f t="shared" si="118"/>
        <v>М/72064/43764</v>
      </c>
      <c r="BG253" s="3" t="str">
        <f t="shared" si="119"/>
        <v>Р/13050/13050</v>
      </c>
      <c r="BH253" s="3" t="str">
        <f t="shared" si="120"/>
        <v>Р/13376/13376</v>
      </c>
      <c r="BI253" s="3" t="str">
        <f t="shared" si="121"/>
        <v>М/11645/11645</v>
      </c>
      <c r="BJ253" s="158" t="s">
        <v>290</v>
      </c>
      <c r="BK253" s="3" t="str">
        <f t="shared" si="122"/>
        <v>М/41613/43334</v>
      </c>
      <c r="BL253" s="3" t="str">
        <f t="shared" si="123"/>
        <v>М/50021/25039</v>
      </c>
      <c r="BM253" s="3" t="str">
        <f t="shared" si="124"/>
        <v>М/38292/17777</v>
      </c>
      <c r="BN253" s="3" t="str">
        <f t="shared" si="125"/>
        <v>Р/36836/61385</v>
      </c>
      <c r="BO253" s="3" t="str">
        <f t="shared" si="126"/>
        <v>М/9093/34093</v>
      </c>
      <c r="BP253" s="3" t="str">
        <f t="shared" si="127"/>
        <v>Р/9567/30082</v>
      </c>
      <c r="BQ253" s="3" t="str">
        <f t="shared" si="128"/>
        <v>ПМ/10175/10175</v>
      </c>
      <c r="BR253" s="86"/>
      <c r="BS253" s="86"/>
      <c r="BT253" s="86"/>
    </row>
    <row r="254" spans="1:72" ht="16.5" customHeight="1" x14ac:dyDescent="0.25">
      <c r="A254" s="90">
        <v>45170</v>
      </c>
      <c r="B254" s="3">
        <v>5</v>
      </c>
      <c r="C254" s="3">
        <v>4</v>
      </c>
      <c r="D254" s="105" t="str">
        <f t="shared" si="113"/>
        <v/>
      </c>
      <c r="E254" s="105" t="str">
        <f t="shared" si="114"/>
        <v/>
      </c>
      <c r="F254" s="99" t="s">
        <v>290</v>
      </c>
      <c r="G254" s="100">
        <f t="shared" si="129"/>
        <v>20938</v>
      </c>
      <c r="H254" s="100">
        <f t="shared" si="130"/>
        <v>54808</v>
      </c>
      <c r="I254" s="100">
        <f t="shared" si="131"/>
        <v>38237</v>
      </c>
      <c r="J254" s="100">
        <f t="shared" si="132"/>
        <v>43788</v>
      </c>
      <c r="K254" s="100">
        <f t="shared" si="133"/>
        <v>13050</v>
      </c>
      <c r="L254" s="100">
        <f t="shared" si="134"/>
        <v>13376</v>
      </c>
      <c r="M254" s="100">
        <f t="shared" si="135"/>
        <v>11669</v>
      </c>
      <c r="N254" s="100" t="str">
        <f t="shared" si="136"/>
        <v>|</v>
      </c>
      <c r="O254" s="100">
        <f t="shared" si="137"/>
        <v>43358</v>
      </c>
      <c r="P254" s="100">
        <f t="shared" si="138"/>
        <v>25063</v>
      </c>
      <c r="Q254" s="100">
        <f t="shared" si="139"/>
        <v>17801</v>
      </c>
      <c r="R254" s="100">
        <f t="shared" si="140"/>
        <v>61385</v>
      </c>
      <c r="S254" s="100">
        <f t="shared" si="141"/>
        <v>34117</v>
      </c>
      <c r="T254" s="100">
        <f t="shared" si="142"/>
        <v>30082</v>
      </c>
      <c r="U254" s="100">
        <f t="shared" si="143"/>
        <v>10175</v>
      </c>
      <c r="V254" s="89" t="s">
        <v>290</v>
      </c>
      <c r="W254" s="95" t="s">
        <v>37</v>
      </c>
      <c r="X254" s="95" t="s">
        <v>37</v>
      </c>
      <c r="Y254" s="95" t="s">
        <v>37</v>
      </c>
      <c r="Z254" s="95" t="s">
        <v>37</v>
      </c>
      <c r="AA254" s="95" t="s">
        <v>38</v>
      </c>
      <c r="AB254" s="95" t="s">
        <v>38</v>
      </c>
      <c r="AC254" s="95" t="s">
        <v>37</v>
      </c>
      <c r="AD254" s="96" t="s">
        <v>290</v>
      </c>
      <c r="AE254" s="95" t="s">
        <v>37</v>
      </c>
      <c r="AF254" s="95" t="s">
        <v>37</v>
      </c>
      <c r="AG254" s="95" t="s">
        <v>37</v>
      </c>
      <c r="AH254" s="95" t="s">
        <v>38</v>
      </c>
      <c r="AI254" s="95" t="s">
        <v>37</v>
      </c>
      <c r="AJ254" s="95" t="s">
        <v>38</v>
      </c>
      <c r="AK254" s="95" t="s">
        <v>38</v>
      </c>
      <c r="AL254" s="94" t="s">
        <v>290</v>
      </c>
      <c r="AM254" s="108">
        <f t="array" ref="AM254">IFERROR(INDEX(TO_name_1,MATCH(,((Шаблон_1-Точность)&gt;=G254)+((Шаблон_1+Точность)&lt;=G254),)),G254)</f>
        <v>20938</v>
      </c>
      <c r="AN254" s="109">
        <f t="array" ref="AN254">IFERROR(INDEX(TO_name_2,MATCH(,((Шаблон_2-Точность)&gt;=H254)+((Шаблон_2+Точность)&lt;=H254),)),H254)</f>
        <v>54808</v>
      </c>
      <c r="AO254" s="109">
        <f t="array" ref="AO254">IFERROR(INDEX(TO_name_3,MATCH(,((Шаблон_3-Точность)&gt;=I254)+((Шаблон_3+Точность)&lt;=I254),)),I254)</f>
        <v>38237</v>
      </c>
      <c r="AP254" s="109">
        <f t="array" ref="AP254">IFERROR(INDEX(TO_name_4,MATCH(,((Шаблон_4-Точность)&gt;=J254)+((Шаблон_4+Точность)&lt;=J254),)),J254)</f>
        <v>43788</v>
      </c>
      <c r="AQ254" s="109">
        <f t="array" ref="AQ254">IFERROR(INDEX(TO_name_9,MATCH(,((Шаблон_9-Точность)&gt;=K254)+((Шаблон_9+Точность)&lt;=K254),)),K254)</f>
        <v>13050</v>
      </c>
      <c r="AR254" s="109">
        <f t="array" ref="AR254">IFERROR(INDEX(TO_name_10,MATCH(,((Шаблон_10-Точность)&gt;=L254)+((Шаблон_10+Точность)&lt;=L254),)),L254)</f>
        <v>13376</v>
      </c>
      <c r="AS254" s="110">
        <f t="array" ref="AS254">IFERROR(INDEX(TO_name_11,MATCH(,((Шаблон_11-Точность)&gt;=M254)+((Шаблон_11+Точность)&lt;=M254),)),M254)</f>
        <v>11669</v>
      </c>
      <c r="AT254" s="111" t="s">
        <v>290</v>
      </c>
      <c r="AU254" s="108">
        <f t="array" ref="AU254">IFERROR(INDEX(TO_name_5,MATCH(,((Шаблон_5-Точность)&gt;=O254)+((Шаблон_5+Точность)&lt;=O254),)),O254)</f>
        <v>43358</v>
      </c>
      <c r="AV254" s="109">
        <f t="array" ref="AV254">IFERROR(INDEX(TO_name_6,MATCH(,((Шаблон_6-Точность)&gt;=P254)+((Шаблон_6+Точность)&lt;=P254),)),P254)</f>
        <v>25063</v>
      </c>
      <c r="AW254" s="109">
        <f t="array" ref="AW254">IFERROR(INDEX(TO_name_7,MATCH(,((Шаблон_7-Точность)&gt;=Q254)+((Шаблон_7+Точность)&lt;=Q254),)),Q254)</f>
        <v>17801</v>
      </c>
      <c r="AX254" s="109">
        <f t="array" ref="AX254">IFERROR(INDEX(TO_name_8,MATCH(,((Шаблон_8-Точность)&gt;=R254)+((Шаблон_8+Точность)&lt;=R254),)),R254)</f>
        <v>61385</v>
      </c>
      <c r="AY254" s="109">
        <f t="array" ref="AY254">IFERROR(INDEX(TO_name_12,MATCH(,((Шаблон_12-Точность)&gt;=S254)+((Шаблон_12+Точность)&lt;=S254),)),S254)</f>
        <v>34117</v>
      </c>
      <c r="AZ254" s="109">
        <f t="array" ref="AZ254">IFERROR(INDEX(TO_name_13,MATCH(,((Шаблон_13-Точность)&gt;=T254)+((Шаблон_13+Точность)&lt;=T254),)),T254)</f>
        <v>30082</v>
      </c>
      <c r="BA254" s="110">
        <f t="array" ref="BA254">IFERROR(INDEX(TO_name_14,MATCH(,((Шаблон_14-Точность)&gt;=U254)+((Шаблон_14+Точность)&lt;=U254),)),U254)</f>
        <v>10175</v>
      </c>
      <c r="BB254" s="3"/>
      <c r="BC254" s="3" t="str">
        <f t="shared" si="115"/>
        <v>М/64660/20938</v>
      </c>
      <c r="BD254" s="3" t="str">
        <f t="shared" si="116"/>
        <v>М/69730/54808</v>
      </c>
      <c r="BE254" s="3" t="str">
        <f t="shared" si="117"/>
        <v>М/63339/38237</v>
      </c>
      <c r="BF254" s="3" t="str">
        <f t="shared" si="118"/>
        <v>М/72088/43788</v>
      </c>
      <c r="BG254" s="3" t="str">
        <f t="shared" si="119"/>
        <v>Р/13050/13050</v>
      </c>
      <c r="BH254" s="3" t="str">
        <f t="shared" si="120"/>
        <v>Р/13376/13376</v>
      </c>
      <c r="BI254" s="3" t="str">
        <f t="shared" si="121"/>
        <v>М/11669/11669</v>
      </c>
      <c r="BJ254" s="158" t="s">
        <v>290</v>
      </c>
      <c r="BK254" s="3" t="str">
        <f t="shared" si="122"/>
        <v>М/41637/43358</v>
      </c>
      <c r="BL254" s="3" t="str">
        <f t="shared" si="123"/>
        <v>М/50045/25063</v>
      </c>
      <c r="BM254" s="3" t="str">
        <f t="shared" si="124"/>
        <v>М/38316/17801</v>
      </c>
      <c r="BN254" s="3" t="str">
        <f t="shared" si="125"/>
        <v>Р/36836/61385</v>
      </c>
      <c r="BO254" s="3" t="str">
        <f t="shared" si="126"/>
        <v>М/9117/34117</v>
      </c>
      <c r="BP254" s="3" t="str">
        <f t="shared" si="127"/>
        <v>Р/9567/30082</v>
      </c>
      <c r="BQ254" s="3" t="str">
        <f t="shared" si="128"/>
        <v>Р/10175/10175</v>
      </c>
      <c r="BR254" s="86"/>
      <c r="BS254" s="86"/>
      <c r="BT254" s="86"/>
    </row>
    <row r="255" spans="1:72" ht="16.5" customHeight="1" x14ac:dyDescent="0.25">
      <c r="A255" s="90">
        <v>45171</v>
      </c>
      <c r="B255" s="3">
        <v>5</v>
      </c>
      <c r="C255" s="3">
        <v>4</v>
      </c>
      <c r="D255" s="105" t="str">
        <f t="shared" si="113"/>
        <v/>
      </c>
      <c r="E255" s="105" t="str">
        <f t="shared" si="114"/>
        <v/>
      </c>
      <c r="F255" s="99" t="s">
        <v>290</v>
      </c>
      <c r="G255" s="100">
        <f t="shared" si="129"/>
        <v>20962</v>
      </c>
      <c r="H255" s="100">
        <f t="shared" si="130"/>
        <v>54832</v>
      </c>
      <c r="I255" s="100">
        <f t="shared" si="131"/>
        <v>38261</v>
      </c>
      <c r="J255" s="100">
        <f t="shared" si="132"/>
        <v>43812</v>
      </c>
      <c r="K255" s="100">
        <f t="shared" si="133"/>
        <v>13050</v>
      </c>
      <c r="L255" s="100">
        <f t="shared" si="134"/>
        <v>13376</v>
      </c>
      <c r="M255" s="100">
        <f t="shared" si="135"/>
        <v>11693</v>
      </c>
      <c r="N255" s="100" t="str">
        <f t="shared" si="136"/>
        <v>|</v>
      </c>
      <c r="O255" s="100">
        <f t="shared" si="137"/>
        <v>43382</v>
      </c>
      <c r="P255" s="100">
        <f t="shared" si="138"/>
        <v>25087</v>
      </c>
      <c r="Q255" s="100">
        <f t="shared" si="139"/>
        <v>17825</v>
      </c>
      <c r="R255" s="100">
        <f t="shared" si="140"/>
        <v>61385</v>
      </c>
      <c r="S255" s="100">
        <f t="shared" si="141"/>
        <v>34141</v>
      </c>
      <c r="T255" s="100">
        <f t="shared" si="142"/>
        <v>30082</v>
      </c>
      <c r="U255" s="100">
        <f t="shared" si="143"/>
        <v>10175</v>
      </c>
      <c r="V255" s="89" t="s">
        <v>290</v>
      </c>
      <c r="W255" s="95" t="s">
        <v>37</v>
      </c>
      <c r="X255" s="95" t="s">
        <v>37</v>
      </c>
      <c r="Y255" s="95" t="s">
        <v>37</v>
      </c>
      <c r="Z255" s="95" t="s">
        <v>37</v>
      </c>
      <c r="AA255" s="95" t="s">
        <v>38</v>
      </c>
      <c r="AB255" s="95" t="s">
        <v>38</v>
      </c>
      <c r="AC255" s="95" t="s">
        <v>37</v>
      </c>
      <c r="AD255" s="96" t="s">
        <v>290</v>
      </c>
      <c r="AE255" s="95" t="s">
        <v>37</v>
      </c>
      <c r="AF255" s="95" t="s">
        <v>37</v>
      </c>
      <c r="AG255" s="95" t="s">
        <v>37</v>
      </c>
      <c r="AH255" s="95" t="s">
        <v>38</v>
      </c>
      <c r="AI255" s="95" t="s">
        <v>37</v>
      </c>
      <c r="AJ255" s="95" t="s">
        <v>38</v>
      </c>
      <c r="AK255" s="95" t="s">
        <v>38</v>
      </c>
      <c r="AL255" s="94" t="s">
        <v>290</v>
      </c>
      <c r="AM255" s="108">
        <f t="array" ref="AM255">IFERROR(INDEX(TO_name_1,MATCH(,((Шаблон_1-Точность)&gt;=G255)+((Шаблон_1+Точность)&lt;=G255),)),G255)</f>
        <v>20962</v>
      </c>
      <c r="AN255" s="109">
        <f t="array" ref="AN255">IFERROR(INDEX(TO_name_2,MATCH(,((Шаблон_2-Точность)&gt;=H255)+((Шаблон_2+Точность)&lt;=H255),)),H255)</f>
        <v>54832</v>
      </c>
      <c r="AO255" s="109">
        <f t="array" ref="AO255">IFERROR(INDEX(TO_name_3,MATCH(,((Шаблон_3-Точность)&gt;=I255)+((Шаблон_3+Точность)&lt;=I255),)),I255)</f>
        <v>38261</v>
      </c>
      <c r="AP255" s="109">
        <f t="array" ref="AP255">IFERROR(INDEX(TO_name_4,MATCH(,((Шаблон_4-Точность)&gt;=J255)+((Шаблон_4+Точность)&lt;=J255),)),J255)</f>
        <v>43812</v>
      </c>
      <c r="AQ255" s="109">
        <f t="array" ref="AQ255">IFERROR(INDEX(TO_name_9,MATCH(,((Шаблон_9-Точность)&gt;=K255)+((Шаблон_9+Точность)&lt;=K255),)),K255)</f>
        <v>13050</v>
      </c>
      <c r="AR255" s="109">
        <f t="array" ref="AR255">IFERROR(INDEX(TO_name_10,MATCH(,((Шаблон_10-Точность)&gt;=L255)+((Шаблон_10+Точность)&lt;=L255),)),L255)</f>
        <v>13376</v>
      </c>
      <c r="AS255" s="110">
        <f t="array" ref="AS255">IFERROR(INDEX(TO_name_11,MATCH(,((Шаблон_11-Точность)&gt;=M255)+((Шаблон_11+Точность)&lt;=M255),)),M255)</f>
        <v>11693</v>
      </c>
      <c r="AT255" s="111" t="s">
        <v>290</v>
      </c>
      <c r="AU255" s="108">
        <f t="array" ref="AU255">IFERROR(INDEX(TO_name_5,MATCH(,((Шаблон_5-Точность)&gt;=O255)+((Шаблон_5+Точность)&lt;=O255),)),O255)</f>
        <v>43382</v>
      </c>
      <c r="AV255" s="109">
        <f t="array" ref="AV255">IFERROR(INDEX(TO_name_6,MATCH(,((Шаблон_6-Точность)&gt;=P255)+((Шаблон_6+Точность)&lt;=P255),)),P255)</f>
        <v>25087</v>
      </c>
      <c r="AW255" s="109">
        <f t="array" ref="AW255">IFERROR(INDEX(TO_name_7,MATCH(,((Шаблон_7-Точность)&gt;=Q255)+((Шаблон_7+Точность)&lt;=Q255),)),Q255)</f>
        <v>17825</v>
      </c>
      <c r="AX255" s="109">
        <f t="array" ref="AX255">IFERROR(INDEX(TO_name_8,MATCH(,((Шаблон_8-Точность)&gt;=R255)+((Шаблон_8+Точность)&lt;=R255),)),R255)</f>
        <v>61385</v>
      </c>
      <c r="AY255" s="109">
        <f t="array" ref="AY255">IFERROR(INDEX(TO_name_12,MATCH(,((Шаблон_12-Точность)&gt;=S255)+((Шаблон_12+Точность)&lt;=S255),)),S255)</f>
        <v>34141</v>
      </c>
      <c r="AZ255" s="109">
        <f t="array" ref="AZ255">IFERROR(INDEX(TO_name_13,MATCH(,((Шаблон_13-Точность)&gt;=T255)+((Шаблон_13+Точность)&lt;=T255),)),T255)</f>
        <v>30082</v>
      </c>
      <c r="BA255" s="110">
        <f t="array" ref="BA255">IFERROR(INDEX(TO_name_14,MATCH(,((Шаблон_14-Точность)&gt;=U255)+((Шаблон_14+Точность)&lt;=U255),)),U255)</f>
        <v>10175</v>
      </c>
      <c r="BB255" s="3"/>
      <c r="BC255" s="3" t="str">
        <f t="shared" si="115"/>
        <v>М/64684/20962</v>
      </c>
      <c r="BD255" s="3" t="str">
        <f t="shared" si="116"/>
        <v>М/69754/54832</v>
      </c>
      <c r="BE255" s="3" t="str">
        <f t="shared" si="117"/>
        <v>М/63363/38261</v>
      </c>
      <c r="BF255" s="3" t="str">
        <f t="shared" si="118"/>
        <v>М/72112/43812</v>
      </c>
      <c r="BG255" s="3" t="str">
        <f t="shared" si="119"/>
        <v>Р/13050/13050</v>
      </c>
      <c r="BH255" s="3" t="str">
        <f t="shared" si="120"/>
        <v>Р/13376/13376</v>
      </c>
      <c r="BI255" s="3" t="str">
        <f t="shared" si="121"/>
        <v>М/11693/11693</v>
      </c>
      <c r="BJ255" s="158" t="s">
        <v>290</v>
      </c>
      <c r="BK255" s="3" t="str">
        <f t="shared" si="122"/>
        <v>М/41661/43382</v>
      </c>
      <c r="BL255" s="3" t="str">
        <f t="shared" si="123"/>
        <v>М/50069/25087</v>
      </c>
      <c r="BM255" s="3" t="str">
        <f t="shared" si="124"/>
        <v>М/38340/17825</v>
      </c>
      <c r="BN255" s="3" t="str">
        <f t="shared" si="125"/>
        <v>Р/36836/61385</v>
      </c>
      <c r="BO255" s="3" t="str">
        <f t="shared" si="126"/>
        <v>М/9141/34141</v>
      </c>
      <c r="BP255" s="3" t="str">
        <f t="shared" si="127"/>
        <v>Р/9567/30082</v>
      </c>
      <c r="BQ255" s="3" t="str">
        <f t="shared" si="128"/>
        <v>Р/10175/10175</v>
      </c>
      <c r="BR255" s="86"/>
      <c r="BS255" s="86"/>
      <c r="BT255" s="86"/>
    </row>
    <row r="256" spans="1:72" ht="16.5" customHeight="1" x14ac:dyDescent="0.25">
      <c r="A256" s="90">
        <v>45172</v>
      </c>
      <c r="B256" s="3">
        <v>5</v>
      </c>
      <c r="C256" s="3">
        <v>4</v>
      </c>
      <c r="D256" s="105" t="str">
        <f t="shared" si="113"/>
        <v/>
      </c>
      <c r="E256" s="105" t="str">
        <f t="shared" si="114"/>
        <v/>
      </c>
      <c r="F256" s="99" t="s">
        <v>290</v>
      </c>
      <c r="G256" s="100">
        <f t="shared" si="129"/>
        <v>20986</v>
      </c>
      <c r="H256" s="100">
        <f t="shared" si="130"/>
        <v>54856</v>
      </c>
      <c r="I256" s="100">
        <f t="shared" si="131"/>
        <v>38285</v>
      </c>
      <c r="J256" s="100">
        <f t="shared" si="132"/>
        <v>43836</v>
      </c>
      <c r="K256" s="100">
        <f t="shared" si="133"/>
        <v>13050</v>
      </c>
      <c r="L256" s="100">
        <f t="shared" si="134"/>
        <v>13376</v>
      </c>
      <c r="M256" s="100">
        <f t="shared" si="135"/>
        <v>11717</v>
      </c>
      <c r="N256" s="100" t="str">
        <f t="shared" si="136"/>
        <v>|</v>
      </c>
      <c r="O256" s="100">
        <f t="shared" si="137"/>
        <v>43406</v>
      </c>
      <c r="P256" s="100">
        <f t="shared" si="138"/>
        <v>25111</v>
      </c>
      <c r="Q256" s="100">
        <f t="shared" si="139"/>
        <v>17849</v>
      </c>
      <c r="R256" s="100">
        <f t="shared" si="140"/>
        <v>61385</v>
      </c>
      <c r="S256" s="100">
        <f t="shared" si="141"/>
        <v>34165</v>
      </c>
      <c r="T256" s="100">
        <f t="shared" si="142"/>
        <v>30082</v>
      </c>
      <c r="U256" s="100">
        <f t="shared" si="143"/>
        <v>10175</v>
      </c>
      <c r="V256" s="89" t="s">
        <v>290</v>
      </c>
      <c r="W256" s="95" t="s">
        <v>37</v>
      </c>
      <c r="X256" s="95" t="s">
        <v>37</v>
      </c>
      <c r="Y256" s="95" t="s">
        <v>37</v>
      </c>
      <c r="Z256" s="95" t="s">
        <v>37</v>
      </c>
      <c r="AA256" s="95" t="s">
        <v>38</v>
      </c>
      <c r="AB256" s="95" t="s">
        <v>38</v>
      </c>
      <c r="AC256" s="95" t="s">
        <v>37</v>
      </c>
      <c r="AD256" s="96" t="s">
        <v>290</v>
      </c>
      <c r="AE256" s="95" t="s">
        <v>37</v>
      </c>
      <c r="AF256" s="95" t="s">
        <v>37</v>
      </c>
      <c r="AG256" s="95" t="s">
        <v>37</v>
      </c>
      <c r="AH256" s="95" t="s">
        <v>38</v>
      </c>
      <c r="AI256" s="95" t="s">
        <v>37</v>
      </c>
      <c r="AJ256" s="95" t="s">
        <v>38</v>
      </c>
      <c r="AK256" s="95" t="s">
        <v>38</v>
      </c>
      <c r="AL256" s="94" t="s">
        <v>290</v>
      </c>
      <c r="AM256" s="108">
        <f t="array" ref="AM256">IFERROR(INDEX(TO_name_1,MATCH(,((Шаблон_1-Точность)&gt;=G256)+((Шаблон_1+Точность)&lt;=G256),)),G256)</f>
        <v>20986</v>
      </c>
      <c r="AN256" s="109">
        <f t="array" ref="AN256">IFERROR(INDEX(TO_name_2,MATCH(,((Шаблон_2-Точность)&gt;=H256)+((Шаблон_2+Точность)&lt;=H256),)),H256)</f>
        <v>54856</v>
      </c>
      <c r="AO256" s="109">
        <f t="array" ref="AO256">IFERROR(INDEX(TO_name_3,MATCH(,((Шаблон_3-Точность)&gt;=I256)+((Шаблон_3+Точность)&lt;=I256),)),I256)</f>
        <v>38285</v>
      </c>
      <c r="AP256" s="109">
        <f t="array" ref="AP256">IFERROR(INDEX(TO_name_4,MATCH(,((Шаблон_4-Точность)&gt;=J256)+((Шаблон_4+Точность)&lt;=J256),)),J256)</f>
        <v>43836</v>
      </c>
      <c r="AQ256" s="109">
        <f t="array" ref="AQ256">IFERROR(INDEX(TO_name_9,MATCH(,((Шаблон_9-Точность)&gt;=K256)+((Шаблон_9+Точность)&lt;=K256),)),K256)</f>
        <v>13050</v>
      </c>
      <c r="AR256" s="109">
        <f t="array" ref="AR256">IFERROR(INDEX(TO_name_10,MATCH(,((Шаблон_10-Точность)&gt;=L256)+((Шаблон_10+Точность)&lt;=L256),)),L256)</f>
        <v>13376</v>
      </c>
      <c r="AS256" s="110">
        <f t="array" ref="AS256">IFERROR(INDEX(TO_name_11,MATCH(,((Шаблон_11-Точность)&gt;=M256)+((Шаблон_11+Точность)&lt;=M256),)),M256)</f>
        <v>11717</v>
      </c>
      <c r="AT256" s="111" t="s">
        <v>290</v>
      </c>
      <c r="AU256" s="108">
        <f t="array" ref="AU256">IFERROR(INDEX(TO_name_5,MATCH(,((Шаблон_5-Точность)&gt;=O256)+((Шаблон_5+Точность)&lt;=O256),)),O256)</f>
        <v>43406</v>
      </c>
      <c r="AV256" s="109">
        <f t="array" ref="AV256">IFERROR(INDEX(TO_name_6,MATCH(,((Шаблон_6-Точность)&gt;=P256)+((Шаблон_6+Точность)&lt;=P256),)),P256)</f>
        <v>25111</v>
      </c>
      <c r="AW256" s="109">
        <f t="array" ref="AW256">IFERROR(INDEX(TO_name_7,MATCH(,((Шаблон_7-Точность)&gt;=Q256)+((Шаблон_7+Точность)&lt;=Q256),)),Q256)</f>
        <v>17849</v>
      </c>
      <c r="AX256" s="109">
        <f t="array" ref="AX256">IFERROR(INDEX(TO_name_8,MATCH(,((Шаблон_8-Точность)&gt;=R256)+((Шаблон_8+Точность)&lt;=R256),)),R256)</f>
        <v>61385</v>
      </c>
      <c r="AY256" s="109">
        <f t="array" ref="AY256">IFERROR(INDEX(TO_name_12,MATCH(,((Шаблон_12-Точность)&gt;=S256)+((Шаблон_12+Точность)&lt;=S256),)),S256)</f>
        <v>34165</v>
      </c>
      <c r="AZ256" s="109">
        <f t="array" ref="AZ256">IFERROR(INDEX(TO_name_13,MATCH(,((Шаблон_13-Точность)&gt;=T256)+((Шаблон_13+Точность)&lt;=T256),)),T256)</f>
        <v>30082</v>
      </c>
      <c r="BA256" s="110">
        <f t="array" ref="BA256">IFERROR(INDEX(TO_name_14,MATCH(,((Шаблон_14-Точность)&gt;=U256)+((Шаблон_14+Точность)&lt;=U256),)),U256)</f>
        <v>10175</v>
      </c>
      <c r="BB256" s="3"/>
      <c r="BC256" s="3" t="str">
        <f t="shared" si="115"/>
        <v>М/64708/20986</v>
      </c>
      <c r="BD256" s="3" t="str">
        <f t="shared" si="116"/>
        <v>М/69778/54856</v>
      </c>
      <c r="BE256" s="3" t="str">
        <f t="shared" si="117"/>
        <v>М/63387/38285</v>
      </c>
      <c r="BF256" s="3" t="str">
        <f t="shared" si="118"/>
        <v>М/72136/43836</v>
      </c>
      <c r="BG256" s="3" t="str">
        <f t="shared" si="119"/>
        <v>Р/13050/13050</v>
      </c>
      <c r="BH256" s="3" t="str">
        <f t="shared" si="120"/>
        <v>Р/13376/13376</v>
      </c>
      <c r="BI256" s="3" t="str">
        <f t="shared" si="121"/>
        <v>М/11717/11717</v>
      </c>
      <c r="BJ256" s="158" t="s">
        <v>290</v>
      </c>
      <c r="BK256" s="3" t="str">
        <f t="shared" si="122"/>
        <v>М/41685/43406</v>
      </c>
      <c r="BL256" s="3" t="str">
        <f t="shared" si="123"/>
        <v>М/50093/25111</v>
      </c>
      <c r="BM256" s="3" t="str">
        <f t="shared" si="124"/>
        <v>М/38364/17849</v>
      </c>
      <c r="BN256" s="3" t="str">
        <f t="shared" si="125"/>
        <v>Р/36836/61385</v>
      </c>
      <c r="BO256" s="3" t="str">
        <f t="shared" si="126"/>
        <v>М/9165/34165</v>
      </c>
      <c r="BP256" s="3" t="str">
        <f t="shared" si="127"/>
        <v>Р/9567/30082</v>
      </c>
      <c r="BQ256" s="3" t="str">
        <f t="shared" si="128"/>
        <v>Р/10175/10175</v>
      </c>
      <c r="BR256" s="86"/>
      <c r="BS256" s="86"/>
      <c r="BT256" s="86"/>
    </row>
    <row r="257" spans="1:72" ht="16.5" customHeight="1" x14ac:dyDescent="0.25">
      <c r="A257" s="90">
        <v>45173</v>
      </c>
      <c r="B257" s="3">
        <v>5</v>
      </c>
      <c r="C257" s="3">
        <v>4</v>
      </c>
      <c r="D257" s="105" t="str">
        <f t="shared" si="113"/>
        <v/>
      </c>
      <c r="E257" s="105" t="str">
        <f t="shared" si="114"/>
        <v/>
      </c>
      <c r="F257" s="99" t="s">
        <v>290</v>
      </c>
      <c r="G257" s="100">
        <f t="shared" si="129"/>
        <v>21010</v>
      </c>
      <c r="H257" s="100">
        <f t="shared" si="130"/>
        <v>54880</v>
      </c>
      <c r="I257" s="100">
        <f t="shared" si="131"/>
        <v>38309</v>
      </c>
      <c r="J257" s="100">
        <f t="shared" si="132"/>
        <v>43860</v>
      </c>
      <c r="K257" s="100">
        <f t="shared" si="133"/>
        <v>13058</v>
      </c>
      <c r="L257" s="100">
        <f t="shared" si="134"/>
        <v>13376</v>
      </c>
      <c r="M257" s="100">
        <f t="shared" si="135"/>
        <v>11733</v>
      </c>
      <c r="N257" s="100" t="str">
        <f t="shared" si="136"/>
        <v>|</v>
      </c>
      <c r="O257" s="100">
        <f t="shared" si="137"/>
        <v>43430</v>
      </c>
      <c r="P257" s="100">
        <f t="shared" si="138"/>
        <v>25135</v>
      </c>
      <c r="Q257" s="100">
        <f t="shared" si="139"/>
        <v>17873</v>
      </c>
      <c r="R257" s="100">
        <f t="shared" si="140"/>
        <v>61385</v>
      </c>
      <c r="S257" s="100">
        <f t="shared" si="141"/>
        <v>34189</v>
      </c>
      <c r="T257" s="100">
        <f t="shared" si="142"/>
        <v>30082</v>
      </c>
      <c r="U257" s="100">
        <f t="shared" si="143"/>
        <v>10175</v>
      </c>
      <c r="V257" s="89" t="s">
        <v>290</v>
      </c>
      <c r="W257" s="95" t="s">
        <v>37</v>
      </c>
      <c r="X257" s="95" t="s">
        <v>37</v>
      </c>
      <c r="Y257" s="95" t="s">
        <v>37</v>
      </c>
      <c r="Z257" s="95" t="s">
        <v>37</v>
      </c>
      <c r="AA257" s="95" t="s">
        <v>320</v>
      </c>
      <c r="AB257" s="95" t="s">
        <v>38</v>
      </c>
      <c r="AC257" s="95" t="s">
        <v>195</v>
      </c>
      <c r="AD257" s="96" t="s">
        <v>290</v>
      </c>
      <c r="AE257" s="95" t="s">
        <v>37</v>
      </c>
      <c r="AF257" s="95" t="s">
        <v>37</v>
      </c>
      <c r="AG257" s="95" t="s">
        <v>37</v>
      </c>
      <c r="AH257" s="95" t="s">
        <v>38</v>
      </c>
      <c r="AI257" s="95" t="s">
        <v>37</v>
      </c>
      <c r="AJ257" s="95" t="s">
        <v>38</v>
      </c>
      <c r="AK257" s="95" t="s">
        <v>38</v>
      </c>
      <c r="AL257" s="94" t="s">
        <v>290</v>
      </c>
      <c r="AM257" s="108" t="str">
        <f t="array" ref="AM257">IFERROR(INDEX(TO_name_1,MATCH(,((Шаблон_1-Точность)&gt;=G257)+((Шаблон_1+Точность)&lt;=G257),)),G257)</f>
        <v>ПМ</v>
      </c>
      <c r="AN257" s="109">
        <f t="array" ref="AN257">IFERROR(INDEX(TO_name_2,MATCH(,((Шаблон_2-Точность)&gt;=H257)+((Шаблон_2+Точность)&lt;=H257),)),H257)</f>
        <v>54880</v>
      </c>
      <c r="AO257" s="109">
        <f t="array" ref="AO257">IFERROR(INDEX(TO_name_3,MATCH(,((Шаблон_3-Точность)&gt;=I257)+((Шаблон_3+Точность)&lt;=I257),)),I257)</f>
        <v>38309</v>
      </c>
      <c r="AP257" s="109">
        <f t="array" ref="AP257">IFERROR(INDEX(TO_name_4,MATCH(,((Шаблон_4-Точность)&gt;=J257)+((Шаблон_4+Точность)&lt;=J257),)),J257)</f>
        <v>43860</v>
      </c>
      <c r="AQ257" s="109">
        <f t="array" ref="AQ257">IFERROR(INDEX(TO_name_9,MATCH(,((Шаблон_9-Точность)&gt;=K257)+((Шаблон_9+Точность)&lt;=K257),)),K257)</f>
        <v>13058</v>
      </c>
      <c r="AR257" s="109">
        <f t="array" ref="AR257">IFERROR(INDEX(TO_name_10,MATCH(,((Шаблон_10-Точность)&gt;=L257)+((Шаблон_10+Точность)&lt;=L257),)),L257)</f>
        <v>13376</v>
      </c>
      <c r="AS257" s="110">
        <f t="array" ref="AS257">IFERROR(INDEX(TO_name_11,MATCH(,((Шаблон_11-Точность)&gt;=M257)+((Шаблон_11+Точность)&lt;=M257),)),M257)</f>
        <v>11733</v>
      </c>
      <c r="AT257" s="111" t="s">
        <v>290</v>
      </c>
      <c r="AU257" s="108">
        <f t="array" ref="AU257">IFERROR(INDEX(TO_name_5,MATCH(,((Шаблон_5-Точность)&gt;=O257)+((Шаблон_5+Точность)&lt;=O257),)),O257)</f>
        <v>43430</v>
      </c>
      <c r="AV257" s="109">
        <f t="array" ref="AV257">IFERROR(INDEX(TO_name_6,MATCH(,((Шаблон_6-Точность)&gt;=P257)+((Шаблон_6+Точность)&lt;=P257),)),P257)</f>
        <v>25135</v>
      </c>
      <c r="AW257" s="109">
        <f t="array" ref="AW257">IFERROR(INDEX(TO_name_7,MATCH(,((Шаблон_7-Точность)&gt;=Q257)+((Шаблон_7+Точность)&lt;=Q257),)),Q257)</f>
        <v>17873</v>
      </c>
      <c r="AX257" s="109">
        <f t="array" ref="AX257">IFERROR(INDEX(TO_name_8,MATCH(,((Шаблон_8-Точность)&gt;=R257)+((Шаблон_8+Точность)&lt;=R257),)),R257)</f>
        <v>61385</v>
      </c>
      <c r="AY257" s="109">
        <f t="array" ref="AY257">IFERROR(INDEX(TO_name_12,MATCH(,((Шаблон_12-Точность)&gt;=S257)+((Шаблон_12+Точность)&lt;=S257),)),S257)</f>
        <v>34189</v>
      </c>
      <c r="AZ257" s="109">
        <f t="array" ref="AZ257">IFERROR(INDEX(TO_name_13,MATCH(,((Шаблон_13-Точность)&gt;=T257)+((Шаблон_13+Точность)&lt;=T257),)),T257)</f>
        <v>30082</v>
      </c>
      <c r="BA257" s="110">
        <f t="array" ref="BA257">IFERROR(INDEX(TO_name_14,MATCH(,((Шаблон_14-Точность)&gt;=U257)+((Шаблон_14+Точность)&lt;=U257),)),U257)</f>
        <v>10175</v>
      </c>
      <c r="BB257" s="3"/>
      <c r="BC257" s="3" t="str">
        <f t="shared" si="115"/>
        <v>М/64732/21010</v>
      </c>
      <c r="BD257" s="3" t="str">
        <f t="shared" si="116"/>
        <v>М/69802/54880</v>
      </c>
      <c r="BE257" s="3" t="str">
        <f t="shared" si="117"/>
        <v>М/63411/38309</v>
      </c>
      <c r="BF257" s="3" t="str">
        <f t="shared" si="118"/>
        <v>М/72160/43860</v>
      </c>
      <c r="BG257" s="3" t="str">
        <f t="shared" si="119"/>
        <v>П/13058/13058</v>
      </c>
      <c r="BH257" s="3" t="str">
        <f t="shared" si="120"/>
        <v>Р/13376/13376</v>
      </c>
      <c r="BI257" s="3" t="str">
        <f t="shared" si="121"/>
        <v>О/11733/11733</v>
      </c>
      <c r="BJ257" s="158" t="s">
        <v>290</v>
      </c>
      <c r="BK257" s="3" t="str">
        <f t="shared" si="122"/>
        <v>М/41709/43430</v>
      </c>
      <c r="BL257" s="3" t="str">
        <f t="shared" si="123"/>
        <v>М/50117/25135</v>
      </c>
      <c r="BM257" s="3" t="str">
        <f t="shared" si="124"/>
        <v>М/38388/17873</v>
      </c>
      <c r="BN257" s="3" t="str">
        <f t="shared" si="125"/>
        <v>Р/36836/61385</v>
      </c>
      <c r="BO257" s="3" t="str">
        <f t="shared" si="126"/>
        <v>М/9189/34189</v>
      </c>
      <c r="BP257" s="3" t="str">
        <f t="shared" si="127"/>
        <v>Р/9567/30082</v>
      </c>
      <c r="BQ257" s="3" t="str">
        <f t="shared" si="128"/>
        <v>Р/10175/10175</v>
      </c>
      <c r="BR257" s="86"/>
      <c r="BS257" s="86"/>
      <c r="BT257" s="86"/>
    </row>
    <row r="258" spans="1:72" ht="16.5" customHeight="1" x14ac:dyDescent="0.25">
      <c r="A258" s="90">
        <v>45174</v>
      </c>
      <c r="B258" s="3">
        <v>5</v>
      </c>
      <c r="C258" s="3">
        <v>4</v>
      </c>
      <c r="D258" s="105" t="str">
        <f t="shared" si="113"/>
        <v/>
      </c>
      <c r="E258" s="105" t="str">
        <f t="shared" si="114"/>
        <v/>
      </c>
      <c r="F258" s="99" t="s">
        <v>290</v>
      </c>
      <c r="G258" s="100">
        <f t="shared" si="129"/>
        <v>21034</v>
      </c>
      <c r="H258" s="100">
        <f t="shared" si="130"/>
        <v>54904</v>
      </c>
      <c r="I258" s="100">
        <f t="shared" si="131"/>
        <v>38333</v>
      </c>
      <c r="J258" s="100">
        <f t="shared" si="132"/>
        <v>43884</v>
      </c>
      <c r="K258" s="100">
        <f t="shared" si="133"/>
        <v>13082</v>
      </c>
      <c r="L258" s="100">
        <f t="shared" si="134"/>
        <v>13376</v>
      </c>
      <c r="M258" s="100">
        <f t="shared" si="135"/>
        <v>11733</v>
      </c>
      <c r="N258" s="100" t="str">
        <f t="shared" si="136"/>
        <v>|</v>
      </c>
      <c r="O258" s="100">
        <f t="shared" si="137"/>
        <v>43454</v>
      </c>
      <c r="P258" s="100">
        <f t="shared" si="138"/>
        <v>25159</v>
      </c>
      <c r="Q258" s="100">
        <f t="shared" si="139"/>
        <v>17897</v>
      </c>
      <c r="R258" s="100">
        <f t="shared" si="140"/>
        <v>61385</v>
      </c>
      <c r="S258" s="100">
        <f t="shared" si="141"/>
        <v>34213</v>
      </c>
      <c r="T258" s="100">
        <f t="shared" si="142"/>
        <v>30082</v>
      </c>
      <c r="U258" s="100">
        <f t="shared" si="143"/>
        <v>10175</v>
      </c>
      <c r="V258" s="89" t="s">
        <v>290</v>
      </c>
      <c r="W258" s="95" t="s">
        <v>37</v>
      </c>
      <c r="X258" s="95" t="s">
        <v>37</v>
      </c>
      <c r="Y258" s="95" t="s">
        <v>37</v>
      </c>
      <c r="Z258" s="95" t="s">
        <v>37</v>
      </c>
      <c r="AA258" s="95" t="s">
        <v>37</v>
      </c>
      <c r="AB258" s="95" t="s">
        <v>38</v>
      </c>
      <c r="AC258" s="95" t="s">
        <v>38</v>
      </c>
      <c r="AD258" s="96" t="s">
        <v>290</v>
      </c>
      <c r="AE258" s="95" t="s">
        <v>37</v>
      </c>
      <c r="AF258" s="95" t="s">
        <v>37</v>
      </c>
      <c r="AG258" s="95" t="s">
        <v>37</v>
      </c>
      <c r="AH258" s="95" t="s">
        <v>38</v>
      </c>
      <c r="AI258" s="95" t="s">
        <v>37</v>
      </c>
      <c r="AJ258" s="95" t="s">
        <v>38</v>
      </c>
      <c r="AK258" s="95" t="s">
        <v>38</v>
      </c>
      <c r="AL258" s="94" t="s">
        <v>290</v>
      </c>
      <c r="AM258" s="108">
        <f t="array" ref="AM258">IFERROR(INDEX(TO_name_1,MATCH(,((Шаблон_1-Точность)&gt;=G258)+((Шаблон_1+Точность)&lt;=G258),)),G258)</f>
        <v>21034</v>
      </c>
      <c r="AN258" s="109">
        <f t="array" ref="AN258">IFERROR(INDEX(TO_name_2,MATCH(,((Шаблон_2-Точность)&gt;=H258)+((Шаблон_2+Точность)&lt;=H258),)),H258)</f>
        <v>54904</v>
      </c>
      <c r="AO258" s="109">
        <f t="array" ref="AO258">IFERROR(INDEX(TO_name_3,MATCH(,((Шаблон_3-Точность)&gt;=I258)+((Шаблон_3+Точность)&lt;=I258),)),I258)</f>
        <v>38333</v>
      </c>
      <c r="AP258" s="109">
        <f t="array" ref="AP258">IFERROR(INDEX(TO_name_4,MATCH(,((Шаблон_4-Точность)&gt;=J258)+((Шаблон_4+Точность)&lt;=J258),)),J258)</f>
        <v>43884</v>
      </c>
      <c r="AQ258" s="109">
        <f t="array" ref="AQ258">IFERROR(INDEX(TO_name_9,MATCH(,((Шаблон_9-Точность)&gt;=K258)+((Шаблон_9+Точность)&lt;=K258),)),K258)</f>
        <v>13082</v>
      </c>
      <c r="AR258" s="109">
        <f t="array" ref="AR258">IFERROR(INDEX(TO_name_10,MATCH(,((Шаблон_10-Точность)&gt;=L258)+((Шаблон_10+Точность)&lt;=L258),)),L258)</f>
        <v>13376</v>
      </c>
      <c r="AS258" s="110">
        <f t="array" ref="AS258">IFERROR(INDEX(TO_name_11,MATCH(,((Шаблон_11-Точность)&gt;=M258)+((Шаблон_11+Точность)&lt;=M258),)),M258)</f>
        <v>11733</v>
      </c>
      <c r="AT258" s="111" t="s">
        <v>290</v>
      </c>
      <c r="AU258" s="108">
        <f t="array" ref="AU258">IFERROR(INDEX(TO_name_5,MATCH(,((Шаблон_5-Точность)&gt;=O258)+((Шаблон_5+Точность)&lt;=O258),)),O258)</f>
        <v>43454</v>
      </c>
      <c r="AV258" s="109">
        <f t="array" ref="AV258">IFERROR(INDEX(TO_name_6,MATCH(,((Шаблон_6-Точность)&gt;=P258)+((Шаблон_6+Точность)&lt;=P258),)),P258)</f>
        <v>25159</v>
      </c>
      <c r="AW258" s="109">
        <f t="array" ref="AW258">IFERROR(INDEX(TO_name_7,MATCH(,((Шаблон_7-Точность)&gt;=Q258)+((Шаблон_7+Точность)&lt;=Q258),)),Q258)</f>
        <v>17897</v>
      </c>
      <c r="AX258" s="109">
        <f t="array" ref="AX258">IFERROR(INDEX(TO_name_8,MATCH(,((Шаблон_8-Точность)&gt;=R258)+((Шаблон_8+Точность)&lt;=R258),)),R258)</f>
        <v>61385</v>
      </c>
      <c r="AY258" s="109">
        <f t="array" ref="AY258">IFERROR(INDEX(TO_name_12,MATCH(,((Шаблон_12-Точность)&gt;=S258)+((Шаблон_12+Точность)&lt;=S258),)),S258)</f>
        <v>34213</v>
      </c>
      <c r="AZ258" s="109">
        <f t="array" ref="AZ258">IFERROR(INDEX(TO_name_13,MATCH(,((Шаблон_13-Точность)&gt;=T258)+((Шаблон_13+Точность)&lt;=T258),)),T258)</f>
        <v>30082</v>
      </c>
      <c r="BA258" s="110">
        <f t="array" ref="BA258">IFERROR(INDEX(TO_name_14,MATCH(,((Шаблон_14-Точность)&gt;=U258)+((Шаблон_14+Точность)&lt;=U258),)),U258)</f>
        <v>10175</v>
      </c>
      <c r="BB258" s="3"/>
      <c r="BC258" s="3" t="str">
        <f t="shared" si="115"/>
        <v>М/64756/21034</v>
      </c>
      <c r="BD258" s="3" t="str">
        <f t="shared" si="116"/>
        <v>М/69826/54904</v>
      </c>
      <c r="BE258" s="3" t="str">
        <f t="shared" si="117"/>
        <v>М/63435/38333</v>
      </c>
      <c r="BF258" s="3" t="str">
        <f t="shared" si="118"/>
        <v>М/72184/43884</v>
      </c>
      <c r="BG258" s="3" t="str">
        <f t="shared" si="119"/>
        <v>М/13082/13082</v>
      </c>
      <c r="BH258" s="3" t="str">
        <f t="shared" si="120"/>
        <v>Р/13376/13376</v>
      </c>
      <c r="BI258" s="3" t="str">
        <f t="shared" si="121"/>
        <v>Р/11733/11733</v>
      </c>
      <c r="BJ258" s="158" t="s">
        <v>290</v>
      </c>
      <c r="BK258" s="3" t="str">
        <f t="shared" si="122"/>
        <v>М/41733/43454</v>
      </c>
      <c r="BL258" s="3" t="str">
        <f t="shared" si="123"/>
        <v>М/50141/25159</v>
      </c>
      <c r="BM258" s="3" t="str">
        <f t="shared" si="124"/>
        <v>М/38412/17897</v>
      </c>
      <c r="BN258" s="3" t="str">
        <f t="shared" si="125"/>
        <v>Р/36836/61385</v>
      </c>
      <c r="BO258" s="3" t="str">
        <f t="shared" si="126"/>
        <v>М/9213/34213</v>
      </c>
      <c r="BP258" s="3" t="str">
        <f t="shared" si="127"/>
        <v>Р/9567/30082</v>
      </c>
      <c r="BQ258" s="3" t="str">
        <f t="shared" si="128"/>
        <v>Р/10175/10175</v>
      </c>
      <c r="BR258" s="86"/>
      <c r="BS258" s="86"/>
      <c r="BT258" s="86"/>
    </row>
    <row r="259" spans="1:72" ht="16.5" customHeight="1" x14ac:dyDescent="0.25">
      <c r="A259" s="90">
        <v>45175</v>
      </c>
      <c r="B259" s="3">
        <v>5</v>
      </c>
      <c r="C259" s="3">
        <v>4</v>
      </c>
      <c r="D259" s="105" t="str">
        <f t="shared" si="113"/>
        <v/>
      </c>
      <c r="E259" s="105" t="str">
        <f t="shared" si="114"/>
        <v/>
      </c>
      <c r="F259" s="99" t="s">
        <v>290</v>
      </c>
      <c r="G259" s="100">
        <f t="shared" si="129"/>
        <v>21050</v>
      </c>
      <c r="H259" s="100">
        <f t="shared" si="130"/>
        <v>54928</v>
      </c>
      <c r="I259" s="100">
        <f t="shared" si="131"/>
        <v>38357</v>
      </c>
      <c r="J259" s="100">
        <f t="shared" si="132"/>
        <v>43908</v>
      </c>
      <c r="K259" s="100">
        <f t="shared" si="133"/>
        <v>13106</v>
      </c>
      <c r="L259" s="100">
        <f t="shared" si="134"/>
        <v>13376</v>
      </c>
      <c r="M259" s="100">
        <f t="shared" si="135"/>
        <v>11741</v>
      </c>
      <c r="N259" s="100" t="str">
        <f t="shared" si="136"/>
        <v>|</v>
      </c>
      <c r="O259" s="100">
        <f t="shared" si="137"/>
        <v>43478</v>
      </c>
      <c r="P259" s="100">
        <f t="shared" si="138"/>
        <v>25183</v>
      </c>
      <c r="Q259" s="100">
        <f t="shared" si="139"/>
        <v>17921</v>
      </c>
      <c r="R259" s="100">
        <f t="shared" si="140"/>
        <v>61385</v>
      </c>
      <c r="S259" s="100">
        <f t="shared" si="141"/>
        <v>34237</v>
      </c>
      <c r="T259" s="100">
        <f t="shared" si="142"/>
        <v>30082</v>
      </c>
      <c r="U259" s="100">
        <f t="shared" si="143"/>
        <v>10175</v>
      </c>
      <c r="V259" s="89" t="s">
        <v>290</v>
      </c>
      <c r="W259" s="95" t="s">
        <v>195</v>
      </c>
      <c r="X259" s="95" t="s">
        <v>37</v>
      </c>
      <c r="Y259" s="95" t="s">
        <v>37</v>
      </c>
      <c r="Z259" s="95" t="s">
        <v>37</v>
      </c>
      <c r="AA259" s="95" t="s">
        <v>37</v>
      </c>
      <c r="AB259" s="95" t="s">
        <v>38</v>
      </c>
      <c r="AC259" s="95" t="s">
        <v>320</v>
      </c>
      <c r="AD259" s="96" t="s">
        <v>290</v>
      </c>
      <c r="AE259" s="95" t="s">
        <v>37</v>
      </c>
      <c r="AF259" s="95" t="s">
        <v>37</v>
      </c>
      <c r="AG259" s="95" t="s">
        <v>37</v>
      </c>
      <c r="AH259" s="95" t="s">
        <v>38</v>
      </c>
      <c r="AI259" s="95" t="s">
        <v>37</v>
      </c>
      <c r="AJ259" s="95" t="s">
        <v>38</v>
      </c>
      <c r="AK259" s="95" t="s">
        <v>38</v>
      </c>
      <c r="AL259" s="94" t="s">
        <v>290</v>
      </c>
      <c r="AM259" s="108">
        <f t="array" ref="AM259">IFERROR(INDEX(TO_name_1,MATCH(,((Шаблон_1-Точность)&gt;=G259)+((Шаблон_1+Точность)&lt;=G259),)),G259)</f>
        <v>21050</v>
      </c>
      <c r="AN259" s="109">
        <f t="array" ref="AN259">IFERROR(INDEX(TO_name_2,MATCH(,((Шаблон_2-Точность)&gt;=H259)+((Шаблон_2+Точность)&lt;=H259),)),H259)</f>
        <v>54928</v>
      </c>
      <c r="AO259" s="109">
        <f t="array" ref="AO259">IFERROR(INDEX(TO_name_3,MATCH(,((Шаблон_3-Точность)&gt;=I259)+((Шаблон_3+Точность)&lt;=I259),)),I259)</f>
        <v>38357</v>
      </c>
      <c r="AP259" s="109">
        <f t="array" ref="AP259">IFERROR(INDEX(TO_name_4,MATCH(,((Шаблон_4-Точность)&gt;=J259)+((Шаблон_4+Точность)&lt;=J259),)),J259)</f>
        <v>43908</v>
      </c>
      <c r="AQ259" s="109">
        <f t="array" ref="AQ259">IFERROR(INDEX(TO_name_9,MATCH(,((Шаблон_9-Точность)&gt;=K259)+((Шаблон_9+Точность)&lt;=K259),)),K259)</f>
        <v>13106</v>
      </c>
      <c r="AR259" s="109">
        <f t="array" ref="AR259">IFERROR(INDEX(TO_name_10,MATCH(,((Шаблон_10-Точность)&gt;=L259)+((Шаблон_10+Точность)&lt;=L259),)),L259)</f>
        <v>13376</v>
      </c>
      <c r="AS259" s="110">
        <f t="array" ref="AS259">IFERROR(INDEX(TO_name_11,MATCH(,((Шаблон_11-Точность)&gt;=M259)+((Шаблон_11+Точность)&lt;=M259),)),M259)</f>
        <v>11741</v>
      </c>
      <c r="AT259" s="111" t="s">
        <v>290</v>
      </c>
      <c r="AU259" s="108">
        <f t="array" ref="AU259">IFERROR(INDEX(TO_name_5,MATCH(,((Шаблон_5-Точность)&gt;=O259)+((Шаблон_5+Точность)&lt;=O259),)),O259)</f>
        <v>43478</v>
      </c>
      <c r="AV259" s="109">
        <f t="array" ref="AV259">IFERROR(INDEX(TO_name_6,MATCH(,((Шаблон_6-Точность)&gt;=P259)+((Шаблон_6+Точность)&lt;=P259),)),P259)</f>
        <v>25183</v>
      </c>
      <c r="AW259" s="109">
        <f t="array" ref="AW259">IFERROR(INDEX(TO_name_7,MATCH(,((Шаблон_7-Точность)&gt;=Q259)+((Шаблон_7+Точность)&lt;=Q259),)),Q259)</f>
        <v>17921</v>
      </c>
      <c r="AX259" s="109">
        <f t="array" ref="AX259">IFERROR(INDEX(TO_name_8,MATCH(,((Шаблон_8-Точность)&gt;=R259)+((Шаблон_8+Точность)&lt;=R259),)),R259)</f>
        <v>61385</v>
      </c>
      <c r="AY259" s="109">
        <f t="array" ref="AY259">IFERROR(INDEX(TO_name_12,MATCH(,((Шаблон_12-Точность)&gt;=S259)+((Шаблон_12+Точность)&lt;=S259),)),S259)</f>
        <v>34237</v>
      </c>
      <c r="AZ259" s="109">
        <f t="array" ref="AZ259">IFERROR(INDEX(TO_name_13,MATCH(,((Шаблон_13-Точность)&gt;=T259)+((Шаблон_13+Точность)&lt;=T259),)),T259)</f>
        <v>30082</v>
      </c>
      <c r="BA259" s="110">
        <f t="array" ref="BA259">IFERROR(INDEX(TO_name_14,MATCH(,((Шаблон_14-Точность)&gt;=U259)+((Шаблон_14+Точность)&lt;=U259),)),U259)</f>
        <v>10175</v>
      </c>
      <c r="BB259" s="3"/>
      <c r="BC259" s="3" t="str">
        <f t="shared" si="115"/>
        <v>О/64772/21050</v>
      </c>
      <c r="BD259" s="3" t="str">
        <f t="shared" si="116"/>
        <v>М/69850/54928</v>
      </c>
      <c r="BE259" s="3" t="str">
        <f t="shared" si="117"/>
        <v>М/63459/38357</v>
      </c>
      <c r="BF259" s="3" t="str">
        <f t="shared" si="118"/>
        <v>М/72208/43908</v>
      </c>
      <c r="BG259" s="3" t="str">
        <f t="shared" si="119"/>
        <v>М/13106/13106</v>
      </c>
      <c r="BH259" s="3" t="str">
        <f t="shared" si="120"/>
        <v>Р/13376/13376</v>
      </c>
      <c r="BI259" s="3" t="str">
        <f t="shared" si="121"/>
        <v>П/11741/11741</v>
      </c>
      <c r="BJ259" s="158" t="s">
        <v>290</v>
      </c>
      <c r="BK259" s="3" t="str">
        <f t="shared" si="122"/>
        <v>М/41757/43478</v>
      </c>
      <c r="BL259" s="3" t="str">
        <f t="shared" si="123"/>
        <v>М/50165/25183</v>
      </c>
      <c r="BM259" s="3" t="str">
        <f t="shared" si="124"/>
        <v>М/38436/17921</v>
      </c>
      <c r="BN259" s="3" t="str">
        <f t="shared" si="125"/>
        <v>Р/36836/61385</v>
      </c>
      <c r="BO259" s="3" t="str">
        <f t="shared" si="126"/>
        <v>М/9237/34237</v>
      </c>
      <c r="BP259" s="3" t="str">
        <f t="shared" si="127"/>
        <v>Р/9567/30082</v>
      </c>
      <c r="BQ259" s="3" t="str">
        <f t="shared" si="128"/>
        <v>Р/10175/10175</v>
      </c>
      <c r="BR259" s="86"/>
      <c r="BS259" s="86"/>
      <c r="BT259" s="86"/>
    </row>
    <row r="260" spans="1:72" ht="16.5" customHeight="1" x14ac:dyDescent="0.25">
      <c r="A260" s="90">
        <v>45176</v>
      </c>
      <c r="B260" s="3">
        <v>5</v>
      </c>
      <c r="C260" s="3">
        <v>4</v>
      </c>
      <c r="D260" s="105" t="str">
        <f t="shared" si="113"/>
        <v>ОШ</v>
      </c>
      <c r="E260" s="105" t="str">
        <f t="shared" si="114"/>
        <v/>
      </c>
      <c r="F260" s="99" t="s">
        <v>290</v>
      </c>
      <c r="G260" s="100">
        <f t="shared" si="129"/>
        <v>21050</v>
      </c>
      <c r="H260" s="100">
        <f t="shared" si="130"/>
        <v>54952</v>
      </c>
      <c r="I260" s="100">
        <f t="shared" si="131"/>
        <v>38381</v>
      </c>
      <c r="J260" s="100">
        <f t="shared" si="132"/>
        <v>43932</v>
      </c>
      <c r="K260" s="100">
        <f t="shared" si="133"/>
        <v>13130</v>
      </c>
      <c r="L260" s="100">
        <f t="shared" si="134"/>
        <v>13376</v>
      </c>
      <c r="M260" s="100">
        <f t="shared" si="135"/>
        <v>11757</v>
      </c>
      <c r="N260" s="100" t="str">
        <f t="shared" si="136"/>
        <v>|</v>
      </c>
      <c r="O260" s="100">
        <f t="shared" si="137"/>
        <v>43502</v>
      </c>
      <c r="P260" s="100">
        <f t="shared" si="138"/>
        <v>25207</v>
      </c>
      <c r="Q260" s="100">
        <f t="shared" si="139"/>
        <v>17945</v>
      </c>
      <c r="R260" s="100">
        <f t="shared" si="140"/>
        <v>61385</v>
      </c>
      <c r="S260" s="100">
        <f t="shared" si="141"/>
        <v>34261</v>
      </c>
      <c r="T260" s="100">
        <f t="shared" si="142"/>
        <v>30082</v>
      </c>
      <c r="U260" s="100">
        <f t="shared" si="143"/>
        <v>10175</v>
      </c>
      <c r="V260" s="89" t="s">
        <v>290</v>
      </c>
      <c r="W260" s="95" t="s">
        <v>321</v>
      </c>
      <c r="X260" s="95" t="s">
        <v>37</v>
      </c>
      <c r="Y260" s="95" t="s">
        <v>37</v>
      </c>
      <c r="Z260" s="95" t="s">
        <v>37</v>
      </c>
      <c r="AA260" s="95" t="s">
        <v>37</v>
      </c>
      <c r="AB260" s="95" t="s">
        <v>38</v>
      </c>
      <c r="AC260" s="95" t="s">
        <v>195</v>
      </c>
      <c r="AD260" s="96" t="s">
        <v>290</v>
      </c>
      <c r="AE260" s="95" t="s">
        <v>37</v>
      </c>
      <c r="AF260" s="95" t="s">
        <v>37</v>
      </c>
      <c r="AG260" s="95" t="s">
        <v>37</v>
      </c>
      <c r="AH260" s="95" t="s">
        <v>38</v>
      </c>
      <c r="AI260" s="95" t="s">
        <v>37</v>
      </c>
      <c r="AJ260" s="95" t="s">
        <v>38</v>
      </c>
      <c r="AK260" s="95" t="s">
        <v>38</v>
      </c>
      <c r="AL260" s="94" t="s">
        <v>290</v>
      </c>
      <c r="AM260" s="108">
        <f t="array" ref="AM260">IFERROR(INDEX(TO_name_1,MATCH(,((Шаблон_1-Точность)&gt;=G260)+((Шаблон_1+Точность)&lt;=G260),)),G260)</f>
        <v>21050</v>
      </c>
      <c r="AN260" s="109">
        <f t="array" ref="AN260">IFERROR(INDEX(TO_name_2,MATCH(,((Шаблон_2-Точность)&gt;=H260)+((Шаблон_2+Точность)&lt;=H260),)),H260)</f>
        <v>54952</v>
      </c>
      <c r="AO260" s="109">
        <f t="array" ref="AO260">IFERROR(INDEX(TO_name_3,MATCH(,((Шаблон_3-Точность)&gt;=I260)+((Шаблон_3+Точность)&lt;=I260),)),I260)</f>
        <v>38381</v>
      </c>
      <c r="AP260" s="109">
        <f t="array" ref="AP260">IFERROR(INDEX(TO_name_4,MATCH(,((Шаблон_4-Точность)&gt;=J260)+((Шаблон_4+Точность)&lt;=J260),)),J260)</f>
        <v>43932</v>
      </c>
      <c r="AQ260" s="109">
        <f t="array" ref="AQ260">IFERROR(INDEX(TO_name_9,MATCH(,((Шаблон_9-Точность)&gt;=K260)+((Шаблон_9+Точность)&lt;=K260),)),K260)</f>
        <v>13130</v>
      </c>
      <c r="AR260" s="109">
        <f t="array" ref="AR260">IFERROR(INDEX(TO_name_10,MATCH(,((Шаблон_10-Точность)&gt;=L260)+((Шаблон_10+Точность)&lt;=L260),)),L260)</f>
        <v>13376</v>
      </c>
      <c r="AS260" s="110">
        <f t="array" ref="AS260">IFERROR(INDEX(TO_name_11,MATCH(,((Шаблон_11-Точность)&gt;=M260)+((Шаблон_11+Точность)&lt;=M260),)),M260)</f>
        <v>11757</v>
      </c>
      <c r="AT260" s="111" t="s">
        <v>290</v>
      </c>
      <c r="AU260" s="108">
        <f t="array" ref="AU260">IFERROR(INDEX(TO_name_5,MATCH(,((Шаблон_5-Точность)&gt;=O260)+((Шаблон_5+Точность)&lt;=O260),)),O260)</f>
        <v>43502</v>
      </c>
      <c r="AV260" s="109">
        <f t="array" ref="AV260">IFERROR(INDEX(TO_name_6,MATCH(,((Шаблон_6-Точность)&gt;=P260)+((Шаблон_6+Точность)&lt;=P260),)),P260)</f>
        <v>25207</v>
      </c>
      <c r="AW260" s="109">
        <f t="array" ref="AW260">IFERROR(INDEX(TO_name_7,MATCH(,((Шаблон_7-Точность)&gt;=Q260)+((Шаблон_7+Точность)&lt;=Q260),)),Q260)</f>
        <v>17945</v>
      </c>
      <c r="AX260" s="109">
        <f t="array" ref="AX260">IFERROR(INDEX(TO_name_8,MATCH(,((Шаблон_8-Точность)&gt;=R260)+((Шаблон_8+Точность)&lt;=R260),)),R260)</f>
        <v>61385</v>
      </c>
      <c r="AY260" s="109">
        <f t="array" ref="AY260">IFERROR(INDEX(TO_name_12,MATCH(,((Шаблон_12-Точность)&gt;=S260)+((Шаблон_12+Точность)&lt;=S260),)),S260)</f>
        <v>34261</v>
      </c>
      <c r="AZ260" s="109">
        <f t="array" ref="AZ260">IFERROR(INDEX(TO_name_13,MATCH(,((Шаблон_13-Точность)&gt;=T260)+((Шаблон_13+Точность)&lt;=T260),)),T260)</f>
        <v>30082</v>
      </c>
      <c r="BA260" s="110">
        <f t="array" ref="BA260">IFERROR(INDEX(TO_name_14,MATCH(,((Шаблон_14-Точность)&gt;=U260)+((Шаблон_14+Точность)&lt;=U260),)),U260)</f>
        <v>10175</v>
      </c>
      <c r="BB260" s="3"/>
      <c r="BC260" s="3" t="str">
        <f t="shared" si="115"/>
        <v>ПМ/64772/21050</v>
      </c>
      <c r="BD260" s="3" t="str">
        <f t="shared" si="116"/>
        <v>М/69874/54952</v>
      </c>
      <c r="BE260" s="3" t="str">
        <f t="shared" si="117"/>
        <v>М/63483/38381</v>
      </c>
      <c r="BF260" s="3" t="str">
        <f t="shared" si="118"/>
        <v>М/72232/43932</v>
      </c>
      <c r="BG260" s="3" t="str">
        <f t="shared" si="119"/>
        <v>М/13130/13130</v>
      </c>
      <c r="BH260" s="3" t="str">
        <f t="shared" si="120"/>
        <v>Р/13376/13376</v>
      </c>
      <c r="BI260" s="3" t="str">
        <f t="shared" si="121"/>
        <v>О/11757/11757</v>
      </c>
      <c r="BJ260" s="158" t="s">
        <v>290</v>
      </c>
      <c r="BK260" s="3" t="str">
        <f t="shared" si="122"/>
        <v>М/41781/43502</v>
      </c>
      <c r="BL260" s="3" t="str">
        <f t="shared" si="123"/>
        <v>М/50189/25207</v>
      </c>
      <c r="BM260" s="3" t="str">
        <f t="shared" si="124"/>
        <v>М/38460/17945</v>
      </c>
      <c r="BN260" s="3" t="str">
        <f t="shared" si="125"/>
        <v>Р/36836/61385</v>
      </c>
      <c r="BO260" s="3" t="str">
        <f t="shared" si="126"/>
        <v>М/9261/34261</v>
      </c>
      <c r="BP260" s="3" t="str">
        <f t="shared" si="127"/>
        <v>Р/9567/30082</v>
      </c>
      <c r="BQ260" s="3" t="str">
        <f t="shared" si="128"/>
        <v>Р/10175/10175</v>
      </c>
      <c r="BR260" s="86"/>
      <c r="BS260" s="86"/>
      <c r="BT260" s="86"/>
    </row>
    <row r="261" spans="1:72" ht="16.5" customHeight="1" x14ac:dyDescent="0.25">
      <c r="A261" s="90">
        <v>45177</v>
      </c>
      <c r="B261" s="3">
        <v>5</v>
      </c>
      <c r="C261" s="3">
        <v>4</v>
      </c>
      <c r="D261" s="105" t="str">
        <f t="shared" si="113"/>
        <v/>
      </c>
      <c r="E261" s="105" t="str">
        <f t="shared" si="114"/>
        <v/>
      </c>
      <c r="F261" s="99" t="s">
        <v>290</v>
      </c>
      <c r="G261" s="100">
        <f t="shared" si="129"/>
        <v>21074</v>
      </c>
      <c r="H261" s="100">
        <f t="shared" si="130"/>
        <v>54976</v>
      </c>
      <c r="I261" s="100">
        <f t="shared" si="131"/>
        <v>38405</v>
      </c>
      <c r="J261" s="100">
        <f t="shared" si="132"/>
        <v>43956</v>
      </c>
      <c r="K261" s="100">
        <f t="shared" si="133"/>
        <v>13154</v>
      </c>
      <c r="L261" s="100">
        <f t="shared" si="134"/>
        <v>13376</v>
      </c>
      <c r="M261" s="100">
        <f t="shared" si="135"/>
        <v>11757</v>
      </c>
      <c r="N261" s="100" t="str">
        <f t="shared" si="136"/>
        <v>|</v>
      </c>
      <c r="O261" s="100">
        <f t="shared" si="137"/>
        <v>43526</v>
      </c>
      <c r="P261" s="100">
        <f t="shared" si="138"/>
        <v>25231</v>
      </c>
      <c r="Q261" s="100">
        <f t="shared" si="139"/>
        <v>17969</v>
      </c>
      <c r="R261" s="100">
        <f t="shared" si="140"/>
        <v>61385</v>
      </c>
      <c r="S261" s="100">
        <f t="shared" si="141"/>
        <v>34285</v>
      </c>
      <c r="T261" s="100">
        <f t="shared" si="142"/>
        <v>30082</v>
      </c>
      <c r="U261" s="100">
        <f t="shared" si="143"/>
        <v>10175</v>
      </c>
      <c r="V261" s="89" t="s">
        <v>290</v>
      </c>
      <c r="W261" s="95" t="s">
        <v>37</v>
      </c>
      <c r="X261" s="95" t="s">
        <v>37</v>
      </c>
      <c r="Y261" s="95" t="s">
        <v>37</v>
      </c>
      <c r="Z261" s="95" t="s">
        <v>37</v>
      </c>
      <c r="AA261" s="95" t="s">
        <v>37</v>
      </c>
      <c r="AB261" s="95" t="s">
        <v>38</v>
      </c>
      <c r="AC261" s="95" t="s">
        <v>38</v>
      </c>
      <c r="AD261" s="96" t="s">
        <v>290</v>
      </c>
      <c r="AE261" s="95" t="s">
        <v>37</v>
      </c>
      <c r="AF261" s="95" t="s">
        <v>37</v>
      </c>
      <c r="AG261" s="95" t="s">
        <v>37</v>
      </c>
      <c r="AH261" s="95" t="s">
        <v>38</v>
      </c>
      <c r="AI261" s="95" t="s">
        <v>37</v>
      </c>
      <c r="AJ261" s="95" t="s">
        <v>38</v>
      </c>
      <c r="AK261" s="95" t="s">
        <v>38</v>
      </c>
      <c r="AL261" s="94" t="s">
        <v>290</v>
      </c>
      <c r="AM261" s="108">
        <f t="array" ref="AM261">IFERROR(INDEX(TO_name_1,MATCH(,((Шаблон_1-Точность)&gt;=G261)+((Шаблон_1+Точность)&lt;=G261),)),G261)</f>
        <v>21074</v>
      </c>
      <c r="AN261" s="109">
        <f t="array" ref="AN261">IFERROR(INDEX(TO_name_2,MATCH(,((Шаблон_2-Точность)&gt;=H261)+((Шаблон_2+Точность)&lt;=H261),)),H261)</f>
        <v>54976</v>
      </c>
      <c r="AO261" s="109">
        <f t="array" ref="AO261">IFERROR(INDEX(TO_name_3,MATCH(,((Шаблон_3-Точность)&gt;=I261)+((Шаблон_3+Точность)&lt;=I261),)),I261)</f>
        <v>38405</v>
      </c>
      <c r="AP261" s="109">
        <f t="array" ref="AP261">IFERROR(INDEX(TO_name_4,MATCH(,((Шаблон_4-Точность)&gt;=J261)+((Шаблон_4+Точность)&lt;=J261),)),J261)</f>
        <v>43956</v>
      </c>
      <c r="AQ261" s="109">
        <f t="array" ref="AQ261">IFERROR(INDEX(TO_name_9,MATCH(,((Шаблон_9-Точность)&gt;=K261)+((Шаблон_9+Точность)&lt;=K261),)),K261)</f>
        <v>13154</v>
      </c>
      <c r="AR261" s="109">
        <f t="array" ref="AR261">IFERROR(INDEX(TO_name_10,MATCH(,((Шаблон_10-Точность)&gt;=L261)+((Шаблон_10+Точность)&lt;=L261),)),L261)</f>
        <v>13376</v>
      </c>
      <c r="AS261" s="110">
        <f t="array" ref="AS261">IFERROR(INDEX(TO_name_11,MATCH(,((Шаблон_11-Точность)&gt;=M261)+((Шаблон_11+Точность)&lt;=M261),)),M261)</f>
        <v>11757</v>
      </c>
      <c r="AT261" s="111" t="s">
        <v>290</v>
      </c>
      <c r="AU261" s="108">
        <f t="array" ref="AU261">IFERROR(INDEX(TO_name_5,MATCH(,((Шаблон_5-Точность)&gt;=O261)+((Шаблон_5+Точность)&lt;=O261),)),O261)</f>
        <v>43526</v>
      </c>
      <c r="AV261" s="109">
        <f t="array" ref="AV261">IFERROR(INDEX(TO_name_6,MATCH(,((Шаблон_6-Точность)&gt;=P261)+((Шаблон_6+Точность)&lt;=P261),)),P261)</f>
        <v>25231</v>
      </c>
      <c r="AW261" s="109">
        <f t="array" ref="AW261">IFERROR(INDEX(TO_name_7,MATCH(,((Шаблон_7-Точность)&gt;=Q261)+((Шаблон_7+Точность)&lt;=Q261),)),Q261)</f>
        <v>17969</v>
      </c>
      <c r="AX261" s="109">
        <f t="array" ref="AX261">IFERROR(INDEX(TO_name_8,MATCH(,((Шаблон_8-Точность)&gt;=R261)+((Шаблон_8+Точность)&lt;=R261),)),R261)</f>
        <v>61385</v>
      </c>
      <c r="AY261" s="109">
        <f t="array" ref="AY261">IFERROR(INDEX(TO_name_12,MATCH(,((Шаблон_12-Точность)&gt;=S261)+((Шаблон_12+Точность)&lt;=S261),)),S261)</f>
        <v>34285</v>
      </c>
      <c r="AZ261" s="109">
        <f t="array" ref="AZ261">IFERROR(INDEX(TO_name_13,MATCH(,((Шаблон_13-Точность)&gt;=T261)+((Шаблон_13+Точность)&lt;=T261),)),T261)</f>
        <v>30082</v>
      </c>
      <c r="BA261" s="110">
        <f t="array" ref="BA261">IFERROR(INDEX(TO_name_14,MATCH(,((Шаблон_14-Точность)&gt;=U261)+((Шаблон_14+Точность)&lt;=U261),)),U261)</f>
        <v>10175</v>
      </c>
      <c r="BB261" s="3"/>
      <c r="BC261" s="3" t="str">
        <f t="shared" si="115"/>
        <v>М/64796/21074</v>
      </c>
      <c r="BD261" s="3" t="str">
        <f t="shared" si="116"/>
        <v>М/69898/54976</v>
      </c>
      <c r="BE261" s="3" t="str">
        <f t="shared" si="117"/>
        <v>М/63507/38405</v>
      </c>
      <c r="BF261" s="3" t="str">
        <f t="shared" si="118"/>
        <v>М/72256/43956</v>
      </c>
      <c r="BG261" s="3" t="str">
        <f t="shared" si="119"/>
        <v>М/13154/13154</v>
      </c>
      <c r="BH261" s="3" t="str">
        <f t="shared" si="120"/>
        <v>Р/13376/13376</v>
      </c>
      <c r="BI261" s="3" t="str">
        <f t="shared" si="121"/>
        <v>Р/11757/11757</v>
      </c>
      <c r="BJ261" s="158" t="s">
        <v>290</v>
      </c>
      <c r="BK261" s="3" t="str">
        <f t="shared" si="122"/>
        <v>М/41805/43526</v>
      </c>
      <c r="BL261" s="3" t="str">
        <f t="shared" si="123"/>
        <v>М/50213/25231</v>
      </c>
      <c r="BM261" s="3" t="str">
        <f t="shared" si="124"/>
        <v>М/38484/17969</v>
      </c>
      <c r="BN261" s="3" t="str">
        <f t="shared" si="125"/>
        <v>Р/36836/61385</v>
      </c>
      <c r="BO261" s="3" t="str">
        <f t="shared" si="126"/>
        <v>М/9285/34285</v>
      </c>
      <c r="BP261" s="3" t="str">
        <f t="shared" si="127"/>
        <v>Р/9567/30082</v>
      </c>
      <c r="BQ261" s="3" t="str">
        <f t="shared" si="128"/>
        <v>Р/10175/10175</v>
      </c>
      <c r="BR261" s="86"/>
      <c r="BS261" s="86"/>
      <c r="BT261" s="86"/>
    </row>
    <row r="262" spans="1:72" ht="16.5" customHeight="1" x14ac:dyDescent="0.25">
      <c r="A262" s="90">
        <v>45178</v>
      </c>
      <c r="B262" s="3">
        <v>5</v>
      </c>
      <c r="C262" s="3">
        <v>4</v>
      </c>
      <c r="D262" s="105" t="str">
        <f t="shared" si="113"/>
        <v/>
      </c>
      <c r="E262" s="105" t="str">
        <f t="shared" si="114"/>
        <v/>
      </c>
      <c r="F262" s="99" t="s">
        <v>290</v>
      </c>
      <c r="G262" s="100">
        <f t="shared" si="129"/>
        <v>21098</v>
      </c>
      <c r="H262" s="100">
        <f t="shared" si="130"/>
        <v>55000</v>
      </c>
      <c r="I262" s="100">
        <f t="shared" si="131"/>
        <v>38429</v>
      </c>
      <c r="J262" s="100">
        <f t="shared" si="132"/>
        <v>43980</v>
      </c>
      <c r="K262" s="100">
        <f t="shared" si="133"/>
        <v>13178</v>
      </c>
      <c r="L262" s="100">
        <f t="shared" si="134"/>
        <v>13376</v>
      </c>
      <c r="M262" s="100">
        <f t="shared" si="135"/>
        <v>11757</v>
      </c>
      <c r="N262" s="100" t="str">
        <f t="shared" si="136"/>
        <v>|</v>
      </c>
      <c r="O262" s="100">
        <f t="shared" si="137"/>
        <v>43550</v>
      </c>
      <c r="P262" s="100">
        <f t="shared" si="138"/>
        <v>25255</v>
      </c>
      <c r="Q262" s="100">
        <f t="shared" si="139"/>
        <v>17993</v>
      </c>
      <c r="R262" s="100">
        <f t="shared" si="140"/>
        <v>61385</v>
      </c>
      <c r="S262" s="100">
        <f t="shared" si="141"/>
        <v>34309</v>
      </c>
      <c r="T262" s="100">
        <f t="shared" si="142"/>
        <v>30082</v>
      </c>
      <c r="U262" s="100">
        <f t="shared" si="143"/>
        <v>10175</v>
      </c>
      <c r="V262" s="89" t="s">
        <v>290</v>
      </c>
      <c r="W262" s="95" t="s">
        <v>37</v>
      </c>
      <c r="X262" s="95" t="s">
        <v>37</v>
      </c>
      <c r="Y262" s="95" t="s">
        <v>37</v>
      </c>
      <c r="Z262" s="95" t="s">
        <v>37</v>
      </c>
      <c r="AA262" s="95" t="s">
        <v>37</v>
      </c>
      <c r="AB262" s="95" t="s">
        <v>38</v>
      </c>
      <c r="AC262" s="95" t="s">
        <v>38</v>
      </c>
      <c r="AD262" s="96" t="s">
        <v>290</v>
      </c>
      <c r="AE262" s="95" t="s">
        <v>37</v>
      </c>
      <c r="AF262" s="95" t="s">
        <v>37</v>
      </c>
      <c r="AG262" s="95" t="s">
        <v>37</v>
      </c>
      <c r="AH262" s="95" t="s">
        <v>38</v>
      </c>
      <c r="AI262" s="95" t="s">
        <v>37</v>
      </c>
      <c r="AJ262" s="95" t="s">
        <v>38</v>
      </c>
      <c r="AK262" s="95" t="s">
        <v>38</v>
      </c>
      <c r="AL262" s="94" t="s">
        <v>290</v>
      </c>
      <c r="AM262" s="108">
        <f t="array" ref="AM262">IFERROR(INDEX(TO_name_1,MATCH(,((Шаблон_1-Точность)&gt;=G262)+((Шаблон_1+Точность)&lt;=G262),)),G262)</f>
        <v>21098</v>
      </c>
      <c r="AN262" s="109">
        <f t="array" ref="AN262">IFERROR(INDEX(TO_name_2,MATCH(,((Шаблон_2-Точность)&gt;=H262)+((Шаблон_2+Точность)&lt;=H262),)),H262)</f>
        <v>55000</v>
      </c>
      <c r="AO262" s="109">
        <f t="array" ref="AO262">IFERROR(INDEX(TO_name_3,MATCH(,((Шаблон_3-Точность)&gt;=I262)+((Шаблон_3+Точность)&lt;=I262),)),I262)</f>
        <v>38429</v>
      </c>
      <c r="AP262" s="109">
        <f t="array" ref="AP262">IFERROR(INDEX(TO_name_4,MATCH(,((Шаблон_4-Точность)&gt;=J262)+((Шаблон_4+Точность)&lt;=J262),)),J262)</f>
        <v>43980</v>
      </c>
      <c r="AQ262" s="109">
        <f t="array" ref="AQ262">IFERROR(INDEX(TO_name_9,MATCH(,((Шаблон_9-Точность)&gt;=K262)+((Шаблон_9+Точность)&lt;=K262),)),K262)</f>
        <v>13178</v>
      </c>
      <c r="AR262" s="109">
        <f t="array" ref="AR262">IFERROR(INDEX(TO_name_10,MATCH(,((Шаблон_10-Точность)&gt;=L262)+((Шаблон_10+Точность)&lt;=L262),)),L262)</f>
        <v>13376</v>
      </c>
      <c r="AS262" s="110">
        <f t="array" ref="AS262">IFERROR(INDEX(TO_name_11,MATCH(,((Шаблон_11-Точность)&gt;=M262)+((Шаблон_11+Точность)&lt;=M262),)),M262)</f>
        <v>11757</v>
      </c>
      <c r="AT262" s="111" t="s">
        <v>290</v>
      </c>
      <c r="AU262" s="108">
        <f t="array" ref="AU262">IFERROR(INDEX(TO_name_5,MATCH(,((Шаблон_5-Точность)&gt;=O262)+((Шаблон_5+Точность)&lt;=O262),)),O262)</f>
        <v>43550</v>
      </c>
      <c r="AV262" s="109">
        <f t="array" ref="AV262">IFERROR(INDEX(TO_name_6,MATCH(,((Шаблон_6-Точность)&gt;=P262)+((Шаблон_6+Точность)&lt;=P262),)),P262)</f>
        <v>25255</v>
      </c>
      <c r="AW262" s="109" t="str">
        <f t="array" ref="AW262">IFERROR(INDEX(TO_name_7,MATCH(,((Шаблон_7-Точность)&gt;=Q262)+((Шаблон_7+Точность)&lt;=Q262),)),Q262)</f>
        <v>ПМ</v>
      </c>
      <c r="AX262" s="109">
        <f t="array" ref="AX262">IFERROR(INDEX(TO_name_8,MATCH(,((Шаблон_8-Точность)&gt;=R262)+((Шаблон_8+Точность)&lt;=R262),)),R262)</f>
        <v>61385</v>
      </c>
      <c r="AY262" s="109">
        <f t="array" ref="AY262">IFERROR(INDEX(TO_name_12,MATCH(,((Шаблон_12-Точность)&gt;=S262)+((Шаблон_12+Точность)&lt;=S262),)),S262)</f>
        <v>34309</v>
      </c>
      <c r="AZ262" s="109">
        <f t="array" ref="AZ262">IFERROR(INDEX(TO_name_13,MATCH(,((Шаблон_13-Точность)&gt;=T262)+((Шаблон_13+Точность)&lt;=T262),)),T262)</f>
        <v>30082</v>
      </c>
      <c r="BA262" s="110">
        <f t="array" ref="BA262">IFERROR(INDEX(TO_name_14,MATCH(,((Шаблон_14-Точность)&gt;=U262)+((Шаблон_14+Точность)&lt;=U262),)),U262)</f>
        <v>10175</v>
      </c>
      <c r="BB262" s="3"/>
      <c r="BC262" s="3" t="str">
        <f t="shared" si="115"/>
        <v>М/64820/21098</v>
      </c>
      <c r="BD262" s="3" t="str">
        <f t="shared" si="116"/>
        <v>М/69922/55000</v>
      </c>
      <c r="BE262" s="3" t="str">
        <f t="shared" si="117"/>
        <v>М/63531/38429</v>
      </c>
      <c r="BF262" s="3" t="str">
        <f t="shared" si="118"/>
        <v>М/72280/43980</v>
      </c>
      <c r="BG262" s="3" t="str">
        <f t="shared" si="119"/>
        <v>М/13178/13178</v>
      </c>
      <c r="BH262" s="3" t="str">
        <f t="shared" si="120"/>
        <v>Р/13376/13376</v>
      </c>
      <c r="BI262" s="3" t="str">
        <f t="shared" si="121"/>
        <v>Р/11757/11757</v>
      </c>
      <c r="BJ262" s="158" t="s">
        <v>290</v>
      </c>
      <c r="BK262" s="3" t="str">
        <f t="shared" si="122"/>
        <v>М/41829/43550</v>
      </c>
      <c r="BL262" s="3" t="str">
        <f t="shared" si="123"/>
        <v>М/50237/25255</v>
      </c>
      <c r="BM262" s="3" t="str">
        <f t="shared" si="124"/>
        <v>М/38508/17993</v>
      </c>
      <c r="BN262" s="3" t="str">
        <f t="shared" si="125"/>
        <v>Р/36836/61385</v>
      </c>
      <c r="BO262" s="3" t="str">
        <f t="shared" si="126"/>
        <v>М/9309/34309</v>
      </c>
      <c r="BP262" s="3" t="str">
        <f t="shared" si="127"/>
        <v>Р/9567/30082</v>
      </c>
      <c r="BQ262" s="3" t="str">
        <f t="shared" si="128"/>
        <v>Р/10175/10175</v>
      </c>
      <c r="BR262" s="86"/>
      <c r="BS262" s="86"/>
      <c r="BT262" s="86"/>
    </row>
    <row r="263" spans="1:72" ht="16.5" customHeight="1" x14ac:dyDescent="0.25">
      <c r="A263" s="90">
        <v>45179</v>
      </c>
      <c r="B263" s="3">
        <v>5</v>
      </c>
      <c r="C263" s="3">
        <v>4</v>
      </c>
      <c r="D263" s="105" t="str">
        <f t="shared" si="113"/>
        <v/>
      </c>
      <c r="E263" s="105" t="str">
        <f t="shared" si="114"/>
        <v/>
      </c>
      <c r="F263" s="99" t="s">
        <v>290</v>
      </c>
      <c r="G263" s="100">
        <f t="shared" si="129"/>
        <v>21122</v>
      </c>
      <c r="H263" s="100">
        <f t="shared" si="130"/>
        <v>55024</v>
      </c>
      <c r="I263" s="100">
        <f t="shared" si="131"/>
        <v>38453</v>
      </c>
      <c r="J263" s="100">
        <f t="shared" si="132"/>
        <v>44004</v>
      </c>
      <c r="K263" s="100">
        <f t="shared" si="133"/>
        <v>13202</v>
      </c>
      <c r="L263" s="100">
        <f t="shared" si="134"/>
        <v>13376</v>
      </c>
      <c r="M263" s="100">
        <f t="shared" si="135"/>
        <v>11757</v>
      </c>
      <c r="N263" s="100" t="str">
        <f t="shared" si="136"/>
        <v>|</v>
      </c>
      <c r="O263" s="100">
        <f t="shared" si="137"/>
        <v>43574</v>
      </c>
      <c r="P263" s="100">
        <f t="shared" si="138"/>
        <v>25279</v>
      </c>
      <c r="Q263" s="100">
        <f t="shared" si="139"/>
        <v>18009</v>
      </c>
      <c r="R263" s="100">
        <f t="shared" si="140"/>
        <v>61393</v>
      </c>
      <c r="S263" s="100">
        <f t="shared" si="141"/>
        <v>34333</v>
      </c>
      <c r="T263" s="100">
        <f t="shared" si="142"/>
        <v>30082</v>
      </c>
      <c r="U263" s="100">
        <f t="shared" si="143"/>
        <v>10175</v>
      </c>
      <c r="V263" s="89" t="s">
        <v>290</v>
      </c>
      <c r="W263" s="95" t="s">
        <v>37</v>
      </c>
      <c r="X263" s="95" t="s">
        <v>37</v>
      </c>
      <c r="Y263" s="95" t="s">
        <v>37</v>
      </c>
      <c r="Z263" s="95" t="s">
        <v>37</v>
      </c>
      <c r="AA263" s="95" t="s">
        <v>37</v>
      </c>
      <c r="AB263" s="95" t="s">
        <v>38</v>
      </c>
      <c r="AC263" s="95" t="s">
        <v>38</v>
      </c>
      <c r="AD263" s="96" t="s">
        <v>290</v>
      </c>
      <c r="AE263" s="95" t="s">
        <v>37</v>
      </c>
      <c r="AF263" s="95" t="s">
        <v>37</v>
      </c>
      <c r="AG263" s="95" t="s">
        <v>195</v>
      </c>
      <c r="AH263" s="95" t="s">
        <v>320</v>
      </c>
      <c r="AI263" s="95" t="s">
        <v>37</v>
      </c>
      <c r="AJ263" s="95" t="s">
        <v>38</v>
      </c>
      <c r="AK263" s="95" t="s">
        <v>38</v>
      </c>
      <c r="AL263" s="94" t="s">
        <v>290</v>
      </c>
      <c r="AM263" s="108">
        <f t="array" ref="AM263">IFERROR(INDEX(TO_name_1,MATCH(,((Шаблон_1-Точность)&gt;=G263)+((Шаблон_1+Точность)&lt;=G263),)),G263)</f>
        <v>21122</v>
      </c>
      <c r="AN263" s="109">
        <f t="array" ref="AN263">IFERROR(INDEX(TO_name_2,MATCH(,((Шаблон_2-Точность)&gt;=H263)+((Шаблон_2+Точность)&lt;=H263),)),H263)</f>
        <v>55024</v>
      </c>
      <c r="AO263" s="109">
        <f t="array" ref="AO263">IFERROR(INDEX(TO_name_3,MATCH(,((Шаблон_3-Точность)&gt;=I263)+((Шаблон_3+Точность)&lt;=I263),)),I263)</f>
        <v>38453</v>
      </c>
      <c r="AP263" s="109">
        <f t="array" ref="AP263">IFERROR(INDEX(TO_name_4,MATCH(,((Шаблон_4-Точность)&gt;=J263)+((Шаблон_4+Точность)&lt;=J263),)),J263)</f>
        <v>44004</v>
      </c>
      <c r="AQ263" s="109">
        <f t="array" ref="AQ263">IFERROR(INDEX(TO_name_9,MATCH(,((Шаблон_9-Точность)&gt;=K263)+((Шаблон_9+Точность)&lt;=K263),)),K263)</f>
        <v>13202</v>
      </c>
      <c r="AR263" s="109">
        <f t="array" ref="AR263">IFERROR(INDEX(TO_name_10,MATCH(,((Шаблон_10-Точность)&gt;=L263)+((Шаблон_10+Точность)&lt;=L263),)),L263)</f>
        <v>13376</v>
      </c>
      <c r="AS263" s="110">
        <f t="array" ref="AS263">IFERROR(INDEX(TO_name_11,MATCH(,((Шаблон_11-Точность)&gt;=M263)+((Шаблон_11+Точность)&lt;=M263),)),M263)</f>
        <v>11757</v>
      </c>
      <c r="AT263" s="111" t="s">
        <v>290</v>
      </c>
      <c r="AU263" s="108">
        <f t="array" ref="AU263">IFERROR(INDEX(TO_name_5,MATCH(,((Шаблон_5-Точность)&gt;=O263)+((Шаблон_5+Точность)&lt;=O263),)),O263)</f>
        <v>43574</v>
      </c>
      <c r="AV263" s="109">
        <f t="array" ref="AV263">IFERROR(INDEX(TO_name_6,MATCH(,((Шаблон_6-Точность)&gt;=P263)+((Шаблон_6+Точность)&lt;=P263),)),P263)</f>
        <v>25279</v>
      </c>
      <c r="AW263" s="109" t="str">
        <f t="array" ref="AW263">IFERROR(INDEX(TO_name_7,MATCH(,((Шаблон_7-Точность)&gt;=Q263)+((Шаблон_7+Точность)&lt;=Q263),)),Q263)</f>
        <v>ПМ</v>
      </c>
      <c r="AX263" s="109">
        <f t="array" ref="AX263">IFERROR(INDEX(TO_name_8,MATCH(,((Шаблон_8-Точность)&gt;=R263)+((Шаблон_8+Точность)&lt;=R263),)),R263)</f>
        <v>61393</v>
      </c>
      <c r="AY263" s="109">
        <f t="array" ref="AY263">IFERROR(INDEX(TO_name_12,MATCH(,((Шаблон_12-Точность)&gt;=S263)+((Шаблон_12+Точность)&lt;=S263),)),S263)</f>
        <v>34333</v>
      </c>
      <c r="AZ263" s="109">
        <f t="array" ref="AZ263">IFERROR(INDEX(TO_name_13,MATCH(,((Шаблон_13-Точность)&gt;=T263)+((Шаблон_13+Точность)&lt;=T263),)),T263)</f>
        <v>30082</v>
      </c>
      <c r="BA263" s="110">
        <f t="array" ref="BA263">IFERROR(INDEX(TO_name_14,MATCH(,((Шаблон_14-Точность)&gt;=U263)+((Шаблон_14+Точность)&lt;=U263),)),U263)</f>
        <v>10175</v>
      </c>
      <c r="BB263" s="3"/>
      <c r="BC263" s="3" t="str">
        <f t="shared" si="115"/>
        <v>М/64844/21122</v>
      </c>
      <c r="BD263" s="3" t="str">
        <f t="shared" si="116"/>
        <v>М/69946/55024</v>
      </c>
      <c r="BE263" s="3" t="str">
        <f t="shared" si="117"/>
        <v>М/63555/38453</v>
      </c>
      <c r="BF263" s="3" t="str">
        <f t="shared" si="118"/>
        <v>М/72304/44004</v>
      </c>
      <c r="BG263" s="3" t="str">
        <f t="shared" si="119"/>
        <v>М/13202/13202</v>
      </c>
      <c r="BH263" s="3" t="str">
        <f t="shared" si="120"/>
        <v>Р/13376/13376</v>
      </c>
      <c r="BI263" s="3" t="str">
        <f t="shared" si="121"/>
        <v>Р/11757/11757</v>
      </c>
      <c r="BJ263" s="158" t="s">
        <v>290</v>
      </c>
      <c r="BK263" s="3" t="str">
        <f t="shared" si="122"/>
        <v>М/41853/43574</v>
      </c>
      <c r="BL263" s="3" t="str">
        <f t="shared" si="123"/>
        <v>М/50261/25279</v>
      </c>
      <c r="BM263" s="3" t="str">
        <f t="shared" si="124"/>
        <v>О/38524/18009</v>
      </c>
      <c r="BN263" s="3" t="str">
        <f t="shared" si="125"/>
        <v>П/36844/61393</v>
      </c>
      <c r="BO263" s="3" t="str">
        <f t="shared" si="126"/>
        <v>М/9333/34333</v>
      </c>
      <c r="BP263" s="3" t="str">
        <f t="shared" si="127"/>
        <v>Р/9567/30082</v>
      </c>
      <c r="BQ263" s="3" t="str">
        <f t="shared" si="128"/>
        <v>Р/10175/10175</v>
      </c>
      <c r="BR263" s="86"/>
      <c r="BS263" s="86"/>
      <c r="BT263" s="86"/>
    </row>
    <row r="264" spans="1:72" ht="16.5" customHeight="1" x14ac:dyDescent="0.25">
      <c r="A264" s="90">
        <v>45180</v>
      </c>
      <c r="B264" s="3">
        <v>5</v>
      </c>
      <c r="C264" s="3">
        <v>4</v>
      </c>
      <c r="D264" s="105" t="str">
        <f t="shared" si="113"/>
        <v/>
      </c>
      <c r="E264" s="105" t="str">
        <f t="shared" si="114"/>
        <v>ОШ</v>
      </c>
      <c r="F264" s="99" t="s">
        <v>290</v>
      </c>
      <c r="G264" s="100">
        <f t="shared" si="129"/>
        <v>21146</v>
      </c>
      <c r="H264" s="100">
        <f t="shared" si="130"/>
        <v>55048</v>
      </c>
      <c r="I264" s="100">
        <f t="shared" si="131"/>
        <v>38477</v>
      </c>
      <c r="J264" s="100">
        <f t="shared" si="132"/>
        <v>44028</v>
      </c>
      <c r="K264" s="100">
        <f t="shared" si="133"/>
        <v>13226</v>
      </c>
      <c r="L264" s="100">
        <f t="shared" si="134"/>
        <v>13376</v>
      </c>
      <c r="M264" s="100">
        <f t="shared" si="135"/>
        <v>11757</v>
      </c>
      <c r="N264" s="100" t="str">
        <f t="shared" si="136"/>
        <v>|</v>
      </c>
      <c r="O264" s="100">
        <f t="shared" si="137"/>
        <v>43598</v>
      </c>
      <c r="P264" s="100">
        <f t="shared" si="138"/>
        <v>25303</v>
      </c>
      <c r="Q264" s="100">
        <f t="shared" si="139"/>
        <v>18009</v>
      </c>
      <c r="R264" s="100">
        <f t="shared" si="140"/>
        <v>61417</v>
      </c>
      <c r="S264" s="100">
        <f t="shared" si="141"/>
        <v>34349</v>
      </c>
      <c r="T264" s="100">
        <f t="shared" si="142"/>
        <v>30082</v>
      </c>
      <c r="U264" s="100">
        <f t="shared" si="143"/>
        <v>10175</v>
      </c>
      <c r="V264" s="89" t="s">
        <v>290</v>
      </c>
      <c r="W264" s="95" t="s">
        <v>37</v>
      </c>
      <c r="X264" s="95" t="s">
        <v>37</v>
      </c>
      <c r="Y264" s="95" t="s">
        <v>37</v>
      </c>
      <c r="Z264" s="95" t="s">
        <v>37</v>
      </c>
      <c r="AA264" s="95" t="s">
        <v>37</v>
      </c>
      <c r="AB264" s="95" t="s">
        <v>38</v>
      </c>
      <c r="AC264" s="95" t="s">
        <v>38</v>
      </c>
      <c r="AD264" s="96" t="s">
        <v>290</v>
      </c>
      <c r="AE264" s="95" t="s">
        <v>37</v>
      </c>
      <c r="AF264" s="95" t="s">
        <v>37</v>
      </c>
      <c r="AG264" s="95" t="s">
        <v>321</v>
      </c>
      <c r="AH264" s="95" t="s">
        <v>37</v>
      </c>
      <c r="AI264" s="95" t="s">
        <v>195</v>
      </c>
      <c r="AJ264" s="95" t="s">
        <v>38</v>
      </c>
      <c r="AK264" s="95" t="s">
        <v>38</v>
      </c>
      <c r="AL264" s="94" t="s">
        <v>290</v>
      </c>
      <c r="AM264" s="108">
        <f t="array" ref="AM264">IFERROR(INDEX(TO_name_1,MATCH(,((Шаблон_1-Точность)&gt;=G264)+((Шаблон_1+Точность)&lt;=G264),)),G264)</f>
        <v>21146</v>
      </c>
      <c r="AN264" s="109">
        <f t="array" ref="AN264">IFERROR(INDEX(TO_name_2,MATCH(,((Шаблон_2-Точность)&gt;=H264)+((Шаблон_2+Точность)&lt;=H264),)),H264)</f>
        <v>55048</v>
      </c>
      <c r="AO264" s="109">
        <f t="array" ref="AO264">IFERROR(INDEX(TO_name_3,MATCH(,((Шаблон_3-Точность)&gt;=I264)+((Шаблон_3+Точность)&lt;=I264),)),I264)</f>
        <v>38477</v>
      </c>
      <c r="AP264" s="109">
        <f t="array" ref="AP264">IFERROR(INDEX(TO_name_4,MATCH(,((Шаблон_4-Точность)&gt;=J264)+((Шаблон_4+Точность)&lt;=J264),)),J264)</f>
        <v>44028</v>
      </c>
      <c r="AQ264" s="109">
        <f t="array" ref="AQ264">IFERROR(INDEX(TO_name_9,MATCH(,((Шаблон_9-Точность)&gt;=K264)+((Шаблон_9+Точность)&lt;=K264),)),K264)</f>
        <v>13226</v>
      </c>
      <c r="AR264" s="109">
        <f t="array" ref="AR264">IFERROR(INDEX(TO_name_10,MATCH(,((Шаблон_10-Точность)&gt;=L264)+((Шаблон_10+Точность)&lt;=L264),)),L264)</f>
        <v>13376</v>
      </c>
      <c r="AS264" s="110">
        <f t="array" ref="AS264">IFERROR(INDEX(TO_name_11,MATCH(,((Шаблон_11-Точность)&gt;=M264)+((Шаблон_11+Точность)&lt;=M264),)),M264)</f>
        <v>11757</v>
      </c>
      <c r="AT264" s="111" t="s">
        <v>290</v>
      </c>
      <c r="AU264" s="108">
        <f t="array" ref="AU264">IFERROR(INDEX(TO_name_5,MATCH(,((Шаблон_5-Точность)&gt;=O264)+((Шаблон_5+Точность)&lt;=O264),)),O264)</f>
        <v>43598</v>
      </c>
      <c r="AV264" s="109">
        <f t="array" ref="AV264">IFERROR(INDEX(TO_name_6,MATCH(,((Шаблон_6-Точность)&gt;=P264)+((Шаблон_6+Точность)&lt;=P264),)),P264)</f>
        <v>25303</v>
      </c>
      <c r="AW264" s="109" t="str">
        <f t="array" ref="AW264">IFERROR(INDEX(TO_name_7,MATCH(,((Шаблон_7-Точность)&gt;=Q264)+((Шаблон_7+Точность)&lt;=Q264),)),Q264)</f>
        <v>ПМ</v>
      </c>
      <c r="AX264" s="109">
        <f t="array" ref="AX264">IFERROR(INDEX(TO_name_8,MATCH(,((Шаблон_8-Точность)&gt;=R264)+((Шаблон_8+Точность)&lt;=R264),)),R264)</f>
        <v>61417</v>
      </c>
      <c r="AY264" s="109">
        <f t="array" ref="AY264">IFERROR(INDEX(TO_name_12,MATCH(,((Шаблон_12-Точность)&gt;=S264)+((Шаблон_12+Точность)&lt;=S264),)),S264)</f>
        <v>34349</v>
      </c>
      <c r="AZ264" s="109">
        <f t="array" ref="AZ264">IFERROR(INDEX(TO_name_13,MATCH(,((Шаблон_13-Точность)&gt;=T264)+((Шаблон_13+Точность)&lt;=T264),)),T264)</f>
        <v>30082</v>
      </c>
      <c r="BA264" s="110">
        <f t="array" ref="BA264">IFERROR(INDEX(TO_name_14,MATCH(,((Шаблон_14-Точность)&gt;=U264)+((Шаблон_14+Точность)&lt;=U264),)),U264)</f>
        <v>10175</v>
      </c>
      <c r="BB264" s="3"/>
      <c r="BC264" s="3" t="str">
        <f t="shared" si="115"/>
        <v>М/64868/21146</v>
      </c>
      <c r="BD264" s="3" t="str">
        <f t="shared" si="116"/>
        <v>М/69970/55048</v>
      </c>
      <c r="BE264" s="3" t="str">
        <f t="shared" si="117"/>
        <v>М/63579/38477</v>
      </c>
      <c r="BF264" s="3" t="str">
        <f t="shared" si="118"/>
        <v>М/72328/44028</v>
      </c>
      <c r="BG264" s="3" t="str">
        <f t="shared" si="119"/>
        <v>М/13226/13226</v>
      </c>
      <c r="BH264" s="3" t="str">
        <f t="shared" si="120"/>
        <v>Р/13376/13376</v>
      </c>
      <c r="BI264" s="3" t="str">
        <f t="shared" si="121"/>
        <v>Р/11757/11757</v>
      </c>
      <c r="BJ264" s="158" t="s">
        <v>290</v>
      </c>
      <c r="BK264" s="3" t="str">
        <f t="shared" si="122"/>
        <v>М/41877/43598</v>
      </c>
      <c r="BL264" s="3" t="str">
        <f t="shared" si="123"/>
        <v>М/50285/25303</v>
      </c>
      <c r="BM264" s="3" t="str">
        <f t="shared" si="124"/>
        <v>ПМ/38524/18009</v>
      </c>
      <c r="BN264" s="3" t="str">
        <f t="shared" si="125"/>
        <v>М/36868/61417</v>
      </c>
      <c r="BO264" s="3" t="str">
        <f t="shared" si="126"/>
        <v>О/9349/34349</v>
      </c>
      <c r="BP264" s="3" t="str">
        <f t="shared" si="127"/>
        <v>Р/9567/30082</v>
      </c>
      <c r="BQ264" s="3" t="str">
        <f t="shared" si="128"/>
        <v>Р/10175/10175</v>
      </c>
      <c r="BR264" s="86"/>
      <c r="BS264" s="86"/>
      <c r="BT264" s="86"/>
    </row>
    <row r="265" spans="1:72" ht="16.5" customHeight="1" x14ac:dyDescent="0.25">
      <c r="A265" s="90">
        <v>45181</v>
      </c>
      <c r="B265" s="3">
        <v>5</v>
      </c>
      <c r="C265" s="3">
        <v>4</v>
      </c>
      <c r="D265" s="105" t="str">
        <f t="shared" si="113"/>
        <v/>
      </c>
      <c r="E265" s="105" t="str">
        <f t="shared" si="114"/>
        <v/>
      </c>
      <c r="F265" s="99" t="s">
        <v>290</v>
      </c>
      <c r="G265" s="100">
        <f t="shared" si="129"/>
        <v>21170</v>
      </c>
      <c r="H265" s="100">
        <f t="shared" si="130"/>
        <v>55072</v>
      </c>
      <c r="I265" s="100">
        <f t="shared" si="131"/>
        <v>38501</v>
      </c>
      <c r="J265" s="100">
        <f t="shared" si="132"/>
        <v>44052</v>
      </c>
      <c r="K265" s="100">
        <f t="shared" si="133"/>
        <v>13250</v>
      </c>
      <c r="L265" s="100">
        <f t="shared" si="134"/>
        <v>13376</v>
      </c>
      <c r="M265" s="100">
        <f t="shared" si="135"/>
        <v>11757</v>
      </c>
      <c r="N265" s="100" t="str">
        <f t="shared" si="136"/>
        <v>|</v>
      </c>
      <c r="O265" s="100">
        <f t="shared" si="137"/>
        <v>43622</v>
      </c>
      <c r="P265" s="100">
        <f t="shared" si="138"/>
        <v>25327</v>
      </c>
      <c r="Q265" s="100">
        <f t="shared" si="139"/>
        <v>18033</v>
      </c>
      <c r="R265" s="100">
        <f t="shared" si="140"/>
        <v>61441</v>
      </c>
      <c r="S265" s="100">
        <f t="shared" si="141"/>
        <v>34349</v>
      </c>
      <c r="T265" s="100">
        <f t="shared" si="142"/>
        <v>30082</v>
      </c>
      <c r="U265" s="100">
        <f t="shared" si="143"/>
        <v>10175</v>
      </c>
      <c r="V265" s="89" t="s">
        <v>290</v>
      </c>
      <c r="W265" s="95" t="s">
        <v>37</v>
      </c>
      <c r="X265" s="95" t="s">
        <v>37</v>
      </c>
      <c r="Y265" s="95" t="s">
        <v>37</v>
      </c>
      <c r="Z265" s="95" t="s">
        <v>37</v>
      </c>
      <c r="AA265" s="95" t="s">
        <v>37</v>
      </c>
      <c r="AB265" s="95" t="s">
        <v>38</v>
      </c>
      <c r="AC265" s="95" t="s">
        <v>38</v>
      </c>
      <c r="AD265" s="96" t="s">
        <v>290</v>
      </c>
      <c r="AE265" s="95" t="s">
        <v>37</v>
      </c>
      <c r="AF265" s="95" t="s">
        <v>37</v>
      </c>
      <c r="AG265" s="95" t="s">
        <v>37</v>
      </c>
      <c r="AH265" s="95" t="s">
        <v>37</v>
      </c>
      <c r="AI265" s="95" t="s">
        <v>38</v>
      </c>
      <c r="AJ265" s="95" t="s">
        <v>38</v>
      </c>
      <c r="AK265" s="95" t="s">
        <v>38</v>
      </c>
      <c r="AL265" s="94" t="s">
        <v>290</v>
      </c>
      <c r="AM265" s="108">
        <f t="array" ref="AM265">IFERROR(INDEX(TO_name_1,MATCH(,((Шаблон_1-Точность)&gt;=G265)+((Шаблон_1+Точность)&lt;=G265),)),G265)</f>
        <v>21170</v>
      </c>
      <c r="AN265" s="109">
        <f t="array" ref="AN265">IFERROR(INDEX(TO_name_2,MATCH(,((Шаблон_2-Точность)&gt;=H265)+((Шаблон_2+Точность)&lt;=H265),)),H265)</f>
        <v>55072</v>
      </c>
      <c r="AO265" s="109" t="str">
        <f t="array" ref="AO265">IFERROR(INDEX(TO_name_3,MATCH(,((Шаблон_3-Точность)&gt;=I265)+((Шаблон_3+Точность)&lt;=I265),)),I265)</f>
        <v>ПМ</v>
      </c>
      <c r="AP265" s="109">
        <f t="array" ref="AP265">IFERROR(INDEX(TO_name_4,MATCH(,((Шаблон_4-Точность)&gt;=J265)+((Шаблон_4+Точность)&lt;=J265),)),J265)</f>
        <v>44052</v>
      </c>
      <c r="AQ265" s="109">
        <f t="array" ref="AQ265">IFERROR(INDEX(TO_name_9,MATCH(,((Шаблон_9-Точность)&gt;=K265)+((Шаблон_9+Точность)&lt;=K265),)),K265)</f>
        <v>13250</v>
      </c>
      <c r="AR265" s="109">
        <f t="array" ref="AR265">IFERROR(INDEX(TO_name_10,MATCH(,((Шаблон_10-Точность)&gt;=L265)+((Шаблон_10+Точность)&lt;=L265),)),L265)</f>
        <v>13376</v>
      </c>
      <c r="AS265" s="110">
        <f t="array" ref="AS265">IFERROR(INDEX(TO_name_11,MATCH(,((Шаблон_11-Точность)&gt;=M265)+((Шаблон_11+Точность)&lt;=M265),)),M265)</f>
        <v>11757</v>
      </c>
      <c r="AT265" s="111" t="s">
        <v>290</v>
      </c>
      <c r="AU265" s="108">
        <f t="array" ref="AU265">IFERROR(INDEX(TO_name_5,MATCH(,((Шаблон_5-Точность)&gt;=O265)+((Шаблон_5+Точность)&lt;=O265),)),O265)</f>
        <v>43622</v>
      </c>
      <c r="AV265" s="109">
        <f t="array" ref="AV265">IFERROR(INDEX(TO_name_6,MATCH(,((Шаблон_6-Точность)&gt;=P265)+((Шаблон_6+Точность)&lt;=P265),)),P265)</f>
        <v>25327</v>
      </c>
      <c r="AW265" s="109">
        <f t="array" ref="AW265">IFERROR(INDEX(TO_name_7,MATCH(,((Шаблон_7-Точность)&gt;=Q265)+((Шаблон_7+Точность)&lt;=Q265),)),Q265)</f>
        <v>18033</v>
      </c>
      <c r="AX265" s="109">
        <f t="array" ref="AX265">IFERROR(INDEX(TO_name_8,MATCH(,((Шаблон_8-Точность)&gt;=R265)+((Шаблон_8+Точность)&lt;=R265),)),R265)</f>
        <v>61441</v>
      </c>
      <c r="AY265" s="109">
        <f t="array" ref="AY265">IFERROR(INDEX(TO_name_12,MATCH(,((Шаблон_12-Точность)&gt;=S265)+((Шаблон_12+Точность)&lt;=S265),)),S265)</f>
        <v>34349</v>
      </c>
      <c r="AZ265" s="109">
        <f t="array" ref="AZ265">IFERROR(INDEX(TO_name_13,MATCH(,((Шаблон_13-Точность)&gt;=T265)+((Шаблон_13+Точность)&lt;=T265),)),T265)</f>
        <v>30082</v>
      </c>
      <c r="BA265" s="110">
        <f t="array" ref="BA265">IFERROR(INDEX(TO_name_14,MATCH(,((Шаблон_14-Точность)&gt;=U265)+((Шаблон_14+Точность)&lt;=U265),)),U265)</f>
        <v>10175</v>
      </c>
      <c r="BB265" s="3"/>
      <c r="BC265" s="3" t="str">
        <f t="shared" si="115"/>
        <v>М/64892/21170</v>
      </c>
      <c r="BD265" s="3" t="str">
        <f t="shared" si="116"/>
        <v>М/69994/55072</v>
      </c>
      <c r="BE265" s="3" t="str">
        <f t="shared" si="117"/>
        <v>М/63603/38501</v>
      </c>
      <c r="BF265" s="3" t="str">
        <f t="shared" si="118"/>
        <v>М/72352/44052</v>
      </c>
      <c r="BG265" s="3" t="str">
        <f t="shared" si="119"/>
        <v>М/13250/13250</v>
      </c>
      <c r="BH265" s="3" t="str">
        <f t="shared" si="120"/>
        <v>Р/13376/13376</v>
      </c>
      <c r="BI265" s="3" t="str">
        <f t="shared" si="121"/>
        <v>Р/11757/11757</v>
      </c>
      <c r="BJ265" s="158" t="s">
        <v>290</v>
      </c>
      <c r="BK265" s="3" t="str">
        <f t="shared" si="122"/>
        <v>М/41901/43622</v>
      </c>
      <c r="BL265" s="3" t="str">
        <f t="shared" si="123"/>
        <v>М/50309/25327</v>
      </c>
      <c r="BM265" s="3" t="str">
        <f t="shared" si="124"/>
        <v>М/38548/18033</v>
      </c>
      <c r="BN265" s="3" t="str">
        <f t="shared" si="125"/>
        <v>М/36892/61441</v>
      </c>
      <c r="BO265" s="3" t="str">
        <f t="shared" si="126"/>
        <v>Р/9349/34349</v>
      </c>
      <c r="BP265" s="3" t="str">
        <f t="shared" si="127"/>
        <v>Р/9567/30082</v>
      </c>
      <c r="BQ265" s="3" t="str">
        <f t="shared" si="128"/>
        <v>Р/10175/10175</v>
      </c>
      <c r="BR265" s="86"/>
      <c r="BS265" s="86"/>
      <c r="BT265" s="86"/>
    </row>
    <row r="266" spans="1:72" ht="16.5" customHeight="1" x14ac:dyDescent="0.25">
      <c r="A266" s="90">
        <v>45182</v>
      </c>
      <c r="B266" s="3">
        <v>5</v>
      </c>
      <c r="C266" s="3">
        <v>4</v>
      </c>
      <c r="D266" s="105" t="str">
        <f t="shared" si="113"/>
        <v/>
      </c>
      <c r="E266" s="105" t="str">
        <f t="shared" si="114"/>
        <v/>
      </c>
      <c r="F266" s="99" t="s">
        <v>290</v>
      </c>
      <c r="G266" s="100">
        <f t="shared" si="129"/>
        <v>21194</v>
      </c>
      <c r="H266" s="100">
        <f t="shared" si="130"/>
        <v>55096</v>
      </c>
      <c r="I266" s="100">
        <f t="shared" si="131"/>
        <v>38525</v>
      </c>
      <c r="J266" s="100">
        <f t="shared" si="132"/>
        <v>44076</v>
      </c>
      <c r="K266" s="100">
        <f t="shared" si="133"/>
        <v>13274</v>
      </c>
      <c r="L266" s="100">
        <f t="shared" si="134"/>
        <v>13376</v>
      </c>
      <c r="M266" s="100">
        <f t="shared" si="135"/>
        <v>11757</v>
      </c>
      <c r="N266" s="100" t="str">
        <f t="shared" si="136"/>
        <v>|</v>
      </c>
      <c r="O266" s="100">
        <f t="shared" si="137"/>
        <v>43646</v>
      </c>
      <c r="P266" s="100">
        <f t="shared" si="138"/>
        <v>25351</v>
      </c>
      <c r="Q266" s="100">
        <f t="shared" si="139"/>
        <v>18057</v>
      </c>
      <c r="R266" s="100">
        <f t="shared" si="140"/>
        <v>61465</v>
      </c>
      <c r="S266" s="100">
        <f t="shared" si="141"/>
        <v>34349</v>
      </c>
      <c r="T266" s="100">
        <f t="shared" si="142"/>
        <v>30082</v>
      </c>
      <c r="U266" s="100">
        <f t="shared" si="143"/>
        <v>10175</v>
      </c>
      <c r="V266" s="89" t="s">
        <v>290</v>
      </c>
      <c r="W266" s="95" t="s">
        <v>37</v>
      </c>
      <c r="X266" s="95" t="s">
        <v>37</v>
      </c>
      <c r="Y266" s="95" t="s">
        <v>37</v>
      </c>
      <c r="Z266" s="95" t="s">
        <v>37</v>
      </c>
      <c r="AA266" s="95" t="s">
        <v>37</v>
      </c>
      <c r="AB266" s="95" t="s">
        <v>38</v>
      </c>
      <c r="AC266" s="95" t="s">
        <v>38</v>
      </c>
      <c r="AD266" s="96" t="s">
        <v>290</v>
      </c>
      <c r="AE266" s="95" t="s">
        <v>37</v>
      </c>
      <c r="AF266" s="95" t="s">
        <v>37</v>
      </c>
      <c r="AG266" s="95" t="s">
        <v>37</v>
      </c>
      <c r="AH266" s="95" t="s">
        <v>37</v>
      </c>
      <c r="AI266" s="95" t="s">
        <v>38</v>
      </c>
      <c r="AJ266" s="95" t="s">
        <v>38</v>
      </c>
      <c r="AK266" s="95" t="s">
        <v>38</v>
      </c>
      <c r="AL266" s="94" t="s">
        <v>290</v>
      </c>
      <c r="AM266" s="108">
        <f t="array" ref="AM266">IFERROR(INDEX(TO_name_1,MATCH(,((Шаблон_1-Точность)&gt;=G266)+((Шаблон_1+Точность)&lt;=G266),)),G266)</f>
        <v>21194</v>
      </c>
      <c r="AN266" s="109">
        <f t="array" ref="AN266">IFERROR(INDEX(TO_name_2,MATCH(,((Шаблон_2-Точность)&gt;=H266)+((Шаблон_2+Точность)&lt;=H266),)),H266)</f>
        <v>55096</v>
      </c>
      <c r="AO266" s="109">
        <f t="array" ref="AO266">IFERROR(INDEX(TO_name_3,MATCH(,((Шаблон_3-Точность)&gt;=I266)+((Шаблон_3+Точность)&lt;=I266),)),I266)</f>
        <v>38525</v>
      </c>
      <c r="AP266" s="109">
        <f t="array" ref="AP266">IFERROR(INDEX(TO_name_4,MATCH(,((Шаблон_4-Точность)&gt;=J266)+((Шаблон_4+Точность)&lt;=J266),)),J266)</f>
        <v>44076</v>
      </c>
      <c r="AQ266" s="109">
        <f t="array" ref="AQ266">IFERROR(INDEX(TO_name_9,MATCH(,((Шаблон_9-Точность)&gt;=K266)+((Шаблон_9+Точность)&lt;=K266),)),K266)</f>
        <v>13274</v>
      </c>
      <c r="AR266" s="109">
        <f t="array" ref="AR266">IFERROR(INDEX(TO_name_10,MATCH(,((Шаблон_10-Точность)&gt;=L266)+((Шаблон_10+Точность)&lt;=L266),)),L266)</f>
        <v>13376</v>
      </c>
      <c r="AS266" s="110">
        <f t="array" ref="AS266">IFERROR(INDEX(TO_name_11,MATCH(,((Шаблон_11-Точность)&gt;=M266)+((Шаблон_11+Точность)&lt;=M266),)),M266)</f>
        <v>11757</v>
      </c>
      <c r="AT266" s="111" t="s">
        <v>290</v>
      </c>
      <c r="AU266" s="108">
        <f t="array" ref="AU266">IFERROR(INDEX(TO_name_5,MATCH(,((Шаблон_5-Точность)&gt;=O266)+((Шаблон_5+Точность)&lt;=O266),)),O266)</f>
        <v>43646</v>
      </c>
      <c r="AV266" s="109">
        <f t="array" ref="AV266">IFERROR(INDEX(TO_name_6,MATCH(,((Шаблон_6-Точность)&gt;=P266)+((Шаблон_6+Точность)&lt;=P266),)),P266)</f>
        <v>25351</v>
      </c>
      <c r="AW266" s="109">
        <f t="array" ref="AW266">IFERROR(INDEX(TO_name_7,MATCH(,((Шаблон_7-Точность)&gt;=Q266)+((Шаблон_7+Точность)&lt;=Q266),)),Q266)</f>
        <v>18057</v>
      </c>
      <c r="AX266" s="109">
        <f t="array" ref="AX266">IFERROR(INDEX(TO_name_8,MATCH(,((Шаблон_8-Точность)&gt;=R266)+((Шаблон_8+Точность)&lt;=R266),)),R266)</f>
        <v>61465</v>
      </c>
      <c r="AY266" s="109">
        <f t="array" ref="AY266">IFERROR(INDEX(TO_name_12,MATCH(,((Шаблон_12-Точность)&gt;=S266)+((Шаблон_12+Точность)&lt;=S266),)),S266)</f>
        <v>34349</v>
      </c>
      <c r="AZ266" s="109">
        <f t="array" ref="AZ266">IFERROR(INDEX(TO_name_13,MATCH(,((Шаблон_13-Точность)&gt;=T266)+((Шаблон_13+Точность)&lt;=T266),)),T266)</f>
        <v>30082</v>
      </c>
      <c r="BA266" s="110">
        <f t="array" ref="BA266">IFERROR(INDEX(TO_name_14,MATCH(,((Шаблон_14-Точность)&gt;=U266)+((Шаблон_14+Точность)&lt;=U266),)),U266)</f>
        <v>10175</v>
      </c>
      <c r="BB266" s="3"/>
      <c r="BC266" s="3" t="str">
        <f t="shared" si="115"/>
        <v>М/64916/21194</v>
      </c>
      <c r="BD266" s="3" t="str">
        <f t="shared" si="116"/>
        <v>М/70018/55096</v>
      </c>
      <c r="BE266" s="3" t="str">
        <f t="shared" si="117"/>
        <v>М/63627/38525</v>
      </c>
      <c r="BF266" s="3" t="str">
        <f t="shared" si="118"/>
        <v>М/72376/44076</v>
      </c>
      <c r="BG266" s="3" t="str">
        <f t="shared" si="119"/>
        <v>М/13274/13274</v>
      </c>
      <c r="BH266" s="3" t="str">
        <f t="shared" si="120"/>
        <v>Р/13376/13376</v>
      </c>
      <c r="BI266" s="3" t="str">
        <f t="shared" si="121"/>
        <v>Р/11757/11757</v>
      </c>
      <c r="BJ266" s="158" t="s">
        <v>290</v>
      </c>
      <c r="BK266" s="3" t="str">
        <f t="shared" si="122"/>
        <v>М/41925/43646</v>
      </c>
      <c r="BL266" s="3" t="str">
        <f t="shared" si="123"/>
        <v>М/50333/25351</v>
      </c>
      <c r="BM266" s="3" t="str">
        <f t="shared" si="124"/>
        <v>М/38572/18057</v>
      </c>
      <c r="BN266" s="3" t="str">
        <f t="shared" si="125"/>
        <v>М/36916/61465</v>
      </c>
      <c r="BO266" s="3" t="str">
        <f t="shared" si="126"/>
        <v>Р/9349/34349</v>
      </c>
      <c r="BP266" s="3" t="str">
        <f t="shared" si="127"/>
        <v>Р/9567/30082</v>
      </c>
      <c r="BQ266" s="3" t="str">
        <f t="shared" si="128"/>
        <v>Р/10175/10175</v>
      </c>
      <c r="BR266" s="86"/>
      <c r="BS266" s="86"/>
      <c r="BT266" s="86"/>
    </row>
    <row r="267" spans="1:72" ht="16.5" customHeight="1" x14ac:dyDescent="0.25">
      <c r="A267" s="90">
        <v>45183</v>
      </c>
      <c r="B267" s="3">
        <v>5</v>
      </c>
      <c r="C267" s="3">
        <v>4</v>
      </c>
      <c r="D267" s="105" t="str">
        <f t="shared" si="113"/>
        <v/>
      </c>
      <c r="E267" s="105" t="str">
        <f t="shared" si="114"/>
        <v/>
      </c>
      <c r="F267" s="99" t="s">
        <v>290</v>
      </c>
      <c r="G267" s="100">
        <f t="shared" si="129"/>
        <v>21218</v>
      </c>
      <c r="H267" s="100">
        <f t="shared" si="130"/>
        <v>55120</v>
      </c>
      <c r="I267" s="100">
        <f t="shared" si="131"/>
        <v>38541</v>
      </c>
      <c r="J267" s="100">
        <f t="shared" si="132"/>
        <v>44100</v>
      </c>
      <c r="K267" s="100">
        <f t="shared" si="133"/>
        <v>13298</v>
      </c>
      <c r="L267" s="100">
        <f t="shared" si="134"/>
        <v>13376</v>
      </c>
      <c r="M267" s="100">
        <f t="shared" si="135"/>
        <v>11765</v>
      </c>
      <c r="N267" s="100" t="str">
        <f t="shared" si="136"/>
        <v>|</v>
      </c>
      <c r="O267" s="100">
        <f t="shared" si="137"/>
        <v>43670</v>
      </c>
      <c r="P267" s="100">
        <f t="shared" si="138"/>
        <v>25375</v>
      </c>
      <c r="Q267" s="100">
        <f t="shared" si="139"/>
        <v>18081</v>
      </c>
      <c r="R267" s="100">
        <f t="shared" si="140"/>
        <v>61489</v>
      </c>
      <c r="S267" s="100">
        <f t="shared" si="141"/>
        <v>34349</v>
      </c>
      <c r="T267" s="100">
        <f t="shared" si="142"/>
        <v>30082</v>
      </c>
      <c r="U267" s="100">
        <f t="shared" si="143"/>
        <v>10175</v>
      </c>
      <c r="V267" s="89" t="s">
        <v>290</v>
      </c>
      <c r="W267" s="95" t="s">
        <v>37</v>
      </c>
      <c r="X267" s="95" t="s">
        <v>37</v>
      </c>
      <c r="Y267" s="95" t="s">
        <v>195</v>
      </c>
      <c r="Z267" s="95" t="s">
        <v>37</v>
      </c>
      <c r="AA267" s="95" t="s">
        <v>37</v>
      </c>
      <c r="AB267" s="95" t="s">
        <v>38</v>
      </c>
      <c r="AC267" s="95" t="s">
        <v>320</v>
      </c>
      <c r="AD267" s="96" t="s">
        <v>290</v>
      </c>
      <c r="AE267" s="95" t="s">
        <v>37</v>
      </c>
      <c r="AF267" s="95" t="s">
        <v>37</v>
      </c>
      <c r="AG267" s="95" t="s">
        <v>37</v>
      </c>
      <c r="AH267" s="95" t="s">
        <v>37</v>
      </c>
      <c r="AI267" s="95" t="s">
        <v>38</v>
      </c>
      <c r="AJ267" s="95" t="s">
        <v>38</v>
      </c>
      <c r="AK267" s="95" t="s">
        <v>38</v>
      </c>
      <c r="AL267" s="94" t="s">
        <v>290</v>
      </c>
      <c r="AM267" s="108">
        <f t="array" ref="AM267">IFERROR(INDEX(TO_name_1,MATCH(,((Шаблон_1-Точность)&gt;=G267)+((Шаблон_1+Точность)&lt;=G267),)),G267)</f>
        <v>21218</v>
      </c>
      <c r="AN267" s="109">
        <f t="array" ref="AN267">IFERROR(INDEX(TO_name_2,MATCH(,((Шаблон_2-Точность)&gt;=H267)+((Шаблон_2+Точность)&lt;=H267),)),H267)</f>
        <v>55120</v>
      </c>
      <c r="AO267" s="109">
        <f t="array" ref="AO267">IFERROR(INDEX(TO_name_3,MATCH(,((Шаблон_3-Точность)&gt;=I267)+((Шаблон_3+Точность)&lt;=I267),)),I267)</f>
        <v>38541</v>
      </c>
      <c r="AP267" s="109">
        <f t="array" ref="AP267">IFERROR(INDEX(TO_name_4,MATCH(,((Шаблон_4-Точность)&gt;=J267)+((Шаблон_4+Точность)&lt;=J267),)),J267)</f>
        <v>44100</v>
      </c>
      <c r="AQ267" s="109">
        <f t="array" ref="AQ267">IFERROR(INDEX(TO_name_9,MATCH(,((Шаблон_9-Точность)&gt;=K267)+((Шаблон_9+Точность)&lt;=K267),)),K267)</f>
        <v>13298</v>
      </c>
      <c r="AR267" s="109">
        <f t="array" ref="AR267">IFERROR(INDEX(TO_name_10,MATCH(,((Шаблон_10-Точность)&gt;=L267)+((Шаблон_10+Точность)&lt;=L267),)),L267)</f>
        <v>13376</v>
      </c>
      <c r="AS267" s="110">
        <f t="array" ref="AS267">IFERROR(INDEX(TO_name_11,MATCH(,((Шаблон_11-Точность)&gt;=M267)+((Шаблон_11+Точность)&lt;=M267),)),M267)</f>
        <v>11765</v>
      </c>
      <c r="AT267" s="111" t="s">
        <v>290</v>
      </c>
      <c r="AU267" s="108">
        <f t="array" ref="AU267">IFERROR(INDEX(TO_name_5,MATCH(,((Шаблон_5-Точность)&gt;=O267)+((Шаблон_5+Точность)&lt;=O267),)),O267)</f>
        <v>43670</v>
      </c>
      <c r="AV267" s="109">
        <f t="array" ref="AV267">IFERROR(INDEX(TO_name_6,MATCH(,((Шаблон_6-Точность)&gt;=P267)+((Шаблон_6+Точность)&lt;=P267),)),P267)</f>
        <v>25375</v>
      </c>
      <c r="AW267" s="109">
        <f t="array" ref="AW267">IFERROR(INDEX(TO_name_7,MATCH(,((Шаблон_7-Точность)&gt;=Q267)+((Шаблон_7+Точность)&lt;=Q267),)),Q267)</f>
        <v>18081</v>
      </c>
      <c r="AX267" s="109">
        <f t="array" ref="AX267">IFERROR(INDEX(TO_name_8,MATCH(,((Шаблон_8-Точность)&gt;=R267)+((Шаблон_8+Точность)&lt;=R267),)),R267)</f>
        <v>61489</v>
      </c>
      <c r="AY267" s="109">
        <f t="array" ref="AY267">IFERROR(INDEX(TO_name_12,MATCH(,((Шаблон_12-Точность)&gt;=S267)+((Шаблон_12+Точность)&lt;=S267),)),S267)</f>
        <v>34349</v>
      </c>
      <c r="AZ267" s="109">
        <f t="array" ref="AZ267">IFERROR(INDEX(TO_name_13,MATCH(,((Шаблон_13-Точность)&gt;=T267)+((Шаблон_13+Точность)&lt;=T267),)),T267)</f>
        <v>30082</v>
      </c>
      <c r="BA267" s="110">
        <f t="array" ref="BA267">IFERROR(INDEX(TO_name_14,MATCH(,((Шаблон_14-Точность)&gt;=U267)+((Шаблон_14+Точность)&lt;=U267),)),U267)</f>
        <v>10175</v>
      </c>
      <c r="BB267" s="3"/>
      <c r="BC267" s="3" t="str">
        <f t="shared" si="115"/>
        <v>М/64940/21218</v>
      </c>
      <c r="BD267" s="3" t="str">
        <f t="shared" si="116"/>
        <v>М/70042/55120</v>
      </c>
      <c r="BE267" s="3" t="str">
        <f t="shared" si="117"/>
        <v>О/63643/38541</v>
      </c>
      <c r="BF267" s="3" t="str">
        <f t="shared" si="118"/>
        <v>М/72400/44100</v>
      </c>
      <c r="BG267" s="3" t="str">
        <f t="shared" si="119"/>
        <v>М/13298/13298</v>
      </c>
      <c r="BH267" s="3" t="str">
        <f t="shared" si="120"/>
        <v>Р/13376/13376</v>
      </c>
      <c r="BI267" s="3" t="str">
        <f t="shared" si="121"/>
        <v>П/11765/11765</v>
      </c>
      <c r="BJ267" s="158" t="s">
        <v>290</v>
      </c>
      <c r="BK267" s="3" t="str">
        <f t="shared" si="122"/>
        <v>М/41949/43670</v>
      </c>
      <c r="BL267" s="3" t="str">
        <f t="shared" si="123"/>
        <v>М/50357/25375</v>
      </c>
      <c r="BM267" s="3" t="str">
        <f t="shared" si="124"/>
        <v>М/38596/18081</v>
      </c>
      <c r="BN267" s="3" t="str">
        <f t="shared" si="125"/>
        <v>М/36940/61489</v>
      </c>
      <c r="BO267" s="3" t="str">
        <f t="shared" si="126"/>
        <v>Р/9349/34349</v>
      </c>
      <c r="BP267" s="3" t="str">
        <f t="shared" si="127"/>
        <v>Р/9567/30082</v>
      </c>
      <c r="BQ267" s="3" t="str">
        <f t="shared" si="128"/>
        <v>Р/10175/10175</v>
      </c>
      <c r="BR267" s="86"/>
      <c r="BS267" s="86"/>
      <c r="BT267" s="86"/>
    </row>
    <row r="268" spans="1:72" ht="16.5" customHeight="1" x14ac:dyDescent="0.25">
      <c r="A268" s="90">
        <v>45184</v>
      </c>
      <c r="B268" s="3">
        <v>5</v>
      </c>
      <c r="C268" s="3">
        <v>4</v>
      </c>
      <c r="D268" s="105" t="str">
        <f t="shared" ref="D268:D331" si="144">IF(COUNTIF(W268:AC268,"М")+(COUNTIF(W268:AC268,"П")+COUNTIF(W268:AC268,"О"))/2=B268,"","ОШ")</f>
        <v>ОШ</v>
      </c>
      <c r="E268" s="105" t="str">
        <f t="shared" ref="E268:E331" si="145">IF(COUNTIF(AE268:AK268,"м")+(COUNTIF(AE268:AK268,"П")+COUNTIF(AE268:AK268,"О"))/2=C268,"","ОШ")</f>
        <v/>
      </c>
      <c r="F268" s="99" t="s">
        <v>290</v>
      </c>
      <c r="G268" s="100">
        <f t="shared" si="129"/>
        <v>21242</v>
      </c>
      <c r="H268" s="100">
        <f t="shared" si="130"/>
        <v>55144</v>
      </c>
      <c r="I268" s="100">
        <f t="shared" si="131"/>
        <v>38541</v>
      </c>
      <c r="J268" s="100">
        <f t="shared" si="132"/>
        <v>44124</v>
      </c>
      <c r="K268" s="100">
        <f t="shared" si="133"/>
        <v>13322</v>
      </c>
      <c r="L268" s="100">
        <f t="shared" si="134"/>
        <v>13376</v>
      </c>
      <c r="M268" s="100">
        <f t="shared" si="135"/>
        <v>11781</v>
      </c>
      <c r="N268" s="100" t="str">
        <f t="shared" si="136"/>
        <v>|</v>
      </c>
      <c r="O268" s="100">
        <f t="shared" si="137"/>
        <v>43694</v>
      </c>
      <c r="P268" s="100">
        <f t="shared" si="138"/>
        <v>25399</v>
      </c>
      <c r="Q268" s="100">
        <f t="shared" si="139"/>
        <v>18105</v>
      </c>
      <c r="R268" s="100">
        <f t="shared" si="140"/>
        <v>61513</v>
      </c>
      <c r="S268" s="100">
        <f t="shared" si="141"/>
        <v>34349</v>
      </c>
      <c r="T268" s="100">
        <f t="shared" si="142"/>
        <v>30082</v>
      </c>
      <c r="U268" s="100">
        <f t="shared" si="143"/>
        <v>10175</v>
      </c>
      <c r="V268" s="89" t="s">
        <v>290</v>
      </c>
      <c r="W268" s="95" t="s">
        <v>37</v>
      </c>
      <c r="X268" s="95" t="s">
        <v>37</v>
      </c>
      <c r="Y268" s="95" t="s">
        <v>321</v>
      </c>
      <c r="Z268" s="95" t="s">
        <v>37</v>
      </c>
      <c r="AA268" s="95" t="s">
        <v>37</v>
      </c>
      <c r="AB268" s="95" t="s">
        <v>38</v>
      </c>
      <c r="AC268" s="95" t="s">
        <v>195</v>
      </c>
      <c r="AD268" s="96" t="s">
        <v>290</v>
      </c>
      <c r="AE268" s="95" t="s">
        <v>37</v>
      </c>
      <c r="AF268" s="95" t="s">
        <v>37</v>
      </c>
      <c r="AG268" s="95" t="s">
        <v>37</v>
      </c>
      <c r="AH268" s="95" t="s">
        <v>37</v>
      </c>
      <c r="AI268" s="95" t="s">
        <v>38</v>
      </c>
      <c r="AJ268" s="95" t="s">
        <v>38</v>
      </c>
      <c r="AK268" s="95" t="s">
        <v>38</v>
      </c>
      <c r="AL268" s="94" t="s">
        <v>290</v>
      </c>
      <c r="AM268" s="108">
        <f t="array" ref="AM268">IFERROR(INDEX(TO_name_1,MATCH(,((Шаблон_1-Точность)&gt;=G268)+((Шаблон_1+Точность)&lt;=G268),)),G268)</f>
        <v>21242</v>
      </c>
      <c r="AN268" s="109">
        <f t="array" ref="AN268">IFERROR(INDEX(TO_name_2,MATCH(,((Шаблон_2-Точность)&gt;=H268)+((Шаблон_2+Точность)&lt;=H268),)),H268)</f>
        <v>55144</v>
      </c>
      <c r="AO268" s="109">
        <f t="array" ref="AO268">IFERROR(INDEX(TO_name_3,MATCH(,((Шаблон_3-Точность)&gt;=I268)+((Шаблон_3+Точность)&lt;=I268),)),I268)</f>
        <v>38541</v>
      </c>
      <c r="AP268" s="109">
        <f t="array" ref="AP268">IFERROR(INDEX(TO_name_4,MATCH(,((Шаблон_4-Точность)&gt;=J268)+((Шаблон_4+Точность)&lt;=J268),)),J268)</f>
        <v>44124</v>
      </c>
      <c r="AQ268" s="109">
        <f t="array" ref="AQ268">IFERROR(INDEX(TO_name_9,MATCH(,((Шаблон_9-Точность)&gt;=K268)+((Шаблон_9+Точность)&lt;=K268),)),K268)</f>
        <v>13322</v>
      </c>
      <c r="AR268" s="109">
        <f t="array" ref="AR268">IFERROR(INDEX(TO_name_10,MATCH(,((Шаблон_10-Точность)&gt;=L268)+((Шаблон_10+Точность)&lt;=L268),)),L268)</f>
        <v>13376</v>
      </c>
      <c r="AS268" s="110">
        <f t="array" ref="AS268">IFERROR(INDEX(TO_name_11,MATCH(,((Шаблон_11-Точность)&gt;=M268)+((Шаблон_11+Точность)&lt;=M268),)),M268)</f>
        <v>11781</v>
      </c>
      <c r="AT268" s="111" t="s">
        <v>290</v>
      </c>
      <c r="AU268" s="108">
        <f t="array" ref="AU268">IFERROR(INDEX(TO_name_5,MATCH(,((Шаблон_5-Точность)&gt;=O268)+((Шаблон_5+Точность)&lt;=O268),)),O268)</f>
        <v>43694</v>
      </c>
      <c r="AV268" s="109">
        <f t="array" ref="AV268">IFERROR(INDEX(TO_name_6,MATCH(,((Шаблон_6-Точность)&gt;=P268)+((Шаблон_6+Точность)&lt;=P268),)),P268)</f>
        <v>25399</v>
      </c>
      <c r="AW268" s="109">
        <f t="array" ref="AW268">IFERROR(INDEX(TO_name_7,MATCH(,((Шаблон_7-Точность)&gt;=Q268)+((Шаблон_7+Точность)&lt;=Q268),)),Q268)</f>
        <v>18105</v>
      </c>
      <c r="AX268" s="109">
        <f t="array" ref="AX268">IFERROR(INDEX(TO_name_8,MATCH(,((Шаблон_8-Точность)&gt;=R268)+((Шаблон_8+Точность)&lt;=R268),)),R268)</f>
        <v>61513</v>
      </c>
      <c r="AY268" s="109">
        <f t="array" ref="AY268">IFERROR(INDEX(TO_name_12,MATCH(,((Шаблон_12-Точность)&gt;=S268)+((Шаблон_12+Точность)&lt;=S268),)),S268)</f>
        <v>34349</v>
      </c>
      <c r="AZ268" s="109">
        <f t="array" ref="AZ268">IFERROR(INDEX(TO_name_13,MATCH(,((Шаблон_13-Точность)&gt;=T268)+((Шаблон_13+Точность)&lt;=T268),)),T268)</f>
        <v>30082</v>
      </c>
      <c r="BA268" s="110">
        <f t="array" ref="BA268">IFERROR(INDEX(TO_name_14,MATCH(,((Шаблон_14-Точность)&gt;=U268)+((Шаблон_14+Точность)&lt;=U268),)),U268)</f>
        <v>10175</v>
      </c>
      <c r="BB268" s="3"/>
      <c r="BC268" s="3" t="str">
        <f t="shared" ref="BC268:BC331" si="146">W268&amp;"/"&amp;G268+Разница_ГПА_ГТД_1&amp;"/"&amp;G268</f>
        <v>М/64964/21242</v>
      </c>
      <c r="BD268" s="3" t="str">
        <f t="shared" ref="BD268:BD331" si="147">X268&amp;"/"&amp;H268+Разница_ГПА_ГТД_2&amp;"/"&amp;H268</f>
        <v>М/70066/55144</v>
      </c>
      <c r="BE268" s="3" t="str">
        <f t="shared" ref="BE268:BE331" si="148">Y268&amp;"/"&amp;I268+Разница_ГПА_ГТД_3&amp;"/"&amp;I268</f>
        <v>ПМ/63643/38541</v>
      </c>
      <c r="BF268" s="3" t="str">
        <f t="shared" ref="BF268:BF331" si="149">Z268&amp;"/"&amp;J268+Разница_ГПА_ГТД_4&amp;"/"&amp;J268</f>
        <v>М/72424/44124</v>
      </c>
      <c r="BG268" s="3" t="str">
        <f t="shared" ref="BG268:BG331" si="150">AA268&amp;"/"&amp;K268+Разница_ГПА_ГТД_9&amp;"/"&amp;K268</f>
        <v>М/13322/13322</v>
      </c>
      <c r="BH268" s="3" t="str">
        <f t="shared" ref="BH268:BH331" si="151">AB268&amp;"/"&amp;L268+Разница_ГПА_ГТД_10&amp;"/"&amp;L268</f>
        <v>Р/13376/13376</v>
      </c>
      <c r="BI268" s="3" t="str">
        <f t="shared" ref="BI268:BI331" si="152">AC268&amp;"/"&amp;M268+Разница_ГПА_ГТД_11&amp;"/"&amp;M268</f>
        <v>О/11781/11781</v>
      </c>
      <c r="BJ268" s="158" t="s">
        <v>290</v>
      </c>
      <c r="BK268" s="3" t="str">
        <f t="shared" ref="BK268:BK331" si="153">AE268&amp;"/"&amp;O268+Разница_ГПА_ГТД_5&amp;"/"&amp;O268</f>
        <v>М/41973/43694</v>
      </c>
      <c r="BL268" s="3" t="str">
        <f t="shared" ref="BL268:BL331" si="154">AF268&amp;"/"&amp;P268+Разница_ГПА_ГТД_6&amp;"/"&amp;P268</f>
        <v>М/50381/25399</v>
      </c>
      <c r="BM268" s="3" t="str">
        <f t="shared" ref="BM268:BM331" si="155">AG268&amp;"/"&amp;Q268+Разница_ГПА_ГТД_7&amp;"/"&amp;Q268</f>
        <v>М/38620/18105</v>
      </c>
      <c r="BN268" s="3" t="str">
        <f t="shared" ref="BN268:BN331" si="156">AH268&amp;"/"&amp;R268+Разница_ГПА_ГТД_8&amp;"/"&amp;R268</f>
        <v>М/36964/61513</v>
      </c>
      <c r="BO268" s="3" t="str">
        <f t="shared" ref="BO268:BO331" si="157">AI268&amp;"/"&amp;S268+Разница_ГПА_ГТД_12&amp;"/"&amp;S268</f>
        <v>Р/9349/34349</v>
      </c>
      <c r="BP268" s="3" t="str">
        <f t="shared" ref="BP268:BP331" si="158">AJ268&amp;"/"&amp;T268+Разница_ГПА_ГТД_13&amp;"/"&amp;T268</f>
        <v>Р/9567/30082</v>
      </c>
      <c r="BQ268" s="3" t="str">
        <f t="shared" ref="BQ268:BQ331" si="159">AK268&amp;"/"&amp;U268+Разница_ГПА_ГТД_14&amp;"/"&amp;U268</f>
        <v>Р/10175/10175</v>
      </c>
      <c r="BR268" s="86"/>
      <c r="BS268" s="86"/>
      <c r="BT268" s="86"/>
    </row>
    <row r="269" spans="1:72" ht="16.5" customHeight="1" x14ac:dyDescent="0.25">
      <c r="A269" s="90">
        <v>45185</v>
      </c>
      <c r="B269" s="3">
        <v>5</v>
      </c>
      <c r="C269" s="3">
        <v>4</v>
      </c>
      <c r="D269" s="105" t="str">
        <f t="shared" si="144"/>
        <v/>
      </c>
      <c r="E269" s="105" t="str">
        <f t="shared" si="145"/>
        <v/>
      </c>
      <c r="F269" s="99" t="s">
        <v>290</v>
      </c>
      <c r="G269" s="100">
        <f t="shared" ref="G269:G332" si="160">IF(W269="М",24+G268,IF(W269="П",8+G268,IF(W269="О",16+G268,G268)))</f>
        <v>21266</v>
      </c>
      <c r="H269" s="100">
        <f t="shared" ref="H269:H332" si="161">IF(X269="М",24+H268,IF(X269="П",8+H268,IF(X269="О",16+H268,H268)))</f>
        <v>55168</v>
      </c>
      <c r="I269" s="100">
        <f t="shared" ref="I269:I332" si="162">IF(Y269="М",24+I268,IF(Y269="П",8+I268,IF(Y269="О",16+I268,I268)))</f>
        <v>38565</v>
      </c>
      <c r="J269" s="100">
        <f t="shared" ref="J269:J332" si="163">IF(Z269="М",24+J268,IF(Z269="П",8+J268,IF(Z269="О",16+J268,J268)))</f>
        <v>44148</v>
      </c>
      <c r="K269" s="100">
        <f t="shared" ref="K269:K332" si="164">IF(AA269="М",24+K268,IF(AA269="П",8+K268,IF(AA269="О",16+K268,K268)))</f>
        <v>13346</v>
      </c>
      <c r="L269" s="100">
        <f t="shared" ref="L269:L332" si="165">IF(AB269="М",24+L268,IF(AB269="П",8+L268,IF(AB269="О",16+L268,L268)))</f>
        <v>13376</v>
      </c>
      <c r="M269" s="100">
        <f t="shared" ref="M269:M332" si="166">IF(AC269="М",24+M268,IF(AC269="П",8+M268,IF(AC269="О",16+M268,M268)))</f>
        <v>11781</v>
      </c>
      <c r="N269" s="100" t="str">
        <f t="shared" ref="N269:N332" si="167">IF(AD269="М",24+N268,IF(AD269="П",8+N268,IF(AD269="О",16+N268,N268)))</f>
        <v>|</v>
      </c>
      <c r="O269" s="100">
        <f t="shared" ref="O269:O332" si="168">IF(AE269="М",24+O268,IF(AE269="П",8+O268,IF(AE269="О",16+O268,O268)))</f>
        <v>43718</v>
      </c>
      <c r="P269" s="100">
        <f t="shared" ref="P269:P332" si="169">IF(AF269="М",24+P268,IF(AF269="П",8+P268,IF(AF269="О",16+P268,P268)))</f>
        <v>25423</v>
      </c>
      <c r="Q269" s="100">
        <f t="shared" ref="Q269:Q332" si="170">IF(AG269="М",24+Q268,IF(AG269="П",8+Q268,IF(AG269="О",16+Q268,Q268)))</f>
        <v>18129</v>
      </c>
      <c r="R269" s="100">
        <f t="shared" ref="R269:R332" si="171">IF(AH269="М",24+R268,IF(AH269="П",8+R268,IF(AH269="О",16+R268,R268)))</f>
        <v>61537</v>
      </c>
      <c r="S269" s="100">
        <f t="shared" ref="S269:S332" si="172">IF(AI269="М",24+S268,IF(AI269="П",8+S268,IF(AI269="О",16+S268,S268)))</f>
        <v>34349</v>
      </c>
      <c r="T269" s="100">
        <f t="shared" ref="T269:T332" si="173">IF(AJ269="М",24+T268,IF(AJ269="П",8+T268,IF(AJ269="О",16+T268,T268)))</f>
        <v>30082</v>
      </c>
      <c r="U269" s="100">
        <f t="shared" ref="U269:U332" si="174">IF(AK269="М",24+U268,IF(AK269="П",8+U268,IF(AK269="О",16+U268,U268)))</f>
        <v>10175</v>
      </c>
      <c r="V269" s="89" t="s">
        <v>290</v>
      </c>
      <c r="W269" s="95" t="s">
        <v>37</v>
      </c>
      <c r="X269" s="95" t="s">
        <v>37</v>
      </c>
      <c r="Y269" s="95" t="s">
        <v>37</v>
      </c>
      <c r="Z269" s="95" t="s">
        <v>37</v>
      </c>
      <c r="AA269" s="95" t="s">
        <v>37</v>
      </c>
      <c r="AB269" s="95" t="s">
        <v>38</v>
      </c>
      <c r="AC269" s="95" t="s">
        <v>38</v>
      </c>
      <c r="AD269" s="96" t="s">
        <v>290</v>
      </c>
      <c r="AE269" s="95" t="s">
        <v>37</v>
      </c>
      <c r="AF269" s="95" t="s">
        <v>37</v>
      </c>
      <c r="AG269" s="95" t="s">
        <v>37</v>
      </c>
      <c r="AH269" s="95" t="s">
        <v>37</v>
      </c>
      <c r="AI269" s="95" t="s">
        <v>38</v>
      </c>
      <c r="AJ269" s="95" t="s">
        <v>38</v>
      </c>
      <c r="AK269" s="95" t="s">
        <v>38</v>
      </c>
      <c r="AL269" s="94" t="s">
        <v>290</v>
      </c>
      <c r="AM269" s="108">
        <f t="array" ref="AM269">IFERROR(INDEX(TO_name_1,MATCH(,((Шаблон_1-Точность)&gt;=G269)+((Шаблон_1+Точность)&lt;=G269),)),G269)</f>
        <v>21266</v>
      </c>
      <c r="AN269" s="109">
        <f t="array" ref="AN269">IFERROR(INDEX(TO_name_2,MATCH(,((Шаблон_2-Точность)&gt;=H269)+((Шаблон_2+Точность)&lt;=H269),)),H269)</f>
        <v>55168</v>
      </c>
      <c r="AO269" s="109">
        <f t="array" ref="AO269">IFERROR(INDEX(TO_name_3,MATCH(,((Шаблон_3-Точность)&gt;=I269)+((Шаблон_3+Точность)&lt;=I269),)),I269)</f>
        <v>38565</v>
      </c>
      <c r="AP269" s="109">
        <f t="array" ref="AP269">IFERROR(INDEX(TO_name_4,MATCH(,((Шаблон_4-Точность)&gt;=J269)+((Шаблон_4+Точность)&lt;=J269),)),J269)</f>
        <v>44148</v>
      </c>
      <c r="AQ269" s="109">
        <f t="array" ref="AQ269">IFERROR(INDEX(TO_name_9,MATCH(,((Шаблон_9-Точность)&gt;=K269)+((Шаблон_9+Точность)&lt;=K269),)),K269)</f>
        <v>13346</v>
      </c>
      <c r="AR269" s="109">
        <f t="array" ref="AR269">IFERROR(INDEX(TO_name_10,MATCH(,((Шаблон_10-Точность)&gt;=L269)+((Шаблон_10+Точность)&lt;=L269),)),L269)</f>
        <v>13376</v>
      </c>
      <c r="AS269" s="110">
        <f t="array" ref="AS269">IFERROR(INDEX(TO_name_11,MATCH(,((Шаблон_11-Точность)&gt;=M269)+((Шаблон_11+Точность)&lt;=M269),)),M269)</f>
        <v>11781</v>
      </c>
      <c r="AT269" s="111" t="s">
        <v>290</v>
      </c>
      <c r="AU269" s="108">
        <f t="array" ref="AU269">IFERROR(INDEX(TO_name_5,MATCH(,((Шаблон_5-Точность)&gt;=O269)+((Шаблон_5+Точность)&lt;=O269),)),O269)</f>
        <v>43718</v>
      </c>
      <c r="AV269" s="109">
        <f t="array" ref="AV269">IFERROR(INDEX(TO_name_6,MATCH(,((Шаблон_6-Точность)&gt;=P269)+((Шаблон_6+Точность)&lt;=P269),)),P269)</f>
        <v>25423</v>
      </c>
      <c r="AW269" s="109">
        <f t="array" ref="AW269">IFERROR(INDEX(TO_name_7,MATCH(,((Шаблон_7-Точность)&gt;=Q269)+((Шаблон_7+Точность)&lt;=Q269),)),Q269)</f>
        <v>18129</v>
      </c>
      <c r="AX269" s="109">
        <f t="array" ref="AX269">IFERROR(INDEX(TO_name_8,MATCH(,((Шаблон_8-Точность)&gt;=R269)+((Шаблон_8+Точность)&lt;=R269),)),R269)</f>
        <v>61537</v>
      </c>
      <c r="AY269" s="109">
        <f t="array" ref="AY269">IFERROR(INDEX(TO_name_12,MATCH(,((Шаблон_12-Точность)&gt;=S269)+((Шаблон_12+Точность)&lt;=S269),)),S269)</f>
        <v>34349</v>
      </c>
      <c r="AZ269" s="109">
        <f t="array" ref="AZ269">IFERROR(INDEX(TO_name_13,MATCH(,((Шаблон_13-Точность)&gt;=T269)+((Шаблон_13+Точность)&lt;=T269),)),T269)</f>
        <v>30082</v>
      </c>
      <c r="BA269" s="110">
        <f t="array" ref="BA269">IFERROR(INDEX(TO_name_14,MATCH(,((Шаблон_14-Точность)&gt;=U269)+((Шаблон_14+Точность)&lt;=U269),)),U269)</f>
        <v>10175</v>
      </c>
      <c r="BB269" s="3"/>
      <c r="BC269" s="3" t="str">
        <f t="shared" si="146"/>
        <v>М/64988/21266</v>
      </c>
      <c r="BD269" s="3" t="str">
        <f t="shared" si="147"/>
        <v>М/70090/55168</v>
      </c>
      <c r="BE269" s="3" t="str">
        <f t="shared" si="148"/>
        <v>М/63667/38565</v>
      </c>
      <c r="BF269" s="3" t="str">
        <f t="shared" si="149"/>
        <v>М/72448/44148</v>
      </c>
      <c r="BG269" s="3" t="str">
        <f t="shared" si="150"/>
        <v>М/13346/13346</v>
      </c>
      <c r="BH269" s="3" t="str">
        <f t="shared" si="151"/>
        <v>Р/13376/13376</v>
      </c>
      <c r="BI269" s="3" t="str">
        <f t="shared" si="152"/>
        <v>Р/11781/11781</v>
      </c>
      <c r="BJ269" s="158" t="s">
        <v>290</v>
      </c>
      <c r="BK269" s="3" t="str">
        <f t="shared" si="153"/>
        <v>М/41997/43718</v>
      </c>
      <c r="BL269" s="3" t="str">
        <f t="shared" si="154"/>
        <v>М/50405/25423</v>
      </c>
      <c r="BM269" s="3" t="str">
        <f t="shared" si="155"/>
        <v>М/38644/18129</v>
      </c>
      <c r="BN269" s="3" t="str">
        <f t="shared" si="156"/>
        <v>М/36988/61537</v>
      </c>
      <c r="BO269" s="3" t="str">
        <f t="shared" si="157"/>
        <v>Р/9349/34349</v>
      </c>
      <c r="BP269" s="3" t="str">
        <f t="shared" si="158"/>
        <v>Р/9567/30082</v>
      </c>
      <c r="BQ269" s="3" t="str">
        <f t="shared" si="159"/>
        <v>Р/10175/10175</v>
      </c>
      <c r="BR269" s="86"/>
      <c r="BS269" s="86"/>
      <c r="BT269" s="86"/>
    </row>
    <row r="270" spans="1:72" ht="16.5" customHeight="1" x14ac:dyDescent="0.25">
      <c r="A270" s="90">
        <v>45186</v>
      </c>
      <c r="B270" s="3">
        <v>5</v>
      </c>
      <c r="C270" s="3">
        <v>4</v>
      </c>
      <c r="D270" s="105" t="str">
        <f t="shared" si="144"/>
        <v/>
      </c>
      <c r="E270" s="105" t="str">
        <f t="shared" si="145"/>
        <v/>
      </c>
      <c r="F270" s="99" t="s">
        <v>290</v>
      </c>
      <c r="G270" s="100">
        <f t="shared" si="160"/>
        <v>21290</v>
      </c>
      <c r="H270" s="100">
        <f t="shared" si="161"/>
        <v>55192</v>
      </c>
      <c r="I270" s="100">
        <f t="shared" si="162"/>
        <v>38589</v>
      </c>
      <c r="J270" s="100">
        <f t="shared" si="163"/>
        <v>44172</v>
      </c>
      <c r="K270" s="100">
        <f t="shared" si="164"/>
        <v>13370</v>
      </c>
      <c r="L270" s="100">
        <f t="shared" si="165"/>
        <v>13376</v>
      </c>
      <c r="M270" s="100">
        <f t="shared" si="166"/>
        <v>11781</v>
      </c>
      <c r="N270" s="100" t="str">
        <f t="shared" si="167"/>
        <v>|</v>
      </c>
      <c r="O270" s="100">
        <f t="shared" si="168"/>
        <v>43742</v>
      </c>
      <c r="P270" s="100">
        <f t="shared" si="169"/>
        <v>25447</v>
      </c>
      <c r="Q270" s="100">
        <f t="shared" si="170"/>
        <v>18153</v>
      </c>
      <c r="R270" s="100">
        <f t="shared" si="171"/>
        <v>61561</v>
      </c>
      <c r="S270" s="100">
        <f t="shared" si="172"/>
        <v>34349</v>
      </c>
      <c r="T270" s="100">
        <f t="shared" si="173"/>
        <v>30082</v>
      </c>
      <c r="U270" s="100">
        <f t="shared" si="174"/>
        <v>10175</v>
      </c>
      <c r="V270" s="89" t="s">
        <v>290</v>
      </c>
      <c r="W270" s="95" t="s">
        <v>37</v>
      </c>
      <c r="X270" s="95" t="s">
        <v>37</v>
      </c>
      <c r="Y270" s="95" t="s">
        <v>37</v>
      </c>
      <c r="Z270" s="95" t="s">
        <v>37</v>
      </c>
      <c r="AA270" s="95" t="s">
        <v>37</v>
      </c>
      <c r="AB270" s="95" t="s">
        <v>38</v>
      </c>
      <c r="AC270" s="95" t="s">
        <v>38</v>
      </c>
      <c r="AD270" s="96" t="s">
        <v>290</v>
      </c>
      <c r="AE270" s="95" t="s">
        <v>37</v>
      </c>
      <c r="AF270" s="95" t="s">
        <v>37</v>
      </c>
      <c r="AG270" s="95" t="s">
        <v>37</v>
      </c>
      <c r="AH270" s="95" t="s">
        <v>37</v>
      </c>
      <c r="AI270" s="95" t="s">
        <v>38</v>
      </c>
      <c r="AJ270" s="95" t="s">
        <v>38</v>
      </c>
      <c r="AK270" s="95" t="s">
        <v>38</v>
      </c>
      <c r="AL270" s="94" t="s">
        <v>290</v>
      </c>
      <c r="AM270" s="108">
        <f t="array" ref="AM270">IFERROR(INDEX(TO_name_1,MATCH(,((Шаблон_1-Точность)&gt;=G270)+((Шаблон_1+Точность)&lt;=G270),)),G270)</f>
        <v>21290</v>
      </c>
      <c r="AN270" s="109">
        <f t="array" ref="AN270">IFERROR(INDEX(TO_name_2,MATCH(,((Шаблон_2-Точность)&gt;=H270)+((Шаблон_2+Точность)&lt;=H270),)),H270)</f>
        <v>55192</v>
      </c>
      <c r="AO270" s="109">
        <f t="array" ref="AO270">IFERROR(INDEX(TO_name_3,MATCH(,((Шаблон_3-Точность)&gt;=I270)+((Шаблон_3+Точность)&lt;=I270),)),I270)</f>
        <v>38589</v>
      </c>
      <c r="AP270" s="109">
        <f t="array" ref="AP270">IFERROR(INDEX(TO_name_4,MATCH(,((Шаблон_4-Точность)&gt;=J270)+((Шаблон_4+Точность)&lt;=J270),)),J270)</f>
        <v>44172</v>
      </c>
      <c r="AQ270" s="109">
        <f t="array" ref="AQ270">IFERROR(INDEX(TO_name_9,MATCH(,((Шаблон_9-Точность)&gt;=K270)+((Шаблон_9+Точность)&lt;=K270),)),K270)</f>
        <v>13370</v>
      </c>
      <c r="AR270" s="109">
        <f t="array" ref="AR270">IFERROR(INDEX(TO_name_10,MATCH(,((Шаблон_10-Точность)&gt;=L270)+((Шаблон_10+Точность)&lt;=L270),)),L270)</f>
        <v>13376</v>
      </c>
      <c r="AS270" s="110">
        <f t="array" ref="AS270">IFERROR(INDEX(TO_name_11,MATCH(,((Шаблон_11-Точность)&gt;=M270)+((Шаблон_11+Точность)&lt;=M270),)),M270)</f>
        <v>11781</v>
      </c>
      <c r="AT270" s="111" t="s">
        <v>290</v>
      </c>
      <c r="AU270" s="108">
        <f t="array" ref="AU270">IFERROR(INDEX(TO_name_5,MATCH(,((Шаблон_5-Точность)&gt;=O270)+((Шаблон_5+Точность)&lt;=O270),)),O270)</f>
        <v>43742</v>
      </c>
      <c r="AV270" s="109">
        <f t="array" ref="AV270">IFERROR(INDEX(TO_name_6,MATCH(,((Шаблон_6-Точность)&gt;=P270)+((Шаблон_6+Точность)&lt;=P270),)),P270)</f>
        <v>25447</v>
      </c>
      <c r="AW270" s="109">
        <f t="array" ref="AW270">IFERROR(INDEX(TO_name_7,MATCH(,((Шаблон_7-Точность)&gt;=Q270)+((Шаблон_7+Точность)&lt;=Q270),)),Q270)</f>
        <v>18153</v>
      </c>
      <c r="AX270" s="109">
        <f t="array" ref="AX270">IFERROR(INDEX(TO_name_8,MATCH(,((Шаблон_8-Точность)&gt;=R270)+((Шаблон_8+Точность)&lt;=R270),)),R270)</f>
        <v>61561</v>
      </c>
      <c r="AY270" s="109">
        <f t="array" ref="AY270">IFERROR(INDEX(TO_name_12,MATCH(,((Шаблон_12-Точность)&gt;=S270)+((Шаблон_12+Точность)&lt;=S270),)),S270)</f>
        <v>34349</v>
      </c>
      <c r="AZ270" s="109">
        <f t="array" ref="AZ270">IFERROR(INDEX(TO_name_13,MATCH(,((Шаблон_13-Точность)&gt;=T270)+((Шаблон_13+Точность)&lt;=T270),)),T270)</f>
        <v>30082</v>
      </c>
      <c r="BA270" s="110">
        <f t="array" ref="BA270">IFERROR(INDEX(TO_name_14,MATCH(,((Шаблон_14-Точность)&gt;=U270)+((Шаблон_14+Точность)&lt;=U270),)),U270)</f>
        <v>10175</v>
      </c>
      <c r="BB270" s="3"/>
      <c r="BC270" s="3" t="str">
        <f t="shared" si="146"/>
        <v>М/65012/21290</v>
      </c>
      <c r="BD270" s="3" t="str">
        <f t="shared" si="147"/>
        <v>М/70114/55192</v>
      </c>
      <c r="BE270" s="3" t="str">
        <f t="shared" si="148"/>
        <v>М/63691/38589</v>
      </c>
      <c r="BF270" s="3" t="str">
        <f t="shared" si="149"/>
        <v>М/72472/44172</v>
      </c>
      <c r="BG270" s="3" t="str">
        <f t="shared" si="150"/>
        <v>М/13370/13370</v>
      </c>
      <c r="BH270" s="3" t="str">
        <f t="shared" si="151"/>
        <v>Р/13376/13376</v>
      </c>
      <c r="BI270" s="3" t="str">
        <f t="shared" si="152"/>
        <v>Р/11781/11781</v>
      </c>
      <c r="BJ270" s="158" t="s">
        <v>290</v>
      </c>
      <c r="BK270" s="3" t="str">
        <f t="shared" si="153"/>
        <v>М/42021/43742</v>
      </c>
      <c r="BL270" s="3" t="str">
        <f t="shared" si="154"/>
        <v>М/50429/25447</v>
      </c>
      <c r="BM270" s="3" t="str">
        <f t="shared" si="155"/>
        <v>М/38668/18153</v>
      </c>
      <c r="BN270" s="3" t="str">
        <f t="shared" si="156"/>
        <v>М/37012/61561</v>
      </c>
      <c r="BO270" s="3" t="str">
        <f t="shared" si="157"/>
        <v>Р/9349/34349</v>
      </c>
      <c r="BP270" s="3" t="str">
        <f t="shared" si="158"/>
        <v>Р/9567/30082</v>
      </c>
      <c r="BQ270" s="3" t="str">
        <f t="shared" si="159"/>
        <v>Р/10175/10175</v>
      </c>
      <c r="BR270" s="86"/>
      <c r="BS270" s="86"/>
      <c r="BT270" s="86"/>
    </row>
    <row r="271" spans="1:72" ht="16.5" customHeight="1" x14ac:dyDescent="0.25">
      <c r="A271" s="90">
        <v>45187</v>
      </c>
      <c r="B271" s="3">
        <v>5</v>
      </c>
      <c r="C271" s="3">
        <v>4</v>
      </c>
      <c r="D271" s="105" t="str">
        <f t="shared" si="144"/>
        <v/>
      </c>
      <c r="E271" s="105" t="str">
        <f t="shared" si="145"/>
        <v/>
      </c>
      <c r="F271" s="99" t="s">
        <v>290</v>
      </c>
      <c r="G271" s="100">
        <f t="shared" si="160"/>
        <v>21314</v>
      </c>
      <c r="H271" s="100">
        <f t="shared" si="161"/>
        <v>55216</v>
      </c>
      <c r="I271" s="100">
        <f t="shared" si="162"/>
        <v>38613</v>
      </c>
      <c r="J271" s="100">
        <f t="shared" si="163"/>
        <v>44196</v>
      </c>
      <c r="K271" s="100">
        <f t="shared" si="164"/>
        <v>13394</v>
      </c>
      <c r="L271" s="100">
        <f t="shared" si="165"/>
        <v>13376</v>
      </c>
      <c r="M271" s="100">
        <f t="shared" si="166"/>
        <v>11781</v>
      </c>
      <c r="N271" s="100" t="str">
        <f t="shared" si="167"/>
        <v>|</v>
      </c>
      <c r="O271" s="100">
        <f t="shared" si="168"/>
        <v>43766</v>
      </c>
      <c r="P271" s="100">
        <f t="shared" si="169"/>
        <v>25471</v>
      </c>
      <c r="Q271" s="100">
        <f t="shared" si="170"/>
        <v>18177</v>
      </c>
      <c r="R271" s="100">
        <f t="shared" si="171"/>
        <v>61585</v>
      </c>
      <c r="S271" s="100">
        <f t="shared" si="172"/>
        <v>34349</v>
      </c>
      <c r="T271" s="100">
        <f t="shared" si="173"/>
        <v>30082</v>
      </c>
      <c r="U271" s="100">
        <f t="shared" si="174"/>
        <v>10175</v>
      </c>
      <c r="V271" s="89" t="s">
        <v>290</v>
      </c>
      <c r="W271" s="95" t="s">
        <v>37</v>
      </c>
      <c r="X271" s="95" t="s">
        <v>37</v>
      </c>
      <c r="Y271" s="95" t="s">
        <v>37</v>
      </c>
      <c r="Z271" s="95" t="s">
        <v>37</v>
      </c>
      <c r="AA271" s="95" t="s">
        <v>37</v>
      </c>
      <c r="AB271" s="95" t="s">
        <v>38</v>
      </c>
      <c r="AC271" s="95" t="s">
        <v>38</v>
      </c>
      <c r="AD271" s="96" t="s">
        <v>290</v>
      </c>
      <c r="AE271" s="95" t="s">
        <v>37</v>
      </c>
      <c r="AF271" s="95" t="s">
        <v>37</v>
      </c>
      <c r="AG271" s="95" t="s">
        <v>37</v>
      </c>
      <c r="AH271" s="95" t="s">
        <v>37</v>
      </c>
      <c r="AI271" s="95" t="s">
        <v>38</v>
      </c>
      <c r="AJ271" s="95" t="s">
        <v>38</v>
      </c>
      <c r="AK271" s="95" t="s">
        <v>38</v>
      </c>
      <c r="AL271" s="94" t="s">
        <v>290</v>
      </c>
      <c r="AM271" s="108">
        <f t="array" ref="AM271">IFERROR(INDEX(TO_name_1,MATCH(,((Шаблон_1-Точность)&gt;=G271)+((Шаблон_1+Точность)&lt;=G271),)),G271)</f>
        <v>21314</v>
      </c>
      <c r="AN271" s="109">
        <f t="array" ref="AN271">IFERROR(INDEX(TO_name_2,MATCH(,((Шаблон_2-Точность)&gt;=H271)+((Шаблон_2+Точность)&lt;=H271),)),H271)</f>
        <v>55216</v>
      </c>
      <c r="AO271" s="109">
        <f t="array" ref="AO271">IFERROR(INDEX(TO_name_3,MATCH(,((Шаблон_3-Точность)&gt;=I271)+((Шаблон_3+Точность)&lt;=I271),)),I271)</f>
        <v>38613</v>
      </c>
      <c r="AP271" s="109">
        <f t="array" ref="AP271">IFERROR(INDEX(TO_name_4,MATCH(,((Шаблон_4-Точность)&gt;=J271)+((Шаблон_4+Точность)&lt;=J271),)),J271)</f>
        <v>44196</v>
      </c>
      <c r="AQ271" s="109">
        <f t="array" ref="AQ271">IFERROR(INDEX(TO_name_9,MATCH(,((Шаблон_9-Точность)&gt;=K271)+((Шаблон_9+Точность)&lt;=K271),)),K271)</f>
        <v>13394</v>
      </c>
      <c r="AR271" s="109">
        <f t="array" ref="AR271">IFERROR(INDEX(TO_name_10,MATCH(,((Шаблон_10-Точность)&gt;=L271)+((Шаблон_10+Точность)&lt;=L271),)),L271)</f>
        <v>13376</v>
      </c>
      <c r="AS271" s="110">
        <f t="array" ref="AS271">IFERROR(INDEX(TO_name_11,MATCH(,((Шаблон_11-Точность)&gt;=M271)+((Шаблон_11+Точность)&lt;=M271),)),M271)</f>
        <v>11781</v>
      </c>
      <c r="AT271" s="111" t="s">
        <v>290</v>
      </c>
      <c r="AU271" s="108">
        <f t="array" ref="AU271">IFERROR(INDEX(TO_name_5,MATCH(,((Шаблон_5-Точность)&gt;=O271)+((Шаблон_5+Точность)&lt;=O271),)),O271)</f>
        <v>43766</v>
      </c>
      <c r="AV271" s="109">
        <f t="array" ref="AV271">IFERROR(INDEX(TO_name_6,MATCH(,((Шаблон_6-Точность)&gt;=P271)+((Шаблон_6+Точность)&lt;=P271),)),P271)</f>
        <v>25471</v>
      </c>
      <c r="AW271" s="109">
        <f t="array" ref="AW271">IFERROR(INDEX(TO_name_7,MATCH(,((Шаблон_7-Точность)&gt;=Q271)+((Шаблон_7+Точность)&lt;=Q271),)),Q271)</f>
        <v>18177</v>
      </c>
      <c r="AX271" s="109">
        <f t="array" ref="AX271">IFERROR(INDEX(TO_name_8,MATCH(,((Шаблон_8-Точность)&gt;=R271)+((Шаблон_8+Точность)&lt;=R271),)),R271)</f>
        <v>61585</v>
      </c>
      <c r="AY271" s="109">
        <f t="array" ref="AY271">IFERROR(INDEX(TO_name_12,MATCH(,((Шаблон_12-Точность)&gt;=S271)+((Шаблон_12+Точность)&lt;=S271),)),S271)</f>
        <v>34349</v>
      </c>
      <c r="AZ271" s="109">
        <f t="array" ref="AZ271">IFERROR(INDEX(TO_name_13,MATCH(,((Шаблон_13-Точность)&gt;=T271)+((Шаблон_13+Точность)&lt;=T271),)),T271)</f>
        <v>30082</v>
      </c>
      <c r="BA271" s="110">
        <f t="array" ref="BA271">IFERROR(INDEX(TO_name_14,MATCH(,((Шаблон_14-Точность)&gt;=U271)+((Шаблон_14+Точность)&lt;=U271),)),U271)</f>
        <v>10175</v>
      </c>
      <c r="BB271" s="3"/>
      <c r="BC271" s="3" t="str">
        <f t="shared" si="146"/>
        <v>М/65036/21314</v>
      </c>
      <c r="BD271" s="3" t="str">
        <f t="shared" si="147"/>
        <v>М/70138/55216</v>
      </c>
      <c r="BE271" s="3" t="str">
        <f t="shared" si="148"/>
        <v>М/63715/38613</v>
      </c>
      <c r="BF271" s="3" t="str">
        <f t="shared" si="149"/>
        <v>М/72496/44196</v>
      </c>
      <c r="BG271" s="3" t="str">
        <f t="shared" si="150"/>
        <v>М/13394/13394</v>
      </c>
      <c r="BH271" s="3" t="str">
        <f t="shared" si="151"/>
        <v>Р/13376/13376</v>
      </c>
      <c r="BI271" s="3" t="str">
        <f t="shared" si="152"/>
        <v>Р/11781/11781</v>
      </c>
      <c r="BJ271" s="158" t="s">
        <v>290</v>
      </c>
      <c r="BK271" s="3" t="str">
        <f t="shared" si="153"/>
        <v>М/42045/43766</v>
      </c>
      <c r="BL271" s="3" t="str">
        <f t="shared" si="154"/>
        <v>М/50453/25471</v>
      </c>
      <c r="BM271" s="3" t="str">
        <f t="shared" si="155"/>
        <v>М/38692/18177</v>
      </c>
      <c r="BN271" s="3" t="str">
        <f t="shared" si="156"/>
        <v>М/37036/61585</v>
      </c>
      <c r="BO271" s="3" t="str">
        <f t="shared" si="157"/>
        <v>Р/9349/34349</v>
      </c>
      <c r="BP271" s="3" t="str">
        <f t="shared" si="158"/>
        <v>Р/9567/30082</v>
      </c>
      <c r="BQ271" s="3" t="str">
        <f t="shared" si="159"/>
        <v>Р/10175/10175</v>
      </c>
      <c r="BR271" s="86"/>
      <c r="BS271" s="86"/>
      <c r="BT271" s="86"/>
    </row>
    <row r="272" spans="1:72" ht="16.5" customHeight="1" x14ac:dyDescent="0.25">
      <c r="A272" s="90">
        <v>45188</v>
      </c>
      <c r="B272" s="3">
        <v>5</v>
      </c>
      <c r="C272" s="3">
        <v>4</v>
      </c>
      <c r="D272" s="105" t="str">
        <f t="shared" si="144"/>
        <v/>
      </c>
      <c r="E272" s="105" t="str">
        <f t="shared" si="145"/>
        <v/>
      </c>
      <c r="F272" s="99" t="s">
        <v>290</v>
      </c>
      <c r="G272" s="100">
        <f t="shared" si="160"/>
        <v>21338</v>
      </c>
      <c r="H272" s="100">
        <f t="shared" si="161"/>
        <v>55240</v>
      </c>
      <c r="I272" s="100">
        <f t="shared" si="162"/>
        <v>38637</v>
      </c>
      <c r="J272" s="100">
        <f t="shared" si="163"/>
        <v>44220</v>
      </c>
      <c r="K272" s="100">
        <f t="shared" si="164"/>
        <v>13410</v>
      </c>
      <c r="L272" s="100">
        <f t="shared" si="165"/>
        <v>13376</v>
      </c>
      <c r="M272" s="100">
        <f t="shared" si="166"/>
        <v>11789</v>
      </c>
      <c r="N272" s="100" t="str">
        <f t="shared" si="167"/>
        <v>|</v>
      </c>
      <c r="O272" s="100">
        <f t="shared" si="168"/>
        <v>43790</v>
      </c>
      <c r="P272" s="100">
        <f t="shared" si="169"/>
        <v>25495</v>
      </c>
      <c r="Q272" s="100">
        <f t="shared" si="170"/>
        <v>18201</v>
      </c>
      <c r="R272" s="100">
        <f t="shared" si="171"/>
        <v>61609</v>
      </c>
      <c r="S272" s="100">
        <f t="shared" si="172"/>
        <v>34349</v>
      </c>
      <c r="T272" s="100">
        <f t="shared" si="173"/>
        <v>30082</v>
      </c>
      <c r="U272" s="100">
        <f t="shared" si="174"/>
        <v>10175</v>
      </c>
      <c r="V272" s="89" t="s">
        <v>290</v>
      </c>
      <c r="W272" s="95" t="s">
        <v>37</v>
      </c>
      <c r="X272" s="95" t="s">
        <v>37</v>
      </c>
      <c r="Y272" s="95" t="s">
        <v>37</v>
      </c>
      <c r="Z272" s="95" t="s">
        <v>37</v>
      </c>
      <c r="AA272" s="95" t="s">
        <v>195</v>
      </c>
      <c r="AB272" s="95" t="s">
        <v>38</v>
      </c>
      <c r="AC272" s="95" t="s">
        <v>320</v>
      </c>
      <c r="AD272" s="96" t="s">
        <v>290</v>
      </c>
      <c r="AE272" s="95" t="s">
        <v>37</v>
      </c>
      <c r="AF272" s="95" t="s">
        <v>37</v>
      </c>
      <c r="AG272" s="95" t="s">
        <v>37</v>
      </c>
      <c r="AH272" s="95" t="s">
        <v>37</v>
      </c>
      <c r="AI272" s="95" t="s">
        <v>38</v>
      </c>
      <c r="AJ272" s="95" t="s">
        <v>38</v>
      </c>
      <c r="AK272" s="95" t="s">
        <v>38</v>
      </c>
      <c r="AL272" s="94" t="s">
        <v>290</v>
      </c>
      <c r="AM272" s="108">
        <f t="array" ref="AM272">IFERROR(INDEX(TO_name_1,MATCH(,((Шаблон_1-Точность)&gt;=G272)+((Шаблон_1+Точность)&lt;=G272),)),G272)</f>
        <v>21338</v>
      </c>
      <c r="AN272" s="109">
        <f t="array" ref="AN272">IFERROR(INDEX(TO_name_2,MATCH(,((Шаблон_2-Точность)&gt;=H272)+((Шаблон_2+Точность)&lt;=H272),)),H272)</f>
        <v>55240</v>
      </c>
      <c r="AO272" s="109">
        <f t="array" ref="AO272">IFERROR(INDEX(TO_name_3,MATCH(,((Шаблон_3-Точность)&gt;=I272)+((Шаблон_3+Точность)&lt;=I272),)),I272)</f>
        <v>38637</v>
      </c>
      <c r="AP272" s="109">
        <f t="array" ref="AP272">IFERROR(INDEX(TO_name_4,MATCH(,((Шаблон_4-Точность)&gt;=J272)+((Шаблон_4+Точность)&lt;=J272),)),J272)</f>
        <v>44220</v>
      </c>
      <c r="AQ272" s="109">
        <f t="array" ref="AQ272">IFERROR(INDEX(TO_name_9,MATCH(,((Шаблон_9-Точность)&gt;=K272)+((Шаблон_9+Точность)&lt;=K272),)),K272)</f>
        <v>13410</v>
      </c>
      <c r="AR272" s="109">
        <f t="array" ref="AR272">IFERROR(INDEX(TO_name_10,MATCH(,((Шаблон_10-Точность)&gt;=L272)+((Шаблон_10+Точность)&lt;=L272),)),L272)</f>
        <v>13376</v>
      </c>
      <c r="AS272" s="110">
        <f t="array" ref="AS272">IFERROR(INDEX(TO_name_11,MATCH(,((Шаблон_11-Точность)&gt;=M272)+((Шаблон_11+Точность)&lt;=M272),)),M272)</f>
        <v>11789</v>
      </c>
      <c r="AT272" s="111" t="s">
        <v>290</v>
      </c>
      <c r="AU272" s="108">
        <f t="array" ref="AU272">IFERROR(INDEX(TO_name_5,MATCH(,((Шаблон_5-Точность)&gt;=O272)+((Шаблон_5+Точность)&lt;=O272),)),O272)</f>
        <v>43790</v>
      </c>
      <c r="AV272" s="109" t="str">
        <f t="array" ref="AV272">IFERROR(INDEX(TO_name_6,MATCH(,((Шаблон_6-Точность)&gt;=P272)+((Шаблон_6+Точность)&lt;=P272),)),P272)</f>
        <v>КР</v>
      </c>
      <c r="AW272" s="109">
        <f t="array" ref="AW272">IFERROR(INDEX(TO_name_7,MATCH(,((Шаблон_7-Точность)&gt;=Q272)+((Шаблон_7+Точность)&lt;=Q272),)),Q272)</f>
        <v>18201</v>
      </c>
      <c r="AX272" s="109">
        <f t="array" ref="AX272">IFERROR(INDEX(TO_name_8,MATCH(,((Шаблон_8-Точность)&gt;=R272)+((Шаблон_8+Точность)&lt;=R272),)),R272)</f>
        <v>61609</v>
      </c>
      <c r="AY272" s="109">
        <f t="array" ref="AY272">IFERROR(INDEX(TO_name_12,MATCH(,((Шаблон_12-Точность)&gt;=S272)+((Шаблон_12+Точность)&lt;=S272),)),S272)</f>
        <v>34349</v>
      </c>
      <c r="AZ272" s="109">
        <f t="array" ref="AZ272">IFERROR(INDEX(TO_name_13,MATCH(,((Шаблон_13-Точность)&gt;=T272)+((Шаблон_13+Точность)&lt;=T272),)),T272)</f>
        <v>30082</v>
      </c>
      <c r="BA272" s="110">
        <f t="array" ref="BA272">IFERROR(INDEX(TO_name_14,MATCH(,((Шаблон_14-Точность)&gt;=U272)+((Шаблон_14+Точность)&lt;=U272),)),U272)</f>
        <v>10175</v>
      </c>
      <c r="BB272" s="3"/>
      <c r="BC272" s="3" t="str">
        <f t="shared" si="146"/>
        <v>М/65060/21338</v>
      </c>
      <c r="BD272" s="3" t="str">
        <f t="shared" si="147"/>
        <v>М/70162/55240</v>
      </c>
      <c r="BE272" s="3" t="str">
        <f t="shared" si="148"/>
        <v>М/63739/38637</v>
      </c>
      <c r="BF272" s="3" t="str">
        <f t="shared" si="149"/>
        <v>М/72520/44220</v>
      </c>
      <c r="BG272" s="3" t="str">
        <f t="shared" si="150"/>
        <v>О/13410/13410</v>
      </c>
      <c r="BH272" s="3" t="str">
        <f t="shared" si="151"/>
        <v>Р/13376/13376</v>
      </c>
      <c r="BI272" s="3" t="str">
        <f t="shared" si="152"/>
        <v>П/11789/11789</v>
      </c>
      <c r="BJ272" s="158" t="s">
        <v>290</v>
      </c>
      <c r="BK272" s="3" t="str">
        <f t="shared" si="153"/>
        <v>М/42069/43790</v>
      </c>
      <c r="BL272" s="3" t="str">
        <f t="shared" si="154"/>
        <v>М/50477/25495</v>
      </c>
      <c r="BM272" s="3" t="str">
        <f t="shared" si="155"/>
        <v>М/38716/18201</v>
      </c>
      <c r="BN272" s="3" t="str">
        <f t="shared" si="156"/>
        <v>М/37060/61609</v>
      </c>
      <c r="BO272" s="3" t="str">
        <f t="shared" si="157"/>
        <v>Р/9349/34349</v>
      </c>
      <c r="BP272" s="3" t="str">
        <f t="shared" si="158"/>
        <v>Р/9567/30082</v>
      </c>
      <c r="BQ272" s="3" t="str">
        <f t="shared" si="159"/>
        <v>Р/10175/10175</v>
      </c>
      <c r="BR272" s="86"/>
      <c r="BS272" s="86"/>
      <c r="BT272" s="86"/>
    </row>
    <row r="273" spans="1:72" ht="16.5" customHeight="1" x14ac:dyDescent="0.25">
      <c r="A273" s="90">
        <v>45189</v>
      </c>
      <c r="B273" s="3">
        <v>5</v>
      </c>
      <c r="C273" s="3">
        <v>4</v>
      </c>
      <c r="D273" s="105" t="str">
        <f t="shared" si="144"/>
        <v/>
      </c>
      <c r="E273" s="105" t="str">
        <f t="shared" si="145"/>
        <v/>
      </c>
      <c r="F273" s="99" t="s">
        <v>290</v>
      </c>
      <c r="G273" s="100">
        <f t="shared" si="160"/>
        <v>21362</v>
      </c>
      <c r="H273" s="100">
        <f t="shared" si="161"/>
        <v>55264</v>
      </c>
      <c r="I273" s="100">
        <f t="shared" si="162"/>
        <v>38661</v>
      </c>
      <c r="J273" s="100">
        <f t="shared" si="163"/>
        <v>44244</v>
      </c>
      <c r="K273" s="100">
        <f t="shared" si="164"/>
        <v>13410</v>
      </c>
      <c r="L273" s="100">
        <f t="shared" si="165"/>
        <v>13376</v>
      </c>
      <c r="M273" s="100">
        <f t="shared" si="166"/>
        <v>11813</v>
      </c>
      <c r="N273" s="100" t="str">
        <f t="shared" si="167"/>
        <v>|</v>
      </c>
      <c r="O273" s="100">
        <f t="shared" si="168"/>
        <v>43814</v>
      </c>
      <c r="P273" s="100">
        <f t="shared" si="169"/>
        <v>25519</v>
      </c>
      <c r="Q273" s="100">
        <f t="shared" si="170"/>
        <v>18225</v>
      </c>
      <c r="R273" s="100">
        <f t="shared" si="171"/>
        <v>61633</v>
      </c>
      <c r="S273" s="100">
        <f t="shared" si="172"/>
        <v>34349</v>
      </c>
      <c r="T273" s="100">
        <f t="shared" si="173"/>
        <v>30082</v>
      </c>
      <c r="U273" s="100">
        <f t="shared" si="174"/>
        <v>10175</v>
      </c>
      <c r="V273" s="89" t="s">
        <v>290</v>
      </c>
      <c r="W273" s="95" t="s">
        <v>37</v>
      </c>
      <c r="X273" s="95" t="s">
        <v>37</v>
      </c>
      <c r="Y273" s="95" t="s">
        <v>37</v>
      </c>
      <c r="Z273" s="95" t="s">
        <v>37</v>
      </c>
      <c r="AA273" s="95" t="s">
        <v>271</v>
      </c>
      <c r="AB273" s="95" t="s">
        <v>38</v>
      </c>
      <c r="AC273" s="95" t="s">
        <v>37</v>
      </c>
      <c r="AD273" s="96" t="s">
        <v>290</v>
      </c>
      <c r="AE273" s="95" t="s">
        <v>37</v>
      </c>
      <c r="AF273" s="95" t="s">
        <v>37</v>
      </c>
      <c r="AG273" s="95" t="s">
        <v>37</v>
      </c>
      <c r="AH273" s="95" t="s">
        <v>37</v>
      </c>
      <c r="AI273" s="95" t="s">
        <v>38</v>
      </c>
      <c r="AJ273" s="95" t="s">
        <v>38</v>
      </c>
      <c r="AK273" s="95" t="s">
        <v>38</v>
      </c>
      <c r="AL273" s="94" t="s">
        <v>290</v>
      </c>
      <c r="AM273" s="108">
        <f t="array" ref="AM273">IFERROR(INDEX(TO_name_1,MATCH(,((Шаблон_1-Точность)&gt;=G273)+((Шаблон_1+Точность)&lt;=G273),)),G273)</f>
        <v>21362</v>
      </c>
      <c r="AN273" s="109">
        <f t="array" ref="AN273">IFERROR(INDEX(TO_name_2,MATCH(,((Шаблон_2-Точность)&gt;=H273)+((Шаблон_2+Точность)&lt;=H273),)),H273)</f>
        <v>55264</v>
      </c>
      <c r="AO273" s="109">
        <f t="array" ref="AO273">IFERROR(INDEX(TO_name_3,MATCH(,((Шаблон_3-Точность)&gt;=I273)+((Шаблон_3+Точность)&lt;=I273),)),I273)</f>
        <v>38661</v>
      </c>
      <c r="AP273" s="109">
        <f t="array" ref="AP273">IFERROR(INDEX(TO_name_4,MATCH(,((Шаблон_4-Точность)&gt;=J273)+((Шаблон_4+Точность)&lt;=J273),)),J273)</f>
        <v>44244</v>
      </c>
      <c r="AQ273" s="109">
        <f t="array" ref="AQ273">IFERROR(INDEX(TO_name_9,MATCH(,((Шаблон_9-Точность)&gt;=K273)+((Шаблон_9+Точность)&lt;=K273),)),K273)</f>
        <v>13410</v>
      </c>
      <c r="AR273" s="109">
        <f t="array" ref="AR273">IFERROR(INDEX(TO_name_10,MATCH(,((Шаблон_10-Точность)&gt;=L273)+((Шаблон_10+Точность)&lt;=L273),)),L273)</f>
        <v>13376</v>
      </c>
      <c r="AS273" s="110">
        <f t="array" ref="AS273">IFERROR(INDEX(TO_name_11,MATCH(,((Шаблон_11-Точность)&gt;=M273)+((Шаблон_11+Точность)&lt;=M273),)),M273)</f>
        <v>11813</v>
      </c>
      <c r="AT273" s="111" t="s">
        <v>290</v>
      </c>
      <c r="AU273" s="108">
        <f t="array" ref="AU273">IFERROR(INDEX(TO_name_5,MATCH(,((Шаблон_5-Точность)&gt;=O273)+((Шаблон_5+Точность)&lt;=O273),)),O273)</f>
        <v>43814</v>
      </c>
      <c r="AV273" s="109">
        <f t="array" ref="AV273">IFERROR(INDEX(TO_name_6,MATCH(,((Шаблон_6-Точность)&gt;=P273)+((Шаблон_6+Точность)&lt;=P273),)),P273)</f>
        <v>25519</v>
      </c>
      <c r="AW273" s="109">
        <f t="array" ref="AW273">IFERROR(INDEX(TO_name_7,MATCH(,((Шаблон_7-Точность)&gt;=Q273)+((Шаблон_7+Точность)&lt;=Q273),)),Q273)</f>
        <v>18225</v>
      </c>
      <c r="AX273" s="109">
        <f t="array" ref="AX273">IFERROR(INDEX(TO_name_8,MATCH(,((Шаблон_8-Точность)&gt;=R273)+((Шаблон_8+Точность)&lt;=R273),)),R273)</f>
        <v>61633</v>
      </c>
      <c r="AY273" s="109">
        <f t="array" ref="AY273">IFERROR(INDEX(TO_name_12,MATCH(,((Шаблон_12-Точность)&gt;=S273)+((Шаблон_12+Точность)&lt;=S273),)),S273)</f>
        <v>34349</v>
      </c>
      <c r="AZ273" s="109">
        <f t="array" ref="AZ273">IFERROR(INDEX(TO_name_13,MATCH(,((Шаблон_13-Точность)&gt;=T273)+((Шаблон_13+Точность)&lt;=T273),)),T273)</f>
        <v>30082</v>
      </c>
      <c r="BA273" s="110">
        <f t="array" ref="BA273">IFERROR(INDEX(TO_name_14,MATCH(,((Шаблон_14-Точность)&gt;=U273)+((Шаблон_14+Точность)&lt;=U273),)),U273)</f>
        <v>10175</v>
      </c>
      <c r="BB273" s="3"/>
      <c r="BC273" s="3" t="str">
        <f t="shared" si="146"/>
        <v>М/65084/21362</v>
      </c>
      <c r="BD273" s="3" t="str">
        <f t="shared" si="147"/>
        <v>М/70186/55264</v>
      </c>
      <c r="BE273" s="3" t="str">
        <f t="shared" si="148"/>
        <v>М/63763/38661</v>
      </c>
      <c r="BF273" s="3" t="str">
        <f t="shared" si="149"/>
        <v>М/72544/44244</v>
      </c>
      <c r="BG273" s="3" t="str">
        <f t="shared" si="150"/>
        <v>ТО2/13410/13410</v>
      </c>
      <c r="BH273" s="3" t="str">
        <f t="shared" si="151"/>
        <v>Р/13376/13376</v>
      </c>
      <c r="BI273" s="3" t="str">
        <f t="shared" si="152"/>
        <v>М/11813/11813</v>
      </c>
      <c r="BJ273" s="158" t="s">
        <v>290</v>
      </c>
      <c r="BK273" s="3" t="str">
        <f t="shared" si="153"/>
        <v>М/42093/43814</v>
      </c>
      <c r="BL273" s="3" t="str">
        <f t="shared" si="154"/>
        <v>М/50501/25519</v>
      </c>
      <c r="BM273" s="3" t="str">
        <f t="shared" si="155"/>
        <v>М/38740/18225</v>
      </c>
      <c r="BN273" s="3" t="str">
        <f t="shared" si="156"/>
        <v>М/37084/61633</v>
      </c>
      <c r="BO273" s="3" t="str">
        <f t="shared" si="157"/>
        <v>Р/9349/34349</v>
      </c>
      <c r="BP273" s="3" t="str">
        <f t="shared" si="158"/>
        <v>Р/9567/30082</v>
      </c>
      <c r="BQ273" s="3" t="str">
        <f t="shared" si="159"/>
        <v>Р/10175/10175</v>
      </c>
      <c r="BR273" s="86"/>
      <c r="BS273" s="86"/>
      <c r="BT273" s="86"/>
    </row>
    <row r="274" spans="1:72" ht="16.5" customHeight="1" x14ac:dyDescent="0.25">
      <c r="A274" s="90">
        <v>45190</v>
      </c>
      <c r="B274" s="3">
        <v>5</v>
      </c>
      <c r="C274" s="3">
        <v>4</v>
      </c>
      <c r="D274" s="105" t="str">
        <f t="shared" si="144"/>
        <v/>
      </c>
      <c r="E274" s="105" t="str">
        <f t="shared" si="145"/>
        <v/>
      </c>
      <c r="F274" s="99" t="s">
        <v>290</v>
      </c>
      <c r="G274" s="100">
        <f t="shared" si="160"/>
        <v>21386</v>
      </c>
      <c r="H274" s="100">
        <f t="shared" si="161"/>
        <v>55288</v>
      </c>
      <c r="I274" s="100">
        <f t="shared" si="162"/>
        <v>38685</v>
      </c>
      <c r="J274" s="100">
        <f t="shared" si="163"/>
        <v>44268</v>
      </c>
      <c r="K274" s="100">
        <f t="shared" si="164"/>
        <v>13410</v>
      </c>
      <c r="L274" s="100">
        <f t="shared" si="165"/>
        <v>13376</v>
      </c>
      <c r="M274" s="100">
        <f t="shared" si="166"/>
        <v>11837</v>
      </c>
      <c r="N274" s="100" t="str">
        <f t="shared" si="167"/>
        <v>|</v>
      </c>
      <c r="O274" s="100">
        <f t="shared" si="168"/>
        <v>43838</v>
      </c>
      <c r="P274" s="100">
        <f t="shared" si="169"/>
        <v>25543</v>
      </c>
      <c r="Q274" s="100">
        <f t="shared" si="170"/>
        <v>18249</v>
      </c>
      <c r="R274" s="100">
        <f t="shared" si="171"/>
        <v>61657</v>
      </c>
      <c r="S274" s="100">
        <f t="shared" si="172"/>
        <v>34349</v>
      </c>
      <c r="T274" s="100">
        <f t="shared" si="173"/>
        <v>30082</v>
      </c>
      <c r="U274" s="100">
        <f t="shared" si="174"/>
        <v>10175</v>
      </c>
      <c r="V274" s="89" t="s">
        <v>290</v>
      </c>
      <c r="W274" s="95" t="s">
        <v>37</v>
      </c>
      <c r="X274" s="95" t="s">
        <v>37</v>
      </c>
      <c r="Y274" s="95" t="s">
        <v>37</v>
      </c>
      <c r="Z274" s="95" t="s">
        <v>37</v>
      </c>
      <c r="AA274" s="95" t="s">
        <v>271</v>
      </c>
      <c r="AB274" s="95" t="s">
        <v>38</v>
      </c>
      <c r="AC274" s="95" t="s">
        <v>37</v>
      </c>
      <c r="AD274" s="96" t="s">
        <v>290</v>
      </c>
      <c r="AE274" s="95" t="s">
        <v>37</v>
      </c>
      <c r="AF274" s="95" t="s">
        <v>37</v>
      </c>
      <c r="AG274" s="95" t="s">
        <v>37</v>
      </c>
      <c r="AH274" s="95" t="s">
        <v>37</v>
      </c>
      <c r="AI274" s="95" t="s">
        <v>38</v>
      </c>
      <c r="AJ274" s="95" t="s">
        <v>38</v>
      </c>
      <c r="AK274" s="95" t="s">
        <v>38</v>
      </c>
      <c r="AL274" s="94" t="s">
        <v>290</v>
      </c>
      <c r="AM274" s="108">
        <f t="array" ref="AM274">IFERROR(INDEX(TO_name_1,MATCH(,((Шаблон_1-Точность)&gt;=G274)+((Шаблон_1+Точность)&lt;=G274),)),G274)</f>
        <v>21386</v>
      </c>
      <c r="AN274" s="109">
        <f t="array" ref="AN274">IFERROR(INDEX(TO_name_2,MATCH(,((Шаблон_2-Точность)&gt;=H274)+((Шаблон_2+Точность)&lt;=H274),)),H274)</f>
        <v>55288</v>
      </c>
      <c r="AO274" s="109">
        <f t="array" ref="AO274">IFERROR(INDEX(TO_name_3,MATCH(,((Шаблон_3-Точность)&gt;=I274)+((Шаблон_3+Точность)&lt;=I274),)),I274)</f>
        <v>38685</v>
      </c>
      <c r="AP274" s="109">
        <f t="array" ref="AP274">IFERROR(INDEX(TO_name_4,MATCH(,((Шаблон_4-Точность)&gt;=J274)+((Шаблон_4+Точность)&lt;=J274),)),J274)</f>
        <v>44268</v>
      </c>
      <c r="AQ274" s="109">
        <f t="array" ref="AQ274">IFERROR(INDEX(TO_name_9,MATCH(,((Шаблон_9-Точность)&gt;=K274)+((Шаблон_9+Точность)&lt;=K274),)),K274)</f>
        <v>13410</v>
      </c>
      <c r="AR274" s="109">
        <f t="array" ref="AR274">IFERROR(INDEX(TO_name_10,MATCH(,((Шаблон_10-Точность)&gt;=L274)+((Шаблон_10+Точность)&lt;=L274),)),L274)</f>
        <v>13376</v>
      </c>
      <c r="AS274" s="110">
        <f t="array" ref="AS274">IFERROR(INDEX(TO_name_11,MATCH(,((Шаблон_11-Точность)&gt;=M274)+((Шаблон_11+Точность)&lt;=M274),)),M274)</f>
        <v>11837</v>
      </c>
      <c r="AT274" s="111" t="s">
        <v>290</v>
      </c>
      <c r="AU274" s="108">
        <f t="array" ref="AU274">IFERROR(INDEX(TO_name_5,MATCH(,((Шаблон_5-Точность)&gt;=O274)+((Шаблон_5+Точность)&lt;=O274),)),O274)</f>
        <v>43838</v>
      </c>
      <c r="AV274" s="109">
        <f t="array" ref="AV274">IFERROR(INDEX(TO_name_6,MATCH(,((Шаблон_6-Точность)&gt;=P274)+((Шаблон_6+Точность)&lt;=P274),)),P274)</f>
        <v>25543</v>
      </c>
      <c r="AW274" s="109">
        <f t="array" ref="AW274">IFERROR(INDEX(TO_name_7,MATCH(,((Шаблон_7-Точность)&gt;=Q274)+((Шаблон_7+Точность)&lt;=Q274),)),Q274)</f>
        <v>18249</v>
      </c>
      <c r="AX274" s="109">
        <f t="array" ref="AX274">IFERROR(INDEX(TO_name_8,MATCH(,((Шаблон_8-Точность)&gt;=R274)+((Шаблон_8+Точность)&lt;=R274),)),R274)</f>
        <v>61657</v>
      </c>
      <c r="AY274" s="109">
        <f t="array" ref="AY274">IFERROR(INDEX(TO_name_12,MATCH(,((Шаблон_12-Точность)&gt;=S274)+((Шаблон_12+Точность)&lt;=S274),)),S274)</f>
        <v>34349</v>
      </c>
      <c r="AZ274" s="109">
        <f t="array" ref="AZ274">IFERROR(INDEX(TO_name_13,MATCH(,((Шаблон_13-Точность)&gt;=T274)+((Шаблон_13+Точность)&lt;=T274),)),T274)</f>
        <v>30082</v>
      </c>
      <c r="BA274" s="110">
        <f t="array" ref="BA274">IFERROR(INDEX(TO_name_14,MATCH(,((Шаблон_14-Точность)&gt;=U274)+((Шаблон_14+Точность)&lt;=U274),)),U274)</f>
        <v>10175</v>
      </c>
      <c r="BB274" s="3"/>
      <c r="BC274" s="3" t="str">
        <f t="shared" si="146"/>
        <v>М/65108/21386</v>
      </c>
      <c r="BD274" s="3" t="str">
        <f t="shared" si="147"/>
        <v>М/70210/55288</v>
      </c>
      <c r="BE274" s="3" t="str">
        <f t="shared" si="148"/>
        <v>М/63787/38685</v>
      </c>
      <c r="BF274" s="3" t="str">
        <f t="shared" si="149"/>
        <v>М/72568/44268</v>
      </c>
      <c r="BG274" s="3" t="str">
        <f t="shared" si="150"/>
        <v>ТО2/13410/13410</v>
      </c>
      <c r="BH274" s="3" t="str">
        <f t="shared" si="151"/>
        <v>Р/13376/13376</v>
      </c>
      <c r="BI274" s="3" t="str">
        <f t="shared" si="152"/>
        <v>М/11837/11837</v>
      </c>
      <c r="BJ274" s="158" t="s">
        <v>290</v>
      </c>
      <c r="BK274" s="3" t="str">
        <f t="shared" si="153"/>
        <v>М/42117/43838</v>
      </c>
      <c r="BL274" s="3" t="str">
        <f t="shared" si="154"/>
        <v>М/50525/25543</v>
      </c>
      <c r="BM274" s="3" t="str">
        <f t="shared" si="155"/>
        <v>М/38764/18249</v>
      </c>
      <c r="BN274" s="3" t="str">
        <f t="shared" si="156"/>
        <v>М/37108/61657</v>
      </c>
      <c r="BO274" s="3" t="str">
        <f t="shared" si="157"/>
        <v>Р/9349/34349</v>
      </c>
      <c r="BP274" s="3" t="str">
        <f t="shared" si="158"/>
        <v>Р/9567/30082</v>
      </c>
      <c r="BQ274" s="3" t="str">
        <f t="shared" si="159"/>
        <v>Р/10175/10175</v>
      </c>
      <c r="BR274" s="86"/>
      <c r="BS274" s="86"/>
      <c r="BT274" s="86"/>
    </row>
    <row r="275" spans="1:72" ht="16.5" customHeight="1" x14ac:dyDescent="0.25">
      <c r="A275" s="90">
        <v>45191</v>
      </c>
      <c r="B275" s="3">
        <v>5</v>
      </c>
      <c r="C275" s="3">
        <v>4</v>
      </c>
      <c r="D275" s="105" t="str">
        <f t="shared" si="144"/>
        <v/>
      </c>
      <c r="E275" s="105" t="str">
        <f t="shared" si="145"/>
        <v/>
      </c>
      <c r="F275" s="99" t="s">
        <v>290</v>
      </c>
      <c r="G275" s="100">
        <f t="shared" si="160"/>
        <v>21410</v>
      </c>
      <c r="H275" s="100">
        <f t="shared" si="161"/>
        <v>55312</v>
      </c>
      <c r="I275" s="100">
        <f t="shared" si="162"/>
        <v>38709</v>
      </c>
      <c r="J275" s="100">
        <f t="shared" si="163"/>
        <v>44292</v>
      </c>
      <c r="K275" s="100">
        <f t="shared" si="164"/>
        <v>13410</v>
      </c>
      <c r="L275" s="100">
        <f t="shared" si="165"/>
        <v>13376</v>
      </c>
      <c r="M275" s="100">
        <f t="shared" si="166"/>
        <v>11861</v>
      </c>
      <c r="N275" s="100" t="str">
        <f t="shared" si="167"/>
        <v>|</v>
      </c>
      <c r="O275" s="100">
        <f t="shared" si="168"/>
        <v>43862</v>
      </c>
      <c r="P275" s="100">
        <f t="shared" si="169"/>
        <v>25567</v>
      </c>
      <c r="Q275" s="100">
        <f t="shared" si="170"/>
        <v>18273</v>
      </c>
      <c r="R275" s="100">
        <f t="shared" si="171"/>
        <v>61681</v>
      </c>
      <c r="S275" s="100">
        <f t="shared" si="172"/>
        <v>34349</v>
      </c>
      <c r="T275" s="100">
        <f t="shared" si="173"/>
        <v>30082</v>
      </c>
      <c r="U275" s="100">
        <f t="shared" si="174"/>
        <v>10175</v>
      </c>
      <c r="V275" s="89" t="s">
        <v>290</v>
      </c>
      <c r="W275" s="95" t="s">
        <v>37</v>
      </c>
      <c r="X275" s="95" t="s">
        <v>37</v>
      </c>
      <c r="Y275" s="95" t="s">
        <v>37</v>
      </c>
      <c r="Z275" s="95" t="s">
        <v>37</v>
      </c>
      <c r="AA275" s="95" t="s">
        <v>271</v>
      </c>
      <c r="AB275" s="95" t="s">
        <v>38</v>
      </c>
      <c r="AC275" s="95" t="s">
        <v>37</v>
      </c>
      <c r="AD275" s="96" t="s">
        <v>290</v>
      </c>
      <c r="AE275" s="95" t="s">
        <v>37</v>
      </c>
      <c r="AF275" s="95" t="s">
        <v>37</v>
      </c>
      <c r="AG275" s="95" t="s">
        <v>37</v>
      </c>
      <c r="AH275" s="95" t="s">
        <v>37</v>
      </c>
      <c r="AI275" s="95" t="s">
        <v>38</v>
      </c>
      <c r="AJ275" s="95" t="s">
        <v>38</v>
      </c>
      <c r="AK275" s="95" t="s">
        <v>38</v>
      </c>
      <c r="AL275" s="94" t="s">
        <v>290</v>
      </c>
      <c r="AM275" s="108">
        <f t="array" ref="AM275">IFERROR(INDEX(TO_name_1,MATCH(,((Шаблон_1-Точность)&gt;=G275)+((Шаблон_1+Точность)&lt;=G275),)),G275)</f>
        <v>21410</v>
      </c>
      <c r="AN275" s="109">
        <f t="array" ref="AN275">IFERROR(INDEX(TO_name_2,MATCH(,((Шаблон_2-Точность)&gt;=H275)+((Шаблон_2+Точность)&lt;=H275),)),H275)</f>
        <v>55312</v>
      </c>
      <c r="AO275" s="109">
        <f t="array" ref="AO275">IFERROR(INDEX(TO_name_3,MATCH(,((Шаблон_3-Точность)&gt;=I275)+((Шаблон_3+Точность)&lt;=I275),)),I275)</f>
        <v>38709</v>
      </c>
      <c r="AP275" s="109">
        <f t="array" ref="AP275">IFERROR(INDEX(TO_name_4,MATCH(,((Шаблон_4-Точность)&gt;=J275)+((Шаблон_4+Точность)&lt;=J275),)),J275)</f>
        <v>44292</v>
      </c>
      <c r="AQ275" s="109">
        <f t="array" ref="AQ275">IFERROR(INDEX(TO_name_9,MATCH(,((Шаблон_9-Точность)&gt;=K275)+((Шаблон_9+Точность)&lt;=K275),)),K275)</f>
        <v>13410</v>
      </c>
      <c r="AR275" s="109">
        <f t="array" ref="AR275">IFERROR(INDEX(TO_name_10,MATCH(,((Шаблон_10-Точность)&gt;=L275)+((Шаблон_10+Точность)&lt;=L275),)),L275)</f>
        <v>13376</v>
      </c>
      <c r="AS275" s="110">
        <f t="array" ref="AS275">IFERROR(INDEX(TO_name_11,MATCH(,((Шаблон_11-Точность)&gt;=M275)+((Шаблон_11+Точность)&lt;=M275),)),M275)</f>
        <v>11861</v>
      </c>
      <c r="AT275" s="111" t="s">
        <v>290</v>
      </c>
      <c r="AU275" s="108">
        <f t="array" ref="AU275">IFERROR(INDEX(TO_name_5,MATCH(,((Шаблон_5-Точность)&gt;=O275)+((Шаблон_5+Точность)&lt;=O275),)),O275)</f>
        <v>43862</v>
      </c>
      <c r="AV275" s="109">
        <f t="array" ref="AV275">IFERROR(INDEX(TO_name_6,MATCH(,((Шаблон_6-Точность)&gt;=P275)+((Шаблон_6+Точность)&lt;=P275),)),P275)</f>
        <v>25567</v>
      </c>
      <c r="AW275" s="109">
        <f t="array" ref="AW275">IFERROR(INDEX(TO_name_7,MATCH(,((Шаблон_7-Точность)&gt;=Q275)+((Шаблон_7+Точность)&lt;=Q275),)),Q275)</f>
        <v>18273</v>
      </c>
      <c r="AX275" s="109">
        <f t="array" ref="AX275">IFERROR(INDEX(TO_name_8,MATCH(,((Шаблон_8-Точность)&gt;=R275)+((Шаблон_8+Точность)&lt;=R275),)),R275)</f>
        <v>61681</v>
      </c>
      <c r="AY275" s="109">
        <f t="array" ref="AY275">IFERROR(INDEX(TO_name_12,MATCH(,((Шаблон_12-Точность)&gt;=S275)+((Шаблон_12+Точность)&lt;=S275),)),S275)</f>
        <v>34349</v>
      </c>
      <c r="AZ275" s="109">
        <f t="array" ref="AZ275">IFERROR(INDEX(TO_name_13,MATCH(,((Шаблон_13-Точность)&gt;=T275)+((Шаблон_13+Точность)&lt;=T275),)),T275)</f>
        <v>30082</v>
      </c>
      <c r="BA275" s="110">
        <f t="array" ref="BA275">IFERROR(INDEX(TO_name_14,MATCH(,((Шаблон_14-Точность)&gt;=U275)+((Шаблон_14+Точность)&lt;=U275),)),U275)</f>
        <v>10175</v>
      </c>
      <c r="BB275" s="3"/>
      <c r="BC275" s="3" t="str">
        <f t="shared" si="146"/>
        <v>М/65132/21410</v>
      </c>
      <c r="BD275" s="3" t="str">
        <f t="shared" si="147"/>
        <v>М/70234/55312</v>
      </c>
      <c r="BE275" s="3" t="str">
        <f t="shared" si="148"/>
        <v>М/63811/38709</v>
      </c>
      <c r="BF275" s="3" t="str">
        <f t="shared" si="149"/>
        <v>М/72592/44292</v>
      </c>
      <c r="BG275" s="3" t="str">
        <f t="shared" si="150"/>
        <v>ТО2/13410/13410</v>
      </c>
      <c r="BH275" s="3" t="str">
        <f t="shared" si="151"/>
        <v>Р/13376/13376</v>
      </c>
      <c r="BI275" s="3" t="str">
        <f t="shared" si="152"/>
        <v>М/11861/11861</v>
      </c>
      <c r="BJ275" s="158" t="s">
        <v>290</v>
      </c>
      <c r="BK275" s="3" t="str">
        <f t="shared" si="153"/>
        <v>М/42141/43862</v>
      </c>
      <c r="BL275" s="3" t="str">
        <f t="shared" si="154"/>
        <v>М/50549/25567</v>
      </c>
      <c r="BM275" s="3" t="str">
        <f t="shared" si="155"/>
        <v>М/38788/18273</v>
      </c>
      <c r="BN275" s="3" t="str">
        <f t="shared" si="156"/>
        <v>М/37132/61681</v>
      </c>
      <c r="BO275" s="3" t="str">
        <f t="shared" si="157"/>
        <v>Р/9349/34349</v>
      </c>
      <c r="BP275" s="3" t="str">
        <f t="shared" si="158"/>
        <v>Р/9567/30082</v>
      </c>
      <c r="BQ275" s="3" t="str">
        <f t="shared" si="159"/>
        <v>Р/10175/10175</v>
      </c>
      <c r="BR275" s="86"/>
      <c r="BS275" s="86"/>
      <c r="BT275" s="86"/>
    </row>
    <row r="276" spans="1:72" ht="16.5" customHeight="1" x14ac:dyDescent="0.25">
      <c r="A276" s="90">
        <v>45192</v>
      </c>
      <c r="B276" s="3">
        <v>5</v>
      </c>
      <c r="C276" s="3">
        <v>4</v>
      </c>
      <c r="D276" s="105" t="str">
        <f t="shared" si="144"/>
        <v/>
      </c>
      <c r="E276" s="105" t="str">
        <f t="shared" si="145"/>
        <v/>
      </c>
      <c r="F276" s="99" t="s">
        <v>290</v>
      </c>
      <c r="G276" s="100">
        <f t="shared" si="160"/>
        <v>21434</v>
      </c>
      <c r="H276" s="100">
        <f t="shared" si="161"/>
        <v>55336</v>
      </c>
      <c r="I276" s="100">
        <f t="shared" si="162"/>
        <v>38733</v>
      </c>
      <c r="J276" s="100">
        <f t="shared" si="163"/>
        <v>44316</v>
      </c>
      <c r="K276" s="100">
        <f t="shared" si="164"/>
        <v>13410</v>
      </c>
      <c r="L276" s="100">
        <f t="shared" si="165"/>
        <v>13376</v>
      </c>
      <c r="M276" s="100">
        <f t="shared" si="166"/>
        <v>11885</v>
      </c>
      <c r="N276" s="100" t="str">
        <f t="shared" si="167"/>
        <v>|</v>
      </c>
      <c r="O276" s="100">
        <f t="shared" si="168"/>
        <v>43886</v>
      </c>
      <c r="P276" s="100">
        <f t="shared" si="169"/>
        <v>25583</v>
      </c>
      <c r="Q276" s="100">
        <f t="shared" si="170"/>
        <v>18297</v>
      </c>
      <c r="R276" s="100">
        <f t="shared" si="171"/>
        <v>61705</v>
      </c>
      <c r="S276" s="100">
        <f t="shared" si="172"/>
        <v>34357</v>
      </c>
      <c r="T276" s="100">
        <f t="shared" si="173"/>
        <v>30082</v>
      </c>
      <c r="U276" s="100">
        <f t="shared" si="174"/>
        <v>10175</v>
      </c>
      <c r="V276" s="89" t="s">
        <v>290</v>
      </c>
      <c r="W276" s="95" t="s">
        <v>37</v>
      </c>
      <c r="X276" s="95" t="s">
        <v>37</v>
      </c>
      <c r="Y276" s="95" t="s">
        <v>37</v>
      </c>
      <c r="Z276" s="95" t="s">
        <v>37</v>
      </c>
      <c r="AA276" s="95" t="s">
        <v>271</v>
      </c>
      <c r="AB276" s="95" t="s">
        <v>38</v>
      </c>
      <c r="AC276" s="95" t="s">
        <v>37</v>
      </c>
      <c r="AD276" s="96" t="s">
        <v>290</v>
      </c>
      <c r="AE276" s="95" t="s">
        <v>37</v>
      </c>
      <c r="AF276" s="95" t="s">
        <v>195</v>
      </c>
      <c r="AG276" s="95" t="s">
        <v>37</v>
      </c>
      <c r="AH276" s="95" t="s">
        <v>37</v>
      </c>
      <c r="AI276" s="95" t="s">
        <v>320</v>
      </c>
      <c r="AJ276" s="95" t="s">
        <v>38</v>
      </c>
      <c r="AK276" s="95" t="s">
        <v>38</v>
      </c>
      <c r="AL276" s="94" t="s">
        <v>290</v>
      </c>
      <c r="AM276" s="108">
        <f t="array" ref="AM276">IFERROR(INDEX(TO_name_1,MATCH(,((Шаблон_1-Точность)&gt;=G276)+((Шаблон_1+Точность)&lt;=G276),)),G276)</f>
        <v>21434</v>
      </c>
      <c r="AN276" s="109">
        <f t="array" ref="AN276">IFERROR(INDEX(TO_name_2,MATCH(,((Шаблон_2-Точность)&gt;=H276)+((Шаблон_2+Точность)&lt;=H276),)),H276)</f>
        <v>55336</v>
      </c>
      <c r="AO276" s="109">
        <f t="array" ref="AO276">IFERROR(INDEX(TO_name_3,MATCH(,((Шаблон_3-Точность)&gt;=I276)+((Шаблон_3+Точность)&lt;=I276),)),I276)</f>
        <v>38733</v>
      </c>
      <c r="AP276" s="109">
        <f t="array" ref="AP276">IFERROR(INDEX(TO_name_4,MATCH(,((Шаблон_4-Точность)&gt;=J276)+((Шаблон_4+Точность)&lt;=J276),)),J276)</f>
        <v>44316</v>
      </c>
      <c r="AQ276" s="109">
        <f t="array" ref="AQ276">IFERROR(INDEX(TO_name_9,MATCH(,((Шаблон_9-Точность)&gt;=K276)+((Шаблон_9+Точность)&lt;=K276),)),K276)</f>
        <v>13410</v>
      </c>
      <c r="AR276" s="109">
        <f t="array" ref="AR276">IFERROR(INDEX(TO_name_10,MATCH(,((Шаблон_10-Точность)&gt;=L276)+((Шаблон_10+Точность)&lt;=L276),)),L276)</f>
        <v>13376</v>
      </c>
      <c r="AS276" s="110">
        <f t="array" ref="AS276">IFERROR(INDEX(TO_name_11,MATCH(,((Шаблон_11-Точность)&gt;=M276)+((Шаблон_11+Точность)&lt;=M276),)),M276)</f>
        <v>11885</v>
      </c>
      <c r="AT276" s="111" t="s">
        <v>290</v>
      </c>
      <c r="AU276" s="108">
        <f t="array" ref="AU276">IFERROR(INDEX(TO_name_5,MATCH(,((Шаблон_5-Точность)&gt;=O276)+((Шаблон_5+Точность)&lt;=O276),)),O276)</f>
        <v>43886</v>
      </c>
      <c r="AV276" s="109">
        <f t="array" ref="AV276">IFERROR(INDEX(TO_name_6,MATCH(,((Шаблон_6-Точность)&gt;=P276)+((Шаблон_6+Точность)&lt;=P276),)),P276)</f>
        <v>25583</v>
      </c>
      <c r="AW276" s="109">
        <f t="array" ref="AW276">IFERROR(INDEX(TO_name_7,MATCH(,((Шаблон_7-Точность)&gt;=Q276)+((Шаблон_7+Точность)&lt;=Q276),)),Q276)</f>
        <v>18297</v>
      </c>
      <c r="AX276" s="109">
        <f t="array" ref="AX276">IFERROR(INDEX(TO_name_8,MATCH(,((Шаблон_8-Точность)&gt;=R276)+((Шаблон_8+Точность)&lt;=R276),)),R276)</f>
        <v>61705</v>
      </c>
      <c r="AY276" s="109">
        <f t="array" ref="AY276">IFERROR(INDEX(TO_name_12,MATCH(,((Шаблон_12-Точность)&gt;=S276)+((Шаблон_12+Точность)&lt;=S276),)),S276)</f>
        <v>34357</v>
      </c>
      <c r="AZ276" s="109">
        <f t="array" ref="AZ276">IFERROR(INDEX(TO_name_13,MATCH(,((Шаблон_13-Точность)&gt;=T276)+((Шаблон_13+Точность)&lt;=T276),)),T276)</f>
        <v>30082</v>
      </c>
      <c r="BA276" s="110">
        <f t="array" ref="BA276">IFERROR(INDEX(TO_name_14,MATCH(,((Шаблон_14-Точность)&gt;=U276)+((Шаблон_14+Точность)&lt;=U276),)),U276)</f>
        <v>10175</v>
      </c>
      <c r="BB276" s="3"/>
      <c r="BC276" s="3" t="str">
        <f t="shared" si="146"/>
        <v>М/65156/21434</v>
      </c>
      <c r="BD276" s="3" t="str">
        <f t="shared" si="147"/>
        <v>М/70258/55336</v>
      </c>
      <c r="BE276" s="3" t="str">
        <f t="shared" si="148"/>
        <v>М/63835/38733</v>
      </c>
      <c r="BF276" s="3" t="str">
        <f t="shared" si="149"/>
        <v>М/72616/44316</v>
      </c>
      <c r="BG276" s="3" t="str">
        <f t="shared" si="150"/>
        <v>ТО2/13410/13410</v>
      </c>
      <c r="BH276" s="3" t="str">
        <f t="shared" si="151"/>
        <v>Р/13376/13376</v>
      </c>
      <c r="BI276" s="3" t="str">
        <f t="shared" si="152"/>
        <v>М/11885/11885</v>
      </c>
      <c r="BJ276" s="158" t="s">
        <v>290</v>
      </c>
      <c r="BK276" s="3" t="str">
        <f t="shared" si="153"/>
        <v>М/42165/43886</v>
      </c>
      <c r="BL276" s="3" t="str">
        <f t="shared" si="154"/>
        <v>О/50565/25583</v>
      </c>
      <c r="BM276" s="3" t="str">
        <f t="shared" si="155"/>
        <v>М/38812/18297</v>
      </c>
      <c r="BN276" s="3" t="str">
        <f t="shared" si="156"/>
        <v>М/37156/61705</v>
      </c>
      <c r="BO276" s="3" t="str">
        <f t="shared" si="157"/>
        <v>П/9357/34357</v>
      </c>
      <c r="BP276" s="3" t="str">
        <f t="shared" si="158"/>
        <v>Р/9567/30082</v>
      </c>
      <c r="BQ276" s="3" t="str">
        <f t="shared" si="159"/>
        <v>Р/10175/10175</v>
      </c>
      <c r="BR276" s="86"/>
      <c r="BS276" s="86"/>
      <c r="BT276" s="86"/>
    </row>
    <row r="277" spans="1:72" ht="16.5" customHeight="1" x14ac:dyDescent="0.25">
      <c r="A277" s="90">
        <v>45193</v>
      </c>
      <c r="B277" s="3">
        <v>5</v>
      </c>
      <c r="C277" s="3">
        <v>4</v>
      </c>
      <c r="D277" s="105" t="str">
        <f t="shared" si="144"/>
        <v/>
      </c>
      <c r="E277" s="105" t="str">
        <f t="shared" si="145"/>
        <v/>
      </c>
      <c r="F277" s="99" t="s">
        <v>290</v>
      </c>
      <c r="G277" s="100">
        <f t="shared" si="160"/>
        <v>21458</v>
      </c>
      <c r="H277" s="100">
        <f t="shared" si="161"/>
        <v>55360</v>
      </c>
      <c r="I277" s="100">
        <f t="shared" si="162"/>
        <v>38757</v>
      </c>
      <c r="J277" s="100">
        <f t="shared" si="163"/>
        <v>44340</v>
      </c>
      <c r="K277" s="100">
        <f t="shared" si="164"/>
        <v>13418</v>
      </c>
      <c r="L277" s="100">
        <f t="shared" si="165"/>
        <v>13376</v>
      </c>
      <c r="M277" s="100">
        <f t="shared" si="166"/>
        <v>11901</v>
      </c>
      <c r="N277" s="100" t="str">
        <f t="shared" si="167"/>
        <v>|</v>
      </c>
      <c r="O277" s="100">
        <f t="shared" si="168"/>
        <v>43910</v>
      </c>
      <c r="P277" s="100">
        <f t="shared" si="169"/>
        <v>25583</v>
      </c>
      <c r="Q277" s="100">
        <f t="shared" si="170"/>
        <v>18321</v>
      </c>
      <c r="R277" s="100">
        <f t="shared" si="171"/>
        <v>61729</v>
      </c>
      <c r="S277" s="100">
        <f t="shared" si="172"/>
        <v>34381</v>
      </c>
      <c r="T277" s="100">
        <f t="shared" si="173"/>
        <v>30082</v>
      </c>
      <c r="U277" s="100">
        <f t="shared" si="174"/>
        <v>10175</v>
      </c>
      <c r="V277" s="89" t="s">
        <v>290</v>
      </c>
      <c r="W277" s="95" t="s">
        <v>37</v>
      </c>
      <c r="X277" s="95" t="s">
        <v>37</v>
      </c>
      <c r="Y277" s="95" t="s">
        <v>37</v>
      </c>
      <c r="Z277" s="95" t="s">
        <v>37</v>
      </c>
      <c r="AA277" s="95" t="s">
        <v>320</v>
      </c>
      <c r="AB277" s="95" t="s">
        <v>38</v>
      </c>
      <c r="AC277" s="95" t="s">
        <v>195</v>
      </c>
      <c r="AD277" s="96" t="s">
        <v>290</v>
      </c>
      <c r="AE277" s="95" t="s">
        <v>37</v>
      </c>
      <c r="AF277" s="95" t="s">
        <v>38</v>
      </c>
      <c r="AG277" s="95" t="s">
        <v>37</v>
      </c>
      <c r="AH277" s="95" t="s">
        <v>37</v>
      </c>
      <c r="AI277" s="95" t="s">
        <v>37</v>
      </c>
      <c r="AJ277" s="95" t="s">
        <v>38</v>
      </c>
      <c r="AK277" s="95" t="s">
        <v>38</v>
      </c>
      <c r="AL277" s="94" t="s">
        <v>290</v>
      </c>
      <c r="AM277" s="108">
        <f t="array" ref="AM277">IFERROR(INDEX(TO_name_1,MATCH(,((Шаблон_1-Точность)&gt;=G277)+((Шаблон_1+Точность)&lt;=G277),)),G277)</f>
        <v>21458</v>
      </c>
      <c r="AN277" s="109">
        <f t="array" ref="AN277">IFERROR(INDEX(TO_name_2,MATCH(,((Шаблон_2-Точность)&gt;=H277)+((Шаблон_2+Точность)&lt;=H277),)),H277)</f>
        <v>55360</v>
      </c>
      <c r="AO277" s="109">
        <f t="array" ref="AO277">IFERROR(INDEX(TO_name_3,MATCH(,((Шаблон_3-Точность)&gt;=I277)+((Шаблон_3+Точность)&lt;=I277),)),I277)</f>
        <v>38757</v>
      </c>
      <c r="AP277" s="109">
        <f t="array" ref="AP277">IFERROR(INDEX(TO_name_4,MATCH(,((Шаблон_4-Точность)&gt;=J277)+((Шаблон_4+Точность)&lt;=J277),)),J277)</f>
        <v>44340</v>
      </c>
      <c r="AQ277" s="109">
        <f t="array" ref="AQ277">IFERROR(INDEX(TO_name_9,MATCH(,((Шаблон_9-Точность)&gt;=K277)+((Шаблон_9+Точность)&lt;=K277),)),K277)</f>
        <v>13418</v>
      </c>
      <c r="AR277" s="109">
        <f t="array" ref="AR277">IFERROR(INDEX(TO_name_10,MATCH(,((Шаблон_10-Точность)&gt;=L277)+((Шаблон_10+Точность)&lt;=L277),)),L277)</f>
        <v>13376</v>
      </c>
      <c r="AS277" s="110">
        <f t="array" ref="AS277">IFERROR(INDEX(TO_name_11,MATCH(,((Шаблон_11-Точность)&gt;=M277)+((Шаблон_11+Точность)&lt;=M277),)),M277)</f>
        <v>11901</v>
      </c>
      <c r="AT277" s="111" t="s">
        <v>290</v>
      </c>
      <c r="AU277" s="108">
        <f t="array" ref="AU277">IFERROR(INDEX(TO_name_5,MATCH(,((Шаблон_5-Точность)&gt;=O277)+((Шаблон_5+Точность)&lt;=O277),)),O277)</f>
        <v>43910</v>
      </c>
      <c r="AV277" s="109">
        <f t="array" ref="AV277">IFERROR(INDEX(TO_name_6,MATCH(,((Шаблон_6-Точность)&gt;=P277)+((Шаблон_6+Точность)&lt;=P277),)),P277)</f>
        <v>25583</v>
      </c>
      <c r="AW277" s="109">
        <f t="array" ref="AW277">IFERROR(INDEX(TO_name_7,MATCH(,((Шаблон_7-Точность)&gt;=Q277)+((Шаблон_7+Точность)&lt;=Q277),)),Q277)</f>
        <v>18321</v>
      </c>
      <c r="AX277" s="109">
        <f t="array" ref="AX277">IFERROR(INDEX(TO_name_8,MATCH(,((Шаблон_8-Точность)&gt;=R277)+((Шаблон_8+Точность)&lt;=R277),)),R277)</f>
        <v>61729</v>
      </c>
      <c r="AY277" s="109">
        <f t="array" ref="AY277">IFERROR(INDEX(TO_name_12,MATCH(,((Шаблон_12-Точность)&gt;=S277)+((Шаблон_12+Точность)&lt;=S277),)),S277)</f>
        <v>34381</v>
      </c>
      <c r="AZ277" s="109">
        <f t="array" ref="AZ277">IFERROR(INDEX(TO_name_13,MATCH(,((Шаблон_13-Точность)&gt;=T277)+((Шаблон_13+Точность)&lt;=T277),)),T277)</f>
        <v>30082</v>
      </c>
      <c r="BA277" s="110">
        <f t="array" ref="BA277">IFERROR(INDEX(TO_name_14,MATCH(,((Шаблон_14-Точность)&gt;=U277)+((Шаблон_14+Точность)&lt;=U277),)),U277)</f>
        <v>10175</v>
      </c>
      <c r="BB277" s="3"/>
      <c r="BC277" s="3" t="str">
        <f t="shared" si="146"/>
        <v>М/65180/21458</v>
      </c>
      <c r="BD277" s="3" t="str">
        <f t="shared" si="147"/>
        <v>М/70282/55360</v>
      </c>
      <c r="BE277" s="3" t="str">
        <f t="shared" si="148"/>
        <v>М/63859/38757</v>
      </c>
      <c r="BF277" s="3" t="str">
        <f t="shared" si="149"/>
        <v>М/72640/44340</v>
      </c>
      <c r="BG277" s="3" t="str">
        <f t="shared" si="150"/>
        <v>П/13418/13418</v>
      </c>
      <c r="BH277" s="3" t="str">
        <f t="shared" si="151"/>
        <v>Р/13376/13376</v>
      </c>
      <c r="BI277" s="3" t="str">
        <f t="shared" si="152"/>
        <v>О/11901/11901</v>
      </c>
      <c r="BJ277" s="158" t="s">
        <v>290</v>
      </c>
      <c r="BK277" s="3" t="str">
        <f t="shared" si="153"/>
        <v>М/42189/43910</v>
      </c>
      <c r="BL277" s="3" t="str">
        <f t="shared" si="154"/>
        <v>Р/50565/25583</v>
      </c>
      <c r="BM277" s="3" t="str">
        <f t="shared" si="155"/>
        <v>М/38836/18321</v>
      </c>
      <c r="BN277" s="3" t="str">
        <f t="shared" si="156"/>
        <v>М/37180/61729</v>
      </c>
      <c r="BO277" s="3" t="str">
        <f t="shared" si="157"/>
        <v>М/9381/34381</v>
      </c>
      <c r="BP277" s="3" t="str">
        <f t="shared" si="158"/>
        <v>Р/9567/30082</v>
      </c>
      <c r="BQ277" s="3" t="str">
        <f t="shared" si="159"/>
        <v>Р/10175/10175</v>
      </c>
      <c r="BR277" s="86"/>
      <c r="BS277" s="86"/>
      <c r="BT277" s="86"/>
    </row>
    <row r="278" spans="1:72" ht="16.5" customHeight="1" x14ac:dyDescent="0.25">
      <c r="A278" s="90">
        <v>45194</v>
      </c>
      <c r="B278" s="3">
        <v>5</v>
      </c>
      <c r="C278" s="3">
        <v>4</v>
      </c>
      <c r="D278" s="105" t="str">
        <f t="shared" si="144"/>
        <v/>
      </c>
      <c r="E278" s="105" t="str">
        <f t="shared" si="145"/>
        <v/>
      </c>
      <c r="F278" s="99" t="s">
        <v>290</v>
      </c>
      <c r="G278" s="100">
        <f t="shared" si="160"/>
        <v>21482</v>
      </c>
      <c r="H278" s="100">
        <f t="shared" si="161"/>
        <v>55384</v>
      </c>
      <c r="I278" s="100">
        <f t="shared" si="162"/>
        <v>38781</v>
      </c>
      <c r="J278" s="100">
        <f t="shared" si="163"/>
        <v>44364</v>
      </c>
      <c r="K278" s="100">
        <f t="shared" si="164"/>
        <v>13442</v>
      </c>
      <c r="L278" s="100">
        <f t="shared" si="165"/>
        <v>13376</v>
      </c>
      <c r="M278" s="100">
        <f t="shared" si="166"/>
        <v>11901</v>
      </c>
      <c r="N278" s="100" t="str">
        <f t="shared" si="167"/>
        <v>|</v>
      </c>
      <c r="O278" s="100">
        <f t="shared" si="168"/>
        <v>43934</v>
      </c>
      <c r="P278" s="100">
        <f t="shared" si="169"/>
        <v>25583</v>
      </c>
      <c r="Q278" s="100">
        <f t="shared" si="170"/>
        <v>18345</v>
      </c>
      <c r="R278" s="100">
        <f t="shared" si="171"/>
        <v>61753</v>
      </c>
      <c r="S278" s="100">
        <f t="shared" si="172"/>
        <v>34405</v>
      </c>
      <c r="T278" s="100">
        <f t="shared" si="173"/>
        <v>30082</v>
      </c>
      <c r="U278" s="100">
        <f t="shared" si="174"/>
        <v>10175</v>
      </c>
      <c r="V278" s="89" t="s">
        <v>290</v>
      </c>
      <c r="W278" s="95" t="s">
        <v>37</v>
      </c>
      <c r="X278" s="95" t="s">
        <v>37</v>
      </c>
      <c r="Y278" s="95" t="s">
        <v>37</v>
      </c>
      <c r="Z278" s="95" t="s">
        <v>37</v>
      </c>
      <c r="AA278" s="95" t="s">
        <v>37</v>
      </c>
      <c r="AB278" s="95" t="s">
        <v>38</v>
      </c>
      <c r="AC278" s="95" t="s">
        <v>38</v>
      </c>
      <c r="AD278" s="96" t="s">
        <v>290</v>
      </c>
      <c r="AE278" s="95" t="s">
        <v>37</v>
      </c>
      <c r="AF278" s="95" t="s">
        <v>252</v>
      </c>
      <c r="AG278" s="95" t="s">
        <v>37</v>
      </c>
      <c r="AH278" s="95" t="s">
        <v>37</v>
      </c>
      <c r="AI278" s="95" t="s">
        <v>37</v>
      </c>
      <c r="AJ278" s="95" t="s">
        <v>38</v>
      </c>
      <c r="AK278" s="95" t="s">
        <v>38</v>
      </c>
      <c r="AL278" s="94" t="s">
        <v>290</v>
      </c>
      <c r="AM278" s="108">
        <f t="array" ref="AM278">IFERROR(INDEX(TO_name_1,MATCH(,((Шаблон_1-Точность)&gt;=G278)+((Шаблон_1+Точность)&lt;=G278),)),G278)</f>
        <v>21482</v>
      </c>
      <c r="AN278" s="109">
        <f t="array" ref="AN278">IFERROR(INDEX(TO_name_2,MATCH(,((Шаблон_2-Точность)&gt;=H278)+((Шаблон_2+Точность)&lt;=H278),)),H278)</f>
        <v>55384</v>
      </c>
      <c r="AO278" s="109">
        <f t="array" ref="AO278">IFERROR(INDEX(TO_name_3,MATCH(,((Шаблон_3-Точность)&gt;=I278)+((Шаблон_3+Точность)&lt;=I278),)),I278)</f>
        <v>38781</v>
      </c>
      <c r="AP278" s="109">
        <f t="array" ref="AP278">IFERROR(INDEX(TO_name_4,MATCH(,((Шаблон_4-Точность)&gt;=J278)+((Шаблон_4+Точность)&lt;=J278),)),J278)</f>
        <v>44364</v>
      </c>
      <c r="AQ278" s="109">
        <f t="array" ref="AQ278">IFERROR(INDEX(TO_name_9,MATCH(,((Шаблон_9-Точность)&gt;=K278)+((Шаблон_9+Точность)&lt;=K278),)),K278)</f>
        <v>13442</v>
      </c>
      <c r="AR278" s="109">
        <f t="array" ref="AR278">IFERROR(INDEX(TO_name_10,MATCH(,((Шаблон_10-Точность)&gt;=L278)+((Шаблон_10+Точность)&lt;=L278),)),L278)</f>
        <v>13376</v>
      </c>
      <c r="AS278" s="110">
        <f t="array" ref="AS278">IFERROR(INDEX(TO_name_11,MATCH(,((Шаблон_11-Точность)&gt;=M278)+((Шаблон_11+Точность)&lt;=M278),)),M278)</f>
        <v>11901</v>
      </c>
      <c r="AT278" s="111" t="s">
        <v>290</v>
      </c>
      <c r="AU278" s="108">
        <f t="array" ref="AU278">IFERROR(INDEX(TO_name_5,MATCH(,((Шаблон_5-Точность)&gt;=O278)+((Шаблон_5+Точность)&lt;=O278),)),O278)</f>
        <v>43934</v>
      </c>
      <c r="AV278" s="109">
        <f t="array" ref="AV278">IFERROR(INDEX(TO_name_6,MATCH(,((Шаблон_6-Точность)&gt;=P278)+((Шаблон_6+Точность)&lt;=P278),)),P278)</f>
        <v>25583</v>
      </c>
      <c r="AW278" s="109">
        <f t="array" ref="AW278">IFERROR(INDEX(TO_name_7,MATCH(,((Шаблон_7-Точность)&gt;=Q278)+((Шаблон_7+Точность)&lt;=Q278),)),Q278)</f>
        <v>18345</v>
      </c>
      <c r="AX278" s="109">
        <f t="array" ref="AX278">IFERROR(INDEX(TO_name_8,MATCH(,((Шаблон_8-Точность)&gt;=R278)+((Шаблон_8+Точность)&lt;=R278),)),R278)</f>
        <v>61753</v>
      </c>
      <c r="AY278" s="109">
        <f t="array" ref="AY278">IFERROR(INDEX(TO_name_12,MATCH(,((Шаблон_12-Точность)&gt;=S278)+((Шаблон_12+Точность)&lt;=S278),)),S278)</f>
        <v>34405</v>
      </c>
      <c r="AZ278" s="109">
        <f t="array" ref="AZ278">IFERROR(INDEX(TO_name_13,MATCH(,((Шаблон_13-Точность)&gt;=T278)+((Шаблон_13+Точность)&lt;=T278),)),T278)</f>
        <v>30082</v>
      </c>
      <c r="BA278" s="110">
        <f t="array" ref="BA278">IFERROR(INDEX(TO_name_14,MATCH(,((Шаблон_14-Точность)&gt;=U278)+((Шаблон_14+Точность)&lt;=U278),)),U278)</f>
        <v>10175</v>
      </c>
      <c r="BB278" s="3"/>
      <c r="BC278" s="3" t="str">
        <f t="shared" si="146"/>
        <v>М/65204/21482</v>
      </c>
      <c r="BD278" s="3" t="str">
        <f t="shared" si="147"/>
        <v>М/70306/55384</v>
      </c>
      <c r="BE278" s="3" t="str">
        <f t="shared" si="148"/>
        <v>М/63883/38781</v>
      </c>
      <c r="BF278" s="3" t="str">
        <f t="shared" si="149"/>
        <v>М/72664/44364</v>
      </c>
      <c r="BG278" s="3" t="str">
        <f t="shared" si="150"/>
        <v>М/13442/13442</v>
      </c>
      <c r="BH278" s="3" t="str">
        <f t="shared" si="151"/>
        <v>Р/13376/13376</v>
      </c>
      <c r="BI278" s="3" t="str">
        <f t="shared" si="152"/>
        <v>Р/11901/11901</v>
      </c>
      <c r="BJ278" s="158" t="s">
        <v>290</v>
      </c>
      <c r="BK278" s="3" t="str">
        <f t="shared" si="153"/>
        <v>М/42213/43934</v>
      </c>
      <c r="BL278" s="3" t="str">
        <f t="shared" si="154"/>
        <v>КР/50565/25583</v>
      </c>
      <c r="BM278" s="3" t="str">
        <f t="shared" si="155"/>
        <v>М/38860/18345</v>
      </c>
      <c r="BN278" s="3" t="str">
        <f t="shared" si="156"/>
        <v>М/37204/61753</v>
      </c>
      <c r="BO278" s="3" t="str">
        <f t="shared" si="157"/>
        <v>М/9405/34405</v>
      </c>
      <c r="BP278" s="3" t="str">
        <f t="shared" si="158"/>
        <v>Р/9567/30082</v>
      </c>
      <c r="BQ278" s="3" t="str">
        <f t="shared" si="159"/>
        <v>Р/10175/10175</v>
      </c>
      <c r="BR278" s="86"/>
      <c r="BS278" s="86"/>
      <c r="BT278" s="86"/>
    </row>
    <row r="279" spans="1:72" ht="16.5" customHeight="1" x14ac:dyDescent="0.25">
      <c r="A279" s="90">
        <v>45195</v>
      </c>
      <c r="B279" s="3">
        <v>5</v>
      </c>
      <c r="C279" s="3">
        <v>4</v>
      </c>
      <c r="D279" s="105" t="str">
        <f t="shared" si="144"/>
        <v/>
      </c>
      <c r="E279" s="105" t="str">
        <f t="shared" si="145"/>
        <v/>
      </c>
      <c r="F279" s="99" t="s">
        <v>290</v>
      </c>
      <c r="G279" s="100">
        <f t="shared" si="160"/>
        <v>21506</v>
      </c>
      <c r="H279" s="100">
        <f t="shared" si="161"/>
        <v>55408</v>
      </c>
      <c r="I279" s="100">
        <f t="shared" si="162"/>
        <v>38805</v>
      </c>
      <c r="J279" s="100">
        <f t="shared" si="163"/>
        <v>44388</v>
      </c>
      <c r="K279" s="100">
        <f t="shared" si="164"/>
        <v>13466</v>
      </c>
      <c r="L279" s="100">
        <f t="shared" si="165"/>
        <v>13376</v>
      </c>
      <c r="M279" s="100">
        <f t="shared" si="166"/>
        <v>11901</v>
      </c>
      <c r="N279" s="100" t="str">
        <f t="shared" si="167"/>
        <v>|</v>
      </c>
      <c r="O279" s="100">
        <f t="shared" si="168"/>
        <v>43958</v>
      </c>
      <c r="P279" s="100">
        <f t="shared" si="169"/>
        <v>25583</v>
      </c>
      <c r="Q279" s="100">
        <f t="shared" si="170"/>
        <v>18369</v>
      </c>
      <c r="R279" s="100">
        <f t="shared" si="171"/>
        <v>61777</v>
      </c>
      <c r="S279" s="100">
        <f t="shared" si="172"/>
        <v>34429</v>
      </c>
      <c r="T279" s="100">
        <f t="shared" si="173"/>
        <v>30082</v>
      </c>
      <c r="U279" s="100">
        <f t="shared" si="174"/>
        <v>10175</v>
      </c>
      <c r="V279" s="89" t="s">
        <v>290</v>
      </c>
      <c r="W279" s="95" t="s">
        <v>37</v>
      </c>
      <c r="X279" s="95" t="s">
        <v>37</v>
      </c>
      <c r="Y279" s="95" t="s">
        <v>37</v>
      </c>
      <c r="Z279" s="95" t="s">
        <v>37</v>
      </c>
      <c r="AA279" s="95" t="s">
        <v>37</v>
      </c>
      <c r="AB279" s="95" t="s">
        <v>38</v>
      </c>
      <c r="AC279" s="95" t="s">
        <v>38</v>
      </c>
      <c r="AD279" s="96" t="s">
        <v>290</v>
      </c>
      <c r="AE279" s="95" t="s">
        <v>37</v>
      </c>
      <c r="AF279" s="95" t="s">
        <v>252</v>
      </c>
      <c r="AG279" s="95" t="s">
        <v>37</v>
      </c>
      <c r="AH279" s="95" t="s">
        <v>37</v>
      </c>
      <c r="AI279" s="95" t="s">
        <v>37</v>
      </c>
      <c r="AJ279" s="95" t="s">
        <v>38</v>
      </c>
      <c r="AK279" s="95" t="s">
        <v>38</v>
      </c>
      <c r="AL279" s="94" t="s">
        <v>290</v>
      </c>
      <c r="AM279" s="108">
        <f t="array" ref="AM279">IFERROR(INDEX(TO_name_1,MATCH(,((Шаблон_1-Точность)&gt;=G279)+((Шаблон_1+Точность)&lt;=G279),)),G279)</f>
        <v>21506</v>
      </c>
      <c r="AN279" s="109">
        <f t="array" ref="AN279">IFERROR(INDEX(TO_name_2,MATCH(,((Шаблон_2-Точность)&gt;=H279)+((Шаблон_2+Точность)&lt;=H279),)),H279)</f>
        <v>55408</v>
      </c>
      <c r="AO279" s="109">
        <f t="array" ref="AO279">IFERROR(INDEX(TO_name_3,MATCH(,((Шаблон_3-Точность)&gt;=I279)+((Шаблон_3+Точность)&lt;=I279),)),I279)</f>
        <v>38805</v>
      </c>
      <c r="AP279" s="109">
        <f t="array" ref="AP279">IFERROR(INDEX(TO_name_4,MATCH(,((Шаблон_4-Точность)&gt;=J279)+((Шаблон_4+Точность)&lt;=J279),)),J279)</f>
        <v>44388</v>
      </c>
      <c r="AQ279" s="109">
        <f t="array" ref="AQ279">IFERROR(INDEX(TO_name_9,MATCH(,((Шаблон_9-Точность)&gt;=K279)+((Шаблон_9+Точность)&lt;=K279),)),K279)</f>
        <v>13466</v>
      </c>
      <c r="AR279" s="109">
        <f t="array" ref="AR279">IFERROR(INDEX(TO_name_10,MATCH(,((Шаблон_10-Точность)&gt;=L279)+((Шаблон_10+Точность)&lt;=L279),)),L279)</f>
        <v>13376</v>
      </c>
      <c r="AS279" s="110">
        <f t="array" ref="AS279">IFERROR(INDEX(TO_name_11,MATCH(,((Шаблон_11-Точность)&gt;=M279)+((Шаблон_11+Точность)&lt;=M279),)),M279)</f>
        <v>11901</v>
      </c>
      <c r="AT279" s="111" t="s">
        <v>290</v>
      </c>
      <c r="AU279" s="108">
        <f t="array" ref="AU279">IFERROR(INDEX(TO_name_5,MATCH(,((Шаблон_5-Точность)&gt;=O279)+((Шаблон_5+Точность)&lt;=O279),)),O279)</f>
        <v>43958</v>
      </c>
      <c r="AV279" s="109">
        <f t="array" ref="AV279">IFERROR(INDEX(TO_name_6,MATCH(,((Шаблон_6-Точность)&gt;=P279)+((Шаблон_6+Точность)&lt;=P279),)),P279)</f>
        <v>25583</v>
      </c>
      <c r="AW279" s="109">
        <f t="array" ref="AW279">IFERROR(INDEX(TO_name_7,MATCH(,((Шаблон_7-Точность)&gt;=Q279)+((Шаблон_7+Точность)&lt;=Q279),)),Q279)</f>
        <v>18369</v>
      </c>
      <c r="AX279" s="109">
        <f t="array" ref="AX279">IFERROR(INDEX(TO_name_8,MATCH(,((Шаблон_8-Точность)&gt;=R279)+((Шаблон_8+Точность)&lt;=R279),)),R279)</f>
        <v>61777</v>
      </c>
      <c r="AY279" s="109">
        <f t="array" ref="AY279">IFERROR(INDEX(TO_name_12,MATCH(,((Шаблон_12-Точность)&gt;=S279)+((Шаблон_12+Точность)&lt;=S279),)),S279)</f>
        <v>34429</v>
      </c>
      <c r="AZ279" s="109">
        <f t="array" ref="AZ279">IFERROR(INDEX(TO_name_13,MATCH(,((Шаблон_13-Точность)&gt;=T279)+((Шаблон_13+Точность)&lt;=T279),)),T279)</f>
        <v>30082</v>
      </c>
      <c r="BA279" s="110">
        <f t="array" ref="BA279">IFERROR(INDEX(TO_name_14,MATCH(,((Шаблон_14-Точность)&gt;=U279)+((Шаблон_14+Точность)&lt;=U279),)),U279)</f>
        <v>10175</v>
      </c>
      <c r="BB279" s="3"/>
      <c r="BC279" s="3" t="str">
        <f t="shared" si="146"/>
        <v>М/65228/21506</v>
      </c>
      <c r="BD279" s="3" t="str">
        <f t="shared" si="147"/>
        <v>М/70330/55408</v>
      </c>
      <c r="BE279" s="3" t="str">
        <f t="shared" si="148"/>
        <v>М/63907/38805</v>
      </c>
      <c r="BF279" s="3" t="str">
        <f t="shared" si="149"/>
        <v>М/72688/44388</v>
      </c>
      <c r="BG279" s="3" t="str">
        <f t="shared" si="150"/>
        <v>М/13466/13466</v>
      </c>
      <c r="BH279" s="3" t="str">
        <f t="shared" si="151"/>
        <v>Р/13376/13376</v>
      </c>
      <c r="BI279" s="3" t="str">
        <f t="shared" si="152"/>
        <v>Р/11901/11901</v>
      </c>
      <c r="BJ279" s="158" t="s">
        <v>290</v>
      </c>
      <c r="BK279" s="3" t="str">
        <f t="shared" si="153"/>
        <v>М/42237/43958</v>
      </c>
      <c r="BL279" s="3" t="str">
        <f t="shared" si="154"/>
        <v>КР/50565/25583</v>
      </c>
      <c r="BM279" s="3" t="str">
        <f t="shared" si="155"/>
        <v>М/38884/18369</v>
      </c>
      <c r="BN279" s="3" t="str">
        <f t="shared" si="156"/>
        <v>М/37228/61777</v>
      </c>
      <c r="BO279" s="3" t="str">
        <f t="shared" si="157"/>
        <v>М/9429/34429</v>
      </c>
      <c r="BP279" s="3" t="str">
        <f t="shared" si="158"/>
        <v>Р/9567/30082</v>
      </c>
      <c r="BQ279" s="3" t="str">
        <f t="shared" si="159"/>
        <v>Р/10175/10175</v>
      </c>
      <c r="BR279" s="86"/>
      <c r="BS279" s="86"/>
      <c r="BT279" s="86"/>
    </row>
    <row r="280" spans="1:72" ht="16.5" customHeight="1" x14ac:dyDescent="0.25">
      <c r="A280" s="90">
        <v>45196</v>
      </c>
      <c r="B280" s="3">
        <v>5</v>
      </c>
      <c r="C280" s="3">
        <v>4</v>
      </c>
      <c r="D280" s="105" t="str">
        <f t="shared" si="144"/>
        <v/>
      </c>
      <c r="E280" s="105" t="str">
        <f t="shared" si="145"/>
        <v/>
      </c>
      <c r="F280" s="99" t="s">
        <v>290</v>
      </c>
      <c r="G280" s="100">
        <f t="shared" si="160"/>
        <v>21530</v>
      </c>
      <c r="H280" s="100">
        <f t="shared" si="161"/>
        <v>55432</v>
      </c>
      <c r="I280" s="100">
        <f t="shared" si="162"/>
        <v>38829</v>
      </c>
      <c r="J280" s="100">
        <f t="shared" si="163"/>
        <v>44412</v>
      </c>
      <c r="K280" s="100">
        <f t="shared" si="164"/>
        <v>13490</v>
      </c>
      <c r="L280" s="100">
        <f t="shared" si="165"/>
        <v>13376</v>
      </c>
      <c r="M280" s="100">
        <f t="shared" si="166"/>
        <v>11901</v>
      </c>
      <c r="N280" s="100" t="str">
        <f t="shared" si="167"/>
        <v>|</v>
      </c>
      <c r="O280" s="100">
        <f t="shared" si="168"/>
        <v>43982</v>
      </c>
      <c r="P280" s="100">
        <f t="shared" si="169"/>
        <v>25583</v>
      </c>
      <c r="Q280" s="100">
        <f t="shared" si="170"/>
        <v>18393</v>
      </c>
      <c r="R280" s="100">
        <f t="shared" si="171"/>
        <v>61801</v>
      </c>
      <c r="S280" s="100">
        <f t="shared" si="172"/>
        <v>34453</v>
      </c>
      <c r="T280" s="100">
        <f t="shared" si="173"/>
        <v>30082</v>
      </c>
      <c r="U280" s="100">
        <f t="shared" si="174"/>
        <v>10175</v>
      </c>
      <c r="V280" s="89" t="s">
        <v>290</v>
      </c>
      <c r="W280" s="95" t="s">
        <v>37</v>
      </c>
      <c r="X280" s="95" t="s">
        <v>37</v>
      </c>
      <c r="Y280" s="95" t="s">
        <v>37</v>
      </c>
      <c r="Z280" s="95" t="s">
        <v>37</v>
      </c>
      <c r="AA280" s="95" t="s">
        <v>37</v>
      </c>
      <c r="AB280" s="95" t="s">
        <v>38</v>
      </c>
      <c r="AC280" s="95" t="s">
        <v>38</v>
      </c>
      <c r="AD280" s="96" t="s">
        <v>290</v>
      </c>
      <c r="AE280" s="95" t="s">
        <v>37</v>
      </c>
      <c r="AF280" s="95" t="s">
        <v>252</v>
      </c>
      <c r="AG280" s="95" t="s">
        <v>37</v>
      </c>
      <c r="AH280" s="95" t="s">
        <v>37</v>
      </c>
      <c r="AI280" s="95" t="s">
        <v>37</v>
      </c>
      <c r="AJ280" s="95" t="s">
        <v>38</v>
      </c>
      <c r="AK280" s="95" t="s">
        <v>38</v>
      </c>
      <c r="AL280" s="94" t="s">
        <v>290</v>
      </c>
      <c r="AM280" s="108">
        <f t="array" ref="AM280">IFERROR(INDEX(TO_name_1,MATCH(,((Шаблон_1-Точность)&gt;=G280)+((Шаблон_1+Точность)&lt;=G280),)),G280)</f>
        <v>21530</v>
      </c>
      <c r="AN280" s="109">
        <f t="array" ref="AN280">IFERROR(INDEX(TO_name_2,MATCH(,((Шаблон_2-Точность)&gt;=H280)+((Шаблон_2+Точность)&lt;=H280),)),H280)</f>
        <v>55432</v>
      </c>
      <c r="AO280" s="109">
        <f t="array" ref="AO280">IFERROR(INDEX(TO_name_3,MATCH(,((Шаблон_3-Точность)&gt;=I280)+((Шаблон_3+Точность)&lt;=I280),)),I280)</f>
        <v>38829</v>
      </c>
      <c r="AP280" s="109">
        <f t="array" ref="AP280">IFERROR(INDEX(TO_name_4,MATCH(,((Шаблон_4-Точность)&gt;=J280)+((Шаблон_4+Точность)&lt;=J280),)),J280)</f>
        <v>44412</v>
      </c>
      <c r="AQ280" s="109" t="str">
        <f t="array" ref="AQ280">IFERROR(INDEX(TO_name_9,MATCH(,((Шаблон_9-Точность)&gt;=K280)+((Шаблон_9+Точность)&lt;=K280),)),K280)</f>
        <v>ТО2</v>
      </c>
      <c r="AR280" s="109">
        <f t="array" ref="AR280">IFERROR(INDEX(TO_name_10,MATCH(,((Шаблон_10-Точность)&gt;=L280)+((Шаблон_10+Точность)&lt;=L280),)),L280)</f>
        <v>13376</v>
      </c>
      <c r="AS280" s="110">
        <f t="array" ref="AS280">IFERROR(INDEX(TO_name_11,MATCH(,((Шаблон_11-Точность)&gt;=M280)+((Шаблон_11+Точность)&lt;=M280),)),M280)</f>
        <v>11901</v>
      </c>
      <c r="AT280" s="111" t="s">
        <v>290</v>
      </c>
      <c r="AU280" s="108">
        <f t="array" ref="AU280">IFERROR(INDEX(TO_name_5,MATCH(,((Шаблон_5-Точность)&gt;=O280)+((Шаблон_5+Точность)&lt;=O280),)),O280)</f>
        <v>43982</v>
      </c>
      <c r="AV280" s="109">
        <f t="array" ref="AV280">IFERROR(INDEX(TO_name_6,MATCH(,((Шаблон_6-Точность)&gt;=P280)+((Шаблон_6+Точность)&lt;=P280),)),P280)</f>
        <v>25583</v>
      </c>
      <c r="AW280" s="109">
        <f t="array" ref="AW280">IFERROR(INDEX(TO_name_7,MATCH(,((Шаблон_7-Точность)&gt;=Q280)+((Шаблон_7+Точность)&lt;=Q280),)),Q280)</f>
        <v>18393</v>
      </c>
      <c r="AX280" s="109">
        <f t="array" ref="AX280">IFERROR(INDEX(TO_name_8,MATCH(,((Шаблон_8-Точность)&gt;=R280)+((Шаблон_8+Точность)&lt;=R280),)),R280)</f>
        <v>61801</v>
      </c>
      <c r="AY280" s="109">
        <f t="array" ref="AY280">IFERROR(INDEX(TO_name_12,MATCH(,((Шаблон_12-Точность)&gt;=S280)+((Шаблон_12+Точность)&lt;=S280),)),S280)</f>
        <v>34453</v>
      </c>
      <c r="AZ280" s="109">
        <f t="array" ref="AZ280">IFERROR(INDEX(TO_name_13,MATCH(,((Шаблон_13-Точность)&gt;=T280)+((Шаблон_13+Точность)&lt;=T280),)),T280)</f>
        <v>30082</v>
      </c>
      <c r="BA280" s="110">
        <f t="array" ref="BA280">IFERROR(INDEX(TO_name_14,MATCH(,((Шаблон_14-Точность)&gt;=U280)+((Шаблон_14+Точность)&lt;=U280),)),U280)</f>
        <v>10175</v>
      </c>
      <c r="BB280" s="3"/>
      <c r="BC280" s="3" t="str">
        <f t="shared" si="146"/>
        <v>М/65252/21530</v>
      </c>
      <c r="BD280" s="3" t="str">
        <f t="shared" si="147"/>
        <v>М/70354/55432</v>
      </c>
      <c r="BE280" s="3" t="str">
        <f t="shared" si="148"/>
        <v>М/63931/38829</v>
      </c>
      <c r="BF280" s="3" t="str">
        <f t="shared" si="149"/>
        <v>М/72712/44412</v>
      </c>
      <c r="BG280" s="3" t="str">
        <f t="shared" si="150"/>
        <v>М/13490/13490</v>
      </c>
      <c r="BH280" s="3" t="str">
        <f t="shared" si="151"/>
        <v>Р/13376/13376</v>
      </c>
      <c r="BI280" s="3" t="str">
        <f t="shared" si="152"/>
        <v>Р/11901/11901</v>
      </c>
      <c r="BJ280" s="158" t="s">
        <v>290</v>
      </c>
      <c r="BK280" s="3" t="str">
        <f t="shared" si="153"/>
        <v>М/42261/43982</v>
      </c>
      <c r="BL280" s="3" t="str">
        <f t="shared" si="154"/>
        <v>КР/50565/25583</v>
      </c>
      <c r="BM280" s="3" t="str">
        <f t="shared" si="155"/>
        <v>М/38908/18393</v>
      </c>
      <c r="BN280" s="3" t="str">
        <f t="shared" si="156"/>
        <v>М/37252/61801</v>
      </c>
      <c r="BO280" s="3" t="str">
        <f t="shared" si="157"/>
        <v>М/9453/34453</v>
      </c>
      <c r="BP280" s="3" t="str">
        <f t="shared" si="158"/>
        <v>Р/9567/30082</v>
      </c>
      <c r="BQ280" s="3" t="str">
        <f t="shared" si="159"/>
        <v>Р/10175/10175</v>
      </c>
      <c r="BR280" s="86"/>
      <c r="BS280" s="86"/>
      <c r="BT280" s="86"/>
    </row>
    <row r="281" spans="1:72" ht="16.5" customHeight="1" x14ac:dyDescent="0.25">
      <c r="A281" s="90">
        <v>45197</v>
      </c>
      <c r="B281" s="3">
        <v>5</v>
      </c>
      <c r="C281" s="3">
        <v>4</v>
      </c>
      <c r="D281" s="105" t="str">
        <f t="shared" si="144"/>
        <v/>
      </c>
      <c r="E281" s="105" t="str">
        <f t="shared" si="145"/>
        <v/>
      </c>
      <c r="F281" s="99" t="s">
        <v>290</v>
      </c>
      <c r="G281" s="100">
        <f t="shared" si="160"/>
        <v>21554</v>
      </c>
      <c r="H281" s="100">
        <f t="shared" si="161"/>
        <v>55456</v>
      </c>
      <c r="I281" s="100">
        <f t="shared" si="162"/>
        <v>38853</v>
      </c>
      <c r="J281" s="100">
        <f t="shared" si="163"/>
        <v>44436</v>
      </c>
      <c r="K281" s="100">
        <f t="shared" si="164"/>
        <v>13514</v>
      </c>
      <c r="L281" s="100">
        <f t="shared" si="165"/>
        <v>13376</v>
      </c>
      <c r="M281" s="100">
        <f t="shared" si="166"/>
        <v>11901</v>
      </c>
      <c r="N281" s="100" t="str">
        <f t="shared" si="167"/>
        <v>|</v>
      </c>
      <c r="O281" s="100">
        <f t="shared" si="168"/>
        <v>44006</v>
      </c>
      <c r="P281" s="100">
        <f t="shared" si="169"/>
        <v>25583</v>
      </c>
      <c r="Q281" s="100">
        <f t="shared" si="170"/>
        <v>18417</v>
      </c>
      <c r="R281" s="100">
        <f t="shared" si="171"/>
        <v>61825</v>
      </c>
      <c r="S281" s="100">
        <f t="shared" si="172"/>
        <v>34477</v>
      </c>
      <c r="T281" s="100">
        <f t="shared" si="173"/>
        <v>30082</v>
      </c>
      <c r="U281" s="100">
        <f t="shared" si="174"/>
        <v>10175</v>
      </c>
      <c r="V281" s="89" t="s">
        <v>290</v>
      </c>
      <c r="W281" s="95" t="s">
        <v>37</v>
      </c>
      <c r="X281" s="95" t="s">
        <v>37</v>
      </c>
      <c r="Y281" s="95" t="s">
        <v>37</v>
      </c>
      <c r="Z281" s="95" t="s">
        <v>37</v>
      </c>
      <c r="AA281" s="95" t="s">
        <v>37</v>
      </c>
      <c r="AB281" s="95" t="s">
        <v>38</v>
      </c>
      <c r="AC281" s="95" t="s">
        <v>38</v>
      </c>
      <c r="AD281" s="96" t="s">
        <v>290</v>
      </c>
      <c r="AE281" s="95" t="s">
        <v>37</v>
      </c>
      <c r="AF281" s="95" t="s">
        <v>252</v>
      </c>
      <c r="AG281" s="95" t="s">
        <v>37</v>
      </c>
      <c r="AH281" s="95" t="s">
        <v>37</v>
      </c>
      <c r="AI281" s="95" t="s">
        <v>37</v>
      </c>
      <c r="AJ281" s="95" t="s">
        <v>38</v>
      </c>
      <c r="AK281" s="95" t="s">
        <v>38</v>
      </c>
      <c r="AL281" s="94" t="s">
        <v>290</v>
      </c>
      <c r="AM281" s="108">
        <f t="array" ref="AM281">IFERROR(INDEX(TO_name_1,MATCH(,((Шаблон_1-Точность)&gt;=G281)+((Шаблон_1+Точность)&lt;=G281),)),G281)</f>
        <v>21554</v>
      </c>
      <c r="AN281" s="109">
        <f t="array" ref="AN281">IFERROR(INDEX(TO_name_2,MATCH(,((Шаблон_2-Точность)&gt;=H281)+((Шаблон_2+Точность)&lt;=H281),)),H281)</f>
        <v>55456</v>
      </c>
      <c r="AO281" s="109">
        <f t="array" ref="AO281">IFERROR(INDEX(TO_name_3,MATCH(,((Шаблон_3-Точность)&gt;=I281)+((Шаблон_3+Точность)&lt;=I281),)),I281)</f>
        <v>38853</v>
      </c>
      <c r="AP281" s="109">
        <f t="array" ref="AP281">IFERROR(INDEX(TO_name_4,MATCH(,((Шаблон_4-Точность)&gt;=J281)+((Шаблон_4+Точность)&lt;=J281),)),J281)</f>
        <v>44436</v>
      </c>
      <c r="AQ281" s="109">
        <f t="array" ref="AQ281">IFERROR(INDEX(TO_name_9,MATCH(,((Шаблон_9-Точность)&gt;=K281)+((Шаблон_9+Точность)&lt;=K281),)),K281)</f>
        <v>13514</v>
      </c>
      <c r="AR281" s="109">
        <f t="array" ref="AR281">IFERROR(INDEX(TO_name_10,MATCH(,((Шаблон_10-Точность)&gt;=L281)+((Шаблон_10+Точность)&lt;=L281),)),L281)</f>
        <v>13376</v>
      </c>
      <c r="AS281" s="110">
        <f t="array" ref="AS281">IFERROR(INDEX(TO_name_11,MATCH(,((Шаблон_11-Точность)&gt;=M281)+((Шаблон_11+Точность)&lt;=M281),)),M281)</f>
        <v>11901</v>
      </c>
      <c r="AT281" s="111" t="s">
        <v>290</v>
      </c>
      <c r="AU281" s="108">
        <f t="array" ref="AU281">IFERROR(INDEX(TO_name_5,MATCH(,((Шаблон_5-Точность)&gt;=O281)+((Шаблон_5+Точность)&lt;=O281),)),O281)</f>
        <v>44006</v>
      </c>
      <c r="AV281" s="109">
        <f t="array" ref="AV281">IFERROR(INDEX(TO_name_6,MATCH(,((Шаблон_6-Точность)&gt;=P281)+((Шаблон_6+Точность)&lt;=P281),)),P281)</f>
        <v>25583</v>
      </c>
      <c r="AW281" s="109">
        <f t="array" ref="AW281">IFERROR(INDEX(TO_name_7,MATCH(,((Шаблон_7-Точность)&gt;=Q281)+((Шаблон_7+Точность)&lt;=Q281),)),Q281)</f>
        <v>18417</v>
      </c>
      <c r="AX281" s="109">
        <f t="array" ref="AX281">IFERROR(INDEX(TO_name_8,MATCH(,((Шаблон_8-Точность)&gt;=R281)+((Шаблон_8+Точность)&lt;=R281),)),R281)</f>
        <v>61825</v>
      </c>
      <c r="AY281" s="109">
        <f t="array" ref="AY281">IFERROR(INDEX(TO_name_12,MATCH(,((Шаблон_12-Точность)&gt;=S281)+((Шаблон_12+Точность)&lt;=S281),)),S281)</f>
        <v>34477</v>
      </c>
      <c r="AZ281" s="109">
        <f t="array" ref="AZ281">IFERROR(INDEX(TO_name_13,MATCH(,((Шаблон_13-Точность)&gt;=T281)+((Шаблон_13+Точность)&lt;=T281),)),T281)</f>
        <v>30082</v>
      </c>
      <c r="BA281" s="110">
        <f t="array" ref="BA281">IFERROR(INDEX(TO_name_14,MATCH(,((Шаблон_14-Точность)&gt;=U281)+((Шаблон_14+Точность)&lt;=U281),)),U281)</f>
        <v>10175</v>
      </c>
      <c r="BB281" s="3"/>
      <c r="BC281" s="3" t="str">
        <f t="shared" si="146"/>
        <v>М/65276/21554</v>
      </c>
      <c r="BD281" s="3" t="str">
        <f t="shared" si="147"/>
        <v>М/70378/55456</v>
      </c>
      <c r="BE281" s="3" t="str">
        <f t="shared" si="148"/>
        <v>М/63955/38853</v>
      </c>
      <c r="BF281" s="3" t="str">
        <f t="shared" si="149"/>
        <v>М/72736/44436</v>
      </c>
      <c r="BG281" s="3" t="str">
        <f t="shared" si="150"/>
        <v>М/13514/13514</v>
      </c>
      <c r="BH281" s="3" t="str">
        <f t="shared" si="151"/>
        <v>Р/13376/13376</v>
      </c>
      <c r="BI281" s="3" t="str">
        <f t="shared" si="152"/>
        <v>Р/11901/11901</v>
      </c>
      <c r="BJ281" s="158" t="s">
        <v>290</v>
      </c>
      <c r="BK281" s="3" t="str">
        <f t="shared" si="153"/>
        <v>М/42285/44006</v>
      </c>
      <c r="BL281" s="3" t="str">
        <f t="shared" si="154"/>
        <v>КР/50565/25583</v>
      </c>
      <c r="BM281" s="3" t="str">
        <f t="shared" si="155"/>
        <v>М/38932/18417</v>
      </c>
      <c r="BN281" s="3" t="str">
        <f t="shared" si="156"/>
        <v>М/37276/61825</v>
      </c>
      <c r="BO281" s="3" t="str">
        <f t="shared" si="157"/>
        <v>М/9477/34477</v>
      </c>
      <c r="BP281" s="3" t="str">
        <f t="shared" si="158"/>
        <v>Р/9567/30082</v>
      </c>
      <c r="BQ281" s="3" t="str">
        <f t="shared" si="159"/>
        <v>Р/10175/10175</v>
      </c>
      <c r="BR281" s="86"/>
      <c r="BS281" s="86"/>
      <c r="BT281" s="86"/>
    </row>
    <row r="282" spans="1:72" ht="16.5" customHeight="1" x14ac:dyDescent="0.25">
      <c r="A282" s="90">
        <v>45198</v>
      </c>
      <c r="B282" s="3">
        <v>5</v>
      </c>
      <c r="C282" s="3">
        <v>4</v>
      </c>
      <c r="D282" s="105" t="str">
        <f t="shared" si="144"/>
        <v/>
      </c>
      <c r="E282" s="105" t="str">
        <f t="shared" si="145"/>
        <v/>
      </c>
      <c r="F282" s="99" t="s">
        <v>290</v>
      </c>
      <c r="G282" s="100">
        <f t="shared" si="160"/>
        <v>21578</v>
      </c>
      <c r="H282" s="100">
        <f t="shared" si="161"/>
        <v>55480</v>
      </c>
      <c r="I282" s="100">
        <f t="shared" si="162"/>
        <v>38877</v>
      </c>
      <c r="J282" s="100">
        <f t="shared" si="163"/>
        <v>44460</v>
      </c>
      <c r="K282" s="100">
        <f t="shared" si="164"/>
        <v>13538</v>
      </c>
      <c r="L282" s="100">
        <f t="shared" si="165"/>
        <v>13376</v>
      </c>
      <c r="M282" s="100">
        <f t="shared" si="166"/>
        <v>11901</v>
      </c>
      <c r="N282" s="100" t="str">
        <f t="shared" si="167"/>
        <v>|</v>
      </c>
      <c r="O282" s="100">
        <f t="shared" si="168"/>
        <v>44030</v>
      </c>
      <c r="P282" s="100">
        <f t="shared" si="169"/>
        <v>25583</v>
      </c>
      <c r="Q282" s="100">
        <f t="shared" si="170"/>
        <v>18441</v>
      </c>
      <c r="R282" s="100">
        <f t="shared" si="171"/>
        <v>61849</v>
      </c>
      <c r="S282" s="100">
        <f t="shared" si="172"/>
        <v>34501</v>
      </c>
      <c r="T282" s="100">
        <f t="shared" si="173"/>
        <v>30082</v>
      </c>
      <c r="U282" s="100">
        <f t="shared" si="174"/>
        <v>10175</v>
      </c>
      <c r="V282" s="89" t="s">
        <v>290</v>
      </c>
      <c r="W282" s="95" t="s">
        <v>37</v>
      </c>
      <c r="X282" s="95" t="s">
        <v>37</v>
      </c>
      <c r="Y282" s="95" t="s">
        <v>37</v>
      </c>
      <c r="Z282" s="95" t="s">
        <v>37</v>
      </c>
      <c r="AA282" s="95" t="s">
        <v>37</v>
      </c>
      <c r="AB282" s="95" t="s">
        <v>38</v>
      </c>
      <c r="AC282" s="95" t="s">
        <v>38</v>
      </c>
      <c r="AD282" s="96" t="s">
        <v>290</v>
      </c>
      <c r="AE282" s="95" t="s">
        <v>37</v>
      </c>
      <c r="AF282" s="95" t="s">
        <v>252</v>
      </c>
      <c r="AG282" s="95" t="s">
        <v>37</v>
      </c>
      <c r="AH282" s="95" t="s">
        <v>37</v>
      </c>
      <c r="AI282" s="95" t="s">
        <v>37</v>
      </c>
      <c r="AJ282" s="95" t="s">
        <v>38</v>
      </c>
      <c r="AK282" s="95" t="s">
        <v>38</v>
      </c>
      <c r="AL282" s="94" t="s">
        <v>290</v>
      </c>
      <c r="AM282" s="108">
        <f t="array" ref="AM282">IFERROR(INDEX(TO_name_1,MATCH(,((Шаблон_1-Точность)&gt;=G282)+((Шаблон_1+Точность)&lt;=G282),)),G282)</f>
        <v>21578</v>
      </c>
      <c r="AN282" s="109">
        <f t="array" ref="AN282">IFERROR(INDEX(TO_name_2,MATCH(,((Шаблон_2-Точность)&gt;=H282)+((Шаблон_2+Точность)&lt;=H282),)),H282)</f>
        <v>55480</v>
      </c>
      <c r="AO282" s="109">
        <f t="array" ref="AO282">IFERROR(INDEX(TO_name_3,MATCH(,((Шаблон_3-Точность)&gt;=I282)+((Шаблон_3+Точность)&lt;=I282),)),I282)</f>
        <v>38877</v>
      </c>
      <c r="AP282" s="109">
        <f t="array" ref="AP282">IFERROR(INDEX(TO_name_4,MATCH(,((Шаблон_4-Точность)&gt;=J282)+((Шаблон_4+Точность)&lt;=J282),)),J282)</f>
        <v>44460</v>
      </c>
      <c r="AQ282" s="109">
        <f t="array" ref="AQ282">IFERROR(INDEX(TO_name_9,MATCH(,((Шаблон_9-Точность)&gt;=K282)+((Шаблон_9+Точность)&lt;=K282),)),K282)</f>
        <v>13538</v>
      </c>
      <c r="AR282" s="109">
        <f t="array" ref="AR282">IFERROR(INDEX(TO_name_10,MATCH(,((Шаблон_10-Точность)&gt;=L282)+((Шаблон_10+Точность)&lt;=L282),)),L282)</f>
        <v>13376</v>
      </c>
      <c r="AS282" s="110">
        <f t="array" ref="AS282">IFERROR(INDEX(TO_name_11,MATCH(,((Шаблон_11-Точность)&gt;=M282)+((Шаблон_11+Точность)&lt;=M282),)),M282)</f>
        <v>11901</v>
      </c>
      <c r="AT282" s="111" t="s">
        <v>290</v>
      </c>
      <c r="AU282" s="108">
        <f t="array" ref="AU282">IFERROR(INDEX(TO_name_5,MATCH(,((Шаблон_5-Точность)&gt;=O282)+((Шаблон_5+Точность)&lt;=O282),)),O282)</f>
        <v>44030</v>
      </c>
      <c r="AV282" s="109">
        <f t="array" ref="AV282">IFERROR(INDEX(TO_name_6,MATCH(,((Шаблон_6-Точность)&gt;=P282)+((Шаблон_6+Точность)&lt;=P282),)),P282)</f>
        <v>25583</v>
      </c>
      <c r="AW282" s="109">
        <f t="array" ref="AW282">IFERROR(INDEX(TO_name_7,MATCH(,((Шаблон_7-Точность)&gt;=Q282)+((Шаблон_7+Точность)&lt;=Q282),)),Q282)</f>
        <v>18441</v>
      </c>
      <c r="AX282" s="109">
        <f t="array" ref="AX282">IFERROR(INDEX(TO_name_8,MATCH(,((Шаблон_8-Точность)&gt;=R282)+((Шаблон_8+Точность)&lt;=R282),)),R282)</f>
        <v>61849</v>
      </c>
      <c r="AY282" s="109">
        <f t="array" ref="AY282">IFERROR(INDEX(TO_name_12,MATCH(,((Шаблон_12-Точность)&gt;=S282)+((Шаблон_12+Точность)&lt;=S282),)),S282)</f>
        <v>34501</v>
      </c>
      <c r="AZ282" s="109">
        <f t="array" ref="AZ282">IFERROR(INDEX(TO_name_13,MATCH(,((Шаблон_13-Точность)&gt;=T282)+((Шаблон_13+Точность)&lt;=T282),)),T282)</f>
        <v>30082</v>
      </c>
      <c r="BA282" s="110">
        <f t="array" ref="BA282">IFERROR(INDEX(TO_name_14,MATCH(,((Шаблон_14-Точность)&gt;=U282)+((Шаблон_14+Точность)&lt;=U282),)),U282)</f>
        <v>10175</v>
      </c>
      <c r="BB282" s="3"/>
      <c r="BC282" s="3" t="str">
        <f t="shared" si="146"/>
        <v>М/65300/21578</v>
      </c>
      <c r="BD282" s="3" t="str">
        <f t="shared" si="147"/>
        <v>М/70402/55480</v>
      </c>
      <c r="BE282" s="3" t="str">
        <f t="shared" si="148"/>
        <v>М/63979/38877</v>
      </c>
      <c r="BF282" s="3" t="str">
        <f t="shared" si="149"/>
        <v>М/72760/44460</v>
      </c>
      <c r="BG282" s="3" t="str">
        <f t="shared" si="150"/>
        <v>М/13538/13538</v>
      </c>
      <c r="BH282" s="3" t="str">
        <f t="shared" si="151"/>
        <v>Р/13376/13376</v>
      </c>
      <c r="BI282" s="3" t="str">
        <f t="shared" si="152"/>
        <v>Р/11901/11901</v>
      </c>
      <c r="BJ282" s="158" t="s">
        <v>290</v>
      </c>
      <c r="BK282" s="3" t="str">
        <f t="shared" si="153"/>
        <v>М/42309/44030</v>
      </c>
      <c r="BL282" s="3" t="str">
        <f t="shared" si="154"/>
        <v>КР/50565/25583</v>
      </c>
      <c r="BM282" s="3" t="str">
        <f t="shared" si="155"/>
        <v>М/38956/18441</v>
      </c>
      <c r="BN282" s="3" t="str">
        <f t="shared" si="156"/>
        <v>М/37300/61849</v>
      </c>
      <c r="BO282" s="3" t="str">
        <f t="shared" si="157"/>
        <v>М/9501/34501</v>
      </c>
      <c r="BP282" s="3" t="str">
        <f t="shared" si="158"/>
        <v>Р/9567/30082</v>
      </c>
      <c r="BQ282" s="3" t="str">
        <f t="shared" si="159"/>
        <v>Р/10175/10175</v>
      </c>
      <c r="BR282" s="86"/>
      <c r="BS282" s="86"/>
      <c r="BT282" s="86"/>
    </row>
    <row r="283" spans="1:72" ht="16.5" customHeight="1" x14ac:dyDescent="0.25">
      <c r="A283" s="90">
        <v>45199</v>
      </c>
      <c r="B283" s="3">
        <v>5</v>
      </c>
      <c r="C283" s="3">
        <v>4</v>
      </c>
      <c r="D283" s="105" t="str">
        <f t="shared" si="144"/>
        <v/>
      </c>
      <c r="E283" s="105" t="str">
        <f t="shared" si="145"/>
        <v/>
      </c>
      <c r="F283" s="99" t="s">
        <v>290</v>
      </c>
      <c r="G283" s="100">
        <f t="shared" si="160"/>
        <v>21602</v>
      </c>
      <c r="H283" s="100">
        <f t="shared" si="161"/>
        <v>55504</v>
      </c>
      <c r="I283" s="100">
        <f t="shared" si="162"/>
        <v>38901</v>
      </c>
      <c r="J283" s="100">
        <f t="shared" si="163"/>
        <v>44484</v>
      </c>
      <c r="K283" s="100">
        <f t="shared" si="164"/>
        <v>13562</v>
      </c>
      <c r="L283" s="100">
        <f t="shared" si="165"/>
        <v>13376</v>
      </c>
      <c r="M283" s="100">
        <f t="shared" si="166"/>
        <v>11901</v>
      </c>
      <c r="N283" s="100" t="str">
        <f t="shared" si="167"/>
        <v>|</v>
      </c>
      <c r="O283" s="100">
        <f t="shared" si="168"/>
        <v>44054</v>
      </c>
      <c r="P283" s="100">
        <f t="shared" si="169"/>
        <v>25583</v>
      </c>
      <c r="Q283" s="100">
        <f t="shared" si="170"/>
        <v>18465</v>
      </c>
      <c r="R283" s="100">
        <f t="shared" si="171"/>
        <v>61873</v>
      </c>
      <c r="S283" s="100">
        <f t="shared" si="172"/>
        <v>34525</v>
      </c>
      <c r="T283" s="100">
        <f t="shared" si="173"/>
        <v>30082</v>
      </c>
      <c r="U283" s="100">
        <f t="shared" si="174"/>
        <v>10175</v>
      </c>
      <c r="V283" s="89" t="s">
        <v>290</v>
      </c>
      <c r="W283" s="95" t="s">
        <v>37</v>
      </c>
      <c r="X283" s="95" t="s">
        <v>37</v>
      </c>
      <c r="Y283" s="95" t="s">
        <v>37</v>
      </c>
      <c r="Z283" s="95" t="s">
        <v>37</v>
      </c>
      <c r="AA283" s="95" t="s">
        <v>37</v>
      </c>
      <c r="AB283" s="95" t="s">
        <v>38</v>
      </c>
      <c r="AC283" s="95" t="s">
        <v>38</v>
      </c>
      <c r="AD283" s="96" t="s">
        <v>290</v>
      </c>
      <c r="AE283" s="95" t="s">
        <v>37</v>
      </c>
      <c r="AF283" s="95" t="s">
        <v>252</v>
      </c>
      <c r="AG283" s="95" t="s">
        <v>37</v>
      </c>
      <c r="AH283" s="95" t="s">
        <v>37</v>
      </c>
      <c r="AI283" s="95" t="s">
        <v>37</v>
      </c>
      <c r="AJ283" s="95" t="s">
        <v>38</v>
      </c>
      <c r="AK283" s="95" t="s">
        <v>38</v>
      </c>
      <c r="AL283" s="94" t="s">
        <v>290</v>
      </c>
      <c r="AM283" s="108">
        <f t="array" ref="AM283">IFERROR(INDEX(TO_name_1,MATCH(,((Шаблон_1-Точность)&gt;=G283)+((Шаблон_1+Точность)&lt;=G283),)),G283)</f>
        <v>21602</v>
      </c>
      <c r="AN283" s="109">
        <f t="array" ref="AN283">IFERROR(INDEX(TO_name_2,MATCH(,((Шаблон_2-Точность)&gt;=H283)+((Шаблон_2+Точность)&lt;=H283),)),H283)</f>
        <v>55504</v>
      </c>
      <c r="AO283" s="109">
        <f t="array" ref="AO283">IFERROR(INDEX(TO_name_3,MATCH(,((Шаблон_3-Точность)&gt;=I283)+((Шаблон_3+Точность)&lt;=I283),)),I283)</f>
        <v>38901</v>
      </c>
      <c r="AP283" s="109">
        <f t="array" ref="AP283">IFERROR(INDEX(TO_name_4,MATCH(,((Шаблон_4-Точность)&gt;=J283)+((Шаблон_4+Точность)&lt;=J283),)),J283)</f>
        <v>44484</v>
      </c>
      <c r="AQ283" s="109">
        <f t="array" ref="AQ283">IFERROR(INDEX(TO_name_9,MATCH(,((Шаблон_9-Точность)&gt;=K283)+((Шаблон_9+Точность)&lt;=K283),)),K283)</f>
        <v>13562</v>
      </c>
      <c r="AR283" s="109">
        <f t="array" ref="AR283">IFERROR(INDEX(TO_name_10,MATCH(,((Шаблон_10-Точность)&gt;=L283)+((Шаблон_10+Точность)&lt;=L283),)),L283)</f>
        <v>13376</v>
      </c>
      <c r="AS283" s="110">
        <f t="array" ref="AS283">IFERROR(INDEX(TO_name_11,MATCH(,((Шаблон_11-Точность)&gt;=M283)+((Шаблон_11+Точность)&lt;=M283),)),M283)</f>
        <v>11901</v>
      </c>
      <c r="AT283" s="111" t="s">
        <v>290</v>
      </c>
      <c r="AU283" s="108">
        <f t="array" ref="AU283">IFERROR(INDEX(TO_name_5,MATCH(,((Шаблон_5-Точность)&gt;=O283)+((Шаблон_5+Точность)&lt;=O283),)),O283)</f>
        <v>44054</v>
      </c>
      <c r="AV283" s="109">
        <f t="array" ref="AV283">IFERROR(INDEX(TO_name_6,MATCH(,((Шаблон_6-Точность)&gt;=P283)+((Шаблон_6+Точность)&lt;=P283),)),P283)</f>
        <v>25583</v>
      </c>
      <c r="AW283" s="109">
        <f t="array" ref="AW283">IFERROR(INDEX(TO_name_7,MATCH(,((Шаблон_7-Точность)&gt;=Q283)+((Шаблон_7+Точность)&lt;=Q283),)),Q283)</f>
        <v>18465</v>
      </c>
      <c r="AX283" s="109">
        <f t="array" ref="AX283">IFERROR(INDEX(TO_name_8,MATCH(,((Шаблон_8-Точность)&gt;=R283)+((Шаблон_8+Точность)&lt;=R283),)),R283)</f>
        <v>61873</v>
      </c>
      <c r="AY283" s="109">
        <f t="array" ref="AY283">IFERROR(INDEX(TO_name_12,MATCH(,((Шаблон_12-Точность)&gt;=S283)+((Шаблон_12+Точность)&lt;=S283),)),S283)</f>
        <v>34525</v>
      </c>
      <c r="AZ283" s="109">
        <f t="array" ref="AZ283">IFERROR(INDEX(TO_name_13,MATCH(,((Шаблон_13-Точность)&gt;=T283)+((Шаблон_13+Точность)&lt;=T283),)),T283)</f>
        <v>30082</v>
      </c>
      <c r="BA283" s="110">
        <f t="array" ref="BA283">IFERROR(INDEX(TO_name_14,MATCH(,((Шаблон_14-Точность)&gt;=U283)+((Шаблон_14+Точность)&lt;=U283),)),U283)</f>
        <v>10175</v>
      </c>
      <c r="BB283" s="3"/>
      <c r="BC283" s="3" t="str">
        <f t="shared" si="146"/>
        <v>М/65324/21602</v>
      </c>
      <c r="BD283" s="3" t="str">
        <f t="shared" si="147"/>
        <v>М/70426/55504</v>
      </c>
      <c r="BE283" s="3" t="str">
        <f t="shared" si="148"/>
        <v>М/64003/38901</v>
      </c>
      <c r="BF283" s="3" t="str">
        <f t="shared" si="149"/>
        <v>М/72784/44484</v>
      </c>
      <c r="BG283" s="3" t="str">
        <f t="shared" si="150"/>
        <v>М/13562/13562</v>
      </c>
      <c r="BH283" s="3" t="str">
        <f t="shared" si="151"/>
        <v>Р/13376/13376</v>
      </c>
      <c r="BI283" s="3" t="str">
        <f t="shared" si="152"/>
        <v>Р/11901/11901</v>
      </c>
      <c r="BJ283" s="158" t="s">
        <v>290</v>
      </c>
      <c r="BK283" s="3" t="str">
        <f t="shared" si="153"/>
        <v>М/42333/44054</v>
      </c>
      <c r="BL283" s="3" t="str">
        <f t="shared" si="154"/>
        <v>КР/50565/25583</v>
      </c>
      <c r="BM283" s="3" t="str">
        <f t="shared" si="155"/>
        <v>М/38980/18465</v>
      </c>
      <c r="BN283" s="3" t="str">
        <f t="shared" si="156"/>
        <v>М/37324/61873</v>
      </c>
      <c r="BO283" s="3" t="str">
        <f t="shared" si="157"/>
        <v>М/9525/34525</v>
      </c>
      <c r="BP283" s="3" t="str">
        <f t="shared" si="158"/>
        <v>Р/9567/30082</v>
      </c>
      <c r="BQ283" s="3" t="str">
        <f t="shared" si="159"/>
        <v>Р/10175/10175</v>
      </c>
      <c r="BR283" s="86"/>
      <c r="BS283" s="86"/>
      <c r="BT283" s="86"/>
    </row>
    <row r="284" spans="1:72" ht="16.5" customHeight="1" x14ac:dyDescent="0.25">
      <c r="A284" s="90">
        <v>45200</v>
      </c>
      <c r="B284" s="3">
        <v>5</v>
      </c>
      <c r="C284" s="3">
        <v>4</v>
      </c>
      <c r="D284" s="105" t="str">
        <f t="shared" si="144"/>
        <v/>
      </c>
      <c r="E284" s="105" t="str">
        <f t="shared" si="145"/>
        <v/>
      </c>
      <c r="F284" s="99" t="s">
        <v>290</v>
      </c>
      <c r="G284" s="100">
        <f t="shared" si="160"/>
        <v>21626</v>
      </c>
      <c r="H284" s="100">
        <f t="shared" si="161"/>
        <v>55528</v>
      </c>
      <c r="I284" s="100">
        <f t="shared" si="162"/>
        <v>38925</v>
      </c>
      <c r="J284" s="100">
        <f t="shared" si="163"/>
        <v>44508</v>
      </c>
      <c r="K284" s="100">
        <f t="shared" si="164"/>
        <v>13586</v>
      </c>
      <c r="L284" s="100">
        <f t="shared" si="165"/>
        <v>13376</v>
      </c>
      <c r="M284" s="100">
        <f t="shared" si="166"/>
        <v>11901</v>
      </c>
      <c r="N284" s="100" t="str">
        <f t="shared" si="167"/>
        <v>|</v>
      </c>
      <c r="O284" s="100">
        <f t="shared" si="168"/>
        <v>44078</v>
      </c>
      <c r="P284" s="100">
        <f t="shared" si="169"/>
        <v>25583</v>
      </c>
      <c r="Q284" s="100">
        <f t="shared" si="170"/>
        <v>18489</v>
      </c>
      <c r="R284" s="100">
        <f t="shared" si="171"/>
        <v>61897</v>
      </c>
      <c r="S284" s="100">
        <f t="shared" si="172"/>
        <v>34541</v>
      </c>
      <c r="T284" s="100">
        <f t="shared" si="173"/>
        <v>30082</v>
      </c>
      <c r="U284" s="100">
        <f t="shared" si="174"/>
        <v>10183</v>
      </c>
      <c r="V284" s="89" t="s">
        <v>290</v>
      </c>
      <c r="W284" s="95" t="s">
        <v>37</v>
      </c>
      <c r="X284" s="95" t="s">
        <v>37</v>
      </c>
      <c r="Y284" s="95" t="s">
        <v>37</v>
      </c>
      <c r="Z284" s="95" t="s">
        <v>37</v>
      </c>
      <c r="AA284" s="95" t="s">
        <v>37</v>
      </c>
      <c r="AB284" s="95" t="s">
        <v>38</v>
      </c>
      <c r="AC284" s="95" t="s">
        <v>38</v>
      </c>
      <c r="AD284" s="96" t="s">
        <v>290</v>
      </c>
      <c r="AE284" s="95" t="s">
        <v>37</v>
      </c>
      <c r="AF284" s="95" t="s">
        <v>252</v>
      </c>
      <c r="AG284" s="95" t="s">
        <v>37</v>
      </c>
      <c r="AH284" s="95" t="s">
        <v>37</v>
      </c>
      <c r="AI284" s="95" t="s">
        <v>195</v>
      </c>
      <c r="AJ284" s="95" t="s">
        <v>38</v>
      </c>
      <c r="AK284" s="95" t="s">
        <v>320</v>
      </c>
      <c r="AL284" s="94" t="s">
        <v>290</v>
      </c>
      <c r="AM284" s="108">
        <f t="array" ref="AM284">IFERROR(INDEX(TO_name_1,MATCH(,((Шаблон_1-Точность)&gt;=G284)+((Шаблон_1+Точность)&lt;=G284),)),G284)</f>
        <v>21626</v>
      </c>
      <c r="AN284" s="109">
        <f t="array" ref="AN284">IFERROR(INDEX(TO_name_2,MATCH(,((Шаблон_2-Точность)&gt;=H284)+((Шаблон_2+Точность)&lt;=H284),)),H284)</f>
        <v>55528</v>
      </c>
      <c r="AO284" s="109">
        <f t="array" ref="AO284">IFERROR(INDEX(TO_name_3,MATCH(,((Шаблон_3-Точность)&gt;=I284)+((Шаблон_3+Точность)&lt;=I284),)),I284)</f>
        <v>38925</v>
      </c>
      <c r="AP284" s="109" t="str">
        <f t="array" ref="AP284">IFERROR(INDEX(TO_name_4,MATCH(,((Шаблон_4-Точность)&gt;=J284)+((Шаблон_4+Точность)&lt;=J284),)),J284)</f>
        <v>ПМ</v>
      </c>
      <c r="AQ284" s="109">
        <f t="array" ref="AQ284">IFERROR(INDEX(TO_name_9,MATCH(,((Шаблон_9-Точность)&gt;=K284)+((Шаблон_9+Точность)&lt;=K284),)),K284)</f>
        <v>13586</v>
      </c>
      <c r="AR284" s="109">
        <f t="array" ref="AR284">IFERROR(INDEX(TO_name_10,MATCH(,((Шаблон_10-Точность)&gt;=L284)+((Шаблон_10+Точность)&lt;=L284),)),L284)</f>
        <v>13376</v>
      </c>
      <c r="AS284" s="110">
        <f t="array" ref="AS284">IFERROR(INDEX(TO_name_11,MATCH(,((Шаблон_11-Точность)&gt;=M284)+((Шаблон_11+Точность)&lt;=M284),)),M284)</f>
        <v>11901</v>
      </c>
      <c r="AT284" s="111" t="s">
        <v>290</v>
      </c>
      <c r="AU284" s="108">
        <f t="array" ref="AU284">IFERROR(INDEX(TO_name_5,MATCH(,((Шаблон_5-Точность)&gt;=O284)+((Шаблон_5+Точность)&lt;=O284),)),O284)</f>
        <v>44078</v>
      </c>
      <c r="AV284" s="109">
        <f t="array" ref="AV284">IFERROR(INDEX(TO_name_6,MATCH(,((Шаблон_6-Точность)&gt;=P284)+((Шаблон_6+Точность)&lt;=P284),)),P284)</f>
        <v>25583</v>
      </c>
      <c r="AW284" s="109">
        <f t="array" ref="AW284">IFERROR(INDEX(TO_name_7,MATCH(,((Шаблон_7-Точность)&gt;=Q284)+((Шаблон_7+Точность)&lt;=Q284),)),Q284)</f>
        <v>18489</v>
      </c>
      <c r="AX284" s="109">
        <f t="array" ref="AX284">IFERROR(INDEX(TO_name_8,MATCH(,((Шаблон_8-Точность)&gt;=R284)+((Шаблон_8+Точность)&lt;=R284),)),R284)</f>
        <v>61897</v>
      </c>
      <c r="AY284" s="109">
        <f t="array" ref="AY284">IFERROR(INDEX(TO_name_12,MATCH(,((Шаблон_12-Точность)&gt;=S284)+((Шаблон_12+Точность)&lt;=S284),)),S284)</f>
        <v>34541</v>
      </c>
      <c r="AZ284" s="109">
        <f t="array" ref="AZ284">IFERROR(INDEX(TO_name_13,MATCH(,((Шаблон_13-Точность)&gt;=T284)+((Шаблон_13+Точность)&lt;=T284),)),T284)</f>
        <v>30082</v>
      </c>
      <c r="BA284" s="110">
        <f t="array" ref="BA284">IFERROR(INDEX(TO_name_14,MATCH(,((Шаблон_14-Точность)&gt;=U284)+((Шаблон_14+Точность)&lt;=U284),)),U284)</f>
        <v>10183</v>
      </c>
      <c r="BB284" s="3"/>
      <c r="BC284" s="3" t="str">
        <f t="shared" si="146"/>
        <v>М/65348/21626</v>
      </c>
      <c r="BD284" s="3" t="str">
        <f t="shared" si="147"/>
        <v>М/70450/55528</v>
      </c>
      <c r="BE284" s="3" t="str">
        <f t="shared" si="148"/>
        <v>М/64027/38925</v>
      </c>
      <c r="BF284" s="3" t="str">
        <f t="shared" si="149"/>
        <v>М/72808/44508</v>
      </c>
      <c r="BG284" s="3" t="str">
        <f t="shared" si="150"/>
        <v>М/13586/13586</v>
      </c>
      <c r="BH284" s="3" t="str">
        <f t="shared" si="151"/>
        <v>Р/13376/13376</v>
      </c>
      <c r="BI284" s="3" t="str">
        <f t="shared" si="152"/>
        <v>Р/11901/11901</v>
      </c>
      <c r="BJ284" s="158" t="s">
        <v>290</v>
      </c>
      <c r="BK284" s="3" t="str">
        <f t="shared" si="153"/>
        <v>М/42357/44078</v>
      </c>
      <c r="BL284" s="3" t="str">
        <f t="shared" si="154"/>
        <v>КР/50565/25583</v>
      </c>
      <c r="BM284" s="3" t="str">
        <f t="shared" si="155"/>
        <v>М/39004/18489</v>
      </c>
      <c r="BN284" s="3" t="str">
        <f t="shared" si="156"/>
        <v>М/37348/61897</v>
      </c>
      <c r="BO284" s="3" t="str">
        <f t="shared" si="157"/>
        <v>О/9541/34541</v>
      </c>
      <c r="BP284" s="3" t="str">
        <f t="shared" si="158"/>
        <v>Р/9567/30082</v>
      </c>
      <c r="BQ284" s="3" t="str">
        <f t="shared" si="159"/>
        <v>П/10183/10183</v>
      </c>
      <c r="BR284" s="86"/>
      <c r="BS284" s="86"/>
      <c r="BT284" s="86"/>
    </row>
    <row r="285" spans="1:72" ht="16.5" customHeight="1" x14ac:dyDescent="0.25">
      <c r="A285" s="90">
        <v>45201</v>
      </c>
      <c r="B285" s="3">
        <v>5</v>
      </c>
      <c r="C285" s="3">
        <v>4</v>
      </c>
      <c r="D285" s="105" t="str">
        <f t="shared" si="144"/>
        <v/>
      </c>
      <c r="E285" s="105" t="str">
        <f t="shared" si="145"/>
        <v/>
      </c>
      <c r="F285" s="99" t="s">
        <v>290</v>
      </c>
      <c r="G285" s="100">
        <f t="shared" si="160"/>
        <v>21650</v>
      </c>
      <c r="H285" s="100">
        <f t="shared" si="161"/>
        <v>55552</v>
      </c>
      <c r="I285" s="100">
        <f t="shared" si="162"/>
        <v>38949</v>
      </c>
      <c r="J285" s="100">
        <f t="shared" si="163"/>
        <v>44524</v>
      </c>
      <c r="K285" s="100">
        <f t="shared" si="164"/>
        <v>13610</v>
      </c>
      <c r="L285" s="100">
        <f t="shared" si="165"/>
        <v>13376</v>
      </c>
      <c r="M285" s="100">
        <f t="shared" si="166"/>
        <v>11909</v>
      </c>
      <c r="N285" s="100" t="str">
        <f t="shared" si="167"/>
        <v>|</v>
      </c>
      <c r="O285" s="100">
        <f t="shared" si="168"/>
        <v>44102</v>
      </c>
      <c r="P285" s="100">
        <f t="shared" si="169"/>
        <v>25583</v>
      </c>
      <c r="Q285" s="100">
        <f t="shared" si="170"/>
        <v>18513</v>
      </c>
      <c r="R285" s="100">
        <f t="shared" si="171"/>
        <v>61921</v>
      </c>
      <c r="S285" s="100">
        <f t="shared" si="172"/>
        <v>34541</v>
      </c>
      <c r="T285" s="100">
        <f t="shared" si="173"/>
        <v>30082</v>
      </c>
      <c r="U285" s="100">
        <f t="shared" si="174"/>
        <v>10207</v>
      </c>
      <c r="V285" s="89" t="s">
        <v>290</v>
      </c>
      <c r="W285" s="95" t="s">
        <v>37</v>
      </c>
      <c r="X285" s="95" t="s">
        <v>37</v>
      </c>
      <c r="Y285" s="95" t="s">
        <v>37</v>
      </c>
      <c r="Z285" s="95" t="s">
        <v>195</v>
      </c>
      <c r="AA285" s="95" t="s">
        <v>37</v>
      </c>
      <c r="AB285" s="95" t="s">
        <v>38</v>
      </c>
      <c r="AC285" s="95" t="s">
        <v>320</v>
      </c>
      <c r="AD285" s="96" t="s">
        <v>290</v>
      </c>
      <c r="AE285" s="95" t="s">
        <v>37</v>
      </c>
      <c r="AF285" s="95" t="s">
        <v>252</v>
      </c>
      <c r="AG285" s="95" t="s">
        <v>37</v>
      </c>
      <c r="AH285" s="95" t="s">
        <v>37</v>
      </c>
      <c r="AI285" s="95" t="s">
        <v>38</v>
      </c>
      <c r="AJ285" s="95" t="s">
        <v>38</v>
      </c>
      <c r="AK285" s="95" t="s">
        <v>37</v>
      </c>
      <c r="AL285" s="94" t="s">
        <v>290</v>
      </c>
      <c r="AM285" s="108">
        <f t="array" ref="AM285">IFERROR(INDEX(TO_name_1,MATCH(,((Шаблон_1-Точность)&gt;=G285)+((Шаблон_1+Точность)&lt;=G285),)),G285)</f>
        <v>21650</v>
      </c>
      <c r="AN285" s="109">
        <f t="array" ref="AN285">IFERROR(INDEX(TO_name_2,MATCH(,((Шаблон_2-Точность)&gt;=H285)+((Шаблон_2+Точность)&lt;=H285),)),H285)</f>
        <v>55552</v>
      </c>
      <c r="AO285" s="109">
        <f t="array" ref="AO285">IFERROR(INDEX(TO_name_3,MATCH(,((Шаблон_3-Точность)&gt;=I285)+((Шаблон_3+Точность)&lt;=I285),)),I285)</f>
        <v>38949</v>
      </c>
      <c r="AP285" s="109">
        <f t="array" ref="AP285">IFERROR(INDEX(TO_name_4,MATCH(,((Шаблон_4-Точность)&gt;=J285)+((Шаблон_4+Точность)&lt;=J285),)),J285)</f>
        <v>44524</v>
      </c>
      <c r="AQ285" s="109">
        <f t="array" ref="AQ285">IFERROR(INDEX(TO_name_9,MATCH(,((Шаблон_9-Точность)&gt;=K285)+((Шаблон_9+Точность)&lt;=K285),)),K285)</f>
        <v>13610</v>
      </c>
      <c r="AR285" s="109">
        <f t="array" ref="AR285">IFERROR(INDEX(TO_name_10,MATCH(,((Шаблон_10-Точность)&gt;=L285)+((Шаблон_10+Точность)&lt;=L285),)),L285)</f>
        <v>13376</v>
      </c>
      <c r="AS285" s="110">
        <f t="array" ref="AS285">IFERROR(INDEX(TO_name_11,MATCH(,((Шаблон_11-Точность)&gt;=M285)+((Шаблон_11+Точность)&lt;=M285),)),M285)</f>
        <v>11909</v>
      </c>
      <c r="AT285" s="111" t="s">
        <v>290</v>
      </c>
      <c r="AU285" s="108">
        <f t="array" ref="AU285">IFERROR(INDEX(TO_name_5,MATCH(,((Шаблон_5-Точность)&gt;=O285)+((Шаблон_5+Точность)&lt;=O285),)),O285)</f>
        <v>44102</v>
      </c>
      <c r="AV285" s="109">
        <f t="array" ref="AV285">IFERROR(INDEX(TO_name_6,MATCH(,((Шаблон_6-Точность)&gt;=P285)+((Шаблон_6+Точность)&lt;=P285),)),P285)</f>
        <v>25583</v>
      </c>
      <c r="AW285" s="109">
        <f t="array" ref="AW285">IFERROR(INDEX(TO_name_7,MATCH(,((Шаблон_7-Точность)&gt;=Q285)+((Шаблон_7+Точность)&lt;=Q285),)),Q285)</f>
        <v>18513</v>
      </c>
      <c r="AX285" s="109">
        <f t="array" ref="AX285">IFERROR(INDEX(TO_name_8,MATCH(,((Шаблон_8-Точность)&gt;=R285)+((Шаблон_8+Точность)&lt;=R285),)),R285)</f>
        <v>61921</v>
      </c>
      <c r="AY285" s="109">
        <f t="array" ref="AY285">IFERROR(INDEX(TO_name_12,MATCH(,((Шаблон_12-Точность)&gt;=S285)+((Шаблон_12+Точность)&lt;=S285),)),S285)</f>
        <v>34541</v>
      </c>
      <c r="AZ285" s="109">
        <f t="array" ref="AZ285">IFERROR(INDEX(TO_name_13,MATCH(,((Шаблон_13-Точность)&gt;=T285)+((Шаблон_13+Точность)&lt;=T285),)),T285)</f>
        <v>30082</v>
      </c>
      <c r="BA285" s="110">
        <f t="array" ref="BA285">IFERROR(INDEX(TO_name_14,MATCH(,((Шаблон_14-Точность)&gt;=U285)+((Шаблон_14+Точность)&lt;=U285),)),U285)</f>
        <v>10207</v>
      </c>
      <c r="BB285" s="3"/>
      <c r="BC285" s="3" t="str">
        <f t="shared" si="146"/>
        <v>М/65372/21650</v>
      </c>
      <c r="BD285" s="3" t="str">
        <f t="shared" si="147"/>
        <v>М/70474/55552</v>
      </c>
      <c r="BE285" s="3" t="str">
        <f t="shared" si="148"/>
        <v>М/64051/38949</v>
      </c>
      <c r="BF285" s="3" t="str">
        <f t="shared" si="149"/>
        <v>О/72824/44524</v>
      </c>
      <c r="BG285" s="3" t="str">
        <f t="shared" si="150"/>
        <v>М/13610/13610</v>
      </c>
      <c r="BH285" s="3" t="str">
        <f t="shared" si="151"/>
        <v>Р/13376/13376</v>
      </c>
      <c r="BI285" s="3" t="str">
        <f t="shared" si="152"/>
        <v>П/11909/11909</v>
      </c>
      <c r="BJ285" s="158" t="s">
        <v>290</v>
      </c>
      <c r="BK285" s="3" t="str">
        <f t="shared" si="153"/>
        <v>М/42381/44102</v>
      </c>
      <c r="BL285" s="3" t="str">
        <f t="shared" si="154"/>
        <v>КР/50565/25583</v>
      </c>
      <c r="BM285" s="3" t="str">
        <f t="shared" si="155"/>
        <v>М/39028/18513</v>
      </c>
      <c r="BN285" s="3" t="str">
        <f t="shared" si="156"/>
        <v>М/37372/61921</v>
      </c>
      <c r="BO285" s="3" t="str">
        <f t="shared" si="157"/>
        <v>Р/9541/34541</v>
      </c>
      <c r="BP285" s="3" t="str">
        <f t="shared" si="158"/>
        <v>Р/9567/30082</v>
      </c>
      <c r="BQ285" s="3" t="str">
        <f t="shared" si="159"/>
        <v>М/10207/10207</v>
      </c>
      <c r="BR285" s="86"/>
      <c r="BS285" s="86"/>
      <c r="BT285" s="86"/>
    </row>
    <row r="286" spans="1:72" ht="16.5" customHeight="1" x14ac:dyDescent="0.25">
      <c r="A286" s="90">
        <v>45202</v>
      </c>
      <c r="B286" s="3">
        <v>5</v>
      </c>
      <c r="C286" s="3">
        <v>4</v>
      </c>
      <c r="D286" s="105" t="str">
        <f t="shared" si="144"/>
        <v>ОШ</v>
      </c>
      <c r="E286" s="105" t="str">
        <f t="shared" si="145"/>
        <v/>
      </c>
      <c r="F286" s="99" t="s">
        <v>290</v>
      </c>
      <c r="G286" s="100">
        <f t="shared" si="160"/>
        <v>21674</v>
      </c>
      <c r="H286" s="100">
        <f t="shared" si="161"/>
        <v>55576</v>
      </c>
      <c r="I286" s="100">
        <f t="shared" si="162"/>
        <v>38973</v>
      </c>
      <c r="J286" s="100">
        <f t="shared" si="163"/>
        <v>44524</v>
      </c>
      <c r="K286" s="100">
        <f t="shared" si="164"/>
        <v>13634</v>
      </c>
      <c r="L286" s="100">
        <f t="shared" si="165"/>
        <v>13376</v>
      </c>
      <c r="M286" s="100">
        <f t="shared" si="166"/>
        <v>11925</v>
      </c>
      <c r="N286" s="100" t="str">
        <f t="shared" si="167"/>
        <v>|</v>
      </c>
      <c r="O286" s="100">
        <f t="shared" si="168"/>
        <v>44126</v>
      </c>
      <c r="P286" s="100">
        <f t="shared" si="169"/>
        <v>25583</v>
      </c>
      <c r="Q286" s="100">
        <f t="shared" si="170"/>
        <v>18537</v>
      </c>
      <c r="R286" s="100">
        <f t="shared" si="171"/>
        <v>61945</v>
      </c>
      <c r="S286" s="100">
        <f t="shared" si="172"/>
        <v>34541</v>
      </c>
      <c r="T286" s="100">
        <f t="shared" si="173"/>
        <v>30082</v>
      </c>
      <c r="U286" s="100">
        <f t="shared" si="174"/>
        <v>10231</v>
      </c>
      <c r="V286" s="89" t="s">
        <v>290</v>
      </c>
      <c r="W286" s="95" t="s">
        <v>37</v>
      </c>
      <c r="X286" s="95" t="s">
        <v>37</v>
      </c>
      <c r="Y286" s="95" t="s">
        <v>37</v>
      </c>
      <c r="Z286" s="95" t="s">
        <v>321</v>
      </c>
      <c r="AA286" s="95" t="s">
        <v>37</v>
      </c>
      <c r="AB286" s="95" t="s">
        <v>38</v>
      </c>
      <c r="AC286" s="95" t="s">
        <v>195</v>
      </c>
      <c r="AD286" s="96" t="s">
        <v>290</v>
      </c>
      <c r="AE286" s="95" t="s">
        <v>37</v>
      </c>
      <c r="AF286" s="95" t="s">
        <v>252</v>
      </c>
      <c r="AG286" s="95" t="s">
        <v>37</v>
      </c>
      <c r="AH286" s="95" t="s">
        <v>37</v>
      </c>
      <c r="AI286" s="95" t="s">
        <v>38</v>
      </c>
      <c r="AJ286" s="95" t="s">
        <v>38</v>
      </c>
      <c r="AK286" s="95" t="s">
        <v>37</v>
      </c>
      <c r="AL286" s="94" t="s">
        <v>290</v>
      </c>
      <c r="AM286" s="108">
        <f t="array" ref="AM286">IFERROR(INDEX(TO_name_1,MATCH(,((Шаблон_1-Точность)&gt;=G286)+((Шаблон_1+Точность)&lt;=G286),)),G286)</f>
        <v>21674</v>
      </c>
      <c r="AN286" s="109">
        <f t="array" ref="AN286">IFERROR(INDEX(TO_name_2,MATCH(,((Шаблон_2-Точность)&gt;=H286)+((Шаблон_2+Точность)&lt;=H286),)),H286)</f>
        <v>55576</v>
      </c>
      <c r="AO286" s="109">
        <f t="array" ref="AO286">IFERROR(INDEX(TO_name_3,MATCH(,((Шаблон_3-Точность)&gt;=I286)+((Шаблон_3+Точность)&lt;=I286),)),I286)</f>
        <v>38973</v>
      </c>
      <c r="AP286" s="109">
        <f t="array" ref="AP286">IFERROR(INDEX(TO_name_4,MATCH(,((Шаблон_4-Точность)&gt;=J286)+((Шаблон_4+Точность)&lt;=J286),)),J286)</f>
        <v>44524</v>
      </c>
      <c r="AQ286" s="109">
        <f t="array" ref="AQ286">IFERROR(INDEX(TO_name_9,MATCH(,((Шаблон_9-Точность)&gt;=K286)+((Шаблон_9+Точность)&lt;=K286),)),K286)</f>
        <v>13634</v>
      </c>
      <c r="AR286" s="109">
        <f t="array" ref="AR286">IFERROR(INDEX(TO_name_10,MATCH(,((Шаблон_10-Точность)&gt;=L286)+((Шаблон_10+Точность)&lt;=L286),)),L286)</f>
        <v>13376</v>
      </c>
      <c r="AS286" s="110">
        <f t="array" ref="AS286">IFERROR(INDEX(TO_name_11,MATCH(,((Шаблон_11-Точность)&gt;=M286)+((Шаблон_11+Точность)&lt;=M286),)),M286)</f>
        <v>11925</v>
      </c>
      <c r="AT286" s="111" t="s">
        <v>290</v>
      </c>
      <c r="AU286" s="108">
        <f t="array" ref="AU286">IFERROR(INDEX(TO_name_5,MATCH(,((Шаблон_5-Точность)&gt;=O286)+((Шаблон_5+Точность)&lt;=O286),)),O286)</f>
        <v>44126</v>
      </c>
      <c r="AV286" s="109">
        <f t="array" ref="AV286">IFERROR(INDEX(TO_name_6,MATCH(,((Шаблон_6-Точность)&gt;=P286)+((Шаблон_6+Точность)&lt;=P286),)),P286)</f>
        <v>25583</v>
      </c>
      <c r="AW286" s="109">
        <f t="array" ref="AW286">IFERROR(INDEX(TO_name_7,MATCH(,((Шаблон_7-Точность)&gt;=Q286)+((Шаблон_7+Точность)&lt;=Q286),)),Q286)</f>
        <v>18537</v>
      </c>
      <c r="AX286" s="109">
        <f t="array" ref="AX286">IFERROR(INDEX(TO_name_8,MATCH(,((Шаблон_8-Точность)&gt;=R286)+((Шаблон_8+Точность)&lt;=R286),)),R286)</f>
        <v>61945</v>
      </c>
      <c r="AY286" s="109">
        <f t="array" ref="AY286">IFERROR(INDEX(TO_name_12,MATCH(,((Шаблон_12-Точность)&gt;=S286)+((Шаблон_12+Точность)&lt;=S286),)),S286)</f>
        <v>34541</v>
      </c>
      <c r="AZ286" s="109">
        <f t="array" ref="AZ286">IFERROR(INDEX(TO_name_13,MATCH(,((Шаблон_13-Точность)&gt;=T286)+((Шаблон_13+Точность)&lt;=T286),)),T286)</f>
        <v>30082</v>
      </c>
      <c r="BA286" s="110">
        <f t="array" ref="BA286">IFERROR(INDEX(TO_name_14,MATCH(,((Шаблон_14-Точность)&gt;=U286)+((Шаблон_14+Точность)&lt;=U286),)),U286)</f>
        <v>10231</v>
      </c>
      <c r="BB286" s="3"/>
      <c r="BC286" s="3" t="str">
        <f t="shared" si="146"/>
        <v>М/65396/21674</v>
      </c>
      <c r="BD286" s="3" t="str">
        <f t="shared" si="147"/>
        <v>М/70498/55576</v>
      </c>
      <c r="BE286" s="3" t="str">
        <f t="shared" si="148"/>
        <v>М/64075/38973</v>
      </c>
      <c r="BF286" s="3" t="str">
        <f t="shared" si="149"/>
        <v>ПМ/72824/44524</v>
      </c>
      <c r="BG286" s="3" t="str">
        <f t="shared" si="150"/>
        <v>М/13634/13634</v>
      </c>
      <c r="BH286" s="3" t="str">
        <f t="shared" si="151"/>
        <v>Р/13376/13376</v>
      </c>
      <c r="BI286" s="3" t="str">
        <f t="shared" si="152"/>
        <v>О/11925/11925</v>
      </c>
      <c r="BJ286" s="158" t="s">
        <v>290</v>
      </c>
      <c r="BK286" s="3" t="str">
        <f t="shared" si="153"/>
        <v>М/42405/44126</v>
      </c>
      <c r="BL286" s="3" t="str">
        <f t="shared" si="154"/>
        <v>КР/50565/25583</v>
      </c>
      <c r="BM286" s="3" t="str">
        <f t="shared" si="155"/>
        <v>М/39052/18537</v>
      </c>
      <c r="BN286" s="3" t="str">
        <f t="shared" si="156"/>
        <v>М/37396/61945</v>
      </c>
      <c r="BO286" s="3" t="str">
        <f t="shared" si="157"/>
        <v>Р/9541/34541</v>
      </c>
      <c r="BP286" s="3" t="str">
        <f t="shared" si="158"/>
        <v>Р/9567/30082</v>
      </c>
      <c r="BQ286" s="3" t="str">
        <f t="shared" si="159"/>
        <v>М/10231/10231</v>
      </c>
      <c r="BR286" s="86"/>
      <c r="BS286" s="86"/>
      <c r="BT286" s="86"/>
    </row>
    <row r="287" spans="1:72" ht="16.5" customHeight="1" x14ac:dyDescent="0.25">
      <c r="A287" s="90">
        <v>45203</v>
      </c>
      <c r="B287" s="3">
        <v>5</v>
      </c>
      <c r="C287" s="3">
        <v>4</v>
      </c>
      <c r="D287" s="105" t="str">
        <f t="shared" si="144"/>
        <v/>
      </c>
      <c r="E287" s="105" t="str">
        <f t="shared" si="145"/>
        <v/>
      </c>
      <c r="F287" s="99" t="s">
        <v>290</v>
      </c>
      <c r="G287" s="100">
        <f t="shared" si="160"/>
        <v>21698</v>
      </c>
      <c r="H287" s="100">
        <f t="shared" si="161"/>
        <v>55600</v>
      </c>
      <c r="I287" s="100">
        <f t="shared" si="162"/>
        <v>38997</v>
      </c>
      <c r="J287" s="100">
        <f t="shared" si="163"/>
        <v>44548</v>
      </c>
      <c r="K287" s="100">
        <f t="shared" si="164"/>
        <v>13658</v>
      </c>
      <c r="L287" s="100">
        <f t="shared" si="165"/>
        <v>13376</v>
      </c>
      <c r="M287" s="100">
        <f t="shared" si="166"/>
        <v>11925</v>
      </c>
      <c r="N287" s="100" t="str">
        <f t="shared" si="167"/>
        <v>|</v>
      </c>
      <c r="O287" s="100">
        <f t="shared" si="168"/>
        <v>44150</v>
      </c>
      <c r="P287" s="100">
        <f t="shared" si="169"/>
        <v>25591</v>
      </c>
      <c r="Q287" s="100">
        <f t="shared" si="170"/>
        <v>18561</v>
      </c>
      <c r="R287" s="100">
        <f t="shared" si="171"/>
        <v>61961</v>
      </c>
      <c r="S287" s="100">
        <f t="shared" si="172"/>
        <v>34541</v>
      </c>
      <c r="T287" s="100">
        <f t="shared" si="173"/>
        <v>30082</v>
      </c>
      <c r="U287" s="100">
        <f t="shared" si="174"/>
        <v>10255</v>
      </c>
      <c r="V287" s="89" t="s">
        <v>290</v>
      </c>
      <c r="W287" s="95" t="s">
        <v>37</v>
      </c>
      <c r="X287" s="95" t="s">
        <v>37</v>
      </c>
      <c r="Y287" s="95" t="s">
        <v>37</v>
      </c>
      <c r="Z287" s="95" t="s">
        <v>37</v>
      </c>
      <c r="AA287" s="95" t="s">
        <v>37</v>
      </c>
      <c r="AB287" s="95" t="s">
        <v>38</v>
      </c>
      <c r="AC287" s="95" t="s">
        <v>38</v>
      </c>
      <c r="AD287" s="96" t="s">
        <v>290</v>
      </c>
      <c r="AE287" s="95" t="s">
        <v>37</v>
      </c>
      <c r="AF287" s="95" t="s">
        <v>320</v>
      </c>
      <c r="AG287" s="95" t="s">
        <v>37</v>
      </c>
      <c r="AH287" s="95" t="s">
        <v>195</v>
      </c>
      <c r="AI287" s="95" t="s">
        <v>38</v>
      </c>
      <c r="AJ287" s="95" t="s">
        <v>38</v>
      </c>
      <c r="AK287" s="95" t="s">
        <v>37</v>
      </c>
      <c r="AL287" s="94" t="s">
        <v>290</v>
      </c>
      <c r="AM287" s="108">
        <f t="array" ref="AM287">IFERROR(INDEX(TO_name_1,MATCH(,((Шаблон_1-Точность)&gt;=G287)+((Шаблон_1+Точность)&lt;=G287),)),G287)</f>
        <v>21698</v>
      </c>
      <c r="AN287" s="109">
        <f t="array" ref="AN287">IFERROR(INDEX(TO_name_2,MATCH(,((Шаблон_2-Точность)&gt;=H287)+((Шаблон_2+Точность)&lt;=H287),)),H287)</f>
        <v>55600</v>
      </c>
      <c r="AO287" s="109">
        <f t="array" ref="AO287">IFERROR(INDEX(TO_name_3,MATCH(,((Шаблон_3-Точность)&gt;=I287)+((Шаблон_3+Точность)&lt;=I287),)),I287)</f>
        <v>38997</v>
      </c>
      <c r="AP287" s="109">
        <f t="array" ref="AP287">IFERROR(INDEX(TO_name_4,MATCH(,((Шаблон_4-Точность)&gt;=J287)+((Шаблон_4+Точность)&lt;=J287),)),J287)</f>
        <v>44548</v>
      </c>
      <c r="AQ287" s="109">
        <f t="array" ref="AQ287">IFERROR(INDEX(TO_name_9,MATCH(,((Шаблон_9-Точность)&gt;=K287)+((Шаблон_9+Точность)&lt;=K287),)),K287)</f>
        <v>13658</v>
      </c>
      <c r="AR287" s="109">
        <f t="array" ref="AR287">IFERROR(INDEX(TO_name_10,MATCH(,((Шаблон_10-Точность)&gt;=L287)+((Шаблон_10+Точность)&lt;=L287),)),L287)</f>
        <v>13376</v>
      </c>
      <c r="AS287" s="110">
        <f t="array" ref="AS287">IFERROR(INDEX(TO_name_11,MATCH(,((Шаблон_11-Точность)&gt;=M287)+((Шаблон_11+Точность)&lt;=M287),)),M287)</f>
        <v>11925</v>
      </c>
      <c r="AT287" s="111" t="s">
        <v>290</v>
      </c>
      <c r="AU287" s="108">
        <f t="array" ref="AU287">IFERROR(INDEX(TO_name_5,MATCH(,((Шаблон_5-Точность)&gt;=O287)+((Шаблон_5+Точность)&lt;=O287),)),O287)</f>
        <v>44150</v>
      </c>
      <c r="AV287" s="109">
        <f t="array" ref="AV287">IFERROR(INDEX(TO_name_6,MATCH(,((Шаблон_6-Точность)&gt;=P287)+((Шаблон_6+Точность)&lt;=P287),)),P287)</f>
        <v>25591</v>
      </c>
      <c r="AW287" s="109">
        <f t="array" ref="AW287">IFERROR(INDEX(TO_name_7,MATCH(,((Шаблон_7-Точность)&gt;=Q287)+((Шаблон_7+Точность)&lt;=Q287),)),Q287)</f>
        <v>18561</v>
      </c>
      <c r="AX287" s="109">
        <f t="array" ref="AX287">IFERROR(INDEX(TO_name_8,MATCH(,((Шаблон_8-Точность)&gt;=R287)+((Шаблон_8+Точность)&lt;=R287),)),R287)</f>
        <v>61961</v>
      </c>
      <c r="AY287" s="109">
        <f t="array" ref="AY287">IFERROR(INDEX(TO_name_12,MATCH(,((Шаблон_12-Точность)&gt;=S287)+((Шаблон_12+Точность)&lt;=S287),)),S287)</f>
        <v>34541</v>
      </c>
      <c r="AZ287" s="109">
        <f t="array" ref="AZ287">IFERROR(INDEX(TO_name_13,MATCH(,((Шаблон_13-Точность)&gt;=T287)+((Шаблон_13+Точность)&lt;=T287),)),T287)</f>
        <v>30082</v>
      </c>
      <c r="BA287" s="110">
        <f t="array" ref="BA287">IFERROR(INDEX(TO_name_14,MATCH(,((Шаблон_14-Точность)&gt;=U287)+((Шаблон_14+Точность)&lt;=U287),)),U287)</f>
        <v>10255</v>
      </c>
      <c r="BB287" s="3"/>
      <c r="BC287" s="3" t="str">
        <f t="shared" si="146"/>
        <v>М/65420/21698</v>
      </c>
      <c r="BD287" s="3" t="str">
        <f t="shared" si="147"/>
        <v>М/70522/55600</v>
      </c>
      <c r="BE287" s="3" t="str">
        <f t="shared" si="148"/>
        <v>М/64099/38997</v>
      </c>
      <c r="BF287" s="3" t="str">
        <f t="shared" si="149"/>
        <v>М/72848/44548</v>
      </c>
      <c r="BG287" s="3" t="str">
        <f t="shared" si="150"/>
        <v>М/13658/13658</v>
      </c>
      <c r="BH287" s="3" t="str">
        <f t="shared" si="151"/>
        <v>Р/13376/13376</v>
      </c>
      <c r="BI287" s="3" t="str">
        <f t="shared" si="152"/>
        <v>Р/11925/11925</v>
      </c>
      <c r="BJ287" s="158" t="s">
        <v>290</v>
      </c>
      <c r="BK287" s="3" t="str">
        <f t="shared" si="153"/>
        <v>М/42429/44150</v>
      </c>
      <c r="BL287" s="3" t="str">
        <f t="shared" si="154"/>
        <v>П/50573/25591</v>
      </c>
      <c r="BM287" s="3" t="str">
        <f t="shared" si="155"/>
        <v>М/39076/18561</v>
      </c>
      <c r="BN287" s="3" t="str">
        <f t="shared" si="156"/>
        <v>О/37412/61961</v>
      </c>
      <c r="BO287" s="3" t="str">
        <f t="shared" si="157"/>
        <v>Р/9541/34541</v>
      </c>
      <c r="BP287" s="3" t="str">
        <f t="shared" si="158"/>
        <v>Р/9567/30082</v>
      </c>
      <c r="BQ287" s="3" t="str">
        <f t="shared" si="159"/>
        <v>М/10255/10255</v>
      </c>
      <c r="BR287" s="86"/>
      <c r="BS287" s="86"/>
      <c r="BT287" s="86"/>
    </row>
    <row r="288" spans="1:72" ht="16.5" customHeight="1" x14ac:dyDescent="0.25">
      <c r="A288" s="90">
        <v>45204</v>
      </c>
      <c r="B288" s="3">
        <v>5</v>
      </c>
      <c r="C288" s="3">
        <v>4</v>
      </c>
      <c r="D288" s="105" t="str">
        <f t="shared" si="144"/>
        <v/>
      </c>
      <c r="E288" s="105" t="str">
        <f t="shared" si="145"/>
        <v/>
      </c>
      <c r="F288" s="99" t="s">
        <v>290</v>
      </c>
      <c r="G288" s="100">
        <f t="shared" si="160"/>
        <v>21722</v>
      </c>
      <c r="H288" s="100">
        <f t="shared" si="161"/>
        <v>55624</v>
      </c>
      <c r="I288" s="100">
        <f t="shared" si="162"/>
        <v>39021</v>
      </c>
      <c r="J288" s="100">
        <f t="shared" si="163"/>
        <v>44572</v>
      </c>
      <c r="K288" s="100">
        <f t="shared" si="164"/>
        <v>13682</v>
      </c>
      <c r="L288" s="100">
        <f t="shared" si="165"/>
        <v>13376</v>
      </c>
      <c r="M288" s="100">
        <f t="shared" si="166"/>
        <v>11925</v>
      </c>
      <c r="N288" s="100" t="str">
        <f t="shared" si="167"/>
        <v>|</v>
      </c>
      <c r="O288" s="100">
        <f t="shared" si="168"/>
        <v>44174</v>
      </c>
      <c r="P288" s="100">
        <f t="shared" si="169"/>
        <v>25615</v>
      </c>
      <c r="Q288" s="100">
        <f t="shared" si="170"/>
        <v>18585</v>
      </c>
      <c r="R288" s="100">
        <f t="shared" si="171"/>
        <v>61961</v>
      </c>
      <c r="S288" s="100">
        <f t="shared" si="172"/>
        <v>34541</v>
      </c>
      <c r="T288" s="100">
        <f t="shared" si="173"/>
        <v>30082</v>
      </c>
      <c r="U288" s="100">
        <f t="shared" si="174"/>
        <v>10279</v>
      </c>
      <c r="V288" s="89" t="s">
        <v>290</v>
      </c>
      <c r="W288" s="95" t="s">
        <v>37</v>
      </c>
      <c r="X288" s="95" t="s">
        <v>37</v>
      </c>
      <c r="Y288" s="95" t="s">
        <v>37</v>
      </c>
      <c r="Z288" s="95" t="s">
        <v>37</v>
      </c>
      <c r="AA288" s="95" t="s">
        <v>37</v>
      </c>
      <c r="AB288" s="95" t="s">
        <v>38</v>
      </c>
      <c r="AC288" s="95" t="s">
        <v>38</v>
      </c>
      <c r="AD288" s="96" t="s">
        <v>290</v>
      </c>
      <c r="AE288" s="95" t="s">
        <v>37</v>
      </c>
      <c r="AF288" s="95" t="s">
        <v>37</v>
      </c>
      <c r="AG288" s="95" t="s">
        <v>37</v>
      </c>
      <c r="AH288" s="95" t="s">
        <v>251</v>
      </c>
      <c r="AI288" s="95" t="s">
        <v>38</v>
      </c>
      <c r="AJ288" s="95" t="s">
        <v>38</v>
      </c>
      <c r="AK288" s="95" t="s">
        <v>37</v>
      </c>
      <c r="AL288" s="94" t="s">
        <v>290</v>
      </c>
      <c r="AM288" s="108">
        <f t="array" ref="AM288">IFERROR(INDEX(TO_name_1,MATCH(,((Шаблон_1-Точность)&gt;=G288)+((Шаблон_1+Точность)&lt;=G288),)),G288)</f>
        <v>21722</v>
      </c>
      <c r="AN288" s="109">
        <f t="array" ref="AN288">IFERROR(INDEX(TO_name_2,MATCH(,((Шаблон_2-Точность)&gt;=H288)+((Шаблон_2+Точность)&lt;=H288),)),H288)</f>
        <v>55624</v>
      </c>
      <c r="AO288" s="109">
        <f t="array" ref="AO288">IFERROR(INDEX(TO_name_3,MATCH(,((Шаблон_3-Точность)&gt;=I288)+((Шаблон_3+Точность)&lt;=I288),)),I288)</f>
        <v>39021</v>
      </c>
      <c r="AP288" s="109">
        <f t="array" ref="AP288">IFERROR(INDEX(TO_name_4,MATCH(,((Шаблон_4-Точность)&gt;=J288)+((Шаблон_4+Точность)&lt;=J288),)),J288)</f>
        <v>44572</v>
      </c>
      <c r="AQ288" s="109">
        <f t="array" ref="AQ288">IFERROR(INDEX(TO_name_9,MATCH(,((Шаблон_9-Точность)&gt;=K288)+((Шаблон_9+Точность)&lt;=K288),)),K288)</f>
        <v>13682</v>
      </c>
      <c r="AR288" s="109">
        <f t="array" ref="AR288">IFERROR(INDEX(TO_name_10,MATCH(,((Шаблон_10-Точность)&gt;=L288)+((Шаблон_10+Точность)&lt;=L288),)),L288)</f>
        <v>13376</v>
      </c>
      <c r="AS288" s="110">
        <f t="array" ref="AS288">IFERROR(INDEX(TO_name_11,MATCH(,((Шаблон_11-Точность)&gt;=M288)+((Шаблон_11+Точность)&lt;=M288),)),M288)</f>
        <v>11925</v>
      </c>
      <c r="AT288" s="111" t="s">
        <v>290</v>
      </c>
      <c r="AU288" s="108">
        <f t="array" ref="AU288">IFERROR(INDEX(TO_name_5,MATCH(,((Шаблон_5-Точность)&gt;=O288)+((Шаблон_5+Точность)&lt;=O288),)),O288)</f>
        <v>44174</v>
      </c>
      <c r="AV288" s="109">
        <f t="array" ref="AV288">IFERROR(INDEX(TO_name_6,MATCH(,((Шаблон_6-Точность)&gt;=P288)+((Шаблон_6+Точность)&lt;=P288),)),P288)</f>
        <v>25615</v>
      </c>
      <c r="AW288" s="109">
        <f t="array" ref="AW288">IFERROR(INDEX(TO_name_7,MATCH(,((Шаблон_7-Точность)&gt;=Q288)+((Шаблон_7+Точность)&lt;=Q288),)),Q288)</f>
        <v>18585</v>
      </c>
      <c r="AX288" s="109">
        <f t="array" ref="AX288">IFERROR(INDEX(TO_name_8,MATCH(,((Шаблон_8-Точность)&gt;=R288)+((Шаблон_8+Точность)&lt;=R288),)),R288)</f>
        <v>61961</v>
      </c>
      <c r="AY288" s="109">
        <f t="array" ref="AY288">IFERROR(INDEX(TO_name_12,MATCH(,((Шаблон_12-Точность)&gt;=S288)+((Шаблон_12+Точность)&lt;=S288),)),S288)</f>
        <v>34541</v>
      </c>
      <c r="AZ288" s="109">
        <f t="array" ref="AZ288">IFERROR(INDEX(TO_name_13,MATCH(,((Шаблон_13-Точность)&gt;=T288)+((Шаблон_13+Точность)&lt;=T288),)),T288)</f>
        <v>30082</v>
      </c>
      <c r="BA288" s="110">
        <f t="array" ref="BA288">IFERROR(INDEX(TO_name_14,MATCH(,((Шаблон_14-Точность)&gt;=U288)+((Шаблон_14+Точность)&lt;=U288),)),U288)</f>
        <v>10279</v>
      </c>
      <c r="BB288" s="3"/>
      <c r="BC288" s="3" t="str">
        <f t="shared" si="146"/>
        <v>М/65444/21722</v>
      </c>
      <c r="BD288" s="3" t="str">
        <f t="shared" si="147"/>
        <v>М/70546/55624</v>
      </c>
      <c r="BE288" s="3" t="str">
        <f t="shared" si="148"/>
        <v>М/64123/39021</v>
      </c>
      <c r="BF288" s="3" t="str">
        <f t="shared" si="149"/>
        <v>М/72872/44572</v>
      </c>
      <c r="BG288" s="3" t="str">
        <f t="shared" si="150"/>
        <v>М/13682/13682</v>
      </c>
      <c r="BH288" s="3" t="str">
        <f t="shared" si="151"/>
        <v>Р/13376/13376</v>
      </c>
      <c r="BI288" s="3" t="str">
        <f t="shared" si="152"/>
        <v>Р/11925/11925</v>
      </c>
      <c r="BJ288" s="158" t="s">
        <v>290</v>
      </c>
      <c r="BK288" s="3" t="str">
        <f t="shared" si="153"/>
        <v>М/42453/44174</v>
      </c>
      <c r="BL288" s="3" t="str">
        <f t="shared" si="154"/>
        <v>М/50597/25615</v>
      </c>
      <c r="BM288" s="3" t="str">
        <f t="shared" si="155"/>
        <v>М/39100/18585</v>
      </c>
      <c r="BN288" s="3" t="str">
        <f t="shared" si="156"/>
        <v>СР/37412/61961</v>
      </c>
      <c r="BO288" s="3" t="str">
        <f t="shared" si="157"/>
        <v>Р/9541/34541</v>
      </c>
      <c r="BP288" s="3" t="str">
        <f t="shared" si="158"/>
        <v>Р/9567/30082</v>
      </c>
      <c r="BQ288" s="3" t="str">
        <f t="shared" si="159"/>
        <v>М/10279/10279</v>
      </c>
      <c r="BR288" s="86"/>
      <c r="BS288" s="86"/>
      <c r="BT288" s="86"/>
    </row>
    <row r="289" spans="1:72" ht="16.5" customHeight="1" x14ac:dyDescent="0.25">
      <c r="A289" s="90">
        <v>45205</v>
      </c>
      <c r="B289" s="3">
        <v>5</v>
      </c>
      <c r="C289" s="3">
        <v>4</v>
      </c>
      <c r="D289" s="105" t="str">
        <f t="shared" si="144"/>
        <v/>
      </c>
      <c r="E289" s="105" t="str">
        <f t="shared" si="145"/>
        <v/>
      </c>
      <c r="F289" s="99" t="s">
        <v>290</v>
      </c>
      <c r="G289" s="100">
        <f t="shared" si="160"/>
        <v>21746</v>
      </c>
      <c r="H289" s="100">
        <f t="shared" si="161"/>
        <v>55648</v>
      </c>
      <c r="I289" s="100">
        <f t="shared" si="162"/>
        <v>39045</v>
      </c>
      <c r="J289" s="100">
        <f t="shared" si="163"/>
        <v>44596</v>
      </c>
      <c r="K289" s="100">
        <f t="shared" si="164"/>
        <v>13706</v>
      </c>
      <c r="L289" s="100">
        <f t="shared" si="165"/>
        <v>13376</v>
      </c>
      <c r="M289" s="100">
        <f t="shared" si="166"/>
        <v>11925</v>
      </c>
      <c r="N289" s="100" t="str">
        <f t="shared" si="167"/>
        <v>|</v>
      </c>
      <c r="O289" s="100">
        <f t="shared" si="168"/>
        <v>44198</v>
      </c>
      <c r="P289" s="100">
        <f t="shared" si="169"/>
        <v>25639</v>
      </c>
      <c r="Q289" s="100">
        <f t="shared" si="170"/>
        <v>18609</v>
      </c>
      <c r="R289" s="100">
        <f t="shared" si="171"/>
        <v>61961</v>
      </c>
      <c r="S289" s="100">
        <f t="shared" si="172"/>
        <v>34541</v>
      </c>
      <c r="T289" s="100">
        <f t="shared" si="173"/>
        <v>30082</v>
      </c>
      <c r="U289" s="100">
        <f t="shared" si="174"/>
        <v>10303</v>
      </c>
      <c r="V289" s="89" t="s">
        <v>290</v>
      </c>
      <c r="W289" s="95" t="s">
        <v>37</v>
      </c>
      <c r="X289" s="95" t="s">
        <v>37</v>
      </c>
      <c r="Y289" s="95" t="s">
        <v>37</v>
      </c>
      <c r="Z289" s="95" t="s">
        <v>37</v>
      </c>
      <c r="AA289" s="95" t="s">
        <v>37</v>
      </c>
      <c r="AB289" s="95" t="s">
        <v>38</v>
      </c>
      <c r="AC289" s="95" t="s">
        <v>38</v>
      </c>
      <c r="AD289" s="96" t="s">
        <v>290</v>
      </c>
      <c r="AE289" s="95" t="s">
        <v>37</v>
      </c>
      <c r="AF289" s="95" t="s">
        <v>37</v>
      </c>
      <c r="AG289" s="95" t="s">
        <v>37</v>
      </c>
      <c r="AH289" s="95" t="s">
        <v>251</v>
      </c>
      <c r="AI289" s="95" t="s">
        <v>38</v>
      </c>
      <c r="AJ289" s="95" t="s">
        <v>38</v>
      </c>
      <c r="AK289" s="95" t="s">
        <v>37</v>
      </c>
      <c r="AL289" s="94" t="s">
        <v>290</v>
      </c>
      <c r="AM289" s="108">
        <f t="array" ref="AM289">IFERROR(INDEX(TO_name_1,MATCH(,((Шаблон_1-Точность)&gt;=G289)+((Шаблон_1+Точность)&lt;=G289),)),G289)</f>
        <v>21746</v>
      </c>
      <c r="AN289" s="109">
        <f t="array" ref="AN289">IFERROR(INDEX(TO_name_2,MATCH(,((Шаблон_2-Точность)&gt;=H289)+((Шаблон_2+Точность)&lt;=H289),)),H289)</f>
        <v>55648</v>
      </c>
      <c r="AO289" s="109">
        <f t="array" ref="AO289">IFERROR(INDEX(TO_name_3,MATCH(,((Шаблон_3-Точность)&gt;=I289)+((Шаблон_3+Точность)&lt;=I289),)),I289)</f>
        <v>39045</v>
      </c>
      <c r="AP289" s="109">
        <f t="array" ref="AP289">IFERROR(INDEX(TO_name_4,MATCH(,((Шаблон_4-Точность)&gt;=J289)+((Шаблон_4+Точность)&lt;=J289),)),J289)</f>
        <v>44596</v>
      </c>
      <c r="AQ289" s="109">
        <f t="array" ref="AQ289">IFERROR(INDEX(TO_name_9,MATCH(,((Шаблон_9-Точность)&gt;=K289)+((Шаблон_9+Точность)&lt;=K289),)),K289)</f>
        <v>13706</v>
      </c>
      <c r="AR289" s="109">
        <f t="array" ref="AR289">IFERROR(INDEX(TO_name_10,MATCH(,((Шаблон_10-Точность)&gt;=L289)+((Шаблон_10+Точность)&lt;=L289),)),L289)</f>
        <v>13376</v>
      </c>
      <c r="AS289" s="110">
        <f t="array" ref="AS289">IFERROR(INDEX(TO_name_11,MATCH(,((Шаблон_11-Точность)&gt;=M289)+((Шаблон_11+Точность)&lt;=M289),)),M289)</f>
        <v>11925</v>
      </c>
      <c r="AT289" s="111" t="s">
        <v>290</v>
      </c>
      <c r="AU289" s="108">
        <f t="array" ref="AU289">IFERROR(INDEX(TO_name_5,MATCH(,((Шаблон_5-Точность)&gt;=O289)+((Шаблон_5+Точность)&lt;=O289),)),O289)</f>
        <v>44198</v>
      </c>
      <c r="AV289" s="109">
        <f t="array" ref="AV289">IFERROR(INDEX(TO_name_6,MATCH(,((Шаблон_6-Точность)&gt;=P289)+((Шаблон_6+Точность)&lt;=P289),)),P289)</f>
        <v>25639</v>
      </c>
      <c r="AW289" s="109">
        <f t="array" ref="AW289">IFERROR(INDEX(TO_name_7,MATCH(,((Шаблон_7-Точность)&gt;=Q289)+((Шаблон_7+Точность)&lt;=Q289),)),Q289)</f>
        <v>18609</v>
      </c>
      <c r="AX289" s="109">
        <f t="array" ref="AX289">IFERROR(INDEX(TO_name_8,MATCH(,((Шаблон_8-Точность)&gt;=R289)+((Шаблон_8+Точность)&lt;=R289),)),R289)</f>
        <v>61961</v>
      </c>
      <c r="AY289" s="109">
        <f t="array" ref="AY289">IFERROR(INDEX(TO_name_12,MATCH(,((Шаблон_12-Точность)&gt;=S289)+((Шаблон_12+Точность)&lt;=S289),)),S289)</f>
        <v>34541</v>
      </c>
      <c r="AZ289" s="109">
        <f t="array" ref="AZ289">IFERROR(INDEX(TO_name_13,MATCH(,((Шаблон_13-Точность)&gt;=T289)+((Шаблон_13+Точность)&lt;=T289),)),T289)</f>
        <v>30082</v>
      </c>
      <c r="BA289" s="110">
        <f t="array" ref="BA289">IFERROR(INDEX(TO_name_14,MATCH(,((Шаблон_14-Точность)&gt;=U289)+((Шаблон_14+Точность)&lt;=U289),)),U289)</f>
        <v>10303</v>
      </c>
      <c r="BB289" s="3"/>
      <c r="BC289" s="3" t="str">
        <f t="shared" si="146"/>
        <v>М/65468/21746</v>
      </c>
      <c r="BD289" s="3" t="str">
        <f t="shared" si="147"/>
        <v>М/70570/55648</v>
      </c>
      <c r="BE289" s="3" t="str">
        <f t="shared" si="148"/>
        <v>М/64147/39045</v>
      </c>
      <c r="BF289" s="3" t="str">
        <f t="shared" si="149"/>
        <v>М/72896/44596</v>
      </c>
      <c r="BG289" s="3" t="str">
        <f t="shared" si="150"/>
        <v>М/13706/13706</v>
      </c>
      <c r="BH289" s="3" t="str">
        <f t="shared" si="151"/>
        <v>Р/13376/13376</v>
      </c>
      <c r="BI289" s="3" t="str">
        <f t="shared" si="152"/>
        <v>Р/11925/11925</v>
      </c>
      <c r="BJ289" s="158" t="s">
        <v>290</v>
      </c>
      <c r="BK289" s="3" t="str">
        <f t="shared" si="153"/>
        <v>М/42477/44198</v>
      </c>
      <c r="BL289" s="3" t="str">
        <f t="shared" si="154"/>
        <v>М/50621/25639</v>
      </c>
      <c r="BM289" s="3" t="str">
        <f t="shared" si="155"/>
        <v>М/39124/18609</v>
      </c>
      <c r="BN289" s="3" t="str">
        <f t="shared" si="156"/>
        <v>СР/37412/61961</v>
      </c>
      <c r="BO289" s="3" t="str">
        <f t="shared" si="157"/>
        <v>Р/9541/34541</v>
      </c>
      <c r="BP289" s="3" t="str">
        <f t="shared" si="158"/>
        <v>Р/9567/30082</v>
      </c>
      <c r="BQ289" s="3" t="str">
        <f t="shared" si="159"/>
        <v>М/10303/10303</v>
      </c>
      <c r="BR289" s="86"/>
      <c r="BS289" s="86"/>
      <c r="BT289" s="86"/>
    </row>
    <row r="290" spans="1:72" ht="16.5" customHeight="1" x14ac:dyDescent="0.25">
      <c r="A290" s="90">
        <v>45206</v>
      </c>
      <c r="B290" s="3">
        <v>5</v>
      </c>
      <c r="C290" s="3">
        <v>4</v>
      </c>
      <c r="D290" s="105" t="str">
        <f t="shared" si="144"/>
        <v/>
      </c>
      <c r="E290" s="105" t="str">
        <f t="shared" si="145"/>
        <v/>
      </c>
      <c r="F290" s="99" t="s">
        <v>290</v>
      </c>
      <c r="G290" s="100">
        <f t="shared" si="160"/>
        <v>21770</v>
      </c>
      <c r="H290" s="100">
        <f t="shared" si="161"/>
        <v>55672</v>
      </c>
      <c r="I290" s="100">
        <f t="shared" si="162"/>
        <v>39069</v>
      </c>
      <c r="J290" s="100">
        <f t="shared" si="163"/>
        <v>44620</v>
      </c>
      <c r="K290" s="100">
        <f t="shared" si="164"/>
        <v>13730</v>
      </c>
      <c r="L290" s="100">
        <f t="shared" si="165"/>
        <v>13376</v>
      </c>
      <c r="M290" s="100">
        <f t="shared" si="166"/>
        <v>11925</v>
      </c>
      <c r="N290" s="100" t="str">
        <f t="shared" si="167"/>
        <v>|</v>
      </c>
      <c r="O290" s="100">
        <f t="shared" si="168"/>
        <v>44222</v>
      </c>
      <c r="P290" s="100">
        <f t="shared" si="169"/>
        <v>25663</v>
      </c>
      <c r="Q290" s="100">
        <f t="shared" si="170"/>
        <v>18633</v>
      </c>
      <c r="R290" s="100">
        <f t="shared" si="171"/>
        <v>61961</v>
      </c>
      <c r="S290" s="100">
        <f t="shared" si="172"/>
        <v>34541</v>
      </c>
      <c r="T290" s="100">
        <f t="shared" si="173"/>
        <v>30082</v>
      </c>
      <c r="U290" s="100">
        <f t="shared" si="174"/>
        <v>10327</v>
      </c>
      <c r="V290" s="89" t="s">
        <v>290</v>
      </c>
      <c r="W290" s="95" t="s">
        <v>37</v>
      </c>
      <c r="X290" s="95" t="s">
        <v>37</v>
      </c>
      <c r="Y290" s="95" t="s">
        <v>37</v>
      </c>
      <c r="Z290" s="95" t="s">
        <v>37</v>
      </c>
      <c r="AA290" s="95" t="s">
        <v>37</v>
      </c>
      <c r="AB290" s="95" t="s">
        <v>38</v>
      </c>
      <c r="AC290" s="95" t="s">
        <v>38</v>
      </c>
      <c r="AD290" s="96" t="s">
        <v>290</v>
      </c>
      <c r="AE290" s="95" t="s">
        <v>37</v>
      </c>
      <c r="AF290" s="95" t="s">
        <v>37</v>
      </c>
      <c r="AG290" s="95" t="s">
        <v>37</v>
      </c>
      <c r="AH290" s="95" t="s">
        <v>251</v>
      </c>
      <c r="AI290" s="95" t="s">
        <v>38</v>
      </c>
      <c r="AJ290" s="95" t="s">
        <v>38</v>
      </c>
      <c r="AK290" s="95" t="s">
        <v>37</v>
      </c>
      <c r="AL290" s="94" t="s">
        <v>290</v>
      </c>
      <c r="AM290" s="108">
        <f t="array" ref="AM290">IFERROR(INDEX(TO_name_1,MATCH(,((Шаблон_1-Точность)&gt;=G290)+((Шаблон_1+Точность)&lt;=G290),)),G290)</f>
        <v>21770</v>
      </c>
      <c r="AN290" s="109">
        <f t="array" ref="AN290">IFERROR(INDEX(TO_name_2,MATCH(,((Шаблон_2-Точность)&gt;=H290)+((Шаблон_2+Точность)&lt;=H290),)),H290)</f>
        <v>55672</v>
      </c>
      <c r="AO290" s="109">
        <f t="array" ref="AO290">IFERROR(INDEX(TO_name_3,MATCH(,((Шаблон_3-Точность)&gt;=I290)+((Шаблон_3+Точность)&lt;=I290),)),I290)</f>
        <v>39069</v>
      </c>
      <c r="AP290" s="109">
        <f t="array" ref="AP290">IFERROR(INDEX(TO_name_4,MATCH(,((Шаблон_4-Точность)&gt;=J290)+((Шаблон_4+Точность)&lt;=J290),)),J290)</f>
        <v>44620</v>
      </c>
      <c r="AQ290" s="109">
        <f t="array" ref="AQ290">IFERROR(INDEX(TO_name_9,MATCH(,((Шаблон_9-Точность)&gt;=K290)+((Шаблон_9+Точность)&lt;=K290),)),K290)</f>
        <v>13730</v>
      </c>
      <c r="AR290" s="109">
        <f t="array" ref="AR290">IFERROR(INDEX(TO_name_10,MATCH(,((Шаблон_10-Точность)&gt;=L290)+((Шаблон_10+Точность)&lt;=L290),)),L290)</f>
        <v>13376</v>
      </c>
      <c r="AS290" s="110">
        <f t="array" ref="AS290">IFERROR(INDEX(TO_name_11,MATCH(,((Шаблон_11-Точность)&gt;=M290)+((Шаблон_11+Точность)&lt;=M290),)),M290)</f>
        <v>11925</v>
      </c>
      <c r="AT290" s="111" t="s">
        <v>290</v>
      </c>
      <c r="AU290" s="108">
        <f t="array" ref="AU290">IFERROR(INDEX(TO_name_5,MATCH(,((Шаблон_5-Точность)&gt;=O290)+((Шаблон_5+Точность)&lt;=O290),)),O290)</f>
        <v>44222</v>
      </c>
      <c r="AV290" s="109">
        <f t="array" ref="AV290">IFERROR(INDEX(TO_name_6,MATCH(,((Шаблон_6-Точность)&gt;=P290)+((Шаблон_6+Точность)&lt;=P290),)),P290)</f>
        <v>25663</v>
      </c>
      <c r="AW290" s="109">
        <f t="array" ref="AW290">IFERROR(INDEX(TO_name_7,MATCH(,((Шаблон_7-Точность)&gt;=Q290)+((Шаблон_7+Точность)&lt;=Q290),)),Q290)</f>
        <v>18633</v>
      </c>
      <c r="AX290" s="109">
        <f t="array" ref="AX290">IFERROR(INDEX(TO_name_8,MATCH(,((Шаблон_8-Точность)&gt;=R290)+((Шаблон_8+Точность)&lt;=R290),)),R290)</f>
        <v>61961</v>
      </c>
      <c r="AY290" s="109">
        <f t="array" ref="AY290">IFERROR(INDEX(TO_name_12,MATCH(,((Шаблон_12-Точность)&gt;=S290)+((Шаблон_12+Точность)&lt;=S290),)),S290)</f>
        <v>34541</v>
      </c>
      <c r="AZ290" s="109">
        <f t="array" ref="AZ290">IFERROR(INDEX(TO_name_13,MATCH(,((Шаблон_13-Точность)&gt;=T290)+((Шаблон_13+Точность)&lt;=T290),)),T290)</f>
        <v>30082</v>
      </c>
      <c r="BA290" s="110">
        <f t="array" ref="BA290">IFERROR(INDEX(TO_name_14,MATCH(,((Шаблон_14-Точность)&gt;=U290)+((Шаблон_14+Точность)&lt;=U290),)),U290)</f>
        <v>10327</v>
      </c>
      <c r="BB290" s="3"/>
      <c r="BC290" s="3" t="str">
        <f t="shared" si="146"/>
        <v>М/65492/21770</v>
      </c>
      <c r="BD290" s="3" t="str">
        <f t="shared" si="147"/>
        <v>М/70594/55672</v>
      </c>
      <c r="BE290" s="3" t="str">
        <f t="shared" si="148"/>
        <v>М/64171/39069</v>
      </c>
      <c r="BF290" s="3" t="str">
        <f t="shared" si="149"/>
        <v>М/72920/44620</v>
      </c>
      <c r="BG290" s="3" t="str">
        <f t="shared" si="150"/>
        <v>М/13730/13730</v>
      </c>
      <c r="BH290" s="3" t="str">
        <f t="shared" si="151"/>
        <v>Р/13376/13376</v>
      </c>
      <c r="BI290" s="3" t="str">
        <f t="shared" si="152"/>
        <v>Р/11925/11925</v>
      </c>
      <c r="BJ290" s="158" t="s">
        <v>290</v>
      </c>
      <c r="BK290" s="3" t="str">
        <f t="shared" si="153"/>
        <v>М/42501/44222</v>
      </c>
      <c r="BL290" s="3" t="str">
        <f t="shared" si="154"/>
        <v>М/50645/25663</v>
      </c>
      <c r="BM290" s="3" t="str">
        <f t="shared" si="155"/>
        <v>М/39148/18633</v>
      </c>
      <c r="BN290" s="3" t="str">
        <f t="shared" si="156"/>
        <v>СР/37412/61961</v>
      </c>
      <c r="BO290" s="3" t="str">
        <f t="shared" si="157"/>
        <v>Р/9541/34541</v>
      </c>
      <c r="BP290" s="3" t="str">
        <f t="shared" si="158"/>
        <v>Р/9567/30082</v>
      </c>
      <c r="BQ290" s="3" t="str">
        <f t="shared" si="159"/>
        <v>М/10327/10327</v>
      </c>
      <c r="BR290" s="86"/>
      <c r="BS290" s="86"/>
      <c r="BT290" s="86"/>
    </row>
    <row r="291" spans="1:72" ht="16.5" customHeight="1" x14ac:dyDescent="0.25">
      <c r="A291" s="90">
        <v>45207</v>
      </c>
      <c r="B291" s="3">
        <v>5</v>
      </c>
      <c r="C291" s="3">
        <v>4</v>
      </c>
      <c r="D291" s="105" t="str">
        <f t="shared" si="144"/>
        <v/>
      </c>
      <c r="E291" s="105" t="str">
        <f t="shared" si="145"/>
        <v/>
      </c>
      <c r="F291" s="99" t="s">
        <v>290</v>
      </c>
      <c r="G291" s="100">
        <f t="shared" si="160"/>
        <v>21794</v>
      </c>
      <c r="H291" s="100">
        <f t="shared" si="161"/>
        <v>55696</v>
      </c>
      <c r="I291" s="100">
        <f t="shared" si="162"/>
        <v>39093</v>
      </c>
      <c r="J291" s="100">
        <f t="shared" si="163"/>
        <v>44644</v>
      </c>
      <c r="K291" s="100">
        <f t="shared" si="164"/>
        <v>13754</v>
      </c>
      <c r="L291" s="100">
        <f t="shared" si="165"/>
        <v>13376</v>
      </c>
      <c r="M291" s="100">
        <f t="shared" si="166"/>
        <v>11925</v>
      </c>
      <c r="N291" s="100" t="str">
        <f t="shared" si="167"/>
        <v>|</v>
      </c>
      <c r="O291" s="100">
        <f t="shared" si="168"/>
        <v>44246</v>
      </c>
      <c r="P291" s="100">
        <f t="shared" si="169"/>
        <v>25687</v>
      </c>
      <c r="Q291" s="100">
        <f t="shared" si="170"/>
        <v>18657</v>
      </c>
      <c r="R291" s="100">
        <f t="shared" si="171"/>
        <v>61961</v>
      </c>
      <c r="S291" s="100">
        <f t="shared" si="172"/>
        <v>34541</v>
      </c>
      <c r="T291" s="100">
        <f t="shared" si="173"/>
        <v>30082</v>
      </c>
      <c r="U291" s="100">
        <f t="shared" si="174"/>
        <v>10351</v>
      </c>
      <c r="V291" s="89" t="s">
        <v>290</v>
      </c>
      <c r="W291" s="95" t="s">
        <v>37</v>
      </c>
      <c r="X291" s="95" t="s">
        <v>37</v>
      </c>
      <c r="Y291" s="95" t="s">
        <v>37</v>
      </c>
      <c r="Z291" s="95" t="s">
        <v>37</v>
      </c>
      <c r="AA291" s="95" t="s">
        <v>37</v>
      </c>
      <c r="AB291" s="95" t="s">
        <v>38</v>
      </c>
      <c r="AC291" s="95" t="s">
        <v>38</v>
      </c>
      <c r="AD291" s="96" t="s">
        <v>290</v>
      </c>
      <c r="AE291" s="95" t="s">
        <v>37</v>
      </c>
      <c r="AF291" s="95" t="s">
        <v>37</v>
      </c>
      <c r="AG291" s="95" t="s">
        <v>37</v>
      </c>
      <c r="AH291" s="95" t="s">
        <v>251</v>
      </c>
      <c r="AI291" s="95" t="s">
        <v>38</v>
      </c>
      <c r="AJ291" s="95" t="s">
        <v>38</v>
      </c>
      <c r="AK291" s="95" t="s">
        <v>37</v>
      </c>
      <c r="AL291" s="94" t="s">
        <v>290</v>
      </c>
      <c r="AM291" s="108">
        <f t="array" ref="AM291">IFERROR(INDEX(TO_name_1,MATCH(,((Шаблон_1-Точность)&gt;=G291)+((Шаблон_1+Точность)&lt;=G291),)),G291)</f>
        <v>21794</v>
      </c>
      <c r="AN291" s="109">
        <f t="array" ref="AN291">IFERROR(INDEX(TO_name_2,MATCH(,((Шаблон_2-Точность)&gt;=H291)+((Шаблон_2+Точность)&lt;=H291),)),H291)</f>
        <v>55696</v>
      </c>
      <c r="AO291" s="109">
        <f t="array" ref="AO291">IFERROR(INDEX(TO_name_3,MATCH(,((Шаблон_3-Точность)&gt;=I291)+((Шаблон_3+Точность)&lt;=I291),)),I291)</f>
        <v>39093</v>
      </c>
      <c r="AP291" s="109">
        <f t="array" ref="AP291">IFERROR(INDEX(TO_name_4,MATCH(,((Шаблон_4-Точность)&gt;=J291)+((Шаблон_4+Точность)&lt;=J291),)),J291)</f>
        <v>44644</v>
      </c>
      <c r="AQ291" s="109">
        <f t="array" ref="AQ291">IFERROR(INDEX(TO_name_9,MATCH(,((Шаблон_9-Точность)&gt;=K291)+((Шаблон_9+Точность)&lt;=K291),)),K291)</f>
        <v>13754</v>
      </c>
      <c r="AR291" s="109">
        <f t="array" ref="AR291">IFERROR(INDEX(TO_name_10,MATCH(,((Шаблон_10-Точность)&gt;=L291)+((Шаблон_10+Точность)&lt;=L291),)),L291)</f>
        <v>13376</v>
      </c>
      <c r="AS291" s="110">
        <f t="array" ref="AS291">IFERROR(INDEX(TO_name_11,MATCH(,((Шаблон_11-Точность)&gt;=M291)+((Шаблон_11+Точность)&lt;=M291),)),M291)</f>
        <v>11925</v>
      </c>
      <c r="AT291" s="111" t="s">
        <v>290</v>
      </c>
      <c r="AU291" s="108">
        <f t="array" ref="AU291">IFERROR(INDEX(TO_name_5,MATCH(,((Шаблон_5-Точность)&gt;=O291)+((Шаблон_5+Точность)&lt;=O291),)),O291)</f>
        <v>44246</v>
      </c>
      <c r="AV291" s="109">
        <f t="array" ref="AV291">IFERROR(INDEX(TO_name_6,MATCH(,((Шаблон_6-Точность)&gt;=P291)+((Шаблон_6+Точность)&lt;=P291),)),P291)</f>
        <v>25687</v>
      </c>
      <c r="AW291" s="109">
        <f t="array" ref="AW291">IFERROR(INDEX(TO_name_7,MATCH(,((Шаблон_7-Точность)&gt;=Q291)+((Шаблон_7+Точность)&lt;=Q291),)),Q291)</f>
        <v>18657</v>
      </c>
      <c r="AX291" s="109">
        <f t="array" ref="AX291">IFERROR(INDEX(TO_name_8,MATCH(,((Шаблон_8-Точность)&gt;=R291)+((Шаблон_8+Точность)&lt;=R291),)),R291)</f>
        <v>61961</v>
      </c>
      <c r="AY291" s="109">
        <f t="array" ref="AY291">IFERROR(INDEX(TO_name_12,MATCH(,((Шаблон_12-Точность)&gt;=S291)+((Шаблон_12+Точность)&lt;=S291),)),S291)</f>
        <v>34541</v>
      </c>
      <c r="AZ291" s="109">
        <f t="array" ref="AZ291">IFERROR(INDEX(TO_name_13,MATCH(,((Шаблон_13-Точность)&gt;=T291)+((Шаблон_13+Точность)&lt;=T291),)),T291)</f>
        <v>30082</v>
      </c>
      <c r="BA291" s="110">
        <f t="array" ref="BA291">IFERROR(INDEX(TO_name_14,MATCH(,((Шаблон_14-Точность)&gt;=U291)+((Шаблон_14+Точность)&lt;=U291),)),U291)</f>
        <v>10351</v>
      </c>
      <c r="BB291" s="3"/>
      <c r="BC291" s="3" t="str">
        <f t="shared" si="146"/>
        <v>М/65516/21794</v>
      </c>
      <c r="BD291" s="3" t="str">
        <f t="shared" si="147"/>
        <v>М/70618/55696</v>
      </c>
      <c r="BE291" s="3" t="str">
        <f t="shared" si="148"/>
        <v>М/64195/39093</v>
      </c>
      <c r="BF291" s="3" t="str">
        <f t="shared" si="149"/>
        <v>М/72944/44644</v>
      </c>
      <c r="BG291" s="3" t="str">
        <f t="shared" si="150"/>
        <v>М/13754/13754</v>
      </c>
      <c r="BH291" s="3" t="str">
        <f t="shared" si="151"/>
        <v>Р/13376/13376</v>
      </c>
      <c r="BI291" s="3" t="str">
        <f t="shared" si="152"/>
        <v>Р/11925/11925</v>
      </c>
      <c r="BJ291" s="158" t="s">
        <v>290</v>
      </c>
      <c r="BK291" s="3" t="str">
        <f t="shared" si="153"/>
        <v>М/42525/44246</v>
      </c>
      <c r="BL291" s="3" t="str">
        <f t="shared" si="154"/>
        <v>М/50669/25687</v>
      </c>
      <c r="BM291" s="3" t="str">
        <f t="shared" si="155"/>
        <v>М/39172/18657</v>
      </c>
      <c r="BN291" s="3" t="str">
        <f t="shared" si="156"/>
        <v>СР/37412/61961</v>
      </c>
      <c r="BO291" s="3" t="str">
        <f t="shared" si="157"/>
        <v>Р/9541/34541</v>
      </c>
      <c r="BP291" s="3" t="str">
        <f t="shared" si="158"/>
        <v>Р/9567/30082</v>
      </c>
      <c r="BQ291" s="3" t="str">
        <f t="shared" si="159"/>
        <v>М/10351/10351</v>
      </c>
      <c r="BR291" s="86"/>
      <c r="BS291" s="86"/>
      <c r="BT291" s="86"/>
    </row>
    <row r="292" spans="1:72" ht="16.5" customHeight="1" x14ac:dyDescent="0.25">
      <c r="A292" s="90">
        <v>45208</v>
      </c>
      <c r="B292" s="3">
        <v>5</v>
      </c>
      <c r="C292" s="3">
        <v>4</v>
      </c>
      <c r="D292" s="105" t="str">
        <f t="shared" si="144"/>
        <v/>
      </c>
      <c r="E292" s="105" t="str">
        <f t="shared" si="145"/>
        <v/>
      </c>
      <c r="F292" s="99" t="s">
        <v>290</v>
      </c>
      <c r="G292" s="100">
        <f t="shared" si="160"/>
        <v>21818</v>
      </c>
      <c r="H292" s="100">
        <f t="shared" si="161"/>
        <v>55720</v>
      </c>
      <c r="I292" s="100">
        <f t="shared" si="162"/>
        <v>39117</v>
      </c>
      <c r="J292" s="100">
        <f t="shared" si="163"/>
        <v>44668</v>
      </c>
      <c r="K292" s="100">
        <f t="shared" si="164"/>
        <v>13778</v>
      </c>
      <c r="L292" s="100">
        <f t="shared" si="165"/>
        <v>13376</v>
      </c>
      <c r="M292" s="100">
        <f t="shared" si="166"/>
        <v>11925</v>
      </c>
      <c r="N292" s="100" t="str">
        <f t="shared" si="167"/>
        <v>|</v>
      </c>
      <c r="O292" s="100">
        <f t="shared" si="168"/>
        <v>44270</v>
      </c>
      <c r="P292" s="100">
        <f t="shared" si="169"/>
        <v>25711</v>
      </c>
      <c r="Q292" s="100">
        <f t="shared" si="170"/>
        <v>18681</v>
      </c>
      <c r="R292" s="100">
        <f t="shared" si="171"/>
        <v>61961</v>
      </c>
      <c r="S292" s="100">
        <f t="shared" si="172"/>
        <v>34541</v>
      </c>
      <c r="T292" s="100">
        <f t="shared" si="173"/>
        <v>30082</v>
      </c>
      <c r="U292" s="100">
        <f t="shared" si="174"/>
        <v>10375</v>
      </c>
      <c r="V292" s="89" t="s">
        <v>290</v>
      </c>
      <c r="W292" s="95" t="s">
        <v>37</v>
      </c>
      <c r="X292" s="95" t="s">
        <v>37</v>
      </c>
      <c r="Y292" s="95" t="s">
        <v>37</v>
      </c>
      <c r="Z292" s="95" t="s">
        <v>37</v>
      </c>
      <c r="AA292" s="95" t="s">
        <v>37</v>
      </c>
      <c r="AB292" s="95" t="s">
        <v>38</v>
      </c>
      <c r="AC292" s="95" t="s">
        <v>38</v>
      </c>
      <c r="AD292" s="96" t="s">
        <v>290</v>
      </c>
      <c r="AE292" s="95" t="s">
        <v>37</v>
      </c>
      <c r="AF292" s="95" t="s">
        <v>37</v>
      </c>
      <c r="AG292" s="95" t="s">
        <v>37</v>
      </c>
      <c r="AH292" s="95" t="s">
        <v>251</v>
      </c>
      <c r="AI292" s="95" t="s">
        <v>38</v>
      </c>
      <c r="AJ292" s="95" t="s">
        <v>38</v>
      </c>
      <c r="AK292" s="95" t="s">
        <v>37</v>
      </c>
      <c r="AL292" s="94" t="s">
        <v>290</v>
      </c>
      <c r="AM292" s="108">
        <f t="array" ref="AM292">IFERROR(INDEX(TO_name_1,MATCH(,((Шаблон_1-Точность)&gt;=G292)+((Шаблон_1+Точность)&lt;=G292),)),G292)</f>
        <v>21818</v>
      </c>
      <c r="AN292" s="109">
        <f t="array" ref="AN292">IFERROR(INDEX(TO_name_2,MATCH(,((Шаблон_2-Точность)&gt;=H292)+((Шаблон_2+Точность)&lt;=H292),)),H292)</f>
        <v>55720</v>
      </c>
      <c r="AO292" s="109">
        <f t="array" ref="AO292">IFERROR(INDEX(TO_name_3,MATCH(,((Шаблон_3-Точность)&gt;=I292)+((Шаблон_3+Точность)&lt;=I292),)),I292)</f>
        <v>39117</v>
      </c>
      <c r="AP292" s="109">
        <f t="array" ref="AP292">IFERROR(INDEX(TO_name_4,MATCH(,((Шаблон_4-Точность)&gt;=J292)+((Шаблон_4+Точность)&lt;=J292),)),J292)</f>
        <v>44668</v>
      </c>
      <c r="AQ292" s="109">
        <f t="array" ref="AQ292">IFERROR(INDEX(TO_name_9,MATCH(,((Шаблон_9-Точность)&gt;=K292)+((Шаблон_9+Точность)&lt;=K292),)),K292)</f>
        <v>13778</v>
      </c>
      <c r="AR292" s="109">
        <f t="array" ref="AR292">IFERROR(INDEX(TO_name_10,MATCH(,((Шаблон_10-Точность)&gt;=L292)+((Шаблон_10+Точность)&lt;=L292),)),L292)</f>
        <v>13376</v>
      </c>
      <c r="AS292" s="110">
        <f t="array" ref="AS292">IFERROR(INDEX(TO_name_11,MATCH(,((Шаблон_11-Точность)&gt;=M292)+((Шаблон_11+Точность)&lt;=M292),)),M292)</f>
        <v>11925</v>
      </c>
      <c r="AT292" s="111" t="s">
        <v>290</v>
      </c>
      <c r="AU292" s="108">
        <f t="array" ref="AU292">IFERROR(INDEX(TO_name_5,MATCH(,((Шаблон_5-Точность)&gt;=O292)+((Шаблон_5+Точность)&lt;=O292),)),O292)</f>
        <v>44270</v>
      </c>
      <c r="AV292" s="109">
        <f t="array" ref="AV292">IFERROR(INDEX(TO_name_6,MATCH(,((Шаблон_6-Точность)&gt;=P292)+((Шаблон_6+Точность)&lt;=P292),)),P292)</f>
        <v>25711</v>
      </c>
      <c r="AW292" s="109">
        <f t="array" ref="AW292">IFERROR(INDEX(TO_name_7,MATCH(,((Шаблон_7-Точность)&gt;=Q292)+((Шаблон_7+Точность)&lt;=Q292),)),Q292)</f>
        <v>18681</v>
      </c>
      <c r="AX292" s="109">
        <f t="array" ref="AX292">IFERROR(INDEX(TO_name_8,MATCH(,((Шаблон_8-Точность)&gt;=R292)+((Шаблон_8+Точность)&lt;=R292),)),R292)</f>
        <v>61961</v>
      </c>
      <c r="AY292" s="109">
        <f t="array" ref="AY292">IFERROR(INDEX(TO_name_12,MATCH(,((Шаблон_12-Точность)&gt;=S292)+((Шаблон_12+Точность)&lt;=S292),)),S292)</f>
        <v>34541</v>
      </c>
      <c r="AZ292" s="109">
        <f t="array" ref="AZ292">IFERROR(INDEX(TO_name_13,MATCH(,((Шаблон_13-Точность)&gt;=T292)+((Шаблон_13+Точность)&lt;=T292),)),T292)</f>
        <v>30082</v>
      </c>
      <c r="BA292" s="110">
        <f t="array" ref="BA292">IFERROR(INDEX(TO_name_14,MATCH(,((Шаблон_14-Точность)&gt;=U292)+((Шаблон_14+Точность)&lt;=U292),)),U292)</f>
        <v>10375</v>
      </c>
      <c r="BB292" s="3"/>
      <c r="BC292" s="3" t="str">
        <f t="shared" si="146"/>
        <v>М/65540/21818</v>
      </c>
      <c r="BD292" s="3" t="str">
        <f t="shared" si="147"/>
        <v>М/70642/55720</v>
      </c>
      <c r="BE292" s="3" t="str">
        <f t="shared" si="148"/>
        <v>М/64219/39117</v>
      </c>
      <c r="BF292" s="3" t="str">
        <f t="shared" si="149"/>
        <v>М/72968/44668</v>
      </c>
      <c r="BG292" s="3" t="str">
        <f t="shared" si="150"/>
        <v>М/13778/13778</v>
      </c>
      <c r="BH292" s="3" t="str">
        <f t="shared" si="151"/>
        <v>Р/13376/13376</v>
      </c>
      <c r="BI292" s="3" t="str">
        <f t="shared" si="152"/>
        <v>Р/11925/11925</v>
      </c>
      <c r="BJ292" s="158" t="s">
        <v>290</v>
      </c>
      <c r="BK292" s="3" t="str">
        <f t="shared" si="153"/>
        <v>М/42549/44270</v>
      </c>
      <c r="BL292" s="3" t="str">
        <f t="shared" si="154"/>
        <v>М/50693/25711</v>
      </c>
      <c r="BM292" s="3" t="str">
        <f t="shared" si="155"/>
        <v>М/39196/18681</v>
      </c>
      <c r="BN292" s="3" t="str">
        <f t="shared" si="156"/>
        <v>СР/37412/61961</v>
      </c>
      <c r="BO292" s="3" t="str">
        <f t="shared" si="157"/>
        <v>Р/9541/34541</v>
      </c>
      <c r="BP292" s="3" t="str">
        <f t="shared" si="158"/>
        <v>Р/9567/30082</v>
      </c>
      <c r="BQ292" s="3" t="str">
        <f t="shared" si="159"/>
        <v>М/10375/10375</v>
      </c>
      <c r="BR292" s="86"/>
      <c r="BS292" s="86"/>
      <c r="BT292" s="86"/>
    </row>
    <row r="293" spans="1:72" ht="16.5" customHeight="1" x14ac:dyDescent="0.25">
      <c r="A293" s="90">
        <v>45209</v>
      </c>
      <c r="B293" s="3">
        <v>5</v>
      </c>
      <c r="C293" s="3">
        <v>4</v>
      </c>
      <c r="D293" s="105" t="str">
        <f t="shared" si="144"/>
        <v/>
      </c>
      <c r="E293" s="105" t="str">
        <f t="shared" si="145"/>
        <v/>
      </c>
      <c r="F293" s="99" t="s">
        <v>290</v>
      </c>
      <c r="G293" s="100">
        <f t="shared" si="160"/>
        <v>21842</v>
      </c>
      <c r="H293" s="100">
        <f t="shared" si="161"/>
        <v>55744</v>
      </c>
      <c r="I293" s="100">
        <f t="shared" si="162"/>
        <v>39141</v>
      </c>
      <c r="J293" s="100">
        <f t="shared" si="163"/>
        <v>44692</v>
      </c>
      <c r="K293" s="100">
        <f t="shared" si="164"/>
        <v>13802</v>
      </c>
      <c r="L293" s="100">
        <f t="shared" si="165"/>
        <v>13376</v>
      </c>
      <c r="M293" s="100">
        <f t="shared" si="166"/>
        <v>11925</v>
      </c>
      <c r="N293" s="100" t="str">
        <f t="shared" si="167"/>
        <v>|</v>
      </c>
      <c r="O293" s="100">
        <f t="shared" si="168"/>
        <v>44294</v>
      </c>
      <c r="P293" s="100">
        <f t="shared" si="169"/>
        <v>25735</v>
      </c>
      <c r="Q293" s="100">
        <f t="shared" si="170"/>
        <v>18705</v>
      </c>
      <c r="R293" s="100">
        <f t="shared" si="171"/>
        <v>61961</v>
      </c>
      <c r="S293" s="100">
        <f t="shared" si="172"/>
        <v>34541</v>
      </c>
      <c r="T293" s="100">
        <f t="shared" si="173"/>
        <v>30082</v>
      </c>
      <c r="U293" s="100">
        <f t="shared" si="174"/>
        <v>10399</v>
      </c>
      <c r="V293" s="89" t="s">
        <v>290</v>
      </c>
      <c r="W293" s="95" t="s">
        <v>37</v>
      </c>
      <c r="X293" s="95" t="s">
        <v>37</v>
      </c>
      <c r="Y293" s="95" t="s">
        <v>37</v>
      </c>
      <c r="Z293" s="95" t="s">
        <v>37</v>
      </c>
      <c r="AA293" s="95" t="s">
        <v>37</v>
      </c>
      <c r="AB293" s="95" t="s">
        <v>38</v>
      </c>
      <c r="AC293" s="95" t="s">
        <v>38</v>
      </c>
      <c r="AD293" s="96" t="s">
        <v>290</v>
      </c>
      <c r="AE293" s="95" t="s">
        <v>37</v>
      </c>
      <c r="AF293" s="95" t="s">
        <v>37</v>
      </c>
      <c r="AG293" s="95" t="s">
        <v>37</v>
      </c>
      <c r="AH293" s="95" t="s">
        <v>251</v>
      </c>
      <c r="AI293" s="95" t="s">
        <v>38</v>
      </c>
      <c r="AJ293" s="95" t="s">
        <v>38</v>
      </c>
      <c r="AK293" s="95" t="s">
        <v>37</v>
      </c>
      <c r="AL293" s="94" t="s">
        <v>290</v>
      </c>
      <c r="AM293" s="108">
        <f t="array" ref="AM293">IFERROR(INDEX(TO_name_1,MATCH(,((Шаблон_1-Точность)&gt;=G293)+((Шаблон_1+Точность)&lt;=G293),)),G293)</f>
        <v>21842</v>
      </c>
      <c r="AN293" s="109">
        <f t="array" ref="AN293">IFERROR(INDEX(TO_name_2,MATCH(,((Шаблон_2-Точность)&gt;=H293)+((Шаблон_2+Точность)&lt;=H293),)),H293)</f>
        <v>55744</v>
      </c>
      <c r="AO293" s="109">
        <f t="array" ref="AO293">IFERROR(INDEX(TO_name_3,MATCH(,((Шаблон_3-Точность)&gt;=I293)+((Шаблон_3+Точность)&lt;=I293),)),I293)</f>
        <v>39141</v>
      </c>
      <c r="AP293" s="109">
        <f t="array" ref="AP293">IFERROR(INDEX(TO_name_4,MATCH(,((Шаблон_4-Точность)&gt;=J293)+((Шаблон_4+Точность)&lt;=J293),)),J293)</f>
        <v>44692</v>
      </c>
      <c r="AQ293" s="109">
        <f t="array" ref="AQ293">IFERROR(INDEX(TO_name_9,MATCH(,((Шаблон_9-Точность)&gt;=K293)+((Шаблон_9+Точность)&lt;=K293),)),K293)</f>
        <v>13802</v>
      </c>
      <c r="AR293" s="109">
        <f t="array" ref="AR293">IFERROR(INDEX(TO_name_10,MATCH(,((Шаблон_10-Точность)&gt;=L293)+((Шаблон_10+Точность)&lt;=L293),)),L293)</f>
        <v>13376</v>
      </c>
      <c r="AS293" s="110">
        <f t="array" ref="AS293">IFERROR(INDEX(TO_name_11,MATCH(,((Шаблон_11-Точность)&gt;=M293)+((Шаблон_11+Точность)&lt;=M293),)),M293)</f>
        <v>11925</v>
      </c>
      <c r="AT293" s="111" t="s">
        <v>290</v>
      </c>
      <c r="AU293" s="108">
        <f t="array" ref="AU293">IFERROR(INDEX(TO_name_5,MATCH(,((Шаблон_5-Точность)&gt;=O293)+((Шаблон_5+Точность)&lt;=O293),)),O293)</f>
        <v>44294</v>
      </c>
      <c r="AV293" s="109">
        <f t="array" ref="AV293">IFERROR(INDEX(TO_name_6,MATCH(,((Шаблон_6-Точность)&gt;=P293)+((Шаблон_6+Точность)&lt;=P293),)),P293)</f>
        <v>25735</v>
      </c>
      <c r="AW293" s="109">
        <f t="array" ref="AW293">IFERROR(INDEX(TO_name_7,MATCH(,((Шаблон_7-Точность)&gt;=Q293)+((Шаблон_7+Точность)&lt;=Q293),)),Q293)</f>
        <v>18705</v>
      </c>
      <c r="AX293" s="109">
        <f t="array" ref="AX293">IFERROR(INDEX(TO_name_8,MATCH(,((Шаблон_8-Точность)&gt;=R293)+((Шаблон_8+Точность)&lt;=R293),)),R293)</f>
        <v>61961</v>
      </c>
      <c r="AY293" s="109">
        <f t="array" ref="AY293">IFERROR(INDEX(TO_name_12,MATCH(,((Шаблон_12-Точность)&gt;=S293)+((Шаблон_12+Точность)&lt;=S293),)),S293)</f>
        <v>34541</v>
      </c>
      <c r="AZ293" s="109">
        <f t="array" ref="AZ293">IFERROR(INDEX(TO_name_13,MATCH(,((Шаблон_13-Точность)&gt;=T293)+((Шаблон_13+Точность)&lt;=T293),)),T293)</f>
        <v>30082</v>
      </c>
      <c r="BA293" s="110">
        <f t="array" ref="BA293">IFERROR(INDEX(TO_name_14,MATCH(,((Шаблон_14-Точность)&gt;=U293)+((Шаблон_14+Точность)&lt;=U293),)),U293)</f>
        <v>10399</v>
      </c>
      <c r="BB293" s="3"/>
      <c r="BC293" s="3" t="str">
        <f t="shared" si="146"/>
        <v>М/65564/21842</v>
      </c>
      <c r="BD293" s="3" t="str">
        <f t="shared" si="147"/>
        <v>М/70666/55744</v>
      </c>
      <c r="BE293" s="3" t="str">
        <f t="shared" si="148"/>
        <v>М/64243/39141</v>
      </c>
      <c r="BF293" s="3" t="str">
        <f t="shared" si="149"/>
        <v>М/72992/44692</v>
      </c>
      <c r="BG293" s="3" t="str">
        <f t="shared" si="150"/>
        <v>М/13802/13802</v>
      </c>
      <c r="BH293" s="3" t="str">
        <f t="shared" si="151"/>
        <v>Р/13376/13376</v>
      </c>
      <c r="BI293" s="3" t="str">
        <f t="shared" si="152"/>
        <v>Р/11925/11925</v>
      </c>
      <c r="BJ293" s="158" t="s">
        <v>290</v>
      </c>
      <c r="BK293" s="3" t="str">
        <f t="shared" si="153"/>
        <v>М/42573/44294</v>
      </c>
      <c r="BL293" s="3" t="str">
        <f t="shared" si="154"/>
        <v>М/50717/25735</v>
      </c>
      <c r="BM293" s="3" t="str">
        <f t="shared" si="155"/>
        <v>М/39220/18705</v>
      </c>
      <c r="BN293" s="3" t="str">
        <f t="shared" si="156"/>
        <v>СР/37412/61961</v>
      </c>
      <c r="BO293" s="3" t="str">
        <f t="shared" si="157"/>
        <v>Р/9541/34541</v>
      </c>
      <c r="BP293" s="3" t="str">
        <f t="shared" si="158"/>
        <v>Р/9567/30082</v>
      </c>
      <c r="BQ293" s="3" t="str">
        <f t="shared" si="159"/>
        <v>М/10399/10399</v>
      </c>
      <c r="BR293" s="86"/>
      <c r="BS293" s="86"/>
      <c r="BT293" s="86"/>
    </row>
    <row r="294" spans="1:72" ht="16.5" customHeight="1" x14ac:dyDescent="0.25">
      <c r="A294" s="90">
        <v>45210</v>
      </c>
      <c r="B294" s="3">
        <v>5</v>
      </c>
      <c r="C294" s="3">
        <v>4</v>
      </c>
      <c r="D294" s="105" t="str">
        <f t="shared" si="144"/>
        <v/>
      </c>
      <c r="E294" s="105" t="str">
        <f t="shared" si="145"/>
        <v/>
      </c>
      <c r="F294" s="99" t="s">
        <v>290</v>
      </c>
      <c r="G294" s="100">
        <f t="shared" si="160"/>
        <v>21866</v>
      </c>
      <c r="H294" s="100">
        <f t="shared" si="161"/>
        <v>55768</v>
      </c>
      <c r="I294" s="100">
        <f t="shared" si="162"/>
        <v>39165</v>
      </c>
      <c r="J294" s="100">
        <f t="shared" si="163"/>
        <v>44716</v>
      </c>
      <c r="K294" s="100">
        <f t="shared" si="164"/>
        <v>13826</v>
      </c>
      <c r="L294" s="100">
        <f t="shared" si="165"/>
        <v>13376</v>
      </c>
      <c r="M294" s="100">
        <f t="shared" si="166"/>
        <v>11925</v>
      </c>
      <c r="N294" s="100" t="str">
        <f t="shared" si="167"/>
        <v>|</v>
      </c>
      <c r="O294" s="100">
        <f t="shared" si="168"/>
        <v>44318</v>
      </c>
      <c r="P294" s="100">
        <f t="shared" si="169"/>
        <v>25759</v>
      </c>
      <c r="Q294" s="100">
        <f t="shared" si="170"/>
        <v>18729</v>
      </c>
      <c r="R294" s="100">
        <f t="shared" si="171"/>
        <v>61961</v>
      </c>
      <c r="S294" s="100">
        <f t="shared" si="172"/>
        <v>34541</v>
      </c>
      <c r="T294" s="100">
        <f t="shared" si="173"/>
        <v>30082</v>
      </c>
      <c r="U294" s="100">
        <f t="shared" si="174"/>
        <v>10423</v>
      </c>
      <c r="V294" s="89" t="s">
        <v>290</v>
      </c>
      <c r="W294" s="95" t="s">
        <v>37</v>
      </c>
      <c r="X294" s="95" t="s">
        <v>37</v>
      </c>
      <c r="Y294" s="95" t="s">
        <v>37</v>
      </c>
      <c r="Z294" s="95" t="s">
        <v>37</v>
      </c>
      <c r="AA294" s="95" t="s">
        <v>37</v>
      </c>
      <c r="AB294" s="95" t="s">
        <v>38</v>
      </c>
      <c r="AC294" s="95" t="s">
        <v>38</v>
      </c>
      <c r="AD294" s="96" t="s">
        <v>290</v>
      </c>
      <c r="AE294" s="95" t="s">
        <v>37</v>
      </c>
      <c r="AF294" s="95" t="s">
        <v>37</v>
      </c>
      <c r="AG294" s="95" t="s">
        <v>37</v>
      </c>
      <c r="AH294" s="95" t="s">
        <v>251</v>
      </c>
      <c r="AI294" s="95" t="s">
        <v>38</v>
      </c>
      <c r="AJ294" s="95" t="s">
        <v>38</v>
      </c>
      <c r="AK294" s="95" t="s">
        <v>37</v>
      </c>
      <c r="AL294" s="94" t="s">
        <v>290</v>
      </c>
      <c r="AM294" s="108">
        <f t="array" ref="AM294">IFERROR(INDEX(TO_name_1,MATCH(,((Шаблон_1-Точность)&gt;=G294)+((Шаблон_1+Точность)&lt;=G294),)),G294)</f>
        <v>21866</v>
      </c>
      <c r="AN294" s="109">
        <f t="array" ref="AN294">IFERROR(INDEX(TO_name_2,MATCH(,((Шаблон_2-Точность)&gt;=H294)+((Шаблон_2+Точность)&lt;=H294),)),H294)</f>
        <v>55768</v>
      </c>
      <c r="AO294" s="109">
        <f t="array" ref="AO294">IFERROR(INDEX(TO_name_3,MATCH(,((Шаблон_3-Точность)&gt;=I294)+((Шаблон_3+Точность)&lt;=I294),)),I294)</f>
        <v>39165</v>
      </c>
      <c r="AP294" s="109">
        <f t="array" ref="AP294">IFERROR(INDEX(TO_name_4,MATCH(,((Шаблон_4-Точность)&gt;=J294)+((Шаблон_4+Точность)&lt;=J294),)),J294)</f>
        <v>44716</v>
      </c>
      <c r="AQ294" s="109">
        <f t="array" ref="AQ294">IFERROR(INDEX(TO_name_9,MATCH(,((Шаблон_9-Точность)&gt;=K294)+((Шаблон_9+Точность)&lt;=K294),)),K294)</f>
        <v>13826</v>
      </c>
      <c r="AR294" s="109">
        <f t="array" ref="AR294">IFERROR(INDEX(TO_name_10,MATCH(,((Шаблон_10-Точность)&gt;=L294)+((Шаблон_10+Точность)&lt;=L294),)),L294)</f>
        <v>13376</v>
      </c>
      <c r="AS294" s="110">
        <f t="array" ref="AS294">IFERROR(INDEX(TO_name_11,MATCH(,((Шаблон_11-Точность)&gt;=M294)+((Шаблон_11+Точность)&lt;=M294),)),M294)</f>
        <v>11925</v>
      </c>
      <c r="AT294" s="111" t="s">
        <v>290</v>
      </c>
      <c r="AU294" s="108">
        <f t="array" ref="AU294">IFERROR(INDEX(TO_name_5,MATCH(,((Шаблон_5-Точность)&gt;=O294)+((Шаблон_5+Точность)&lt;=O294),)),O294)</f>
        <v>44318</v>
      </c>
      <c r="AV294" s="109">
        <f t="array" ref="AV294">IFERROR(INDEX(TO_name_6,MATCH(,((Шаблон_6-Точность)&gt;=P294)+((Шаблон_6+Точность)&lt;=P294),)),P294)</f>
        <v>25759</v>
      </c>
      <c r="AW294" s="109">
        <f t="array" ref="AW294">IFERROR(INDEX(TO_name_7,MATCH(,((Шаблон_7-Точность)&gt;=Q294)+((Шаблон_7+Точность)&lt;=Q294),)),Q294)</f>
        <v>18729</v>
      </c>
      <c r="AX294" s="109">
        <f t="array" ref="AX294">IFERROR(INDEX(TO_name_8,MATCH(,((Шаблон_8-Точность)&gt;=R294)+((Шаблон_8+Точность)&lt;=R294),)),R294)</f>
        <v>61961</v>
      </c>
      <c r="AY294" s="109">
        <f t="array" ref="AY294">IFERROR(INDEX(TO_name_12,MATCH(,((Шаблон_12-Точность)&gt;=S294)+((Шаблон_12+Точность)&lt;=S294),)),S294)</f>
        <v>34541</v>
      </c>
      <c r="AZ294" s="109">
        <f t="array" ref="AZ294">IFERROR(INDEX(TO_name_13,MATCH(,((Шаблон_13-Точность)&gt;=T294)+((Шаблон_13+Точность)&lt;=T294),)),T294)</f>
        <v>30082</v>
      </c>
      <c r="BA294" s="110">
        <f t="array" ref="BA294">IFERROR(INDEX(TO_name_14,MATCH(,((Шаблон_14-Точность)&gt;=U294)+((Шаблон_14+Точность)&lt;=U294),)),U294)</f>
        <v>10423</v>
      </c>
      <c r="BB294" s="3"/>
      <c r="BC294" s="3" t="str">
        <f t="shared" si="146"/>
        <v>М/65588/21866</v>
      </c>
      <c r="BD294" s="3" t="str">
        <f t="shared" si="147"/>
        <v>М/70690/55768</v>
      </c>
      <c r="BE294" s="3" t="str">
        <f t="shared" si="148"/>
        <v>М/64267/39165</v>
      </c>
      <c r="BF294" s="3" t="str">
        <f t="shared" si="149"/>
        <v>М/73016/44716</v>
      </c>
      <c r="BG294" s="3" t="str">
        <f t="shared" si="150"/>
        <v>М/13826/13826</v>
      </c>
      <c r="BH294" s="3" t="str">
        <f t="shared" si="151"/>
        <v>Р/13376/13376</v>
      </c>
      <c r="BI294" s="3" t="str">
        <f t="shared" si="152"/>
        <v>Р/11925/11925</v>
      </c>
      <c r="BJ294" s="158" t="s">
        <v>290</v>
      </c>
      <c r="BK294" s="3" t="str">
        <f t="shared" si="153"/>
        <v>М/42597/44318</v>
      </c>
      <c r="BL294" s="3" t="str">
        <f t="shared" si="154"/>
        <v>М/50741/25759</v>
      </c>
      <c r="BM294" s="3" t="str">
        <f t="shared" si="155"/>
        <v>М/39244/18729</v>
      </c>
      <c r="BN294" s="3" t="str">
        <f t="shared" si="156"/>
        <v>СР/37412/61961</v>
      </c>
      <c r="BO294" s="3" t="str">
        <f t="shared" si="157"/>
        <v>Р/9541/34541</v>
      </c>
      <c r="BP294" s="3" t="str">
        <f t="shared" si="158"/>
        <v>Р/9567/30082</v>
      </c>
      <c r="BQ294" s="3" t="str">
        <f t="shared" si="159"/>
        <v>М/10423/10423</v>
      </c>
      <c r="BR294" s="86"/>
      <c r="BS294" s="86"/>
      <c r="BT294" s="86"/>
    </row>
    <row r="295" spans="1:72" ht="16.5" customHeight="1" x14ac:dyDescent="0.25">
      <c r="A295" s="90">
        <v>45211</v>
      </c>
      <c r="B295" s="3">
        <v>5</v>
      </c>
      <c r="C295" s="3">
        <v>4</v>
      </c>
      <c r="D295" s="105" t="str">
        <f t="shared" si="144"/>
        <v/>
      </c>
      <c r="E295" s="105" t="str">
        <f t="shared" si="145"/>
        <v/>
      </c>
      <c r="F295" s="99" t="s">
        <v>290</v>
      </c>
      <c r="G295" s="100">
        <f t="shared" si="160"/>
        <v>21890</v>
      </c>
      <c r="H295" s="100">
        <f t="shared" si="161"/>
        <v>55792</v>
      </c>
      <c r="I295" s="100">
        <f t="shared" si="162"/>
        <v>39189</v>
      </c>
      <c r="J295" s="100">
        <f t="shared" si="163"/>
        <v>44740</v>
      </c>
      <c r="K295" s="100">
        <f t="shared" si="164"/>
        <v>13850</v>
      </c>
      <c r="L295" s="100">
        <f t="shared" si="165"/>
        <v>13376</v>
      </c>
      <c r="M295" s="100">
        <f t="shared" si="166"/>
        <v>11925</v>
      </c>
      <c r="N295" s="100" t="str">
        <f t="shared" si="167"/>
        <v>|</v>
      </c>
      <c r="O295" s="100">
        <f t="shared" si="168"/>
        <v>44342</v>
      </c>
      <c r="P295" s="100">
        <f t="shared" si="169"/>
        <v>25783</v>
      </c>
      <c r="Q295" s="100">
        <f t="shared" si="170"/>
        <v>18753</v>
      </c>
      <c r="R295" s="100">
        <f t="shared" si="171"/>
        <v>61961</v>
      </c>
      <c r="S295" s="100">
        <f t="shared" si="172"/>
        <v>34541</v>
      </c>
      <c r="T295" s="100">
        <f t="shared" si="173"/>
        <v>30082</v>
      </c>
      <c r="U295" s="100">
        <f t="shared" si="174"/>
        <v>10447</v>
      </c>
      <c r="V295" s="89" t="s">
        <v>290</v>
      </c>
      <c r="W295" s="95" t="s">
        <v>37</v>
      </c>
      <c r="X295" s="95" t="s">
        <v>37</v>
      </c>
      <c r="Y295" s="95" t="s">
        <v>37</v>
      </c>
      <c r="Z295" s="95" t="s">
        <v>37</v>
      </c>
      <c r="AA295" s="95" t="s">
        <v>37</v>
      </c>
      <c r="AB295" s="95" t="s">
        <v>38</v>
      </c>
      <c r="AC295" s="95" t="s">
        <v>38</v>
      </c>
      <c r="AD295" s="96" t="s">
        <v>290</v>
      </c>
      <c r="AE295" s="95" t="s">
        <v>37</v>
      </c>
      <c r="AF295" s="95" t="s">
        <v>37</v>
      </c>
      <c r="AG295" s="95" t="s">
        <v>37</v>
      </c>
      <c r="AH295" s="95" t="s">
        <v>251</v>
      </c>
      <c r="AI295" s="95" t="s">
        <v>38</v>
      </c>
      <c r="AJ295" s="95" t="s">
        <v>38</v>
      </c>
      <c r="AK295" s="95" t="s">
        <v>37</v>
      </c>
      <c r="AL295" s="94" t="s">
        <v>290</v>
      </c>
      <c r="AM295" s="108">
        <f t="array" ref="AM295">IFERROR(INDEX(TO_name_1,MATCH(,((Шаблон_1-Точность)&gt;=G295)+((Шаблон_1+Точность)&lt;=G295),)),G295)</f>
        <v>21890</v>
      </c>
      <c r="AN295" s="109">
        <f t="array" ref="AN295">IFERROR(INDEX(TO_name_2,MATCH(,((Шаблон_2-Точность)&gt;=H295)+((Шаблон_2+Точность)&lt;=H295),)),H295)</f>
        <v>55792</v>
      </c>
      <c r="AO295" s="109">
        <f t="array" ref="AO295">IFERROR(INDEX(TO_name_3,MATCH(,((Шаблон_3-Точность)&gt;=I295)+((Шаблон_3+Точность)&lt;=I295),)),I295)</f>
        <v>39189</v>
      </c>
      <c r="AP295" s="109">
        <f t="array" ref="AP295">IFERROR(INDEX(TO_name_4,MATCH(,((Шаблон_4-Точность)&gt;=J295)+((Шаблон_4+Точность)&lt;=J295),)),J295)</f>
        <v>44740</v>
      </c>
      <c r="AQ295" s="109">
        <f t="array" ref="AQ295">IFERROR(INDEX(TO_name_9,MATCH(,((Шаблон_9-Точность)&gt;=K295)+((Шаблон_9+Точность)&lt;=K295),)),K295)</f>
        <v>13850</v>
      </c>
      <c r="AR295" s="109">
        <f t="array" ref="AR295">IFERROR(INDEX(TO_name_10,MATCH(,((Шаблон_10-Точность)&gt;=L295)+((Шаблон_10+Точность)&lt;=L295),)),L295)</f>
        <v>13376</v>
      </c>
      <c r="AS295" s="110">
        <f t="array" ref="AS295">IFERROR(INDEX(TO_name_11,MATCH(,((Шаблон_11-Точность)&gt;=M295)+((Шаблон_11+Точность)&lt;=M295),)),M295)</f>
        <v>11925</v>
      </c>
      <c r="AT295" s="111" t="s">
        <v>290</v>
      </c>
      <c r="AU295" s="108">
        <f t="array" ref="AU295">IFERROR(INDEX(TO_name_5,MATCH(,((Шаблон_5-Точность)&gt;=O295)+((Шаблон_5+Точность)&lt;=O295),)),O295)</f>
        <v>44342</v>
      </c>
      <c r="AV295" s="109">
        <f t="array" ref="AV295">IFERROR(INDEX(TO_name_6,MATCH(,((Шаблон_6-Точность)&gt;=P295)+((Шаблон_6+Точность)&lt;=P295),)),P295)</f>
        <v>25783</v>
      </c>
      <c r="AW295" s="109">
        <f t="array" ref="AW295">IFERROR(INDEX(TO_name_7,MATCH(,((Шаблон_7-Точность)&gt;=Q295)+((Шаблон_7+Точность)&lt;=Q295),)),Q295)</f>
        <v>18753</v>
      </c>
      <c r="AX295" s="109">
        <f t="array" ref="AX295">IFERROR(INDEX(TO_name_8,MATCH(,((Шаблон_8-Точность)&gt;=R295)+((Шаблон_8+Точность)&lt;=R295),)),R295)</f>
        <v>61961</v>
      </c>
      <c r="AY295" s="109">
        <f t="array" ref="AY295">IFERROR(INDEX(TO_name_12,MATCH(,((Шаблон_12-Точность)&gt;=S295)+((Шаблон_12+Точность)&lt;=S295),)),S295)</f>
        <v>34541</v>
      </c>
      <c r="AZ295" s="109">
        <f t="array" ref="AZ295">IFERROR(INDEX(TO_name_13,MATCH(,((Шаблон_13-Точность)&gt;=T295)+((Шаблон_13+Точность)&lt;=T295),)),T295)</f>
        <v>30082</v>
      </c>
      <c r="BA295" s="110">
        <f t="array" ref="BA295">IFERROR(INDEX(TO_name_14,MATCH(,((Шаблон_14-Точность)&gt;=U295)+((Шаблон_14+Точность)&lt;=U295),)),U295)</f>
        <v>10447</v>
      </c>
      <c r="BB295" s="3"/>
      <c r="BC295" s="3" t="str">
        <f t="shared" si="146"/>
        <v>М/65612/21890</v>
      </c>
      <c r="BD295" s="3" t="str">
        <f t="shared" si="147"/>
        <v>М/70714/55792</v>
      </c>
      <c r="BE295" s="3" t="str">
        <f t="shared" si="148"/>
        <v>М/64291/39189</v>
      </c>
      <c r="BF295" s="3" t="str">
        <f t="shared" si="149"/>
        <v>М/73040/44740</v>
      </c>
      <c r="BG295" s="3" t="str">
        <f t="shared" si="150"/>
        <v>М/13850/13850</v>
      </c>
      <c r="BH295" s="3" t="str">
        <f t="shared" si="151"/>
        <v>Р/13376/13376</v>
      </c>
      <c r="BI295" s="3" t="str">
        <f t="shared" si="152"/>
        <v>Р/11925/11925</v>
      </c>
      <c r="BJ295" s="158" t="s">
        <v>290</v>
      </c>
      <c r="BK295" s="3" t="str">
        <f t="shared" si="153"/>
        <v>М/42621/44342</v>
      </c>
      <c r="BL295" s="3" t="str">
        <f t="shared" si="154"/>
        <v>М/50765/25783</v>
      </c>
      <c r="BM295" s="3" t="str">
        <f t="shared" si="155"/>
        <v>М/39268/18753</v>
      </c>
      <c r="BN295" s="3" t="str">
        <f t="shared" si="156"/>
        <v>СР/37412/61961</v>
      </c>
      <c r="BO295" s="3" t="str">
        <f t="shared" si="157"/>
        <v>Р/9541/34541</v>
      </c>
      <c r="BP295" s="3" t="str">
        <f t="shared" si="158"/>
        <v>Р/9567/30082</v>
      </c>
      <c r="BQ295" s="3" t="str">
        <f t="shared" si="159"/>
        <v>М/10447/10447</v>
      </c>
      <c r="BR295" s="86"/>
      <c r="BS295" s="86"/>
      <c r="BT295" s="86"/>
    </row>
    <row r="296" spans="1:72" ht="16.5" customHeight="1" x14ac:dyDescent="0.25">
      <c r="A296" s="90">
        <v>45212</v>
      </c>
      <c r="B296" s="3">
        <v>5</v>
      </c>
      <c r="C296" s="3">
        <v>4</v>
      </c>
      <c r="D296" s="105" t="str">
        <f t="shared" si="144"/>
        <v/>
      </c>
      <c r="E296" s="105" t="str">
        <f t="shared" si="145"/>
        <v/>
      </c>
      <c r="F296" s="99" t="s">
        <v>290</v>
      </c>
      <c r="G296" s="100">
        <f t="shared" si="160"/>
        <v>21914</v>
      </c>
      <c r="H296" s="100">
        <f t="shared" si="161"/>
        <v>55816</v>
      </c>
      <c r="I296" s="100">
        <f t="shared" si="162"/>
        <v>39213</v>
      </c>
      <c r="J296" s="100">
        <f t="shared" si="163"/>
        <v>44764</v>
      </c>
      <c r="K296" s="100">
        <f t="shared" si="164"/>
        <v>13874</v>
      </c>
      <c r="L296" s="100">
        <f t="shared" si="165"/>
        <v>13376</v>
      </c>
      <c r="M296" s="100">
        <f t="shared" si="166"/>
        <v>11925</v>
      </c>
      <c r="N296" s="100" t="str">
        <f t="shared" si="167"/>
        <v>|</v>
      </c>
      <c r="O296" s="100">
        <f t="shared" si="168"/>
        <v>44366</v>
      </c>
      <c r="P296" s="100">
        <f t="shared" si="169"/>
        <v>25807</v>
      </c>
      <c r="Q296" s="100">
        <f t="shared" si="170"/>
        <v>18777</v>
      </c>
      <c r="R296" s="100">
        <f t="shared" si="171"/>
        <v>61961</v>
      </c>
      <c r="S296" s="100">
        <f t="shared" si="172"/>
        <v>34541</v>
      </c>
      <c r="T296" s="100">
        <f t="shared" si="173"/>
        <v>30082</v>
      </c>
      <c r="U296" s="100">
        <f t="shared" si="174"/>
        <v>10471</v>
      </c>
      <c r="V296" s="89" t="s">
        <v>290</v>
      </c>
      <c r="W296" s="95" t="s">
        <v>37</v>
      </c>
      <c r="X296" s="95" t="s">
        <v>37</v>
      </c>
      <c r="Y296" s="95" t="s">
        <v>37</v>
      </c>
      <c r="Z296" s="95" t="s">
        <v>37</v>
      </c>
      <c r="AA296" s="95" t="s">
        <v>37</v>
      </c>
      <c r="AB296" s="95" t="s">
        <v>38</v>
      </c>
      <c r="AC296" s="95" t="s">
        <v>38</v>
      </c>
      <c r="AD296" s="96" t="s">
        <v>290</v>
      </c>
      <c r="AE296" s="95" t="s">
        <v>37</v>
      </c>
      <c r="AF296" s="95" t="s">
        <v>37</v>
      </c>
      <c r="AG296" s="95" t="s">
        <v>37</v>
      </c>
      <c r="AH296" s="95" t="s">
        <v>251</v>
      </c>
      <c r="AI296" s="95" t="s">
        <v>38</v>
      </c>
      <c r="AJ296" s="95" t="s">
        <v>38</v>
      </c>
      <c r="AK296" s="95" t="s">
        <v>37</v>
      </c>
      <c r="AL296" s="94" t="s">
        <v>290</v>
      </c>
      <c r="AM296" s="108">
        <f t="array" ref="AM296">IFERROR(INDEX(TO_name_1,MATCH(,((Шаблон_1-Точность)&gt;=G296)+((Шаблон_1+Точность)&lt;=G296),)),G296)</f>
        <v>21914</v>
      </c>
      <c r="AN296" s="109">
        <f t="array" ref="AN296">IFERROR(INDEX(TO_name_2,MATCH(,((Шаблон_2-Точность)&gt;=H296)+((Шаблон_2+Точность)&lt;=H296),)),H296)</f>
        <v>55816</v>
      </c>
      <c r="AO296" s="109">
        <f t="array" ref="AO296">IFERROR(INDEX(TO_name_3,MATCH(,((Шаблон_3-Точность)&gt;=I296)+((Шаблон_3+Точность)&lt;=I296),)),I296)</f>
        <v>39213</v>
      </c>
      <c r="AP296" s="109">
        <f t="array" ref="AP296">IFERROR(INDEX(TO_name_4,MATCH(,((Шаблон_4-Точность)&gt;=J296)+((Шаблон_4+Точность)&lt;=J296),)),J296)</f>
        <v>44764</v>
      </c>
      <c r="AQ296" s="109">
        <f t="array" ref="AQ296">IFERROR(INDEX(TO_name_9,MATCH(,((Шаблон_9-Точность)&gt;=K296)+((Шаблон_9+Точность)&lt;=K296),)),K296)</f>
        <v>13874</v>
      </c>
      <c r="AR296" s="109">
        <f t="array" ref="AR296">IFERROR(INDEX(TO_name_10,MATCH(,((Шаблон_10-Точность)&gt;=L296)+((Шаблон_10+Точность)&lt;=L296),)),L296)</f>
        <v>13376</v>
      </c>
      <c r="AS296" s="110">
        <f t="array" ref="AS296">IFERROR(INDEX(TO_name_11,MATCH(,((Шаблон_11-Точность)&gt;=M296)+((Шаблон_11+Точность)&lt;=M296),)),M296)</f>
        <v>11925</v>
      </c>
      <c r="AT296" s="111" t="s">
        <v>290</v>
      </c>
      <c r="AU296" s="108">
        <f t="array" ref="AU296">IFERROR(INDEX(TO_name_5,MATCH(,((Шаблон_5-Точность)&gt;=O296)+((Шаблон_5+Точность)&lt;=O296),)),O296)</f>
        <v>44366</v>
      </c>
      <c r="AV296" s="109">
        <f t="array" ref="AV296">IFERROR(INDEX(TO_name_6,MATCH(,((Шаблон_6-Точность)&gt;=P296)+((Шаблон_6+Точность)&lt;=P296),)),P296)</f>
        <v>25807</v>
      </c>
      <c r="AW296" s="109">
        <f t="array" ref="AW296">IFERROR(INDEX(TO_name_7,MATCH(,((Шаблон_7-Точность)&gt;=Q296)+((Шаблон_7+Точность)&lt;=Q296),)),Q296)</f>
        <v>18777</v>
      </c>
      <c r="AX296" s="109">
        <f t="array" ref="AX296">IFERROR(INDEX(TO_name_8,MATCH(,((Шаблон_8-Точность)&gt;=R296)+((Шаблон_8+Точность)&lt;=R296),)),R296)</f>
        <v>61961</v>
      </c>
      <c r="AY296" s="109">
        <f t="array" ref="AY296">IFERROR(INDEX(TO_name_12,MATCH(,((Шаблон_12-Точность)&gt;=S296)+((Шаблон_12+Точность)&lt;=S296),)),S296)</f>
        <v>34541</v>
      </c>
      <c r="AZ296" s="109">
        <f t="array" ref="AZ296">IFERROR(INDEX(TO_name_13,MATCH(,((Шаблон_13-Точность)&gt;=T296)+((Шаблон_13+Точность)&lt;=T296),)),T296)</f>
        <v>30082</v>
      </c>
      <c r="BA296" s="110">
        <f t="array" ref="BA296">IFERROR(INDEX(TO_name_14,MATCH(,((Шаблон_14-Точность)&gt;=U296)+((Шаблон_14+Точность)&lt;=U296),)),U296)</f>
        <v>10471</v>
      </c>
      <c r="BB296" s="3"/>
      <c r="BC296" s="3" t="str">
        <f t="shared" si="146"/>
        <v>М/65636/21914</v>
      </c>
      <c r="BD296" s="3" t="str">
        <f t="shared" si="147"/>
        <v>М/70738/55816</v>
      </c>
      <c r="BE296" s="3" t="str">
        <f t="shared" si="148"/>
        <v>М/64315/39213</v>
      </c>
      <c r="BF296" s="3" t="str">
        <f t="shared" si="149"/>
        <v>М/73064/44764</v>
      </c>
      <c r="BG296" s="3" t="str">
        <f t="shared" si="150"/>
        <v>М/13874/13874</v>
      </c>
      <c r="BH296" s="3" t="str">
        <f t="shared" si="151"/>
        <v>Р/13376/13376</v>
      </c>
      <c r="BI296" s="3" t="str">
        <f t="shared" si="152"/>
        <v>Р/11925/11925</v>
      </c>
      <c r="BJ296" s="158" t="s">
        <v>290</v>
      </c>
      <c r="BK296" s="3" t="str">
        <f t="shared" si="153"/>
        <v>М/42645/44366</v>
      </c>
      <c r="BL296" s="3" t="str">
        <f t="shared" si="154"/>
        <v>М/50789/25807</v>
      </c>
      <c r="BM296" s="3" t="str">
        <f t="shared" si="155"/>
        <v>М/39292/18777</v>
      </c>
      <c r="BN296" s="3" t="str">
        <f t="shared" si="156"/>
        <v>СР/37412/61961</v>
      </c>
      <c r="BO296" s="3" t="str">
        <f t="shared" si="157"/>
        <v>Р/9541/34541</v>
      </c>
      <c r="BP296" s="3" t="str">
        <f t="shared" si="158"/>
        <v>Р/9567/30082</v>
      </c>
      <c r="BQ296" s="3" t="str">
        <f t="shared" si="159"/>
        <v>М/10471/10471</v>
      </c>
      <c r="BR296" s="86"/>
      <c r="BS296" s="86"/>
      <c r="BT296" s="86"/>
    </row>
    <row r="297" spans="1:72" ht="16.5" customHeight="1" x14ac:dyDescent="0.25">
      <c r="A297" s="90">
        <v>45213</v>
      </c>
      <c r="B297" s="3">
        <v>5</v>
      </c>
      <c r="C297" s="3">
        <v>4</v>
      </c>
      <c r="D297" s="105" t="str">
        <f t="shared" si="144"/>
        <v/>
      </c>
      <c r="E297" s="105" t="str">
        <f t="shared" si="145"/>
        <v/>
      </c>
      <c r="F297" s="99" t="s">
        <v>290</v>
      </c>
      <c r="G297" s="100">
        <f t="shared" si="160"/>
        <v>21938</v>
      </c>
      <c r="H297" s="100">
        <f t="shared" si="161"/>
        <v>55840</v>
      </c>
      <c r="I297" s="100">
        <f t="shared" si="162"/>
        <v>39237</v>
      </c>
      <c r="J297" s="100">
        <f t="shared" si="163"/>
        <v>44788</v>
      </c>
      <c r="K297" s="100">
        <f t="shared" si="164"/>
        <v>13898</v>
      </c>
      <c r="L297" s="100">
        <f t="shared" si="165"/>
        <v>13376</v>
      </c>
      <c r="M297" s="100">
        <f t="shared" si="166"/>
        <v>11925</v>
      </c>
      <c r="N297" s="100" t="str">
        <f t="shared" si="167"/>
        <v>|</v>
      </c>
      <c r="O297" s="100">
        <f t="shared" si="168"/>
        <v>44390</v>
      </c>
      <c r="P297" s="100">
        <f t="shared" si="169"/>
        <v>25831</v>
      </c>
      <c r="Q297" s="100">
        <f t="shared" si="170"/>
        <v>18801</v>
      </c>
      <c r="R297" s="100">
        <f t="shared" si="171"/>
        <v>61969</v>
      </c>
      <c r="S297" s="100">
        <f t="shared" si="172"/>
        <v>34541</v>
      </c>
      <c r="T297" s="100">
        <f t="shared" si="173"/>
        <v>30082</v>
      </c>
      <c r="U297" s="100">
        <f t="shared" si="174"/>
        <v>10487</v>
      </c>
      <c r="V297" s="89" t="s">
        <v>290</v>
      </c>
      <c r="W297" s="95" t="s">
        <v>37</v>
      </c>
      <c r="X297" s="95" t="s">
        <v>37</v>
      </c>
      <c r="Y297" s="95" t="s">
        <v>37</v>
      </c>
      <c r="Z297" s="95" t="s">
        <v>37</v>
      </c>
      <c r="AA297" s="95" t="s">
        <v>37</v>
      </c>
      <c r="AB297" s="95" t="s">
        <v>38</v>
      </c>
      <c r="AC297" s="95" t="s">
        <v>38</v>
      </c>
      <c r="AD297" s="96" t="s">
        <v>290</v>
      </c>
      <c r="AE297" s="95" t="s">
        <v>37</v>
      </c>
      <c r="AF297" s="95" t="s">
        <v>37</v>
      </c>
      <c r="AG297" s="95" t="s">
        <v>37</v>
      </c>
      <c r="AH297" s="95" t="s">
        <v>320</v>
      </c>
      <c r="AI297" s="95" t="s">
        <v>38</v>
      </c>
      <c r="AJ297" s="95" t="s">
        <v>38</v>
      </c>
      <c r="AK297" s="95" t="s">
        <v>195</v>
      </c>
      <c r="AL297" s="94" t="s">
        <v>290</v>
      </c>
      <c r="AM297" s="108">
        <f t="array" ref="AM297">IFERROR(INDEX(TO_name_1,MATCH(,((Шаблон_1-Точность)&gt;=G297)+((Шаблон_1+Точность)&lt;=G297),)),G297)</f>
        <v>21938</v>
      </c>
      <c r="AN297" s="109">
        <f t="array" ref="AN297">IFERROR(INDEX(TO_name_2,MATCH(,((Шаблон_2-Точность)&gt;=H297)+((Шаблон_2+Точность)&lt;=H297),)),H297)</f>
        <v>55840</v>
      </c>
      <c r="AO297" s="109">
        <f t="array" ref="AO297">IFERROR(INDEX(TO_name_3,MATCH(,((Шаблон_3-Точность)&gt;=I297)+((Шаблон_3+Точность)&lt;=I297),)),I297)</f>
        <v>39237</v>
      </c>
      <c r="AP297" s="109">
        <f t="array" ref="AP297">IFERROR(INDEX(TO_name_4,MATCH(,((Шаблон_4-Точность)&gt;=J297)+((Шаблон_4+Точность)&lt;=J297),)),J297)</f>
        <v>44788</v>
      </c>
      <c r="AQ297" s="109">
        <f t="array" ref="AQ297">IFERROR(INDEX(TO_name_9,MATCH(,((Шаблон_9-Точность)&gt;=K297)+((Шаблон_9+Точность)&lt;=K297),)),K297)</f>
        <v>13898</v>
      </c>
      <c r="AR297" s="109">
        <f t="array" ref="AR297">IFERROR(INDEX(TO_name_10,MATCH(,((Шаблон_10-Точность)&gt;=L297)+((Шаблон_10+Точность)&lt;=L297),)),L297)</f>
        <v>13376</v>
      </c>
      <c r="AS297" s="110">
        <f t="array" ref="AS297">IFERROR(INDEX(TO_name_11,MATCH(,((Шаблон_11-Точность)&gt;=M297)+((Шаблон_11+Точность)&lt;=M297),)),M297)</f>
        <v>11925</v>
      </c>
      <c r="AT297" s="111" t="s">
        <v>290</v>
      </c>
      <c r="AU297" s="108">
        <f t="array" ref="AU297">IFERROR(INDEX(TO_name_5,MATCH(,((Шаблон_5-Точность)&gt;=O297)+((Шаблон_5+Точность)&lt;=O297),)),O297)</f>
        <v>44390</v>
      </c>
      <c r="AV297" s="109">
        <f t="array" ref="AV297">IFERROR(INDEX(TO_name_6,MATCH(,((Шаблон_6-Точность)&gt;=P297)+((Шаблон_6+Точность)&lt;=P297),)),P297)</f>
        <v>25831</v>
      </c>
      <c r="AW297" s="109">
        <f t="array" ref="AW297">IFERROR(INDEX(TO_name_7,MATCH(,((Шаблон_7-Точность)&gt;=Q297)+((Шаблон_7+Точность)&lt;=Q297),)),Q297)</f>
        <v>18801</v>
      </c>
      <c r="AX297" s="109">
        <f t="array" ref="AX297">IFERROR(INDEX(TO_name_8,MATCH(,((Шаблон_8-Точность)&gt;=R297)+((Шаблон_8+Точность)&lt;=R297),)),R297)</f>
        <v>61969</v>
      </c>
      <c r="AY297" s="109">
        <f t="array" ref="AY297">IFERROR(INDEX(TO_name_12,MATCH(,((Шаблон_12-Точность)&gt;=S297)+((Шаблон_12+Точность)&lt;=S297),)),S297)</f>
        <v>34541</v>
      </c>
      <c r="AZ297" s="109">
        <f t="array" ref="AZ297">IFERROR(INDEX(TO_name_13,MATCH(,((Шаблон_13-Точность)&gt;=T297)+((Шаблон_13+Точность)&lt;=T297),)),T297)</f>
        <v>30082</v>
      </c>
      <c r="BA297" s="110">
        <f t="array" ref="BA297">IFERROR(INDEX(TO_name_14,MATCH(,((Шаблон_14-Точность)&gt;=U297)+((Шаблон_14+Точность)&lt;=U297),)),U297)</f>
        <v>10487</v>
      </c>
      <c r="BB297" s="3"/>
      <c r="BC297" s="3" t="str">
        <f t="shared" si="146"/>
        <v>М/65660/21938</v>
      </c>
      <c r="BD297" s="3" t="str">
        <f t="shared" si="147"/>
        <v>М/70762/55840</v>
      </c>
      <c r="BE297" s="3" t="str">
        <f t="shared" si="148"/>
        <v>М/64339/39237</v>
      </c>
      <c r="BF297" s="3" t="str">
        <f t="shared" si="149"/>
        <v>М/73088/44788</v>
      </c>
      <c r="BG297" s="3" t="str">
        <f t="shared" si="150"/>
        <v>М/13898/13898</v>
      </c>
      <c r="BH297" s="3" t="str">
        <f t="shared" si="151"/>
        <v>Р/13376/13376</v>
      </c>
      <c r="BI297" s="3" t="str">
        <f t="shared" si="152"/>
        <v>Р/11925/11925</v>
      </c>
      <c r="BJ297" s="158" t="s">
        <v>290</v>
      </c>
      <c r="BK297" s="3" t="str">
        <f t="shared" si="153"/>
        <v>М/42669/44390</v>
      </c>
      <c r="BL297" s="3" t="str">
        <f t="shared" si="154"/>
        <v>М/50813/25831</v>
      </c>
      <c r="BM297" s="3" t="str">
        <f t="shared" si="155"/>
        <v>М/39316/18801</v>
      </c>
      <c r="BN297" s="3" t="str">
        <f t="shared" si="156"/>
        <v>П/37420/61969</v>
      </c>
      <c r="BO297" s="3" t="str">
        <f t="shared" si="157"/>
        <v>Р/9541/34541</v>
      </c>
      <c r="BP297" s="3" t="str">
        <f t="shared" si="158"/>
        <v>Р/9567/30082</v>
      </c>
      <c r="BQ297" s="3" t="str">
        <f t="shared" si="159"/>
        <v>О/10487/10487</v>
      </c>
      <c r="BR297" s="86"/>
      <c r="BS297" s="86"/>
      <c r="BT297" s="86"/>
    </row>
    <row r="298" spans="1:72" ht="16.5" customHeight="1" x14ac:dyDescent="0.25">
      <c r="A298" s="90">
        <v>45214</v>
      </c>
      <c r="B298" s="3">
        <v>5</v>
      </c>
      <c r="C298" s="3">
        <v>4</v>
      </c>
      <c r="D298" s="105" t="str">
        <f t="shared" si="144"/>
        <v/>
      </c>
      <c r="E298" s="105" t="str">
        <f t="shared" si="145"/>
        <v/>
      </c>
      <c r="F298" s="99" t="s">
        <v>290</v>
      </c>
      <c r="G298" s="100">
        <f t="shared" si="160"/>
        <v>21962</v>
      </c>
      <c r="H298" s="100">
        <f t="shared" si="161"/>
        <v>55864</v>
      </c>
      <c r="I298" s="100">
        <f t="shared" si="162"/>
        <v>39261</v>
      </c>
      <c r="J298" s="100">
        <f t="shared" si="163"/>
        <v>44812</v>
      </c>
      <c r="K298" s="100">
        <f t="shared" si="164"/>
        <v>13922</v>
      </c>
      <c r="L298" s="100">
        <f t="shared" si="165"/>
        <v>13376</v>
      </c>
      <c r="M298" s="100">
        <f t="shared" si="166"/>
        <v>11925</v>
      </c>
      <c r="N298" s="100" t="str">
        <f t="shared" si="167"/>
        <v>|</v>
      </c>
      <c r="O298" s="100">
        <f t="shared" si="168"/>
        <v>44414</v>
      </c>
      <c r="P298" s="100">
        <f t="shared" si="169"/>
        <v>25855</v>
      </c>
      <c r="Q298" s="100">
        <f t="shared" si="170"/>
        <v>18825</v>
      </c>
      <c r="R298" s="100">
        <f t="shared" si="171"/>
        <v>61993</v>
      </c>
      <c r="S298" s="100">
        <f t="shared" si="172"/>
        <v>34541</v>
      </c>
      <c r="T298" s="100">
        <f t="shared" si="173"/>
        <v>30082</v>
      </c>
      <c r="U298" s="100">
        <f t="shared" si="174"/>
        <v>10487</v>
      </c>
      <c r="V298" s="89" t="s">
        <v>290</v>
      </c>
      <c r="W298" s="95" t="s">
        <v>37</v>
      </c>
      <c r="X298" s="95" t="s">
        <v>37</v>
      </c>
      <c r="Y298" s="95" t="s">
        <v>37</v>
      </c>
      <c r="Z298" s="95" t="s">
        <v>37</v>
      </c>
      <c r="AA298" s="95" t="s">
        <v>37</v>
      </c>
      <c r="AB298" s="95" t="s">
        <v>38</v>
      </c>
      <c r="AC298" s="95" t="s">
        <v>38</v>
      </c>
      <c r="AD298" s="96" t="s">
        <v>290</v>
      </c>
      <c r="AE298" s="95" t="s">
        <v>37</v>
      </c>
      <c r="AF298" s="95" t="s">
        <v>37</v>
      </c>
      <c r="AG298" s="95" t="s">
        <v>37</v>
      </c>
      <c r="AH298" s="95" t="s">
        <v>37</v>
      </c>
      <c r="AI298" s="95" t="s">
        <v>38</v>
      </c>
      <c r="AJ298" s="95" t="s">
        <v>38</v>
      </c>
      <c r="AK298" s="95" t="s">
        <v>270</v>
      </c>
      <c r="AL298" s="94" t="s">
        <v>290</v>
      </c>
      <c r="AM298" s="108">
        <f t="array" ref="AM298">IFERROR(INDEX(TO_name_1,MATCH(,((Шаблон_1-Точность)&gt;=G298)+((Шаблон_1+Точность)&lt;=G298),)),G298)</f>
        <v>21962</v>
      </c>
      <c r="AN298" s="109">
        <f t="array" ref="AN298">IFERROR(INDEX(TO_name_2,MATCH(,((Шаблон_2-Точность)&gt;=H298)+((Шаблон_2+Точность)&lt;=H298),)),H298)</f>
        <v>55864</v>
      </c>
      <c r="AO298" s="109">
        <f t="array" ref="AO298">IFERROR(INDEX(TO_name_3,MATCH(,((Шаблон_3-Точность)&gt;=I298)+((Шаблон_3+Точность)&lt;=I298),)),I298)</f>
        <v>39261</v>
      </c>
      <c r="AP298" s="109">
        <f t="array" ref="AP298">IFERROR(INDEX(TO_name_4,MATCH(,((Шаблон_4-Точность)&gt;=J298)+((Шаблон_4+Точность)&lt;=J298),)),J298)</f>
        <v>44812</v>
      </c>
      <c r="AQ298" s="109">
        <f t="array" ref="AQ298">IFERROR(INDEX(TO_name_9,MATCH(,((Шаблон_9-Точность)&gt;=K298)+((Шаблон_9+Точность)&lt;=K298),)),K298)</f>
        <v>13922</v>
      </c>
      <c r="AR298" s="109">
        <f t="array" ref="AR298">IFERROR(INDEX(TO_name_10,MATCH(,((Шаблон_10-Точность)&gt;=L298)+((Шаблон_10+Точность)&lt;=L298),)),L298)</f>
        <v>13376</v>
      </c>
      <c r="AS298" s="110">
        <f t="array" ref="AS298">IFERROR(INDEX(TO_name_11,MATCH(,((Шаблон_11-Точность)&gt;=M298)+((Шаблон_11+Точность)&lt;=M298),)),M298)</f>
        <v>11925</v>
      </c>
      <c r="AT298" s="111" t="s">
        <v>290</v>
      </c>
      <c r="AU298" s="108">
        <f t="array" ref="AU298">IFERROR(INDEX(TO_name_5,MATCH(,((Шаблон_5-Точность)&gt;=O298)+((Шаблон_5+Точность)&lt;=O298),)),O298)</f>
        <v>44414</v>
      </c>
      <c r="AV298" s="109">
        <f t="array" ref="AV298">IFERROR(INDEX(TO_name_6,MATCH(,((Шаблон_6-Точность)&gt;=P298)+((Шаблон_6+Точность)&lt;=P298),)),P298)</f>
        <v>25855</v>
      </c>
      <c r="AW298" s="109">
        <f t="array" ref="AW298">IFERROR(INDEX(TO_name_7,MATCH(,((Шаблон_7-Точность)&gt;=Q298)+((Шаблон_7+Точность)&lt;=Q298),)),Q298)</f>
        <v>18825</v>
      </c>
      <c r="AX298" s="109" t="str">
        <f t="array" ref="AX298">IFERROR(INDEX(TO_name_8,MATCH(,((Шаблон_8-Точность)&gt;=R298)+((Шаблон_8+Точность)&lt;=R298),)),R298)</f>
        <v>СР</v>
      </c>
      <c r="AY298" s="109">
        <f t="array" ref="AY298">IFERROR(INDEX(TO_name_12,MATCH(,((Шаблон_12-Точность)&gt;=S298)+((Шаблон_12+Точность)&lt;=S298),)),S298)</f>
        <v>34541</v>
      </c>
      <c r="AZ298" s="109">
        <f t="array" ref="AZ298">IFERROR(INDEX(TO_name_13,MATCH(,((Шаблон_13-Точность)&gt;=T298)+((Шаблон_13+Точность)&lt;=T298),)),T298)</f>
        <v>30082</v>
      </c>
      <c r="BA298" s="110">
        <f t="array" ref="BA298">IFERROR(INDEX(TO_name_14,MATCH(,((Шаблон_14-Точность)&gt;=U298)+((Шаблон_14+Точность)&lt;=U298),)),U298)</f>
        <v>10487</v>
      </c>
      <c r="BB298" s="3"/>
      <c r="BC298" s="3" t="str">
        <f t="shared" si="146"/>
        <v>М/65684/21962</v>
      </c>
      <c r="BD298" s="3" t="str">
        <f t="shared" si="147"/>
        <v>М/70786/55864</v>
      </c>
      <c r="BE298" s="3" t="str">
        <f t="shared" si="148"/>
        <v>М/64363/39261</v>
      </c>
      <c r="BF298" s="3" t="str">
        <f t="shared" si="149"/>
        <v>М/73112/44812</v>
      </c>
      <c r="BG298" s="3" t="str">
        <f t="shared" si="150"/>
        <v>М/13922/13922</v>
      </c>
      <c r="BH298" s="3" t="str">
        <f t="shared" si="151"/>
        <v>Р/13376/13376</v>
      </c>
      <c r="BI298" s="3" t="str">
        <f t="shared" si="152"/>
        <v>Р/11925/11925</v>
      </c>
      <c r="BJ298" s="158" t="s">
        <v>290</v>
      </c>
      <c r="BK298" s="3" t="str">
        <f t="shared" si="153"/>
        <v>М/42693/44414</v>
      </c>
      <c r="BL298" s="3" t="str">
        <f t="shared" si="154"/>
        <v>М/50837/25855</v>
      </c>
      <c r="BM298" s="3" t="str">
        <f t="shared" si="155"/>
        <v>М/39340/18825</v>
      </c>
      <c r="BN298" s="3" t="str">
        <f t="shared" si="156"/>
        <v>М/37444/61993</v>
      </c>
      <c r="BO298" s="3" t="str">
        <f t="shared" si="157"/>
        <v>Р/9541/34541</v>
      </c>
      <c r="BP298" s="3" t="str">
        <f t="shared" si="158"/>
        <v>Р/9567/30082</v>
      </c>
      <c r="BQ298" s="3" t="str">
        <f t="shared" si="159"/>
        <v>ТО1/10487/10487</v>
      </c>
      <c r="BR298" s="86"/>
      <c r="BS298" s="86"/>
      <c r="BT298" s="86"/>
    </row>
    <row r="299" spans="1:72" ht="16.5" customHeight="1" x14ac:dyDescent="0.25">
      <c r="A299" s="90">
        <v>45215</v>
      </c>
      <c r="B299" s="3">
        <v>5</v>
      </c>
      <c r="C299" s="3">
        <v>4</v>
      </c>
      <c r="D299" s="105" t="str">
        <f t="shared" si="144"/>
        <v/>
      </c>
      <c r="E299" s="105" t="str">
        <f t="shared" si="145"/>
        <v/>
      </c>
      <c r="F299" s="99" t="s">
        <v>290</v>
      </c>
      <c r="G299" s="100">
        <f t="shared" si="160"/>
        <v>21986</v>
      </c>
      <c r="H299" s="100">
        <f t="shared" si="161"/>
        <v>55888</v>
      </c>
      <c r="I299" s="100">
        <f t="shared" si="162"/>
        <v>39285</v>
      </c>
      <c r="J299" s="100">
        <f t="shared" si="163"/>
        <v>44836</v>
      </c>
      <c r="K299" s="100">
        <f t="shared" si="164"/>
        <v>13946</v>
      </c>
      <c r="L299" s="100">
        <f t="shared" si="165"/>
        <v>13376</v>
      </c>
      <c r="M299" s="100">
        <f t="shared" si="166"/>
        <v>11925</v>
      </c>
      <c r="N299" s="100" t="str">
        <f t="shared" si="167"/>
        <v>|</v>
      </c>
      <c r="O299" s="100">
        <f t="shared" si="168"/>
        <v>44438</v>
      </c>
      <c r="P299" s="100">
        <f t="shared" si="169"/>
        <v>25879</v>
      </c>
      <c r="Q299" s="100">
        <f t="shared" si="170"/>
        <v>18849</v>
      </c>
      <c r="R299" s="100">
        <f t="shared" si="171"/>
        <v>62017</v>
      </c>
      <c r="S299" s="100">
        <f t="shared" si="172"/>
        <v>34541</v>
      </c>
      <c r="T299" s="100">
        <f t="shared" si="173"/>
        <v>30082</v>
      </c>
      <c r="U299" s="100">
        <f t="shared" si="174"/>
        <v>10487</v>
      </c>
      <c r="V299" s="89" t="s">
        <v>290</v>
      </c>
      <c r="W299" s="95" t="s">
        <v>37</v>
      </c>
      <c r="X299" s="95" t="s">
        <v>37</v>
      </c>
      <c r="Y299" s="95" t="s">
        <v>37</v>
      </c>
      <c r="Z299" s="95" t="s">
        <v>37</v>
      </c>
      <c r="AA299" s="95" t="s">
        <v>37</v>
      </c>
      <c r="AB299" s="95" t="s">
        <v>38</v>
      </c>
      <c r="AC299" s="95" t="s">
        <v>38</v>
      </c>
      <c r="AD299" s="96" t="s">
        <v>290</v>
      </c>
      <c r="AE299" s="95" t="s">
        <v>37</v>
      </c>
      <c r="AF299" s="95" t="s">
        <v>37</v>
      </c>
      <c r="AG299" s="95" t="s">
        <v>37</v>
      </c>
      <c r="AH299" s="95" t="s">
        <v>37</v>
      </c>
      <c r="AI299" s="95" t="s">
        <v>38</v>
      </c>
      <c r="AJ299" s="95" t="s">
        <v>38</v>
      </c>
      <c r="AK299" s="95" t="s">
        <v>270</v>
      </c>
      <c r="AL299" s="94" t="s">
        <v>290</v>
      </c>
      <c r="AM299" s="108">
        <f t="array" ref="AM299">IFERROR(INDEX(TO_name_1,MATCH(,((Шаблон_1-Точность)&gt;=G299)+((Шаблон_1+Точность)&lt;=G299),)),G299)</f>
        <v>21986</v>
      </c>
      <c r="AN299" s="109">
        <f t="array" ref="AN299">IFERROR(INDEX(TO_name_2,MATCH(,((Шаблон_2-Точность)&gt;=H299)+((Шаблон_2+Точность)&lt;=H299),)),H299)</f>
        <v>55888</v>
      </c>
      <c r="AO299" s="109">
        <f t="array" ref="AO299">IFERROR(INDEX(TO_name_3,MATCH(,((Шаблон_3-Точность)&gt;=I299)+((Шаблон_3+Точность)&lt;=I299),)),I299)</f>
        <v>39285</v>
      </c>
      <c r="AP299" s="109">
        <f t="array" ref="AP299">IFERROR(INDEX(TO_name_4,MATCH(,((Шаблон_4-Точность)&gt;=J299)+((Шаблон_4+Точность)&lt;=J299),)),J299)</f>
        <v>44836</v>
      </c>
      <c r="AQ299" s="109">
        <f t="array" ref="AQ299">IFERROR(INDEX(TO_name_9,MATCH(,((Шаблон_9-Точность)&gt;=K299)+((Шаблон_9+Точность)&lt;=K299),)),K299)</f>
        <v>13946</v>
      </c>
      <c r="AR299" s="109">
        <f t="array" ref="AR299">IFERROR(INDEX(TO_name_10,MATCH(,((Шаблон_10-Точность)&gt;=L299)+((Шаблон_10+Точность)&lt;=L299),)),L299)</f>
        <v>13376</v>
      </c>
      <c r="AS299" s="110">
        <f t="array" ref="AS299">IFERROR(INDEX(TO_name_11,MATCH(,((Шаблон_11-Точность)&gt;=M299)+((Шаблон_11+Точность)&lt;=M299),)),M299)</f>
        <v>11925</v>
      </c>
      <c r="AT299" s="111" t="s">
        <v>290</v>
      </c>
      <c r="AU299" s="108">
        <f t="array" ref="AU299">IFERROR(INDEX(TO_name_5,MATCH(,((Шаблон_5-Точность)&gt;=O299)+((Шаблон_5+Точность)&lt;=O299),)),O299)</f>
        <v>44438</v>
      </c>
      <c r="AV299" s="109">
        <f t="array" ref="AV299">IFERROR(INDEX(TO_name_6,MATCH(,((Шаблон_6-Точность)&gt;=P299)+((Шаблон_6+Точность)&lt;=P299),)),P299)</f>
        <v>25879</v>
      </c>
      <c r="AW299" s="109">
        <f t="array" ref="AW299">IFERROR(INDEX(TO_name_7,MATCH(,((Шаблон_7-Точность)&gt;=Q299)+((Шаблон_7+Точность)&lt;=Q299),)),Q299)</f>
        <v>18849</v>
      </c>
      <c r="AX299" s="109">
        <f t="array" ref="AX299">IFERROR(INDEX(TO_name_8,MATCH(,((Шаблон_8-Точность)&gt;=R299)+((Шаблон_8+Точность)&lt;=R299),)),R299)</f>
        <v>62017</v>
      </c>
      <c r="AY299" s="109">
        <f t="array" ref="AY299">IFERROR(INDEX(TO_name_12,MATCH(,((Шаблон_12-Точность)&gt;=S299)+((Шаблон_12+Точность)&lt;=S299),)),S299)</f>
        <v>34541</v>
      </c>
      <c r="AZ299" s="109">
        <f t="array" ref="AZ299">IFERROR(INDEX(TO_name_13,MATCH(,((Шаблон_13-Точность)&gt;=T299)+((Шаблон_13+Точность)&lt;=T299),)),T299)</f>
        <v>30082</v>
      </c>
      <c r="BA299" s="110">
        <f t="array" ref="BA299">IFERROR(INDEX(TO_name_14,MATCH(,((Шаблон_14-Точность)&gt;=U299)+((Шаблон_14+Точность)&lt;=U299),)),U299)</f>
        <v>10487</v>
      </c>
      <c r="BB299" s="3"/>
      <c r="BC299" s="3" t="str">
        <f t="shared" si="146"/>
        <v>М/65708/21986</v>
      </c>
      <c r="BD299" s="3" t="str">
        <f t="shared" si="147"/>
        <v>М/70810/55888</v>
      </c>
      <c r="BE299" s="3" t="str">
        <f t="shared" si="148"/>
        <v>М/64387/39285</v>
      </c>
      <c r="BF299" s="3" t="str">
        <f t="shared" si="149"/>
        <v>М/73136/44836</v>
      </c>
      <c r="BG299" s="3" t="str">
        <f t="shared" si="150"/>
        <v>М/13946/13946</v>
      </c>
      <c r="BH299" s="3" t="str">
        <f t="shared" si="151"/>
        <v>Р/13376/13376</v>
      </c>
      <c r="BI299" s="3" t="str">
        <f t="shared" si="152"/>
        <v>Р/11925/11925</v>
      </c>
      <c r="BJ299" s="158" t="s">
        <v>290</v>
      </c>
      <c r="BK299" s="3" t="str">
        <f t="shared" si="153"/>
        <v>М/42717/44438</v>
      </c>
      <c r="BL299" s="3" t="str">
        <f t="shared" si="154"/>
        <v>М/50861/25879</v>
      </c>
      <c r="BM299" s="3" t="str">
        <f t="shared" si="155"/>
        <v>М/39364/18849</v>
      </c>
      <c r="BN299" s="3" t="str">
        <f t="shared" si="156"/>
        <v>М/37468/62017</v>
      </c>
      <c r="BO299" s="3" t="str">
        <f t="shared" si="157"/>
        <v>Р/9541/34541</v>
      </c>
      <c r="BP299" s="3" t="str">
        <f t="shared" si="158"/>
        <v>Р/9567/30082</v>
      </c>
      <c r="BQ299" s="3" t="str">
        <f t="shared" si="159"/>
        <v>ТО1/10487/10487</v>
      </c>
      <c r="BR299" s="86"/>
      <c r="BS299" s="86"/>
      <c r="BT299" s="86"/>
    </row>
    <row r="300" spans="1:72" ht="16.5" customHeight="1" x14ac:dyDescent="0.25">
      <c r="A300" s="90">
        <v>45216</v>
      </c>
      <c r="B300" s="3">
        <v>5</v>
      </c>
      <c r="C300" s="3">
        <v>4</v>
      </c>
      <c r="D300" s="105" t="str">
        <f t="shared" si="144"/>
        <v/>
      </c>
      <c r="E300" s="105" t="str">
        <f t="shared" si="145"/>
        <v/>
      </c>
      <c r="F300" s="99" t="s">
        <v>290</v>
      </c>
      <c r="G300" s="100">
        <f t="shared" si="160"/>
        <v>22010</v>
      </c>
      <c r="H300" s="100">
        <f t="shared" si="161"/>
        <v>55912</v>
      </c>
      <c r="I300" s="100">
        <f t="shared" si="162"/>
        <v>39309</v>
      </c>
      <c r="J300" s="100">
        <f t="shared" si="163"/>
        <v>44860</v>
      </c>
      <c r="K300" s="100">
        <f t="shared" si="164"/>
        <v>13970</v>
      </c>
      <c r="L300" s="100">
        <f t="shared" si="165"/>
        <v>13376</v>
      </c>
      <c r="M300" s="100">
        <f t="shared" si="166"/>
        <v>11925</v>
      </c>
      <c r="N300" s="100" t="str">
        <f t="shared" si="167"/>
        <v>|</v>
      </c>
      <c r="O300" s="100">
        <f t="shared" si="168"/>
        <v>44462</v>
      </c>
      <c r="P300" s="100">
        <f t="shared" si="169"/>
        <v>25903</v>
      </c>
      <c r="Q300" s="100">
        <f t="shared" si="170"/>
        <v>18873</v>
      </c>
      <c r="R300" s="100">
        <f t="shared" si="171"/>
        <v>62041</v>
      </c>
      <c r="S300" s="100">
        <f t="shared" si="172"/>
        <v>34541</v>
      </c>
      <c r="T300" s="100">
        <f t="shared" si="173"/>
        <v>30082</v>
      </c>
      <c r="U300" s="100">
        <f t="shared" si="174"/>
        <v>10487</v>
      </c>
      <c r="V300" s="89" t="s">
        <v>290</v>
      </c>
      <c r="W300" s="95" t="s">
        <v>37</v>
      </c>
      <c r="X300" s="95" t="s">
        <v>37</v>
      </c>
      <c r="Y300" s="95" t="s">
        <v>37</v>
      </c>
      <c r="Z300" s="95" t="s">
        <v>37</v>
      </c>
      <c r="AA300" s="95" t="s">
        <v>37</v>
      </c>
      <c r="AB300" s="95" t="s">
        <v>38</v>
      </c>
      <c r="AC300" s="95" t="s">
        <v>38</v>
      </c>
      <c r="AD300" s="96" t="s">
        <v>290</v>
      </c>
      <c r="AE300" s="95" t="s">
        <v>37</v>
      </c>
      <c r="AF300" s="95" t="s">
        <v>37</v>
      </c>
      <c r="AG300" s="95" t="s">
        <v>37</v>
      </c>
      <c r="AH300" s="95" t="s">
        <v>37</v>
      </c>
      <c r="AI300" s="95" t="s">
        <v>38</v>
      </c>
      <c r="AJ300" s="95" t="s">
        <v>38</v>
      </c>
      <c r="AK300" s="95" t="s">
        <v>270</v>
      </c>
      <c r="AL300" s="94" t="s">
        <v>290</v>
      </c>
      <c r="AM300" s="108">
        <f t="array" ref="AM300">IFERROR(INDEX(TO_name_1,MATCH(,((Шаблон_1-Точность)&gt;=G300)+((Шаблон_1+Точность)&lt;=G300),)),G300)</f>
        <v>22010</v>
      </c>
      <c r="AN300" s="109">
        <f t="array" ref="AN300">IFERROR(INDEX(TO_name_2,MATCH(,((Шаблон_2-Точность)&gt;=H300)+((Шаблон_2+Точность)&lt;=H300),)),H300)</f>
        <v>55912</v>
      </c>
      <c r="AO300" s="109">
        <f t="array" ref="AO300">IFERROR(INDEX(TO_name_3,MATCH(,((Шаблон_3-Точность)&gt;=I300)+((Шаблон_3+Точность)&lt;=I300),)),I300)</f>
        <v>39309</v>
      </c>
      <c r="AP300" s="109">
        <f t="array" ref="AP300">IFERROR(INDEX(TO_name_4,MATCH(,((Шаблон_4-Точность)&gt;=J300)+((Шаблон_4+Точность)&lt;=J300),)),J300)</f>
        <v>44860</v>
      </c>
      <c r="AQ300" s="109">
        <f t="array" ref="AQ300">IFERROR(INDEX(TO_name_9,MATCH(,((Шаблон_9-Точность)&gt;=K300)+((Шаблон_9+Точность)&lt;=K300),)),K300)</f>
        <v>13970</v>
      </c>
      <c r="AR300" s="109">
        <f t="array" ref="AR300">IFERROR(INDEX(TO_name_10,MATCH(,((Шаблон_10-Точность)&gt;=L300)+((Шаблон_10+Точность)&lt;=L300),)),L300)</f>
        <v>13376</v>
      </c>
      <c r="AS300" s="110">
        <f t="array" ref="AS300">IFERROR(INDEX(TO_name_11,MATCH(,((Шаблон_11-Точность)&gt;=M300)+((Шаблон_11+Точность)&lt;=M300),)),M300)</f>
        <v>11925</v>
      </c>
      <c r="AT300" s="111" t="s">
        <v>290</v>
      </c>
      <c r="AU300" s="108">
        <f t="array" ref="AU300">IFERROR(INDEX(TO_name_5,MATCH(,((Шаблон_5-Точность)&gt;=O300)+((Шаблон_5+Точность)&lt;=O300),)),O300)</f>
        <v>44462</v>
      </c>
      <c r="AV300" s="109">
        <f t="array" ref="AV300">IFERROR(INDEX(TO_name_6,MATCH(,((Шаблон_6-Точность)&gt;=P300)+((Шаблон_6+Точность)&lt;=P300),)),P300)</f>
        <v>25903</v>
      </c>
      <c r="AW300" s="109">
        <f t="array" ref="AW300">IFERROR(INDEX(TO_name_7,MATCH(,((Шаблон_7-Точность)&gt;=Q300)+((Шаблон_7+Точность)&lt;=Q300),)),Q300)</f>
        <v>18873</v>
      </c>
      <c r="AX300" s="109">
        <f t="array" ref="AX300">IFERROR(INDEX(TO_name_8,MATCH(,((Шаблон_8-Точность)&gt;=R300)+((Шаблон_8+Точность)&lt;=R300),)),R300)</f>
        <v>62041</v>
      </c>
      <c r="AY300" s="109">
        <f t="array" ref="AY300">IFERROR(INDEX(TO_name_12,MATCH(,((Шаблон_12-Точность)&gt;=S300)+((Шаблон_12+Точность)&lt;=S300),)),S300)</f>
        <v>34541</v>
      </c>
      <c r="AZ300" s="109">
        <f t="array" ref="AZ300">IFERROR(INDEX(TO_name_13,MATCH(,((Шаблон_13-Точность)&gt;=T300)+((Шаблон_13+Точность)&lt;=T300),)),T300)</f>
        <v>30082</v>
      </c>
      <c r="BA300" s="110">
        <f t="array" ref="BA300">IFERROR(INDEX(TO_name_14,MATCH(,((Шаблон_14-Точность)&gt;=U300)+((Шаблон_14+Точность)&lt;=U300),)),U300)</f>
        <v>10487</v>
      </c>
      <c r="BB300" s="3"/>
      <c r="BC300" s="3" t="str">
        <f t="shared" si="146"/>
        <v>М/65732/22010</v>
      </c>
      <c r="BD300" s="3" t="str">
        <f t="shared" si="147"/>
        <v>М/70834/55912</v>
      </c>
      <c r="BE300" s="3" t="str">
        <f t="shared" si="148"/>
        <v>М/64411/39309</v>
      </c>
      <c r="BF300" s="3" t="str">
        <f t="shared" si="149"/>
        <v>М/73160/44860</v>
      </c>
      <c r="BG300" s="3" t="str">
        <f t="shared" si="150"/>
        <v>М/13970/13970</v>
      </c>
      <c r="BH300" s="3" t="str">
        <f t="shared" si="151"/>
        <v>Р/13376/13376</v>
      </c>
      <c r="BI300" s="3" t="str">
        <f t="shared" si="152"/>
        <v>Р/11925/11925</v>
      </c>
      <c r="BJ300" s="158" t="s">
        <v>290</v>
      </c>
      <c r="BK300" s="3" t="str">
        <f t="shared" si="153"/>
        <v>М/42741/44462</v>
      </c>
      <c r="BL300" s="3" t="str">
        <f t="shared" si="154"/>
        <v>М/50885/25903</v>
      </c>
      <c r="BM300" s="3" t="str">
        <f t="shared" si="155"/>
        <v>М/39388/18873</v>
      </c>
      <c r="BN300" s="3" t="str">
        <f t="shared" si="156"/>
        <v>М/37492/62041</v>
      </c>
      <c r="BO300" s="3" t="str">
        <f t="shared" si="157"/>
        <v>Р/9541/34541</v>
      </c>
      <c r="BP300" s="3" t="str">
        <f t="shared" si="158"/>
        <v>Р/9567/30082</v>
      </c>
      <c r="BQ300" s="3" t="str">
        <f t="shared" si="159"/>
        <v>ТО1/10487/10487</v>
      </c>
      <c r="BR300" s="86"/>
      <c r="BS300" s="86"/>
      <c r="BT300" s="86"/>
    </row>
    <row r="301" spans="1:72" ht="16.5" customHeight="1" x14ac:dyDescent="0.25">
      <c r="A301" s="90">
        <v>45217</v>
      </c>
      <c r="B301" s="3">
        <v>5</v>
      </c>
      <c r="C301" s="3">
        <v>4</v>
      </c>
      <c r="D301" s="105" t="str">
        <f t="shared" si="144"/>
        <v/>
      </c>
      <c r="E301" s="105" t="str">
        <f t="shared" si="145"/>
        <v/>
      </c>
      <c r="F301" s="99" t="s">
        <v>290</v>
      </c>
      <c r="G301" s="100">
        <f t="shared" si="160"/>
        <v>22034</v>
      </c>
      <c r="H301" s="100">
        <f t="shared" si="161"/>
        <v>55936</v>
      </c>
      <c r="I301" s="100">
        <f t="shared" si="162"/>
        <v>39333</v>
      </c>
      <c r="J301" s="100">
        <f t="shared" si="163"/>
        <v>44884</v>
      </c>
      <c r="K301" s="100">
        <f t="shared" si="164"/>
        <v>13994</v>
      </c>
      <c r="L301" s="100">
        <f t="shared" si="165"/>
        <v>13376</v>
      </c>
      <c r="M301" s="100">
        <f t="shared" si="166"/>
        <v>11925</v>
      </c>
      <c r="N301" s="100" t="str">
        <f t="shared" si="167"/>
        <v>|</v>
      </c>
      <c r="O301" s="100">
        <f t="shared" si="168"/>
        <v>44486</v>
      </c>
      <c r="P301" s="100">
        <f t="shared" si="169"/>
        <v>25927</v>
      </c>
      <c r="Q301" s="100">
        <f t="shared" si="170"/>
        <v>18897</v>
      </c>
      <c r="R301" s="100">
        <f t="shared" si="171"/>
        <v>62065</v>
      </c>
      <c r="S301" s="100">
        <f t="shared" si="172"/>
        <v>34541</v>
      </c>
      <c r="T301" s="100">
        <f t="shared" si="173"/>
        <v>30082</v>
      </c>
      <c r="U301" s="100">
        <f t="shared" si="174"/>
        <v>10487</v>
      </c>
      <c r="V301" s="89" t="s">
        <v>290</v>
      </c>
      <c r="W301" s="95" t="s">
        <v>37</v>
      </c>
      <c r="X301" s="95" t="s">
        <v>37</v>
      </c>
      <c r="Y301" s="95" t="s">
        <v>37</v>
      </c>
      <c r="Z301" s="95" t="s">
        <v>37</v>
      </c>
      <c r="AA301" s="95" t="s">
        <v>37</v>
      </c>
      <c r="AB301" s="95" t="s">
        <v>38</v>
      </c>
      <c r="AC301" s="95" t="s">
        <v>38</v>
      </c>
      <c r="AD301" s="96" t="s">
        <v>290</v>
      </c>
      <c r="AE301" s="95" t="s">
        <v>37</v>
      </c>
      <c r="AF301" s="95" t="s">
        <v>37</v>
      </c>
      <c r="AG301" s="95" t="s">
        <v>37</v>
      </c>
      <c r="AH301" s="95" t="s">
        <v>37</v>
      </c>
      <c r="AI301" s="95" t="s">
        <v>38</v>
      </c>
      <c r="AJ301" s="95" t="s">
        <v>38</v>
      </c>
      <c r="AK301" s="95" t="s">
        <v>270</v>
      </c>
      <c r="AL301" s="94" t="s">
        <v>290</v>
      </c>
      <c r="AM301" s="108">
        <f t="array" ref="AM301">IFERROR(INDEX(TO_name_1,MATCH(,((Шаблон_1-Точность)&gt;=G301)+((Шаблон_1+Точность)&lt;=G301),)),G301)</f>
        <v>22034</v>
      </c>
      <c r="AN301" s="109">
        <f t="array" ref="AN301">IFERROR(INDEX(TO_name_2,MATCH(,((Шаблон_2-Точность)&gt;=H301)+((Шаблон_2+Точность)&lt;=H301),)),H301)</f>
        <v>55936</v>
      </c>
      <c r="AO301" s="109">
        <f t="array" ref="AO301">IFERROR(INDEX(TO_name_3,MATCH(,((Шаблон_3-Точность)&gt;=I301)+((Шаблон_3+Точность)&lt;=I301),)),I301)</f>
        <v>39333</v>
      </c>
      <c r="AP301" s="109">
        <f t="array" ref="AP301">IFERROR(INDEX(TO_name_4,MATCH(,((Шаблон_4-Точность)&gt;=J301)+((Шаблон_4+Точность)&lt;=J301),)),J301)</f>
        <v>44884</v>
      </c>
      <c r="AQ301" s="109">
        <f t="array" ref="AQ301">IFERROR(INDEX(TO_name_9,MATCH(,((Шаблон_9-Точность)&gt;=K301)+((Шаблон_9+Точность)&lt;=K301),)),K301)</f>
        <v>13994</v>
      </c>
      <c r="AR301" s="109">
        <f t="array" ref="AR301">IFERROR(INDEX(TO_name_10,MATCH(,((Шаблон_10-Точность)&gt;=L301)+((Шаблон_10+Точность)&lt;=L301),)),L301)</f>
        <v>13376</v>
      </c>
      <c r="AS301" s="110">
        <f t="array" ref="AS301">IFERROR(INDEX(TO_name_11,MATCH(,((Шаблон_11-Точность)&gt;=M301)+((Шаблон_11+Точность)&lt;=M301),)),M301)</f>
        <v>11925</v>
      </c>
      <c r="AT301" s="111" t="s">
        <v>290</v>
      </c>
      <c r="AU301" s="108">
        <f t="array" ref="AU301">IFERROR(INDEX(TO_name_5,MATCH(,((Шаблон_5-Точность)&gt;=O301)+((Шаблон_5+Точность)&lt;=O301),)),O301)</f>
        <v>44486</v>
      </c>
      <c r="AV301" s="109">
        <f t="array" ref="AV301">IFERROR(INDEX(TO_name_6,MATCH(,((Шаблон_6-Точность)&gt;=P301)+((Шаблон_6+Точность)&lt;=P301),)),P301)</f>
        <v>25927</v>
      </c>
      <c r="AW301" s="109">
        <f t="array" ref="AW301">IFERROR(INDEX(TO_name_7,MATCH(,((Шаблон_7-Точность)&gt;=Q301)+((Шаблон_7+Точность)&lt;=Q301),)),Q301)</f>
        <v>18897</v>
      </c>
      <c r="AX301" s="109">
        <f t="array" ref="AX301">IFERROR(INDEX(TO_name_8,MATCH(,((Шаблон_8-Точность)&gt;=R301)+((Шаблон_8+Точность)&lt;=R301),)),R301)</f>
        <v>62065</v>
      </c>
      <c r="AY301" s="109">
        <f t="array" ref="AY301">IFERROR(INDEX(TO_name_12,MATCH(,((Шаблон_12-Точность)&gt;=S301)+((Шаблон_12+Точность)&lt;=S301),)),S301)</f>
        <v>34541</v>
      </c>
      <c r="AZ301" s="109">
        <f t="array" ref="AZ301">IFERROR(INDEX(TO_name_13,MATCH(,((Шаблон_13-Точность)&gt;=T301)+((Шаблон_13+Точность)&lt;=T301),)),T301)</f>
        <v>30082</v>
      </c>
      <c r="BA301" s="110">
        <f t="array" ref="BA301">IFERROR(INDEX(TO_name_14,MATCH(,((Шаблон_14-Точность)&gt;=U301)+((Шаблон_14+Точность)&lt;=U301),)),U301)</f>
        <v>10487</v>
      </c>
      <c r="BB301" s="3"/>
      <c r="BC301" s="3" t="str">
        <f t="shared" si="146"/>
        <v>М/65756/22034</v>
      </c>
      <c r="BD301" s="3" t="str">
        <f t="shared" si="147"/>
        <v>М/70858/55936</v>
      </c>
      <c r="BE301" s="3" t="str">
        <f t="shared" si="148"/>
        <v>М/64435/39333</v>
      </c>
      <c r="BF301" s="3" t="str">
        <f t="shared" si="149"/>
        <v>М/73184/44884</v>
      </c>
      <c r="BG301" s="3" t="str">
        <f t="shared" si="150"/>
        <v>М/13994/13994</v>
      </c>
      <c r="BH301" s="3" t="str">
        <f t="shared" si="151"/>
        <v>Р/13376/13376</v>
      </c>
      <c r="BI301" s="3" t="str">
        <f t="shared" si="152"/>
        <v>Р/11925/11925</v>
      </c>
      <c r="BJ301" s="158" t="s">
        <v>290</v>
      </c>
      <c r="BK301" s="3" t="str">
        <f t="shared" si="153"/>
        <v>М/42765/44486</v>
      </c>
      <c r="BL301" s="3" t="str">
        <f t="shared" si="154"/>
        <v>М/50909/25927</v>
      </c>
      <c r="BM301" s="3" t="str">
        <f t="shared" si="155"/>
        <v>М/39412/18897</v>
      </c>
      <c r="BN301" s="3" t="str">
        <f t="shared" si="156"/>
        <v>М/37516/62065</v>
      </c>
      <c r="BO301" s="3" t="str">
        <f t="shared" si="157"/>
        <v>Р/9541/34541</v>
      </c>
      <c r="BP301" s="3" t="str">
        <f t="shared" si="158"/>
        <v>Р/9567/30082</v>
      </c>
      <c r="BQ301" s="3" t="str">
        <f t="shared" si="159"/>
        <v>ТО1/10487/10487</v>
      </c>
      <c r="BR301" s="86"/>
      <c r="BS301" s="86"/>
      <c r="BT301" s="86"/>
    </row>
    <row r="302" spans="1:72" ht="16.5" customHeight="1" x14ac:dyDescent="0.25">
      <c r="A302" s="90">
        <v>45218</v>
      </c>
      <c r="B302" s="3">
        <v>5</v>
      </c>
      <c r="C302" s="3">
        <v>4</v>
      </c>
      <c r="D302" s="105" t="str">
        <f t="shared" si="144"/>
        <v/>
      </c>
      <c r="E302" s="105" t="str">
        <f t="shared" si="145"/>
        <v/>
      </c>
      <c r="F302" s="99" t="s">
        <v>290</v>
      </c>
      <c r="G302" s="100">
        <f t="shared" si="160"/>
        <v>22058</v>
      </c>
      <c r="H302" s="100">
        <f t="shared" si="161"/>
        <v>55960</v>
      </c>
      <c r="I302" s="100">
        <f t="shared" si="162"/>
        <v>39357</v>
      </c>
      <c r="J302" s="100">
        <f t="shared" si="163"/>
        <v>44908</v>
      </c>
      <c r="K302" s="100">
        <f t="shared" si="164"/>
        <v>14018</v>
      </c>
      <c r="L302" s="100">
        <f t="shared" si="165"/>
        <v>13376</v>
      </c>
      <c r="M302" s="100">
        <f t="shared" si="166"/>
        <v>11925</v>
      </c>
      <c r="N302" s="100" t="str">
        <f t="shared" si="167"/>
        <v>|</v>
      </c>
      <c r="O302" s="100">
        <f t="shared" si="168"/>
        <v>44510</v>
      </c>
      <c r="P302" s="100">
        <f t="shared" si="169"/>
        <v>25951</v>
      </c>
      <c r="Q302" s="100">
        <f t="shared" si="170"/>
        <v>18921</v>
      </c>
      <c r="R302" s="100">
        <f t="shared" si="171"/>
        <v>62089</v>
      </c>
      <c r="S302" s="100">
        <f t="shared" si="172"/>
        <v>34541</v>
      </c>
      <c r="T302" s="100">
        <f t="shared" si="173"/>
        <v>30082</v>
      </c>
      <c r="U302" s="100">
        <f t="shared" si="174"/>
        <v>10487</v>
      </c>
      <c r="V302" s="89" t="s">
        <v>290</v>
      </c>
      <c r="W302" s="95" t="s">
        <v>37</v>
      </c>
      <c r="X302" s="95" t="s">
        <v>37</v>
      </c>
      <c r="Y302" s="95" t="s">
        <v>37</v>
      </c>
      <c r="Z302" s="95" t="s">
        <v>37</v>
      </c>
      <c r="AA302" s="95" t="s">
        <v>37</v>
      </c>
      <c r="AB302" s="95" t="s">
        <v>38</v>
      </c>
      <c r="AC302" s="95" t="s">
        <v>38</v>
      </c>
      <c r="AD302" s="96" t="s">
        <v>290</v>
      </c>
      <c r="AE302" s="95" t="s">
        <v>37</v>
      </c>
      <c r="AF302" s="95" t="s">
        <v>37</v>
      </c>
      <c r="AG302" s="95" t="s">
        <v>37</v>
      </c>
      <c r="AH302" s="95" t="s">
        <v>37</v>
      </c>
      <c r="AI302" s="95" t="s">
        <v>38</v>
      </c>
      <c r="AJ302" s="95" t="s">
        <v>38</v>
      </c>
      <c r="AK302" s="95" t="s">
        <v>270</v>
      </c>
      <c r="AL302" s="94" t="s">
        <v>290</v>
      </c>
      <c r="AM302" s="108">
        <f t="array" ref="AM302">IFERROR(INDEX(TO_name_1,MATCH(,((Шаблон_1-Точность)&gt;=G302)+((Шаблон_1+Точность)&lt;=G302),)),G302)</f>
        <v>22058</v>
      </c>
      <c r="AN302" s="109">
        <f t="array" ref="AN302">IFERROR(INDEX(TO_name_2,MATCH(,((Шаблон_2-Точность)&gt;=H302)+((Шаблон_2+Точность)&lt;=H302),)),H302)</f>
        <v>55960</v>
      </c>
      <c r="AO302" s="109">
        <f t="array" ref="AO302">IFERROR(INDEX(TO_name_3,MATCH(,((Шаблон_3-Точность)&gt;=I302)+((Шаблон_3+Точность)&lt;=I302),)),I302)</f>
        <v>39357</v>
      </c>
      <c r="AP302" s="109">
        <f t="array" ref="AP302">IFERROR(INDEX(TO_name_4,MATCH(,((Шаблон_4-Точность)&gt;=J302)+((Шаблон_4+Точность)&lt;=J302),)),J302)</f>
        <v>44908</v>
      </c>
      <c r="AQ302" s="109">
        <f t="array" ref="AQ302">IFERROR(INDEX(TO_name_9,MATCH(,((Шаблон_9-Точность)&gt;=K302)+((Шаблон_9+Точность)&lt;=K302),)),K302)</f>
        <v>14018</v>
      </c>
      <c r="AR302" s="109">
        <f t="array" ref="AR302">IFERROR(INDEX(TO_name_10,MATCH(,((Шаблон_10-Точность)&gt;=L302)+((Шаблон_10+Точность)&lt;=L302),)),L302)</f>
        <v>13376</v>
      </c>
      <c r="AS302" s="110">
        <f t="array" ref="AS302">IFERROR(INDEX(TO_name_11,MATCH(,((Шаблон_11-Точность)&gt;=M302)+((Шаблон_11+Точность)&lt;=M302),)),M302)</f>
        <v>11925</v>
      </c>
      <c r="AT302" s="111" t="s">
        <v>290</v>
      </c>
      <c r="AU302" s="108">
        <f t="array" ref="AU302">IFERROR(INDEX(TO_name_5,MATCH(,((Шаблон_5-Точность)&gt;=O302)+((Шаблон_5+Точность)&lt;=O302),)),O302)</f>
        <v>44510</v>
      </c>
      <c r="AV302" s="109">
        <f t="array" ref="AV302">IFERROR(INDEX(TO_name_6,MATCH(,((Шаблон_6-Точность)&gt;=P302)+((Шаблон_6+Точность)&lt;=P302),)),P302)</f>
        <v>25951</v>
      </c>
      <c r="AW302" s="109">
        <f t="array" ref="AW302">IFERROR(INDEX(TO_name_7,MATCH(,((Шаблон_7-Точность)&gt;=Q302)+((Шаблон_7+Точность)&lt;=Q302),)),Q302)</f>
        <v>18921</v>
      </c>
      <c r="AX302" s="109">
        <f t="array" ref="AX302">IFERROR(INDEX(TO_name_8,MATCH(,((Шаблон_8-Точность)&gt;=R302)+((Шаблон_8+Точность)&lt;=R302),)),R302)</f>
        <v>62089</v>
      </c>
      <c r="AY302" s="109">
        <f t="array" ref="AY302">IFERROR(INDEX(TO_name_12,MATCH(,((Шаблон_12-Точность)&gt;=S302)+((Шаблон_12+Точность)&lt;=S302),)),S302)</f>
        <v>34541</v>
      </c>
      <c r="AZ302" s="109">
        <f t="array" ref="AZ302">IFERROR(INDEX(TO_name_13,MATCH(,((Шаблон_13-Точность)&gt;=T302)+((Шаблон_13+Точность)&lt;=T302),)),T302)</f>
        <v>30082</v>
      </c>
      <c r="BA302" s="110">
        <f t="array" ref="BA302">IFERROR(INDEX(TO_name_14,MATCH(,((Шаблон_14-Точность)&gt;=U302)+((Шаблон_14+Точность)&lt;=U302),)),U302)</f>
        <v>10487</v>
      </c>
      <c r="BB302" s="3"/>
      <c r="BC302" s="3" t="str">
        <f t="shared" si="146"/>
        <v>М/65780/22058</v>
      </c>
      <c r="BD302" s="3" t="str">
        <f t="shared" si="147"/>
        <v>М/70882/55960</v>
      </c>
      <c r="BE302" s="3" t="str">
        <f t="shared" si="148"/>
        <v>М/64459/39357</v>
      </c>
      <c r="BF302" s="3" t="str">
        <f t="shared" si="149"/>
        <v>М/73208/44908</v>
      </c>
      <c r="BG302" s="3" t="str">
        <f t="shared" si="150"/>
        <v>М/14018/14018</v>
      </c>
      <c r="BH302" s="3" t="str">
        <f t="shared" si="151"/>
        <v>Р/13376/13376</v>
      </c>
      <c r="BI302" s="3" t="str">
        <f t="shared" si="152"/>
        <v>Р/11925/11925</v>
      </c>
      <c r="BJ302" s="158" t="s">
        <v>290</v>
      </c>
      <c r="BK302" s="3" t="str">
        <f t="shared" si="153"/>
        <v>М/42789/44510</v>
      </c>
      <c r="BL302" s="3" t="str">
        <f t="shared" si="154"/>
        <v>М/50933/25951</v>
      </c>
      <c r="BM302" s="3" t="str">
        <f t="shared" si="155"/>
        <v>М/39436/18921</v>
      </c>
      <c r="BN302" s="3" t="str">
        <f t="shared" si="156"/>
        <v>М/37540/62089</v>
      </c>
      <c r="BO302" s="3" t="str">
        <f t="shared" si="157"/>
        <v>Р/9541/34541</v>
      </c>
      <c r="BP302" s="3" t="str">
        <f t="shared" si="158"/>
        <v>Р/9567/30082</v>
      </c>
      <c r="BQ302" s="3" t="str">
        <f t="shared" si="159"/>
        <v>ТО1/10487/10487</v>
      </c>
      <c r="BR302" s="86"/>
      <c r="BS302" s="86"/>
      <c r="BT302" s="86"/>
    </row>
    <row r="303" spans="1:72" ht="16.5" customHeight="1" x14ac:dyDescent="0.25">
      <c r="A303" s="90">
        <v>45219</v>
      </c>
      <c r="B303" s="3">
        <v>5</v>
      </c>
      <c r="C303" s="3">
        <v>4</v>
      </c>
      <c r="D303" s="105" t="str">
        <f t="shared" si="144"/>
        <v/>
      </c>
      <c r="E303" s="105" t="str">
        <f t="shared" si="145"/>
        <v/>
      </c>
      <c r="F303" s="99" t="s">
        <v>290</v>
      </c>
      <c r="G303" s="100">
        <f t="shared" si="160"/>
        <v>22082</v>
      </c>
      <c r="H303" s="100">
        <f t="shared" si="161"/>
        <v>55984</v>
      </c>
      <c r="I303" s="100">
        <f t="shared" si="162"/>
        <v>39381</v>
      </c>
      <c r="J303" s="100">
        <f t="shared" si="163"/>
        <v>44932</v>
      </c>
      <c r="K303" s="100">
        <f t="shared" si="164"/>
        <v>14042</v>
      </c>
      <c r="L303" s="100">
        <f t="shared" si="165"/>
        <v>13376</v>
      </c>
      <c r="M303" s="100">
        <f t="shared" si="166"/>
        <v>11925</v>
      </c>
      <c r="N303" s="100" t="str">
        <f t="shared" si="167"/>
        <v>|</v>
      </c>
      <c r="O303" s="100">
        <f t="shared" si="168"/>
        <v>44534</v>
      </c>
      <c r="P303" s="100">
        <f t="shared" si="169"/>
        <v>25975</v>
      </c>
      <c r="Q303" s="100">
        <f t="shared" si="170"/>
        <v>18945</v>
      </c>
      <c r="R303" s="100">
        <f t="shared" si="171"/>
        <v>62113</v>
      </c>
      <c r="S303" s="100">
        <f t="shared" si="172"/>
        <v>34541</v>
      </c>
      <c r="T303" s="100">
        <f t="shared" si="173"/>
        <v>30082</v>
      </c>
      <c r="U303" s="100">
        <f t="shared" si="174"/>
        <v>10487</v>
      </c>
      <c r="V303" s="89" t="s">
        <v>290</v>
      </c>
      <c r="W303" s="95" t="s">
        <v>37</v>
      </c>
      <c r="X303" s="95" t="s">
        <v>37</v>
      </c>
      <c r="Y303" s="95" t="s">
        <v>37</v>
      </c>
      <c r="Z303" s="95" t="s">
        <v>37</v>
      </c>
      <c r="AA303" s="95" t="s">
        <v>37</v>
      </c>
      <c r="AB303" s="95" t="s">
        <v>38</v>
      </c>
      <c r="AC303" s="95" t="s">
        <v>38</v>
      </c>
      <c r="AD303" s="96" t="s">
        <v>290</v>
      </c>
      <c r="AE303" s="95" t="s">
        <v>37</v>
      </c>
      <c r="AF303" s="95" t="s">
        <v>37</v>
      </c>
      <c r="AG303" s="95" t="s">
        <v>37</v>
      </c>
      <c r="AH303" s="95" t="s">
        <v>37</v>
      </c>
      <c r="AI303" s="95" t="s">
        <v>38</v>
      </c>
      <c r="AJ303" s="95" t="s">
        <v>38</v>
      </c>
      <c r="AK303" s="95" t="s">
        <v>270</v>
      </c>
      <c r="AL303" s="94" t="s">
        <v>290</v>
      </c>
      <c r="AM303" s="108">
        <f t="array" ref="AM303">IFERROR(INDEX(TO_name_1,MATCH(,((Шаблон_1-Точность)&gt;=G303)+((Шаблон_1+Точность)&lt;=G303),)),G303)</f>
        <v>22082</v>
      </c>
      <c r="AN303" s="109">
        <f t="array" ref="AN303">IFERROR(INDEX(TO_name_2,MATCH(,((Шаблон_2-Точность)&gt;=H303)+((Шаблон_2+Точность)&lt;=H303),)),H303)</f>
        <v>55984</v>
      </c>
      <c r="AO303" s="109">
        <f t="array" ref="AO303">IFERROR(INDEX(TO_name_3,MATCH(,((Шаблон_3-Точность)&gt;=I303)+((Шаблон_3+Точность)&lt;=I303),)),I303)</f>
        <v>39381</v>
      </c>
      <c r="AP303" s="109">
        <f t="array" ref="AP303">IFERROR(INDEX(TO_name_4,MATCH(,((Шаблон_4-Точность)&gt;=J303)+((Шаблон_4+Точность)&lt;=J303),)),J303)</f>
        <v>44932</v>
      </c>
      <c r="AQ303" s="109">
        <f t="array" ref="AQ303">IFERROR(INDEX(TO_name_9,MATCH(,((Шаблон_9-Точность)&gt;=K303)+((Шаблон_9+Точность)&lt;=K303),)),K303)</f>
        <v>14042</v>
      </c>
      <c r="AR303" s="109">
        <f t="array" ref="AR303">IFERROR(INDEX(TO_name_10,MATCH(,((Шаблон_10-Точность)&gt;=L303)+((Шаблон_10+Точность)&lt;=L303),)),L303)</f>
        <v>13376</v>
      </c>
      <c r="AS303" s="110">
        <f t="array" ref="AS303">IFERROR(INDEX(TO_name_11,MATCH(,((Шаблон_11-Точность)&gt;=M303)+((Шаблон_11+Точность)&lt;=M303),)),M303)</f>
        <v>11925</v>
      </c>
      <c r="AT303" s="111" t="s">
        <v>290</v>
      </c>
      <c r="AU303" s="108">
        <f t="array" ref="AU303">IFERROR(INDEX(TO_name_5,MATCH(,((Шаблон_5-Точность)&gt;=O303)+((Шаблон_5+Точность)&lt;=O303),)),O303)</f>
        <v>44534</v>
      </c>
      <c r="AV303" s="109">
        <f t="array" ref="AV303">IFERROR(INDEX(TO_name_6,MATCH(,((Шаблон_6-Точность)&gt;=P303)+((Шаблон_6+Точность)&lt;=P303),)),P303)</f>
        <v>25975</v>
      </c>
      <c r="AW303" s="109">
        <f t="array" ref="AW303">IFERROR(INDEX(TO_name_7,MATCH(,((Шаблон_7-Точность)&gt;=Q303)+((Шаблон_7+Точность)&lt;=Q303),)),Q303)</f>
        <v>18945</v>
      </c>
      <c r="AX303" s="109">
        <f t="array" ref="AX303">IFERROR(INDEX(TO_name_8,MATCH(,((Шаблон_8-Точность)&gt;=R303)+((Шаблон_8+Точность)&lt;=R303),)),R303)</f>
        <v>62113</v>
      </c>
      <c r="AY303" s="109">
        <f t="array" ref="AY303">IFERROR(INDEX(TO_name_12,MATCH(,((Шаблон_12-Точность)&gt;=S303)+((Шаблон_12+Точность)&lt;=S303),)),S303)</f>
        <v>34541</v>
      </c>
      <c r="AZ303" s="109">
        <f t="array" ref="AZ303">IFERROR(INDEX(TO_name_13,MATCH(,((Шаблон_13-Точность)&gt;=T303)+((Шаблон_13+Точность)&lt;=T303),)),T303)</f>
        <v>30082</v>
      </c>
      <c r="BA303" s="110">
        <f t="array" ref="BA303">IFERROR(INDEX(TO_name_14,MATCH(,((Шаблон_14-Точность)&gt;=U303)+((Шаблон_14+Точность)&lt;=U303),)),U303)</f>
        <v>10487</v>
      </c>
      <c r="BB303" s="3"/>
      <c r="BC303" s="3" t="str">
        <f t="shared" si="146"/>
        <v>М/65804/22082</v>
      </c>
      <c r="BD303" s="3" t="str">
        <f t="shared" si="147"/>
        <v>М/70906/55984</v>
      </c>
      <c r="BE303" s="3" t="str">
        <f t="shared" si="148"/>
        <v>М/64483/39381</v>
      </c>
      <c r="BF303" s="3" t="str">
        <f t="shared" si="149"/>
        <v>М/73232/44932</v>
      </c>
      <c r="BG303" s="3" t="str">
        <f t="shared" si="150"/>
        <v>М/14042/14042</v>
      </c>
      <c r="BH303" s="3" t="str">
        <f t="shared" si="151"/>
        <v>Р/13376/13376</v>
      </c>
      <c r="BI303" s="3" t="str">
        <f t="shared" si="152"/>
        <v>Р/11925/11925</v>
      </c>
      <c r="BJ303" s="158" t="s">
        <v>290</v>
      </c>
      <c r="BK303" s="3" t="str">
        <f t="shared" si="153"/>
        <v>М/42813/44534</v>
      </c>
      <c r="BL303" s="3" t="str">
        <f t="shared" si="154"/>
        <v>М/50957/25975</v>
      </c>
      <c r="BM303" s="3" t="str">
        <f t="shared" si="155"/>
        <v>М/39460/18945</v>
      </c>
      <c r="BN303" s="3" t="str">
        <f t="shared" si="156"/>
        <v>М/37564/62113</v>
      </c>
      <c r="BO303" s="3" t="str">
        <f t="shared" si="157"/>
        <v>Р/9541/34541</v>
      </c>
      <c r="BP303" s="3" t="str">
        <f t="shared" si="158"/>
        <v>Р/9567/30082</v>
      </c>
      <c r="BQ303" s="3" t="str">
        <f t="shared" si="159"/>
        <v>ТО1/10487/10487</v>
      </c>
      <c r="BR303" s="86"/>
      <c r="BS303" s="86"/>
      <c r="BT303" s="86"/>
    </row>
    <row r="304" spans="1:72" ht="16.5" customHeight="1" x14ac:dyDescent="0.25">
      <c r="A304" s="90">
        <v>45220</v>
      </c>
      <c r="B304" s="3">
        <v>5</v>
      </c>
      <c r="C304" s="3">
        <v>4</v>
      </c>
      <c r="D304" s="105" t="str">
        <f t="shared" si="144"/>
        <v/>
      </c>
      <c r="E304" s="105" t="str">
        <f t="shared" si="145"/>
        <v/>
      </c>
      <c r="F304" s="99" t="s">
        <v>290</v>
      </c>
      <c r="G304" s="100">
        <f t="shared" si="160"/>
        <v>22106</v>
      </c>
      <c r="H304" s="100">
        <f t="shared" si="161"/>
        <v>56008</v>
      </c>
      <c r="I304" s="100">
        <f t="shared" si="162"/>
        <v>39405</v>
      </c>
      <c r="J304" s="100">
        <f t="shared" si="163"/>
        <v>44956</v>
      </c>
      <c r="K304" s="100">
        <f t="shared" si="164"/>
        <v>14066</v>
      </c>
      <c r="L304" s="100">
        <f t="shared" si="165"/>
        <v>13376</v>
      </c>
      <c r="M304" s="100">
        <f t="shared" si="166"/>
        <v>11925</v>
      </c>
      <c r="N304" s="100" t="str">
        <f t="shared" si="167"/>
        <v>|</v>
      </c>
      <c r="O304" s="100">
        <f t="shared" si="168"/>
        <v>44558</v>
      </c>
      <c r="P304" s="100">
        <f t="shared" si="169"/>
        <v>25999</v>
      </c>
      <c r="Q304" s="100">
        <f t="shared" si="170"/>
        <v>18961</v>
      </c>
      <c r="R304" s="100">
        <f t="shared" si="171"/>
        <v>62137</v>
      </c>
      <c r="S304" s="100">
        <f t="shared" si="172"/>
        <v>34541</v>
      </c>
      <c r="T304" s="100">
        <f t="shared" si="173"/>
        <v>30082</v>
      </c>
      <c r="U304" s="100">
        <f t="shared" si="174"/>
        <v>10495</v>
      </c>
      <c r="V304" s="89" t="s">
        <v>290</v>
      </c>
      <c r="W304" s="95" t="s">
        <v>37</v>
      </c>
      <c r="X304" s="95" t="s">
        <v>37</v>
      </c>
      <c r="Y304" s="95" t="s">
        <v>37</v>
      </c>
      <c r="Z304" s="95" t="s">
        <v>37</v>
      </c>
      <c r="AA304" s="95" t="s">
        <v>37</v>
      </c>
      <c r="AB304" s="95" t="s">
        <v>38</v>
      </c>
      <c r="AC304" s="95" t="s">
        <v>38</v>
      </c>
      <c r="AD304" s="96" t="s">
        <v>290</v>
      </c>
      <c r="AE304" s="95" t="s">
        <v>37</v>
      </c>
      <c r="AF304" s="95" t="s">
        <v>37</v>
      </c>
      <c r="AG304" s="95" t="s">
        <v>195</v>
      </c>
      <c r="AH304" s="95" t="s">
        <v>37</v>
      </c>
      <c r="AI304" s="95" t="s">
        <v>38</v>
      </c>
      <c r="AJ304" s="95" t="s">
        <v>38</v>
      </c>
      <c r="AK304" s="95" t="s">
        <v>320</v>
      </c>
      <c r="AL304" s="94" t="s">
        <v>290</v>
      </c>
      <c r="AM304" s="108">
        <f t="array" ref="AM304">IFERROR(INDEX(TO_name_1,MATCH(,((Шаблон_1-Точность)&gt;=G304)+((Шаблон_1+Точность)&lt;=G304),)),G304)</f>
        <v>22106</v>
      </c>
      <c r="AN304" s="109" t="str">
        <f t="array" ref="AN304">IFERROR(INDEX(TO_name_2,MATCH(,((Шаблон_2-Точность)&gt;=H304)+((Шаблон_2+Точность)&lt;=H304),)),H304)</f>
        <v>ТО1</v>
      </c>
      <c r="AO304" s="109">
        <f t="array" ref="AO304">IFERROR(INDEX(TO_name_3,MATCH(,((Шаблон_3-Точность)&gt;=I304)+((Шаблон_3+Точность)&lt;=I304),)),I304)</f>
        <v>39405</v>
      </c>
      <c r="AP304" s="109">
        <f t="array" ref="AP304">IFERROR(INDEX(TO_name_4,MATCH(,((Шаблон_4-Точность)&gt;=J304)+((Шаблон_4+Точность)&lt;=J304),)),J304)</f>
        <v>44956</v>
      </c>
      <c r="AQ304" s="109">
        <f t="array" ref="AQ304">IFERROR(INDEX(TO_name_9,MATCH(,((Шаблон_9-Точность)&gt;=K304)+((Шаблон_9+Точность)&lt;=K304),)),K304)</f>
        <v>14066</v>
      </c>
      <c r="AR304" s="109">
        <f t="array" ref="AR304">IFERROR(INDEX(TO_name_10,MATCH(,((Шаблон_10-Точность)&gt;=L304)+((Шаблон_10+Точность)&lt;=L304),)),L304)</f>
        <v>13376</v>
      </c>
      <c r="AS304" s="110">
        <f t="array" ref="AS304">IFERROR(INDEX(TO_name_11,MATCH(,((Шаблон_11-Точность)&gt;=M304)+((Шаблон_11+Точность)&lt;=M304),)),M304)</f>
        <v>11925</v>
      </c>
      <c r="AT304" s="111" t="s">
        <v>290</v>
      </c>
      <c r="AU304" s="108">
        <f t="array" ref="AU304">IFERROR(INDEX(TO_name_5,MATCH(,((Шаблон_5-Точность)&gt;=O304)+((Шаблон_5+Точность)&lt;=O304),)),O304)</f>
        <v>44558</v>
      </c>
      <c r="AV304" s="109">
        <f t="array" ref="AV304">IFERROR(INDEX(TO_name_6,MATCH(,((Шаблон_6-Точность)&gt;=P304)+((Шаблон_6+Точность)&lt;=P304),)),P304)</f>
        <v>25999</v>
      </c>
      <c r="AW304" s="109">
        <f t="array" ref="AW304">IFERROR(INDEX(TO_name_7,MATCH(,((Шаблон_7-Точность)&gt;=Q304)+((Шаблон_7+Точность)&lt;=Q304),)),Q304)</f>
        <v>18961</v>
      </c>
      <c r="AX304" s="109">
        <f t="array" ref="AX304">IFERROR(INDEX(TO_name_8,MATCH(,((Шаблон_8-Точность)&gt;=R304)+((Шаблон_8+Точность)&lt;=R304),)),R304)</f>
        <v>62137</v>
      </c>
      <c r="AY304" s="109">
        <f t="array" ref="AY304">IFERROR(INDEX(TO_name_12,MATCH(,((Шаблон_12-Точность)&gt;=S304)+((Шаблон_12+Точность)&lt;=S304),)),S304)</f>
        <v>34541</v>
      </c>
      <c r="AZ304" s="109">
        <f t="array" ref="AZ304">IFERROR(INDEX(TO_name_13,MATCH(,((Шаблон_13-Точность)&gt;=T304)+((Шаблон_13+Точность)&lt;=T304),)),T304)</f>
        <v>30082</v>
      </c>
      <c r="BA304" s="110" t="str">
        <f t="array" ref="BA304">IFERROR(INDEX(TO_name_14,MATCH(,((Шаблон_14-Точность)&gt;=U304)+((Шаблон_14+Точность)&lt;=U304),)),U304)</f>
        <v>ТО1</v>
      </c>
      <c r="BB304" s="3"/>
      <c r="BC304" s="3" t="str">
        <f t="shared" si="146"/>
        <v>М/65828/22106</v>
      </c>
      <c r="BD304" s="3" t="str">
        <f t="shared" si="147"/>
        <v>М/70930/56008</v>
      </c>
      <c r="BE304" s="3" t="str">
        <f t="shared" si="148"/>
        <v>М/64507/39405</v>
      </c>
      <c r="BF304" s="3" t="str">
        <f t="shared" si="149"/>
        <v>М/73256/44956</v>
      </c>
      <c r="BG304" s="3" t="str">
        <f t="shared" si="150"/>
        <v>М/14066/14066</v>
      </c>
      <c r="BH304" s="3" t="str">
        <f t="shared" si="151"/>
        <v>Р/13376/13376</v>
      </c>
      <c r="BI304" s="3" t="str">
        <f t="shared" si="152"/>
        <v>Р/11925/11925</v>
      </c>
      <c r="BJ304" s="158" t="s">
        <v>290</v>
      </c>
      <c r="BK304" s="3" t="str">
        <f t="shared" si="153"/>
        <v>М/42837/44558</v>
      </c>
      <c r="BL304" s="3" t="str">
        <f t="shared" si="154"/>
        <v>М/50981/25999</v>
      </c>
      <c r="BM304" s="3" t="str">
        <f t="shared" si="155"/>
        <v>О/39476/18961</v>
      </c>
      <c r="BN304" s="3" t="str">
        <f t="shared" si="156"/>
        <v>М/37588/62137</v>
      </c>
      <c r="BO304" s="3" t="str">
        <f t="shared" si="157"/>
        <v>Р/9541/34541</v>
      </c>
      <c r="BP304" s="3" t="str">
        <f t="shared" si="158"/>
        <v>Р/9567/30082</v>
      </c>
      <c r="BQ304" s="3" t="str">
        <f t="shared" si="159"/>
        <v>П/10495/10495</v>
      </c>
      <c r="BR304" s="86"/>
      <c r="BS304" s="86"/>
      <c r="BT304" s="86"/>
    </row>
    <row r="305" spans="1:72" ht="16.5" customHeight="1" x14ac:dyDescent="0.25">
      <c r="A305" s="90">
        <v>45221</v>
      </c>
      <c r="B305" s="3">
        <v>5</v>
      </c>
      <c r="C305" s="3">
        <v>4</v>
      </c>
      <c r="D305" s="105" t="str">
        <f t="shared" si="144"/>
        <v/>
      </c>
      <c r="E305" s="105" t="str">
        <f t="shared" si="145"/>
        <v/>
      </c>
      <c r="F305" s="99" t="s">
        <v>290</v>
      </c>
      <c r="G305" s="100">
        <f t="shared" si="160"/>
        <v>22130</v>
      </c>
      <c r="H305" s="100">
        <f t="shared" si="161"/>
        <v>56024</v>
      </c>
      <c r="I305" s="100">
        <f t="shared" si="162"/>
        <v>39429</v>
      </c>
      <c r="J305" s="100">
        <f t="shared" si="163"/>
        <v>44980</v>
      </c>
      <c r="K305" s="100">
        <f t="shared" si="164"/>
        <v>14090</v>
      </c>
      <c r="L305" s="100">
        <f t="shared" si="165"/>
        <v>13376</v>
      </c>
      <c r="M305" s="100">
        <f t="shared" si="166"/>
        <v>11933</v>
      </c>
      <c r="N305" s="100" t="str">
        <f t="shared" si="167"/>
        <v>|</v>
      </c>
      <c r="O305" s="100">
        <f t="shared" si="168"/>
        <v>44582</v>
      </c>
      <c r="P305" s="100">
        <f t="shared" si="169"/>
        <v>26023</v>
      </c>
      <c r="Q305" s="100">
        <f t="shared" si="170"/>
        <v>18961</v>
      </c>
      <c r="R305" s="100">
        <f t="shared" si="171"/>
        <v>62161</v>
      </c>
      <c r="S305" s="100">
        <f t="shared" si="172"/>
        <v>34541</v>
      </c>
      <c r="T305" s="100">
        <f t="shared" si="173"/>
        <v>30082</v>
      </c>
      <c r="U305" s="100">
        <f t="shared" si="174"/>
        <v>10519</v>
      </c>
      <c r="V305" s="89" t="s">
        <v>290</v>
      </c>
      <c r="W305" s="95" t="s">
        <v>37</v>
      </c>
      <c r="X305" s="95" t="s">
        <v>195</v>
      </c>
      <c r="Y305" s="95" t="s">
        <v>37</v>
      </c>
      <c r="Z305" s="95" t="s">
        <v>37</v>
      </c>
      <c r="AA305" s="95" t="s">
        <v>37</v>
      </c>
      <c r="AB305" s="95" t="s">
        <v>38</v>
      </c>
      <c r="AC305" s="95" t="s">
        <v>320</v>
      </c>
      <c r="AD305" s="96" t="s">
        <v>290</v>
      </c>
      <c r="AE305" s="95" t="s">
        <v>37</v>
      </c>
      <c r="AF305" s="95" t="s">
        <v>37</v>
      </c>
      <c r="AG305" s="95" t="s">
        <v>38</v>
      </c>
      <c r="AH305" s="95" t="s">
        <v>37</v>
      </c>
      <c r="AI305" s="95" t="s">
        <v>38</v>
      </c>
      <c r="AJ305" s="95" t="s">
        <v>38</v>
      </c>
      <c r="AK305" s="95" t="s">
        <v>37</v>
      </c>
      <c r="AL305" s="94" t="s">
        <v>290</v>
      </c>
      <c r="AM305" s="108">
        <f t="array" ref="AM305">IFERROR(INDEX(TO_name_1,MATCH(,((Шаблон_1-Точность)&gt;=G305)+((Шаблон_1+Точность)&lt;=G305),)),G305)</f>
        <v>22130</v>
      </c>
      <c r="AN305" s="109">
        <f t="array" ref="AN305">IFERROR(INDEX(TO_name_2,MATCH(,((Шаблон_2-Точность)&gt;=H305)+((Шаблон_2+Точность)&lt;=H305),)),H305)</f>
        <v>56024</v>
      </c>
      <c r="AO305" s="109">
        <f t="array" ref="AO305">IFERROR(INDEX(TO_name_3,MATCH(,((Шаблон_3-Точность)&gt;=I305)+((Шаблон_3+Точность)&lt;=I305),)),I305)</f>
        <v>39429</v>
      </c>
      <c r="AP305" s="109">
        <f t="array" ref="AP305">IFERROR(INDEX(TO_name_4,MATCH(,((Шаблон_4-Точность)&gt;=J305)+((Шаблон_4+Точность)&lt;=J305),)),J305)</f>
        <v>44980</v>
      </c>
      <c r="AQ305" s="109">
        <f t="array" ref="AQ305">IFERROR(INDEX(TO_name_9,MATCH(,((Шаблон_9-Точность)&gt;=K305)+((Шаблон_9+Точность)&lt;=K305),)),K305)</f>
        <v>14090</v>
      </c>
      <c r="AR305" s="109">
        <f t="array" ref="AR305">IFERROR(INDEX(TO_name_10,MATCH(,((Шаблон_10-Точность)&gt;=L305)+((Шаблон_10+Точность)&lt;=L305),)),L305)</f>
        <v>13376</v>
      </c>
      <c r="AS305" s="110">
        <f t="array" ref="AS305">IFERROR(INDEX(TO_name_11,MATCH(,((Шаблон_11-Точность)&gt;=M305)+((Шаблон_11+Точность)&lt;=M305),)),M305)</f>
        <v>11933</v>
      </c>
      <c r="AT305" s="111" t="s">
        <v>290</v>
      </c>
      <c r="AU305" s="108">
        <f t="array" ref="AU305">IFERROR(INDEX(TO_name_5,MATCH(,((Шаблон_5-Точность)&gt;=O305)+((Шаблон_5+Точность)&lt;=O305),)),O305)</f>
        <v>44582</v>
      </c>
      <c r="AV305" s="109">
        <f t="array" ref="AV305">IFERROR(INDEX(TO_name_6,MATCH(,((Шаблон_6-Точность)&gt;=P305)+((Шаблон_6+Точность)&lt;=P305),)),P305)</f>
        <v>26023</v>
      </c>
      <c r="AW305" s="109">
        <f t="array" ref="AW305">IFERROR(INDEX(TO_name_7,MATCH(,((Шаблон_7-Точность)&gt;=Q305)+((Шаблон_7+Точность)&lt;=Q305),)),Q305)</f>
        <v>18961</v>
      </c>
      <c r="AX305" s="109">
        <f t="array" ref="AX305">IFERROR(INDEX(TO_name_8,MATCH(,((Шаблон_8-Точность)&gt;=R305)+((Шаблон_8+Точность)&lt;=R305),)),R305)</f>
        <v>62161</v>
      </c>
      <c r="AY305" s="109">
        <f t="array" ref="AY305">IFERROR(INDEX(TO_name_12,MATCH(,((Шаблон_12-Точность)&gt;=S305)+((Шаблон_12+Точность)&lt;=S305),)),S305)</f>
        <v>34541</v>
      </c>
      <c r="AZ305" s="109">
        <f t="array" ref="AZ305">IFERROR(INDEX(TO_name_13,MATCH(,((Шаблон_13-Точность)&gt;=T305)+((Шаблон_13+Точность)&lt;=T305),)),T305)</f>
        <v>30082</v>
      </c>
      <c r="BA305" s="110">
        <f t="array" ref="BA305">IFERROR(INDEX(TO_name_14,MATCH(,((Шаблон_14-Точность)&gt;=U305)+((Шаблон_14+Точность)&lt;=U305),)),U305)</f>
        <v>10519</v>
      </c>
      <c r="BB305" s="3"/>
      <c r="BC305" s="3" t="str">
        <f t="shared" si="146"/>
        <v>М/65852/22130</v>
      </c>
      <c r="BD305" s="3" t="str">
        <f t="shared" si="147"/>
        <v>О/70946/56024</v>
      </c>
      <c r="BE305" s="3" t="str">
        <f t="shared" si="148"/>
        <v>М/64531/39429</v>
      </c>
      <c r="BF305" s="3" t="str">
        <f t="shared" si="149"/>
        <v>М/73280/44980</v>
      </c>
      <c r="BG305" s="3" t="str">
        <f t="shared" si="150"/>
        <v>М/14090/14090</v>
      </c>
      <c r="BH305" s="3" t="str">
        <f t="shared" si="151"/>
        <v>Р/13376/13376</v>
      </c>
      <c r="BI305" s="3" t="str">
        <f t="shared" si="152"/>
        <v>П/11933/11933</v>
      </c>
      <c r="BJ305" s="158" t="s">
        <v>290</v>
      </c>
      <c r="BK305" s="3" t="str">
        <f t="shared" si="153"/>
        <v>М/42861/44582</v>
      </c>
      <c r="BL305" s="3" t="str">
        <f t="shared" si="154"/>
        <v>М/51005/26023</v>
      </c>
      <c r="BM305" s="3" t="str">
        <f t="shared" si="155"/>
        <v>Р/39476/18961</v>
      </c>
      <c r="BN305" s="3" t="str">
        <f t="shared" si="156"/>
        <v>М/37612/62161</v>
      </c>
      <c r="BO305" s="3" t="str">
        <f t="shared" si="157"/>
        <v>Р/9541/34541</v>
      </c>
      <c r="BP305" s="3" t="str">
        <f t="shared" si="158"/>
        <v>Р/9567/30082</v>
      </c>
      <c r="BQ305" s="3" t="str">
        <f t="shared" si="159"/>
        <v>М/10519/10519</v>
      </c>
      <c r="BR305" s="86"/>
      <c r="BS305" s="86"/>
      <c r="BT305" s="86"/>
    </row>
    <row r="306" spans="1:72" ht="16.5" customHeight="1" x14ac:dyDescent="0.25">
      <c r="A306" s="90">
        <v>45222</v>
      </c>
      <c r="B306" s="3">
        <v>5</v>
      </c>
      <c r="C306" s="3">
        <v>4</v>
      </c>
      <c r="D306" s="105" t="str">
        <f t="shared" si="144"/>
        <v/>
      </c>
      <c r="E306" s="105" t="str">
        <f t="shared" si="145"/>
        <v/>
      </c>
      <c r="F306" s="99" t="s">
        <v>290</v>
      </c>
      <c r="G306" s="100">
        <f t="shared" si="160"/>
        <v>22154</v>
      </c>
      <c r="H306" s="100">
        <f t="shared" si="161"/>
        <v>56024</v>
      </c>
      <c r="I306" s="100">
        <f t="shared" si="162"/>
        <v>39453</v>
      </c>
      <c r="J306" s="100">
        <f t="shared" si="163"/>
        <v>44996</v>
      </c>
      <c r="K306" s="100">
        <f t="shared" si="164"/>
        <v>14114</v>
      </c>
      <c r="L306" s="100">
        <f t="shared" si="165"/>
        <v>13384</v>
      </c>
      <c r="M306" s="100">
        <f t="shared" si="166"/>
        <v>11957</v>
      </c>
      <c r="N306" s="100" t="str">
        <f t="shared" si="167"/>
        <v>|</v>
      </c>
      <c r="O306" s="100">
        <f t="shared" si="168"/>
        <v>44606</v>
      </c>
      <c r="P306" s="100">
        <f t="shared" si="169"/>
        <v>26047</v>
      </c>
      <c r="Q306" s="100">
        <f t="shared" si="170"/>
        <v>18961</v>
      </c>
      <c r="R306" s="100">
        <f t="shared" si="171"/>
        <v>62185</v>
      </c>
      <c r="S306" s="100">
        <f t="shared" si="172"/>
        <v>34541</v>
      </c>
      <c r="T306" s="100">
        <f t="shared" si="173"/>
        <v>30082</v>
      </c>
      <c r="U306" s="100">
        <f t="shared" si="174"/>
        <v>10543</v>
      </c>
      <c r="V306" s="89" t="s">
        <v>290</v>
      </c>
      <c r="W306" s="95" t="s">
        <v>37</v>
      </c>
      <c r="X306" s="95" t="s">
        <v>270</v>
      </c>
      <c r="Y306" s="95" t="s">
        <v>37</v>
      </c>
      <c r="Z306" s="95" t="s">
        <v>195</v>
      </c>
      <c r="AA306" s="95" t="s">
        <v>37</v>
      </c>
      <c r="AB306" s="95" t="s">
        <v>320</v>
      </c>
      <c r="AC306" s="95" t="s">
        <v>37</v>
      </c>
      <c r="AD306" s="96" t="s">
        <v>290</v>
      </c>
      <c r="AE306" s="95" t="s">
        <v>37</v>
      </c>
      <c r="AF306" s="95" t="s">
        <v>37</v>
      </c>
      <c r="AG306" s="95" t="s">
        <v>38</v>
      </c>
      <c r="AH306" s="95" t="s">
        <v>37</v>
      </c>
      <c r="AI306" s="95" t="s">
        <v>38</v>
      </c>
      <c r="AJ306" s="95" t="s">
        <v>38</v>
      </c>
      <c r="AK306" s="95" t="s">
        <v>37</v>
      </c>
      <c r="AL306" s="94" t="s">
        <v>290</v>
      </c>
      <c r="AM306" s="108">
        <f t="array" ref="AM306">IFERROR(INDEX(TO_name_1,MATCH(,((Шаблон_1-Точность)&gt;=G306)+((Шаблон_1+Точность)&lt;=G306),)),G306)</f>
        <v>22154</v>
      </c>
      <c r="AN306" s="109">
        <f t="array" ref="AN306">IFERROR(INDEX(TO_name_2,MATCH(,((Шаблон_2-Точность)&gt;=H306)+((Шаблон_2+Точность)&lt;=H306),)),H306)</f>
        <v>56024</v>
      </c>
      <c r="AO306" s="109">
        <f t="array" ref="AO306">IFERROR(INDEX(TO_name_3,MATCH(,((Шаблон_3-Точность)&gt;=I306)+((Шаблон_3+Точность)&lt;=I306),)),I306)</f>
        <v>39453</v>
      </c>
      <c r="AP306" s="109">
        <f t="array" ref="AP306">IFERROR(INDEX(TO_name_4,MATCH(,((Шаблон_4-Точность)&gt;=J306)+((Шаблон_4+Точность)&lt;=J306),)),J306)</f>
        <v>44996</v>
      </c>
      <c r="AQ306" s="109">
        <f t="array" ref="AQ306">IFERROR(INDEX(TO_name_9,MATCH(,((Шаблон_9-Точность)&gt;=K306)+((Шаблон_9+Точность)&lt;=K306),)),K306)</f>
        <v>14114</v>
      </c>
      <c r="AR306" s="109">
        <f t="array" ref="AR306">IFERROR(INDEX(TO_name_10,MATCH(,((Шаблон_10-Точность)&gt;=L306)+((Шаблон_10+Точность)&lt;=L306),)),L306)</f>
        <v>13384</v>
      </c>
      <c r="AS306" s="110">
        <f t="array" ref="AS306">IFERROR(INDEX(TO_name_11,MATCH(,((Шаблон_11-Точность)&gt;=M306)+((Шаблон_11+Точность)&lt;=M306),)),M306)</f>
        <v>11957</v>
      </c>
      <c r="AT306" s="111" t="s">
        <v>290</v>
      </c>
      <c r="AU306" s="108" t="str">
        <f t="array" ref="AU306">IFERROR(INDEX(TO_name_5,MATCH(,((Шаблон_5-Точность)&gt;=O306)+((Шаблон_5+Точность)&lt;=O306),)),O306)</f>
        <v>ПМ</v>
      </c>
      <c r="AV306" s="109">
        <f t="array" ref="AV306">IFERROR(INDEX(TO_name_6,MATCH(,((Шаблон_6-Точность)&gt;=P306)+((Шаблон_6+Точность)&lt;=P306),)),P306)</f>
        <v>26047</v>
      </c>
      <c r="AW306" s="109">
        <f t="array" ref="AW306">IFERROR(INDEX(TO_name_7,MATCH(,((Шаблон_7-Точность)&gt;=Q306)+((Шаблон_7+Точность)&lt;=Q306),)),Q306)</f>
        <v>18961</v>
      </c>
      <c r="AX306" s="109">
        <f t="array" ref="AX306">IFERROR(INDEX(TO_name_8,MATCH(,((Шаблон_8-Точность)&gt;=R306)+((Шаблон_8+Точность)&lt;=R306),)),R306)</f>
        <v>62185</v>
      </c>
      <c r="AY306" s="109">
        <f t="array" ref="AY306">IFERROR(INDEX(TO_name_12,MATCH(,((Шаблон_12-Точность)&gt;=S306)+((Шаблон_12+Точность)&lt;=S306),)),S306)</f>
        <v>34541</v>
      </c>
      <c r="AZ306" s="109">
        <f t="array" ref="AZ306">IFERROR(INDEX(TO_name_13,MATCH(,((Шаблон_13-Точность)&gt;=T306)+((Шаблон_13+Точность)&lt;=T306),)),T306)</f>
        <v>30082</v>
      </c>
      <c r="BA306" s="110">
        <f t="array" ref="BA306">IFERROR(INDEX(TO_name_14,MATCH(,((Шаблон_14-Точность)&gt;=U306)+((Шаблон_14+Точность)&lt;=U306),)),U306)</f>
        <v>10543</v>
      </c>
      <c r="BB306" s="3"/>
      <c r="BC306" s="3" t="str">
        <f t="shared" si="146"/>
        <v>М/65876/22154</v>
      </c>
      <c r="BD306" s="3" t="str">
        <f t="shared" si="147"/>
        <v>ТО1/70946/56024</v>
      </c>
      <c r="BE306" s="3" t="str">
        <f t="shared" si="148"/>
        <v>М/64555/39453</v>
      </c>
      <c r="BF306" s="3" t="str">
        <f t="shared" si="149"/>
        <v>О/73296/44996</v>
      </c>
      <c r="BG306" s="3" t="str">
        <f t="shared" si="150"/>
        <v>М/14114/14114</v>
      </c>
      <c r="BH306" s="3" t="str">
        <f t="shared" si="151"/>
        <v>П/13384/13384</v>
      </c>
      <c r="BI306" s="3" t="str">
        <f t="shared" si="152"/>
        <v>М/11957/11957</v>
      </c>
      <c r="BJ306" s="158" t="s">
        <v>290</v>
      </c>
      <c r="BK306" s="3" t="str">
        <f t="shared" si="153"/>
        <v>М/42885/44606</v>
      </c>
      <c r="BL306" s="3" t="str">
        <f t="shared" si="154"/>
        <v>М/51029/26047</v>
      </c>
      <c r="BM306" s="3" t="str">
        <f t="shared" si="155"/>
        <v>Р/39476/18961</v>
      </c>
      <c r="BN306" s="3" t="str">
        <f t="shared" si="156"/>
        <v>М/37636/62185</v>
      </c>
      <c r="BO306" s="3" t="str">
        <f t="shared" si="157"/>
        <v>Р/9541/34541</v>
      </c>
      <c r="BP306" s="3" t="str">
        <f t="shared" si="158"/>
        <v>Р/9567/30082</v>
      </c>
      <c r="BQ306" s="3" t="str">
        <f t="shared" si="159"/>
        <v>М/10543/10543</v>
      </c>
      <c r="BR306" s="86"/>
      <c r="BS306" s="86"/>
      <c r="BT306" s="86"/>
    </row>
    <row r="307" spans="1:72" ht="16.5" customHeight="1" x14ac:dyDescent="0.25">
      <c r="A307" s="90">
        <v>45223</v>
      </c>
      <c r="B307" s="3">
        <v>5</v>
      </c>
      <c r="C307" s="3">
        <v>4</v>
      </c>
      <c r="D307" s="105" t="str">
        <f t="shared" si="144"/>
        <v/>
      </c>
      <c r="E307" s="105" t="str">
        <f t="shared" si="145"/>
        <v/>
      </c>
      <c r="F307" s="99" t="s">
        <v>290</v>
      </c>
      <c r="G307" s="100">
        <f t="shared" si="160"/>
        <v>22178</v>
      </c>
      <c r="H307" s="100">
        <f t="shared" si="161"/>
        <v>56024</v>
      </c>
      <c r="I307" s="100">
        <f t="shared" si="162"/>
        <v>39477</v>
      </c>
      <c r="J307" s="100">
        <f t="shared" si="163"/>
        <v>44996</v>
      </c>
      <c r="K307" s="100">
        <f t="shared" si="164"/>
        <v>14138</v>
      </c>
      <c r="L307" s="100">
        <f t="shared" si="165"/>
        <v>13408</v>
      </c>
      <c r="M307" s="100">
        <f t="shared" si="166"/>
        <v>11981</v>
      </c>
      <c r="N307" s="100" t="str">
        <f t="shared" si="167"/>
        <v>|</v>
      </c>
      <c r="O307" s="100">
        <f t="shared" si="168"/>
        <v>44622</v>
      </c>
      <c r="P307" s="100">
        <f t="shared" si="169"/>
        <v>26071</v>
      </c>
      <c r="Q307" s="100">
        <f t="shared" si="170"/>
        <v>18961</v>
      </c>
      <c r="R307" s="100">
        <f t="shared" si="171"/>
        <v>62209</v>
      </c>
      <c r="S307" s="100">
        <f t="shared" si="172"/>
        <v>34549</v>
      </c>
      <c r="T307" s="100">
        <f t="shared" si="173"/>
        <v>30082</v>
      </c>
      <c r="U307" s="100">
        <f t="shared" si="174"/>
        <v>10567</v>
      </c>
      <c r="V307" s="89" t="s">
        <v>290</v>
      </c>
      <c r="W307" s="95" t="s">
        <v>37</v>
      </c>
      <c r="X307" s="95" t="s">
        <v>270</v>
      </c>
      <c r="Y307" s="95" t="s">
        <v>37</v>
      </c>
      <c r="Z307" s="95" t="s">
        <v>38</v>
      </c>
      <c r="AA307" s="95" t="s">
        <v>37</v>
      </c>
      <c r="AB307" s="95" t="s">
        <v>37</v>
      </c>
      <c r="AC307" s="95" t="s">
        <v>37</v>
      </c>
      <c r="AD307" s="96" t="s">
        <v>290</v>
      </c>
      <c r="AE307" s="95" t="s">
        <v>195</v>
      </c>
      <c r="AF307" s="95" t="s">
        <v>37</v>
      </c>
      <c r="AG307" s="95" t="s">
        <v>38</v>
      </c>
      <c r="AH307" s="95" t="s">
        <v>37</v>
      </c>
      <c r="AI307" s="95" t="s">
        <v>320</v>
      </c>
      <c r="AJ307" s="95" t="s">
        <v>38</v>
      </c>
      <c r="AK307" s="95" t="s">
        <v>37</v>
      </c>
      <c r="AL307" s="94" t="s">
        <v>290</v>
      </c>
      <c r="AM307" s="108">
        <f t="array" ref="AM307">IFERROR(INDEX(TO_name_1,MATCH(,((Шаблон_1-Точность)&gt;=G307)+((Шаблон_1+Точность)&lt;=G307),)),G307)</f>
        <v>22178</v>
      </c>
      <c r="AN307" s="109">
        <f t="array" ref="AN307">IFERROR(INDEX(TO_name_2,MATCH(,((Шаблон_2-Точность)&gt;=H307)+((Шаблон_2+Точность)&lt;=H307),)),H307)</f>
        <v>56024</v>
      </c>
      <c r="AO307" s="109">
        <f t="array" ref="AO307">IFERROR(INDEX(TO_name_3,MATCH(,((Шаблон_3-Точность)&gt;=I307)+((Шаблон_3+Точность)&lt;=I307),)),I307)</f>
        <v>39477</v>
      </c>
      <c r="AP307" s="109">
        <f t="array" ref="AP307">IFERROR(INDEX(TO_name_4,MATCH(,((Шаблон_4-Точность)&gt;=J307)+((Шаблон_4+Точность)&lt;=J307),)),J307)</f>
        <v>44996</v>
      </c>
      <c r="AQ307" s="109">
        <f t="array" ref="AQ307">IFERROR(INDEX(TO_name_9,MATCH(,((Шаблон_9-Точность)&gt;=K307)+((Шаблон_9+Точность)&lt;=K307),)),K307)</f>
        <v>14138</v>
      </c>
      <c r="AR307" s="109">
        <f t="array" ref="AR307">IFERROR(INDEX(TO_name_10,MATCH(,((Шаблон_10-Точность)&gt;=L307)+((Шаблон_10+Точность)&lt;=L307),)),L307)</f>
        <v>13408</v>
      </c>
      <c r="AS307" s="110">
        <f t="array" ref="AS307">IFERROR(INDEX(TO_name_11,MATCH(,((Шаблон_11-Точность)&gt;=M307)+((Шаблон_11+Точность)&lt;=M307),)),M307)</f>
        <v>11981</v>
      </c>
      <c r="AT307" s="111" t="s">
        <v>290</v>
      </c>
      <c r="AU307" s="108">
        <f t="array" ref="AU307">IFERROR(INDEX(TO_name_5,MATCH(,((Шаблон_5-Точность)&gt;=O307)+((Шаблон_5+Точность)&lt;=O307),)),O307)</f>
        <v>44622</v>
      </c>
      <c r="AV307" s="109">
        <f t="array" ref="AV307">IFERROR(INDEX(TO_name_6,MATCH(,((Шаблон_6-Точность)&gt;=P307)+((Шаблон_6+Точность)&lt;=P307),)),P307)</f>
        <v>26071</v>
      </c>
      <c r="AW307" s="109">
        <f t="array" ref="AW307">IFERROR(INDEX(TO_name_7,MATCH(,((Шаблон_7-Точность)&gt;=Q307)+((Шаблон_7+Точность)&lt;=Q307),)),Q307)</f>
        <v>18961</v>
      </c>
      <c r="AX307" s="109">
        <f t="array" ref="AX307">IFERROR(INDEX(TO_name_8,MATCH(,((Шаблон_8-Точность)&gt;=R307)+((Шаблон_8+Точность)&lt;=R307),)),R307)</f>
        <v>62209</v>
      </c>
      <c r="AY307" s="109">
        <f t="array" ref="AY307">IFERROR(INDEX(TO_name_12,MATCH(,((Шаблон_12-Точность)&gt;=S307)+((Шаблон_12+Точность)&lt;=S307),)),S307)</f>
        <v>34549</v>
      </c>
      <c r="AZ307" s="109">
        <f t="array" ref="AZ307">IFERROR(INDEX(TO_name_13,MATCH(,((Шаблон_13-Точность)&gt;=T307)+((Шаблон_13+Точность)&lt;=T307),)),T307)</f>
        <v>30082</v>
      </c>
      <c r="BA307" s="110">
        <f t="array" ref="BA307">IFERROR(INDEX(TO_name_14,MATCH(,((Шаблон_14-Точность)&gt;=U307)+((Шаблон_14+Точность)&lt;=U307),)),U307)</f>
        <v>10567</v>
      </c>
      <c r="BB307" s="3"/>
      <c r="BC307" s="3" t="str">
        <f t="shared" si="146"/>
        <v>М/65900/22178</v>
      </c>
      <c r="BD307" s="3" t="str">
        <f t="shared" si="147"/>
        <v>ТО1/70946/56024</v>
      </c>
      <c r="BE307" s="3" t="str">
        <f t="shared" si="148"/>
        <v>М/64579/39477</v>
      </c>
      <c r="BF307" s="3" t="str">
        <f t="shared" si="149"/>
        <v>Р/73296/44996</v>
      </c>
      <c r="BG307" s="3" t="str">
        <f t="shared" si="150"/>
        <v>М/14138/14138</v>
      </c>
      <c r="BH307" s="3" t="str">
        <f t="shared" si="151"/>
        <v>М/13408/13408</v>
      </c>
      <c r="BI307" s="3" t="str">
        <f t="shared" si="152"/>
        <v>М/11981/11981</v>
      </c>
      <c r="BJ307" s="158" t="s">
        <v>290</v>
      </c>
      <c r="BK307" s="3" t="str">
        <f t="shared" si="153"/>
        <v>О/42901/44622</v>
      </c>
      <c r="BL307" s="3" t="str">
        <f t="shared" si="154"/>
        <v>М/51053/26071</v>
      </c>
      <c r="BM307" s="3" t="str">
        <f t="shared" si="155"/>
        <v>Р/39476/18961</v>
      </c>
      <c r="BN307" s="3" t="str">
        <f t="shared" si="156"/>
        <v>М/37660/62209</v>
      </c>
      <c r="BO307" s="3" t="str">
        <f t="shared" si="157"/>
        <v>П/9549/34549</v>
      </c>
      <c r="BP307" s="3" t="str">
        <f t="shared" si="158"/>
        <v>Р/9567/30082</v>
      </c>
      <c r="BQ307" s="3" t="str">
        <f t="shared" si="159"/>
        <v>М/10567/10567</v>
      </c>
      <c r="BR307" s="86"/>
      <c r="BS307" s="86"/>
      <c r="BT307" s="86"/>
    </row>
    <row r="308" spans="1:72" ht="16.5" customHeight="1" x14ac:dyDescent="0.25">
      <c r="A308" s="90">
        <v>45224</v>
      </c>
      <c r="B308" s="3">
        <v>5</v>
      </c>
      <c r="C308" s="3">
        <v>4</v>
      </c>
      <c r="D308" s="105" t="str">
        <f t="shared" si="144"/>
        <v/>
      </c>
      <c r="E308" s="105" t="str">
        <f t="shared" si="145"/>
        <v>ОШ</v>
      </c>
      <c r="F308" s="99" t="s">
        <v>290</v>
      </c>
      <c r="G308" s="100">
        <f t="shared" si="160"/>
        <v>22202</v>
      </c>
      <c r="H308" s="100">
        <f t="shared" si="161"/>
        <v>56024</v>
      </c>
      <c r="I308" s="100">
        <f t="shared" si="162"/>
        <v>39501</v>
      </c>
      <c r="J308" s="100">
        <f t="shared" si="163"/>
        <v>44996</v>
      </c>
      <c r="K308" s="100">
        <f t="shared" si="164"/>
        <v>14162</v>
      </c>
      <c r="L308" s="100">
        <f t="shared" si="165"/>
        <v>13432</v>
      </c>
      <c r="M308" s="100">
        <f t="shared" si="166"/>
        <v>12005</v>
      </c>
      <c r="N308" s="100" t="str">
        <f t="shared" si="167"/>
        <v>|</v>
      </c>
      <c r="O308" s="100">
        <f t="shared" si="168"/>
        <v>44622</v>
      </c>
      <c r="P308" s="100">
        <f t="shared" si="169"/>
        <v>26095</v>
      </c>
      <c r="Q308" s="100">
        <f t="shared" si="170"/>
        <v>18961</v>
      </c>
      <c r="R308" s="100">
        <f t="shared" si="171"/>
        <v>62233</v>
      </c>
      <c r="S308" s="100">
        <f t="shared" si="172"/>
        <v>34565</v>
      </c>
      <c r="T308" s="100">
        <f t="shared" si="173"/>
        <v>30082</v>
      </c>
      <c r="U308" s="100">
        <f t="shared" si="174"/>
        <v>10591</v>
      </c>
      <c r="V308" s="89" t="s">
        <v>290</v>
      </c>
      <c r="W308" s="95" t="s">
        <v>37</v>
      </c>
      <c r="X308" s="95" t="s">
        <v>270</v>
      </c>
      <c r="Y308" s="95" t="s">
        <v>37</v>
      </c>
      <c r="Z308" s="95" t="s">
        <v>38</v>
      </c>
      <c r="AA308" s="95" t="s">
        <v>37</v>
      </c>
      <c r="AB308" s="95" t="s">
        <v>37</v>
      </c>
      <c r="AC308" s="95" t="s">
        <v>37</v>
      </c>
      <c r="AD308" s="96" t="s">
        <v>290</v>
      </c>
      <c r="AE308" s="95" t="s">
        <v>321</v>
      </c>
      <c r="AF308" s="95" t="s">
        <v>37</v>
      </c>
      <c r="AG308" s="95" t="s">
        <v>38</v>
      </c>
      <c r="AH308" s="95" t="s">
        <v>37</v>
      </c>
      <c r="AI308" s="95" t="s">
        <v>195</v>
      </c>
      <c r="AJ308" s="95" t="s">
        <v>38</v>
      </c>
      <c r="AK308" s="95" t="s">
        <v>37</v>
      </c>
      <c r="AL308" s="94" t="s">
        <v>290</v>
      </c>
      <c r="AM308" s="108">
        <f t="array" ref="AM308">IFERROR(INDEX(TO_name_1,MATCH(,((Шаблон_1-Точность)&gt;=G308)+((Шаблон_1+Точность)&lt;=G308),)),G308)</f>
        <v>22202</v>
      </c>
      <c r="AN308" s="109">
        <f t="array" ref="AN308">IFERROR(INDEX(TO_name_2,MATCH(,((Шаблон_2-Точность)&gt;=H308)+((Шаблон_2+Точность)&lt;=H308),)),H308)</f>
        <v>56024</v>
      </c>
      <c r="AO308" s="109">
        <f t="array" ref="AO308">IFERROR(INDEX(TO_name_3,MATCH(,((Шаблон_3-Точность)&gt;=I308)+((Шаблон_3+Точность)&lt;=I308),)),I308)</f>
        <v>39501</v>
      </c>
      <c r="AP308" s="109">
        <f t="array" ref="AP308">IFERROR(INDEX(TO_name_4,MATCH(,((Шаблон_4-Точность)&gt;=J308)+((Шаблон_4+Точность)&lt;=J308),)),J308)</f>
        <v>44996</v>
      </c>
      <c r="AQ308" s="109">
        <f t="array" ref="AQ308">IFERROR(INDEX(TO_name_9,MATCH(,((Шаблон_9-Точность)&gt;=K308)+((Шаблон_9+Точность)&lt;=K308),)),K308)</f>
        <v>14162</v>
      </c>
      <c r="AR308" s="109">
        <f t="array" ref="AR308">IFERROR(INDEX(TO_name_10,MATCH(,((Шаблон_10-Точность)&gt;=L308)+((Шаблон_10+Точность)&lt;=L308),)),L308)</f>
        <v>13432</v>
      </c>
      <c r="AS308" s="110" t="str">
        <f t="array" ref="AS308">IFERROR(INDEX(TO_name_11,MATCH(,((Шаблон_11-Точность)&gt;=M308)+((Шаблон_11+Точность)&lt;=M308),)),M308)</f>
        <v>ПМ</v>
      </c>
      <c r="AT308" s="111" t="s">
        <v>290</v>
      </c>
      <c r="AU308" s="108">
        <f t="array" ref="AU308">IFERROR(INDEX(TO_name_5,MATCH(,((Шаблон_5-Точность)&gt;=O308)+((Шаблон_5+Точность)&lt;=O308),)),O308)</f>
        <v>44622</v>
      </c>
      <c r="AV308" s="109">
        <f t="array" ref="AV308">IFERROR(INDEX(TO_name_6,MATCH(,((Шаблон_6-Точность)&gt;=P308)+((Шаблон_6+Точность)&lt;=P308),)),P308)</f>
        <v>26095</v>
      </c>
      <c r="AW308" s="109">
        <f t="array" ref="AW308">IFERROR(INDEX(TO_name_7,MATCH(,((Шаблон_7-Точность)&gt;=Q308)+((Шаблон_7+Точность)&lt;=Q308),)),Q308)</f>
        <v>18961</v>
      </c>
      <c r="AX308" s="109">
        <f t="array" ref="AX308">IFERROR(INDEX(TO_name_8,MATCH(,((Шаблон_8-Точность)&gt;=R308)+((Шаблон_8+Точность)&lt;=R308),)),R308)</f>
        <v>62233</v>
      </c>
      <c r="AY308" s="109">
        <f t="array" ref="AY308">IFERROR(INDEX(TO_name_12,MATCH(,((Шаблон_12-Точность)&gt;=S308)+((Шаблон_12+Точность)&lt;=S308),)),S308)</f>
        <v>34565</v>
      </c>
      <c r="AZ308" s="109">
        <f t="array" ref="AZ308">IFERROR(INDEX(TO_name_13,MATCH(,((Шаблон_13-Точность)&gt;=T308)+((Шаблон_13+Точность)&lt;=T308),)),T308)</f>
        <v>30082</v>
      </c>
      <c r="BA308" s="110">
        <f t="array" ref="BA308">IFERROR(INDEX(TO_name_14,MATCH(,((Шаблон_14-Точность)&gt;=U308)+((Шаблон_14+Точность)&lt;=U308),)),U308)</f>
        <v>10591</v>
      </c>
      <c r="BB308" s="3"/>
      <c r="BC308" s="3" t="str">
        <f t="shared" si="146"/>
        <v>М/65924/22202</v>
      </c>
      <c r="BD308" s="3" t="str">
        <f t="shared" si="147"/>
        <v>ТО1/70946/56024</v>
      </c>
      <c r="BE308" s="3" t="str">
        <f t="shared" si="148"/>
        <v>М/64603/39501</v>
      </c>
      <c r="BF308" s="3" t="str">
        <f t="shared" si="149"/>
        <v>Р/73296/44996</v>
      </c>
      <c r="BG308" s="3" t="str">
        <f t="shared" si="150"/>
        <v>М/14162/14162</v>
      </c>
      <c r="BH308" s="3" t="str">
        <f t="shared" si="151"/>
        <v>М/13432/13432</v>
      </c>
      <c r="BI308" s="3" t="str">
        <f t="shared" si="152"/>
        <v>М/12005/12005</v>
      </c>
      <c r="BJ308" s="158" t="s">
        <v>290</v>
      </c>
      <c r="BK308" s="3" t="str">
        <f t="shared" si="153"/>
        <v>ПМ/42901/44622</v>
      </c>
      <c r="BL308" s="3" t="str">
        <f t="shared" si="154"/>
        <v>М/51077/26095</v>
      </c>
      <c r="BM308" s="3" t="str">
        <f t="shared" si="155"/>
        <v>Р/39476/18961</v>
      </c>
      <c r="BN308" s="3" t="str">
        <f t="shared" si="156"/>
        <v>М/37684/62233</v>
      </c>
      <c r="BO308" s="3" t="str">
        <f t="shared" si="157"/>
        <v>О/9565/34565</v>
      </c>
      <c r="BP308" s="3" t="str">
        <f t="shared" si="158"/>
        <v>Р/9567/30082</v>
      </c>
      <c r="BQ308" s="3" t="str">
        <f t="shared" si="159"/>
        <v>М/10591/10591</v>
      </c>
      <c r="BR308" s="86"/>
      <c r="BS308" s="86"/>
      <c r="BT308" s="86"/>
    </row>
    <row r="309" spans="1:72" ht="16.5" customHeight="1" x14ac:dyDescent="0.25">
      <c r="A309" s="90">
        <v>45225</v>
      </c>
      <c r="B309" s="3">
        <v>5</v>
      </c>
      <c r="C309" s="3">
        <v>4</v>
      </c>
      <c r="D309" s="105" t="str">
        <f t="shared" si="144"/>
        <v/>
      </c>
      <c r="E309" s="105" t="str">
        <f t="shared" si="145"/>
        <v/>
      </c>
      <c r="F309" s="99" t="s">
        <v>290</v>
      </c>
      <c r="G309" s="100">
        <f t="shared" si="160"/>
        <v>22226</v>
      </c>
      <c r="H309" s="100">
        <f t="shared" si="161"/>
        <v>56024</v>
      </c>
      <c r="I309" s="100">
        <f t="shared" si="162"/>
        <v>39525</v>
      </c>
      <c r="J309" s="100">
        <f t="shared" si="163"/>
        <v>44996</v>
      </c>
      <c r="K309" s="100">
        <f t="shared" si="164"/>
        <v>14186</v>
      </c>
      <c r="L309" s="100">
        <f t="shared" si="165"/>
        <v>13456</v>
      </c>
      <c r="M309" s="100">
        <f t="shared" si="166"/>
        <v>12029</v>
      </c>
      <c r="N309" s="100" t="str">
        <f t="shared" si="167"/>
        <v>|</v>
      </c>
      <c r="O309" s="100">
        <f t="shared" si="168"/>
        <v>44646</v>
      </c>
      <c r="P309" s="100">
        <f t="shared" si="169"/>
        <v>26119</v>
      </c>
      <c r="Q309" s="100">
        <f t="shared" si="170"/>
        <v>18961</v>
      </c>
      <c r="R309" s="100">
        <f t="shared" si="171"/>
        <v>62257</v>
      </c>
      <c r="S309" s="100">
        <f t="shared" si="172"/>
        <v>34565</v>
      </c>
      <c r="T309" s="100">
        <f t="shared" si="173"/>
        <v>30082</v>
      </c>
      <c r="U309" s="100">
        <f t="shared" si="174"/>
        <v>10615</v>
      </c>
      <c r="V309" s="89" t="s">
        <v>290</v>
      </c>
      <c r="W309" s="95" t="s">
        <v>37</v>
      </c>
      <c r="X309" s="95" t="s">
        <v>270</v>
      </c>
      <c r="Y309" s="95" t="s">
        <v>37</v>
      </c>
      <c r="Z309" s="95" t="s">
        <v>38</v>
      </c>
      <c r="AA309" s="95" t="s">
        <v>37</v>
      </c>
      <c r="AB309" s="95" t="s">
        <v>37</v>
      </c>
      <c r="AC309" s="95" t="s">
        <v>37</v>
      </c>
      <c r="AD309" s="96" t="s">
        <v>290</v>
      </c>
      <c r="AE309" s="95" t="s">
        <v>37</v>
      </c>
      <c r="AF309" s="95" t="s">
        <v>37</v>
      </c>
      <c r="AG309" s="95" t="s">
        <v>38</v>
      </c>
      <c r="AH309" s="95" t="s">
        <v>37</v>
      </c>
      <c r="AI309" s="95" t="s">
        <v>38</v>
      </c>
      <c r="AJ309" s="95" t="s">
        <v>38</v>
      </c>
      <c r="AK309" s="95" t="s">
        <v>37</v>
      </c>
      <c r="AL309" s="94" t="s">
        <v>290</v>
      </c>
      <c r="AM309" s="108">
        <f t="array" ref="AM309">IFERROR(INDEX(TO_name_1,MATCH(,((Шаблон_1-Точность)&gt;=G309)+((Шаблон_1+Точность)&lt;=G309),)),G309)</f>
        <v>22226</v>
      </c>
      <c r="AN309" s="109">
        <f t="array" ref="AN309">IFERROR(INDEX(TO_name_2,MATCH(,((Шаблон_2-Точность)&gt;=H309)+((Шаблон_2+Точность)&lt;=H309),)),H309)</f>
        <v>56024</v>
      </c>
      <c r="AO309" s="109">
        <f t="array" ref="AO309">IFERROR(INDEX(TO_name_3,MATCH(,((Шаблон_3-Точность)&gt;=I309)+((Шаблон_3+Точность)&lt;=I309),)),I309)</f>
        <v>39525</v>
      </c>
      <c r="AP309" s="109">
        <f t="array" ref="AP309">IFERROR(INDEX(TO_name_4,MATCH(,((Шаблон_4-Точность)&gt;=J309)+((Шаблон_4+Точность)&lt;=J309),)),J309)</f>
        <v>44996</v>
      </c>
      <c r="AQ309" s="109">
        <f t="array" ref="AQ309">IFERROR(INDEX(TO_name_9,MATCH(,((Шаблон_9-Точность)&gt;=K309)+((Шаблон_9+Точность)&lt;=K309),)),K309)</f>
        <v>14186</v>
      </c>
      <c r="AR309" s="109">
        <f t="array" ref="AR309">IFERROR(INDEX(TO_name_10,MATCH(,((Шаблон_10-Точность)&gt;=L309)+((Шаблон_10+Точность)&lt;=L309),)),L309)</f>
        <v>13456</v>
      </c>
      <c r="AS309" s="110">
        <f t="array" ref="AS309">IFERROR(INDEX(TO_name_11,MATCH(,((Шаблон_11-Точность)&gt;=M309)+((Шаблон_11+Точность)&lt;=M309),)),M309)</f>
        <v>12029</v>
      </c>
      <c r="AT309" s="111" t="s">
        <v>290</v>
      </c>
      <c r="AU309" s="108">
        <f t="array" ref="AU309">IFERROR(INDEX(TO_name_5,MATCH(,((Шаблон_5-Точность)&gt;=O309)+((Шаблон_5+Точность)&lt;=O309),)),O309)</f>
        <v>44646</v>
      </c>
      <c r="AV309" s="109">
        <f t="array" ref="AV309">IFERROR(INDEX(TO_name_6,MATCH(,((Шаблон_6-Точность)&gt;=P309)+((Шаблон_6+Точность)&lt;=P309),)),P309)</f>
        <v>26119</v>
      </c>
      <c r="AW309" s="109">
        <f t="array" ref="AW309">IFERROR(INDEX(TO_name_7,MATCH(,((Шаблон_7-Точность)&gt;=Q309)+((Шаблон_7+Точность)&lt;=Q309),)),Q309)</f>
        <v>18961</v>
      </c>
      <c r="AX309" s="109">
        <f t="array" ref="AX309">IFERROR(INDEX(TO_name_8,MATCH(,((Шаблон_8-Точность)&gt;=R309)+((Шаблон_8+Точность)&lt;=R309),)),R309)</f>
        <v>62257</v>
      </c>
      <c r="AY309" s="109">
        <f t="array" ref="AY309">IFERROR(INDEX(TO_name_12,MATCH(,((Шаблон_12-Точность)&gt;=S309)+((Шаблон_12+Точность)&lt;=S309),)),S309)</f>
        <v>34565</v>
      </c>
      <c r="AZ309" s="109">
        <f t="array" ref="AZ309">IFERROR(INDEX(TO_name_13,MATCH(,((Шаблон_13-Точность)&gt;=T309)+((Шаблон_13+Точность)&lt;=T309),)),T309)</f>
        <v>30082</v>
      </c>
      <c r="BA309" s="110">
        <f t="array" ref="BA309">IFERROR(INDEX(TO_name_14,MATCH(,((Шаблон_14-Точность)&gt;=U309)+((Шаблон_14+Точность)&lt;=U309),)),U309)</f>
        <v>10615</v>
      </c>
      <c r="BB309" s="3"/>
      <c r="BC309" s="3" t="str">
        <f t="shared" si="146"/>
        <v>М/65948/22226</v>
      </c>
      <c r="BD309" s="3" t="str">
        <f t="shared" si="147"/>
        <v>ТО1/70946/56024</v>
      </c>
      <c r="BE309" s="3" t="str">
        <f t="shared" si="148"/>
        <v>М/64627/39525</v>
      </c>
      <c r="BF309" s="3" t="str">
        <f t="shared" si="149"/>
        <v>Р/73296/44996</v>
      </c>
      <c r="BG309" s="3" t="str">
        <f t="shared" si="150"/>
        <v>М/14186/14186</v>
      </c>
      <c r="BH309" s="3" t="str">
        <f t="shared" si="151"/>
        <v>М/13456/13456</v>
      </c>
      <c r="BI309" s="3" t="str">
        <f t="shared" si="152"/>
        <v>М/12029/12029</v>
      </c>
      <c r="BJ309" s="158" t="s">
        <v>290</v>
      </c>
      <c r="BK309" s="3" t="str">
        <f t="shared" si="153"/>
        <v>М/42925/44646</v>
      </c>
      <c r="BL309" s="3" t="str">
        <f t="shared" si="154"/>
        <v>М/51101/26119</v>
      </c>
      <c r="BM309" s="3" t="str">
        <f t="shared" si="155"/>
        <v>Р/39476/18961</v>
      </c>
      <c r="BN309" s="3" t="str">
        <f t="shared" si="156"/>
        <v>М/37708/62257</v>
      </c>
      <c r="BO309" s="3" t="str">
        <f t="shared" si="157"/>
        <v>Р/9565/34565</v>
      </c>
      <c r="BP309" s="3" t="str">
        <f t="shared" si="158"/>
        <v>Р/9567/30082</v>
      </c>
      <c r="BQ309" s="3" t="str">
        <f t="shared" si="159"/>
        <v>М/10615/10615</v>
      </c>
      <c r="BR309" s="86"/>
      <c r="BS309" s="86"/>
      <c r="BT309" s="86"/>
    </row>
    <row r="310" spans="1:72" ht="16.5" customHeight="1" x14ac:dyDescent="0.25">
      <c r="A310" s="90">
        <v>45226</v>
      </c>
      <c r="B310" s="3">
        <v>5</v>
      </c>
      <c r="C310" s="3">
        <v>4</v>
      </c>
      <c r="D310" s="105" t="str">
        <f t="shared" si="144"/>
        <v/>
      </c>
      <c r="E310" s="105" t="str">
        <f t="shared" si="145"/>
        <v/>
      </c>
      <c r="F310" s="99" t="s">
        <v>290</v>
      </c>
      <c r="G310" s="100">
        <f t="shared" si="160"/>
        <v>22250</v>
      </c>
      <c r="H310" s="100">
        <f t="shared" si="161"/>
        <v>56024</v>
      </c>
      <c r="I310" s="100">
        <f t="shared" si="162"/>
        <v>39549</v>
      </c>
      <c r="J310" s="100">
        <f t="shared" si="163"/>
        <v>44996</v>
      </c>
      <c r="K310" s="100">
        <f t="shared" si="164"/>
        <v>14210</v>
      </c>
      <c r="L310" s="100">
        <f t="shared" si="165"/>
        <v>13480</v>
      </c>
      <c r="M310" s="100">
        <f t="shared" si="166"/>
        <v>12053</v>
      </c>
      <c r="N310" s="100" t="str">
        <f t="shared" si="167"/>
        <v>|</v>
      </c>
      <c r="O310" s="100">
        <f t="shared" si="168"/>
        <v>44670</v>
      </c>
      <c r="P310" s="100">
        <f t="shared" si="169"/>
        <v>26143</v>
      </c>
      <c r="Q310" s="100">
        <f t="shared" si="170"/>
        <v>18961</v>
      </c>
      <c r="R310" s="100">
        <f t="shared" si="171"/>
        <v>62281</v>
      </c>
      <c r="S310" s="100">
        <f t="shared" si="172"/>
        <v>34565</v>
      </c>
      <c r="T310" s="100">
        <f t="shared" si="173"/>
        <v>30082</v>
      </c>
      <c r="U310" s="100">
        <f t="shared" si="174"/>
        <v>10639</v>
      </c>
      <c r="V310" s="89" t="s">
        <v>290</v>
      </c>
      <c r="W310" s="95" t="s">
        <v>37</v>
      </c>
      <c r="X310" s="95" t="s">
        <v>270</v>
      </c>
      <c r="Y310" s="95" t="s">
        <v>37</v>
      </c>
      <c r="Z310" s="95" t="s">
        <v>38</v>
      </c>
      <c r="AA310" s="95" t="s">
        <v>37</v>
      </c>
      <c r="AB310" s="95" t="s">
        <v>37</v>
      </c>
      <c r="AC310" s="95" t="s">
        <v>37</v>
      </c>
      <c r="AD310" s="96" t="s">
        <v>290</v>
      </c>
      <c r="AE310" s="95" t="s">
        <v>37</v>
      </c>
      <c r="AF310" s="95" t="s">
        <v>37</v>
      </c>
      <c r="AG310" s="95" t="s">
        <v>38</v>
      </c>
      <c r="AH310" s="95" t="s">
        <v>37</v>
      </c>
      <c r="AI310" s="95" t="s">
        <v>38</v>
      </c>
      <c r="AJ310" s="95" t="s">
        <v>38</v>
      </c>
      <c r="AK310" s="95" t="s">
        <v>37</v>
      </c>
      <c r="AL310" s="94" t="s">
        <v>290</v>
      </c>
      <c r="AM310" s="108">
        <f t="array" ref="AM310">IFERROR(INDEX(TO_name_1,MATCH(,((Шаблон_1-Точность)&gt;=G310)+((Шаблон_1+Точность)&lt;=G310),)),G310)</f>
        <v>22250</v>
      </c>
      <c r="AN310" s="109">
        <f t="array" ref="AN310">IFERROR(INDEX(TO_name_2,MATCH(,((Шаблон_2-Точность)&gt;=H310)+((Шаблон_2+Точность)&lt;=H310),)),H310)</f>
        <v>56024</v>
      </c>
      <c r="AO310" s="109">
        <f t="array" ref="AO310">IFERROR(INDEX(TO_name_3,MATCH(,((Шаблон_3-Точность)&gt;=I310)+((Шаблон_3+Точность)&lt;=I310),)),I310)</f>
        <v>39549</v>
      </c>
      <c r="AP310" s="109">
        <f t="array" ref="AP310">IFERROR(INDEX(TO_name_4,MATCH(,((Шаблон_4-Точность)&gt;=J310)+((Шаблон_4+Точность)&lt;=J310),)),J310)</f>
        <v>44996</v>
      </c>
      <c r="AQ310" s="109">
        <f t="array" ref="AQ310">IFERROR(INDEX(TO_name_9,MATCH(,((Шаблон_9-Точность)&gt;=K310)+((Шаблон_9+Точность)&lt;=K310),)),K310)</f>
        <v>14210</v>
      </c>
      <c r="AR310" s="109">
        <f t="array" ref="AR310">IFERROR(INDEX(TO_name_10,MATCH(,((Шаблон_10-Точность)&gt;=L310)+((Шаблон_10+Точность)&lt;=L310),)),L310)</f>
        <v>13480</v>
      </c>
      <c r="AS310" s="110">
        <f t="array" ref="AS310">IFERROR(INDEX(TO_name_11,MATCH(,((Шаблон_11-Точность)&gt;=M310)+((Шаблон_11+Точность)&lt;=M310),)),M310)</f>
        <v>12053</v>
      </c>
      <c r="AT310" s="111" t="s">
        <v>290</v>
      </c>
      <c r="AU310" s="108">
        <f t="array" ref="AU310">IFERROR(INDEX(TO_name_5,MATCH(,((Шаблон_5-Точность)&gt;=O310)+((Шаблон_5+Точность)&lt;=O310),)),O310)</f>
        <v>44670</v>
      </c>
      <c r="AV310" s="109">
        <f t="array" ref="AV310">IFERROR(INDEX(TO_name_6,MATCH(,((Шаблон_6-Точность)&gt;=P310)+((Шаблон_6+Точность)&lt;=P310),)),P310)</f>
        <v>26143</v>
      </c>
      <c r="AW310" s="109">
        <f t="array" ref="AW310">IFERROR(INDEX(TO_name_7,MATCH(,((Шаблон_7-Точность)&gt;=Q310)+((Шаблон_7+Точность)&lt;=Q310),)),Q310)</f>
        <v>18961</v>
      </c>
      <c r="AX310" s="109">
        <f t="array" ref="AX310">IFERROR(INDEX(TO_name_8,MATCH(,((Шаблон_8-Точность)&gt;=R310)+((Шаблон_8+Точность)&lt;=R310),)),R310)</f>
        <v>62281</v>
      </c>
      <c r="AY310" s="109">
        <f t="array" ref="AY310">IFERROR(INDEX(TO_name_12,MATCH(,((Шаблон_12-Точность)&gt;=S310)+((Шаблон_12+Точность)&lt;=S310),)),S310)</f>
        <v>34565</v>
      </c>
      <c r="AZ310" s="109">
        <f t="array" ref="AZ310">IFERROR(INDEX(TO_name_13,MATCH(,((Шаблон_13-Точность)&gt;=T310)+((Шаблон_13+Точность)&lt;=T310),)),T310)</f>
        <v>30082</v>
      </c>
      <c r="BA310" s="110">
        <f t="array" ref="BA310">IFERROR(INDEX(TO_name_14,MATCH(,((Шаблон_14-Точность)&gt;=U310)+((Шаблон_14+Точность)&lt;=U310),)),U310)</f>
        <v>10639</v>
      </c>
      <c r="BB310" s="3"/>
      <c r="BC310" s="3" t="str">
        <f t="shared" si="146"/>
        <v>М/65972/22250</v>
      </c>
      <c r="BD310" s="3" t="str">
        <f t="shared" si="147"/>
        <v>ТО1/70946/56024</v>
      </c>
      <c r="BE310" s="3" t="str">
        <f t="shared" si="148"/>
        <v>М/64651/39549</v>
      </c>
      <c r="BF310" s="3" t="str">
        <f t="shared" si="149"/>
        <v>Р/73296/44996</v>
      </c>
      <c r="BG310" s="3" t="str">
        <f t="shared" si="150"/>
        <v>М/14210/14210</v>
      </c>
      <c r="BH310" s="3" t="str">
        <f t="shared" si="151"/>
        <v>М/13480/13480</v>
      </c>
      <c r="BI310" s="3" t="str">
        <f t="shared" si="152"/>
        <v>М/12053/12053</v>
      </c>
      <c r="BJ310" s="158" t="s">
        <v>290</v>
      </c>
      <c r="BK310" s="3" t="str">
        <f t="shared" si="153"/>
        <v>М/42949/44670</v>
      </c>
      <c r="BL310" s="3" t="str">
        <f t="shared" si="154"/>
        <v>М/51125/26143</v>
      </c>
      <c r="BM310" s="3" t="str">
        <f t="shared" si="155"/>
        <v>Р/39476/18961</v>
      </c>
      <c r="BN310" s="3" t="str">
        <f t="shared" si="156"/>
        <v>М/37732/62281</v>
      </c>
      <c r="BO310" s="3" t="str">
        <f t="shared" si="157"/>
        <v>Р/9565/34565</v>
      </c>
      <c r="BP310" s="3" t="str">
        <f t="shared" si="158"/>
        <v>Р/9567/30082</v>
      </c>
      <c r="BQ310" s="3" t="str">
        <f t="shared" si="159"/>
        <v>М/10639/10639</v>
      </c>
      <c r="BR310" s="86"/>
      <c r="BS310" s="86"/>
      <c r="BT310" s="86"/>
    </row>
    <row r="311" spans="1:72" ht="16.5" customHeight="1" x14ac:dyDescent="0.25">
      <c r="A311" s="90">
        <v>45227</v>
      </c>
      <c r="B311" s="3">
        <v>5</v>
      </c>
      <c r="C311" s="3">
        <v>4</v>
      </c>
      <c r="D311" s="105" t="str">
        <f t="shared" si="144"/>
        <v/>
      </c>
      <c r="E311" s="105" t="str">
        <f t="shared" si="145"/>
        <v/>
      </c>
      <c r="F311" s="99" t="s">
        <v>290</v>
      </c>
      <c r="G311" s="100">
        <f t="shared" si="160"/>
        <v>22274</v>
      </c>
      <c r="H311" s="100">
        <f t="shared" si="161"/>
        <v>56024</v>
      </c>
      <c r="I311" s="100">
        <f t="shared" si="162"/>
        <v>39573</v>
      </c>
      <c r="J311" s="100">
        <f t="shared" si="163"/>
        <v>44996</v>
      </c>
      <c r="K311" s="100">
        <f t="shared" si="164"/>
        <v>14234</v>
      </c>
      <c r="L311" s="100">
        <f t="shared" si="165"/>
        <v>13504</v>
      </c>
      <c r="M311" s="100">
        <f t="shared" si="166"/>
        <v>12077</v>
      </c>
      <c r="N311" s="100" t="str">
        <f t="shared" si="167"/>
        <v>|</v>
      </c>
      <c r="O311" s="100">
        <f t="shared" si="168"/>
        <v>44694</v>
      </c>
      <c r="P311" s="100">
        <f t="shared" si="169"/>
        <v>26167</v>
      </c>
      <c r="Q311" s="100">
        <f t="shared" si="170"/>
        <v>18961</v>
      </c>
      <c r="R311" s="100">
        <f t="shared" si="171"/>
        <v>62305</v>
      </c>
      <c r="S311" s="100">
        <f t="shared" si="172"/>
        <v>34565</v>
      </c>
      <c r="T311" s="100">
        <f t="shared" si="173"/>
        <v>30082</v>
      </c>
      <c r="U311" s="100">
        <f t="shared" si="174"/>
        <v>10663</v>
      </c>
      <c r="V311" s="89" t="s">
        <v>290</v>
      </c>
      <c r="W311" s="95" t="s">
        <v>37</v>
      </c>
      <c r="X311" s="95" t="s">
        <v>270</v>
      </c>
      <c r="Y311" s="95" t="s">
        <v>37</v>
      </c>
      <c r="Z311" s="95" t="s">
        <v>38</v>
      </c>
      <c r="AA311" s="95" t="s">
        <v>37</v>
      </c>
      <c r="AB311" s="95" t="s">
        <v>37</v>
      </c>
      <c r="AC311" s="95" t="s">
        <v>37</v>
      </c>
      <c r="AD311" s="96" t="s">
        <v>290</v>
      </c>
      <c r="AE311" s="95" t="s">
        <v>37</v>
      </c>
      <c r="AF311" s="95" t="s">
        <v>37</v>
      </c>
      <c r="AG311" s="95" t="s">
        <v>38</v>
      </c>
      <c r="AH311" s="95" t="s">
        <v>37</v>
      </c>
      <c r="AI311" s="95" t="s">
        <v>38</v>
      </c>
      <c r="AJ311" s="95" t="s">
        <v>38</v>
      </c>
      <c r="AK311" s="95" t="s">
        <v>37</v>
      </c>
      <c r="AL311" s="94" t="s">
        <v>290</v>
      </c>
      <c r="AM311" s="108">
        <f t="array" ref="AM311">IFERROR(INDEX(TO_name_1,MATCH(,((Шаблон_1-Точность)&gt;=G311)+((Шаблон_1+Точность)&lt;=G311),)),G311)</f>
        <v>22274</v>
      </c>
      <c r="AN311" s="109">
        <f t="array" ref="AN311">IFERROR(INDEX(TO_name_2,MATCH(,((Шаблон_2-Точность)&gt;=H311)+((Шаблон_2+Точность)&lt;=H311),)),H311)</f>
        <v>56024</v>
      </c>
      <c r="AO311" s="109">
        <f t="array" ref="AO311">IFERROR(INDEX(TO_name_3,MATCH(,((Шаблон_3-Точность)&gt;=I311)+((Шаблон_3+Точность)&lt;=I311),)),I311)</f>
        <v>39573</v>
      </c>
      <c r="AP311" s="109">
        <f t="array" ref="AP311">IFERROR(INDEX(TO_name_4,MATCH(,((Шаблон_4-Точность)&gt;=J311)+((Шаблон_4+Точность)&lt;=J311),)),J311)</f>
        <v>44996</v>
      </c>
      <c r="AQ311" s="109">
        <f t="array" ref="AQ311">IFERROR(INDEX(TO_name_9,MATCH(,((Шаблон_9-Точность)&gt;=K311)+((Шаблон_9+Точность)&lt;=K311),)),K311)</f>
        <v>14234</v>
      </c>
      <c r="AR311" s="109" t="str">
        <f t="array" ref="AR311">IFERROR(INDEX(TO_name_10,MATCH(,((Шаблон_10-Точность)&gt;=L311)+((Шаблон_10+Точность)&lt;=L311),)),L311)</f>
        <v>ТО2</v>
      </c>
      <c r="AS311" s="110">
        <f t="array" ref="AS311">IFERROR(INDEX(TO_name_11,MATCH(,((Шаблон_11-Точность)&gt;=M311)+((Шаблон_11+Точность)&lt;=M311),)),M311)</f>
        <v>12077</v>
      </c>
      <c r="AT311" s="111" t="s">
        <v>290</v>
      </c>
      <c r="AU311" s="108">
        <f t="array" ref="AU311">IFERROR(INDEX(TO_name_5,MATCH(,((Шаблон_5-Точность)&gt;=O311)+((Шаблон_5+Точность)&lt;=O311),)),O311)</f>
        <v>44694</v>
      </c>
      <c r="AV311" s="109">
        <f t="array" ref="AV311">IFERROR(INDEX(TO_name_6,MATCH(,((Шаблон_6-Точность)&gt;=P311)+((Шаблон_6+Точность)&lt;=P311),)),P311)</f>
        <v>26167</v>
      </c>
      <c r="AW311" s="109">
        <f t="array" ref="AW311">IFERROR(INDEX(TO_name_7,MATCH(,((Шаблон_7-Точность)&gt;=Q311)+((Шаблон_7+Точность)&lt;=Q311),)),Q311)</f>
        <v>18961</v>
      </c>
      <c r="AX311" s="109">
        <f t="array" ref="AX311">IFERROR(INDEX(TO_name_8,MATCH(,((Шаблон_8-Точность)&gt;=R311)+((Шаблон_8+Точность)&lt;=R311),)),R311)</f>
        <v>62305</v>
      </c>
      <c r="AY311" s="109">
        <f t="array" ref="AY311">IFERROR(INDEX(TO_name_12,MATCH(,((Шаблон_12-Точность)&gt;=S311)+((Шаблон_12+Точность)&lt;=S311),)),S311)</f>
        <v>34565</v>
      </c>
      <c r="AZ311" s="109">
        <f t="array" ref="AZ311">IFERROR(INDEX(TO_name_13,MATCH(,((Шаблон_13-Точность)&gt;=T311)+((Шаблон_13+Точность)&lt;=T311),)),T311)</f>
        <v>30082</v>
      </c>
      <c r="BA311" s="110">
        <f t="array" ref="BA311">IFERROR(INDEX(TO_name_14,MATCH(,((Шаблон_14-Точность)&gt;=U311)+((Шаблон_14+Точность)&lt;=U311),)),U311)</f>
        <v>10663</v>
      </c>
      <c r="BB311" s="3"/>
      <c r="BC311" s="3" t="str">
        <f t="shared" si="146"/>
        <v>М/65996/22274</v>
      </c>
      <c r="BD311" s="3" t="str">
        <f t="shared" si="147"/>
        <v>ТО1/70946/56024</v>
      </c>
      <c r="BE311" s="3" t="str">
        <f t="shared" si="148"/>
        <v>М/64675/39573</v>
      </c>
      <c r="BF311" s="3" t="str">
        <f t="shared" si="149"/>
        <v>Р/73296/44996</v>
      </c>
      <c r="BG311" s="3" t="str">
        <f t="shared" si="150"/>
        <v>М/14234/14234</v>
      </c>
      <c r="BH311" s="3" t="str">
        <f t="shared" si="151"/>
        <v>М/13504/13504</v>
      </c>
      <c r="BI311" s="3" t="str">
        <f t="shared" si="152"/>
        <v>М/12077/12077</v>
      </c>
      <c r="BJ311" s="158" t="s">
        <v>290</v>
      </c>
      <c r="BK311" s="3" t="str">
        <f t="shared" si="153"/>
        <v>М/42973/44694</v>
      </c>
      <c r="BL311" s="3" t="str">
        <f t="shared" si="154"/>
        <v>М/51149/26167</v>
      </c>
      <c r="BM311" s="3" t="str">
        <f t="shared" si="155"/>
        <v>Р/39476/18961</v>
      </c>
      <c r="BN311" s="3" t="str">
        <f t="shared" si="156"/>
        <v>М/37756/62305</v>
      </c>
      <c r="BO311" s="3" t="str">
        <f t="shared" si="157"/>
        <v>Р/9565/34565</v>
      </c>
      <c r="BP311" s="3" t="str">
        <f t="shared" si="158"/>
        <v>Р/9567/30082</v>
      </c>
      <c r="BQ311" s="3" t="str">
        <f t="shared" si="159"/>
        <v>М/10663/10663</v>
      </c>
      <c r="BR311" s="86"/>
      <c r="BS311" s="86"/>
      <c r="BT311" s="86"/>
    </row>
    <row r="312" spans="1:72" ht="16.5" customHeight="1" x14ac:dyDescent="0.25">
      <c r="A312" s="90">
        <v>45228</v>
      </c>
      <c r="B312" s="3">
        <v>5</v>
      </c>
      <c r="C312" s="3">
        <v>4</v>
      </c>
      <c r="D312" s="105" t="str">
        <f t="shared" si="144"/>
        <v/>
      </c>
      <c r="E312" s="105" t="str">
        <f t="shared" si="145"/>
        <v/>
      </c>
      <c r="F312" s="99" t="s">
        <v>290</v>
      </c>
      <c r="G312" s="100">
        <f t="shared" si="160"/>
        <v>22298</v>
      </c>
      <c r="H312" s="100">
        <f t="shared" si="161"/>
        <v>56032</v>
      </c>
      <c r="I312" s="100">
        <f t="shared" si="162"/>
        <v>39597</v>
      </c>
      <c r="J312" s="100">
        <f t="shared" si="163"/>
        <v>44996</v>
      </c>
      <c r="K312" s="100">
        <f t="shared" si="164"/>
        <v>14258</v>
      </c>
      <c r="L312" s="100">
        <f t="shared" si="165"/>
        <v>13528</v>
      </c>
      <c r="M312" s="100">
        <f t="shared" si="166"/>
        <v>12093</v>
      </c>
      <c r="N312" s="100" t="str">
        <f t="shared" si="167"/>
        <v>|</v>
      </c>
      <c r="O312" s="100">
        <f t="shared" si="168"/>
        <v>44718</v>
      </c>
      <c r="P312" s="100">
        <f t="shared" si="169"/>
        <v>26191</v>
      </c>
      <c r="Q312" s="100">
        <f t="shared" si="170"/>
        <v>18961</v>
      </c>
      <c r="R312" s="100">
        <f t="shared" si="171"/>
        <v>62329</v>
      </c>
      <c r="S312" s="100">
        <f t="shared" si="172"/>
        <v>34565</v>
      </c>
      <c r="T312" s="100">
        <f t="shared" si="173"/>
        <v>30082</v>
      </c>
      <c r="U312" s="100">
        <f t="shared" si="174"/>
        <v>10687</v>
      </c>
      <c r="V312" s="89" t="s">
        <v>290</v>
      </c>
      <c r="W312" s="95" t="s">
        <v>37</v>
      </c>
      <c r="X312" s="95" t="s">
        <v>320</v>
      </c>
      <c r="Y312" s="95" t="s">
        <v>37</v>
      </c>
      <c r="Z312" s="95" t="s">
        <v>38</v>
      </c>
      <c r="AA312" s="95" t="s">
        <v>37</v>
      </c>
      <c r="AB312" s="95" t="s">
        <v>37</v>
      </c>
      <c r="AC312" s="95" t="s">
        <v>195</v>
      </c>
      <c r="AD312" s="96" t="s">
        <v>290</v>
      </c>
      <c r="AE312" s="95" t="s">
        <v>37</v>
      </c>
      <c r="AF312" s="95" t="s">
        <v>37</v>
      </c>
      <c r="AG312" s="95" t="s">
        <v>38</v>
      </c>
      <c r="AH312" s="95" t="s">
        <v>37</v>
      </c>
      <c r="AI312" s="95" t="s">
        <v>38</v>
      </c>
      <c r="AJ312" s="95" t="s">
        <v>38</v>
      </c>
      <c r="AK312" s="95" t="s">
        <v>37</v>
      </c>
      <c r="AL312" s="94" t="s">
        <v>290</v>
      </c>
      <c r="AM312" s="108">
        <f t="array" ref="AM312">IFERROR(INDEX(TO_name_1,MATCH(,((Шаблон_1-Точность)&gt;=G312)+((Шаблон_1+Точность)&lt;=G312),)),G312)</f>
        <v>22298</v>
      </c>
      <c r="AN312" s="109">
        <f t="array" ref="AN312">IFERROR(INDEX(TO_name_2,MATCH(,((Шаблон_2-Точность)&gt;=H312)+((Шаблон_2+Точность)&lt;=H312),)),H312)</f>
        <v>56032</v>
      </c>
      <c r="AO312" s="109">
        <f t="array" ref="AO312">IFERROR(INDEX(TO_name_3,MATCH(,((Шаблон_3-Точность)&gt;=I312)+((Шаблон_3+Точность)&lt;=I312),)),I312)</f>
        <v>39597</v>
      </c>
      <c r="AP312" s="109">
        <f t="array" ref="AP312">IFERROR(INDEX(TO_name_4,MATCH(,((Шаблон_4-Точность)&gt;=J312)+((Шаблон_4+Точность)&lt;=J312),)),J312)</f>
        <v>44996</v>
      </c>
      <c r="AQ312" s="109">
        <f t="array" ref="AQ312">IFERROR(INDEX(TO_name_9,MATCH(,((Шаблон_9-Точность)&gt;=K312)+((Шаблон_9+Точность)&lt;=K312),)),K312)</f>
        <v>14258</v>
      </c>
      <c r="AR312" s="109">
        <f t="array" ref="AR312">IFERROR(INDEX(TO_name_10,MATCH(,((Шаблон_10-Точность)&gt;=L312)+((Шаблон_10+Точность)&lt;=L312),)),L312)</f>
        <v>13528</v>
      </c>
      <c r="AS312" s="110">
        <f t="array" ref="AS312">IFERROR(INDEX(TO_name_11,MATCH(,((Шаблон_11-Точность)&gt;=M312)+((Шаблон_11+Точность)&lt;=M312),)),M312)</f>
        <v>12093</v>
      </c>
      <c r="AT312" s="111" t="s">
        <v>290</v>
      </c>
      <c r="AU312" s="108">
        <f t="array" ref="AU312">IFERROR(INDEX(TO_name_5,MATCH(,((Шаблон_5-Точность)&gt;=O312)+((Шаблон_5+Точность)&lt;=O312),)),O312)</f>
        <v>44718</v>
      </c>
      <c r="AV312" s="109">
        <f t="array" ref="AV312">IFERROR(INDEX(TO_name_6,MATCH(,((Шаблон_6-Точность)&gt;=P312)+((Шаблон_6+Точность)&lt;=P312),)),P312)</f>
        <v>26191</v>
      </c>
      <c r="AW312" s="109">
        <f t="array" ref="AW312">IFERROR(INDEX(TO_name_7,MATCH(,((Шаблон_7-Точность)&gt;=Q312)+((Шаблон_7+Точность)&lt;=Q312),)),Q312)</f>
        <v>18961</v>
      </c>
      <c r="AX312" s="109">
        <f t="array" ref="AX312">IFERROR(INDEX(TO_name_8,MATCH(,((Шаблон_8-Точность)&gt;=R312)+((Шаблон_8+Точность)&lt;=R312),)),R312)</f>
        <v>62329</v>
      </c>
      <c r="AY312" s="109">
        <f t="array" ref="AY312">IFERROR(INDEX(TO_name_12,MATCH(,((Шаблон_12-Точность)&gt;=S312)+((Шаблон_12+Точность)&lt;=S312),)),S312)</f>
        <v>34565</v>
      </c>
      <c r="AZ312" s="109">
        <f t="array" ref="AZ312">IFERROR(INDEX(TO_name_13,MATCH(,((Шаблон_13-Точность)&gt;=T312)+((Шаблон_13+Точность)&lt;=T312),)),T312)</f>
        <v>30082</v>
      </c>
      <c r="BA312" s="110">
        <f t="array" ref="BA312">IFERROR(INDEX(TO_name_14,MATCH(,((Шаблон_14-Точность)&gt;=U312)+((Шаблон_14+Точность)&lt;=U312),)),U312)</f>
        <v>10687</v>
      </c>
      <c r="BB312" s="3"/>
      <c r="BC312" s="3" t="str">
        <f t="shared" si="146"/>
        <v>М/66020/22298</v>
      </c>
      <c r="BD312" s="3" t="str">
        <f t="shared" si="147"/>
        <v>П/70954/56032</v>
      </c>
      <c r="BE312" s="3" t="str">
        <f t="shared" si="148"/>
        <v>М/64699/39597</v>
      </c>
      <c r="BF312" s="3" t="str">
        <f t="shared" si="149"/>
        <v>Р/73296/44996</v>
      </c>
      <c r="BG312" s="3" t="str">
        <f t="shared" si="150"/>
        <v>М/14258/14258</v>
      </c>
      <c r="BH312" s="3" t="str">
        <f t="shared" si="151"/>
        <v>М/13528/13528</v>
      </c>
      <c r="BI312" s="3" t="str">
        <f t="shared" si="152"/>
        <v>О/12093/12093</v>
      </c>
      <c r="BJ312" s="158" t="s">
        <v>290</v>
      </c>
      <c r="BK312" s="3" t="str">
        <f t="shared" si="153"/>
        <v>М/42997/44718</v>
      </c>
      <c r="BL312" s="3" t="str">
        <f t="shared" si="154"/>
        <v>М/51173/26191</v>
      </c>
      <c r="BM312" s="3" t="str">
        <f t="shared" si="155"/>
        <v>Р/39476/18961</v>
      </c>
      <c r="BN312" s="3" t="str">
        <f t="shared" si="156"/>
        <v>М/37780/62329</v>
      </c>
      <c r="BO312" s="3" t="str">
        <f t="shared" si="157"/>
        <v>Р/9565/34565</v>
      </c>
      <c r="BP312" s="3" t="str">
        <f t="shared" si="158"/>
        <v>Р/9567/30082</v>
      </c>
      <c r="BQ312" s="3" t="str">
        <f t="shared" si="159"/>
        <v>М/10687/10687</v>
      </c>
      <c r="BR312" s="86"/>
      <c r="BS312" s="86"/>
      <c r="BT312" s="86"/>
    </row>
    <row r="313" spans="1:72" ht="16.5" customHeight="1" x14ac:dyDescent="0.25">
      <c r="A313" s="90">
        <v>45229</v>
      </c>
      <c r="B313" s="3">
        <v>5</v>
      </c>
      <c r="C313" s="3">
        <v>4</v>
      </c>
      <c r="D313" s="105" t="str">
        <f t="shared" si="144"/>
        <v>ОШ</v>
      </c>
      <c r="E313" s="105" t="str">
        <f t="shared" si="145"/>
        <v/>
      </c>
      <c r="F313" s="99" t="s">
        <v>290</v>
      </c>
      <c r="G313" s="360">
        <v>22333</v>
      </c>
      <c r="H313" s="360">
        <v>56055</v>
      </c>
      <c r="I313" s="360">
        <v>39636</v>
      </c>
      <c r="J313" s="360">
        <v>45082</v>
      </c>
      <c r="K313" s="360">
        <v>14259</v>
      </c>
      <c r="L313" s="360">
        <v>13578</v>
      </c>
      <c r="M313" s="360">
        <v>12546</v>
      </c>
      <c r="N313" s="360" t="str">
        <f t="shared" si="167"/>
        <v>|</v>
      </c>
      <c r="O313" s="360">
        <v>44726</v>
      </c>
      <c r="P313" s="360">
        <v>26213</v>
      </c>
      <c r="Q313" s="360">
        <v>18986</v>
      </c>
      <c r="R313" s="360">
        <v>62335</v>
      </c>
      <c r="S313" s="360">
        <v>34570</v>
      </c>
      <c r="T313" s="360">
        <v>30120</v>
      </c>
      <c r="U313" s="360">
        <v>10724</v>
      </c>
      <c r="V313" s="89" t="s">
        <v>290</v>
      </c>
      <c r="W313" s="95" t="s">
        <v>37</v>
      </c>
      <c r="X313" s="95" t="s">
        <v>37</v>
      </c>
      <c r="Y313" s="95" t="s">
        <v>37</v>
      </c>
      <c r="Z313" s="95" t="s">
        <v>38</v>
      </c>
      <c r="AA313" s="95" t="s">
        <v>37</v>
      </c>
      <c r="AB313" s="95" t="s">
        <v>195</v>
      </c>
      <c r="AC313" s="95" t="s">
        <v>321</v>
      </c>
      <c r="AD313" s="96" t="s">
        <v>290</v>
      </c>
      <c r="AE313" s="95" t="s">
        <v>37</v>
      </c>
      <c r="AF313" s="95" t="s">
        <v>37</v>
      </c>
      <c r="AG313" s="95" t="s">
        <v>38</v>
      </c>
      <c r="AH313" s="95" t="s">
        <v>37</v>
      </c>
      <c r="AI313" s="95" t="s">
        <v>38</v>
      </c>
      <c r="AJ313" s="95" t="s">
        <v>38</v>
      </c>
      <c r="AK313" s="95" t="s">
        <v>37</v>
      </c>
      <c r="AL313" s="94" t="s">
        <v>290</v>
      </c>
      <c r="AM313" s="108">
        <f t="array" ref="AM313">IFERROR(INDEX(TO_name_1,MATCH(,((Шаблон_1-Точность)&gt;=G313)+((Шаблон_1+Точность)&lt;=G313),)),G313)</f>
        <v>22333</v>
      </c>
      <c r="AN313" s="109">
        <f t="array" ref="AN313">IFERROR(INDEX(TO_name_2,MATCH(,((Шаблон_2-Точность)&gt;=H313)+((Шаблон_2+Точность)&lt;=H313),)),H313)</f>
        <v>56055</v>
      </c>
      <c r="AO313" s="109">
        <f t="array" ref="AO313">IFERROR(INDEX(TO_name_3,MATCH(,((Шаблон_3-Точность)&gt;=I313)+((Шаблон_3+Точность)&lt;=I313),)),I313)</f>
        <v>39636</v>
      </c>
      <c r="AP313" s="109">
        <f t="array" ref="AP313">IFERROR(INDEX(TO_name_4,MATCH(,((Шаблон_4-Точность)&gt;=J313)+((Шаблон_4+Точность)&lt;=J313),)),J313)</f>
        <v>45082</v>
      </c>
      <c r="AQ313" s="109">
        <f t="array" ref="AQ313">IFERROR(INDEX(TO_name_9,MATCH(,((Шаблон_9-Точность)&gt;=K313)+((Шаблон_9+Точность)&lt;=K313),)),K313)</f>
        <v>14259</v>
      </c>
      <c r="AR313" s="109">
        <f t="array" ref="AR313">IFERROR(INDEX(TO_name_10,MATCH(,((Шаблон_10-Точность)&gt;=L313)+((Шаблон_10+Точность)&lt;=L313),)),L313)</f>
        <v>13578</v>
      </c>
      <c r="AS313" s="110">
        <f t="array" ref="AS313">IFERROR(INDEX(TO_name_11,MATCH(,((Шаблон_11-Точность)&gt;=M313)+((Шаблон_11+Точность)&lt;=M313),)),M313)</f>
        <v>12546</v>
      </c>
      <c r="AT313" s="111" t="s">
        <v>290</v>
      </c>
      <c r="AU313" s="108">
        <f t="array" ref="AU313">IFERROR(INDEX(TO_name_5,MATCH(,((Шаблон_5-Точность)&gt;=O313)+((Шаблон_5+Точность)&lt;=O313),)),O313)</f>
        <v>44726</v>
      </c>
      <c r="AV313" s="109">
        <f t="array" ref="AV313">IFERROR(INDEX(TO_name_6,MATCH(,((Шаблон_6-Точность)&gt;=P313)+((Шаблон_6+Точность)&lt;=P313),)),P313)</f>
        <v>26213</v>
      </c>
      <c r="AW313" s="109">
        <f t="array" ref="AW313">IFERROR(INDEX(TO_name_7,MATCH(,((Шаблон_7-Точность)&gt;=Q313)+((Шаблон_7+Точность)&lt;=Q313),)),Q313)</f>
        <v>18986</v>
      </c>
      <c r="AX313" s="109">
        <f t="array" ref="AX313">IFERROR(INDEX(TO_name_8,MATCH(,((Шаблон_8-Точность)&gt;=R313)+((Шаблон_8+Точность)&lt;=R313),)),R313)</f>
        <v>62335</v>
      </c>
      <c r="AY313" s="109">
        <f t="array" ref="AY313">IFERROR(INDEX(TO_name_12,MATCH(,((Шаблон_12-Точность)&gt;=S313)+((Шаблон_12+Точность)&lt;=S313),)),S313)</f>
        <v>34570</v>
      </c>
      <c r="AZ313" s="109">
        <f t="array" ref="AZ313">IFERROR(INDEX(TO_name_13,MATCH(,((Шаблон_13-Точность)&gt;=T313)+((Шаблон_13+Точность)&lt;=T313),)),T313)</f>
        <v>30120</v>
      </c>
      <c r="BA313" s="110">
        <f t="array" ref="BA313">IFERROR(INDEX(TO_name_14,MATCH(,((Шаблон_14-Точность)&gt;=U313)+((Шаблон_14+Точность)&lt;=U313),)),U313)</f>
        <v>10724</v>
      </c>
      <c r="BB313" s="3"/>
      <c r="BC313" s="3" t="str">
        <f t="shared" si="146"/>
        <v>М/66055/22333</v>
      </c>
      <c r="BD313" s="3" t="str">
        <f t="shared" si="147"/>
        <v>М/70977/56055</v>
      </c>
      <c r="BE313" s="3" t="str">
        <f t="shared" si="148"/>
        <v>М/64738/39636</v>
      </c>
      <c r="BF313" s="3" t="str">
        <f t="shared" si="149"/>
        <v>Р/73382/45082</v>
      </c>
      <c r="BG313" s="3" t="str">
        <f t="shared" si="150"/>
        <v>М/14259/14259</v>
      </c>
      <c r="BH313" s="3" t="str">
        <f t="shared" si="151"/>
        <v>О/13578/13578</v>
      </c>
      <c r="BI313" s="3" t="str">
        <f t="shared" si="152"/>
        <v>ПМ/12546/12546</v>
      </c>
      <c r="BJ313" s="158" t="s">
        <v>290</v>
      </c>
      <c r="BK313" s="3" t="str">
        <f t="shared" si="153"/>
        <v>М/43005/44726</v>
      </c>
      <c r="BL313" s="3" t="str">
        <f t="shared" si="154"/>
        <v>М/51195/26213</v>
      </c>
      <c r="BM313" s="3" t="str">
        <f t="shared" si="155"/>
        <v>Р/39501/18986</v>
      </c>
      <c r="BN313" s="3" t="str">
        <f t="shared" si="156"/>
        <v>М/37786/62335</v>
      </c>
      <c r="BO313" s="3" t="str">
        <f t="shared" si="157"/>
        <v>Р/9570/34570</v>
      </c>
      <c r="BP313" s="3" t="str">
        <f t="shared" si="158"/>
        <v>Р/9605/30120</v>
      </c>
      <c r="BQ313" s="3" t="str">
        <f t="shared" si="159"/>
        <v>М/10724/10724</v>
      </c>
      <c r="BR313" s="86"/>
      <c r="BS313" s="86"/>
      <c r="BT313" s="86"/>
    </row>
    <row r="314" spans="1:72" ht="16.5" customHeight="1" x14ac:dyDescent="0.25">
      <c r="A314" s="90">
        <v>45230</v>
      </c>
      <c r="B314" s="3">
        <v>5</v>
      </c>
      <c r="C314" s="3">
        <v>4</v>
      </c>
      <c r="D314" s="105" t="str">
        <f t="shared" si="144"/>
        <v>ОШ</v>
      </c>
      <c r="E314" s="105" t="str">
        <f t="shared" si="145"/>
        <v/>
      </c>
      <c r="F314" s="99" t="s">
        <v>290</v>
      </c>
      <c r="G314" s="100">
        <f t="shared" si="160"/>
        <v>22357</v>
      </c>
      <c r="H314" s="100">
        <f t="shared" si="161"/>
        <v>56079</v>
      </c>
      <c r="I314" s="100">
        <f t="shared" si="162"/>
        <v>39660</v>
      </c>
      <c r="J314" s="100">
        <f t="shared" si="163"/>
        <v>45106</v>
      </c>
      <c r="K314" s="100">
        <f t="shared" si="164"/>
        <v>14283</v>
      </c>
      <c r="L314" s="100">
        <f t="shared" si="165"/>
        <v>13602</v>
      </c>
      <c r="M314" s="100">
        <f t="shared" si="166"/>
        <v>12570</v>
      </c>
      <c r="N314" s="100" t="str">
        <f t="shared" si="167"/>
        <v>|</v>
      </c>
      <c r="O314" s="100">
        <f t="shared" si="168"/>
        <v>44750</v>
      </c>
      <c r="P314" s="100">
        <f t="shared" si="169"/>
        <v>26237</v>
      </c>
      <c r="Q314" s="100">
        <f t="shared" si="170"/>
        <v>18986</v>
      </c>
      <c r="R314" s="100">
        <f t="shared" si="171"/>
        <v>62359</v>
      </c>
      <c r="S314" s="100">
        <f t="shared" si="172"/>
        <v>34570</v>
      </c>
      <c r="T314" s="100">
        <f t="shared" si="173"/>
        <v>30120</v>
      </c>
      <c r="U314" s="100">
        <f t="shared" si="174"/>
        <v>10748</v>
      </c>
      <c r="V314" s="89" t="s">
        <v>290</v>
      </c>
      <c r="W314" s="95" t="s">
        <v>37</v>
      </c>
      <c r="X314" s="95" t="s">
        <v>37</v>
      </c>
      <c r="Y314" s="95" t="s">
        <v>37</v>
      </c>
      <c r="Z314" s="95" t="s">
        <v>37</v>
      </c>
      <c r="AA314" s="95" t="s">
        <v>37</v>
      </c>
      <c r="AB314" s="95" t="s">
        <v>37</v>
      </c>
      <c r="AC314" s="95" t="s">
        <v>37</v>
      </c>
      <c r="AD314" s="96" t="s">
        <v>290</v>
      </c>
      <c r="AE314" s="95" t="s">
        <v>37</v>
      </c>
      <c r="AF314" s="95" t="s">
        <v>37</v>
      </c>
      <c r="AG314" s="95" t="s">
        <v>38</v>
      </c>
      <c r="AH314" s="95" t="s">
        <v>37</v>
      </c>
      <c r="AI314" s="95" t="s">
        <v>38</v>
      </c>
      <c r="AJ314" s="95" t="s">
        <v>38</v>
      </c>
      <c r="AK314" s="95" t="s">
        <v>37</v>
      </c>
      <c r="AL314" s="94" t="s">
        <v>290</v>
      </c>
      <c r="AM314" s="108">
        <f t="array" ref="AM314">IFERROR(INDEX(TO_name_1,MATCH(,((Шаблон_1-Точность)&gt;=G314)+((Шаблон_1+Точность)&lt;=G314),)),G314)</f>
        <v>22357</v>
      </c>
      <c r="AN314" s="109">
        <f t="array" ref="AN314">IFERROR(INDEX(TO_name_2,MATCH(,((Шаблон_2-Точность)&gt;=H314)+((Шаблон_2+Точность)&lt;=H314),)),H314)</f>
        <v>56079</v>
      </c>
      <c r="AO314" s="109">
        <f t="array" ref="AO314">IFERROR(INDEX(TO_name_3,MATCH(,((Шаблон_3-Точность)&gt;=I314)+((Шаблон_3+Точность)&lt;=I314),)),I314)</f>
        <v>39660</v>
      </c>
      <c r="AP314" s="109">
        <f t="array" ref="AP314">IFERROR(INDEX(TO_name_4,MATCH(,((Шаблон_4-Точность)&gt;=J314)+((Шаблон_4+Точность)&lt;=J314),)),J314)</f>
        <v>45106</v>
      </c>
      <c r="AQ314" s="109">
        <f t="array" ref="AQ314">IFERROR(INDEX(TO_name_9,MATCH(,((Шаблон_9-Точность)&gt;=K314)+((Шаблон_9+Точность)&lt;=K314),)),K314)</f>
        <v>14283</v>
      </c>
      <c r="AR314" s="109">
        <f t="array" ref="AR314">IFERROR(INDEX(TO_name_10,MATCH(,((Шаблон_10-Точность)&gt;=L314)+((Шаблон_10+Точность)&lt;=L314),)),L314)</f>
        <v>13602</v>
      </c>
      <c r="AS314" s="110">
        <f t="array" ref="AS314">IFERROR(INDEX(TO_name_11,MATCH(,((Шаблон_11-Точность)&gt;=M314)+((Шаблон_11+Точность)&lt;=M314),)),M314)</f>
        <v>12570</v>
      </c>
      <c r="AT314" s="111" t="s">
        <v>290</v>
      </c>
      <c r="AU314" s="108">
        <f t="array" ref="AU314">IFERROR(INDEX(TO_name_5,MATCH(,((Шаблон_5-Точность)&gt;=O314)+((Шаблон_5+Точность)&lt;=O314),)),O314)</f>
        <v>44750</v>
      </c>
      <c r="AV314" s="109">
        <f t="array" ref="AV314">IFERROR(INDEX(TO_name_6,MATCH(,((Шаблон_6-Точность)&gt;=P314)+((Шаблон_6+Точность)&lt;=P314),)),P314)</f>
        <v>26237</v>
      </c>
      <c r="AW314" s="109">
        <f t="array" ref="AW314">IFERROR(INDEX(TO_name_7,MATCH(,((Шаблон_7-Точность)&gt;=Q314)+((Шаблон_7+Точность)&lt;=Q314),)),Q314)</f>
        <v>18986</v>
      </c>
      <c r="AX314" s="109">
        <f t="array" ref="AX314">IFERROR(INDEX(TO_name_8,MATCH(,((Шаблон_8-Точность)&gt;=R314)+((Шаблон_8+Точность)&lt;=R314),)),R314)</f>
        <v>62359</v>
      </c>
      <c r="AY314" s="109">
        <f t="array" ref="AY314">IFERROR(INDEX(TO_name_12,MATCH(,((Шаблон_12-Точность)&gt;=S314)+((Шаблон_12+Точность)&lt;=S314),)),S314)</f>
        <v>34570</v>
      </c>
      <c r="AZ314" s="109">
        <f t="array" ref="AZ314">IFERROR(INDEX(TO_name_13,MATCH(,((Шаблон_13-Точность)&gt;=T314)+((Шаблон_13+Точность)&lt;=T314),)),T314)</f>
        <v>30120</v>
      </c>
      <c r="BA314" s="110">
        <f t="array" ref="BA314">IFERROR(INDEX(TO_name_14,MATCH(,((Шаблон_14-Точность)&gt;=U314)+((Шаблон_14+Точность)&lt;=U314),)),U314)</f>
        <v>10748</v>
      </c>
      <c r="BB314" s="3"/>
      <c r="BC314" s="3" t="str">
        <f t="shared" si="146"/>
        <v>М/66079/22357</v>
      </c>
      <c r="BD314" s="3" t="str">
        <f t="shared" si="147"/>
        <v>М/71001/56079</v>
      </c>
      <c r="BE314" s="3" t="str">
        <f t="shared" si="148"/>
        <v>М/64762/39660</v>
      </c>
      <c r="BF314" s="3" t="str">
        <f t="shared" si="149"/>
        <v>М/73406/45106</v>
      </c>
      <c r="BG314" s="3" t="str">
        <f t="shared" si="150"/>
        <v>М/14283/14283</v>
      </c>
      <c r="BH314" s="3" t="str">
        <f t="shared" si="151"/>
        <v>М/13602/13602</v>
      </c>
      <c r="BI314" s="3" t="str">
        <f t="shared" si="152"/>
        <v>М/12570/12570</v>
      </c>
      <c r="BJ314" s="158" t="s">
        <v>290</v>
      </c>
      <c r="BK314" s="3" t="str">
        <f t="shared" si="153"/>
        <v>М/43029/44750</v>
      </c>
      <c r="BL314" s="3" t="str">
        <f t="shared" si="154"/>
        <v>М/51219/26237</v>
      </c>
      <c r="BM314" s="3" t="str">
        <f t="shared" si="155"/>
        <v>Р/39501/18986</v>
      </c>
      <c r="BN314" s="3" t="str">
        <f t="shared" si="156"/>
        <v>М/37810/62359</v>
      </c>
      <c r="BO314" s="3" t="str">
        <f t="shared" si="157"/>
        <v>Р/9570/34570</v>
      </c>
      <c r="BP314" s="3" t="str">
        <f t="shared" si="158"/>
        <v>Р/9605/30120</v>
      </c>
      <c r="BQ314" s="3" t="str">
        <f t="shared" si="159"/>
        <v>М/10748/10748</v>
      </c>
      <c r="BR314" s="86"/>
      <c r="BS314" s="86"/>
      <c r="BT314" s="86"/>
    </row>
    <row r="315" spans="1:72" ht="16.5" customHeight="1" x14ac:dyDescent="0.25">
      <c r="A315" s="90">
        <v>45231</v>
      </c>
      <c r="B315" s="3">
        <v>5</v>
      </c>
      <c r="C315" s="3">
        <v>4</v>
      </c>
      <c r="D315" s="105" t="str">
        <f t="shared" si="144"/>
        <v/>
      </c>
      <c r="E315" s="105" t="str">
        <f t="shared" si="145"/>
        <v/>
      </c>
      <c r="F315" s="99" t="s">
        <v>290</v>
      </c>
      <c r="G315" s="100">
        <f t="shared" si="160"/>
        <v>22381</v>
      </c>
      <c r="H315" s="100">
        <f t="shared" si="161"/>
        <v>56103</v>
      </c>
      <c r="I315" s="100">
        <f t="shared" si="162"/>
        <v>39684</v>
      </c>
      <c r="J315" s="100">
        <f t="shared" si="163"/>
        <v>45106</v>
      </c>
      <c r="K315" s="100">
        <f t="shared" si="164"/>
        <v>14307</v>
      </c>
      <c r="L315" s="100">
        <f t="shared" si="165"/>
        <v>13602</v>
      </c>
      <c r="M315" s="100">
        <f t="shared" si="166"/>
        <v>12594</v>
      </c>
      <c r="N315" s="100" t="str">
        <f t="shared" si="167"/>
        <v>|</v>
      </c>
      <c r="O315" s="100">
        <f t="shared" si="168"/>
        <v>44774</v>
      </c>
      <c r="P315" s="100">
        <f t="shared" si="169"/>
        <v>26261</v>
      </c>
      <c r="Q315" s="100">
        <f t="shared" si="170"/>
        <v>18986</v>
      </c>
      <c r="R315" s="100">
        <f t="shared" si="171"/>
        <v>62383</v>
      </c>
      <c r="S315" s="100">
        <f t="shared" si="172"/>
        <v>34570</v>
      </c>
      <c r="T315" s="100">
        <f t="shared" si="173"/>
        <v>30120</v>
      </c>
      <c r="U315" s="100">
        <f t="shared" si="174"/>
        <v>10772</v>
      </c>
      <c r="V315" s="89" t="s">
        <v>290</v>
      </c>
      <c r="W315" s="95" t="s">
        <v>37</v>
      </c>
      <c r="X315" s="95" t="s">
        <v>37</v>
      </c>
      <c r="Y315" s="95" t="s">
        <v>37</v>
      </c>
      <c r="Z315" s="95" t="s">
        <v>38</v>
      </c>
      <c r="AA315" s="95" t="s">
        <v>37</v>
      </c>
      <c r="AB315" s="95" t="s">
        <v>271</v>
      </c>
      <c r="AC315" s="95" t="s">
        <v>37</v>
      </c>
      <c r="AD315" s="96" t="s">
        <v>290</v>
      </c>
      <c r="AE315" s="95" t="s">
        <v>37</v>
      </c>
      <c r="AF315" s="95" t="s">
        <v>37</v>
      </c>
      <c r="AG315" s="95" t="s">
        <v>38</v>
      </c>
      <c r="AH315" s="95" t="s">
        <v>37</v>
      </c>
      <c r="AI315" s="95" t="s">
        <v>38</v>
      </c>
      <c r="AJ315" s="95" t="s">
        <v>38</v>
      </c>
      <c r="AK315" s="95" t="s">
        <v>37</v>
      </c>
      <c r="AL315" s="94" t="s">
        <v>290</v>
      </c>
      <c r="AM315" s="108">
        <f t="array" ref="AM315">IFERROR(INDEX(TO_name_1,MATCH(,((Шаблон_1-Точность)&gt;=G315)+((Шаблон_1+Точность)&lt;=G315),)),G315)</f>
        <v>22381</v>
      </c>
      <c r="AN315" s="109">
        <f t="array" ref="AN315">IFERROR(INDEX(TO_name_2,MATCH(,((Шаблон_2-Точность)&gt;=H315)+((Шаблон_2+Точность)&lt;=H315),)),H315)</f>
        <v>56103</v>
      </c>
      <c r="AO315" s="109">
        <f t="array" ref="AO315">IFERROR(INDEX(TO_name_3,MATCH(,((Шаблон_3-Точность)&gt;=I315)+((Шаблон_3+Точность)&lt;=I315),)),I315)</f>
        <v>39684</v>
      </c>
      <c r="AP315" s="109">
        <f t="array" ref="AP315">IFERROR(INDEX(TO_name_4,MATCH(,((Шаблон_4-Точность)&gt;=J315)+((Шаблон_4+Точность)&lt;=J315),)),J315)</f>
        <v>45106</v>
      </c>
      <c r="AQ315" s="109">
        <f t="array" ref="AQ315">IFERROR(INDEX(TO_name_9,MATCH(,((Шаблон_9-Точность)&gt;=K315)+((Шаблон_9+Точность)&lt;=K315),)),K315)</f>
        <v>14307</v>
      </c>
      <c r="AR315" s="109">
        <f t="array" ref="AR315">IFERROR(INDEX(TO_name_10,MATCH(,((Шаблон_10-Точность)&gt;=L315)+((Шаблон_10+Точность)&lt;=L315),)),L315)</f>
        <v>13602</v>
      </c>
      <c r="AS315" s="110">
        <f t="array" ref="AS315">IFERROR(INDEX(TO_name_11,MATCH(,((Шаблон_11-Точность)&gt;=M315)+((Шаблон_11+Точность)&lt;=M315),)),M315)</f>
        <v>12594</v>
      </c>
      <c r="AT315" s="111" t="s">
        <v>290</v>
      </c>
      <c r="AU315" s="108">
        <f t="array" ref="AU315">IFERROR(INDEX(TO_name_5,MATCH(,((Шаблон_5-Точность)&gt;=O315)+((Шаблон_5+Точность)&lt;=O315),)),O315)</f>
        <v>44774</v>
      </c>
      <c r="AV315" s="109">
        <f t="array" ref="AV315">IFERROR(INDEX(TO_name_6,MATCH(,((Шаблон_6-Точность)&gt;=P315)+((Шаблон_6+Точность)&lt;=P315),)),P315)</f>
        <v>26261</v>
      </c>
      <c r="AW315" s="109">
        <f t="array" ref="AW315">IFERROR(INDEX(TO_name_7,MATCH(,((Шаблон_7-Точность)&gt;=Q315)+((Шаблон_7+Точность)&lt;=Q315),)),Q315)</f>
        <v>18986</v>
      </c>
      <c r="AX315" s="109">
        <f t="array" ref="AX315">IFERROR(INDEX(TO_name_8,MATCH(,((Шаблон_8-Точность)&gt;=R315)+((Шаблон_8+Точность)&lt;=R315),)),R315)</f>
        <v>62383</v>
      </c>
      <c r="AY315" s="109">
        <f t="array" ref="AY315">IFERROR(INDEX(TO_name_12,MATCH(,((Шаблон_12-Точность)&gt;=S315)+((Шаблон_12+Точность)&lt;=S315),)),S315)</f>
        <v>34570</v>
      </c>
      <c r="AZ315" s="109">
        <f t="array" ref="AZ315">IFERROR(INDEX(TO_name_13,MATCH(,((Шаблон_13-Точность)&gt;=T315)+((Шаблон_13+Точность)&lt;=T315),)),T315)</f>
        <v>30120</v>
      </c>
      <c r="BA315" s="110">
        <f t="array" ref="BA315">IFERROR(INDEX(TO_name_14,MATCH(,((Шаблон_14-Точность)&gt;=U315)+((Шаблон_14+Точность)&lt;=U315),)),U315)</f>
        <v>10772</v>
      </c>
      <c r="BB315" s="3"/>
      <c r="BC315" s="3" t="str">
        <f t="shared" si="146"/>
        <v>М/66103/22381</v>
      </c>
      <c r="BD315" s="3" t="str">
        <f t="shared" si="147"/>
        <v>М/71025/56103</v>
      </c>
      <c r="BE315" s="3" t="str">
        <f t="shared" si="148"/>
        <v>М/64786/39684</v>
      </c>
      <c r="BF315" s="3" t="str">
        <f t="shared" si="149"/>
        <v>Р/73406/45106</v>
      </c>
      <c r="BG315" s="3" t="str">
        <f t="shared" si="150"/>
        <v>М/14307/14307</v>
      </c>
      <c r="BH315" s="3" t="str">
        <f t="shared" si="151"/>
        <v>ТО2/13602/13602</v>
      </c>
      <c r="BI315" s="3" t="str">
        <f t="shared" si="152"/>
        <v>М/12594/12594</v>
      </c>
      <c r="BJ315" s="158" t="s">
        <v>290</v>
      </c>
      <c r="BK315" s="3" t="str">
        <f t="shared" si="153"/>
        <v>М/43053/44774</v>
      </c>
      <c r="BL315" s="3" t="str">
        <f t="shared" si="154"/>
        <v>М/51243/26261</v>
      </c>
      <c r="BM315" s="3" t="str">
        <f t="shared" si="155"/>
        <v>Р/39501/18986</v>
      </c>
      <c r="BN315" s="3" t="str">
        <f t="shared" si="156"/>
        <v>М/37834/62383</v>
      </c>
      <c r="BO315" s="3" t="str">
        <f t="shared" si="157"/>
        <v>Р/9570/34570</v>
      </c>
      <c r="BP315" s="3" t="str">
        <f t="shared" si="158"/>
        <v>Р/9605/30120</v>
      </c>
      <c r="BQ315" s="3" t="str">
        <f t="shared" si="159"/>
        <v>М/10772/10772</v>
      </c>
      <c r="BR315" s="86"/>
      <c r="BS315" s="86"/>
      <c r="BT315" s="86"/>
    </row>
    <row r="316" spans="1:72" ht="16.5" customHeight="1" x14ac:dyDescent="0.25">
      <c r="A316" s="90">
        <v>45232</v>
      </c>
      <c r="B316" s="3">
        <v>5</v>
      </c>
      <c r="C316" s="3">
        <v>4</v>
      </c>
      <c r="D316" s="105" t="str">
        <f t="shared" si="144"/>
        <v/>
      </c>
      <c r="E316" s="105" t="str">
        <f t="shared" si="145"/>
        <v/>
      </c>
      <c r="F316" s="99" t="s">
        <v>290</v>
      </c>
      <c r="G316" s="100">
        <f t="shared" si="160"/>
        <v>22405</v>
      </c>
      <c r="H316" s="100">
        <f t="shared" si="161"/>
        <v>56127</v>
      </c>
      <c r="I316" s="100">
        <f t="shared" si="162"/>
        <v>39708</v>
      </c>
      <c r="J316" s="100">
        <f t="shared" si="163"/>
        <v>45106</v>
      </c>
      <c r="K316" s="100">
        <f t="shared" si="164"/>
        <v>14331</v>
      </c>
      <c r="L316" s="100">
        <f t="shared" si="165"/>
        <v>13602</v>
      </c>
      <c r="M316" s="100">
        <f t="shared" si="166"/>
        <v>12618</v>
      </c>
      <c r="N316" s="100" t="str">
        <f t="shared" si="167"/>
        <v>|</v>
      </c>
      <c r="O316" s="100">
        <f t="shared" si="168"/>
        <v>44798</v>
      </c>
      <c r="P316" s="100">
        <f t="shared" si="169"/>
        <v>26285</v>
      </c>
      <c r="Q316" s="100">
        <f t="shared" si="170"/>
        <v>18986</v>
      </c>
      <c r="R316" s="100">
        <f t="shared" si="171"/>
        <v>62407</v>
      </c>
      <c r="S316" s="100">
        <f t="shared" si="172"/>
        <v>34570</v>
      </c>
      <c r="T316" s="100">
        <f t="shared" si="173"/>
        <v>30128</v>
      </c>
      <c r="U316" s="100">
        <f t="shared" si="174"/>
        <v>10788</v>
      </c>
      <c r="V316" s="89" t="s">
        <v>290</v>
      </c>
      <c r="W316" s="95" t="s">
        <v>37</v>
      </c>
      <c r="X316" s="95" t="s">
        <v>37</v>
      </c>
      <c r="Y316" s="95" t="s">
        <v>37</v>
      </c>
      <c r="Z316" s="95" t="s">
        <v>38</v>
      </c>
      <c r="AA316" s="95" t="s">
        <v>37</v>
      </c>
      <c r="AB316" s="95" t="s">
        <v>271</v>
      </c>
      <c r="AC316" s="95" t="s">
        <v>37</v>
      </c>
      <c r="AD316" s="96" t="s">
        <v>290</v>
      </c>
      <c r="AE316" s="95" t="s">
        <v>37</v>
      </c>
      <c r="AF316" s="95" t="s">
        <v>37</v>
      </c>
      <c r="AG316" s="95" t="s">
        <v>38</v>
      </c>
      <c r="AH316" s="95" t="s">
        <v>37</v>
      </c>
      <c r="AI316" s="95" t="s">
        <v>38</v>
      </c>
      <c r="AJ316" s="95" t="s">
        <v>320</v>
      </c>
      <c r="AK316" s="95" t="s">
        <v>195</v>
      </c>
      <c r="AL316" s="94" t="s">
        <v>290</v>
      </c>
      <c r="AM316" s="108">
        <f t="array" ref="AM316">IFERROR(INDEX(TO_name_1,MATCH(,((Шаблон_1-Точность)&gt;=G316)+((Шаблон_1+Точность)&lt;=G316),)),G316)</f>
        <v>22405</v>
      </c>
      <c r="AN316" s="109">
        <f t="array" ref="AN316">IFERROR(INDEX(TO_name_2,MATCH(,((Шаблон_2-Точность)&gt;=H316)+((Шаблон_2+Точность)&lt;=H316),)),H316)</f>
        <v>56127</v>
      </c>
      <c r="AO316" s="109">
        <f t="array" ref="AO316">IFERROR(INDEX(TO_name_3,MATCH(,((Шаблон_3-Точность)&gt;=I316)+((Шаблон_3+Точность)&lt;=I316),)),I316)</f>
        <v>39708</v>
      </c>
      <c r="AP316" s="109">
        <f t="array" ref="AP316">IFERROR(INDEX(TO_name_4,MATCH(,((Шаблон_4-Точность)&gt;=J316)+((Шаблон_4+Точность)&lt;=J316),)),J316)</f>
        <v>45106</v>
      </c>
      <c r="AQ316" s="109">
        <f t="array" ref="AQ316">IFERROR(INDEX(TO_name_9,MATCH(,((Шаблон_9-Точность)&gt;=K316)+((Шаблон_9+Точность)&lt;=K316),)),K316)</f>
        <v>14331</v>
      </c>
      <c r="AR316" s="109">
        <f t="array" ref="AR316">IFERROR(INDEX(TO_name_10,MATCH(,((Шаблон_10-Точность)&gt;=L316)+((Шаблон_10+Точность)&lt;=L316),)),L316)</f>
        <v>13602</v>
      </c>
      <c r="AS316" s="110">
        <f t="array" ref="AS316">IFERROR(INDEX(TO_name_11,MATCH(,((Шаблон_11-Точность)&gt;=M316)+((Шаблон_11+Точность)&lt;=M316),)),M316)</f>
        <v>12618</v>
      </c>
      <c r="AT316" s="111" t="s">
        <v>290</v>
      </c>
      <c r="AU316" s="108">
        <f t="array" ref="AU316">IFERROR(INDEX(TO_name_5,MATCH(,((Шаблон_5-Точность)&gt;=O316)+((Шаблон_5+Точность)&lt;=O316),)),O316)</f>
        <v>44798</v>
      </c>
      <c r="AV316" s="109">
        <f t="array" ref="AV316">IFERROR(INDEX(TO_name_6,MATCH(,((Шаблон_6-Точность)&gt;=P316)+((Шаблон_6+Точность)&lt;=P316),)),P316)</f>
        <v>26285</v>
      </c>
      <c r="AW316" s="109">
        <f t="array" ref="AW316">IFERROR(INDEX(TO_name_7,MATCH(,((Шаблон_7-Точность)&gt;=Q316)+((Шаблон_7+Точность)&lt;=Q316),)),Q316)</f>
        <v>18986</v>
      </c>
      <c r="AX316" s="109">
        <f t="array" ref="AX316">IFERROR(INDEX(TO_name_8,MATCH(,((Шаблон_8-Точность)&gt;=R316)+((Шаблон_8+Точность)&lt;=R316),)),R316)</f>
        <v>62407</v>
      </c>
      <c r="AY316" s="109">
        <f t="array" ref="AY316">IFERROR(INDEX(TO_name_12,MATCH(,((Шаблон_12-Точность)&gt;=S316)+((Шаблон_12+Точность)&lt;=S316),)),S316)</f>
        <v>34570</v>
      </c>
      <c r="AZ316" s="109">
        <f t="array" ref="AZ316">IFERROR(INDEX(TO_name_13,MATCH(,((Шаблон_13-Точность)&gt;=T316)+((Шаблон_13+Точность)&lt;=T316),)),T316)</f>
        <v>30128</v>
      </c>
      <c r="BA316" s="110">
        <f t="array" ref="BA316">IFERROR(INDEX(TO_name_14,MATCH(,((Шаблон_14-Точность)&gt;=U316)+((Шаблон_14+Точность)&lt;=U316),)),U316)</f>
        <v>10788</v>
      </c>
      <c r="BB316" s="3"/>
      <c r="BC316" s="3" t="str">
        <f t="shared" si="146"/>
        <v>М/66127/22405</v>
      </c>
      <c r="BD316" s="3" t="str">
        <f t="shared" si="147"/>
        <v>М/71049/56127</v>
      </c>
      <c r="BE316" s="3" t="str">
        <f t="shared" si="148"/>
        <v>М/64810/39708</v>
      </c>
      <c r="BF316" s="3" t="str">
        <f t="shared" si="149"/>
        <v>Р/73406/45106</v>
      </c>
      <c r="BG316" s="3" t="str">
        <f t="shared" si="150"/>
        <v>М/14331/14331</v>
      </c>
      <c r="BH316" s="3" t="str">
        <f t="shared" si="151"/>
        <v>ТО2/13602/13602</v>
      </c>
      <c r="BI316" s="3" t="str">
        <f t="shared" si="152"/>
        <v>М/12618/12618</v>
      </c>
      <c r="BJ316" s="158" t="s">
        <v>290</v>
      </c>
      <c r="BK316" s="3" t="str">
        <f t="shared" si="153"/>
        <v>М/43077/44798</v>
      </c>
      <c r="BL316" s="3" t="str">
        <f t="shared" si="154"/>
        <v>М/51267/26285</v>
      </c>
      <c r="BM316" s="3" t="str">
        <f t="shared" si="155"/>
        <v>Р/39501/18986</v>
      </c>
      <c r="BN316" s="3" t="str">
        <f t="shared" si="156"/>
        <v>М/37858/62407</v>
      </c>
      <c r="BO316" s="3" t="str">
        <f t="shared" si="157"/>
        <v>Р/9570/34570</v>
      </c>
      <c r="BP316" s="3" t="str">
        <f t="shared" si="158"/>
        <v>П/9613/30128</v>
      </c>
      <c r="BQ316" s="3" t="str">
        <f t="shared" si="159"/>
        <v>О/10788/10788</v>
      </c>
      <c r="BR316" s="86"/>
      <c r="BS316" s="86"/>
      <c r="BT316" s="86"/>
    </row>
    <row r="317" spans="1:72" ht="16.5" customHeight="1" x14ac:dyDescent="0.25">
      <c r="A317" s="90">
        <v>45233</v>
      </c>
      <c r="B317" s="3">
        <v>5</v>
      </c>
      <c r="C317" s="3">
        <v>4</v>
      </c>
      <c r="D317" s="105" t="str">
        <f t="shared" si="144"/>
        <v/>
      </c>
      <c r="E317" s="105" t="str">
        <f t="shared" si="145"/>
        <v/>
      </c>
      <c r="F317" s="99" t="s">
        <v>290</v>
      </c>
      <c r="G317" s="100">
        <f t="shared" si="160"/>
        <v>22429</v>
      </c>
      <c r="H317" s="100">
        <f t="shared" si="161"/>
        <v>56151</v>
      </c>
      <c r="I317" s="100">
        <f t="shared" si="162"/>
        <v>39732</v>
      </c>
      <c r="J317" s="100">
        <f t="shared" si="163"/>
        <v>45106</v>
      </c>
      <c r="K317" s="100">
        <f t="shared" si="164"/>
        <v>14355</v>
      </c>
      <c r="L317" s="100">
        <f t="shared" si="165"/>
        <v>13602</v>
      </c>
      <c r="M317" s="100">
        <f t="shared" si="166"/>
        <v>12642</v>
      </c>
      <c r="N317" s="100" t="str">
        <f t="shared" si="167"/>
        <v>|</v>
      </c>
      <c r="O317" s="100">
        <f t="shared" si="168"/>
        <v>44822</v>
      </c>
      <c r="P317" s="100">
        <f t="shared" si="169"/>
        <v>26309</v>
      </c>
      <c r="Q317" s="100">
        <f t="shared" si="170"/>
        <v>18986</v>
      </c>
      <c r="R317" s="100">
        <f t="shared" si="171"/>
        <v>62431</v>
      </c>
      <c r="S317" s="100">
        <f t="shared" si="172"/>
        <v>34570</v>
      </c>
      <c r="T317" s="100">
        <f t="shared" si="173"/>
        <v>30152</v>
      </c>
      <c r="U317" s="100">
        <f t="shared" si="174"/>
        <v>10788</v>
      </c>
      <c r="V317" s="89" t="s">
        <v>290</v>
      </c>
      <c r="W317" s="95" t="s">
        <v>37</v>
      </c>
      <c r="X317" s="95" t="s">
        <v>37</v>
      </c>
      <c r="Y317" s="95" t="s">
        <v>37</v>
      </c>
      <c r="Z317" s="95" t="s">
        <v>38</v>
      </c>
      <c r="AA317" s="95" t="s">
        <v>37</v>
      </c>
      <c r="AB317" s="95" t="s">
        <v>271</v>
      </c>
      <c r="AC317" s="95" t="s">
        <v>37</v>
      </c>
      <c r="AD317" s="96" t="s">
        <v>290</v>
      </c>
      <c r="AE317" s="95" t="s">
        <v>37</v>
      </c>
      <c r="AF317" s="95" t="s">
        <v>37</v>
      </c>
      <c r="AG317" s="95" t="s">
        <v>38</v>
      </c>
      <c r="AH317" s="95" t="s">
        <v>37</v>
      </c>
      <c r="AI317" s="95" t="s">
        <v>38</v>
      </c>
      <c r="AJ317" s="95" t="s">
        <v>37</v>
      </c>
      <c r="AK317" s="95" t="s">
        <v>38</v>
      </c>
      <c r="AL317" s="94" t="s">
        <v>290</v>
      </c>
      <c r="AM317" s="108">
        <f t="array" ref="AM317">IFERROR(INDEX(TO_name_1,MATCH(,((Шаблон_1-Точность)&gt;=G317)+((Шаблон_1+Точность)&lt;=G317),)),G317)</f>
        <v>22429</v>
      </c>
      <c r="AN317" s="109">
        <f t="array" ref="AN317">IFERROR(INDEX(TO_name_2,MATCH(,((Шаблон_2-Точность)&gt;=H317)+((Шаблон_2+Точность)&lt;=H317),)),H317)</f>
        <v>56151</v>
      </c>
      <c r="AO317" s="109">
        <f t="array" ref="AO317">IFERROR(INDEX(TO_name_3,MATCH(,((Шаблон_3-Точность)&gt;=I317)+((Шаблон_3+Точность)&lt;=I317),)),I317)</f>
        <v>39732</v>
      </c>
      <c r="AP317" s="109">
        <f t="array" ref="AP317">IFERROR(INDEX(TO_name_4,MATCH(,((Шаблон_4-Точность)&gt;=J317)+((Шаблон_4+Точность)&lt;=J317),)),J317)</f>
        <v>45106</v>
      </c>
      <c r="AQ317" s="109">
        <f t="array" ref="AQ317">IFERROR(INDEX(TO_name_9,MATCH(,((Шаблон_9-Точность)&gt;=K317)+((Шаблон_9+Точность)&lt;=K317),)),K317)</f>
        <v>14355</v>
      </c>
      <c r="AR317" s="109">
        <f t="array" ref="AR317">IFERROR(INDEX(TO_name_10,MATCH(,((Шаблон_10-Точность)&gt;=L317)+((Шаблон_10+Точность)&lt;=L317),)),L317)</f>
        <v>13602</v>
      </c>
      <c r="AS317" s="110">
        <f t="array" ref="AS317">IFERROR(INDEX(TO_name_11,MATCH(,((Шаблон_11-Точность)&gt;=M317)+((Шаблон_11+Точность)&lt;=M317),)),M317)</f>
        <v>12642</v>
      </c>
      <c r="AT317" s="111" t="s">
        <v>290</v>
      </c>
      <c r="AU317" s="108">
        <f t="array" ref="AU317">IFERROR(INDEX(TO_name_5,MATCH(,((Шаблон_5-Точность)&gt;=O317)+((Шаблон_5+Точность)&lt;=O317),)),O317)</f>
        <v>44822</v>
      </c>
      <c r="AV317" s="109">
        <f t="array" ref="AV317">IFERROR(INDEX(TO_name_6,MATCH(,((Шаблон_6-Точность)&gt;=P317)+((Шаблон_6+Точность)&lt;=P317),)),P317)</f>
        <v>26309</v>
      </c>
      <c r="AW317" s="109">
        <f t="array" ref="AW317">IFERROR(INDEX(TO_name_7,MATCH(,((Шаблон_7-Точность)&gt;=Q317)+((Шаблон_7+Точность)&lt;=Q317),)),Q317)</f>
        <v>18986</v>
      </c>
      <c r="AX317" s="109">
        <f t="array" ref="AX317">IFERROR(INDEX(TO_name_8,MATCH(,((Шаблон_8-Точность)&gt;=R317)+((Шаблон_8+Точность)&lt;=R317),)),R317)</f>
        <v>62431</v>
      </c>
      <c r="AY317" s="109">
        <f t="array" ref="AY317">IFERROR(INDEX(TO_name_12,MATCH(,((Шаблон_12-Точность)&gt;=S317)+((Шаблон_12+Точность)&lt;=S317),)),S317)</f>
        <v>34570</v>
      </c>
      <c r="AZ317" s="109">
        <f t="array" ref="AZ317">IFERROR(INDEX(TO_name_13,MATCH(,((Шаблон_13-Точность)&gt;=T317)+((Шаблон_13+Точность)&lt;=T317),)),T317)</f>
        <v>30152</v>
      </c>
      <c r="BA317" s="110">
        <f t="array" ref="BA317">IFERROR(INDEX(TO_name_14,MATCH(,((Шаблон_14-Точность)&gt;=U317)+((Шаблон_14+Точность)&lt;=U317),)),U317)</f>
        <v>10788</v>
      </c>
      <c r="BB317" s="3"/>
      <c r="BC317" s="3" t="str">
        <f t="shared" si="146"/>
        <v>М/66151/22429</v>
      </c>
      <c r="BD317" s="3" t="str">
        <f t="shared" si="147"/>
        <v>М/71073/56151</v>
      </c>
      <c r="BE317" s="3" t="str">
        <f t="shared" si="148"/>
        <v>М/64834/39732</v>
      </c>
      <c r="BF317" s="3" t="str">
        <f t="shared" si="149"/>
        <v>Р/73406/45106</v>
      </c>
      <c r="BG317" s="3" t="str">
        <f t="shared" si="150"/>
        <v>М/14355/14355</v>
      </c>
      <c r="BH317" s="3" t="str">
        <f t="shared" si="151"/>
        <v>ТО2/13602/13602</v>
      </c>
      <c r="BI317" s="3" t="str">
        <f t="shared" si="152"/>
        <v>М/12642/12642</v>
      </c>
      <c r="BJ317" s="158" t="s">
        <v>290</v>
      </c>
      <c r="BK317" s="3" t="str">
        <f t="shared" si="153"/>
        <v>М/43101/44822</v>
      </c>
      <c r="BL317" s="3" t="str">
        <f t="shared" si="154"/>
        <v>М/51291/26309</v>
      </c>
      <c r="BM317" s="3" t="str">
        <f t="shared" si="155"/>
        <v>Р/39501/18986</v>
      </c>
      <c r="BN317" s="3" t="str">
        <f t="shared" si="156"/>
        <v>М/37882/62431</v>
      </c>
      <c r="BO317" s="3" t="str">
        <f t="shared" si="157"/>
        <v>Р/9570/34570</v>
      </c>
      <c r="BP317" s="3" t="str">
        <f t="shared" si="158"/>
        <v>М/9637/30152</v>
      </c>
      <c r="BQ317" s="3" t="str">
        <f t="shared" si="159"/>
        <v>Р/10788/10788</v>
      </c>
      <c r="BR317" s="86"/>
      <c r="BS317" s="86"/>
      <c r="BT317" s="86"/>
    </row>
    <row r="318" spans="1:72" ht="16.5" customHeight="1" x14ac:dyDescent="0.25">
      <c r="A318" s="90">
        <v>45234</v>
      </c>
      <c r="B318" s="3">
        <v>5</v>
      </c>
      <c r="C318" s="3">
        <v>4</v>
      </c>
      <c r="D318" s="105" t="str">
        <f t="shared" si="144"/>
        <v/>
      </c>
      <c r="E318" s="105" t="str">
        <f t="shared" si="145"/>
        <v/>
      </c>
      <c r="F318" s="99" t="s">
        <v>290</v>
      </c>
      <c r="G318" s="100">
        <f t="shared" si="160"/>
        <v>22453</v>
      </c>
      <c r="H318" s="100">
        <f t="shared" si="161"/>
        <v>56175</v>
      </c>
      <c r="I318" s="100">
        <f t="shared" si="162"/>
        <v>39756</v>
      </c>
      <c r="J318" s="100">
        <f t="shared" si="163"/>
        <v>45106</v>
      </c>
      <c r="K318" s="100">
        <f t="shared" si="164"/>
        <v>14379</v>
      </c>
      <c r="L318" s="100">
        <f t="shared" si="165"/>
        <v>13602</v>
      </c>
      <c r="M318" s="100">
        <f t="shared" si="166"/>
        <v>12666</v>
      </c>
      <c r="N318" s="100" t="str">
        <f t="shared" si="167"/>
        <v>|</v>
      </c>
      <c r="O318" s="100">
        <f t="shared" si="168"/>
        <v>44846</v>
      </c>
      <c r="P318" s="100">
        <f t="shared" si="169"/>
        <v>26333</v>
      </c>
      <c r="Q318" s="100">
        <f t="shared" si="170"/>
        <v>18986</v>
      </c>
      <c r="R318" s="100">
        <f t="shared" si="171"/>
        <v>62455</v>
      </c>
      <c r="S318" s="100">
        <f t="shared" si="172"/>
        <v>34570</v>
      </c>
      <c r="T318" s="100">
        <f t="shared" si="173"/>
        <v>30176</v>
      </c>
      <c r="U318" s="100">
        <f t="shared" si="174"/>
        <v>10788</v>
      </c>
      <c r="V318" s="89" t="s">
        <v>290</v>
      </c>
      <c r="W318" s="95" t="s">
        <v>37</v>
      </c>
      <c r="X318" s="95" t="s">
        <v>37</v>
      </c>
      <c r="Y318" s="95" t="s">
        <v>37</v>
      </c>
      <c r="Z318" s="95" t="s">
        <v>38</v>
      </c>
      <c r="AA318" s="95" t="s">
        <v>37</v>
      </c>
      <c r="AB318" s="95" t="s">
        <v>271</v>
      </c>
      <c r="AC318" s="95" t="s">
        <v>37</v>
      </c>
      <c r="AD318" s="96" t="s">
        <v>290</v>
      </c>
      <c r="AE318" s="95" t="s">
        <v>37</v>
      </c>
      <c r="AF318" s="95" t="s">
        <v>37</v>
      </c>
      <c r="AG318" s="95" t="s">
        <v>38</v>
      </c>
      <c r="AH318" s="95" t="s">
        <v>37</v>
      </c>
      <c r="AI318" s="95" t="s">
        <v>38</v>
      </c>
      <c r="AJ318" s="95" t="s">
        <v>37</v>
      </c>
      <c r="AK318" s="95" t="s">
        <v>38</v>
      </c>
      <c r="AL318" s="94" t="s">
        <v>290</v>
      </c>
      <c r="AM318" s="108">
        <f t="array" ref="AM318">IFERROR(INDEX(TO_name_1,MATCH(,((Шаблон_1-Точность)&gt;=G318)+((Шаблон_1+Точность)&lt;=G318),)),G318)</f>
        <v>22453</v>
      </c>
      <c r="AN318" s="109">
        <f t="array" ref="AN318">IFERROR(INDEX(TO_name_2,MATCH(,((Шаблон_2-Точность)&gt;=H318)+((Шаблон_2+Точность)&lt;=H318),)),H318)</f>
        <v>56175</v>
      </c>
      <c r="AO318" s="109">
        <f t="array" ref="AO318">IFERROR(INDEX(TO_name_3,MATCH(,((Шаблон_3-Точность)&gt;=I318)+((Шаблон_3+Точность)&lt;=I318),)),I318)</f>
        <v>39756</v>
      </c>
      <c r="AP318" s="109">
        <f t="array" ref="AP318">IFERROR(INDEX(TO_name_4,MATCH(,((Шаблон_4-Точность)&gt;=J318)+((Шаблон_4+Точность)&lt;=J318),)),J318)</f>
        <v>45106</v>
      </c>
      <c r="AQ318" s="109">
        <f t="array" ref="AQ318">IFERROR(INDEX(TO_name_9,MATCH(,((Шаблон_9-Точность)&gt;=K318)+((Шаблон_9+Точность)&lt;=K318),)),K318)</f>
        <v>14379</v>
      </c>
      <c r="AR318" s="109">
        <f t="array" ref="AR318">IFERROR(INDEX(TO_name_10,MATCH(,((Шаблон_10-Точность)&gt;=L318)+((Шаблон_10+Точность)&lt;=L318),)),L318)</f>
        <v>13602</v>
      </c>
      <c r="AS318" s="110">
        <f t="array" ref="AS318">IFERROR(INDEX(TO_name_11,MATCH(,((Шаблон_11-Точность)&gt;=M318)+((Шаблон_11+Точность)&lt;=M318),)),M318)</f>
        <v>12666</v>
      </c>
      <c r="AT318" s="111" t="s">
        <v>290</v>
      </c>
      <c r="AU318" s="108">
        <f t="array" ref="AU318">IFERROR(INDEX(TO_name_5,MATCH(,((Шаблон_5-Точность)&gt;=O318)+((Шаблон_5+Точность)&lt;=O318),)),O318)</f>
        <v>44846</v>
      </c>
      <c r="AV318" s="109">
        <f t="array" ref="AV318">IFERROR(INDEX(TO_name_6,MATCH(,((Шаблон_6-Точность)&gt;=P318)+((Шаблон_6+Точность)&lt;=P318),)),P318)</f>
        <v>26333</v>
      </c>
      <c r="AW318" s="109">
        <f t="array" ref="AW318">IFERROR(INDEX(TO_name_7,MATCH(,((Шаблон_7-Точность)&gt;=Q318)+((Шаблон_7+Точность)&lt;=Q318),)),Q318)</f>
        <v>18986</v>
      </c>
      <c r="AX318" s="109">
        <f t="array" ref="AX318">IFERROR(INDEX(TO_name_8,MATCH(,((Шаблон_8-Точность)&gt;=R318)+((Шаблон_8+Точность)&lt;=R318),)),R318)</f>
        <v>62455</v>
      </c>
      <c r="AY318" s="109">
        <f t="array" ref="AY318">IFERROR(INDEX(TO_name_12,MATCH(,((Шаблон_12-Точность)&gt;=S318)+((Шаблон_12+Точность)&lt;=S318),)),S318)</f>
        <v>34570</v>
      </c>
      <c r="AZ318" s="109">
        <f t="array" ref="AZ318">IFERROR(INDEX(TO_name_13,MATCH(,((Шаблон_13-Точность)&gt;=T318)+((Шаблон_13+Точность)&lt;=T318),)),T318)</f>
        <v>30176</v>
      </c>
      <c r="BA318" s="110">
        <f t="array" ref="BA318">IFERROR(INDEX(TO_name_14,MATCH(,((Шаблон_14-Точность)&gt;=U318)+((Шаблон_14+Точность)&lt;=U318),)),U318)</f>
        <v>10788</v>
      </c>
      <c r="BB318" s="3"/>
      <c r="BC318" s="3" t="str">
        <f t="shared" si="146"/>
        <v>М/66175/22453</v>
      </c>
      <c r="BD318" s="3" t="str">
        <f t="shared" si="147"/>
        <v>М/71097/56175</v>
      </c>
      <c r="BE318" s="3" t="str">
        <f t="shared" si="148"/>
        <v>М/64858/39756</v>
      </c>
      <c r="BF318" s="3" t="str">
        <f t="shared" si="149"/>
        <v>Р/73406/45106</v>
      </c>
      <c r="BG318" s="3" t="str">
        <f t="shared" si="150"/>
        <v>М/14379/14379</v>
      </c>
      <c r="BH318" s="3" t="str">
        <f t="shared" si="151"/>
        <v>ТО2/13602/13602</v>
      </c>
      <c r="BI318" s="3" t="str">
        <f t="shared" si="152"/>
        <v>М/12666/12666</v>
      </c>
      <c r="BJ318" s="158" t="s">
        <v>290</v>
      </c>
      <c r="BK318" s="3" t="str">
        <f t="shared" si="153"/>
        <v>М/43125/44846</v>
      </c>
      <c r="BL318" s="3" t="str">
        <f t="shared" si="154"/>
        <v>М/51315/26333</v>
      </c>
      <c r="BM318" s="3" t="str">
        <f t="shared" si="155"/>
        <v>Р/39501/18986</v>
      </c>
      <c r="BN318" s="3" t="str">
        <f t="shared" si="156"/>
        <v>М/37906/62455</v>
      </c>
      <c r="BO318" s="3" t="str">
        <f t="shared" si="157"/>
        <v>Р/9570/34570</v>
      </c>
      <c r="BP318" s="3" t="str">
        <f t="shared" si="158"/>
        <v>М/9661/30176</v>
      </c>
      <c r="BQ318" s="3" t="str">
        <f t="shared" si="159"/>
        <v>Р/10788/10788</v>
      </c>
      <c r="BR318" s="86"/>
      <c r="BS318" s="86"/>
      <c r="BT318" s="86"/>
    </row>
    <row r="319" spans="1:72" ht="16.5" customHeight="1" x14ac:dyDescent="0.25">
      <c r="A319" s="90">
        <v>45235</v>
      </c>
      <c r="B319" s="3">
        <v>5</v>
      </c>
      <c r="C319" s="3">
        <v>4</v>
      </c>
      <c r="D319" s="105" t="str">
        <f t="shared" si="144"/>
        <v/>
      </c>
      <c r="E319" s="105" t="str">
        <f t="shared" si="145"/>
        <v/>
      </c>
      <c r="F319" s="99" t="s">
        <v>290</v>
      </c>
      <c r="G319" s="100">
        <f t="shared" si="160"/>
        <v>22477</v>
      </c>
      <c r="H319" s="100">
        <f t="shared" si="161"/>
        <v>56199</v>
      </c>
      <c r="I319" s="100">
        <f t="shared" si="162"/>
        <v>39780</v>
      </c>
      <c r="J319" s="100">
        <f t="shared" si="163"/>
        <v>45106</v>
      </c>
      <c r="K319" s="100">
        <f t="shared" si="164"/>
        <v>14403</v>
      </c>
      <c r="L319" s="100">
        <f t="shared" si="165"/>
        <v>13602</v>
      </c>
      <c r="M319" s="100">
        <f t="shared" si="166"/>
        <v>12690</v>
      </c>
      <c r="N319" s="100" t="str">
        <f t="shared" si="167"/>
        <v>|</v>
      </c>
      <c r="O319" s="100">
        <f t="shared" si="168"/>
        <v>44870</v>
      </c>
      <c r="P319" s="100">
        <f t="shared" si="169"/>
        <v>26357</v>
      </c>
      <c r="Q319" s="100">
        <f t="shared" si="170"/>
        <v>18986</v>
      </c>
      <c r="R319" s="100">
        <f t="shared" si="171"/>
        <v>62479</v>
      </c>
      <c r="S319" s="100">
        <f t="shared" si="172"/>
        <v>34570</v>
      </c>
      <c r="T319" s="100">
        <f t="shared" si="173"/>
        <v>30200</v>
      </c>
      <c r="U319" s="100">
        <f t="shared" si="174"/>
        <v>10788</v>
      </c>
      <c r="V319" s="89" t="s">
        <v>290</v>
      </c>
      <c r="W319" s="95" t="s">
        <v>37</v>
      </c>
      <c r="X319" s="95" t="s">
        <v>37</v>
      </c>
      <c r="Y319" s="95" t="s">
        <v>37</v>
      </c>
      <c r="Z319" s="95" t="s">
        <v>38</v>
      </c>
      <c r="AA319" s="95" t="s">
        <v>37</v>
      </c>
      <c r="AB319" s="95" t="s">
        <v>271</v>
      </c>
      <c r="AC319" s="95" t="s">
        <v>37</v>
      </c>
      <c r="AD319" s="96" t="s">
        <v>290</v>
      </c>
      <c r="AE319" s="95" t="s">
        <v>37</v>
      </c>
      <c r="AF319" s="95" t="s">
        <v>37</v>
      </c>
      <c r="AG319" s="95" t="s">
        <v>38</v>
      </c>
      <c r="AH319" s="95" t="s">
        <v>37</v>
      </c>
      <c r="AI319" s="95" t="s">
        <v>38</v>
      </c>
      <c r="AJ319" s="95" t="s">
        <v>37</v>
      </c>
      <c r="AK319" s="95" t="s">
        <v>38</v>
      </c>
      <c r="AL319" s="94" t="s">
        <v>290</v>
      </c>
      <c r="AM319" s="108">
        <f t="array" ref="AM319">IFERROR(INDEX(TO_name_1,MATCH(,((Шаблон_1-Точность)&gt;=G319)+((Шаблон_1+Точность)&lt;=G319),)),G319)</f>
        <v>22477</v>
      </c>
      <c r="AN319" s="109">
        <f t="array" ref="AN319">IFERROR(INDEX(TO_name_2,MATCH(,((Шаблон_2-Точность)&gt;=H319)+((Шаблон_2+Точность)&lt;=H319),)),H319)</f>
        <v>56199</v>
      </c>
      <c r="AO319" s="109">
        <f t="array" ref="AO319">IFERROR(INDEX(TO_name_3,MATCH(,((Шаблон_3-Точность)&gt;=I319)+((Шаблон_3+Точность)&lt;=I319),)),I319)</f>
        <v>39780</v>
      </c>
      <c r="AP319" s="109">
        <f t="array" ref="AP319">IFERROR(INDEX(TO_name_4,MATCH(,((Шаблон_4-Точность)&gt;=J319)+((Шаблон_4+Точность)&lt;=J319),)),J319)</f>
        <v>45106</v>
      </c>
      <c r="AQ319" s="109">
        <f t="array" ref="AQ319">IFERROR(INDEX(TO_name_9,MATCH(,((Шаблон_9-Точность)&gt;=K319)+((Шаблон_9+Точность)&lt;=K319),)),K319)</f>
        <v>14403</v>
      </c>
      <c r="AR319" s="109">
        <f t="array" ref="AR319">IFERROR(INDEX(TO_name_10,MATCH(,((Шаблон_10-Точность)&gt;=L319)+((Шаблон_10+Точность)&lt;=L319),)),L319)</f>
        <v>13602</v>
      </c>
      <c r="AS319" s="110">
        <f t="array" ref="AS319">IFERROR(INDEX(TO_name_11,MATCH(,((Шаблон_11-Точность)&gt;=M319)+((Шаблон_11+Точность)&lt;=M319),)),M319)</f>
        <v>12690</v>
      </c>
      <c r="AT319" s="111" t="s">
        <v>290</v>
      </c>
      <c r="AU319" s="108">
        <f t="array" ref="AU319">IFERROR(INDEX(TO_name_5,MATCH(,((Шаблон_5-Точность)&gt;=O319)+((Шаблон_5+Точность)&lt;=O319),)),O319)</f>
        <v>44870</v>
      </c>
      <c r="AV319" s="109">
        <f t="array" ref="AV319">IFERROR(INDEX(TO_name_6,MATCH(,((Шаблон_6-Точность)&gt;=P319)+((Шаблон_6+Точность)&lt;=P319),)),P319)</f>
        <v>26357</v>
      </c>
      <c r="AW319" s="109">
        <f t="array" ref="AW319">IFERROR(INDEX(TO_name_7,MATCH(,((Шаблон_7-Точность)&gt;=Q319)+((Шаблон_7+Точность)&lt;=Q319),)),Q319)</f>
        <v>18986</v>
      </c>
      <c r="AX319" s="109">
        <f t="array" ref="AX319">IFERROR(INDEX(TO_name_8,MATCH(,((Шаблон_8-Точность)&gt;=R319)+((Шаблон_8+Точность)&lt;=R319),)),R319)</f>
        <v>62479</v>
      </c>
      <c r="AY319" s="109">
        <f t="array" ref="AY319">IFERROR(INDEX(TO_name_12,MATCH(,((Шаблон_12-Точность)&gt;=S319)+((Шаблон_12+Точность)&lt;=S319),)),S319)</f>
        <v>34570</v>
      </c>
      <c r="AZ319" s="109">
        <f t="array" ref="AZ319">IFERROR(INDEX(TO_name_13,MATCH(,((Шаблон_13-Точность)&gt;=T319)+((Шаблон_13+Точность)&lt;=T319),)),T319)</f>
        <v>30200</v>
      </c>
      <c r="BA319" s="110">
        <f t="array" ref="BA319">IFERROR(INDEX(TO_name_14,MATCH(,((Шаблон_14-Точность)&gt;=U319)+((Шаблон_14+Точность)&lt;=U319),)),U319)</f>
        <v>10788</v>
      </c>
      <c r="BB319" s="3"/>
      <c r="BC319" s="3" t="str">
        <f t="shared" si="146"/>
        <v>М/66199/22477</v>
      </c>
      <c r="BD319" s="3" t="str">
        <f t="shared" si="147"/>
        <v>М/71121/56199</v>
      </c>
      <c r="BE319" s="3" t="str">
        <f t="shared" si="148"/>
        <v>М/64882/39780</v>
      </c>
      <c r="BF319" s="3" t="str">
        <f t="shared" si="149"/>
        <v>Р/73406/45106</v>
      </c>
      <c r="BG319" s="3" t="str">
        <f t="shared" si="150"/>
        <v>М/14403/14403</v>
      </c>
      <c r="BH319" s="3" t="str">
        <f t="shared" si="151"/>
        <v>ТО2/13602/13602</v>
      </c>
      <c r="BI319" s="3" t="str">
        <f t="shared" si="152"/>
        <v>М/12690/12690</v>
      </c>
      <c r="BJ319" s="158" t="s">
        <v>290</v>
      </c>
      <c r="BK319" s="3" t="str">
        <f t="shared" si="153"/>
        <v>М/43149/44870</v>
      </c>
      <c r="BL319" s="3" t="str">
        <f t="shared" si="154"/>
        <v>М/51339/26357</v>
      </c>
      <c r="BM319" s="3" t="str">
        <f t="shared" si="155"/>
        <v>Р/39501/18986</v>
      </c>
      <c r="BN319" s="3" t="str">
        <f t="shared" si="156"/>
        <v>М/37930/62479</v>
      </c>
      <c r="BO319" s="3" t="str">
        <f t="shared" si="157"/>
        <v>Р/9570/34570</v>
      </c>
      <c r="BP319" s="3" t="str">
        <f t="shared" si="158"/>
        <v>М/9685/30200</v>
      </c>
      <c r="BQ319" s="3" t="str">
        <f t="shared" si="159"/>
        <v>Р/10788/10788</v>
      </c>
      <c r="BR319" s="86"/>
      <c r="BS319" s="86"/>
      <c r="BT319" s="86"/>
    </row>
    <row r="320" spans="1:72" ht="16.5" customHeight="1" x14ac:dyDescent="0.25">
      <c r="A320" s="90">
        <v>45236</v>
      </c>
      <c r="B320" s="3">
        <v>5</v>
      </c>
      <c r="C320" s="3">
        <v>4</v>
      </c>
      <c r="D320" s="105" t="str">
        <f t="shared" si="144"/>
        <v/>
      </c>
      <c r="E320" s="105" t="str">
        <f t="shared" si="145"/>
        <v/>
      </c>
      <c r="F320" s="99" t="s">
        <v>290</v>
      </c>
      <c r="G320" s="100">
        <f t="shared" si="160"/>
        <v>22501</v>
      </c>
      <c r="H320" s="100">
        <f t="shared" si="161"/>
        <v>56223</v>
      </c>
      <c r="I320" s="100">
        <f t="shared" si="162"/>
        <v>39804</v>
      </c>
      <c r="J320" s="100">
        <f t="shared" si="163"/>
        <v>45106</v>
      </c>
      <c r="K320" s="100">
        <f t="shared" si="164"/>
        <v>14427</v>
      </c>
      <c r="L320" s="100">
        <f t="shared" si="165"/>
        <v>13602</v>
      </c>
      <c r="M320" s="100">
        <f t="shared" si="166"/>
        <v>12714</v>
      </c>
      <c r="N320" s="100" t="str">
        <f t="shared" si="167"/>
        <v>|</v>
      </c>
      <c r="O320" s="100">
        <f t="shared" si="168"/>
        <v>44894</v>
      </c>
      <c r="P320" s="100">
        <f t="shared" si="169"/>
        <v>26381</v>
      </c>
      <c r="Q320" s="100">
        <f t="shared" si="170"/>
        <v>18986</v>
      </c>
      <c r="R320" s="100">
        <f t="shared" si="171"/>
        <v>62503</v>
      </c>
      <c r="S320" s="100">
        <f t="shared" si="172"/>
        <v>34570</v>
      </c>
      <c r="T320" s="100">
        <f t="shared" si="173"/>
        <v>30224</v>
      </c>
      <c r="U320" s="100">
        <f t="shared" si="174"/>
        <v>10788</v>
      </c>
      <c r="V320" s="89" t="s">
        <v>290</v>
      </c>
      <c r="W320" s="95" t="s">
        <v>37</v>
      </c>
      <c r="X320" s="95" t="s">
        <v>37</v>
      </c>
      <c r="Y320" s="95" t="s">
        <v>37</v>
      </c>
      <c r="Z320" s="95" t="s">
        <v>38</v>
      </c>
      <c r="AA320" s="95" t="s">
        <v>37</v>
      </c>
      <c r="AB320" s="95" t="s">
        <v>271</v>
      </c>
      <c r="AC320" s="95" t="s">
        <v>37</v>
      </c>
      <c r="AD320" s="96" t="s">
        <v>290</v>
      </c>
      <c r="AE320" s="95" t="s">
        <v>37</v>
      </c>
      <c r="AF320" s="95" t="s">
        <v>37</v>
      </c>
      <c r="AG320" s="95" t="s">
        <v>38</v>
      </c>
      <c r="AH320" s="95" t="s">
        <v>37</v>
      </c>
      <c r="AI320" s="95" t="s">
        <v>38</v>
      </c>
      <c r="AJ320" s="95" t="s">
        <v>37</v>
      </c>
      <c r="AK320" s="95" t="s">
        <v>38</v>
      </c>
      <c r="AL320" s="94" t="s">
        <v>290</v>
      </c>
      <c r="AM320" s="108" t="str">
        <f t="array" ref="AM320">IFERROR(INDEX(TO_name_1,MATCH(,((Шаблон_1-Точность)&gt;=G320)+((Шаблон_1+Точность)&lt;=G320),)),G320)</f>
        <v>ТО1</v>
      </c>
      <c r="AN320" s="109">
        <f t="array" ref="AN320">IFERROR(INDEX(TO_name_2,MATCH(,((Шаблон_2-Точность)&gt;=H320)+((Шаблон_2+Точность)&lt;=H320),)),H320)</f>
        <v>56223</v>
      </c>
      <c r="AO320" s="109">
        <f t="array" ref="AO320">IFERROR(INDEX(TO_name_3,MATCH(,((Шаблон_3-Точность)&gt;=I320)+((Шаблон_3+Точность)&lt;=I320),)),I320)</f>
        <v>39804</v>
      </c>
      <c r="AP320" s="109">
        <f t="array" ref="AP320">IFERROR(INDEX(TO_name_4,MATCH(,((Шаблон_4-Точность)&gt;=J320)+((Шаблон_4+Точность)&lt;=J320),)),J320)</f>
        <v>45106</v>
      </c>
      <c r="AQ320" s="109">
        <f t="array" ref="AQ320">IFERROR(INDEX(TO_name_9,MATCH(,((Шаблон_9-Точность)&gt;=K320)+((Шаблон_9+Точность)&lt;=K320),)),K320)</f>
        <v>14427</v>
      </c>
      <c r="AR320" s="109">
        <f t="array" ref="AR320">IFERROR(INDEX(TO_name_10,MATCH(,((Шаблон_10-Точность)&gt;=L320)+((Шаблон_10+Точность)&lt;=L320),)),L320)</f>
        <v>13602</v>
      </c>
      <c r="AS320" s="110">
        <f t="array" ref="AS320">IFERROR(INDEX(TO_name_11,MATCH(,((Шаблон_11-Точность)&gt;=M320)+((Шаблон_11+Точность)&lt;=M320),)),M320)</f>
        <v>12714</v>
      </c>
      <c r="AT320" s="111" t="s">
        <v>290</v>
      </c>
      <c r="AU320" s="108">
        <f t="array" ref="AU320">IFERROR(INDEX(TO_name_5,MATCH(,((Шаблон_5-Точность)&gt;=O320)+((Шаблон_5+Точность)&lt;=O320),)),O320)</f>
        <v>44894</v>
      </c>
      <c r="AV320" s="109">
        <f t="array" ref="AV320">IFERROR(INDEX(TO_name_6,MATCH(,((Шаблон_6-Точность)&gt;=P320)+((Шаблон_6+Точность)&lt;=P320),)),P320)</f>
        <v>26381</v>
      </c>
      <c r="AW320" s="109">
        <f t="array" ref="AW320">IFERROR(INDEX(TO_name_7,MATCH(,((Шаблон_7-Точность)&gt;=Q320)+((Шаблон_7+Точность)&lt;=Q320),)),Q320)</f>
        <v>18986</v>
      </c>
      <c r="AX320" s="109">
        <f t="array" ref="AX320">IFERROR(INDEX(TO_name_8,MATCH(,((Шаблон_8-Точность)&gt;=R320)+((Шаблон_8+Точность)&lt;=R320),)),R320)</f>
        <v>62503</v>
      </c>
      <c r="AY320" s="109">
        <f t="array" ref="AY320">IFERROR(INDEX(TO_name_12,MATCH(,((Шаблон_12-Точность)&gt;=S320)+((Шаблон_12+Точность)&lt;=S320),)),S320)</f>
        <v>34570</v>
      </c>
      <c r="AZ320" s="109">
        <f t="array" ref="AZ320">IFERROR(INDEX(TO_name_13,MATCH(,((Шаблон_13-Точность)&gt;=T320)+((Шаблон_13+Точность)&lt;=T320),)),T320)</f>
        <v>30224</v>
      </c>
      <c r="BA320" s="110">
        <f t="array" ref="BA320">IFERROR(INDEX(TO_name_14,MATCH(,((Шаблон_14-Точность)&gt;=U320)+((Шаблон_14+Точность)&lt;=U320),)),U320)</f>
        <v>10788</v>
      </c>
      <c r="BB320" s="3"/>
      <c r="BC320" s="3" t="str">
        <f t="shared" si="146"/>
        <v>М/66223/22501</v>
      </c>
      <c r="BD320" s="3" t="str">
        <f t="shared" si="147"/>
        <v>М/71145/56223</v>
      </c>
      <c r="BE320" s="3" t="str">
        <f t="shared" si="148"/>
        <v>М/64906/39804</v>
      </c>
      <c r="BF320" s="3" t="str">
        <f t="shared" si="149"/>
        <v>Р/73406/45106</v>
      </c>
      <c r="BG320" s="3" t="str">
        <f t="shared" si="150"/>
        <v>М/14427/14427</v>
      </c>
      <c r="BH320" s="3" t="str">
        <f t="shared" si="151"/>
        <v>ТО2/13602/13602</v>
      </c>
      <c r="BI320" s="3" t="str">
        <f t="shared" si="152"/>
        <v>М/12714/12714</v>
      </c>
      <c r="BJ320" s="158" t="s">
        <v>290</v>
      </c>
      <c r="BK320" s="3" t="str">
        <f t="shared" si="153"/>
        <v>М/43173/44894</v>
      </c>
      <c r="BL320" s="3" t="str">
        <f t="shared" si="154"/>
        <v>М/51363/26381</v>
      </c>
      <c r="BM320" s="3" t="str">
        <f t="shared" si="155"/>
        <v>Р/39501/18986</v>
      </c>
      <c r="BN320" s="3" t="str">
        <f t="shared" si="156"/>
        <v>М/37954/62503</v>
      </c>
      <c r="BO320" s="3" t="str">
        <f t="shared" si="157"/>
        <v>Р/9570/34570</v>
      </c>
      <c r="BP320" s="3" t="str">
        <f t="shared" si="158"/>
        <v>М/9709/30224</v>
      </c>
      <c r="BQ320" s="3" t="str">
        <f t="shared" si="159"/>
        <v>Р/10788/10788</v>
      </c>
      <c r="BR320" s="86"/>
      <c r="BS320" s="86"/>
      <c r="BT320" s="86"/>
    </row>
    <row r="321" spans="1:72" ht="16.5" customHeight="1" x14ac:dyDescent="0.25">
      <c r="A321" s="90">
        <v>45237</v>
      </c>
      <c r="B321" s="3">
        <v>5</v>
      </c>
      <c r="C321" s="3">
        <v>4</v>
      </c>
      <c r="D321" s="105" t="str">
        <f t="shared" si="144"/>
        <v/>
      </c>
      <c r="E321" s="105" t="str">
        <f t="shared" si="145"/>
        <v/>
      </c>
      <c r="F321" s="99" t="s">
        <v>290</v>
      </c>
      <c r="G321" s="100">
        <f t="shared" si="160"/>
        <v>22525</v>
      </c>
      <c r="H321" s="100">
        <f t="shared" si="161"/>
        <v>56247</v>
      </c>
      <c r="I321" s="100">
        <f t="shared" si="162"/>
        <v>39828</v>
      </c>
      <c r="J321" s="100">
        <f t="shared" si="163"/>
        <v>45106</v>
      </c>
      <c r="K321" s="100">
        <f t="shared" si="164"/>
        <v>14451</v>
      </c>
      <c r="L321" s="100">
        <f t="shared" si="165"/>
        <v>13602</v>
      </c>
      <c r="M321" s="100">
        <f t="shared" si="166"/>
        <v>12738</v>
      </c>
      <c r="N321" s="100" t="str">
        <f t="shared" si="167"/>
        <v>|</v>
      </c>
      <c r="O321" s="100">
        <f t="shared" si="168"/>
        <v>44918</v>
      </c>
      <c r="P321" s="100">
        <f t="shared" si="169"/>
        <v>26405</v>
      </c>
      <c r="Q321" s="100">
        <f t="shared" si="170"/>
        <v>18986</v>
      </c>
      <c r="R321" s="100">
        <f t="shared" si="171"/>
        <v>62527</v>
      </c>
      <c r="S321" s="100">
        <f t="shared" si="172"/>
        <v>34570</v>
      </c>
      <c r="T321" s="100">
        <f t="shared" si="173"/>
        <v>30248</v>
      </c>
      <c r="U321" s="100">
        <f t="shared" si="174"/>
        <v>10788</v>
      </c>
      <c r="V321" s="89" t="s">
        <v>290</v>
      </c>
      <c r="W321" s="95" t="s">
        <v>37</v>
      </c>
      <c r="X321" s="95" t="s">
        <v>37</v>
      </c>
      <c r="Y321" s="95" t="s">
        <v>37</v>
      </c>
      <c r="Z321" s="95" t="s">
        <v>38</v>
      </c>
      <c r="AA321" s="95" t="s">
        <v>37</v>
      </c>
      <c r="AB321" s="95" t="s">
        <v>271</v>
      </c>
      <c r="AC321" s="95" t="s">
        <v>37</v>
      </c>
      <c r="AD321" s="96" t="s">
        <v>290</v>
      </c>
      <c r="AE321" s="95" t="s">
        <v>37</v>
      </c>
      <c r="AF321" s="95" t="s">
        <v>37</v>
      </c>
      <c r="AG321" s="95" t="s">
        <v>38</v>
      </c>
      <c r="AH321" s="95" t="s">
        <v>37</v>
      </c>
      <c r="AI321" s="95" t="s">
        <v>38</v>
      </c>
      <c r="AJ321" s="95" t="s">
        <v>37</v>
      </c>
      <c r="AK321" s="95" t="s">
        <v>38</v>
      </c>
      <c r="AL321" s="94" t="s">
        <v>290</v>
      </c>
      <c r="AM321" s="108">
        <f t="array" ref="AM321">IFERROR(INDEX(TO_name_1,MATCH(,((Шаблон_1-Точность)&gt;=G321)+((Шаблон_1+Точность)&lt;=G321),)),G321)</f>
        <v>22525</v>
      </c>
      <c r="AN321" s="109">
        <f t="array" ref="AN321">IFERROR(INDEX(TO_name_2,MATCH(,((Шаблон_2-Точность)&gt;=H321)+((Шаблон_2+Точность)&lt;=H321),)),H321)</f>
        <v>56247</v>
      </c>
      <c r="AO321" s="109">
        <f t="array" ref="AO321">IFERROR(INDEX(TO_name_3,MATCH(,((Шаблон_3-Точность)&gt;=I321)+((Шаблон_3+Точность)&lt;=I321),)),I321)</f>
        <v>39828</v>
      </c>
      <c r="AP321" s="109">
        <f t="array" ref="AP321">IFERROR(INDEX(TO_name_4,MATCH(,((Шаблон_4-Точность)&gt;=J321)+((Шаблон_4+Точность)&lt;=J321),)),J321)</f>
        <v>45106</v>
      </c>
      <c r="AQ321" s="109">
        <f t="array" ref="AQ321">IFERROR(INDEX(TO_name_9,MATCH(,((Шаблон_9-Точность)&gt;=K321)+((Шаблон_9+Точность)&lt;=K321),)),K321)</f>
        <v>14451</v>
      </c>
      <c r="AR321" s="109">
        <f t="array" ref="AR321">IFERROR(INDEX(TO_name_10,MATCH(,((Шаблон_10-Точность)&gt;=L321)+((Шаблон_10+Точность)&lt;=L321),)),L321)</f>
        <v>13602</v>
      </c>
      <c r="AS321" s="110">
        <f t="array" ref="AS321">IFERROR(INDEX(TO_name_11,MATCH(,((Шаблон_11-Точность)&gt;=M321)+((Шаблон_11+Точность)&lt;=M321),)),M321)</f>
        <v>12738</v>
      </c>
      <c r="AT321" s="111" t="s">
        <v>290</v>
      </c>
      <c r="AU321" s="108">
        <f t="array" ref="AU321">IFERROR(INDEX(TO_name_5,MATCH(,((Шаблон_5-Точность)&gt;=O321)+((Шаблон_5+Точность)&lt;=O321),)),O321)</f>
        <v>44918</v>
      </c>
      <c r="AV321" s="109">
        <f t="array" ref="AV321">IFERROR(INDEX(TO_name_6,MATCH(,((Шаблон_6-Точность)&gt;=P321)+((Шаблон_6+Точность)&lt;=P321),)),P321)</f>
        <v>26405</v>
      </c>
      <c r="AW321" s="109">
        <f t="array" ref="AW321">IFERROR(INDEX(TO_name_7,MATCH(,((Шаблон_7-Точность)&gt;=Q321)+((Шаблон_7+Точность)&lt;=Q321),)),Q321)</f>
        <v>18986</v>
      </c>
      <c r="AX321" s="109">
        <f t="array" ref="AX321">IFERROR(INDEX(TO_name_8,MATCH(,((Шаблон_8-Точность)&gt;=R321)+((Шаблон_8+Точность)&lt;=R321),)),R321)</f>
        <v>62527</v>
      </c>
      <c r="AY321" s="109">
        <f t="array" ref="AY321">IFERROR(INDEX(TO_name_12,MATCH(,((Шаблон_12-Точность)&gt;=S321)+((Шаблон_12+Точность)&lt;=S321),)),S321)</f>
        <v>34570</v>
      </c>
      <c r="AZ321" s="109">
        <f t="array" ref="AZ321">IFERROR(INDEX(TO_name_13,MATCH(,((Шаблон_13-Точность)&gt;=T321)+((Шаблон_13+Точность)&lt;=T321),)),T321)</f>
        <v>30248</v>
      </c>
      <c r="BA321" s="110">
        <f t="array" ref="BA321">IFERROR(INDEX(TO_name_14,MATCH(,((Шаблон_14-Точность)&gt;=U321)+((Шаблон_14+Точность)&lt;=U321),)),U321)</f>
        <v>10788</v>
      </c>
      <c r="BB321" s="3"/>
      <c r="BC321" s="3" t="str">
        <f t="shared" si="146"/>
        <v>М/66247/22525</v>
      </c>
      <c r="BD321" s="3" t="str">
        <f t="shared" si="147"/>
        <v>М/71169/56247</v>
      </c>
      <c r="BE321" s="3" t="str">
        <f t="shared" si="148"/>
        <v>М/64930/39828</v>
      </c>
      <c r="BF321" s="3" t="str">
        <f t="shared" si="149"/>
        <v>Р/73406/45106</v>
      </c>
      <c r="BG321" s="3" t="str">
        <f t="shared" si="150"/>
        <v>М/14451/14451</v>
      </c>
      <c r="BH321" s="3" t="str">
        <f t="shared" si="151"/>
        <v>ТО2/13602/13602</v>
      </c>
      <c r="BI321" s="3" t="str">
        <f t="shared" si="152"/>
        <v>М/12738/12738</v>
      </c>
      <c r="BJ321" s="158" t="s">
        <v>290</v>
      </c>
      <c r="BK321" s="3" t="str">
        <f t="shared" si="153"/>
        <v>М/43197/44918</v>
      </c>
      <c r="BL321" s="3" t="str">
        <f t="shared" si="154"/>
        <v>М/51387/26405</v>
      </c>
      <c r="BM321" s="3" t="str">
        <f t="shared" si="155"/>
        <v>Р/39501/18986</v>
      </c>
      <c r="BN321" s="3" t="str">
        <f t="shared" si="156"/>
        <v>М/37978/62527</v>
      </c>
      <c r="BO321" s="3" t="str">
        <f t="shared" si="157"/>
        <v>Р/9570/34570</v>
      </c>
      <c r="BP321" s="3" t="str">
        <f t="shared" si="158"/>
        <v>М/9733/30248</v>
      </c>
      <c r="BQ321" s="3" t="str">
        <f t="shared" si="159"/>
        <v>Р/10788/10788</v>
      </c>
      <c r="BR321" s="86"/>
      <c r="BS321" s="86"/>
      <c r="BT321" s="86"/>
    </row>
    <row r="322" spans="1:72" ht="16.5" customHeight="1" x14ac:dyDescent="0.25">
      <c r="A322" s="90">
        <v>45238</v>
      </c>
      <c r="B322" s="3">
        <v>5</v>
      </c>
      <c r="C322" s="3">
        <v>4</v>
      </c>
      <c r="D322" s="105" t="str">
        <f t="shared" si="144"/>
        <v/>
      </c>
      <c r="E322" s="105" t="str">
        <f t="shared" si="145"/>
        <v/>
      </c>
      <c r="F322" s="99" t="s">
        <v>290</v>
      </c>
      <c r="G322" s="100">
        <f t="shared" si="160"/>
        <v>22541</v>
      </c>
      <c r="H322" s="100">
        <f t="shared" si="161"/>
        <v>56271</v>
      </c>
      <c r="I322" s="100">
        <f t="shared" si="162"/>
        <v>39852</v>
      </c>
      <c r="J322" s="100">
        <f t="shared" si="163"/>
        <v>45106</v>
      </c>
      <c r="K322" s="100">
        <f t="shared" si="164"/>
        <v>14475</v>
      </c>
      <c r="L322" s="100">
        <f t="shared" si="165"/>
        <v>13610</v>
      </c>
      <c r="M322" s="100">
        <f t="shared" si="166"/>
        <v>12762</v>
      </c>
      <c r="N322" s="100" t="str">
        <f t="shared" si="167"/>
        <v>|</v>
      </c>
      <c r="O322" s="100">
        <f t="shared" si="168"/>
        <v>44942</v>
      </c>
      <c r="P322" s="100">
        <f t="shared" si="169"/>
        <v>26429</v>
      </c>
      <c r="Q322" s="100">
        <f t="shared" si="170"/>
        <v>18986</v>
      </c>
      <c r="R322" s="100">
        <f t="shared" si="171"/>
        <v>62551</v>
      </c>
      <c r="S322" s="100">
        <f t="shared" si="172"/>
        <v>34570</v>
      </c>
      <c r="T322" s="100">
        <f t="shared" si="173"/>
        <v>30272</v>
      </c>
      <c r="U322" s="100">
        <f t="shared" si="174"/>
        <v>10788</v>
      </c>
      <c r="V322" s="89" t="s">
        <v>290</v>
      </c>
      <c r="W322" s="95" t="s">
        <v>195</v>
      </c>
      <c r="X322" s="95" t="s">
        <v>37</v>
      </c>
      <c r="Y322" s="95" t="s">
        <v>37</v>
      </c>
      <c r="Z322" s="95" t="s">
        <v>38</v>
      </c>
      <c r="AA322" s="95" t="s">
        <v>37</v>
      </c>
      <c r="AB322" s="95" t="s">
        <v>320</v>
      </c>
      <c r="AC322" s="95" t="s">
        <v>37</v>
      </c>
      <c r="AD322" s="96" t="s">
        <v>290</v>
      </c>
      <c r="AE322" s="95" t="s">
        <v>37</v>
      </c>
      <c r="AF322" s="95" t="s">
        <v>37</v>
      </c>
      <c r="AG322" s="95" t="s">
        <v>38</v>
      </c>
      <c r="AH322" s="95" t="s">
        <v>37</v>
      </c>
      <c r="AI322" s="361" t="s">
        <v>38</v>
      </c>
      <c r="AJ322" s="95" t="s">
        <v>37</v>
      </c>
      <c r="AK322" s="95" t="s">
        <v>38</v>
      </c>
      <c r="AL322" s="94" t="s">
        <v>290</v>
      </c>
      <c r="AM322" s="108">
        <f t="array" ref="AM322">IFERROR(INDEX(TO_name_1,MATCH(,((Шаблон_1-Точность)&gt;=G322)+((Шаблон_1+Точность)&lt;=G322),)),G322)</f>
        <v>22541</v>
      </c>
      <c r="AN322" s="109">
        <f t="array" ref="AN322">IFERROR(INDEX(TO_name_2,MATCH(,((Шаблон_2-Точность)&gt;=H322)+((Шаблон_2+Точность)&lt;=H322),)),H322)</f>
        <v>56271</v>
      </c>
      <c r="AO322" s="109">
        <f t="array" ref="AO322">IFERROR(INDEX(TO_name_3,MATCH(,((Шаблон_3-Точность)&gt;=I322)+((Шаблон_3+Точность)&lt;=I322),)),I322)</f>
        <v>39852</v>
      </c>
      <c r="AP322" s="109">
        <f t="array" ref="AP322">IFERROR(INDEX(TO_name_4,MATCH(,((Шаблон_4-Точность)&gt;=J322)+((Шаблон_4+Точность)&lt;=J322),)),J322)</f>
        <v>45106</v>
      </c>
      <c r="AQ322" s="109">
        <f t="array" ref="AQ322">IFERROR(INDEX(TO_name_9,MATCH(,((Шаблон_9-Точность)&gt;=K322)+((Шаблон_9+Точность)&lt;=K322),)),K322)</f>
        <v>14475</v>
      </c>
      <c r="AR322" s="109">
        <f t="array" ref="AR322">IFERROR(INDEX(TO_name_10,MATCH(,((Шаблон_10-Точность)&gt;=L322)+((Шаблон_10+Точность)&lt;=L322),)),L322)</f>
        <v>13610</v>
      </c>
      <c r="AS322" s="110">
        <f t="array" ref="AS322">IFERROR(INDEX(TO_name_11,MATCH(,((Шаблон_11-Точность)&gt;=M322)+((Шаблон_11+Точность)&lt;=M322),)),M322)</f>
        <v>12762</v>
      </c>
      <c r="AT322" s="111" t="s">
        <v>290</v>
      </c>
      <c r="AU322" s="108">
        <f t="array" ref="AU322">IFERROR(INDEX(TO_name_5,MATCH(,((Шаблон_5-Точность)&gt;=O322)+((Шаблон_5+Точность)&lt;=O322),)),O322)</f>
        <v>44942</v>
      </c>
      <c r="AV322" s="109">
        <f t="array" ref="AV322">IFERROR(INDEX(TO_name_6,MATCH(,((Шаблон_6-Точность)&gt;=P322)+((Шаблон_6+Точность)&lt;=P322),)),P322)</f>
        <v>26429</v>
      </c>
      <c r="AW322" s="109">
        <f t="array" ref="AW322">IFERROR(INDEX(TO_name_7,MATCH(,((Шаблон_7-Точность)&gt;=Q322)+((Шаблон_7+Точность)&lt;=Q322),)),Q322)</f>
        <v>18986</v>
      </c>
      <c r="AX322" s="109">
        <f t="array" ref="AX322">IFERROR(INDEX(TO_name_8,MATCH(,((Шаблон_8-Точность)&gt;=R322)+((Шаблон_8+Точность)&lt;=R322),)),R322)</f>
        <v>62551</v>
      </c>
      <c r="AY322" s="109">
        <f t="array" ref="AY322">IFERROR(INDEX(TO_name_12,MATCH(,((Шаблон_12-Точность)&gt;=S322)+((Шаблон_12+Точность)&lt;=S322),)),S322)</f>
        <v>34570</v>
      </c>
      <c r="AZ322" s="109">
        <f t="array" ref="AZ322">IFERROR(INDEX(TO_name_13,MATCH(,((Шаблон_13-Точность)&gt;=T322)+((Шаблон_13+Точность)&lt;=T322),)),T322)</f>
        <v>30272</v>
      </c>
      <c r="BA322" s="110">
        <f t="array" ref="BA322">IFERROR(INDEX(TO_name_14,MATCH(,((Шаблон_14-Точность)&gt;=U322)+((Шаблон_14+Точность)&lt;=U322),)),U322)</f>
        <v>10788</v>
      </c>
      <c r="BB322" s="3"/>
      <c r="BC322" s="3" t="str">
        <f t="shared" si="146"/>
        <v>О/66263/22541</v>
      </c>
      <c r="BD322" s="3" t="str">
        <f t="shared" si="147"/>
        <v>М/71193/56271</v>
      </c>
      <c r="BE322" s="3" t="str">
        <f t="shared" si="148"/>
        <v>М/64954/39852</v>
      </c>
      <c r="BF322" s="3" t="str">
        <f t="shared" si="149"/>
        <v>Р/73406/45106</v>
      </c>
      <c r="BG322" s="3" t="str">
        <f t="shared" si="150"/>
        <v>М/14475/14475</v>
      </c>
      <c r="BH322" s="3" t="str">
        <f t="shared" si="151"/>
        <v>П/13610/13610</v>
      </c>
      <c r="BI322" s="3" t="str">
        <f t="shared" si="152"/>
        <v>М/12762/12762</v>
      </c>
      <c r="BJ322" s="158" t="s">
        <v>290</v>
      </c>
      <c r="BK322" s="3" t="str">
        <f t="shared" si="153"/>
        <v>М/43221/44942</v>
      </c>
      <c r="BL322" s="3" t="str">
        <f t="shared" si="154"/>
        <v>М/51411/26429</v>
      </c>
      <c r="BM322" s="3" t="str">
        <f t="shared" si="155"/>
        <v>Р/39501/18986</v>
      </c>
      <c r="BN322" s="3" t="str">
        <f t="shared" si="156"/>
        <v>М/38002/62551</v>
      </c>
      <c r="BO322" s="3" t="str">
        <f t="shared" si="157"/>
        <v>Р/9570/34570</v>
      </c>
      <c r="BP322" s="3" t="str">
        <f t="shared" si="158"/>
        <v>М/9757/30272</v>
      </c>
      <c r="BQ322" s="3" t="str">
        <f t="shared" si="159"/>
        <v>Р/10788/10788</v>
      </c>
      <c r="BR322" s="86"/>
      <c r="BS322" s="86"/>
      <c r="BT322" s="86"/>
    </row>
    <row r="323" spans="1:72" ht="16.5" customHeight="1" x14ac:dyDescent="0.25">
      <c r="A323" s="90">
        <v>45239</v>
      </c>
      <c r="B323" s="3">
        <v>5</v>
      </c>
      <c r="C323" s="3">
        <v>4</v>
      </c>
      <c r="D323" s="105" t="str">
        <f t="shared" si="144"/>
        <v/>
      </c>
      <c r="E323" s="105" t="str">
        <f t="shared" si="145"/>
        <v/>
      </c>
      <c r="F323" s="99" t="s">
        <v>290</v>
      </c>
      <c r="G323" s="100">
        <f t="shared" si="160"/>
        <v>22541</v>
      </c>
      <c r="H323" s="100">
        <f t="shared" si="161"/>
        <v>56295</v>
      </c>
      <c r="I323" s="100">
        <f t="shared" si="162"/>
        <v>39876</v>
      </c>
      <c r="J323" s="100">
        <f t="shared" si="163"/>
        <v>45114</v>
      </c>
      <c r="K323" s="100">
        <f t="shared" si="164"/>
        <v>14499</v>
      </c>
      <c r="L323" s="100">
        <f t="shared" si="165"/>
        <v>13634</v>
      </c>
      <c r="M323" s="100">
        <f t="shared" si="166"/>
        <v>12778</v>
      </c>
      <c r="N323" s="100" t="str">
        <f t="shared" si="167"/>
        <v>|</v>
      </c>
      <c r="O323" s="100">
        <f t="shared" si="168"/>
        <v>44966</v>
      </c>
      <c r="P323" s="100">
        <f t="shared" si="169"/>
        <v>26453</v>
      </c>
      <c r="Q323" s="100">
        <f t="shared" si="170"/>
        <v>18986</v>
      </c>
      <c r="R323" s="100">
        <f t="shared" si="171"/>
        <v>62575</v>
      </c>
      <c r="S323" s="100">
        <f t="shared" si="172"/>
        <v>34570</v>
      </c>
      <c r="T323" s="100">
        <f t="shared" si="173"/>
        <v>30296</v>
      </c>
      <c r="U323" s="100">
        <f t="shared" si="174"/>
        <v>10788</v>
      </c>
      <c r="V323" s="89" t="s">
        <v>290</v>
      </c>
      <c r="W323" s="95" t="s">
        <v>275</v>
      </c>
      <c r="X323" s="95" t="s">
        <v>37</v>
      </c>
      <c r="Y323" s="95" t="s">
        <v>37</v>
      </c>
      <c r="Z323" s="95" t="s">
        <v>320</v>
      </c>
      <c r="AA323" s="95" t="s">
        <v>37</v>
      </c>
      <c r="AB323" s="95" t="s">
        <v>37</v>
      </c>
      <c r="AC323" s="95" t="s">
        <v>195</v>
      </c>
      <c r="AD323" s="96" t="s">
        <v>290</v>
      </c>
      <c r="AE323" s="95" t="s">
        <v>37</v>
      </c>
      <c r="AF323" s="95" t="s">
        <v>37</v>
      </c>
      <c r="AG323" s="95" t="s">
        <v>38</v>
      </c>
      <c r="AH323" s="95" t="s">
        <v>37</v>
      </c>
      <c r="AI323" s="95" t="s">
        <v>38</v>
      </c>
      <c r="AJ323" s="95" t="s">
        <v>37</v>
      </c>
      <c r="AK323" s="95" t="s">
        <v>38</v>
      </c>
      <c r="AL323" s="94" t="s">
        <v>290</v>
      </c>
      <c r="AM323" s="108">
        <f t="array" ref="AM323">IFERROR(INDEX(TO_name_1,MATCH(,((Шаблон_1-Точность)&gt;=G323)+((Шаблон_1+Точность)&lt;=G323),)),G323)</f>
        <v>22541</v>
      </c>
      <c r="AN323" s="109">
        <f t="array" ref="AN323">IFERROR(INDEX(TO_name_2,MATCH(,((Шаблон_2-Точность)&gt;=H323)+((Шаблон_2+Точность)&lt;=H323),)),H323)</f>
        <v>56295</v>
      </c>
      <c r="AO323" s="109">
        <f t="array" ref="AO323">IFERROR(INDEX(TO_name_3,MATCH(,((Шаблон_3-Точность)&gt;=I323)+((Шаблон_3+Точность)&lt;=I323),)),I323)</f>
        <v>39876</v>
      </c>
      <c r="AP323" s="109">
        <f t="array" ref="AP323">IFERROR(INDEX(TO_name_4,MATCH(,((Шаблон_4-Точность)&gt;=J323)+((Шаблон_4+Точность)&lt;=J323),)),J323)</f>
        <v>45114</v>
      </c>
      <c r="AQ323" s="109">
        <f t="array" ref="AQ323">IFERROR(INDEX(TO_name_9,MATCH(,((Шаблон_9-Точность)&gt;=K323)+((Шаблон_9+Точность)&lt;=K323),)),K323)</f>
        <v>14499</v>
      </c>
      <c r="AR323" s="109">
        <f t="array" ref="AR323">IFERROR(INDEX(TO_name_10,MATCH(,((Шаблон_10-Точность)&gt;=L323)+((Шаблон_10+Точность)&lt;=L323),)),L323)</f>
        <v>13634</v>
      </c>
      <c r="AS323" s="110">
        <f t="array" ref="AS323">IFERROR(INDEX(TO_name_11,MATCH(,((Шаблон_11-Точность)&gt;=M323)+((Шаблон_11+Точность)&lt;=M323),)),M323)</f>
        <v>12778</v>
      </c>
      <c r="AT323" s="111" t="s">
        <v>290</v>
      </c>
      <c r="AU323" s="108">
        <f t="array" ref="AU323">IFERROR(INDEX(TO_name_5,MATCH(,((Шаблон_5-Точность)&gt;=O323)+((Шаблон_5+Точность)&lt;=O323),)),O323)</f>
        <v>44966</v>
      </c>
      <c r="AV323" s="109">
        <f t="array" ref="AV323">IFERROR(INDEX(TO_name_6,MATCH(,((Шаблон_6-Точность)&gt;=P323)+((Шаблон_6+Точность)&lt;=P323),)),P323)</f>
        <v>26453</v>
      </c>
      <c r="AW323" s="109">
        <f t="array" ref="AW323">IFERROR(INDEX(TO_name_7,MATCH(,((Шаблон_7-Точность)&gt;=Q323)+((Шаблон_7+Точность)&lt;=Q323),)),Q323)</f>
        <v>18986</v>
      </c>
      <c r="AX323" s="109">
        <f t="array" ref="AX323">IFERROR(INDEX(TO_name_8,MATCH(,((Шаблон_8-Точность)&gt;=R323)+((Шаблон_8+Точность)&lt;=R323),)),R323)</f>
        <v>62575</v>
      </c>
      <c r="AY323" s="109">
        <f t="array" ref="AY323">IFERROR(INDEX(TO_name_12,MATCH(,((Шаблон_12-Точность)&gt;=S323)+((Шаблон_12+Точность)&lt;=S323),)),S323)</f>
        <v>34570</v>
      </c>
      <c r="AZ323" s="109">
        <f t="array" ref="AZ323">IFERROR(INDEX(TO_name_13,MATCH(,((Шаблон_13-Точность)&gt;=T323)+((Шаблон_13+Точность)&lt;=T323),)),T323)</f>
        <v>30296</v>
      </c>
      <c r="BA323" s="110">
        <f t="array" ref="BA323">IFERROR(INDEX(TO_name_14,MATCH(,((Шаблон_14-Точность)&gt;=U323)+((Шаблон_14+Точность)&lt;=U323),)),U323)</f>
        <v>10788</v>
      </c>
      <c r="BB323" s="3"/>
      <c r="BC323" s="3" t="str">
        <f t="shared" si="146"/>
        <v>ТО1/ДС/ГК/ТР/66263/22541</v>
      </c>
      <c r="BD323" s="3" t="str">
        <f t="shared" si="147"/>
        <v>М/71217/56295</v>
      </c>
      <c r="BE323" s="3" t="str">
        <f t="shared" si="148"/>
        <v>М/64978/39876</v>
      </c>
      <c r="BF323" s="3" t="str">
        <f t="shared" si="149"/>
        <v>П/73414/45114</v>
      </c>
      <c r="BG323" s="3" t="str">
        <f t="shared" si="150"/>
        <v>М/14499/14499</v>
      </c>
      <c r="BH323" s="3" t="str">
        <f t="shared" si="151"/>
        <v>М/13634/13634</v>
      </c>
      <c r="BI323" s="3" t="str">
        <f t="shared" si="152"/>
        <v>О/12778/12778</v>
      </c>
      <c r="BJ323" s="158" t="s">
        <v>290</v>
      </c>
      <c r="BK323" s="3" t="str">
        <f t="shared" si="153"/>
        <v>М/43245/44966</v>
      </c>
      <c r="BL323" s="3" t="str">
        <f t="shared" si="154"/>
        <v>М/51435/26453</v>
      </c>
      <c r="BM323" s="3" t="str">
        <f t="shared" si="155"/>
        <v>Р/39501/18986</v>
      </c>
      <c r="BN323" s="3" t="str">
        <f t="shared" si="156"/>
        <v>М/38026/62575</v>
      </c>
      <c r="BO323" s="3" t="str">
        <f t="shared" si="157"/>
        <v>Р/9570/34570</v>
      </c>
      <c r="BP323" s="3" t="str">
        <f t="shared" si="158"/>
        <v>М/9781/30296</v>
      </c>
      <c r="BQ323" s="3" t="str">
        <f t="shared" si="159"/>
        <v>Р/10788/10788</v>
      </c>
      <c r="BR323" s="86"/>
      <c r="BS323" s="86"/>
      <c r="BT323" s="86"/>
    </row>
    <row r="324" spans="1:72" ht="16.5" customHeight="1" x14ac:dyDescent="0.25">
      <c r="A324" s="90">
        <v>45240</v>
      </c>
      <c r="B324" s="3">
        <v>5</v>
      </c>
      <c r="C324" s="3">
        <v>4</v>
      </c>
      <c r="D324" s="105" t="str">
        <f t="shared" si="144"/>
        <v/>
      </c>
      <c r="E324" s="105" t="str">
        <f t="shared" si="145"/>
        <v/>
      </c>
      <c r="F324" s="99" t="s">
        <v>290</v>
      </c>
      <c r="G324" s="100">
        <f t="shared" si="160"/>
        <v>22541</v>
      </c>
      <c r="H324" s="100">
        <f t="shared" si="161"/>
        <v>56319</v>
      </c>
      <c r="I324" s="100">
        <f t="shared" si="162"/>
        <v>39900</v>
      </c>
      <c r="J324" s="100">
        <f t="shared" si="163"/>
        <v>45138</v>
      </c>
      <c r="K324" s="100">
        <f t="shared" si="164"/>
        <v>14523</v>
      </c>
      <c r="L324" s="100">
        <f t="shared" si="165"/>
        <v>13658</v>
      </c>
      <c r="M324" s="100">
        <f t="shared" si="166"/>
        <v>12778</v>
      </c>
      <c r="N324" s="100" t="str">
        <f t="shared" si="167"/>
        <v>|</v>
      </c>
      <c r="O324" s="100">
        <f t="shared" si="168"/>
        <v>44990</v>
      </c>
      <c r="P324" s="100">
        <f t="shared" si="169"/>
        <v>26477</v>
      </c>
      <c r="Q324" s="100">
        <f t="shared" si="170"/>
        <v>18986</v>
      </c>
      <c r="R324" s="100">
        <f t="shared" si="171"/>
        <v>62599</v>
      </c>
      <c r="S324" s="100">
        <f t="shared" si="172"/>
        <v>34570</v>
      </c>
      <c r="T324" s="100">
        <f t="shared" si="173"/>
        <v>30320</v>
      </c>
      <c r="U324" s="100">
        <f t="shared" si="174"/>
        <v>10788</v>
      </c>
      <c r="V324" s="89" t="s">
        <v>290</v>
      </c>
      <c r="W324" s="95" t="s">
        <v>275</v>
      </c>
      <c r="X324" s="95" t="s">
        <v>37</v>
      </c>
      <c r="Y324" s="95" t="s">
        <v>37</v>
      </c>
      <c r="Z324" s="95" t="s">
        <v>37</v>
      </c>
      <c r="AA324" s="95" t="s">
        <v>37</v>
      </c>
      <c r="AB324" s="95" t="s">
        <v>37</v>
      </c>
      <c r="AC324" s="95" t="s">
        <v>38</v>
      </c>
      <c r="AD324" s="96" t="s">
        <v>290</v>
      </c>
      <c r="AE324" s="95" t="s">
        <v>37</v>
      </c>
      <c r="AF324" s="95" t="s">
        <v>37</v>
      </c>
      <c r="AG324" s="95" t="s">
        <v>38</v>
      </c>
      <c r="AH324" s="95" t="s">
        <v>37</v>
      </c>
      <c r="AI324" s="95" t="s">
        <v>38</v>
      </c>
      <c r="AJ324" s="95" t="s">
        <v>37</v>
      </c>
      <c r="AK324" s="95" t="s">
        <v>38</v>
      </c>
      <c r="AL324" s="94" t="s">
        <v>290</v>
      </c>
      <c r="AM324" s="108">
        <f t="array" ref="AM324">IFERROR(INDEX(TO_name_1,MATCH(,((Шаблон_1-Точность)&gt;=G324)+((Шаблон_1+Точность)&lt;=G324),)),G324)</f>
        <v>22541</v>
      </c>
      <c r="AN324" s="109">
        <f t="array" ref="AN324">IFERROR(INDEX(TO_name_2,MATCH(,((Шаблон_2-Точность)&gt;=H324)+((Шаблон_2+Точность)&lt;=H324),)),H324)</f>
        <v>56319</v>
      </c>
      <c r="AO324" s="109">
        <f t="array" ref="AO324">IFERROR(INDEX(TO_name_3,MATCH(,((Шаблон_3-Точность)&gt;=I324)+((Шаблон_3+Точность)&lt;=I324),)),I324)</f>
        <v>39900</v>
      </c>
      <c r="AP324" s="109">
        <f t="array" ref="AP324">IFERROR(INDEX(TO_name_4,MATCH(,((Шаблон_4-Точность)&gt;=J324)+((Шаблон_4+Точность)&lt;=J324),)),J324)</f>
        <v>45138</v>
      </c>
      <c r="AQ324" s="109">
        <f t="array" ref="AQ324">IFERROR(INDEX(TO_name_9,MATCH(,((Шаблон_9-Точность)&gt;=K324)+((Шаблон_9+Точность)&lt;=K324),)),K324)</f>
        <v>14523</v>
      </c>
      <c r="AR324" s="109">
        <f t="array" ref="AR324">IFERROR(INDEX(TO_name_10,MATCH(,((Шаблон_10-Точность)&gt;=L324)+((Шаблон_10+Точность)&lt;=L324),)),L324)</f>
        <v>13658</v>
      </c>
      <c r="AS324" s="110">
        <f t="array" ref="AS324">IFERROR(INDEX(TO_name_11,MATCH(,((Шаблон_11-Точность)&gt;=M324)+((Шаблон_11+Точность)&lt;=M324),)),M324)</f>
        <v>12778</v>
      </c>
      <c r="AT324" s="111" t="s">
        <v>290</v>
      </c>
      <c r="AU324" s="108">
        <f t="array" ref="AU324">IFERROR(INDEX(TO_name_5,MATCH(,((Шаблон_5-Точность)&gt;=O324)+((Шаблон_5+Точность)&lt;=O324),)),O324)</f>
        <v>44990</v>
      </c>
      <c r="AV324" s="109">
        <f t="array" ref="AV324">IFERROR(INDEX(TO_name_6,MATCH(,((Шаблон_6-Точность)&gt;=P324)+((Шаблон_6+Точность)&lt;=P324),)),P324)</f>
        <v>26477</v>
      </c>
      <c r="AW324" s="109">
        <f t="array" ref="AW324">IFERROR(INDEX(TO_name_7,MATCH(,((Шаблон_7-Точность)&gt;=Q324)+((Шаблон_7+Точность)&lt;=Q324),)),Q324)</f>
        <v>18986</v>
      </c>
      <c r="AX324" s="109">
        <f t="array" ref="AX324">IFERROR(INDEX(TO_name_8,MATCH(,((Шаблон_8-Точность)&gt;=R324)+((Шаблон_8+Точность)&lt;=R324),)),R324)</f>
        <v>62599</v>
      </c>
      <c r="AY324" s="109">
        <f t="array" ref="AY324">IFERROR(INDEX(TO_name_12,MATCH(,((Шаблон_12-Точность)&gt;=S324)+((Шаблон_12+Точность)&lt;=S324),)),S324)</f>
        <v>34570</v>
      </c>
      <c r="AZ324" s="109">
        <f t="array" ref="AZ324">IFERROR(INDEX(TO_name_13,MATCH(,((Шаблон_13-Точность)&gt;=T324)+((Шаблон_13+Точность)&lt;=T324),)),T324)</f>
        <v>30320</v>
      </c>
      <c r="BA324" s="110">
        <f t="array" ref="BA324">IFERROR(INDEX(TO_name_14,MATCH(,((Шаблон_14-Точность)&gt;=U324)+((Шаблон_14+Точность)&lt;=U324),)),U324)</f>
        <v>10788</v>
      </c>
      <c r="BB324" s="3"/>
      <c r="BC324" s="3" t="str">
        <f t="shared" si="146"/>
        <v>ТО1/ДС/ГК/ТР/66263/22541</v>
      </c>
      <c r="BD324" s="3" t="str">
        <f t="shared" si="147"/>
        <v>М/71241/56319</v>
      </c>
      <c r="BE324" s="3" t="str">
        <f t="shared" si="148"/>
        <v>М/65002/39900</v>
      </c>
      <c r="BF324" s="3" t="str">
        <f t="shared" si="149"/>
        <v>М/73438/45138</v>
      </c>
      <c r="BG324" s="3" t="str">
        <f t="shared" si="150"/>
        <v>М/14523/14523</v>
      </c>
      <c r="BH324" s="3" t="str">
        <f t="shared" si="151"/>
        <v>М/13658/13658</v>
      </c>
      <c r="BI324" s="3" t="str">
        <f t="shared" si="152"/>
        <v>Р/12778/12778</v>
      </c>
      <c r="BJ324" s="158" t="s">
        <v>290</v>
      </c>
      <c r="BK324" s="3" t="str">
        <f t="shared" si="153"/>
        <v>М/43269/44990</v>
      </c>
      <c r="BL324" s="3" t="str">
        <f t="shared" si="154"/>
        <v>М/51459/26477</v>
      </c>
      <c r="BM324" s="3" t="str">
        <f t="shared" si="155"/>
        <v>Р/39501/18986</v>
      </c>
      <c r="BN324" s="3" t="str">
        <f t="shared" si="156"/>
        <v>М/38050/62599</v>
      </c>
      <c r="BO324" s="3" t="str">
        <f t="shared" si="157"/>
        <v>Р/9570/34570</v>
      </c>
      <c r="BP324" s="3" t="str">
        <f t="shared" si="158"/>
        <v>М/9805/30320</v>
      </c>
      <c r="BQ324" s="3" t="str">
        <f t="shared" si="159"/>
        <v>Р/10788/10788</v>
      </c>
      <c r="BR324" s="86"/>
      <c r="BS324" s="86"/>
      <c r="BT324" s="86"/>
    </row>
    <row r="325" spans="1:72" ht="16.5" customHeight="1" x14ac:dyDescent="0.25">
      <c r="A325" s="90">
        <v>45241</v>
      </c>
      <c r="B325" s="3">
        <v>5</v>
      </c>
      <c r="C325" s="3">
        <v>4</v>
      </c>
      <c r="D325" s="105" t="str">
        <f t="shared" si="144"/>
        <v/>
      </c>
      <c r="E325" s="105" t="str">
        <f t="shared" si="145"/>
        <v/>
      </c>
      <c r="F325" s="99" t="s">
        <v>290</v>
      </c>
      <c r="G325" s="100">
        <f t="shared" si="160"/>
        <v>22541</v>
      </c>
      <c r="H325" s="100">
        <f t="shared" si="161"/>
        <v>56343</v>
      </c>
      <c r="I325" s="100">
        <f t="shared" si="162"/>
        <v>39924</v>
      </c>
      <c r="J325" s="100">
        <f t="shared" si="163"/>
        <v>45162</v>
      </c>
      <c r="K325" s="100">
        <f t="shared" si="164"/>
        <v>14547</v>
      </c>
      <c r="L325" s="100">
        <f t="shared" si="165"/>
        <v>13682</v>
      </c>
      <c r="M325" s="100">
        <f t="shared" si="166"/>
        <v>12778</v>
      </c>
      <c r="N325" s="100" t="str">
        <f t="shared" si="167"/>
        <v>|</v>
      </c>
      <c r="O325" s="100">
        <f t="shared" si="168"/>
        <v>45014</v>
      </c>
      <c r="P325" s="100">
        <f t="shared" si="169"/>
        <v>26501</v>
      </c>
      <c r="Q325" s="100">
        <f t="shared" si="170"/>
        <v>18986</v>
      </c>
      <c r="R325" s="100">
        <f t="shared" si="171"/>
        <v>62623</v>
      </c>
      <c r="S325" s="100">
        <f t="shared" si="172"/>
        <v>34570</v>
      </c>
      <c r="T325" s="100">
        <f t="shared" si="173"/>
        <v>30344</v>
      </c>
      <c r="U325" s="100">
        <f t="shared" si="174"/>
        <v>10788</v>
      </c>
      <c r="V325" s="89" t="s">
        <v>290</v>
      </c>
      <c r="W325" s="95" t="s">
        <v>275</v>
      </c>
      <c r="X325" s="95" t="s">
        <v>37</v>
      </c>
      <c r="Y325" s="95" t="s">
        <v>37</v>
      </c>
      <c r="Z325" s="95" t="s">
        <v>37</v>
      </c>
      <c r="AA325" s="95" t="s">
        <v>37</v>
      </c>
      <c r="AB325" s="95" t="s">
        <v>37</v>
      </c>
      <c r="AC325" s="95" t="s">
        <v>38</v>
      </c>
      <c r="AD325" s="96" t="s">
        <v>290</v>
      </c>
      <c r="AE325" s="95" t="s">
        <v>37</v>
      </c>
      <c r="AF325" s="95" t="s">
        <v>37</v>
      </c>
      <c r="AG325" s="95" t="s">
        <v>38</v>
      </c>
      <c r="AH325" s="95" t="s">
        <v>37</v>
      </c>
      <c r="AI325" s="95" t="s">
        <v>38</v>
      </c>
      <c r="AJ325" s="95" t="s">
        <v>37</v>
      </c>
      <c r="AK325" s="95" t="s">
        <v>38</v>
      </c>
      <c r="AL325" s="94" t="s">
        <v>290</v>
      </c>
      <c r="AM325" s="108">
        <f t="array" ref="AM325">IFERROR(INDEX(TO_name_1,MATCH(,((Шаблон_1-Точность)&gt;=G325)+((Шаблон_1+Точность)&lt;=G325),)),G325)</f>
        <v>22541</v>
      </c>
      <c r="AN325" s="109">
        <f t="array" ref="AN325">IFERROR(INDEX(TO_name_2,MATCH(,((Шаблон_2-Точность)&gt;=H325)+((Шаблон_2+Точность)&lt;=H325),)),H325)</f>
        <v>56343</v>
      </c>
      <c r="AO325" s="109">
        <f t="array" ref="AO325">IFERROR(INDEX(TO_name_3,MATCH(,((Шаблон_3-Точность)&gt;=I325)+((Шаблон_3+Точность)&lt;=I325),)),I325)</f>
        <v>39924</v>
      </c>
      <c r="AP325" s="109">
        <f t="array" ref="AP325">IFERROR(INDEX(TO_name_4,MATCH(,((Шаблон_4-Точность)&gt;=J325)+((Шаблон_4+Точность)&lt;=J325),)),J325)</f>
        <v>45162</v>
      </c>
      <c r="AQ325" s="109">
        <f t="array" ref="AQ325">IFERROR(INDEX(TO_name_9,MATCH(,((Шаблон_9-Точность)&gt;=K325)+((Шаблон_9+Точность)&lt;=K325),)),K325)</f>
        <v>14547</v>
      </c>
      <c r="AR325" s="109">
        <f t="array" ref="AR325">IFERROR(INDEX(TO_name_10,MATCH(,((Шаблон_10-Точность)&gt;=L325)+((Шаблон_10+Точность)&lt;=L325),)),L325)</f>
        <v>13682</v>
      </c>
      <c r="AS325" s="110">
        <f t="array" ref="AS325">IFERROR(INDEX(TO_name_11,MATCH(,((Шаблон_11-Точность)&gt;=M325)+((Шаблон_11+Точность)&lt;=M325),)),M325)</f>
        <v>12778</v>
      </c>
      <c r="AT325" s="111" t="s">
        <v>290</v>
      </c>
      <c r="AU325" s="108">
        <f t="array" ref="AU325">IFERROR(INDEX(TO_name_5,MATCH(,((Шаблон_5-Точность)&gt;=O325)+((Шаблон_5+Точность)&lt;=O325),)),O325)</f>
        <v>45014</v>
      </c>
      <c r="AV325" s="109">
        <f t="array" ref="AV325">IFERROR(INDEX(TO_name_6,MATCH(,((Шаблон_6-Точность)&gt;=P325)+((Шаблон_6+Точность)&lt;=P325),)),P325)</f>
        <v>26501</v>
      </c>
      <c r="AW325" s="109">
        <f t="array" ref="AW325">IFERROR(INDEX(TO_name_7,MATCH(,((Шаблон_7-Точность)&gt;=Q325)+((Шаблон_7+Точность)&lt;=Q325),)),Q325)</f>
        <v>18986</v>
      </c>
      <c r="AX325" s="109">
        <f t="array" ref="AX325">IFERROR(INDEX(TO_name_8,MATCH(,((Шаблон_8-Точность)&gt;=R325)+((Шаблон_8+Точность)&lt;=R325),)),R325)</f>
        <v>62623</v>
      </c>
      <c r="AY325" s="109">
        <f t="array" ref="AY325">IFERROR(INDEX(TO_name_12,MATCH(,((Шаблон_12-Точность)&gt;=S325)+((Шаблон_12+Точность)&lt;=S325),)),S325)</f>
        <v>34570</v>
      </c>
      <c r="AZ325" s="109">
        <f t="array" ref="AZ325">IFERROR(INDEX(TO_name_13,MATCH(,((Шаблон_13-Точность)&gt;=T325)+((Шаблон_13+Точность)&lt;=T325),)),T325)</f>
        <v>30344</v>
      </c>
      <c r="BA325" s="110">
        <f t="array" ref="BA325">IFERROR(INDEX(TO_name_14,MATCH(,((Шаблон_14-Точность)&gt;=U325)+((Шаблон_14+Точность)&lt;=U325),)),U325)</f>
        <v>10788</v>
      </c>
      <c r="BB325" s="3"/>
      <c r="BC325" s="3" t="str">
        <f t="shared" si="146"/>
        <v>ТО1/ДС/ГК/ТР/66263/22541</v>
      </c>
      <c r="BD325" s="3" t="str">
        <f t="shared" si="147"/>
        <v>М/71265/56343</v>
      </c>
      <c r="BE325" s="3" t="str">
        <f t="shared" si="148"/>
        <v>М/65026/39924</v>
      </c>
      <c r="BF325" s="3" t="str">
        <f t="shared" si="149"/>
        <v>М/73462/45162</v>
      </c>
      <c r="BG325" s="3" t="str">
        <f t="shared" si="150"/>
        <v>М/14547/14547</v>
      </c>
      <c r="BH325" s="3" t="str">
        <f t="shared" si="151"/>
        <v>М/13682/13682</v>
      </c>
      <c r="BI325" s="3" t="str">
        <f t="shared" si="152"/>
        <v>Р/12778/12778</v>
      </c>
      <c r="BJ325" s="158" t="s">
        <v>290</v>
      </c>
      <c r="BK325" s="3" t="str">
        <f t="shared" si="153"/>
        <v>М/43293/45014</v>
      </c>
      <c r="BL325" s="3" t="str">
        <f t="shared" si="154"/>
        <v>М/51483/26501</v>
      </c>
      <c r="BM325" s="3" t="str">
        <f t="shared" si="155"/>
        <v>Р/39501/18986</v>
      </c>
      <c r="BN325" s="3" t="str">
        <f t="shared" si="156"/>
        <v>М/38074/62623</v>
      </c>
      <c r="BO325" s="3" t="str">
        <f t="shared" si="157"/>
        <v>Р/9570/34570</v>
      </c>
      <c r="BP325" s="3" t="str">
        <f t="shared" si="158"/>
        <v>М/9829/30344</v>
      </c>
      <c r="BQ325" s="3" t="str">
        <f t="shared" si="159"/>
        <v>Р/10788/10788</v>
      </c>
      <c r="BR325" s="86"/>
      <c r="BS325" s="86"/>
      <c r="BT325" s="86"/>
    </row>
    <row r="326" spans="1:72" ht="18" customHeight="1" x14ac:dyDescent="0.25">
      <c r="A326" s="90">
        <v>45242</v>
      </c>
      <c r="B326" s="3">
        <v>5</v>
      </c>
      <c r="C326" s="3">
        <v>4</v>
      </c>
      <c r="D326" s="105" t="str">
        <f t="shared" si="144"/>
        <v/>
      </c>
      <c r="E326" s="105" t="str">
        <f t="shared" si="145"/>
        <v/>
      </c>
      <c r="F326" s="99" t="s">
        <v>290</v>
      </c>
      <c r="G326" s="100">
        <f t="shared" si="160"/>
        <v>22541</v>
      </c>
      <c r="H326" s="100">
        <f t="shared" si="161"/>
        <v>56367</v>
      </c>
      <c r="I326" s="100">
        <f t="shared" si="162"/>
        <v>39948</v>
      </c>
      <c r="J326" s="100">
        <f t="shared" si="163"/>
        <v>45186</v>
      </c>
      <c r="K326" s="100">
        <f t="shared" si="164"/>
        <v>14571</v>
      </c>
      <c r="L326" s="100">
        <f t="shared" si="165"/>
        <v>13706</v>
      </c>
      <c r="M326" s="100">
        <f t="shared" si="166"/>
        <v>12778</v>
      </c>
      <c r="N326" s="100" t="str">
        <f t="shared" si="167"/>
        <v>|</v>
      </c>
      <c r="O326" s="100">
        <f t="shared" si="168"/>
        <v>45038</v>
      </c>
      <c r="P326" s="100">
        <f t="shared" si="169"/>
        <v>26525</v>
      </c>
      <c r="Q326" s="100">
        <f t="shared" si="170"/>
        <v>18986</v>
      </c>
      <c r="R326" s="100">
        <f t="shared" si="171"/>
        <v>62647</v>
      </c>
      <c r="S326" s="100">
        <f t="shared" si="172"/>
        <v>34570</v>
      </c>
      <c r="T326" s="100">
        <f t="shared" si="173"/>
        <v>30368</v>
      </c>
      <c r="U326" s="100">
        <f t="shared" si="174"/>
        <v>10788</v>
      </c>
      <c r="V326" s="89" t="s">
        <v>290</v>
      </c>
      <c r="W326" s="95" t="s">
        <v>275</v>
      </c>
      <c r="X326" s="95" t="s">
        <v>37</v>
      </c>
      <c r="Y326" s="95" t="s">
        <v>37</v>
      </c>
      <c r="Z326" s="95" t="s">
        <v>37</v>
      </c>
      <c r="AA326" s="95" t="s">
        <v>37</v>
      </c>
      <c r="AB326" s="95" t="s">
        <v>37</v>
      </c>
      <c r="AC326" s="95" t="s">
        <v>38</v>
      </c>
      <c r="AD326" s="96" t="s">
        <v>290</v>
      </c>
      <c r="AE326" s="95" t="s">
        <v>37</v>
      </c>
      <c r="AF326" s="95" t="s">
        <v>37</v>
      </c>
      <c r="AG326" s="95" t="s">
        <v>38</v>
      </c>
      <c r="AH326" s="95" t="s">
        <v>37</v>
      </c>
      <c r="AI326" s="95" t="s">
        <v>38</v>
      </c>
      <c r="AJ326" s="95" t="s">
        <v>37</v>
      </c>
      <c r="AK326" s="95" t="s">
        <v>38</v>
      </c>
      <c r="AL326" s="94" t="s">
        <v>290</v>
      </c>
      <c r="AM326" s="108">
        <f t="array" ref="AM326">IFERROR(INDEX(TO_name_1,MATCH(,((Шаблон_1-Точность)&gt;=G326)+((Шаблон_1+Точность)&lt;=G326),)),G326)</f>
        <v>22541</v>
      </c>
      <c r="AN326" s="109">
        <f t="array" ref="AN326">IFERROR(INDEX(TO_name_2,MATCH(,((Шаблон_2-Точность)&gt;=H326)+((Шаблон_2+Точность)&lt;=H326),)),H326)</f>
        <v>56367</v>
      </c>
      <c r="AO326" s="109">
        <f t="array" ref="AO326">IFERROR(INDEX(TO_name_3,MATCH(,((Шаблон_3-Точность)&gt;=I326)+((Шаблон_3+Точность)&lt;=I326),)),I326)</f>
        <v>39948</v>
      </c>
      <c r="AP326" s="109">
        <f t="array" ref="AP326">IFERROR(INDEX(TO_name_4,MATCH(,((Шаблон_4-Точность)&gt;=J326)+((Шаблон_4+Точность)&lt;=J326),)),J326)</f>
        <v>45186</v>
      </c>
      <c r="AQ326" s="109">
        <f t="array" ref="AQ326">IFERROR(INDEX(TO_name_9,MATCH(,((Шаблон_9-Точность)&gt;=K326)+((Шаблон_9+Точность)&lt;=K326),)),K326)</f>
        <v>14571</v>
      </c>
      <c r="AR326" s="109">
        <f t="array" ref="AR326">IFERROR(INDEX(TO_name_10,MATCH(,((Шаблон_10-Точность)&gt;=L326)+((Шаблон_10+Точность)&lt;=L326),)),L326)</f>
        <v>13706</v>
      </c>
      <c r="AS326" s="110">
        <f t="array" ref="AS326">IFERROR(INDEX(TO_name_11,MATCH(,((Шаблон_11-Точность)&gt;=M326)+((Шаблон_11+Точность)&lt;=M326),)),M326)</f>
        <v>12778</v>
      </c>
      <c r="AT326" s="111" t="s">
        <v>290</v>
      </c>
      <c r="AU326" s="108">
        <f t="array" ref="AU326">IFERROR(INDEX(TO_name_5,MATCH(,((Шаблон_5-Точность)&gt;=O326)+((Шаблон_5+Точность)&lt;=O326),)),O326)</f>
        <v>45038</v>
      </c>
      <c r="AV326" s="109">
        <f t="array" ref="AV326">IFERROR(INDEX(TO_name_6,MATCH(,((Шаблон_6-Точность)&gt;=P326)+((Шаблон_6+Точность)&lt;=P326),)),P326)</f>
        <v>26525</v>
      </c>
      <c r="AW326" s="109">
        <f t="array" ref="AW326">IFERROR(INDEX(TO_name_7,MATCH(,((Шаблон_7-Точность)&gt;=Q326)+((Шаблон_7+Точность)&lt;=Q326),)),Q326)</f>
        <v>18986</v>
      </c>
      <c r="AX326" s="109">
        <f t="array" ref="AX326">IFERROR(INDEX(TO_name_8,MATCH(,((Шаблон_8-Точность)&gt;=R326)+((Шаблон_8+Точность)&lt;=R326),)),R326)</f>
        <v>62647</v>
      </c>
      <c r="AY326" s="109">
        <f t="array" ref="AY326">IFERROR(INDEX(TO_name_12,MATCH(,((Шаблон_12-Точность)&gt;=S326)+((Шаблон_12+Точность)&lt;=S326),)),S326)</f>
        <v>34570</v>
      </c>
      <c r="AZ326" s="109">
        <f t="array" ref="AZ326">IFERROR(INDEX(TO_name_13,MATCH(,((Шаблон_13-Точность)&gt;=T326)+((Шаблон_13+Точность)&lt;=T326),)),T326)</f>
        <v>30368</v>
      </c>
      <c r="BA326" s="110">
        <f t="array" ref="BA326">IFERROR(INDEX(TO_name_14,MATCH(,((Шаблон_14-Точность)&gt;=U326)+((Шаблон_14+Точность)&lt;=U326),)),U326)</f>
        <v>10788</v>
      </c>
      <c r="BB326" s="3"/>
      <c r="BC326" s="3" t="str">
        <f t="shared" si="146"/>
        <v>ТО1/ДС/ГК/ТР/66263/22541</v>
      </c>
      <c r="BD326" s="3" t="str">
        <f t="shared" si="147"/>
        <v>М/71289/56367</v>
      </c>
      <c r="BE326" s="3" t="str">
        <f t="shared" si="148"/>
        <v>М/65050/39948</v>
      </c>
      <c r="BF326" s="3" t="str">
        <f t="shared" si="149"/>
        <v>М/73486/45186</v>
      </c>
      <c r="BG326" s="3" t="str">
        <f t="shared" si="150"/>
        <v>М/14571/14571</v>
      </c>
      <c r="BH326" s="3" t="str">
        <f t="shared" si="151"/>
        <v>М/13706/13706</v>
      </c>
      <c r="BI326" s="3" t="str">
        <f t="shared" si="152"/>
        <v>Р/12778/12778</v>
      </c>
      <c r="BJ326" s="158" t="s">
        <v>290</v>
      </c>
      <c r="BK326" s="3" t="str">
        <f t="shared" si="153"/>
        <v>М/43317/45038</v>
      </c>
      <c r="BL326" s="3" t="str">
        <f t="shared" si="154"/>
        <v>М/51507/26525</v>
      </c>
      <c r="BM326" s="3" t="str">
        <f t="shared" si="155"/>
        <v>Р/39501/18986</v>
      </c>
      <c r="BN326" s="3" t="str">
        <f t="shared" si="156"/>
        <v>М/38098/62647</v>
      </c>
      <c r="BO326" s="3" t="str">
        <f t="shared" si="157"/>
        <v>Р/9570/34570</v>
      </c>
      <c r="BP326" s="3" t="str">
        <f t="shared" si="158"/>
        <v>М/9853/30368</v>
      </c>
      <c r="BQ326" s="3" t="str">
        <f t="shared" si="159"/>
        <v>Р/10788/10788</v>
      </c>
      <c r="BR326" s="86"/>
      <c r="BS326" s="86"/>
      <c r="BT326" s="86"/>
    </row>
    <row r="327" spans="1:72" ht="18" customHeight="1" x14ac:dyDescent="0.25">
      <c r="A327" s="90">
        <v>45243</v>
      </c>
      <c r="B327" s="3">
        <v>5</v>
      </c>
      <c r="C327" s="3">
        <v>4</v>
      </c>
      <c r="D327" s="105" t="str">
        <f t="shared" si="144"/>
        <v/>
      </c>
      <c r="E327" s="105" t="str">
        <f t="shared" si="145"/>
        <v/>
      </c>
      <c r="F327" s="99" t="s">
        <v>290</v>
      </c>
      <c r="G327" s="100">
        <f t="shared" si="160"/>
        <v>22541</v>
      </c>
      <c r="H327" s="100">
        <f t="shared" si="161"/>
        <v>56391</v>
      </c>
      <c r="I327" s="100">
        <f t="shared" si="162"/>
        <v>39972</v>
      </c>
      <c r="J327" s="100">
        <f t="shared" si="163"/>
        <v>45210</v>
      </c>
      <c r="K327" s="100">
        <f t="shared" si="164"/>
        <v>14595</v>
      </c>
      <c r="L327" s="100">
        <f t="shared" si="165"/>
        <v>13730</v>
      </c>
      <c r="M327" s="100">
        <f t="shared" si="166"/>
        <v>12778</v>
      </c>
      <c r="N327" s="100" t="str">
        <f t="shared" si="167"/>
        <v>|</v>
      </c>
      <c r="O327" s="100">
        <f t="shared" si="168"/>
        <v>45062</v>
      </c>
      <c r="P327" s="100">
        <f t="shared" si="169"/>
        <v>26549</v>
      </c>
      <c r="Q327" s="100">
        <f t="shared" si="170"/>
        <v>18986</v>
      </c>
      <c r="R327" s="100">
        <f t="shared" si="171"/>
        <v>62671</v>
      </c>
      <c r="S327" s="100">
        <f t="shared" si="172"/>
        <v>34570</v>
      </c>
      <c r="T327" s="100">
        <f t="shared" si="173"/>
        <v>30392</v>
      </c>
      <c r="U327" s="100">
        <f t="shared" si="174"/>
        <v>10788</v>
      </c>
      <c r="V327" s="89" t="s">
        <v>290</v>
      </c>
      <c r="W327" s="95" t="s">
        <v>275</v>
      </c>
      <c r="X327" s="95" t="s">
        <v>37</v>
      </c>
      <c r="Y327" s="95" t="s">
        <v>37</v>
      </c>
      <c r="Z327" s="95" t="s">
        <v>37</v>
      </c>
      <c r="AA327" s="95" t="s">
        <v>37</v>
      </c>
      <c r="AB327" s="95" t="s">
        <v>37</v>
      </c>
      <c r="AC327" s="95" t="s">
        <v>38</v>
      </c>
      <c r="AD327" s="96" t="s">
        <v>290</v>
      </c>
      <c r="AE327" s="95" t="s">
        <v>37</v>
      </c>
      <c r="AF327" s="95" t="s">
        <v>37</v>
      </c>
      <c r="AG327" s="95" t="s">
        <v>38</v>
      </c>
      <c r="AH327" s="95" t="s">
        <v>37</v>
      </c>
      <c r="AI327" s="95" t="s">
        <v>38</v>
      </c>
      <c r="AJ327" s="95" t="s">
        <v>37</v>
      </c>
      <c r="AK327" s="95" t="s">
        <v>38</v>
      </c>
      <c r="AL327" s="94" t="s">
        <v>290</v>
      </c>
      <c r="AM327" s="108">
        <f t="array" ref="AM327">IFERROR(INDEX(TO_name_1,MATCH(,((Шаблон_1-Точность)&gt;=G327)+((Шаблон_1+Точность)&lt;=G327),)),G327)</f>
        <v>22541</v>
      </c>
      <c r="AN327" s="109">
        <f t="array" ref="AN327">IFERROR(INDEX(TO_name_2,MATCH(,((Шаблон_2-Точность)&gt;=H327)+((Шаблон_2+Точность)&lt;=H327),)),H327)</f>
        <v>56391</v>
      </c>
      <c r="AO327" s="109">
        <f t="array" ref="AO327">IFERROR(INDEX(TO_name_3,MATCH(,((Шаблон_3-Точность)&gt;=I327)+((Шаблон_3+Точность)&lt;=I327),)),I327)</f>
        <v>39972</v>
      </c>
      <c r="AP327" s="109">
        <f t="array" ref="AP327">IFERROR(INDEX(TO_name_4,MATCH(,((Шаблон_4-Точность)&gt;=J327)+((Шаблон_4+Точность)&lt;=J327),)),J327)</f>
        <v>45210</v>
      </c>
      <c r="AQ327" s="109">
        <f t="array" ref="AQ327">IFERROR(INDEX(TO_name_9,MATCH(,((Шаблон_9-Точность)&gt;=K327)+((Шаблон_9+Точность)&lt;=K327),)),K327)</f>
        <v>14595</v>
      </c>
      <c r="AR327" s="109">
        <f t="array" ref="AR327">IFERROR(INDEX(TO_name_10,MATCH(,((Шаблон_10-Точность)&gt;=L327)+((Шаблон_10+Точность)&lt;=L327),)),L327)</f>
        <v>13730</v>
      </c>
      <c r="AS327" s="110">
        <f t="array" ref="AS327">IFERROR(INDEX(TO_name_11,MATCH(,((Шаблон_11-Точность)&gt;=M327)+((Шаблон_11+Точность)&lt;=M327),)),M327)</f>
        <v>12778</v>
      </c>
      <c r="AT327" s="111" t="s">
        <v>290</v>
      </c>
      <c r="AU327" s="108">
        <f t="array" ref="AU327">IFERROR(INDEX(TO_name_5,MATCH(,((Шаблон_5-Точность)&gt;=O327)+((Шаблон_5+Точность)&lt;=O327),)),O327)</f>
        <v>45062</v>
      </c>
      <c r="AV327" s="109">
        <f t="array" ref="AV327">IFERROR(INDEX(TO_name_6,MATCH(,((Шаблон_6-Точность)&gt;=P327)+((Шаблон_6+Точность)&lt;=P327),)),P327)</f>
        <v>26549</v>
      </c>
      <c r="AW327" s="109">
        <f t="array" ref="AW327">IFERROR(INDEX(TO_name_7,MATCH(,((Шаблон_7-Точность)&gt;=Q327)+((Шаблон_7+Точность)&lt;=Q327),)),Q327)</f>
        <v>18986</v>
      </c>
      <c r="AX327" s="109">
        <f t="array" ref="AX327">IFERROR(INDEX(TO_name_8,MATCH(,((Шаблон_8-Точность)&gt;=R327)+((Шаблон_8+Точность)&lt;=R327),)),R327)</f>
        <v>62671</v>
      </c>
      <c r="AY327" s="109">
        <f t="array" ref="AY327">IFERROR(INDEX(TO_name_12,MATCH(,((Шаблон_12-Точность)&gt;=S327)+((Шаблон_12+Точность)&lt;=S327),)),S327)</f>
        <v>34570</v>
      </c>
      <c r="AZ327" s="109">
        <f t="array" ref="AZ327">IFERROR(INDEX(TO_name_13,MATCH(,((Шаблон_13-Точность)&gt;=T327)+((Шаблон_13+Точность)&lt;=T327),)),T327)</f>
        <v>30392</v>
      </c>
      <c r="BA327" s="110">
        <f t="array" ref="BA327">IFERROR(INDEX(TO_name_14,MATCH(,((Шаблон_14-Точность)&gt;=U327)+((Шаблон_14+Точность)&lt;=U327),)),U327)</f>
        <v>10788</v>
      </c>
      <c r="BB327" s="3"/>
      <c r="BC327" s="3" t="str">
        <f t="shared" si="146"/>
        <v>ТО1/ДС/ГК/ТР/66263/22541</v>
      </c>
      <c r="BD327" s="3" t="str">
        <f t="shared" si="147"/>
        <v>М/71313/56391</v>
      </c>
      <c r="BE327" s="3" t="str">
        <f t="shared" si="148"/>
        <v>М/65074/39972</v>
      </c>
      <c r="BF327" s="3" t="str">
        <f t="shared" si="149"/>
        <v>М/73510/45210</v>
      </c>
      <c r="BG327" s="3" t="str">
        <f t="shared" si="150"/>
        <v>М/14595/14595</v>
      </c>
      <c r="BH327" s="3" t="str">
        <f t="shared" si="151"/>
        <v>М/13730/13730</v>
      </c>
      <c r="BI327" s="3" t="str">
        <f t="shared" si="152"/>
        <v>Р/12778/12778</v>
      </c>
      <c r="BJ327" s="158" t="s">
        <v>290</v>
      </c>
      <c r="BK327" s="3" t="str">
        <f t="shared" si="153"/>
        <v>М/43341/45062</v>
      </c>
      <c r="BL327" s="3" t="str">
        <f t="shared" si="154"/>
        <v>М/51531/26549</v>
      </c>
      <c r="BM327" s="3" t="str">
        <f t="shared" si="155"/>
        <v>Р/39501/18986</v>
      </c>
      <c r="BN327" s="3" t="str">
        <f t="shared" si="156"/>
        <v>М/38122/62671</v>
      </c>
      <c r="BO327" s="3" t="str">
        <f t="shared" si="157"/>
        <v>Р/9570/34570</v>
      </c>
      <c r="BP327" s="3" t="str">
        <f t="shared" si="158"/>
        <v>М/9877/30392</v>
      </c>
      <c r="BQ327" s="3" t="str">
        <f t="shared" si="159"/>
        <v>Р/10788/10788</v>
      </c>
      <c r="BR327" s="86"/>
      <c r="BS327" s="86"/>
      <c r="BT327" s="86"/>
    </row>
    <row r="328" spans="1:72" ht="18" customHeight="1" x14ac:dyDescent="0.25">
      <c r="A328" s="90">
        <v>45244</v>
      </c>
      <c r="B328" s="3">
        <v>5</v>
      </c>
      <c r="C328" s="3">
        <v>4</v>
      </c>
      <c r="D328" s="105" t="str">
        <f t="shared" si="144"/>
        <v/>
      </c>
      <c r="E328" s="105" t="str">
        <f t="shared" si="145"/>
        <v/>
      </c>
      <c r="F328" s="99" t="s">
        <v>290</v>
      </c>
      <c r="G328" s="100">
        <f t="shared" si="160"/>
        <v>22541</v>
      </c>
      <c r="H328" s="100">
        <f t="shared" si="161"/>
        <v>56415</v>
      </c>
      <c r="I328" s="100">
        <f t="shared" si="162"/>
        <v>39996</v>
      </c>
      <c r="J328" s="100">
        <f t="shared" si="163"/>
        <v>45234</v>
      </c>
      <c r="K328" s="100">
        <f t="shared" si="164"/>
        <v>14619</v>
      </c>
      <c r="L328" s="100">
        <f t="shared" si="165"/>
        <v>13754</v>
      </c>
      <c r="M328" s="100">
        <f t="shared" si="166"/>
        <v>12778</v>
      </c>
      <c r="N328" s="100" t="str">
        <f t="shared" si="167"/>
        <v>|</v>
      </c>
      <c r="O328" s="100">
        <f t="shared" si="168"/>
        <v>45086</v>
      </c>
      <c r="P328" s="100">
        <f t="shared" si="169"/>
        <v>26573</v>
      </c>
      <c r="Q328" s="100">
        <f t="shared" si="170"/>
        <v>18986</v>
      </c>
      <c r="R328" s="100">
        <f t="shared" si="171"/>
        <v>62695</v>
      </c>
      <c r="S328" s="100">
        <f t="shared" si="172"/>
        <v>34570</v>
      </c>
      <c r="T328" s="100">
        <f t="shared" si="173"/>
        <v>30416</v>
      </c>
      <c r="U328" s="100">
        <f t="shared" si="174"/>
        <v>10788</v>
      </c>
      <c r="V328" s="89" t="s">
        <v>290</v>
      </c>
      <c r="W328" s="95" t="s">
        <v>275</v>
      </c>
      <c r="X328" s="95" t="s">
        <v>37</v>
      </c>
      <c r="Y328" s="95" t="s">
        <v>37</v>
      </c>
      <c r="Z328" s="95" t="s">
        <v>37</v>
      </c>
      <c r="AA328" s="95" t="s">
        <v>37</v>
      </c>
      <c r="AB328" s="95" t="s">
        <v>37</v>
      </c>
      <c r="AC328" s="95" t="s">
        <v>38</v>
      </c>
      <c r="AD328" s="96" t="s">
        <v>290</v>
      </c>
      <c r="AE328" s="95" t="s">
        <v>37</v>
      </c>
      <c r="AF328" s="95" t="s">
        <v>37</v>
      </c>
      <c r="AG328" s="95" t="s">
        <v>38</v>
      </c>
      <c r="AH328" s="95" t="s">
        <v>37</v>
      </c>
      <c r="AI328" s="95" t="s">
        <v>38</v>
      </c>
      <c r="AJ328" s="95" t="s">
        <v>37</v>
      </c>
      <c r="AK328" s="95" t="s">
        <v>38</v>
      </c>
      <c r="AL328" s="94" t="s">
        <v>290</v>
      </c>
      <c r="AM328" s="108">
        <f t="array" ref="AM328">IFERROR(INDEX(TO_name_1,MATCH(,((Шаблон_1-Точность)&gt;=G328)+((Шаблон_1+Точность)&lt;=G328),)),G328)</f>
        <v>22541</v>
      </c>
      <c r="AN328" s="109">
        <f t="array" ref="AN328">IFERROR(INDEX(TO_name_2,MATCH(,((Шаблон_2-Точность)&gt;=H328)+((Шаблон_2+Точность)&lt;=H328),)),H328)</f>
        <v>56415</v>
      </c>
      <c r="AO328" s="109" t="str">
        <f t="array" ref="AO328">IFERROR(INDEX(TO_name_3,MATCH(,((Шаблон_3-Точность)&gt;=I328)+((Шаблон_3+Точность)&lt;=I328),)),I328)</f>
        <v>ТО1</v>
      </c>
      <c r="AP328" s="109">
        <f t="array" ref="AP328">IFERROR(INDEX(TO_name_4,MATCH(,((Шаблон_4-Точность)&gt;=J328)+((Шаблон_4+Точность)&lt;=J328),)),J328)</f>
        <v>45234</v>
      </c>
      <c r="AQ328" s="109">
        <f t="array" ref="AQ328">IFERROR(INDEX(TO_name_9,MATCH(,((Шаблон_9-Точность)&gt;=K328)+((Шаблон_9+Точность)&lt;=K328),)),K328)</f>
        <v>14619</v>
      </c>
      <c r="AR328" s="109">
        <f t="array" ref="AR328">IFERROR(INDEX(TO_name_10,MATCH(,((Шаблон_10-Точность)&gt;=L328)+((Шаблон_10+Точность)&lt;=L328),)),L328)</f>
        <v>13754</v>
      </c>
      <c r="AS328" s="110">
        <f t="array" ref="AS328">IFERROR(INDEX(TO_name_11,MATCH(,((Шаблон_11-Точность)&gt;=M328)+((Шаблон_11+Точность)&lt;=M328),)),M328)</f>
        <v>12778</v>
      </c>
      <c r="AT328" s="111" t="s">
        <v>290</v>
      </c>
      <c r="AU328" s="108">
        <f t="array" ref="AU328">IFERROR(INDEX(TO_name_5,MATCH(,((Шаблон_5-Точность)&gt;=O328)+((Шаблон_5+Точность)&lt;=O328),)),O328)</f>
        <v>45086</v>
      </c>
      <c r="AV328" s="109">
        <f t="array" ref="AV328">IFERROR(INDEX(TO_name_6,MATCH(,((Шаблон_6-Точность)&gt;=P328)+((Шаблон_6+Точность)&lt;=P328),)),P328)</f>
        <v>26573</v>
      </c>
      <c r="AW328" s="109">
        <f t="array" ref="AW328">IFERROR(INDEX(TO_name_7,MATCH(,((Шаблон_7-Точность)&gt;=Q328)+((Шаблон_7+Точность)&lt;=Q328),)),Q328)</f>
        <v>18986</v>
      </c>
      <c r="AX328" s="109">
        <f t="array" ref="AX328">IFERROR(INDEX(TO_name_8,MATCH(,((Шаблон_8-Точность)&gt;=R328)+((Шаблон_8+Точность)&lt;=R328),)),R328)</f>
        <v>62695</v>
      </c>
      <c r="AY328" s="109">
        <f t="array" ref="AY328">IFERROR(INDEX(TO_name_12,MATCH(,((Шаблон_12-Точность)&gt;=S328)+((Шаблон_12+Точность)&lt;=S328),)),S328)</f>
        <v>34570</v>
      </c>
      <c r="AZ328" s="109">
        <f t="array" ref="AZ328">IFERROR(INDEX(TO_name_13,MATCH(,((Шаблон_13-Точность)&gt;=T328)+((Шаблон_13+Точность)&lt;=T328),)),T328)</f>
        <v>30416</v>
      </c>
      <c r="BA328" s="110">
        <f t="array" ref="BA328">IFERROR(INDEX(TO_name_14,MATCH(,((Шаблон_14-Точность)&gt;=U328)+((Шаблон_14+Точность)&lt;=U328),)),U328)</f>
        <v>10788</v>
      </c>
      <c r="BB328" s="3"/>
      <c r="BC328" s="3" t="str">
        <f t="shared" si="146"/>
        <v>ТО1/ДС/ГК/ТР/66263/22541</v>
      </c>
      <c r="BD328" s="3" t="str">
        <f t="shared" si="147"/>
        <v>М/71337/56415</v>
      </c>
      <c r="BE328" s="3" t="str">
        <f t="shared" si="148"/>
        <v>М/65098/39996</v>
      </c>
      <c r="BF328" s="3" t="str">
        <f t="shared" si="149"/>
        <v>М/73534/45234</v>
      </c>
      <c r="BG328" s="3" t="str">
        <f t="shared" si="150"/>
        <v>М/14619/14619</v>
      </c>
      <c r="BH328" s="3" t="str">
        <f t="shared" si="151"/>
        <v>М/13754/13754</v>
      </c>
      <c r="BI328" s="3" t="str">
        <f t="shared" si="152"/>
        <v>Р/12778/12778</v>
      </c>
      <c r="BJ328" s="158" t="s">
        <v>290</v>
      </c>
      <c r="BK328" s="3" t="str">
        <f t="shared" si="153"/>
        <v>М/43365/45086</v>
      </c>
      <c r="BL328" s="3" t="str">
        <f t="shared" si="154"/>
        <v>М/51555/26573</v>
      </c>
      <c r="BM328" s="3" t="str">
        <f t="shared" si="155"/>
        <v>Р/39501/18986</v>
      </c>
      <c r="BN328" s="3" t="str">
        <f t="shared" si="156"/>
        <v>М/38146/62695</v>
      </c>
      <c r="BO328" s="3" t="str">
        <f t="shared" si="157"/>
        <v>Р/9570/34570</v>
      </c>
      <c r="BP328" s="3" t="str">
        <f t="shared" si="158"/>
        <v>М/9901/30416</v>
      </c>
      <c r="BQ328" s="3" t="str">
        <f t="shared" si="159"/>
        <v>Р/10788/10788</v>
      </c>
      <c r="BR328" s="86"/>
      <c r="BS328" s="86"/>
      <c r="BT328" s="86"/>
    </row>
    <row r="329" spans="1:72" ht="18" customHeight="1" x14ac:dyDescent="0.25">
      <c r="A329" s="90">
        <v>45245</v>
      </c>
      <c r="B329" s="3">
        <v>5</v>
      </c>
      <c r="C329" s="3">
        <v>4</v>
      </c>
      <c r="D329" s="105" t="str">
        <f t="shared" si="144"/>
        <v/>
      </c>
      <c r="E329" s="105" t="str">
        <f t="shared" si="145"/>
        <v/>
      </c>
      <c r="F329" s="99" t="s">
        <v>290</v>
      </c>
      <c r="G329" s="100">
        <f t="shared" si="160"/>
        <v>22549</v>
      </c>
      <c r="H329" s="100">
        <f t="shared" si="161"/>
        <v>56439</v>
      </c>
      <c r="I329" s="100">
        <f t="shared" si="162"/>
        <v>40012</v>
      </c>
      <c r="J329" s="100">
        <f t="shared" si="163"/>
        <v>45258</v>
      </c>
      <c r="K329" s="100">
        <f t="shared" si="164"/>
        <v>14643</v>
      </c>
      <c r="L329" s="100">
        <f t="shared" si="165"/>
        <v>13778</v>
      </c>
      <c r="M329" s="100">
        <f t="shared" si="166"/>
        <v>12778</v>
      </c>
      <c r="N329" s="100" t="str">
        <f t="shared" si="167"/>
        <v>|</v>
      </c>
      <c r="O329" s="100">
        <f t="shared" si="168"/>
        <v>45110</v>
      </c>
      <c r="P329" s="100">
        <f t="shared" si="169"/>
        <v>26597</v>
      </c>
      <c r="Q329" s="100">
        <f t="shared" si="170"/>
        <v>18986</v>
      </c>
      <c r="R329" s="100">
        <f t="shared" si="171"/>
        <v>62719</v>
      </c>
      <c r="S329" s="100">
        <f t="shared" si="172"/>
        <v>34570</v>
      </c>
      <c r="T329" s="100">
        <f t="shared" si="173"/>
        <v>30440</v>
      </c>
      <c r="U329" s="100">
        <f t="shared" si="174"/>
        <v>10788</v>
      </c>
      <c r="V329" s="89" t="s">
        <v>290</v>
      </c>
      <c r="W329" s="95" t="s">
        <v>320</v>
      </c>
      <c r="X329" s="95" t="s">
        <v>37</v>
      </c>
      <c r="Y329" s="95" t="s">
        <v>195</v>
      </c>
      <c r="Z329" s="95" t="s">
        <v>37</v>
      </c>
      <c r="AA329" s="95" t="s">
        <v>37</v>
      </c>
      <c r="AB329" s="95" t="s">
        <v>37</v>
      </c>
      <c r="AC329" s="95" t="s">
        <v>38</v>
      </c>
      <c r="AD329" s="96" t="s">
        <v>290</v>
      </c>
      <c r="AE329" s="95" t="s">
        <v>37</v>
      </c>
      <c r="AF329" s="95" t="s">
        <v>37</v>
      </c>
      <c r="AG329" s="95" t="s">
        <v>38</v>
      </c>
      <c r="AH329" s="95" t="s">
        <v>37</v>
      </c>
      <c r="AI329" s="95" t="s">
        <v>38</v>
      </c>
      <c r="AJ329" s="95" t="s">
        <v>37</v>
      </c>
      <c r="AK329" s="95" t="s">
        <v>38</v>
      </c>
      <c r="AL329" s="94" t="s">
        <v>290</v>
      </c>
      <c r="AM329" s="108">
        <f t="array" ref="AM329">IFERROR(INDEX(TO_name_1,MATCH(,((Шаблон_1-Точность)&gt;=G329)+((Шаблон_1+Точность)&lt;=G329),)),G329)</f>
        <v>22549</v>
      </c>
      <c r="AN329" s="109">
        <f t="array" ref="AN329">IFERROR(INDEX(TO_name_2,MATCH(,((Шаблон_2-Точность)&gt;=H329)+((Шаблон_2+Точность)&lt;=H329),)),H329)</f>
        <v>56439</v>
      </c>
      <c r="AO329" s="109" t="str">
        <f t="array" ref="AO329">IFERROR(INDEX(TO_name_3,MATCH(,((Шаблон_3-Точность)&gt;=I329)+((Шаблон_3+Точность)&lt;=I329),)),I329)</f>
        <v>ТО1</v>
      </c>
      <c r="AP329" s="109">
        <f t="array" ref="AP329">IFERROR(INDEX(TO_name_4,MATCH(,((Шаблон_4-Точность)&gt;=J329)+((Шаблон_4+Точность)&lt;=J329),)),J329)</f>
        <v>45258</v>
      </c>
      <c r="AQ329" s="109">
        <f t="array" ref="AQ329">IFERROR(INDEX(TO_name_9,MATCH(,((Шаблон_9-Точность)&gt;=K329)+((Шаблон_9+Точность)&lt;=K329),)),K329)</f>
        <v>14643</v>
      </c>
      <c r="AR329" s="109">
        <f t="array" ref="AR329">IFERROR(INDEX(TO_name_10,MATCH(,((Шаблон_10-Точность)&gt;=L329)+((Шаблон_10+Точность)&lt;=L329),)),L329)</f>
        <v>13778</v>
      </c>
      <c r="AS329" s="110">
        <f t="array" ref="AS329">IFERROR(INDEX(TO_name_11,MATCH(,((Шаблон_11-Точность)&gt;=M329)+((Шаблон_11+Точность)&lt;=M329),)),M329)</f>
        <v>12778</v>
      </c>
      <c r="AT329" s="111" t="s">
        <v>290</v>
      </c>
      <c r="AU329" s="108">
        <f t="array" ref="AU329">IFERROR(INDEX(TO_name_5,MATCH(,((Шаблон_5-Точность)&gt;=O329)+((Шаблон_5+Точность)&lt;=O329),)),O329)</f>
        <v>45110</v>
      </c>
      <c r="AV329" s="109">
        <f t="array" ref="AV329">IFERROR(INDEX(TO_name_6,MATCH(,((Шаблон_6-Точность)&gt;=P329)+((Шаблон_6+Точность)&lt;=P329),)),P329)</f>
        <v>26597</v>
      </c>
      <c r="AW329" s="109">
        <f t="array" ref="AW329">IFERROR(INDEX(TO_name_7,MATCH(,((Шаблон_7-Точность)&gt;=Q329)+((Шаблон_7+Точность)&lt;=Q329),)),Q329)</f>
        <v>18986</v>
      </c>
      <c r="AX329" s="109">
        <f t="array" ref="AX329">IFERROR(INDEX(TO_name_8,MATCH(,((Шаблон_8-Точность)&gt;=R329)+((Шаблон_8+Точность)&lt;=R329),)),R329)</f>
        <v>62719</v>
      </c>
      <c r="AY329" s="109">
        <f t="array" ref="AY329">IFERROR(INDEX(TO_name_12,MATCH(,((Шаблон_12-Точность)&gt;=S329)+((Шаблон_12+Точность)&lt;=S329),)),S329)</f>
        <v>34570</v>
      </c>
      <c r="AZ329" s="109">
        <f t="array" ref="AZ329">IFERROR(INDEX(TO_name_13,MATCH(,((Шаблон_13-Точность)&gt;=T329)+((Шаблон_13+Точность)&lt;=T329),)),T329)</f>
        <v>30440</v>
      </c>
      <c r="BA329" s="110">
        <f t="array" ref="BA329">IFERROR(INDEX(TO_name_14,MATCH(,((Шаблон_14-Точность)&gt;=U329)+((Шаблон_14+Точность)&lt;=U329),)),U329)</f>
        <v>10788</v>
      </c>
      <c r="BB329" s="3"/>
      <c r="BC329" s="3" t="str">
        <f t="shared" si="146"/>
        <v>П/66271/22549</v>
      </c>
      <c r="BD329" s="3" t="str">
        <f t="shared" si="147"/>
        <v>М/71361/56439</v>
      </c>
      <c r="BE329" s="3" t="str">
        <f t="shared" si="148"/>
        <v>О/65114/40012</v>
      </c>
      <c r="BF329" s="3" t="str">
        <f t="shared" si="149"/>
        <v>М/73558/45258</v>
      </c>
      <c r="BG329" s="3" t="str">
        <f t="shared" si="150"/>
        <v>М/14643/14643</v>
      </c>
      <c r="BH329" s="3" t="str">
        <f t="shared" si="151"/>
        <v>М/13778/13778</v>
      </c>
      <c r="BI329" s="3" t="str">
        <f t="shared" si="152"/>
        <v>Р/12778/12778</v>
      </c>
      <c r="BJ329" s="158" t="s">
        <v>290</v>
      </c>
      <c r="BK329" s="3" t="str">
        <f t="shared" si="153"/>
        <v>М/43389/45110</v>
      </c>
      <c r="BL329" s="3" t="str">
        <f t="shared" si="154"/>
        <v>М/51579/26597</v>
      </c>
      <c r="BM329" s="3" t="str">
        <f t="shared" si="155"/>
        <v>Р/39501/18986</v>
      </c>
      <c r="BN329" s="3" t="str">
        <f t="shared" si="156"/>
        <v>М/38170/62719</v>
      </c>
      <c r="BO329" s="3" t="str">
        <f t="shared" si="157"/>
        <v>Р/9570/34570</v>
      </c>
      <c r="BP329" s="3" t="str">
        <f t="shared" si="158"/>
        <v>М/9925/30440</v>
      </c>
      <c r="BQ329" s="3" t="str">
        <f t="shared" si="159"/>
        <v>Р/10788/10788</v>
      </c>
      <c r="BR329" s="86"/>
      <c r="BS329" s="86"/>
      <c r="BT329" s="86"/>
    </row>
    <row r="330" spans="1:72" ht="16.5" customHeight="1" x14ac:dyDescent="0.25">
      <c r="A330" s="90">
        <v>45246</v>
      </c>
      <c r="B330" s="3">
        <v>5</v>
      </c>
      <c r="C330" s="3">
        <v>4</v>
      </c>
      <c r="D330" s="105" t="str">
        <f t="shared" si="144"/>
        <v/>
      </c>
      <c r="E330" s="105" t="str">
        <f t="shared" si="145"/>
        <v/>
      </c>
      <c r="F330" s="99" t="s">
        <v>290</v>
      </c>
      <c r="G330" s="100">
        <f t="shared" si="160"/>
        <v>22573</v>
      </c>
      <c r="H330" s="100">
        <f t="shared" si="161"/>
        <v>56463</v>
      </c>
      <c r="I330" s="100">
        <f t="shared" si="162"/>
        <v>40012</v>
      </c>
      <c r="J330" s="100">
        <f t="shared" si="163"/>
        <v>45282</v>
      </c>
      <c r="K330" s="100">
        <f t="shared" si="164"/>
        <v>14667</v>
      </c>
      <c r="L330" s="100">
        <f t="shared" si="165"/>
        <v>13802</v>
      </c>
      <c r="M330" s="100">
        <f t="shared" si="166"/>
        <v>12778</v>
      </c>
      <c r="N330" s="100" t="str">
        <f t="shared" si="167"/>
        <v>|</v>
      </c>
      <c r="O330" s="100">
        <f t="shared" si="168"/>
        <v>45134</v>
      </c>
      <c r="P330" s="100">
        <f t="shared" si="169"/>
        <v>26621</v>
      </c>
      <c r="Q330" s="100">
        <f t="shared" si="170"/>
        <v>18986</v>
      </c>
      <c r="R330" s="100">
        <f t="shared" si="171"/>
        <v>62743</v>
      </c>
      <c r="S330" s="100">
        <f t="shared" si="172"/>
        <v>34570</v>
      </c>
      <c r="T330" s="100">
        <f t="shared" si="173"/>
        <v>30464</v>
      </c>
      <c r="U330" s="100">
        <f t="shared" si="174"/>
        <v>10788</v>
      </c>
      <c r="V330" s="89" t="s">
        <v>290</v>
      </c>
      <c r="W330" s="95" t="s">
        <v>37</v>
      </c>
      <c r="X330" s="95" t="s">
        <v>37</v>
      </c>
      <c r="Y330" s="95" t="s">
        <v>270</v>
      </c>
      <c r="Z330" s="95" t="s">
        <v>37</v>
      </c>
      <c r="AA330" s="95" t="s">
        <v>37</v>
      </c>
      <c r="AB330" s="95" t="s">
        <v>37</v>
      </c>
      <c r="AC330" s="95" t="s">
        <v>38</v>
      </c>
      <c r="AD330" s="96" t="s">
        <v>290</v>
      </c>
      <c r="AE330" s="95" t="s">
        <v>37</v>
      </c>
      <c r="AF330" s="95" t="s">
        <v>37</v>
      </c>
      <c r="AG330" s="95" t="s">
        <v>38</v>
      </c>
      <c r="AH330" s="95" t="s">
        <v>37</v>
      </c>
      <c r="AI330" s="95" t="s">
        <v>38</v>
      </c>
      <c r="AJ330" s="95" t="s">
        <v>37</v>
      </c>
      <c r="AK330" s="95" t="s">
        <v>38</v>
      </c>
      <c r="AL330" s="94" t="s">
        <v>290</v>
      </c>
      <c r="AM330" s="108">
        <f t="array" ref="AM330">IFERROR(INDEX(TO_name_1,MATCH(,((Шаблон_1-Точность)&gt;=G330)+((Шаблон_1+Точность)&lt;=G330),)),G330)</f>
        <v>22573</v>
      </c>
      <c r="AN330" s="109">
        <f t="array" ref="AN330">IFERROR(INDEX(TO_name_2,MATCH(,((Шаблон_2-Точность)&gt;=H330)+((Шаблон_2+Точность)&lt;=H330),)),H330)</f>
        <v>56463</v>
      </c>
      <c r="AO330" s="109" t="str">
        <f t="array" ref="AO330">IFERROR(INDEX(TO_name_3,MATCH(,((Шаблон_3-Точность)&gt;=I330)+((Шаблон_3+Точность)&lt;=I330),)),I330)</f>
        <v>ТО1</v>
      </c>
      <c r="AP330" s="109">
        <f t="array" ref="AP330">IFERROR(INDEX(TO_name_4,MATCH(,((Шаблон_4-Точность)&gt;=J330)+((Шаблон_4+Точность)&lt;=J330),)),J330)</f>
        <v>45282</v>
      </c>
      <c r="AQ330" s="109">
        <f t="array" ref="AQ330">IFERROR(INDEX(TO_name_9,MATCH(,((Шаблон_9-Точность)&gt;=K330)+((Шаблон_9+Точность)&lt;=K330),)),K330)</f>
        <v>14667</v>
      </c>
      <c r="AR330" s="109">
        <f t="array" ref="AR330">IFERROR(INDEX(TO_name_10,MATCH(,((Шаблон_10-Точность)&gt;=L330)+((Шаблон_10+Точность)&lt;=L330),)),L330)</f>
        <v>13802</v>
      </c>
      <c r="AS330" s="110">
        <f t="array" ref="AS330">IFERROR(INDEX(TO_name_11,MATCH(,((Шаблон_11-Точность)&gt;=M330)+((Шаблон_11+Точность)&lt;=M330),)),M330)</f>
        <v>12778</v>
      </c>
      <c r="AT330" s="111" t="s">
        <v>290</v>
      </c>
      <c r="AU330" s="108">
        <f t="array" ref="AU330">IFERROR(INDEX(TO_name_5,MATCH(,((Шаблон_5-Точность)&gt;=O330)+((Шаблон_5+Точность)&lt;=O330),)),O330)</f>
        <v>45134</v>
      </c>
      <c r="AV330" s="109">
        <f t="array" ref="AV330">IFERROR(INDEX(TO_name_6,MATCH(,((Шаблон_6-Точность)&gt;=P330)+((Шаблон_6+Точность)&lt;=P330),)),P330)</f>
        <v>26621</v>
      </c>
      <c r="AW330" s="109">
        <f t="array" ref="AW330">IFERROR(INDEX(TO_name_7,MATCH(,((Шаблон_7-Точность)&gt;=Q330)+((Шаблон_7+Точность)&lt;=Q330),)),Q330)</f>
        <v>18986</v>
      </c>
      <c r="AX330" s="109">
        <f t="array" ref="AX330">IFERROR(INDEX(TO_name_8,MATCH(,((Шаблон_8-Точность)&gt;=R330)+((Шаблон_8+Точность)&lt;=R330),)),R330)</f>
        <v>62743</v>
      </c>
      <c r="AY330" s="109">
        <f t="array" ref="AY330">IFERROR(INDEX(TO_name_12,MATCH(,((Шаблон_12-Точность)&gt;=S330)+((Шаблон_12+Точность)&lt;=S330),)),S330)</f>
        <v>34570</v>
      </c>
      <c r="AZ330" s="109">
        <f t="array" ref="AZ330">IFERROR(INDEX(TO_name_13,MATCH(,((Шаблон_13-Точность)&gt;=T330)+((Шаблон_13+Точность)&lt;=T330),)),T330)</f>
        <v>30464</v>
      </c>
      <c r="BA330" s="110">
        <f t="array" ref="BA330">IFERROR(INDEX(TO_name_14,MATCH(,((Шаблон_14-Точность)&gt;=U330)+((Шаблон_14+Точность)&lt;=U330),)),U330)</f>
        <v>10788</v>
      </c>
      <c r="BB330" s="3"/>
      <c r="BC330" s="3" t="str">
        <f t="shared" si="146"/>
        <v>М/66295/22573</v>
      </c>
      <c r="BD330" s="3" t="str">
        <f t="shared" si="147"/>
        <v>М/71385/56463</v>
      </c>
      <c r="BE330" s="3" t="str">
        <f t="shared" si="148"/>
        <v>ТО1/65114/40012</v>
      </c>
      <c r="BF330" s="3" t="str">
        <f t="shared" si="149"/>
        <v>М/73582/45282</v>
      </c>
      <c r="BG330" s="3" t="str">
        <f t="shared" si="150"/>
        <v>М/14667/14667</v>
      </c>
      <c r="BH330" s="3" t="str">
        <f t="shared" si="151"/>
        <v>М/13802/13802</v>
      </c>
      <c r="BI330" s="3" t="str">
        <f t="shared" si="152"/>
        <v>Р/12778/12778</v>
      </c>
      <c r="BJ330" s="158" t="s">
        <v>290</v>
      </c>
      <c r="BK330" s="3" t="str">
        <f t="shared" si="153"/>
        <v>М/43413/45134</v>
      </c>
      <c r="BL330" s="3" t="str">
        <f t="shared" si="154"/>
        <v>М/51603/26621</v>
      </c>
      <c r="BM330" s="3" t="str">
        <f t="shared" si="155"/>
        <v>Р/39501/18986</v>
      </c>
      <c r="BN330" s="3" t="str">
        <f t="shared" si="156"/>
        <v>М/38194/62743</v>
      </c>
      <c r="BO330" s="3" t="str">
        <f t="shared" si="157"/>
        <v>Р/9570/34570</v>
      </c>
      <c r="BP330" s="3" t="str">
        <f t="shared" si="158"/>
        <v>М/9949/30464</v>
      </c>
      <c r="BQ330" s="3" t="str">
        <f t="shared" si="159"/>
        <v>Р/10788/10788</v>
      </c>
      <c r="BR330" s="86"/>
      <c r="BS330" s="86"/>
      <c r="BT330" s="86"/>
    </row>
    <row r="331" spans="1:72" ht="16.5" customHeight="1" x14ac:dyDescent="0.25">
      <c r="A331" s="90">
        <v>45247</v>
      </c>
      <c r="B331" s="3">
        <v>5</v>
      </c>
      <c r="C331" s="3">
        <v>4</v>
      </c>
      <c r="D331" s="105" t="str">
        <f t="shared" si="144"/>
        <v/>
      </c>
      <c r="E331" s="105" t="str">
        <f t="shared" si="145"/>
        <v/>
      </c>
      <c r="F331" s="99" t="s">
        <v>290</v>
      </c>
      <c r="G331" s="100">
        <f t="shared" si="160"/>
        <v>22597</v>
      </c>
      <c r="H331" s="100">
        <f t="shared" si="161"/>
        <v>56487</v>
      </c>
      <c r="I331" s="100">
        <f t="shared" si="162"/>
        <v>40012</v>
      </c>
      <c r="J331" s="100">
        <f t="shared" si="163"/>
        <v>45306</v>
      </c>
      <c r="K331" s="100">
        <f t="shared" si="164"/>
        <v>14691</v>
      </c>
      <c r="L331" s="100">
        <f t="shared" si="165"/>
        <v>13826</v>
      </c>
      <c r="M331" s="100">
        <f t="shared" si="166"/>
        <v>12778</v>
      </c>
      <c r="N331" s="100" t="str">
        <f t="shared" si="167"/>
        <v>|</v>
      </c>
      <c r="O331" s="100">
        <f t="shared" si="168"/>
        <v>45158</v>
      </c>
      <c r="P331" s="100">
        <f t="shared" si="169"/>
        <v>26645</v>
      </c>
      <c r="Q331" s="100">
        <f t="shared" si="170"/>
        <v>18986</v>
      </c>
      <c r="R331" s="100">
        <f t="shared" si="171"/>
        <v>62767</v>
      </c>
      <c r="S331" s="100">
        <f t="shared" si="172"/>
        <v>34570</v>
      </c>
      <c r="T331" s="100">
        <f t="shared" si="173"/>
        <v>30488</v>
      </c>
      <c r="U331" s="100">
        <f t="shared" si="174"/>
        <v>10788</v>
      </c>
      <c r="V331" s="89" t="s">
        <v>290</v>
      </c>
      <c r="W331" s="95" t="s">
        <v>37</v>
      </c>
      <c r="X331" s="95" t="s">
        <v>37</v>
      </c>
      <c r="Y331" s="95" t="s">
        <v>270</v>
      </c>
      <c r="Z331" s="95" t="s">
        <v>37</v>
      </c>
      <c r="AA331" s="95" t="s">
        <v>37</v>
      </c>
      <c r="AB331" s="95" t="s">
        <v>37</v>
      </c>
      <c r="AC331" s="95" t="s">
        <v>38</v>
      </c>
      <c r="AD331" s="96" t="s">
        <v>290</v>
      </c>
      <c r="AE331" s="95" t="s">
        <v>37</v>
      </c>
      <c r="AF331" s="95" t="s">
        <v>37</v>
      </c>
      <c r="AG331" s="95" t="s">
        <v>38</v>
      </c>
      <c r="AH331" s="95" t="s">
        <v>37</v>
      </c>
      <c r="AI331" s="95" t="s">
        <v>38</v>
      </c>
      <c r="AJ331" s="95" t="s">
        <v>37</v>
      </c>
      <c r="AK331" s="95" t="s">
        <v>38</v>
      </c>
      <c r="AL331" s="94" t="s">
        <v>290</v>
      </c>
      <c r="AM331" s="108">
        <f t="array" ref="AM331">IFERROR(INDEX(TO_name_1,MATCH(,((Шаблон_1-Точность)&gt;=G331)+((Шаблон_1+Точность)&lt;=G331),)),G331)</f>
        <v>22597</v>
      </c>
      <c r="AN331" s="109">
        <f t="array" ref="AN331">IFERROR(INDEX(TO_name_2,MATCH(,((Шаблон_2-Точность)&gt;=H331)+((Шаблон_2+Точность)&lt;=H331),)),H331)</f>
        <v>56487</v>
      </c>
      <c r="AO331" s="109" t="str">
        <f t="array" ref="AO331">IFERROR(INDEX(TO_name_3,MATCH(,((Шаблон_3-Точность)&gt;=I331)+((Шаблон_3+Точность)&lt;=I331),)),I331)</f>
        <v>ТО1</v>
      </c>
      <c r="AP331" s="109">
        <f t="array" ref="AP331">IFERROR(INDEX(TO_name_4,MATCH(,((Шаблон_4-Точность)&gt;=J331)+((Шаблон_4+Точность)&lt;=J331),)),J331)</f>
        <v>45306</v>
      </c>
      <c r="AQ331" s="109">
        <f t="array" ref="AQ331">IFERROR(INDEX(TO_name_9,MATCH(,((Шаблон_9-Точность)&gt;=K331)+((Шаблон_9+Точность)&lt;=K331),)),K331)</f>
        <v>14691</v>
      </c>
      <c r="AR331" s="109">
        <f t="array" ref="AR331">IFERROR(INDEX(TO_name_10,MATCH(,((Шаблон_10-Точность)&gt;=L331)+((Шаблон_10+Точность)&lt;=L331),)),L331)</f>
        <v>13826</v>
      </c>
      <c r="AS331" s="110">
        <f t="array" ref="AS331">IFERROR(INDEX(TO_name_11,MATCH(,((Шаблон_11-Точность)&gt;=M331)+((Шаблон_11+Точность)&lt;=M331),)),M331)</f>
        <v>12778</v>
      </c>
      <c r="AT331" s="111" t="s">
        <v>290</v>
      </c>
      <c r="AU331" s="108">
        <f t="array" ref="AU331">IFERROR(INDEX(TO_name_5,MATCH(,((Шаблон_5-Точность)&gt;=O331)+((Шаблон_5+Точность)&lt;=O331),)),O331)</f>
        <v>45158</v>
      </c>
      <c r="AV331" s="109">
        <f t="array" ref="AV331">IFERROR(INDEX(TO_name_6,MATCH(,((Шаблон_6-Точность)&gt;=P331)+((Шаблон_6+Точность)&lt;=P331),)),P331)</f>
        <v>26645</v>
      </c>
      <c r="AW331" s="109">
        <f t="array" ref="AW331">IFERROR(INDEX(TO_name_7,MATCH(,((Шаблон_7-Точность)&gt;=Q331)+((Шаблон_7+Точность)&lt;=Q331),)),Q331)</f>
        <v>18986</v>
      </c>
      <c r="AX331" s="109">
        <f t="array" ref="AX331">IFERROR(INDEX(TO_name_8,MATCH(,((Шаблон_8-Точность)&gt;=R331)+((Шаблон_8+Точность)&lt;=R331),)),R331)</f>
        <v>62767</v>
      </c>
      <c r="AY331" s="109">
        <f t="array" ref="AY331">IFERROR(INDEX(TO_name_12,MATCH(,((Шаблон_12-Точность)&gt;=S331)+((Шаблон_12+Точность)&lt;=S331),)),S331)</f>
        <v>34570</v>
      </c>
      <c r="AZ331" s="109">
        <f t="array" ref="AZ331">IFERROR(INDEX(TO_name_13,MATCH(,((Шаблон_13-Точность)&gt;=T331)+((Шаблон_13+Точность)&lt;=T331),)),T331)</f>
        <v>30488</v>
      </c>
      <c r="BA331" s="110">
        <f t="array" ref="BA331">IFERROR(INDEX(TO_name_14,MATCH(,((Шаблон_14-Точность)&gt;=U331)+((Шаблон_14+Точность)&lt;=U331),)),U331)</f>
        <v>10788</v>
      </c>
      <c r="BB331" s="3"/>
      <c r="BC331" s="3" t="str">
        <f t="shared" si="146"/>
        <v>М/66319/22597</v>
      </c>
      <c r="BD331" s="3" t="str">
        <f t="shared" si="147"/>
        <v>М/71409/56487</v>
      </c>
      <c r="BE331" s="3" t="str">
        <f t="shared" si="148"/>
        <v>ТО1/65114/40012</v>
      </c>
      <c r="BF331" s="3" t="str">
        <f t="shared" si="149"/>
        <v>М/73606/45306</v>
      </c>
      <c r="BG331" s="3" t="str">
        <f t="shared" si="150"/>
        <v>М/14691/14691</v>
      </c>
      <c r="BH331" s="3" t="str">
        <f t="shared" si="151"/>
        <v>М/13826/13826</v>
      </c>
      <c r="BI331" s="3" t="str">
        <f t="shared" si="152"/>
        <v>Р/12778/12778</v>
      </c>
      <c r="BJ331" s="158" t="s">
        <v>290</v>
      </c>
      <c r="BK331" s="3" t="str">
        <f t="shared" si="153"/>
        <v>М/43437/45158</v>
      </c>
      <c r="BL331" s="3" t="str">
        <f t="shared" si="154"/>
        <v>М/51627/26645</v>
      </c>
      <c r="BM331" s="3" t="str">
        <f t="shared" si="155"/>
        <v>Р/39501/18986</v>
      </c>
      <c r="BN331" s="3" t="str">
        <f t="shared" si="156"/>
        <v>М/38218/62767</v>
      </c>
      <c r="BO331" s="3" t="str">
        <f t="shared" si="157"/>
        <v>Р/9570/34570</v>
      </c>
      <c r="BP331" s="3" t="str">
        <f t="shared" si="158"/>
        <v>М/9973/30488</v>
      </c>
      <c r="BQ331" s="3" t="str">
        <f t="shared" si="159"/>
        <v>Р/10788/10788</v>
      </c>
      <c r="BR331" s="86"/>
      <c r="BS331" s="86"/>
      <c r="BT331" s="86"/>
    </row>
    <row r="332" spans="1:72" ht="16.5" customHeight="1" x14ac:dyDescent="0.25">
      <c r="A332" s="90">
        <v>45248</v>
      </c>
      <c r="B332" s="3">
        <v>5</v>
      </c>
      <c r="C332" s="3">
        <v>4</v>
      </c>
      <c r="D332" s="105" t="str">
        <f t="shared" ref="D332:D375" si="175">IF(COUNTIF(W332:AC332,"М")+(COUNTIF(W332:AC332,"П")+COUNTIF(W332:AC332,"О"))/2=B332,"","ОШ")</f>
        <v/>
      </c>
      <c r="E332" s="105" t="str">
        <f t="shared" ref="E332:E375" si="176">IF(COUNTIF(AE332:AK332,"м")+(COUNTIF(AE332:AK332,"П")+COUNTIF(AE332:AK332,"О"))/2=C332,"","ОШ")</f>
        <v/>
      </c>
      <c r="F332" s="99" t="s">
        <v>290</v>
      </c>
      <c r="G332" s="100">
        <f t="shared" si="160"/>
        <v>22621</v>
      </c>
      <c r="H332" s="100">
        <f t="shared" si="161"/>
        <v>56511</v>
      </c>
      <c r="I332" s="100">
        <f t="shared" si="162"/>
        <v>40012</v>
      </c>
      <c r="J332" s="100">
        <f t="shared" si="163"/>
        <v>45330</v>
      </c>
      <c r="K332" s="100">
        <f t="shared" si="164"/>
        <v>14715</v>
      </c>
      <c r="L332" s="100">
        <f t="shared" si="165"/>
        <v>13850</v>
      </c>
      <c r="M332" s="100">
        <f t="shared" si="166"/>
        <v>12778</v>
      </c>
      <c r="N332" s="100" t="str">
        <f t="shared" si="167"/>
        <v>|</v>
      </c>
      <c r="O332" s="100">
        <f t="shared" si="168"/>
        <v>45182</v>
      </c>
      <c r="P332" s="100">
        <f t="shared" si="169"/>
        <v>26669</v>
      </c>
      <c r="Q332" s="100">
        <f t="shared" si="170"/>
        <v>18986</v>
      </c>
      <c r="R332" s="100">
        <f t="shared" si="171"/>
        <v>62791</v>
      </c>
      <c r="S332" s="100">
        <f t="shared" si="172"/>
        <v>34570</v>
      </c>
      <c r="T332" s="100">
        <f t="shared" si="173"/>
        <v>30512</v>
      </c>
      <c r="U332" s="100">
        <f t="shared" si="174"/>
        <v>10788</v>
      </c>
      <c r="V332" s="89" t="s">
        <v>290</v>
      </c>
      <c r="W332" s="95" t="s">
        <v>37</v>
      </c>
      <c r="X332" s="95" t="s">
        <v>37</v>
      </c>
      <c r="Y332" s="95" t="s">
        <v>270</v>
      </c>
      <c r="Z332" s="95" t="s">
        <v>37</v>
      </c>
      <c r="AA332" s="95" t="s">
        <v>37</v>
      </c>
      <c r="AB332" s="95" t="s">
        <v>37</v>
      </c>
      <c r="AC332" s="95" t="s">
        <v>38</v>
      </c>
      <c r="AD332" s="96" t="s">
        <v>290</v>
      </c>
      <c r="AE332" s="95" t="s">
        <v>37</v>
      </c>
      <c r="AF332" s="95" t="s">
        <v>37</v>
      </c>
      <c r="AG332" s="95" t="s">
        <v>38</v>
      </c>
      <c r="AH332" s="95" t="s">
        <v>37</v>
      </c>
      <c r="AI332" s="95" t="s">
        <v>38</v>
      </c>
      <c r="AJ332" s="95" t="s">
        <v>37</v>
      </c>
      <c r="AK332" s="95" t="s">
        <v>38</v>
      </c>
      <c r="AL332" s="94" t="s">
        <v>290</v>
      </c>
      <c r="AM332" s="108">
        <f t="array" ref="AM332">IFERROR(INDEX(TO_name_1,MATCH(,((Шаблон_1-Точность)&gt;=G332)+((Шаблон_1+Точность)&lt;=G332),)),G332)</f>
        <v>22621</v>
      </c>
      <c r="AN332" s="109">
        <f t="array" ref="AN332">IFERROR(INDEX(TO_name_2,MATCH(,((Шаблон_2-Точность)&gt;=H332)+((Шаблон_2+Точность)&lt;=H332),)),H332)</f>
        <v>56511</v>
      </c>
      <c r="AO332" s="109" t="str">
        <f t="array" ref="AO332">IFERROR(INDEX(TO_name_3,MATCH(,((Шаблон_3-Точность)&gt;=I332)+((Шаблон_3+Точность)&lt;=I332),)),I332)</f>
        <v>ТО1</v>
      </c>
      <c r="AP332" s="109">
        <f t="array" ref="AP332">IFERROR(INDEX(TO_name_4,MATCH(,((Шаблон_4-Точность)&gt;=J332)+((Шаблон_4+Точность)&lt;=J332),)),J332)</f>
        <v>45330</v>
      </c>
      <c r="AQ332" s="109">
        <f t="array" ref="AQ332">IFERROR(INDEX(TO_name_9,MATCH(,((Шаблон_9-Точность)&gt;=K332)+((Шаблон_9+Точность)&lt;=K332),)),K332)</f>
        <v>14715</v>
      </c>
      <c r="AR332" s="109">
        <f t="array" ref="AR332">IFERROR(INDEX(TO_name_10,MATCH(,((Шаблон_10-Точность)&gt;=L332)+((Шаблон_10+Точность)&lt;=L332),)),L332)</f>
        <v>13850</v>
      </c>
      <c r="AS332" s="110">
        <f t="array" ref="AS332">IFERROR(INDEX(TO_name_11,MATCH(,((Шаблон_11-Точность)&gt;=M332)+((Шаблон_11+Точность)&lt;=M332),)),M332)</f>
        <v>12778</v>
      </c>
      <c r="AT332" s="111" t="s">
        <v>290</v>
      </c>
      <c r="AU332" s="108">
        <f t="array" ref="AU332">IFERROR(INDEX(TO_name_5,MATCH(,((Шаблон_5-Точность)&gt;=O332)+((Шаблон_5+Точность)&lt;=O332),)),O332)</f>
        <v>45182</v>
      </c>
      <c r="AV332" s="109">
        <f t="array" ref="AV332">IFERROR(INDEX(TO_name_6,MATCH(,((Шаблон_6-Точность)&gt;=P332)+((Шаблон_6+Точность)&lt;=P332),)),P332)</f>
        <v>26669</v>
      </c>
      <c r="AW332" s="109">
        <f t="array" ref="AW332">IFERROR(INDEX(TO_name_7,MATCH(,((Шаблон_7-Точность)&gt;=Q332)+((Шаблон_7+Точность)&lt;=Q332),)),Q332)</f>
        <v>18986</v>
      </c>
      <c r="AX332" s="109">
        <f t="array" ref="AX332">IFERROR(INDEX(TO_name_8,MATCH(,((Шаблон_8-Точность)&gt;=R332)+((Шаблон_8+Точность)&lt;=R332),)),R332)</f>
        <v>62791</v>
      </c>
      <c r="AY332" s="109">
        <f t="array" ref="AY332">IFERROR(INDEX(TO_name_12,MATCH(,((Шаблон_12-Точность)&gt;=S332)+((Шаблон_12+Точность)&lt;=S332),)),S332)</f>
        <v>34570</v>
      </c>
      <c r="AZ332" s="109">
        <f t="array" ref="AZ332">IFERROR(INDEX(TO_name_13,MATCH(,((Шаблон_13-Точность)&gt;=T332)+((Шаблон_13+Точность)&lt;=T332),)),T332)</f>
        <v>30512</v>
      </c>
      <c r="BA332" s="110">
        <f t="array" ref="BA332">IFERROR(INDEX(TO_name_14,MATCH(,((Шаблон_14-Точность)&gt;=U332)+((Шаблон_14+Точность)&lt;=U332),)),U332)</f>
        <v>10788</v>
      </c>
      <c r="BB332" s="3"/>
      <c r="BC332" s="3" t="str">
        <f t="shared" ref="BC332:BC395" si="177">W332&amp;"/"&amp;G332+Разница_ГПА_ГТД_1&amp;"/"&amp;G332</f>
        <v>М/66343/22621</v>
      </c>
      <c r="BD332" s="3" t="str">
        <f t="shared" ref="BD332:BD395" si="178">X332&amp;"/"&amp;H332+Разница_ГПА_ГТД_2&amp;"/"&amp;H332</f>
        <v>М/71433/56511</v>
      </c>
      <c r="BE332" s="3" t="str">
        <f t="shared" ref="BE332:BE395" si="179">Y332&amp;"/"&amp;I332+Разница_ГПА_ГТД_3&amp;"/"&amp;I332</f>
        <v>ТО1/65114/40012</v>
      </c>
      <c r="BF332" s="3" t="str">
        <f t="shared" ref="BF332:BF395" si="180">Z332&amp;"/"&amp;J332+Разница_ГПА_ГТД_4&amp;"/"&amp;J332</f>
        <v>М/73630/45330</v>
      </c>
      <c r="BG332" s="3" t="str">
        <f t="shared" ref="BG332:BG395" si="181">AA332&amp;"/"&amp;K332+Разница_ГПА_ГТД_9&amp;"/"&amp;K332</f>
        <v>М/14715/14715</v>
      </c>
      <c r="BH332" s="3" t="str">
        <f t="shared" ref="BH332:BH395" si="182">AB332&amp;"/"&amp;L332+Разница_ГПА_ГТД_10&amp;"/"&amp;L332</f>
        <v>М/13850/13850</v>
      </c>
      <c r="BI332" s="3" t="str">
        <f t="shared" ref="BI332:BI395" si="183">AC332&amp;"/"&amp;M332+Разница_ГПА_ГТД_11&amp;"/"&amp;M332</f>
        <v>Р/12778/12778</v>
      </c>
      <c r="BJ332" s="158" t="s">
        <v>290</v>
      </c>
      <c r="BK332" s="3" t="str">
        <f t="shared" ref="BK332:BK395" si="184">AE332&amp;"/"&amp;O332+Разница_ГПА_ГТД_5&amp;"/"&amp;O332</f>
        <v>М/43461/45182</v>
      </c>
      <c r="BL332" s="3" t="str">
        <f t="shared" ref="BL332:BL395" si="185">AF332&amp;"/"&amp;P332+Разница_ГПА_ГТД_6&amp;"/"&amp;P332</f>
        <v>М/51651/26669</v>
      </c>
      <c r="BM332" s="3" t="str">
        <f t="shared" ref="BM332:BM395" si="186">AG332&amp;"/"&amp;Q332+Разница_ГПА_ГТД_7&amp;"/"&amp;Q332</f>
        <v>Р/39501/18986</v>
      </c>
      <c r="BN332" s="3" t="str">
        <f t="shared" ref="BN332:BN395" si="187">AH332&amp;"/"&amp;R332+Разница_ГПА_ГТД_8&amp;"/"&amp;R332</f>
        <v>М/38242/62791</v>
      </c>
      <c r="BO332" s="3" t="str">
        <f t="shared" ref="BO332:BO395" si="188">AI332&amp;"/"&amp;S332+Разница_ГПА_ГТД_12&amp;"/"&amp;S332</f>
        <v>Р/9570/34570</v>
      </c>
      <c r="BP332" s="3" t="str">
        <f t="shared" ref="BP332:BP395" si="189">AJ332&amp;"/"&amp;T332+Разница_ГПА_ГТД_13&amp;"/"&amp;T332</f>
        <v>М/9997/30512</v>
      </c>
      <c r="BQ332" s="3" t="str">
        <f t="shared" ref="BQ332:BQ395" si="190">AK332&amp;"/"&amp;U332+Разница_ГПА_ГТД_14&amp;"/"&amp;U332</f>
        <v>Р/10788/10788</v>
      </c>
      <c r="BR332" s="86"/>
      <c r="BS332" s="86"/>
      <c r="BT332" s="86"/>
    </row>
    <row r="333" spans="1:72" ht="16.5" customHeight="1" x14ac:dyDescent="0.25">
      <c r="A333" s="90">
        <v>45249</v>
      </c>
      <c r="B333" s="3">
        <v>5</v>
      </c>
      <c r="C333" s="3">
        <v>4</v>
      </c>
      <c r="D333" s="105" t="str">
        <f t="shared" si="175"/>
        <v/>
      </c>
      <c r="E333" s="105" t="str">
        <f t="shared" si="176"/>
        <v/>
      </c>
      <c r="F333" s="99" t="s">
        <v>290</v>
      </c>
      <c r="G333" s="100">
        <f t="shared" ref="G333:G396" si="191">IF(W333="М",24+G332,IF(W333="П",8+G332,IF(W333="О",16+G332,G332)))</f>
        <v>22645</v>
      </c>
      <c r="H333" s="100">
        <f t="shared" ref="H333:H396" si="192">IF(X333="М",24+H332,IF(X333="П",8+H332,IF(X333="О",16+H332,H332)))</f>
        <v>56535</v>
      </c>
      <c r="I333" s="100">
        <f t="shared" ref="I333:I396" si="193">IF(Y333="М",24+I332,IF(Y333="П",8+I332,IF(Y333="О",16+I332,I332)))</f>
        <v>40012</v>
      </c>
      <c r="J333" s="100">
        <f t="shared" ref="J333:J396" si="194">IF(Z333="М",24+J332,IF(Z333="П",8+J332,IF(Z333="О",16+J332,J332)))</f>
        <v>45354</v>
      </c>
      <c r="K333" s="100">
        <f t="shared" ref="K333:K396" si="195">IF(AA333="М",24+K332,IF(AA333="П",8+K332,IF(AA333="О",16+K332,K332)))</f>
        <v>14739</v>
      </c>
      <c r="L333" s="100">
        <f t="shared" ref="L333:L396" si="196">IF(AB333="М",24+L332,IF(AB333="П",8+L332,IF(AB333="О",16+L332,L332)))</f>
        <v>13874</v>
      </c>
      <c r="M333" s="100">
        <f t="shared" ref="M333:M396" si="197">IF(AC333="М",24+M332,IF(AC333="П",8+M332,IF(AC333="О",16+M332,M332)))</f>
        <v>12778</v>
      </c>
      <c r="N333" s="100" t="str">
        <f t="shared" ref="N333:N396" si="198">IF(AD333="М",24+N332,IF(AD333="П",8+N332,IF(AD333="О",16+N332,N332)))</f>
        <v>|</v>
      </c>
      <c r="O333" s="100">
        <f t="shared" ref="O333:O396" si="199">IF(AE333="М",24+O332,IF(AE333="П",8+O332,IF(AE333="О",16+O332,O332)))</f>
        <v>45206</v>
      </c>
      <c r="P333" s="100">
        <f t="shared" ref="P333:P396" si="200">IF(AF333="М",24+P332,IF(AF333="П",8+P332,IF(AF333="О",16+P332,P332)))</f>
        <v>26693</v>
      </c>
      <c r="Q333" s="100">
        <f t="shared" ref="Q333:Q396" si="201">IF(AG333="М",24+Q332,IF(AG333="П",8+Q332,IF(AG333="О",16+Q332,Q332)))</f>
        <v>18986</v>
      </c>
      <c r="R333" s="100">
        <f t="shared" ref="R333:R396" si="202">IF(AH333="М",24+R332,IF(AH333="П",8+R332,IF(AH333="О",16+R332,R332)))</f>
        <v>62815</v>
      </c>
      <c r="S333" s="100">
        <f t="shared" ref="S333:S396" si="203">IF(AI333="М",24+S332,IF(AI333="П",8+S332,IF(AI333="О",16+S332,S332)))</f>
        <v>34570</v>
      </c>
      <c r="T333" s="100">
        <f t="shared" ref="T333:T396" si="204">IF(AJ333="М",24+T332,IF(AJ333="П",8+T332,IF(AJ333="О",16+T332,T332)))</f>
        <v>30536</v>
      </c>
      <c r="U333" s="100">
        <f t="shared" ref="U333:U396" si="205">IF(AK333="М",24+U332,IF(AK333="П",8+U332,IF(AK333="О",16+U332,U332)))</f>
        <v>10788</v>
      </c>
      <c r="V333" s="89" t="s">
        <v>290</v>
      </c>
      <c r="W333" s="95" t="s">
        <v>37</v>
      </c>
      <c r="X333" s="95" t="s">
        <v>37</v>
      </c>
      <c r="Y333" s="95" t="s">
        <v>270</v>
      </c>
      <c r="Z333" s="95" t="s">
        <v>37</v>
      </c>
      <c r="AA333" s="95" t="s">
        <v>37</v>
      </c>
      <c r="AB333" s="95" t="s">
        <v>37</v>
      </c>
      <c r="AC333" s="95" t="s">
        <v>38</v>
      </c>
      <c r="AD333" s="96" t="s">
        <v>290</v>
      </c>
      <c r="AE333" s="95" t="s">
        <v>37</v>
      </c>
      <c r="AF333" s="95" t="s">
        <v>37</v>
      </c>
      <c r="AG333" s="95" t="s">
        <v>38</v>
      </c>
      <c r="AH333" s="95" t="s">
        <v>37</v>
      </c>
      <c r="AI333" s="95" t="s">
        <v>38</v>
      </c>
      <c r="AJ333" s="95" t="s">
        <v>37</v>
      </c>
      <c r="AK333" s="95" t="s">
        <v>38</v>
      </c>
      <c r="AL333" s="94" t="s">
        <v>290</v>
      </c>
      <c r="AM333" s="108">
        <f t="array" ref="AM333">IFERROR(INDEX(TO_name_1,MATCH(,((Шаблон_1-Точность)&gt;=G333)+((Шаблон_1+Точность)&lt;=G333),)),G333)</f>
        <v>22645</v>
      </c>
      <c r="AN333" s="109">
        <f t="array" ref="AN333">IFERROR(INDEX(TO_name_2,MATCH(,((Шаблон_2-Точность)&gt;=H333)+((Шаблон_2+Точность)&lt;=H333),)),H333)</f>
        <v>56535</v>
      </c>
      <c r="AO333" s="109" t="str">
        <f t="array" ref="AO333">IFERROR(INDEX(TO_name_3,MATCH(,((Шаблон_3-Точность)&gt;=I333)+((Шаблон_3+Точность)&lt;=I333),)),I333)</f>
        <v>ТО1</v>
      </c>
      <c r="AP333" s="109">
        <f t="array" ref="AP333">IFERROR(INDEX(TO_name_4,MATCH(,((Шаблон_4-Точность)&gt;=J333)+((Шаблон_4+Точность)&lt;=J333),)),J333)</f>
        <v>45354</v>
      </c>
      <c r="AQ333" s="109">
        <f t="array" ref="AQ333">IFERROR(INDEX(TO_name_9,MATCH(,((Шаблон_9-Точность)&gt;=K333)+((Шаблон_9+Точность)&lt;=K333),)),K333)</f>
        <v>14739</v>
      </c>
      <c r="AR333" s="109">
        <f t="array" ref="AR333">IFERROR(INDEX(TO_name_10,MATCH(,((Шаблон_10-Точность)&gt;=L333)+((Шаблон_10+Точность)&lt;=L333),)),L333)</f>
        <v>13874</v>
      </c>
      <c r="AS333" s="110">
        <f t="array" ref="AS333">IFERROR(INDEX(TO_name_11,MATCH(,((Шаблон_11-Точность)&gt;=M333)+((Шаблон_11+Точность)&lt;=M333),)),M333)</f>
        <v>12778</v>
      </c>
      <c r="AT333" s="111" t="s">
        <v>290</v>
      </c>
      <c r="AU333" s="108">
        <f t="array" ref="AU333">IFERROR(INDEX(TO_name_5,MATCH(,((Шаблон_5-Точность)&gt;=O333)+((Шаблон_5+Точность)&lt;=O333),)),O333)</f>
        <v>45206</v>
      </c>
      <c r="AV333" s="109">
        <f t="array" ref="AV333">IFERROR(INDEX(TO_name_6,MATCH(,((Шаблон_6-Точность)&gt;=P333)+((Шаблон_6+Точность)&lt;=P333),)),P333)</f>
        <v>26693</v>
      </c>
      <c r="AW333" s="109">
        <f t="array" ref="AW333">IFERROR(INDEX(TO_name_7,MATCH(,((Шаблон_7-Точность)&gt;=Q333)+((Шаблон_7+Точность)&lt;=Q333),)),Q333)</f>
        <v>18986</v>
      </c>
      <c r="AX333" s="109">
        <f t="array" ref="AX333">IFERROR(INDEX(TO_name_8,MATCH(,((Шаблон_8-Точность)&gt;=R333)+((Шаблон_8+Точность)&lt;=R333),)),R333)</f>
        <v>62815</v>
      </c>
      <c r="AY333" s="109">
        <f t="array" ref="AY333">IFERROR(INDEX(TO_name_12,MATCH(,((Шаблон_12-Точность)&gt;=S333)+((Шаблон_12+Точность)&lt;=S333),)),S333)</f>
        <v>34570</v>
      </c>
      <c r="AZ333" s="109">
        <f t="array" ref="AZ333">IFERROR(INDEX(TO_name_13,MATCH(,((Шаблон_13-Точность)&gt;=T333)+((Шаблон_13+Точность)&lt;=T333),)),T333)</f>
        <v>30536</v>
      </c>
      <c r="BA333" s="110">
        <f t="array" ref="BA333">IFERROR(INDEX(TO_name_14,MATCH(,((Шаблон_14-Точность)&gt;=U333)+((Шаблон_14+Точность)&lt;=U333),)),U333)</f>
        <v>10788</v>
      </c>
      <c r="BB333" s="3"/>
      <c r="BC333" s="3" t="str">
        <f t="shared" si="177"/>
        <v>М/66367/22645</v>
      </c>
      <c r="BD333" s="3" t="str">
        <f t="shared" si="178"/>
        <v>М/71457/56535</v>
      </c>
      <c r="BE333" s="3" t="str">
        <f t="shared" si="179"/>
        <v>ТО1/65114/40012</v>
      </c>
      <c r="BF333" s="3" t="str">
        <f t="shared" si="180"/>
        <v>М/73654/45354</v>
      </c>
      <c r="BG333" s="3" t="str">
        <f t="shared" si="181"/>
        <v>М/14739/14739</v>
      </c>
      <c r="BH333" s="3" t="str">
        <f t="shared" si="182"/>
        <v>М/13874/13874</v>
      </c>
      <c r="BI333" s="3" t="str">
        <f t="shared" si="183"/>
        <v>Р/12778/12778</v>
      </c>
      <c r="BJ333" s="158" t="s">
        <v>290</v>
      </c>
      <c r="BK333" s="3" t="str">
        <f t="shared" si="184"/>
        <v>М/43485/45206</v>
      </c>
      <c r="BL333" s="3" t="str">
        <f t="shared" si="185"/>
        <v>М/51675/26693</v>
      </c>
      <c r="BM333" s="3" t="str">
        <f t="shared" si="186"/>
        <v>Р/39501/18986</v>
      </c>
      <c r="BN333" s="3" t="str">
        <f t="shared" si="187"/>
        <v>М/38266/62815</v>
      </c>
      <c r="BO333" s="3" t="str">
        <f t="shared" si="188"/>
        <v>Р/9570/34570</v>
      </c>
      <c r="BP333" s="3" t="str">
        <f t="shared" si="189"/>
        <v>М/10021/30536</v>
      </c>
      <c r="BQ333" s="3" t="str">
        <f t="shared" si="190"/>
        <v>Р/10788/10788</v>
      </c>
      <c r="BR333" s="86"/>
      <c r="BS333" s="86"/>
      <c r="BT333" s="86"/>
    </row>
    <row r="334" spans="1:72" ht="16.5" customHeight="1" x14ac:dyDescent="0.25">
      <c r="A334" s="90">
        <v>45250</v>
      </c>
      <c r="B334" s="3">
        <v>5</v>
      </c>
      <c r="C334" s="3">
        <v>4</v>
      </c>
      <c r="D334" s="105" t="str">
        <f t="shared" si="175"/>
        <v/>
      </c>
      <c r="E334" s="105" t="str">
        <f t="shared" si="176"/>
        <v/>
      </c>
      <c r="F334" s="99" t="s">
        <v>290</v>
      </c>
      <c r="G334" s="100">
        <f t="shared" si="191"/>
        <v>22669</v>
      </c>
      <c r="H334" s="100">
        <f t="shared" si="192"/>
        <v>56559</v>
      </c>
      <c r="I334" s="100">
        <f t="shared" si="193"/>
        <v>40012</v>
      </c>
      <c r="J334" s="100">
        <f t="shared" si="194"/>
        <v>45378</v>
      </c>
      <c r="K334" s="100">
        <f t="shared" si="195"/>
        <v>14763</v>
      </c>
      <c r="L334" s="100">
        <f t="shared" si="196"/>
        <v>13898</v>
      </c>
      <c r="M334" s="100">
        <f t="shared" si="197"/>
        <v>12778</v>
      </c>
      <c r="N334" s="100" t="str">
        <f t="shared" si="198"/>
        <v>|</v>
      </c>
      <c r="O334" s="100">
        <f t="shared" si="199"/>
        <v>45230</v>
      </c>
      <c r="P334" s="100">
        <f t="shared" si="200"/>
        <v>26717</v>
      </c>
      <c r="Q334" s="100">
        <f t="shared" si="201"/>
        <v>18986</v>
      </c>
      <c r="R334" s="100">
        <f t="shared" si="202"/>
        <v>62839</v>
      </c>
      <c r="S334" s="100">
        <f t="shared" si="203"/>
        <v>34570</v>
      </c>
      <c r="T334" s="100">
        <f t="shared" si="204"/>
        <v>30560</v>
      </c>
      <c r="U334" s="100">
        <f t="shared" si="205"/>
        <v>10788</v>
      </c>
      <c r="V334" s="89" t="s">
        <v>290</v>
      </c>
      <c r="W334" s="95" t="s">
        <v>37</v>
      </c>
      <c r="X334" s="95" t="s">
        <v>37</v>
      </c>
      <c r="Y334" s="95" t="s">
        <v>270</v>
      </c>
      <c r="Z334" s="95" t="s">
        <v>37</v>
      </c>
      <c r="AA334" s="95" t="s">
        <v>37</v>
      </c>
      <c r="AB334" s="95" t="s">
        <v>37</v>
      </c>
      <c r="AC334" s="95" t="s">
        <v>38</v>
      </c>
      <c r="AD334" s="96" t="s">
        <v>290</v>
      </c>
      <c r="AE334" s="95" t="s">
        <v>37</v>
      </c>
      <c r="AF334" s="95" t="s">
        <v>37</v>
      </c>
      <c r="AG334" s="95" t="s">
        <v>38</v>
      </c>
      <c r="AH334" s="95" t="s">
        <v>37</v>
      </c>
      <c r="AI334" s="95" t="s">
        <v>38</v>
      </c>
      <c r="AJ334" s="95" t="s">
        <v>37</v>
      </c>
      <c r="AK334" s="95" t="s">
        <v>38</v>
      </c>
      <c r="AL334" s="94" t="s">
        <v>290</v>
      </c>
      <c r="AM334" s="108">
        <f t="array" ref="AM334">IFERROR(INDEX(TO_name_1,MATCH(,((Шаблон_1-Точность)&gt;=G334)+((Шаблон_1+Точность)&lt;=G334),)),G334)</f>
        <v>22669</v>
      </c>
      <c r="AN334" s="109">
        <f t="array" ref="AN334">IFERROR(INDEX(TO_name_2,MATCH(,((Шаблон_2-Точность)&gt;=H334)+((Шаблон_2+Точность)&lt;=H334),)),H334)</f>
        <v>56559</v>
      </c>
      <c r="AO334" s="109" t="str">
        <f t="array" ref="AO334">IFERROR(INDEX(TO_name_3,MATCH(,((Шаблон_3-Точность)&gt;=I334)+((Шаблон_3+Точность)&lt;=I334),)),I334)</f>
        <v>ТО1</v>
      </c>
      <c r="AP334" s="109">
        <f t="array" ref="AP334">IFERROR(INDEX(TO_name_4,MATCH(,((Шаблон_4-Точность)&gt;=J334)+((Шаблон_4+Точность)&lt;=J334),)),J334)</f>
        <v>45378</v>
      </c>
      <c r="AQ334" s="109">
        <f t="array" ref="AQ334">IFERROR(INDEX(TO_name_9,MATCH(,((Шаблон_9-Точность)&gt;=K334)+((Шаблон_9+Точность)&lt;=K334),)),K334)</f>
        <v>14763</v>
      </c>
      <c r="AR334" s="109">
        <f t="array" ref="AR334">IFERROR(INDEX(TO_name_10,MATCH(,((Шаблон_10-Точность)&gt;=L334)+((Шаблон_10+Точность)&lt;=L334),)),L334)</f>
        <v>13898</v>
      </c>
      <c r="AS334" s="110">
        <f t="array" ref="AS334">IFERROR(INDEX(TO_name_11,MATCH(,((Шаблон_11-Точность)&gt;=M334)+((Шаблон_11+Точность)&lt;=M334),)),M334)</f>
        <v>12778</v>
      </c>
      <c r="AT334" s="111" t="s">
        <v>290</v>
      </c>
      <c r="AU334" s="108">
        <f t="array" ref="AU334">IFERROR(INDEX(TO_name_5,MATCH(,((Шаблон_5-Точность)&gt;=O334)+((Шаблон_5+Точность)&lt;=O334),)),O334)</f>
        <v>45230</v>
      </c>
      <c r="AV334" s="109">
        <f t="array" ref="AV334">IFERROR(INDEX(TO_name_6,MATCH(,((Шаблон_6-Точность)&gt;=P334)+((Шаблон_6+Точность)&lt;=P334),)),P334)</f>
        <v>26717</v>
      </c>
      <c r="AW334" s="109">
        <f t="array" ref="AW334">IFERROR(INDEX(TO_name_7,MATCH(,((Шаблон_7-Точность)&gt;=Q334)+((Шаблон_7+Точность)&lt;=Q334),)),Q334)</f>
        <v>18986</v>
      </c>
      <c r="AX334" s="109">
        <f t="array" ref="AX334">IFERROR(INDEX(TO_name_8,MATCH(,((Шаблон_8-Точность)&gt;=R334)+((Шаблон_8+Точность)&lt;=R334),)),R334)</f>
        <v>62839</v>
      </c>
      <c r="AY334" s="109">
        <f t="array" ref="AY334">IFERROR(INDEX(TO_name_12,MATCH(,((Шаблон_12-Точность)&gt;=S334)+((Шаблон_12+Точность)&lt;=S334),)),S334)</f>
        <v>34570</v>
      </c>
      <c r="AZ334" s="109">
        <f t="array" ref="AZ334">IFERROR(INDEX(TO_name_13,MATCH(,((Шаблон_13-Точность)&gt;=T334)+((Шаблон_13+Точность)&lt;=T334),)),T334)</f>
        <v>30560</v>
      </c>
      <c r="BA334" s="110">
        <f t="array" ref="BA334">IFERROR(INDEX(TO_name_14,MATCH(,((Шаблон_14-Точность)&gt;=U334)+((Шаблон_14+Точность)&lt;=U334),)),U334)</f>
        <v>10788</v>
      </c>
      <c r="BB334" s="3"/>
      <c r="BC334" s="3" t="str">
        <f t="shared" si="177"/>
        <v>М/66391/22669</v>
      </c>
      <c r="BD334" s="3" t="str">
        <f t="shared" si="178"/>
        <v>М/71481/56559</v>
      </c>
      <c r="BE334" s="3" t="str">
        <f t="shared" si="179"/>
        <v>ТО1/65114/40012</v>
      </c>
      <c r="BF334" s="3" t="str">
        <f t="shared" si="180"/>
        <v>М/73678/45378</v>
      </c>
      <c r="BG334" s="3" t="str">
        <f t="shared" si="181"/>
        <v>М/14763/14763</v>
      </c>
      <c r="BH334" s="3" t="str">
        <f t="shared" si="182"/>
        <v>М/13898/13898</v>
      </c>
      <c r="BI334" s="3" t="str">
        <f t="shared" si="183"/>
        <v>Р/12778/12778</v>
      </c>
      <c r="BJ334" s="158" t="s">
        <v>290</v>
      </c>
      <c r="BK334" s="3" t="str">
        <f t="shared" si="184"/>
        <v>М/43509/45230</v>
      </c>
      <c r="BL334" s="3" t="str">
        <f t="shared" si="185"/>
        <v>М/51699/26717</v>
      </c>
      <c r="BM334" s="3" t="str">
        <f t="shared" si="186"/>
        <v>Р/39501/18986</v>
      </c>
      <c r="BN334" s="3" t="str">
        <f t="shared" si="187"/>
        <v>М/38290/62839</v>
      </c>
      <c r="BO334" s="3" t="str">
        <f t="shared" si="188"/>
        <v>Р/9570/34570</v>
      </c>
      <c r="BP334" s="3" t="str">
        <f t="shared" si="189"/>
        <v>М/10045/30560</v>
      </c>
      <c r="BQ334" s="3" t="str">
        <f t="shared" si="190"/>
        <v>Р/10788/10788</v>
      </c>
      <c r="BR334" s="86"/>
      <c r="BS334" s="86"/>
      <c r="BT334" s="86"/>
    </row>
    <row r="335" spans="1:72" ht="16.5" customHeight="1" x14ac:dyDescent="0.25">
      <c r="A335" s="90">
        <v>45251</v>
      </c>
      <c r="B335" s="3">
        <v>5</v>
      </c>
      <c r="C335" s="3">
        <v>4</v>
      </c>
      <c r="D335" s="105" t="str">
        <f t="shared" si="175"/>
        <v/>
      </c>
      <c r="E335" s="105" t="str">
        <f t="shared" si="176"/>
        <v/>
      </c>
      <c r="F335" s="99" t="s">
        <v>290</v>
      </c>
      <c r="G335" s="100">
        <f t="shared" si="191"/>
        <v>22693</v>
      </c>
      <c r="H335" s="100">
        <f t="shared" si="192"/>
        <v>56583</v>
      </c>
      <c r="I335" s="100">
        <f t="shared" si="193"/>
        <v>40012</v>
      </c>
      <c r="J335" s="100">
        <f t="shared" si="194"/>
        <v>45402</v>
      </c>
      <c r="K335" s="100">
        <f t="shared" si="195"/>
        <v>14787</v>
      </c>
      <c r="L335" s="100">
        <f t="shared" si="196"/>
        <v>13922</v>
      </c>
      <c r="M335" s="100">
        <f t="shared" si="197"/>
        <v>12778</v>
      </c>
      <c r="N335" s="100" t="str">
        <f t="shared" si="198"/>
        <v>|</v>
      </c>
      <c r="O335" s="100">
        <f t="shared" si="199"/>
        <v>45254</v>
      </c>
      <c r="P335" s="100">
        <f t="shared" si="200"/>
        <v>26741</v>
      </c>
      <c r="Q335" s="100">
        <f t="shared" si="201"/>
        <v>18986</v>
      </c>
      <c r="R335" s="100">
        <f t="shared" si="202"/>
        <v>62863</v>
      </c>
      <c r="S335" s="100">
        <f t="shared" si="203"/>
        <v>34570</v>
      </c>
      <c r="T335" s="100">
        <f t="shared" si="204"/>
        <v>30584</v>
      </c>
      <c r="U335" s="100">
        <f t="shared" si="205"/>
        <v>10788</v>
      </c>
      <c r="V335" s="89" t="s">
        <v>290</v>
      </c>
      <c r="W335" s="95" t="s">
        <v>37</v>
      </c>
      <c r="X335" s="95" t="s">
        <v>37</v>
      </c>
      <c r="Y335" s="95" t="s">
        <v>270</v>
      </c>
      <c r="Z335" s="95" t="s">
        <v>37</v>
      </c>
      <c r="AA335" s="95" t="s">
        <v>37</v>
      </c>
      <c r="AB335" s="95" t="s">
        <v>37</v>
      </c>
      <c r="AC335" s="95" t="s">
        <v>38</v>
      </c>
      <c r="AD335" s="96" t="s">
        <v>290</v>
      </c>
      <c r="AE335" s="95" t="s">
        <v>37</v>
      </c>
      <c r="AF335" s="95" t="s">
        <v>37</v>
      </c>
      <c r="AG335" s="95" t="s">
        <v>38</v>
      </c>
      <c r="AH335" s="95" t="s">
        <v>37</v>
      </c>
      <c r="AI335" s="95" t="s">
        <v>38</v>
      </c>
      <c r="AJ335" s="95" t="s">
        <v>37</v>
      </c>
      <c r="AK335" s="95" t="s">
        <v>38</v>
      </c>
      <c r="AL335" s="94" t="s">
        <v>290</v>
      </c>
      <c r="AM335" s="108">
        <f t="array" ref="AM335">IFERROR(INDEX(TO_name_1,MATCH(,((Шаблон_1-Точность)&gt;=G335)+((Шаблон_1+Точность)&lt;=G335),)),G335)</f>
        <v>22693</v>
      </c>
      <c r="AN335" s="109">
        <f t="array" ref="AN335">IFERROR(INDEX(TO_name_2,MATCH(,((Шаблон_2-Точность)&gt;=H335)+((Шаблон_2+Точность)&lt;=H335),)),H335)</f>
        <v>56583</v>
      </c>
      <c r="AO335" s="109" t="str">
        <f t="array" ref="AO335">IFERROR(INDEX(TO_name_3,MATCH(,((Шаблон_3-Точность)&gt;=I335)+((Шаблон_3+Точность)&lt;=I335),)),I335)</f>
        <v>ТО1</v>
      </c>
      <c r="AP335" s="109">
        <f t="array" ref="AP335">IFERROR(INDEX(TO_name_4,MATCH(,((Шаблон_4-Точность)&gt;=J335)+((Шаблон_4+Точность)&lt;=J335),)),J335)</f>
        <v>45402</v>
      </c>
      <c r="AQ335" s="109">
        <f t="array" ref="AQ335">IFERROR(INDEX(TO_name_9,MATCH(,((Шаблон_9-Точность)&gt;=K335)+((Шаблон_9+Точность)&lt;=K335),)),K335)</f>
        <v>14787</v>
      </c>
      <c r="AR335" s="109">
        <f t="array" ref="AR335">IFERROR(INDEX(TO_name_10,MATCH(,((Шаблон_10-Точность)&gt;=L335)+((Шаблон_10+Точность)&lt;=L335),)),L335)</f>
        <v>13922</v>
      </c>
      <c r="AS335" s="110">
        <f t="array" ref="AS335">IFERROR(INDEX(TO_name_11,MATCH(,((Шаблон_11-Точность)&gt;=M335)+((Шаблон_11+Точность)&lt;=M335),)),M335)</f>
        <v>12778</v>
      </c>
      <c r="AT335" s="111" t="s">
        <v>290</v>
      </c>
      <c r="AU335" s="108">
        <f t="array" ref="AU335">IFERROR(INDEX(TO_name_5,MATCH(,((Шаблон_5-Точность)&gt;=O335)+((Шаблон_5+Точность)&lt;=O335),)),O335)</f>
        <v>45254</v>
      </c>
      <c r="AV335" s="109">
        <f t="array" ref="AV335">IFERROR(INDEX(TO_name_6,MATCH(,((Шаблон_6-Точность)&gt;=P335)+((Шаблон_6+Точность)&lt;=P335),)),P335)</f>
        <v>26741</v>
      </c>
      <c r="AW335" s="109">
        <f t="array" ref="AW335">IFERROR(INDEX(TO_name_7,MATCH(,((Шаблон_7-Точность)&gt;=Q335)+((Шаблон_7+Точность)&lt;=Q335),)),Q335)</f>
        <v>18986</v>
      </c>
      <c r="AX335" s="109">
        <f t="array" ref="AX335">IFERROR(INDEX(TO_name_8,MATCH(,((Шаблон_8-Точность)&gt;=R335)+((Шаблон_8+Точность)&lt;=R335),)),R335)</f>
        <v>62863</v>
      </c>
      <c r="AY335" s="109">
        <f t="array" ref="AY335">IFERROR(INDEX(TO_name_12,MATCH(,((Шаблон_12-Точность)&gt;=S335)+((Шаблон_12+Точность)&lt;=S335),)),S335)</f>
        <v>34570</v>
      </c>
      <c r="AZ335" s="109">
        <f t="array" ref="AZ335">IFERROR(INDEX(TO_name_13,MATCH(,((Шаблон_13-Точность)&gt;=T335)+((Шаблон_13+Точность)&lt;=T335),)),T335)</f>
        <v>30584</v>
      </c>
      <c r="BA335" s="110">
        <f t="array" ref="BA335">IFERROR(INDEX(TO_name_14,MATCH(,((Шаблон_14-Точность)&gt;=U335)+((Шаблон_14+Точность)&lt;=U335),)),U335)</f>
        <v>10788</v>
      </c>
      <c r="BB335" s="3"/>
      <c r="BC335" s="3" t="str">
        <f t="shared" si="177"/>
        <v>М/66415/22693</v>
      </c>
      <c r="BD335" s="3" t="str">
        <f t="shared" si="178"/>
        <v>М/71505/56583</v>
      </c>
      <c r="BE335" s="3" t="str">
        <f t="shared" si="179"/>
        <v>ТО1/65114/40012</v>
      </c>
      <c r="BF335" s="3" t="str">
        <f t="shared" si="180"/>
        <v>М/73702/45402</v>
      </c>
      <c r="BG335" s="3" t="str">
        <f t="shared" si="181"/>
        <v>М/14787/14787</v>
      </c>
      <c r="BH335" s="3" t="str">
        <f t="shared" si="182"/>
        <v>М/13922/13922</v>
      </c>
      <c r="BI335" s="3" t="str">
        <f t="shared" si="183"/>
        <v>Р/12778/12778</v>
      </c>
      <c r="BJ335" s="158" t="s">
        <v>290</v>
      </c>
      <c r="BK335" s="3" t="str">
        <f t="shared" si="184"/>
        <v>М/43533/45254</v>
      </c>
      <c r="BL335" s="3" t="str">
        <f t="shared" si="185"/>
        <v>М/51723/26741</v>
      </c>
      <c r="BM335" s="3" t="str">
        <f t="shared" si="186"/>
        <v>Р/39501/18986</v>
      </c>
      <c r="BN335" s="3" t="str">
        <f t="shared" si="187"/>
        <v>М/38314/62863</v>
      </c>
      <c r="BO335" s="3" t="str">
        <f t="shared" si="188"/>
        <v>Р/9570/34570</v>
      </c>
      <c r="BP335" s="3" t="str">
        <f t="shared" si="189"/>
        <v>М/10069/30584</v>
      </c>
      <c r="BQ335" s="3" t="str">
        <f t="shared" si="190"/>
        <v>Р/10788/10788</v>
      </c>
      <c r="BR335" s="86"/>
      <c r="BS335" s="86"/>
      <c r="BT335" s="86"/>
    </row>
    <row r="336" spans="1:72" ht="16.5" customHeight="1" x14ac:dyDescent="0.25">
      <c r="A336" s="90">
        <v>45252</v>
      </c>
      <c r="B336" s="3">
        <v>5</v>
      </c>
      <c r="C336" s="3">
        <v>4</v>
      </c>
      <c r="D336" s="105" t="str">
        <f t="shared" si="175"/>
        <v/>
      </c>
      <c r="E336" s="105" t="str">
        <f t="shared" si="176"/>
        <v/>
      </c>
      <c r="F336" s="99" t="s">
        <v>290</v>
      </c>
      <c r="G336" s="100">
        <f t="shared" si="191"/>
        <v>22717</v>
      </c>
      <c r="H336" s="100">
        <f t="shared" si="192"/>
        <v>56607</v>
      </c>
      <c r="I336" s="100">
        <f t="shared" si="193"/>
        <v>40020</v>
      </c>
      <c r="J336" s="100">
        <f t="shared" si="194"/>
        <v>45426</v>
      </c>
      <c r="K336" s="100">
        <f t="shared" si="195"/>
        <v>14803</v>
      </c>
      <c r="L336" s="100">
        <f t="shared" si="196"/>
        <v>13946</v>
      </c>
      <c r="M336" s="100">
        <f t="shared" si="197"/>
        <v>12778</v>
      </c>
      <c r="N336" s="100" t="str">
        <f t="shared" si="198"/>
        <v>|</v>
      </c>
      <c r="O336" s="100">
        <f t="shared" si="199"/>
        <v>45278</v>
      </c>
      <c r="P336" s="100">
        <f t="shared" si="200"/>
        <v>26765</v>
      </c>
      <c r="Q336" s="100">
        <f t="shared" si="201"/>
        <v>18986</v>
      </c>
      <c r="R336" s="100">
        <f t="shared" si="202"/>
        <v>62887</v>
      </c>
      <c r="S336" s="100">
        <f t="shared" si="203"/>
        <v>34570</v>
      </c>
      <c r="T336" s="100">
        <f t="shared" si="204"/>
        <v>30608</v>
      </c>
      <c r="U336" s="100">
        <f t="shared" si="205"/>
        <v>10788</v>
      </c>
      <c r="V336" s="89" t="s">
        <v>290</v>
      </c>
      <c r="W336" s="95" t="s">
        <v>37</v>
      </c>
      <c r="X336" s="95" t="s">
        <v>37</v>
      </c>
      <c r="Y336" s="95" t="s">
        <v>320</v>
      </c>
      <c r="Z336" s="95" t="s">
        <v>37</v>
      </c>
      <c r="AA336" s="95" t="s">
        <v>195</v>
      </c>
      <c r="AB336" s="95" t="s">
        <v>37</v>
      </c>
      <c r="AC336" s="95" t="s">
        <v>38</v>
      </c>
      <c r="AD336" s="96" t="s">
        <v>290</v>
      </c>
      <c r="AE336" s="95" t="s">
        <v>37</v>
      </c>
      <c r="AF336" s="95" t="s">
        <v>37</v>
      </c>
      <c r="AG336" s="95" t="s">
        <v>38</v>
      </c>
      <c r="AH336" s="95" t="s">
        <v>37</v>
      </c>
      <c r="AI336" s="95" t="s">
        <v>38</v>
      </c>
      <c r="AJ336" s="95" t="s">
        <v>37</v>
      </c>
      <c r="AK336" s="95" t="s">
        <v>38</v>
      </c>
      <c r="AL336" s="94" t="s">
        <v>290</v>
      </c>
      <c r="AM336" s="108">
        <f t="array" ref="AM336">IFERROR(INDEX(TO_name_1,MATCH(,((Шаблон_1-Точность)&gt;=G336)+((Шаблон_1+Точность)&lt;=G336),)),G336)</f>
        <v>22717</v>
      </c>
      <c r="AN336" s="109">
        <f t="array" ref="AN336">IFERROR(INDEX(TO_name_2,MATCH(,((Шаблон_2-Точность)&gt;=H336)+((Шаблон_2+Точность)&lt;=H336),)),H336)</f>
        <v>56607</v>
      </c>
      <c r="AO336" s="109">
        <f t="array" ref="AO336">IFERROR(INDEX(TO_name_3,MATCH(,((Шаблон_3-Точность)&gt;=I336)+((Шаблон_3+Точность)&lt;=I336),)),I336)</f>
        <v>40020</v>
      </c>
      <c r="AP336" s="109">
        <f t="array" ref="AP336">IFERROR(INDEX(TO_name_4,MATCH(,((Шаблон_4-Точность)&gt;=J336)+((Шаблон_4+Точность)&lt;=J336),)),J336)</f>
        <v>45426</v>
      </c>
      <c r="AQ336" s="109">
        <f t="array" ref="AQ336">IFERROR(INDEX(TO_name_9,MATCH(,((Шаблон_9-Точность)&gt;=K336)+((Шаблон_9+Точность)&lt;=K336),)),K336)</f>
        <v>14803</v>
      </c>
      <c r="AR336" s="109">
        <f t="array" ref="AR336">IFERROR(INDEX(TO_name_10,MATCH(,((Шаблон_10-Точность)&gt;=L336)+((Шаблон_10+Точность)&lt;=L336),)),L336)</f>
        <v>13946</v>
      </c>
      <c r="AS336" s="110">
        <f t="array" ref="AS336">IFERROR(INDEX(TO_name_11,MATCH(,((Шаблон_11-Точность)&gt;=M336)+((Шаблон_11+Точность)&lt;=M336),)),M336)</f>
        <v>12778</v>
      </c>
      <c r="AT336" s="111" t="s">
        <v>290</v>
      </c>
      <c r="AU336" s="108">
        <f t="array" ref="AU336">IFERROR(INDEX(TO_name_5,MATCH(,((Шаблон_5-Точность)&gt;=O336)+((Шаблон_5+Точность)&lt;=O336),)),O336)</f>
        <v>45278</v>
      </c>
      <c r="AV336" s="109">
        <f t="array" ref="AV336">IFERROR(INDEX(TO_name_6,MATCH(,((Шаблон_6-Точность)&gt;=P336)+((Шаблон_6+Точность)&lt;=P336),)),P336)</f>
        <v>26765</v>
      </c>
      <c r="AW336" s="109">
        <f t="array" ref="AW336">IFERROR(INDEX(TO_name_7,MATCH(,((Шаблон_7-Точность)&gt;=Q336)+((Шаблон_7+Точность)&lt;=Q336),)),Q336)</f>
        <v>18986</v>
      </c>
      <c r="AX336" s="109">
        <f t="array" ref="AX336">IFERROR(INDEX(TO_name_8,MATCH(,((Шаблон_8-Точность)&gt;=R336)+((Шаблон_8+Точность)&lt;=R336),)),R336)</f>
        <v>62887</v>
      </c>
      <c r="AY336" s="109">
        <f t="array" ref="AY336">IFERROR(INDEX(TO_name_12,MATCH(,((Шаблон_12-Точность)&gt;=S336)+((Шаблон_12+Точность)&lt;=S336),)),S336)</f>
        <v>34570</v>
      </c>
      <c r="AZ336" s="109">
        <f t="array" ref="AZ336">IFERROR(INDEX(TO_name_13,MATCH(,((Шаблон_13-Точность)&gt;=T336)+((Шаблон_13+Точность)&lt;=T336),)),T336)</f>
        <v>30608</v>
      </c>
      <c r="BA336" s="110">
        <f t="array" ref="BA336">IFERROR(INDEX(TO_name_14,MATCH(,((Шаблон_14-Точность)&gt;=U336)+((Шаблон_14+Точность)&lt;=U336),)),U336)</f>
        <v>10788</v>
      </c>
      <c r="BB336" s="3"/>
      <c r="BC336" s="3" t="str">
        <f t="shared" si="177"/>
        <v>М/66439/22717</v>
      </c>
      <c r="BD336" s="3" t="str">
        <f t="shared" si="178"/>
        <v>М/71529/56607</v>
      </c>
      <c r="BE336" s="3" t="str">
        <f t="shared" si="179"/>
        <v>П/65122/40020</v>
      </c>
      <c r="BF336" s="3" t="str">
        <f t="shared" si="180"/>
        <v>М/73726/45426</v>
      </c>
      <c r="BG336" s="3" t="str">
        <f t="shared" si="181"/>
        <v>О/14803/14803</v>
      </c>
      <c r="BH336" s="3" t="str">
        <f t="shared" si="182"/>
        <v>М/13946/13946</v>
      </c>
      <c r="BI336" s="3" t="str">
        <f t="shared" si="183"/>
        <v>Р/12778/12778</v>
      </c>
      <c r="BJ336" s="158" t="s">
        <v>290</v>
      </c>
      <c r="BK336" s="3" t="str">
        <f t="shared" si="184"/>
        <v>М/43557/45278</v>
      </c>
      <c r="BL336" s="3" t="str">
        <f t="shared" si="185"/>
        <v>М/51747/26765</v>
      </c>
      <c r="BM336" s="3" t="str">
        <f t="shared" si="186"/>
        <v>Р/39501/18986</v>
      </c>
      <c r="BN336" s="3" t="str">
        <f t="shared" si="187"/>
        <v>М/38338/62887</v>
      </c>
      <c r="BO336" s="3" t="str">
        <f t="shared" si="188"/>
        <v>Р/9570/34570</v>
      </c>
      <c r="BP336" s="3" t="str">
        <f t="shared" si="189"/>
        <v>М/10093/30608</v>
      </c>
      <c r="BQ336" s="3" t="str">
        <f t="shared" si="190"/>
        <v>Р/10788/10788</v>
      </c>
      <c r="BR336" s="86"/>
      <c r="BS336" s="86"/>
      <c r="BT336" s="86"/>
    </row>
    <row r="337" spans="1:72" ht="16.5" customHeight="1" x14ac:dyDescent="0.25">
      <c r="A337" s="90">
        <v>45253</v>
      </c>
      <c r="B337" s="3">
        <v>5</v>
      </c>
      <c r="C337" s="3">
        <v>4</v>
      </c>
      <c r="D337" s="105" t="str">
        <f t="shared" si="175"/>
        <v/>
      </c>
      <c r="E337" s="105" t="str">
        <f t="shared" si="176"/>
        <v/>
      </c>
      <c r="F337" s="99" t="s">
        <v>290</v>
      </c>
      <c r="G337" s="100">
        <f t="shared" si="191"/>
        <v>22741</v>
      </c>
      <c r="H337" s="100">
        <f t="shared" si="192"/>
        <v>56631</v>
      </c>
      <c r="I337" s="100">
        <f t="shared" si="193"/>
        <v>40044</v>
      </c>
      <c r="J337" s="100">
        <f t="shared" si="194"/>
        <v>45450</v>
      </c>
      <c r="K337" s="100">
        <f t="shared" si="195"/>
        <v>14803</v>
      </c>
      <c r="L337" s="100">
        <f t="shared" si="196"/>
        <v>13970</v>
      </c>
      <c r="M337" s="100">
        <f t="shared" si="197"/>
        <v>12778</v>
      </c>
      <c r="N337" s="100" t="str">
        <f t="shared" si="198"/>
        <v>|</v>
      </c>
      <c r="O337" s="100">
        <f t="shared" si="199"/>
        <v>45302</v>
      </c>
      <c r="P337" s="100">
        <f t="shared" si="200"/>
        <v>26789</v>
      </c>
      <c r="Q337" s="100">
        <f t="shared" si="201"/>
        <v>18986</v>
      </c>
      <c r="R337" s="100">
        <f t="shared" si="202"/>
        <v>62911</v>
      </c>
      <c r="S337" s="100">
        <f t="shared" si="203"/>
        <v>34570</v>
      </c>
      <c r="T337" s="100">
        <f t="shared" si="204"/>
        <v>30632</v>
      </c>
      <c r="U337" s="100">
        <f t="shared" si="205"/>
        <v>10788</v>
      </c>
      <c r="V337" s="89" t="s">
        <v>290</v>
      </c>
      <c r="W337" s="95" t="s">
        <v>37</v>
      </c>
      <c r="X337" s="95" t="s">
        <v>37</v>
      </c>
      <c r="Y337" s="95" t="s">
        <v>37</v>
      </c>
      <c r="Z337" s="95" t="s">
        <v>37</v>
      </c>
      <c r="AA337" s="95" t="s">
        <v>38</v>
      </c>
      <c r="AB337" s="95" t="s">
        <v>37</v>
      </c>
      <c r="AC337" s="95" t="s">
        <v>38</v>
      </c>
      <c r="AD337" s="96" t="s">
        <v>290</v>
      </c>
      <c r="AE337" s="95" t="s">
        <v>37</v>
      </c>
      <c r="AF337" s="95" t="s">
        <v>37</v>
      </c>
      <c r="AG337" s="95" t="s">
        <v>38</v>
      </c>
      <c r="AH337" s="95" t="s">
        <v>37</v>
      </c>
      <c r="AI337" s="95" t="s">
        <v>38</v>
      </c>
      <c r="AJ337" s="95" t="s">
        <v>37</v>
      </c>
      <c r="AK337" s="95" t="s">
        <v>38</v>
      </c>
      <c r="AL337" s="94" t="s">
        <v>290</v>
      </c>
      <c r="AM337" s="108">
        <f t="array" ref="AM337">IFERROR(INDEX(TO_name_1,MATCH(,((Шаблон_1-Точность)&gt;=G337)+((Шаблон_1+Точность)&lt;=G337),)),G337)</f>
        <v>22741</v>
      </c>
      <c r="AN337" s="109">
        <f t="array" ref="AN337">IFERROR(INDEX(TO_name_2,MATCH(,((Шаблон_2-Точность)&gt;=H337)+((Шаблон_2+Точность)&lt;=H337),)),H337)</f>
        <v>56631</v>
      </c>
      <c r="AO337" s="109">
        <f t="array" ref="AO337">IFERROR(INDEX(TO_name_3,MATCH(,((Шаблон_3-Точность)&gt;=I337)+((Шаблон_3+Точность)&lt;=I337),)),I337)</f>
        <v>40044</v>
      </c>
      <c r="AP337" s="109">
        <f t="array" ref="AP337">IFERROR(INDEX(TO_name_4,MATCH(,((Шаблон_4-Точность)&gt;=J337)+((Шаблон_4+Точность)&lt;=J337),)),J337)</f>
        <v>45450</v>
      </c>
      <c r="AQ337" s="109">
        <f t="array" ref="AQ337">IFERROR(INDEX(TO_name_9,MATCH(,((Шаблон_9-Точность)&gt;=K337)+((Шаблон_9+Точность)&lt;=K337),)),K337)</f>
        <v>14803</v>
      </c>
      <c r="AR337" s="109">
        <f t="array" ref="AR337">IFERROR(INDEX(TO_name_10,MATCH(,((Шаблон_10-Точность)&gt;=L337)+((Шаблон_10+Точность)&lt;=L337),)),L337)</f>
        <v>13970</v>
      </c>
      <c r="AS337" s="110">
        <f t="array" ref="AS337">IFERROR(INDEX(TO_name_11,MATCH(,((Шаблон_11-Точность)&gt;=M337)+((Шаблон_11+Точность)&lt;=M337),)),M337)</f>
        <v>12778</v>
      </c>
      <c r="AT337" s="111" t="s">
        <v>290</v>
      </c>
      <c r="AU337" s="108">
        <f t="array" ref="AU337">IFERROR(INDEX(TO_name_5,MATCH(,((Шаблон_5-Точность)&gt;=O337)+((Шаблон_5+Точность)&lt;=O337),)),O337)</f>
        <v>45302</v>
      </c>
      <c r="AV337" s="109">
        <f t="array" ref="AV337">IFERROR(INDEX(TO_name_6,MATCH(,((Шаблон_6-Точность)&gt;=P337)+((Шаблон_6+Точность)&lt;=P337),)),P337)</f>
        <v>26789</v>
      </c>
      <c r="AW337" s="109">
        <f t="array" ref="AW337">IFERROR(INDEX(TO_name_7,MATCH(,((Шаблон_7-Точность)&gt;=Q337)+((Шаблон_7+Точность)&lt;=Q337),)),Q337)</f>
        <v>18986</v>
      </c>
      <c r="AX337" s="109">
        <f t="array" ref="AX337">IFERROR(INDEX(TO_name_8,MATCH(,((Шаблон_8-Точность)&gt;=R337)+((Шаблон_8+Точность)&lt;=R337),)),R337)</f>
        <v>62911</v>
      </c>
      <c r="AY337" s="109">
        <f t="array" ref="AY337">IFERROR(INDEX(TO_name_12,MATCH(,((Шаблон_12-Точность)&gt;=S337)+((Шаблон_12+Точность)&lt;=S337),)),S337)</f>
        <v>34570</v>
      </c>
      <c r="AZ337" s="109">
        <f t="array" ref="AZ337">IFERROR(INDEX(TO_name_13,MATCH(,((Шаблон_13-Точность)&gt;=T337)+((Шаблон_13+Точность)&lt;=T337),)),T337)</f>
        <v>30632</v>
      </c>
      <c r="BA337" s="110">
        <f t="array" ref="BA337">IFERROR(INDEX(TO_name_14,MATCH(,((Шаблон_14-Точность)&gt;=U337)+((Шаблон_14+Точность)&lt;=U337),)),U337)</f>
        <v>10788</v>
      </c>
      <c r="BB337" s="3"/>
      <c r="BC337" s="3" t="str">
        <f t="shared" si="177"/>
        <v>М/66463/22741</v>
      </c>
      <c r="BD337" s="3" t="str">
        <f t="shared" si="178"/>
        <v>М/71553/56631</v>
      </c>
      <c r="BE337" s="3" t="str">
        <f t="shared" si="179"/>
        <v>М/65146/40044</v>
      </c>
      <c r="BF337" s="3" t="str">
        <f t="shared" si="180"/>
        <v>М/73750/45450</v>
      </c>
      <c r="BG337" s="3" t="str">
        <f t="shared" si="181"/>
        <v>Р/14803/14803</v>
      </c>
      <c r="BH337" s="3" t="str">
        <f t="shared" si="182"/>
        <v>М/13970/13970</v>
      </c>
      <c r="BI337" s="3" t="str">
        <f t="shared" si="183"/>
        <v>Р/12778/12778</v>
      </c>
      <c r="BJ337" s="158" t="s">
        <v>290</v>
      </c>
      <c r="BK337" s="3" t="str">
        <f t="shared" si="184"/>
        <v>М/43581/45302</v>
      </c>
      <c r="BL337" s="3" t="str">
        <f t="shared" si="185"/>
        <v>М/51771/26789</v>
      </c>
      <c r="BM337" s="3" t="str">
        <f t="shared" si="186"/>
        <v>Р/39501/18986</v>
      </c>
      <c r="BN337" s="3" t="str">
        <f t="shared" si="187"/>
        <v>М/38362/62911</v>
      </c>
      <c r="BO337" s="3" t="str">
        <f t="shared" si="188"/>
        <v>Р/9570/34570</v>
      </c>
      <c r="BP337" s="3" t="str">
        <f t="shared" si="189"/>
        <v>М/10117/30632</v>
      </c>
      <c r="BQ337" s="3" t="str">
        <f t="shared" si="190"/>
        <v>Р/10788/10788</v>
      </c>
      <c r="BR337" s="86"/>
      <c r="BS337" s="86"/>
      <c r="BT337" s="86"/>
    </row>
    <row r="338" spans="1:72" ht="16.5" customHeight="1" x14ac:dyDescent="0.25">
      <c r="A338" s="90">
        <v>45254</v>
      </c>
      <c r="B338" s="3">
        <v>5</v>
      </c>
      <c r="C338" s="3">
        <v>4</v>
      </c>
      <c r="D338" s="105" t="str">
        <f t="shared" si="175"/>
        <v/>
      </c>
      <c r="E338" s="105" t="str">
        <f t="shared" si="176"/>
        <v/>
      </c>
      <c r="F338" s="99" t="s">
        <v>290</v>
      </c>
      <c r="G338" s="100">
        <f t="shared" si="191"/>
        <v>22765</v>
      </c>
      <c r="H338" s="100">
        <f t="shared" si="192"/>
        <v>56655</v>
      </c>
      <c r="I338" s="100">
        <f t="shared" si="193"/>
        <v>40068</v>
      </c>
      <c r="J338" s="100">
        <f t="shared" si="194"/>
        <v>45474</v>
      </c>
      <c r="K338" s="100">
        <f t="shared" si="195"/>
        <v>14803</v>
      </c>
      <c r="L338" s="100">
        <f t="shared" si="196"/>
        <v>13994</v>
      </c>
      <c r="M338" s="100">
        <f t="shared" si="197"/>
        <v>12778</v>
      </c>
      <c r="N338" s="100" t="str">
        <f t="shared" si="198"/>
        <v>|</v>
      </c>
      <c r="O338" s="100">
        <f t="shared" si="199"/>
        <v>45326</v>
      </c>
      <c r="P338" s="100">
        <f t="shared" si="200"/>
        <v>26813</v>
      </c>
      <c r="Q338" s="100">
        <f t="shared" si="201"/>
        <v>18986</v>
      </c>
      <c r="R338" s="100">
        <f t="shared" si="202"/>
        <v>62935</v>
      </c>
      <c r="S338" s="100">
        <f t="shared" si="203"/>
        <v>34570</v>
      </c>
      <c r="T338" s="100">
        <f t="shared" si="204"/>
        <v>30656</v>
      </c>
      <c r="U338" s="100">
        <f t="shared" si="205"/>
        <v>10788</v>
      </c>
      <c r="V338" s="89" t="s">
        <v>290</v>
      </c>
      <c r="W338" s="95" t="s">
        <v>37</v>
      </c>
      <c r="X338" s="95" t="s">
        <v>37</v>
      </c>
      <c r="Y338" s="95" t="s">
        <v>37</v>
      </c>
      <c r="Z338" s="95" t="s">
        <v>37</v>
      </c>
      <c r="AA338" s="95" t="s">
        <v>38</v>
      </c>
      <c r="AB338" s="95" t="s">
        <v>37</v>
      </c>
      <c r="AC338" s="95" t="s">
        <v>38</v>
      </c>
      <c r="AD338" s="96" t="s">
        <v>290</v>
      </c>
      <c r="AE338" s="95" t="s">
        <v>37</v>
      </c>
      <c r="AF338" s="95" t="s">
        <v>37</v>
      </c>
      <c r="AG338" s="95" t="s">
        <v>38</v>
      </c>
      <c r="AH338" s="95" t="s">
        <v>37</v>
      </c>
      <c r="AI338" s="95" t="s">
        <v>38</v>
      </c>
      <c r="AJ338" s="95" t="s">
        <v>37</v>
      </c>
      <c r="AK338" s="95" t="s">
        <v>38</v>
      </c>
      <c r="AL338" s="94" t="s">
        <v>290</v>
      </c>
      <c r="AM338" s="108">
        <f t="array" ref="AM338">IFERROR(INDEX(TO_name_1,MATCH(,((Шаблон_1-Точность)&gt;=G338)+((Шаблон_1+Точность)&lt;=G338),)),G338)</f>
        <v>22765</v>
      </c>
      <c r="AN338" s="109">
        <f t="array" ref="AN338">IFERROR(INDEX(TO_name_2,MATCH(,((Шаблон_2-Точность)&gt;=H338)+((Шаблон_2+Точность)&lt;=H338),)),H338)</f>
        <v>56655</v>
      </c>
      <c r="AO338" s="109">
        <f t="array" ref="AO338">IFERROR(INDEX(TO_name_3,MATCH(,((Шаблон_3-Точность)&gt;=I338)+((Шаблон_3+Точность)&lt;=I338),)),I338)</f>
        <v>40068</v>
      </c>
      <c r="AP338" s="109">
        <f t="array" ref="AP338">IFERROR(INDEX(TO_name_4,MATCH(,((Шаблон_4-Точность)&gt;=J338)+((Шаблон_4+Точность)&lt;=J338),)),J338)</f>
        <v>45474</v>
      </c>
      <c r="AQ338" s="109">
        <f t="array" ref="AQ338">IFERROR(INDEX(TO_name_9,MATCH(,((Шаблон_9-Точность)&gt;=K338)+((Шаблон_9+Точность)&lt;=K338),)),K338)</f>
        <v>14803</v>
      </c>
      <c r="AR338" s="109">
        <f t="array" ref="AR338">IFERROR(INDEX(TO_name_10,MATCH(,((Шаблон_10-Точность)&gt;=L338)+((Шаблон_10+Точность)&lt;=L338),)),L338)</f>
        <v>13994</v>
      </c>
      <c r="AS338" s="110">
        <f t="array" ref="AS338">IFERROR(INDEX(TO_name_11,MATCH(,((Шаблон_11-Точность)&gt;=M338)+((Шаблон_11+Точность)&lt;=M338),)),M338)</f>
        <v>12778</v>
      </c>
      <c r="AT338" s="111" t="s">
        <v>290</v>
      </c>
      <c r="AU338" s="108">
        <f t="array" ref="AU338">IFERROR(INDEX(TO_name_5,MATCH(,((Шаблон_5-Точность)&gt;=O338)+((Шаблон_5+Точность)&lt;=O338),)),O338)</f>
        <v>45326</v>
      </c>
      <c r="AV338" s="109">
        <f t="array" ref="AV338">IFERROR(INDEX(TO_name_6,MATCH(,((Шаблон_6-Точность)&gt;=P338)+((Шаблон_6+Точность)&lt;=P338),)),P338)</f>
        <v>26813</v>
      </c>
      <c r="AW338" s="109">
        <f t="array" ref="AW338">IFERROR(INDEX(TO_name_7,MATCH(,((Шаблон_7-Точность)&gt;=Q338)+((Шаблон_7+Точность)&lt;=Q338),)),Q338)</f>
        <v>18986</v>
      </c>
      <c r="AX338" s="109">
        <f t="array" ref="AX338">IFERROR(INDEX(TO_name_8,MATCH(,((Шаблон_8-Точность)&gt;=R338)+((Шаблон_8+Точность)&lt;=R338),)),R338)</f>
        <v>62935</v>
      </c>
      <c r="AY338" s="109">
        <f t="array" ref="AY338">IFERROR(INDEX(TO_name_12,MATCH(,((Шаблон_12-Точность)&gt;=S338)+((Шаблон_12+Точность)&lt;=S338),)),S338)</f>
        <v>34570</v>
      </c>
      <c r="AZ338" s="109">
        <f t="array" ref="AZ338">IFERROR(INDEX(TO_name_13,MATCH(,((Шаблон_13-Точность)&gt;=T338)+((Шаблон_13+Точность)&lt;=T338),)),T338)</f>
        <v>30656</v>
      </c>
      <c r="BA338" s="110">
        <f t="array" ref="BA338">IFERROR(INDEX(TO_name_14,MATCH(,((Шаблон_14-Точность)&gt;=U338)+((Шаблон_14+Точность)&lt;=U338),)),U338)</f>
        <v>10788</v>
      </c>
      <c r="BB338" s="3"/>
      <c r="BC338" s="3" t="str">
        <f t="shared" si="177"/>
        <v>М/66487/22765</v>
      </c>
      <c r="BD338" s="3" t="str">
        <f t="shared" si="178"/>
        <v>М/71577/56655</v>
      </c>
      <c r="BE338" s="3" t="str">
        <f t="shared" si="179"/>
        <v>М/65170/40068</v>
      </c>
      <c r="BF338" s="3" t="str">
        <f t="shared" si="180"/>
        <v>М/73774/45474</v>
      </c>
      <c r="BG338" s="3" t="str">
        <f t="shared" si="181"/>
        <v>Р/14803/14803</v>
      </c>
      <c r="BH338" s="3" t="str">
        <f t="shared" si="182"/>
        <v>М/13994/13994</v>
      </c>
      <c r="BI338" s="3" t="str">
        <f t="shared" si="183"/>
        <v>Р/12778/12778</v>
      </c>
      <c r="BJ338" s="158" t="s">
        <v>290</v>
      </c>
      <c r="BK338" s="3" t="str">
        <f t="shared" si="184"/>
        <v>М/43605/45326</v>
      </c>
      <c r="BL338" s="3" t="str">
        <f t="shared" si="185"/>
        <v>М/51795/26813</v>
      </c>
      <c r="BM338" s="3" t="str">
        <f t="shared" si="186"/>
        <v>Р/39501/18986</v>
      </c>
      <c r="BN338" s="3" t="str">
        <f t="shared" si="187"/>
        <v>М/38386/62935</v>
      </c>
      <c r="BO338" s="3" t="str">
        <f t="shared" si="188"/>
        <v>Р/9570/34570</v>
      </c>
      <c r="BP338" s="3" t="str">
        <f t="shared" si="189"/>
        <v>М/10141/30656</v>
      </c>
      <c r="BQ338" s="3" t="str">
        <f t="shared" si="190"/>
        <v>Р/10788/10788</v>
      </c>
      <c r="BR338" s="86"/>
      <c r="BS338" s="86"/>
      <c r="BT338" s="86"/>
    </row>
    <row r="339" spans="1:72" ht="16.5" customHeight="1" x14ac:dyDescent="0.25">
      <c r="A339" s="90">
        <v>45255</v>
      </c>
      <c r="B339" s="3">
        <v>5</v>
      </c>
      <c r="C339" s="3">
        <v>4</v>
      </c>
      <c r="D339" s="105" t="str">
        <f t="shared" si="175"/>
        <v/>
      </c>
      <c r="E339" s="105" t="str">
        <f t="shared" si="176"/>
        <v/>
      </c>
      <c r="F339" s="99" t="s">
        <v>290</v>
      </c>
      <c r="G339" s="100">
        <f t="shared" si="191"/>
        <v>22789</v>
      </c>
      <c r="H339" s="100">
        <f t="shared" si="192"/>
        <v>56679</v>
      </c>
      <c r="I339" s="100">
        <f t="shared" si="193"/>
        <v>40092</v>
      </c>
      <c r="J339" s="100">
        <f t="shared" si="194"/>
        <v>45498</v>
      </c>
      <c r="K339" s="100">
        <f t="shared" si="195"/>
        <v>14803</v>
      </c>
      <c r="L339" s="100">
        <f t="shared" si="196"/>
        <v>14018</v>
      </c>
      <c r="M339" s="100">
        <f t="shared" si="197"/>
        <v>12778</v>
      </c>
      <c r="N339" s="100" t="str">
        <f t="shared" si="198"/>
        <v>|</v>
      </c>
      <c r="O339" s="100">
        <f t="shared" si="199"/>
        <v>45350</v>
      </c>
      <c r="P339" s="100">
        <f t="shared" si="200"/>
        <v>26837</v>
      </c>
      <c r="Q339" s="100">
        <f t="shared" si="201"/>
        <v>18986</v>
      </c>
      <c r="R339" s="100">
        <f t="shared" si="202"/>
        <v>62959</v>
      </c>
      <c r="S339" s="100">
        <f t="shared" si="203"/>
        <v>34570</v>
      </c>
      <c r="T339" s="100">
        <f t="shared" si="204"/>
        <v>30680</v>
      </c>
      <c r="U339" s="100">
        <f t="shared" si="205"/>
        <v>10788</v>
      </c>
      <c r="V339" s="89" t="s">
        <v>290</v>
      </c>
      <c r="W339" s="95" t="s">
        <v>37</v>
      </c>
      <c r="X339" s="95" t="s">
        <v>37</v>
      </c>
      <c r="Y339" s="95" t="s">
        <v>37</v>
      </c>
      <c r="Z339" s="95" t="s">
        <v>37</v>
      </c>
      <c r="AA339" s="95" t="s">
        <v>38</v>
      </c>
      <c r="AB339" s="95" t="s">
        <v>37</v>
      </c>
      <c r="AC339" s="95" t="s">
        <v>38</v>
      </c>
      <c r="AD339" s="96" t="s">
        <v>290</v>
      </c>
      <c r="AE339" s="95" t="s">
        <v>37</v>
      </c>
      <c r="AF339" s="95" t="s">
        <v>37</v>
      </c>
      <c r="AG339" s="95" t="s">
        <v>38</v>
      </c>
      <c r="AH339" s="95" t="s">
        <v>37</v>
      </c>
      <c r="AI339" s="95" t="s">
        <v>38</v>
      </c>
      <c r="AJ339" s="95" t="s">
        <v>37</v>
      </c>
      <c r="AK339" s="95" t="s">
        <v>38</v>
      </c>
      <c r="AL339" s="94" t="s">
        <v>290</v>
      </c>
      <c r="AM339" s="108">
        <f t="array" ref="AM339">IFERROR(INDEX(TO_name_1,MATCH(,((Шаблон_1-Точность)&gt;=G339)+((Шаблон_1+Точность)&lt;=G339),)),G339)</f>
        <v>22789</v>
      </c>
      <c r="AN339" s="109">
        <f t="array" ref="AN339">IFERROR(INDEX(TO_name_2,MATCH(,((Шаблон_2-Точность)&gt;=H339)+((Шаблон_2+Точность)&lt;=H339),)),H339)</f>
        <v>56679</v>
      </c>
      <c r="AO339" s="109">
        <f t="array" ref="AO339">IFERROR(INDEX(TO_name_3,MATCH(,((Шаблон_3-Точность)&gt;=I339)+((Шаблон_3+Точность)&lt;=I339),)),I339)</f>
        <v>40092</v>
      </c>
      <c r="AP339" s="109">
        <f t="array" ref="AP339">IFERROR(INDEX(TO_name_4,MATCH(,((Шаблон_4-Точность)&gt;=J339)+((Шаблон_4+Точность)&lt;=J339),)),J339)</f>
        <v>45498</v>
      </c>
      <c r="AQ339" s="109">
        <f t="array" ref="AQ339">IFERROR(INDEX(TO_name_9,MATCH(,((Шаблон_9-Точность)&gt;=K339)+((Шаблон_9+Точность)&lt;=K339),)),K339)</f>
        <v>14803</v>
      </c>
      <c r="AR339" s="109">
        <f t="array" ref="AR339">IFERROR(INDEX(TO_name_10,MATCH(,((Шаблон_10-Точность)&gt;=L339)+((Шаблон_10+Точность)&lt;=L339),)),L339)</f>
        <v>14018</v>
      </c>
      <c r="AS339" s="110">
        <f t="array" ref="AS339">IFERROR(INDEX(TO_name_11,MATCH(,((Шаблон_11-Точность)&gt;=M339)+((Шаблон_11+Точность)&lt;=M339),)),M339)</f>
        <v>12778</v>
      </c>
      <c r="AT339" s="111" t="s">
        <v>290</v>
      </c>
      <c r="AU339" s="108">
        <f t="array" ref="AU339">IFERROR(INDEX(TO_name_5,MATCH(,((Шаблон_5-Точность)&gt;=O339)+((Шаблон_5+Точность)&lt;=O339),)),O339)</f>
        <v>45350</v>
      </c>
      <c r="AV339" s="109">
        <f t="array" ref="AV339">IFERROR(INDEX(TO_name_6,MATCH(,((Шаблон_6-Точность)&gt;=P339)+((Шаблон_6+Точность)&lt;=P339),)),P339)</f>
        <v>26837</v>
      </c>
      <c r="AW339" s="109">
        <f t="array" ref="AW339">IFERROR(INDEX(TO_name_7,MATCH(,((Шаблон_7-Точность)&gt;=Q339)+((Шаблон_7+Точность)&lt;=Q339),)),Q339)</f>
        <v>18986</v>
      </c>
      <c r="AX339" s="109">
        <f t="array" ref="AX339">IFERROR(INDEX(TO_name_8,MATCH(,((Шаблон_8-Точность)&gt;=R339)+((Шаблон_8+Точность)&lt;=R339),)),R339)</f>
        <v>62959</v>
      </c>
      <c r="AY339" s="109">
        <f t="array" ref="AY339">IFERROR(INDEX(TO_name_12,MATCH(,((Шаблон_12-Точность)&gt;=S339)+((Шаблон_12+Точность)&lt;=S339),)),S339)</f>
        <v>34570</v>
      </c>
      <c r="AZ339" s="109">
        <f t="array" ref="AZ339">IFERROR(INDEX(TO_name_13,MATCH(,((Шаблон_13-Точность)&gt;=T339)+((Шаблон_13+Точность)&lt;=T339),)),T339)</f>
        <v>30680</v>
      </c>
      <c r="BA339" s="110">
        <f t="array" ref="BA339">IFERROR(INDEX(TO_name_14,MATCH(,((Шаблон_14-Точность)&gt;=U339)+((Шаблон_14+Точность)&lt;=U339),)),U339)</f>
        <v>10788</v>
      </c>
      <c r="BB339" s="3"/>
      <c r="BC339" s="3" t="str">
        <f t="shared" si="177"/>
        <v>М/66511/22789</v>
      </c>
      <c r="BD339" s="3" t="str">
        <f t="shared" si="178"/>
        <v>М/71601/56679</v>
      </c>
      <c r="BE339" s="3" t="str">
        <f t="shared" si="179"/>
        <v>М/65194/40092</v>
      </c>
      <c r="BF339" s="3" t="str">
        <f t="shared" si="180"/>
        <v>М/73798/45498</v>
      </c>
      <c r="BG339" s="3" t="str">
        <f t="shared" si="181"/>
        <v>Р/14803/14803</v>
      </c>
      <c r="BH339" s="3" t="str">
        <f t="shared" si="182"/>
        <v>М/14018/14018</v>
      </c>
      <c r="BI339" s="3" t="str">
        <f t="shared" si="183"/>
        <v>Р/12778/12778</v>
      </c>
      <c r="BJ339" s="158" t="s">
        <v>290</v>
      </c>
      <c r="BK339" s="3" t="str">
        <f t="shared" si="184"/>
        <v>М/43629/45350</v>
      </c>
      <c r="BL339" s="3" t="str">
        <f t="shared" si="185"/>
        <v>М/51819/26837</v>
      </c>
      <c r="BM339" s="3" t="str">
        <f t="shared" si="186"/>
        <v>Р/39501/18986</v>
      </c>
      <c r="BN339" s="3" t="str">
        <f t="shared" si="187"/>
        <v>М/38410/62959</v>
      </c>
      <c r="BO339" s="3" t="str">
        <f t="shared" si="188"/>
        <v>Р/9570/34570</v>
      </c>
      <c r="BP339" s="3" t="str">
        <f t="shared" si="189"/>
        <v>М/10165/30680</v>
      </c>
      <c r="BQ339" s="3" t="str">
        <f t="shared" si="190"/>
        <v>Р/10788/10788</v>
      </c>
      <c r="BR339" s="86"/>
      <c r="BS339" s="86"/>
      <c r="BT339" s="86"/>
    </row>
    <row r="340" spans="1:72" ht="16.5" customHeight="1" x14ac:dyDescent="0.25">
      <c r="A340" s="90">
        <v>45256</v>
      </c>
      <c r="B340" s="3">
        <v>5</v>
      </c>
      <c r="C340" s="3">
        <v>4</v>
      </c>
      <c r="D340" s="105" t="str">
        <f t="shared" si="175"/>
        <v/>
      </c>
      <c r="E340" s="105" t="str">
        <f t="shared" si="176"/>
        <v/>
      </c>
      <c r="F340" s="99" t="s">
        <v>290</v>
      </c>
      <c r="G340" s="100">
        <f t="shared" si="191"/>
        <v>22813</v>
      </c>
      <c r="H340" s="100">
        <f t="shared" si="192"/>
        <v>56703</v>
      </c>
      <c r="I340" s="100">
        <f t="shared" si="193"/>
        <v>40116</v>
      </c>
      <c r="J340" s="100">
        <f t="shared" si="194"/>
        <v>45522</v>
      </c>
      <c r="K340" s="100">
        <f t="shared" si="195"/>
        <v>14803</v>
      </c>
      <c r="L340" s="100">
        <f t="shared" si="196"/>
        <v>14042</v>
      </c>
      <c r="M340" s="100">
        <f t="shared" si="197"/>
        <v>12778</v>
      </c>
      <c r="N340" s="100" t="str">
        <f t="shared" si="198"/>
        <v>|</v>
      </c>
      <c r="O340" s="100">
        <f t="shared" si="199"/>
        <v>45374</v>
      </c>
      <c r="P340" s="100">
        <f t="shared" si="200"/>
        <v>26861</v>
      </c>
      <c r="Q340" s="100">
        <f t="shared" si="201"/>
        <v>18986</v>
      </c>
      <c r="R340" s="100">
        <f t="shared" si="202"/>
        <v>62983</v>
      </c>
      <c r="S340" s="100">
        <f t="shared" si="203"/>
        <v>34570</v>
      </c>
      <c r="T340" s="100">
        <f t="shared" si="204"/>
        <v>30704</v>
      </c>
      <c r="U340" s="100">
        <f t="shared" si="205"/>
        <v>10788</v>
      </c>
      <c r="V340" s="89" t="s">
        <v>290</v>
      </c>
      <c r="W340" s="95" t="s">
        <v>37</v>
      </c>
      <c r="X340" s="95" t="s">
        <v>37</v>
      </c>
      <c r="Y340" s="95" t="s">
        <v>37</v>
      </c>
      <c r="Z340" s="95" t="s">
        <v>37</v>
      </c>
      <c r="AA340" s="95" t="s">
        <v>38</v>
      </c>
      <c r="AB340" s="95" t="s">
        <v>37</v>
      </c>
      <c r="AC340" s="95" t="s">
        <v>38</v>
      </c>
      <c r="AD340" s="96" t="s">
        <v>290</v>
      </c>
      <c r="AE340" s="95" t="s">
        <v>37</v>
      </c>
      <c r="AF340" s="95" t="s">
        <v>37</v>
      </c>
      <c r="AG340" s="95" t="s">
        <v>38</v>
      </c>
      <c r="AH340" s="95" t="s">
        <v>37</v>
      </c>
      <c r="AI340" s="95" t="s">
        <v>38</v>
      </c>
      <c r="AJ340" s="95" t="s">
        <v>37</v>
      </c>
      <c r="AK340" s="95" t="s">
        <v>38</v>
      </c>
      <c r="AL340" s="94" t="s">
        <v>290</v>
      </c>
      <c r="AM340" s="108">
        <f t="array" ref="AM340">IFERROR(INDEX(TO_name_1,MATCH(,((Шаблон_1-Точность)&gt;=G340)+((Шаблон_1+Точность)&lt;=G340),)),G340)</f>
        <v>22813</v>
      </c>
      <c r="AN340" s="109">
        <f t="array" ref="AN340">IFERROR(INDEX(TO_name_2,MATCH(,((Шаблон_2-Точность)&gt;=H340)+((Шаблон_2+Точность)&lt;=H340),)),H340)</f>
        <v>56703</v>
      </c>
      <c r="AO340" s="109">
        <f t="array" ref="AO340">IFERROR(INDEX(TO_name_3,MATCH(,((Шаблон_3-Точность)&gt;=I340)+((Шаблон_3+Точность)&lt;=I340),)),I340)</f>
        <v>40116</v>
      </c>
      <c r="AP340" s="109">
        <f t="array" ref="AP340">IFERROR(INDEX(TO_name_4,MATCH(,((Шаблон_4-Точность)&gt;=J340)+((Шаблон_4+Точность)&lt;=J340),)),J340)</f>
        <v>45522</v>
      </c>
      <c r="AQ340" s="109">
        <f t="array" ref="AQ340">IFERROR(INDEX(TO_name_9,MATCH(,((Шаблон_9-Точность)&gt;=K340)+((Шаблон_9+Точность)&lt;=K340),)),K340)</f>
        <v>14803</v>
      </c>
      <c r="AR340" s="109">
        <f t="array" ref="AR340">IFERROR(INDEX(TO_name_10,MATCH(,((Шаблон_10-Точность)&gt;=L340)+((Шаблон_10+Точность)&lt;=L340),)),L340)</f>
        <v>14042</v>
      </c>
      <c r="AS340" s="110">
        <f t="array" ref="AS340">IFERROR(INDEX(TO_name_11,MATCH(,((Шаблон_11-Точность)&gt;=M340)+((Шаблон_11+Точность)&lt;=M340),)),M340)</f>
        <v>12778</v>
      </c>
      <c r="AT340" s="111" t="s">
        <v>290</v>
      </c>
      <c r="AU340" s="108">
        <f t="array" ref="AU340">IFERROR(INDEX(TO_name_5,MATCH(,((Шаблон_5-Точность)&gt;=O340)+((Шаблон_5+Точность)&lt;=O340),)),O340)</f>
        <v>45374</v>
      </c>
      <c r="AV340" s="109">
        <f t="array" ref="AV340">IFERROR(INDEX(TO_name_6,MATCH(,((Шаблон_6-Точность)&gt;=P340)+((Шаблон_6+Точность)&lt;=P340),)),P340)</f>
        <v>26861</v>
      </c>
      <c r="AW340" s="109">
        <f t="array" ref="AW340">IFERROR(INDEX(TO_name_7,MATCH(,((Шаблон_7-Точность)&gt;=Q340)+((Шаблон_7+Точность)&lt;=Q340),)),Q340)</f>
        <v>18986</v>
      </c>
      <c r="AX340" s="109">
        <f t="array" ref="AX340">IFERROR(INDEX(TO_name_8,MATCH(,((Шаблон_8-Точность)&gt;=R340)+((Шаблон_8+Точность)&lt;=R340),)),R340)</f>
        <v>62983</v>
      </c>
      <c r="AY340" s="109">
        <f t="array" ref="AY340">IFERROR(INDEX(TO_name_12,MATCH(,((Шаблон_12-Точность)&gt;=S340)+((Шаблон_12+Точность)&lt;=S340),)),S340)</f>
        <v>34570</v>
      </c>
      <c r="AZ340" s="109">
        <f t="array" ref="AZ340">IFERROR(INDEX(TO_name_13,MATCH(,((Шаблон_13-Точность)&gt;=T340)+((Шаблон_13+Точность)&lt;=T340),)),T340)</f>
        <v>30704</v>
      </c>
      <c r="BA340" s="110">
        <f t="array" ref="BA340">IFERROR(INDEX(TO_name_14,MATCH(,((Шаблон_14-Точность)&gt;=U340)+((Шаблон_14+Точность)&lt;=U340),)),U340)</f>
        <v>10788</v>
      </c>
      <c r="BB340" s="3"/>
      <c r="BC340" s="3" t="str">
        <f t="shared" si="177"/>
        <v>М/66535/22813</v>
      </c>
      <c r="BD340" s="3" t="str">
        <f t="shared" si="178"/>
        <v>М/71625/56703</v>
      </c>
      <c r="BE340" s="3" t="str">
        <f t="shared" si="179"/>
        <v>М/65218/40116</v>
      </c>
      <c r="BF340" s="3" t="str">
        <f t="shared" si="180"/>
        <v>М/73822/45522</v>
      </c>
      <c r="BG340" s="3" t="str">
        <f t="shared" si="181"/>
        <v>Р/14803/14803</v>
      </c>
      <c r="BH340" s="3" t="str">
        <f t="shared" si="182"/>
        <v>М/14042/14042</v>
      </c>
      <c r="BI340" s="3" t="str">
        <f t="shared" si="183"/>
        <v>Р/12778/12778</v>
      </c>
      <c r="BJ340" s="158" t="s">
        <v>290</v>
      </c>
      <c r="BK340" s="3" t="str">
        <f t="shared" si="184"/>
        <v>М/43653/45374</v>
      </c>
      <c r="BL340" s="3" t="str">
        <f t="shared" si="185"/>
        <v>М/51843/26861</v>
      </c>
      <c r="BM340" s="3" t="str">
        <f t="shared" si="186"/>
        <v>Р/39501/18986</v>
      </c>
      <c r="BN340" s="3" t="str">
        <f t="shared" si="187"/>
        <v>М/38434/62983</v>
      </c>
      <c r="BO340" s="3" t="str">
        <f t="shared" si="188"/>
        <v>Р/9570/34570</v>
      </c>
      <c r="BP340" s="3" t="str">
        <f t="shared" si="189"/>
        <v>М/10189/30704</v>
      </c>
      <c r="BQ340" s="3" t="str">
        <f t="shared" si="190"/>
        <v>Р/10788/10788</v>
      </c>
      <c r="BR340" s="86"/>
      <c r="BS340" s="86"/>
      <c r="BT340" s="86"/>
    </row>
    <row r="341" spans="1:72" ht="16.5" customHeight="1" x14ac:dyDescent="0.25">
      <c r="A341" s="90">
        <v>45257</v>
      </c>
      <c r="B341" s="3">
        <v>5</v>
      </c>
      <c r="C341" s="3">
        <v>4</v>
      </c>
      <c r="D341" s="105" t="str">
        <f t="shared" si="175"/>
        <v/>
      </c>
      <c r="E341" s="105" t="str">
        <f t="shared" si="176"/>
        <v/>
      </c>
      <c r="F341" s="99" t="s">
        <v>290</v>
      </c>
      <c r="G341" s="100">
        <f t="shared" si="191"/>
        <v>22837</v>
      </c>
      <c r="H341" s="100">
        <f t="shared" si="192"/>
        <v>56727</v>
      </c>
      <c r="I341" s="100">
        <f t="shared" si="193"/>
        <v>40140</v>
      </c>
      <c r="J341" s="100">
        <f t="shared" si="194"/>
        <v>45546</v>
      </c>
      <c r="K341" s="100">
        <f t="shared" si="195"/>
        <v>14803</v>
      </c>
      <c r="L341" s="100">
        <f t="shared" si="196"/>
        <v>14066</v>
      </c>
      <c r="M341" s="100">
        <f t="shared" si="197"/>
        <v>12778</v>
      </c>
      <c r="N341" s="100" t="str">
        <f t="shared" si="198"/>
        <v>|</v>
      </c>
      <c r="O341" s="100">
        <f t="shared" si="199"/>
        <v>45398</v>
      </c>
      <c r="P341" s="100">
        <f t="shared" si="200"/>
        <v>26885</v>
      </c>
      <c r="Q341" s="100">
        <f t="shared" si="201"/>
        <v>18986</v>
      </c>
      <c r="R341" s="100">
        <f t="shared" si="202"/>
        <v>63007</v>
      </c>
      <c r="S341" s="100">
        <f t="shared" si="203"/>
        <v>34570</v>
      </c>
      <c r="T341" s="100">
        <f t="shared" si="204"/>
        <v>30728</v>
      </c>
      <c r="U341" s="100">
        <f t="shared" si="205"/>
        <v>10788</v>
      </c>
      <c r="V341" s="89" t="s">
        <v>290</v>
      </c>
      <c r="W341" s="95" t="s">
        <v>37</v>
      </c>
      <c r="X341" s="95" t="s">
        <v>37</v>
      </c>
      <c r="Y341" s="95" t="s">
        <v>37</v>
      </c>
      <c r="Z341" s="95" t="s">
        <v>37</v>
      </c>
      <c r="AA341" s="95" t="s">
        <v>38</v>
      </c>
      <c r="AB341" s="95" t="s">
        <v>37</v>
      </c>
      <c r="AC341" s="95" t="s">
        <v>38</v>
      </c>
      <c r="AD341" s="96" t="s">
        <v>290</v>
      </c>
      <c r="AE341" s="95" t="s">
        <v>37</v>
      </c>
      <c r="AF341" s="95" t="s">
        <v>37</v>
      </c>
      <c r="AG341" s="95" t="s">
        <v>38</v>
      </c>
      <c r="AH341" s="95" t="s">
        <v>37</v>
      </c>
      <c r="AI341" s="95" t="s">
        <v>38</v>
      </c>
      <c r="AJ341" s="95" t="s">
        <v>37</v>
      </c>
      <c r="AK341" s="95" t="s">
        <v>38</v>
      </c>
      <c r="AL341" s="94" t="s">
        <v>290</v>
      </c>
      <c r="AM341" s="108">
        <f t="array" ref="AM341">IFERROR(INDEX(TO_name_1,MATCH(,((Шаблон_1-Точность)&gt;=G341)+((Шаблон_1+Точность)&lt;=G341),)),G341)</f>
        <v>22837</v>
      </c>
      <c r="AN341" s="109">
        <f t="array" ref="AN341">IFERROR(INDEX(TO_name_2,MATCH(,((Шаблон_2-Точность)&gt;=H341)+((Шаблон_2+Точность)&lt;=H341),)),H341)</f>
        <v>56727</v>
      </c>
      <c r="AO341" s="109">
        <f t="array" ref="AO341">IFERROR(INDEX(TO_name_3,MATCH(,((Шаблон_3-Точность)&gt;=I341)+((Шаблон_3+Точность)&lt;=I341),)),I341)</f>
        <v>40140</v>
      </c>
      <c r="AP341" s="109">
        <f t="array" ref="AP341">IFERROR(INDEX(TO_name_4,MATCH(,((Шаблон_4-Точность)&gt;=J341)+((Шаблон_4+Точность)&lt;=J341),)),J341)</f>
        <v>45546</v>
      </c>
      <c r="AQ341" s="109">
        <f t="array" ref="AQ341">IFERROR(INDEX(TO_name_9,MATCH(,((Шаблон_9-Точность)&gt;=K341)+((Шаблон_9+Точность)&lt;=K341),)),K341)</f>
        <v>14803</v>
      </c>
      <c r="AR341" s="109">
        <f t="array" ref="AR341">IFERROR(INDEX(TO_name_10,MATCH(,((Шаблон_10-Точность)&gt;=L341)+((Шаблон_10+Точность)&lt;=L341),)),L341)</f>
        <v>14066</v>
      </c>
      <c r="AS341" s="110">
        <f t="array" ref="AS341">IFERROR(INDEX(TO_name_11,MATCH(,((Шаблон_11-Точность)&gt;=M341)+((Шаблон_11+Точность)&lt;=M341),)),M341)</f>
        <v>12778</v>
      </c>
      <c r="AT341" s="111" t="s">
        <v>290</v>
      </c>
      <c r="AU341" s="108">
        <f t="array" ref="AU341">IFERROR(INDEX(TO_name_5,MATCH(,((Шаблон_5-Точность)&gt;=O341)+((Шаблон_5+Точность)&lt;=O341),)),O341)</f>
        <v>45398</v>
      </c>
      <c r="AV341" s="109">
        <f t="array" ref="AV341">IFERROR(INDEX(TO_name_6,MATCH(,((Шаблон_6-Точность)&gt;=P341)+((Шаблон_6+Точность)&lt;=P341),)),P341)</f>
        <v>26885</v>
      </c>
      <c r="AW341" s="109">
        <f t="array" ref="AW341">IFERROR(INDEX(TO_name_7,MATCH(,((Шаблон_7-Точность)&gt;=Q341)+((Шаблон_7+Точность)&lt;=Q341),)),Q341)</f>
        <v>18986</v>
      </c>
      <c r="AX341" s="109">
        <f t="array" ref="AX341">IFERROR(INDEX(TO_name_8,MATCH(,((Шаблон_8-Точность)&gt;=R341)+((Шаблон_8+Точность)&lt;=R341),)),R341)</f>
        <v>63007</v>
      </c>
      <c r="AY341" s="109">
        <f t="array" ref="AY341">IFERROR(INDEX(TO_name_12,MATCH(,((Шаблон_12-Точность)&gt;=S341)+((Шаблон_12+Точность)&lt;=S341),)),S341)</f>
        <v>34570</v>
      </c>
      <c r="AZ341" s="109">
        <f t="array" ref="AZ341">IFERROR(INDEX(TO_name_13,MATCH(,((Шаблон_13-Точность)&gt;=T341)+((Шаблон_13+Точность)&lt;=T341),)),T341)</f>
        <v>30728</v>
      </c>
      <c r="BA341" s="110">
        <f t="array" ref="BA341">IFERROR(INDEX(TO_name_14,MATCH(,((Шаблон_14-Точность)&gt;=U341)+((Шаблон_14+Точность)&lt;=U341),)),U341)</f>
        <v>10788</v>
      </c>
      <c r="BB341" s="3"/>
      <c r="BC341" s="3" t="str">
        <f t="shared" si="177"/>
        <v>М/66559/22837</v>
      </c>
      <c r="BD341" s="3" t="str">
        <f t="shared" si="178"/>
        <v>М/71649/56727</v>
      </c>
      <c r="BE341" s="3" t="str">
        <f t="shared" si="179"/>
        <v>М/65242/40140</v>
      </c>
      <c r="BF341" s="3" t="str">
        <f t="shared" si="180"/>
        <v>М/73846/45546</v>
      </c>
      <c r="BG341" s="3" t="str">
        <f t="shared" si="181"/>
        <v>Р/14803/14803</v>
      </c>
      <c r="BH341" s="3" t="str">
        <f t="shared" si="182"/>
        <v>М/14066/14066</v>
      </c>
      <c r="BI341" s="3" t="str">
        <f t="shared" si="183"/>
        <v>Р/12778/12778</v>
      </c>
      <c r="BJ341" s="158" t="s">
        <v>290</v>
      </c>
      <c r="BK341" s="3" t="str">
        <f t="shared" si="184"/>
        <v>М/43677/45398</v>
      </c>
      <c r="BL341" s="3" t="str">
        <f t="shared" si="185"/>
        <v>М/51867/26885</v>
      </c>
      <c r="BM341" s="3" t="str">
        <f t="shared" si="186"/>
        <v>Р/39501/18986</v>
      </c>
      <c r="BN341" s="3" t="str">
        <f t="shared" si="187"/>
        <v>М/38458/63007</v>
      </c>
      <c r="BO341" s="3" t="str">
        <f t="shared" si="188"/>
        <v>Р/9570/34570</v>
      </c>
      <c r="BP341" s="3" t="str">
        <f t="shared" si="189"/>
        <v>М/10213/30728</v>
      </c>
      <c r="BQ341" s="3" t="str">
        <f t="shared" si="190"/>
        <v>Р/10788/10788</v>
      </c>
      <c r="BR341" s="86"/>
      <c r="BS341" s="86"/>
      <c r="BT341" s="86"/>
    </row>
    <row r="342" spans="1:72" ht="16.5" customHeight="1" x14ac:dyDescent="0.25">
      <c r="A342" s="90">
        <v>45258</v>
      </c>
      <c r="B342" s="3">
        <v>5</v>
      </c>
      <c r="C342" s="3">
        <v>4</v>
      </c>
      <c r="D342" s="105" t="str">
        <f t="shared" si="175"/>
        <v/>
      </c>
      <c r="E342" s="105" t="str">
        <f t="shared" si="176"/>
        <v/>
      </c>
      <c r="F342" s="99" t="s">
        <v>290</v>
      </c>
      <c r="G342" s="100">
        <f t="shared" si="191"/>
        <v>22861</v>
      </c>
      <c r="H342" s="100">
        <f t="shared" si="192"/>
        <v>56751</v>
      </c>
      <c r="I342" s="100">
        <f t="shared" si="193"/>
        <v>40164</v>
      </c>
      <c r="J342" s="100">
        <f t="shared" si="194"/>
        <v>45570</v>
      </c>
      <c r="K342" s="100">
        <f t="shared" si="195"/>
        <v>14803</v>
      </c>
      <c r="L342" s="100">
        <f t="shared" si="196"/>
        <v>14090</v>
      </c>
      <c r="M342" s="100">
        <f t="shared" si="197"/>
        <v>12778</v>
      </c>
      <c r="N342" s="100" t="str">
        <f t="shared" si="198"/>
        <v>|</v>
      </c>
      <c r="O342" s="100">
        <f t="shared" si="199"/>
        <v>45422</v>
      </c>
      <c r="P342" s="100">
        <f t="shared" si="200"/>
        <v>26909</v>
      </c>
      <c r="Q342" s="100">
        <f t="shared" si="201"/>
        <v>18986</v>
      </c>
      <c r="R342" s="100">
        <f t="shared" si="202"/>
        <v>63031</v>
      </c>
      <c r="S342" s="100">
        <f t="shared" si="203"/>
        <v>34570</v>
      </c>
      <c r="T342" s="100">
        <f t="shared" si="204"/>
        <v>30752</v>
      </c>
      <c r="U342" s="100">
        <f t="shared" si="205"/>
        <v>10788</v>
      </c>
      <c r="V342" s="89" t="s">
        <v>290</v>
      </c>
      <c r="W342" s="95" t="s">
        <v>37</v>
      </c>
      <c r="X342" s="95" t="s">
        <v>37</v>
      </c>
      <c r="Y342" s="95" t="s">
        <v>37</v>
      </c>
      <c r="Z342" s="95" t="s">
        <v>37</v>
      </c>
      <c r="AA342" s="95" t="s">
        <v>38</v>
      </c>
      <c r="AB342" s="95" t="s">
        <v>37</v>
      </c>
      <c r="AC342" s="95" t="s">
        <v>38</v>
      </c>
      <c r="AD342" s="96" t="s">
        <v>290</v>
      </c>
      <c r="AE342" s="95" t="s">
        <v>37</v>
      </c>
      <c r="AF342" s="95" t="s">
        <v>37</v>
      </c>
      <c r="AG342" s="95" t="s">
        <v>38</v>
      </c>
      <c r="AH342" s="95" t="s">
        <v>37</v>
      </c>
      <c r="AI342" s="95" t="s">
        <v>38</v>
      </c>
      <c r="AJ342" s="95" t="s">
        <v>37</v>
      </c>
      <c r="AK342" s="95" t="s">
        <v>38</v>
      </c>
      <c r="AL342" s="94" t="s">
        <v>290</v>
      </c>
      <c r="AM342" s="108">
        <f t="array" ref="AM342">IFERROR(INDEX(TO_name_1,MATCH(,((Шаблон_1-Точность)&gt;=G342)+((Шаблон_1+Точность)&lt;=G342),)),G342)</f>
        <v>22861</v>
      </c>
      <c r="AN342" s="109">
        <f t="array" ref="AN342">IFERROR(INDEX(TO_name_2,MATCH(,((Шаблон_2-Точность)&gt;=H342)+((Шаблон_2+Точность)&lt;=H342),)),H342)</f>
        <v>56751</v>
      </c>
      <c r="AO342" s="109">
        <f t="array" ref="AO342">IFERROR(INDEX(TO_name_3,MATCH(,((Шаблон_3-Точность)&gt;=I342)+((Шаблон_3+Точность)&lt;=I342),)),I342)</f>
        <v>40164</v>
      </c>
      <c r="AP342" s="109">
        <f t="array" ref="AP342">IFERROR(INDEX(TO_name_4,MATCH(,((Шаблон_4-Точность)&gt;=J342)+((Шаблон_4+Точность)&lt;=J342),)),J342)</f>
        <v>45570</v>
      </c>
      <c r="AQ342" s="109">
        <f t="array" ref="AQ342">IFERROR(INDEX(TO_name_9,MATCH(,((Шаблон_9-Точность)&gt;=K342)+((Шаблон_9+Точность)&lt;=K342),)),K342)</f>
        <v>14803</v>
      </c>
      <c r="AR342" s="109">
        <f t="array" ref="AR342">IFERROR(INDEX(TO_name_10,MATCH(,((Шаблон_10-Точность)&gt;=L342)+((Шаблон_10+Точность)&lt;=L342),)),L342)</f>
        <v>14090</v>
      </c>
      <c r="AS342" s="110">
        <f t="array" ref="AS342">IFERROR(INDEX(TO_name_11,MATCH(,((Шаблон_11-Точность)&gt;=M342)+((Шаблон_11+Точность)&lt;=M342),)),M342)</f>
        <v>12778</v>
      </c>
      <c r="AT342" s="111" t="s">
        <v>290</v>
      </c>
      <c r="AU342" s="108">
        <f t="array" ref="AU342">IFERROR(INDEX(TO_name_5,MATCH(,((Шаблон_5-Точность)&gt;=O342)+((Шаблон_5+Точность)&lt;=O342),)),O342)</f>
        <v>45422</v>
      </c>
      <c r="AV342" s="109">
        <f t="array" ref="AV342">IFERROR(INDEX(TO_name_6,MATCH(,((Шаблон_6-Точность)&gt;=P342)+((Шаблон_6+Точность)&lt;=P342),)),P342)</f>
        <v>26909</v>
      </c>
      <c r="AW342" s="109">
        <f t="array" ref="AW342">IFERROR(INDEX(TO_name_7,MATCH(,((Шаблон_7-Точность)&gt;=Q342)+((Шаблон_7+Точность)&lt;=Q342),)),Q342)</f>
        <v>18986</v>
      </c>
      <c r="AX342" s="109">
        <f t="array" ref="AX342">IFERROR(INDEX(TO_name_8,MATCH(,((Шаблон_8-Точность)&gt;=R342)+((Шаблон_8+Точность)&lt;=R342),)),R342)</f>
        <v>63031</v>
      </c>
      <c r="AY342" s="109">
        <f t="array" ref="AY342">IFERROR(INDEX(TO_name_12,MATCH(,((Шаблон_12-Точность)&gt;=S342)+((Шаблон_12+Точность)&lt;=S342),)),S342)</f>
        <v>34570</v>
      </c>
      <c r="AZ342" s="109">
        <f t="array" ref="AZ342">IFERROR(INDEX(TO_name_13,MATCH(,((Шаблон_13-Точность)&gt;=T342)+((Шаблон_13+Точность)&lt;=T342),)),T342)</f>
        <v>30752</v>
      </c>
      <c r="BA342" s="110">
        <f t="array" ref="BA342">IFERROR(INDEX(TO_name_14,MATCH(,((Шаблон_14-Точность)&gt;=U342)+((Шаблон_14+Точность)&lt;=U342),)),U342)</f>
        <v>10788</v>
      </c>
      <c r="BB342" s="3"/>
      <c r="BC342" s="3" t="str">
        <f t="shared" si="177"/>
        <v>М/66583/22861</v>
      </c>
      <c r="BD342" s="3" t="str">
        <f t="shared" si="178"/>
        <v>М/71673/56751</v>
      </c>
      <c r="BE342" s="3" t="str">
        <f t="shared" si="179"/>
        <v>М/65266/40164</v>
      </c>
      <c r="BF342" s="3" t="str">
        <f t="shared" si="180"/>
        <v>М/73870/45570</v>
      </c>
      <c r="BG342" s="3" t="str">
        <f t="shared" si="181"/>
        <v>Р/14803/14803</v>
      </c>
      <c r="BH342" s="3" t="str">
        <f t="shared" si="182"/>
        <v>М/14090/14090</v>
      </c>
      <c r="BI342" s="3" t="str">
        <f t="shared" si="183"/>
        <v>Р/12778/12778</v>
      </c>
      <c r="BJ342" s="158" t="s">
        <v>290</v>
      </c>
      <c r="BK342" s="3" t="str">
        <f t="shared" si="184"/>
        <v>М/43701/45422</v>
      </c>
      <c r="BL342" s="3" t="str">
        <f t="shared" si="185"/>
        <v>М/51891/26909</v>
      </c>
      <c r="BM342" s="3" t="str">
        <f t="shared" si="186"/>
        <v>Р/39501/18986</v>
      </c>
      <c r="BN342" s="3" t="str">
        <f t="shared" si="187"/>
        <v>М/38482/63031</v>
      </c>
      <c r="BO342" s="3" t="str">
        <f t="shared" si="188"/>
        <v>Р/9570/34570</v>
      </c>
      <c r="BP342" s="3" t="str">
        <f t="shared" si="189"/>
        <v>М/10237/30752</v>
      </c>
      <c r="BQ342" s="3" t="str">
        <f t="shared" si="190"/>
        <v>Р/10788/10788</v>
      </c>
      <c r="BR342" s="86"/>
      <c r="BS342" s="86"/>
      <c r="BT342" s="86"/>
    </row>
    <row r="343" spans="1:72" ht="16.5" customHeight="1" x14ac:dyDescent="0.25">
      <c r="A343" s="90">
        <v>45259</v>
      </c>
      <c r="B343" s="3">
        <v>5</v>
      </c>
      <c r="C343" s="3">
        <v>4</v>
      </c>
      <c r="D343" s="105" t="str">
        <f t="shared" si="175"/>
        <v/>
      </c>
      <c r="E343" s="105" t="str">
        <f t="shared" si="176"/>
        <v/>
      </c>
      <c r="F343" s="99" t="s">
        <v>290</v>
      </c>
      <c r="G343" s="100">
        <f t="shared" si="191"/>
        <v>22885</v>
      </c>
      <c r="H343" s="100">
        <f t="shared" si="192"/>
        <v>56775</v>
      </c>
      <c r="I343" s="100">
        <f t="shared" si="193"/>
        <v>40188</v>
      </c>
      <c r="J343" s="100">
        <f t="shared" si="194"/>
        <v>45594</v>
      </c>
      <c r="K343" s="100">
        <f t="shared" si="195"/>
        <v>14803</v>
      </c>
      <c r="L343" s="100">
        <f t="shared" si="196"/>
        <v>14114</v>
      </c>
      <c r="M343" s="100">
        <f t="shared" si="197"/>
        <v>12778</v>
      </c>
      <c r="N343" s="100" t="str">
        <f t="shared" si="198"/>
        <v>|</v>
      </c>
      <c r="O343" s="100">
        <f t="shared" si="199"/>
        <v>45446</v>
      </c>
      <c r="P343" s="100">
        <f t="shared" si="200"/>
        <v>26933</v>
      </c>
      <c r="Q343" s="100">
        <f t="shared" si="201"/>
        <v>18986</v>
      </c>
      <c r="R343" s="100">
        <f t="shared" si="202"/>
        <v>63055</v>
      </c>
      <c r="S343" s="100">
        <f t="shared" si="203"/>
        <v>34570</v>
      </c>
      <c r="T343" s="100">
        <f t="shared" si="204"/>
        <v>30776</v>
      </c>
      <c r="U343" s="100">
        <f t="shared" si="205"/>
        <v>10788</v>
      </c>
      <c r="V343" s="89" t="s">
        <v>290</v>
      </c>
      <c r="W343" s="95" t="s">
        <v>37</v>
      </c>
      <c r="X343" s="95" t="s">
        <v>37</v>
      </c>
      <c r="Y343" s="95" t="s">
        <v>37</v>
      </c>
      <c r="Z343" s="95" t="s">
        <v>37</v>
      </c>
      <c r="AA343" s="95" t="s">
        <v>38</v>
      </c>
      <c r="AB343" s="95" t="s">
        <v>37</v>
      </c>
      <c r="AC343" s="95" t="s">
        <v>38</v>
      </c>
      <c r="AD343" s="96" t="s">
        <v>290</v>
      </c>
      <c r="AE343" s="95" t="s">
        <v>37</v>
      </c>
      <c r="AF343" s="95" t="s">
        <v>37</v>
      </c>
      <c r="AG343" s="95" t="s">
        <v>38</v>
      </c>
      <c r="AH343" s="95" t="s">
        <v>37</v>
      </c>
      <c r="AI343" s="95" t="s">
        <v>38</v>
      </c>
      <c r="AJ343" s="95" t="s">
        <v>37</v>
      </c>
      <c r="AK343" s="95" t="s">
        <v>38</v>
      </c>
      <c r="AL343" s="94" t="s">
        <v>290</v>
      </c>
      <c r="AM343" s="108">
        <f t="array" ref="AM343">IFERROR(INDEX(TO_name_1,MATCH(,((Шаблон_1-Точность)&gt;=G343)+((Шаблон_1+Точность)&lt;=G343),)),G343)</f>
        <v>22885</v>
      </c>
      <c r="AN343" s="109">
        <f t="array" ref="AN343">IFERROR(INDEX(TO_name_2,MATCH(,((Шаблон_2-Точность)&gt;=H343)+((Шаблон_2+Точность)&lt;=H343),)),H343)</f>
        <v>56775</v>
      </c>
      <c r="AO343" s="109">
        <f t="array" ref="AO343">IFERROR(INDEX(TO_name_3,MATCH(,((Шаблон_3-Точность)&gt;=I343)+((Шаблон_3+Точность)&lt;=I343),)),I343)</f>
        <v>40188</v>
      </c>
      <c r="AP343" s="109">
        <f t="array" ref="AP343">IFERROR(INDEX(TO_name_4,MATCH(,((Шаблон_4-Точность)&gt;=J343)+((Шаблон_4+Точность)&lt;=J343),)),J343)</f>
        <v>45594</v>
      </c>
      <c r="AQ343" s="109">
        <f t="array" ref="AQ343">IFERROR(INDEX(TO_name_9,MATCH(,((Шаблон_9-Точность)&gt;=K343)+((Шаблон_9+Точность)&lt;=K343),)),K343)</f>
        <v>14803</v>
      </c>
      <c r="AR343" s="109">
        <f t="array" ref="AR343">IFERROR(INDEX(TO_name_10,MATCH(,((Шаблон_10-Точность)&gt;=L343)+((Шаблон_10+Точность)&lt;=L343),)),L343)</f>
        <v>14114</v>
      </c>
      <c r="AS343" s="110">
        <f t="array" ref="AS343">IFERROR(INDEX(TO_name_11,MATCH(,((Шаблон_11-Точность)&gt;=M343)+((Шаблон_11+Точность)&lt;=M343),)),M343)</f>
        <v>12778</v>
      </c>
      <c r="AT343" s="111" t="s">
        <v>290</v>
      </c>
      <c r="AU343" s="108">
        <f t="array" ref="AU343">IFERROR(INDEX(TO_name_5,MATCH(,((Шаблон_5-Точность)&gt;=O343)+((Шаблон_5+Точность)&lt;=O343),)),O343)</f>
        <v>45446</v>
      </c>
      <c r="AV343" s="109">
        <f t="array" ref="AV343">IFERROR(INDEX(TO_name_6,MATCH(,((Шаблон_6-Точность)&gt;=P343)+((Шаблон_6+Точность)&lt;=P343),)),P343)</f>
        <v>26933</v>
      </c>
      <c r="AW343" s="109">
        <f t="array" ref="AW343">IFERROR(INDEX(TO_name_7,MATCH(,((Шаблон_7-Точность)&gt;=Q343)+((Шаблон_7+Точность)&lt;=Q343),)),Q343)</f>
        <v>18986</v>
      </c>
      <c r="AX343" s="109">
        <f t="array" ref="AX343">IFERROR(INDEX(TO_name_8,MATCH(,((Шаблон_8-Точность)&gt;=R343)+((Шаблон_8+Точность)&lt;=R343),)),R343)</f>
        <v>63055</v>
      </c>
      <c r="AY343" s="109">
        <f t="array" ref="AY343">IFERROR(INDEX(TO_name_12,MATCH(,((Шаблон_12-Точность)&gt;=S343)+((Шаблон_12+Точность)&lt;=S343),)),S343)</f>
        <v>34570</v>
      </c>
      <c r="AZ343" s="109">
        <f t="array" ref="AZ343">IFERROR(INDEX(TO_name_13,MATCH(,((Шаблон_13-Точность)&gt;=T343)+((Шаблон_13+Точность)&lt;=T343),)),T343)</f>
        <v>30776</v>
      </c>
      <c r="BA343" s="110">
        <f t="array" ref="BA343">IFERROR(INDEX(TO_name_14,MATCH(,((Шаблон_14-Точность)&gt;=U343)+((Шаблон_14+Точность)&lt;=U343),)),U343)</f>
        <v>10788</v>
      </c>
      <c r="BB343" s="3"/>
      <c r="BC343" s="3" t="str">
        <f t="shared" si="177"/>
        <v>М/66607/22885</v>
      </c>
      <c r="BD343" s="3" t="str">
        <f t="shared" si="178"/>
        <v>М/71697/56775</v>
      </c>
      <c r="BE343" s="3" t="str">
        <f t="shared" si="179"/>
        <v>М/65290/40188</v>
      </c>
      <c r="BF343" s="3" t="str">
        <f t="shared" si="180"/>
        <v>М/73894/45594</v>
      </c>
      <c r="BG343" s="3" t="str">
        <f t="shared" si="181"/>
        <v>Р/14803/14803</v>
      </c>
      <c r="BH343" s="3" t="str">
        <f t="shared" si="182"/>
        <v>М/14114/14114</v>
      </c>
      <c r="BI343" s="3" t="str">
        <f t="shared" si="183"/>
        <v>Р/12778/12778</v>
      </c>
      <c r="BJ343" s="158" t="s">
        <v>290</v>
      </c>
      <c r="BK343" s="3" t="str">
        <f t="shared" si="184"/>
        <v>М/43725/45446</v>
      </c>
      <c r="BL343" s="3" t="str">
        <f t="shared" si="185"/>
        <v>М/51915/26933</v>
      </c>
      <c r="BM343" s="3" t="str">
        <f t="shared" si="186"/>
        <v>Р/39501/18986</v>
      </c>
      <c r="BN343" s="3" t="str">
        <f t="shared" si="187"/>
        <v>М/38506/63055</v>
      </c>
      <c r="BO343" s="3" t="str">
        <f t="shared" si="188"/>
        <v>Р/9570/34570</v>
      </c>
      <c r="BP343" s="3" t="str">
        <f t="shared" si="189"/>
        <v>М/10261/30776</v>
      </c>
      <c r="BQ343" s="3" t="str">
        <f t="shared" si="190"/>
        <v>Р/10788/10788</v>
      </c>
      <c r="BR343" s="86"/>
      <c r="BS343" s="86"/>
      <c r="BT343" s="86"/>
    </row>
    <row r="344" spans="1:72" ht="16.5" customHeight="1" x14ac:dyDescent="0.25">
      <c r="A344" s="90">
        <v>45260</v>
      </c>
      <c r="B344" s="3">
        <v>5</v>
      </c>
      <c r="C344" s="3">
        <v>4</v>
      </c>
      <c r="D344" s="105" t="str">
        <f t="shared" si="175"/>
        <v/>
      </c>
      <c r="E344" s="105" t="str">
        <f t="shared" si="176"/>
        <v/>
      </c>
      <c r="F344" s="99" t="s">
        <v>290</v>
      </c>
      <c r="G344" s="100">
        <f t="shared" si="191"/>
        <v>22909</v>
      </c>
      <c r="H344" s="100">
        <f t="shared" si="192"/>
        <v>56799</v>
      </c>
      <c r="I344" s="100">
        <f t="shared" si="193"/>
        <v>40212</v>
      </c>
      <c r="J344" s="100">
        <f t="shared" si="194"/>
        <v>45618</v>
      </c>
      <c r="K344" s="100">
        <f t="shared" si="195"/>
        <v>14803</v>
      </c>
      <c r="L344" s="100">
        <f t="shared" si="196"/>
        <v>14138</v>
      </c>
      <c r="M344" s="100">
        <f t="shared" si="197"/>
        <v>12778</v>
      </c>
      <c r="N344" s="100" t="str">
        <f t="shared" si="198"/>
        <v>|</v>
      </c>
      <c r="O344" s="100">
        <f t="shared" si="199"/>
        <v>45470</v>
      </c>
      <c r="P344" s="100">
        <f t="shared" si="200"/>
        <v>26957</v>
      </c>
      <c r="Q344" s="100">
        <f t="shared" si="201"/>
        <v>18986</v>
      </c>
      <c r="R344" s="100">
        <f t="shared" si="202"/>
        <v>63079</v>
      </c>
      <c r="S344" s="100">
        <f t="shared" si="203"/>
        <v>34570</v>
      </c>
      <c r="T344" s="100">
        <f t="shared" si="204"/>
        <v>30800</v>
      </c>
      <c r="U344" s="100">
        <f t="shared" si="205"/>
        <v>10788</v>
      </c>
      <c r="V344" s="89" t="s">
        <v>290</v>
      </c>
      <c r="W344" s="95" t="s">
        <v>37</v>
      </c>
      <c r="X344" s="95" t="s">
        <v>37</v>
      </c>
      <c r="Y344" s="95" t="s">
        <v>37</v>
      </c>
      <c r="Z344" s="95" t="s">
        <v>37</v>
      </c>
      <c r="AA344" s="95" t="s">
        <v>38</v>
      </c>
      <c r="AB344" s="95" t="s">
        <v>37</v>
      </c>
      <c r="AC344" s="95" t="s">
        <v>38</v>
      </c>
      <c r="AD344" s="96" t="s">
        <v>290</v>
      </c>
      <c r="AE344" s="95" t="s">
        <v>37</v>
      </c>
      <c r="AF344" s="95" t="s">
        <v>37</v>
      </c>
      <c r="AG344" s="95" t="s">
        <v>38</v>
      </c>
      <c r="AH344" s="95" t="s">
        <v>37</v>
      </c>
      <c r="AI344" s="95" t="s">
        <v>38</v>
      </c>
      <c r="AJ344" s="95" t="s">
        <v>37</v>
      </c>
      <c r="AK344" s="95" t="s">
        <v>38</v>
      </c>
      <c r="AL344" s="94" t="s">
        <v>290</v>
      </c>
      <c r="AM344" s="108">
        <f t="array" ref="AM344">IFERROR(INDEX(TO_name_1,MATCH(,((Шаблон_1-Точность)&gt;=G344)+((Шаблон_1+Точность)&lt;=G344),)),G344)</f>
        <v>22909</v>
      </c>
      <c r="AN344" s="109">
        <f t="array" ref="AN344">IFERROR(INDEX(TO_name_2,MATCH(,((Шаблон_2-Точность)&gt;=H344)+((Шаблон_2+Точность)&lt;=H344),)),H344)</f>
        <v>56799</v>
      </c>
      <c r="AO344" s="109">
        <f t="array" ref="AO344">IFERROR(INDEX(TO_name_3,MATCH(,((Шаблон_3-Точность)&gt;=I344)+((Шаблон_3+Точность)&lt;=I344),)),I344)</f>
        <v>40212</v>
      </c>
      <c r="AP344" s="109">
        <f t="array" ref="AP344">IFERROR(INDEX(TO_name_4,MATCH(,((Шаблон_4-Точность)&gt;=J344)+((Шаблон_4+Точность)&lt;=J344),)),J344)</f>
        <v>45618</v>
      </c>
      <c r="AQ344" s="109">
        <f t="array" ref="AQ344">IFERROR(INDEX(TO_name_9,MATCH(,((Шаблон_9-Точность)&gt;=K344)+((Шаблон_9+Точность)&lt;=K344),)),K344)</f>
        <v>14803</v>
      </c>
      <c r="AR344" s="109">
        <f t="array" ref="AR344">IFERROR(INDEX(TO_name_10,MATCH(,((Шаблон_10-Точность)&gt;=L344)+((Шаблон_10+Точность)&lt;=L344),)),L344)</f>
        <v>14138</v>
      </c>
      <c r="AS344" s="110">
        <f t="array" ref="AS344">IFERROR(INDEX(TO_name_11,MATCH(,((Шаблон_11-Точность)&gt;=M344)+((Шаблон_11+Точность)&lt;=M344),)),M344)</f>
        <v>12778</v>
      </c>
      <c r="AT344" s="111" t="s">
        <v>290</v>
      </c>
      <c r="AU344" s="108">
        <f t="array" ref="AU344">IFERROR(INDEX(TO_name_5,MATCH(,((Шаблон_5-Точность)&gt;=O344)+((Шаблон_5+Точность)&lt;=O344),)),O344)</f>
        <v>45470</v>
      </c>
      <c r="AV344" s="109">
        <f t="array" ref="AV344">IFERROR(INDEX(TO_name_6,MATCH(,((Шаблон_6-Точность)&gt;=P344)+((Шаблон_6+Точность)&lt;=P344),)),P344)</f>
        <v>26957</v>
      </c>
      <c r="AW344" s="109">
        <f t="array" ref="AW344">IFERROR(INDEX(TO_name_7,MATCH(,((Шаблон_7-Точность)&gt;=Q344)+((Шаблон_7+Точность)&lt;=Q344),)),Q344)</f>
        <v>18986</v>
      </c>
      <c r="AX344" s="109">
        <f t="array" ref="AX344">IFERROR(INDEX(TO_name_8,MATCH(,((Шаблон_8-Точность)&gt;=R344)+((Шаблон_8+Точность)&lt;=R344),)),R344)</f>
        <v>63079</v>
      </c>
      <c r="AY344" s="109">
        <f t="array" ref="AY344">IFERROR(INDEX(TO_name_12,MATCH(,((Шаблон_12-Точность)&gt;=S344)+((Шаблон_12+Точность)&lt;=S344),)),S344)</f>
        <v>34570</v>
      </c>
      <c r="AZ344" s="109">
        <f t="array" ref="AZ344">IFERROR(INDEX(TO_name_13,MATCH(,((Шаблон_13-Точность)&gt;=T344)+((Шаблон_13+Точность)&lt;=T344),)),T344)</f>
        <v>30800</v>
      </c>
      <c r="BA344" s="110">
        <f t="array" ref="BA344">IFERROR(INDEX(TO_name_14,MATCH(,((Шаблон_14-Точность)&gt;=U344)+((Шаблон_14+Точность)&lt;=U344),)),U344)</f>
        <v>10788</v>
      </c>
      <c r="BB344" s="3"/>
      <c r="BC344" s="3" t="str">
        <f t="shared" si="177"/>
        <v>М/66631/22909</v>
      </c>
      <c r="BD344" s="3" t="str">
        <f t="shared" si="178"/>
        <v>М/71721/56799</v>
      </c>
      <c r="BE344" s="3" t="str">
        <f t="shared" si="179"/>
        <v>М/65314/40212</v>
      </c>
      <c r="BF344" s="3" t="str">
        <f t="shared" si="180"/>
        <v>М/73918/45618</v>
      </c>
      <c r="BG344" s="3" t="str">
        <f t="shared" si="181"/>
        <v>Р/14803/14803</v>
      </c>
      <c r="BH344" s="3" t="str">
        <f t="shared" si="182"/>
        <v>М/14138/14138</v>
      </c>
      <c r="BI344" s="3" t="str">
        <f t="shared" si="183"/>
        <v>Р/12778/12778</v>
      </c>
      <c r="BJ344" s="158" t="s">
        <v>290</v>
      </c>
      <c r="BK344" s="3" t="str">
        <f t="shared" si="184"/>
        <v>М/43749/45470</v>
      </c>
      <c r="BL344" s="3" t="str">
        <f t="shared" si="185"/>
        <v>М/51939/26957</v>
      </c>
      <c r="BM344" s="3" t="str">
        <f t="shared" si="186"/>
        <v>Р/39501/18986</v>
      </c>
      <c r="BN344" s="3" t="str">
        <f t="shared" si="187"/>
        <v>М/38530/63079</v>
      </c>
      <c r="BO344" s="3" t="str">
        <f t="shared" si="188"/>
        <v>Р/9570/34570</v>
      </c>
      <c r="BP344" s="3" t="str">
        <f t="shared" si="189"/>
        <v>М/10285/30800</v>
      </c>
      <c r="BQ344" s="3" t="str">
        <f t="shared" si="190"/>
        <v>Р/10788/10788</v>
      </c>
      <c r="BR344" s="86"/>
      <c r="BS344" s="86"/>
      <c r="BT344" s="86"/>
    </row>
    <row r="345" spans="1:72" ht="16.5" customHeight="1" x14ac:dyDescent="0.25">
      <c r="A345" s="90">
        <v>45261</v>
      </c>
      <c r="B345" s="3">
        <v>5</v>
      </c>
      <c r="C345" s="3">
        <v>4</v>
      </c>
      <c r="D345" s="105" t="str">
        <f t="shared" si="175"/>
        <v/>
      </c>
      <c r="E345" s="105" t="str">
        <f t="shared" si="176"/>
        <v/>
      </c>
      <c r="F345" s="99" t="s">
        <v>290</v>
      </c>
      <c r="G345" s="100">
        <f t="shared" si="191"/>
        <v>22933</v>
      </c>
      <c r="H345" s="100">
        <f t="shared" si="192"/>
        <v>56823</v>
      </c>
      <c r="I345" s="100">
        <f t="shared" si="193"/>
        <v>40236</v>
      </c>
      <c r="J345" s="100">
        <f t="shared" si="194"/>
        <v>45642</v>
      </c>
      <c r="K345" s="100">
        <f t="shared" si="195"/>
        <v>14803</v>
      </c>
      <c r="L345" s="100">
        <f t="shared" si="196"/>
        <v>14162</v>
      </c>
      <c r="M345" s="100">
        <f t="shared" si="197"/>
        <v>12778</v>
      </c>
      <c r="N345" s="100" t="str">
        <f t="shared" si="198"/>
        <v>|</v>
      </c>
      <c r="O345" s="100">
        <f t="shared" si="199"/>
        <v>45494</v>
      </c>
      <c r="P345" s="100">
        <f t="shared" si="200"/>
        <v>26981</v>
      </c>
      <c r="Q345" s="100">
        <f t="shared" si="201"/>
        <v>18986</v>
      </c>
      <c r="R345" s="100">
        <f t="shared" si="202"/>
        <v>63103</v>
      </c>
      <c r="S345" s="100">
        <f t="shared" si="203"/>
        <v>34570</v>
      </c>
      <c r="T345" s="100">
        <f t="shared" si="204"/>
        <v>30824</v>
      </c>
      <c r="U345" s="100">
        <f t="shared" si="205"/>
        <v>10788</v>
      </c>
      <c r="V345" s="89" t="s">
        <v>290</v>
      </c>
      <c r="W345" s="95" t="s">
        <v>37</v>
      </c>
      <c r="X345" s="95" t="s">
        <v>37</v>
      </c>
      <c r="Y345" s="95" t="s">
        <v>37</v>
      </c>
      <c r="Z345" s="95" t="s">
        <v>37</v>
      </c>
      <c r="AA345" s="95" t="s">
        <v>38</v>
      </c>
      <c r="AB345" s="95" t="s">
        <v>37</v>
      </c>
      <c r="AC345" s="95" t="s">
        <v>38</v>
      </c>
      <c r="AD345" s="96" t="s">
        <v>290</v>
      </c>
      <c r="AE345" s="95" t="s">
        <v>37</v>
      </c>
      <c r="AF345" s="95" t="s">
        <v>37</v>
      </c>
      <c r="AG345" s="95" t="s">
        <v>38</v>
      </c>
      <c r="AH345" s="95" t="s">
        <v>37</v>
      </c>
      <c r="AI345" s="95" t="s">
        <v>38</v>
      </c>
      <c r="AJ345" s="95" t="s">
        <v>37</v>
      </c>
      <c r="AK345" s="95" t="s">
        <v>38</v>
      </c>
      <c r="AL345" s="94" t="s">
        <v>290</v>
      </c>
      <c r="AM345" s="108">
        <f t="array" ref="AM345">IFERROR(INDEX(TO_name_1,MATCH(,((Шаблон_1-Точность)&gt;=G345)+((Шаблон_1+Точность)&lt;=G345),)),G345)</f>
        <v>22933</v>
      </c>
      <c r="AN345" s="109">
        <f t="array" ref="AN345">IFERROR(INDEX(TO_name_2,MATCH(,((Шаблон_2-Точность)&gt;=H345)+((Шаблон_2+Точность)&lt;=H345),)),H345)</f>
        <v>56823</v>
      </c>
      <c r="AO345" s="109">
        <f t="array" ref="AO345">IFERROR(INDEX(TO_name_3,MATCH(,((Шаблон_3-Точность)&gt;=I345)+((Шаблон_3+Точность)&lt;=I345),)),I345)</f>
        <v>40236</v>
      </c>
      <c r="AP345" s="109">
        <f t="array" ref="AP345">IFERROR(INDEX(TO_name_4,MATCH(,((Шаблон_4-Точность)&gt;=J345)+((Шаблон_4+Точность)&lt;=J345),)),J345)</f>
        <v>45642</v>
      </c>
      <c r="AQ345" s="109">
        <f t="array" ref="AQ345">IFERROR(INDEX(TO_name_9,MATCH(,((Шаблон_9-Точность)&gt;=K345)+((Шаблон_9+Точность)&lt;=K345),)),K345)</f>
        <v>14803</v>
      </c>
      <c r="AR345" s="109">
        <f t="array" ref="AR345">IFERROR(INDEX(TO_name_10,MATCH(,((Шаблон_10-Точность)&gt;=L345)+((Шаблон_10+Точность)&lt;=L345),)),L345)</f>
        <v>14162</v>
      </c>
      <c r="AS345" s="110">
        <f t="array" ref="AS345">IFERROR(INDEX(TO_name_11,MATCH(,((Шаблон_11-Точность)&gt;=M345)+((Шаблон_11+Точность)&lt;=M345),)),M345)</f>
        <v>12778</v>
      </c>
      <c r="AT345" s="111" t="s">
        <v>290</v>
      </c>
      <c r="AU345" s="108">
        <f t="array" ref="AU345">IFERROR(INDEX(TO_name_5,MATCH(,((Шаблон_5-Точность)&gt;=O345)+((Шаблон_5+Точность)&lt;=O345),)),O345)</f>
        <v>45494</v>
      </c>
      <c r="AV345" s="109">
        <f t="array" ref="AV345">IFERROR(INDEX(TO_name_6,MATCH(,((Шаблон_6-Точность)&gt;=P345)+((Шаблон_6+Точность)&lt;=P345),)),P345)</f>
        <v>26981</v>
      </c>
      <c r="AW345" s="109">
        <f t="array" ref="AW345">IFERROR(INDEX(TO_name_7,MATCH(,((Шаблон_7-Точность)&gt;=Q345)+((Шаблон_7+Точность)&lt;=Q345),)),Q345)</f>
        <v>18986</v>
      </c>
      <c r="AX345" s="109">
        <f t="array" ref="AX345">IFERROR(INDEX(TO_name_8,MATCH(,((Шаблон_8-Точность)&gt;=R345)+((Шаблон_8+Точность)&lt;=R345),)),R345)</f>
        <v>63103</v>
      </c>
      <c r="AY345" s="109">
        <f t="array" ref="AY345">IFERROR(INDEX(TO_name_12,MATCH(,((Шаблон_12-Точность)&gt;=S345)+((Шаблон_12+Точность)&lt;=S345),)),S345)</f>
        <v>34570</v>
      </c>
      <c r="AZ345" s="109">
        <f t="array" ref="AZ345">IFERROR(INDEX(TO_name_13,MATCH(,((Шаблон_13-Точность)&gt;=T345)+((Шаблон_13+Точность)&lt;=T345),)),T345)</f>
        <v>30824</v>
      </c>
      <c r="BA345" s="110">
        <f t="array" ref="BA345">IFERROR(INDEX(TO_name_14,MATCH(,((Шаблон_14-Точность)&gt;=U345)+((Шаблон_14+Точность)&lt;=U345),)),U345)</f>
        <v>10788</v>
      </c>
      <c r="BB345" s="3"/>
      <c r="BC345" s="3" t="str">
        <f t="shared" si="177"/>
        <v>М/66655/22933</v>
      </c>
      <c r="BD345" s="3" t="str">
        <f t="shared" si="178"/>
        <v>М/71745/56823</v>
      </c>
      <c r="BE345" s="3" t="str">
        <f t="shared" si="179"/>
        <v>М/65338/40236</v>
      </c>
      <c r="BF345" s="3" t="str">
        <f t="shared" si="180"/>
        <v>М/73942/45642</v>
      </c>
      <c r="BG345" s="3" t="str">
        <f t="shared" si="181"/>
        <v>Р/14803/14803</v>
      </c>
      <c r="BH345" s="3" t="str">
        <f t="shared" si="182"/>
        <v>М/14162/14162</v>
      </c>
      <c r="BI345" s="3" t="str">
        <f t="shared" si="183"/>
        <v>Р/12778/12778</v>
      </c>
      <c r="BJ345" s="158" t="s">
        <v>290</v>
      </c>
      <c r="BK345" s="3" t="str">
        <f t="shared" si="184"/>
        <v>М/43773/45494</v>
      </c>
      <c r="BL345" s="3" t="str">
        <f t="shared" si="185"/>
        <v>М/51963/26981</v>
      </c>
      <c r="BM345" s="3" t="str">
        <f t="shared" si="186"/>
        <v>Р/39501/18986</v>
      </c>
      <c r="BN345" s="3" t="str">
        <f t="shared" si="187"/>
        <v>М/38554/63103</v>
      </c>
      <c r="BO345" s="3" t="str">
        <f t="shared" si="188"/>
        <v>Р/9570/34570</v>
      </c>
      <c r="BP345" s="3" t="str">
        <f t="shared" si="189"/>
        <v>М/10309/30824</v>
      </c>
      <c r="BQ345" s="3" t="str">
        <f t="shared" si="190"/>
        <v>Р/10788/10788</v>
      </c>
      <c r="BR345" s="86"/>
      <c r="BS345" s="86"/>
      <c r="BT345" s="86"/>
    </row>
    <row r="346" spans="1:72" ht="16.5" customHeight="1" x14ac:dyDescent="0.25">
      <c r="A346" s="90">
        <v>45262</v>
      </c>
      <c r="B346" s="3">
        <v>5</v>
      </c>
      <c r="C346" s="3">
        <v>4</v>
      </c>
      <c r="D346" s="105" t="str">
        <f t="shared" si="175"/>
        <v/>
      </c>
      <c r="E346" s="105" t="str">
        <f t="shared" si="176"/>
        <v/>
      </c>
      <c r="F346" s="99" t="s">
        <v>290</v>
      </c>
      <c r="G346" s="100">
        <f t="shared" si="191"/>
        <v>22957</v>
      </c>
      <c r="H346" s="100">
        <f t="shared" si="192"/>
        <v>56847</v>
      </c>
      <c r="I346" s="100">
        <f t="shared" si="193"/>
        <v>40260</v>
      </c>
      <c r="J346" s="100">
        <f t="shared" si="194"/>
        <v>45658</v>
      </c>
      <c r="K346" s="100">
        <f t="shared" si="195"/>
        <v>14811</v>
      </c>
      <c r="L346" s="100">
        <f t="shared" si="196"/>
        <v>14186</v>
      </c>
      <c r="M346" s="100">
        <f t="shared" si="197"/>
        <v>12778</v>
      </c>
      <c r="N346" s="100" t="str">
        <f t="shared" si="198"/>
        <v>|</v>
      </c>
      <c r="O346" s="100">
        <f t="shared" si="199"/>
        <v>45518</v>
      </c>
      <c r="P346" s="100">
        <f t="shared" si="200"/>
        <v>27005</v>
      </c>
      <c r="Q346" s="100">
        <f t="shared" si="201"/>
        <v>18986</v>
      </c>
      <c r="R346" s="100">
        <f t="shared" si="202"/>
        <v>63127</v>
      </c>
      <c r="S346" s="100">
        <f t="shared" si="203"/>
        <v>34570</v>
      </c>
      <c r="T346" s="100">
        <f t="shared" si="204"/>
        <v>30848</v>
      </c>
      <c r="U346" s="100">
        <f t="shared" si="205"/>
        <v>10788</v>
      </c>
      <c r="V346" s="89" t="s">
        <v>290</v>
      </c>
      <c r="W346" s="95" t="s">
        <v>37</v>
      </c>
      <c r="X346" s="95" t="s">
        <v>37</v>
      </c>
      <c r="Y346" s="95" t="s">
        <v>37</v>
      </c>
      <c r="Z346" s="95" t="s">
        <v>195</v>
      </c>
      <c r="AA346" s="95" t="s">
        <v>320</v>
      </c>
      <c r="AB346" s="95" t="s">
        <v>37</v>
      </c>
      <c r="AC346" s="95" t="s">
        <v>38</v>
      </c>
      <c r="AD346" s="96" t="s">
        <v>290</v>
      </c>
      <c r="AE346" s="95" t="s">
        <v>37</v>
      </c>
      <c r="AF346" s="95" t="s">
        <v>37</v>
      </c>
      <c r="AG346" s="95" t="s">
        <v>38</v>
      </c>
      <c r="AH346" s="95" t="s">
        <v>37</v>
      </c>
      <c r="AI346" s="95" t="s">
        <v>38</v>
      </c>
      <c r="AJ346" s="95" t="s">
        <v>37</v>
      </c>
      <c r="AK346" s="95" t="s">
        <v>38</v>
      </c>
      <c r="AL346" s="94" t="s">
        <v>290</v>
      </c>
      <c r="AM346" s="108">
        <f t="array" ref="AM346">IFERROR(INDEX(TO_name_1,MATCH(,((Шаблон_1-Точность)&gt;=G346)+((Шаблон_1+Точность)&lt;=G346),)),G346)</f>
        <v>22957</v>
      </c>
      <c r="AN346" s="109">
        <f t="array" ref="AN346">IFERROR(INDEX(TO_name_2,MATCH(,((Шаблон_2-Точность)&gt;=H346)+((Шаблон_2+Точность)&lt;=H346),)),H346)</f>
        <v>56847</v>
      </c>
      <c r="AO346" s="109">
        <f t="array" ref="AO346">IFERROR(INDEX(TO_name_3,MATCH(,((Шаблон_3-Точность)&gt;=I346)+((Шаблон_3+Точность)&lt;=I346),)),I346)</f>
        <v>40260</v>
      </c>
      <c r="AP346" s="109">
        <f t="array" ref="AP346">IFERROR(INDEX(TO_name_4,MATCH(,((Шаблон_4-Точность)&gt;=J346)+((Шаблон_4+Точность)&lt;=J346),)),J346)</f>
        <v>45658</v>
      </c>
      <c r="AQ346" s="109">
        <f t="array" ref="AQ346">IFERROR(INDEX(TO_name_9,MATCH(,((Шаблон_9-Точность)&gt;=K346)+((Шаблон_9+Точность)&lt;=K346),)),K346)</f>
        <v>14811</v>
      </c>
      <c r="AR346" s="109">
        <f t="array" ref="AR346">IFERROR(INDEX(TO_name_10,MATCH(,((Шаблон_10-Точность)&gt;=L346)+((Шаблон_10+Точность)&lt;=L346),)),L346)</f>
        <v>14186</v>
      </c>
      <c r="AS346" s="110">
        <f t="array" ref="AS346">IFERROR(INDEX(TO_name_11,MATCH(,((Шаблон_11-Точность)&gt;=M346)+((Шаблон_11+Точность)&lt;=M346),)),M346)</f>
        <v>12778</v>
      </c>
      <c r="AT346" s="111" t="s">
        <v>290</v>
      </c>
      <c r="AU346" s="108">
        <f t="array" ref="AU346">IFERROR(INDEX(TO_name_5,MATCH(,((Шаблон_5-Точность)&gt;=O346)+((Шаблон_5+Точность)&lt;=O346),)),O346)</f>
        <v>45518</v>
      </c>
      <c r="AV346" s="109" t="str">
        <f t="array" ref="AV346">IFERROR(INDEX(TO_name_6,MATCH(,((Шаблон_6-Точность)&gt;=P346)+((Шаблон_6+Точность)&lt;=P346),)),P346)</f>
        <v>ПМ</v>
      </c>
      <c r="AW346" s="109">
        <f t="array" ref="AW346">IFERROR(INDEX(TO_name_7,MATCH(,((Шаблон_7-Точность)&gt;=Q346)+((Шаблон_7+Точность)&lt;=Q346),)),Q346)</f>
        <v>18986</v>
      </c>
      <c r="AX346" s="109">
        <f t="array" ref="AX346">IFERROR(INDEX(TO_name_8,MATCH(,((Шаблон_8-Точность)&gt;=R346)+((Шаблон_8+Точность)&lt;=R346),)),R346)</f>
        <v>63127</v>
      </c>
      <c r="AY346" s="109">
        <f t="array" ref="AY346">IFERROR(INDEX(TO_name_12,MATCH(,((Шаблон_12-Точность)&gt;=S346)+((Шаблон_12+Точность)&lt;=S346),)),S346)</f>
        <v>34570</v>
      </c>
      <c r="AZ346" s="109">
        <f t="array" ref="AZ346">IFERROR(INDEX(TO_name_13,MATCH(,((Шаблон_13-Точность)&gt;=T346)+((Шаблон_13+Точность)&lt;=T346),)),T346)</f>
        <v>30848</v>
      </c>
      <c r="BA346" s="110">
        <f t="array" ref="BA346">IFERROR(INDEX(TO_name_14,MATCH(,((Шаблон_14-Точность)&gt;=U346)+((Шаблон_14+Точность)&lt;=U346),)),U346)</f>
        <v>10788</v>
      </c>
      <c r="BB346" s="3"/>
      <c r="BC346" s="3" t="str">
        <f t="shared" si="177"/>
        <v>М/66679/22957</v>
      </c>
      <c r="BD346" s="3" t="str">
        <f t="shared" si="178"/>
        <v>М/71769/56847</v>
      </c>
      <c r="BE346" s="3" t="str">
        <f t="shared" si="179"/>
        <v>М/65362/40260</v>
      </c>
      <c r="BF346" s="3" t="str">
        <f t="shared" si="180"/>
        <v>О/73958/45658</v>
      </c>
      <c r="BG346" s="3" t="str">
        <f t="shared" si="181"/>
        <v>П/14811/14811</v>
      </c>
      <c r="BH346" s="3" t="str">
        <f t="shared" si="182"/>
        <v>М/14186/14186</v>
      </c>
      <c r="BI346" s="3" t="str">
        <f t="shared" si="183"/>
        <v>Р/12778/12778</v>
      </c>
      <c r="BJ346" s="158" t="s">
        <v>290</v>
      </c>
      <c r="BK346" s="3" t="str">
        <f t="shared" si="184"/>
        <v>М/43797/45518</v>
      </c>
      <c r="BL346" s="3" t="str">
        <f t="shared" si="185"/>
        <v>М/51987/27005</v>
      </c>
      <c r="BM346" s="3" t="str">
        <f t="shared" si="186"/>
        <v>Р/39501/18986</v>
      </c>
      <c r="BN346" s="3" t="str">
        <f t="shared" si="187"/>
        <v>М/38578/63127</v>
      </c>
      <c r="BO346" s="3" t="str">
        <f t="shared" si="188"/>
        <v>Р/9570/34570</v>
      </c>
      <c r="BP346" s="3" t="str">
        <f t="shared" si="189"/>
        <v>М/10333/30848</v>
      </c>
      <c r="BQ346" s="3" t="str">
        <f t="shared" si="190"/>
        <v>Р/10788/10788</v>
      </c>
      <c r="BR346" s="86"/>
      <c r="BS346" s="86"/>
      <c r="BT346" s="86"/>
    </row>
    <row r="347" spans="1:72" ht="16.5" customHeight="1" x14ac:dyDescent="0.25">
      <c r="A347" s="90">
        <v>45263</v>
      </c>
      <c r="B347" s="3">
        <v>5</v>
      </c>
      <c r="C347" s="3">
        <v>4</v>
      </c>
      <c r="D347" s="105" t="str">
        <f t="shared" si="175"/>
        <v/>
      </c>
      <c r="E347" s="105" t="str">
        <f t="shared" si="176"/>
        <v/>
      </c>
      <c r="F347" s="99" t="s">
        <v>290</v>
      </c>
      <c r="G347" s="100">
        <f t="shared" si="191"/>
        <v>22981</v>
      </c>
      <c r="H347" s="100">
        <f t="shared" si="192"/>
        <v>56871</v>
      </c>
      <c r="I347" s="100">
        <f t="shared" si="193"/>
        <v>40284</v>
      </c>
      <c r="J347" s="100">
        <f t="shared" si="194"/>
        <v>45658</v>
      </c>
      <c r="K347" s="100">
        <f t="shared" si="195"/>
        <v>14835</v>
      </c>
      <c r="L347" s="100">
        <f t="shared" si="196"/>
        <v>14210</v>
      </c>
      <c r="M347" s="100">
        <f t="shared" si="197"/>
        <v>12778</v>
      </c>
      <c r="N347" s="100" t="str">
        <f t="shared" si="198"/>
        <v>|</v>
      </c>
      <c r="O347" s="100">
        <f t="shared" si="199"/>
        <v>45542</v>
      </c>
      <c r="P347" s="100">
        <f t="shared" si="200"/>
        <v>27021</v>
      </c>
      <c r="Q347" s="100">
        <f t="shared" si="201"/>
        <v>18986</v>
      </c>
      <c r="R347" s="100">
        <f t="shared" si="202"/>
        <v>63151</v>
      </c>
      <c r="S347" s="100">
        <f t="shared" si="203"/>
        <v>34570</v>
      </c>
      <c r="T347" s="100">
        <f t="shared" si="204"/>
        <v>30872</v>
      </c>
      <c r="U347" s="100">
        <f t="shared" si="205"/>
        <v>10796</v>
      </c>
      <c r="V347" s="89" t="s">
        <v>290</v>
      </c>
      <c r="W347" s="95" t="s">
        <v>37</v>
      </c>
      <c r="X347" s="95" t="s">
        <v>37</v>
      </c>
      <c r="Y347" s="95" t="s">
        <v>37</v>
      </c>
      <c r="Z347" s="95" t="s">
        <v>38</v>
      </c>
      <c r="AA347" s="95" t="s">
        <v>37</v>
      </c>
      <c r="AB347" s="95" t="s">
        <v>37</v>
      </c>
      <c r="AC347" s="95" t="s">
        <v>38</v>
      </c>
      <c r="AD347" s="96" t="s">
        <v>290</v>
      </c>
      <c r="AE347" s="95" t="s">
        <v>37</v>
      </c>
      <c r="AF347" s="95" t="s">
        <v>195</v>
      </c>
      <c r="AG347" s="95" t="s">
        <v>38</v>
      </c>
      <c r="AH347" s="95" t="s">
        <v>37</v>
      </c>
      <c r="AI347" s="95" t="s">
        <v>38</v>
      </c>
      <c r="AJ347" s="95" t="s">
        <v>37</v>
      </c>
      <c r="AK347" s="95" t="s">
        <v>320</v>
      </c>
      <c r="AL347" s="94" t="s">
        <v>290</v>
      </c>
      <c r="AM347" s="108">
        <f t="array" ref="AM347">IFERROR(INDEX(TO_name_1,MATCH(,((Шаблон_1-Точность)&gt;=G347)+((Шаблон_1+Точность)&lt;=G347),)),G347)</f>
        <v>22981</v>
      </c>
      <c r="AN347" s="109">
        <f t="array" ref="AN347">IFERROR(INDEX(TO_name_2,MATCH(,((Шаблон_2-Точность)&gt;=H347)+((Шаблон_2+Точность)&lt;=H347),)),H347)</f>
        <v>56871</v>
      </c>
      <c r="AO347" s="109">
        <f t="array" ref="AO347">IFERROR(INDEX(TO_name_3,MATCH(,((Шаблон_3-Точность)&gt;=I347)+((Шаблон_3+Точность)&lt;=I347),)),I347)</f>
        <v>40284</v>
      </c>
      <c r="AP347" s="109">
        <f t="array" ref="AP347">IFERROR(INDEX(TO_name_4,MATCH(,((Шаблон_4-Точность)&gt;=J347)+((Шаблон_4+Точность)&lt;=J347),)),J347)</f>
        <v>45658</v>
      </c>
      <c r="AQ347" s="109">
        <f t="array" ref="AQ347">IFERROR(INDEX(TO_name_9,MATCH(,((Шаблон_9-Точность)&gt;=K347)+((Шаблон_9+Точность)&lt;=K347),)),K347)</f>
        <v>14835</v>
      </c>
      <c r="AR347" s="109">
        <f t="array" ref="AR347">IFERROR(INDEX(TO_name_10,MATCH(,((Шаблон_10-Точность)&gt;=L347)+((Шаблон_10+Точность)&lt;=L347),)),L347)</f>
        <v>14210</v>
      </c>
      <c r="AS347" s="110">
        <f t="array" ref="AS347">IFERROR(INDEX(TO_name_11,MATCH(,((Шаблон_11-Точность)&gt;=M347)+((Шаблон_11+Точность)&lt;=M347),)),M347)</f>
        <v>12778</v>
      </c>
      <c r="AT347" s="111" t="s">
        <v>290</v>
      </c>
      <c r="AU347" s="108">
        <f t="array" ref="AU347">IFERROR(INDEX(TO_name_5,MATCH(,((Шаблон_5-Точность)&gt;=O347)+((Шаблон_5+Точность)&lt;=O347),)),O347)</f>
        <v>45542</v>
      </c>
      <c r="AV347" s="109">
        <f t="array" ref="AV347">IFERROR(INDEX(TO_name_6,MATCH(,((Шаблон_6-Точность)&gt;=P347)+((Шаблон_6+Точность)&lt;=P347),)),P347)</f>
        <v>27021</v>
      </c>
      <c r="AW347" s="109">
        <f t="array" ref="AW347">IFERROR(INDEX(TO_name_7,MATCH(,((Шаблон_7-Точность)&gt;=Q347)+((Шаблон_7+Точность)&lt;=Q347),)),Q347)</f>
        <v>18986</v>
      </c>
      <c r="AX347" s="109">
        <f t="array" ref="AX347">IFERROR(INDEX(TO_name_8,MATCH(,((Шаблон_8-Точность)&gt;=R347)+((Шаблон_8+Точность)&lt;=R347),)),R347)</f>
        <v>63151</v>
      </c>
      <c r="AY347" s="109">
        <f t="array" ref="AY347">IFERROR(INDEX(TO_name_12,MATCH(,((Шаблон_12-Точность)&gt;=S347)+((Шаблон_12+Точность)&lt;=S347),)),S347)</f>
        <v>34570</v>
      </c>
      <c r="AZ347" s="109">
        <f t="array" ref="AZ347">IFERROR(INDEX(TO_name_13,MATCH(,((Шаблон_13-Точность)&gt;=T347)+((Шаблон_13+Точность)&lt;=T347),)),T347)</f>
        <v>30872</v>
      </c>
      <c r="BA347" s="110">
        <f t="array" ref="BA347">IFERROR(INDEX(TO_name_14,MATCH(,((Шаблон_14-Точность)&gt;=U347)+((Шаблон_14+Точность)&lt;=U347),)),U347)</f>
        <v>10796</v>
      </c>
      <c r="BB347" s="3"/>
      <c r="BC347" s="3" t="str">
        <f t="shared" si="177"/>
        <v>М/66703/22981</v>
      </c>
      <c r="BD347" s="3" t="str">
        <f t="shared" si="178"/>
        <v>М/71793/56871</v>
      </c>
      <c r="BE347" s="3" t="str">
        <f t="shared" si="179"/>
        <v>М/65386/40284</v>
      </c>
      <c r="BF347" s="3" t="str">
        <f t="shared" si="180"/>
        <v>Р/73958/45658</v>
      </c>
      <c r="BG347" s="3" t="str">
        <f t="shared" si="181"/>
        <v>М/14835/14835</v>
      </c>
      <c r="BH347" s="3" t="str">
        <f t="shared" si="182"/>
        <v>М/14210/14210</v>
      </c>
      <c r="BI347" s="3" t="str">
        <f t="shared" si="183"/>
        <v>Р/12778/12778</v>
      </c>
      <c r="BJ347" s="158" t="s">
        <v>290</v>
      </c>
      <c r="BK347" s="3" t="str">
        <f t="shared" si="184"/>
        <v>М/43821/45542</v>
      </c>
      <c r="BL347" s="3" t="str">
        <f t="shared" si="185"/>
        <v>О/52003/27021</v>
      </c>
      <c r="BM347" s="3" t="str">
        <f t="shared" si="186"/>
        <v>Р/39501/18986</v>
      </c>
      <c r="BN347" s="3" t="str">
        <f t="shared" si="187"/>
        <v>М/38602/63151</v>
      </c>
      <c r="BO347" s="3" t="str">
        <f t="shared" si="188"/>
        <v>Р/9570/34570</v>
      </c>
      <c r="BP347" s="3" t="str">
        <f t="shared" si="189"/>
        <v>М/10357/30872</v>
      </c>
      <c r="BQ347" s="3" t="str">
        <f t="shared" si="190"/>
        <v>П/10796/10796</v>
      </c>
      <c r="BR347" s="86"/>
      <c r="BS347" s="86"/>
      <c r="BT347" s="86"/>
    </row>
    <row r="348" spans="1:72" ht="16.5" customHeight="1" x14ac:dyDescent="0.25">
      <c r="A348" s="90">
        <v>45264</v>
      </c>
      <c r="B348" s="3">
        <v>5</v>
      </c>
      <c r="C348" s="3">
        <v>4</v>
      </c>
      <c r="D348" s="105" t="str">
        <f t="shared" si="175"/>
        <v/>
      </c>
      <c r="E348" s="105" t="str">
        <f t="shared" si="176"/>
        <v>ОШ</v>
      </c>
      <c r="F348" s="99" t="s">
        <v>290</v>
      </c>
      <c r="G348" s="100">
        <f t="shared" si="191"/>
        <v>23005</v>
      </c>
      <c r="H348" s="100">
        <f t="shared" si="192"/>
        <v>56895</v>
      </c>
      <c r="I348" s="100">
        <f t="shared" si="193"/>
        <v>40308</v>
      </c>
      <c r="J348" s="100">
        <f t="shared" si="194"/>
        <v>45658</v>
      </c>
      <c r="K348" s="100">
        <f t="shared" si="195"/>
        <v>14859</v>
      </c>
      <c r="L348" s="100">
        <f t="shared" si="196"/>
        <v>14234</v>
      </c>
      <c r="M348" s="100">
        <f t="shared" si="197"/>
        <v>12778</v>
      </c>
      <c r="N348" s="100" t="str">
        <f t="shared" si="198"/>
        <v>|</v>
      </c>
      <c r="O348" s="100">
        <f t="shared" si="199"/>
        <v>45558</v>
      </c>
      <c r="P348" s="100">
        <f t="shared" si="200"/>
        <v>27021</v>
      </c>
      <c r="Q348" s="100">
        <f t="shared" si="201"/>
        <v>18986</v>
      </c>
      <c r="R348" s="100">
        <f t="shared" si="202"/>
        <v>63175</v>
      </c>
      <c r="S348" s="100">
        <f t="shared" si="203"/>
        <v>34570</v>
      </c>
      <c r="T348" s="100">
        <f t="shared" si="204"/>
        <v>30896</v>
      </c>
      <c r="U348" s="100">
        <f t="shared" si="205"/>
        <v>10820</v>
      </c>
      <c r="V348" s="89" t="s">
        <v>290</v>
      </c>
      <c r="W348" s="95" t="s">
        <v>37</v>
      </c>
      <c r="X348" s="95" t="s">
        <v>37</v>
      </c>
      <c r="Y348" s="95" t="s">
        <v>37</v>
      </c>
      <c r="Z348" s="95" t="s">
        <v>38</v>
      </c>
      <c r="AA348" s="95" t="s">
        <v>37</v>
      </c>
      <c r="AB348" s="95" t="s">
        <v>37</v>
      </c>
      <c r="AC348" s="95" t="s">
        <v>38</v>
      </c>
      <c r="AD348" s="96" t="s">
        <v>290</v>
      </c>
      <c r="AE348" s="95" t="s">
        <v>195</v>
      </c>
      <c r="AF348" s="95" t="s">
        <v>321</v>
      </c>
      <c r="AG348" s="95" t="s">
        <v>38</v>
      </c>
      <c r="AH348" s="95" t="s">
        <v>37</v>
      </c>
      <c r="AI348" s="95" t="s">
        <v>38</v>
      </c>
      <c r="AJ348" s="95" t="s">
        <v>37</v>
      </c>
      <c r="AK348" s="95" t="s">
        <v>37</v>
      </c>
      <c r="AL348" s="94" t="s">
        <v>290</v>
      </c>
      <c r="AM348" s="108">
        <f t="array" ref="AM348">IFERROR(INDEX(TO_name_1,MATCH(,((Шаблон_1-Точность)&gt;=G348)+((Шаблон_1+Точность)&lt;=G348),)),G348)</f>
        <v>23005</v>
      </c>
      <c r="AN348" s="109">
        <f t="array" ref="AN348">IFERROR(INDEX(TO_name_2,MATCH(,((Шаблон_2-Точность)&gt;=H348)+((Шаблон_2+Точность)&lt;=H348),)),H348)</f>
        <v>56895</v>
      </c>
      <c r="AO348" s="109">
        <f t="array" ref="AO348">IFERROR(INDEX(TO_name_3,MATCH(,((Шаблон_3-Точность)&gt;=I348)+((Шаблон_3+Точность)&lt;=I348),)),I348)</f>
        <v>40308</v>
      </c>
      <c r="AP348" s="109">
        <f t="array" ref="AP348">IFERROR(INDEX(TO_name_4,MATCH(,((Шаблон_4-Точность)&gt;=J348)+((Шаблон_4+Точность)&lt;=J348),)),J348)</f>
        <v>45658</v>
      </c>
      <c r="AQ348" s="109">
        <f t="array" ref="AQ348">IFERROR(INDEX(TO_name_9,MATCH(,((Шаблон_9-Точность)&gt;=K348)+((Шаблон_9+Точность)&lt;=K348),)),K348)</f>
        <v>14859</v>
      </c>
      <c r="AR348" s="109">
        <f t="array" ref="AR348">IFERROR(INDEX(TO_name_10,MATCH(,((Шаблон_10-Точность)&gt;=L348)+((Шаблон_10+Точность)&lt;=L348),)),L348)</f>
        <v>14234</v>
      </c>
      <c r="AS348" s="110">
        <f t="array" ref="AS348">IFERROR(INDEX(TO_name_11,MATCH(,((Шаблон_11-Точность)&gt;=M348)+((Шаблон_11+Точность)&lt;=M348),)),M348)</f>
        <v>12778</v>
      </c>
      <c r="AT348" s="111" t="s">
        <v>290</v>
      </c>
      <c r="AU348" s="108">
        <f t="array" ref="AU348">IFERROR(INDEX(TO_name_5,MATCH(,((Шаблон_5-Точность)&gt;=O348)+((Шаблон_5+Точность)&lt;=O348),)),O348)</f>
        <v>45558</v>
      </c>
      <c r="AV348" s="109">
        <f t="array" ref="AV348">IFERROR(INDEX(TO_name_6,MATCH(,((Шаблон_6-Точность)&gt;=P348)+((Шаблон_6+Точность)&lt;=P348),)),P348)</f>
        <v>27021</v>
      </c>
      <c r="AW348" s="109">
        <f t="array" ref="AW348">IFERROR(INDEX(TO_name_7,MATCH(,((Шаблон_7-Точность)&gt;=Q348)+((Шаблон_7+Точность)&lt;=Q348),)),Q348)</f>
        <v>18986</v>
      </c>
      <c r="AX348" s="109">
        <f t="array" ref="AX348">IFERROR(INDEX(TO_name_8,MATCH(,((Шаблон_8-Точность)&gt;=R348)+((Шаблон_8+Точность)&lt;=R348),)),R348)</f>
        <v>63175</v>
      </c>
      <c r="AY348" s="109">
        <f t="array" ref="AY348">IFERROR(INDEX(TO_name_12,MATCH(,((Шаблон_12-Точность)&gt;=S348)+((Шаблон_12+Точность)&lt;=S348),)),S348)</f>
        <v>34570</v>
      </c>
      <c r="AZ348" s="109">
        <f t="array" ref="AZ348">IFERROR(INDEX(TO_name_13,MATCH(,((Шаблон_13-Точность)&gt;=T348)+((Шаблон_13+Точность)&lt;=T348),)),T348)</f>
        <v>30896</v>
      </c>
      <c r="BA348" s="110">
        <f t="array" ref="BA348">IFERROR(INDEX(TO_name_14,MATCH(,((Шаблон_14-Точность)&gt;=U348)+((Шаблон_14+Точность)&lt;=U348),)),U348)</f>
        <v>10820</v>
      </c>
      <c r="BB348" s="3"/>
      <c r="BC348" s="3" t="str">
        <f t="shared" si="177"/>
        <v>М/66727/23005</v>
      </c>
      <c r="BD348" s="3" t="str">
        <f t="shared" si="178"/>
        <v>М/71817/56895</v>
      </c>
      <c r="BE348" s="3" t="str">
        <f t="shared" si="179"/>
        <v>М/65410/40308</v>
      </c>
      <c r="BF348" s="3" t="str">
        <f t="shared" si="180"/>
        <v>Р/73958/45658</v>
      </c>
      <c r="BG348" s="3" t="str">
        <f t="shared" si="181"/>
        <v>М/14859/14859</v>
      </c>
      <c r="BH348" s="3" t="str">
        <f t="shared" si="182"/>
        <v>М/14234/14234</v>
      </c>
      <c r="BI348" s="3" t="str">
        <f t="shared" si="183"/>
        <v>Р/12778/12778</v>
      </c>
      <c r="BJ348" s="158" t="s">
        <v>290</v>
      </c>
      <c r="BK348" s="3" t="str">
        <f t="shared" si="184"/>
        <v>О/43837/45558</v>
      </c>
      <c r="BL348" s="3" t="str">
        <f t="shared" si="185"/>
        <v>ПМ/52003/27021</v>
      </c>
      <c r="BM348" s="3" t="str">
        <f t="shared" si="186"/>
        <v>Р/39501/18986</v>
      </c>
      <c r="BN348" s="3" t="str">
        <f t="shared" si="187"/>
        <v>М/38626/63175</v>
      </c>
      <c r="BO348" s="3" t="str">
        <f t="shared" si="188"/>
        <v>Р/9570/34570</v>
      </c>
      <c r="BP348" s="3" t="str">
        <f t="shared" si="189"/>
        <v>М/10381/30896</v>
      </c>
      <c r="BQ348" s="3" t="str">
        <f t="shared" si="190"/>
        <v>М/10820/10820</v>
      </c>
      <c r="BR348" s="86"/>
      <c r="BS348" s="86"/>
      <c r="BT348" s="86"/>
    </row>
    <row r="349" spans="1:72" ht="16.5" customHeight="1" x14ac:dyDescent="0.25">
      <c r="A349" s="90">
        <v>45265</v>
      </c>
      <c r="B349" s="3">
        <v>5</v>
      </c>
      <c r="C349" s="3">
        <v>4</v>
      </c>
      <c r="D349" s="105" t="str">
        <f t="shared" si="175"/>
        <v/>
      </c>
      <c r="E349" s="105" t="str">
        <f t="shared" si="176"/>
        <v/>
      </c>
      <c r="F349" s="99" t="s">
        <v>290</v>
      </c>
      <c r="G349" s="100">
        <f t="shared" si="191"/>
        <v>23029</v>
      </c>
      <c r="H349" s="100">
        <f t="shared" si="192"/>
        <v>56919</v>
      </c>
      <c r="I349" s="100">
        <f t="shared" si="193"/>
        <v>40332</v>
      </c>
      <c r="J349" s="100">
        <f t="shared" si="194"/>
        <v>45658</v>
      </c>
      <c r="K349" s="100">
        <f t="shared" si="195"/>
        <v>14883</v>
      </c>
      <c r="L349" s="100">
        <f t="shared" si="196"/>
        <v>14258</v>
      </c>
      <c r="M349" s="100">
        <f t="shared" si="197"/>
        <v>12778</v>
      </c>
      <c r="N349" s="100" t="str">
        <f t="shared" si="198"/>
        <v>|</v>
      </c>
      <c r="O349" s="100">
        <f t="shared" si="199"/>
        <v>45558</v>
      </c>
      <c r="P349" s="100">
        <f t="shared" si="200"/>
        <v>27045</v>
      </c>
      <c r="Q349" s="100">
        <f t="shared" si="201"/>
        <v>18986</v>
      </c>
      <c r="R349" s="100">
        <f t="shared" si="202"/>
        <v>63199</v>
      </c>
      <c r="S349" s="100">
        <f t="shared" si="203"/>
        <v>34570</v>
      </c>
      <c r="T349" s="100">
        <f t="shared" si="204"/>
        <v>30920</v>
      </c>
      <c r="U349" s="100">
        <f t="shared" si="205"/>
        <v>10844</v>
      </c>
      <c r="V349" s="89" t="s">
        <v>290</v>
      </c>
      <c r="W349" s="95" t="s">
        <v>37</v>
      </c>
      <c r="X349" s="95" t="s">
        <v>37</v>
      </c>
      <c r="Y349" s="95" t="s">
        <v>37</v>
      </c>
      <c r="Z349" s="95" t="s">
        <v>38</v>
      </c>
      <c r="AA349" s="95" t="s">
        <v>37</v>
      </c>
      <c r="AB349" s="95" t="s">
        <v>37</v>
      </c>
      <c r="AC349" s="95" t="s">
        <v>38</v>
      </c>
      <c r="AD349" s="96" t="s">
        <v>290</v>
      </c>
      <c r="AE349" s="95" t="s">
        <v>38</v>
      </c>
      <c r="AF349" s="95" t="s">
        <v>37</v>
      </c>
      <c r="AG349" s="95" t="s">
        <v>38</v>
      </c>
      <c r="AH349" s="95" t="s">
        <v>37</v>
      </c>
      <c r="AI349" s="95" t="s">
        <v>38</v>
      </c>
      <c r="AJ349" s="95" t="s">
        <v>37</v>
      </c>
      <c r="AK349" s="95" t="s">
        <v>37</v>
      </c>
      <c r="AL349" s="94" t="s">
        <v>290</v>
      </c>
      <c r="AM349" s="108">
        <f t="array" ref="AM349">IFERROR(INDEX(TO_name_1,MATCH(,((Шаблон_1-Точность)&gt;=G349)+((Шаблон_1+Точность)&lt;=G349),)),G349)</f>
        <v>23029</v>
      </c>
      <c r="AN349" s="109">
        <f t="array" ref="AN349">IFERROR(INDEX(TO_name_2,MATCH(,((Шаблон_2-Точность)&gt;=H349)+((Шаблон_2+Точность)&lt;=H349),)),H349)</f>
        <v>56919</v>
      </c>
      <c r="AO349" s="109">
        <f t="array" ref="AO349">IFERROR(INDEX(TO_name_3,MATCH(,((Шаблон_3-Точность)&gt;=I349)+((Шаблон_3+Точность)&lt;=I349),)),I349)</f>
        <v>40332</v>
      </c>
      <c r="AP349" s="109">
        <f t="array" ref="AP349">IFERROR(INDEX(TO_name_4,MATCH(,((Шаблон_4-Точность)&gt;=J349)+((Шаблон_4+Точность)&lt;=J349),)),J349)</f>
        <v>45658</v>
      </c>
      <c r="AQ349" s="109">
        <f t="array" ref="AQ349">IFERROR(INDEX(TO_name_9,MATCH(,((Шаблон_9-Точность)&gt;=K349)+((Шаблон_9+Точность)&lt;=K349),)),K349)</f>
        <v>14883</v>
      </c>
      <c r="AR349" s="109">
        <f t="array" ref="AR349">IFERROR(INDEX(TO_name_10,MATCH(,((Шаблон_10-Точность)&gt;=L349)+((Шаблон_10+Точность)&lt;=L349),)),L349)</f>
        <v>14258</v>
      </c>
      <c r="AS349" s="110">
        <f t="array" ref="AS349">IFERROR(INDEX(TO_name_11,MATCH(,((Шаблон_11-Точность)&gt;=M349)+((Шаблон_11+Точность)&lt;=M349),)),M349)</f>
        <v>12778</v>
      </c>
      <c r="AT349" s="111" t="s">
        <v>290</v>
      </c>
      <c r="AU349" s="108">
        <f t="array" ref="AU349">IFERROR(INDEX(TO_name_5,MATCH(,((Шаблон_5-Точность)&gt;=O349)+((Шаблон_5+Точность)&lt;=O349),)),O349)</f>
        <v>45558</v>
      </c>
      <c r="AV349" s="109">
        <f t="array" ref="AV349">IFERROR(INDEX(TO_name_6,MATCH(,((Шаблон_6-Точность)&gt;=P349)+((Шаблон_6+Точность)&lt;=P349),)),P349)</f>
        <v>27045</v>
      </c>
      <c r="AW349" s="109">
        <f t="array" ref="AW349">IFERROR(INDEX(TO_name_7,MATCH(,((Шаблон_7-Точность)&gt;=Q349)+((Шаблон_7+Точность)&lt;=Q349),)),Q349)</f>
        <v>18986</v>
      </c>
      <c r="AX349" s="109">
        <f t="array" ref="AX349">IFERROR(INDEX(TO_name_8,MATCH(,((Шаблон_8-Точность)&gt;=R349)+((Шаблон_8+Точность)&lt;=R349),)),R349)</f>
        <v>63199</v>
      </c>
      <c r="AY349" s="109">
        <f t="array" ref="AY349">IFERROR(INDEX(TO_name_12,MATCH(,((Шаблон_12-Точность)&gt;=S349)+((Шаблон_12+Точность)&lt;=S349),)),S349)</f>
        <v>34570</v>
      </c>
      <c r="AZ349" s="109">
        <f t="array" ref="AZ349">IFERROR(INDEX(TO_name_13,MATCH(,((Шаблон_13-Точность)&gt;=T349)+((Шаблон_13+Точность)&lt;=T349),)),T349)</f>
        <v>30920</v>
      </c>
      <c r="BA349" s="110">
        <f t="array" ref="BA349">IFERROR(INDEX(TO_name_14,MATCH(,((Шаблон_14-Точность)&gt;=U349)+((Шаблон_14+Точность)&lt;=U349),)),U349)</f>
        <v>10844</v>
      </c>
      <c r="BB349" s="3"/>
      <c r="BC349" s="3" t="str">
        <f t="shared" si="177"/>
        <v>М/66751/23029</v>
      </c>
      <c r="BD349" s="3" t="str">
        <f t="shared" si="178"/>
        <v>М/71841/56919</v>
      </c>
      <c r="BE349" s="3" t="str">
        <f t="shared" si="179"/>
        <v>М/65434/40332</v>
      </c>
      <c r="BF349" s="3" t="str">
        <f t="shared" si="180"/>
        <v>Р/73958/45658</v>
      </c>
      <c r="BG349" s="3" t="str">
        <f t="shared" si="181"/>
        <v>М/14883/14883</v>
      </c>
      <c r="BH349" s="3" t="str">
        <f t="shared" si="182"/>
        <v>М/14258/14258</v>
      </c>
      <c r="BI349" s="3" t="str">
        <f t="shared" si="183"/>
        <v>Р/12778/12778</v>
      </c>
      <c r="BJ349" s="158" t="s">
        <v>290</v>
      </c>
      <c r="BK349" s="3" t="str">
        <f t="shared" si="184"/>
        <v>Р/43837/45558</v>
      </c>
      <c r="BL349" s="3" t="str">
        <f t="shared" si="185"/>
        <v>М/52027/27045</v>
      </c>
      <c r="BM349" s="3" t="str">
        <f t="shared" si="186"/>
        <v>Р/39501/18986</v>
      </c>
      <c r="BN349" s="3" t="str">
        <f t="shared" si="187"/>
        <v>М/38650/63199</v>
      </c>
      <c r="BO349" s="3" t="str">
        <f t="shared" si="188"/>
        <v>Р/9570/34570</v>
      </c>
      <c r="BP349" s="3" t="str">
        <f t="shared" si="189"/>
        <v>М/10405/30920</v>
      </c>
      <c r="BQ349" s="3" t="str">
        <f t="shared" si="190"/>
        <v>М/10844/10844</v>
      </c>
      <c r="BR349" s="86"/>
      <c r="BS349" s="86"/>
      <c r="BT349" s="86"/>
    </row>
    <row r="350" spans="1:72" ht="16.5" customHeight="1" x14ac:dyDescent="0.25">
      <c r="A350" s="90">
        <v>45266</v>
      </c>
      <c r="B350" s="3">
        <v>5</v>
      </c>
      <c r="C350" s="3">
        <v>4</v>
      </c>
      <c r="D350" s="105" t="str">
        <f t="shared" si="175"/>
        <v/>
      </c>
      <c r="E350" s="105" t="str">
        <f t="shared" si="176"/>
        <v/>
      </c>
      <c r="F350" s="99" t="s">
        <v>290</v>
      </c>
      <c r="G350" s="100">
        <f t="shared" si="191"/>
        <v>23053</v>
      </c>
      <c r="H350" s="100">
        <f t="shared" si="192"/>
        <v>56943</v>
      </c>
      <c r="I350" s="100">
        <f t="shared" si="193"/>
        <v>40356</v>
      </c>
      <c r="J350" s="100">
        <f t="shared" si="194"/>
        <v>45658</v>
      </c>
      <c r="K350" s="100">
        <f t="shared" si="195"/>
        <v>14907</v>
      </c>
      <c r="L350" s="100">
        <f t="shared" si="196"/>
        <v>14282</v>
      </c>
      <c r="M350" s="100">
        <f t="shared" si="197"/>
        <v>12778</v>
      </c>
      <c r="N350" s="100" t="str">
        <f t="shared" si="198"/>
        <v>|</v>
      </c>
      <c r="O350" s="100">
        <f t="shared" si="199"/>
        <v>45558</v>
      </c>
      <c r="P350" s="100">
        <f t="shared" si="200"/>
        <v>27069</v>
      </c>
      <c r="Q350" s="100">
        <f t="shared" si="201"/>
        <v>18986</v>
      </c>
      <c r="R350" s="100">
        <f t="shared" si="202"/>
        <v>63223</v>
      </c>
      <c r="S350" s="100">
        <f t="shared" si="203"/>
        <v>34570</v>
      </c>
      <c r="T350" s="100">
        <f t="shared" si="204"/>
        <v>30944</v>
      </c>
      <c r="U350" s="100">
        <f t="shared" si="205"/>
        <v>10868</v>
      </c>
      <c r="V350" s="89" t="s">
        <v>290</v>
      </c>
      <c r="W350" s="95" t="s">
        <v>37</v>
      </c>
      <c r="X350" s="95" t="s">
        <v>37</v>
      </c>
      <c r="Y350" s="95" t="s">
        <v>37</v>
      </c>
      <c r="Z350" s="95" t="s">
        <v>38</v>
      </c>
      <c r="AA350" s="95" t="s">
        <v>37</v>
      </c>
      <c r="AB350" s="95" t="s">
        <v>37</v>
      </c>
      <c r="AC350" s="95" t="s">
        <v>38</v>
      </c>
      <c r="AD350" s="96" t="s">
        <v>290</v>
      </c>
      <c r="AE350" s="95" t="s">
        <v>38</v>
      </c>
      <c r="AF350" s="95" t="s">
        <v>37</v>
      </c>
      <c r="AG350" s="95" t="s">
        <v>38</v>
      </c>
      <c r="AH350" s="95" t="s">
        <v>37</v>
      </c>
      <c r="AI350" s="95" t="s">
        <v>38</v>
      </c>
      <c r="AJ350" s="95" t="s">
        <v>37</v>
      </c>
      <c r="AK350" s="95" t="s">
        <v>37</v>
      </c>
      <c r="AL350" s="94" t="s">
        <v>290</v>
      </c>
      <c r="AM350" s="108">
        <f t="array" ref="AM350">IFERROR(INDEX(TO_name_1,MATCH(,((Шаблон_1-Точность)&gt;=G350)+((Шаблон_1+Точность)&lt;=G350),)),G350)</f>
        <v>23053</v>
      </c>
      <c r="AN350" s="109">
        <f t="array" ref="AN350">IFERROR(INDEX(TO_name_2,MATCH(,((Шаблон_2-Точность)&gt;=H350)+((Шаблон_2+Точность)&lt;=H350),)),H350)</f>
        <v>56943</v>
      </c>
      <c r="AO350" s="109">
        <f t="array" ref="AO350">IFERROR(INDEX(TO_name_3,MATCH(,((Шаблон_3-Точность)&gt;=I350)+((Шаблон_3+Точность)&lt;=I350),)),I350)</f>
        <v>40356</v>
      </c>
      <c r="AP350" s="109">
        <f t="array" ref="AP350">IFERROR(INDEX(TO_name_4,MATCH(,((Шаблон_4-Точность)&gt;=J350)+((Шаблон_4+Точность)&lt;=J350),)),J350)</f>
        <v>45658</v>
      </c>
      <c r="AQ350" s="109">
        <f t="array" ref="AQ350">IFERROR(INDEX(TO_name_9,MATCH(,((Шаблон_9-Точность)&gt;=K350)+((Шаблон_9+Точность)&lt;=K350),)),K350)</f>
        <v>14907</v>
      </c>
      <c r="AR350" s="109">
        <f t="array" ref="AR350">IFERROR(INDEX(TO_name_10,MATCH(,((Шаблон_10-Точность)&gt;=L350)+((Шаблон_10+Точность)&lt;=L350),)),L350)</f>
        <v>14282</v>
      </c>
      <c r="AS350" s="110">
        <f t="array" ref="AS350">IFERROR(INDEX(TO_name_11,MATCH(,((Шаблон_11-Точность)&gt;=M350)+((Шаблон_11+Точность)&lt;=M350),)),M350)</f>
        <v>12778</v>
      </c>
      <c r="AT350" s="111" t="s">
        <v>290</v>
      </c>
      <c r="AU350" s="108">
        <f t="array" ref="AU350">IFERROR(INDEX(TO_name_5,MATCH(,((Шаблон_5-Точность)&gt;=O350)+((Шаблон_5+Точность)&lt;=O350),)),O350)</f>
        <v>45558</v>
      </c>
      <c r="AV350" s="109">
        <f t="array" ref="AV350">IFERROR(INDEX(TO_name_6,MATCH(,((Шаблон_6-Точность)&gt;=P350)+((Шаблон_6+Точность)&lt;=P350),)),P350)</f>
        <v>27069</v>
      </c>
      <c r="AW350" s="109">
        <f t="array" ref="AW350">IFERROR(INDEX(TO_name_7,MATCH(,((Шаблон_7-Точность)&gt;=Q350)+((Шаблон_7+Точность)&lt;=Q350),)),Q350)</f>
        <v>18986</v>
      </c>
      <c r="AX350" s="109">
        <f t="array" ref="AX350">IFERROR(INDEX(TO_name_8,MATCH(,((Шаблон_8-Точность)&gt;=R350)+((Шаблон_8+Точность)&lt;=R350),)),R350)</f>
        <v>63223</v>
      </c>
      <c r="AY350" s="109">
        <f t="array" ref="AY350">IFERROR(INDEX(TO_name_12,MATCH(,((Шаблон_12-Точность)&gt;=S350)+((Шаблон_12+Точность)&lt;=S350),)),S350)</f>
        <v>34570</v>
      </c>
      <c r="AZ350" s="109">
        <f t="array" ref="AZ350">IFERROR(INDEX(TO_name_13,MATCH(,((Шаблон_13-Точность)&gt;=T350)+((Шаблон_13+Точность)&lt;=T350),)),T350)</f>
        <v>30944</v>
      </c>
      <c r="BA350" s="110">
        <f t="array" ref="BA350">IFERROR(INDEX(TO_name_14,MATCH(,((Шаблон_14-Точность)&gt;=U350)+((Шаблон_14+Точность)&lt;=U350),)),U350)</f>
        <v>10868</v>
      </c>
      <c r="BB350" s="3"/>
      <c r="BC350" s="3" t="str">
        <f t="shared" si="177"/>
        <v>М/66775/23053</v>
      </c>
      <c r="BD350" s="3" t="str">
        <f t="shared" si="178"/>
        <v>М/71865/56943</v>
      </c>
      <c r="BE350" s="3" t="str">
        <f t="shared" si="179"/>
        <v>М/65458/40356</v>
      </c>
      <c r="BF350" s="3" t="str">
        <f t="shared" si="180"/>
        <v>Р/73958/45658</v>
      </c>
      <c r="BG350" s="3" t="str">
        <f t="shared" si="181"/>
        <v>М/14907/14907</v>
      </c>
      <c r="BH350" s="3" t="str">
        <f t="shared" si="182"/>
        <v>М/14282/14282</v>
      </c>
      <c r="BI350" s="3" t="str">
        <f t="shared" si="183"/>
        <v>Р/12778/12778</v>
      </c>
      <c r="BJ350" s="158" t="s">
        <v>290</v>
      </c>
      <c r="BK350" s="3" t="str">
        <f t="shared" si="184"/>
        <v>Р/43837/45558</v>
      </c>
      <c r="BL350" s="3" t="str">
        <f t="shared" si="185"/>
        <v>М/52051/27069</v>
      </c>
      <c r="BM350" s="3" t="str">
        <f t="shared" si="186"/>
        <v>Р/39501/18986</v>
      </c>
      <c r="BN350" s="3" t="str">
        <f t="shared" si="187"/>
        <v>М/38674/63223</v>
      </c>
      <c r="BO350" s="3" t="str">
        <f t="shared" si="188"/>
        <v>Р/9570/34570</v>
      </c>
      <c r="BP350" s="3" t="str">
        <f t="shared" si="189"/>
        <v>М/10429/30944</v>
      </c>
      <c r="BQ350" s="3" t="str">
        <f t="shared" si="190"/>
        <v>М/10868/10868</v>
      </c>
      <c r="BR350" s="86"/>
      <c r="BS350" s="86"/>
      <c r="BT350" s="86"/>
    </row>
    <row r="351" spans="1:72" ht="16.5" customHeight="1" x14ac:dyDescent="0.25">
      <c r="A351" s="90">
        <v>45267</v>
      </c>
      <c r="B351" s="3">
        <v>5</v>
      </c>
      <c r="C351" s="3">
        <v>4</v>
      </c>
      <c r="D351" s="105" t="str">
        <f t="shared" si="175"/>
        <v/>
      </c>
      <c r="E351" s="105" t="str">
        <f t="shared" si="176"/>
        <v/>
      </c>
      <c r="F351" s="99" t="s">
        <v>290</v>
      </c>
      <c r="G351" s="100">
        <f t="shared" si="191"/>
        <v>23077</v>
      </c>
      <c r="H351" s="100">
        <f t="shared" si="192"/>
        <v>56967</v>
      </c>
      <c r="I351" s="100">
        <f t="shared" si="193"/>
        <v>40380</v>
      </c>
      <c r="J351" s="100">
        <f t="shared" si="194"/>
        <v>45658</v>
      </c>
      <c r="K351" s="100">
        <f t="shared" si="195"/>
        <v>14931</v>
      </c>
      <c r="L351" s="100">
        <f t="shared" si="196"/>
        <v>14306</v>
      </c>
      <c r="M351" s="100">
        <f t="shared" si="197"/>
        <v>12778</v>
      </c>
      <c r="N351" s="100" t="str">
        <f t="shared" si="198"/>
        <v>|</v>
      </c>
      <c r="O351" s="100">
        <f t="shared" si="199"/>
        <v>45558</v>
      </c>
      <c r="P351" s="100">
        <f t="shared" si="200"/>
        <v>27093</v>
      </c>
      <c r="Q351" s="100">
        <f t="shared" si="201"/>
        <v>18986</v>
      </c>
      <c r="R351" s="100">
        <f t="shared" si="202"/>
        <v>63247</v>
      </c>
      <c r="S351" s="100">
        <f t="shared" si="203"/>
        <v>34570</v>
      </c>
      <c r="T351" s="100">
        <f t="shared" si="204"/>
        <v>30968</v>
      </c>
      <c r="U351" s="100">
        <f t="shared" si="205"/>
        <v>10892</v>
      </c>
      <c r="V351" s="89" t="s">
        <v>290</v>
      </c>
      <c r="W351" s="95" t="s">
        <v>37</v>
      </c>
      <c r="X351" s="95" t="s">
        <v>37</v>
      </c>
      <c r="Y351" s="95" t="s">
        <v>37</v>
      </c>
      <c r="Z351" s="95" t="s">
        <v>38</v>
      </c>
      <c r="AA351" s="95" t="s">
        <v>37</v>
      </c>
      <c r="AB351" s="95" t="s">
        <v>37</v>
      </c>
      <c r="AC351" s="95" t="s">
        <v>38</v>
      </c>
      <c r="AD351" s="96" t="s">
        <v>290</v>
      </c>
      <c r="AE351" s="95" t="s">
        <v>38</v>
      </c>
      <c r="AF351" s="95" t="s">
        <v>37</v>
      </c>
      <c r="AG351" s="95" t="s">
        <v>38</v>
      </c>
      <c r="AH351" s="95" t="s">
        <v>37</v>
      </c>
      <c r="AI351" s="95" t="s">
        <v>38</v>
      </c>
      <c r="AJ351" s="95" t="s">
        <v>37</v>
      </c>
      <c r="AK351" s="95" t="s">
        <v>37</v>
      </c>
      <c r="AL351" s="94" t="s">
        <v>290</v>
      </c>
      <c r="AM351" s="108">
        <f t="array" ref="AM351">IFERROR(INDEX(TO_name_1,MATCH(,((Шаблон_1-Точность)&gt;=G351)+((Шаблон_1+Точность)&lt;=G351),)),G351)</f>
        <v>23077</v>
      </c>
      <c r="AN351" s="109">
        <f t="array" ref="AN351">IFERROR(INDEX(TO_name_2,MATCH(,((Шаблон_2-Точность)&gt;=H351)+((Шаблон_2+Точность)&lt;=H351),)),H351)</f>
        <v>56967</v>
      </c>
      <c r="AO351" s="109">
        <f t="array" ref="AO351">IFERROR(INDEX(TO_name_3,MATCH(,((Шаблон_3-Точность)&gt;=I351)+((Шаблон_3+Точность)&lt;=I351),)),I351)</f>
        <v>40380</v>
      </c>
      <c r="AP351" s="109">
        <f t="array" ref="AP351">IFERROR(INDEX(TO_name_4,MATCH(,((Шаблон_4-Точность)&gt;=J351)+((Шаблон_4+Точность)&lt;=J351),)),J351)</f>
        <v>45658</v>
      </c>
      <c r="AQ351" s="109">
        <f t="array" ref="AQ351">IFERROR(INDEX(TO_name_9,MATCH(,((Шаблон_9-Точность)&gt;=K351)+((Шаблон_9+Точность)&lt;=K351),)),K351)</f>
        <v>14931</v>
      </c>
      <c r="AR351" s="109">
        <f t="array" ref="AR351">IFERROR(INDEX(TO_name_10,MATCH(,((Шаблон_10-Точность)&gt;=L351)+((Шаблон_10+Точность)&lt;=L351),)),L351)</f>
        <v>14306</v>
      </c>
      <c r="AS351" s="110">
        <f t="array" ref="AS351">IFERROR(INDEX(TO_name_11,MATCH(,((Шаблон_11-Точность)&gt;=M351)+((Шаблон_11+Точность)&lt;=M351),)),M351)</f>
        <v>12778</v>
      </c>
      <c r="AT351" s="111" t="s">
        <v>290</v>
      </c>
      <c r="AU351" s="108">
        <f t="array" ref="AU351">IFERROR(INDEX(TO_name_5,MATCH(,((Шаблон_5-Точность)&gt;=O351)+((Шаблон_5+Точность)&lt;=O351),)),O351)</f>
        <v>45558</v>
      </c>
      <c r="AV351" s="109">
        <f t="array" ref="AV351">IFERROR(INDEX(TO_name_6,MATCH(,((Шаблон_6-Точность)&gt;=P351)+((Шаблон_6+Точность)&lt;=P351),)),P351)</f>
        <v>27093</v>
      </c>
      <c r="AW351" s="109">
        <f t="array" ref="AW351">IFERROR(INDEX(TO_name_7,MATCH(,((Шаблон_7-Точность)&gt;=Q351)+((Шаблон_7+Точность)&lt;=Q351),)),Q351)</f>
        <v>18986</v>
      </c>
      <c r="AX351" s="109">
        <f t="array" ref="AX351">IFERROR(INDEX(TO_name_8,MATCH(,((Шаблон_8-Точность)&gt;=R351)+((Шаблон_8+Точность)&lt;=R351),)),R351)</f>
        <v>63247</v>
      </c>
      <c r="AY351" s="109">
        <f t="array" ref="AY351">IFERROR(INDEX(TO_name_12,MATCH(,((Шаблон_12-Точность)&gt;=S351)+((Шаблон_12+Точность)&lt;=S351),)),S351)</f>
        <v>34570</v>
      </c>
      <c r="AZ351" s="109">
        <f t="array" ref="AZ351">IFERROR(INDEX(TO_name_13,MATCH(,((Шаблон_13-Точность)&gt;=T351)+((Шаблон_13+Точность)&lt;=T351),)),T351)</f>
        <v>30968</v>
      </c>
      <c r="BA351" s="110">
        <f t="array" ref="BA351">IFERROR(INDEX(TO_name_14,MATCH(,((Шаблон_14-Точность)&gt;=U351)+((Шаблон_14+Точность)&lt;=U351),)),U351)</f>
        <v>10892</v>
      </c>
      <c r="BB351" s="3"/>
      <c r="BC351" s="3" t="str">
        <f t="shared" si="177"/>
        <v>М/66799/23077</v>
      </c>
      <c r="BD351" s="3" t="str">
        <f t="shared" si="178"/>
        <v>М/71889/56967</v>
      </c>
      <c r="BE351" s="3" t="str">
        <f t="shared" si="179"/>
        <v>М/65482/40380</v>
      </c>
      <c r="BF351" s="3" t="str">
        <f t="shared" si="180"/>
        <v>Р/73958/45658</v>
      </c>
      <c r="BG351" s="3" t="str">
        <f t="shared" si="181"/>
        <v>М/14931/14931</v>
      </c>
      <c r="BH351" s="3" t="str">
        <f t="shared" si="182"/>
        <v>М/14306/14306</v>
      </c>
      <c r="BI351" s="3" t="str">
        <f t="shared" si="183"/>
        <v>Р/12778/12778</v>
      </c>
      <c r="BJ351" s="158" t="s">
        <v>290</v>
      </c>
      <c r="BK351" s="3" t="str">
        <f t="shared" si="184"/>
        <v>Р/43837/45558</v>
      </c>
      <c r="BL351" s="3" t="str">
        <f t="shared" si="185"/>
        <v>М/52075/27093</v>
      </c>
      <c r="BM351" s="3" t="str">
        <f t="shared" si="186"/>
        <v>Р/39501/18986</v>
      </c>
      <c r="BN351" s="3" t="str">
        <f t="shared" si="187"/>
        <v>М/38698/63247</v>
      </c>
      <c r="BO351" s="3" t="str">
        <f t="shared" si="188"/>
        <v>Р/9570/34570</v>
      </c>
      <c r="BP351" s="3" t="str">
        <f t="shared" si="189"/>
        <v>М/10453/30968</v>
      </c>
      <c r="BQ351" s="3" t="str">
        <f t="shared" si="190"/>
        <v>М/10892/10892</v>
      </c>
      <c r="BR351" s="86"/>
      <c r="BS351" s="86"/>
      <c r="BT351" s="86"/>
    </row>
    <row r="352" spans="1:72" ht="16.5" customHeight="1" x14ac:dyDescent="0.25">
      <c r="A352" s="90">
        <v>45268</v>
      </c>
      <c r="B352" s="3">
        <v>5</v>
      </c>
      <c r="C352" s="3">
        <v>4</v>
      </c>
      <c r="D352" s="105" t="str">
        <f t="shared" si="175"/>
        <v/>
      </c>
      <c r="E352" s="105" t="str">
        <f t="shared" si="176"/>
        <v/>
      </c>
      <c r="F352" s="99" t="s">
        <v>290</v>
      </c>
      <c r="G352" s="100">
        <f t="shared" si="191"/>
        <v>23101</v>
      </c>
      <c r="H352" s="100">
        <f t="shared" si="192"/>
        <v>56991</v>
      </c>
      <c r="I352" s="100">
        <f t="shared" si="193"/>
        <v>40404</v>
      </c>
      <c r="J352" s="100">
        <f t="shared" si="194"/>
        <v>45658</v>
      </c>
      <c r="K352" s="100">
        <f t="shared" si="195"/>
        <v>14955</v>
      </c>
      <c r="L352" s="100">
        <f t="shared" si="196"/>
        <v>14330</v>
      </c>
      <c r="M352" s="100">
        <f t="shared" si="197"/>
        <v>12778</v>
      </c>
      <c r="N352" s="100" t="str">
        <f t="shared" si="198"/>
        <v>|</v>
      </c>
      <c r="O352" s="100">
        <f t="shared" si="199"/>
        <v>45558</v>
      </c>
      <c r="P352" s="100">
        <f t="shared" si="200"/>
        <v>27117</v>
      </c>
      <c r="Q352" s="100">
        <f t="shared" si="201"/>
        <v>18986</v>
      </c>
      <c r="R352" s="100">
        <f t="shared" si="202"/>
        <v>63271</v>
      </c>
      <c r="S352" s="100">
        <f t="shared" si="203"/>
        <v>34570</v>
      </c>
      <c r="T352" s="100">
        <f t="shared" si="204"/>
        <v>30992</v>
      </c>
      <c r="U352" s="100">
        <f t="shared" si="205"/>
        <v>10916</v>
      </c>
      <c r="V352" s="89" t="s">
        <v>290</v>
      </c>
      <c r="W352" s="95" t="s">
        <v>37</v>
      </c>
      <c r="X352" s="95" t="s">
        <v>37</v>
      </c>
      <c r="Y352" s="95" t="s">
        <v>37</v>
      </c>
      <c r="Z352" s="95" t="s">
        <v>38</v>
      </c>
      <c r="AA352" s="95" t="s">
        <v>37</v>
      </c>
      <c r="AB352" s="95" t="s">
        <v>37</v>
      </c>
      <c r="AC352" s="95" t="s">
        <v>38</v>
      </c>
      <c r="AD352" s="96" t="s">
        <v>290</v>
      </c>
      <c r="AE352" s="95" t="s">
        <v>38</v>
      </c>
      <c r="AF352" s="95" t="s">
        <v>37</v>
      </c>
      <c r="AG352" s="95" t="s">
        <v>38</v>
      </c>
      <c r="AH352" s="95" t="s">
        <v>37</v>
      </c>
      <c r="AI352" s="95" t="s">
        <v>38</v>
      </c>
      <c r="AJ352" s="95" t="s">
        <v>37</v>
      </c>
      <c r="AK352" s="95" t="s">
        <v>37</v>
      </c>
      <c r="AL352" s="94" t="s">
        <v>290</v>
      </c>
      <c r="AM352" s="108">
        <f t="array" ref="AM352">IFERROR(INDEX(TO_name_1,MATCH(,((Шаблон_1-Точность)&gt;=G352)+((Шаблон_1+Точность)&lt;=G352),)),G352)</f>
        <v>23101</v>
      </c>
      <c r="AN352" s="109">
        <f t="array" ref="AN352">IFERROR(INDEX(TO_name_2,MATCH(,((Шаблон_2-Точность)&gt;=H352)+((Шаблон_2+Точность)&lt;=H352),)),H352)</f>
        <v>56991</v>
      </c>
      <c r="AO352" s="109">
        <f t="array" ref="AO352">IFERROR(INDEX(TO_name_3,MATCH(,((Шаблон_3-Точность)&gt;=I352)+((Шаблон_3+Точность)&lt;=I352),)),I352)</f>
        <v>40404</v>
      </c>
      <c r="AP352" s="109">
        <f t="array" ref="AP352">IFERROR(INDEX(TO_name_4,MATCH(,((Шаблон_4-Точность)&gt;=J352)+((Шаблон_4+Точность)&lt;=J352),)),J352)</f>
        <v>45658</v>
      </c>
      <c r="AQ352" s="109">
        <f t="array" ref="AQ352">IFERROR(INDEX(TO_name_9,MATCH(,((Шаблон_9-Точность)&gt;=K352)+((Шаблон_9+Точность)&lt;=K352),)),K352)</f>
        <v>14955</v>
      </c>
      <c r="AR352" s="109">
        <f t="array" ref="AR352">IFERROR(INDEX(TO_name_10,MATCH(,((Шаблон_10-Точность)&gt;=L352)+((Шаблон_10+Точность)&lt;=L352),)),L352)</f>
        <v>14330</v>
      </c>
      <c r="AS352" s="110">
        <f t="array" ref="AS352">IFERROR(INDEX(TO_name_11,MATCH(,((Шаблон_11-Точность)&gt;=M352)+((Шаблон_11+Точность)&lt;=M352),)),M352)</f>
        <v>12778</v>
      </c>
      <c r="AT352" s="111" t="s">
        <v>290</v>
      </c>
      <c r="AU352" s="108">
        <f t="array" ref="AU352">IFERROR(INDEX(TO_name_5,MATCH(,((Шаблон_5-Точность)&gt;=O352)+((Шаблон_5+Точность)&lt;=O352),)),O352)</f>
        <v>45558</v>
      </c>
      <c r="AV352" s="109">
        <f t="array" ref="AV352">IFERROR(INDEX(TO_name_6,MATCH(,((Шаблон_6-Точность)&gt;=P352)+((Шаблон_6+Точность)&lt;=P352),)),P352)</f>
        <v>27117</v>
      </c>
      <c r="AW352" s="109">
        <f t="array" ref="AW352">IFERROR(INDEX(TO_name_7,MATCH(,((Шаблон_7-Точность)&gt;=Q352)+((Шаблон_7+Точность)&lt;=Q352),)),Q352)</f>
        <v>18986</v>
      </c>
      <c r="AX352" s="109">
        <f t="array" ref="AX352">IFERROR(INDEX(TO_name_8,MATCH(,((Шаблон_8-Точность)&gt;=R352)+((Шаблон_8+Точность)&lt;=R352),)),R352)</f>
        <v>63271</v>
      </c>
      <c r="AY352" s="109">
        <f t="array" ref="AY352">IFERROR(INDEX(TO_name_12,MATCH(,((Шаблон_12-Точность)&gt;=S352)+((Шаблон_12+Точность)&lt;=S352),)),S352)</f>
        <v>34570</v>
      </c>
      <c r="AZ352" s="109">
        <f t="array" ref="AZ352">IFERROR(INDEX(TO_name_13,MATCH(,((Шаблон_13-Точность)&gt;=T352)+((Шаблон_13+Точность)&lt;=T352),)),T352)</f>
        <v>30992</v>
      </c>
      <c r="BA352" s="110">
        <f t="array" ref="BA352">IFERROR(INDEX(TO_name_14,MATCH(,((Шаблон_14-Точность)&gt;=U352)+((Шаблон_14+Точность)&lt;=U352),)),U352)</f>
        <v>10916</v>
      </c>
      <c r="BB352" s="3"/>
      <c r="BC352" s="3" t="str">
        <f t="shared" si="177"/>
        <v>М/66823/23101</v>
      </c>
      <c r="BD352" s="3" t="str">
        <f t="shared" si="178"/>
        <v>М/71913/56991</v>
      </c>
      <c r="BE352" s="3" t="str">
        <f t="shared" si="179"/>
        <v>М/65506/40404</v>
      </c>
      <c r="BF352" s="3" t="str">
        <f t="shared" si="180"/>
        <v>Р/73958/45658</v>
      </c>
      <c r="BG352" s="3" t="str">
        <f t="shared" si="181"/>
        <v>М/14955/14955</v>
      </c>
      <c r="BH352" s="3" t="str">
        <f t="shared" si="182"/>
        <v>М/14330/14330</v>
      </c>
      <c r="BI352" s="3" t="str">
        <f t="shared" si="183"/>
        <v>Р/12778/12778</v>
      </c>
      <c r="BJ352" s="158" t="s">
        <v>290</v>
      </c>
      <c r="BK352" s="3" t="str">
        <f t="shared" si="184"/>
        <v>Р/43837/45558</v>
      </c>
      <c r="BL352" s="3" t="str">
        <f t="shared" si="185"/>
        <v>М/52099/27117</v>
      </c>
      <c r="BM352" s="3" t="str">
        <f t="shared" si="186"/>
        <v>Р/39501/18986</v>
      </c>
      <c r="BN352" s="3" t="str">
        <f t="shared" si="187"/>
        <v>М/38722/63271</v>
      </c>
      <c r="BO352" s="3" t="str">
        <f t="shared" si="188"/>
        <v>Р/9570/34570</v>
      </c>
      <c r="BP352" s="3" t="str">
        <f t="shared" si="189"/>
        <v>М/10477/30992</v>
      </c>
      <c r="BQ352" s="3" t="str">
        <f t="shared" si="190"/>
        <v>М/10916/10916</v>
      </c>
      <c r="BR352" s="86"/>
      <c r="BS352" s="86"/>
      <c r="BT352" s="86"/>
    </row>
    <row r="353" spans="1:72" ht="16.5" customHeight="1" x14ac:dyDescent="0.25">
      <c r="A353" s="90">
        <v>45269</v>
      </c>
      <c r="B353" s="3">
        <v>5</v>
      </c>
      <c r="C353" s="3">
        <v>4</v>
      </c>
      <c r="D353" s="105" t="str">
        <f t="shared" si="175"/>
        <v/>
      </c>
      <c r="E353" s="105" t="str">
        <f t="shared" si="176"/>
        <v/>
      </c>
      <c r="F353" s="99" t="s">
        <v>290</v>
      </c>
      <c r="G353" s="100">
        <f t="shared" si="191"/>
        <v>23125</v>
      </c>
      <c r="H353" s="100">
        <f t="shared" si="192"/>
        <v>57015</v>
      </c>
      <c r="I353" s="100">
        <f t="shared" si="193"/>
        <v>40428</v>
      </c>
      <c r="J353" s="100">
        <f t="shared" si="194"/>
        <v>45658</v>
      </c>
      <c r="K353" s="100">
        <f t="shared" si="195"/>
        <v>14979</v>
      </c>
      <c r="L353" s="100">
        <f t="shared" si="196"/>
        <v>14354</v>
      </c>
      <c r="M353" s="100">
        <f t="shared" si="197"/>
        <v>12778</v>
      </c>
      <c r="N353" s="100" t="str">
        <f t="shared" si="198"/>
        <v>|</v>
      </c>
      <c r="O353" s="100">
        <f t="shared" si="199"/>
        <v>45558</v>
      </c>
      <c r="P353" s="100">
        <f t="shared" si="200"/>
        <v>27141</v>
      </c>
      <c r="Q353" s="100">
        <f t="shared" si="201"/>
        <v>18986</v>
      </c>
      <c r="R353" s="100">
        <f t="shared" si="202"/>
        <v>63295</v>
      </c>
      <c r="S353" s="100">
        <f t="shared" si="203"/>
        <v>34570</v>
      </c>
      <c r="T353" s="100">
        <f t="shared" si="204"/>
        <v>31016</v>
      </c>
      <c r="U353" s="100">
        <f t="shared" si="205"/>
        <v>10940</v>
      </c>
      <c r="V353" s="89" t="s">
        <v>290</v>
      </c>
      <c r="W353" s="95" t="s">
        <v>37</v>
      </c>
      <c r="X353" s="95" t="s">
        <v>37</v>
      </c>
      <c r="Y353" s="95" t="s">
        <v>37</v>
      </c>
      <c r="Z353" s="95" t="s">
        <v>38</v>
      </c>
      <c r="AA353" s="95" t="s">
        <v>37</v>
      </c>
      <c r="AB353" s="95" t="s">
        <v>37</v>
      </c>
      <c r="AC353" s="95" t="s">
        <v>38</v>
      </c>
      <c r="AD353" s="96" t="s">
        <v>290</v>
      </c>
      <c r="AE353" s="95" t="s">
        <v>38</v>
      </c>
      <c r="AF353" s="95" t="s">
        <v>37</v>
      </c>
      <c r="AG353" s="95" t="s">
        <v>38</v>
      </c>
      <c r="AH353" s="95" t="s">
        <v>37</v>
      </c>
      <c r="AI353" s="95" t="s">
        <v>38</v>
      </c>
      <c r="AJ353" s="95" t="s">
        <v>37</v>
      </c>
      <c r="AK353" s="95" t="s">
        <v>37</v>
      </c>
      <c r="AL353" s="94" t="s">
        <v>290</v>
      </c>
      <c r="AM353" s="108">
        <f t="array" ref="AM353">IFERROR(INDEX(TO_name_1,MATCH(,((Шаблон_1-Точность)&gt;=G353)+((Шаблон_1+Точность)&lt;=G353),)),G353)</f>
        <v>23125</v>
      </c>
      <c r="AN353" s="109">
        <f t="array" ref="AN353">IFERROR(INDEX(TO_name_2,MATCH(,((Шаблон_2-Точность)&gt;=H353)+((Шаблон_2+Точность)&lt;=H353),)),H353)</f>
        <v>57015</v>
      </c>
      <c r="AO353" s="109">
        <f t="array" ref="AO353">IFERROR(INDEX(TO_name_3,MATCH(,((Шаблон_3-Точность)&gt;=I353)+((Шаблон_3+Точность)&lt;=I353),)),I353)</f>
        <v>40428</v>
      </c>
      <c r="AP353" s="109">
        <f t="array" ref="AP353">IFERROR(INDEX(TO_name_4,MATCH(,((Шаблон_4-Точность)&gt;=J353)+((Шаблон_4+Точность)&lt;=J353),)),J353)</f>
        <v>45658</v>
      </c>
      <c r="AQ353" s="109">
        <f t="array" ref="AQ353">IFERROR(INDEX(TO_name_9,MATCH(,((Шаблон_9-Точность)&gt;=K353)+((Шаблон_9+Точность)&lt;=K353),)),K353)</f>
        <v>14979</v>
      </c>
      <c r="AR353" s="109">
        <f t="array" ref="AR353">IFERROR(INDEX(TO_name_10,MATCH(,((Шаблон_10-Точность)&gt;=L353)+((Шаблон_10+Точность)&lt;=L353),)),L353)</f>
        <v>14354</v>
      </c>
      <c r="AS353" s="110">
        <f t="array" ref="AS353">IFERROR(INDEX(TO_name_11,MATCH(,((Шаблон_11-Точность)&gt;=M353)+((Шаблон_11+Точность)&lt;=M353),)),M353)</f>
        <v>12778</v>
      </c>
      <c r="AT353" s="111" t="s">
        <v>290</v>
      </c>
      <c r="AU353" s="108">
        <f t="array" ref="AU353">IFERROR(INDEX(TO_name_5,MATCH(,((Шаблон_5-Точность)&gt;=O353)+((Шаблон_5+Точность)&lt;=O353),)),O353)</f>
        <v>45558</v>
      </c>
      <c r="AV353" s="109">
        <f t="array" ref="AV353">IFERROR(INDEX(TO_name_6,MATCH(,((Шаблон_6-Точность)&gt;=P353)+((Шаблон_6+Точность)&lt;=P353),)),P353)</f>
        <v>27141</v>
      </c>
      <c r="AW353" s="109">
        <f t="array" ref="AW353">IFERROR(INDEX(TO_name_7,MATCH(,((Шаблон_7-Точность)&gt;=Q353)+((Шаблон_7+Точность)&lt;=Q353),)),Q353)</f>
        <v>18986</v>
      </c>
      <c r="AX353" s="109">
        <f t="array" ref="AX353">IFERROR(INDEX(TO_name_8,MATCH(,((Шаблон_8-Точность)&gt;=R353)+((Шаблон_8+Точность)&lt;=R353),)),R353)</f>
        <v>63295</v>
      </c>
      <c r="AY353" s="109">
        <f t="array" ref="AY353">IFERROR(INDEX(TO_name_12,MATCH(,((Шаблон_12-Точность)&gt;=S353)+((Шаблон_12+Точность)&lt;=S353),)),S353)</f>
        <v>34570</v>
      </c>
      <c r="AZ353" s="109" t="str">
        <f t="array" ref="AZ353">IFERROR(INDEX(TO_name_13,MATCH(,((Шаблон_13-Точность)&gt;=T353)+((Шаблон_13+Точность)&lt;=T353),)),T353)</f>
        <v>ПМ</v>
      </c>
      <c r="BA353" s="110">
        <f t="array" ref="BA353">IFERROR(INDEX(TO_name_14,MATCH(,((Шаблон_14-Точность)&gt;=U353)+((Шаблон_14+Точность)&lt;=U353),)),U353)</f>
        <v>10940</v>
      </c>
      <c r="BB353" s="3"/>
      <c r="BC353" s="3" t="str">
        <f t="shared" si="177"/>
        <v>М/66847/23125</v>
      </c>
      <c r="BD353" s="3" t="str">
        <f t="shared" si="178"/>
        <v>М/71937/57015</v>
      </c>
      <c r="BE353" s="3" t="str">
        <f t="shared" si="179"/>
        <v>М/65530/40428</v>
      </c>
      <c r="BF353" s="3" t="str">
        <f t="shared" si="180"/>
        <v>Р/73958/45658</v>
      </c>
      <c r="BG353" s="3" t="str">
        <f t="shared" si="181"/>
        <v>М/14979/14979</v>
      </c>
      <c r="BH353" s="3" t="str">
        <f t="shared" si="182"/>
        <v>М/14354/14354</v>
      </c>
      <c r="BI353" s="3" t="str">
        <f t="shared" si="183"/>
        <v>Р/12778/12778</v>
      </c>
      <c r="BJ353" s="158" t="s">
        <v>290</v>
      </c>
      <c r="BK353" s="3" t="str">
        <f t="shared" si="184"/>
        <v>Р/43837/45558</v>
      </c>
      <c r="BL353" s="3" t="str">
        <f t="shared" si="185"/>
        <v>М/52123/27141</v>
      </c>
      <c r="BM353" s="3" t="str">
        <f t="shared" si="186"/>
        <v>Р/39501/18986</v>
      </c>
      <c r="BN353" s="3" t="str">
        <f t="shared" si="187"/>
        <v>М/38746/63295</v>
      </c>
      <c r="BO353" s="3" t="str">
        <f t="shared" si="188"/>
        <v>Р/9570/34570</v>
      </c>
      <c r="BP353" s="3" t="str">
        <f t="shared" si="189"/>
        <v>М/10501/31016</v>
      </c>
      <c r="BQ353" s="3" t="str">
        <f t="shared" si="190"/>
        <v>М/10940/10940</v>
      </c>
      <c r="BR353" s="86"/>
      <c r="BS353" s="86"/>
      <c r="BT353" s="86"/>
    </row>
    <row r="354" spans="1:72" ht="16.5" customHeight="1" x14ac:dyDescent="0.25">
      <c r="A354" s="90">
        <v>45270</v>
      </c>
      <c r="B354" s="3">
        <v>5</v>
      </c>
      <c r="C354" s="3">
        <v>4</v>
      </c>
      <c r="D354" s="105" t="str">
        <f t="shared" si="175"/>
        <v/>
      </c>
      <c r="E354" s="105" t="str">
        <f t="shared" si="176"/>
        <v/>
      </c>
      <c r="F354" s="99" t="s">
        <v>290</v>
      </c>
      <c r="G354" s="100">
        <f t="shared" si="191"/>
        <v>23149</v>
      </c>
      <c r="H354" s="100">
        <f t="shared" si="192"/>
        <v>57039</v>
      </c>
      <c r="I354" s="100">
        <f t="shared" si="193"/>
        <v>40452</v>
      </c>
      <c r="J354" s="100">
        <f t="shared" si="194"/>
        <v>45666</v>
      </c>
      <c r="K354" s="100">
        <f t="shared" si="195"/>
        <v>14995</v>
      </c>
      <c r="L354" s="100">
        <f t="shared" si="196"/>
        <v>14378</v>
      </c>
      <c r="M354" s="100">
        <f t="shared" si="197"/>
        <v>12778</v>
      </c>
      <c r="N354" s="100" t="str">
        <f t="shared" si="198"/>
        <v>|</v>
      </c>
      <c r="O354" s="100">
        <f t="shared" si="199"/>
        <v>45558</v>
      </c>
      <c r="P354" s="100">
        <f t="shared" si="200"/>
        <v>27165</v>
      </c>
      <c r="Q354" s="100">
        <f t="shared" si="201"/>
        <v>18986</v>
      </c>
      <c r="R354" s="100">
        <f t="shared" si="202"/>
        <v>63319</v>
      </c>
      <c r="S354" s="100">
        <f t="shared" si="203"/>
        <v>34570</v>
      </c>
      <c r="T354" s="100">
        <f t="shared" si="204"/>
        <v>31040</v>
      </c>
      <c r="U354" s="100">
        <f t="shared" si="205"/>
        <v>10964</v>
      </c>
      <c r="V354" s="89" t="s">
        <v>290</v>
      </c>
      <c r="W354" s="95" t="s">
        <v>37</v>
      </c>
      <c r="X354" s="95" t="s">
        <v>37</v>
      </c>
      <c r="Y354" s="95" t="s">
        <v>37</v>
      </c>
      <c r="Z354" s="95" t="s">
        <v>320</v>
      </c>
      <c r="AA354" s="95" t="s">
        <v>195</v>
      </c>
      <c r="AB354" s="95" t="s">
        <v>37</v>
      </c>
      <c r="AC354" s="95" t="s">
        <v>38</v>
      </c>
      <c r="AD354" s="96" t="s">
        <v>290</v>
      </c>
      <c r="AE354" s="95" t="s">
        <v>38</v>
      </c>
      <c r="AF354" s="95" t="s">
        <v>37</v>
      </c>
      <c r="AG354" s="95" t="s">
        <v>38</v>
      </c>
      <c r="AH354" s="95" t="s">
        <v>37</v>
      </c>
      <c r="AI354" s="95" t="s">
        <v>38</v>
      </c>
      <c r="AJ354" s="95" t="s">
        <v>37</v>
      </c>
      <c r="AK354" s="95" t="s">
        <v>37</v>
      </c>
      <c r="AL354" s="94" t="s">
        <v>290</v>
      </c>
      <c r="AM354" s="108">
        <f t="array" ref="AM354">IFERROR(INDEX(TO_name_1,MATCH(,((Шаблон_1-Точность)&gt;=G354)+((Шаблон_1+Точность)&lt;=G354),)),G354)</f>
        <v>23149</v>
      </c>
      <c r="AN354" s="109">
        <f t="array" ref="AN354">IFERROR(INDEX(TO_name_2,MATCH(,((Шаблон_2-Точность)&gt;=H354)+((Шаблон_2+Точность)&lt;=H354),)),H354)</f>
        <v>57039</v>
      </c>
      <c r="AO354" s="109">
        <f t="array" ref="AO354">IFERROR(INDEX(TO_name_3,MATCH(,((Шаблон_3-Точность)&gt;=I354)+((Шаблон_3+Точность)&lt;=I354),)),I354)</f>
        <v>40452</v>
      </c>
      <c r="AP354" s="109">
        <f t="array" ref="AP354">IFERROR(INDEX(TO_name_4,MATCH(,((Шаблон_4-Точность)&gt;=J354)+((Шаблон_4+Точность)&lt;=J354),)),J354)</f>
        <v>45666</v>
      </c>
      <c r="AQ354" s="109" t="str">
        <f t="array" ref="AQ354">IFERROR(INDEX(TO_name_9,MATCH(,((Шаблон_9-Точность)&gt;=K354)+((Шаблон_9+Точность)&lt;=K354),)),K354)</f>
        <v>ПМ</v>
      </c>
      <c r="AR354" s="109">
        <f t="array" ref="AR354">IFERROR(INDEX(TO_name_10,MATCH(,((Шаблон_10-Точность)&gt;=L354)+((Шаблон_10+Точность)&lt;=L354),)),L354)</f>
        <v>14378</v>
      </c>
      <c r="AS354" s="110">
        <f t="array" ref="AS354">IFERROR(INDEX(TO_name_11,MATCH(,((Шаблон_11-Точность)&gt;=M354)+((Шаблон_11+Точность)&lt;=M354),)),M354)</f>
        <v>12778</v>
      </c>
      <c r="AT354" s="111" t="s">
        <v>290</v>
      </c>
      <c r="AU354" s="108">
        <f t="array" ref="AU354">IFERROR(INDEX(TO_name_5,MATCH(,((Шаблон_5-Точность)&gt;=O354)+((Шаблон_5+Точность)&lt;=O354),)),O354)</f>
        <v>45558</v>
      </c>
      <c r="AV354" s="109">
        <f t="array" ref="AV354">IFERROR(INDEX(TO_name_6,MATCH(,((Шаблон_6-Точность)&gt;=P354)+((Шаблон_6+Точность)&lt;=P354),)),P354)</f>
        <v>27165</v>
      </c>
      <c r="AW354" s="109">
        <f t="array" ref="AW354">IFERROR(INDEX(TO_name_7,MATCH(,((Шаблон_7-Точность)&gt;=Q354)+((Шаблон_7+Точность)&lt;=Q354),)),Q354)</f>
        <v>18986</v>
      </c>
      <c r="AX354" s="109">
        <f t="array" ref="AX354">IFERROR(INDEX(TO_name_8,MATCH(,((Шаблон_8-Точность)&gt;=R354)+((Шаблон_8+Точность)&lt;=R354),)),R354)</f>
        <v>63319</v>
      </c>
      <c r="AY354" s="109">
        <f t="array" ref="AY354">IFERROR(INDEX(TO_name_12,MATCH(,((Шаблон_12-Точность)&gt;=S354)+((Шаблон_12+Точность)&lt;=S354),)),S354)</f>
        <v>34570</v>
      </c>
      <c r="AZ354" s="109">
        <f t="array" ref="AZ354">IFERROR(INDEX(TO_name_13,MATCH(,((Шаблон_13-Точность)&gt;=T354)+((Шаблон_13+Точность)&lt;=T354),)),T354)</f>
        <v>31040</v>
      </c>
      <c r="BA354" s="110">
        <f t="array" ref="BA354">IFERROR(INDEX(TO_name_14,MATCH(,((Шаблон_14-Точность)&gt;=U354)+((Шаблон_14+Точность)&lt;=U354),)),U354)</f>
        <v>10964</v>
      </c>
      <c r="BB354" s="3"/>
      <c r="BC354" s="3" t="str">
        <f t="shared" si="177"/>
        <v>М/66871/23149</v>
      </c>
      <c r="BD354" s="3" t="str">
        <f t="shared" si="178"/>
        <v>М/71961/57039</v>
      </c>
      <c r="BE354" s="3" t="str">
        <f t="shared" si="179"/>
        <v>М/65554/40452</v>
      </c>
      <c r="BF354" s="3" t="str">
        <f t="shared" si="180"/>
        <v>П/73966/45666</v>
      </c>
      <c r="BG354" s="3" t="str">
        <f t="shared" si="181"/>
        <v>О/14995/14995</v>
      </c>
      <c r="BH354" s="3" t="str">
        <f t="shared" si="182"/>
        <v>М/14378/14378</v>
      </c>
      <c r="BI354" s="3" t="str">
        <f t="shared" si="183"/>
        <v>Р/12778/12778</v>
      </c>
      <c r="BJ354" s="158" t="s">
        <v>290</v>
      </c>
      <c r="BK354" s="3" t="str">
        <f t="shared" si="184"/>
        <v>Р/43837/45558</v>
      </c>
      <c r="BL354" s="3" t="str">
        <f t="shared" si="185"/>
        <v>М/52147/27165</v>
      </c>
      <c r="BM354" s="3" t="str">
        <f t="shared" si="186"/>
        <v>Р/39501/18986</v>
      </c>
      <c r="BN354" s="3" t="str">
        <f t="shared" si="187"/>
        <v>М/38770/63319</v>
      </c>
      <c r="BO354" s="3" t="str">
        <f t="shared" si="188"/>
        <v>Р/9570/34570</v>
      </c>
      <c r="BP354" s="3" t="str">
        <f t="shared" si="189"/>
        <v>М/10525/31040</v>
      </c>
      <c r="BQ354" s="3" t="str">
        <f t="shared" si="190"/>
        <v>М/10964/10964</v>
      </c>
      <c r="BR354" s="86"/>
      <c r="BS354" s="86"/>
      <c r="BT354" s="86"/>
    </row>
    <row r="355" spans="1:72" ht="16.5" customHeight="1" x14ac:dyDescent="0.25">
      <c r="A355" s="90">
        <v>45271</v>
      </c>
      <c r="B355" s="3">
        <v>5</v>
      </c>
      <c r="C355" s="3">
        <v>4</v>
      </c>
      <c r="D355" s="105" t="str">
        <f t="shared" si="175"/>
        <v>ОШ</v>
      </c>
      <c r="E355" s="105" t="str">
        <f t="shared" si="176"/>
        <v/>
      </c>
      <c r="F355" s="99" t="s">
        <v>290</v>
      </c>
      <c r="G355" s="100">
        <f t="shared" si="191"/>
        <v>23173</v>
      </c>
      <c r="H355" s="100">
        <f t="shared" si="192"/>
        <v>57063</v>
      </c>
      <c r="I355" s="100">
        <f t="shared" si="193"/>
        <v>40476</v>
      </c>
      <c r="J355" s="100">
        <f t="shared" si="194"/>
        <v>45682</v>
      </c>
      <c r="K355" s="100">
        <f t="shared" si="195"/>
        <v>14995</v>
      </c>
      <c r="L355" s="100">
        <f t="shared" si="196"/>
        <v>14402</v>
      </c>
      <c r="M355" s="100">
        <f t="shared" si="197"/>
        <v>12778</v>
      </c>
      <c r="N355" s="100" t="str">
        <f t="shared" si="198"/>
        <v>|</v>
      </c>
      <c r="O355" s="100">
        <f t="shared" si="199"/>
        <v>45558</v>
      </c>
      <c r="P355" s="100">
        <f t="shared" si="200"/>
        <v>27189</v>
      </c>
      <c r="Q355" s="100">
        <f t="shared" si="201"/>
        <v>18986</v>
      </c>
      <c r="R355" s="100">
        <f t="shared" si="202"/>
        <v>63343</v>
      </c>
      <c r="S355" s="100">
        <f t="shared" si="203"/>
        <v>34570</v>
      </c>
      <c r="T355" s="100">
        <f t="shared" si="204"/>
        <v>31064</v>
      </c>
      <c r="U355" s="100">
        <f t="shared" si="205"/>
        <v>10988</v>
      </c>
      <c r="V355" s="89" t="s">
        <v>290</v>
      </c>
      <c r="W355" s="95" t="s">
        <v>37</v>
      </c>
      <c r="X355" s="95" t="s">
        <v>37</v>
      </c>
      <c r="Y355" s="95" t="s">
        <v>37</v>
      </c>
      <c r="Z355" s="95" t="s">
        <v>195</v>
      </c>
      <c r="AA355" s="95" t="s">
        <v>321</v>
      </c>
      <c r="AB355" s="95" t="s">
        <v>37</v>
      </c>
      <c r="AC355" s="95" t="s">
        <v>38</v>
      </c>
      <c r="AD355" s="96" t="s">
        <v>290</v>
      </c>
      <c r="AE355" s="95" t="s">
        <v>38</v>
      </c>
      <c r="AF355" s="95" t="s">
        <v>37</v>
      </c>
      <c r="AG355" s="95" t="s">
        <v>38</v>
      </c>
      <c r="AH355" s="95" t="s">
        <v>37</v>
      </c>
      <c r="AI355" s="95" t="s">
        <v>38</v>
      </c>
      <c r="AJ355" s="95" t="s">
        <v>37</v>
      </c>
      <c r="AK355" s="95" t="s">
        <v>37</v>
      </c>
      <c r="AL355" s="94" t="s">
        <v>290</v>
      </c>
      <c r="AM355" s="108">
        <f t="array" ref="AM355">IFERROR(INDEX(TO_name_1,MATCH(,((Шаблон_1-Точность)&gt;=G355)+((Шаблон_1+Точность)&lt;=G355),)),G355)</f>
        <v>23173</v>
      </c>
      <c r="AN355" s="109">
        <f t="array" ref="AN355">IFERROR(INDEX(TO_name_2,MATCH(,((Шаблон_2-Точность)&gt;=H355)+((Шаблон_2+Точность)&lt;=H355),)),H355)</f>
        <v>57063</v>
      </c>
      <c r="AO355" s="109">
        <f t="array" ref="AO355">IFERROR(INDEX(TO_name_3,MATCH(,((Шаблон_3-Точность)&gt;=I355)+((Шаблон_3+Точность)&lt;=I355),)),I355)</f>
        <v>40476</v>
      </c>
      <c r="AP355" s="109">
        <f t="array" ref="AP355">IFERROR(INDEX(TO_name_4,MATCH(,((Шаблон_4-Точность)&gt;=J355)+((Шаблон_4+Точность)&lt;=J355),)),J355)</f>
        <v>45682</v>
      </c>
      <c r="AQ355" s="109" t="str">
        <f t="array" ref="AQ355">IFERROR(INDEX(TO_name_9,MATCH(,((Шаблон_9-Точность)&gt;=K355)+((Шаблон_9+Точность)&lt;=K355),)),K355)</f>
        <v>ПМ</v>
      </c>
      <c r="AR355" s="109">
        <f t="array" ref="AR355">IFERROR(INDEX(TO_name_10,MATCH(,((Шаблон_10-Точность)&gt;=L355)+((Шаблон_10+Точность)&lt;=L355),)),L355)</f>
        <v>14402</v>
      </c>
      <c r="AS355" s="110">
        <f t="array" ref="AS355">IFERROR(INDEX(TO_name_11,MATCH(,((Шаблон_11-Точность)&gt;=M355)+((Шаблон_11+Точность)&lt;=M355),)),M355)</f>
        <v>12778</v>
      </c>
      <c r="AT355" s="111" t="s">
        <v>290</v>
      </c>
      <c r="AU355" s="108">
        <f t="array" ref="AU355">IFERROR(INDEX(TO_name_5,MATCH(,((Шаблон_5-Точность)&gt;=O355)+((Шаблон_5+Точность)&lt;=O355),)),O355)</f>
        <v>45558</v>
      </c>
      <c r="AV355" s="109">
        <f t="array" ref="AV355">IFERROR(INDEX(TO_name_6,MATCH(,((Шаблон_6-Точность)&gt;=P355)+((Шаблон_6+Точность)&lt;=P355),)),P355)</f>
        <v>27189</v>
      </c>
      <c r="AW355" s="109">
        <f t="array" ref="AW355">IFERROR(INDEX(TO_name_7,MATCH(,((Шаблон_7-Точность)&gt;=Q355)+((Шаблон_7+Точность)&lt;=Q355),)),Q355)</f>
        <v>18986</v>
      </c>
      <c r="AX355" s="109">
        <f t="array" ref="AX355">IFERROR(INDEX(TO_name_8,MATCH(,((Шаблон_8-Точность)&gt;=R355)+((Шаблон_8+Точность)&lt;=R355),)),R355)</f>
        <v>63343</v>
      </c>
      <c r="AY355" s="109">
        <f t="array" ref="AY355">IFERROR(INDEX(TO_name_12,MATCH(,((Шаблон_12-Точность)&gt;=S355)+((Шаблон_12+Точность)&lt;=S355),)),S355)</f>
        <v>34570</v>
      </c>
      <c r="AZ355" s="109">
        <f t="array" ref="AZ355">IFERROR(INDEX(TO_name_13,MATCH(,((Шаблон_13-Точность)&gt;=T355)+((Шаблон_13+Точность)&lt;=T355),)),T355)</f>
        <v>31064</v>
      </c>
      <c r="BA355" s="110">
        <f t="array" ref="BA355">IFERROR(INDEX(TO_name_14,MATCH(,((Шаблон_14-Точность)&gt;=U355)+((Шаблон_14+Точность)&lt;=U355),)),U355)</f>
        <v>10988</v>
      </c>
      <c r="BB355" s="3"/>
      <c r="BC355" s="3" t="str">
        <f t="shared" si="177"/>
        <v>М/66895/23173</v>
      </c>
      <c r="BD355" s="3" t="str">
        <f t="shared" si="178"/>
        <v>М/71985/57063</v>
      </c>
      <c r="BE355" s="3" t="str">
        <f t="shared" si="179"/>
        <v>М/65578/40476</v>
      </c>
      <c r="BF355" s="3" t="str">
        <f t="shared" si="180"/>
        <v>О/73982/45682</v>
      </c>
      <c r="BG355" s="3" t="str">
        <f t="shared" si="181"/>
        <v>ПМ/14995/14995</v>
      </c>
      <c r="BH355" s="3" t="str">
        <f t="shared" si="182"/>
        <v>М/14402/14402</v>
      </c>
      <c r="BI355" s="3" t="str">
        <f t="shared" si="183"/>
        <v>Р/12778/12778</v>
      </c>
      <c r="BJ355" s="158" t="s">
        <v>290</v>
      </c>
      <c r="BK355" s="3" t="str">
        <f t="shared" si="184"/>
        <v>Р/43837/45558</v>
      </c>
      <c r="BL355" s="3" t="str">
        <f t="shared" si="185"/>
        <v>М/52171/27189</v>
      </c>
      <c r="BM355" s="3" t="str">
        <f t="shared" si="186"/>
        <v>Р/39501/18986</v>
      </c>
      <c r="BN355" s="3" t="str">
        <f t="shared" si="187"/>
        <v>М/38794/63343</v>
      </c>
      <c r="BO355" s="3" t="str">
        <f t="shared" si="188"/>
        <v>Р/9570/34570</v>
      </c>
      <c r="BP355" s="3" t="str">
        <f t="shared" si="189"/>
        <v>М/10549/31064</v>
      </c>
      <c r="BQ355" s="3" t="str">
        <f t="shared" si="190"/>
        <v>М/10988/10988</v>
      </c>
      <c r="BR355" s="86"/>
      <c r="BS355" s="86"/>
      <c r="BT355" s="86"/>
    </row>
    <row r="356" spans="1:72" ht="16.5" customHeight="1" x14ac:dyDescent="0.25">
      <c r="A356" s="90">
        <v>45272</v>
      </c>
      <c r="B356" s="3">
        <v>5</v>
      </c>
      <c r="C356" s="3">
        <v>4</v>
      </c>
      <c r="D356" s="105" t="str">
        <f t="shared" si="175"/>
        <v/>
      </c>
      <c r="E356" s="105" t="str">
        <f t="shared" si="176"/>
        <v/>
      </c>
      <c r="F356" s="99" t="s">
        <v>290</v>
      </c>
      <c r="G356" s="100">
        <f t="shared" si="191"/>
        <v>23197</v>
      </c>
      <c r="H356" s="100">
        <f t="shared" si="192"/>
        <v>57087</v>
      </c>
      <c r="I356" s="100">
        <f t="shared" si="193"/>
        <v>40500</v>
      </c>
      <c r="J356" s="100">
        <f t="shared" si="194"/>
        <v>45682</v>
      </c>
      <c r="K356" s="100">
        <f t="shared" si="195"/>
        <v>15019</v>
      </c>
      <c r="L356" s="100">
        <f t="shared" si="196"/>
        <v>14426</v>
      </c>
      <c r="M356" s="100">
        <f t="shared" si="197"/>
        <v>12778</v>
      </c>
      <c r="N356" s="100" t="str">
        <f t="shared" si="198"/>
        <v>|</v>
      </c>
      <c r="O356" s="100">
        <f t="shared" si="199"/>
        <v>45558</v>
      </c>
      <c r="P356" s="100">
        <f t="shared" si="200"/>
        <v>27213</v>
      </c>
      <c r="Q356" s="100">
        <f t="shared" si="201"/>
        <v>18986</v>
      </c>
      <c r="R356" s="100">
        <f t="shared" si="202"/>
        <v>63367</v>
      </c>
      <c r="S356" s="100">
        <f t="shared" si="203"/>
        <v>34578</v>
      </c>
      <c r="T356" s="100">
        <f t="shared" si="204"/>
        <v>31080</v>
      </c>
      <c r="U356" s="100">
        <f t="shared" si="205"/>
        <v>11012</v>
      </c>
      <c r="V356" s="89" t="s">
        <v>290</v>
      </c>
      <c r="W356" s="95" t="s">
        <v>37</v>
      </c>
      <c r="X356" s="95" t="s">
        <v>37</v>
      </c>
      <c r="Y356" s="95" t="s">
        <v>37</v>
      </c>
      <c r="Z356" s="95" t="s">
        <v>38</v>
      </c>
      <c r="AA356" s="95" t="s">
        <v>37</v>
      </c>
      <c r="AB356" s="95" t="s">
        <v>37</v>
      </c>
      <c r="AC356" s="95" t="s">
        <v>38</v>
      </c>
      <c r="AD356" s="96" t="s">
        <v>290</v>
      </c>
      <c r="AE356" s="95" t="s">
        <v>38</v>
      </c>
      <c r="AF356" s="95" t="s">
        <v>37</v>
      </c>
      <c r="AG356" s="95" t="s">
        <v>38</v>
      </c>
      <c r="AH356" s="95" t="s">
        <v>37</v>
      </c>
      <c r="AI356" s="95" t="s">
        <v>320</v>
      </c>
      <c r="AJ356" s="95" t="s">
        <v>195</v>
      </c>
      <c r="AK356" s="95" t="s">
        <v>37</v>
      </c>
      <c r="AL356" s="94" t="s">
        <v>290</v>
      </c>
      <c r="AM356" s="108">
        <f t="array" ref="AM356">IFERROR(INDEX(TO_name_1,MATCH(,((Шаблон_1-Точность)&gt;=G356)+((Шаблон_1+Точность)&lt;=G356),)),G356)</f>
        <v>23197</v>
      </c>
      <c r="AN356" s="109">
        <f t="array" ref="AN356">IFERROR(INDEX(TO_name_2,MATCH(,((Шаблон_2-Точность)&gt;=H356)+((Шаблон_2+Точность)&lt;=H356),)),H356)</f>
        <v>57087</v>
      </c>
      <c r="AO356" s="109">
        <f t="array" ref="AO356">IFERROR(INDEX(TO_name_3,MATCH(,((Шаблон_3-Точность)&gt;=I356)+((Шаблон_3+Точность)&lt;=I356),)),I356)</f>
        <v>40500</v>
      </c>
      <c r="AP356" s="109">
        <f t="array" ref="AP356">IFERROR(INDEX(TO_name_4,MATCH(,((Шаблон_4-Точность)&gt;=J356)+((Шаблон_4+Точность)&lt;=J356),)),J356)</f>
        <v>45682</v>
      </c>
      <c r="AQ356" s="109">
        <f t="array" ref="AQ356">IFERROR(INDEX(TO_name_9,MATCH(,((Шаблон_9-Точность)&gt;=K356)+((Шаблон_9+Точность)&lt;=K356),)),K356)</f>
        <v>15019</v>
      </c>
      <c r="AR356" s="109">
        <f t="array" ref="AR356">IFERROR(INDEX(TO_name_10,MATCH(,((Шаблон_10-Точность)&gt;=L356)+((Шаблон_10+Точность)&lt;=L356),)),L356)</f>
        <v>14426</v>
      </c>
      <c r="AS356" s="110">
        <f t="array" ref="AS356">IFERROR(INDEX(TO_name_11,MATCH(,((Шаблон_11-Точность)&gt;=M356)+((Шаблон_11+Точность)&lt;=M356),)),M356)</f>
        <v>12778</v>
      </c>
      <c r="AT356" s="111" t="s">
        <v>290</v>
      </c>
      <c r="AU356" s="108">
        <f t="array" ref="AU356">IFERROR(INDEX(TO_name_5,MATCH(,((Шаблон_5-Точность)&gt;=O356)+((Шаблон_5+Точность)&lt;=O356),)),O356)</f>
        <v>45558</v>
      </c>
      <c r="AV356" s="109">
        <f t="array" ref="AV356">IFERROR(INDEX(TO_name_6,MATCH(,((Шаблон_6-Точность)&gt;=P356)+((Шаблон_6+Точность)&lt;=P356),)),P356)</f>
        <v>27213</v>
      </c>
      <c r="AW356" s="109">
        <f t="array" ref="AW356">IFERROR(INDEX(TO_name_7,MATCH(,((Шаблон_7-Точность)&gt;=Q356)+((Шаблон_7+Точность)&lt;=Q356),)),Q356)</f>
        <v>18986</v>
      </c>
      <c r="AX356" s="109">
        <f t="array" ref="AX356">IFERROR(INDEX(TO_name_8,MATCH(,((Шаблон_8-Точность)&gt;=R356)+((Шаблон_8+Точность)&lt;=R356),)),R356)</f>
        <v>63367</v>
      </c>
      <c r="AY356" s="109">
        <f t="array" ref="AY356">IFERROR(INDEX(TO_name_12,MATCH(,((Шаблон_12-Точность)&gt;=S356)+((Шаблон_12+Точность)&lt;=S356),)),S356)</f>
        <v>34578</v>
      </c>
      <c r="AZ356" s="109">
        <f t="array" ref="AZ356">IFERROR(INDEX(TO_name_13,MATCH(,((Шаблон_13-Точность)&gt;=T356)+((Шаблон_13+Точность)&lt;=T356),)),T356)</f>
        <v>31080</v>
      </c>
      <c r="BA356" s="110">
        <f t="array" ref="BA356">IFERROR(INDEX(TO_name_14,MATCH(,((Шаблон_14-Точность)&gt;=U356)+((Шаблон_14+Точность)&lt;=U356),)),U356)</f>
        <v>11012</v>
      </c>
      <c r="BB356" s="3"/>
      <c r="BC356" s="3" t="str">
        <f t="shared" si="177"/>
        <v>М/66919/23197</v>
      </c>
      <c r="BD356" s="3" t="str">
        <f t="shared" si="178"/>
        <v>М/72009/57087</v>
      </c>
      <c r="BE356" s="3" t="str">
        <f t="shared" si="179"/>
        <v>М/65602/40500</v>
      </c>
      <c r="BF356" s="3" t="str">
        <f t="shared" si="180"/>
        <v>Р/73982/45682</v>
      </c>
      <c r="BG356" s="3" t="str">
        <f t="shared" si="181"/>
        <v>М/15019/15019</v>
      </c>
      <c r="BH356" s="3" t="str">
        <f t="shared" si="182"/>
        <v>М/14426/14426</v>
      </c>
      <c r="BI356" s="3" t="str">
        <f t="shared" si="183"/>
        <v>Р/12778/12778</v>
      </c>
      <c r="BJ356" s="158" t="s">
        <v>290</v>
      </c>
      <c r="BK356" s="3" t="str">
        <f t="shared" si="184"/>
        <v>Р/43837/45558</v>
      </c>
      <c r="BL356" s="3" t="str">
        <f t="shared" si="185"/>
        <v>М/52195/27213</v>
      </c>
      <c r="BM356" s="3" t="str">
        <f t="shared" si="186"/>
        <v>Р/39501/18986</v>
      </c>
      <c r="BN356" s="3" t="str">
        <f t="shared" si="187"/>
        <v>М/38818/63367</v>
      </c>
      <c r="BO356" s="3" t="str">
        <f t="shared" si="188"/>
        <v>П/9578/34578</v>
      </c>
      <c r="BP356" s="3" t="str">
        <f t="shared" si="189"/>
        <v>О/10565/31080</v>
      </c>
      <c r="BQ356" s="3" t="str">
        <f t="shared" si="190"/>
        <v>М/11012/11012</v>
      </c>
      <c r="BR356" s="86"/>
      <c r="BS356" s="86"/>
      <c r="BT356" s="86"/>
    </row>
    <row r="357" spans="1:72" ht="16.5" customHeight="1" x14ac:dyDescent="0.25">
      <c r="A357" s="90">
        <v>45273</v>
      </c>
      <c r="B357" s="3">
        <v>5</v>
      </c>
      <c r="C357" s="3">
        <v>4</v>
      </c>
      <c r="D357" s="105" t="str">
        <f t="shared" si="175"/>
        <v/>
      </c>
      <c r="E357" s="105" t="str">
        <f t="shared" si="176"/>
        <v>ОШ</v>
      </c>
      <c r="F357" s="99" t="s">
        <v>290</v>
      </c>
      <c r="G357" s="100">
        <f t="shared" si="191"/>
        <v>23221</v>
      </c>
      <c r="H357" s="100">
        <f t="shared" si="192"/>
        <v>57111</v>
      </c>
      <c r="I357" s="100">
        <f t="shared" si="193"/>
        <v>40524</v>
      </c>
      <c r="J357" s="100">
        <f t="shared" si="194"/>
        <v>45682</v>
      </c>
      <c r="K357" s="100">
        <f t="shared" si="195"/>
        <v>15043</v>
      </c>
      <c r="L357" s="100">
        <f t="shared" si="196"/>
        <v>14450</v>
      </c>
      <c r="M357" s="100">
        <f t="shared" si="197"/>
        <v>12778</v>
      </c>
      <c r="N357" s="100" t="str">
        <f t="shared" si="198"/>
        <v>|</v>
      </c>
      <c r="O357" s="100">
        <f t="shared" si="199"/>
        <v>45558</v>
      </c>
      <c r="P357" s="100">
        <f t="shared" si="200"/>
        <v>27237</v>
      </c>
      <c r="Q357" s="100">
        <f t="shared" si="201"/>
        <v>18986</v>
      </c>
      <c r="R357" s="100">
        <f t="shared" si="202"/>
        <v>63391</v>
      </c>
      <c r="S357" s="100">
        <f t="shared" si="203"/>
        <v>34594</v>
      </c>
      <c r="T357" s="100">
        <f t="shared" si="204"/>
        <v>31080</v>
      </c>
      <c r="U357" s="100">
        <f t="shared" si="205"/>
        <v>11036</v>
      </c>
      <c r="V357" s="89" t="s">
        <v>290</v>
      </c>
      <c r="W357" s="95" t="s">
        <v>37</v>
      </c>
      <c r="X357" s="95" t="s">
        <v>37</v>
      </c>
      <c r="Y357" s="95" t="s">
        <v>37</v>
      </c>
      <c r="Z357" s="95" t="s">
        <v>38</v>
      </c>
      <c r="AA357" s="95" t="s">
        <v>37</v>
      </c>
      <c r="AB357" s="95" t="s">
        <v>37</v>
      </c>
      <c r="AC357" s="95" t="s">
        <v>38</v>
      </c>
      <c r="AD357" s="96" t="s">
        <v>290</v>
      </c>
      <c r="AE357" s="95" t="s">
        <v>38</v>
      </c>
      <c r="AF357" s="95" t="s">
        <v>37</v>
      </c>
      <c r="AG357" s="95" t="s">
        <v>38</v>
      </c>
      <c r="AH357" s="95" t="s">
        <v>37</v>
      </c>
      <c r="AI357" s="95" t="s">
        <v>195</v>
      </c>
      <c r="AJ357" s="95" t="s">
        <v>321</v>
      </c>
      <c r="AK357" s="95" t="s">
        <v>37</v>
      </c>
      <c r="AL357" s="94" t="s">
        <v>290</v>
      </c>
      <c r="AM357" s="108">
        <f t="array" ref="AM357">IFERROR(INDEX(TO_name_1,MATCH(,((Шаблон_1-Точность)&gt;=G357)+((Шаблон_1+Точность)&lt;=G357),)),G357)</f>
        <v>23221</v>
      </c>
      <c r="AN357" s="109">
        <f t="array" ref="AN357">IFERROR(INDEX(TO_name_2,MATCH(,((Шаблон_2-Точность)&gt;=H357)+((Шаблон_2+Точность)&lt;=H357),)),H357)</f>
        <v>57111</v>
      </c>
      <c r="AO357" s="109">
        <f t="array" ref="AO357">IFERROR(INDEX(TO_name_3,MATCH(,((Шаблон_3-Точность)&gt;=I357)+((Шаблон_3+Точность)&lt;=I357),)),I357)</f>
        <v>40524</v>
      </c>
      <c r="AP357" s="109">
        <f t="array" ref="AP357">IFERROR(INDEX(TO_name_4,MATCH(,((Шаблон_4-Точность)&gt;=J357)+((Шаблон_4+Точность)&lt;=J357),)),J357)</f>
        <v>45682</v>
      </c>
      <c r="AQ357" s="109">
        <f t="array" ref="AQ357">IFERROR(INDEX(TO_name_9,MATCH(,((Шаблон_9-Точность)&gt;=K357)+((Шаблон_9+Точность)&lt;=K357),)),K357)</f>
        <v>15043</v>
      </c>
      <c r="AR357" s="109">
        <f t="array" ref="AR357">IFERROR(INDEX(TO_name_10,MATCH(,((Шаблон_10-Точность)&gt;=L357)+((Шаблон_10+Точность)&lt;=L357),)),L357)</f>
        <v>14450</v>
      </c>
      <c r="AS357" s="110">
        <f t="array" ref="AS357">IFERROR(INDEX(TO_name_11,MATCH(,((Шаблон_11-Точность)&gt;=M357)+((Шаблон_11+Точность)&lt;=M357),)),M357)</f>
        <v>12778</v>
      </c>
      <c r="AT357" s="111" t="s">
        <v>290</v>
      </c>
      <c r="AU357" s="108">
        <f t="array" ref="AU357">IFERROR(INDEX(TO_name_5,MATCH(,((Шаблон_5-Точность)&gt;=O357)+((Шаблон_5+Точность)&lt;=O357),)),O357)</f>
        <v>45558</v>
      </c>
      <c r="AV357" s="109">
        <f t="array" ref="AV357">IFERROR(INDEX(TO_name_6,MATCH(,((Шаблон_6-Точность)&gt;=P357)+((Шаблон_6+Точность)&lt;=P357),)),P357)</f>
        <v>27237</v>
      </c>
      <c r="AW357" s="109">
        <f t="array" ref="AW357">IFERROR(INDEX(TO_name_7,MATCH(,((Шаблон_7-Точность)&gt;=Q357)+((Шаблон_7+Точность)&lt;=Q357),)),Q357)</f>
        <v>18986</v>
      </c>
      <c r="AX357" s="109">
        <f t="array" ref="AX357">IFERROR(INDEX(TO_name_8,MATCH(,((Шаблон_8-Точность)&gt;=R357)+((Шаблон_8+Точность)&lt;=R357),)),R357)</f>
        <v>63391</v>
      </c>
      <c r="AY357" s="109">
        <f t="array" ref="AY357">IFERROR(INDEX(TO_name_12,MATCH(,((Шаблон_12-Точность)&gt;=S357)+((Шаблон_12+Точность)&lt;=S357),)),S357)</f>
        <v>34594</v>
      </c>
      <c r="AZ357" s="109">
        <f t="array" ref="AZ357">IFERROR(INDEX(TO_name_13,MATCH(,((Шаблон_13-Точность)&gt;=T357)+((Шаблон_13+Точность)&lt;=T357),)),T357)</f>
        <v>31080</v>
      </c>
      <c r="BA357" s="110">
        <f t="array" ref="BA357">IFERROR(INDEX(TO_name_14,MATCH(,((Шаблон_14-Точность)&gt;=U357)+((Шаблон_14+Точность)&lt;=U357),)),U357)</f>
        <v>11036</v>
      </c>
      <c r="BB357" s="3"/>
      <c r="BC357" s="3" t="str">
        <f t="shared" si="177"/>
        <v>М/66943/23221</v>
      </c>
      <c r="BD357" s="3" t="str">
        <f t="shared" si="178"/>
        <v>М/72033/57111</v>
      </c>
      <c r="BE357" s="3" t="str">
        <f t="shared" si="179"/>
        <v>М/65626/40524</v>
      </c>
      <c r="BF357" s="3" t="str">
        <f t="shared" si="180"/>
        <v>Р/73982/45682</v>
      </c>
      <c r="BG357" s="3" t="str">
        <f t="shared" si="181"/>
        <v>М/15043/15043</v>
      </c>
      <c r="BH357" s="3" t="str">
        <f t="shared" si="182"/>
        <v>М/14450/14450</v>
      </c>
      <c r="BI357" s="3" t="str">
        <f t="shared" si="183"/>
        <v>Р/12778/12778</v>
      </c>
      <c r="BJ357" s="158" t="s">
        <v>290</v>
      </c>
      <c r="BK357" s="3" t="str">
        <f t="shared" si="184"/>
        <v>Р/43837/45558</v>
      </c>
      <c r="BL357" s="3" t="str">
        <f t="shared" si="185"/>
        <v>М/52219/27237</v>
      </c>
      <c r="BM357" s="3" t="str">
        <f t="shared" si="186"/>
        <v>Р/39501/18986</v>
      </c>
      <c r="BN357" s="3" t="str">
        <f t="shared" si="187"/>
        <v>М/38842/63391</v>
      </c>
      <c r="BO357" s="3" t="str">
        <f t="shared" si="188"/>
        <v>О/9594/34594</v>
      </c>
      <c r="BP357" s="3" t="str">
        <f t="shared" si="189"/>
        <v>ПМ/10565/31080</v>
      </c>
      <c r="BQ357" s="3" t="str">
        <f t="shared" si="190"/>
        <v>М/11036/11036</v>
      </c>
      <c r="BR357" s="86"/>
      <c r="BS357" s="86"/>
      <c r="BT357" s="86"/>
    </row>
    <row r="358" spans="1:72" ht="16.5" customHeight="1" x14ac:dyDescent="0.25">
      <c r="A358" s="90">
        <v>45274</v>
      </c>
      <c r="B358" s="3">
        <v>5</v>
      </c>
      <c r="C358" s="3">
        <v>4</v>
      </c>
      <c r="D358" s="105" t="str">
        <f t="shared" si="175"/>
        <v/>
      </c>
      <c r="E358" s="105" t="str">
        <f t="shared" si="176"/>
        <v/>
      </c>
      <c r="F358" s="99" t="s">
        <v>290</v>
      </c>
      <c r="G358" s="100">
        <f t="shared" si="191"/>
        <v>23245</v>
      </c>
      <c r="H358" s="100">
        <f t="shared" si="192"/>
        <v>57135</v>
      </c>
      <c r="I358" s="100">
        <f t="shared" si="193"/>
        <v>40548</v>
      </c>
      <c r="J358" s="100">
        <f t="shared" si="194"/>
        <v>45682</v>
      </c>
      <c r="K358" s="100">
        <f t="shared" si="195"/>
        <v>15067</v>
      </c>
      <c r="L358" s="100">
        <f t="shared" si="196"/>
        <v>14474</v>
      </c>
      <c r="M358" s="100">
        <f t="shared" si="197"/>
        <v>12778</v>
      </c>
      <c r="N358" s="100" t="str">
        <f t="shared" si="198"/>
        <v>|</v>
      </c>
      <c r="O358" s="100">
        <f t="shared" si="199"/>
        <v>45558</v>
      </c>
      <c r="P358" s="100">
        <f t="shared" si="200"/>
        <v>27261</v>
      </c>
      <c r="Q358" s="100">
        <f t="shared" si="201"/>
        <v>18986</v>
      </c>
      <c r="R358" s="100">
        <f t="shared" si="202"/>
        <v>63415</v>
      </c>
      <c r="S358" s="100">
        <f t="shared" si="203"/>
        <v>34594</v>
      </c>
      <c r="T358" s="100">
        <f t="shared" si="204"/>
        <v>31104</v>
      </c>
      <c r="U358" s="100">
        <f t="shared" si="205"/>
        <v>11060</v>
      </c>
      <c r="V358" s="89" t="s">
        <v>290</v>
      </c>
      <c r="W358" s="95" t="s">
        <v>37</v>
      </c>
      <c r="X358" s="95" t="s">
        <v>37</v>
      </c>
      <c r="Y358" s="95" t="s">
        <v>37</v>
      </c>
      <c r="Z358" s="95" t="s">
        <v>38</v>
      </c>
      <c r="AA358" s="95" t="s">
        <v>37</v>
      </c>
      <c r="AB358" s="95" t="s">
        <v>37</v>
      </c>
      <c r="AC358" s="95" t="s">
        <v>38</v>
      </c>
      <c r="AD358" s="96" t="s">
        <v>290</v>
      </c>
      <c r="AE358" s="95" t="s">
        <v>38</v>
      </c>
      <c r="AF358" s="95" t="s">
        <v>37</v>
      </c>
      <c r="AG358" s="95" t="s">
        <v>38</v>
      </c>
      <c r="AH358" s="95" t="s">
        <v>37</v>
      </c>
      <c r="AI358" s="95" t="s">
        <v>38</v>
      </c>
      <c r="AJ358" s="95" t="s">
        <v>37</v>
      </c>
      <c r="AK358" s="95" t="s">
        <v>37</v>
      </c>
      <c r="AL358" s="94" t="s">
        <v>290</v>
      </c>
      <c r="AM358" s="108">
        <f t="array" ref="AM358">IFERROR(INDEX(TO_name_1,MATCH(,((Шаблон_1-Точность)&gt;=G358)+((Шаблон_1+Точность)&lt;=G358),)),G358)</f>
        <v>23245</v>
      </c>
      <c r="AN358" s="109">
        <f t="array" ref="AN358">IFERROR(INDEX(TO_name_2,MATCH(,((Шаблон_2-Точность)&gt;=H358)+((Шаблон_2+Точность)&lt;=H358),)),H358)</f>
        <v>57135</v>
      </c>
      <c r="AO358" s="109">
        <f t="array" ref="AO358">IFERROR(INDEX(TO_name_3,MATCH(,((Шаблон_3-Точность)&gt;=I358)+((Шаблон_3+Точность)&lt;=I358),)),I358)</f>
        <v>40548</v>
      </c>
      <c r="AP358" s="109">
        <f t="array" ref="AP358">IFERROR(INDEX(TO_name_4,MATCH(,((Шаблон_4-Точность)&gt;=J358)+((Шаблон_4+Точность)&lt;=J358),)),J358)</f>
        <v>45682</v>
      </c>
      <c r="AQ358" s="109">
        <f t="array" ref="AQ358">IFERROR(INDEX(TO_name_9,MATCH(,((Шаблон_9-Точность)&gt;=K358)+((Шаблон_9+Точность)&lt;=K358),)),K358)</f>
        <v>15067</v>
      </c>
      <c r="AR358" s="109">
        <f t="array" ref="AR358">IFERROR(INDEX(TO_name_10,MATCH(,((Шаблон_10-Точность)&gt;=L358)+((Шаблон_10+Точность)&lt;=L358),)),L358)</f>
        <v>14474</v>
      </c>
      <c r="AS358" s="110">
        <f t="array" ref="AS358">IFERROR(INDEX(TO_name_11,MATCH(,((Шаблон_11-Точность)&gt;=M358)+((Шаблон_11+Точность)&lt;=M358),)),M358)</f>
        <v>12778</v>
      </c>
      <c r="AT358" s="111" t="s">
        <v>290</v>
      </c>
      <c r="AU358" s="108">
        <f t="array" ref="AU358">IFERROR(INDEX(TO_name_5,MATCH(,((Шаблон_5-Точность)&gt;=O358)+((Шаблон_5+Точность)&lt;=O358),)),O358)</f>
        <v>45558</v>
      </c>
      <c r="AV358" s="109">
        <f t="array" ref="AV358">IFERROR(INDEX(TO_name_6,MATCH(,((Шаблон_6-Точность)&gt;=P358)+((Шаблон_6+Точность)&lt;=P358),)),P358)</f>
        <v>27261</v>
      </c>
      <c r="AW358" s="109">
        <f t="array" ref="AW358">IFERROR(INDEX(TO_name_7,MATCH(,((Шаблон_7-Точность)&gt;=Q358)+((Шаблон_7+Точность)&lt;=Q358),)),Q358)</f>
        <v>18986</v>
      </c>
      <c r="AX358" s="109">
        <f t="array" ref="AX358">IFERROR(INDEX(TO_name_8,MATCH(,((Шаблон_8-Точность)&gt;=R358)+((Шаблон_8+Точность)&lt;=R358),)),R358)</f>
        <v>63415</v>
      </c>
      <c r="AY358" s="109">
        <f t="array" ref="AY358">IFERROR(INDEX(TO_name_12,MATCH(,((Шаблон_12-Точность)&gt;=S358)+((Шаблон_12+Точность)&lt;=S358),)),S358)</f>
        <v>34594</v>
      </c>
      <c r="AZ358" s="109">
        <f t="array" ref="AZ358">IFERROR(INDEX(TO_name_13,MATCH(,((Шаблон_13-Точность)&gt;=T358)+((Шаблон_13+Точность)&lt;=T358),)),T358)</f>
        <v>31104</v>
      </c>
      <c r="BA358" s="110">
        <f t="array" ref="BA358">IFERROR(INDEX(TO_name_14,MATCH(,((Шаблон_14-Точность)&gt;=U358)+((Шаблон_14+Точность)&lt;=U358),)),U358)</f>
        <v>11060</v>
      </c>
      <c r="BB358" s="3"/>
      <c r="BC358" s="3" t="str">
        <f t="shared" si="177"/>
        <v>М/66967/23245</v>
      </c>
      <c r="BD358" s="3" t="str">
        <f t="shared" si="178"/>
        <v>М/72057/57135</v>
      </c>
      <c r="BE358" s="3" t="str">
        <f t="shared" si="179"/>
        <v>М/65650/40548</v>
      </c>
      <c r="BF358" s="3" t="str">
        <f t="shared" si="180"/>
        <v>Р/73982/45682</v>
      </c>
      <c r="BG358" s="3" t="str">
        <f t="shared" si="181"/>
        <v>М/15067/15067</v>
      </c>
      <c r="BH358" s="3" t="str">
        <f t="shared" si="182"/>
        <v>М/14474/14474</v>
      </c>
      <c r="BI358" s="3" t="str">
        <f t="shared" si="183"/>
        <v>Р/12778/12778</v>
      </c>
      <c r="BJ358" s="158" t="s">
        <v>290</v>
      </c>
      <c r="BK358" s="3" t="str">
        <f t="shared" si="184"/>
        <v>Р/43837/45558</v>
      </c>
      <c r="BL358" s="3" t="str">
        <f t="shared" si="185"/>
        <v>М/52243/27261</v>
      </c>
      <c r="BM358" s="3" t="str">
        <f t="shared" si="186"/>
        <v>Р/39501/18986</v>
      </c>
      <c r="BN358" s="3" t="str">
        <f t="shared" si="187"/>
        <v>М/38866/63415</v>
      </c>
      <c r="BO358" s="3" t="str">
        <f t="shared" si="188"/>
        <v>Р/9594/34594</v>
      </c>
      <c r="BP358" s="3" t="str">
        <f t="shared" si="189"/>
        <v>М/10589/31104</v>
      </c>
      <c r="BQ358" s="3" t="str">
        <f t="shared" si="190"/>
        <v>М/11060/11060</v>
      </c>
      <c r="BR358" s="86"/>
      <c r="BS358" s="86"/>
      <c r="BT358" s="86"/>
    </row>
    <row r="359" spans="1:72" ht="16.5" customHeight="1" x14ac:dyDescent="0.25">
      <c r="A359" s="90">
        <v>45275</v>
      </c>
      <c r="B359" s="3">
        <v>5</v>
      </c>
      <c r="C359" s="3">
        <v>4</v>
      </c>
      <c r="D359" s="105" t="str">
        <f t="shared" si="175"/>
        <v/>
      </c>
      <c r="E359" s="105" t="str">
        <f t="shared" si="176"/>
        <v/>
      </c>
      <c r="F359" s="99" t="s">
        <v>290</v>
      </c>
      <c r="G359" s="100">
        <f t="shared" si="191"/>
        <v>23269</v>
      </c>
      <c r="H359" s="100">
        <f t="shared" si="192"/>
        <v>57159</v>
      </c>
      <c r="I359" s="100">
        <f t="shared" si="193"/>
        <v>40572</v>
      </c>
      <c r="J359" s="100">
        <f t="shared" si="194"/>
        <v>45682</v>
      </c>
      <c r="K359" s="100">
        <f t="shared" si="195"/>
        <v>15091</v>
      </c>
      <c r="L359" s="100">
        <f t="shared" si="196"/>
        <v>14498</v>
      </c>
      <c r="M359" s="100">
        <f t="shared" si="197"/>
        <v>12778</v>
      </c>
      <c r="N359" s="100" t="str">
        <f t="shared" si="198"/>
        <v>|</v>
      </c>
      <c r="O359" s="100">
        <f t="shared" si="199"/>
        <v>45558</v>
      </c>
      <c r="P359" s="100">
        <f t="shared" si="200"/>
        <v>27285</v>
      </c>
      <c r="Q359" s="100">
        <f t="shared" si="201"/>
        <v>18986</v>
      </c>
      <c r="R359" s="100">
        <f t="shared" si="202"/>
        <v>63439</v>
      </c>
      <c r="S359" s="100">
        <f t="shared" si="203"/>
        <v>34594</v>
      </c>
      <c r="T359" s="100">
        <f t="shared" si="204"/>
        <v>31128</v>
      </c>
      <c r="U359" s="100">
        <f t="shared" si="205"/>
        <v>11084</v>
      </c>
      <c r="V359" s="89" t="s">
        <v>290</v>
      </c>
      <c r="W359" s="95" t="s">
        <v>37</v>
      </c>
      <c r="X359" s="95" t="s">
        <v>37</v>
      </c>
      <c r="Y359" s="95" t="s">
        <v>37</v>
      </c>
      <c r="Z359" s="95" t="s">
        <v>38</v>
      </c>
      <c r="AA359" s="95" t="s">
        <v>37</v>
      </c>
      <c r="AB359" s="95" t="s">
        <v>37</v>
      </c>
      <c r="AC359" s="95" t="s">
        <v>38</v>
      </c>
      <c r="AD359" s="96" t="s">
        <v>290</v>
      </c>
      <c r="AE359" s="95" t="s">
        <v>38</v>
      </c>
      <c r="AF359" s="95" t="s">
        <v>37</v>
      </c>
      <c r="AG359" s="95" t="s">
        <v>38</v>
      </c>
      <c r="AH359" s="95" t="s">
        <v>37</v>
      </c>
      <c r="AI359" s="95" t="s">
        <v>38</v>
      </c>
      <c r="AJ359" s="95" t="s">
        <v>37</v>
      </c>
      <c r="AK359" s="95" t="s">
        <v>37</v>
      </c>
      <c r="AL359" s="94" t="s">
        <v>290</v>
      </c>
      <c r="AM359" s="108">
        <f t="array" ref="AM359">IFERROR(INDEX(TO_name_1,MATCH(,((Шаблон_1-Точность)&gt;=G359)+((Шаблон_1+Точность)&lt;=G359),)),G359)</f>
        <v>23269</v>
      </c>
      <c r="AN359" s="109">
        <f t="array" ref="AN359">IFERROR(INDEX(TO_name_2,MATCH(,((Шаблон_2-Точность)&gt;=H359)+((Шаблон_2+Точность)&lt;=H359),)),H359)</f>
        <v>57159</v>
      </c>
      <c r="AO359" s="109">
        <f t="array" ref="AO359">IFERROR(INDEX(TO_name_3,MATCH(,((Шаблон_3-Точность)&gt;=I359)+((Шаблон_3+Точность)&lt;=I359),)),I359)</f>
        <v>40572</v>
      </c>
      <c r="AP359" s="109">
        <f t="array" ref="AP359">IFERROR(INDEX(TO_name_4,MATCH(,((Шаблон_4-Точность)&gt;=J359)+((Шаблон_4+Точность)&lt;=J359),)),J359)</f>
        <v>45682</v>
      </c>
      <c r="AQ359" s="109">
        <f t="array" ref="AQ359">IFERROR(INDEX(TO_name_9,MATCH(,((Шаблон_9-Точность)&gt;=K359)+((Шаблон_9+Точность)&lt;=K359),)),K359)</f>
        <v>15091</v>
      </c>
      <c r="AR359" s="109">
        <f t="array" ref="AR359">IFERROR(INDEX(TO_name_10,MATCH(,((Шаблон_10-Точность)&gt;=L359)+((Шаблон_10+Точность)&lt;=L359),)),L359)</f>
        <v>14498</v>
      </c>
      <c r="AS359" s="110">
        <f t="array" ref="AS359">IFERROR(INDEX(TO_name_11,MATCH(,((Шаблон_11-Точность)&gt;=M359)+((Шаблон_11+Точность)&lt;=M359),)),M359)</f>
        <v>12778</v>
      </c>
      <c r="AT359" s="111" t="s">
        <v>290</v>
      </c>
      <c r="AU359" s="108">
        <f t="array" ref="AU359">IFERROR(INDEX(TO_name_5,MATCH(,((Шаблон_5-Точность)&gt;=O359)+((Шаблон_5+Точность)&lt;=O359),)),O359)</f>
        <v>45558</v>
      </c>
      <c r="AV359" s="109">
        <f t="array" ref="AV359">IFERROR(INDEX(TO_name_6,MATCH(,((Шаблон_6-Точность)&gt;=P359)+((Шаблон_6+Точность)&lt;=P359),)),P359)</f>
        <v>27285</v>
      </c>
      <c r="AW359" s="109">
        <f t="array" ref="AW359">IFERROR(INDEX(TO_name_7,MATCH(,((Шаблон_7-Точность)&gt;=Q359)+((Шаблон_7+Точность)&lt;=Q359),)),Q359)</f>
        <v>18986</v>
      </c>
      <c r="AX359" s="109">
        <f t="array" ref="AX359">IFERROR(INDEX(TO_name_8,MATCH(,((Шаблон_8-Точность)&gt;=R359)+((Шаблон_8+Точность)&lt;=R359),)),R359)</f>
        <v>63439</v>
      </c>
      <c r="AY359" s="109">
        <f t="array" ref="AY359">IFERROR(INDEX(TO_name_12,MATCH(,((Шаблон_12-Точность)&gt;=S359)+((Шаблон_12+Точность)&lt;=S359),)),S359)</f>
        <v>34594</v>
      </c>
      <c r="AZ359" s="109">
        <f t="array" ref="AZ359">IFERROR(INDEX(TO_name_13,MATCH(,((Шаблон_13-Точность)&gt;=T359)+((Шаблон_13+Точность)&lt;=T359),)),T359)</f>
        <v>31128</v>
      </c>
      <c r="BA359" s="110">
        <f t="array" ref="BA359">IFERROR(INDEX(TO_name_14,MATCH(,((Шаблон_14-Точность)&gt;=U359)+((Шаблон_14+Точность)&lt;=U359),)),U359)</f>
        <v>11084</v>
      </c>
      <c r="BB359" s="3"/>
      <c r="BC359" s="3" t="str">
        <f t="shared" si="177"/>
        <v>М/66991/23269</v>
      </c>
      <c r="BD359" s="3" t="str">
        <f t="shared" si="178"/>
        <v>М/72081/57159</v>
      </c>
      <c r="BE359" s="3" t="str">
        <f t="shared" si="179"/>
        <v>М/65674/40572</v>
      </c>
      <c r="BF359" s="3" t="str">
        <f t="shared" si="180"/>
        <v>Р/73982/45682</v>
      </c>
      <c r="BG359" s="3" t="str">
        <f t="shared" si="181"/>
        <v>М/15091/15091</v>
      </c>
      <c r="BH359" s="3" t="str">
        <f t="shared" si="182"/>
        <v>М/14498/14498</v>
      </c>
      <c r="BI359" s="3" t="str">
        <f t="shared" si="183"/>
        <v>Р/12778/12778</v>
      </c>
      <c r="BJ359" s="158" t="s">
        <v>290</v>
      </c>
      <c r="BK359" s="3" t="str">
        <f t="shared" si="184"/>
        <v>Р/43837/45558</v>
      </c>
      <c r="BL359" s="3" t="str">
        <f t="shared" si="185"/>
        <v>М/52267/27285</v>
      </c>
      <c r="BM359" s="3" t="str">
        <f t="shared" si="186"/>
        <v>Р/39501/18986</v>
      </c>
      <c r="BN359" s="3" t="str">
        <f t="shared" si="187"/>
        <v>М/38890/63439</v>
      </c>
      <c r="BO359" s="3" t="str">
        <f t="shared" si="188"/>
        <v>Р/9594/34594</v>
      </c>
      <c r="BP359" s="3" t="str">
        <f t="shared" si="189"/>
        <v>М/10613/31128</v>
      </c>
      <c r="BQ359" s="3" t="str">
        <f t="shared" si="190"/>
        <v>М/11084/11084</v>
      </c>
      <c r="BR359" s="86"/>
      <c r="BS359" s="86"/>
      <c r="BT359" s="86"/>
    </row>
    <row r="360" spans="1:72" ht="16.5" customHeight="1" x14ac:dyDescent="0.25">
      <c r="A360" s="90">
        <v>45276</v>
      </c>
      <c r="B360" s="3">
        <v>5</v>
      </c>
      <c r="C360" s="3">
        <v>4</v>
      </c>
      <c r="D360" s="105" t="str">
        <f t="shared" si="175"/>
        <v/>
      </c>
      <c r="E360" s="105" t="str">
        <f t="shared" si="176"/>
        <v/>
      </c>
      <c r="F360" s="99" t="s">
        <v>290</v>
      </c>
      <c r="G360" s="100">
        <f t="shared" si="191"/>
        <v>23293</v>
      </c>
      <c r="H360" s="100">
        <f t="shared" si="192"/>
        <v>57183</v>
      </c>
      <c r="I360" s="100">
        <f t="shared" si="193"/>
        <v>40596</v>
      </c>
      <c r="J360" s="100">
        <f t="shared" si="194"/>
        <v>45682</v>
      </c>
      <c r="K360" s="100">
        <f t="shared" si="195"/>
        <v>15115</v>
      </c>
      <c r="L360" s="100">
        <f t="shared" si="196"/>
        <v>14522</v>
      </c>
      <c r="M360" s="100">
        <f t="shared" si="197"/>
        <v>12778</v>
      </c>
      <c r="N360" s="100" t="str">
        <f t="shared" si="198"/>
        <v>|</v>
      </c>
      <c r="O360" s="100">
        <f t="shared" si="199"/>
        <v>45558</v>
      </c>
      <c r="P360" s="100">
        <f t="shared" si="200"/>
        <v>27309</v>
      </c>
      <c r="Q360" s="100">
        <f t="shared" si="201"/>
        <v>18986</v>
      </c>
      <c r="R360" s="100">
        <f t="shared" si="202"/>
        <v>63463</v>
      </c>
      <c r="S360" s="100">
        <f t="shared" si="203"/>
        <v>34594</v>
      </c>
      <c r="T360" s="100">
        <f t="shared" si="204"/>
        <v>31152</v>
      </c>
      <c r="U360" s="100">
        <f t="shared" si="205"/>
        <v>11108</v>
      </c>
      <c r="V360" s="89" t="s">
        <v>290</v>
      </c>
      <c r="W360" s="95" t="s">
        <v>37</v>
      </c>
      <c r="X360" s="95" t="s">
        <v>37</v>
      </c>
      <c r="Y360" s="95" t="s">
        <v>37</v>
      </c>
      <c r="Z360" s="95" t="s">
        <v>38</v>
      </c>
      <c r="AA360" s="95" t="s">
        <v>37</v>
      </c>
      <c r="AB360" s="95" t="s">
        <v>37</v>
      </c>
      <c r="AC360" s="95" t="s">
        <v>38</v>
      </c>
      <c r="AD360" s="96" t="s">
        <v>290</v>
      </c>
      <c r="AE360" s="95" t="s">
        <v>38</v>
      </c>
      <c r="AF360" s="95" t="s">
        <v>37</v>
      </c>
      <c r="AG360" s="95" t="s">
        <v>38</v>
      </c>
      <c r="AH360" s="95" t="s">
        <v>37</v>
      </c>
      <c r="AI360" s="95" t="s">
        <v>38</v>
      </c>
      <c r="AJ360" s="95" t="s">
        <v>37</v>
      </c>
      <c r="AK360" s="95" t="s">
        <v>37</v>
      </c>
      <c r="AL360" s="94" t="s">
        <v>290</v>
      </c>
      <c r="AM360" s="108">
        <f t="array" ref="AM360">IFERROR(INDEX(TO_name_1,MATCH(,((Шаблон_1-Точность)&gt;=G360)+((Шаблон_1+Точность)&lt;=G360),)),G360)</f>
        <v>23293</v>
      </c>
      <c r="AN360" s="109">
        <f t="array" ref="AN360">IFERROR(INDEX(TO_name_2,MATCH(,((Шаблон_2-Точность)&gt;=H360)+((Шаблон_2+Точность)&lt;=H360),)),H360)</f>
        <v>57183</v>
      </c>
      <c r="AO360" s="109">
        <f t="array" ref="AO360">IFERROR(INDEX(TO_name_3,MATCH(,((Шаблон_3-Точность)&gt;=I360)+((Шаблон_3+Точность)&lt;=I360),)),I360)</f>
        <v>40596</v>
      </c>
      <c r="AP360" s="109">
        <f t="array" ref="AP360">IFERROR(INDEX(TO_name_4,MATCH(,((Шаблон_4-Точность)&gt;=J360)+((Шаблон_4+Точность)&lt;=J360),)),J360)</f>
        <v>45682</v>
      </c>
      <c r="AQ360" s="109">
        <f t="array" ref="AQ360">IFERROR(INDEX(TO_name_9,MATCH(,((Шаблон_9-Точность)&gt;=K360)+((Шаблон_9+Точность)&lt;=K360),)),K360)</f>
        <v>15115</v>
      </c>
      <c r="AR360" s="109">
        <f t="array" ref="AR360">IFERROR(INDEX(TO_name_10,MATCH(,((Шаблон_10-Точность)&gt;=L360)+((Шаблон_10+Точность)&lt;=L360),)),L360)</f>
        <v>14522</v>
      </c>
      <c r="AS360" s="110">
        <f t="array" ref="AS360">IFERROR(INDEX(TO_name_11,MATCH(,((Шаблон_11-Точность)&gt;=M360)+((Шаблон_11+Точность)&lt;=M360),)),M360)</f>
        <v>12778</v>
      </c>
      <c r="AT360" s="111" t="s">
        <v>290</v>
      </c>
      <c r="AU360" s="108">
        <f t="array" ref="AU360">IFERROR(INDEX(TO_name_5,MATCH(,((Шаблон_5-Точность)&gt;=O360)+((Шаблон_5+Точность)&lt;=O360),)),O360)</f>
        <v>45558</v>
      </c>
      <c r="AV360" s="109">
        <f t="array" ref="AV360">IFERROR(INDEX(TO_name_6,MATCH(,((Шаблон_6-Точность)&gt;=P360)+((Шаблон_6+Точность)&lt;=P360),)),P360)</f>
        <v>27309</v>
      </c>
      <c r="AW360" s="109">
        <f t="array" ref="AW360">IFERROR(INDEX(TO_name_7,MATCH(,((Шаблон_7-Точность)&gt;=Q360)+((Шаблон_7+Точность)&lt;=Q360),)),Q360)</f>
        <v>18986</v>
      </c>
      <c r="AX360" s="109">
        <f t="array" ref="AX360">IFERROR(INDEX(TO_name_8,MATCH(,((Шаблон_8-Точность)&gt;=R360)+((Шаблон_8+Точность)&lt;=R360),)),R360)</f>
        <v>63463</v>
      </c>
      <c r="AY360" s="109">
        <f t="array" ref="AY360">IFERROR(INDEX(TO_name_12,MATCH(,((Шаблон_12-Точность)&gt;=S360)+((Шаблон_12+Точность)&lt;=S360),)),S360)</f>
        <v>34594</v>
      </c>
      <c r="AZ360" s="109">
        <f t="array" ref="AZ360">IFERROR(INDEX(TO_name_13,MATCH(,((Шаблон_13-Точность)&gt;=T360)+((Шаблон_13+Точность)&lt;=T360),)),T360)</f>
        <v>31152</v>
      </c>
      <c r="BA360" s="110">
        <f t="array" ref="BA360">IFERROR(INDEX(TO_name_14,MATCH(,((Шаблон_14-Точность)&gt;=U360)+((Шаблон_14+Точность)&lt;=U360),)),U360)</f>
        <v>11108</v>
      </c>
      <c r="BB360" s="3"/>
      <c r="BC360" s="3" t="str">
        <f t="shared" si="177"/>
        <v>М/67015/23293</v>
      </c>
      <c r="BD360" s="3" t="str">
        <f t="shared" si="178"/>
        <v>М/72105/57183</v>
      </c>
      <c r="BE360" s="3" t="str">
        <f t="shared" si="179"/>
        <v>М/65698/40596</v>
      </c>
      <c r="BF360" s="3" t="str">
        <f t="shared" si="180"/>
        <v>Р/73982/45682</v>
      </c>
      <c r="BG360" s="3" t="str">
        <f t="shared" si="181"/>
        <v>М/15115/15115</v>
      </c>
      <c r="BH360" s="3" t="str">
        <f t="shared" si="182"/>
        <v>М/14522/14522</v>
      </c>
      <c r="BI360" s="3" t="str">
        <f t="shared" si="183"/>
        <v>Р/12778/12778</v>
      </c>
      <c r="BJ360" s="158" t="s">
        <v>290</v>
      </c>
      <c r="BK360" s="3" t="str">
        <f t="shared" si="184"/>
        <v>Р/43837/45558</v>
      </c>
      <c r="BL360" s="3" t="str">
        <f t="shared" si="185"/>
        <v>М/52291/27309</v>
      </c>
      <c r="BM360" s="3" t="str">
        <f t="shared" si="186"/>
        <v>Р/39501/18986</v>
      </c>
      <c r="BN360" s="3" t="str">
        <f t="shared" si="187"/>
        <v>М/38914/63463</v>
      </c>
      <c r="BO360" s="3" t="str">
        <f t="shared" si="188"/>
        <v>Р/9594/34594</v>
      </c>
      <c r="BP360" s="3" t="str">
        <f t="shared" si="189"/>
        <v>М/10637/31152</v>
      </c>
      <c r="BQ360" s="3" t="str">
        <f t="shared" si="190"/>
        <v>М/11108/11108</v>
      </c>
      <c r="BR360" s="86"/>
      <c r="BS360" s="86"/>
      <c r="BT360" s="86"/>
    </row>
    <row r="361" spans="1:72" ht="16.5" customHeight="1" x14ac:dyDescent="0.25">
      <c r="A361" s="90">
        <v>45277</v>
      </c>
      <c r="B361" s="3">
        <v>5</v>
      </c>
      <c r="C361" s="3">
        <v>4</v>
      </c>
      <c r="D361" s="105" t="str">
        <f t="shared" si="175"/>
        <v/>
      </c>
      <c r="E361" s="105" t="str">
        <f t="shared" si="176"/>
        <v/>
      </c>
      <c r="F361" s="99" t="s">
        <v>290</v>
      </c>
      <c r="G361" s="100">
        <f t="shared" si="191"/>
        <v>23317</v>
      </c>
      <c r="H361" s="100">
        <f t="shared" si="192"/>
        <v>57207</v>
      </c>
      <c r="I361" s="100">
        <f t="shared" si="193"/>
        <v>40620</v>
      </c>
      <c r="J361" s="100">
        <f t="shared" si="194"/>
        <v>45682</v>
      </c>
      <c r="K361" s="100">
        <f t="shared" si="195"/>
        <v>15139</v>
      </c>
      <c r="L361" s="100">
        <f t="shared" si="196"/>
        <v>14546</v>
      </c>
      <c r="M361" s="100">
        <f t="shared" si="197"/>
        <v>12778</v>
      </c>
      <c r="N361" s="100" t="str">
        <f t="shared" si="198"/>
        <v>|</v>
      </c>
      <c r="O361" s="100">
        <f t="shared" si="199"/>
        <v>45558</v>
      </c>
      <c r="P361" s="100">
        <f t="shared" si="200"/>
        <v>27333</v>
      </c>
      <c r="Q361" s="100">
        <f t="shared" si="201"/>
        <v>18986</v>
      </c>
      <c r="R361" s="100">
        <f t="shared" si="202"/>
        <v>63487</v>
      </c>
      <c r="S361" s="100">
        <f t="shared" si="203"/>
        <v>34594</v>
      </c>
      <c r="T361" s="100">
        <f t="shared" si="204"/>
        <v>31176</v>
      </c>
      <c r="U361" s="100">
        <f t="shared" si="205"/>
        <v>11132</v>
      </c>
      <c r="V361" s="89" t="s">
        <v>290</v>
      </c>
      <c r="W361" s="95" t="s">
        <v>37</v>
      </c>
      <c r="X361" s="95" t="s">
        <v>37</v>
      </c>
      <c r="Y361" s="95" t="s">
        <v>37</v>
      </c>
      <c r="Z361" s="95" t="s">
        <v>38</v>
      </c>
      <c r="AA361" s="95" t="s">
        <v>37</v>
      </c>
      <c r="AB361" s="95" t="s">
        <v>37</v>
      </c>
      <c r="AC361" s="95" t="s">
        <v>38</v>
      </c>
      <c r="AD361" s="96" t="s">
        <v>290</v>
      </c>
      <c r="AE361" s="95" t="s">
        <v>38</v>
      </c>
      <c r="AF361" s="95" t="s">
        <v>37</v>
      </c>
      <c r="AG361" s="95" t="s">
        <v>38</v>
      </c>
      <c r="AH361" s="95" t="s">
        <v>37</v>
      </c>
      <c r="AI361" s="95" t="s">
        <v>38</v>
      </c>
      <c r="AJ361" s="95" t="s">
        <v>37</v>
      </c>
      <c r="AK361" s="95" t="s">
        <v>37</v>
      </c>
      <c r="AL361" s="94" t="s">
        <v>290</v>
      </c>
      <c r="AM361" s="108">
        <f t="array" ref="AM361">IFERROR(INDEX(TO_name_1,MATCH(,((Шаблон_1-Точность)&gt;=G361)+((Шаблон_1+Точность)&lt;=G361),)),G361)</f>
        <v>23317</v>
      </c>
      <c r="AN361" s="109">
        <f t="array" ref="AN361">IFERROR(INDEX(TO_name_2,MATCH(,((Шаблон_2-Точность)&gt;=H361)+((Шаблон_2+Точность)&lt;=H361),)),H361)</f>
        <v>57207</v>
      </c>
      <c r="AO361" s="109">
        <f t="array" ref="AO361">IFERROR(INDEX(TO_name_3,MATCH(,((Шаблон_3-Точность)&gt;=I361)+((Шаблон_3+Точность)&lt;=I361),)),I361)</f>
        <v>40620</v>
      </c>
      <c r="AP361" s="109">
        <f t="array" ref="AP361">IFERROR(INDEX(TO_name_4,MATCH(,((Шаблон_4-Точность)&gt;=J361)+((Шаблон_4+Точность)&lt;=J361),)),J361)</f>
        <v>45682</v>
      </c>
      <c r="AQ361" s="109">
        <f t="array" ref="AQ361">IFERROR(INDEX(TO_name_9,MATCH(,((Шаблон_9-Точность)&gt;=K361)+((Шаблон_9+Точность)&lt;=K361),)),K361)</f>
        <v>15139</v>
      </c>
      <c r="AR361" s="109">
        <f t="array" ref="AR361">IFERROR(INDEX(TO_name_10,MATCH(,((Шаблон_10-Точность)&gt;=L361)+((Шаблон_10+Точность)&lt;=L361),)),L361)</f>
        <v>14546</v>
      </c>
      <c r="AS361" s="110">
        <f t="array" ref="AS361">IFERROR(INDEX(TO_name_11,MATCH(,((Шаблон_11-Точность)&gt;=M361)+((Шаблон_11+Точность)&lt;=M361),)),M361)</f>
        <v>12778</v>
      </c>
      <c r="AT361" s="111" t="s">
        <v>290</v>
      </c>
      <c r="AU361" s="108">
        <f t="array" ref="AU361">IFERROR(INDEX(TO_name_5,MATCH(,((Шаблон_5-Точность)&gt;=O361)+((Шаблон_5+Точность)&lt;=O361),)),O361)</f>
        <v>45558</v>
      </c>
      <c r="AV361" s="109">
        <f t="array" ref="AV361">IFERROR(INDEX(TO_name_6,MATCH(,((Шаблон_6-Точность)&gt;=P361)+((Шаблон_6+Точность)&lt;=P361),)),P361)</f>
        <v>27333</v>
      </c>
      <c r="AW361" s="109">
        <f t="array" ref="AW361">IFERROR(INDEX(TO_name_7,MATCH(,((Шаблон_7-Точность)&gt;=Q361)+((Шаблон_7+Точность)&lt;=Q361),)),Q361)</f>
        <v>18986</v>
      </c>
      <c r="AX361" s="109">
        <f t="array" ref="AX361">IFERROR(INDEX(TO_name_8,MATCH(,((Шаблон_8-Точность)&gt;=R361)+((Шаблон_8+Точность)&lt;=R361),)),R361)</f>
        <v>63487</v>
      </c>
      <c r="AY361" s="109">
        <f t="array" ref="AY361">IFERROR(INDEX(TO_name_12,MATCH(,((Шаблон_12-Точность)&gt;=S361)+((Шаблон_12+Точность)&lt;=S361),)),S361)</f>
        <v>34594</v>
      </c>
      <c r="AZ361" s="109">
        <f t="array" ref="AZ361">IFERROR(INDEX(TO_name_13,MATCH(,((Шаблон_13-Точность)&gt;=T361)+((Шаблон_13+Точность)&lt;=T361),)),T361)</f>
        <v>31176</v>
      </c>
      <c r="BA361" s="110">
        <f t="array" ref="BA361">IFERROR(INDEX(TO_name_14,MATCH(,((Шаблон_14-Точность)&gt;=U361)+((Шаблон_14+Точность)&lt;=U361),)),U361)</f>
        <v>11132</v>
      </c>
      <c r="BB361" s="3"/>
      <c r="BC361" s="3" t="str">
        <f t="shared" si="177"/>
        <v>М/67039/23317</v>
      </c>
      <c r="BD361" s="3" t="str">
        <f t="shared" si="178"/>
        <v>М/72129/57207</v>
      </c>
      <c r="BE361" s="3" t="str">
        <f t="shared" si="179"/>
        <v>М/65722/40620</v>
      </c>
      <c r="BF361" s="3" t="str">
        <f t="shared" si="180"/>
        <v>Р/73982/45682</v>
      </c>
      <c r="BG361" s="3" t="str">
        <f t="shared" si="181"/>
        <v>М/15139/15139</v>
      </c>
      <c r="BH361" s="3" t="str">
        <f t="shared" si="182"/>
        <v>М/14546/14546</v>
      </c>
      <c r="BI361" s="3" t="str">
        <f t="shared" si="183"/>
        <v>Р/12778/12778</v>
      </c>
      <c r="BJ361" s="158" t="s">
        <v>290</v>
      </c>
      <c r="BK361" s="3" t="str">
        <f t="shared" si="184"/>
        <v>Р/43837/45558</v>
      </c>
      <c r="BL361" s="3" t="str">
        <f t="shared" si="185"/>
        <v>М/52315/27333</v>
      </c>
      <c r="BM361" s="3" t="str">
        <f t="shared" si="186"/>
        <v>Р/39501/18986</v>
      </c>
      <c r="BN361" s="3" t="str">
        <f t="shared" si="187"/>
        <v>М/38938/63487</v>
      </c>
      <c r="BO361" s="3" t="str">
        <f t="shared" si="188"/>
        <v>Р/9594/34594</v>
      </c>
      <c r="BP361" s="3" t="str">
        <f t="shared" si="189"/>
        <v>М/10661/31176</v>
      </c>
      <c r="BQ361" s="3" t="str">
        <f t="shared" si="190"/>
        <v>М/11132/11132</v>
      </c>
      <c r="BR361" s="86"/>
      <c r="BS361" s="86"/>
      <c r="BT361" s="86"/>
    </row>
    <row r="362" spans="1:72" ht="16.5" customHeight="1" x14ac:dyDescent="0.25">
      <c r="A362" s="90">
        <v>45278</v>
      </c>
      <c r="B362" s="3">
        <v>5</v>
      </c>
      <c r="C362" s="3">
        <v>4</v>
      </c>
      <c r="D362" s="105" t="str">
        <f t="shared" si="175"/>
        <v/>
      </c>
      <c r="E362" s="105" t="str">
        <f t="shared" si="176"/>
        <v/>
      </c>
      <c r="F362" s="99" t="s">
        <v>290</v>
      </c>
      <c r="G362" s="100">
        <f t="shared" si="191"/>
        <v>23341</v>
      </c>
      <c r="H362" s="100">
        <f t="shared" si="192"/>
        <v>57231</v>
      </c>
      <c r="I362" s="100">
        <f t="shared" si="193"/>
        <v>40644</v>
      </c>
      <c r="J362" s="100">
        <f t="shared" si="194"/>
        <v>45682</v>
      </c>
      <c r="K362" s="100">
        <f t="shared" si="195"/>
        <v>15163</v>
      </c>
      <c r="L362" s="100">
        <f t="shared" si="196"/>
        <v>14570</v>
      </c>
      <c r="M362" s="100">
        <f t="shared" si="197"/>
        <v>12778</v>
      </c>
      <c r="N362" s="100" t="str">
        <f t="shared" si="198"/>
        <v>|</v>
      </c>
      <c r="O362" s="100">
        <f t="shared" si="199"/>
        <v>45558</v>
      </c>
      <c r="P362" s="100">
        <f t="shared" si="200"/>
        <v>27357</v>
      </c>
      <c r="Q362" s="100">
        <f t="shared" si="201"/>
        <v>18994</v>
      </c>
      <c r="R362" s="100">
        <f t="shared" si="202"/>
        <v>63503</v>
      </c>
      <c r="S362" s="100">
        <f t="shared" si="203"/>
        <v>34594</v>
      </c>
      <c r="T362" s="100">
        <f t="shared" si="204"/>
        <v>31200</v>
      </c>
      <c r="U362" s="100">
        <f t="shared" si="205"/>
        <v>11156</v>
      </c>
      <c r="V362" s="89" t="s">
        <v>290</v>
      </c>
      <c r="W362" s="95" t="s">
        <v>37</v>
      </c>
      <c r="X362" s="95" t="s">
        <v>37</v>
      </c>
      <c r="Y362" s="95" t="s">
        <v>37</v>
      </c>
      <c r="Z362" s="95" t="s">
        <v>38</v>
      </c>
      <c r="AA362" s="95" t="s">
        <v>37</v>
      </c>
      <c r="AB362" s="95" t="s">
        <v>37</v>
      </c>
      <c r="AC362" s="95" t="s">
        <v>38</v>
      </c>
      <c r="AD362" s="96" t="s">
        <v>290</v>
      </c>
      <c r="AE362" s="95" t="s">
        <v>38</v>
      </c>
      <c r="AF362" s="95" t="s">
        <v>37</v>
      </c>
      <c r="AG362" s="95" t="s">
        <v>320</v>
      </c>
      <c r="AH362" s="95" t="s">
        <v>195</v>
      </c>
      <c r="AI362" s="95" t="s">
        <v>38</v>
      </c>
      <c r="AJ362" s="95" t="s">
        <v>37</v>
      </c>
      <c r="AK362" s="95" t="s">
        <v>37</v>
      </c>
      <c r="AL362" s="94" t="s">
        <v>290</v>
      </c>
      <c r="AM362" s="108">
        <f t="array" ref="AM362">IFERROR(INDEX(TO_name_1,MATCH(,((Шаблон_1-Точность)&gt;=G362)+((Шаблон_1+Точность)&lt;=G362),)),G362)</f>
        <v>23341</v>
      </c>
      <c r="AN362" s="109">
        <f t="array" ref="AN362">IFERROR(INDEX(TO_name_2,MATCH(,((Шаблон_2-Точность)&gt;=H362)+((Шаблон_2+Точность)&lt;=H362),)),H362)</f>
        <v>57231</v>
      </c>
      <c r="AO362" s="109">
        <f t="array" ref="AO362">IFERROR(INDEX(TO_name_3,MATCH(,((Шаблон_3-Точность)&gt;=I362)+((Шаблон_3+Точность)&lt;=I362),)),I362)</f>
        <v>40644</v>
      </c>
      <c r="AP362" s="109">
        <f t="array" ref="AP362">IFERROR(INDEX(TO_name_4,MATCH(,((Шаблон_4-Точность)&gt;=J362)+((Шаблон_4+Точность)&lt;=J362),)),J362)</f>
        <v>45682</v>
      </c>
      <c r="AQ362" s="109">
        <f t="array" ref="AQ362">IFERROR(INDEX(TO_name_9,MATCH(,((Шаблон_9-Точность)&gt;=K362)+((Шаблон_9+Точность)&lt;=K362),)),K362)</f>
        <v>15163</v>
      </c>
      <c r="AR362" s="109">
        <f t="array" ref="AR362">IFERROR(INDEX(TO_name_10,MATCH(,((Шаблон_10-Точность)&gt;=L362)+((Шаблон_10+Точность)&lt;=L362),)),L362)</f>
        <v>14570</v>
      </c>
      <c r="AS362" s="110">
        <f t="array" ref="AS362">IFERROR(INDEX(TO_name_11,MATCH(,((Шаблон_11-Точность)&gt;=M362)+((Шаблон_11+Точность)&lt;=M362),)),M362)</f>
        <v>12778</v>
      </c>
      <c r="AT362" s="111" t="s">
        <v>290</v>
      </c>
      <c r="AU362" s="108">
        <f t="array" ref="AU362">IFERROR(INDEX(TO_name_5,MATCH(,((Шаблон_5-Точность)&gt;=O362)+((Шаблон_5+Точность)&lt;=O362),)),O362)</f>
        <v>45558</v>
      </c>
      <c r="AV362" s="109">
        <f t="array" ref="AV362">IFERROR(INDEX(TO_name_6,MATCH(,((Шаблон_6-Точность)&gt;=P362)+((Шаблон_6+Точность)&lt;=P362),)),P362)</f>
        <v>27357</v>
      </c>
      <c r="AW362" s="109">
        <f t="array" ref="AW362">IFERROR(INDEX(TO_name_7,MATCH(,((Шаблон_7-Точность)&gt;=Q362)+((Шаблон_7+Точность)&lt;=Q362),)),Q362)</f>
        <v>18994</v>
      </c>
      <c r="AX362" s="109" t="str">
        <f t="array" ref="AX362">IFERROR(INDEX(TO_name_8,MATCH(,((Шаблон_8-Точность)&gt;=R362)+((Шаблон_8+Точность)&lt;=R362),)),R362)</f>
        <v>ПМ</v>
      </c>
      <c r="AY362" s="109">
        <f t="array" ref="AY362">IFERROR(INDEX(TO_name_12,MATCH(,((Шаблон_12-Точность)&gt;=S362)+((Шаблон_12+Точность)&lt;=S362),)),S362)</f>
        <v>34594</v>
      </c>
      <c r="AZ362" s="109">
        <f t="array" ref="AZ362">IFERROR(INDEX(TO_name_13,MATCH(,((Шаблон_13-Точность)&gt;=T362)+((Шаблон_13+Точность)&lt;=T362),)),T362)</f>
        <v>31200</v>
      </c>
      <c r="BA362" s="110">
        <f t="array" ref="BA362">IFERROR(INDEX(TO_name_14,MATCH(,((Шаблон_14-Точность)&gt;=U362)+((Шаблон_14+Точность)&lt;=U362),)),U362)</f>
        <v>11156</v>
      </c>
      <c r="BB362" s="3"/>
      <c r="BC362" s="3" t="str">
        <f t="shared" si="177"/>
        <v>М/67063/23341</v>
      </c>
      <c r="BD362" s="3" t="str">
        <f t="shared" si="178"/>
        <v>М/72153/57231</v>
      </c>
      <c r="BE362" s="3" t="str">
        <f t="shared" si="179"/>
        <v>М/65746/40644</v>
      </c>
      <c r="BF362" s="3" t="str">
        <f t="shared" si="180"/>
        <v>Р/73982/45682</v>
      </c>
      <c r="BG362" s="3" t="str">
        <f t="shared" si="181"/>
        <v>М/15163/15163</v>
      </c>
      <c r="BH362" s="3" t="str">
        <f t="shared" si="182"/>
        <v>М/14570/14570</v>
      </c>
      <c r="BI362" s="3" t="str">
        <f t="shared" si="183"/>
        <v>Р/12778/12778</v>
      </c>
      <c r="BJ362" s="158" t="s">
        <v>290</v>
      </c>
      <c r="BK362" s="3" t="str">
        <f t="shared" si="184"/>
        <v>Р/43837/45558</v>
      </c>
      <c r="BL362" s="3" t="str">
        <f t="shared" si="185"/>
        <v>М/52339/27357</v>
      </c>
      <c r="BM362" s="3" t="str">
        <f t="shared" si="186"/>
        <v>П/39509/18994</v>
      </c>
      <c r="BN362" s="3" t="str">
        <f t="shared" si="187"/>
        <v>О/38954/63503</v>
      </c>
      <c r="BO362" s="3" t="str">
        <f t="shared" si="188"/>
        <v>Р/9594/34594</v>
      </c>
      <c r="BP362" s="3" t="str">
        <f t="shared" si="189"/>
        <v>М/10685/31200</v>
      </c>
      <c r="BQ362" s="3" t="str">
        <f t="shared" si="190"/>
        <v>М/11156/11156</v>
      </c>
      <c r="BR362" s="86"/>
      <c r="BS362" s="86"/>
      <c r="BT362" s="86"/>
    </row>
    <row r="363" spans="1:72" ht="16.5" customHeight="1" x14ac:dyDescent="0.25">
      <c r="A363" s="90">
        <v>45279</v>
      </c>
      <c r="B363" s="3">
        <v>5</v>
      </c>
      <c r="C363" s="3">
        <v>4</v>
      </c>
      <c r="D363" s="105" t="str">
        <f t="shared" si="175"/>
        <v/>
      </c>
      <c r="E363" s="105" t="str">
        <f t="shared" si="176"/>
        <v>ОШ</v>
      </c>
      <c r="F363" s="99" t="s">
        <v>290</v>
      </c>
      <c r="G363" s="100">
        <f t="shared" si="191"/>
        <v>23365</v>
      </c>
      <c r="H363" s="100">
        <f t="shared" si="192"/>
        <v>57255</v>
      </c>
      <c r="I363" s="100">
        <f t="shared" si="193"/>
        <v>40668</v>
      </c>
      <c r="J363" s="100">
        <f t="shared" si="194"/>
        <v>45682</v>
      </c>
      <c r="K363" s="100">
        <f t="shared" si="195"/>
        <v>15187</v>
      </c>
      <c r="L363" s="100">
        <f t="shared" si="196"/>
        <v>14594</v>
      </c>
      <c r="M363" s="100">
        <f t="shared" si="197"/>
        <v>12778</v>
      </c>
      <c r="N363" s="100" t="str">
        <f t="shared" si="198"/>
        <v>|</v>
      </c>
      <c r="O363" s="100">
        <f t="shared" si="199"/>
        <v>45558</v>
      </c>
      <c r="P363" s="100">
        <f t="shared" si="200"/>
        <v>27381</v>
      </c>
      <c r="Q363" s="100">
        <f t="shared" si="201"/>
        <v>19010</v>
      </c>
      <c r="R363" s="100">
        <f t="shared" si="202"/>
        <v>63503</v>
      </c>
      <c r="S363" s="100">
        <f t="shared" si="203"/>
        <v>34594</v>
      </c>
      <c r="T363" s="100">
        <f t="shared" si="204"/>
        <v>31224</v>
      </c>
      <c r="U363" s="100">
        <f t="shared" si="205"/>
        <v>11180</v>
      </c>
      <c r="V363" s="89" t="s">
        <v>290</v>
      </c>
      <c r="W363" s="95" t="s">
        <v>37</v>
      </c>
      <c r="X363" s="95" t="s">
        <v>37</v>
      </c>
      <c r="Y363" s="95" t="s">
        <v>37</v>
      </c>
      <c r="Z363" s="95" t="s">
        <v>38</v>
      </c>
      <c r="AA363" s="95" t="s">
        <v>37</v>
      </c>
      <c r="AB363" s="95" t="s">
        <v>37</v>
      </c>
      <c r="AC363" s="95" t="s">
        <v>38</v>
      </c>
      <c r="AD363" s="96" t="s">
        <v>290</v>
      </c>
      <c r="AE363" s="95" t="s">
        <v>38</v>
      </c>
      <c r="AF363" s="95" t="s">
        <v>37</v>
      </c>
      <c r="AG363" s="95" t="s">
        <v>195</v>
      </c>
      <c r="AH363" s="95" t="s">
        <v>321</v>
      </c>
      <c r="AI363" s="95" t="s">
        <v>38</v>
      </c>
      <c r="AJ363" s="95" t="s">
        <v>37</v>
      </c>
      <c r="AK363" s="95" t="s">
        <v>37</v>
      </c>
      <c r="AL363" s="94" t="s">
        <v>290</v>
      </c>
      <c r="AM363" s="108">
        <f t="array" ref="AM363">IFERROR(INDEX(TO_name_1,MATCH(,((Шаблон_1-Точность)&gt;=G363)+((Шаблон_1+Точность)&lt;=G363),)),G363)</f>
        <v>23365</v>
      </c>
      <c r="AN363" s="109">
        <f t="array" ref="AN363">IFERROR(INDEX(TO_name_2,MATCH(,((Шаблон_2-Точность)&gt;=H363)+((Шаблон_2+Точность)&lt;=H363),)),H363)</f>
        <v>57255</v>
      </c>
      <c r="AO363" s="109">
        <f t="array" ref="AO363">IFERROR(INDEX(TO_name_3,MATCH(,((Шаблон_3-Точность)&gt;=I363)+((Шаблон_3+Точность)&lt;=I363),)),I363)</f>
        <v>40668</v>
      </c>
      <c r="AP363" s="109">
        <f t="array" ref="AP363">IFERROR(INDEX(TO_name_4,MATCH(,((Шаблон_4-Точность)&gt;=J363)+((Шаблон_4+Точность)&lt;=J363),)),J363)</f>
        <v>45682</v>
      </c>
      <c r="AQ363" s="109">
        <f t="array" ref="AQ363">IFERROR(INDEX(TO_name_9,MATCH(,((Шаблон_9-Точность)&gt;=K363)+((Шаблон_9+Точность)&lt;=K363),)),K363)</f>
        <v>15187</v>
      </c>
      <c r="AR363" s="109">
        <f t="array" ref="AR363">IFERROR(INDEX(TO_name_10,MATCH(,((Шаблон_10-Точность)&gt;=L363)+((Шаблон_10+Точность)&lt;=L363),)),L363)</f>
        <v>14594</v>
      </c>
      <c r="AS363" s="110">
        <f t="array" ref="AS363">IFERROR(INDEX(TO_name_11,MATCH(,((Шаблон_11-Точность)&gt;=M363)+((Шаблон_11+Точность)&lt;=M363),)),M363)</f>
        <v>12778</v>
      </c>
      <c r="AT363" s="111" t="s">
        <v>290</v>
      </c>
      <c r="AU363" s="108">
        <f t="array" ref="AU363">IFERROR(INDEX(TO_name_5,MATCH(,((Шаблон_5-Точность)&gt;=O363)+((Шаблон_5+Точность)&lt;=O363),)),O363)</f>
        <v>45558</v>
      </c>
      <c r="AV363" s="109">
        <f t="array" ref="AV363">IFERROR(INDEX(TO_name_6,MATCH(,((Шаблон_6-Точность)&gt;=P363)+((Шаблон_6+Точность)&lt;=P363),)),P363)</f>
        <v>27381</v>
      </c>
      <c r="AW363" s="109">
        <f t="array" ref="AW363">IFERROR(INDEX(TO_name_7,MATCH(,((Шаблон_7-Точность)&gt;=Q363)+((Шаблон_7+Точность)&lt;=Q363),)),Q363)</f>
        <v>19010</v>
      </c>
      <c r="AX363" s="109" t="str">
        <f t="array" ref="AX363">IFERROR(INDEX(TO_name_8,MATCH(,((Шаблон_8-Точность)&gt;=R363)+((Шаблон_8+Точность)&lt;=R363),)),R363)</f>
        <v>ПМ</v>
      </c>
      <c r="AY363" s="109">
        <f t="array" ref="AY363">IFERROR(INDEX(TO_name_12,MATCH(,((Шаблон_12-Точность)&gt;=S363)+((Шаблон_12+Точность)&lt;=S363),)),S363)</f>
        <v>34594</v>
      </c>
      <c r="AZ363" s="109">
        <f t="array" ref="AZ363">IFERROR(INDEX(TO_name_13,MATCH(,((Шаблон_13-Точность)&gt;=T363)+((Шаблон_13+Точность)&lt;=T363),)),T363)</f>
        <v>31224</v>
      </c>
      <c r="BA363" s="110">
        <f t="array" ref="BA363">IFERROR(INDEX(TO_name_14,MATCH(,((Шаблон_14-Точность)&gt;=U363)+((Шаблон_14+Точность)&lt;=U363),)),U363)</f>
        <v>11180</v>
      </c>
      <c r="BB363" s="3"/>
      <c r="BC363" s="3" t="str">
        <f t="shared" si="177"/>
        <v>М/67087/23365</v>
      </c>
      <c r="BD363" s="3" t="str">
        <f t="shared" si="178"/>
        <v>М/72177/57255</v>
      </c>
      <c r="BE363" s="3" t="str">
        <f t="shared" si="179"/>
        <v>М/65770/40668</v>
      </c>
      <c r="BF363" s="3" t="str">
        <f t="shared" si="180"/>
        <v>Р/73982/45682</v>
      </c>
      <c r="BG363" s="3" t="str">
        <f t="shared" si="181"/>
        <v>М/15187/15187</v>
      </c>
      <c r="BH363" s="3" t="str">
        <f t="shared" si="182"/>
        <v>М/14594/14594</v>
      </c>
      <c r="BI363" s="3" t="str">
        <f t="shared" si="183"/>
        <v>Р/12778/12778</v>
      </c>
      <c r="BJ363" s="158" t="s">
        <v>290</v>
      </c>
      <c r="BK363" s="3" t="str">
        <f t="shared" si="184"/>
        <v>Р/43837/45558</v>
      </c>
      <c r="BL363" s="3" t="str">
        <f t="shared" si="185"/>
        <v>М/52363/27381</v>
      </c>
      <c r="BM363" s="3" t="str">
        <f t="shared" si="186"/>
        <v>О/39525/19010</v>
      </c>
      <c r="BN363" s="3" t="str">
        <f t="shared" si="187"/>
        <v>ПМ/38954/63503</v>
      </c>
      <c r="BO363" s="3" t="str">
        <f t="shared" si="188"/>
        <v>Р/9594/34594</v>
      </c>
      <c r="BP363" s="3" t="str">
        <f t="shared" si="189"/>
        <v>М/10709/31224</v>
      </c>
      <c r="BQ363" s="3" t="str">
        <f t="shared" si="190"/>
        <v>М/11180/11180</v>
      </c>
      <c r="BR363" s="86"/>
      <c r="BS363" s="86"/>
      <c r="BT363" s="86"/>
    </row>
    <row r="364" spans="1:72" ht="16.5" customHeight="1" x14ac:dyDescent="0.25">
      <c r="A364" s="90">
        <v>45280</v>
      </c>
      <c r="B364" s="3">
        <v>5</v>
      </c>
      <c r="C364" s="3">
        <v>4</v>
      </c>
      <c r="D364" s="105" t="str">
        <f t="shared" si="175"/>
        <v/>
      </c>
      <c r="E364" s="105" t="str">
        <f t="shared" si="176"/>
        <v/>
      </c>
      <c r="F364" s="99" t="s">
        <v>290</v>
      </c>
      <c r="G364" s="100">
        <f t="shared" si="191"/>
        <v>23389</v>
      </c>
      <c r="H364" s="100">
        <f t="shared" si="192"/>
        <v>57279</v>
      </c>
      <c r="I364" s="100">
        <f t="shared" si="193"/>
        <v>40692</v>
      </c>
      <c r="J364" s="100">
        <f t="shared" si="194"/>
        <v>45682</v>
      </c>
      <c r="K364" s="100">
        <f t="shared" si="195"/>
        <v>15211</v>
      </c>
      <c r="L364" s="100">
        <f t="shared" si="196"/>
        <v>14618</v>
      </c>
      <c r="M364" s="100">
        <f t="shared" si="197"/>
        <v>12778</v>
      </c>
      <c r="N364" s="100" t="str">
        <f t="shared" si="198"/>
        <v>|</v>
      </c>
      <c r="O364" s="100">
        <f t="shared" si="199"/>
        <v>45558</v>
      </c>
      <c r="P364" s="100">
        <f t="shared" si="200"/>
        <v>27405</v>
      </c>
      <c r="Q364" s="100">
        <f t="shared" si="201"/>
        <v>19010</v>
      </c>
      <c r="R364" s="100">
        <f t="shared" si="202"/>
        <v>63527</v>
      </c>
      <c r="S364" s="100">
        <f t="shared" si="203"/>
        <v>34594</v>
      </c>
      <c r="T364" s="100">
        <f t="shared" si="204"/>
        <v>31248</v>
      </c>
      <c r="U364" s="100">
        <f t="shared" si="205"/>
        <v>11204</v>
      </c>
      <c r="V364" s="89" t="s">
        <v>290</v>
      </c>
      <c r="W364" s="95" t="s">
        <v>37</v>
      </c>
      <c r="X364" s="95" t="s">
        <v>37</v>
      </c>
      <c r="Y364" s="95" t="s">
        <v>37</v>
      </c>
      <c r="Z364" s="95" t="s">
        <v>38</v>
      </c>
      <c r="AA364" s="95" t="s">
        <v>37</v>
      </c>
      <c r="AB364" s="95" t="s">
        <v>37</v>
      </c>
      <c r="AC364" s="95" t="s">
        <v>38</v>
      </c>
      <c r="AD364" s="96" t="s">
        <v>290</v>
      </c>
      <c r="AE364" s="95" t="s">
        <v>38</v>
      </c>
      <c r="AF364" s="95" t="s">
        <v>37</v>
      </c>
      <c r="AG364" s="95" t="s">
        <v>38</v>
      </c>
      <c r="AH364" s="95" t="s">
        <v>37</v>
      </c>
      <c r="AI364" s="95" t="s">
        <v>38</v>
      </c>
      <c r="AJ364" s="95" t="s">
        <v>37</v>
      </c>
      <c r="AK364" s="95" t="s">
        <v>37</v>
      </c>
      <c r="AL364" s="94" t="s">
        <v>290</v>
      </c>
      <c r="AM364" s="108">
        <f t="array" ref="AM364">IFERROR(INDEX(TO_name_1,MATCH(,((Шаблон_1-Точность)&gt;=G364)+((Шаблон_1+Точность)&lt;=G364),)),G364)</f>
        <v>23389</v>
      </c>
      <c r="AN364" s="109">
        <f t="array" ref="AN364">IFERROR(INDEX(TO_name_2,MATCH(,((Шаблон_2-Точность)&gt;=H364)+((Шаблон_2+Точность)&lt;=H364),)),H364)</f>
        <v>57279</v>
      </c>
      <c r="AO364" s="109">
        <f t="array" ref="AO364">IFERROR(INDEX(TO_name_3,MATCH(,((Шаблон_3-Точность)&gt;=I364)+((Шаблон_3+Точность)&lt;=I364),)),I364)</f>
        <v>40692</v>
      </c>
      <c r="AP364" s="109">
        <f t="array" ref="AP364">IFERROR(INDEX(TO_name_4,MATCH(,((Шаблон_4-Точность)&gt;=J364)+((Шаблон_4+Точность)&lt;=J364),)),J364)</f>
        <v>45682</v>
      </c>
      <c r="AQ364" s="109">
        <f t="array" ref="AQ364">IFERROR(INDEX(TO_name_9,MATCH(,((Шаблон_9-Точность)&gt;=K364)+((Шаблон_9+Точность)&lt;=K364),)),K364)</f>
        <v>15211</v>
      </c>
      <c r="AR364" s="109">
        <f t="array" ref="AR364">IFERROR(INDEX(TO_name_10,MATCH(,((Шаблон_10-Точность)&gt;=L364)+((Шаблон_10+Точность)&lt;=L364),)),L364)</f>
        <v>14618</v>
      </c>
      <c r="AS364" s="110">
        <f t="array" ref="AS364">IFERROR(INDEX(TO_name_11,MATCH(,((Шаблон_11-Точность)&gt;=M364)+((Шаблон_11+Точность)&lt;=M364),)),M364)</f>
        <v>12778</v>
      </c>
      <c r="AT364" s="111" t="s">
        <v>290</v>
      </c>
      <c r="AU364" s="108">
        <f t="array" ref="AU364">IFERROR(INDEX(TO_name_5,MATCH(,((Шаблон_5-Точность)&gt;=O364)+((Шаблон_5+Точность)&lt;=O364),)),O364)</f>
        <v>45558</v>
      </c>
      <c r="AV364" s="109">
        <f t="array" ref="AV364">IFERROR(INDEX(TO_name_6,MATCH(,((Шаблон_6-Точность)&gt;=P364)+((Шаблон_6+Точность)&lt;=P364),)),P364)</f>
        <v>27405</v>
      </c>
      <c r="AW364" s="109">
        <f t="array" ref="AW364">IFERROR(INDEX(TO_name_7,MATCH(,((Шаблон_7-Точность)&gt;=Q364)+((Шаблон_7+Точность)&lt;=Q364),)),Q364)</f>
        <v>19010</v>
      </c>
      <c r="AX364" s="109">
        <f t="array" ref="AX364">IFERROR(INDEX(TO_name_8,MATCH(,((Шаблон_8-Точность)&gt;=R364)+((Шаблон_8+Точность)&lt;=R364),)),R364)</f>
        <v>63527</v>
      </c>
      <c r="AY364" s="109">
        <f t="array" ref="AY364">IFERROR(INDEX(TO_name_12,MATCH(,((Шаблон_12-Точность)&gt;=S364)+((Шаблон_12+Точность)&lt;=S364),)),S364)</f>
        <v>34594</v>
      </c>
      <c r="AZ364" s="109">
        <f t="array" ref="AZ364">IFERROR(INDEX(TO_name_13,MATCH(,((Шаблон_13-Точность)&gt;=T364)+((Шаблон_13+Точность)&lt;=T364),)),T364)</f>
        <v>31248</v>
      </c>
      <c r="BA364" s="110">
        <f t="array" ref="BA364">IFERROR(INDEX(TO_name_14,MATCH(,((Шаблон_14-Точность)&gt;=U364)+((Шаблон_14+Точность)&lt;=U364),)),U364)</f>
        <v>11204</v>
      </c>
      <c r="BB364" s="3"/>
      <c r="BC364" s="3" t="str">
        <f t="shared" si="177"/>
        <v>М/67111/23389</v>
      </c>
      <c r="BD364" s="3" t="str">
        <f t="shared" si="178"/>
        <v>М/72201/57279</v>
      </c>
      <c r="BE364" s="3" t="str">
        <f t="shared" si="179"/>
        <v>М/65794/40692</v>
      </c>
      <c r="BF364" s="3" t="str">
        <f t="shared" si="180"/>
        <v>Р/73982/45682</v>
      </c>
      <c r="BG364" s="3" t="str">
        <f t="shared" si="181"/>
        <v>М/15211/15211</v>
      </c>
      <c r="BH364" s="3" t="str">
        <f t="shared" si="182"/>
        <v>М/14618/14618</v>
      </c>
      <c r="BI364" s="3" t="str">
        <f t="shared" si="183"/>
        <v>Р/12778/12778</v>
      </c>
      <c r="BJ364" s="158" t="s">
        <v>290</v>
      </c>
      <c r="BK364" s="3" t="str">
        <f t="shared" si="184"/>
        <v>Р/43837/45558</v>
      </c>
      <c r="BL364" s="3" t="str">
        <f t="shared" si="185"/>
        <v>М/52387/27405</v>
      </c>
      <c r="BM364" s="3" t="str">
        <f t="shared" si="186"/>
        <v>Р/39525/19010</v>
      </c>
      <c r="BN364" s="3" t="str">
        <f t="shared" si="187"/>
        <v>М/38978/63527</v>
      </c>
      <c r="BO364" s="3" t="str">
        <f t="shared" si="188"/>
        <v>Р/9594/34594</v>
      </c>
      <c r="BP364" s="3" t="str">
        <f t="shared" si="189"/>
        <v>М/10733/31248</v>
      </c>
      <c r="BQ364" s="3" t="str">
        <f t="shared" si="190"/>
        <v>М/11204/11204</v>
      </c>
      <c r="BR364" s="86"/>
      <c r="BS364" s="86"/>
      <c r="BT364" s="86"/>
    </row>
    <row r="365" spans="1:72" ht="16.5" customHeight="1" x14ac:dyDescent="0.25">
      <c r="A365" s="90">
        <v>45281</v>
      </c>
      <c r="B365" s="3">
        <v>5</v>
      </c>
      <c r="C365" s="3">
        <v>4</v>
      </c>
      <c r="D365" s="105" t="str">
        <f t="shared" si="175"/>
        <v/>
      </c>
      <c r="E365" s="105" t="str">
        <f t="shared" si="176"/>
        <v/>
      </c>
      <c r="F365" s="99" t="s">
        <v>290</v>
      </c>
      <c r="G365" s="100">
        <f t="shared" si="191"/>
        <v>23413</v>
      </c>
      <c r="H365" s="100">
        <f t="shared" si="192"/>
        <v>57303</v>
      </c>
      <c r="I365" s="100">
        <f t="shared" si="193"/>
        <v>40716</v>
      </c>
      <c r="J365" s="100">
        <f t="shared" si="194"/>
        <v>45682</v>
      </c>
      <c r="K365" s="100">
        <f t="shared" si="195"/>
        <v>15235</v>
      </c>
      <c r="L365" s="100">
        <f t="shared" si="196"/>
        <v>14642</v>
      </c>
      <c r="M365" s="100">
        <f t="shared" si="197"/>
        <v>12778</v>
      </c>
      <c r="N365" s="100" t="str">
        <f t="shared" si="198"/>
        <v>|</v>
      </c>
      <c r="O365" s="100">
        <f t="shared" si="199"/>
        <v>45558</v>
      </c>
      <c r="P365" s="100">
        <f t="shared" si="200"/>
        <v>27429</v>
      </c>
      <c r="Q365" s="100">
        <f t="shared" si="201"/>
        <v>19010</v>
      </c>
      <c r="R365" s="100">
        <f t="shared" si="202"/>
        <v>63551</v>
      </c>
      <c r="S365" s="100">
        <f t="shared" si="203"/>
        <v>34594</v>
      </c>
      <c r="T365" s="100">
        <f t="shared" si="204"/>
        <v>31272</v>
      </c>
      <c r="U365" s="100">
        <f t="shared" si="205"/>
        <v>11228</v>
      </c>
      <c r="V365" s="89" t="s">
        <v>290</v>
      </c>
      <c r="W365" s="95" t="s">
        <v>37</v>
      </c>
      <c r="X365" s="95" t="s">
        <v>37</v>
      </c>
      <c r="Y365" s="95" t="s">
        <v>37</v>
      </c>
      <c r="Z365" s="95" t="s">
        <v>38</v>
      </c>
      <c r="AA365" s="95" t="s">
        <v>37</v>
      </c>
      <c r="AB365" s="95" t="s">
        <v>37</v>
      </c>
      <c r="AC365" s="95" t="s">
        <v>38</v>
      </c>
      <c r="AD365" s="96" t="s">
        <v>290</v>
      </c>
      <c r="AE365" s="95" t="s">
        <v>38</v>
      </c>
      <c r="AF365" s="95" t="s">
        <v>37</v>
      </c>
      <c r="AG365" s="95" t="s">
        <v>38</v>
      </c>
      <c r="AH365" s="95" t="s">
        <v>37</v>
      </c>
      <c r="AI365" s="95" t="s">
        <v>38</v>
      </c>
      <c r="AJ365" s="95" t="s">
        <v>37</v>
      </c>
      <c r="AK365" s="95" t="s">
        <v>37</v>
      </c>
      <c r="AL365" s="94" t="s">
        <v>290</v>
      </c>
      <c r="AM365" s="108">
        <f t="array" ref="AM365">IFERROR(INDEX(TO_name_1,MATCH(,((Шаблон_1-Точность)&gt;=G365)+((Шаблон_1+Точность)&lt;=G365),)),G365)</f>
        <v>23413</v>
      </c>
      <c r="AN365" s="109">
        <f t="array" ref="AN365">IFERROR(INDEX(TO_name_2,MATCH(,((Шаблон_2-Точность)&gt;=H365)+((Шаблон_2+Точность)&lt;=H365),)),H365)</f>
        <v>57303</v>
      </c>
      <c r="AO365" s="109">
        <f t="array" ref="AO365">IFERROR(INDEX(TO_name_3,MATCH(,((Шаблон_3-Точность)&gt;=I365)+((Шаблон_3+Точность)&lt;=I365),)),I365)</f>
        <v>40716</v>
      </c>
      <c r="AP365" s="109">
        <f t="array" ref="AP365">IFERROR(INDEX(TO_name_4,MATCH(,((Шаблон_4-Точность)&gt;=J365)+((Шаблон_4+Точность)&lt;=J365),)),J365)</f>
        <v>45682</v>
      </c>
      <c r="AQ365" s="109">
        <f t="array" ref="AQ365">IFERROR(INDEX(TO_name_9,MATCH(,((Шаблон_9-Точность)&gt;=K365)+((Шаблон_9+Точность)&lt;=K365),)),K365)</f>
        <v>15235</v>
      </c>
      <c r="AR365" s="109">
        <f t="array" ref="AR365">IFERROR(INDEX(TO_name_10,MATCH(,((Шаблон_10-Точность)&gt;=L365)+((Шаблон_10+Точность)&lt;=L365),)),L365)</f>
        <v>14642</v>
      </c>
      <c r="AS365" s="110">
        <f t="array" ref="AS365">IFERROR(INDEX(TO_name_11,MATCH(,((Шаблон_11-Точность)&gt;=M365)+((Шаблон_11+Точность)&lt;=M365),)),M365)</f>
        <v>12778</v>
      </c>
      <c r="AT365" s="111" t="s">
        <v>290</v>
      </c>
      <c r="AU365" s="108">
        <f t="array" ref="AU365">IFERROR(INDEX(TO_name_5,MATCH(,((Шаблон_5-Точность)&gt;=O365)+((Шаблон_5+Точность)&lt;=O365),)),O365)</f>
        <v>45558</v>
      </c>
      <c r="AV365" s="109">
        <f t="array" ref="AV365">IFERROR(INDEX(TO_name_6,MATCH(,((Шаблон_6-Точность)&gt;=P365)+((Шаблон_6+Точность)&lt;=P365),)),P365)</f>
        <v>27429</v>
      </c>
      <c r="AW365" s="109">
        <f t="array" ref="AW365">IFERROR(INDEX(TO_name_7,MATCH(,((Шаблон_7-Точность)&gt;=Q365)+((Шаблон_7+Точность)&lt;=Q365),)),Q365)</f>
        <v>19010</v>
      </c>
      <c r="AX365" s="109">
        <f t="array" ref="AX365">IFERROR(INDEX(TO_name_8,MATCH(,((Шаблон_8-Точность)&gt;=R365)+((Шаблон_8+Точность)&lt;=R365),)),R365)</f>
        <v>63551</v>
      </c>
      <c r="AY365" s="109">
        <f t="array" ref="AY365">IFERROR(INDEX(TO_name_12,MATCH(,((Шаблон_12-Точность)&gt;=S365)+((Шаблон_12+Точность)&lt;=S365),)),S365)</f>
        <v>34594</v>
      </c>
      <c r="AZ365" s="109">
        <f t="array" ref="AZ365">IFERROR(INDEX(TO_name_13,MATCH(,((Шаблон_13-Точность)&gt;=T365)+((Шаблон_13+Точность)&lt;=T365),)),T365)</f>
        <v>31272</v>
      </c>
      <c r="BA365" s="110">
        <f t="array" ref="BA365">IFERROR(INDEX(TO_name_14,MATCH(,((Шаблон_14-Точность)&gt;=U365)+((Шаблон_14+Точность)&lt;=U365),)),U365)</f>
        <v>11228</v>
      </c>
      <c r="BB365" s="3"/>
      <c r="BC365" s="3" t="str">
        <f t="shared" si="177"/>
        <v>М/67135/23413</v>
      </c>
      <c r="BD365" s="3" t="str">
        <f t="shared" si="178"/>
        <v>М/72225/57303</v>
      </c>
      <c r="BE365" s="3" t="str">
        <f t="shared" si="179"/>
        <v>М/65818/40716</v>
      </c>
      <c r="BF365" s="3" t="str">
        <f t="shared" si="180"/>
        <v>Р/73982/45682</v>
      </c>
      <c r="BG365" s="3" t="str">
        <f t="shared" si="181"/>
        <v>М/15235/15235</v>
      </c>
      <c r="BH365" s="3" t="str">
        <f t="shared" si="182"/>
        <v>М/14642/14642</v>
      </c>
      <c r="BI365" s="3" t="str">
        <f t="shared" si="183"/>
        <v>Р/12778/12778</v>
      </c>
      <c r="BJ365" s="158" t="s">
        <v>290</v>
      </c>
      <c r="BK365" s="3" t="str">
        <f t="shared" si="184"/>
        <v>Р/43837/45558</v>
      </c>
      <c r="BL365" s="3" t="str">
        <f t="shared" si="185"/>
        <v>М/52411/27429</v>
      </c>
      <c r="BM365" s="3" t="str">
        <f t="shared" si="186"/>
        <v>Р/39525/19010</v>
      </c>
      <c r="BN365" s="3" t="str">
        <f t="shared" si="187"/>
        <v>М/39002/63551</v>
      </c>
      <c r="BO365" s="3" t="str">
        <f t="shared" si="188"/>
        <v>Р/9594/34594</v>
      </c>
      <c r="BP365" s="3" t="str">
        <f t="shared" si="189"/>
        <v>М/10757/31272</v>
      </c>
      <c r="BQ365" s="3" t="str">
        <f t="shared" si="190"/>
        <v>М/11228/11228</v>
      </c>
      <c r="BR365" s="86"/>
      <c r="BS365" s="86"/>
      <c r="BT365" s="86"/>
    </row>
    <row r="366" spans="1:72" ht="16.5" customHeight="1" x14ac:dyDescent="0.25">
      <c r="A366" s="90">
        <v>45282</v>
      </c>
      <c r="B366" s="3">
        <v>5</v>
      </c>
      <c r="C366" s="3">
        <v>4</v>
      </c>
      <c r="D366" s="105" t="str">
        <f t="shared" si="175"/>
        <v/>
      </c>
      <c r="E366" s="105" t="str">
        <f t="shared" si="176"/>
        <v/>
      </c>
      <c r="F366" s="99" t="s">
        <v>290</v>
      </c>
      <c r="G366" s="100">
        <f t="shared" si="191"/>
        <v>23437</v>
      </c>
      <c r="H366" s="100">
        <f t="shared" si="192"/>
        <v>57327</v>
      </c>
      <c r="I366" s="100">
        <f t="shared" si="193"/>
        <v>40740</v>
      </c>
      <c r="J366" s="100">
        <f t="shared" si="194"/>
        <v>45682</v>
      </c>
      <c r="K366" s="100">
        <f t="shared" si="195"/>
        <v>15259</v>
      </c>
      <c r="L366" s="100">
        <f t="shared" si="196"/>
        <v>14666</v>
      </c>
      <c r="M366" s="100">
        <f t="shared" si="197"/>
        <v>12778</v>
      </c>
      <c r="N366" s="100" t="str">
        <f t="shared" si="198"/>
        <v>|</v>
      </c>
      <c r="O366" s="100">
        <f t="shared" si="199"/>
        <v>45558</v>
      </c>
      <c r="P366" s="100">
        <f t="shared" si="200"/>
        <v>27453</v>
      </c>
      <c r="Q366" s="100">
        <f t="shared" si="201"/>
        <v>19010</v>
      </c>
      <c r="R366" s="100">
        <f t="shared" si="202"/>
        <v>63575</v>
      </c>
      <c r="S366" s="100">
        <f t="shared" si="203"/>
        <v>34594</v>
      </c>
      <c r="T366" s="100">
        <f t="shared" si="204"/>
        <v>31296</v>
      </c>
      <c r="U366" s="100">
        <f t="shared" si="205"/>
        <v>11252</v>
      </c>
      <c r="V366" s="89" t="s">
        <v>290</v>
      </c>
      <c r="W366" s="95" t="s">
        <v>37</v>
      </c>
      <c r="X366" s="95" t="s">
        <v>37</v>
      </c>
      <c r="Y366" s="95" t="s">
        <v>37</v>
      </c>
      <c r="Z366" s="95" t="s">
        <v>38</v>
      </c>
      <c r="AA366" s="95" t="s">
        <v>37</v>
      </c>
      <c r="AB366" s="95" t="s">
        <v>37</v>
      </c>
      <c r="AC366" s="95" t="s">
        <v>38</v>
      </c>
      <c r="AD366" s="96" t="s">
        <v>290</v>
      </c>
      <c r="AE366" s="95" t="s">
        <v>38</v>
      </c>
      <c r="AF366" s="95" t="s">
        <v>37</v>
      </c>
      <c r="AG366" s="95" t="s">
        <v>38</v>
      </c>
      <c r="AH366" s="95" t="s">
        <v>37</v>
      </c>
      <c r="AI366" s="95" t="s">
        <v>38</v>
      </c>
      <c r="AJ366" s="95" t="s">
        <v>37</v>
      </c>
      <c r="AK366" s="95" t="s">
        <v>37</v>
      </c>
      <c r="AL366" s="94" t="s">
        <v>290</v>
      </c>
      <c r="AM366" s="108">
        <f t="array" ref="AM366">IFERROR(INDEX(TO_name_1,MATCH(,((Шаблон_1-Точность)&gt;=G366)+((Шаблон_1+Точность)&lt;=G366),)),G366)</f>
        <v>23437</v>
      </c>
      <c r="AN366" s="109">
        <f t="array" ref="AN366">IFERROR(INDEX(TO_name_2,MATCH(,((Шаблон_2-Точность)&gt;=H366)+((Шаблон_2+Точность)&lt;=H366),)),H366)</f>
        <v>57327</v>
      </c>
      <c r="AO366" s="109">
        <f t="array" ref="AO366">IFERROR(INDEX(TO_name_3,MATCH(,((Шаблон_3-Точность)&gt;=I366)+((Шаблон_3+Точность)&lt;=I366),)),I366)</f>
        <v>40740</v>
      </c>
      <c r="AP366" s="109">
        <f t="array" ref="AP366">IFERROR(INDEX(TO_name_4,MATCH(,((Шаблон_4-Точность)&gt;=J366)+((Шаблон_4+Точность)&lt;=J366),)),J366)</f>
        <v>45682</v>
      </c>
      <c r="AQ366" s="109">
        <f t="array" ref="AQ366">IFERROR(INDEX(TO_name_9,MATCH(,((Шаблон_9-Точность)&gt;=K366)+((Шаблон_9+Точность)&lt;=K366),)),K366)</f>
        <v>15259</v>
      </c>
      <c r="AR366" s="109">
        <f t="array" ref="AR366">IFERROR(INDEX(TO_name_10,MATCH(,((Шаблон_10-Точность)&gt;=L366)+((Шаблон_10+Точность)&lt;=L366),)),L366)</f>
        <v>14666</v>
      </c>
      <c r="AS366" s="110">
        <f t="array" ref="AS366">IFERROR(INDEX(TO_name_11,MATCH(,((Шаблон_11-Точность)&gt;=M366)+((Шаблон_11+Точность)&lt;=M366),)),M366)</f>
        <v>12778</v>
      </c>
      <c r="AT366" s="111" t="s">
        <v>290</v>
      </c>
      <c r="AU366" s="108">
        <f t="array" ref="AU366">IFERROR(INDEX(TO_name_5,MATCH(,((Шаблон_5-Точность)&gt;=O366)+((Шаблон_5+Точность)&lt;=O366),)),O366)</f>
        <v>45558</v>
      </c>
      <c r="AV366" s="109">
        <f t="array" ref="AV366">IFERROR(INDEX(TO_name_6,MATCH(,((Шаблон_6-Точность)&gt;=P366)+((Шаблон_6+Точность)&lt;=P366),)),P366)</f>
        <v>27453</v>
      </c>
      <c r="AW366" s="109">
        <f t="array" ref="AW366">IFERROR(INDEX(TO_name_7,MATCH(,((Шаблон_7-Точность)&gt;=Q366)+((Шаблон_7+Точность)&lt;=Q366),)),Q366)</f>
        <v>19010</v>
      </c>
      <c r="AX366" s="109">
        <f t="array" ref="AX366">IFERROR(INDEX(TO_name_8,MATCH(,((Шаблон_8-Точность)&gt;=R366)+((Шаблон_8+Точность)&lt;=R366),)),R366)</f>
        <v>63575</v>
      </c>
      <c r="AY366" s="109">
        <f t="array" ref="AY366">IFERROR(INDEX(TO_name_12,MATCH(,((Шаблон_12-Точность)&gt;=S366)+((Шаблон_12+Точность)&lt;=S366),)),S366)</f>
        <v>34594</v>
      </c>
      <c r="AZ366" s="109">
        <f t="array" ref="AZ366">IFERROR(INDEX(TO_name_13,MATCH(,((Шаблон_13-Точность)&gt;=T366)+((Шаблон_13+Точность)&lt;=T366),)),T366)</f>
        <v>31296</v>
      </c>
      <c r="BA366" s="110">
        <f t="array" ref="BA366">IFERROR(INDEX(TO_name_14,MATCH(,((Шаблон_14-Точность)&gt;=U366)+((Шаблон_14+Точность)&lt;=U366),)),U366)</f>
        <v>11252</v>
      </c>
      <c r="BB366" s="3"/>
      <c r="BC366" s="3" t="str">
        <f t="shared" si="177"/>
        <v>М/67159/23437</v>
      </c>
      <c r="BD366" s="3" t="str">
        <f t="shared" si="178"/>
        <v>М/72249/57327</v>
      </c>
      <c r="BE366" s="3" t="str">
        <f t="shared" si="179"/>
        <v>М/65842/40740</v>
      </c>
      <c r="BF366" s="3" t="str">
        <f t="shared" si="180"/>
        <v>Р/73982/45682</v>
      </c>
      <c r="BG366" s="3" t="str">
        <f t="shared" si="181"/>
        <v>М/15259/15259</v>
      </c>
      <c r="BH366" s="3" t="str">
        <f t="shared" si="182"/>
        <v>М/14666/14666</v>
      </c>
      <c r="BI366" s="3" t="str">
        <f t="shared" si="183"/>
        <v>Р/12778/12778</v>
      </c>
      <c r="BJ366" s="158" t="s">
        <v>290</v>
      </c>
      <c r="BK366" s="3" t="str">
        <f t="shared" si="184"/>
        <v>Р/43837/45558</v>
      </c>
      <c r="BL366" s="3" t="str">
        <f t="shared" si="185"/>
        <v>М/52435/27453</v>
      </c>
      <c r="BM366" s="3" t="str">
        <f t="shared" si="186"/>
        <v>Р/39525/19010</v>
      </c>
      <c r="BN366" s="3" t="str">
        <f t="shared" si="187"/>
        <v>М/39026/63575</v>
      </c>
      <c r="BO366" s="3" t="str">
        <f t="shared" si="188"/>
        <v>Р/9594/34594</v>
      </c>
      <c r="BP366" s="3" t="str">
        <f t="shared" si="189"/>
        <v>М/10781/31296</v>
      </c>
      <c r="BQ366" s="3" t="str">
        <f t="shared" si="190"/>
        <v>М/11252/11252</v>
      </c>
      <c r="BR366" s="86"/>
      <c r="BS366" s="86"/>
      <c r="BT366" s="86"/>
    </row>
    <row r="367" spans="1:72" ht="16.5" customHeight="1" x14ac:dyDescent="0.25">
      <c r="A367" s="90">
        <v>45283</v>
      </c>
      <c r="B367" s="3">
        <v>5</v>
      </c>
      <c r="C367" s="3">
        <v>4</v>
      </c>
      <c r="D367" s="105" t="str">
        <f t="shared" si="175"/>
        <v/>
      </c>
      <c r="E367" s="105" t="str">
        <f t="shared" si="176"/>
        <v/>
      </c>
      <c r="F367" s="99" t="s">
        <v>290</v>
      </c>
      <c r="G367" s="100">
        <f t="shared" si="191"/>
        <v>23461</v>
      </c>
      <c r="H367" s="100">
        <f t="shared" si="192"/>
        <v>57351</v>
      </c>
      <c r="I367" s="100">
        <f t="shared" si="193"/>
        <v>40764</v>
      </c>
      <c r="J367" s="100">
        <f t="shared" si="194"/>
        <v>45682</v>
      </c>
      <c r="K367" s="100">
        <f t="shared" si="195"/>
        <v>15283</v>
      </c>
      <c r="L367" s="100">
        <f t="shared" si="196"/>
        <v>14690</v>
      </c>
      <c r="M367" s="100">
        <f t="shared" si="197"/>
        <v>12778</v>
      </c>
      <c r="N367" s="100" t="str">
        <f t="shared" si="198"/>
        <v>|</v>
      </c>
      <c r="O367" s="100">
        <f t="shared" si="199"/>
        <v>45558</v>
      </c>
      <c r="P367" s="100">
        <f t="shared" si="200"/>
        <v>27477</v>
      </c>
      <c r="Q367" s="100">
        <f t="shared" si="201"/>
        <v>19010</v>
      </c>
      <c r="R367" s="100">
        <f t="shared" si="202"/>
        <v>63599</v>
      </c>
      <c r="S367" s="100">
        <f t="shared" si="203"/>
        <v>34594</v>
      </c>
      <c r="T367" s="100">
        <f t="shared" si="204"/>
        <v>31320</v>
      </c>
      <c r="U367" s="100">
        <f t="shared" si="205"/>
        <v>11276</v>
      </c>
      <c r="V367" s="89" t="s">
        <v>290</v>
      </c>
      <c r="W367" s="95" t="s">
        <v>37</v>
      </c>
      <c r="X367" s="95" t="s">
        <v>37</v>
      </c>
      <c r="Y367" s="95" t="s">
        <v>37</v>
      </c>
      <c r="Z367" s="95" t="s">
        <v>38</v>
      </c>
      <c r="AA367" s="95" t="s">
        <v>37</v>
      </c>
      <c r="AB367" s="95" t="s">
        <v>37</v>
      </c>
      <c r="AC367" s="95" t="s">
        <v>38</v>
      </c>
      <c r="AD367" s="96" t="s">
        <v>290</v>
      </c>
      <c r="AE367" s="95" t="s">
        <v>38</v>
      </c>
      <c r="AF367" s="95" t="s">
        <v>37</v>
      </c>
      <c r="AG367" s="95" t="s">
        <v>38</v>
      </c>
      <c r="AH367" s="95" t="s">
        <v>37</v>
      </c>
      <c r="AI367" s="95" t="s">
        <v>38</v>
      </c>
      <c r="AJ367" s="95" t="s">
        <v>37</v>
      </c>
      <c r="AK367" s="95" t="s">
        <v>37</v>
      </c>
      <c r="AL367" s="94" t="s">
        <v>290</v>
      </c>
      <c r="AM367" s="108">
        <f t="array" ref="AM367">IFERROR(INDEX(TO_name_1,MATCH(,((Шаблон_1-Точность)&gt;=G367)+((Шаблон_1+Точность)&lt;=G367),)),G367)</f>
        <v>23461</v>
      </c>
      <c r="AN367" s="109">
        <f t="array" ref="AN367">IFERROR(INDEX(TO_name_2,MATCH(,((Шаблон_2-Точность)&gt;=H367)+((Шаблон_2+Точность)&lt;=H367),)),H367)</f>
        <v>57351</v>
      </c>
      <c r="AO367" s="109">
        <f t="array" ref="AO367">IFERROR(INDEX(TO_name_3,MATCH(,((Шаблон_3-Точность)&gt;=I367)+((Шаблон_3+Точность)&lt;=I367),)),I367)</f>
        <v>40764</v>
      </c>
      <c r="AP367" s="109">
        <f t="array" ref="AP367">IFERROR(INDEX(TO_name_4,MATCH(,((Шаблон_4-Точность)&gt;=J367)+((Шаблон_4+Точность)&lt;=J367),)),J367)</f>
        <v>45682</v>
      </c>
      <c r="AQ367" s="109">
        <f t="array" ref="AQ367">IFERROR(INDEX(TO_name_9,MATCH(,((Шаблон_9-Точность)&gt;=K367)+((Шаблон_9+Точность)&lt;=K367),)),K367)</f>
        <v>15283</v>
      </c>
      <c r="AR367" s="109">
        <f t="array" ref="AR367">IFERROR(INDEX(TO_name_10,MATCH(,((Шаблон_10-Точность)&gt;=L367)+((Шаблон_10+Точность)&lt;=L367),)),L367)</f>
        <v>14690</v>
      </c>
      <c r="AS367" s="110">
        <f t="array" ref="AS367">IFERROR(INDEX(TO_name_11,MATCH(,((Шаблон_11-Точность)&gt;=M367)+((Шаблон_11+Точность)&lt;=M367),)),M367)</f>
        <v>12778</v>
      </c>
      <c r="AT367" s="111" t="s">
        <v>290</v>
      </c>
      <c r="AU367" s="108">
        <f t="array" ref="AU367">IFERROR(INDEX(TO_name_5,MATCH(,((Шаблон_5-Точность)&gt;=O367)+((Шаблон_5+Точность)&lt;=O367),)),O367)</f>
        <v>45558</v>
      </c>
      <c r="AV367" s="109">
        <f t="array" ref="AV367">IFERROR(INDEX(TO_name_6,MATCH(,((Шаблон_6-Точность)&gt;=P367)+((Шаблон_6+Точность)&lt;=P367),)),P367)</f>
        <v>27477</v>
      </c>
      <c r="AW367" s="109">
        <f t="array" ref="AW367">IFERROR(INDEX(TO_name_7,MATCH(,((Шаблон_7-Точность)&gt;=Q367)+((Шаблон_7+Точность)&lt;=Q367),)),Q367)</f>
        <v>19010</v>
      </c>
      <c r="AX367" s="109">
        <f t="array" ref="AX367">IFERROR(INDEX(TO_name_8,MATCH(,((Шаблон_8-Точность)&gt;=R367)+((Шаблон_8+Точность)&lt;=R367),)),R367)</f>
        <v>63599</v>
      </c>
      <c r="AY367" s="109">
        <f t="array" ref="AY367">IFERROR(INDEX(TO_name_12,MATCH(,((Шаблон_12-Точность)&gt;=S367)+((Шаблон_12+Точность)&lt;=S367),)),S367)</f>
        <v>34594</v>
      </c>
      <c r="AZ367" s="109">
        <f t="array" ref="AZ367">IFERROR(INDEX(TO_name_13,MATCH(,((Шаблон_13-Точность)&gt;=T367)+((Шаблон_13+Точность)&lt;=T367),)),T367)</f>
        <v>31320</v>
      </c>
      <c r="BA367" s="110">
        <f t="array" ref="BA367">IFERROR(INDEX(TO_name_14,MATCH(,((Шаблон_14-Точность)&gt;=U367)+((Шаблон_14+Точность)&lt;=U367),)),U367)</f>
        <v>11276</v>
      </c>
      <c r="BB367" s="3"/>
      <c r="BC367" s="3" t="str">
        <f t="shared" si="177"/>
        <v>М/67183/23461</v>
      </c>
      <c r="BD367" s="3" t="str">
        <f t="shared" si="178"/>
        <v>М/72273/57351</v>
      </c>
      <c r="BE367" s="3" t="str">
        <f t="shared" si="179"/>
        <v>М/65866/40764</v>
      </c>
      <c r="BF367" s="3" t="str">
        <f t="shared" si="180"/>
        <v>Р/73982/45682</v>
      </c>
      <c r="BG367" s="3" t="str">
        <f t="shared" si="181"/>
        <v>М/15283/15283</v>
      </c>
      <c r="BH367" s="3" t="str">
        <f t="shared" si="182"/>
        <v>М/14690/14690</v>
      </c>
      <c r="BI367" s="3" t="str">
        <f t="shared" si="183"/>
        <v>Р/12778/12778</v>
      </c>
      <c r="BJ367" s="158" t="s">
        <v>290</v>
      </c>
      <c r="BK367" s="3" t="str">
        <f t="shared" si="184"/>
        <v>Р/43837/45558</v>
      </c>
      <c r="BL367" s="3" t="str">
        <f t="shared" si="185"/>
        <v>М/52459/27477</v>
      </c>
      <c r="BM367" s="3" t="str">
        <f t="shared" si="186"/>
        <v>Р/39525/19010</v>
      </c>
      <c r="BN367" s="3" t="str">
        <f t="shared" si="187"/>
        <v>М/39050/63599</v>
      </c>
      <c r="BO367" s="3" t="str">
        <f t="shared" si="188"/>
        <v>Р/9594/34594</v>
      </c>
      <c r="BP367" s="3" t="str">
        <f t="shared" si="189"/>
        <v>М/10805/31320</v>
      </c>
      <c r="BQ367" s="3" t="str">
        <f t="shared" si="190"/>
        <v>М/11276/11276</v>
      </c>
      <c r="BR367" s="86"/>
      <c r="BS367" s="86"/>
      <c r="BT367" s="86"/>
    </row>
    <row r="368" spans="1:72" ht="16.5" customHeight="1" x14ac:dyDescent="0.25">
      <c r="A368" s="90">
        <v>45284</v>
      </c>
      <c r="B368" s="3">
        <v>5</v>
      </c>
      <c r="C368" s="3">
        <v>4</v>
      </c>
      <c r="D368" s="105" t="str">
        <f t="shared" si="175"/>
        <v/>
      </c>
      <c r="E368" s="105" t="str">
        <f t="shared" si="176"/>
        <v/>
      </c>
      <c r="F368" s="99" t="s">
        <v>290</v>
      </c>
      <c r="G368" s="100">
        <f t="shared" si="191"/>
        <v>23485</v>
      </c>
      <c r="H368" s="100">
        <f t="shared" si="192"/>
        <v>57375</v>
      </c>
      <c r="I368" s="100">
        <f t="shared" si="193"/>
        <v>40788</v>
      </c>
      <c r="J368" s="100">
        <f t="shared" si="194"/>
        <v>45682</v>
      </c>
      <c r="K368" s="100">
        <f t="shared" si="195"/>
        <v>15307</v>
      </c>
      <c r="L368" s="100">
        <f t="shared" si="196"/>
        <v>14714</v>
      </c>
      <c r="M368" s="100">
        <f t="shared" si="197"/>
        <v>12778</v>
      </c>
      <c r="N368" s="100" t="str">
        <f t="shared" si="198"/>
        <v>|</v>
      </c>
      <c r="O368" s="100">
        <f t="shared" si="199"/>
        <v>45558</v>
      </c>
      <c r="P368" s="100">
        <f t="shared" si="200"/>
        <v>27501</v>
      </c>
      <c r="Q368" s="100">
        <f t="shared" si="201"/>
        <v>19010</v>
      </c>
      <c r="R368" s="100">
        <f t="shared" si="202"/>
        <v>63623</v>
      </c>
      <c r="S368" s="100">
        <f t="shared" si="203"/>
        <v>34594</v>
      </c>
      <c r="T368" s="100">
        <f t="shared" si="204"/>
        <v>31344</v>
      </c>
      <c r="U368" s="100">
        <f t="shared" si="205"/>
        <v>11300</v>
      </c>
      <c r="V368" s="89" t="s">
        <v>290</v>
      </c>
      <c r="W368" s="95" t="s">
        <v>37</v>
      </c>
      <c r="X368" s="95" t="s">
        <v>37</v>
      </c>
      <c r="Y368" s="95" t="s">
        <v>37</v>
      </c>
      <c r="Z368" s="95" t="s">
        <v>38</v>
      </c>
      <c r="AA368" s="95" t="s">
        <v>37</v>
      </c>
      <c r="AB368" s="95" t="s">
        <v>37</v>
      </c>
      <c r="AC368" s="95" t="s">
        <v>38</v>
      </c>
      <c r="AD368" s="96" t="s">
        <v>290</v>
      </c>
      <c r="AE368" s="95" t="s">
        <v>38</v>
      </c>
      <c r="AF368" s="95" t="s">
        <v>37</v>
      </c>
      <c r="AG368" s="95" t="s">
        <v>38</v>
      </c>
      <c r="AH368" s="95" t="s">
        <v>37</v>
      </c>
      <c r="AI368" s="95" t="s">
        <v>38</v>
      </c>
      <c r="AJ368" s="95" t="s">
        <v>37</v>
      </c>
      <c r="AK368" s="95" t="s">
        <v>37</v>
      </c>
      <c r="AL368" s="94" t="s">
        <v>290</v>
      </c>
      <c r="AM368" s="108">
        <f t="array" ref="AM368">IFERROR(INDEX(TO_name_1,MATCH(,((Шаблон_1-Точность)&gt;=G368)+((Шаблон_1+Точность)&lt;=G368),)),G368)</f>
        <v>23485</v>
      </c>
      <c r="AN368" s="109">
        <f t="array" ref="AN368">IFERROR(INDEX(TO_name_2,MATCH(,((Шаблон_2-Точность)&gt;=H368)+((Шаблон_2+Точность)&lt;=H368),)),H368)</f>
        <v>57375</v>
      </c>
      <c r="AO368" s="109">
        <f t="array" ref="AO368">IFERROR(INDEX(TO_name_3,MATCH(,((Шаблон_3-Точность)&gt;=I368)+((Шаблон_3+Точность)&lt;=I368),)),I368)</f>
        <v>40788</v>
      </c>
      <c r="AP368" s="109">
        <f t="array" ref="AP368">IFERROR(INDEX(TO_name_4,MATCH(,((Шаблон_4-Точность)&gt;=J368)+((Шаблон_4+Точность)&lt;=J368),)),J368)</f>
        <v>45682</v>
      </c>
      <c r="AQ368" s="109">
        <f t="array" ref="AQ368">IFERROR(INDEX(TO_name_9,MATCH(,((Шаблон_9-Точность)&gt;=K368)+((Шаблон_9+Точность)&lt;=K368),)),K368)</f>
        <v>15307</v>
      </c>
      <c r="AR368" s="109">
        <f t="array" ref="AR368">IFERROR(INDEX(TO_name_10,MATCH(,((Шаблон_10-Точность)&gt;=L368)+((Шаблон_10+Точность)&lt;=L368),)),L368)</f>
        <v>14714</v>
      </c>
      <c r="AS368" s="110">
        <f t="array" ref="AS368">IFERROR(INDEX(TO_name_11,MATCH(,((Шаблон_11-Точность)&gt;=M368)+((Шаблон_11+Точность)&lt;=M368),)),M368)</f>
        <v>12778</v>
      </c>
      <c r="AT368" s="111" t="s">
        <v>290</v>
      </c>
      <c r="AU368" s="108">
        <f t="array" ref="AU368">IFERROR(INDEX(TO_name_5,MATCH(,((Шаблон_5-Точность)&gt;=O368)+((Шаблон_5+Точность)&lt;=O368),)),O368)</f>
        <v>45558</v>
      </c>
      <c r="AV368" s="109">
        <f t="array" ref="AV368">IFERROR(INDEX(TO_name_6,MATCH(,((Шаблон_6-Точность)&gt;=P368)+((Шаблон_6+Точность)&lt;=P368),)),P368)</f>
        <v>27501</v>
      </c>
      <c r="AW368" s="109">
        <f t="array" ref="AW368">IFERROR(INDEX(TO_name_7,MATCH(,((Шаблон_7-Точность)&gt;=Q368)+((Шаблон_7+Точность)&lt;=Q368),)),Q368)</f>
        <v>19010</v>
      </c>
      <c r="AX368" s="109">
        <f t="array" ref="AX368">IFERROR(INDEX(TO_name_8,MATCH(,((Шаблон_8-Точность)&gt;=R368)+((Шаблон_8+Точность)&lt;=R368),)),R368)</f>
        <v>63623</v>
      </c>
      <c r="AY368" s="109">
        <f t="array" ref="AY368">IFERROR(INDEX(TO_name_12,MATCH(,((Шаблон_12-Точность)&gt;=S368)+((Шаблон_12+Точность)&lt;=S368),)),S368)</f>
        <v>34594</v>
      </c>
      <c r="AZ368" s="109">
        <f t="array" ref="AZ368">IFERROR(INDEX(TO_name_13,MATCH(,((Шаблон_13-Точность)&gt;=T368)+((Шаблон_13+Точность)&lt;=T368),)),T368)</f>
        <v>31344</v>
      </c>
      <c r="BA368" s="110">
        <f t="array" ref="BA368">IFERROR(INDEX(TO_name_14,MATCH(,((Шаблон_14-Точность)&gt;=U368)+((Шаблон_14+Точность)&lt;=U368),)),U368)</f>
        <v>11300</v>
      </c>
      <c r="BB368" s="3"/>
      <c r="BC368" s="3" t="str">
        <f t="shared" si="177"/>
        <v>М/67207/23485</v>
      </c>
      <c r="BD368" s="3" t="str">
        <f t="shared" si="178"/>
        <v>М/72297/57375</v>
      </c>
      <c r="BE368" s="3" t="str">
        <f t="shared" si="179"/>
        <v>М/65890/40788</v>
      </c>
      <c r="BF368" s="3" t="str">
        <f t="shared" si="180"/>
        <v>Р/73982/45682</v>
      </c>
      <c r="BG368" s="3" t="str">
        <f t="shared" si="181"/>
        <v>М/15307/15307</v>
      </c>
      <c r="BH368" s="3" t="str">
        <f t="shared" si="182"/>
        <v>М/14714/14714</v>
      </c>
      <c r="BI368" s="3" t="str">
        <f t="shared" si="183"/>
        <v>Р/12778/12778</v>
      </c>
      <c r="BJ368" s="158" t="s">
        <v>290</v>
      </c>
      <c r="BK368" s="3" t="str">
        <f t="shared" si="184"/>
        <v>Р/43837/45558</v>
      </c>
      <c r="BL368" s="3" t="str">
        <f t="shared" si="185"/>
        <v>М/52483/27501</v>
      </c>
      <c r="BM368" s="3" t="str">
        <f t="shared" si="186"/>
        <v>Р/39525/19010</v>
      </c>
      <c r="BN368" s="3" t="str">
        <f t="shared" si="187"/>
        <v>М/39074/63623</v>
      </c>
      <c r="BO368" s="3" t="str">
        <f t="shared" si="188"/>
        <v>Р/9594/34594</v>
      </c>
      <c r="BP368" s="3" t="str">
        <f t="shared" si="189"/>
        <v>М/10829/31344</v>
      </c>
      <c r="BQ368" s="3" t="str">
        <f t="shared" si="190"/>
        <v>М/11300/11300</v>
      </c>
      <c r="BR368" s="86"/>
      <c r="BS368" s="86"/>
      <c r="BT368" s="86"/>
    </row>
    <row r="369" spans="1:72" ht="16.5" customHeight="1" x14ac:dyDescent="0.25">
      <c r="A369" s="90">
        <v>45285</v>
      </c>
      <c r="B369" s="3">
        <v>5</v>
      </c>
      <c r="C369" s="3">
        <v>4</v>
      </c>
      <c r="D369" s="105" t="str">
        <f t="shared" si="175"/>
        <v/>
      </c>
      <c r="E369" s="105" t="str">
        <f t="shared" si="176"/>
        <v/>
      </c>
      <c r="F369" s="99" t="s">
        <v>290</v>
      </c>
      <c r="G369" s="100">
        <f t="shared" si="191"/>
        <v>23509</v>
      </c>
      <c r="H369" s="100">
        <f t="shared" si="192"/>
        <v>57399</v>
      </c>
      <c r="I369" s="100">
        <f t="shared" si="193"/>
        <v>40812</v>
      </c>
      <c r="J369" s="100">
        <f t="shared" si="194"/>
        <v>45682</v>
      </c>
      <c r="K369" s="100">
        <f t="shared" si="195"/>
        <v>15331</v>
      </c>
      <c r="L369" s="100">
        <f t="shared" si="196"/>
        <v>14738</v>
      </c>
      <c r="M369" s="100">
        <f t="shared" si="197"/>
        <v>12778</v>
      </c>
      <c r="N369" s="100" t="str">
        <f t="shared" si="198"/>
        <v>|</v>
      </c>
      <c r="O369" s="100">
        <f t="shared" si="199"/>
        <v>45558</v>
      </c>
      <c r="P369" s="100">
        <f t="shared" si="200"/>
        <v>27525</v>
      </c>
      <c r="Q369" s="100">
        <f t="shared" si="201"/>
        <v>19010</v>
      </c>
      <c r="R369" s="100">
        <f t="shared" si="202"/>
        <v>63647</v>
      </c>
      <c r="S369" s="100">
        <f t="shared" si="203"/>
        <v>34594</v>
      </c>
      <c r="T369" s="100">
        <f t="shared" si="204"/>
        <v>31368</v>
      </c>
      <c r="U369" s="100">
        <f t="shared" si="205"/>
        <v>11324</v>
      </c>
      <c r="V369" s="89" t="s">
        <v>290</v>
      </c>
      <c r="W369" s="95" t="s">
        <v>37</v>
      </c>
      <c r="X369" s="95" t="s">
        <v>37</v>
      </c>
      <c r="Y369" s="95" t="s">
        <v>37</v>
      </c>
      <c r="Z369" s="95" t="s">
        <v>38</v>
      </c>
      <c r="AA369" s="95" t="s">
        <v>37</v>
      </c>
      <c r="AB369" s="95" t="s">
        <v>37</v>
      </c>
      <c r="AC369" s="95" t="s">
        <v>38</v>
      </c>
      <c r="AD369" s="96" t="s">
        <v>290</v>
      </c>
      <c r="AE369" s="95" t="s">
        <v>38</v>
      </c>
      <c r="AF369" s="95" t="s">
        <v>37</v>
      </c>
      <c r="AG369" s="95" t="s">
        <v>38</v>
      </c>
      <c r="AH369" s="95" t="s">
        <v>37</v>
      </c>
      <c r="AI369" s="95" t="s">
        <v>38</v>
      </c>
      <c r="AJ369" s="95" t="s">
        <v>37</v>
      </c>
      <c r="AK369" s="95" t="s">
        <v>37</v>
      </c>
      <c r="AL369" s="94" t="s">
        <v>290</v>
      </c>
      <c r="AM369" s="108">
        <f t="array" ref="AM369">IFERROR(INDEX(TO_name_1,MATCH(,((Шаблон_1-Точность)&gt;=G369)+((Шаблон_1+Точность)&lt;=G369),)),G369)</f>
        <v>23509</v>
      </c>
      <c r="AN369" s="109">
        <f t="array" ref="AN369">IFERROR(INDEX(TO_name_2,MATCH(,((Шаблон_2-Точность)&gt;=H369)+((Шаблон_2+Точность)&lt;=H369),)),H369)</f>
        <v>57399</v>
      </c>
      <c r="AO369" s="109">
        <f t="array" ref="AO369">IFERROR(INDEX(TO_name_3,MATCH(,((Шаблон_3-Точность)&gt;=I369)+((Шаблон_3+Точность)&lt;=I369),)),I369)</f>
        <v>40812</v>
      </c>
      <c r="AP369" s="109">
        <f t="array" ref="AP369">IFERROR(INDEX(TO_name_4,MATCH(,((Шаблон_4-Точность)&gt;=J369)+((Шаблон_4+Точность)&lt;=J369),)),J369)</f>
        <v>45682</v>
      </c>
      <c r="AQ369" s="109">
        <f t="array" ref="AQ369">IFERROR(INDEX(TO_name_9,MATCH(,((Шаблон_9-Точность)&gt;=K369)+((Шаблон_9+Точность)&lt;=K369),)),K369)</f>
        <v>15331</v>
      </c>
      <c r="AR369" s="109">
        <f t="array" ref="AR369">IFERROR(INDEX(TO_name_10,MATCH(,((Шаблон_10-Точность)&gt;=L369)+((Шаблон_10+Точность)&lt;=L369),)),L369)</f>
        <v>14738</v>
      </c>
      <c r="AS369" s="110">
        <f t="array" ref="AS369">IFERROR(INDEX(TO_name_11,MATCH(,((Шаблон_11-Точность)&gt;=M369)+((Шаблон_11+Точность)&lt;=M369),)),M369)</f>
        <v>12778</v>
      </c>
      <c r="AT369" s="111" t="s">
        <v>290</v>
      </c>
      <c r="AU369" s="108">
        <f t="array" ref="AU369">IFERROR(INDEX(TO_name_5,MATCH(,((Шаблон_5-Точность)&gt;=O369)+((Шаблон_5+Точность)&lt;=O369),)),O369)</f>
        <v>45558</v>
      </c>
      <c r="AV369" s="109">
        <f t="array" ref="AV369">IFERROR(INDEX(TO_name_6,MATCH(,((Шаблон_6-Точность)&gt;=P369)+((Шаблон_6+Точность)&lt;=P369),)),P369)</f>
        <v>27525</v>
      </c>
      <c r="AW369" s="109">
        <f t="array" ref="AW369">IFERROR(INDEX(TO_name_7,MATCH(,((Шаблон_7-Точность)&gt;=Q369)+((Шаблон_7+Точность)&lt;=Q369),)),Q369)</f>
        <v>19010</v>
      </c>
      <c r="AX369" s="109">
        <f t="array" ref="AX369">IFERROR(INDEX(TO_name_8,MATCH(,((Шаблон_8-Точность)&gt;=R369)+((Шаблон_8+Точность)&lt;=R369),)),R369)</f>
        <v>63647</v>
      </c>
      <c r="AY369" s="109">
        <f t="array" ref="AY369">IFERROR(INDEX(TO_name_12,MATCH(,((Шаблон_12-Точность)&gt;=S369)+((Шаблон_12+Точность)&lt;=S369),)),S369)</f>
        <v>34594</v>
      </c>
      <c r="AZ369" s="109">
        <f t="array" ref="AZ369">IFERROR(INDEX(TO_name_13,MATCH(,((Шаблон_13-Точность)&gt;=T369)+((Шаблон_13+Точность)&lt;=T369),)),T369)</f>
        <v>31368</v>
      </c>
      <c r="BA369" s="110">
        <f t="array" ref="BA369">IFERROR(INDEX(TO_name_14,MATCH(,((Шаблон_14-Точность)&gt;=U369)+((Шаблон_14+Точность)&lt;=U369),)),U369)</f>
        <v>11324</v>
      </c>
      <c r="BB369" s="3"/>
      <c r="BC369" s="3" t="str">
        <f t="shared" si="177"/>
        <v>М/67231/23509</v>
      </c>
      <c r="BD369" s="3" t="str">
        <f t="shared" si="178"/>
        <v>М/72321/57399</v>
      </c>
      <c r="BE369" s="3" t="str">
        <f t="shared" si="179"/>
        <v>М/65914/40812</v>
      </c>
      <c r="BF369" s="3" t="str">
        <f t="shared" si="180"/>
        <v>Р/73982/45682</v>
      </c>
      <c r="BG369" s="3" t="str">
        <f t="shared" si="181"/>
        <v>М/15331/15331</v>
      </c>
      <c r="BH369" s="3" t="str">
        <f t="shared" si="182"/>
        <v>М/14738/14738</v>
      </c>
      <c r="BI369" s="3" t="str">
        <f t="shared" si="183"/>
        <v>Р/12778/12778</v>
      </c>
      <c r="BJ369" s="158" t="s">
        <v>290</v>
      </c>
      <c r="BK369" s="3" t="str">
        <f t="shared" si="184"/>
        <v>Р/43837/45558</v>
      </c>
      <c r="BL369" s="3" t="str">
        <f t="shared" si="185"/>
        <v>М/52507/27525</v>
      </c>
      <c r="BM369" s="3" t="str">
        <f t="shared" si="186"/>
        <v>Р/39525/19010</v>
      </c>
      <c r="BN369" s="3" t="str">
        <f t="shared" si="187"/>
        <v>М/39098/63647</v>
      </c>
      <c r="BO369" s="3" t="str">
        <f t="shared" si="188"/>
        <v>Р/9594/34594</v>
      </c>
      <c r="BP369" s="3" t="str">
        <f t="shared" si="189"/>
        <v>М/10853/31368</v>
      </c>
      <c r="BQ369" s="3" t="str">
        <f t="shared" si="190"/>
        <v>М/11324/11324</v>
      </c>
      <c r="BR369" s="86"/>
      <c r="BS369" s="86"/>
      <c r="BT369" s="86"/>
    </row>
    <row r="370" spans="1:72" ht="16.5" customHeight="1" x14ac:dyDescent="0.25">
      <c r="A370" s="90">
        <v>45286</v>
      </c>
      <c r="B370" s="3">
        <v>5</v>
      </c>
      <c r="C370" s="3">
        <v>4</v>
      </c>
      <c r="D370" s="105" t="str">
        <f t="shared" si="175"/>
        <v/>
      </c>
      <c r="E370" s="105" t="str">
        <f t="shared" si="176"/>
        <v/>
      </c>
      <c r="F370" s="99" t="s">
        <v>290</v>
      </c>
      <c r="G370" s="100">
        <f t="shared" si="191"/>
        <v>23533</v>
      </c>
      <c r="H370" s="100">
        <f t="shared" si="192"/>
        <v>57423</v>
      </c>
      <c r="I370" s="100">
        <f t="shared" si="193"/>
        <v>40836</v>
      </c>
      <c r="J370" s="100">
        <f t="shared" si="194"/>
        <v>45682</v>
      </c>
      <c r="K370" s="100">
        <f t="shared" si="195"/>
        <v>15355</v>
      </c>
      <c r="L370" s="100">
        <f t="shared" si="196"/>
        <v>14762</v>
      </c>
      <c r="M370" s="100">
        <f t="shared" si="197"/>
        <v>12778</v>
      </c>
      <c r="N370" s="100" t="str">
        <f t="shared" si="198"/>
        <v>|</v>
      </c>
      <c r="O370" s="100">
        <f t="shared" si="199"/>
        <v>45566</v>
      </c>
      <c r="P370" s="100">
        <f t="shared" si="200"/>
        <v>27549</v>
      </c>
      <c r="Q370" s="100">
        <f t="shared" si="201"/>
        <v>19010</v>
      </c>
      <c r="R370" s="100">
        <f t="shared" si="202"/>
        <v>63671</v>
      </c>
      <c r="S370" s="100">
        <f t="shared" si="203"/>
        <v>34594</v>
      </c>
      <c r="T370" s="100">
        <f t="shared" si="204"/>
        <v>31392</v>
      </c>
      <c r="U370" s="100">
        <f t="shared" si="205"/>
        <v>11340</v>
      </c>
      <c r="V370" s="89" t="s">
        <v>290</v>
      </c>
      <c r="W370" s="95" t="s">
        <v>37</v>
      </c>
      <c r="X370" s="95" t="s">
        <v>37</v>
      </c>
      <c r="Y370" s="95" t="s">
        <v>37</v>
      </c>
      <c r="Z370" s="95" t="s">
        <v>38</v>
      </c>
      <c r="AA370" s="95" t="s">
        <v>37</v>
      </c>
      <c r="AB370" s="95" t="s">
        <v>37</v>
      </c>
      <c r="AC370" s="95" t="s">
        <v>38</v>
      </c>
      <c r="AD370" s="96" t="s">
        <v>290</v>
      </c>
      <c r="AE370" s="95" t="s">
        <v>320</v>
      </c>
      <c r="AF370" s="95" t="s">
        <v>37</v>
      </c>
      <c r="AG370" s="95" t="s">
        <v>38</v>
      </c>
      <c r="AH370" s="95" t="s">
        <v>37</v>
      </c>
      <c r="AI370" s="95" t="s">
        <v>38</v>
      </c>
      <c r="AJ370" s="95" t="s">
        <v>37</v>
      </c>
      <c r="AK370" s="95" t="s">
        <v>195</v>
      </c>
      <c r="AL370" s="94" t="s">
        <v>290</v>
      </c>
      <c r="AM370" s="108">
        <f t="array" ref="AM370">IFERROR(INDEX(TO_name_1,MATCH(,((Шаблон_1-Точность)&gt;=G370)+((Шаблон_1+Точность)&lt;=G370),)),G370)</f>
        <v>23533</v>
      </c>
      <c r="AN370" s="109">
        <f t="array" ref="AN370">IFERROR(INDEX(TO_name_2,MATCH(,((Шаблон_2-Точность)&gt;=H370)+((Шаблон_2+Точность)&lt;=H370),)),H370)</f>
        <v>57423</v>
      </c>
      <c r="AO370" s="109">
        <f t="array" ref="AO370">IFERROR(INDEX(TO_name_3,MATCH(,((Шаблон_3-Точность)&gt;=I370)+((Шаблон_3+Точность)&lt;=I370),)),I370)</f>
        <v>40836</v>
      </c>
      <c r="AP370" s="109">
        <f t="array" ref="AP370">IFERROR(INDEX(TO_name_4,MATCH(,((Шаблон_4-Точность)&gt;=J370)+((Шаблон_4+Точность)&lt;=J370),)),J370)</f>
        <v>45682</v>
      </c>
      <c r="AQ370" s="109">
        <f t="array" ref="AQ370">IFERROR(INDEX(TO_name_9,MATCH(,((Шаблон_9-Точность)&gt;=K370)+((Шаблон_9+Точность)&lt;=K370),)),K370)</f>
        <v>15355</v>
      </c>
      <c r="AR370" s="109">
        <f t="array" ref="AR370">IFERROR(INDEX(TO_name_10,MATCH(,((Шаблон_10-Точность)&gt;=L370)+((Шаблон_10+Точность)&lt;=L370),)),L370)</f>
        <v>14762</v>
      </c>
      <c r="AS370" s="110">
        <f t="array" ref="AS370">IFERROR(INDEX(TO_name_11,MATCH(,((Шаблон_11-Точность)&gt;=M370)+((Шаблон_11+Точность)&lt;=M370),)),M370)</f>
        <v>12778</v>
      </c>
      <c r="AT370" s="111" t="s">
        <v>290</v>
      </c>
      <c r="AU370" s="108">
        <f t="array" ref="AU370">IFERROR(INDEX(TO_name_5,MATCH(,((Шаблон_5-Точность)&gt;=O370)+((Шаблон_5+Точность)&lt;=O370),)),O370)</f>
        <v>45566</v>
      </c>
      <c r="AV370" s="109">
        <f t="array" ref="AV370">IFERROR(INDEX(TO_name_6,MATCH(,((Шаблон_6-Точность)&gt;=P370)+((Шаблон_6+Точность)&lt;=P370),)),P370)</f>
        <v>27549</v>
      </c>
      <c r="AW370" s="109">
        <f t="array" ref="AW370">IFERROR(INDEX(TO_name_7,MATCH(,((Шаблон_7-Точность)&gt;=Q370)+((Шаблон_7+Точность)&lt;=Q370),)),Q370)</f>
        <v>19010</v>
      </c>
      <c r="AX370" s="109">
        <f t="array" ref="AX370">IFERROR(INDEX(TO_name_8,MATCH(,((Шаблон_8-Точность)&gt;=R370)+((Шаблон_8+Точность)&lt;=R370),)),R370)</f>
        <v>63671</v>
      </c>
      <c r="AY370" s="109">
        <f t="array" ref="AY370">IFERROR(INDEX(TO_name_12,MATCH(,((Шаблон_12-Точность)&gt;=S370)+((Шаблон_12+Точность)&lt;=S370),)),S370)</f>
        <v>34594</v>
      </c>
      <c r="AZ370" s="109">
        <f t="array" ref="AZ370">IFERROR(INDEX(TO_name_13,MATCH(,((Шаблон_13-Точность)&gt;=T370)+((Шаблон_13+Точность)&lt;=T370),)),T370)</f>
        <v>31392</v>
      </c>
      <c r="BA370" s="110">
        <f t="array" ref="BA370">IFERROR(INDEX(TO_name_14,MATCH(,((Шаблон_14-Точность)&gt;=U370)+((Шаблон_14+Точность)&lt;=U370),)),U370)</f>
        <v>11340</v>
      </c>
      <c r="BB370" s="3"/>
      <c r="BC370" s="3" t="str">
        <f t="shared" si="177"/>
        <v>М/67255/23533</v>
      </c>
      <c r="BD370" s="3" t="str">
        <f t="shared" si="178"/>
        <v>М/72345/57423</v>
      </c>
      <c r="BE370" s="3" t="str">
        <f t="shared" si="179"/>
        <v>М/65938/40836</v>
      </c>
      <c r="BF370" s="3" t="str">
        <f t="shared" si="180"/>
        <v>Р/73982/45682</v>
      </c>
      <c r="BG370" s="3" t="str">
        <f t="shared" si="181"/>
        <v>М/15355/15355</v>
      </c>
      <c r="BH370" s="3" t="str">
        <f t="shared" si="182"/>
        <v>М/14762/14762</v>
      </c>
      <c r="BI370" s="3" t="str">
        <f t="shared" si="183"/>
        <v>Р/12778/12778</v>
      </c>
      <c r="BJ370" s="158" t="s">
        <v>290</v>
      </c>
      <c r="BK370" s="3" t="str">
        <f t="shared" si="184"/>
        <v>П/43845/45566</v>
      </c>
      <c r="BL370" s="3" t="str">
        <f t="shared" si="185"/>
        <v>М/52531/27549</v>
      </c>
      <c r="BM370" s="3" t="str">
        <f t="shared" si="186"/>
        <v>Р/39525/19010</v>
      </c>
      <c r="BN370" s="3" t="str">
        <f t="shared" si="187"/>
        <v>М/39122/63671</v>
      </c>
      <c r="BO370" s="3" t="str">
        <f t="shared" si="188"/>
        <v>Р/9594/34594</v>
      </c>
      <c r="BP370" s="3" t="str">
        <f t="shared" si="189"/>
        <v>М/10877/31392</v>
      </c>
      <c r="BQ370" s="3" t="str">
        <f t="shared" si="190"/>
        <v>О/11340/11340</v>
      </c>
      <c r="BR370" s="86"/>
      <c r="BS370" s="86"/>
      <c r="BT370" s="86"/>
    </row>
    <row r="371" spans="1:72" ht="16.5" customHeight="1" x14ac:dyDescent="0.25">
      <c r="A371" s="90">
        <v>45287</v>
      </c>
      <c r="B371" s="3">
        <v>5</v>
      </c>
      <c r="C371" s="3">
        <v>4</v>
      </c>
      <c r="D371" s="105" t="str">
        <f t="shared" si="175"/>
        <v/>
      </c>
      <c r="E371" s="105" t="str">
        <f t="shared" si="176"/>
        <v/>
      </c>
      <c r="F371" s="99" t="s">
        <v>290</v>
      </c>
      <c r="G371" s="100">
        <f t="shared" si="191"/>
        <v>23557</v>
      </c>
      <c r="H371" s="100">
        <f t="shared" si="192"/>
        <v>57447</v>
      </c>
      <c r="I371" s="100">
        <f t="shared" si="193"/>
        <v>40860</v>
      </c>
      <c r="J371" s="100">
        <f t="shared" si="194"/>
        <v>45682</v>
      </c>
      <c r="K371" s="100">
        <f t="shared" si="195"/>
        <v>15379</v>
      </c>
      <c r="L371" s="100">
        <f t="shared" si="196"/>
        <v>14786</v>
      </c>
      <c r="M371" s="100">
        <f t="shared" si="197"/>
        <v>12778</v>
      </c>
      <c r="N371" s="100" t="str">
        <f t="shared" si="198"/>
        <v>|</v>
      </c>
      <c r="O371" s="100">
        <f t="shared" si="199"/>
        <v>45590</v>
      </c>
      <c r="P371" s="100">
        <f t="shared" si="200"/>
        <v>27573</v>
      </c>
      <c r="Q371" s="100">
        <f t="shared" si="201"/>
        <v>19010</v>
      </c>
      <c r="R371" s="100">
        <f t="shared" si="202"/>
        <v>63695</v>
      </c>
      <c r="S371" s="100">
        <f t="shared" si="203"/>
        <v>34594</v>
      </c>
      <c r="T371" s="100">
        <f t="shared" si="204"/>
        <v>31416</v>
      </c>
      <c r="U371" s="100">
        <f t="shared" si="205"/>
        <v>11340</v>
      </c>
      <c r="V371" s="89" t="s">
        <v>290</v>
      </c>
      <c r="W371" s="95" t="s">
        <v>37</v>
      </c>
      <c r="X371" s="95" t="s">
        <v>37</v>
      </c>
      <c r="Y371" s="95" t="s">
        <v>37</v>
      </c>
      <c r="Z371" s="95" t="s">
        <v>38</v>
      </c>
      <c r="AA371" s="95" t="s">
        <v>37</v>
      </c>
      <c r="AB371" s="95" t="s">
        <v>37</v>
      </c>
      <c r="AC371" s="95" t="s">
        <v>38</v>
      </c>
      <c r="AD371" s="96" t="s">
        <v>290</v>
      </c>
      <c r="AE371" s="95" t="s">
        <v>37</v>
      </c>
      <c r="AF371" s="95" t="s">
        <v>37</v>
      </c>
      <c r="AG371" s="95" t="s">
        <v>38</v>
      </c>
      <c r="AH371" s="95" t="s">
        <v>37</v>
      </c>
      <c r="AI371" s="95" t="s">
        <v>38</v>
      </c>
      <c r="AJ371" s="95" t="s">
        <v>37</v>
      </c>
      <c r="AK371" s="95" t="s">
        <v>38</v>
      </c>
      <c r="AL371" s="94" t="s">
        <v>290</v>
      </c>
      <c r="AM371" s="108">
        <f t="array" ref="AM371">IFERROR(INDEX(TO_name_1,MATCH(,((Шаблон_1-Точность)&gt;=G371)+((Шаблон_1+Точность)&lt;=G371),)),G371)</f>
        <v>23557</v>
      </c>
      <c r="AN371" s="109">
        <f t="array" ref="AN371">IFERROR(INDEX(TO_name_2,MATCH(,((Шаблон_2-Точность)&gt;=H371)+((Шаблон_2+Точность)&lt;=H371),)),H371)</f>
        <v>57447</v>
      </c>
      <c r="AO371" s="109">
        <f t="array" ref="AO371">IFERROR(INDEX(TO_name_3,MATCH(,((Шаблон_3-Точность)&gt;=I371)+((Шаблон_3+Точность)&lt;=I371),)),I371)</f>
        <v>40860</v>
      </c>
      <c r="AP371" s="109">
        <f t="array" ref="AP371">IFERROR(INDEX(TO_name_4,MATCH(,((Шаблон_4-Точность)&gt;=J371)+((Шаблон_4+Точность)&lt;=J371),)),J371)</f>
        <v>45682</v>
      </c>
      <c r="AQ371" s="109">
        <f t="array" ref="AQ371">IFERROR(INDEX(TO_name_9,MATCH(,((Шаблон_9-Точность)&gt;=K371)+((Шаблон_9+Точность)&lt;=K371),)),K371)</f>
        <v>15379</v>
      </c>
      <c r="AR371" s="109">
        <f t="array" ref="AR371">IFERROR(INDEX(TO_name_10,MATCH(,((Шаблон_10-Точность)&gt;=L371)+((Шаблон_10+Точность)&lt;=L371),)),L371)</f>
        <v>14786</v>
      </c>
      <c r="AS371" s="110">
        <f t="array" ref="AS371">IFERROR(INDEX(TO_name_11,MATCH(,((Шаблон_11-Точность)&gt;=M371)+((Шаблон_11+Точность)&lt;=M371),)),M371)</f>
        <v>12778</v>
      </c>
      <c r="AT371" s="111" t="s">
        <v>290</v>
      </c>
      <c r="AU371" s="108">
        <f t="array" ref="AU371">IFERROR(INDEX(TO_name_5,MATCH(,((Шаблон_5-Точность)&gt;=O371)+((Шаблон_5+Точность)&lt;=O371),)),O371)</f>
        <v>45590</v>
      </c>
      <c r="AV371" s="109">
        <f t="array" ref="AV371">IFERROR(INDEX(TO_name_6,MATCH(,((Шаблон_6-Точность)&gt;=P371)+((Шаблон_6+Точность)&lt;=P371),)),P371)</f>
        <v>27573</v>
      </c>
      <c r="AW371" s="109">
        <f t="array" ref="AW371">IFERROR(INDEX(TO_name_7,MATCH(,((Шаблон_7-Точность)&gt;=Q371)+((Шаблон_7+Точность)&lt;=Q371),)),Q371)</f>
        <v>19010</v>
      </c>
      <c r="AX371" s="109">
        <f t="array" ref="AX371">IFERROR(INDEX(TO_name_8,MATCH(,((Шаблон_8-Точность)&gt;=R371)+((Шаблон_8+Точность)&lt;=R371),)),R371)</f>
        <v>63695</v>
      </c>
      <c r="AY371" s="109">
        <f t="array" ref="AY371">IFERROR(INDEX(TO_name_12,MATCH(,((Шаблон_12-Точность)&gt;=S371)+((Шаблон_12+Точность)&lt;=S371),)),S371)</f>
        <v>34594</v>
      </c>
      <c r="AZ371" s="109">
        <f t="array" ref="AZ371">IFERROR(INDEX(TO_name_13,MATCH(,((Шаблон_13-Точность)&gt;=T371)+((Шаблон_13+Точность)&lt;=T371),)),T371)</f>
        <v>31416</v>
      </c>
      <c r="BA371" s="110">
        <f t="array" ref="BA371">IFERROR(INDEX(TO_name_14,MATCH(,((Шаблон_14-Точность)&gt;=U371)+((Шаблон_14+Точность)&lt;=U371),)),U371)</f>
        <v>11340</v>
      </c>
      <c r="BB371" s="3"/>
      <c r="BC371" s="3" t="str">
        <f t="shared" si="177"/>
        <v>М/67279/23557</v>
      </c>
      <c r="BD371" s="3" t="str">
        <f t="shared" si="178"/>
        <v>М/72369/57447</v>
      </c>
      <c r="BE371" s="3" t="str">
        <f t="shared" si="179"/>
        <v>М/65962/40860</v>
      </c>
      <c r="BF371" s="3" t="str">
        <f t="shared" si="180"/>
        <v>Р/73982/45682</v>
      </c>
      <c r="BG371" s="3" t="str">
        <f t="shared" si="181"/>
        <v>М/15379/15379</v>
      </c>
      <c r="BH371" s="3" t="str">
        <f t="shared" si="182"/>
        <v>М/14786/14786</v>
      </c>
      <c r="BI371" s="3" t="str">
        <f t="shared" si="183"/>
        <v>Р/12778/12778</v>
      </c>
      <c r="BJ371" s="158" t="s">
        <v>290</v>
      </c>
      <c r="BK371" s="3" t="str">
        <f t="shared" si="184"/>
        <v>М/43869/45590</v>
      </c>
      <c r="BL371" s="3" t="str">
        <f t="shared" si="185"/>
        <v>М/52555/27573</v>
      </c>
      <c r="BM371" s="3" t="str">
        <f t="shared" si="186"/>
        <v>Р/39525/19010</v>
      </c>
      <c r="BN371" s="3" t="str">
        <f t="shared" si="187"/>
        <v>М/39146/63695</v>
      </c>
      <c r="BO371" s="3" t="str">
        <f t="shared" si="188"/>
        <v>Р/9594/34594</v>
      </c>
      <c r="BP371" s="3" t="str">
        <f t="shared" si="189"/>
        <v>М/10901/31416</v>
      </c>
      <c r="BQ371" s="3" t="str">
        <f t="shared" si="190"/>
        <v>Р/11340/11340</v>
      </c>
      <c r="BR371" s="86"/>
      <c r="BS371" s="86"/>
      <c r="BT371" s="86"/>
    </row>
    <row r="372" spans="1:72" ht="16.5" customHeight="1" x14ac:dyDescent="0.25">
      <c r="A372" s="90">
        <v>45288</v>
      </c>
      <c r="B372" s="3">
        <v>5</v>
      </c>
      <c r="C372" s="3">
        <v>4</v>
      </c>
      <c r="D372" s="105" t="str">
        <f t="shared" si="175"/>
        <v/>
      </c>
      <c r="E372" s="105" t="str">
        <f t="shared" si="176"/>
        <v/>
      </c>
      <c r="F372" s="99" t="s">
        <v>290</v>
      </c>
      <c r="G372" s="100">
        <f t="shared" si="191"/>
        <v>23581</v>
      </c>
      <c r="H372" s="100">
        <f t="shared" si="192"/>
        <v>57471</v>
      </c>
      <c r="I372" s="100">
        <f t="shared" si="193"/>
        <v>40884</v>
      </c>
      <c r="J372" s="100">
        <f t="shared" si="194"/>
        <v>45682</v>
      </c>
      <c r="K372" s="100">
        <f t="shared" si="195"/>
        <v>15403</v>
      </c>
      <c r="L372" s="100">
        <f t="shared" si="196"/>
        <v>14810</v>
      </c>
      <c r="M372" s="100">
        <f t="shared" si="197"/>
        <v>12778</v>
      </c>
      <c r="N372" s="100" t="str">
        <f t="shared" si="198"/>
        <v>|</v>
      </c>
      <c r="O372" s="100">
        <f t="shared" si="199"/>
        <v>45614</v>
      </c>
      <c r="P372" s="100">
        <f t="shared" si="200"/>
        <v>27597</v>
      </c>
      <c r="Q372" s="100">
        <f t="shared" si="201"/>
        <v>19010</v>
      </c>
      <c r="R372" s="100">
        <f t="shared" si="202"/>
        <v>63719</v>
      </c>
      <c r="S372" s="100">
        <f t="shared" si="203"/>
        <v>34594</v>
      </c>
      <c r="T372" s="100">
        <f t="shared" si="204"/>
        <v>31440</v>
      </c>
      <c r="U372" s="100">
        <f t="shared" si="205"/>
        <v>11340</v>
      </c>
      <c r="V372" s="89" t="s">
        <v>290</v>
      </c>
      <c r="W372" s="95" t="s">
        <v>37</v>
      </c>
      <c r="X372" s="95" t="s">
        <v>37</v>
      </c>
      <c r="Y372" s="95" t="s">
        <v>37</v>
      </c>
      <c r="Z372" s="95" t="s">
        <v>38</v>
      </c>
      <c r="AA372" s="95" t="s">
        <v>37</v>
      </c>
      <c r="AB372" s="95" t="s">
        <v>37</v>
      </c>
      <c r="AC372" s="95" t="s">
        <v>38</v>
      </c>
      <c r="AD372" s="96" t="s">
        <v>290</v>
      </c>
      <c r="AE372" s="95" t="s">
        <v>37</v>
      </c>
      <c r="AF372" s="95" t="s">
        <v>37</v>
      </c>
      <c r="AG372" s="95" t="s">
        <v>38</v>
      </c>
      <c r="AH372" s="95" t="s">
        <v>37</v>
      </c>
      <c r="AI372" s="95" t="s">
        <v>38</v>
      </c>
      <c r="AJ372" s="95" t="s">
        <v>37</v>
      </c>
      <c r="AK372" s="95" t="s">
        <v>38</v>
      </c>
      <c r="AL372" s="94" t="s">
        <v>290</v>
      </c>
      <c r="AM372" s="108">
        <f t="array" ref="AM372">IFERROR(INDEX(TO_name_1,MATCH(,((Шаблон_1-Точность)&gt;=G372)+((Шаблон_1+Точность)&lt;=G372),)),G372)</f>
        <v>23581</v>
      </c>
      <c r="AN372" s="109">
        <f t="array" ref="AN372">IFERROR(INDEX(TO_name_2,MATCH(,((Шаблон_2-Точность)&gt;=H372)+((Шаблон_2+Точность)&lt;=H372),)),H372)</f>
        <v>57471</v>
      </c>
      <c r="AO372" s="109">
        <f t="array" ref="AO372">IFERROR(INDEX(TO_name_3,MATCH(,((Шаблон_3-Точность)&gt;=I372)+((Шаблон_3+Точность)&lt;=I372),)),I372)</f>
        <v>40884</v>
      </c>
      <c r="AP372" s="109">
        <f t="array" ref="AP372">IFERROR(INDEX(TO_name_4,MATCH(,((Шаблон_4-Точность)&gt;=J372)+((Шаблон_4+Точность)&lt;=J372),)),J372)</f>
        <v>45682</v>
      </c>
      <c r="AQ372" s="109">
        <f t="array" ref="AQ372">IFERROR(INDEX(TO_name_9,MATCH(,((Шаблон_9-Точность)&gt;=K372)+((Шаблон_9+Точность)&lt;=K372),)),K372)</f>
        <v>15403</v>
      </c>
      <c r="AR372" s="109">
        <f t="array" ref="AR372">IFERROR(INDEX(TO_name_10,MATCH(,((Шаблон_10-Точность)&gt;=L372)+((Шаблон_10+Точность)&lt;=L372),)),L372)</f>
        <v>14810</v>
      </c>
      <c r="AS372" s="110">
        <f t="array" ref="AS372">IFERROR(INDEX(TO_name_11,MATCH(,((Шаблон_11-Точность)&gt;=M372)+((Шаблон_11+Точность)&lt;=M372),)),M372)</f>
        <v>12778</v>
      </c>
      <c r="AT372" s="111" t="s">
        <v>290</v>
      </c>
      <c r="AU372" s="108">
        <f t="array" ref="AU372">IFERROR(INDEX(TO_name_5,MATCH(,((Шаблон_5-Точность)&gt;=O372)+((Шаблон_5+Точность)&lt;=O372),)),O372)</f>
        <v>45614</v>
      </c>
      <c r="AV372" s="109">
        <f t="array" ref="AV372">IFERROR(INDEX(TO_name_6,MATCH(,((Шаблон_6-Точность)&gt;=P372)+((Шаблон_6+Точность)&lt;=P372),)),P372)</f>
        <v>27597</v>
      </c>
      <c r="AW372" s="109">
        <f t="array" ref="AW372">IFERROR(INDEX(TO_name_7,MATCH(,((Шаблон_7-Точность)&gt;=Q372)+((Шаблон_7+Точность)&lt;=Q372),)),Q372)</f>
        <v>19010</v>
      </c>
      <c r="AX372" s="109">
        <f t="array" ref="AX372">IFERROR(INDEX(TO_name_8,MATCH(,((Шаблон_8-Точность)&gt;=R372)+((Шаблон_8+Точность)&lt;=R372),)),R372)</f>
        <v>63719</v>
      </c>
      <c r="AY372" s="109">
        <f t="array" ref="AY372">IFERROR(INDEX(TO_name_12,MATCH(,((Шаблон_12-Точность)&gt;=S372)+((Шаблон_12+Точность)&lt;=S372),)),S372)</f>
        <v>34594</v>
      </c>
      <c r="AZ372" s="109">
        <f t="array" ref="AZ372">IFERROR(INDEX(TO_name_13,MATCH(,((Шаблон_13-Точность)&gt;=T372)+((Шаблон_13+Точность)&lt;=T372),)),T372)</f>
        <v>31440</v>
      </c>
      <c r="BA372" s="110">
        <f t="array" ref="BA372">IFERROR(INDEX(TO_name_14,MATCH(,((Шаблон_14-Точность)&gt;=U372)+((Шаблон_14+Точность)&lt;=U372),)),U372)</f>
        <v>11340</v>
      </c>
      <c r="BB372" s="3"/>
      <c r="BC372" s="3" t="str">
        <f t="shared" si="177"/>
        <v>М/67303/23581</v>
      </c>
      <c r="BD372" s="3" t="str">
        <f t="shared" si="178"/>
        <v>М/72393/57471</v>
      </c>
      <c r="BE372" s="3" t="str">
        <f t="shared" si="179"/>
        <v>М/65986/40884</v>
      </c>
      <c r="BF372" s="3" t="str">
        <f t="shared" si="180"/>
        <v>Р/73982/45682</v>
      </c>
      <c r="BG372" s="3" t="str">
        <f t="shared" si="181"/>
        <v>М/15403/15403</v>
      </c>
      <c r="BH372" s="3" t="str">
        <f t="shared" si="182"/>
        <v>М/14810/14810</v>
      </c>
      <c r="BI372" s="3" t="str">
        <f t="shared" si="183"/>
        <v>Р/12778/12778</v>
      </c>
      <c r="BJ372" s="158" t="s">
        <v>290</v>
      </c>
      <c r="BK372" s="3" t="str">
        <f t="shared" si="184"/>
        <v>М/43893/45614</v>
      </c>
      <c r="BL372" s="3" t="str">
        <f t="shared" si="185"/>
        <v>М/52579/27597</v>
      </c>
      <c r="BM372" s="3" t="str">
        <f t="shared" si="186"/>
        <v>Р/39525/19010</v>
      </c>
      <c r="BN372" s="3" t="str">
        <f t="shared" si="187"/>
        <v>М/39170/63719</v>
      </c>
      <c r="BO372" s="3" t="str">
        <f t="shared" si="188"/>
        <v>Р/9594/34594</v>
      </c>
      <c r="BP372" s="3" t="str">
        <f t="shared" si="189"/>
        <v>М/10925/31440</v>
      </c>
      <c r="BQ372" s="3" t="str">
        <f t="shared" si="190"/>
        <v>Р/11340/11340</v>
      </c>
      <c r="BR372" s="86"/>
      <c r="BS372" s="86"/>
      <c r="BT372" s="86"/>
    </row>
    <row r="373" spans="1:72" ht="16.5" customHeight="1" x14ac:dyDescent="0.25">
      <c r="A373" s="90">
        <v>45289</v>
      </c>
      <c r="B373" s="3">
        <v>5</v>
      </c>
      <c r="C373" s="3">
        <v>4</v>
      </c>
      <c r="D373" s="105" t="str">
        <f t="shared" si="175"/>
        <v/>
      </c>
      <c r="E373" s="105" t="str">
        <f t="shared" si="176"/>
        <v/>
      </c>
      <c r="F373" s="99" t="s">
        <v>290</v>
      </c>
      <c r="G373" s="100">
        <f t="shared" si="191"/>
        <v>23605</v>
      </c>
      <c r="H373" s="100">
        <f t="shared" si="192"/>
        <v>57487</v>
      </c>
      <c r="I373" s="100">
        <f t="shared" si="193"/>
        <v>40908</v>
      </c>
      <c r="J373" s="100">
        <f t="shared" si="194"/>
        <v>45690</v>
      </c>
      <c r="K373" s="100">
        <f t="shared" si="195"/>
        <v>15427</v>
      </c>
      <c r="L373" s="100">
        <f t="shared" si="196"/>
        <v>14834</v>
      </c>
      <c r="M373" s="100">
        <f t="shared" si="197"/>
        <v>12778</v>
      </c>
      <c r="N373" s="100" t="str">
        <f t="shared" si="198"/>
        <v>|</v>
      </c>
      <c r="O373" s="100">
        <f t="shared" si="199"/>
        <v>45638</v>
      </c>
      <c r="P373" s="100">
        <f t="shared" si="200"/>
        <v>27621</v>
      </c>
      <c r="Q373" s="100">
        <f t="shared" si="201"/>
        <v>19010</v>
      </c>
      <c r="R373" s="100">
        <f t="shared" si="202"/>
        <v>63743</v>
      </c>
      <c r="S373" s="100">
        <f t="shared" si="203"/>
        <v>34594</v>
      </c>
      <c r="T373" s="100">
        <f t="shared" si="204"/>
        <v>31464</v>
      </c>
      <c r="U373" s="100">
        <f t="shared" si="205"/>
        <v>11340</v>
      </c>
      <c r="V373" s="89" t="s">
        <v>290</v>
      </c>
      <c r="W373" s="95" t="s">
        <v>37</v>
      </c>
      <c r="X373" s="95" t="s">
        <v>195</v>
      </c>
      <c r="Y373" s="95" t="s">
        <v>37</v>
      </c>
      <c r="Z373" s="95" t="s">
        <v>320</v>
      </c>
      <c r="AA373" s="95" t="s">
        <v>37</v>
      </c>
      <c r="AB373" s="95" t="s">
        <v>37</v>
      </c>
      <c r="AC373" s="95" t="s">
        <v>38</v>
      </c>
      <c r="AD373" s="96" t="s">
        <v>290</v>
      </c>
      <c r="AE373" s="95" t="s">
        <v>37</v>
      </c>
      <c r="AF373" s="95" t="s">
        <v>37</v>
      </c>
      <c r="AG373" s="95" t="s">
        <v>38</v>
      </c>
      <c r="AH373" s="95" t="s">
        <v>37</v>
      </c>
      <c r="AI373" s="95" t="s">
        <v>38</v>
      </c>
      <c r="AJ373" s="95" t="s">
        <v>37</v>
      </c>
      <c r="AK373" s="95" t="s">
        <v>38</v>
      </c>
      <c r="AL373" s="94" t="s">
        <v>290</v>
      </c>
      <c r="AM373" s="108">
        <f t="array" ref="AM373">IFERROR(INDEX(TO_name_1,MATCH(,((Шаблон_1-Точность)&gt;=G373)+((Шаблон_1+Точность)&lt;=G373),)),G373)</f>
        <v>23605</v>
      </c>
      <c r="AN373" s="109">
        <f t="array" ref="AN373">IFERROR(INDEX(TO_name_2,MATCH(,((Шаблон_2-Точность)&gt;=H373)+((Шаблон_2+Точность)&lt;=H373),)),H373)</f>
        <v>57487</v>
      </c>
      <c r="AO373" s="109">
        <f t="array" ref="AO373">IFERROR(INDEX(TO_name_3,MATCH(,((Шаблон_3-Точность)&gt;=I373)+((Шаблон_3+Точность)&lt;=I373),)),I373)</f>
        <v>40908</v>
      </c>
      <c r="AP373" s="109">
        <f t="array" ref="AP373">IFERROR(INDEX(TO_name_4,MATCH(,((Шаблон_4-Точность)&gt;=J373)+((Шаблон_4+Точность)&lt;=J373),)),J373)</f>
        <v>45690</v>
      </c>
      <c r="AQ373" s="109">
        <f t="array" ref="AQ373">IFERROR(INDEX(TO_name_9,MATCH(,((Шаблон_9-Точность)&gt;=K373)+((Шаблон_9+Точность)&lt;=K373),)),K373)</f>
        <v>15427</v>
      </c>
      <c r="AR373" s="109">
        <f t="array" ref="AR373">IFERROR(INDEX(TO_name_10,MATCH(,((Шаблон_10-Точность)&gt;=L373)+((Шаблон_10+Точность)&lt;=L373),)),L373)</f>
        <v>14834</v>
      </c>
      <c r="AS373" s="110">
        <f t="array" ref="AS373">IFERROR(INDEX(TO_name_11,MATCH(,((Шаблон_11-Точность)&gt;=M373)+((Шаблон_11+Точность)&lt;=M373),)),M373)</f>
        <v>12778</v>
      </c>
      <c r="AT373" s="111" t="s">
        <v>290</v>
      </c>
      <c r="AU373" s="108">
        <f t="array" ref="AU373">IFERROR(INDEX(TO_name_5,MATCH(,((Шаблон_5-Точность)&gt;=O373)+((Шаблон_5+Точность)&lt;=O373),)),O373)</f>
        <v>45638</v>
      </c>
      <c r="AV373" s="109">
        <f t="array" ref="AV373">IFERROR(INDEX(TO_name_6,MATCH(,((Шаблон_6-Точность)&gt;=P373)+((Шаблон_6+Точность)&lt;=P373),)),P373)</f>
        <v>27621</v>
      </c>
      <c r="AW373" s="109">
        <f t="array" ref="AW373">IFERROR(INDEX(TO_name_7,MATCH(,((Шаблон_7-Точность)&gt;=Q373)+((Шаблон_7+Точность)&lt;=Q373),)),Q373)</f>
        <v>19010</v>
      </c>
      <c r="AX373" s="109">
        <f t="array" ref="AX373">IFERROR(INDEX(TO_name_8,MATCH(,((Шаблон_8-Точность)&gt;=R373)+((Шаблон_8+Точность)&lt;=R373),)),R373)</f>
        <v>63743</v>
      </c>
      <c r="AY373" s="109">
        <f t="array" ref="AY373">IFERROR(INDEX(TO_name_12,MATCH(,((Шаблон_12-Точность)&gt;=S373)+((Шаблон_12+Точность)&lt;=S373),)),S373)</f>
        <v>34594</v>
      </c>
      <c r="AZ373" s="109">
        <f t="array" ref="AZ373">IFERROR(INDEX(TO_name_13,MATCH(,((Шаблон_13-Точность)&gt;=T373)+((Шаблон_13+Точность)&lt;=T373),)),T373)</f>
        <v>31464</v>
      </c>
      <c r="BA373" s="110">
        <f t="array" ref="BA373">IFERROR(INDEX(TO_name_14,MATCH(,((Шаблон_14-Точность)&gt;=U373)+((Шаблон_14+Точность)&lt;=U373),)),U373)</f>
        <v>11340</v>
      </c>
      <c r="BB373" s="3"/>
      <c r="BC373" s="3" t="str">
        <f t="shared" si="177"/>
        <v>М/67327/23605</v>
      </c>
      <c r="BD373" s="3" t="str">
        <f t="shared" si="178"/>
        <v>О/72409/57487</v>
      </c>
      <c r="BE373" s="3" t="str">
        <f t="shared" si="179"/>
        <v>М/66010/40908</v>
      </c>
      <c r="BF373" s="3" t="str">
        <f t="shared" si="180"/>
        <v>П/73990/45690</v>
      </c>
      <c r="BG373" s="3" t="str">
        <f t="shared" si="181"/>
        <v>М/15427/15427</v>
      </c>
      <c r="BH373" s="3" t="str">
        <f t="shared" si="182"/>
        <v>М/14834/14834</v>
      </c>
      <c r="BI373" s="3" t="str">
        <f t="shared" si="183"/>
        <v>Р/12778/12778</v>
      </c>
      <c r="BJ373" s="158" t="s">
        <v>290</v>
      </c>
      <c r="BK373" s="3" t="str">
        <f t="shared" si="184"/>
        <v>М/43917/45638</v>
      </c>
      <c r="BL373" s="3" t="str">
        <f t="shared" si="185"/>
        <v>М/52603/27621</v>
      </c>
      <c r="BM373" s="3" t="str">
        <f t="shared" si="186"/>
        <v>Р/39525/19010</v>
      </c>
      <c r="BN373" s="3" t="str">
        <f t="shared" si="187"/>
        <v>М/39194/63743</v>
      </c>
      <c r="BO373" s="3" t="str">
        <f t="shared" si="188"/>
        <v>Р/9594/34594</v>
      </c>
      <c r="BP373" s="3" t="str">
        <f t="shared" si="189"/>
        <v>М/10949/31464</v>
      </c>
      <c r="BQ373" s="3" t="str">
        <f t="shared" si="190"/>
        <v>Р/11340/11340</v>
      </c>
      <c r="BR373" s="86"/>
      <c r="BS373" s="86"/>
      <c r="BT373" s="86"/>
    </row>
    <row r="374" spans="1:72" ht="16.5" customHeight="1" x14ac:dyDescent="0.25">
      <c r="A374" s="90">
        <v>45290</v>
      </c>
      <c r="B374" s="3">
        <v>5</v>
      </c>
      <c r="C374" s="3">
        <v>4</v>
      </c>
      <c r="D374" s="105" t="str">
        <f t="shared" si="175"/>
        <v>ОШ</v>
      </c>
      <c r="E374" s="105" t="str">
        <f t="shared" si="176"/>
        <v/>
      </c>
      <c r="F374" s="99" t="s">
        <v>290</v>
      </c>
      <c r="G374" s="100">
        <f t="shared" si="191"/>
        <v>23629</v>
      </c>
      <c r="H374" s="100">
        <f t="shared" si="192"/>
        <v>57487</v>
      </c>
      <c r="I374" s="100">
        <f t="shared" si="193"/>
        <v>40932</v>
      </c>
      <c r="J374" s="100">
        <f t="shared" si="194"/>
        <v>45706</v>
      </c>
      <c r="K374" s="100">
        <f t="shared" si="195"/>
        <v>15451</v>
      </c>
      <c r="L374" s="100">
        <f t="shared" si="196"/>
        <v>14858</v>
      </c>
      <c r="M374" s="100">
        <f t="shared" si="197"/>
        <v>12778</v>
      </c>
      <c r="N374" s="100" t="str">
        <f t="shared" si="198"/>
        <v>|</v>
      </c>
      <c r="O374" s="100">
        <f t="shared" si="199"/>
        <v>45662</v>
      </c>
      <c r="P374" s="100">
        <f t="shared" si="200"/>
        <v>27645</v>
      </c>
      <c r="Q374" s="100">
        <f t="shared" si="201"/>
        <v>19010</v>
      </c>
      <c r="R374" s="100">
        <f t="shared" si="202"/>
        <v>63767</v>
      </c>
      <c r="S374" s="100">
        <f t="shared" si="203"/>
        <v>34594</v>
      </c>
      <c r="T374" s="100">
        <f t="shared" si="204"/>
        <v>31488</v>
      </c>
      <c r="U374" s="100">
        <f t="shared" si="205"/>
        <v>11340</v>
      </c>
      <c r="V374" s="89" t="s">
        <v>290</v>
      </c>
      <c r="W374" s="95" t="s">
        <v>37</v>
      </c>
      <c r="X374" s="95" t="s">
        <v>321</v>
      </c>
      <c r="Y374" s="95" t="s">
        <v>37</v>
      </c>
      <c r="Z374" s="95" t="s">
        <v>195</v>
      </c>
      <c r="AA374" s="95" t="s">
        <v>37</v>
      </c>
      <c r="AB374" s="95" t="s">
        <v>37</v>
      </c>
      <c r="AC374" s="95" t="s">
        <v>38</v>
      </c>
      <c r="AD374" s="96" t="s">
        <v>290</v>
      </c>
      <c r="AE374" s="95" t="s">
        <v>37</v>
      </c>
      <c r="AF374" s="95" t="s">
        <v>37</v>
      </c>
      <c r="AG374" s="95" t="s">
        <v>38</v>
      </c>
      <c r="AH374" s="95" t="s">
        <v>37</v>
      </c>
      <c r="AI374" s="95" t="s">
        <v>38</v>
      </c>
      <c r="AJ374" s="95" t="s">
        <v>37</v>
      </c>
      <c r="AK374" s="95" t="s">
        <v>38</v>
      </c>
      <c r="AL374" s="94" t="s">
        <v>290</v>
      </c>
      <c r="AM374" s="108">
        <f t="array" ref="AM374">IFERROR(INDEX(TO_name_1,MATCH(,((Шаблон_1-Точность)&gt;=G374)+((Шаблон_1+Точность)&lt;=G374),)),G374)</f>
        <v>23629</v>
      </c>
      <c r="AN374" s="109">
        <f t="array" ref="AN374">IFERROR(INDEX(TO_name_2,MATCH(,((Шаблон_2-Точность)&gt;=H374)+((Шаблон_2+Точность)&lt;=H374),)),H374)</f>
        <v>57487</v>
      </c>
      <c r="AO374" s="109">
        <f t="array" ref="AO374">IFERROR(INDEX(TO_name_3,MATCH(,((Шаблон_3-Точность)&gt;=I374)+((Шаблон_3+Точность)&lt;=I374),)),I374)</f>
        <v>40932</v>
      </c>
      <c r="AP374" s="109">
        <f t="array" ref="AP374">IFERROR(INDEX(TO_name_4,MATCH(,((Шаблон_4-Точность)&gt;=J374)+((Шаблон_4+Точность)&lt;=J374),)),J374)</f>
        <v>45706</v>
      </c>
      <c r="AQ374" s="109">
        <f t="array" ref="AQ374">IFERROR(INDEX(TO_name_9,MATCH(,((Шаблон_9-Точность)&gt;=K374)+((Шаблон_9+Точность)&lt;=K374),)),K374)</f>
        <v>15451</v>
      </c>
      <c r="AR374" s="109">
        <f t="array" ref="AR374">IFERROR(INDEX(TO_name_10,MATCH(,((Шаблон_10-Точность)&gt;=L374)+((Шаблон_10+Точность)&lt;=L374),)),L374)</f>
        <v>14858</v>
      </c>
      <c r="AS374" s="110">
        <f t="array" ref="AS374">IFERROR(INDEX(TO_name_11,MATCH(,((Шаблон_11-Точность)&gt;=M374)+((Шаблон_11+Точность)&lt;=M374),)),M374)</f>
        <v>12778</v>
      </c>
      <c r="AT374" s="111" t="s">
        <v>290</v>
      </c>
      <c r="AU374" s="108">
        <f t="array" ref="AU374">IFERROR(INDEX(TO_name_5,MATCH(,((Шаблон_5-Точность)&gt;=O374)+((Шаблон_5+Точность)&lt;=O374),)),O374)</f>
        <v>45662</v>
      </c>
      <c r="AV374" s="109">
        <f t="array" ref="AV374">IFERROR(INDEX(TO_name_6,MATCH(,((Шаблон_6-Точность)&gt;=P374)+((Шаблон_6+Точность)&lt;=P374),)),P374)</f>
        <v>27645</v>
      </c>
      <c r="AW374" s="109">
        <f t="array" ref="AW374">IFERROR(INDEX(TO_name_7,MATCH(,((Шаблон_7-Точность)&gt;=Q374)+((Шаблон_7+Точность)&lt;=Q374),)),Q374)</f>
        <v>19010</v>
      </c>
      <c r="AX374" s="109">
        <f t="array" ref="AX374">IFERROR(INDEX(TO_name_8,MATCH(,((Шаблон_8-Точность)&gt;=R374)+((Шаблон_8+Точность)&lt;=R374),)),R374)</f>
        <v>63767</v>
      </c>
      <c r="AY374" s="109">
        <f t="array" ref="AY374">IFERROR(INDEX(TO_name_12,MATCH(,((Шаблон_12-Точность)&gt;=S374)+((Шаблон_12+Точность)&lt;=S374),)),S374)</f>
        <v>34594</v>
      </c>
      <c r="AZ374" s="109">
        <f t="array" ref="AZ374">IFERROR(INDEX(TO_name_13,MATCH(,((Шаблон_13-Точность)&gt;=T374)+((Шаблон_13+Точность)&lt;=T374),)),T374)</f>
        <v>31488</v>
      </c>
      <c r="BA374" s="110">
        <f t="array" ref="BA374">IFERROR(INDEX(TO_name_14,MATCH(,((Шаблон_14-Точность)&gt;=U374)+((Шаблон_14+Точность)&lt;=U374),)),U374)</f>
        <v>11340</v>
      </c>
      <c r="BB374" s="3"/>
      <c r="BC374" s="3" t="str">
        <f t="shared" si="177"/>
        <v>М/67351/23629</v>
      </c>
      <c r="BD374" s="3" t="str">
        <f t="shared" si="178"/>
        <v>ПМ/72409/57487</v>
      </c>
      <c r="BE374" s="3" t="str">
        <f t="shared" si="179"/>
        <v>М/66034/40932</v>
      </c>
      <c r="BF374" s="3" t="str">
        <f t="shared" si="180"/>
        <v>О/74006/45706</v>
      </c>
      <c r="BG374" s="3" t="str">
        <f t="shared" si="181"/>
        <v>М/15451/15451</v>
      </c>
      <c r="BH374" s="3" t="str">
        <f t="shared" si="182"/>
        <v>М/14858/14858</v>
      </c>
      <c r="BI374" s="3" t="str">
        <f t="shared" si="183"/>
        <v>Р/12778/12778</v>
      </c>
      <c r="BJ374" s="158" t="s">
        <v>290</v>
      </c>
      <c r="BK374" s="3" t="str">
        <f t="shared" si="184"/>
        <v>М/43941/45662</v>
      </c>
      <c r="BL374" s="3" t="str">
        <f t="shared" si="185"/>
        <v>М/52627/27645</v>
      </c>
      <c r="BM374" s="3" t="str">
        <f t="shared" si="186"/>
        <v>Р/39525/19010</v>
      </c>
      <c r="BN374" s="3" t="str">
        <f t="shared" si="187"/>
        <v>М/39218/63767</v>
      </c>
      <c r="BO374" s="3" t="str">
        <f t="shared" si="188"/>
        <v>Р/9594/34594</v>
      </c>
      <c r="BP374" s="3" t="str">
        <f t="shared" si="189"/>
        <v>М/10973/31488</v>
      </c>
      <c r="BQ374" s="3" t="str">
        <f t="shared" si="190"/>
        <v>Р/11340/11340</v>
      </c>
      <c r="BR374" s="86"/>
      <c r="BS374" s="86"/>
      <c r="BT374" s="86"/>
    </row>
    <row r="375" spans="1:72" ht="16.5" customHeight="1" x14ac:dyDescent="0.25">
      <c r="A375" s="90">
        <v>45291</v>
      </c>
      <c r="B375" s="3">
        <v>5</v>
      </c>
      <c r="C375" s="3">
        <v>4</v>
      </c>
      <c r="D375" s="105" t="str">
        <f t="shared" si="175"/>
        <v/>
      </c>
      <c r="E375" s="105" t="str">
        <f t="shared" si="176"/>
        <v/>
      </c>
      <c r="F375" s="99" t="s">
        <v>290</v>
      </c>
      <c r="G375" s="100">
        <f t="shared" si="191"/>
        <v>23653</v>
      </c>
      <c r="H375" s="100">
        <f t="shared" si="192"/>
        <v>57511</v>
      </c>
      <c r="I375" s="100">
        <f t="shared" si="193"/>
        <v>40956</v>
      </c>
      <c r="J375" s="100">
        <f t="shared" si="194"/>
        <v>45706</v>
      </c>
      <c r="K375" s="100">
        <f t="shared" si="195"/>
        <v>15475</v>
      </c>
      <c r="L375" s="100">
        <f t="shared" si="196"/>
        <v>14882</v>
      </c>
      <c r="M375" s="100">
        <f t="shared" si="197"/>
        <v>12778</v>
      </c>
      <c r="N375" s="100" t="str">
        <f t="shared" si="198"/>
        <v>|</v>
      </c>
      <c r="O375" s="100">
        <f t="shared" si="199"/>
        <v>45686</v>
      </c>
      <c r="P375" s="100">
        <f t="shared" si="200"/>
        <v>27669</v>
      </c>
      <c r="Q375" s="100">
        <f t="shared" si="201"/>
        <v>19010</v>
      </c>
      <c r="R375" s="100">
        <f t="shared" si="202"/>
        <v>63791</v>
      </c>
      <c r="S375" s="100">
        <f t="shared" si="203"/>
        <v>34594</v>
      </c>
      <c r="T375" s="100">
        <f t="shared" si="204"/>
        <v>31512</v>
      </c>
      <c r="U375" s="100">
        <f t="shared" si="205"/>
        <v>11340</v>
      </c>
      <c r="V375" s="89" t="s">
        <v>290</v>
      </c>
      <c r="W375" s="95" t="s">
        <v>37</v>
      </c>
      <c r="X375" s="95" t="s">
        <v>37</v>
      </c>
      <c r="Y375" s="95" t="s">
        <v>37</v>
      </c>
      <c r="Z375" s="95" t="s">
        <v>38</v>
      </c>
      <c r="AA375" s="95" t="s">
        <v>37</v>
      </c>
      <c r="AB375" s="95" t="s">
        <v>37</v>
      </c>
      <c r="AC375" s="95" t="s">
        <v>38</v>
      </c>
      <c r="AD375" s="96" t="s">
        <v>290</v>
      </c>
      <c r="AE375" s="95" t="s">
        <v>37</v>
      </c>
      <c r="AF375" s="95" t="s">
        <v>37</v>
      </c>
      <c r="AG375" s="95" t="s">
        <v>38</v>
      </c>
      <c r="AH375" s="95" t="s">
        <v>37</v>
      </c>
      <c r="AI375" s="95" t="s">
        <v>38</v>
      </c>
      <c r="AJ375" s="95" t="s">
        <v>37</v>
      </c>
      <c r="AK375" s="95" t="s">
        <v>38</v>
      </c>
      <c r="AL375" s="94" t="s">
        <v>290</v>
      </c>
      <c r="AM375" s="108">
        <f t="array" ref="AM375">IFERROR(INDEX(TO_name_1,MATCH(,((Шаблон_1-Точность)&gt;=G375)+((Шаблон_1+Точность)&lt;=G375),)),G375)</f>
        <v>23653</v>
      </c>
      <c r="AN375" s="109" t="str">
        <f t="array" ref="AN375">IFERROR(INDEX(TO_name_2,MATCH(,((Шаблон_2-Точность)&gt;=H375)+((Шаблон_2+Точность)&lt;=H375),)),H375)</f>
        <v>ПМ</v>
      </c>
      <c r="AO375" s="109">
        <f t="array" ref="AO375">IFERROR(INDEX(TO_name_3,MATCH(,((Шаблон_3-Точность)&gt;=I375)+((Шаблон_3+Точность)&lt;=I375),)),I375)</f>
        <v>40956</v>
      </c>
      <c r="AP375" s="109">
        <f t="array" ref="AP375">IFERROR(INDEX(TO_name_4,MATCH(,((Шаблон_4-Точность)&gt;=J375)+((Шаблон_4+Точность)&lt;=J375),)),J375)</f>
        <v>45706</v>
      </c>
      <c r="AQ375" s="109">
        <f t="array" ref="AQ375">IFERROR(INDEX(TO_name_9,MATCH(,((Шаблон_9-Точность)&gt;=K375)+((Шаблон_9+Точность)&lt;=K375),)),K375)</f>
        <v>15475</v>
      </c>
      <c r="AR375" s="109">
        <f t="array" ref="AR375">IFERROR(INDEX(TO_name_10,MATCH(,((Шаблон_10-Точность)&gt;=L375)+((Шаблон_10+Точность)&lt;=L375),)),L375)</f>
        <v>14882</v>
      </c>
      <c r="AS375" s="110">
        <f t="array" ref="AS375">IFERROR(INDEX(TO_name_11,MATCH(,((Шаблон_11-Точность)&gt;=M375)+((Шаблон_11+Точность)&lt;=M375),)),M375)</f>
        <v>12778</v>
      </c>
      <c r="AT375" s="111" t="s">
        <v>290</v>
      </c>
      <c r="AU375" s="108">
        <f t="array" ref="AU375">IFERROR(INDEX(TO_name_5,MATCH(,((Шаблон_5-Точность)&gt;=O375)+((Шаблон_5+Точность)&lt;=O375),)),O375)</f>
        <v>45686</v>
      </c>
      <c r="AV375" s="109">
        <f t="array" ref="AV375">IFERROR(INDEX(TO_name_6,MATCH(,((Шаблон_6-Точность)&gt;=P375)+((Шаблон_6+Точность)&lt;=P375),)),P375)</f>
        <v>27669</v>
      </c>
      <c r="AW375" s="109">
        <f t="array" ref="AW375">IFERROR(INDEX(TO_name_7,MATCH(,((Шаблон_7-Точность)&gt;=Q375)+((Шаблон_7+Точность)&lt;=Q375),)),Q375)</f>
        <v>19010</v>
      </c>
      <c r="AX375" s="109">
        <f t="array" ref="AX375">IFERROR(INDEX(TO_name_8,MATCH(,((Шаблон_8-Точность)&gt;=R375)+((Шаблон_8+Точность)&lt;=R375),)),R375)</f>
        <v>63791</v>
      </c>
      <c r="AY375" s="109">
        <f t="array" ref="AY375">IFERROR(INDEX(TO_name_12,MATCH(,((Шаблон_12-Точность)&gt;=S375)+((Шаблон_12+Точность)&lt;=S375),)),S375)</f>
        <v>34594</v>
      </c>
      <c r="AZ375" s="109">
        <f t="array" ref="AZ375">IFERROR(INDEX(TO_name_13,MATCH(,((Шаблон_13-Точность)&gt;=T375)+((Шаблон_13+Точность)&lt;=T375),)),T375)</f>
        <v>31512</v>
      </c>
      <c r="BA375" s="110">
        <f t="array" ref="BA375">IFERROR(INDEX(TO_name_14,MATCH(,((Шаблон_14-Точность)&gt;=U375)+((Шаблон_14+Точность)&lt;=U375),)),U375)</f>
        <v>11340</v>
      </c>
      <c r="BB375" s="3"/>
      <c r="BC375" s="3" t="str">
        <f t="shared" si="177"/>
        <v>М/67375/23653</v>
      </c>
      <c r="BD375" s="3" t="str">
        <f t="shared" si="178"/>
        <v>М/72433/57511</v>
      </c>
      <c r="BE375" s="3" t="str">
        <f t="shared" si="179"/>
        <v>М/66058/40956</v>
      </c>
      <c r="BF375" s="3" t="str">
        <f t="shared" si="180"/>
        <v>Р/74006/45706</v>
      </c>
      <c r="BG375" s="3" t="str">
        <f t="shared" si="181"/>
        <v>М/15475/15475</v>
      </c>
      <c r="BH375" s="3" t="str">
        <f t="shared" si="182"/>
        <v>М/14882/14882</v>
      </c>
      <c r="BI375" s="3" t="str">
        <f t="shared" si="183"/>
        <v>Р/12778/12778</v>
      </c>
      <c r="BJ375" s="158" t="s">
        <v>290</v>
      </c>
      <c r="BK375" s="3" t="str">
        <f t="shared" si="184"/>
        <v>М/43965/45686</v>
      </c>
      <c r="BL375" s="3" t="str">
        <f t="shared" si="185"/>
        <v>М/52651/27669</v>
      </c>
      <c r="BM375" s="3" t="str">
        <f t="shared" si="186"/>
        <v>Р/39525/19010</v>
      </c>
      <c r="BN375" s="3" t="str">
        <f t="shared" si="187"/>
        <v>М/39242/63791</v>
      </c>
      <c r="BO375" s="3" t="str">
        <f t="shared" si="188"/>
        <v>Р/9594/34594</v>
      </c>
      <c r="BP375" s="3" t="str">
        <f t="shared" si="189"/>
        <v>М/10997/31512</v>
      </c>
      <c r="BQ375" s="3" t="str">
        <f t="shared" si="190"/>
        <v>Р/11340/11340</v>
      </c>
      <c r="BR375" s="86"/>
      <c r="BS375" s="86"/>
      <c r="BT375" s="86"/>
    </row>
    <row r="376" spans="1:72" ht="16.5" customHeight="1" x14ac:dyDescent="0.25">
      <c r="A376" s="90">
        <v>45292</v>
      </c>
      <c r="B376" s="3">
        <v>5</v>
      </c>
      <c r="C376" s="3">
        <v>4</v>
      </c>
      <c r="D376" s="105" t="str">
        <f t="shared" ref="D376:D396" si="206">IF(COUNTIF(W376:AC376,"М")+(COUNTIF(W376:AC376,"П")+COUNTIF(W376:AC376,"О"))/2=B376,"","ОШ")</f>
        <v/>
      </c>
      <c r="E376" s="105" t="str">
        <f t="shared" ref="E376:E396" si="207">IF(COUNTIF(AE376:AK376,"м")+(COUNTIF(AE376:AK376,"П")+COUNTIF(AE376:AK376,"О"))/2=C376,"","ОШ")</f>
        <v/>
      </c>
      <c r="F376" s="99" t="s">
        <v>290</v>
      </c>
      <c r="G376" s="100">
        <f t="shared" si="191"/>
        <v>23677</v>
      </c>
      <c r="H376" s="100">
        <f t="shared" si="192"/>
        <v>57535</v>
      </c>
      <c r="I376" s="100">
        <f t="shared" si="193"/>
        <v>40980</v>
      </c>
      <c r="J376" s="100">
        <f t="shared" si="194"/>
        <v>45706</v>
      </c>
      <c r="K376" s="100">
        <f t="shared" si="195"/>
        <v>15499</v>
      </c>
      <c r="L376" s="100">
        <f t="shared" si="196"/>
        <v>14906</v>
      </c>
      <c r="M376" s="100">
        <f t="shared" si="197"/>
        <v>12778</v>
      </c>
      <c r="N376" s="100" t="str">
        <f t="shared" si="198"/>
        <v>|</v>
      </c>
      <c r="O376" s="100">
        <f t="shared" si="199"/>
        <v>45710</v>
      </c>
      <c r="P376" s="100">
        <f t="shared" si="200"/>
        <v>27693</v>
      </c>
      <c r="Q376" s="100">
        <f t="shared" si="201"/>
        <v>19010</v>
      </c>
      <c r="R376" s="100">
        <f t="shared" si="202"/>
        <v>63815</v>
      </c>
      <c r="S376" s="100">
        <f t="shared" si="203"/>
        <v>34594</v>
      </c>
      <c r="T376" s="100">
        <f t="shared" si="204"/>
        <v>31536</v>
      </c>
      <c r="U376" s="100">
        <f t="shared" si="205"/>
        <v>11340</v>
      </c>
      <c r="V376" s="89" t="s">
        <v>290</v>
      </c>
      <c r="W376" s="95" t="s">
        <v>37</v>
      </c>
      <c r="X376" s="95" t="s">
        <v>37</v>
      </c>
      <c r="Y376" s="95" t="s">
        <v>37</v>
      </c>
      <c r="Z376" s="95" t="s">
        <v>38</v>
      </c>
      <c r="AA376" s="95" t="s">
        <v>37</v>
      </c>
      <c r="AB376" s="95" t="s">
        <v>37</v>
      </c>
      <c r="AC376" s="95" t="s">
        <v>38</v>
      </c>
      <c r="AD376" s="96" t="s">
        <v>290</v>
      </c>
      <c r="AE376" s="95" t="s">
        <v>37</v>
      </c>
      <c r="AF376" s="95" t="s">
        <v>37</v>
      </c>
      <c r="AG376" s="95" t="s">
        <v>38</v>
      </c>
      <c r="AH376" s="95" t="s">
        <v>37</v>
      </c>
      <c r="AI376" s="95" t="s">
        <v>38</v>
      </c>
      <c r="AJ376" s="95" t="s">
        <v>37</v>
      </c>
      <c r="AK376" s="95" t="s">
        <v>38</v>
      </c>
      <c r="AL376" s="94" t="s">
        <v>290</v>
      </c>
      <c r="AM376" s="108">
        <f t="array" ref="AM376">IFERROR(INDEX(TO_name_1,MATCH(,((Шаблон_1-Точность)&gt;=G376)+((Шаблон_1+Точность)&lt;=G376),)),G376)</f>
        <v>23677</v>
      </c>
      <c r="AN376" s="109">
        <f t="array" ref="AN376">IFERROR(INDEX(TO_name_2,MATCH(,((Шаблон_2-Точность)&gt;=H376)+((Шаблон_2+Точность)&lt;=H376),)),H376)</f>
        <v>57535</v>
      </c>
      <c r="AO376" s="109">
        <f t="array" ref="AO376">IFERROR(INDEX(TO_name_3,MATCH(,((Шаблон_3-Точность)&gt;=I376)+((Шаблон_3+Точность)&lt;=I376),)),I376)</f>
        <v>40980</v>
      </c>
      <c r="AP376" s="109">
        <f t="array" ref="AP376">IFERROR(INDEX(TO_name_4,MATCH(,((Шаблон_4-Точность)&gt;=J376)+((Шаблон_4+Точность)&lt;=J376),)),J376)</f>
        <v>45706</v>
      </c>
      <c r="AQ376" s="109">
        <f t="array" ref="AQ376">IFERROR(INDEX(TO_name_9,MATCH(,((Шаблон_9-Точность)&gt;=K376)+((Шаблон_9+Точность)&lt;=K376),)),K376)</f>
        <v>15499</v>
      </c>
      <c r="AR376" s="109">
        <f t="array" ref="AR376">IFERROR(INDEX(TO_name_10,MATCH(,((Шаблон_10-Точность)&gt;=L376)+((Шаблон_10+Точность)&lt;=L376),)),L376)</f>
        <v>14906</v>
      </c>
      <c r="AS376" s="110">
        <f t="array" ref="AS376">IFERROR(INDEX(TO_name_11,MATCH(,((Шаблон_11-Точность)&gt;=M376)+((Шаблон_11+Точность)&lt;=M376),)),M376)</f>
        <v>12778</v>
      </c>
      <c r="AT376" s="111" t="s">
        <v>290</v>
      </c>
      <c r="AU376" s="108">
        <f t="array" ref="AU376">IFERROR(INDEX(TO_name_5,MATCH(,((Шаблон_5-Точность)&gt;=O376)+((Шаблон_5+Точность)&lt;=O376),)),O376)</f>
        <v>45710</v>
      </c>
      <c r="AV376" s="109">
        <f t="array" ref="AV376">IFERROR(INDEX(TO_name_6,MATCH(,((Шаблон_6-Точность)&gt;=P376)+((Шаблон_6+Точность)&lt;=P376),)),P376)</f>
        <v>27693</v>
      </c>
      <c r="AW376" s="109">
        <f t="array" ref="AW376">IFERROR(INDEX(TO_name_7,MATCH(,((Шаблон_7-Точность)&gt;=Q376)+((Шаблон_7+Точность)&lt;=Q376),)),Q376)</f>
        <v>19010</v>
      </c>
      <c r="AX376" s="109">
        <f t="array" ref="AX376">IFERROR(INDEX(TO_name_8,MATCH(,((Шаблон_8-Точность)&gt;=R376)+((Шаблон_8+Точность)&lt;=R376),)),R376)</f>
        <v>63815</v>
      </c>
      <c r="AY376" s="109">
        <f t="array" ref="AY376">IFERROR(INDEX(TO_name_12,MATCH(,((Шаблон_12-Точность)&gt;=S376)+((Шаблон_12+Точность)&lt;=S376),)),S376)</f>
        <v>34594</v>
      </c>
      <c r="AZ376" s="109">
        <f t="array" ref="AZ376">IFERROR(INDEX(TO_name_13,MATCH(,((Шаблон_13-Точность)&gt;=T376)+((Шаблон_13+Точность)&lt;=T376),)),T376)</f>
        <v>31536</v>
      </c>
      <c r="BA376" s="110">
        <f t="array" ref="BA376">IFERROR(INDEX(TO_name_14,MATCH(,((Шаблон_14-Точность)&gt;=U376)+((Шаблон_14+Точность)&lt;=U376),)),U376)</f>
        <v>11340</v>
      </c>
      <c r="BB376" s="3"/>
      <c r="BC376" s="3" t="str">
        <f t="shared" si="177"/>
        <v>М/67399/23677</v>
      </c>
      <c r="BD376" s="3" t="str">
        <f t="shared" si="178"/>
        <v>М/72457/57535</v>
      </c>
      <c r="BE376" s="3" t="str">
        <f t="shared" si="179"/>
        <v>М/66082/40980</v>
      </c>
      <c r="BF376" s="3" t="str">
        <f t="shared" si="180"/>
        <v>Р/74006/45706</v>
      </c>
      <c r="BG376" s="3" t="str">
        <f t="shared" si="181"/>
        <v>М/15499/15499</v>
      </c>
      <c r="BH376" s="3" t="str">
        <f t="shared" si="182"/>
        <v>М/14906/14906</v>
      </c>
      <c r="BI376" s="3" t="str">
        <f t="shared" si="183"/>
        <v>Р/12778/12778</v>
      </c>
      <c r="BJ376" s="158" t="s">
        <v>290</v>
      </c>
      <c r="BK376" s="3" t="str">
        <f t="shared" si="184"/>
        <v>М/43989/45710</v>
      </c>
      <c r="BL376" s="3" t="str">
        <f t="shared" si="185"/>
        <v>М/52675/27693</v>
      </c>
      <c r="BM376" s="3" t="str">
        <f t="shared" si="186"/>
        <v>Р/39525/19010</v>
      </c>
      <c r="BN376" s="3" t="str">
        <f t="shared" si="187"/>
        <v>М/39266/63815</v>
      </c>
      <c r="BO376" s="3" t="str">
        <f t="shared" si="188"/>
        <v>Р/9594/34594</v>
      </c>
      <c r="BP376" s="3" t="str">
        <f t="shared" si="189"/>
        <v>М/11021/31536</v>
      </c>
      <c r="BQ376" s="3" t="str">
        <f t="shared" si="190"/>
        <v>Р/11340/11340</v>
      </c>
    </row>
    <row r="377" spans="1:72" ht="16.5" customHeight="1" x14ac:dyDescent="0.25">
      <c r="A377" s="90">
        <v>45293</v>
      </c>
      <c r="B377" s="3">
        <v>5</v>
      </c>
      <c r="C377" s="3">
        <v>4</v>
      </c>
      <c r="D377" s="105" t="str">
        <f t="shared" si="206"/>
        <v/>
      </c>
      <c r="E377" s="105" t="str">
        <f t="shared" si="207"/>
        <v/>
      </c>
      <c r="F377" s="99" t="s">
        <v>290</v>
      </c>
      <c r="G377" s="100">
        <f t="shared" si="191"/>
        <v>23701</v>
      </c>
      <c r="H377" s="100">
        <f t="shared" si="192"/>
        <v>57559</v>
      </c>
      <c r="I377" s="100">
        <f t="shared" si="193"/>
        <v>41004</v>
      </c>
      <c r="J377" s="100">
        <f t="shared" si="194"/>
        <v>45706</v>
      </c>
      <c r="K377" s="100">
        <f t="shared" si="195"/>
        <v>15523</v>
      </c>
      <c r="L377" s="100">
        <f t="shared" si="196"/>
        <v>14930</v>
      </c>
      <c r="M377" s="100">
        <f t="shared" si="197"/>
        <v>12778</v>
      </c>
      <c r="N377" s="100" t="str">
        <f t="shared" si="198"/>
        <v>|</v>
      </c>
      <c r="O377" s="100">
        <f t="shared" si="199"/>
        <v>45734</v>
      </c>
      <c r="P377" s="100">
        <f t="shared" si="200"/>
        <v>27717</v>
      </c>
      <c r="Q377" s="100">
        <f t="shared" si="201"/>
        <v>19010</v>
      </c>
      <c r="R377" s="100">
        <f t="shared" si="202"/>
        <v>63839</v>
      </c>
      <c r="S377" s="100">
        <f t="shared" si="203"/>
        <v>34594</v>
      </c>
      <c r="T377" s="100">
        <f t="shared" si="204"/>
        <v>31560</v>
      </c>
      <c r="U377" s="100">
        <f t="shared" si="205"/>
        <v>11340</v>
      </c>
      <c r="V377" s="89" t="s">
        <v>290</v>
      </c>
      <c r="W377" s="95" t="s">
        <v>37</v>
      </c>
      <c r="X377" s="95" t="s">
        <v>37</v>
      </c>
      <c r="Y377" s="95" t="s">
        <v>37</v>
      </c>
      <c r="Z377" s="95" t="s">
        <v>38</v>
      </c>
      <c r="AA377" s="95" t="s">
        <v>37</v>
      </c>
      <c r="AB377" s="95" t="s">
        <v>37</v>
      </c>
      <c r="AC377" s="95" t="s">
        <v>38</v>
      </c>
      <c r="AD377" s="96" t="s">
        <v>290</v>
      </c>
      <c r="AE377" s="95" t="s">
        <v>37</v>
      </c>
      <c r="AF377" s="95" t="s">
        <v>37</v>
      </c>
      <c r="AG377" s="95" t="s">
        <v>38</v>
      </c>
      <c r="AH377" s="95" t="s">
        <v>37</v>
      </c>
      <c r="AI377" s="95" t="s">
        <v>38</v>
      </c>
      <c r="AJ377" s="95" t="s">
        <v>37</v>
      </c>
      <c r="AK377" s="95" t="s">
        <v>38</v>
      </c>
      <c r="AL377" s="94" t="s">
        <v>290</v>
      </c>
      <c r="AM377" s="108">
        <f t="array" ref="AM377">IFERROR(INDEX(TO_name_1,MATCH(,((Шаблон_1-Точность)&gt;=G377)+((Шаблон_1+Точность)&lt;=G377),)),G377)</f>
        <v>23701</v>
      </c>
      <c r="AN377" s="109">
        <f t="array" ref="AN377">IFERROR(INDEX(TO_name_2,MATCH(,((Шаблон_2-Точность)&gt;=H377)+((Шаблон_2+Точность)&lt;=H377),)),H377)</f>
        <v>57559</v>
      </c>
      <c r="AO377" s="109">
        <f t="array" ref="AO377">IFERROR(INDEX(TO_name_3,MATCH(,((Шаблон_3-Точность)&gt;=I377)+((Шаблон_3+Точность)&lt;=I377),)),I377)</f>
        <v>41004</v>
      </c>
      <c r="AP377" s="109">
        <f t="array" ref="AP377">IFERROR(INDEX(TO_name_4,MATCH(,((Шаблон_4-Точность)&gt;=J377)+((Шаблон_4+Точность)&lt;=J377),)),J377)</f>
        <v>45706</v>
      </c>
      <c r="AQ377" s="109">
        <f t="array" ref="AQ377">IFERROR(INDEX(TO_name_9,MATCH(,((Шаблон_9-Точность)&gt;=K377)+((Шаблон_9+Точность)&lt;=K377),)),K377)</f>
        <v>15523</v>
      </c>
      <c r="AR377" s="109">
        <f t="array" ref="AR377">IFERROR(INDEX(TO_name_10,MATCH(,((Шаблон_10-Точность)&gt;=L377)+((Шаблон_10+Точность)&lt;=L377),)),L377)</f>
        <v>14930</v>
      </c>
      <c r="AS377" s="110">
        <f t="array" ref="AS377">IFERROR(INDEX(TO_name_11,MATCH(,((Шаблон_11-Точность)&gt;=M377)+((Шаблон_11+Точность)&lt;=M377),)),M377)</f>
        <v>12778</v>
      </c>
      <c r="AT377" s="111" t="s">
        <v>290</v>
      </c>
      <c r="AU377" s="108">
        <f t="array" ref="AU377">IFERROR(INDEX(TO_name_5,MATCH(,((Шаблон_5-Точность)&gt;=O377)+((Шаблон_5+Точность)&lt;=O377),)),O377)</f>
        <v>45734</v>
      </c>
      <c r="AV377" s="109">
        <f t="array" ref="AV377">IFERROR(INDEX(TO_name_6,MATCH(,((Шаблон_6-Точность)&gt;=P377)+((Шаблон_6+Точность)&lt;=P377),)),P377)</f>
        <v>27717</v>
      </c>
      <c r="AW377" s="109">
        <f t="array" ref="AW377">IFERROR(INDEX(TO_name_7,MATCH(,((Шаблон_7-Точность)&gt;=Q377)+((Шаблон_7+Точность)&lt;=Q377),)),Q377)</f>
        <v>19010</v>
      </c>
      <c r="AX377" s="109">
        <f t="array" ref="AX377">IFERROR(INDEX(TO_name_8,MATCH(,((Шаблон_8-Точность)&gt;=R377)+((Шаблон_8+Точность)&lt;=R377),)),R377)</f>
        <v>63839</v>
      </c>
      <c r="AY377" s="109">
        <f t="array" ref="AY377">IFERROR(INDEX(TO_name_12,MATCH(,((Шаблон_12-Точность)&gt;=S377)+((Шаблон_12+Точность)&lt;=S377),)),S377)</f>
        <v>34594</v>
      </c>
      <c r="AZ377" s="109">
        <f t="array" ref="AZ377">IFERROR(INDEX(TO_name_13,MATCH(,((Шаблон_13-Точность)&gt;=T377)+((Шаблон_13+Точность)&lt;=T377),)),T377)</f>
        <v>31560</v>
      </c>
      <c r="BA377" s="110">
        <f t="array" ref="BA377">IFERROR(INDEX(TO_name_14,MATCH(,((Шаблон_14-Точность)&gt;=U377)+((Шаблон_14+Точность)&lt;=U377),)),U377)</f>
        <v>11340</v>
      </c>
      <c r="BB377" s="3"/>
      <c r="BC377" s="3" t="str">
        <f t="shared" si="177"/>
        <v>М/67423/23701</v>
      </c>
      <c r="BD377" s="3" t="str">
        <f t="shared" si="178"/>
        <v>М/72481/57559</v>
      </c>
      <c r="BE377" s="3" t="str">
        <f t="shared" si="179"/>
        <v>М/66106/41004</v>
      </c>
      <c r="BF377" s="3" t="str">
        <f t="shared" si="180"/>
        <v>Р/74006/45706</v>
      </c>
      <c r="BG377" s="3" t="str">
        <f t="shared" si="181"/>
        <v>М/15523/15523</v>
      </c>
      <c r="BH377" s="3" t="str">
        <f t="shared" si="182"/>
        <v>М/14930/14930</v>
      </c>
      <c r="BI377" s="3" t="str">
        <f t="shared" si="183"/>
        <v>Р/12778/12778</v>
      </c>
      <c r="BJ377" s="158" t="s">
        <v>290</v>
      </c>
      <c r="BK377" s="3" t="str">
        <f t="shared" si="184"/>
        <v>М/44013/45734</v>
      </c>
      <c r="BL377" s="3" t="str">
        <f t="shared" si="185"/>
        <v>М/52699/27717</v>
      </c>
      <c r="BM377" s="3" t="str">
        <f t="shared" si="186"/>
        <v>Р/39525/19010</v>
      </c>
      <c r="BN377" s="3" t="str">
        <f t="shared" si="187"/>
        <v>М/39290/63839</v>
      </c>
      <c r="BO377" s="3" t="str">
        <f t="shared" si="188"/>
        <v>Р/9594/34594</v>
      </c>
      <c r="BP377" s="3" t="str">
        <f t="shared" si="189"/>
        <v>М/11045/31560</v>
      </c>
      <c r="BQ377" s="3" t="str">
        <f t="shared" si="190"/>
        <v>Р/11340/11340</v>
      </c>
    </row>
    <row r="378" spans="1:72" ht="16.5" customHeight="1" x14ac:dyDescent="0.25">
      <c r="A378" s="90">
        <v>45294</v>
      </c>
      <c r="B378" s="3">
        <v>5</v>
      </c>
      <c r="C378" s="3">
        <v>4</v>
      </c>
      <c r="D378" s="105" t="str">
        <f t="shared" si="206"/>
        <v/>
      </c>
      <c r="E378" s="105" t="str">
        <f t="shared" si="207"/>
        <v/>
      </c>
      <c r="F378" s="99" t="s">
        <v>290</v>
      </c>
      <c r="G378" s="100">
        <f t="shared" si="191"/>
        <v>23725</v>
      </c>
      <c r="H378" s="100">
        <f t="shared" si="192"/>
        <v>57583</v>
      </c>
      <c r="I378" s="100">
        <f t="shared" si="193"/>
        <v>41028</v>
      </c>
      <c r="J378" s="100">
        <f t="shared" si="194"/>
        <v>45706</v>
      </c>
      <c r="K378" s="100">
        <f t="shared" si="195"/>
        <v>15547</v>
      </c>
      <c r="L378" s="100">
        <f t="shared" si="196"/>
        <v>14954</v>
      </c>
      <c r="M378" s="100">
        <f t="shared" si="197"/>
        <v>12778</v>
      </c>
      <c r="N378" s="100" t="str">
        <f t="shared" si="198"/>
        <v>|</v>
      </c>
      <c r="O378" s="100">
        <f t="shared" si="199"/>
        <v>45758</v>
      </c>
      <c r="P378" s="100">
        <f t="shared" si="200"/>
        <v>27741</v>
      </c>
      <c r="Q378" s="100">
        <f t="shared" si="201"/>
        <v>19010</v>
      </c>
      <c r="R378" s="100">
        <f t="shared" si="202"/>
        <v>63863</v>
      </c>
      <c r="S378" s="100">
        <f t="shared" si="203"/>
        <v>34594</v>
      </c>
      <c r="T378" s="100">
        <f t="shared" si="204"/>
        <v>31584</v>
      </c>
      <c r="U378" s="100">
        <f t="shared" si="205"/>
        <v>11340</v>
      </c>
      <c r="V378" s="89" t="s">
        <v>290</v>
      </c>
      <c r="W378" s="95" t="s">
        <v>37</v>
      </c>
      <c r="X378" s="95" t="s">
        <v>37</v>
      </c>
      <c r="Y378" s="95" t="s">
        <v>37</v>
      </c>
      <c r="Z378" s="95" t="s">
        <v>38</v>
      </c>
      <c r="AA378" s="95" t="s">
        <v>37</v>
      </c>
      <c r="AB378" s="95" t="s">
        <v>37</v>
      </c>
      <c r="AC378" s="95" t="s">
        <v>38</v>
      </c>
      <c r="AD378" s="96" t="s">
        <v>290</v>
      </c>
      <c r="AE378" s="95" t="s">
        <v>37</v>
      </c>
      <c r="AF378" s="95" t="s">
        <v>37</v>
      </c>
      <c r="AG378" s="95" t="s">
        <v>38</v>
      </c>
      <c r="AH378" s="95" t="s">
        <v>37</v>
      </c>
      <c r="AI378" s="95" t="s">
        <v>38</v>
      </c>
      <c r="AJ378" s="95" t="s">
        <v>37</v>
      </c>
      <c r="AK378" s="95" t="s">
        <v>38</v>
      </c>
      <c r="AL378" s="94" t="s">
        <v>290</v>
      </c>
      <c r="AM378" s="108">
        <f t="array" ref="AM378">IFERROR(INDEX(TO_name_1,MATCH(,((Шаблон_1-Точность)&gt;=G378)+((Шаблон_1+Точность)&lt;=G378),)),G378)</f>
        <v>23725</v>
      </c>
      <c r="AN378" s="109">
        <f t="array" ref="AN378">IFERROR(INDEX(TO_name_2,MATCH(,((Шаблон_2-Точность)&gt;=H378)+((Шаблон_2+Точность)&lt;=H378),)),H378)</f>
        <v>57583</v>
      </c>
      <c r="AO378" s="109">
        <f t="array" ref="AO378">IFERROR(INDEX(TO_name_3,MATCH(,((Шаблон_3-Точность)&gt;=I378)+((Шаблон_3+Точность)&lt;=I378),)),I378)</f>
        <v>41028</v>
      </c>
      <c r="AP378" s="109">
        <f t="array" ref="AP378">IFERROR(INDEX(TO_name_4,MATCH(,((Шаблон_4-Точность)&gt;=J378)+((Шаблон_4+Точность)&lt;=J378),)),J378)</f>
        <v>45706</v>
      </c>
      <c r="AQ378" s="109">
        <f t="array" ref="AQ378">IFERROR(INDEX(TO_name_9,MATCH(,((Шаблон_9-Точность)&gt;=K378)+((Шаблон_9+Точность)&lt;=K378),)),K378)</f>
        <v>15547</v>
      </c>
      <c r="AR378" s="109">
        <f t="array" ref="AR378">IFERROR(INDEX(TO_name_10,MATCH(,((Шаблон_10-Точность)&gt;=L378)+((Шаблон_10+Точность)&lt;=L378),)),L378)</f>
        <v>14954</v>
      </c>
      <c r="AS378" s="110">
        <f t="array" ref="AS378">IFERROR(INDEX(TO_name_11,MATCH(,((Шаблон_11-Точность)&gt;=M378)+((Шаблон_11+Точность)&lt;=M378),)),M378)</f>
        <v>12778</v>
      </c>
      <c r="AT378" s="111" t="s">
        <v>290</v>
      </c>
      <c r="AU378" s="108">
        <f t="array" ref="AU378">IFERROR(INDEX(TO_name_5,MATCH(,((Шаблон_5-Точность)&gt;=O378)+((Шаблон_5+Точность)&lt;=O378),)),O378)</f>
        <v>45758</v>
      </c>
      <c r="AV378" s="109">
        <f t="array" ref="AV378">IFERROR(INDEX(TO_name_6,MATCH(,((Шаблон_6-Точность)&gt;=P378)+((Шаблон_6+Точность)&lt;=P378),)),P378)</f>
        <v>27741</v>
      </c>
      <c r="AW378" s="109">
        <f t="array" ref="AW378">IFERROR(INDEX(TO_name_7,MATCH(,((Шаблон_7-Точность)&gt;=Q378)+((Шаблон_7+Точность)&lt;=Q378),)),Q378)</f>
        <v>19010</v>
      </c>
      <c r="AX378" s="109">
        <f t="array" ref="AX378">IFERROR(INDEX(TO_name_8,MATCH(,((Шаблон_8-Точность)&gt;=R378)+((Шаблон_8+Точность)&lt;=R378),)),R378)</f>
        <v>63863</v>
      </c>
      <c r="AY378" s="109">
        <f t="array" ref="AY378">IFERROR(INDEX(TO_name_12,MATCH(,((Шаблон_12-Точность)&gt;=S378)+((Шаблон_12+Точность)&lt;=S378),)),S378)</f>
        <v>34594</v>
      </c>
      <c r="AZ378" s="109">
        <f t="array" ref="AZ378">IFERROR(INDEX(TO_name_13,MATCH(,((Шаблон_13-Точность)&gt;=T378)+((Шаблон_13+Точность)&lt;=T378),)),T378)</f>
        <v>31584</v>
      </c>
      <c r="BA378" s="110">
        <f t="array" ref="BA378">IFERROR(INDEX(TO_name_14,MATCH(,((Шаблон_14-Точность)&gt;=U378)+((Шаблон_14+Точность)&lt;=U378),)),U378)</f>
        <v>11340</v>
      </c>
      <c r="BB378" s="3"/>
      <c r="BC378" s="3" t="str">
        <f t="shared" si="177"/>
        <v>М/67447/23725</v>
      </c>
      <c r="BD378" s="3" t="str">
        <f t="shared" si="178"/>
        <v>М/72505/57583</v>
      </c>
      <c r="BE378" s="3" t="str">
        <f t="shared" si="179"/>
        <v>М/66130/41028</v>
      </c>
      <c r="BF378" s="3" t="str">
        <f t="shared" si="180"/>
        <v>Р/74006/45706</v>
      </c>
      <c r="BG378" s="3" t="str">
        <f t="shared" si="181"/>
        <v>М/15547/15547</v>
      </c>
      <c r="BH378" s="3" t="str">
        <f t="shared" si="182"/>
        <v>М/14954/14954</v>
      </c>
      <c r="BI378" s="3" t="str">
        <f t="shared" si="183"/>
        <v>Р/12778/12778</v>
      </c>
      <c r="BJ378" s="158" t="s">
        <v>290</v>
      </c>
      <c r="BK378" s="3" t="str">
        <f t="shared" si="184"/>
        <v>М/44037/45758</v>
      </c>
      <c r="BL378" s="3" t="str">
        <f t="shared" si="185"/>
        <v>М/52723/27741</v>
      </c>
      <c r="BM378" s="3" t="str">
        <f t="shared" si="186"/>
        <v>Р/39525/19010</v>
      </c>
      <c r="BN378" s="3" t="str">
        <f t="shared" si="187"/>
        <v>М/39314/63863</v>
      </c>
      <c r="BO378" s="3" t="str">
        <f t="shared" si="188"/>
        <v>Р/9594/34594</v>
      </c>
      <c r="BP378" s="3" t="str">
        <f t="shared" si="189"/>
        <v>М/11069/31584</v>
      </c>
      <c r="BQ378" s="3" t="str">
        <f t="shared" si="190"/>
        <v>Р/11340/11340</v>
      </c>
    </row>
    <row r="379" spans="1:72" ht="16.5" customHeight="1" x14ac:dyDescent="0.25">
      <c r="A379" s="90">
        <v>45295</v>
      </c>
      <c r="B379" s="3">
        <v>5</v>
      </c>
      <c r="C379" s="3">
        <v>4</v>
      </c>
      <c r="D379" s="105" t="str">
        <f t="shared" si="206"/>
        <v/>
      </c>
      <c r="E379" s="105" t="str">
        <f t="shared" si="207"/>
        <v/>
      </c>
      <c r="F379" s="99" t="s">
        <v>290</v>
      </c>
      <c r="G379" s="100">
        <f t="shared" si="191"/>
        <v>23749</v>
      </c>
      <c r="H379" s="100">
        <f t="shared" si="192"/>
        <v>57607</v>
      </c>
      <c r="I379" s="100">
        <f t="shared" si="193"/>
        <v>41052</v>
      </c>
      <c r="J379" s="100">
        <f t="shared" si="194"/>
        <v>45706</v>
      </c>
      <c r="K379" s="100">
        <f t="shared" si="195"/>
        <v>15571</v>
      </c>
      <c r="L379" s="100">
        <f t="shared" si="196"/>
        <v>14978</v>
      </c>
      <c r="M379" s="100">
        <f t="shared" si="197"/>
        <v>12778</v>
      </c>
      <c r="N379" s="100" t="str">
        <f t="shared" si="198"/>
        <v>|</v>
      </c>
      <c r="O379" s="100">
        <f t="shared" si="199"/>
        <v>45782</v>
      </c>
      <c r="P379" s="100">
        <f t="shared" si="200"/>
        <v>27765</v>
      </c>
      <c r="Q379" s="100">
        <f t="shared" si="201"/>
        <v>19010</v>
      </c>
      <c r="R379" s="100">
        <f t="shared" si="202"/>
        <v>63887</v>
      </c>
      <c r="S379" s="100">
        <f t="shared" si="203"/>
        <v>34594</v>
      </c>
      <c r="T379" s="100">
        <f t="shared" si="204"/>
        <v>31608</v>
      </c>
      <c r="U379" s="100">
        <f t="shared" si="205"/>
        <v>11340</v>
      </c>
      <c r="V379" s="89" t="s">
        <v>290</v>
      </c>
      <c r="W379" s="95" t="s">
        <v>37</v>
      </c>
      <c r="X379" s="95" t="s">
        <v>37</v>
      </c>
      <c r="Y379" s="95" t="s">
        <v>37</v>
      </c>
      <c r="Z379" s="95" t="s">
        <v>38</v>
      </c>
      <c r="AA379" s="95" t="s">
        <v>37</v>
      </c>
      <c r="AB379" s="95" t="s">
        <v>37</v>
      </c>
      <c r="AC379" s="95" t="s">
        <v>38</v>
      </c>
      <c r="AD379" s="96" t="s">
        <v>290</v>
      </c>
      <c r="AE379" s="95" t="s">
        <v>37</v>
      </c>
      <c r="AF379" s="95" t="s">
        <v>37</v>
      </c>
      <c r="AG379" s="95" t="s">
        <v>38</v>
      </c>
      <c r="AH379" s="95" t="s">
        <v>37</v>
      </c>
      <c r="AI379" s="95" t="s">
        <v>38</v>
      </c>
      <c r="AJ379" s="95" t="s">
        <v>37</v>
      </c>
      <c r="AK379" s="95" t="s">
        <v>38</v>
      </c>
      <c r="AL379" s="94" t="s">
        <v>290</v>
      </c>
      <c r="AM379" s="108">
        <f t="array" ref="AM379">IFERROR(INDEX(TO_name_1,MATCH(,((Шаблон_1-Точность)&gt;=G379)+((Шаблон_1+Точность)&lt;=G379),)),G379)</f>
        <v>23749</v>
      </c>
      <c r="AN379" s="109">
        <f t="array" ref="AN379">IFERROR(INDEX(TO_name_2,MATCH(,((Шаблон_2-Точность)&gt;=H379)+((Шаблон_2+Точность)&lt;=H379),)),H379)</f>
        <v>57607</v>
      </c>
      <c r="AO379" s="109">
        <f t="array" ref="AO379">IFERROR(INDEX(TO_name_3,MATCH(,((Шаблон_3-Точность)&gt;=I379)+((Шаблон_3+Точность)&lt;=I379),)),I379)</f>
        <v>41052</v>
      </c>
      <c r="AP379" s="109">
        <f t="array" ref="AP379">IFERROR(INDEX(TO_name_4,MATCH(,((Шаблон_4-Точность)&gt;=J379)+((Шаблон_4+Точность)&lt;=J379),)),J379)</f>
        <v>45706</v>
      </c>
      <c r="AQ379" s="109">
        <f t="array" ref="AQ379">IFERROR(INDEX(TO_name_9,MATCH(,((Шаблон_9-Точность)&gt;=K379)+((Шаблон_9+Точность)&lt;=K379),)),K379)</f>
        <v>15571</v>
      </c>
      <c r="AR379" s="109">
        <f t="array" ref="AR379">IFERROR(INDEX(TO_name_10,MATCH(,((Шаблон_10-Точность)&gt;=L379)+((Шаблон_10+Точность)&lt;=L379),)),L379)</f>
        <v>14978</v>
      </c>
      <c r="AS379" s="110">
        <f t="array" ref="AS379">IFERROR(INDEX(TO_name_11,MATCH(,((Шаблон_11-Точность)&gt;=M379)+((Шаблон_11+Точность)&lt;=M379),)),M379)</f>
        <v>12778</v>
      </c>
      <c r="AT379" s="111" t="s">
        <v>290</v>
      </c>
      <c r="AU379" s="108">
        <f t="array" ref="AU379">IFERROR(INDEX(TO_name_5,MATCH(,((Шаблон_5-Точность)&gt;=O379)+((Шаблон_5+Точность)&lt;=O379),)),O379)</f>
        <v>45782</v>
      </c>
      <c r="AV379" s="109">
        <f t="array" ref="AV379">IFERROR(INDEX(TO_name_6,MATCH(,((Шаблон_6-Точность)&gt;=P379)+((Шаблон_6+Точность)&lt;=P379),)),P379)</f>
        <v>27765</v>
      </c>
      <c r="AW379" s="109">
        <f t="array" ref="AW379">IFERROR(INDEX(TO_name_7,MATCH(,((Шаблон_7-Точность)&gt;=Q379)+((Шаблон_7+Точность)&lt;=Q379),)),Q379)</f>
        <v>19010</v>
      </c>
      <c r="AX379" s="109">
        <f t="array" ref="AX379">IFERROR(INDEX(TO_name_8,MATCH(,((Шаблон_8-Точность)&gt;=R379)+((Шаблон_8+Точность)&lt;=R379),)),R379)</f>
        <v>63887</v>
      </c>
      <c r="AY379" s="109">
        <f t="array" ref="AY379">IFERROR(INDEX(TO_name_12,MATCH(,((Шаблон_12-Точность)&gt;=S379)+((Шаблон_12+Точность)&lt;=S379),)),S379)</f>
        <v>34594</v>
      </c>
      <c r="AZ379" s="109">
        <f t="array" ref="AZ379">IFERROR(INDEX(TO_name_13,MATCH(,((Шаблон_13-Точность)&gt;=T379)+((Шаблон_13+Точность)&lt;=T379),)),T379)</f>
        <v>31608</v>
      </c>
      <c r="BA379" s="110">
        <f t="array" ref="BA379">IFERROR(INDEX(TO_name_14,MATCH(,((Шаблон_14-Точность)&gt;=U379)+((Шаблон_14+Точность)&lt;=U379),)),U379)</f>
        <v>11340</v>
      </c>
      <c r="BB379" s="3"/>
      <c r="BC379" s="3" t="str">
        <f t="shared" si="177"/>
        <v>М/67471/23749</v>
      </c>
      <c r="BD379" s="3" t="str">
        <f t="shared" si="178"/>
        <v>М/72529/57607</v>
      </c>
      <c r="BE379" s="3" t="str">
        <f t="shared" si="179"/>
        <v>М/66154/41052</v>
      </c>
      <c r="BF379" s="3" t="str">
        <f t="shared" si="180"/>
        <v>Р/74006/45706</v>
      </c>
      <c r="BG379" s="3" t="str">
        <f t="shared" si="181"/>
        <v>М/15571/15571</v>
      </c>
      <c r="BH379" s="3" t="str">
        <f t="shared" si="182"/>
        <v>М/14978/14978</v>
      </c>
      <c r="BI379" s="3" t="str">
        <f t="shared" si="183"/>
        <v>Р/12778/12778</v>
      </c>
      <c r="BJ379" s="158" t="s">
        <v>290</v>
      </c>
      <c r="BK379" s="3" t="str">
        <f t="shared" si="184"/>
        <v>М/44061/45782</v>
      </c>
      <c r="BL379" s="3" t="str">
        <f t="shared" si="185"/>
        <v>М/52747/27765</v>
      </c>
      <c r="BM379" s="3" t="str">
        <f t="shared" si="186"/>
        <v>Р/39525/19010</v>
      </c>
      <c r="BN379" s="3" t="str">
        <f t="shared" si="187"/>
        <v>М/39338/63887</v>
      </c>
      <c r="BO379" s="3" t="str">
        <f t="shared" si="188"/>
        <v>Р/9594/34594</v>
      </c>
      <c r="BP379" s="3" t="str">
        <f t="shared" si="189"/>
        <v>М/11093/31608</v>
      </c>
      <c r="BQ379" s="3" t="str">
        <f t="shared" si="190"/>
        <v>Р/11340/11340</v>
      </c>
    </row>
    <row r="380" spans="1:72" ht="16.5" customHeight="1" x14ac:dyDescent="0.25">
      <c r="A380" s="90">
        <v>45296</v>
      </c>
      <c r="B380" s="3">
        <v>5</v>
      </c>
      <c r="C380" s="3">
        <v>4</v>
      </c>
      <c r="D380" s="105" t="str">
        <f t="shared" si="206"/>
        <v/>
      </c>
      <c r="E380" s="105" t="str">
        <f t="shared" si="207"/>
        <v/>
      </c>
      <c r="F380" s="99" t="s">
        <v>290</v>
      </c>
      <c r="G380" s="100">
        <f t="shared" si="191"/>
        <v>23773</v>
      </c>
      <c r="H380" s="100">
        <f t="shared" si="192"/>
        <v>57631</v>
      </c>
      <c r="I380" s="100">
        <f t="shared" si="193"/>
        <v>41076</v>
      </c>
      <c r="J380" s="100">
        <f t="shared" si="194"/>
        <v>45706</v>
      </c>
      <c r="K380" s="100">
        <f t="shared" si="195"/>
        <v>15595</v>
      </c>
      <c r="L380" s="100">
        <f t="shared" si="196"/>
        <v>15002</v>
      </c>
      <c r="M380" s="100">
        <f t="shared" si="197"/>
        <v>12778</v>
      </c>
      <c r="N380" s="100" t="str">
        <f t="shared" si="198"/>
        <v>|</v>
      </c>
      <c r="O380" s="100">
        <f t="shared" si="199"/>
        <v>45806</v>
      </c>
      <c r="P380" s="100">
        <f t="shared" si="200"/>
        <v>27789</v>
      </c>
      <c r="Q380" s="100">
        <f t="shared" si="201"/>
        <v>19010</v>
      </c>
      <c r="R380" s="100">
        <f t="shared" si="202"/>
        <v>63911</v>
      </c>
      <c r="S380" s="100">
        <f t="shared" si="203"/>
        <v>34594</v>
      </c>
      <c r="T380" s="100">
        <f t="shared" si="204"/>
        <v>31632</v>
      </c>
      <c r="U380" s="100">
        <f t="shared" si="205"/>
        <v>11340</v>
      </c>
      <c r="V380" s="89" t="s">
        <v>290</v>
      </c>
      <c r="W380" s="95" t="s">
        <v>37</v>
      </c>
      <c r="X380" s="95" t="s">
        <v>37</v>
      </c>
      <c r="Y380" s="95" t="s">
        <v>37</v>
      </c>
      <c r="Z380" s="95" t="s">
        <v>38</v>
      </c>
      <c r="AA380" s="95" t="s">
        <v>37</v>
      </c>
      <c r="AB380" s="95" t="s">
        <v>37</v>
      </c>
      <c r="AC380" s="95" t="s">
        <v>38</v>
      </c>
      <c r="AD380" s="96" t="s">
        <v>290</v>
      </c>
      <c r="AE380" s="95" t="s">
        <v>37</v>
      </c>
      <c r="AF380" s="95" t="s">
        <v>37</v>
      </c>
      <c r="AG380" s="95" t="s">
        <v>38</v>
      </c>
      <c r="AH380" s="95" t="s">
        <v>37</v>
      </c>
      <c r="AI380" s="95" t="s">
        <v>38</v>
      </c>
      <c r="AJ380" s="95" t="s">
        <v>37</v>
      </c>
      <c r="AK380" s="95" t="s">
        <v>38</v>
      </c>
      <c r="AL380" s="94" t="s">
        <v>290</v>
      </c>
      <c r="AM380" s="108">
        <f t="array" ref="AM380">IFERROR(INDEX(TO_name_1,MATCH(,((Шаблон_1-Точность)&gt;=G380)+((Шаблон_1+Точность)&lt;=G380),)),G380)</f>
        <v>23773</v>
      </c>
      <c r="AN380" s="109">
        <f t="array" ref="AN380">IFERROR(INDEX(TO_name_2,MATCH(,((Шаблон_2-Точность)&gt;=H380)+((Шаблон_2+Точность)&lt;=H380),)),H380)</f>
        <v>57631</v>
      </c>
      <c r="AO380" s="109">
        <f t="array" ref="AO380">IFERROR(INDEX(TO_name_3,MATCH(,((Шаблон_3-Точность)&gt;=I380)+((Шаблон_3+Точность)&lt;=I380),)),I380)</f>
        <v>41076</v>
      </c>
      <c r="AP380" s="109">
        <f t="array" ref="AP380">IFERROR(INDEX(TO_name_4,MATCH(,((Шаблон_4-Точность)&gt;=J380)+((Шаблон_4+Точность)&lt;=J380),)),J380)</f>
        <v>45706</v>
      </c>
      <c r="AQ380" s="109">
        <f t="array" ref="AQ380">IFERROR(INDEX(TO_name_9,MATCH(,((Шаблон_9-Точность)&gt;=K380)+((Шаблон_9+Точность)&lt;=K380),)),K380)</f>
        <v>15595</v>
      </c>
      <c r="AR380" s="109" t="str">
        <f t="array" ref="AR380">IFERROR(INDEX(TO_name_10,MATCH(,((Шаблон_10-Точность)&gt;=L380)+((Шаблон_10+Точность)&lt;=L380),)),L380)</f>
        <v>ПМ</v>
      </c>
      <c r="AS380" s="110">
        <f t="array" ref="AS380">IFERROR(INDEX(TO_name_11,MATCH(,((Шаблон_11-Точность)&gt;=M380)+((Шаблон_11+Точность)&lt;=M380),)),M380)</f>
        <v>12778</v>
      </c>
      <c r="AT380" s="111" t="s">
        <v>290</v>
      </c>
      <c r="AU380" s="108">
        <f t="array" ref="AU380">IFERROR(INDEX(TO_name_5,MATCH(,((Шаблон_5-Точность)&gt;=O380)+((Шаблон_5+Точность)&lt;=O380),)),O380)</f>
        <v>45806</v>
      </c>
      <c r="AV380" s="109">
        <f t="array" ref="AV380">IFERROR(INDEX(TO_name_6,MATCH(,((Шаблон_6-Точность)&gt;=P380)+((Шаблон_6+Точность)&lt;=P380),)),P380)</f>
        <v>27789</v>
      </c>
      <c r="AW380" s="109">
        <f t="array" ref="AW380">IFERROR(INDEX(TO_name_7,MATCH(,((Шаблон_7-Точность)&gt;=Q380)+((Шаблон_7+Точность)&lt;=Q380),)),Q380)</f>
        <v>19010</v>
      </c>
      <c r="AX380" s="109">
        <f t="array" ref="AX380">IFERROR(INDEX(TO_name_8,MATCH(,((Шаблон_8-Точность)&gt;=R380)+((Шаблон_8+Точность)&lt;=R380),)),R380)</f>
        <v>63911</v>
      </c>
      <c r="AY380" s="109">
        <f t="array" ref="AY380">IFERROR(INDEX(TO_name_12,MATCH(,((Шаблон_12-Точность)&gt;=S380)+((Шаблон_12+Точность)&lt;=S380),)),S380)</f>
        <v>34594</v>
      </c>
      <c r="AZ380" s="109">
        <f t="array" ref="AZ380">IFERROR(INDEX(TO_name_13,MATCH(,((Шаблон_13-Точность)&gt;=T380)+((Шаблон_13+Точность)&lt;=T380),)),T380)</f>
        <v>31632</v>
      </c>
      <c r="BA380" s="110">
        <f t="array" ref="BA380">IFERROR(INDEX(TO_name_14,MATCH(,((Шаблон_14-Точность)&gt;=U380)+((Шаблон_14+Точность)&lt;=U380),)),U380)</f>
        <v>11340</v>
      </c>
      <c r="BB380" s="3"/>
      <c r="BC380" s="3" t="str">
        <f t="shared" si="177"/>
        <v>М/67495/23773</v>
      </c>
      <c r="BD380" s="3" t="str">
        <f t="shared" si="178"/>
        <v>М/72553/57631</v>
      </c>
      <c r="BE380" s="3" t="str">
        <f t="shared" si="179"/>
        <v>М/66178/41076</v>
      </c>
      <c r="BF380" s="3" t="str">
        <f t="shared" si="180"/>
        <v>Р/74006/45706</v>
      </c>
      <c r="BG380" s="3" t="str">
        <f t="shared" si="181"/>
        <v>М/15595/15595</v>
      </c>
      <c r="BH380" s="3" t="str">
        <f t="shared" si="182"/>
        <v>М/15002/15002</v>
      </c>
      <c r="BI380" s="3" t="str">
        <f t="shared" si="183"/>
        <v>Р/12778/12778</v>
      </c>
      <c r="BJ380" s="158" t="s">
        <v>290</v>
      </c>
      <c r="BK380" s="3" t="str">
        <f t="shared" si="184"/>
        <v>М/44085/45806</v>
      </c>
      <c r="BL380" s="3" t="str">
        <f t="shared" si="185"/>
        <v>М/52771/27789</v>
      </c>
      <c r="BM380" s="3" t="str">
        <f t="shared" si="186"/>
        <v>Р/39525/19010</v>
      </c>
      <c r="BN380" s="3" t="str">
        <f t="shared" si="187"/>
        <v>М/39362/63911</v>
      </c>
      <c r="BO380" s="3" t="str">
        <f t="shared" si="188"/>
        <v>Р/9594/34594</v>
      </c>
      <c r="BP380" s="3" t="str">
        <f t="shared" si="189"/>
        <v>М/11117/31632</v>
      </c>
      <c r="BQ380" s="3" t="str">
        <f t="shared" si="190"/>
        <v>Р/11340/11340</v>
      </c>
    </row>
    <row r="381" spans="1:72" ht="16.5" customHeight="1" x14ac:dyDescent="0.25">
      <c r="A381" s="90">
        <v>45297</v>
      </c>
      <c r="B381" s="3">
        <v>5</v>
      </c>
      <c r="C381" s="3">
        <v>4</v>
      </c>
      <c r="D381" s="105" t="str">
        <f t="shared" si="206"/>
        <v/>
      </c>
      <c r="E381" s="105" t="str">
        <f t="shared" si="207"/>
        <v/>
      </c>
      <c r="F381" s="99" t="s">
        <v>290</v>
      </c>
      <c r="G381" s="100">
        <f t="shared" si="191"/>
        <v>23797</v>
      </c>
      <c r="H381" s="100">
        <f t="shared" si="192"/>
        <v>57655</v>
      </c>
      <c r="I381" s="100">
        <f t="shared" si="193"/>
        <v>41100</v>
      </c>
      <c r="J381" s="100">
        <f t="shared" si="194"/>
        <v>45714</v>
      </c>
      <c r="K381" s="100">
        <f t="shared" si="195"/>
        <v>15619</v>
      </c>
      <c r="L381" s="100">
        <f t="shared" si="196"/>
        <v>15018</v>
      </c>
      <c r="M381" s="100">
        <f t="shared" si="197"/>
        <v>12778</v>
      </c>
      <c r="N381" s="100" t="str">
        <f t="shared" si="198"/>
        <v>|</v>
      </c>
      <c r="O381" s="100">
        <f t="shared" si="199"/>
        <v>45830</v>
      </c>
      <c r="P381" s="100">
        <f t="shared" si="200"/>
        <v>27813</v>
      </c>
      <c r="Q381" s="100">
        <f t="shared" si="201"/>
        <v>19010</v>
      </c>
      <c r="R381" s="100">
        <f t="shared" si="202"/>
        <v>63935</v>
      </c>
      <c r="S381" s="100">
        <f t="shared" si="203"/>
        <v>34594</v>
      </c>
      <c r="T381" s="100">
        <f t="shared" si="204"/>
        <v>31656</v>
      </c>
      <c r="U381" s="100">
        <f t="shared" si="205"/>
        <v>11340</v>
      </c>
      <c r="V381" s="89" t="s">
        <v>290</v>
      </c>
      <c r="W381" s="95" t="s">
        <v>37</v>
      </c>
      <c r="X381" s="95" t="s">
        <v>37</v>
      </c>
      <c r="Y381" s="95" t="s">
        <v>37</v>
      </c>
      <c r="Z381" s="95" t="s">
        <v>320</v>
      </c>
      <c r="AA381" s="95" t="s">
        <v>37</v>
      </c>
      <c r="AB381" s="95" t="s">
        <v>195</v>
      </c>
      <c r="AC381" s="95" t="s">
        <v>38</v>
      </c>
      <c r="AD381" s="96" t="s">
        <v>290</v>
      </c>
      <c r="AE381" s="95" t="s">
        <v>37</v>
      </c>
      <c r="AF381" s="95" t="s">
        <v>37</v>
      </c>
      <c r="AG381" s="95" t="s">
        <v>38</v>
      </c>
      <c r="AH381" s="95" t="s">
        <v>37</v>
      </c>
      <c r="AI381" s="95" t="s">
        <v>38</v>
      </c>
      <c r="AJ381" s="95" t="s">
        <v>37</v>
      </c>
      <c r="AK381" s="95" t="s">
        <v>38</v>
      </c>
      <c r="AL381" s="94" t="s">
        <v>290</v>
      </c>
      <c r="AM381" s="108">
        <f t="array" ref="AM381">IFERROR(INDEX(TO_name_1,MATCH(,((Шаблон_1-Точность)&gt;=G381)+((Шаблон_1+Точность)&lt;=G381),)),G381)</f>
        <v>23797</v>
      </c>
      <c r="AN381" s="109">
        <f t="array" ref="AN381">IFERROR(INDEX(TO_name_2,MATCH(,((Шаблон_2-Точность)&gt;=H381)+((Шаблон_2+Точность)&lt;=H381),)),H381)</f>
        <v>57655</v>
      </c>
      <c r="AO381" s="109">
        <f t="array" ref="AO381">IFERROR(INDEX(TO_name_3,MATCH(,((Шаблон_3-Точность)&gt;=I381)+((Шаблон_3+Точность)&lt;=I381),)),I381)</f>
        <v>41100</v>
      </c>
      <c r="AP381" s="109">
        <f t="array" ref="AP381">IFERROR(INDEX(TO_name_4,MATCH(,((Шаблон_4-Точность)&gt;=J381)+((Шаблон_4+Точность)&lt;=J381),)),J381)</f>
        <v>45714</v>
      </c>
      <c r="AQ381" s="109">
        <f t="array" ref="AQ381">IFERROR(INDEX(TO_name_9,MATCH(,((Шаблон_9-Точность)&gt;=K381)+((Шаблон_9+Точность)&lt;=K381),)),K381)</f>
        <v>15619</v>
      </c>
      <c r="AR381" s="109">
        <f t="array" ref="AR381">IFERROR(INDEX(TO_name_10,MATCH(,((Шаблон_10-Точность)&gt;=L381)+((Шаблон_10+Точность)&lt;=L381),)),L381)</f>
        <v>15018</v>
      </c>
      <c r="AS381" s="110">
        <f t="array" ref="AS381">IFERROR(INDEX(TO_name_11,MATCH(,((Шаблон_11-Точность)&gt;=M381)+((Шаблон_11+Точность)&lt;=M381),)),M381)</f>
        <v>12778</v>
      </c>
      <c r="AT381" s="111" t="s">
        <v>290</v>
      </c>
      <c r="AU381" s="108">
        <f t="array" ref="AU381">IFERROR(INDEX(TO_name_5,MATCH(,((Шаблон_5-Точность)&gt;=O381)+((Шаблон_5+Точность)&lt;=O381),)),O381)</f>
        <v>45830</v>
      </c>
      <c r="AV381" s="109">
        <f t="array" ref="AV381">IFERROR(INDEX(TO_name_6,MATCH(,((Шаблон_6-Точность)&gt;=P381)+((Шаблон_6+Точность)&lt;=P381),)),P381)</f>
        <v>27813</v>
      </c>
      <c r="AW381" s="109">
        <f t="array" ref="AW381">IFERROR(INDEX(TO_name_7,MATCH(,((Шаблон_7-Точность)&gt;=Q381)+((Шаблон_7+Точность)&lt;=Q381),)),Q381)</f>
        <v>19010</v>
      </c>
      <c r="AX381" s="109">
        <f t="array" ref="AX381">IFERROR(INDEX(TO_name_8,MATCH(,((Шаблон_8-Точность)&gt;=R381)+((Шаблон_8+Точность)&lt;=R381),)),R381)</f>
        <v>63935</v>
      </c>
      <c r="AY381" s="109">
        <f t="array" ref="AY381">IFERROR(INDEX(TO_name_12,MATCH(,((Шаблон_12-Точность)&gt;=S381)+((Шаблон_12+Точность)&lt;=S381),)),S381)</f>
        <v>34594</v>
      </c>
      <c r="AZ381" s="109">
        <f t="array" ref="AZ381">IFERROR(INDEX(TO_name_13,MATCH(,((Шаблон_13-Точность)&gt;=T381)+((Шаблон_13+Точность)&lt;=T381),)),T381)</f>
        <v>31656</v>
      </c>
      <c r="BA381" s="110">
        <f t="array" ref="BA381">IFERROR(INDEX(TO_name_14,MATCH(,((Шаблон_14-Точность)&gt;=U381)+((Шаблон_14+Точность)&lt;=U381),)),U381)</f>
        <v>11340</v>
      </c>
      <c r="BB381" s="3"/>
      <c r="BC381" s="3" t="str">
        <f t="shared" si="177"/>
        <v>М/67519/23797</v>
      </c>
      <c r="BD381" s="3" t="str">
        <f t="shared" si="178"/>
        <v>М/72577/57655</v>
      </c>
      <c r="BE381" s="3" t="str">
        <f t="shared" si="179"/>
        <v>М/66202/41100</v>
      </c>
      <c r="BF381" s="3" t="str">
        <f t="shared" si="180"/>
        <v>П/74014/45714</v>
      </c>
      <c r="BG381" s="3" t="str">
        <f t="shared" si="181"/>
        <v>М/15619/15619</v>
      </c>
      <c r="BH381" s="3" t="str">
        <f t="shared" si="182"/>
        <v>О/15018/15018</v>
      </c>
      <c r="BI381" s="3" t="str">
        <f t="shared" si="183"/>
        <v>Р/12778/12778</v>
      </c>
      <c r="BJ381" s="158" t="s">
        <v>290</v>
      </c>
      <c r="BK381" s="3" t="str">
        <f t="shared" si="184"/>
        <v>М/44109/45830</v>
      </c>
      <c r="BL381" s="3" t="str">
        <f t="shared" si="185"/>
        <v>М/52795/27813</v>
      </c>
      <c r="BM381" s="3" t="str">
        <f t="shared" si="186"/>
        <v>Р/39525/19010</v>
      </c>
      <c r="BN381" s="3" t="str">
        <f t="shared" si="187"/>
        <v>М/39386/63935</v>
      </c>
      <c r="BO381" s="3" t="str">
        <f t="shared" si="188"/>
        <v>Р/9594/34594</v>
      </c>
      <c r="BP381" s="3" t="str">
        <f t="shared" si="189"/>
        <v>М/11141/31656</v>
      </c>
      <c r="BQ381" s="3" t="str">
        <f t="shared" si="190"/>
        <v>Р/11340/11340</v>
      </c>
    </row>
    <row r="382" spans="1:72" ht="16.5" customHeight="1" x14ac:dyDescent="0.25">
      <c r="A382" s="90">
        <v>45298</v>
      </c>
      <c r="B382" s="3">
        <v>5</v>
      </c>
      <c r="C382" s="3">
        <v>4</v>
      </c>
      <c r="D382" s="105" t="str">
        <f t="shared" si="206"/>
        <v>ОШ</v>
      </c>
      <c r="E382" s="105" t="str">
        <f t="shared" si="207"/>
        <v/>
      </c>
      <c r="F382" s="99" t="s">
        <v>290</v>
      </c>
      <c r="G382" s="100">
        <f t="shared" si="191"/>
        <v>23821</v>
      </c>
      <c r="H382" s="100">
        <f t="shared" si="192"/>
        <v>57679</v>
      </c>
      <c r="I382" s="100">
        <f t="shared" si="193"/>
        <v>41124</v>
      </c>
      <c r="J382" s="100">
        <f t="shared" si="194"/>
        <v>45730</v>
      </c>
      <c r="K382" s="100">
        <f t="shared" si="195"/>
        <v>15643</v>
      </c>
      <c r="L382" s="100">
        <f t="shared" si="196"/>
        <v>15018</v>
      </c>
      <c r="M382" s="100">
        <f t="shared" si="197"/>
        <v>12778</v>
      </c>
      <c r="N382" s="100" t="str">
        <f t="shared" si="198"/>
        <v>|</v>
      </c>
      <c r="O382" s="100">
        <f t="shared" si="199"/>
        <v>45854</v>
      </c>
      <c r="P382" s="100">
        <f t="shared" si="200"/>
        <v>27837</v>
      </c>
      <c r="Q382" s="100">
        <f t="shared" si="201"/>
        <v>19010</v>
      </c>
      <c r="R382" s="100">
        <f t="shared" si="202"/>
        <v>63959</v>
      </c>
      <c r="S382" s="100">
        <f t="shared" si="203"/>
        <v>34594</v>
      </c>
      <c r="T382" s="100">
        <f t="shared" si="204"/>
        <v>31680</v>
      </c>
      <c r="U382" s="100">
        <f t="shared" si="205"/>
        <v>11340</v>
      </c>
      <c r="V382" s="89" t="s">
        <v>290</v>
      </c>
      <c r="W382" s="95" t="s">
        <v>37</v>
      </c>
      <c r="X382" s="95" t="s">
        <v>37</v>
      </c>
      <c r="Y382" s="95" t="s">
        <v>37</v>
      </c>
      <c r="Z382" s="95" t="s">
        <v>195</v>
      </c>
      <c r="AA382" s="95" t="s">
        <v>37</v>
      </c>
      <c r="AB382" s="95" t="s">
        <v>321</v>
      </c>
      <c r="AC382" s="95" t="s">
        <v>38</v>
      </c>
      <c r="AD382" s="96" t="s">
        <v>290</v>
      </c>
      <c r="AE382" s="95" t="s">
        <v>37</v>
      </c>
      <c r="AF382" s="95" t="s">
        <v>37</v>
      </c>
      <c r="AG382" s="95" t="s">
        <v>38</v>
      </c>
      <c r="AH382" s="95" t="s">
        <v>37</v>
      </c>
      <c r="AI382" s="95" t="s">
        <v>38</v>
      </c>
      <c r="AJ382" s="95" t="s">
        <v>37</v>
      </c>
      <c r="AK382" s="95" t="s">
        <v>38</v>
      </c>
      <c r="AL382" s="94" t="s">
        <v>290</v>
      </c>
      <c r="AM382" s="108">
        <f t="array" ref="AM382">IFERROR(INDEX(TO_name_1,MATCH(,((Шаблон_1-Точность)&gt;=G382)+((Шаблон_1+Точность)&lt;=G382),)),G382)</f>
        <v>23821</v>
      </c>
      <c r="AN382" s="109">
        <f t="array" ref="AN382">IFERROR(INDEX(TO_name_2,MATCH(,((Шаблон_2-Точность)&gt;=H382)+((Шаблон_2+Точность)&lt;=H382),)),H382)</f>
        <v>57679</v>
      </c>
      <c r="AO382" s="109">
        <f t="array" ref="AO382">IFERROR(INDEX(TO_name_3,MATCH(,((Шаблон_3-Точность)&gt;=I382)+((Шаблон_3+Точность)&lt;=I382),)),I382)</f>
        <v>41124</v>
      </c>
      <c r="AP382" s="109">
        <f t="array" ref="AP382">IFERROR(INDEX(TO_name_4,MATCH(,((Шаблон_4-Точность)&gt;=J382)+((Шаблон_4+Точность)&lt;=J382),)),J382)</f>
        <v>45730</v>
      </c>
      <c r="AQ382" s="109">
        <f t="array" ref="AQ382">IFERROR(INDEX(TO_name_9,MATCH(,((Шаблон_9-Точность)&gt;=K382)+((Шаблон_9+Точность)&lt;=K382),)),K382)</f>
        <v>15643</v>
      </c>
      <c r="AR382" s="109">
        <f t="array" ref="AR382">IFERROR(INDEX(TO_name_10,MATCH(,((Шаблон_10-Точность)&gt;=L382)+((Шаблон_10+Точность)&lt;=L382),)),L382)</f>
        <v>15018</v>
      </c>
      <c r="AS382" s="110">
        <f t="array" ref="AS382">IFERROR(INDEX(TO_name_11,MATCH(,((Шаблон_11-Точность)&gt;=M382)+((Шаблон_11+Точность)&lt;=M382),)),M382)</f>
        <v>12778</v>
      </c>
      <c r="AT382" s="111" t="s">
        <v>290</v>
      </c>
      <c r="AU382" s="108">
        <f t="array" ref="AU382">IFERROR(INDEX(TO_name_5,MATCH(,((Шаблон_5-Точность)&gt;=O382)+((Шаблон_5+Точность)&lt;=O382),)),O382)</f>
        <v>45854</v>
      </c>
      <c r="AV382" s="109">
        <f t="array" ref="AV382">IFERROR(INDEX(TO_name_6,MATCH(,((Шаблон_6-Точность)&gt;=P382)+((Шаблон_6+Точность)&lt;=P382),)),P382)</f>
        <v>27837</v>
      </c>
      <c r="AW382" s="109">
        <f t="array" ref="AW382">IFERROR(INDEX(TO_name_7,MATCH(,((Шаблон_7-Точность)&gt;=Q382)+((Шаблон_7+Точность)&lt;=Q382),)),Q382)</f>
        <v>19010</v>
      </c>
      <c r="AX382" s="109">
        <f t="array" ref="AX382">IFERROR(INDEX(TO_name_8,MATCH(,((Шаблон_8-Точность)&gt;=R382)+((Шаблон_8+Точность)&lt;=R382),)),R382)</f>
        <v>63959</v>
      </c>
      <c r="AY382" s="109">
        <f t="array" ref="AY382">IFERROR(INDEX(TO_name_12,MATCH(,((Шаблон_12-Точность)&gt;=S382)+((Шаблон_12+Точность)&lt;=S382),)),S382)</f>
        <v>34594</v>
      </c>
      <c r="AZ382" s="109">
        <f t="array" ref="AZ382">IFERROR(INDEX(TO_name_13,MATCH(,((Шаблон_13-Точность)&gt;=T382)+((Шаблон_13+Точность)&lt;=T382),)),T382)</f>
        <v>31680</v>
      </c>
      <c r="BA382" s="110">
        <f t="array" ref="BA382">IFERROR(INDEX(TO_name_14,MATCH(,((Шаблон_14-Точность)&gt;=U382)+((Шаблон_14+Точность)&lt;=U382),)),U382)</f>
        <v>11340</v>
      </c>
      <c r="BB382" s="3"/>
      <c r="BC382" s="3" t="str">
        <f t="shared" si="177"/>
        <v>М/67543/23821</v>
      </c>
      <c r="BD382" s="3" t="str">
        <f t="shared" si="178"/>
        <v>М/72601/57679</v>
      </c>
      <c r="BE382" s="3" t="str">
        <f t="shared" si="179"/>
        <v>М/66226/41124</v>
      </c>
      <c r="BF382" s="3" t="str">
        <f t="shared" si="180"/>
        <v>О/74030/45730</v>
      </c>
      <c r="BG382" s="3" t="str">
        <f t="shared" si="181"/>
        <v>М/15643/15643</v>
      </c>
      <c r="BH382" s="3" t="str">
        <f t="shared" si="182"/>
        <v>ПМ/15018/15018</v>
      </c>
      <c r="BI382" s="3" t="str">
        <f t="shared" si="183"/>
        <v>Р/12778/12778</v>
      </c>
      <c r="BJ382" s="158" t="s">
        <v>290</v>
      </c>
      <c r="BK382" s="3" t="str">
        <f t="shared" si="184"/>
        <v>М/44133/45854</v>
      </c>
      <c r="BL382" s="3" t="str">
        <f t="shared" si="185"/>
        <v>М/52819/27837</v>
      </c>
      <c r="BM382" s="3" t="str">
        <f t="shared" si="186"/>
        <v>Р/39525/19010</v>
      </c>
      <c r="BN382" s="3" t="str">
        <f t="shared" si="187"/>
        <v>М/39410/63959</v>
      </c>
      <c r="BO382" s="3" t="str">
        <f t="shared" si="188"/>
        <v>Р/9594/34594</v>
      </c>
      <c r="BP382" s="3" t="str">
        <f t="shared" si="189"/>
        <v>М/11165/31680</v>
      </c>
      <c r="BQ382" s="3" t="str">
        <f t="shared" si="190"/>
        <v>Р/11340/11340</v>
      </c>
    </row>
    <row r="383" spans="1:72" ht="16.5" customHeight="1" x14ac:dyDescent="0.25">
      <c r="A383" s="90">
        <v>45299</v>
      </c>
      <c r="B383" s="3">
        <v>5</v>
      </c>
      <c r="C383" s="3">
        <v>4</v>
      </c>
      <c r="D383" s="105" t="str">
        <f t="shared" si="206"/>
        <v/>
      </c>
      <c r="E383" s="105" t="str">
        <f t="shared" si="207"/>
        <v/>
      </c>
      <c r="F383" s="99" t="s">
        <v>290</v>
      </c>
      <c r="G383" s="100">
        <f t="shared" si="191"/>
        <v>23845</v>
      </c>
      <c r="H383" s="100">
        <f t="shared" si="192"/>
        <v>57703</v>
      </c>
      <c r="I383" s="100">
        <f t="shared" si="193"/>
        <v>41148</v>
      </c>
      <c r="J383" s="100">
        <f t="shared" si="194"/>
        <v>45730</v>
      </c>
      <c r="K383" s="100">
        <f t="shared" si="195"/>
        <v>15667</v>
      </c>
      <c r="L383" s="100">
        <f t="shared" si="196"/>
        <v>15042</v>
      </c>
      <c r="M383" s="100">
        <f t="shared" si="197"/>
        <v>12778</v>
      </c>
      <c r="N383" s="100" t="str">
        <f t="shared" si="198"/>
        <v>|</v>
      </c>
      <c r="O383" s="100">
        <f t="shared" si="199"/>
        <v>45878</v>
      </c>
      <c r="P383" s="100">
        <f t="shared" si="200"/>
        <v>27861</v>
      </c>
      <c r="Q383" s="100">
        <f t="shared" si="201"/>
        <v>19018</v>
      </c>
      <c r="R383" s="100">
        <f t="shared" si="202"/>
        <v>63983</v>
      </c>
      <c r="S383" s="100">
        <f t="shared" si="203"/>
        <v>34594</v>
      </c>
      <c r="T383" s="100">
        <f t="shared" si="204"/>
        <v>31696</v>
      </c>
      <c r="U383" s="100">
        <f t="shared" si="205"/>
        <v>11340</v>
      </c>
      <c r="V383" s="89" t="s">
        <v>290</v>
      </c>
      <c r="W383" s="95" t="s">
        <v>37</v>
      </c>
      <c r="X383" s="95" t="s">
        <v>37</v>
      </c>
      <c r="Y383" s="95" t="s">
        <v>37</v>
      </c>
      <c r="Z383" s="95" t="s">
        <v>38</v>
      </c>
      <c r="AA383" s="95" t="s">
        <v>37</v>
      </c>
      <c r="AB383" s="95" t="s">
        <v>37</v>
      </c>
      <c r="AC383" s="95" t="s">
        <v>38</v>
      </c>
      <c r="AD383" s="96" t="s">
        <v>290</v>
      </c>
      <c r="AE383" s="95" t="s">
        <v>37</v>
      </c>
      <c r="AF383" s="95" t="s">
        <v>37</v>
      </c>
      <c r="AG383" s="95" t="s">
        <v>320</v>
      </c>
      <c r="AH383" s="95" t="s">
        <v>37</v>
      </c>
      <c r="AI383" s="95" t="s">
        <v>38</v>
      </c>
      <c r="AJ383" s="95" t="s">
        <v>195</v>
      </c>
      <c r="AK383" s="95" t="s">
        <v>38</v>
      </c>
      <c r="AL383" s="94" t="s">
        <v>290</v>
      </c>
      <c r="AM383" s="108">
        <f t="array" ref="AM383">IFERROR(INDEX(TO_name_1,MATCH(,((Шаблон_1-Точность)&gt;=G383)+((Шаблон_1+Точность)&lt;=G383),)),G383)</f>
        <v>23845</v>
      </c>
      <c r="AN383" s="109">
        <f t="array" ref="AN383">IFERROR(INDEX(TO_name_2,MATCH(,((Шаблон_2-Точность)&gt;=H383)+((Шаблон_2+Точность)&lt;=H383),)),H383)</f>
        <v>57703</v>
      </c>
      <c r="AO383" s="109">
        <f t="array" ref="AO383">IFERROR(INDEX(TO_name_3,MATCH(,((Шаблон_3-Точность)&gt;=I383)+((Шаблон_3+Точность)&lt;=I383),)),I383)</f>
        <v>41148</v>
      </c>
      <c r="AP383" s="109">
        <f t="array" ref="AP383">IFERROR(INDEX(TO_name_4,MATCH(,((Шаблон_4-Точность)&gt;=J383)+((Шаблон_4+Точность)&lt;=J383),)),J383)</f>
        <v>45730</v>
      </c>
      <c r="AQ383" s="109">
        <f t="array" ref="AQ383">IFERROR(INDEX(TO_name_9,MATCH(,((Шаблон_9-Точность)&gt;=K383)+((Шаблон_9+Точность)&lt;=K383),)),K383)</f>
        <v>15667</v>
      </c>
      <c r="AR383" s="109">
        <f t="array" ref="AR383">IFERROR(INDEX(TO_name_10,MATCH(,((Шаблон_10-Точность)&gt;=L383)+((Шаблон_10+Точность)&lt;=L383),)),L383)</f>
        <v>15042</v>
      </c>
      <c r="AS383" s="110">
        <f t="array" ref="AS383">IFERROR(INDEX(TO_name_11,MATCH(,((Шаблон_11-Точность)&gt;=M383)+((Шаблон_11+Точность)&lt;=M383),)),M383)</f>
        <v>12778</v>
      </c>
      <c r="AT383" s="111" t="s">
        <v>290</v>
      </c>
      <c r="AU383" s="108">
        <f t="array" ref="AU383">IFERROR(INDEX(TO_name_5,MATCH(,((Шаблон_5-Точность)&gt;=O383)+((Шаблон_5+Точность)&lt;=O383),)),O383)</f>
        <v>45878</v>
      </c>
      <c r="AV383" s="109">
        <f t="array" ref="AV383">IFERROR(INDEX(TO_name_6,MATCH(,((Шаблон_6-Точность)&gt;=P383)+((Шаблон_6+Точность)&lt;=P383),)),P383)</f>
        <v>27861</v>
      </c>
      <c r="AW383" s="109">
        <f t="array" ref="AW383">IFERROR(INDEX(TO_name_7,MATCH(,((Шаблон_7-Точность)&gt;=Q383)+((Шаблон_7+Точность)&lt;=Q383),)),Q383)</f>
        <v>19018</v>
      </c>
      <c r="AX383" s="109">
        <f t="array" ref="AX383">IFERROR(INDEX(TO_name_8,MATCH(,((Шаблон_8-Точность)&gt;=R383)+((Шаблон_8+Точность)&lt;=R383),)),R383)</f>
        <v>63983</v>
      </c>
      <c r="AY383" s="109">
        <f t="array" ref="AY383">IFERROR(INDEX(TO_name_12,MATCH(,((Шаблон_12-Точность)&gt;=S383)+((Шаблон_12+Точность)&lt;=S383),)),S383)</f>
        <v>34594</v>
      </c>
      <c r="AZ383" s="109">
        <f t="array" ref="AZ383">IFERROR(INDEX(TO_name_13,MATCH(,((Шаблон_13-Точность)&gt;=T383)+((Шаблон_13+Точность)&lt;=T383),)),T383)</f>
        <v>31696</v>
      </c>
      <c r="BA383" s="110">
        <f t="array" ref="BA383">IFERROR(INDEX(TO_name_14,MATCH(,((Шаблон_14-Точность)&gt;=U383)+((Шаблон_14+Точность)&lt;=U383),)),U383)</f>
        <v>11340</v>
      </c>
      <c r="BB383" s="3"/>
      <c r="BC383" s="3" t="str">
        <f t="shared" si="177"/>
        <v>М/67567/23845</v>
      </c>
      <c r="BD383" s="3" t="str">
        <f t="shared" si="178"/>
        <v>М/72625/57703</v>
      </c>
      <c r="BE383" s="3" t="str">
        <f t="shared" si="179"/>
        <v>М/66250/41148</v>
      </c>
      <c r="BF383" s="3" t="str">
        <f t="shared" si="180"/>
        <v>Р/74030/45730</v>
      </c>
      <c r="BG383" s="3" t="str">
        <f t="shared" si="181"/>
        <v>М/15667/15667</v>
      </c>
      <c r="BH383" s="3" t="str">
        <f t="shared" si="182"/>
        <v>М/15042/15042</v>
      </c>
      <c r="BI383" s="3" t="str">
        <f t="shared" si="183"/>
        <v>Р/12778/12778</v>
      </c>
      <c r="BJ383" s="158" t="s">
        <v>290</v>
      </c>
      <c r="BK383" s="3" t="str">
        <f t="shared" si="184"/>
        <v>М/44157/45878</v>
      </c>
      <c r="BL383" s="3" t="str">
        <f t="shared" si="185"/>
        <v>М/52843/27861</v>
      </c>
      <c r="BM383" s="3" t="str">
        <f t="shared" si="186"/>
        <v>П/39533/19018</v>
      </c>
      <c r="BN383" s="3" t="str">
        <f t="shared" si="187"/>
        <v>М/39434/63983</v>
      </c>
      <c r="BO383" s="3" t="str">
        <f t="shared" si="188"/>
        <v>Р/9594/34594</v>
      </c>
      <c r="BP383" s="3" t="str">
        <f t="shared" si="189"/>
        <v>О/11181/31696</v>
      </c>
      <c r="BQ383" s="3" t="str">
        <f t="shared" si="190"/>
        <v>Р/11340/11340</v>
      </c>
    </row>
    <row r="384" spans="1:72" ht="16.5" customHeight="1" x14ac:dyDescent="0.25">
      <c r="A384" s="90">
        <v>45300</v>
      </c>
      <c r="B384" s="3">
        <v>5</v>
      </c>
      <c r="C384" s="3">
        <v>4</v>
      </c>
      <c r="D384" s="105" t="str">
        <f t="shared" si="206"/>
        <v/>
      </c>
      <c r="E384" s="105" t="str">
        <f t="shared" si="207"/>
        <v/>
      </c>
      <c r="F384" s="99" t="s">
        <v>290</v>
      </c>
      <c r="G384" s="100">
        <f t="shared" si="191"/>
        <v>23869</v>
      </c>
      <c r="H384" s="100">
        <f t="shared" si="192"/>
        <v>57727</v>
      </c>
      <c r="I384" s="100">
        <f t="shared" si="193"/>
        <v>41172</v>
      </c>
      <c r="J384" s="100">
        <f t="shared" si="194"/>
        <v>45730</v>
      </c>
      <c r="K384" s="100">
        <f t="shared" si="195"/>
        <v>15691</v>
      </c>
      <c r="L384" s="100">
        <f t="shared" si="196"/>
        <v>15066</v>
      </c>
      <c r="M384" s="100">
        <f t="shared" si="197"/>
        <v>12778</v>
      </c>
      <c r="N384" s="100" t="str">
        <f t="shared" si="198"/>
        <v>|</v>
      </c>
      <c r="O384" s="100">
        <f t="shared" si="199"/>
        <v>45902</v>
      </c>
      <c r="P384" s="100">
        <f t="shared" si="200"/>
        <v>27885</v>
      </c>
      <c r="Q384" s="100">
        <f t="shared" si="201"/>
        <v>19042</v>
      </c>
      <c r="R384" s="100">
        <f t="shared" si="202"/>
        <v>64007</v>
      </c>
      <c r="S384" s="100">
        <f t="shared" si="203"/>
        <v>34594</v>
      </c>
      <c r="T384" s="100">
        <f t="shared" si="204"/>
        <v>31696</v>
      </c>
      <c r="U384" s="100">
        <f t="shared" si="205"/>
        <v>11340</v>
      </c>
      <c r="V384" s="89" t="s">
        <v>290</v>
      </c>
      <c r="W384" s="95" t="s">
        <v>37</v>
      </c>
      <c r="X384" s="95" t="s">
        <v>37</v>
      </c>
      <c r="Y384" s="95" t="s">
        <v>37</v>
      </c>
      <c r="Z384" s="95" t="s">
        <v>38</v>
      </c>
      <c r="AA384" s="95" t="s">
        <v>37</v>
      </c>
      <c r="AB384" s="95" t="s">
        <v>37</v>
      </c>
      <c r="AC384" s="95" t="s">
        <v>38</v>
      </c>
      <c r="AD384" s="96" t="s">
        <v>290</v>
      </c>
      <c r="AE384" s="95" t="s">
        <v>37</v>
      </c>
      <c r="AF384" s="95" t="s">
        <v>37</v>
      </c>
      <c r="AG384" s="95" t="s">
        <v>37</v>
      </c>
      <c r="AH384" s="95" t="s">
        <v>37</v>
      </c>
      <c r="AI384" s="95" t="s">
        <v>38</v>
      </c>
      <c r="AJ384" s="95" t="s">
        <v>38</v>
      </c>
      <c r="AK384" s="95" t="s">
        <v>38</v>
      </c>
      <c r="AL384" s="94" t="s">
        <v>290</v>
      </c>
      <c r="AM384" s="108">
        <f t="array" ref="AM384">IFERROR(INDEX(TO_name_1,MATCH(,((Шаблон_1-Точность)&gt;=G384)+((Шаблон_1+Точность)&lt;=G384),)),G384)</f>
        <v>23869</v>
      </c>
      <c r="AN384" s="109">
        <f t="array" ref="AN384">IFERROR(INDEX(TO_name_2,MATCH(,((Шаблон_2-Точность)&gt;=H384)+((Шаблон_2+Точность)&lt;=H384),)),H384)</f>
        <v>57727</v>
      </c>
      <c r="AO384" s="109">
        <f t="array" ref="AO384">IFERROR(INDEX(TO_name_3,MATCH(,((Шаблон_3-Точность)&gt;=I384)+((Шаблон_3+Точность)&lt;=I384),)),I384)</f>
        <v>41172</v>
      </c>
      <c r="AP384" s="109">
        <f t="array" ref="AP384">IFERROR(INDEX(TO_name_4,MATCH(,((Шаблон_4-Точность)&gt;=J384)+((Шаблон_4+Точность)&lt;=J384),)),J384)</f>
        <v>45730</v>
      </c>
      <c r="AQ384" s="109">
        <f t="array" ref="AQ384">IFERROR(INDEX(TO_name_9,MATCH(,((Шаблон_9-Точность)&gt;=K384)+((Шаблон_9+Точность)&lt;=K384),)),K384)</f>
        <v>15691</v>
      </c>
      <c r="AR384" s="109">
        <f t="array" ref="AR384">IFERROR(INDEX(TO_name_10,MATCH(,((Шаблон_10-Точность)&gt;=L384)+((Шаблон_10+Точность)&lt;=L384),)),L384)</f>
        <v>15066</v>
      </c>
      <c r="AS384" s="110">
        <f t="array" ref="AS384">IFERROR(INDEX(TO_name_11,MATCH(,((Шаблон_11-Точность)&gt;=M384)+((Шаблон_11+Точность)&lt;=M384),)),M384)</f>
        <v>12778</v>
      </c>
      <c r="AT384" s="111" t="s">
        <v>290</v>
      </c>
      <c r="AU384" s="108">
        <f t="array" ref="AU384">IFERROR(INDEX(TO_name_5,MATCH(,((Шаблон_5-Точность)&gt;=O384)+((Шаблон_5+Точность)&lt;=O384),)),O384)</f>
        <v>45902</v>
      </c>
      <c r="AV384" s="109">
        <f t="array" ref="AV384">IFERROR(INDEX(TO_name_6,MATCH(,((Шаблон_6-Точность)&gt;=P384)+((Шаблон_6+Точность)&lt;=P384),)),P384)</f>
        <v>27885</v>
      </c>
      <c r="AW384" s="109">
        <f t="array" ref="AW384">IFERROR(INDEX(TO_name_7,MATCH(,((Шаблон_7-Точность)&gt;=Q384)+((Шаблон_7+Точность)&lt;=Q384),)),Q384)</f>
        <v>19042</v>
      </c>
      <c r="AX384" s="109">
        <f t="array" ref="AX384">IFERROR(INDEX(TO_name_8,MATCH(,((Шаблон_8-Точность)&gt;=R384)+((Шаблон_8+Точность)&lt;=R384),)),R384)</f>
        <v>64007</v>
      </c>
      <c r="AY384" s="109">
        <f t="array" ref="AY384">IFERROR(INDEX(TO_name_12,MATCH(,((Шаблон_12-Точность)&gt;=S384)+((Шаблон_12+Точность)&lt;=S384),)),S384)</f>
        <v>34594</v>
      </c>
      <c r="AZ384" s="109">
        <f t="array" ref="AZ384">IFERROR(INDEX(TO_name_13,MATCH(,((Шаблон_13-Точность)&gt;=T384)+((Шаблон_13+Точность)&lt;=T384),)),T384)</f>
        <v>31696</v>
      </c>
      <c r="BA384" s="110">
        <f t="array" ref="BA384">IFERROR(INDEX(TO_name_14,MATCH(,((Шаблон_14-Точность)&gt;=U384)+((Шаблон_14+Точность)&lt;=U384),)),U384)</f>
        <v>11340</v>
      </c>
      <c r="BB384" s="3"/>
      <c r="BC384" s="3" t="str">
        <f t="shared" si="177"/>
        <v>М/67591/23869</v>
      </c>
      <c r="BD384" s="3" t="str">
        <f t="shared" si="178"/>
        <v>М/72649/57727</v>
      </c>
      <c r="BE384" s="3" t="str">
        <f t="shared" si="179"/>
        <v>М/66274/41172</v>
      </c>
      <c r="BF384" s="3" t="str">
        <f t="shared" si="180"/>
        <v>Р/74030/45730</v>
      </c>
      <c r="BG384" s="3" t="str">
        <f t="shared" si="181"/>
        <v>М/15691/15691</v>
      </c>
      <c r="BH384" s="3" t="str">
        <f t="shared" si="182"/>
        <v>М/15066/15066</v>
      </c>
      <c r="BI384" s="3" t="str">
        <f t="shared" si="183"/>
        <v>Р/12778/12778</v>
      </c>
      <c r="BJ384" s="158" t="s">
        <v>290</v>
      </c>
      <c r="BK384" s="3" t="str">
        <f t="shared" si="184"/>
        <v>М/44181/45902</v>
      </c>
      <c r="BL384" s="3" t="str">
        <f t="shared" si="185"/>
        <v>М/52867/27885</v>
      </c>
      <c r="BM384" s="3" t="str">
        <f t="shared" si="186"/>
        <v>М/39557/19042</v>
      </c>
      <c r="BN384" s="3" t="str">
        <f t="shared" si="187"/>
        <v>М/39458/64007</v>
      </c>
      <c r="BO384" s="3" t="str">
        <f t="shared" si="188"/>
        <v>Р/9594/34594</v>
      </c>
      <c r="BP384" s="3" t="str">
        <f t="shared" si="189"/>
        <v>Р/11181/31696</v>
      </c>
      <c r="BQ384" s="3" t="str">
        <f t="shared" si="190"/>
        <v>Р/11340/11340</v>
      </c>
    </row>
    <row r="385" spans="1:69" ht="16.5" customHeight="1" x14ac:dyDescent="0.25">
      <c r="A385" s="90">
        <v>45301</v>
      </c>
      <c r="B385" s="3">
        <v>5</v>
      </c>
      <c r="C385" s="3">
        <v>4</v>
      </c>
      <c r="D385" s="105" t="str">
        <f t="shared" si="206"/>
        <v/>
      </c>
      <c r="E385" s="105" t="str">
        <f t="shared" si="207"/>
        <v/>
      </c>
      <c r="F385" s="99" t="s">
        <v>290</v>
      </c>
      <c r="G385" s="100">
        <f t="shared" si="191"/>
        <v>23893</v>
      </c>
      <c r="H385" s="100">
        <f t="shared" si="192"/>
        <v>57751</v>
      </c>
      <c r="I385" s="100">
        <f t="shared" si="193"/>
        <v>41196</v>
      </c>
      <c r="J385" s="100">
        <f t="shared" si="194"/>
        <v>45730</v>
      </c>
      <c r="K385" s="100">
        <f t="shared" si="195"/>
        <v>15715</v>
      </c>
      <c r="L385" s="100">
        <f t="shared" si="196"/>
        <v>15090</v>
      </c>
      <c r="M385" s="100">
        <f t="shared" si="197"/>
        <v>12778</v>
      </c>
      <c r="N385" s="100" t="str">
        <f t="shared" si="198"/>
        <v>|</v>
      </c>
      <c r="O385" s="100">
        <f t="shared" si="199"/>
        <v>45926</v>
      </c>
      <c r="P385" s="100">
        <f t="shared" si="200"/>
        <v>27909</v>
      </c>
      <c r="Q385" s="100">
        <f t="shared" si="201"/>
        <v>19066</v>
      </c>
      <c r="R385" s="100">
        <f t="shared" si="202"/>
        <v>64031</v>
      </c>
      <c r="S385" s="100">
        <f t="shared" si="203"/>
        <v>34594</v>
      </c>
      <c r="T385" s="100">
        <f t="shared" si="204"/>
        <v>31696</v>
      </c>
      <c r="U385" s="100">
        <f t="shared" si="205"/>
        <v>11340</v>
      </c>
      <c r="V385" s="89" t="s">
        <v>290</v>
      </c>
      <c r="W385" s="95" t="s">
        <v>37</v>
      </c>
      <c r="X385" s="95" t="s">
        <v>37</v>
      </c>
      <c r="Y385" s="95" t="s">
        <v>37</v>
      </c>
      <c r="Z385" s="95" t="s">
        <v>38</v>
      </c>
      <c r="AA385" s="95" t="s">
        <v>37</v>
      </c>
      <c r="AB385" s="95" t="s">
        <v>37</v>
      </c>
      <c r="AC385" s="95" t="s">
        <v>38</v>
      </c>
      <c r="AD385" s="96" t="s">
        <v>290</v>
      </c>
      <c r="AE385" s="95" t="s">
        <v>37</v>
      </c>
      <c r="AF385" s="95" t="s">
        <v>37</v>
      </c>
      <c r="AG385" s="95" t="s">
        <v>37</v>
      </c>
      <c r="AH385" s="95" t="s">
        <v>37</v>
      </c>
      <c r="AI385" s="95" t="s">
        <v>38</v>
      </c>
      <c r="AJ385" s="95" t="s">
        <v>38</v>
      </c>
      <c r="AK385" s="95" t="s">
        <v>38</v>
      </c>
      <c r="AL385" s="94" t="s">
        <v>290</v>
      </c>
      <c r="AM385" s="108">
        <f t="array" ref="AM385">IFERROR(INDEX(TO_name_1,MATCH(,((Шаблон_1-Точность)&gt;=G385)+((Шаблон_1+Точность)&lt;=G385),)),G385)</f>
        <v>23893</v>
      </c>
      <c r="AN385" s="109">
        <f t="array" ref="AN385">IFERROR(INDEX(TO_name_2,MATCH(,((Шаблон_2-Точность)&gt;=H385)+((Шаблон_2+Точность)&lt;=H385),)),H385)</f>
        <v>57751</v>
      </c>
      <c r="AO385" s="109">
        <f t="array" ref="AO385">IFERROR(INDEX(TO_name_3,MATCH(,((Шаблон_3-Точность)&gt;=I385)+((Шаблон_3+Точность)&lt;=I385),)),I385)</f>
        <v>41196</v>
      </c>
      <c r="AP385" s="109">
        <f t="array" ref="AP385">IFERROR(INDEX(TO_name_4,MATCH(,((Шаблон_4-Точность)&gt;=J385)+((Шаблон_4+Точность)&lt;=J385),)),J385)</f>
        <v>45730</v>
      </c>
      <c r="AQ385" s="109">
        <f t="array" ref="AQ385">IFERROR(INDEX(TO_name_9,MATCH(,((Шаблон_9-Точность)&gt;=K385)+((Шаблон_9+Точность)&lt;=K385),)),K385)</f>
        <v>15715</v>
      </c>
      <c r="AR385" s="109">
        <f t="array" ref="AR385">IFERROR(INDEX(TO_name_10,MATCH(,((Шаблон_10-Точность)&gt;=L385)+((Шаблон_10+Точность)&lt;=L385),)),L385)</f>
        <v>15090</v>
      </c>
      <c r="AS385" s="110">
        <f t="array" ref="AS385">IFERROR(INDEX(TO_name_11,MATCH(,((Шаблон_11-Точность)&gt;=M385)+((Шаблон_11+Точность)&lt;=M385),)),M385)</f>
        <v>12778</v>
      </c>
      <c r="AT385" s="111" t="s">
        <v>290</v>
      </c>
      <c r="AU385" s="108">
        <f t="array" ref="AU385">IFERROR(INDEX(TO_name_5,MATCH(,((Шаблон_5-Точность)&gt;=O385)+((Шаблон_5+Точность)&lt;=O385),)),O385)</f>
        <v>45926</v>
      </c>
      <c r="AV385" s="109">
        <f t="array" ref="AV385">IFERROR(INDEX(TO_name_6,MATCH(,((Шаблон_6-Точность)&gt;=P385)+((Шаблон_6+Точность)&lt;=P385),)),P385)</f>
        <v>27909</v>
      </c>
      <c r="AW385" s="109">
        <f t="array" ref="AW385">IFERROR(INDEX(TO_name_7,MATCH(,((Шаблон_7-Точность)&gt;=Q385)+((Шаблон_7+Точность)&lt;=Q385),)),Q385)</f>
        <v>19066</v>
      </c>
      <c r="AX385" s="109">
        <f t="array" ref="AX385">IFERROR(INDEX(TO_name_8,MATCH(,((Шаблон_8-Точность)&gt;=R385)+((Шаблон_8+Точность)&lt;=R385),)),R385)</f>
        <v>64031</v>
      </c>
      <c r="AY385" s="109">
        <f t="array" ref="AY385">IFERROR(INDEX(TO_name_12,MATCH(,((Шаблон_12-Точность)&gt;=S385)+((Шаблон_12+Точность)&lt;=S385),)),S385)</f>
        <v>34594</v>
      </c>
      <c r="AZ385" s="109">
        <f t="array" ref="AZ385">IFERROR(INDEX(TO_name_13,MATCH(,((Шаблон_13-Точность)&gt;=T385)+((Шаблон_13+Точность)&lt;=T385),)),T385)</f>
        <v>31696</v>
      </c>
      <c r="BA385" s="110">
        <f t="array" ref="BA385">IFERROR(INDEX(TO_name_14,MATCH(,((Шаблон_14-Точность)&gt;=U385)+((Шаблон_14+Точность)&lt;=U385),)),U385)</f>
        <v>11340</v>
      </c>
      <c r="BB385" s="3"/>
      <c r="BC385" s="3" t="str">
        <f t="shared" si="177"/>
        <v>М/67615/23893</v>
      </c>
      <c r="BD385" s="3" t="str">
        <f t="shared" si="178"/>
        <v>М/72673/57751</v>
      </c>
      <c r="BE385" s="3" t="str">
        <f t="shared" si="179"/>
        <v>М/66298/41196</v>
      </c>
      <c r="BF385" s="3" t="str">
        <f t="shared" si="180"/>
        <v>Р/74030/45730</v>
      </c>
      <c r="BG385" s="3" t="str">
        <f t="shared" si="181"/>
        <v>М/15715/15715</v>
      </c>
      <c r="BH385" s="3" t="str">
        <f t="shared" si="182"/>
        <v>М/15090/15090</v>
      </c>
      <c r="BI385" s="3" t="str">
        <f t="shared" si="183"/>
        <v>Р/12778/12778</v>
      </c>
      <c r="BJ385" s="158" t="s">
        <v>290</v>
      </c>
      <c r="BK385" s="3" t="str">
        <f t="shared" si="184"/>
        <v>М/44205/45926</v>
      </c>
      <c r="BL385" s="3" t="str">
        <f t="shared" si="185"/>
        <v>М/52891/27909</v>
      </c>
      <c r="BM385" s="3" t="str">
        <f t="shared" si="186"/>
        <v>М/39581/19066</v>
      </c>
      <c r="BN385" s="3" t="str">
        <f t="shared" si="187"/>
        <v>М/39482/64031</v>
      </c>
      <c r="BO385" s="3" t="str">
        <f t="shared" si="188"/>
        <v>Р/9594/34594</v>
      </c>
      <c r="BP385" s="3" t="str">
        <f t="shared" si="189"/>
        <v>Р/11181/31696</v>
      </c>
      <c r="BQ385" s="3" t="str">
        <f t="shared" si="190"/>
        <v>Р/11340/11340</v>
      </c>
    </row>
    <row r="386" spans="1:69" ht="16.5" customHeight="1" x14ac:dyDescent="0.25">
      <c r="A386" s="90">
        <v>45302</v>
      </c>
      <c r="B386" s="3">
        <v>5</v>
      </c>
      <c r="C386" s="3">
        <v>4</v>
      </c>
      <c r="D386" s="105" t="str">
        <f t="shared" si="206"/>
        <v/>
      </c>
      <c r="E386" s="105" t="str">
        <f t="shared" si="207"/>
        <v/>
      </c>
      <c r="F386" s="99" t="s">
        <v>290</v>
      </c>
      <c r="G386" s="100">
        <f t="shared" si="191"/>
        <v>23917</v>
      </c>
      <c r="H386" s="100">
        <f t="shared" si="192"/>
        <v>57775</v>
      </c>
      <c r="I386" s="100">
        <f t="shared" si="193"/>
        <v>41220</v>
      </c>
      <c r="J386" s="100">
        <f t="shared" si="194"/>
        <v>45730</v>
      </c>
      <c r="K386" s="100">
        <f t="shared" si="195"/>
        <v>15739</v>
      </c>
      <c r="L386" s="100">
        <f t="shared" si="196"/>
        <v>15114</v>
      </c>
      <c r="M386" s="100">
        <f t="shared" si="197"/>
        <v>12778</v>
      </c>
      <c r="N386" s="100" t="str">
        <f t="shared" si="198"/>
        <v>|</v>
      </c>
      <c r="O386" s="100">
        <f t="shared" si="199"/>
        <v>45950</v>
      </c>
      <c r="P386" s="100">
        <f t="shared" si="200"/>
        <v>27933</v>
      </c>
      <c r="Q386" s="100">
        <f t="shared" si="201"/>
        <v>19090</v>
      </c>
      <c r="R386" s="100">
        <f t="shared" si="202"/>
        <v>64055</v>
      </c>
      <c r="S386" s="100">
        <f t="shared" si="203"/>
        <v>34594</v>
      </c>
      <c r="T386" s="100">
        <f t="shared" si="204"/>
        <v>31696</v>
      </c>
      <c r="U386" s="100">
        <f t="shared" si="205"/>
        <v>11340</v>
      </c>
      <c r="V386" s="89" t="s">
        <v>290</v>
      </c>
      <c r="W386" s="95" t="s">
        <v>37</v>
      </c>
      <c r="X386" s="95" t="s">
        <v>37</v>
      </c>
      <c r="Y386" s="95" t="s">
        <v>37</v>
      </c>
      <c r="Z386" s="95" t="s">
        <v>38</v>
      </c>
      <c r="AA386" s="95" t="s">
        <v>37</v>
      </c>
      <c r="AB386" s="95" t="s">
        <v>37</v>
      </c>
      <c r="AC386" s="95" t="s">
        <v>38</v>
      </c>
      <c r="AD386" s="96" t="s">
        <v>290</v>
      </c>
      <c r="AE386" s="95" t="s">
        <v>37</v>
      </c>
      <c r="AF386" s="95" t="s">
        <v>37</v>
      </c>
      <c r="AG386" s="95" t="s">
        <v>37</v>
      </c>
      <c r="AH386" s="95" t="s">
        <v>37</v>
      </c>
      <c r="AI386" s="95" t="s">
        <v>38</v>
      </c>
      <c r="AJ386" s="95" t="s">
        <v>38</v>
      </c>
      <c r="AK386" s="95" t="s">
        <v>38</v>
      </c>
      <c r="AL386" s="94" t="s">
        <v>290</v>
      </c>
      <c r="AM386" s="108">
        <f t="array" ref="AM386">IFERROR(INDEX(TO_name_1,MATCH(,((Шаблон_1-Точность)&gt;=G386)+((Шаблон_1+Точность)&lt;=G386),)),G386)</f>
        <v>23917</v>
      </c>
      <c r="AN386" s="109">
        <f t="array" ref="AN386">IFERROR(INDEX(TO_name_2,MATCH(,((Шаблон_2-Точность)&gt;=H386)+((Шаблон_2+Точность)&lt;=H386),)),H386)</f>
        <v>57775</v>
      </c>
      <c r="AO386" s="109">
        <f t="array" ref="AO386">IFERROR(INDEX(TO_name_3,MATCH(,((Шаблон_3-Точность)&gt;=I386)+((Шаблон_3+Точность)&lt;=I386),)),I386)</f>
        <v>41220</v>
      </c>
      <c r="AP386" s="109">
        <f t="array" ref="AP386">IFERROR(INDEX(TO_name_4,MATCH(,((Шаблон_4-Точность)&gt;=J386)+((Шаблон_4+Точность)&lt;=J386),)),J386)</f>
        <v>45730</v>
      </c>
      <c r="AQ386" s="109">
        <f t="array" ref="AQ386">IFERROR(INDEX(TO_name_9,MATCH(,((Шаблон_9-Точность)&gt;=K386)+((Шаблон_9+Точность)&lt;=K386),)),K386)</f>
        <v>15739</v>
      </c>
      <c r="AR386" s="109">
        <f t="array" ref="AR386">IFERROR(INDEX(TO_name_10,MATCH(,((Шаблон_10-Точность)&gt;=L386)+((Шаблон_10+Точность)&lt;=L386),)),L386)</f>
        <v>15114</v>
      </c>
      <c r="AS386" s="110">
        <f t="array" ref="AS386">IFERROR(INDEX(TO_name_11,MATCH(,((Шаблон_11-Точность)&gt;=M386)+((Шаблон_11+Точность)&lt;=M386),)),M386)</f>
        <v>12778</v>
      </c>
      <c r="AT386" s="111" t="s">
        <v>290</v>
      </c>
      <c r="AU386" s="108">
        <f t="array" ref="AU386">IFERROR(INDEX(TO_name_5,MATCH(,((Шаблон_5-Точность)&gt;=O386)+((Шаблон_5+Точность)&lt;=O386),)),O386)</f>
        <v>45950</v>
      </c>
      <c r="AV386" s="109">
        <f t="array" ref="AV386">IFERROR(INDEX(TO_name_6,MATCH(,((Шаблон_6-Точность)&gt;=P386)+((Шаблон_6+Точность)&lt;=P386),)),P386)</f>
        <v>27933</v>
      </c>
      <c r="AW386" s="109">
        <f t="array" ref="AW386">IFERROR(INDEX(TO_name_7,MATCH(,((Шаблон_7-Точность)&gt;=Q386)+((Шаблон_7+Точность)&lt;=Q386),)),Q386)</f>
        <v>19090</v>
      </c>
      <c r="AX386" s="109">
        <f t="array" ref="AX386">IFERROR(INDEX(TO_name_8,MATCH(,((Шаблон_8-Точность)&gt;=R386)+((Шаблон_8+Точность)&lt;=R386),)),R386)</f>
        <v>64055</v>
      </c>
      <c r="AY386" s="109">
        <f t="array" ref="AY386">IFERROR(INDEX(TO_name_12,MATCH(,((Шаблон_12-Точность)&gt;=S386)+((Шаблон_12+Точность)&lt;=S386),)),S386)</f>
        <v>34594</v>
      </c>
      <c r="AZ386" s="109">
        <f t="array" ref="AZ386">IFERROR(INDEX(TO_name_13,MATCH(,((Шаблон_13-Точность)&gt;=T386)+((Шаблон_13+Точность)&lt;=T386),)),T386)</f>
        <v>31696</v>
      </c>
      <c r="BA386" s="110">
        <f t="array" ref="BA386">IFERROR(INDEX(TO_name_14,MATCH(,((Шаблон_14-Точность)&gt;=U386)+((Шаблон_14+Точность)&lt;=U386),)),U386)</f>
        <v>11340</v>
      </c>
      <c r="BB386" s="3"/>
      <c r="BC386" s="3" t="str">
        <f t="shared" si="177"/>
        <v>М/67639/23917</v>
      </c>
      <c r="BD386" s="3" t="str">
        <f t="shared" si="178"/>
        <v>М/72697/57775</v>
      </c>
      <c r="BE386" s="3" t="str">
        <f t="shared" si="179"/>
        <v>М/66322/41220</v>
      </c>
      <c r="BF386" s="3" t="str">
        <f t="shared" si="180"/>
        <v>Р/74030/45730</v>
      </c>
      <c r="BG386" s="3" t="str">
        <f t="shared" si="181"/>
        <v>М/15739/15739</v>
      </c>
      <c r="BH386" s="3" t="str">
        <f t="shared" si="182"/>
        <v>М/15114/15114</v>
      </c>
      <c r="BI386" s="3" t="str">
        <f t="shared" si="183"/>
        <v>Р/12778/12778</v>
      </c>
      <c r="BJ386" s="158" t="s">
        <v>290</v>
      </c>
      <c r="BK386" s="3" t="str">
        <f t="shared" si="184"/>
        <v>М/44229/45950</v>
      </c>
      <c r="BL386" s="3" t="str">
        <f t="shared" si="185"/>
        <v>М/52915/27933</v>
      </c>
      <c r="BM386" s="3" t="str">
        <f t="shared" si="186"/>
        <v>М/39605/19090</v>
      </c>
      <c r="BN386" s="3" t="str">
        <f t="shared" si="187"/>
        <v>М/39506/64055</v>
      </c>
      <c r="BO386" s="3" t="str">
        <f t="shared" si="188"/>
        <v>Р/9594/34594</v>
      </c>
      <c r="BP386" s="3" t="str">
        <f t="shared" si="189"/>
        <v>Р/11181/31696</v>
      </c>
      <c r="BQ386" s="3" t="str">
        <f t="shared" si="190"/>
        <v>Р/11340/11340</v>
      </c>
    </row>
    <row r="387" spans="1:69" ht="16.5" customHeight="1" x14ac:dyDescent="0.25">
      <c r="A387" s="90">
        <v>45303</v>
      </c>
      <c r="B387" s="3">
        <v>5</v>
      </c>
      <c r="C387" s="3">
        <v>4</v>
      </c>
      <c r="D387" s="105" t="str">
        <f t="shared" si="206"/>
        <v/>
      </c>
      <c r="E387" s="105" t="str">
        <f t="shared" si="207"/>
        <v/>
      </c>
      <c r="F387" s="99" t="s">
        <v>290</v>
      </c>
      <c r="G387" s="100">
        <f t="shared" si="191"/>
        <v>23941</v>
      </c>
      <c r="H387" s="100">
        <f t="shared" si="192"/>
        <v>57799</v>
      </c>
      <c r="I387" s="100">
        <f t="shared" si="193"/>
        <v>41244</v>
      </c>
      <c r="J387" s="100">
        <f t="shared" si="194"/>
        <v>45730</v>
      </c>
      <c r="K387" s="100">
        <f t="shared" si="195"/>
        <v>15763</v>
      </c>
      <c r="L387" s="100">
        <f t="shared" si="196"/>
        <v>15138</v>
      </c>
      <c r="M387" s="100">
        <f t="shared" si="197"/>
        <v>12778</v>
      </c>
      <c r="N387" s="100" t="str">
        <f t="shared" si="198"/>
        <v>|</v>
      </c>
      <c r="O387" s="100">
        <f t="shared" si="199"/>
        <v>45974</v>
      </c>
      <c r="P387" s="100">
        <f t="shared" si="200"/>
        <v>27957</v>
      </c>
      <c r="Q387" s="100">
        <f t="shared" si="201"/>
        <v>19114</v>
      </c>
      <c r="R387" s="100">
        <f t="shared" si="202"/>
        <v>64079</v>
      </c>
      <c r="S387" s="100">
        <f t="shared" si="203"/>
        <v>34594</v>
      </c>
      <c r="T387" s="100">
        <f t="shared" si="204"/>
        <v>31696</v>
      </c>
      <c r="U387" s="100">
        <f t="shared" si="205"/>
        <v>11340</v>
      </c>
      <c r="V387" s="89" t="s">
        <v>290</v>
      </c>
      <c r="W387" s="95" t="s">
        <v>37</v>
      </c>
      <c r="X387" s="95" t="s">
        <v>37</v>
      </c>
      <c r="Y387" s="95" t="s">
        <v>37</v>
      </c>
      <c r="Z387" s="95" t="s">
        <v>38</v>
      </c>
      <c r="AA387" s="95" t="s">
        <v>37</v>
      </c>
      <c r="AB387" s="95" t="s">
        <v>37</v>
      </c>
      <c r="AC387" s="95" t="s">
        <v>38</v>
      </c>
      <c r="AD387" s="96" t="s">
        <v>290</v>
      </c>
      <c r="AE387" s="95" t="s">
        <v>37</v>
      </c>
      <c r="AF387" s="95" t="s">
        <v>37</v>
      </c>
      <c r="AG387" s="95" t="s">
        <v>37</v>
      </c>
      <c r="AH387" s="95" t="s">
        <v>37</v>
      </c>
      <c r="AI387" s="95" t="s">
        <v>38</v>
      </c>
      <c r="AJ387" s="95" t="s">
        <v>38</v>
      </c>
      <c r="AK387" s="95" t="s">
        <v>38</v>
      </c>
      <c r="AL387" s="94" t="s">
        <v>290</v>
      </c>
      <c r="AM387" s="108">
        <f t="array" ref="AM387">IFERROR(INDEX(TO_name_1,MATCH(,((Шаблон_1-Точность)&gt;=G387)+((Шаблон_1+Точность)&lt;=G387),)),G387)</f>
        <v>23941</v>
      </c>
      <c r="AN387" s="109">
        <f t="array" ref="AN387">IFERROR(INDEX(TO_name_2,MATCH(,((Шаблон_2-Точность)&gt;=H387)+((Шаблон_2+Точность)&lt;=H387),)),H387)</f>
        <v>57799</v>
      </c>
      <c r="AO387" s="109">
        <f t="array" ref="AO387">IFERROR(INDEX(TO_name_3,MATCH(,((Шаблон_3-Точность)&gt;=I387)+((Шаблон_3+Точность)&lt;=I387),)),I387)</f>
        <v>41244</v>
      </c>
      <c r="AP387" s="109">
        <f t="array" ref="AP387">IFERROR(INDEX(TO_name_4,MATCH(,((Шаблон_4-Точность)&gt;=J387)+((Шаблон_4+Точность)&lt;=J387),)),J387)</f>
        <v>45730</v>
      </c>
      <c r="AQ387" s="109">
        <f t="array" ref="AQ387">IFERROR(INDEX(TO_name_9,MATCH(,((Шаблон_9-Точность)&gt;=K387)+((Шаблон_9+Точность)&lt;=K387),)),K387)</f>
        <v>15763</v>
      </c>
      <c r="AR387" s="109">
        <f t="array" ref="AR387">IFERROR(INDEX(TO_name_10,MATCH(,((Шаблон_10-Точность)&gt;=L387)+((Шаблон_10+Точность)&lt;=L387),)),L387)</f>
        <v>15138</v>
      </c>
      <c r="AS387" s="110">
        <f t="array" ref="AS387">IFERROR(INDEX(TO_name_11,MATCH(,((Шаблон_11-Точность)&gt;=M387)+((Шаблон_11+Точность)&lt;=M387),)),M387)</f>
        <v>12778</v>
      </c>
      <c r="AT387" s="111" t="s">
        <v>290</v>
      </c>
      <c r="AU387" s="108">
        <f t="array" ref="AU387">IFERROR(INDEX(TO_name_5,MATCH(,((Шаблон_5-Точность)&gt;=O387)+((Шаблон_5+Точность)&lt;=O387),)),O387)</f>
        <v>45974</v>
      </c>
      <c r="AV387" s="109">
        <f t="array" ref="AV387">IFERROR(INDEX(TO_name_6,MATCH(,((Шаблон_6-Точность)&gt;=P387)+((Шаблон_6+Точность)&lt;=P387),)),P387)</f>
        <v>27957</v>
      </c>
      <c r="AW387" s="109">
        <f t="array" ref="AW387">IFERROR(INDEX(TO_name_7,MATCH(,((Шаблон_7-Точность)&gt;=Q387)+((Шаблон_7+Точность)&lt;=Q387),)),Q387)</f>
        <v>19114</v>
      </c>
      <c r="AX387" s="109">
        <f t="array" ref="AX387">IFERROR(INDEX(TO_name_8,MATCH(,((Шаблон_8-Точность)&gt;=R387)+((Шаблон_8+Точность)&lt;=R387),)),R387)</f>
        <v>64079</v>
      </c>
      <c r="AY387" s="109">
        <f t="array" ref="AY387">IFERROR(INDEX(TO_name_12,MATCH(,((Шаблон_12-Точность)&gt;=S387)+((Шаблон_12+Точность)&lt;=S387),)),S387)</f>
        <v>34594</v>
      </c>
      <c r="AZ387" s="109">
        <f t="array" ref="AZ387">IFERROR(INDEX(TO_name_13,MATCH(,((Шаблон_13-Точность)&gt;=T387)+((Шаблон_13+Точность)&lt;=T387),)),T387)</f>
        <v>31696</v>
      </c>
      <c r="BA387" s="110">
        <f t="array" ref="BA387">IFERROR(INDEX(TO_name_14,MATCH(,((Шаблон_14-Точность)&gt;=U387)+((Шаблон_14+Точность)&lt;=U387),)),U387)</f>
        <v>11340</v>
      </c>
      <c r="BB387" s="3"/>
      <c r="BC387" s="3" t="str">
        <f t="shared" si="177"/>
        <v>М/67663/23941</v>
      </c>
      <c r="BD387" s="3" t="str">
        <f t="shared" si="178"/>
        <v>М/72721/57799</v>
      </c>
      <c r="BE387" s="3" t="str">
        <f t="shared" si="179"/>
        <v>М/66346/41244</v>
      </c>
      <c r="BF387" s="3" t="str">
        <f t="shared" si="180"/>
        <v>Р/74030/45730</v>
      </c>
      <c r="BG387" s="3" t="str">
        <f t="shared" si="181"/>
        <v>М/15763/15763</v>
      </c>
      <c r="BH387" s="3" t="str">
        <f t="shared" si="182"/>
        <v>М/15138/15138</v>
      </c>
      <c r="BI387" s="3" t="str">
        <f t="shared" si="183"/>
        <v>Р/12778/12778</v>
      </c>
      <c r="BJ387" s="158" t="s">
        <v>290</v>
      </c>
      <c r="BK387" s="3" t="str">
        <f t="shared" si="184"/>
        <v>М/44253/45974</v>
      </c>
      <c r="BL387" s="3" t="str">
        <f t="shared" si="185"/>
        <v>М/52939/27957</v>
      </c>
      <c r="BM387" s="3" t="str">
        <f t="shared" si="186"/>
        <v>М/39629/19114</v>
      </c>
      <c r="BN387" s="3" t="str">
        <f t="shared" si="187"/>
        <v>М/39530/64079</v>
      </c>
      <c r="BO387" s="3" t="str">
        <f t="shared" si="188"/>
        <v>Р/9594/34594</v>
      </c>
      <c r="BP387" s="3" t="str">
        <f t="shared" si="189"/>
        <v>Р/11181/31696</v>
      </c>
      <c r="BQ387" s="3" t="str">
        <f t="shared" si="190"/>
        <v>Р/11340/11340</v>
      </c>
    </row>
    <row r="388" spans="1:69" ht="16.5" customHeight="1" x14ac:dyDescent="0.25">
      <c r="A388" s="90">
        <v>45304</v>
      </c>
      <c r="B388" s="3">
        <v>5</v>
      </c>
      <c r="C388" s="3">
        <v>4</v>
      </c>
      <c r="D388" s="105" t="str">
        <f t="shared" si="206"/>
        <v/>
      </c>
      <c r="E388" s="105" t="str">
        <f t="shared" si="207"/>
        <v/>
      </c>
      <c r="F388" s="99" t="s">
        <v>290</v>
      </c>
      <c r="G388" s="100">
        <f t="shared" si="191"/>
        <v>23965</v>
      </c>
      <c r="H388" s="100">
        <f t="shared" si="192"/>
        <v>57823</v>
      </c>
      <c r="I388" s="100">
        <f t="shared" si="193"/>
        <v>41268</v>
      </c>
      <c r="J388" s="100">
        <f t="shared" si="194"/>
        <v>45730</v>
      </c>
      <c r="K388" s="100">
        <f t="shared" si="195"/>
        <v>15787</v>
      </c>
      <c r="L388" s="100">
        <f t="shared" si="196"/>
        <v>15162</v>
      </c>
      <c r="M388" s="100">
        <f t="shared" si="197"/>
        <v>12778</v>
      </c>
      <c r="N388" s="100" t="str">
        <f t="shared" si="198"/>
        <v>|</v>
      </c>
      <c r="O388" s="100">
        <f t="shared" si="199"/>
        <v>45998</v>
      </c>
      <c r="P388" s="100">
        <f t="shared" si="200"/>
        <v>27981</v>
      </c>
      <c r="Q388" s="100">
        <f t="shared" si="201"/>
        <v>19138</v>
      </c>
      <c r="R388" s="100">
        <f t="shared" si="202"/>
        <v>64103</v>
      </c>
      <c r="S388" s="100">
        <f t="shared" si="203"/>
        <v>34594</v>
      </c>
      <c r="T388" s="100">
        <f t="shared" si="204"/>
        <v>31696</v>
      </c>
      <c r="U388" s="100">
        <f t="shared" si="205"/>
        <v>11340</v>
      </c>
      <c r="V388" s="89" t="s">
        <v>290</v>
      </c>
      <c r="W388" s="95" t="s">
        <v>37</v>
      </c>
      <c r="X388" s="95" t="s">
        <v>37</v>
      </c>
      <c r="Y388" s="95" t="s">
        <v>37</v>
      </c>
      <c r="Z388" s="95" t="s">
        <v>38</v>
      </c>
      <c r="AA388" s="95" t="s">
        <v>37</v>
      </c>
      <c r="AB388" s="95" t="s">
        <v>37</v>
      </c>
      <c r="AC388" s="95" t="s">
        <v>38</v>
      </c>
      <c r="AD388" s="96" t="s">
        <v>290</v>
      </c>
      <c r="AE388" s="95" t="s">
        <v>37</v>
      </c>
      <c r="AF388" s="95" t="s">
        <v>37</v>
      </c>
      <c r="AG388" s="95" t="s">
        <v>37</v>
      </c>
      <c r="AH388" s="95" t="s">
        <v>37</v>
      </c>
      <c r="AI388" s="95" t="s">
        <v>38</v>
      </c>
      <c r="AJ388" s="95" t="s">
        <v>38</v>
      </c>
      <c r="AK388" s="95" t="s">
        <v>38</v>
      </c>
      <c r="AL388" s="94" t="s">
        <v>290</v>
      </c>
      <c r="AM388" s="108">
        <f t="array" ref="AM388">IFERROR(INDEX(TO_name_1,MATCH(,((Шаблон_1-Точность)&gt;=G388)+((Шаблон_1+Точность)&lt;=G388),)),G388)</f>
        <v>23965</v>
      </c>
      <c r="AN388" s="109">
        <f t="array" ref="AN388">IFERROR(INDEX(TO_name_2,MATCH(,((Шаблон_2-Точность)&gt;=H388)+((Шаблон_2+Точность)&lt;=H388),)),H388)</f>
        <v>57823</v>
      </c>
      <c r="AO388" s="109">
        <f t="array" ref="AO388">IFERROR(INDEX(TO_name_3,MATCH(,((Шаблон_3-Точность)&gt;=I388)+((Шаблон_3+Точность)&lt;=I388),)),I388)</f>
        <v>41268</v>
      </c>
      <c r="AP388" s="109">
        <f t="array" ref="AP388">IFERROR(INDEX(TO_name_4,MATCH(,((Шаблон_4-Точность)&gt;=J388)+((Шаблон_4+Точность)&lt;=J388),)),J388)</f>
        <v>45730</v>
      </c>
      <c r="AQ388" s="109">
        <f t="array" ref="AQ388">IFERROR(INDEX(TO_name_9,MATCH(,((Шаблон_9-Точность)&gt;=K388)+((Шаблон_9+Точность)&lt;=K388),)),K388)</f>
        <v>15787</v>
      </c>
      <c r="AR388" s="109">
        <f t="array" ref="AR388">IFERROR(INDEX(TO_name_10,MATCH(,((Шаблон_10-Точность)&gt;=L388)+((Шаблон_10+Точность)&lt;=L388),)),L388)</f>
        <v>15162</v>
      </c>
      <c r="AS388" s="110">
        <f t="array" ref="AS388">IFERROR(INDEX(TO_name_11,MATCH(,((Шаблон_11-Точность)&gt;=M388)+((Шаблон_11+Точность)&lt;=M388),)),M388)</f>
        <v>12778</v>
      </c>
      <c r="AT388" s="111" t="s">
        <v>290</v>
      </c>
      <c r="AU388" s="108">
        <f t="array" ref="AU388">IFERROR(INDEX(TO_name_5,MATCH(,((Шаблон_5-Точность)&gt;=O388)+((Шаблон_5+Точность)&lt;=O388),)),O388)</f>
        <v>45998</v>
      </c>
      <c r="AV388" s="109">
        <f t="array" ref="AV388">IFERROR(INDEX(TO_name_6,MATCH(,((Шаблон_6-Точность)&gt;=P388)+((Шаблон_6+Точность)&lt;=P388),)),P388)</f>
        <v>27981</v>
      </c>
      <c r="AW388" s="109">
        <f t="array" ref="AW388">IFERROR(INDEX(TO_name_7,MATCH(,((Шаблон_7-Точность)&gt;=Q388)+((Шаблон_7+Точность)&lt;=Q388),)),Q388)</f>
        <v>19138</v>
      </c>
      <c r="AX388" s="109">
        <f t="array" ref="AX388">IFERROR(INDEX(TO_name_8,MATCH(,((Шаблон_8-Точность)&gt;=R388)+((Шаблон_8+Точность)&lt;=R388),)),R388)</f>
        <v>64103</v>
      </c>
      <c r="AY388" s="109">
        <f t="array" ref="AY388">IFERROR(INDEX(TO_name_12,MATCH(,((Шаблон_12-Точность)&gt;=S388)+((Шаблон_12+Точность)&lt;=S388),)),S388)</f>
        <v>34594</v>
      </c>
      <c r="AZ388" s="109">
        <f t="array" ref="AZ388">IFERROR(INDEX(TO_name_13,MATCH(,((Шаблон_13-Точность)&gt;=T388)+((Шаблон_13+Точность)&lt;=T388),)),T388)</f>
        <v>31696</v>
      </c>
      <c r="BA388" s="110">
        <f t="array" ref="BA388">IFERROR(INDEX(TO_name_14,MATCH(,((Шаблон_14-Точность)&gt;=U388)+((Шаблон_14+Точность)&lt;=U388),)),U388)</f>
        <v>11340</v>
      </c>
      <c r="BB388" s="3"/>
      <c r="BC388" s="3" t="str">
        <f t="shared" si="177"/>
        <v>М/67687/23965</v>
      </c>
      <c r="BD388" s="3" t="str">
        <f t="shared" si="178"/>
        <v>М/72745/57823</v>
      </c>
      <c r="BE388" s="3" t="str">
        <f t="shared" si="179"/>
        <v>М/66370/41268</v>
      </c>
      <c r="BF388" s="3" t="str">
        <f t="shared" si="180"/>
        <v>Р/74030/45730</v>
      </c>
      <c r="BG388" s="3" t="str">
        <f t="shared" si="181"/>
        <v>М/15787/15787</v>
      </c>
      <c r="BH388" s="3" t="str">
        <f t="shared" si="182"/>
        <v>М/15162/15162</v>
      </c>
      <c r="BI388" s="3" t="str">
        <f t="shared" si="183"/>
        <v>Р/12778/12778</v>
      </c>
      <c r="BJ388" s="158" t="s">
        <v>290</v>
      </c>
      <c r="BK388" s="3" t="str">
        <f t="shared" si="184"/>
        <v>М/44277/45998</v>
      </c>
      <c r="BL388" s="3" t="str">
        <f t="shared" si="185"/>
        <v>М/52963/27981</v>
      </c>
      <c r="BM388" s="3" t="str">
        <f t="shared" si="186"/>
        <v>М/39653/19138</v>
      </c>
      <c r="BN388" s="3" t="str">
        <f t="shared" si="187"/>
        <v>М/39554/64103</v>
      </c>
      <c r="BO388" s="3" t="str">
        <f t="shared" si="188"/>
        <v>Р/9594/34594</v>
      </c>
      <c r="BP388" s="3" t="str">
        <f t="shared" si="189"/>
        <v>Р/11181/31696</v>
      </c>
      <c r="BQ388" s="3" t="str">
        <f t="shared" si="190"/>
        <v>Р/11340/11340</v>
      </c>
    </row>
    <row r="389" spans="1:69" ht="16.5" customHeight="1" x14ac:dyDescent="0.25">
      <c r="A389" s="90">
        <v>45305</v>
      </c>
      <c r="B389" s="3">
        <v>5</v>
      </c>
      <c r="C389" s="3">
        <v>4</v>
      </c>
      <c r="D389" s="105" t="str">
        <f t="shared" si="206"/>
        <v/>
      </c>
      <c r="E389" s="105" t="str">
        <f t="shared" si="207"/>
        <v/>
      </c>
      <c r="F389" s="99" t="s">
        <v>290</v>
      </c>
      <c r="G389" s="100">
        <f t="shared" si="191"/>
        <v>23989</v>
      </c>
      <c r="H389" s="100">
        <f t="shared" si="192"/>
        <v>57847</v>
      </c>
      <c r="I389" s="100">
        <f t="shared" si="193"/>
        <v>41292</v>
      </c>
      <c r="J389" s="100">
        <f t="shared" si="194"/>
        <v>45730</v>
      </c>
      <c r="K389" s="100">
        <f t="shared" si="195"/>
        <v>15811</v>
      </c>
      <c r="L389" s="100">
        <f t="shared" si="196"/>
        <v>15186</v>
      </c>
      <c r="M389" s="100">
        <f t="shared" si="197"/>
        <v>12778</v>
      </c>
      <c r="N389" s="100" t="str">
        <f t="shared" si="198"/>
        <v>|</v>
      </c>
      <c r="O389" s="100">
        <f t="shared" si="199"/>
        <v>46022</v>
      </c>
      <c r="P389" s="100">
        <f t="shared" si="200"/>
        <v>28005</v>
      </c>
      <c r="Q389" s="100">
        <f t="shared" si="201"/>
        <v>19162</v>
      </c>
      <c r="R389" s="100">
        <f t="shared" si="202"/>
        <v>64127</v>
      </c>
      <c r="S389" s="100">
        <f t="shared" si="203"/>
        <v>34594</v>
      </c>
      <c r="T389" s="100">
        <f t="shared" si="204"/>
        <v>31696</v>
      </c>
      <c r="U389" s="100">
        <f t="shared" si="205"/>
        <v>11340</v>
      </c>
      <c r="V389" s="89" t="s">
        <v>290</v>
      </c>
      <c r="W389" s="95" t="s">
        <v>37</v>
      </c>
      <c r="X389" s="95" t="s">
        <v>37</v>
      </c>
      <c r="Y389" s="95" t="s">
        <v>37</v>
      </c>
      <c r="Z389" s="95" t="s">
        <v>38</v>
      </c>
      <c r="AA389" s="95" t="s">
        <v>37</v>
      </c>
      <c r="AB389" s="95" t="s">
        <v>37</v>
      </c>
      <c r="AC389" s="95" t="s">
        <v>38</v>
      </c>
      <c r="AD389" s="96" t="s">
        <v>290</v>
      </c>
      <c r="AE389" s="95" t="s">
        <v>37</v>
      </c>
      <c r="AF389" s="95" t="s">
        <v>37</v>
      </c>
      <c r="AG389" s="95" t="s">
        <v>37</v>
      </c>
      <c r="AH389" s="95" t="s">
        <v>37</v>
      </c>
      <c r="AI389" s="95" t="s">
        <v>38</v>
      </c>
      <c r="AJ389" s="95" t="s">
        <v>38</v>
      </c>
      <c r="AK389" s="95" t="s">
        <v>38</v>
      </c>
      <c r="AL389" s="94" t="s">
        <v>290</v>
      </c>
      <c r="AM389" s="108" t="str">
        <f t="array" ref="AM389">IFERROR(INDEX(TO_name_1,MATCH(,((Шаблон_1-Точность)&gt;=G389)+((Шаблон_1+Точность)&lt;=G389),)),G389)</f>
        <v>ПМ</v>
      </c>
      <c r="AN389" s="109">
        <f t="array" ref="AN389">IFERROR(INDEX(TO_name_2,MATCH(,((Шаблон_2-Точность)&gt;=H389)+((Шаблон_2+Точность)&lt;=H389),)),H389)</f>
        <v>57847</v>
      </c>
      <c r="AO389" s="109">
        <f t="array" ref="AO389">IFERROR(INDEX(TO_name_3,MATCH(,((Шаблон_3-Точность)&gt;=I389)+((Шаблон_3+Точность)&lt;=I389),)),I389)</f>
        <v>41292</v>
      </c>
      <c r="AP389" s="109">
        <f t="array" ref="AP389">IFERROR(INDEX(TO_name_4,MATCH(,((Шаблон_4-Точность)&gt;=J389)+((Шаблон_4+Точность)&lt;=J389),)),J389)</f>
        <v>45730</v>
      </c>
      <c r="AQ389" s="109">
        <f t="array" ref="AQ389">IFERROR(INDEX(TO_name_9,MATCH(,((Шаблон_9-Точность)&gt;=K389)+((Шаблон_9+Точность)&lt;=K389),)),K389)</f>
        <v>15811</v>
      </c>
      <c r="AR389" s="109">
        <f t="array" ref="AR389">IFERROR(INDEX(TO_name_10,MATCH(,((Шаблон_10-Точность)&gt;=L389)+((Шаблон_10+Точность)&lt;=L389),)),L389)</f>
        <v>15186</v>
      </c>
      <c r="AS389" s="110">
        <f t="array" ref="AS389">IFERROR(INDEX(TO_name_11,MATCH(,((Шаблон_11-Точность)&gt;=M389)+((Шаблон_11+Точность)&lt;=M389),)),M389)</f>
        <v>12778</v>
      </c>
      <c r="AT389" s="111" t="s">
        <v>290</v>
      </c>
      <c r="AU389" s="108">
        <f t="array" ref="AU389">IFERROR(INDEX(TO_name_5,MATCH(,((Шаблон_5-Точность)&gt;=O389)+((Шаблон_5+Точность)&lt;=O389),)),O389)</f>
        <v>46022</v>
      </c>
      <c r="AV389" s="109">
        <f t="array" ref="AV389">IFERROR(INDEX(TO_name_6,MATCH(,((Шаблон_6-Точность)&gt;=P389)+((Шаблон_6+Точность)&lt;=P389),)),P389)</f>
        <v>28005</v>
      </c>
      <c r="AW389" s="109">
        <f t="array" ref="AW389">IFERROR(INDEX(TO_name_7,MATCH(,((Шаблон_7-Точность)&gt;=Q389)+((Шаблон_7+Точность)&lt;=Q389),)),Q389)</f>
        <v>19162</v>
      </c>
      <c r="AX389" s="109">
        <f t="array" ref="AX389">IFERROR(INDEX(TO_name_8,MATCH(,((Шаблон_8-Точность)&gt;=R389)+((Шаблон_8+Точность)&lt;=R389),)),R389)</f>
        <v>64127</v>
      </c>
      <c r="AY389" s="109">
        <f t="array" ref="AY389">IFERROR(INDEX(TO_name_12,MATCH(,((Шаблон_12-Точность)&gt;=S389)+((Шаблон_12+Точность)&lt;=S389),)),S389)</f>
        <v>34594</v>
      </c>
      <c r="AZ389" s="109">
        <f t="array" ref="AZ389">IFERROR(INDEX(TO_name_13,MATCH(,((Шаблон_13-Точность)&gt;=T389)+((Шаблон_13+Точность)&lt;=T389),)),T389)</f>
        <v>31696</v>
      </c>
      <c r="BA389" s="110">
        <f t="array" ref="BA389">IFERROR(INDEX(TO_name_14,MATCH(,((Шаблон_14-Точность)&gt;=U389)+((Шаблон_14+Точность)&lt;=U389),)),U389)</f>
        <v>11340</v>
      </c>
      <c r="BB389" s="3"/>
      <c r="BC389" s="3" t="str">
        <f t="shared" si="177"/>
        <v>М/67711/23989</v>
      </c>
      <c r="BD389" s="3" t="str">
        <f t="shared" si="178"/>
        <v>М/72769/57847</v>
      </c>
      <c r="BE389" s="3" t="str">
        <f t="shared" si="179"/>
        <v>М/66394/41292</v>
      </c>
      <c r="BF389" s="3" t="str">
        <f t="shared" si="180"/>
        <v>Р/74030/45730</v>
      </c>
      <c r="BG389" s="3" t="str">
        <f t="shared" si="181"/>
        <v>М/15811/15811</v>
      </c>
      <c r="BH389" s="3" t="str">
        <f t="shared" si="182"/>
        <v>М/15186/15186</v>
      </c>
      <c r="BI389" s="3" t="str">
        <f t="shared" si="183"/>
        <v>Р/12778/12778</v>
      </c>
      <c r="BJ389" s="158" t="s">
        <v>290</v>
      </c>
      <c r="BK389" s="3" t="str">
        <f t="shared" si="184"/>
        <v>М/44301/46022</v>
      </c>
      <c r="BL389" s="3" t="str">
        <f t="shared" si="185"/>
        <v>М/52987/28005</v>
      </c>
      <c r="BM389" s="3" t="str">
        <f t="shared" si="186"/>
        <v>М/39677/19162</v>
      </c>
      <c r="BN389" s="3" t="str">
        <f t="shared" si="187"/>
        <v>М/39578/64127</v>
      </c>
      <c r="BO389" s="3" t="str">
        <f t="shared" si="188"/>
        <v>Р/9594/34594</v>
      </c>
      <c r="BP389" s="3" t="str">
        <f t="shared" si="189"/>
        <v>Р/11181/31696</v>
      </c>
      <c r="BQ389" s="3" t="str">
        <f t="shared" si="190"/>
        <v>Р/11340/11340</v>
      </c>
    </row>
    <row r="390" spans="1:69" ht="16.5" customHeight="1" x14ac:dyDescent="0.25">
      <c r="A390" s="90">
        <v>45306</v>
      </c>
      <c r="B390" s="3">
        <v>5</v>
      </c>
      <c r="C390" s="3">
        <v>4</v>
      </c>
      <c r="D390" s="105" t="str">
        <f t="shared" si="206"/>
        <v/>
      </c>
      <c r="E390" s="105" t="str">
        <f t="shared" si="207"/>
        <v/>
      </c>
      <c r="F390" s="99" t="s">
        <v>290</v>
      </c>
      <c r="G390" s="100">
        <f t="shared" si="191"/>
        <v>24013</v>
      </c>
      <c r="H390" s="100">
        <f t="shared" si="192"/>
        <v>57871</v>
      </c>
      <c r="I390" s="100">
        <f t="shared" si="193"/>
        <v>41316</v>
      </c>
      <c r="J390" s="100">
        <f t="shared" si="194"/>
        <v>45730</v>
      </c>
      <c r="K390" s="100">
        <f t="shared" si="195"/>
        <v>15835</v>
      </c>
      <c r="L390" s="100">
        <f t="shared" si="196"/>
        <v>15210</v>
      </c>
      <c r="M390" s="100">
        <f t="shared" si="197"/>
        <v>12778</v>
      </c>
      <c r="N390" s="100" t="str">
        <f t="shared" si="198"/>
        <v>|</v>
      </c>
      <c r="O390" s="100">
        <f t="shared" si="199"/>
        <v>46046</v>
      </c>
      <c r="P390" s="100">
        <f t="shared" si="200"/>
        <v>28029</v>
      </c>
      <c r="Q390" s="100">
        <f t="shared" si="201"/>
        <v>19186</v>
      </c>
      <c r="R390" s="100">
        <f t="shared" si="202"/>
        <v>64151</v>
      </c>
      <c r="S390" s="100">
        <f t="shared" si="203"/>
        <v>34594</v>
      </c>
      <c r="T390" s="100">
        <f t="shared" si="204"/>
        <v>31696</v>
      </c>
      <c r="U390" s="100">
        <f t="shared" si="205"/>
        <v>11340</v>
      </c>
      <c r="V390" s="89" t="s">
        <v>290</v>
      </c>
      <c r="W390" s="95" t="s">
        <v>37</v>
      </c>
      <c r="X390" s="95" t="s">
        <v>37</v>
      </c>
      <c r="Y390" s="95" t="s">
        <v>37</v>
      </c>
      <c r="Z390" s="95" t="s">
        <v>38</v>
      </c>
      <c r="AA390" s="95" t="s">
        <v>37</v>
      </c>
      <c r="AB390" s="95" t="s">
        <v>37</v>
      </c>
      <c r="AC390" s="95" t="s">
        <v>38</v>
      </c>
      <c r="AD390" s="96" t="s">
        <v>290</v>
      </c>
      <c r="AE390" s="95" t="s">
        <v>37</v>
      </c>
      <c r="AF390" s="95" t="s">
        <v>37</v>
      </c>
      <c r="AG390" s="95" t="s">
        <v>37</v>
      </c>
      <c r="AH390" s="95" t="s">
        <v>37</v>
      </c>
      <c r="AI390" s="95" t="s">
        <v>38</v>
      </c>
      <c r="AJ390" s="95" t="s">
        <v>38</v>
      </c>
      <c r="AK390" s="95" t="s">
        <v>38</v>
      </c>
      <c r="AL390" s="94" t="s">
        <v>290</v>
      </c>
      <c r="AM390" s="108">
        <f t="array" ref="AM390">IFERROR(INDEX(TO_name_1,MATCH(,((Шаблон_1-Точность)&gt;=G390)+((Шаблон_1+Точность)&lt;=G390),)),G390)</f>
        <v>24013</v>
      </c>
      <c r="AN390" s="109">
        <f t="array" ref="AN390">IFERROR(INDEX(TO_name_2,MATCH(,((Шаблон_2-Точность)&gt;=H390)+((Шаблон_2+Точность)&lt;=H390),)),H390)</f>
        <v>57871</v>
      </c>
      <c r="AO390" s="109">
        <f t="array" ref="AO390">IFERROR(INDEX(TO_name_3,MATCH(,((Шаблон_3-Точность)&gt;=I390)+((Шаблон_3+Точность)&lt;=I390),)),I390)</f>
        <v>41316</v>
      </c>
      <c r="AP390" s="109">
        <f t="array" ref="AP390">IFERROR(INDEX(TO_name_4,MATCH(,((Шаблон_4-Точность)&gt;=J390)+((Шаблон_4+Точность)&lt;=J390),)),J390)</f>
        <v>45730</v>
      </c>
      <c r="AQ390" s="109">
        <f t="array" ref="AQ390">IFERROR(INDEX(TO_name_9,MATCH(,((Шаблон_9-Точность)&gt;=K390)+((Шаблон_9+Точность)&lt;=K390),)),K390)</f>
        <v>15835</v>
      </c>
      <c r="AR390" s="109">
        <f t="array" ref="AR390">IFERROR(INDEX(TO_name_10,MATCH(,((Шаблон_10-Точность)&gt;=L390)+((Шаблон_10+Точность)&lt;=L390),)),L390)</f>
        <v>15210</v>
      </c>
      <c r="AS390" s="110">
        <f t="array" ref="AS390">IFERROR(INDEX(TO_name_11,MATCH(,((Шаблон_11-Точность)&gt;=M390)+((Шаблон_11+Точность)&lt;=M390),)),M390)</f>
        <v>12778</v>
      </c>
      <c r="AT390" s="111" t="s">
        <v>290</v>
      </c>
      <c r="AU390" s="108">
        <f t="array" ref="AU390">IFERROR(INDEX(TO_name_5,MATCH(,((Шаблон_5-Точность)&gt;=O390)+((Шаблон_5+Точность)&lt;=O390),)),O390)</f>
        <v>46046</v>
      </c>
      <c r="AV390" s="109">
        <f t="array" ref="AV390">IFERROR(INDEX(TO_name_6,MATCH(,((Шаблон_6-Точность)&gt;=P390)+((Шаблон_6+Точность)&lt;=P390),)),P390)</f>
        <v>28029</v>
      </c>
      <c r="AW390" s="109">
        <f t="array" ref="AW390">IFERROR(INDEX(TO_name_7,MATCH(,((Шаблон_7-Точность)&gt;=Q390)+((Шаблон_7+Точность)&lt;=Q390),)),Q390)</f>
        <v>19186</v>
      </c>
      <c r="AX390" s="109">
        <f t="array" ref="AX390">IFERROR(INDEX(TO_name_8,MATCH(,((Шаблон_8-Точность)&gt;=R390)+((Шаблон_8+Точность)&lt;=R390),)),R390)</f>
        <v>64151</v>
      </c>
      <c r="AY390" s="109">
        <f t="array" ref="AY390">IFERROR(INDEX(TO_name_12,MATCH(,((Шаблон_12-Точность)&gt;=S390)+((Шаблон_12+Точность)&lt;=S390),)),S390)</f>
        <v>34594</v>
      </c>
      <c r="AZ390" s="109">
        <f t="array" ref="AZ390">IFERROR(INDEX(TO_name_13,MATCH(,((Шаблон_13-Точность)&gt;=T390)+((Шаблон_13+Точность)&lt;=T390),)),T390)</f>
        <v>31696</v>
      </c>
      <c r="BA390" s="110">
        <f t="array" ref="BA390">IFERROR(INDEX(TO_name_14,MATCH(,((Шаблон_14-Точность)&gt;=U390)+((Шаблон_14+Точность)&lt;=U390),)),U390)</f>
        <v>11340</v>
      </c>
      <c r="BB390" s="3"/>
      <c r="BC390" s="3" t="str">
        <f t="shared" si="177"/>
        <v>М/67735/24013</v>
      </c>
      <c r="BD390" s="3" t="str">
        <f t="shared" si="178"/>
        <v>М/72793/57871</v>
      </c>
      <c r="BE390" s="3" t="str">
        <f t="shared" si="179"/>
        <v>М/66418/41316</v>
      </c>
      <c r="BF390" s="3" t="str">
        <f t="shared" si="180"/>
        <v>Р/74030/45730</v>
      </c>
      <c r="BG390" s="3" t="str">
        <f t="shared" si="181"/>
        <v>М/15835/15835</v>
      </c>
      <c r="BH390" s="3" t="str">
        <f t="shared" si="182"/>
        <v>М/15210/15210</v>
      </c>
      <c r="BI390" s="3" t="str">
        <f t="shared" si="183"/>
        <v>Р/12778/12778</v>
      </c>
      <c r="BJ390" s="158" t="s">
        <v>290</v>
      </c>
      <c r="BK390" s="3" t="str">
        <f t="shared" si="184"/>
        <v>М/44325/46046</v>
      </c>
      <c r="BL390" s="3" t="str">
        <f t="shared" si="185"/>
        <v>М/53011/28029</v>
      </c>
      <c r="BM390" s="3" t="str">
        <f t="shared" si="186"/>
        <v>М/39701/19186</v>
      </c>
      <c r="BN390" s="3" t="str">
        <f t="shared" si="187"/>
        <v>М/39602/64151</v>
      </c>
      <c r="BO390" s="3" t="str">
        <f t="shared" si="188"/>
        <v>Р/9594/34594</v>
      </c>
      <c r="BP390" s="3" t="str">
        <f t="shared" si="189"/>
        <v>Р/11181/31696</v>
      </c>
      <c r="BQ390" s="3" t="str">
        <f t="shared" si="190"/>
        <v>Р/11340/11340</v>
      </c>
    </row>
    <row r="391" spans="1:69" ht="16.5" customHeight="1" x14ac:dyDescent="0.25">
      <c r="A391" s="90">
        <v>45307</v>
      </c>
      <c r="B391" s="3">
        <v>5</v>
      </c>
      <c r="C391" s="3">
        <v>4</v>
      </c>
      <c r="D391" s="105" t="str">
        <f t="shared" si="206"/>
        <v/>
      </c>
      <c r="E391" s="105" t="str">
        <f t="shared" si="207"/>
        <v/>
      </c>
      <c r="F391" s="99" t="s">
        <v>290</v>
      </c>
      <c r="G391" s="100">
        <f t="shared" si="191"/>
        <v>24029</v>
      </c>
      <c r="H391" s="100">
        <f t="shared" si="192"/>
        <v>57895</v>
      </c>
      <c r="I391" s="100">
        <f t="shared" si="193"/>
        <v>41340</v>
      </c>
      <c r="J391" s="100">
        <f t="shared" si="194"/>
        <v>45738</v>
      </c>
      <c r="K391" s="100">
        <f t="shared" si="195"/>
        <v>15859</v>
      </c>
      <c r="L391" s="100">
        <f t="shared" si="196"/>
        <v>15234</v>
      </c>
      <c r="M391" s="100">
        <f t="shared" si="197"/>
        <v>12778</v>
      </c>
      <c r="N391" s="100" t="str">
        <f t="shared" si="198"/>
        <v>|</v>
      </c>
      <c r="O391" s="100">
        <f t="shared" si="199"/>
        <v>46070</v>
      </c>
      <c r="P391" s="100">
        <f t="shared" si="200"/>
        <v>28053</v>
      </c>
      <c r="Q391" s="100">
        <f t="shared" si="201"/>
        <v>19210</v>
      </c>
      <c r="R391" s="100">
        <f t="shared" si="202"/>
        <v>64175</v>
      </c>
      <c r="S391" s="100">
        <f t="shared" si="203"/>
        <v>34594</v>
      </c>
      <c r="T391" s="100">
        <f t="shared" si="204"/>
        <v>31696</v>
      </c>
      <c r="U391" s="100">
        <f t="shared" si="205"/>
        <v>11340</v>
      </c>
      <c r="V391" s="89" t="s">
        <v>290</v>
      </c>
      <c r="W391" s="95" t="s">
        <v>195</v>
      </c>
      <c r="X391" s="95" t="s">
        <v>37</v>
      </c>
      <c r="Y391" s="95" t="s">
        <v>37</v>
      </c>
      <c r="Z391" s="95" t="s">
        <v>320</v>
      </c>
      <c r="AA391" s="95" t="s">
        <v>37</v>
      </c>
      <c r="AB391" s="95" t="s">
        <v>37</v>
      </c>
      <c r="AC391" s="95" t="s">
        <v>38</v>
      </c>
      <c r="AD391" s="96" t="s">
        <v>290</v>
      </c>
      <c r="AE391" s="95" t="s">
        <v>37</v>
      </c>
      <c r="AF391" s="95" t="s">
        <v>37</v>
      </c>
      <c r="AG391" s="95" t="s">
        <v>37</v>
      </c>
      <c r="AH391" s="95" t="s">
        <v>37</v>
      </c>
      <c r="AI391" s="95" t="s">
        <v>38</v>
      </c>
      <c r="AJ391" s="95" t="s">
        <v>38</v>
      </c>
      <c r="AK391" s="95" t="s">
        <v>38</v>
      </c>
      <c r="AL391" s="94" t="s">
        <v>290</v>
      </c>
      <c r="AM391" s="108">
        <f t="array" ref="AM391">IFERROR(INDEX(TO_name_1,MATCH(,((Шаблон_1-Точность)&gt;=G391)+((Шаблон_1+Точность)&lt;=G391),)),G391)</f>
        <v>24029</v>
      </c>
      <c r="AN391" s="109">
        <f t="array" ref="AN391">IFERROR(INDEX(TO_name_2,MATCH(,((Шаблон_2-Точность)&gt;=H391)+((Шаблон_2+Точность)&lt;=H391),)),H391)</f>
        <v>57895</v>
      </c>
      <c r="AO391" s="109">
        <f t="array" ref="AO391">IFERROR(INDEX(TO_name_3,MATCH(,((Шаблон_3-Точность)&gt;=I391)+((Шаблон_3+Точность)&lt;=I391),)),I391)</f>
        <v>41340</v>
      </c>
      <c r="AP391" s="109">
        <f t="array" ref="AP391">IFERROR(INDEX(TO_name_4,MATCH(,((Шаблон_4-Точность)&gt;=J391)+((Шаблон_4+Точность)&lt;=J391),)),J391)</f>
        <v>45738</v>
      </c>
      <c r="AQ391" s="109">
        <f t="array" ref="AQ391">IFERROR(INDEX(TO_name_9,MATCH(,((Шаблон_9-Точность)&gt;=K391)+((Шаблон_9+Точность)&lt;=K391),)),K391)</f>
        <v>15859</v>
      </c>
      <c r="AR391" s="109">
        <f t="array" ref="AR391">IFERROR(INDEX(TO_name_10,MATCH(,((Шаблон_10-Точность)&gt;=L391)+((Шаблон_10+Точность)&lt;=L391),)),L391)</f>
        <v>15234</v>
      </c>
      <c r="AS391" s="110">
        <f t="array" ref="AS391">IFERROR(INDEX(TO_name_11,MATCH(,((Шаблон_11-Точность)&gt;=M391)+((Шаблон_11+Точность)&lt;=M391),)),M391)</f>
        <v>12778</v>
      </c>
      <c r="AT391" s="111" t="s">
        <v>290</v>
      </c>
      <c r="AU391" s="108">
        <f t="array" ref="AU391">IFERROR(INDEX(TO_name_5,MATCH(,((Шаблон_5-Точность)&gt;=O391)+((Шаблон_5+Точность)&lt;=O391),)),O391)</f>
        <v>46070</v>
      </c>
      <c r="AV391" s="109">
        <f t="array" ref="AV391">IFERROR(INDEX(TO_name_6,MATCH(,((Шаблон_6-Точность)&gt;=P391)+((Шаблон_6+Точность)&lt;=P391),)),P391)</f>
        <v>28053</v>
      </c>
      <c r="AW391" s="109">
        <f t="array" ref="AW391">IFERROR(INDEX(TO_name_7,MATCH(,((Шаблон_7-Точность)&gt;=Q391)+((Шаблон_7+Точность)&lt;=Q391),)),Q391)</f>
        <v>19210</v>
      </c>
      <c r="AX391" s="109">
        <f t="array" ref="AX391">IFERROR(INDEX(TO_name_8,MATCH(,((Шаблон_8-Точность)&gt;=R391)+((Шаблон_8+Точность)&lt;=R391),)),R391)</f>
        <v>64175</v>
      </c>
      <c r="AY391" s="109">
        <f t="array" ref="AY391">IFERROR(INDEX(TO_name_12,MATCH(,((Шаблон_12-Точность)&gt;=S391)+((Шаблон_12+Точность)&lt;=S391),)),S391)</f>
        <v>34594</v>
      </c>
      <c r="AZ391" s="109">
        <f t="array" ref="AZ391">IFERROR(INDEX(TO_name_13,MATCH(,((Шаблон_13-Точность)&gt;=T391)+((Шаблон_13+Точность)&lt;=T391),)),T391)</f>
        <v>31696</v>
      </c>
      <c r="BA391" s="110">
        <f t="array" ref="BA391">IFERROR(INDEX(TO_name_14,MATCH(,((Шаблон_14-Точность)&gt;=U391)+((Шаблон_14+Точность)&lt;=U391),)),U391)</f>
        <v>11340</v>
      </c>
      <c r="BB391" s="3"/>
      <c r="BC391" s="3" t="str">
        <f t="shared" si="177"/>
        <v>О/67751/24029</v>
      </c>
      <c r="BD391" s="3" t="str">
        <f t="shared" si="178"/>
        <v>М/72817/57895</v>
      </c>
      <c r="BE391" s="3" t="str">
        <f t="shared" si="179"/>
        <v>М/66442/41340</v>
      </c>
      <c r="BF391" s="3" t="str">
        <f t="shared" si="180"/>
        <v>П/74038/45738</v>
      </c>
      <c r="BG391" s="3" t="str">
        <f t="shared" si="181"/>
        <v>М/15859/15859</v>
      </c>
      <c r="BH391" s="3" t="str">
        <f t="shared" si="182"/>
        <v>М/15234/15234</v>
      </c>
      <c r="BI391" s="3" t="str">
        <f t="shared" si="183"/>
        <v>Р/12778/12778</v>
      </c>
      <c r="BJ391" s="158" t="s">
        <v>290</v>
      </c>
      <c r="BK391" s="3" t="str">
        <f t="shared" si="184"/>
        <v>М/44349/46070</v>
      </c>
      <c r="BL391" s="3" t="str">
        <f t="shared" si="185"/>
        <v>М/53035/28053</v>
      </c>
      <c r="BM391" s="3" t="str">
        <f t="shared" si="186"/>
        <v>М/39725/19210</v>
      </c>
      <c r="BN391" s="3" t="str">
        <f t="shared" si="187"/>
        <v>М/39626/64175</v>
      </c>
      <c r="BO391" s="3" t="str">
        <f t="shared" si="188"/>
        <v>Р/9594/34594</v>
      </c>
      <c r="BP391" s="3" t="str">
        <f t="shared" si="189"/>
        <v>Р/11181/31696</v>
      </c>
      <c r="BQ391" s="3" t="str">
        <f t="shared" si="190"/>
        <v>Р/11340/11340</v>
      </c>
    </row>
    <row r="392" spans="1:69" ht="16.5" customHeight="1" x14ac:dyDescent="0.25">
      <c r="A392" s="90">
        <v>45308</v>
      </c>
      <c r="B392" s="3">
        <v>5</v>
      </c>
      <c r="C392" s="3">
        <v>4</v>
      </c>
      <c r="D392" s="105" t="str">
        <f t="shared" si="206"/>
        <v>ОШ</v>
      </c>
      <c r="E392" s="105" t="str">
        <f t="shared" si="207"/>
        <v/>
      </c>
      <c r="F392" s="99" t="s">
        <v>290</v>
      </c>
      <c r="G392" s="100">
        <f t="shared" si="191"/>
        <v>24029</v>
      </c>
      <c r="H392" s="100">
        <f t="shared" si="192"/>
        <v>57919</v>
      </c>
      <c r="I392" s="100">
        <f t="shared" si="193"/>
        <v>41364</v>
      </c>
      <c r="J392" s="100">
        <f t="shared" si="194"/>
        <v>45754</v>
      </c>
      <c r="K392" s="100">
        <f t="shared" si="195"/>
        <v>15883</v>
      </c>
      <c r="L392" s="100">
        <f t="shared" si="196"/>
        <v>15258</v>
      </c>
      <c r="M392" s="100">
        <f t="shared" si="197"/>
        <v>12778</v>
      </c>
      <c r="N392" s="100" t="str">
        <f t="shared" si="198"/>
        <v>|</v>
      </c>
      <c r="O392" s="100">
        <f t="shared" si="199"/>
        <v>46094</v>
      </c>
      <c r="P392" s="100">
        <f t="shared" si="200"/>
        <v>28077</v>
      </c>
      <c r="Q392" s="100">
        <f t="shared" si="201"/>
        <v>19234</v>
      </c>
      <c r="R392" s="100">
        <f t="shared" si="202"/>
        <v>64199</v>
      </c>
      <c r="S392" s="100">
        <f t="shared" si="203"/>
        <v>34594</v>
      </c>
      <c r="T392" s="100">
        <f t="shared" si="204"/>
        <v>31696</v>
      </c>
      <c r="U392" s="100">
        <f t="shared" si="205"/>
        <v>11340</v>
      </c>
      <c r="V392" s="89" t="s">
        <v>290</v>
      </c>
      <c r="W392" s="95" t="s">
        <v>321</v>
      </c>
      <c r="X392" s="95" t="s">
        <v>37</v>
      </c>
      <c r="Y392" s="95" t="s">
        <v>37</v>
      </c>
      <c r="Z392" s="95" t="s">
        <v>195</v>
      </c>
      <c r="AA392" s="95" t="s">
        <v>37</v>
      </c>
      <c r="AB392" s="95" t="s">
        <v>37</v>
      </c>
      <c r="AC392" s="95" t="s">
        <v>38</v>
      </c>
      <c r="AD392" s="96" t="s">
        <v>290</v>
      </c>
      <c r="AE392" s="95" t="s">
        <v>37</v>
      </c>
      <c r="AF392" s="95" t="s">
        <v>37</v>
      </c>
      <c r="AG392" s="95" t="s">
        <v>37</v>
      </c>
      <c r="AH392" s="95" t="s">
        <v>37</v>
      </c>
      <c r="AI392" s="95" t="s">
        <v>38</v>
      </c>
      <c r="AJ392" s="95" t="s">
        <v>38</v>
      </c>
      <c r="AK392" s="95" t="s">
        <v>38</v>
      </c>
      <c r="AL392" s="94" t="s">
        <v>290</v>
      </c>
      <c r="AM392" s="108">
        <f t="array" ref="AM392">IFERROR(INDEX(TO_name_1,MATCH(,((Шаблон_1-Точность)&gt;=G392)+((Шаблон_1+Точность)&lt;=G392),)),G392)</f>
        <v>24029</v>
      </c>
      <c r="AN392" s="109">
        <f t="array" ref="AN392">IFERROR(INDEX(TO_name_2,MATCH(,((Шаблон_2-Точность)&gt;=H392)+((Шаблон_2+Точность)&lt;=H392),)),H392)</f>
        <v>57919</v>
      </c>
      <c r="AO392" s="109">
        <f t="array" ref="AO392">IFERROR(INDEX(TO_name_3,MATCH(,((Шаблон_3-Точность)&gt;=I392)+((Шаблон_3+Точность)&lt;=I392),)),I392)</f>
        <v>41364</v>
      </c>
      <c r="AP392" s="109">
        <f t="array" ref="AP392">IFERROR(INDEX(TO_name_4,MATCH(,((Шаблон_4-Точность)&gt;=J392)+((Шаблон_4+Точность)&lt;=J392),)),J392)</f>
        <v>45754</v>
      </c>
      <c r="AQ392" s="109">
        <f t="array" ref="AQ392">IFERROR(INDEX(TO_name_9,MATCH(,((Шаблон_9-Точность)&gt;=K392)+((Шаблон_9+Точность)&lt;=K392),)),K392)</f>
        <v>15883</v>
      </c>
      <c r="AR392" s="109">
        <f t="array" ref="AR392">IFERROR(INDEX(TO_name_10,MATCH(,((Шаблон_10-Точность)&gt;=L392)+((Шаблон_10+Точность)&lt;=L392),)),L392)</f>
        <v>15258</v>
      </c>
      <c r="AS392" s="110">
        <f t="array" ref="AS392">IFERROR(INDEX(TO_name_11,MATCH(,((Шаблон_11-Точность)&gt;=M392)+((Шаблон_11+Точность)&lt;=M392),)),M392)</f>
        <v>12778</v>
      </c>
      <c r="AT392" s="111" t="s">
        <v>290</v>
      </c>
      <c r="AU392" s="108" t="str">
        <f t="array" ref="AU392">IFERROR(INDEX(TO_name_5,MATCH(,((Шаблон_5-Точность)&gt;=O392)+((Шаблон_5+Точность)&lt;=O392),)),O392)</f>
        <v>ТО2</v>
      </c>
      <c r="AV392" s="109">
        <f t="array" ref="AV392">IFERROR(INDEX(TO_name_6,MATCH(,((Шаблон_6-Точность)&gt;=P392)+((Шаблон_6+Точность)&lt;=P392),)),P392)</f>
        <v>28077</v>
      </c>
      <c r="AW392" s="109">
        <f t="array" ref="AW392">IFERROR(INDEX(TO_name_7,MATCH(,((Шаблон_7-Точность)&gt;=Q392)+((Шаблон_7+Точность)&lt;=Q392),)),Q392)</f>
        <v>19234</v>
      </c>
      <c r="AX392" s="109">
        <f t="array" ref="AX392">IFERROR(INDEX(TO_name_8,MATCH(,((Шаблон_8-Точность)&gt;=R392)+((Шаблон_8+Точность)&lt;=R392),)),R392)</f>
        <v>64199</v>
      </c>
      <c r="AY392" s="109">
        <f t="array" ref="AY392">IFERROR(INDEX(TO_name_12,MATCH(,((Шаблон_12-Точность)&gt;=S392)+((Шаблон_12+Точность)&lt;=S392),)),S392)</f>
        <v>34594</v>
      </c>
      <c r="AZ392" s="109">
        <f t="array" ref="AZ392">IFERROR(INDEX(TO_name_13,MATCH(,((Шаблон_13-Точность)&gt;=T392)+((Шаблон_13+Точность)&lt;=T392),)),T392)</f>
        <v>31696</v>
      </c>
      <c r="BA392" s="110">
        <f t="array" ref="BA392">IFERROR(INDEX(TO_name_14,MATCH(,((Шаблон_14-Точность)&gt;=U392)+((Шаблон_14+Точность)&lt;=U392),)),U392)</f>
        <v>11340</v>
      </c>
      <c r="BB392" s="3"/>
      <c r="BC392" s="3" t="str">
        <f t="shared" si="177"/>
        <v>ПМ/67751/24029</v>
      </c>
      <c r="BD392" s="3" t="str">
        <f t="shared" si="178"/>
        <v>М/72841/57919</v>
      </c>
      <c r="BE392" s="3" t="str">
        <f t="shared" si="179"/>
        <v>М/66466/41364</v>
      </c>
      <c r="BF392" s="3" t="str">
        <f t="shared" si="180"/>
        <v>О/74054/45754</v>
      </c>
      <c r="BG392" s="3" t="str">
        <f t="shared" si="181"/>
        <v>М/15883/15883</v>
      </c>
      <c r="BH392" s="3" t="str">
        <f t="shared" si="182"/>
        <v>М/15258/15258</v>
      </c>
      <c r="BI392" s="3" t="str">
        <f t="shared" si="183"/>
        <v>Р/12778/12778</v>
      </c>
      <c r="BJ392" s="158" t="s">
        <v>290</v>
      </c>
      <c r="BK392" s="3" t="str">
        <f t="shared" si="184"/>
        <v>М/44373/46094</v>
      </c>
      <c r="BL392" s="3" t="str">
        <f t="shared" si="185"/>
        <v>М/53059/28077</v>
      </c>
      <c r="BM392" s="3" t="str">
        <f t="shared" si="186"/>
        <v>М/39749/19234</v>
      </c>
      <c r="BN392" s="3" t="str">
        <f t="shared" si="187"/>
        <v>М/39650/64199</v>
      </c>
      <c r="BO392" s="3" t="str">
        <f t="shared" si="188"/>
        <v>Р/9594/34594</v>
      </c>
      <c r="BP392" s="3" t="str">
        <f t="shared" si="189"/>
        <v>Р/11181/31696</v>
      </c>
      <c r="BQ392" s="3" t="str">
        <f t="shared" si="190"/>
        <v>Р/11340/11340</v>
      </c>
    </row>
    <row r="393" spans="1:69" ht="16.5" customHeight="1" x14ac:dyDescent="0.25">
      <c r="A393" s="90">
        <v>45309</v>
      </c>
      <c r="B393" s="3">
        <v>5</v>
      </c>
      <c r="C393" s="3">
        <v>4</v>
      </c>
      <c r="D393" s="105" t="str">
        <f t="shared" si="206"/>
        <v/>
      </c>
      <c r="E393" s="105" t="str">
        <f t="shared" si="207"/>
        <v/>
      </c>
      <c r="F393" s="99" t="s">
        <v>290</v>
      </c>
      <c r="G393" s="100">
        <f t="shared" si="191"/>
        <v>24053</v>
      </c>
      <c r="H393" s="100">
        <f t="shared" si="192"/>
        <v>57943</v>
      </c>
      <c r="I393" s="100">
        <f t="shared" si="193"/>
        <v>41388</v>
      </c>
      <c r="J393" s="100">
        <f t="shared" si="194"/>
        <v>45754</v>
      </c>
      <c r="K393" s="100">
        <f t="shared" si="195"/>
        <v>15907</v>
      </c>
      <c r="L393" s="100">
        <f t="shared" si="196"/>
        <v>15282</v>
      </c>
      <c r="M393" s="100">
        <f t="shared" si="197"/>
        <v>12778</v>
      </c>
      <c r="N393" s="100" t="str">
        <f t="shared" si="198"/>
        <v>|</v>
      </c>
      <c r="O393" s="100">
        <f t="shared" si="199"/>
        <v>46118</v>
      </c>
      <c r="P393" s="100">
        <f t="shared" si="200"/>
        <v>28101</v>
      </c>
      <c r="Q393" s="100">
        <f t="shared" si="201"/>
        <v>19258</v>
      </c>
      <c r="R393" s="100">
        <f t="shared" si="202"/>
        <v>64223</v>
      </c>
      <c r="S393" s="100">
        <f t="shared" si="203"/>
        <v>34594</v>
      </c>
      <c r="T393" s="100">
        <f t="shared" si="204"/>
        <v>31696</v>
      </c>
      <c r="U393" s="100">
        <f t="shared" si="205"/>
        <v>11340</v>
      </c>
      <c r="V393" s="89" t="s">
        <v>290</v>
      </c>
      <c r="W393" s="95" t="s">
        <v>37</v>
      </c>
      <c r="X393" s="95" t="s">
        <v>37</v>
      </c>
      <c r="Y393" s="95" t="s">
        <v>37</v>
      </c>
      <c r="Z393" s="95" t="s">
        <v>38</v>
      </c>
      <c r="AA393" s="95" t="s">
        <v>37</v>
      </c>
      <c r="AB393" s="95" t="s">
        <v>37</v>
      </c>
      <c r="AC393" s="95" t="s">
        <v>38</v>
      </c>
      <c r="AD393" s="96" t="s">
        <v>290</v>
      </c>
      <c r="AE393" s="95" t="s">
        <v>37</v>
      </c>
      <c r="AF393" s="95" t="s">
        <v>37</v>
      </c>
      <c r="AG393" s="95" t="s">
        <v>37</v>
      </c>
      <c r="AH393" s="95" t="s">
        <v>37</v>
      </c>
      <c r="AI393" s="95" t="s">
        <v>38</v>
      </c>
      <c r="AJ393" s="95" t="s">
        <v>38</v>
      </c>
      <c r="AK393" s="95" t="s">
        <v>38</v>
      </c>
      <c r="AL393" s="94" t="s">
        <v>290</v>
      </c>
      <c r="AM393" s="108">
        <f t="array" ref="AM393">IFERROR(INDEX(TO_name_1,MATCH(,((Шаблон_1-Точность)&gt;=G393)+((Шаблон_1+Точность)&lt;=G393),)),G393)</f>
        <v>24053</v>
      </c>
      <c r="AN393" s="109">
        <f t="array" ref="AN393">IFERROR(INDEX(TO_name_2,MATCH(,((Шаблон_2-Точность)&gt;=H393)+((Шаблон_2+Точность)&lt;=H393),)),H393)</f>
        <v>57943</v>
      </c>
      <c r="AO393" s="109">
        <f t="array" ref="AO393">IFERROR(INDEX(TO_name_3,MATCH(,((Шаблон_3-Точность)&gt;=I393)+((Шаблон_3+Точность)&lt;=I393),)),I393)</f>
        <v>41388</v>
      </c>
      <c r="AP393" s="109">
        <f t="array" ref="AP393">IFERROR(INDEX(TO_name_4,MATCH(,((Шаблон_4-Точность)&gt;=J393)+((Шаблон_4+Точность)&lt;=J393),)),J393)</f>
        <v>45754</v>
      </c>
      <c r="AQ393" s="109">
        <f t="array" ref="AQ393">IFERROR(INDEX(TO_name_9,MATCH(,((Шаблон_9-Точность)&gt;=K393)+((Шаблон_9+Точность)&lt;=K393),)),K393)</f>
        <v>15907</v>
      </c>
      <c r="AR393" s="109">
        <f t="array" ref="AR393">IFERROR(INDEX(TO_name_10,MATCH(,((Шаблон_10-Точность)&gt;=L393)+((Шаблон_10+Точность)&lt;=L393),)),L393)</f>
        <v>15282</v>
      </c>
      <c r="AS393" s="110">
        <f t="array" ref="AS393">IFERROR(INDEX(TO_name_11,MATCH(,((Шаблон_11-Точность)&gt;=M393)+((Шаблон_11+Точность)&lt;=M393),)),M393)</f>
        <v>12778</v>
      </c>
      <c r="AT393" s="111" t="s">
        <v>290</v>
      </c>
      <c r="AU393" s="108">
        <f t="array" ref="AU393">IFERROR(INDEX(TO_name_5,MATCH(,((Шаблон_5-Точность)&gt;=O393)+((Шаблон_5+Точность)&lt;=O393),)),O393)</f>
        <v>46118</v>
      </c>
      <c r="AV393" s="109">
        <f t="array" ref="AV393">IFERROR(INDEX(TO_name_6,MATCH(,((Шаблон_6-Точность)&gt;=P393)+((Шаблон_6+Точность)&lt;=P393),)),P393)</f>
        <v>28101</v>
      </c>
      <c r="AW393" s="109">
        <f t="array" ref="AW393">IFERROR(INDEX(TO_name_7,MATCH(,((Шаблон_7-Точность)&gt;=Q393)+((Шаблон_7+Точность)&lt;=Q393),)),Q393)</f>
        <v>19258</v>
      </c>
      <c r="AX393" s="109">
        <f t="array" ref="AX393">IFERROR(INDEX(TO_name_8,MATCH(,((Шаблон_8-Точность)&gt;=R393)+((Шаблон_8+Точность)&lt;=R393),)),R393)</f>
        <v>64223</v>
      </c>
      <c r="AY393" s="109">
        <f t="array" ref="AY393">IFERROR(INDEX(TO_name_12,MATCH(,((Шаблон_12-Точность)&gt;=S393)+((Шаблон_12+Точность)&lt;=S393),)),S393)</f>
        <v>34594</v>
      </c>
      <c r="AZ393" s="109">
        <f t="array" ref="AZ393">IFERROR(INDEX(TO_name_13,MATCH(,((Шаблон_13-Точность)&gt;=T393)+((Шаблон_13+Точность)&lt;=T393),)),T393)</f>
        <v>31696</v>
      </c>
      <c r="BA393" s="110">
        <f t="array" ref="BA393">IFERROR(INDEX(TO_name_14,MATCH(,((Шаблон_14-Точность)&gt;=U393)+((Шаблон_14+Точность)&lt;=U393),)),U393)</f>
        <v>11340</v>
      </c>
      <c r="BB393" s="3"/>
      <c r="BC393" s="3" t="str">
        <f t="shared" si="177"/>
        <v>М/67775/24053</v>
      </c>
      <c r="BD393" s="3" t="str">
        <f t="shared" si="178"/>
        <v>М/72865/57943</v>
      </c>
      <c r="BE393" s="3" t="str">
        <f t="shared" si="179"/>
        <v>М/66490/41388</v>
      </c>
      <c r="BF393" s="3" t="str">
        <f t="shared" si="180"/>
        <v>Р/74054/45754</v>
      </c>
      <c r="BG393" s="3" t="str">
        <f t="shared" si="181"/>
        <v>М/15907/15907</v>
      </c>
      <c r="BH393" s="3" t="str">
        <f t="shared" si="182"/>
        <v>М/15282/15282</v>
      </c>
      <c r="BI393" s="3" t="str">
        <f t="shared" si="183"/>
        <v>Р/12778/12778</v>
      </c>
      <c r="BJ393" s="158" t="s">
        <v>290</v>
      </c>
      <c r="BK393" s="3" t="str">
        <f t="shared" si="184"/>
        <v>М/44397/46118</v>
      </c>
      <c r="BL393" s="3" t="str">
        <f t="shared" si="185"/>
        <v>М/53083/28101</v>
      </c>
      <c r="BM393" s="3" t="str">
        <f t="shared" si="186"/>
        <v>М/39773/19258</v>
      </c>
      <c r="BN393" s="3" t="str">
        <f t="shared" si="187"/>
        <v>М/39674/64223</v>
      </c>
      <c r="BO393" s="3" t="str">
        <f t="shared" si="188"/>
        <v>Р/9594/34594</v>
      </c>
      <c r="BP393" s="3" t="str">
        <f t="shared" si="189"/>
        <v>Р/11181/31696</v>
      </c>
      <c r="BQ393" s="3" t="str">
        <f t="shared" si="190"/>
        <v>Р/11340/11340</v>
      </c>
    </row>
    <row r="394" spans="1:69" ht="16.5" customHeight="1" x14ac:dyDescent="0.25">
      <c r="A394" s="90">
        <v>45310</v>
      </c>
      <c r="B394" s="3">
        <v>5</v>
      </c>
      <c r="C394" s="3">
        <v>4</v>
      </c>
      <c r="D394" s="105" t="str">
        <f t="shared" si="206"/>
        <v/>
      </c>
      <c r="E394" s="105" t="str">
        <f t="shared" si="207"/>
        <v/>
      </c>
      <c r="F394" s="99" t="s">
        <v>290</v>
      </c>
      <c r="G394" s="100">
        <f t="shared" si="191"/>
        <v>24077</v>
      </c>
      <c r="H394" s="100">
        <f t="shared" si="192"/>
        <v>57967</v>
      </c>
      <c r="I394" s="100">
        <f t="shared" si="193"/>
        <v>41412</v>
      </c>
      <c r="J394" s="100">
        <f t="shared" si="194"/>
        <v>45754</v>
      </c>
      <c r="K394" s="100">
        <f t="shared" si="195"/>
        <v>15931</v>
      </c>
      <c r="L394" s="100">
        <f t="shared" si="196"/>
        <v>15306</v>
      </c>
      <c r="M394" s="100">
        <f t="shared" si="197"/>
        <v>12778</v>
      </c>
      <c r="N394" s="100" t="str">
        <f t="shared" si="198"/>
        <v>|</v>
      </c>
      <c r="O394" s="100">
        <f t="shared" si="199"/>
        <v>46134</v>
      </c>
      <c r="P394" s="100">
        <f t="shared" si="200"/>
        <v>28125</v>
      </c>
      <c r="Q394" s="100">
        <f t="shared" si="201"/>
        <v>19282</v>
      </c>
      <c r="R394" s="100">
        <f t="shared" si="202"/>
        <v>64247</v>
      </c>
      <c r="S394" s="100">
        <f t="shared" si="203"/>
        <v>34602</v>
      </c>
      <c r="T394" s="100">
        <f t="shared" si="204"/>
        <v>31696</v>
      </c>
      <c r="U394" s="100">
        <f t="shared" si="205"/>
        <v>11340</v>
      </c>
      <c r="V394" s="89" t="s">
        <v>290</v>
      </c>
      <c r="W394" s="95" t="s">
        <v>37</v>
      </c>
      <c r="X394" s="95" t="s">
        <v>37</v>
      </c>
      <c r="Y394" s="95" t="s">
        <v>37</v>
      </c>
      <c r="Z394" s="95" t="s">
        <v>38</v>
      </c>
      <c r="AA394" s="95" t="s">
        <v>37</v>
      </c>
      <c r="AB394" s="95" t="s">
        <v>37</v>
      </c>
      <c r="AC394" s="95" t="s">
        <v>38</v>
      </c>
      <c r="AD394" s="96" t="s">
        <v>290</v>
      </c>
      <c r="AE394" s="95" t="s">
        <v>195</v>
      </c>
      <c r="AF394" s="95" t="s">
        <v>37</v>
      </c>
      <c r="AG394" s="95" t="s">
        <v>37</v>
      </c>
      <c r="AH394" s="95" t="s">
        <v>37</v>
      </c>
      <c r="AI394" s="95" t="s">
        <v>320</v>
      </c>
      <c r="AJ394" s="95" t="s">
        <v>38</v>
      </c>
      <c r="AK394" s="95" t="s">
        <v>38</v>
      </c>
      <c r="AL394" s="94" t="s">
        <v>290</v>
      </c>
      <c r="AM394" s="108">
        <f t="array" ref="AM394">IFERROR(INDEX(TO_name_1,MATCH(,((Шаблон_1-Точность)&gt;=G394)+((Шаблон_1+Точность)&lt;=G394),)),G394)</f>
        <v>24077</v>
      </c>
      <c r="AN394" s="109">
        <f t="array" ref="AN394">IFERROR(INDEX(TO_name_2,MATCH(,((Шаблон_2-Точность)&gt;=H394)+((Шаблон_2+Точность)&lt;=H394),)),H394)</f>
        <v>57967</v>
      </c>
      <c r="AO394" s="109">
        <f t="array" ref="AO394">IFERROR(INDEX(TO_name_3,MATCH(,((Шаблон_3-Точность)&gt;=I394)+((Шаблон_3+Точность)&lt;=I394),)),I394)</f>
        <v>41412</v>
      </c>
      <c r="AP394" s="109">
        <f t="array" ref="AP394">IFERROR(INDEX(TO_name_4,MATCH(,((Шаблон_4-Точность)&gt;=J394)+((Шаблон_4+Точность)&lt;=J394),)),J394)</f>
        <v>45754</v>
      </c>
      <c r="AQ394" s="109">
        <f t="array" ref="AQ394">IFERROR(INDEX(TO_name_9,MATCH(,((Шаблон_9-Точность)&gt;=K394)+((Шаблон_9+Точность)&lt;=K394),)),K394)</f>
        <v>15931</v>
      </c>
      <c r="AR394" s="109">
        <f t="array" ref="AR394">IFERROR(INDEX(TO_name_10,MATCH(,((Шаблон_10-Точность)&gt;=L394)+((Шаблон_10+Точность)&lt;=L394),)),L394)</f>
        <v>15306</v>
      </c>
      <c r="AS394" s="110">
        <f t="array" ref="AS394">IFERROR(INDEX(TO_name_11,MATCH(,((Шаблон_11-Точность)&gt;=M394)+((Шаблон_11+Точность)&lt;=M394),)),M394)</f>
        <v>12778</v>
      </c>
      <c r="AT394" s="111" t="s">
        <v>290</v>
      </c>
      <c r="AU394" s="108">
        <f t="array" ref="AU394">IFERROR(INDEX(TO_name_5,MATCH(,((Шаблон_5-Точность)&gt;=O394)+((Шаблон_5+Точность)&lt;=O394),)),O394)</f>
        <v>46134</v>
      </c>
      <c r="AV394" s="109">
        <f t="array" ref="AV394">IFERROR(INDEX(TO_name_6,MATCH(,((Шаблон_6-Точность)&gt;=P394)+((Шаблон_6+Точность)&lt;=P394),)),P394)</f>
        <v>28125</v>
      </c>
      <c r="AW394" s="109">
        <f t="array" ref="AW394">IFERROR(INDEX(TO_name_7,MATCH(,((Шаблон_7-Точность)&gt;=Q394)+((Шаблон_7+Точность)&lt;=Q394),)),Q394)</f>
        <v>19282</v>
      </c>
      <c r="AX394" s="109">
        <f t="array" ref="AX394">IFERROR(INDEX(TO_name_8,MATCH(,((Шаблон_8-Точность)&gt;=R394)+((Шаблон_8+Точность)&lt;=R394),)),R394)</f>
        <v>64247</v>
      </c>
      <c r="AY394" s="109">
        <f t="array" ref="AY394">IFERROR(INDEX(TO_name_12,MATCH(,((Шаблон_12-Точность)&gt;=S394)+((Шаблон_12+Точность)&lt;=S394),)),S394)</f>
        <v>34602</v>
      </c>
      <c r="AZ394" s="109">
        <f t="array" ref="AZ394">IFERROR(INDEX(TO_name_13,MATCH(,((Шаблон_13-Точность)&gt;=T394)+((Шаблон_13+Точность)&lt;=T394),)),T394)</f>
        <v>31696</v>
      </c>
      <c r="BA394" s="110">
        <f t="array" ref="BA394">IFERROR(INDEX(TO_name_14,MATCH(,((Шаблон_14-Точность)&gt;=U394)+((Шаблон_14+Точность)&lt;=U394),)),U394)</f>
        <v>11340</v>
      </c>
      <c r="BB394" s="3"/>
      <c r="BC394" s="3" t="str">
        <f t="shared" si="177"/>
        <v>М/67799/24077</v>
      </c>
      <c r="BD394" s="3" t="str">
        <f t="shared" si="178"/>
        <v>М/72889/57967</v>
      </c>
      <c r="BE394" s="3" t="str">
        <f t="shared" si="179"/>
        <v>М/66514/41412</v>
      </c>
      <c r="BF394" s="3" t="str">
        <f t="shared" si="180"/>
        <v>Р/74054/45754</v>
      </c>
      <c r="BG394" s="3" t="str">
        <f t="shared" si="181"/>
        <v>М/15931/15931</v>
      </c>
      <c r="BH394" s="3" t="str">
        <f t="shared" si="182"/>
        <v>М/15306/15306</v>
      </c>
      <c r="BI394" s="3" t="str">
        <f t="shared" si="183"/>
        <v>Р/12778/12778</v>
      </c>
      <c r="BJ394" s="158" t="s">
        <v>290</v>
      </c>
      <c r="BK394" s="3" t="str">
        <f t="shared" si="184"/>
        <v>О/44413/46134</v>
      </c>
      <c r="BL394" s="3" t="str">
        <f t="shared" si="185"/>
        <v>М/53107/28125</v>
      </c>
      <c r="BM394" s="3" t="str">
        <f t="shared" si="186"/>
        <v>М/39797/19282</v>
      </c>
      <c r="BN394" s="3" t="str">
        <f t="shared" si="187"/>
        <v>М/39698/64247</v>
      </c>
      <c r="BO394" s="3" t="str">
        <f t="shared" si="188"/>
        <v>П/9602/34602</v>
      </c>
      <c r="BP394" s="3" t="str">
        <f t="shared" si="189"/>
        <v>Р/11181/31696</v>
      </c>
      <c r="BQ394" s="3" t="str">
        <f t="shared" si="190"/>
        <v>Р/11340/11340</v>
      </c>
    </row>
    <row r="395" spans="1:69" ht="16.5" customHeight="1" x14ac:dyDescent="0.25">
      <c r="A395" s="90">
        <v>45311</v>
      </c>
      <c r="B395" s="3">
        <v>5</v>
      </c>
      <c r="C395" s="3">
        <v>4</v>
      </c>
      <c r="D395" s="105" t="str">
        <f t="shared" si="206"/>
        <v/>
      </c>
      <c r="E395" s="105" t="str">
        <f t="shared" si="207"/>
        <v/>
      </c>
      <c r="F395" s="99" t="s">
        <v>290</v>
      </c>
      <c r="G395" s="100">
        <f t="shared" si="191"/>
        <v>24101</v>
      </c>
      <c r="H395" s="100">
        <f t="shared" si="192"/>
        <v>57991</v>
      </c>
      <c r="I395" s="100">
        <f t="shared" si="193"/>
        <v>41436</v>
      </c>
      <c r="J395" s="100">
        <f t="shared" si="194"/>
        <v>45754</v>
      </c>
      <c r="K395" s="100">
        <f t="shared" si="195"/>
        <v>15955</v>
      </c>
      <c r="L395" s="100">
        <f t="shared" si="196"/>
        <v>15330</v>
      </c>
      <c r="M395" s="100">
        <f t="shared" si="197"/>
        <v>12778</v>
      </c>
      <c r="N395" s="100" t="str">
        <f t="shared" si="198"/>
        <v>|</v>
      </c>
      <c r="O395" s="100">
        <f t="shared" si="199"/>
        <v>46134</v>
      </c>
      <c r="P395" s="100">
        <f t="shared" si="200"/>
        <v>28149</v>
      </c>
      <c r="Q395" s="100">
        <f t="shared" si="201"/>
        <v>19306</v>
      </c>
      <c r="R395" s="100">
        <f t="shared" si="202"/>
        <v>64271</v>
      </c>
      <c r="S395" s="100">
        <f t="shared" si="203"/>
        <v>34626</v>
      </c>
      <c r="T395" s="100">
        <f t="shared" si="204"/>
        <v>31696</v>
      </c>
      <c r="U395" s="100">
        <f t="shared" si="205"/>
        <v>11340</v>
      </c>
      <c r="V395" s="89" t="s">
        <v>290</v>
      </c>
      <c r="W395" s="95" t="s">
        <v>37</v>
      </c>
      <c r="X395" s="95" t="s">
        <v>37</v>
      </c>
      <c r="Y395" s="95" t="s">
        <v>37</v>
      </c>
      <c r="Z395" s="95" t="s">
        <v>38</v>
      </c>
      <c r="AA395" s="95" t="s">
        <v>37</v>
      </c>
      <c r="AB395" s="95" t="s">
        <v>37</v>
      </c>
      <c r="AC395" s="95" t="s">
        <v>38</v>
      </c>
      <c r="AD395" s="96" t="s">
        <v>290</v>
      </c>
      <c r="AE395" s="95" t="s">
        <v>271</v>
      </c>
      <c r="AF395" s="95" t="s">
        <v>37</v>
      </c>
      <c r="AG395" s="95" t="s">
        <v>37</v>
      </c>
      <c r="AH395" s="95" t="s">
        <v>37</v>
      </c>
      <c r="AI395" s="95" t="s">
        <v>37</v>
      </c>
      <c r="AJ395" s="95" t="s">
        <v>38</v>
      </c>
      <c r="AK395" s="95" t="s">
        <v>38</v>
      </c>
      <c r="AL395" s="94" t="s">
        <v>290</v>
      </c>
      <c r="AM395" s="108">
        <f t="array" ref="AM395">IFERROR(INDEX(TO_name_1,MATCH(,((Шаблон_1-Точность)&gt;=G395)+((Шаблон_1+Точность)&lt;=G395),)),G395)</f>
        <v>24101</v>
      </c>
      <c r="AN395" s="109">
        <f t="array" ref="AN395">IFERROR(INDEX(TO_name_2,MATCH(,((Шаблон_2-Точность)&gt;=H395)+((Шаблон_2+Точность)&lt;=H395),)),H395)</f>
        <v>57991</v>
      </c>
      <c r="AO395" s="109">
        <f t="array" ref="AO395">IFERROR(INDEX(TO_name_3,MATCH(,((Шаблон_3-Точность)&gt;=I395)+((Шаблон_3+Точность)&lt;=I395),)),I395)</f>
        <v>41436</v>
      </c>
      <c r="AP395" s="109">
        <f t="array" ref="AP395">IFERROR(INDEX(TO_name_4,MATCH(,((Шаблон_4-Точность)&gt;=J395)+((Шаблон_4+Точность)&lt;=J395),)),J395)</f>
        <v>45754</v>
      </c>
      <c r="AQ395" s="109">
        <f t="array" ref="AQ395">IFERROR(INDEX(TO_name_9,MATCH(,((Шаблон_9-Точность)&gt;=K395)+((Шаблон_9+Точность)&lt;=K395),)),K395)</f>
        <v>15955</v>
      </c>
      <c r="AR395" s="109">
        <f t="array" ref="AR395">IFERROR(INDEX(TO_name_10,MATCH(,((Шаблон_10-Точность)&gt;=L395)+((Шаблон_10+Точность)&lt;=L395),)),L395)</f>
        <v>15330</v>
      </c>
      <c r="AS395" s="110">
        <f t="array" ref="AS395">IFERROR(INDEX(TO_name_11,MATCH(,((Шаблон_11-Точность)&gt;=M395)+((Шаблон_11+Точность)&lt;=M395),)),M395)</f>
        <v>12778</v>
      </c>
      <c r="AT395" s="111" t="s">
        <v>290</v>
      </c>
      <c r="AU395" s="108">
        <f t="array" ref="AU395">IFERROR(INDEX(TO_name_5,MATCH(,((Шаблон_5-Точность)&gt;=O395)+((Шаблон_5+Точность)&lt;=O395),)),O395)</f>
        <v>46134</v>
      </c>
      <c r="AV395" s="109">
        <f t="array" ref="AV395">IFERROR(INDEX(TO_name_6,MATCH(,((Шаблон_6-Точность)&gt;=P395)+((Шаблон_6+Точность)&lt;=P395),)),P395)</f>
        <v>28149</v>
      </c>
      <c r="AW395" s="109">
        <f t="array" ref="AW395">IFERROR(INDEX(TO_name_7,MATCH(,((Шаблон_7-Точность)&gt;=Q395)+((Шаблон_7+Точность)&lt;=Q395),)),Q395)</f>
        <v>19306</v>
      </c>
      <c r="AX395" s="109">
        <f t="array" ref="AX395">IFERROR(INDEX(TO_name_8,MATCH(,((Шаблон_8-Точность)&gt;=R395)+((Шаблон_8+Точность)&lt;=R395),)),R395)</f>
        <v>64271</v>
      </c>
      <c r="AY395" s="109">
        <f t="array" ref="AY395">IFERROR(INDEX(TO_name_12,MATCH(,((Шаблон_12-Точность)&gt;=S395)+((Шаблон_12+Точность)&lt;=S395),)),S395)</f>
        <v>34626</v>
      </c>
      <c r="AZ395" s="109">
        <f t="array" ref="AZ395">IFERROR(INDEX(TO_name_13,MATCH(,((Шаблон_13-Точность)&gt;=T395)+((Шаблон_13+Точность)&lt;=T395),)),T395)</f>
        <v>31696</v>
      </c>
      <c r="BA395" s="110">
        <f t="array" ref="BA395">IFERROR(INDEX(TO_name_14,MATCH(,((Шаблон_14-Точность)&gt;=U395)+((Шаблон_14+Точность)&lt;=U395),)),U395)</f>
        <v>11340</v>
      </c>
      <c r="BB395" s="3"/>
      <c r="BC395" s="3" t="str">
        <f t="shared" si="177"/>
        <v>М/67823/24101</v>
      </c>
      <c r="BD395" s="3" t="str">
        <f t="shared" si="178"/>
        <v>М/72913/57991</v>
      </c>
      <c r="BE395" s="3" t="str">
        <f t="shared" si="179"/>
        <v>М/66538/41436</v>
      </c>
      <c r="BF395" s="3" t="str">
        <f t="shared" si="180"/>
        <v>Р/74054/45754</v>
      </c>
      <c r="BG395" s="3" t="str">
        <f t="shared" si="181"/>
        <v>М/15955/15955</v>
      </c>
      <c r="BH395" s="3" t="str">
        <f t="shared" si="182"/>
        <v>М/15330/15330</v>
      </c>
      <c r="BI395" s="3" t="str">
        <f t="shared" si="183"/>
        <v>Р/12778/12778</v>
      </c>
      <c r="BJ395" s="158" t="s">
        <v>290</v>
      </c>
      <c r="BK395" s="3" t="str">
        <f t="shared" si="184"/>
        <v>ТО2/44413/46134</v>
      </c>
      <c r="BL395" s="3" t="str">
        <f t="shared" si="185"/>
        <v>М/53131/28149</v>
      </c>
      <c r="BM395" s="3" t="str">
        <f t="shared" si="186"/>
        <v>М/39821/19306</v>
      </c>
      <c r="BN395" s="3" t="str">
        <f t="shared" si="187"/>
        <v>М/39722/64271</v>
      </c>
      <c r="BO395" s="3" t="str">
        <f t="shared" si="188"/>
        <v>М/9626/34626</v>
      </c>
      <c r="BP395" s="3" t="str">
        <f t="shared" si="189"/>
        <v>Р/11181/31696</v>
      </c>
      <c r="BQ395" s="3" t="str">
        <f t="shared" si="190"/>
        <v>Р/11340/11340</v>
      </c>
    </row>
    <row r="396" spans="1:69" ht="16.5" customHeight="1" x14ac:dyDescent="0.25">
      <c r="A396" s="90">
        <v>45312</v>
      </c>
      <c r="B396" s="3">
        <v>5</v>
      </c>
      <c r="C396" s="3">
        <v>4</v>
      </c>
      <c r="D396" s="105" t="str">
        <f t="shared" si="206"/>
        <v/>
      </c>
      <c r="E396" s="105" t="str">
        <f t="shared" si="207"/>
        <v/>
      </c>
      <c r="F396" s="99" t="s">
        <v>290</v>
      </c>
      <c r="G396" s="100">
        <f t="shared" si="191"/>
        <v>24125</v>
      </c>
      <c r="H396" s="100">
        <f t="shared" si="192"/>
        <v>58015</v>
      </c>
      <c r="I396" s="100">
        <f t="shared" si="193"/>
        <v>41460</v>
      </c>
      <c r="J396" s="100">
        <f t="shared" si="194"/>
        <v>45754</v>
      </c>
      <c r="K396" s="100">
        <f t="shared" si="195"/>
        <v>15979</v>
      </c>
      <c r="L396" s="100">
        <f t="shared" si="196"/>
        <v>15354</v>
      </c>
      <c r="M396" s="100">
        <f t="shared" si="197"/>
        <v>12778</v>
      </c>
      <c r="N396" s="100" t="str">
        <f t="shared" si="198"/>
        <v>|</v>
      </c>
      <c r="O396" s="100">
        <f t="shared" si="199"/>
        <v>46134</v>
      </c>
      <c r="P396" s="100">
        <f t="shared" si="200"/>
        <v>28173</v>
      </c>
      <c r="Q396" s="100">
        <f t="shared" si="201"/>
        <v>19330</v>
      </c>
      <c r="R396" s="100">
        <f t="shared" si="202"/>
        <v>64295</v>
      </c>
      <c r="S396" s="100">
        <f t="shared" si="203"/>
        <v>34650</v>
      </c>
      <c r="T396" s="100">
        <f t="shared" si="204"/>
        <v>31696</v>
      </c>
      <c r="U396" s="100">
        <f t="shared" si="205"/>
        <v>11340</v>
      </c>
      <c r="V396" s="89" t="s">
        <v>290</v>
      </c>
      <c r="W396" s="95" t="s">
        <v>37</v>
      </c>
      <c r="X396" s="95" t="s">
        <v>37</v>
      </c>
      <c r="Y396" s="95" t="s">
        <v>37</v>
      </c>
      <c r="Z396" s="95" t="s">
        <v>38</v>
      </c>
      <c r="AA396" s="95" t="s">
        <v>37</v>
      </c>
      <c r="AB396" s="95" t="s">
        <v>37</v>
      </c>
      <c r="AC396" s="95" t="s">
        <v>38</v>
      </c>
      <c r="AD396" s="96" t="s">
        <v>290</v>
      </c>
      <c r="AE396" s="95" t="s">
        <v>271</v>
      </c>
      <c r="AF396" s="95" t="s">
        <v>37</v>
      </c>
      <c r="AG396" s="95" t="s">
        <v>37</v>
      </c>
      <c r="AH396" s="95" t="s">
        <v>37</v>
      </c>
      <c r="AI396" s="95" t="s">
        <v>37</v>
      </c>
      <c r="AJ396" s="95" t="s">
        <v>38</v>
      </c>
      <c r="AK396" s="95" t="s">
        <v>38</v>
      </c>
      <c r="AL396" s="94" t="s">
        <v>290</v>
      </c>
      <c r="AM396" s="108">
        <f t="array" ref="AM396">IFERROR(INDEX(TO_name_1,MATCH(,((Шаблон_1-Точность)&gt;=G396)+((Шаблон_1+Точность)&lt;=G396),)),G396)</f>
        <v>24125</v>
      </c>
      <c r="AN396" s="109">
        <f t="array" ref="AN396">IFERROR(INDEX(TO_name_2,MATCH(,((Шаблон_2-Точность)&gt;=H396)+((Шаблон_2+Точность)&lt;=H396),)),H396)</f>
        <v>58015</v>
      </c>
      <c r="AO396" s="109">
        <f t="array" ref="AO396">IFERROR(INDEX(TO_name_3,MATCH(,((Шаблон_3-Точность)&gt;=I396)+((Шаблон_3+Точность)&lt;=I396),)),I396)</f>
        <v>41460</v>
      </c>
      <c r="AP396" s="109">
        <f t="array" ref="AP396">IFERROR(INDEX(TO_name_4,MATCH(,((Шаблон_4-Точность)&gt;=J396)+((Шаблон_4+Точность)&lt;=J396),)),J396)</f>
        <v>45754</v>
      </c>
      <c r="AQ396" s="109">
        <f t="array" ref="AQ396">IFERROR(INDEX(TO_name_9,MATCH(,((Шаблон_9-Точность)&gt;=K396)+((Шаблон_9+Точность)&lt;=K396),)),K396)</f>
        <v>15979</v>
      </c>
      <c r="AR396" s="109">
        <f t="array" ref="AR396">IFERROR(INDEX(TO_name_10,MATCH(,((Шаблон_10-Точность)&gt;=L396)+((Шаблон_10+Точность)&lt;=L396),)),L396)</f>
        <v>15354</v>
      </c>
      <c r="AS396" s="110">
        <f t="array" ref="AS396">IFERROR(INDEX(TO_name_11,MATCH(,((Шаблон_11-Точность)&gt;=M396)+((Шаблон_11+Точность)&lt;=M396),)),M396)</f>
        <v>12778</v>
      </c>
      <c r="AT396" s="111" t="s">
        <v>290</v>
      </c>
      <c r="AU396" s="108">
        <f t="array" ref="AU396">IFERROR(INDEX(TO_name_5,MATCH(,((Шаблон_5-Точность)&gt;=O396)+((Шаблон_5+Точность)&lt;=O396),)),O396)</f>
        <v>46134</v>
      </c>
      <c r="AV396" s="109">
        <f t="array" ref="AV396">IFERROR(INDEX(TO_name_6,MATCH(,((Шаблон_6-Точность)&gt;=P396)+((Шаблон_6+Точность)&lt;=P396),)),P396)</f>
        <v>28173</v>
      </c>
      <c r="AW396" s="109">
        <f t="array" ref="AW396">IFERROR(INDEX(TO_name_7,MATCH(,((Шаблон_7-Точность)&gt;=Q396)+((Шаблон_7+Точность)&lt;=Q396),)),Q396)</f>
        <v>19330</v>
      </c>
      <c r="AX396" s="109">
        <f t="array" ref="AX396">IFERROR(INDEX(TO_name_8,MATCH(,((Шаблон_8-Точность)&gt;=R396)+((Шаблон_8+Точность)&lt;=R396),)),R396)</f>
        <v>64295</v>
      </c>
      <c r="AY396" s="109">
        <f t="array" ref="AY396">IFERROR(INDEX(TO_name_12,MATCH(,((Шаблон_12-Точность)&gt;=S396)+((Шаблон_12+Точность)&lt;=S396),)),S396)</f>
        <v>34650</v>
      </c>
      <c r="AZ396" s="109">
        <f t="array" ref="AZ396">IFERROR(INDEX(TO_name_13,MATCH(,((Шаблон_13-Точность)&gt;=T396)+((Шаблон_13+Точность)&lt;=T396),)),T396)</f>
        <v>31696</v>
      </c>
      <c r="BA396" s="110">
        <f t="array" ref="BA396">IFERROR(INDEX(TO_name_14,MATCH(,((Шаблон_14-Точность)&gt;=U396)+((Шаблон_14+Точность)&lt;=U396),)),U396)</f>
        <v>11340</v>
      </c>
      <c r="BB396" s="3"/>
      <c r="BC396" s="3" t="str">
        <f t="shared" ref="BC396:BC459" si="208">W396&amp;"/"&amp;G396+Разница_ГПА_ГТД_1&amp;"/"&amp;G396</f>
        <v>М/67847/24125</v>
      </c>
      <c r="BD396" s="3" t="str">
        <f t="shared" ref="BD396:BD459" si="209">X396&amp;"/"&amp;H396+Разница_ГПА_ГТД_2&amp;"/"&amp;H396</f>
        <v>М/72937/58015</v>
      </c>
      <c r="BE396" s="3" t="str">
        <f t="shared" ref="BE396:BE459" si="210">Y396&amp;"/"&amp;I396+Разница_ГПА_ГТД_3&amp;"/"&amp;I396</f>
        <v>М/66562/41460</v>
      </c>
      <c r="BF396" s="3" t="str">
        <f t="shared" ref="BF396:BF459" si="211">Z396&amp;"/"&amp;J396+Разница_ГПА_ГТД_4&amp;"/"&amp;J396</f>
        <v>Р/74054/45754</v>
      </c>
      <c r="BG396" s="3" t="str">
        <f t="shared" ref="BG396:BG459" si="212">AA396&amp;"/"&amp;K396+Разница_ГПА_ГТД_9&amp;"/"&amp;K396</f>
        <v>М/15979/15979</v>
      </c>
      <c r="BH396" s="3" t="str">
        <f t="shared" ref="BH396:BH459" si="213">AB396&amp;"/"&amp;L396+Разница_ГПА_ГТД_10&amp;"/"&amp;L396</f>
        <v>М/15354/15354</v>
      </c>
      <c r="BI396" s="3" t="str">
        <f t="shared" ref="BI396:BI459" si="214">AC396&amp;"/"&amp;M396+Разница_ГПА_ГТД_11&amp;"/"&amp;M396</f>
        <v>Р/12778/12778</v>
      </c>
      <c r="BJ396" s="158" t="s">
        <v>290</v>
      </c>
      <c r="BK396" s="3" t="str">
        <f t="shared" ref="BK396:BK459" si="215">AE396&amp;"/"&amp;O396+Разница_ГПА_ГТД_5&amp;"/"&amp;O396</f>
        <v>ТО2/44413/46134</v>
      </c>
      <c r="BL396" s="3" t="str">
        <f t="shared" ref="BL396:BL459" si="216">AF396&amp;"/"&amp;P396+Разница_ГПА_ГТД_6&amp;"/"&amp;P396</f>
        <v>М/53155/28173</v>
      </c>
      <c r="BM396" s="3" t="str">
        <f t="shared" ref="BM396:BM459" si="217">AG396&amp;"/"&amp;Q396+Разница_ГПА_ГТД_7&amp;"/"&amp;Q396</f>
        <v>М/39845/19330</v>
      </c>
      <c r="BN396" s="3" t="str">
        <f t="shared" ref="BN396:BN459" si="218">AH396&amp;"/"&amp;R396+Разница_ГПА_ГТД_8&amp;"/"&amp;R396</f>
        <v>М/39746/64295</v>
      </c>
      <c r="BO396" s="3" t="str">
        <f t="shared" ref="BO396:BO459" si="219">AI396&amp;"/"&amp;S396+Разница_ГПА_ГТД_12&amp;"/"&amp;S396</f>
        <v>М/9650/34650</v>
      </c>
      <c r="BP396" s="3" t="str">
        <f t="shared" ref="BP396:BP459" si="220">AJ396&amp;"/"&amp;T396+Разница_ГПА_ГТД_13&amp;"/"&amp;T396</f>
        <v>Р/11181/31696</v>
      </c>
      <c r="BQ396" s="3" t="str">
        <f t="shared" ref="BQ396:BQ459" si="221">AK396&amp;"/"&amp;U396+Разница_ГПА_ГТД_14&amp;"/"&amp;U396</f>
        <v>Р/11340/11340</v>
      </c>
    </row>
    <row r="397" spans="1:69" ht="16.5" customHeight="1" x14ac:dyDescent="0.25">
      <c r="A397" s="90">
        <v>45313</v>
      </c>
      <c r="B397" s="3">
        <v>5</v>
      </c>
      <c r="C397" s="3">
        <v>4</v>
      </c>
      <c r="D397" s="105" t="str">
        <f t="shared" ref="D397:D460" si="222">IF(COUNTIF(W397:AC397,"М")+(COUNTIF(W397:AC397,"П")+COUNTIF(W397:AC397,"О"))/2=B397,"","ОШ")</f>
        <v/>
      </c>
      <c r="E397" s="105" t="str">
        <f t="shared" ref="E397:E460" si="223">IF(COUNTIF(AE397:AK397,"м")+(COUNTIF(AE397:AK397,"П")+COUNTIF(AE397:AK397,"О"))/2=C397,"","ОШ")</f>
        <v/>
      </c>
      <c r="F397" s="99" t="s">
        <v>290</v>
      </c>
      <c r="G397" s="100">
        <f t="shared" ref="G397:G460" si="224">IF(W397="М",24+G396,IF(W397="П",8+G396,IF(W397="О",16+G396,G396)))</f>
        <v>24149</v>
      </c>
      <c r="H397" s="100">
        <f t="shared" ref="H397:H460" si="225">IF(X397="М",24+H396,IF(X397="П",8+H396,IF(X397="О",16+H396,H396)))</f>
        <v>58039</v>
      </c>
      <c r="I397" s="100">
        <f t="shared" ref="I397:I460" si="226">IF(Y397="М",24+I396,IF(Y397="П",8+I396,IF(Y397="О",16+I396,I396)))</f>
        <v>41484</v>
      </c>
      <c r="J397" s="100">
        <f t="shared" ref="J397:J460" si="227">IF(Z397="М",24+J396,IF(Z397="П",8+J396,IF(Z397="О",16+J396,J396)))</f>
        <v>45754</v>
      </c>
      <c r="K397" s="100">
        <f t="shared" ref="K397:K460" si="228">IF(AA397="М",24+K396,IF(AA397="П",8+K396,IF(AA397="О",16+K396,K396)))</f>
        <v>16003</v>
      </c>
      <c r="L397" s="100">
        <f t="shared" ref="L397:L460" si="229">IF(AB397="М",24+L396,IF(AB397="П",8+L396,IF(AB397="О",16+L396,L396)))</f>
        <v>15378</v>
      </c>
      <c r="M397" s="100">
        <f t="shared" ref="M397:M460" si="230">IF(AC397="М",24+M396,IF(AC397="П",8+M396,IF(AC397="О",16+M396,M396)))</f>
        <v>12778</v>
      </c>
      <c r="N397" s="100" t="str">
        <f t="shared" ref="N397:N460" si="231">IF(AD397="М",24+N396,IF(AD397="П",8+N396,IF(AD397="О",16+N396,N396)))</f>
        <v>|</v>
      </c>
      <c r="O397" s="100">
        <f t="shared" ref="O397:O460" si="232">IF(AE397="М",24+O396,IF(AE397="П",8+O396,IF(AE397="О",16+O396,O396)))</f>
        <v>46134</v>
      </c>
      <c r="P397" s="100">
        <f t="shared" ref="P397:P460" si="233">IF(AF397="М",24+P396,IF(AF397="П",8+P396,IF(AF397="О",16+P396,P396)))</f>
        <v>28197</v>
      </c>
      <c r="Q397" s="100">
        <f t="shared" ref="Q397:Q460" si="234">IF(AG397="М",24+Q396,IF(AG397="П",8+Q396,IF(AG397="О",16+Q396,Q396)))</f>
        <v>19354</v>
      </c>
      <c r="R397" s="100">
        <f t="shared" ref="R397:R460" si="235">IF(AH397="М",24+R396,IF(AH397="П",8+R396,IF(AH397="О",16+R396,R396)))</f>
        <v>64319</v>
      </c>
      <c r="S397" s="100">
        <f t="shared" ref="S397:S460" si="236">IF(AI397="М",24+S396,IF(AI397="П",8+S396,IF(AI397="О",16+S396,S396)))</f>
        <v>34674</v>
      </c>
      <c r="T397" s="100">
        <f t="shared" ref="T397:T460" si="237">IF(AJ397="М",24+T396,IF(AJ397="П",8+T396,IF(AJ397="О",16+T396,T396)))</f>
        <v>31696</v>
      </c>
      <c r="U397" s="100">
        <f t="shared" ref="U397:U460" si="238">IF(AK397="М",24+U396,IF(AK397="П",8+U396,IF(AK397="О",16+U396,U396)))</f>
        <v>11340</v>
      </c>
      <c r="V397" s="89" t="s">
        <v>290</v>
      </c>
      <c r="W397" s="95" t="s">
        <v>37</v>
      </c>
      <c r="X397" s="95" t="s">
        <v>37</v>
      </c>
      <c r="Y397" s="95" t="s">
        <v>37</v>
      </c>
      <c r="Z397" s="95" t="s">
        <v>38</v>
      </c>
      <c r="AA397" s="95" t="s">
        <v>37</v>
      </c>
      <c r="AB397" s="95" t="s">
        <v>37</v>
      </c>
      <c r="AC397" s="95" t="s">
        <v>38</v>
      </c>
      <c r="AD397" s="96" t="s">
        <v>290</v>
      </c>
      <c r="AE397" s="95" t="s">
        <v>271</v>
      </c>
      <c r="AF397" s="95" t="s">
        <v>37</v>
      </c>
      <c r="AG397" s="95" t="s">
        <v>37</v>
      </c>
      <c r="AH397" s="95" t="s">
        <v>37</v>
      </c>
      <c r="AI397" s="95" t="s">
        <v>37</v>
      </c>
      <c r="AJ397" s="95" t="s">
        <v>38</v>
      </c>
      <c r="AK397" s="95" t="s">
        <v>38</v>
      </c>
      <c r="AL397" s="94" t="s">
        <v>290</v>
      </c>
      <c r="AM397" s="108">
        <f t="array" ref="AM397">IFERROR(INDEX(TO_name_1,MATCH(,((Шаблон_1-Точность)&gt;=G397)+((Шаблон_1+Точность)&lt;=G397),)),G397)</f>
        <v>24149</v>
      </c>
      <c r="AN397" s="109">
        <f t="array" ref="AN397">IFERROR(INDEX(TO_name_2,MATCH(,((Шаблон_2-Точность)&gt;=H397)+((Шаблон_2+Точность)&lt;=H397),)),H397)</f>
        <v>58039</v>
      </c>
      <c r="AO397" s="109">
        <f t="array" ref="AO397">IFERROR(INDEX(TO_name_3,MATCH(,((Шаблон_3-Точность)&gt;=I397)+((Шаблон_3+Точность)&lt;=I397),)),I397)</f>
        <v>41484</v>
      </c>
      <c r="AP397" s="109">
        <f t="array" ref="AP397">IFERROR(INDEX(TO_name_4,MATCH(,((Шаблон_4-Точность)&gt;=J397)+((Шаблон_4+Точность)&lt;=J397),)),J397)</f>
        <v>45754</v>
      </c>
      <c r="AQ397" s="109">
        <f t="array" ref="AQ397">IFERROR(INDEX(TO_name_9,MATCH(,((Шаблон_9-Точность)&gt;=K397)+((Шаблон_9+Точность)&lt;=K397),)),K397)</f>
        <v>16003</v>
      </c>
      <c r="AR397" s="109">
        <f t="array" ref="AR397">IFERROR(INDEX(TO_name_10,MATCH(,((Шаблон_10-Точность)&gt;=L397)+((Шаблон_10+Точность)&lt;=L397),)),L397)</f>
        <v>15378</v>
      </c>
      <c r="AS397" s="110">
        <f t="array" ref="AS397">IFERROR(INDEX(TO_name_11,MATCH(,((Шаблон_11-Точность)&gt;=M397)+((Шаблон_11+Точность)&lt;=M397),)),M397)</f>
        <v>12778</v>
      </c>
      <c r="AT397" s="111" t="s">
        <v>290</v>
      </c>
      <c r="AU397" s="108">
        <f t="array" ref="AU397">IFERROR(INDEX(TO_name_5,MATCH(,((Шаблон_5-Точность)&gt;=O397)+((Шаблон_5+Точность)&lt;=O397),)),O397)</f>
        <v>46134</v>
      </c>
      <c r="AV397" s="109">
        <f t="array" ref="AV397">IFERROR(INDEX(TO_name_6,MATCH(,((Шаблон_6-Точность)&gt;=P397)+((Шаблон_6+Точность)&lt;=P397),)),P397)</f>
        <v>28197</v>
      </c>
      <c r="AW397" s="109">
        <f t="array" ref="AW397">IFERROR(INDEX(TO_name_7,MATCH(,((Шаблон_7-Точность)&gt;=Q397)+((Шаблон_7+Точность)&lt;=Q397),)),Q397)</f>
        <v>19354</v>
      </c>
      <c r="AX397" s="109">
        <f t="array" ref="AX397">IFERROR(INDEX(TO_name_8,MATCH(,((Шаблон_8-Точность)&gt;=R397)+((Шаблон_8+Точность)&lt;=R397),)),R397)</f>
        <v>64319</v>
      </c>
      <c r="AY397" s="109">
        <f t="array" ref="AY397">IFERROR(INDEX(TO_name_12,MATCH(,((Шаблон_12-Точность)&gt;=S397)+((Шаблон_12+Точность)&lt;=S397),)),S397)</f>
        <v>34674</v>
      </c>
      <c r="AZ397" s="109">
        <f t="array" ref="AZ397">IFERROR(INDEX(TO_name_13,MATCH(,((Шаблон_13-Точность)&gt;=T397)+((Шаблон_13+Точность)&lt;=T397),)),T397)</f>
        <v>31696</v>
      </c>
      <c r="BA397" s="110">
        <f t="array" ref="BA397">IFERROR(INDEX(TO_name_14,MATCH(,((Шаблон_14-Точность)&gt;=U397)+((Шаблон_14+Точность)&lt;=U397),)),U397)</f>
        <v>11340</v>
      </c>
      <c r="BB397" s="3"/>
      <c r="BC397" s="3" t="str">
        <f t="shared" si="208"/>
        <v>М/67871/24149</v>
      </c>
      <c r="BD397" s="3" t="str">
        <f t="shared" si="209"/>
        <v>М/72961/58039</v>
      </c>
      <c r="BE397" s="3" t="str">
        <f t="shared" si="210"/>
        <v>М/66586/41484</v>
      </c>
      <c r="BF397" s="3" t="str">
        <f t="shared" si="211"/>
        <v>Р/74054/45754</v>
      </c>
      <c r="BG397" s="3" t="str">
        <f t="shared" si="212"/>
        <v>М/16003/16003</v>
      </c>
      <c r="BH397" s="3" t="str">
        <f t="shared" si="213"/>
        <v>М/15378/15378</v>
      </c>
      <c r="BI397" s="3" t="str">
        <f t="shared" si="214"/>
        <v>Р/12778/12778</v>
      </c>
      <c r="BJ397" s="158" t="s">
        <v>290</v>
      </c>
      <c r="BK397" s="3" t="str">
        <f t="shared" si="215"/>
        <v>ТО2/44413/46134</v>
      </c>
      <c r="BL397" s="3" t="str">
        <f t="shared" si="216"/>
        <v>М/53179/28197</v>
      </c>
      <c r="BM397" s="3" t="str">
        <f t="shared" si="217"/>
        <v>М/39869/19354</v>
      </c>
      <c r="BN397" s="3" t="str">
        <f t="shared" si="218"/>
        <v>М/39770/64319</v>
      </c>
      <c r="BO397" s="3" t="str">
        <f t="shared" si="219"/>
        <v>М/9674/34674</v>
      </c>
      <c r="BP397" s="3" t="str">
        <f t="shared" si="220"/>
        <v>Р/11181/31696</v>
      </c>
      <c r="BQ397" s="3" t="str">
        <f t="shared" si="221"/>
        <v>Р/11340/11340</v>
      </c>
    </row>
    <row r="398" spans="1:69" ht="16.5" customHeight="1" x14ac:dyDescent="0.25">
      <c r="A398" s="90">
        <v>45314</v>
      </c>
      <c r="B398" s="3">
        <v>5</v>
      </c>
      <c r="C398" s="3">
        <v>4</v>
      </c>
      <c r="D398" s="105" t="str">
        <f t="shared" si="222"/>
        <v/>
      </c>
      <c r="E398" s="105" t="str">
        <f t="shared" si="223"/>
        <v/>
      </c>
      <c r="F398" s="99" t="s">
        <v>290</v>
      </c>
      <c r="G398" s="100">
        <f t="shared" si="224"/>
        <v>24173</v>
      </c>
      <c r="H398" s="100">
        <f t="shared" si="225"/>
        <v>58063</v>
      </c>
      <c r="I398" s="100">
        <f t="shared" si="226"/>
        <v>41508</v>
      </c>
      <c r="J398" s="100">
        <f t="shared" si="227"/>
        <v>45754</v>
      </c>
      <c r="K398" s="100">
        <f t="shared" si="228"/>
        <v>16027</v>
      </c>
      <c r="L398" s="100">
        <f t="shared" si="229"/>
        <v>15402</v>
      </c>
      <c r="M398" s="100">
        <f t="shared" si="230"/>
        <v>12778</v>
      </c>
      <c r="N398" s="100" t="str">
        <f t="shared" si="231"/>
        <v>|</v>
      </c>
      <c r="O398" s="100">
        <f t="shared" si="232"/>
        <v>46134</v>
      </c>
      <c r="P398" s="100">
        <f t="shared" si="233"/>
        <v>28221</v>
      </c>
      <c r="Q398" s="100">
        <f t="shared" si="234"/>
        <v>19378</v>
      </c>
      <c r="R398" s="100">
        <f t="shared" si="235"/>
        <v>64343</v>
      </c>
      <c r="S398" s="100">
        <f t="shared" si="236"/>
        <v>34698</v>
      </c>
      <c r="T398" s="100">
        <f t="shared" si="237"/>
        <v>31696</v>
      </c>
      <c r="U398" s="100">
        <f t="shared" si="238"/>
        <v>11340</v>
      </c>
      <c r="V398" s="89" t="s">
        <v>290</v>
      </c>
      <c r="W398" s="95" t="s">
        <v>37</v>
      </c>
      <c r="X398" s="95" t="s">
        <v>37</v>
      </c>
      <c r="Y398" s="95" t="s">
        <v>37</v>
      </c>
      <c r="Z398" s="95" t="s">
        <v>38</v>
      </c>
      <c r="AA398" s="95" t="s">
        <v>37</v>
      </c>
      <c r="AB398" s="95" t="s">
        <v>37</v>
      </c>
      <c r="AC398" s="95" t="s">
        <v>38</v>
      </c>
      <c r="AD398" s="96" t="s">
        <v>290</v>
      </c>
      <c r="AE398" s="95" t="s">
        <v>271</v>
      </c>
      <c r="AF398" s="95" t="s">
        <v>37</v>
      </c>
      <c r="AG398" s="95" t="s">
        <v>37</v>
      </c>
      <c r="AH398" s="95" t="s">
        <v>37</v>
      </c>
      <c r="AI398" s="95" t="s">
        <v>37</v>
      </c>
      <c r="AJ398" s="95" t="s">
        <v>38</v>
      </c>
      <c r="AK398" s="95" t="s">
        <v>38</v>
      </c>
      <c r="AL398" s="94" t="s">
        <v>290</v>
      </c>
      <c r="AM398" s="108">
        <f t="array" ref="AM398">IFERROR(INDEX(TO_name_1,MATCH(,((Шаблон_1-Точность)&gt;=G398)+((Шаблон_1+Точность)&lt;=G398),)),G398)</f>
        <v>24173</v>
      </c>
      <c r="AN398" s="109">
        <f t="array" ref="AN398">IFERROR(INDEX(TO_name_2,MATCH(,((Шаблон_2-Точность)&gt;=H398)+((Шаблон_2+Точность)&lt;=H398),)),H398)</f>
        <v>58063</v>
      </c>
      <c r="AO398" s="109" t="str">
        <f t="array" ref="AO398">IFERROR(INDEX(TO_name_3,MATCH(,((Шаблон_3-Точность)&gt;=I398)+((Шаблон_3+Точность)&lt;=I398),)),I398)</f>
        <v>ПМ</v>
      </c>
      <c r="AP398" s="109">
        <f t="array" ref="AP398">IFERROR(INDEX(TO_name_4,MATCH(,((Шаблон_4-Точность)&gt;=J398)+((Шаблон_4+Точность)&lt;=J398),)),J398)</f>
        <v>45754</v>
      </c>
      <c r="AQ398" s="109">
        <f t="array" ref="AQ398">IFERROR(INDEX(TO_name_9,MATCH(,((Шаблон_9-Точность)&gt;=K398)+((Шаблон_9+Точность)&lt;=K398),)),K398)</f>
        <v>16027</v>
      </c>
      <c r="AR398" s="109">
        <f t="array" ref="AR398">IFERROR(INDEX(TO_name_10,MATCH(,((Шаблон_10-Точность)&gt;=L398)+((Шаблон_10+Точность)&lt;=L398),)),L398)</f>
        <v>15402</v>
      </c>
      <c r="AS398" s="110">
        <f t="array" ref="AS398">IFERROR(INDEX(TO_name_11,MATCH(,((Шаблон_11-Точность)&gt;=M398)+((Шаблон_11+Точность)&lt;=M398),)),M398)</f>
        <v>12778</v>
      </c>
      <c r="AT398" s="111" t="s">
        <v>290</v>
      </c>
      <c r="AU398" s="108">
        <f t="array" ref="AU398">IFERROR(INDEX(TO_name_5,MATCH(,((Шаблон_5-Точность)&gt;=O398)+((Шаблон_5+Точность)&lt;=O398),)),O398)</f>
        <v>46134</v>
      </c>
      <c r="AV398" s="109">
        <f t="array" ref="AV398">IFERROR(INDEX(TO_name_6,MATCH(,((Шаблон_6-Точность)&gt;=P398)+((Шаблон_6+Точность)&lt;=P398),)),P398)</f>
        <v>28221</v>
      </c>
      <c r="AW398" s="109">
        <f t="array" ref="AW398">IFERROR(INDEX(TO_name_7,MATCH(,((Шаблон_7-Точность)&gt;=Q398)+((Шаблон_7+Точность)&lt;=Q398),)),Q398)</f>
        <v>19378</v>
      </c>
      <c r="AX398" s="109">
        <f t="array" ref="AX398">IFERROR(INDEX(TO_name_8,MATCH(,((Шаблон_8-Точность)&gt;=R398)+((Шаблон_8+Точность)&lt;=R398),)),R398)</f>
        <v>64343</v>
      </c>
      <c r="AY398" s="109">
        <f t="array" ref="AY398">IFERROR(INDEX(TO_name_12,MATCH(,((Шаблон_12-Точность)&gt;=S398)+((Шаблон_12+Точность)&lt;=S398),)),S398)</f>
        <v>34698</v>
      </c>
      <c r="AZ398" s="109">
        <f t="array" ref="AZ398">IFERROR(INDEX(TO_name_13,MATCH(,((Шаблон_13-Точность)&gt;=T398)+((Шаблон_13+Точность)&lt;=T398),)),T398)</f>
        <v>31696</v>
      </c>
      <c r="BA398" s="110">
        <f t="array" ref="BA398">IFERROR(INDEX(TO_name_14,MATCH(,((Шаблон_14-Точность)&gt;=U398)+((Шаблон_14+Точность)&lt;=U398),)),U398)</f>
        <v>11340</v>
      </c>
      <c r="BB398" s="3"/>
      <c r="BC398" s="3" t="str">
        <f t="shared" si="208"/>
        <v>М/67895/24173</v>
      </c>
      <c r="BD398" s="3" t="str">
        <f t="shared" si="209"/>
        <v>М/72985/58063</v>
      </c>
      <c r="BE398" s="3" t="str">
        <f t="shared" si="210"/>
        <v>М/66610/41508</v>
      </c>
      <c r="BF398" s="3" t="str">
        <f t="shared" si="211"/>
        <v>Р/74054/45754</v>
      </c>
      <c r="BG398" s="3" t="str">
        <f t="shared" si="212"/>
        <v>М/16027/16027</v>
      </c>
      <c r="BH398" s="3" t="str">
        <f t="shared" si="213"/>
        <v>М/15402/15402</v>
      </c>
      <c r="BI398" s="3" t="str">
        <f t="shared" si="214"/>
        <v>Р/12778/12778</v>
      </c>
      <c r="BJ398" s="158" t="s">
        <v>290</v>
      </c>
      <c r="BK398" s="3" t="str">
        <f t="shared" si="215"/>
        <v>ТО2/44413/46134</v>
      </c>
      <c r="BL398" s="3" t="str">
        <f t="shared" si="216"/>
        <v>М/53203/28221</v>
      </c>
      <c r="BM398" s="3" t="str">
        <f t="shared" si="217"/>
        <v>М/39893/19378</v>
      </c>
      <c r="BN398" s="3" t="str">
        <f t="shared" si="218"/>
        <v>М/39794/64343</v>
      </c>
      <c r="BO398" s="3" t="str">
        <f t="shared" si="219"/>
        <v>М/9698/34698</v>
      </c>
      <c r="BP398" s="3" t="str">
        <f t="shared" si="220"/>
        <v>Р/11181/31696</v>
      </c>
      <c r="BQ398" s="3" t="str">
        <f t="shared" si="221"/>
        <v>Р/11340/11340</v>
      </c>
    </row>
    <row r="399" spans="1:69" ht="16.5" customHeight="1" x14ac:dyDescent="0.25">
      <c r="A399" s="90">
        <v>45315</v>
      </c>
      <c r="B399" s="3">
        <v>5</v>
      </c>
      <c r="C399" s="3">
        <v>4</v>
      </c>
      <c r="D399" s="105" t="str">
        <f t="shared" si="222"/>
        <v/>
      </c>
      <c r="E399" s="105" t="str">
        <f t="shared" si="223"/>
        <v/>
      </c>
      <c r="F399" s="99" t="s">
        <v>290</v>
      </c>
      <c r="G399" s="100">
        <f t="shared" si="224"/>
        <v>24197</v>
      </c>
      <c r="H399" s="100">
        <f t="shared" si="225"/>
        <v>58087</v>
      </c>
      <c r="I399" s="100">
        <f t="shared" si="226"/>
        <v>41524</v>
      </c>
      <c r="J399" s="100">
        <f t="shared" si="227"/>
        <v>45762</v>
      </c>
      <c r="K399" s="100">
        <f t="shared" si="228"/>
        <v>16051</v>
      </c>
      <c r="L399" s="100">
        <f t="shared" si="229"/>
        <v>15426</v>
      </c>
      <c r="M399" s="100">
        <f t="shared" si="230"/>
        <v>12778</v>
      </c>
      <c r="N399" s="100" t="str">
        <f t="shared" si="231"/>
        <v>|</v>
      </c>
      <c r="O399" s="100">
        <f t="shared" si="232"/>
        <v>46134</v>
      </c>
      <c r="P399" s="100">
        <f t="shared" si="233"/>
        <v>28245</v>
      </c>
      <c r="Q399" s="100">
        <f t="shared" si="234"/>
        <v>19402</v>
      </c>
      <c r="R399" s="100">
        <f t="shared" si="235"/>
        <v>64367</v>
      </c>
      <c r="S399" s="100">
        <f t="shared" si="236"/>
        <v>34722</v>
      </c>
      <c r="T399" s="100">
        <f t="shared" si="237"/>
        <v>31696</v>
      </c>
      <c r="U399" s="100">
        <f t="shared" si="238"/>
        <v>11340</v>
      </c>
      <c r="V399" s="89" t="s">
        <v>290</v>
      </c>
      <c r="W399" s="95" t="s">
        <v>37</v>
      </c>
      <c r="X399" s="95" t="s">
        <v>37</v>
      </c>
      <c r="Y399" s="95" t="s">
        <v>195</v>
      </c>
      <c r="Z399" s="95" t="s">
        <v>320</v>
      </c>
      <c r="AA399" s="95" t="s">
        <v>37</v>
      </c>
      <c r="AB399" s="95" t="s">
        <v>37</v>
      </c>
      <c r="AC399" s="95" t="s">
        <v>38</v>
      </c>
      <c r="AD399" s="96" t="s">
        <v>290</v>
      </c>
      <c r="AE399" s="95" t="s">
        <v>271</v>
      </c>
      <c r="AF399" s="95" t="s">
        <v>37</v>
      </c>
      <c r="AG399" s="95" t="s">
        <v>37</v>
      </c>
      <c r="AH399" s="95" t="s">
        <v>37</v>
      </c>
      <c r="AI399" s="95" t="s">
        <v>37</v>
      </c>
      <c r="AJ399" s="95" t="s">
        <v>38</v>
      </c>
      <c r="AK399" s="95" t="s">
        <v>38</v>
      </c>
      <c r="AL399" s="94" t="s">
        <v>290</v>
      </c>
      <c r="AM399" s="108">
        <f t="array" ref="AM399">IFERROR(INDEX(TO_name_1,MATCH(,((Шаблон_1-Точность)&gt;=G399)+((Шаблон_1+Точность)&lt;=G399),)),G399)</f>
        <v>24197</v>
      </c>
      <c r="AN399" s="109">
        <f t="array" ref="AN399">IFERROR(INDEX(TO_name_2,MATCH(,((Шаблон_2-Точность)&gt;=H399)+((Шаблон_2+Точность)&lt;=H399),)),H399)</f>
        <v>58087</v>
      </c>
      <c r="AO399" s="109">
        <f t="array" ref="AO399">IFERROR(INDEX(TO_name_3,MATCH(,((Шаблон_3-Точность)&gt;=I399)+((Шаблон_3+Точность)&lt;=I399),)),I399)</f>
        <v>41524</v>
      </c>
      <c r="AP399" s="109">
        <f t="array" ref="AP399">IFERROR(INDEX(TO_name_4,MATCH(,((Шаблон_4-Точность)&gt;=J399)+((Шаблон_4+Точность)&lt;=J399),)),J399)</f>
        <v>45762</v>
      </c>
      <c r="AQ399" s="109">
        <f t="array" ref="AQ399">IFERROR(INDEX(TO_name_9,MATCH(,((Шаблон_9-Точность)&gt;=K399)+((Шаблон_9+Точность)&lt;=K399),)),K399)</f>
        <v>16051</v>
      </c>
      <c r="AR399" s="109">
        <f t="array" ref="AR399">IFERROR(INDEX(TO_name_10,MATCH(,((Шаблон_10-Точность)&gt;=L399)+((Шаблон_10+Точность)&lt;=L399),)),L399)</f>
        <v>15426</v>
      </c>
      <c r="AS399" s="110">
        <f t="array" ref="AS399">IFERROR(INDEX(TO_name_11,MATCH(,((Шаблон_11-Точность)&gt;=M399)+((Шаблон_11+Точность)&lt;=M399),)),M399)</f>
        <v>12778</v>
      </c>
      <c r="AT399" s="111" t="s">
        <v>290</v>
      </c>
      <c r="AU399" s="108">
        <f t="array" ref="AU399">IFERROR(INDEX(TO_name_5,MATCH(,((Шаблон_5-Точность)&gt;=O399)+((Шаблон_5+Точность)&lt;=O399),)),O399)</f>
        <v>46134</v>
      </c>
      <c r="AV399" s="109">
        <f t="array" ref="AV399">IFERROR(INDEX(TO_name_6,MATCH(,((Шаблон_6-Точность)&gt;=P399)+((Шаблон_6+Точность)&lt;=P399),)),P399)</f>
        <v>28245</v>
      </c>
      <c r="AW399" s="109">
        <f t="array" ref="AW399">IFERROR(INDEX(TO_name_7,MATCH(,((Шаблон_7-Точность)&gt;=Q399)+((Шаблон_7+Точность)&lt;=Q399),)),Q399)</f>
        <v>19402</v>
      </c>
      <c r="AX399" s="109">
        <f t="array" ref="AX399">IFERROR(INDEX(TO_name_8,MATCH(,((Шаблон_8-Точность)&gt;=R399)+((Шаблон_8+Точность)&lt;=R399),)),R399)</f>
        <v>64367</v>
      </c>
      <c r="AY399" s="109">
        <f t="array" ref="AY399">IFERROR(INDEX(TO_name_12,MATCH(,((Шаблон_12-Точность)&gt;=S399)+((Шаблон_12+Точность)&lt;=S399),)),S399)</f>
        <v>34722</v>
      </c>
      <c r="AZ399" s="109">
        <f t="array" ref="AZ399">IFERROR(INDEX(TO_name_13,MATCH(,((Шаблон_13-Точность)&gt;=T399)+((Шаблон_13+Точность)&lt;=T399),)),T399)</f>
        <v>31696</v>
      </c>
      <c r="BA399" s="110">
        <f t="array" ref="BA399">IFERROR(INDEX(TO_name_14,MATCH(,((Шаблон_14-Точность)&gt;=U399)+((Шаблон_14+Точность)&lt;=U399),)),U399)</f>
        <v>11340</v>
      </c>
      <c r="BB399" s="3"/>
      <c r="BC399" s="3" t="str">
        <f t="shared" si="208"/>
        <v>М/67919/24197</v>
      </c>
      <c r="BD399" s="3" t="str">
        <f t="shared" si="209"/>
        <v>М/73009/58087</v>
      </c>
      <c r="BE399" s="3" t="str">
        <f t="shared" si="210"/>
        <v>О/66626/41524</v>
      </c>
      <c r="BF399" s="3" t="str">
        <f t="shared" si="211"/>
        <v>П/74062/45762</v>
      </c>
      <c r="BG399" s="3" t="str">
        <f t="shared" si="212"/>
        <v>М/16051/16051</v>
      </c>
      <c r="BH399" s="3" t="str">
        <f t="shared" si="213"/>
        <v>М/15426/15426</v>
      </c>
      <c r="BI399" s="3" t="str">
        <f t="shared" si="214"/>
        <v>Р/12778/12778</v>
      </c>
      <c r="BJ399" s="158" t="s">
        <v>290</v>
      </c>
      <c r="BK399" s="3" t="str">
        <f t="shared" si="215"/>
        <v>ТО2/44413/46134</v>
      </c>
      <c r="BL399" s="3" t="str">
        <f t="shared" si="216"/>
        <v>М/53227/28245</v>
      </c>
      <c r="BM399" s="3" t="str">
        <f t="shared" si="217"/>
        <v>М/39917/19402</v>
      </c>
      <c r="BN399" s="3" t="str">
        <f t="shared" si="218"/>
        <v>М/39818/64367</v>
      </c>
      <c r="BO399" s="3" t="str">
        <f t="shared" si="219"/>
        <v>М/9722/34722</v>
      </c>
      <c r="BP399" s="3" t="str">
        <f t="shared" si="220"/>
        <v>Р/11181/31696</v>
      </c>
      <c r="BQ399" s="3" t="str">
        <f t="shared" si="221"/>
        <v>Р/11340/11340</v>
      </c>
    </row>
    <row r="400" spans="1:69" ht="16.5" customHeight="1" x14ac:dyDescent="0.25">
      <c r="A400" s="90">
        <v>45316</v>
      </c>
      <c r="B400" s="3">
        <v>5</v>
      </c>
      <c r="C400" s="3">
        <v>4</v>
      </c>
      <c r="D400" s="105" t="str">
        <f t="shared" si="222"/>
        <v>ОШ</v>
      </c>
      <c r="E400" s="105" t="str">
        <f t="shared" si="223"/>
        <v/>
      </c>
      <c r="F400" s="99" t="s">
        <v>290</v>
      </c>
      <c r="G400" s="100">
        <f t="shared" si="224"/>
        <v>24221</v>
      </c>
      <c r="H400" s="100">
        <f t="shared" si="225"/>
        <v>58111</v>
      </c>
      <c r="I400" s="100">
        <f t="shared" si="226"/>
        <v>41524</v>
      </c>
      <c r="J400" s="100">
        <f t="shared" si="227"/>
        <v>45778</v>
      </c>
      <c r="K400" s="100">
        <f t="shared" si="228"/>
        <v>16075</v>
      </c>
      <c r="L400" s="100">
        <f t="shared" si="229"/>
        <v>15450</v>
      </c>
      <c r="M400" s="100">
        <f t="shared" si="230"/>
        <v>12778</v>
      </c>
      <c r="N400" s="100" t="str">
        <f t="shared" si="231"/>
        <v>|</v>
      </c>
      <c r="O400" s="100">
        <f t="shared" si="232"/>
        <v>46134</v>
      </c>
      <c r="P400" s="100">
        <f t="shared" si="233"/>
        <v>28269</v>
      </c>
      <c r="Q400" s="100">
        <f t="shared" si="234"/>
        <v>19426</v>
      </c>
      <c r="R400" s="100">
        <f t="shared" si="235"/>
        <v>64391</v>
      </c>
      <c r="S400" s="100">
        <f t="shared" si="236"/>
        <v>34746</v>
      </c>
      <c r="T400" s="100">
        <f t="shared" si="237"/>
        <v>31696</v>
      </c>
      <c r="U400" s="100">
        <f t="shared" si="238"/>
        <v>11340</v>
      </c>
      <c r="V400" s="89" t="s">
        <v>290</v>
      </c>
      <c r="W400" s="95" t="s">
        <v>37</v>
      </c>
      <c r="X400" s="95" t="s">
        <v>37</v>
      </c>
      <c r="Y400" s="95" t="s">
        <v>321</v>
      </c>
      <c r="Z400" s="95" t="s">
        <v>195</v>
      </c>
      <c r="AA400" s="95" t="s">
        <v>37</v>
      </c>
      <c r="AB400" s="95" t="s">
        <v>37</v>
      </c>
      <c r="AC400" s="95" t="s">
        <v>38</v>
      </c>
      <c r="AD400" s="96" t="s">
        <v>290</v>
      </c>
      <c r="AE400" s="95" t="s">
        <v>271</v>
      </c>
      <c r="AF400" s="95" t="s">
        <v>37</v>
      </c>
      <c r="AG400" s="95" t="s">
        <v>37</v>
      </c>
      <c r="AH400" s="95" t="s">
        <v>37</v>
      </c>
      <c r="AI400" s="95" t="s">
        <v>37</v>
      </c>
      <c r="AJ400" s="95" t="s">
        <v>38</v>
      </c>
      <c r="AK400" s="95" t="s">
        <v>38</v>
      </c>
      <c r="AL400" s="94" t="s">
        <v>290</v>
      </c>
      <c r="AM400" s="108">
        <f t="array" ref="AM400">IFERROR(INDEX(TO_name_1,MATCH(,((Шаблон_1-Точность)&gt;=G400)+((Шаблон_1+Точность)&lt;=G400),)),G400)</f>
        <v>24221</v>
      </c>
      <c r="AN400" s="109">
        <f t="array" ref="AN400">IFERROR(INDEX(TO_name_2,MATCH(,((Шаблон_2-Точность)&gt;=H400)+((Шаблон_2+Точность)&lt;=H400),)),H400)</f>
        <v>58111</v>
      </c>
      <c r="AO400" s="109">
        <f t="array" ref="AO400">IFERROR(INDEX(TO_name_3,MATCH(,((Шаблон_3-Точность)&gt;=I400)+((Шаблон_3+Точность)&lt;=I400),)),I400)</f>
        <v>41524</v>
      </c>
      <c r="AP400" s="109">
        <f t="array" ref="AP400">IFERROR(INDEX(TO_name_4,MATCH(,((Шаблон_4-Точность)&gt;=J400)+((Шаблон_4+Точность)&lt;=J400),)),J400)</f>
        <v>45778</v>
      </c>
      <c r="AQ400" s="109">
        <f t="array" ref="AQ400">IFERROR(INDEX(TO_name_9,MATCH(,((Шаблон_9-Точность)&gt;=K400)+((Шаблон_9+Точность)&lt;=K400),)),K400)</f>
        <v>16075</v>
      </c>
      <c r="AR400" s="109">
        <f t="array" ref="AR400">IFERROR(INDEX(TO_name_10,MATCH(,((Шаблон_10-Точность)&gt;=L400)+((Шаблон_10+Точность)&lt;=L400),)),L400)</f>
        <v>15450</v>
      </c>
      <c r="AS400" s="110">
        <f t="array" ref="AS400">IFERROR(INDEX(TO_name_11,MATCH(,((Шаблон_11-Точность)&gt;=M400)+((Шаблон_11+Точность)&lt;=M400),)),M400)</f>
        <v>12778</v>
      </c>
      <c r="AT400" s="111" t="s">
        <v>290</v>
      </c>
      <c r="AU400" s="108">
        <f t="array" ref="AU400">IFERROR(INDEX(TO_name_5,MATCH(,((Шаблон_5-Точность)&gt;=O400)+((Шаблон_5+Точность)&lt;=O400),)),O400)</f>
        <v>46134</v>
      </c>
      <c r="AV400" s="109">
        <f t="array" ref="AV400">IFERROR(INDEX(TO_name_6,MATCH(,((Шаблон_6-Точность)&gt;=P400)+((Шаблон_6+Точность)&lt;=P400),)),P400)</f>
        <v>28269</v>
      </c>
      <c r="AW400" s="109">
        <f t="array" ref="AW400">IFERROR(INDEX(TO_name_7,MATCH(,((Шаблон_7-Точность)&gt;=Q400)+((Шаблон_7+Точность)&lt;=Q400),)),Q400)</f>
        <v>19426</v>
      </c>
      <c r="AX400" s="109">
        <f t="array" ref="AX400">IFERROR(INDEX(TO_name_8,MATCH(,((Шаблон_8-Точность)&gt;=R400)+((Шаблон_8+Точность)&lt;=R400),)),R400)</f>
        <v>64391</v>
      </c>
      <c r="AY400" s="109">
        <f t="array" ref="AY400">IFERROR(INDEX(TO_name_12,MATCH(,((Шаблон_12-Точность)&gt;=S400)+((Шаблон_12+Точность)&lt;=S400),)),S400)</f>
        <v>34746</v>
      </c>
      <c r="AZ400" s="109">
        <f t="array" ref="AZ400">IFERROR(INDEX(TO_name_13,MATCH(,((Шаблон_13-Точность)&gt;=T400)+((Шаблон_13+Точность)&lt;=T400),)),T400)</f>
        <v>31696</v>
      </c>
      <c r="BA400" s="110">
        <f t="array" ref="BA400">IFERROR(INDEX(TO_name_14,MATCH(,((Шаблон_14-Точность)&gt;=U400)+((Шаблон_14+Точность)&lt;=U400),)),U400)</f>
        <v>11340</v>
      </c>
      <c r="BB400" s="3"/>
      <c r="BC400" s="3" t="str">
        <f t="shared" si="208"/>
        <v>М/67943/24221</v>
      </c>
      <c r="BD400" s="3" t="str">
        <f t="shared" si="209"/>
        <v>М/73033/58111</v>
      </c>
      <c r="BE400" s="3" t="str">
        <f t="shared" si="210"/>
        <v>ПМ/66626/41524</v>
      </c>
      <c r="BF400" s="3" t="str">
        <f t="shared" si="211"/>
        <v>О/74078/45778</v>
      </c>
      <c r="BG400" s="3" t="str">
        <f t="shared" si="212"/>
        <v>М/16075/16075</v>
      </c>
      <c r="BH400" s="3" t="str">
        <f t="shared" si="213"/>
        <v>М/15450/15450</v>
      </c>
      <c r="BI400" s="3" t="str">
        <f t="shared" si="214"/>
        <v>Р/12778/12778</v>
      </c>
      <c r="BJ400" s="158" t="s">
        <v>290</v>
      </c>
      <c r="BK400" s="3" t="str">
        <f t="shared" si="215"/>
        <v>ТО2/44413/46134</v>
      </c>
      <c r="BL400" s="3" t="str">
        <f t="shared" si="216"/>
        <v>М/53251/28269</v>
      </c>
      <c r="BM400" s="3" t="str">
        <f t="shared" si="217"/>
        <v>М/39941/19426</v>
      </c>
      <c r="BN400" s="3" t="str">
        <f t="shared" si="218"/>
        <v>М/39842/64391</v>
      </c>
      <c r="BO400" s="3" t="str">
        <f t="shared" si="219"/>
        <v>М/9746/34746</v>
      </c>
      <c r="BP400" s="3" t="str">
        <f t="shared" si="220"/>
        <v>Р/11181/31696</v>
      </c>
      <c r="BQ400" s="3" t="str">
        <f t="shared" si="221"/>
        <v>Р/11340/11340</v>
      </c>
    </row>
    <row r="401" spans="1:69" ht="16.5" customHeight="1" x14ac:dyDescent="0.25">
      <c r="A401" s="90">
        <v>45317</v>
      </c>
      <c r="B401" s="3">
        <v>5</v>
      </c>
      <c r="C401" s="3">
        <v>4</v>
      </c>
      <c r="D401" s="105" t="str">
        <f t="shared" si="222"/>
        <v/>
      </c>
      <c r="E401" s="105" t="str">
        <f t="shared" si="223"/>
        <v/>
      </c>
      <c r="F401" s="99" t="s">
        <v>290</v>
      </c>
      <c r="G401" s="100">
        <f t="shared" si="224"/>
        <v>24245</v>
      </c>
      <c r="H401" s="100">
        <f t="shared" si="225"/>
        <v>58135</v>
      </c>
      <c r="I401" s="100">
        <f t="shared" si="226"/>
        <v>41548</v>
      </c>
      <c r="J401" s="100">
        <f t="shared" si="227"/>
        <v>45778</v>
      </c>
      <c r="K401" s="100">
        <f t="shared" si="228"/>
        <v>16099</v>
      </c>
      <c r="L401" s="100">
        <f t="shared" si="229"/>
        <v>15474</v>
      </c>
      <c r="M401" s="100">
        <f t="shared" si="230"/>
        <v>12778</v>
      </c>
      <c r="N401" s="100" t="str">
        <f t="shared" si="231"/>
        <v>|</v>
      </c>
      <c r="O401" s="100">
        <f t="shared" si="232"/>
        <v>46134</v>
      </c>
      <c r="P401" s="100">
        <f t="shared" si="233"/>
        <v>28293</v>
      </c>
      <c r="Q401" s="100">
        <f t="shared" si="234"/>
        <v>19450</v>
      </c>
      <c r="R401" s="100">
        <f t="shared" si="235"/>
        <v>64415</v>
      </c>
      <c r="S401" s="100">
        <f t="shared" si="236"/>
        <v>34770</v>
      </c>
      <c r="T401" s="100">
        <f t="shared" si="237"/>
        <v>31696</v>
      </c>
      <c r="U401" s="100">
        <f t="shared" si="238"/>
        <v>11340</v>
      </c>
      <c r="V401" s="89" t="s">
        <v>290</v>
      </c>
      <c r="W401" s="95" t="s">
        <v>37</v>
      </c>
      <c r="X401" s="95" t="s">
        <v>37</v>
      </c>
      <c r="Y401" s="95" t="s">
        <v>37</v>
      </c>
      <c r="Z401" s="95" t="s">
        <v>38</v>
      </c>
      <c r="AA401" s="95" t="s">
        <v>37</v>
      </c>
      <c r="AB401" s="95" t="s">
        <v>37</v>
      </c>
      <c r="AC401" s="95" t="s">
        <v>38</v>
      </c>
      <c r="AD401" s="96" t="s">
        <v>290</v>
      </c>
      <c r="AE401" s="95" t="s">
        <v>271</v>
      </c>
      <c r="AF401" s="95" t="s">
        <v>37</v>
      </c>
      <c r="AG401" s="95" t="s">
        <v>37</v>
      </c>
      <c r="AH401" s="95" t="s">
        <v>37</v>
      </c>
      <c r="AI401" s="95" t="s">
        <v>37</v>
      </c>
      <c r="AJ401" s="95" t="s">
        <v>38</v>
      </c>
      <c r="AK401" s="95" t="s">
        <v>38</v>
      </c>
      <c r="AL401" s="94" t="s">
        <v>290</v>
      </c>
      <c r="AM401" s="108">
        <f t="array" ref="AM401">IFERROR(INDEX(TO_name_1,MATCH(,((Шаблон_1-Точность)&gt;=G401)+((Шаблон_1+Точность)&lt;=G401),)),G401)</f>
        <v>24245</v>
      </c>
      <c r="AN401" s="109">
        <f t="array" ref="AN401">IFERROR(INDEX(TO_name_2,MATCH(,((Шаблон_2-Точность)&gt;=H401)+((Шаблон_2+Точность)&lt;=H401),)),H401)</f>
        <v>58135</v>
      </c>
      <c r="AO401" s="109">
        <f t="array" ref="AO401">IFERROR(INDEX(TO_name_3,MATCH(,((Шаблон_3-Точность)&gt;=I401)+((Шаблон_3+Точность)&lt;=I401),)),I401)</f>
        <v>41548</v>
      </c>
      <c r="AP401" s="109">
        <f t="array" ref="AP401">IFERROR(INDEX(TO_name_4,MATCH(,((Шаблон_4-Точность)&gt;=J401)+((Шаблон_4+Точность)&lt;=J401),)),J401)</f>
        <v>45778</v>
      </c>
      <c r="AQ401" s="109">
        <f t="array" ref="AQ401">IFERROR(INDEX(TO_name_9,MATCH(,((Шаблон_9-Точность)&gt;=K401)+((Шаблон_9+Точность)&lt;=K401),)),K401)</f>
        <v>16099</v>
      </c>
      <c r="AR401" s="109">
        <f t="array" ref="AR401">IFERROR(INDEX(TO_name_10,MATCH(,((Шаблон_10-Точность)&gt;=L401)+((Шаблон_10+Точность)&lt;=L401),)),L401)</f>
        <v>15474</v>
      </c>
      <c r="AS401" s="110">
        <f t="array" ref="AS401">IFERROR(INDEX(TO_name_11,MATCH(,((Шаблон_11-Точность)&gt;=M401)+((Шаблон_11+Точность)&lt;=M401),)),M401)</f>
        <v>12778</v>
      </c>
      <c r="AT401" s="111" t="s">
        <v>290</v>
      </c>
      <c r="AU401" s="108">
        <f t="array" ref="AU401">IFERROR(INDEX(TO_name_5,MATCH(,((Шаблон_5-Точность)&gt;=O401)+((Шаблон_5+Точность)&lt;=O401),)),O401)</f>
        <v>46134</v>
      </c>
      <c r="AV401" s="109">
        <f t="array" ref="AV401">IFERROR(INDEX(TO_name_6,MATCH(,((Шаблон_6-Точность)&gt;=P401)+((Шаблон_6+Точность)&lt;=P401),)),P401)</f>
        <v>28293</v>
      </c>
      <c r="AW401" s="109">
        <f t="array" ref="AW401">IFERROR(INDEX(TO_name_7,MATCH(,((Шаблон_7-Точность)&gt;=Q401)+((Шаблон_7+Точность)&lt;=Q401),)),Q401)</f>
        <v>19450</v>
      </c>
      <c r="AX401" s="109">
        <f t="array" ref="AX401">IFERROR(INDEX(TO_name_8,MATCH(,((Шаблон_8-Точность)&gt;=R401)+((Шаблон_8+Точность)&lt;=R401),)),R401)</f>
        <v>64415</v>
      </c>
      <c r="AY401" s="109">
        <f t="array" ref="AY401">IFERROR(INDEX(TO_name_12,MATCH(,((Шаблон_12-Точность)&gt;=S401)+((Шаблон_12+Точность)&lt;=S401),)),S401)</f>
        <v>34770</v>
      </c>
      <c r="AZ401" s="109">
        <f t="array" ref="AZ401">IFERROR(INDEX(TO_name_13,MATCH(,((Шаблон_13-Точность)&gt;=T401)+((Шаблон_13+Точность)&lt;=T401),)),T401)</f>
        <v>31696</v>
      </c>
      <c r="BA401" s="110">
        <f t="array" ref="BA401">IFERROR(INDEX(TO_name_14,MATCH(,((Шаблон_14-Точность)&gt;=U401)+((Шаблон_14+Точность)&lt;=U401),)),U401)</f>
        <v>11340</v>
      </c>
      <c r="BB401" s="3"/>
      <c r="BC401" s="3" t="str">
        <f t="shared" si="208"/>
        <v>М/67967/24245</v>
      </c>
      <c r="BD401" s="3" t="str">
        <f t="shared" si="209"/>
        <v>М/73057/58135</v>
      </c>
      <c r="BE401" s="3" t="str">
        <f t="shared" si="210"/>
        <v>М/66650/41548</v>
      </c>
      <c r="BF401" s="3" t="str">
        <f t="shared" si="211"/>
        <v>Р/74078/45778</v>
      </c>
      <c r="BG401" s="3" t="str">
        <f t="shared" si="212"/>
        <v>М/16099/16099</v>
      </c>
      <c r="BH401" s="3" t="str">
        <f t="shared" si="213"/>
        <v>М/15474/15474</v>
      </c>
      <c r="BI401" s="3" t="str">
        <f t="shared" si="214"/>
        <v>Р/12778/12778</v>
      </c>
      <c r="BJ401" s="158" t="s">
        <v>290</v>
      </c>
      <c r="BK401" s="3" t="str">
        <f t="shared" si="215"/>
        <v>ТО2/44413/46134</v>
      </c>
      <c r="BL401" s="3" t="str">
        <f t="shared" si="216"/>
        <v>М/53275/28293</v>
      </c>
      <c r="BM401" s="3" t="str">
        <f t="shared" si="217"/>
        <v>М/39965/19450</v>
      </c>
      <c r="BN401" s="3" t="str">
        <f t="shared" si="218"/>
        <v>М/39866/64415</v>
      </c>
      <c r="BO401" s="3" t="str">
        <f t="shared" si="219"/>
        <v>М/9770/34770</v>
      </c>
      <c r="BP401" s="3" t="str">
        <f t="shared" si="220"/>
        <v>Р/11181/31696</v>
      </c>
      <c r="BQ401" s="3" t="str">
        <f t="shared" si="221"/>
        <v>Р/11340/11340</v>
      </c>
    </row>
    <row r="402" spans="1:69" ht="16.5" customHeight="1" x14ac:dyDescent="0.25">
      <c r="A402" s="90">
        <v>45318</v>
      </c>
      <c r="B402" s="3">
        <v>5</v>
      </c>
      <c r="C402" s="3">
        <v>4</v>
      </c>
      <c r="D402" s="105" t="str">
        <f t="shared" si="222"/>
        <v/>
      </c>
      <c r="E402" s="105" t="str">
        <f t="shared" si="223"/>
        <v/>
      </c>
      <c r="F402" s="99" t="s">
        <v>290</v>
      </c>
      <c r="G402" s="100">
        <f t="shared" si="224"/>
        <v>24269</v>
      </c>
      <c r="H402" s="100">
        <f t="shared" si="225"/>
        <v>58159</v>
      </c>
      <c r="I402" s="100">
        <f t="shared" si="226"/>
        <v>41572</v>
      </c>
      <c r="J402" s="100">
        <f t="shared" si="227"/>
        <v>45778</v>
      </c>
      <c r="K402" s="100">
        <f t="shared" si="228"/>
        <v>16123</v>
      </c>
      <c r="L402" s="100">
        <f t="shared" si="229"/>
        <v>15498</v>
      </c>
      <c r="M402" s="100">
        <f t="shared" si="230"/>
        <v>12778</v>
      </c>
      <c r="N402" s="100" t="str">
        <f t="shared" si="231"/>
        <v>|</v>
      </c>
      <c r="O402" s="100">
        <f t="shared" si="232"/>
        <v>46134</v>
      </c>
      <c r="P402" s="100">
        <f t="shared" si="233"/>
        <v>28317</v>
      </c>
      <c r="Q402" s="100">
        <f t="shared" si="234"/>
        <v>19474</v>
      </c>
      <c r="R402" s="100">
        <f t="shared" si="235"/>
        <v>64439</v>
      </c>
      <c r="S402" s="100">
        <f t="shared" si="236"/>
        <v>34794</v>
      </c>
      <c r="T402" s="100">
        <f t="shared" si="237"/>
        <v>31696</v>
      </c>
      <c r="U402" s="100">
        <f t="shared" si="238"/>
        <v>11340</v>
      </c>
      <c r="V402" s="89" t="s">
        <v>290</v>
      </c>
      <c r="W402" s="95" t="s">
        <v>37</v>
      </c>
      <c r="X402" s="95" t="s">
        <v>37</v>
      </c>
      <c r="Y402" s="95" t="s">
        <v>37</v>
      </c>
      <c r="Z402" s="95" t="s">
        <v>38</v>
      </c>
      <c r="AA402" s="95" t="s">
        <v>37</v>
      </c>
      <c r="AB402" s="95" t="s">
        <v>37</v>
      </c>
      <c r="AC402" s="95" t="s">
        <v>38</v>
      </c>
      <c r="AD402" s="96" t="s">
        <v>290</v>
      </c>
      <c r="AE402" s="95" t="s">
        <v>271</v>
      </c>
      <c r="AF402" s="95" t="s">
        <v>37</v>
      </c>
      <c r="AG402" s="95" t="s">
        <v>37</v>
      </c>
      <c r="AH402" s="95" t="s">
        <v>37</v>
      </c>
      <c r="AI402" s="95" t="s">
        <v>37</v>
      </c>
      <c r="AJ402" s="95" t="s">
        <v>38</v>
      </c>
      <c r="AK402" s="95" t="s">
        <v>38</v>
      </c>
      <c r="AL402" s="94" t="s">
        <v>290</v>
      </c>
      <c r="AM402" s="108">
        <f t="array" ref="AM402">IFERROR(INDEX(TO_name_1,MATCH(,((Шаблон_1-Точность)&gt;=G402)+((Шаблон_1+Точность)&lt;=G402),)),G402)</f>
        <v>24269</v>
      </c>
      <c r="AN402" s="109">
        <f t="array" ref="AN402">IFERROR(INDEX(TO_name_2,MATCH(,((Шаблон_2-Точность)&gt;=H402)+((Шаблон_2+Точность)&lt;=H402),)),H402)</f>
        <v>58159</v>
      </c>
      <c r="AO402" s="109">
        <f t="array" ref="AO402">IFERROR(INDEX(TO_name_3,MATCH(,((Шаблон_3-Точность)&gt;=I402)+((Шаблон_3+Точность)&lt;=I402),)),I402)</f>
        <v>41572</v>
      </c>
      <c r="AP402" s="109">
        <f t="array" ref="AP402">IFERROR(INDEX(TO_name_4,MATCH(,((Шаблон_4-Точность)&gt;=J402)+((Шаблон_4+Точность)&lt;=J402),)),J402)</f>
        <v>45778</v>
      </c>
      <c r="AQ402" s="109">
        <f t="array" ref="AQ402">IFERROR(INDEX(TO_name_9,MATCH(,((Шаблон_9-Точность)&gt;=K402)+((Шаблон_9+Точность)&lt;=K402),)),K402)</f>
        <v>16123</v>
      </c>
      <c r="AR402" s="109">
        <f t="array" ref="AR402">IFERROR(INDEX(TO_name_10,MATCH(,((Шаблон_10-Точность)&gt;=L402)+((Шаблон_10+Точность)&lt;=L402),)),L402)</f>
        <v>15498</v>
      </c>
      <c r="AS402" s="110">
        <f t="array" ref="AS402">IFERROR(INDEX(TO_name_11,MATCH(,((Шаблон_11-Точность)&gt;=M402)+((Шаблон_11+Точность)&lt;=M402),)),M402)</f>
        <v>12778</v>
      </c>
      <c r="AT402" s="111" t="s">
        <v>290</v>
      </c>
      <c r="AU402" s="108">
        <f t="array" ref="AU402">IFERROR(INDEX(TO_name_5,MATCH(,((Шаблон_5-Точность)&gt;=O402)+((Шаблон_5+Точность)&lt;=O402),)),O402)</f>
        <v>46134</v>
      </c>
      <c r="AV402" s="109">
        <f t="array" ref="AV402">IFERROR(INDEX(TO_name_6,MATCH(,((Шаблон_6-Точность)&gt;=P402)+((Шаблон_6+Точность)&lt;=P402),)),P402)</f>
        <v>28317</v>
      </c>
      <c r="AW402" s="109">
        <f t="array" ref="AW402">IFERROR(INDEX(TO_name_7,MATCH(,((Шаблон_7-Точность)&gt;=Q402)+((Шаблон_7+Точность)&lt;=Q402),)),Q402)</f>
        <v>19474</v>
      </c>
      <c r="AX402" s="109">
        <f t="array" ref="AX402">IFERROR(INDEX(TO_name_8,MATCH(,((Шаблон_8-Точность)&gt;=R402)+((Шаблон_8+Точность)&lt;=R402),)),R402)</f>
        <v>64439</v>
      </c>
      <c r="AY402" s="109">
        <f t="array" ref="AY402">IFERROR(INDEX(TO_name_12,MATCH(,((Шаблон_12-Точность)&gt;=S402)+((Шаблон_12+Точность)&lt;=S402),)),S402)</f>
        <v>34794</v>
      </c>
      <c r="AZ402" s="109">
        <f t="array" ref="AZ402">IFERROR(INDEX(TO_name_13,MATCH(,((Шаблон_13-Точность)&gt;=T402)+((Шаблон_13+Точность)&lt;=T402),)),T402)</f>
        <v>31696</v>
      </c>
      <c r="BA402" s="110">
        <f t="array" ref="BA402">IFERROR(INDEX(TO_name_14,MATCH(,((Шаблон_14-Точность)&gt;=U402)+((Шаблон_14+Точность)&lt;=U402),)),U402)</f>
        <v>11340</v>
      </c>
      <c r="BB402" s="3"/>
      <c r="BC402" s="3" t="str">
        <f t="shared" si="208"/>
        <v>М/67991/24269</v>
      </c>
      <c r="BD402" s="3" t="str">
        <f t="shared" si="209"/>
        <v>М/73081/58159</v>
      </c>
      <c r="BE402" s="3" t="str">
        <f t="shared" si="210"/>
        <v>М/66674/41572</v>
      </c>
      <c r="BF402" s="3" t="str">
        <f t="shared" si="211"/>
        <v>Р/74078/45778</v>
      </c>
      <c r="BG402" s="3" t="str">
        <f t="shared" si="212"/>
        <v>М/16123/16123</v>
      </c>
      <c r="BH402" s="3" t="str">
        <f t="shared" si="213"/>
        <v>М/15498/15498</v>
      </c>
      <c r="BI402" s="3" t="str">
        <f t="shared" si="214"/>
        <v>Р/12778/12778</v>
      </c>
      <c r="BJ402" s="158" t="s">
        <v>290</v>
      </c>
      <c r="BK402" s="3" t="str">
        <f t="shared" si="215"/>
        <v>ТО2/44413/46134</v>
      </c>
      <c r="BL402" s="3" t="str">
        <f t="shared" si="216"/>
        <v>М/53299/28317</v>
      </c>
      <c r="BM402" s="3" t="str">
        <f t="shared" si="217"/>
        <v>М/39989/19474</v>
      </c>
      <c r="BN402" s="3" t="str">
        <f t="shared" si="218"/>
        <v>М/39890/64439</v>
      </c>
      <c r="BO402" s="3" t="str">
        <f t="shared" si="219"/>
        <v>М/9794/34794</v>
      </c>
      <c r="BP402" s="3" t="str">
        <f t="shared" si="220"/>
        <v>Р/11181/31696</v>
      </c>
      <c r="BQ402" s="3" t="str">
        <f t="shared" si="221"/>
        <v>Р/11340/11340</v>
      </c>
    </row>
    <row r="403" spans="1:69" ht="16.5" customHeight="1" x14ac:dyDescent="0.25">
      <c r="A403" s="90">
        <v>45319</v>
      </c>
      <c r="B403" s="3">
        <v>5</v>
      </c>
      <c r="C403" s="3">
        <v>4</v>
      </c>
      <c r="D403" s="105" t="str">
        <f t="shared" si="222"/>
        <v/>
      </c>
      <c r="E403" s="105" t="str">
        <f t="shared" si="223"/>
        <v/>
      </c>
      <c r="F403" s="99" t="s">
        <v>290</v>
      </c>
      <c r="G403" s="100">
        <f t="shared" si="224"/>
        <v>24293</v>
      </c>
      <c r="H403" s="100">
        <f t="shared" si="225"/>
        <v>58183</v>
      </c>
      <c r="I403" s="100">
        <f t="shared" si="226"/>
        <v>41596</v>
      </c>
      <c r="J403" s="100">
        <f t="shared" si="227"/>
        <v>45778</v>
      </c>
      <c r="K403" s="100">
        <f t="shared" si="228"/>
        <v>16147</v>
      </c>
      <c r="L403" s="100">
        <f t="shared" si="229"/>
        <v>15522</v>
      </c>
      <c r="M403" s="100">
        <f t="shared" si="230"/>
        <v>12778</v>
      </c>
      <c r="N403" s="100" t="str">
        <f t="shared" si="231"/>
        <v>|</v>
      </c>
      <c r="O403" s="100">
        <f t="shared" si="232"/>
        <v>46142</v>
      </c>
      <c r="P403" s="100">
        <f t="shared" si="233"/>
        <v>28341</v>
      </c>
      <c r="Q403" s="100">
        <f t="shared" si="234"/>
        <v>19490</v>
      </c>
      <c r="R403" s="100">
        <f t="shared" si="235"/>
        <v>64463</v>
      </c>
      <c r="S403" s="100">
        <f t="shared" si="236"/>
        <v>34818</v>
      </c>
      <c r="T403" s="100">
        <f t="shared" si="237"/>
        <v>31696</v>
      </c>
      <c r="U403" s="100">
        <f t="shared" si="238"/>
        <v>11340</v>
      </c>
      <c r="V403" s="89" t="s">
        <v>290</v>
      </c>
      <c r="W403" s="95" t="s">
        <v>37</v>
      </c>
      <c r="X403" s="95" t="s">
        <v>37</v>
      </c>
      <c r="Y403" s="95" t="s">
        <v>37</v>
      </c>
      <c r="Z403" s="95" t="s">
        <v>38</v>
      </c>
      <c r="AA403" s="95" t="s">
        <v>37</v>
      </c>
      <c r="AB403" s="95" t="s">
        <v>37</v>
      </c>
      <c r="AC403" s="95" t="s">
        <v>38</v>
      </c>
      <c r="AD403" s="96" t="s">
        <v>290</v>
      </c>
      <c r="AE403" s="95" t="s">
        <v>320</v>
      </c>
      <c r="AF403" s="95" t="s">
        <v>37</v>
      </c>
      <c r="AG403" s="95" t="s">
        <v>195</v>
      </c>
      <c r="AH403" s="95" t="s">
        <v>37</v>
      </c>
      <c r="AI403" s="95" t="s">
        <v>37</v>
      </c>
      <c r="AJ403" s="95" t="s">
        <v>38</v>
      </c>
      <c r="AK403" s="95" t="s">
        <v>38</v>
      </c>
      <c r="AL403" s="94" t="s">
        <v>290</v>
      </c>
      <c r="AM403" s="108">
        <f t="array" ref="AM403">IFERROR(INDEX(TO_name_1,MATCH(,((Шаблон_1-Точность)&gt;=G403)+((Шаблон_1+Точность)&lt;=G403),)),G403)</f>
        <v>24293</v>
      </c>
      <c r="AN403" s="109">
        <f t="array" ref="AN403">IFERROR(INDEX(TO_name_2,MATCH(,((Шаблон_2-Точность)&gt;=H403)+((Шаблон_2+Точность)&lt;=H403),)),H403)</f>
        <v>58183</v>
      </c>
      <c r="AO403" s="109">
        <f t="array" ref="AO403">IFERROR(INDEX(TO_name_3,MATCH(,((Шаблон_3-Точность)&gt;=I403)+((Шаблон_3+Точность)&lt;=I403),)),I403)</f>
        <v>41596</v>
      </c>
      <c r="AP403" s="109">
        <f t="array" ref="AP403">IFERROR(INDEX(TO_name_4,MATCH(,((Шаблон_4-Точность)&gt;=J403)+((Шаблон_4+Точность)&lt;=J403),)),J403)</f>
        <v>45778</v>
      </c>
      <c r="AQ403" s="109">
        <f t="array" ref="AQ403">IFERROR(INDEX(TO_name_9,MATCH(,((Шаблон_9-Точность)&gt;=K403)+((Шаблон_9+Точность)&lt;=K403),)),K403)</f>
        <v>16147</v>
      </c>
      <c r="AR403" s="109">
        <f t="array" ref="AR403">IFERROR(INDEX(TO_name_10,MATCH(,((Шаблон_10-Точность)&gt;=L403)+((Шаблон_10+Точность)&lt;=L403),)),L403)</f>
        <v>15522</v>
      </c>
      <c r="AS403" s="110">
        <f t="array" ref="AS403">IFERROR(INDEX(TO_name_11,MATCH(,((Шаблон_11-Точность)&gt;=M403)+((Шаблон_11+Точность)&lt;=M403),)),M403)</f>
        <v>12778</v>
      </c>
      <c r="AT403" s="111" t="s">
        <v>290</v>
      </c>
      <c r="AU403" s="108">
        <f t="array" ref="AU403">IFERROR(INDEX(TO_name_5,MATCH(,((Шаблон_5-Точность)&gt;=O403)+((Шаблон_5+Точность)&lt;=O403),)),O403)</f>
        <v>46142</v>
      </c>
      <c r="AV403" s="109">
        <f t="array" ref="AV403">IFERROR(INDEX(TO_name_6,MATCH(,((Шаблон_6-Точность)&gt;=P403)+((Шаблон_6+Точность)&lt;=P403),)),P403)</f>
        <v>28341</v>
      </c>
      <c r="AW403" s="109" t="str">
        <f t="array" ref="AW403">IFERROR(INDEX(TO_name_7,MATCH(,((Шаблон_7-Точность)&gt;=Q403)+((Шаблон_7+Точность)&lt;=Q403),)),Q403)</f>
        <v>СР</v>
      </c>
      <c r="AX403" s="109">
        <f t="array" ref="AX403">IFERROR(INDEX(TO_name_8,MATCH(,((Шаблон_8-Точность)&gt;=R403)+((Шаблон_8+Точность)&lt;=R403),)),R403)</f>
        <v>64463</v>
      </c>
      <c r="AY403" s="109">
        <f t="array" ref="AY403">IFERROR(INDEX(TO_name_12,MATCH(,((Шаблон_12-Точность)&gt;=S403)+((Шаблон_12+Точность)&lt;=S403),)),S403)</f>
        <v>34818</v>
      </c>
      <c r="AZ403" s="109">
        <f t="array" ref="AZ403">IFERROR(INDEX(TO_name_13,MATCH(,((Шаблон_13-Точность)&gt;=T403)+((Шаблон_13+Точность)&lt;=T403),)),T403)</f>
        <v>31696</v>
      </c>
      <c r="BA403" s="110">
        <f t="array" ref="BA403">IFERROR(INDEX(TO_name_14,MATCH(,((Шаблон_14-Точность)&gt;=U403)+((Шаблон_14+Точность)&lt;=U403),)),U403)</f>
        <v>11340</v>
      </c>
      <c r="BB403" s="3"/>
      <c r="BC403" s="3" t="str">
        <f t="shared" si="208"/>
        <v>М/68015/24293</v>
      </c>
      <c r="BD403" s="3" t="str">
        <f t="shared" si="209"/>
        <v>М/73105/58183</v>
      </c>
      <c r="BE403" s="3" t="str">
        <f t="shared" si="210"/>
        <v>М/66698/41596</v>
      </c>
      <c r="BF403" s="3" t="str">
        <f t="shared" si="211"/>
        <v>Р/74078/45778</v>
      </c>
      <c r="BG403" s="3" t="str">
        <f t="shared" si="212"/>
        <v>М/16147/16147</v>
      </c>
      <c r="BH403" s="3" t="str">
        <f t="shared" si="213"/>
        <v>М/15522/15522</v>
      </c>
      <c r="BI403" s="3" t="str">
        <f t="shared" si="214"/>
        <v>Р/12778/12778</v>
      </c>
      <c r="BJ403" s="158" t="s">
        <v>290</v>
      </c>
      <c r="BK403" s="3" t="str">
        <f t="shared" si="215"/>
        <v>П/44421/46142</v>
      </c>
      <c r="BL403" s="3" t="str">
        <f t="shared" si="216"/>
        <v>М/53323/28341</v>
      </c>
      <c r="BM403" s="3" t="str">
        <f t="shared" si="217"/>
        <v>О/40005/19490</v>
      </c>
      <c r="BN403" s="3" t="str">
        <f t="shared" si="218"/>
        <v>М/39914/64463</v>
      </c>
      <c r="BO403" s="3" t="str">
        <f t="shared" si="219"/>
        <v>М/9818/34818</v>
      </c>
      <c r="BP403" s="3" t="str">
        <f t="shared" si="220"/>
        <v>Р/11181/31696</v>
      </c>
      <c r="BQ403" s="3" t="str">
        <f t="shared" si="221"/>
        <v>Р/11340/11340</v>
      </c>
    </row>
    <row r="404" spans="1:69" ht="16.5" customHeight="1" x14ac:dyDescent="0.25">
      <c r="A404" s="90">
        <v>45320</v>
      </c>
      <c r="B404" s="3">
        <v>5</v>
      </c>
      <c r="C404" s="3">
        <v>4</v>
      </c>
      <c r="D404" s="105" t="str">
        <f t="shared" si="222"/>
        <v/>
      </c>
      <c r="E404" s="105" t="str">
        <f t="shared" si="223"/>
        <v/>
      </c>
      <c r="F404" s="99" t="s">
        <v>290</v>
      </c>
      <c r="G404" s="100">
        <f t="shared" si="224"/>
        <v>24317</v>
      </c>
      <c r="H404" s="100">
        <f t="shared" si="225"/>
        <v>58207</v>
      </c>
      <c r="I404" s="100">
        <f t="shared" si="226"/>
        <v>41620</v>
      </c>
      <c r="J404" s="100">
        <f t="shared" si="227"/>
        <v>45778</v>
      </c>
      <c r="K404" s="100">
        <f t="shared" si="228"/>
        <v>16171</v>
      </c>
      <c r="L404" s="100">
        <f t="shared" si="229"/>
        <v>15546</v>
      </c>
      <c r="M404" s="100">
        <f t="shared" si="230"/>
        <v>12778</v>
      </c>
      <c r="N404" s="100" t="str">
        <f t="shared" si="231"/>
        <v>|</v>
      </c>
      <c r="O404" s="100">
        <f t="shared" si="232"/>
        <v>46166</v>
      </c>
      <c r="P404" s="100">
        <f t="shared" si="233"/>
        <v>28365</v>
      </c>
      <c r="Q404" s="100">
        <f t="shared" si="234"/>
        <v>19490</v>
      </c>
      <c r="R404" s="100">
        <f t="shared" si="235"/>
        <v>64487</v>
      </c>
      <c r="S404" s="100">
        <f t="shared" si="236"/>
        <v>34842</v>
      </c>
      <c r="T404" s="100">
        <f t="shared" si="237"/>
        <v>31696</v>
      </c>
      <c r="U404" s="100">
        <f t="shared" si="238"/>
        <v>11340</v>
      </c>
      <c r="V404" s="89" t="s">
        <v>290</v>
      </c>
      <c r="W404" s="95" t="s">
        <v>37</v>
      </c>
      <c r="X404" s="95" t="s">
        <v>37</v>
      </c>
      <c r="Y404" s="95" t="s">
        <v>37</v>
      </c>
      <c r="Z404" s="95" t="s">
        <v>38</v>
      </c>
      <c r="AA404" s="95" t="s">
        <v>37</v>
      </c>
      <c r="AB404" s="95" t="s">
        <v>37</v>
      </c>
      <c r="AC404" s="95" t="s">
        <v>38</v>
      </c>
      <c r="AD404" s="96" t="s">
        <v>290</v>
      </c>
      <c r="AE404" s="95" t="s">
        <v>37</v>
      </c>
      <c r="AF404" s="95" t="s">
        <v>37</v>
      </c>
      <c r="AG404" s="95" t="s">
        <v>270</v>
      </c>
      <c r="AH404" s="95" t="s">
        <v>37</v>
      </c>
      <c r="AI404" s="95" t="s">
        <v>37</v>
      </c>
      <c r="AJ404" s="95" t="s">
        <v>38</v>
      </c>
      <c r="AK404" s="95" t="s">
        <v>38</v>
      </c>
      <c r="AL404" s="94" t="s">
        <v>290</v>
      </c>
      <c r="AM404" s="108">
        <f t="array" ref="AM404">IFERROR(INDEX(TO_name_1,MATCH(,((Шаблон_1-Точность)&gt;=G404)+((Шаблон_1+Точность)&lt;=G404),)),G404)</f>
        <v>24317</v>
      </c>
      <c r="AN404" s="109">
        <f t="array" ref="AN404">IFERROR(INDEX(TO_name_2,MATCH(,((Шаблон_2-Точность)&gt;=H404)+((Шаблон_2+Точность)&lt;=H404),)),H404)</f>
        <v>58207</v>
      </c>
      <c r="AO404" s="109">
        <f t="array" ref="AO404">IFERROR(INDEX(TO_name_3,MATCH(,((Шаблон_3-Точность)&gt;=I404)+((Шаблон_3+Точность)&lt;=I404),)),I404)</f>
        <v>41620</v>
      </c>
      <c r="AP404" s="109">
        <f t="array" ref="AP404">IFERROR(INDEX(TO_name_4,MATCH(,((Шаблон_4-Точность)&gt;=J404)+((Шаблон_4+Точность)&lt;=J404),)),J404)</f>
        <v>45778</v>
      </c>
      <c r="AQ404" s="109">
        <f t="array" ref="AQ404">IFERROR(INDEX(TO_name_9,MATCH(,((Шаблон_9-Точность)&gt;=K404)+((Шаблон_9+Точность)&lt;=K404),)),K404)</f>
        <v>16171</v>
      </c>
      <c r="AR404" s="109">
        <f t="array" ref="AR404">IFERROR(INDEX(TO_name_10,MATCH(,((Шаблон_10-Точность)&gt;=L404)+((Шаблон_10+Точность)&lt;=L404),)),L404)</f>
        <v>15546</v>
      </c>
      <c r="AS404" s="110">
        <f t="array" ref="AS404">IFERROR(INDEX(TO_name_11,MATCH(,((Шаблон_11-Точность)&gt;=M404)+((Шаблон_11+Точность)&lt;=M404),)),M404)</f>
        <v>12778</v>
      </c>
      <c r="AT404" s="111" t="s">
        <v>290</v>
      </c>
      <c r="AU404" s="108">
        <f t="array" ref="AU404">IFERROR(INDEX(TO_name_5,MATCH(,((Шаблон_5-Точность)&gt;=O404)+((Шаблон_5+Точность)&lt;=O404),)),O404)</f>
        <v>46166</v>
      </c>
      <c r="AV404" s="109">
        <f t="array" ref="AV404">IFERROR(INDEX(TO_name_6,MATCH(,((Шаблон_6-Точность)&gt;=P404)+((Шаблон_6+Точность)&lt;=P404),)),P404)</f>
        <v>28365</v>
      </c>
      <c r="AW404" s="109" t="str">
        <f t="array" ref="AW404">IFERROR(INDEX(TO_name_7,MATCH(,((Шаблон_7-Точность)&gt;=Q404)+((Шаблон_7+Точность)&lt;=Q404),)),Q404)</f>
        <v>СР</v>
      </c>
      <c r="AX404" s="109">
        <f t="array" ref="AX404">IFERROR(INDEX(TO_name_8,MATCH(,((Шаблон_8-Точность)&gt;=R404)+((Шаблон_8+Точность)&lt;=R404),)),R404)</f>
        <v>64487</v>
      </c>
      <c r="AY404" s="109">
        <f t="array" ref="AY404">IFERROR(INDEX(TO_name_12,MATCH(,((Шаблон_12-Точность)&gt;=S404)+((Шаблон_12+Точность)&lt;=S404),)),S404)</f>
        <v>34842</v>
      </c>
      <c r="AZ404" s="109">
        <f t="array" ref="AZ404">IFERROR(INDEX(TO_name_13,MATCH(,((Шаблон_13-Точность)&gt;=T404)+((Шаблон_13+Точность)&lt;=T404),)),T404)</f>
        <v>31696</v>
      </c>
      <c r="BA404" s="110">
        <f t="array" ref="BA404">IFERROR(INDEX(TO_name_14,MATCH(,((Шаблон_14-Точность)&gt;=U404)+((Шаблон_14+Точность)&lt;=U404),)),U404)</f>
        <v>11340</v>
      </c>
      <c r="BB404" s="3"/>
      <c r="BC404" s="3" t="str">
        <f t="shared" si="208"/>
        <v>М/68039/24317</v>
      </c>
      <c r="BD404" s="3" t="str">
        <f t="shared" si="209"/>
        <v>М/73129/58207</v>
      </c>
      <c r="BE404" s="3" t="str">
        <f t="shared" si="210"/>
        <v>М/66722/41620</v>
      </c>
      <c r="BF404" s="3" t="str">
        <f t="shared" si="211"/>
        <v>Р/74078/45778</v>
      </c>
      <c r="BG404" s="3" t="str">
        <f t="shared" si="212"/>
        <v>М/16171/16171</v>
      </c>
      <c r="BH404" s="3" t="str">
        <f t="shared" si="213"/>
        <v>М/15546/15546</v>
      </c>
      <c r="BI404" s="3" t="str">
        <f t="shared" si="214"/>
        <v>Р/12778/12778</v>
      </c>
      <c r="BJ404" s="158" t="s">
        <v>290</v>
      </c>
      <c r="BK404" s="3" t="str">
        <f t="shared" si="215"/>
        <v>М/44445/46166</v>
      </c>
      <c r="BL404" s="3" t="str">
        <f t="shared" si="216"/>
        <v>М/53347/28365</v>
      </c>
      <c r="BM404" s="3" t="str">
        <f t="shared" si="217"/>
        <v>ТО1/40005/19490</v>
      </c>
      <c r="BN404" s="3" t="str">
        <f t="shared" si="218"/>
        <v>М/39938/64487</v>
      </c>
      <c r="BO404" s="3" t="str">
        <f t="shared" si="219"/>
        <v>М/9842/34842</v>
      </c>
      <c r="BP404" s="3" t="str">
        <f t="shared" si="220"/>
        <v>Р/11181/31696</v>
      </c>
      <c r="BQ404" s="3" t="str">
        <f t="shared" si="221"/>
        <v>Р/11340/11340</v>
      </c>
    </row>
    <row r="405" spans="1:69" ht="16.5" customHeight="1" x14ac:dyDescent="0.25">
      <c r="A405" s="90">
        <v>45321</v>
      </c>
      <c r="B405" s="3">
        <v>5</v>
      </c>
      <c r="C405" s="3">
        <v>4</v>
      </c>
      <c r="D405" s="105" t="str">
        <f t="shared" si="222"/>
        <v/>
      </c>
      <c r="E405" s="105" t="str">
        <f t="shared" si="223"/>
        <v/>
      </c>
      <c r="F405" s="99" t="s">
        <v>290</v>
      </c>
      <c r="G405" s="100">
        <f t="shared" si="224"/>
        <v>24341</v>
      </c>
      <c r="H405" s="100">
        <f t="shared" si="225"/>
        <v>58231</v>
      </c>
      <c r="I405" s="100">
        <f t="shared" si="226"/>
        <v>41644</v>
      </c>
      <c r="J405" s="100">
        <f t="shared" si="227"/>
        <v>45778</v>
      </c>
      <c r="K405" s="100">
        <f t="shared" si="228"/>
        <v>16195</v>
      </c>
      <c r="L405" s="100">
        <f t="shared" si="229"/>
        <v>15570</v>
      </c>
      <c r="M405" s="100">
        <f t="shared" si="230"/>
        <v>12778</v>
      </c>
      <c r="N405" s="100" t="str">
        <f t="shared" si="231"/>
        <v>|</v>
      </c>
      <c r="O405" s="100">
        <f t="shared" si="232"/>
        <v>46190</v>
      </c>
      <c r="P405" s="100">
        <f t="shared" si="233"/>
        <v>28389</v>
      </c>
      <c r="Q405" s="100">
        <f t="shared" si="234"/>
        <v>19490</v>
      </c>
      <c r="R405" s="100">
        <f t="shared" si="235"/>
        <v>64511</v>
      </c>
      <c r="S405" s="100">
        <f t="shared" si="236"/>
        <v>34866</v>
      </c>
      <c r="T405" s="100">
        <f t="shared" si="237"/>
        <v>31696</v>
      </c>
      <c r="U405" s="100">
        <f t="shared" si="238"/>
        <v>11340</v>
      </c>
      <c r="V405" s="89" t="s">
        <v>290</v>
      </c>
      <c r="W405" s="95" t="s">
        <v>37</v>
      </c>
      <c r="X405" s="95" t="s">
        <v>37</v>
      </c>
      <c r="Y405" s="95" t="s">
        <v>37</v>
      </c>
      <c r="Z405" s="95" t="s">
        <v>38</v>
      </c>
      <c r="AA405" s="95" t="s">
        <v>37</v>
      </c>
      <c r="AB405" s="95" t="s">
        <v>37</v>
      </c>
      <c r="AC405" s="95" t="s">
        <v>38</v>
      </c>
      <c r="AD405" s="96" t="s">
        <v>290</v>
      </c>
      <c r="AE405" s="95" t="s">
        <v>37</v>
      </c>
      <c r="AF405" s="95" t="s">
        <v>37</v>
      </c>
      <c r="AG405" s="95" t="s">
        <v>270</v>
      </c>
      <c r="AH405" s="95" t="s">
        <v>37</v>
      </c>
      <c r="AI405" s="95" t="s">
        <v>37</v>
      </c>
      <c r="AJ405" s="95" t="s">
        <v>38</v>
      </c>
      <c r="AK405" s="95" t="s">
        <v>38</v>
      </c>
      <c r="AL405" s="94" t="s">
        <v>290</v>
      </c>
      <c r="AM405" s="108">
        <f t="array" ref="AM405">IFERROR(INDEX(TO_name_1,MATCH(,((Шаблон_1-Точность)&gt;=G405)+((Шаблон_1+Точность)&lt;=G405),)),G405)</f>
        <v>24341</v>
      </c>
      <c r="AN405" s="109">
        <f t="array" ref="AN405">IFERROR(INDEX(TO_name_2,MATCH(,((Шаблон_2-Точность)&gt;=H405)+((Шаблон_2+Точность)&lt;=H405),)),H405)</f>
        <v>58231</v>
      </c>
      <c r="AO405" s="109">
        <f t="array" ref="AO405">IFERROR(INDEX(TO_name_3,MATCH(,((Шаблон_3-Точность)&gt;=I405)+((Шаблон_3+Точность)&lt;=I405),)),I405)</f>
        <v>41644</v>
      </c>
      <c r="AP405" s="109">
        <f t="array" ref="AP405">IFERROR(INDEX(TO_name_4,MATCH(,((Шаблон_4-Точность)&gt;=J405)+((Шаблон_4+Точность)&lt;=J405),)),J405)</f>
        <v>45778</v>
      </c>
      <c r="AQ405" s="109">
        <f t="array" ref="AQ405">IFERROR(INDEX(TO_name_9,MATCH(,((Шаблон_9-Точность)&gt;=K405)+((Шаблон_9+Точность)&lt;=K405),)),K405)</f>
        <v>16195</v>
      </c>
      <c r="AR405" s="109">
        <f t="array" ref="AR405">IFERROR(INDEX(TO_name_10,MATCH(,((Шаблон_10-Точность)&gt;=L405)+((Шаблон_10+Точность)&lt;=L405),)),L405)</f>
        <v>15570</v>
      </c>
      <c r="AS405" s="110">
        <f t="array" ref="AS405">IFERROR(INDEX(TO_name_11,MATCH(,((Шаблон_11-Точность)&gt;=M405)+((Шаблон_11+Точность)&lt;=M405),)),M405)</f>
        <v>12778</v>
      </c>
      <c r="AT405" s="111" t="s">
        <v>290</v>
      </c>
      <c r="AU405" s="108">
        <f t="array" ref="AU405">IFERROR(INDEX(TO_name_5,MATCH(,((Шаблон_5-Точность)&gt;=O405)+((Шаблон_5+Точность)&lt;=O405),)),O405)</f>
        <v>46190</v>
      </c>
      <c r="AV405" s="109">
        <f t="array" ref="AV405">IFERROR(INDEX(TO_name_6,MATCH(,((Шаблон_6-Точность)&gt;=P405)+((Шаблон_6+Точность)&lt;=P405),)),P405)</f>
        <v>28389</v>
      </c>
      <c r="AW405" s="109" t="str">
        <f t="array" ref="AW405">IFERROR(INDEX(TO_name_7,MATCH(,((Шаблон_7-Точность)&gt;=Q405)+((Шаблон_7+Точность)&lt;=Q405),)),Q405)</f>
        <v>СР</v>
      </c>
      <c r="AX405" s="109">
        <f t="array" ref="AX405">IFERROR(INDEX(TO_name_8,MATCH(,((Шаблон_8-Точность)&gt;=R405)+((Шаблон_8+Точность)&lt;=R405),)),R405)</f>
        <v>64511</v>
      </c>
      <c r="AY405" s="109">
        <f t="array" ref="AY405">IFERROR(INDEX(TO_name_12,MATCH(,((Шаблон_12-Точность)&gt;=S405)+((Шаблон_12+Точность)&lt;=S405),)),S405)</f>
        <v>34866</v>
      </c>
      <c r="AZ405" s="109">
        <f t="array" ref="AZ405">IFERROR(INDEX(TO_name_13,MATCH(,((Шаблон_13-Точность)&gt;=T405)+((Шаблон_13+Точность)&lt;=T405),)),T405)</f>
        <v>31696</v>
      </c>
      <c r="BA405" s="110">
        <f t="array" ref="BA405">IFERROR(INDEX(TO_name_14,MATCH(,((Шаблон_14-Точность)&gt;=U405)+((Шаблон_14+Точность)&lt;=U405),)),U405)</f>
        <v>11340</v>
      </c>
      <c r="BB405" s="3"/>
      <c r="BC405" s="3" t="str">
        <f t="shared" si="208"/>
        <v>М/68063/24341</v>
      </c>
      <c r="BD405" s="3" t="str">
        <f t="shared" si="209"/>
        <v>М/73153/58231</v>
      </c>
      <c r="BE405" s="3" t="str">
        <f t="shared" si="210"/>
        <v>М/66746/41644</v>
      </c>
      <c r="BF405" s="3" t="str">
        <f t="shared" si="211"/>
        <v>Р/74078/45778</v>
      </c>
      <c r="BG405" s="3" t="str">
        <f t="shared" si="212"/>
        <v>М/16195/16195</v>
      </c>
      <c r="BH405" s="3" t="str">
        <f t="shared" si="213"/>
        <v>М/15570/15570</v>
      </c>
      <c r="BI405" s="3" t="str">
        <f t="shared" si="214"/>
        <v>Р/12778/12778</v>
      </c>
      <c r="BJ405" s="158" t="s">
        <v>290</v>
      </c>
      <c r="BK405" s="3" t="str">
        <f t="shared" si="215"/>
        <v>М/44469/46190</v>
      </c>
      <c r="BL405" s="3" t="str">
        <f t="shared" si="216"/>
        <v>М/53371/28389</v>
      </c>
      <c r="BM405" s="3" t="str">
        <f t="shared" si="217"/>
        <v>ТО1/40005/19490</v>
      </c>
      <c r="BN405" s="3" t="str">
        <f t="shared" si="218"/>
        <v>М/39962/64511</v>
      </c>
      <c r="BO405" s="3" t="str">
        <f t="shared" si="219"/>
        <v>М/9866/34866</v>
      </c>
      <c r="BP405" s="3" t="str">
        <f t="shared" si="220"/>
        <v>Р/11181/31696</v>
      </c>
      <c r="BQ405" s="3" t="str">
        <f t="shared" si="221"/>
        <v>Р/11340/11340</v>
      </c>
    </row>
    <row r="406" spans="1:69" ht="16.5" customHeight="1" x14ac:dyDescent="0.25">
      <c r="A406" s="90">
        <v>45322</v>
      </c>
      <c r="B406" s="3">
        <v>5</v>
      </c>
      <c r="C406" s="3">
        <v>4</v>
      </c>
      <c r="D406" s="105" t="str">
        <f t="shared" si="222"/>
        <v/>
      </c>
      <c r="E406" s="105" t="str">
        <f t="shared" si="223"/>
        <v/>
      </c>
      <c r="F406" s="99" t="s">
        <v>290</v>
      </c>
      <c r="G406" s="100">
        <f t="shared" si="224"/>
        <v>24365</v>
      </c>
      <c r="H406" s="100">
        <f t="shared" si="225"/>
        <v>58255</v>
      </c>
      <c r="I406" s="100">
        <f t="shared" si="226"/>
        <v>41668</v>
      </c>
      <c r="J406" s="100">
        <f t="shared" si="227"/>
        <v>45778</v>
      </c>
      <c r="K406" s="100">
        <f t="shared" si="228"/>
        <v>16219</v>
      </c>
      <c r="L406" s="100">
        <f t="shared" si="229"/>
        <v>15594</v>
      </c>
      <c r="M406" s="100">
        <f t="shared" si="230"/>
        <v>12778</v>
      </c>
      <c r="N406" s="100" t="str">
        <f t="shared" si="231"/>
        <v>|</v>
      </c>
      <c r="O406" s="100">
        <f t="shared" si="232"/>
        <v>46214</v>
      </c>
      <c r="P406" s="100">
        <f t="shared" si="233"/>
        <v>28413</v>
      </c>
      <c r="Q406" s="100">
        <f t="shared" si="234"/>
        <v>19490</v>
      </c>
      <c r="R406" s="100">
        <f t="shared" si="235"/>
        <v>64535</v>
      </c>
      <c r="S406" s="100">
        <f t="shared" si="236"/>
        <v>34890</v>
      </c>
      <c r="T406" s="100">
        <f t="shared" si="237"/>
        <v>31696</v>
      </c>
      <c r="U406" s="100">
        <f t="shared" si="238"/>
        <v>11340</v>
      </c>
      <c r="V406" s="89" t="s">
        <v>290</v>
      </c>
      <c r="W406" s="95" t="s">
        <v>37</v>
      </c>
      <c r="X406" s="95" t="s">
        <v>37</v>
      </c>
      <c r="Y406" s="95" t="s">
        <v>37</v>
      </c>
      <c r="Z406" s="95" t="s">
        <v>38</v>
      </c>
      <c r="AA406" s="95" t="s">
        <v>37</v>
      </c>
      <c r="AB406" s="95" t="s">
        <v>37</v>
      </c>
      <c r="AC406" s="95" t="s">
        <v>38</v>
      </c>
      <c r="AD406" s="96" t="s">
        <v>290</v>
      </c>
      <c r="AE406" s="95" t="s">
        <v>37</v>
      </c>
      <c r="AF406" s="95" t="s">
        <v>37</v>
      </c>
      <c r="AG406" s="95" t="s">
        <v>270</v>
      </c>
      <c r="AH406" s="95" t="s">
        <v>37</v>
      </c>
      <c r="AI406" s="95" t="s">
        <v>37</v>
      </c>
      <c r="AJ406" s="95" t="s">
        <v>38</v>
      </c>
      <c r="AK406" s="95" t="s">
        <v>38</v>
      </c>
      <c r="AL406" s="94" t="s">
        <v>290</v>
      </c>
      <c r="AM406" s="108">
        <f t="array" ref="AM406">IFERROR(INDEX(TO_name_1,MATCH(,((Шаблон_1-Точность)&gt;=G406)+((Шаблон_1+Точность)&lt;=G406),)),G406)</f>
        <v>24365</v>
      </c>
      <c r="AN406" s="109">
        <f t="array" ref="AN406">IFERROR(INDEX(TO_name_2,MATCH(,((Шаблон_2-Точность)&gt;=H406)+((Шаблон_2+Точность)&lt;=H406),)),H406)</f>
        <v>58255</v>
      </c>
      <c r="AO406" s="109">
        <f t="array" ref="AO406">IFERROR(INDEX(TO_name_3,MATCH(,((Шаблон_3-Точность)&gt;=I406)+((Шаблон_3+Точность)&lt;=I406),)),I406)</f>
        <v>41668</v>
      </c>
      <c r="AP406" s="109">
        <f t="array" ref="AP406">IFERROR(INDEX(TO_name_4,MATCH(,((Шаблон_4-Точность)&gt;=J406)+((Шаблон_4+Точность)&lt;=J406),)),J406)</f>
        <v>45778</v>
      </c>
      <c r="AQ406" s="109">
        <f t="array" ref="AQ406">IFERROR(INDEX(TO_name_9,MATCH(,((Шаблон_9-Точность)&gt;=K406)+((Шаблон_9+Точность)&lt;=K406),)),K406)</f>
        <v>16219</v>
      </c>
      <c r="AR406" s="109">
        <f t="array" ref="AR406">IFERROR(INDEX(TO_name_10,MATCH(,((Шаблон_10-Точность)&gt;=L406)+((Шаблон_10+Точность)&lt;=L406),)),L406)</f>
        <v>15594</v>
      </c>
      <c r="AS406" s="110">
        <f t="array" ref="AS406">IFERROR(INDEX(TO_name_11,MATCH(,((Шаблон_11-Точность)&gt;=M406)+((Шаблон_11+Точность)&lt;=M406),)),M406)</f>
        <v>12778</v>
      </c>
      <c r="AT406" s="111" t="s">
        <v>290</v>
      </c>
      <c r="AU406" s="108">
        <f t="array" ref="AU406">IFERROR(INDEX(TO_name_5,MATCH(,((Шаблон_5-Точность)&gt;=O406)+((Шаблон_5+Точность)&lt;=O406),)),O406)</f>
        <v>46214</v>
      </c>
      <c r="AV406" s="109">
        <f t="array" ref="AV406">IFERROR(INDEX(TO_name_6,MATCH(,((Шаблон_6-Точность)&gt;=P406)+((Шаблон_6+Точность)&lt;=P406),)),P406)</f>
        <v>28413</v>
      </c>
      <c r="AW406" s="109" t="str">
        <f t="array" ref="AW406">IFERROR(INDEX(TO_name_7,MATCH(,((Шаблон_7-Точность)&gt;=Q406)+((Шаблон_7+Точность)&lt;=Q406),)),Q406)</f>
        <v>СР</v>
      </c>
      <c r="AX406" s="109">
        <f t="array" ref="AX406">IFERROR(INDEX(TO_name_8,MATCH(,((Шаблон_8-Точность)&gt;=R406)+((Шаблон_8+Точность)&lt;=R406),)),R406)</f>
        <v>64535</v>
      </c>
      <c r="AY406" s="109">
        <f t="array" ref="AY406">IFERROR(INDEX(TO_name_12,MATCH(,((Шаблон_12-Точность)&gt;=S406)+((Шаблон_12+Точность)&lt;=S406),)),S406)</f>
        <v>34890</v>
      </c>
      <c r="AZ406" s="109">
        <f t="array" ref="AZ406">IFERROR(INDEX(TO_name_13,MATCH(,((Шаблон_13-Точность)&gt;=T406)+((Шаблон_13+Точность)&lt;=T406),)),T406)</f>
        <v>31696</v>
      </c>
      <c r="BA406" s="110">
        <f t="array" ref="BA406">IFERROR(INDEX(TO_name_14,MATCH(,((Шаблон_14-Точность)&gt;=U406)+((Шаблон_14+Точность)&lt;=U406),)),U406)</f>
        <v>11340</v>
      </c>
      <c r="BB406" s="3"/>
      <c r="BC406" s="3" t="str">
        <f t="shared" si="208"/>
        <v>М/68087/24365</v>
      </c>
      <c r="BD406" s="3" t="str">
        <f t="shared" si="209"/>
        <v>М/73177/58255</v>
      </c>
      <c r="BE406" s="3" t="str">
        <f t="shared" si="210"/>
        <v>М/66770/41668</v>
      </c>
      <c r="BF406" s="3" t="str">
        <f t="shared" si="211"/>
        <v>Р/74078/45778</v>
      </c>
      <c r="BG406" s="3" t="str">
        <f t="shared" si="212"/>
        <v>М/16219/16219</v>
      </c>
      <c r="BH406" s="3" t="str">
        <f t="shared" si="213"/>
        <v>М/15594/15594</v>
      </c>
      <c r="BI406" s="3" t="str">
        <f t="shared" si="214"/>
        <v>Р/12778/12778</v>
      </c>
      <c r="BJ406" s="158" t="s">
        <v>290</v>
      </c>
      <c r="BK406" s="3" t="str">
        <f t="shared" si="215"/>
        <v>М/44493/46214</v>
      </c>
      <c r="BL406" s="3" t="str">
        <f t="shared" si="216"/>
        <v>М/53395/28413</v>
      </c>
      <c r="BM406" s="3" t="str">
        <f t="shared" si="217"/>
        <v>ТО1/40005/19490</v>
      </c>
      <c r="BN406" s="3" t="str">
        <f t="shared" si="218"/>
        <v>М/39986/64535</v>
      </c>
      <c r="BO406" s="3" t="str">
        <f t="shared" si="219"/>
        <v>М/9890/34890</v>
      </c>
      <c r="BP406" s="3" t="str">
        <f t="shared" si="220"/>
        <v>Р/11181/31696</v>
      </c>
      <c r="BQ406" s="3" t="str">
        <f t="shared" si="221"/>
        <v>Р/11340/11340</v>
      </c>
    </row>
    <row r="407" spans="1:69" ht="16.5" customHeight="1" x14ac:dyDescent="0.25">
      <c r="A407" s="90">
        <v>45323</v>
      </c>
      <c r="B407" s="3">
        <v>5</v>
      </c>
      <c r="C407" s="3">
        <v>4</v>
      </c>
      <c r="D407" s="105" t="str">
        <f t="shared" si="222"/>
        <v/>
      </c>
      <c r="E407" s="105" t="str">
        <f t="shared" si="223"/>
        <v/>
      </c>
      <c r="F407" s="99" t="s">
        <v>290</v>
      </c>
      <c r="G407" s="100">
        <f t="shared" si="224"/>
        <v>24389</v>
      </c>
      <c r="H407" s="100">
        <f t="shared" si="225"/>
        <v>58279</v>
      </c>
      <c r="I407" s="100">
        <f t="shared" si="226"/>
        <v>41692</v>
      </c>
      <c r="J407" s="100">
        <f t="shared" si="227"/>
        <v>45778</v>
      </c>
      <c r="K407" s="100">
        <f t="shared" si="228"/>
        <v>16243</v>
      </c>
      <c r="L407" s="100">
        <f t="shared" si="229"/>
        <v>15618</v>
      </c>
      <c r="M407" s="100">
        <f t="shared" si="230"/>
        <v>12778</v>
      </c>
      <c r="N407" s="100" t="str">
        <f t="shared" si="231"/>
        <v>|</v>
      </c>
      <c r="O407" s="100">
        <f t="shared" si="232"/>
        <v>46238</v>
      </c>
      <c r="P407" s="100">
        <f t="shared" si="233"/>
        <v>28437</v>
      </c>
      <c r="Q407" s="100">
        <f t="shared" si="234"/>
        <v>19490</v>
      </c>
      <c r="R407" s="100">
        <f t="shared" si="235"/>
        <v>64559</v>
      </c>
      <c r="S407" s="100">
        <f t="shared" si="236"/>
        <v>34914</v>
      </c>
      <c r="T407" s="100">
        <f t="shared" si="237"/>
        <v>31696</v>
      </c>
      <c r="U407" s="100">
        <f t="shared" si="238"/>
        <v>11340</v>
      </c>
      <c r="V407" s="89" t="s">
        <v>290</v>
      </c>
      <c r="W407" s="95" t="s">
        <v>37</v>
      </c>
      <c r="X407" s="95" t="s">
        <v>37</v>
      </c>
      <c r="Y407" s="95" t="s">
        <v>37</v>
      </c>
      <c r="Z407" s="95" t="s">
        <v>38</v>
      </c>
      <c r="AA407" s="95" t="s">
        <v>37</v>
      </c>
      <c r="AB407" s="95" t="s">
        <v>37</v>
      </c>
      <c r="AC407" s="95" t="s">
        <v>38</v>
      </c>
      <c r="AD407" s="96" t="s">
        <v>290</v>
      </c>
      <c r="AE407" s="95" t="s">
        <v>37</v>
      </c>
      <c r="AF407" s="95" t="s">
        <v>37</v>
      </c>
      <c r="AG407" s="95" t="s">
        <v>270</v>
      </c>
      <c r="AH407" s="95" t="s">
        <v>37</v>
      </c>
      <c r="AI407" s="95" t="s">
        <v>37</v>
      </c>
      <c r="AJ407" s="95" t="s">
        <v>38</v>
      </c>
      <c r="AK407" s="95" t="s">
        <v>38</v>
      </c>
      <c r="AL407" s="94" t="s">
        <v>290</v>
      </c>
      <c r="AM407" s="108">
        <f t="array" ref="AM407">IFERROR(INDEX(TO_name_1,MATCH(,((Шаблон_1-Точность)&gt;=G407)+((Шаблон_1+Точность)&lt;=G407),)),G407)</f>
        <v>24389</v>
      </c>
      <c r="AN407" s="109">
        <f t="array" ref="AN407">IFERROR(INDEX(TO_name_2,MATCH(,((Шаблон_2-Точность)&gt;=H407)+((Шаблон_2+Точность)&lt;=H407),)),H407)</f>
        <v>58279</v>
      </c>
      <c r="AO407" s="109">
        <f t="array" ref="AO407">IFERROR(INDEX(TO_name_3,MATCH(,((Шаблон_3-Точность)&gt;=I407)+((Шаблон_3+Точность)&lt;=I407),)),I407)</f>
        <v>41692</v>
      </c>
      <c r="AP407" s="109">
        <f t="array" ref="AP407">IFERROR(INDEX(TO_name_4,MATCH(,((Шаблон_4-Точность)&gt;=J407)+((Шаблон_4+Точность)&lt;=J407),)),J407)</f>
        <v>45778</v>
      </c>
      <c r="AQ407" s="109">
        <f t="array" ref="AQ407">IFERROR(INDEX(TO_name_9,MATCH(,((Шаблон_9-Точность)&gt;=K407)+((Шаблон_9+Точность)&lt;=K407),)),K407)</f>
        <v>16243</v>
      </c>
      <c r="AR407" s="109">
        <f t="array" ref="AR407">IFERROR(INDEX(TO_name_10,MATCH(,((Шаблон_10-Точность)&gt;=L407)+((Шаблон_10+Точность)&lt;=L407),)),L407)</f>
        <v>15618</v>
      </c>
      <c r="AS407" s="110">
        <f t="array" ref="AS407">IFERROR(INDEX(TO_name_11,MATCH(,((Шаблон_11-Точность)&gt;=M407)+((Шаблон_11+Точность)&lt;=M407),)),M407)</f>
        <v>12778</v>
      </c>
      <c r="AT407" s="111" t="s">
        <v>290</v>
      </c>
      <c r="AU407" s="108">
        <f t="array" ref="AU407">IFERROR(INDEX(TO_name_5,MATCH(,((Шаблон_5-Точность)&gt;=O407)+((Шаблон_5+Точность)&lt;=O407),)),O407)</f>
        <v>46238</v>
      </c>
      <c r="AV407" s="109">
        <f t="array" ref="AV407">IFERROR(INDEX(TO_name_6,MATCH(,((Шаблон_6-Точность)&gt;=P407)+((Шаблон_6+Точность)&lt;=P407),)),P407)</f>
        <v>28437</v>
      </c>
      <c r="AW407" s="109" t="str">
        <f t="array" ref="AW407">IFERROR(INDEX(TO_name_7,MATCH(,((Шаблон_7-Точность)&gt;=Q407)+((Шаблон_7+Точность)&lt;=Q407),)),Q407)</f>
        <v>СР</v>
      </c>
      <c r="AX407" s="109">
        <f t="array" ref="AX407">IFERROR(INDEX(TO_name_8,MATCH(,((Шаблон_8-Точность)&gt;=R407)+((Шаблон_8+Точность)&lt;=R407),)),R407)</f>
        <v>64559</v>
      </c>
      <c r="AY407" s="109">
        <f t="array" ref="AY407">IFERROR(INDEX(TO_name_12,MATCH(,((Шаблон_12-Точность)&gt;=S407)+((Шаблон_12+Точность)&lt;=S407),)),S407)</f>
        <v>34914</v>
      </c>
      <c r="AZ407" s="109">
        <f t="array" ref="AZ407">IFERROR(INDEX(TO_name_13,MATCH(,((Шаблон_13-Точность)&gt;=T407)+((Шаблон_13+Точность)&lt;=T407),)),T407)</f>
        <v>31696</v>
      </c>
      <c r="BA407" s="110">
        <f t="array" ref="BA407">IFERROR(INDEX(TO_name_14,MATCH(,((Шаблон_14-Точность)&gt;=U407)+((Шаблон_14+Точность)&lt;=U407),)),U407)</f>
        <v>11340</v>
      </c>
      <c r="BB407" s="3"/>
      <c r="BC407" s="3" t="str">
        <f t="shared" si="208"/>
        <v>М/68111/24389</v>
      </c>
      <c r="BD407" s="3" t="str">
        <f t="shared" si="209"/>
        <v>М/73201/58279</v>
      </c>
      <c r="BE407" s="3" t="str">
        <f t="shared" si="210"/>
        <v>М/66794/41692</v>
      </c>
      <c r="BF407" s="3" t="str">
        <f t="shared" si="211"/>
        <v>Р/74078/45778</v>
      </c>
      <c r="BG407" s="3" t="str">
        <f t="shared" si="212"/>
        <v>М/16243/16243</v>
      </c>
      <c r="BH407" s="3" t="str">
        <f t="shared" si="213"/>
        <v>М/15618/15618</v>
      </c>
      <c r="BI407" s="3" t="str">
        <f t="shared" si="214"/>
        <v>Р/12778/12778</v>
      </c>
      <c r="BJ407" s="158" t="s">
        <v>290</v>
      </c>
      <c r="BK407" s="3" t="str">
        <f t="shared" si="215"/>
        <v>М/44517/46238</v>
      </c>
      <c r="BL407" s="3" t="str">
        <f t="shared" si="216"/>
        <v>М/53419/28437</v>
      </c>
      <c r="BM407" s="3" t="str">
        <f t="shared" si="217"/>
        <v>ТО1/40005/19490</v>
      </c>
      <c r="BN407" s="3" t="str">
        <f t="shared" si="218"/>
        <v>М/40010/64559</v>
      </c>
      <c r="BO407" s="3" t="str">
        <f t="shared" si="219"/>
        <v>М/9914/34914</v>
      </c>
      <c r="BP407" s="3" t="str">
        <f t="shared" si="220"/>
        <v>Р/11181/31696</v>
      </c>
      <c r="BQ407" s="3" t="str">
        <f t="shared" si="221"/>
        <v>Р/11340/11340</v>
      </c>
    </row>
    <row r="408" spans="1:69" ht="16.5" customHeight="1" x14ac:dyDescent="0.25">
      <c r="A408" s="90">
        <v>45324</v>
      </c>
      <c r="B408" s="3">
        <v>5</v>
      </c>
      <c r="C408" s="3">
        <v>4</v>
      </c>
      <c r="D408" s="105" t="str">
        <f t="shared" si="222"/>
        <v/>
      </c>
      <c r="E408" s="105" t="str">
        <f t="shared" si="223"/>
        <v/>
      </c>
      <c r="F408" s="99" t="s">
        <v>290</v>
      </c>
      <c r="G408" s="100">
        <f t="shared" si="224"/>
        <v>24413</v>
      </c>
      <c r="H408" s="100">
        <f t="shared" si="225"/>
        <v>58303</v>
      </c>
      <c r="I408" s="100">
        <f t="shared" si="226"/>
        <v>41716</v>
      </c>
      <c r="J408" s="100">
        <f t="shared" si="227"/>
        <v>45778</v>
      </c>
      <c r="K408" s="100">
        <f t="shared" si="228"/>
        <v>16267</v>
      </c>
      <c r="L408" s="100">
        <f t="shared" si="229"/>
        <v>15642</v>
      </c>
      <c r="M408" s="100">
        <f t="shared" si="230"/>
        <v>12778</v>
      </c>
      <c r="N408" s="100" t="str">
        <f t="shared" si="231"/>
        <v>|</v>
      </c>
      <c r="O408" s="100">
        <f t="shared" si="232"/>
        <v>46262</v>
      </c>
      <c r="P408" s="100">
        <f t="shared" si="233"/>
        <v>28461</v>
      </c>
      <c r="Q408" s="100">
        <f t="shared" si="234"/>
        <v>19490</v>
      </c>
      <c r="R408" s="100">
        <f t="shared" si="235"/>
        <v>64583</v>
      </c>
      <c r="S408" s="100">
        <f t="shared" si="236"/>
        <v>34938</v>
      </c>
      <c r="T408" s="100">
        <f t="shared" si="237"/>
        <v>31696</v>
      </c>
      <c r="U408" s="100">
        <f t="shared" si="238"/>
        <v>11340</v>
      </c>
      <c r="V408" s="89" t="s">
        <v>290</v>
      </c>
      <c r="W408" s="95" t="s">
        <v>37</v>
      </c>
      <c r="X408" s="95" t="s">
        <v>37</v>
      </c>
      <c r="Y408" s="95" t="s">
        <v>37</v>
      </c>
      <c r="Z408" s="95" t="s">
        <v>38</v>
      </c>
      <c r="AA408" s="95" t="s">
        <v>37</v>
      </c>
      <c r="AB408" s="95" t="s">
        <v>37</v>
      </c>
      <c r="AC408" s="95" t="s">
        <v>38</v>
      </c>
      <c r="AD408" s="96" t="s">
        <v>290</v>
      </c>
      <c r="AE408" s="95" t="s">
        <v>37</v>
      </c>
      <c r="AF408" s="95" t="s">
        <v>37</v>
      </c>
      <c r="AG408" s="95" t="s">
        <v>270</v>
      </c>
      <c r="AH408" s="95" t="s">
        <v>37</v>
      </c>
      <c r="AI408" s="95" t="s">
        <v>37</v>
      </c>
      <c r="AJ408" s="95" t="s">
        <v>38</v>
      </c>
      <c r="AK408" s="95" t="s">
        <v>38</v>
      </c>
      <c r="AL408" s="94" t="s">
        <v>290</v>
      </c>
      <c r="AM408" s="108">
        <f t="array" ref="AM408">IFERROR(INDEX(TO_name_1,MATCH(,((Шаблон_1-Точность)&gt;=G408)+((Шаблон_1+Точность)&lt;=G408),)),G408)</f>
        <v>24413</v>
      </c>
      <c r="AN408" s="109">
        <f t="array" ref="AN408">IFERROR(INDEX(TO_name_2,MATCH(,((Шаблон_2-Точность)&gt;=H408)+((Шаблон_2+Точность)&lt;=H408),)),H408)</f>
        <v>58303</v>
      </c>
      <c r="AO408" s="109">
        <f t="array" ref="AO408">IFERROR(INDEX(TO_name_3,MATCH(,((Шаблон_3-Точность)&gt;=I408)+((Шаблон_3+Точность)&lt;=I408),)),I408)</f>
        <v>41716</v>
      </c>
      <c r="AP408" s="109">
        <f t="array" ref="AP408">IFERROR(INDEX(TO_name_4,MATCH(,((Шаблон_4-Точность)&gt;=J408)+((Шаблон_4+Точность)&lt;=J408),)),J408)</f>
        <v>45778</v>
      </c>
      <c r="AQ408" s="109">
        <f t="array" ref="AQ408">IFERROR(INDEX(TO_name_9,MATCH(,((Шаблон_9-Точность)&gt;=K408)+((Шаблон_9+Точность)&lt;=K408),)),K408)</f>
        <v>16267</v>
      </c>
      <c r="AR408" s="109">
        <f t="array" ref="AR408">IFERROR(INDEX(TO_name_10,MATCH(,((Шаблон_10-Точность)&gt;=L408)+((Шаблон_10+Точность)&lt;=L408),)),L408)</f>
        <v>15642</v>
      </c>
      <c r="AS408" s="110">
        <f t="array" ref="AS408">IFERROR(INDEX(TO_name_11,MATCH(,((Шаблон_11-Точность)&gt;=M408)+((Шаблон_11+Точность)&lt;=M408),)),M408)</f>
        <v>12778</v>
      </c>
      <c r="AT408" s="111" t="s">
        <v>290</v>
      </c>
      <c r="AU408" s="108">
        <f t="array" ref="AU408">IFERROR(INDEX(TO_name_5,MATCH(,((Шаблон_5-Точность)&gt;=O408)+((Шаблон_5+Точность)&lt;=O408),)),O408)</f>
        <v>46262</v>
      </c>
      <c r="AV408" s="109">
        <f t="array" ref="AV408">IFERROR(INDEX(TO_name_6,MATCH(,((Шаблон_6-Точность)&gt;=P408)+((Шаблон_6+Точность)&lt;=P408),)),P408)</f>
        <v>28461</v>
      </c>
      <c r="AW408" s="109" t="str">
        <f t="array" ref="AW408">IFERROR(INDEX(TO_name_7,MATCH(,((Шаблон_7-Точность)&gt;=Q408)+((Шаблон_7+Точность)&lt;=Q408),)),Q408)</f>
        <v>СР</v>
      </c>
      <c r="AX408" s="109">
        <f t="array" ref="AX408">IFERROR(INDEX(TO_name_8,MATCH(,((Шаблон_8-Точность)&gt;=R408)+((Шаблон_8+Точность)&lt;=R408),)),R408)</f>
        <v>64583</v>
      </c>
      <c r="AY408" s="109">
        <f t="array" ref="AY408">IFERROR(INDEX(TO_name_12,MATCH(,((Шаблон_12-Точность)&gt;=S408)+((Шаблон_12+Точность)&lt;=S408),)),S408)</f>
        <v>34938</v>
      </c>
      <c r="AZ408" s="109">
        <f t="array" ref="AZ408">IFERROR(INDEX(TO_name_13,MATCH(,((Шаблон_13-Точность)&gt;=T408)+((Шаблон_13+Точность)&lt;=T408),)),T408)</f>
        <v>31696</v>
      </c>
      <c r="BA408" s="110">
        <f t="array" ref="BA408">IFERROR(INDEX(TO_name_14,MATCH(,((Шаблон_14-Точность)&gt;=U408)+((Шаблон_14+Точность)&lt;=U408),)),U408)</f>
        <v>11340</v>
      </c>
      <c r="BB408" s="3"/>
      <c r="BC408" s="3" t="str">
        <f t="shared" si="208"/>
        <v>М/68135/24413</v>
      </c>
      <c r="BD408" s="3" t="str">
        <f t="shared" si="209"/>
        <v>М/73225/58303</v>
      </c>
      <c r="BE408" s="3" t="str">
        <f t="shared" si="210"/>
        <v>М/66818/41716</v>
      </c>
      <c r="BF408" s="3" t="str">
        <f t="shared" si="211"/>
        <v>Р/74078/45778</v>
      </c>
      <c r="BG408" s="3" t="str">
        <f t="shared" si="212"/>
        <v>М/16267/16267</v>
      </c>
      <c r="BH408" s="3" t="str">
        <f t="shared" si="213"/>
        <v>М/15642/15642</v>
      </c>
      <c r="BI408" s="3" t="str">
        <f t="shared" si="214"/>
        <v>Р/12778/12778</v>
      </c>
      <c r="BJ408" s="158" t="s">
        <v>290</v>
      </c>
      <c r="BK408" s="3" t="str">
        <f t="shared" si="215"/>
        <v>М/44541/46262</v>
      </c>
      <c r="BL408" s="3" t="str">
        <f t="shared" si="216"/>
        <v>М/53443/28461</v>
      </c>
      <c r="BM408" s="3" t="str">
        <f t="shared" si="217"/>
        <v>ТО1/40005/19490</v>
      </c>
      <c r="BN408" s="3" t="str">
        <f t="shared" si="218"/>
        <v>М/40034/64583</v>
      </c>
      <c r="BO408" s="3" t="str">
        <f t="shared" si="219"/>
        <v>М/9938/34938</v>
      </c>
      <c r="BP408" s="3" t="str">
        <f t="shared" si="220"/>
        <v>Р/11181/31696</v>
      </c>
      <c r="BQ408" s="3" t="str">
        <f t="shared" si="221"/>
        <v>Р/11340/11340</v>
      </c>
    </row>
    <row r="409" spans="1:69" ht="16.5" customHeight="1" x14ac:dyDescent="0.25">
      <c r="A409" s="90">
        <v>45325</v>
      </c>
      <c r="B409" s="3">
        <v>5</v>
      </c>
      <c r="C409" s="3">
        <v>4</v>
      </c>
      <c r="D409" s="105" t="str">
        <f t="shared" si="222"/>
        <v/>
      </c>
      <c r="E409" s="105" t="str">
        <f t="shared" si="223"/>
        <v/>
      </c>
      <c r="F409" s="99" t="s">
        <v>290</v>
      </c>
      <c r="G409" s="100">
        <f t="shared" si="224"/>
        <v>24437</v>
      </c>
      <c r="H409" s="100">
        <f t="shared" si="225"/>
        <v>58327</v>
      </c>
      <c r="I409" s="100">
        <f t="shared" si="226"/>
        <v>41740</v>
      </c>
      <c r="J409" s="100">
        <f t="shared" si="227"/>
        <v>45778</v>
      </c>
      <c r="K409" s="100">
        <f t="shared" si="228"/>
        <v>16291</v>
      </c>
      <c r="L409" s="100">
        <f t="shared" si="229"/>
        <v>15666</v>
      </c>
      <c r="M409" s="100">
        <f t="shared" si="230"/>
        <v>12778</v>
      </c>
      <c r="N409" s="100" t="str">
        <f t="shared" si="231"/>
        <v>|</v>
      </c>
      <c r="O409" s="100">
        <f t="shared" si="232"/>
        <v>46286</v>
      </c>
      <c r="P409" s="100">
        <f t="shared" si="233"/>
        <v>28485</v>
      </c>
      <c r="Q409" s="100">
        <f t="shared" si="234"/>
        <v>19490</v>
      </c>
      <c r="R409" s="100">
        <f t="shared" si="235"/>
        <v>64607</v>
      </c>
      <c r="S409" s="100">
        <f t="shared" si="236"/>
        <v>34962</v>
      </c>
      <c r="T409" s="100">
        <f t="shared" si="237"/>
        <v>31696</v>
      </c>
      <c r="U409" s="100">
        <f t="shared" si="238"/>
        <v>11340</v>
      </c>
      <c r="V409" s="89" t="s">
        <v>290</v>
      </c>
      <c r="W409" s="95" t="s">
        <v>37</v>
      </c>
      <c r="X409" s="95" t="s">
        <v>37</v>
      </c>
      <c r="Y409" s="95" t="s">
        <v>37</v>
      </c>
      <c r="Z409" s="95" t="s">
        <v>38</v>
      </c>
      <c r="AA409" s="95" t="s">
        <v>37</v>
      </c>
      <c r="AB409" s="95" t="s">
        <v>37</v>
      </c>
      <c r="AC409" s="95" t="s">
        <v>38</v>
      </c>
      <c r="AD409" s="96" t="s">
        <v>290</v>
      </c>
      <c r="AE409" s="95" t="s">
        <v>37</v>
      </c>
      <c r="AF409" s="95" t="s">
        <v>37</v>
      </c>
      <c r="AG409" s="95" t="s">
        <v>270</v>
      </c>
      <c r="AH409" s="95" t="s">
        <v>37</v>
      </c>
      <c r="AI409" s="95" t="s">
        <v>37</v>
      </c>
      <c r="AJ409" s="95" t="s">
        <v>38</v>
      </c>
      <c r="AK409" s="95" t="s">
        <v>38</v>
      </c>
      <c r="AL409" s="94" t="s">
        <v>290</v>
      </c>
      <c r="AM409" s="108">
        <f t="array" ref="AM409">IFERROR(INDEX(TO_name_1,MATCH(,((Шаблон_1-Точность)&gt;=G409)+((Шаблон_1+Точность)&lt;=G409),)),G409)</f>
        <v>24437</v>
      </c>
      <c r="AN409" s="109">
        <f t="array" ref="AN409">IFERROR(INDEX(TO_name_2,MATCH(,((Шаблон_2-Точность)&gt;=H409)+((Шаблон_2+Точность)&lt;=H409),)),H409)</f>
        <v>58327</v>
      </c>
      <c r="AO409" s="109">
        <f t="array" ref="AO409">IFERROR(INDEX(TO_name_3,MATCH(,((Шаблон_3-Точность)&gt;=I409)+((Шаблон_3+Точность)&lt;=I409),)),I409)</f>
        <v>41740</v>
      </c>
      <c r="AP409" s="109">
        <f t="array" ref="AP409">IFERROR(INDEX(TO_name_4,MATCH(,((Шаблон_4-Точность)&gt;=J409)+((Шаблон_4+Точность)&lt;=J409),)),J409)</f>
        <v>45778</v>
      </c>
      <c r="AQ409" s="109">
        <f t="array" ref="AQ409">IFERROR(INDEX(TO_name_9,MATCH(,((Шаблон_9-Точность)&gt;=K409)+((Шаблон_9+Точность)&lt;=K409),)),K409)</f>
        <v>16291</v>
      </c>
      <c r="AR409" s="109">
        <f t="array" ref="AR409">IFERROR(INDEX(TO_name_10,MATCH(,((Шаблон_10-Точность)&gt;=L409)+((Шаблон_10+Точность)&lt;=L409),)),L409)</f>
        <v>15666</v>
      </c>
      <c r="AS409" s="110">
        <f t="array" ref="AS409">IFERROR(INDEX(TO_name_11,MATCH(,((Шаблон_11-Точность)&gt;=M409)+((Шаблон_11+Точность)&lt;=M409),)),M409)</f>
        <v>12778</v>
      </c>
      <c r="AT409" s="111" t="s">
        <v>290</v>
      </c>
      <c r="AU409" s="108">
        <f t="array" ref="AU409">IFERROR(INDEX(TO_name_5,MATCH(,((Шаблон_5-Точность)&gt;=O409)+((Шаблон_5+Точность)&lt;=O409),)),O409)</f>
        <v>46286</v>
      </c>
      <c r="AV409" s="109">
        <f t="array" ref="AV409">IFERROR(INDEX(TO_name_6,MATCH(,((Шаблон_6-Точность)&gt;=P409)+((Шаблон_6+Точность)&lt;=P409),)),P409)</f>
        <v>28485</v>
      </c>
      <c r="AW409" s="109" t="str">
        <f t="array" ref="AW409">IFERROR(INDEX(TO_name_7,MATCH(,((Шаблон_7-Точность)&gt;=Q409)+((Шаблон_7+Точность)&lt;=Q409),)),Q409)</f>
        <v>СР</v>
      </c>
      <c r="AX409" s="109">
        <f t="array" ref="AX409">IFERROR(INDEX(TO_name_8,MATCH(,((Шаблон_8-Точность)&gt;=R409)+((Шаблон_8+Точность)&lt;=R409),)),R409)</f>
        <v>64607</v>
      </c>
      <c r="AY409" s="109">
        <f t="array" ref="AY409">IFERROR(INDEX(TO_name_12,MATCH(,((Шаблон_12-Точность)&gt;=S409)+((Шаблон_12+Точность)&lt;=S409),)),S409)</f>
        <v>34962</v>
      </c>
      <c r="AZ409" s="109">
        <f t="array" ref="AZ409">IFERROR(INDEX(TO_name_13,MATCH(,((Шаблон_13-Точность)&gt;=T409)+((Шаблон_13+Точность)&lt;=T409),)),T409)</f>
        <v>31696</v>
      </c>
      <c r="BA409" s="110">
        <f t="array" ref="BA409">IFERROR(INDEX(TO_name_14,MATCH(,((Шаблон_14-Точность)&gt;=U409)+((Шаблон_14+Точность)&lt;=U409),)),U409)</f>
        <v>11340</v>
      </c>
      <c r="BB409" s="3"/>
      <c r="BC409" s="3" t="str">
        <f t="shared" si="208"/>
        <v>М/68159/24437</v>
      </c>
      <c r="BD409" s="3" t="str">
        <f t="shared" si="209"/>
        <v>М/73249/58327</v>
      </c>
      <c r="BE409" s="3" t="str">
        <f t="shared" si="210"/>
        <v>М/66842/41740</v>
      </c>
      <c r="BF409" s="3" t="str">
        <f t="shared" si="211"/>
        <v>Р/74078/45778</v>
      </c>
      <c r="BG409" s="3" t="str">
        <f t="shared" si="212"/>
        <v>М/16291/16291</v>
      </c>
      <c r="BH409" s="3" t="str">
        <f t="shared" si="213"/>
        <v>М/15666/15666</v>
      </c>
      <c r="BI409" s="3" t="str">
        <f t="shared" si="214"/>
        <v>Р/12778/12778</v>
      </c>
      <c r="BJ409" s="158" t="s">
        <v>290</v>
      </c>
      <c r="BK409" s="3" t="str">
        <f t="shared" si="215"/>
        <v>М/44565/46286</v>
      </c>
      <c r="BL409" s="3" t="str">
        <f t="shared" si="216"/>
        <v>М/53467/28485</v>
      </c>
      <c r="BM409" s="3" t="str">
        <f t="shared" si="217"/>
        <v>ТО1/40005/19490</v>
      </c>
      <c r="BN409" s="3" t="str">
        <f t="shared" si="218"/>
        <v>М/40058/64607</v>
      </c>
      <c r="BO409" s="3" t="str">
        <f t="shared" si="219"/>
        <v>М/9962/34962</v>
      </c>
      <c r="BP409" s="3" t="str">
        <f t="shared" si="220"/>
        <v>Р/11181/31696</v>
      </c>
      <c r="BQ409" s="3" t="str">
        <f t="shared" si="221"/>
        <v>Р/11340/11340</v>
      </c>
    </row>
    <row r="410" spans="1:69" ht="16.5" customHeight="1" x14ac:dyDescent="0.25">
      <c r="A410" s="90">
        <v>45326</v>
      </c>
      <c r="B410" s="3">
        <v>5</v>
      </c>
      <c r="C410" s="3">
        <v>4</v>
      </c>
      <c r="D410" s="105" t="str">
        <f t="shared" si="222"/>
        <v/>
      </c>
      <c r="E410" s="105" t="str">
        <f t="shared" si="223"/>
        <v/>
      </c>
      <c r="F410" s="99" t="s">
        <v>290</v>
      </c>
      <c r="G410" s="100">
        <f t="shared" si="224"/>
        <v>24461</v>
      </c>
      <c r="H410" s="100">
        <f t="shared" si="225"/>
        <v>58351</v>
      </c>
      <c r="I410" s="100">
        <f t="shared" si="226"/>
        <v>41764</v>
      </c>
      <c r="J410" s="100">
        <f t="shared" si="227"/>
        <v>45778</v>
      </c>
      <c r="K410" s="100">
        <f t="shared" si="228"/>
        <v>16315</v>
      </c>
      <c r="L410" s="100">
        <f t="shared" si="229"/>
        <v>15690</v>
      </c>
      <c r="M410" s="100">
        <f t="shared" si="230"/>
        <v>12778</v>
      </c>
      <c r="N410" s="100" t="str">
        <f t="shared" si="231"/>
        <v>|</v>
      </c>
      <c r="O410" s="100">
        <f t="shared" si="232"/>
        <v>46310</v>
      </c>
      <c r="P410" s="100">
        <f t="shared" si="233"/>
        <v>28501</v>
      </c>
      <c r="Q410" s="100">
        <f t="shared" si="234"/>
        <v>19498</v>
      </c>
      <c r="R410" s="100">
        <f t="shared" si="235"/>
        <v>64631</v>
      </c>
      <c r="S410" s="100">
        <f t="shared" si="236"/>
        <v>34986</v>
      </c>
      <c r="T410" s="100">
        <f t="shared" si="237"/>
        <v>31696</v>
      </c>
      <c r="U410" s="100">
        <f t="shared" si="238"/>
        <v>11340</v>
      </c>
      <c r="V410" s="89" t="s">
        <v>290</v>
      </c>
      <c r="W410" s="95" t="s">
        <v>37</v>
      </c>
      <c r="X410" s="95" t="s">
        <v>37</v>
      </c>
      <c r="Y410" s="95" t="s">
        <v>37</v>
      </c>
      <c r="Z410" s="95" t="s">
        <v>38</v>
      </c>
      <c r="AA410" s="95" t="s">
        <v>37</v>
      </c>
      <c r="AB410" s="95" t="s">
        <v>37</v>
      </c>
      <c r="AC410" s="95" t="s">
        <v>38</v>
      </c>
      <c r="AD410" s="96" t="s">
        <v>290</v>
      </c>
      <c r="AE410" s="95" t="s">
        <v>37</v>
      </c>
      <c r="AF410" s="95" t="s">
        <v>195</v>
      </c>
      <c r="AG410" s="95" t="s">
        <v>320</v>
      </c>
      <c r="AH410" s="95" t="s">
        <v>37</v>
      </c>
      <c r="AI410" s="95" t="s">
        <v>37</v>
      </c>
      <c r="AJ410" s="95" t="s">
        <v>38</v>
      </c>
      <c r="AK410" s="95" t="s">
        <v>38</v>
      </c>
      <c r="AL410" s="94" t="s">
        <v>290</v>
      </c>
      <c r="AM410" s="108">
        <f t="array" ref="AM410">IFERROR(INDEX(TO_name_1,MATCH(,((Шаблон_1-Точность)&gt;=G410)+((Шаблон_1+Точность)&lt;=G410),)),G410)</f>
        <v>24461</v>
      </c>
      <c r="AN410" s="109">
        <f t="array" ref="AN410">IFERROR(INDEX(TO_name_2,MATCH(,((Шаблон_2-Точность)&gt;=H410)+((Шаблон_2+Точность)&lt;=H410),)),H410)</f>
        <v>58351</v>
      </c>
      <c r="AO410" s="109">
        <f t="array" ref="AO410">IFERROR(INDEX(TO_name_3,MATCH(,((Шаблон_3-Точность)&gt;=I410)+((Шаблон_3+Точность)&lt;=I410),)),I410)</f>
        <v>41764</v>
      </c>
      <c r="AP410" s="109">
        <f t="array" ref="AP410">IFERROR(INDEX(TO_name_4,MATCH(,((Шаблон_4-Точность)&gt;=J410)+((Шаблон_4+Точность)&lt;=J410),)),J410)</f>
        <v>45778</v>
      </c>
      <c r="AQ410" s="109">
        <f t="array" ref="AQ410">IFERROR(INDEX(TO_name_9,MATCH(,((Шаблон_9-Точность)&gt;=K410)+((Шаблон_9+Точность)&lt;=K410),)),K410)</f>
        <v>16315</v>
      </c>
      <c r="AR410" s="109">
        <f t="array" ref="AR410">IFERROR(INDEX(TO_name_10,MATCH(,((Шаблон_10-Точность)&gt;=L410)+((Шаблон_10+Точность)&lt;=L410),)),L410)</f>
        <v>15690</v>
      </c>
      <c r="AS410" s="110">
        <f t="array" ref="AS410">IFERROR(INDEX(TO_name_11,MATCH(,((Шаблон_11-Точность)&gt;=M410)+((Шаблон_11+Точность)&lt;=M410),)),M410)</f>
        <v>12778</v>
      </c>
      <c r="AT410" s="111" t="s">
        <v>290</v>
      </c>
      <c r="AU410" s="108">
        <f t="array" ref="AU410">IFERROR(INDEX(TO_name_5,MATCH(,((Шаблон_5-Точность)&gt;=O410)+((Шаблон_5+Точность)&lt;=O410),)),O410)</f>
        <v>46310</v>
      </c>
      <c r="AV410" s="109" t="str">
        <f t="array" ref="AV410">IFERROR(INDEX(TO_name_6,MATCH(,((Шаблон_6-Точность)&gt;=P410)+((Шаблон_6+Точность)&lt;=P410),)),P410)</f>
        <v>ТО1</v>
      </c>
      <c r="AW410" s="109" t="str">
        <f t="array" ref="AW410">IFERROR(INDEX(TO_name_7,MATCH(,((Шаблон_7-Точность)&gt;=Q410)+((Шаблон_7+Точность)&lt;=Q410),)),Q410)</f>
        <v>СР</v>
      </c>
      <c r="AX410" s="109">
        <f t="array" ref="AX410">IFERROR(INDEX(TO_name_8,MATCH(,((Шаблон_8-Точность)&gt;=R410)+((Шаблон_8+Точность)&lt;=R410),)),R410)</f>
        <v>64631</v>
      </c>
      <c r="AY410" s="109">
        <f t="array" ref="AY410">IFERROR(INDEX(TO_name_12,MATCH(,((Шаблон_12-Точность)&gt;=S410)+((Шаблон_12+Точность)&lt;=S410),)),S410)</f>
        <v>34986</v>
      </c>
      <c r="AZ410" s="109">
        <f t="array" ref="AZ410">IFERROR(INDEX(TO_name_13,MATCH(,((Шаблон_13-Точность)&gt;=T410)+((Шаблон_13+Точность)&lt;=T410),)),T410)</f>
        <v>31696</v>
      </c>
      <c r="BA410" s="110">
        <f t="array" ref="BA410">IFERROR(INDEX(TO_name_14,MATCH(,((Шаблон_14-Точность)&gt;=U410)+((Шаблон_14+Точность)&lt;=U410),)),U410)</f>
        <v>11340</v>
      </c>
      <c r="BB410" s="3"/>
      <c r="BC410" s="3" t="str">
        <f t="shared" si="208"/>
        <v>М/68183/24461</v>
      </c>
      <c r="BD410" s="3" t="str">
        <f t="shared" si="209"/>
        <v>М/73273/58351</v>
      </c>
      <c r="BE410" s="3" t="str">
        <f t="shared" si="210"/>
        <v>М/66866/41764</v>
      </c>
      <c r="BF410" s="3" t="str">
        <f t="shared" si="211"/>
        <v>Р/74078/45778</v>
      </c>
      <c r="BG410" s="3" t="str">
        <f t="shared" si="212"/>
        <v>М/16315/16315</v>
      </c>
      <c r="BH410" s="3" t="str">
        <f t="shared" si="213"/>
        <v>М/15690/15690</v>
      </c>
      <c r="BI410" s="3" t="str">
        <f t="shared" si="214"/>
        <v>Р/12778/12778</v>
      </c>
      <c r="BJ410" s="158" t="s">
        <v>290</v>
      </c>
      <c r="BK410" s="3" t="str">
        <f t="shared" si="215"/>
        <v>М/44589/46310</v>
      </c>
      <c r="BL410" s="3" t="str">
        <f t="shared" si="216"/>
        <v>О/53483/28501</v>
      </c>
      <c r="BM410" s="3" t="str">
        <f t="shared" si="217"/>
        <v>П/40013/19498</v>
      </c>
      <c r="BN410" s="3" t="str">
        <f t="shared" si="218"/>
        <v>М/40082/64631</v>
      </c>
      <c r="BO410" s="3" t="str">
        <f t="shared" si="219"/>
        <v>М/9986/34986</v>
      </c>
      <c r="BP410" s="3" t="str">
        <f t="shared" si="220"/>
        <v>Р/11181/31696</v>
      </c>
      <c r="BQ410" s="3" t="str">
        <f t="shared" si="221"/>
        <v>Р/11340/11340</v>
      </c>
    </row>
    <row r="411" spans="1:69" ht="16.5" customHeight="1" x14ac:dyDescent="0.25">
      <c r="A411" s="90">
        <v>45327</v>
      </c>
      <c r="B411" s="3">
        <v>5</v>
      </c>
      <c r="C411" s="3">
        <v>4</v>
      </c>
      <c r="D411" s="105" t="str">
        <f t="shared" si="222"/>
        <v/>
      </c>
      <c r="E411" s="105" t="str">
        <f t="shared" si="223"/>
        <v/>
      </c>
      <c r="F411" s="99" t="s">
        <v>290</v>
      </c>
      <c r="G411" s="100">
        <f t="shared" si="224"/>
        <v>24485</v>
      </c>
      <c r="H411" s="100">
        <f t="shared" si="225"/>
        <v>58375</v>
      </c>
      <c r="I411" s="100">
        <f t="shared" si="226"/>
        <v>41788</v>
      </c>
      <c r="J411" s="100">
        <f t="shared" si="227"/>
        <v>45778</v>
      </c>
      <c r="K411" s="100">
        <f t="shared" si="228"/>
        <v>16339</v>
      </c>
      <c r="L411" s="100">
        <f t="shared" si="229"/>
        <v>15714</v>
      </c>
      <c r="M411" s="100">
        <f t="shared" si="230"/>
        <v>12778</v>
      </c>
      <c r="N411" s="100" t="str">
        <f t="shared" si="231"/>
        <v>|</v>
      </c>
      <c r="O411" s="100">
        <f t="shared" si="232"/>
        <v>46334</v>
      </c>
      <c r="P411" s="100">
        <f t="shared" si="233"/>
        <v>28501</v>
      </c>
      <c r="Q411" s="100">
        <f t="shared" si="234"/>
        <v>19522</v>
      </c>
      <c r="R411" s="100">
        <f t="shared" si="235"/>
        <v>64655</v>
      </c>
      <c r="S411" s="100">
        <f t="shared" si="236"/>
        <v>35002</v>
      </c>
      <c r="T411" s="100">
        <f t="shared" si="237"/>
        <v>31696</v>
      </c>
      <c r="U411" s="100">
        <f t="shared" si="238"/>
        <v>11348</v>
      </c>
      <c r="V411" s="89" t="s">
        <v>290</v>
      </c>
      <c r="W411" s="95" t="s">
        <v>37</v>
      </c>
      <c r="X411" s="95" t="s">
        <v>37</v>
      </c>
      <c r="Y411" s="95" t="s">
        <v>37</v>
      </c>
      <c r="Z411" s="95" t="s">
        <v>38</v>
      </c>
      <c r="AA411" s="95" t="s">
        <v>37</v>
      </c>
      <c r="AB411" s="95" t="s">
        <v>37</v>
      </c>
      <c r="AC411" s="95" t="s">
        <v>38</v>
      </c>
      <c r="AD411" s="96" t="s">
        <v>290</v>
      </c>
      <c r="AE411" s="95" t="s">
        <v>37</v>
      </c>
      <c r="AF411" s="95" t="s">
        <v>270</v>
      </c>
      <c r="AG411" s="95" t="s">
        <v>37</v>
      </c>
      <c r="AH411" s="95" t="s">
        <v>37</v>
      </c>
      <c r="AI411" s="95" t="s">
        <v>195</v>
      </c>
      <c r="AJ411" s="95" t="s">
        <v>38</v>
      </c>
      <c r="AK411" s="95" t="s">
        <v>320</v>
      </c>
      <c r="AL411" s="94" t="s">
        <v>290</v>
      </c>
      <c r="AM411" s="108">
        <f t="array" ref="AM411">IFERROR(INDEX(TO_name_1,MATCH(,((Шаблон_1-Точность)&gt;=G411)+((Шаблон_1+Точность)&lt;=G411),)),G411)</f>
        <v>24485</v>
      </c>
      <c r="AN411" s="109">
        <f t="array" ref="AN411">IFERROR(INDEX(TO_name_2,MATCH(,((Шаблон_2-Точность)&gt;=H411)+((Шаблон_2+Точность)&lt;=H411),)),H411)</f>
        <v>58375</v>
      </c>
      <c r="AO411" s="109">
        <f t="array" ref="AO411">IFERROR(INDEX(TO_name_3,MATCH(,((Шаблон_3-Точность)&gt;=I411)+((Шаблон_3+Точность)&lt;=I411),)),I411)</f>
        <v>41788</v>
      </c>
      <c r="AP411" s="109">
        <f t="array" ref="AP411">IFERROR(INDEX(TO_name_4,MATCH(,((Шаблон_4-Точность)&gt;=J411)+((Шаблон_4+Точность)&lt;=J411),)),J411)</f>
        <v>45778</v>
      </c>
      <c r="AQ411" s="109">
        <f t="array" ref="AQ411">IFERROR(INDEX(TO_name_9,MATCH(,((Шаблон_9-Точность)&gt;=K411)+((Шаблон_9+Точность)&lt;=K411),)),K411)</f>
        <v>16339</v>
      </c>
      <c r="AR411" s="109">
        <f t="array" ref="AR411">IFERROR(INDEX(TO_name_10,MATCH(,((Шаблон_10-Точность)&gt;=L411)+((Шаблон_10+Точность)&lt;=L411),)),L411)</f>
        <v>15714</v>
      </c>
      <c r="AS411" s="110">
        <f t="array" ref="AS411">IFERROR(INDEX(TO_name_11,MATCH(,((Шаблон_11-Точность)&gt;=M411)+((Шаблон_11+Точность)&lt;=M411),)),M411)</f>
        <v>12778</v>
      </c>
      <c r="AT411" s="111" t="s">
        <v>290</v>
      </c>
      <c r="AU411" s="108">
        <f t="array" ref="AU411">IFERROR(INDEX(TO_name_5,MATCH(,((Шаблон_5-Точность)&gt;=O411)+((Шаблон_5+Точность)&lt;=O411),)),O411)</f>
        <v>46334</v>
      </c>
      <c r="AV411" s="109" t="str">
        <f t="array" ref="AV411">IFERROR(INDEX(TO_name_6,MATCH(,((Шаблон_6-Точность)&gt;=P411)+((Шаблон_6+Точность)&lt;=P411),)),P411)</f>
        <v>ТО1</v>
      </c>
      <c r="AW411" s="109">
        <f t="array" ref="AW411">IFERROR(INDEX(TO_name_7,MATCH(,((Шаблон_7-Точность)&gt;=Q411)+((Шаблон_7+Точность)&lt;=Q411),)),Q411)</f>
        <v>19522</v>
      </c>
      <c r="AX411" s="109">
        <f t="array" ref="AX411">IFERROR(INDEX(TO_name_8,MATCH(,((Шаблон_8-Точность)&gt;=R411)+((Шаблон_8+Точность)&lt;=R411),)),R411)</f>
        <v>64655</v>
      </c>
      <c r="AY411" s="109">
        <f t="array" ref="AY411">IFERROR(INDEX(TO_name_12,MATCH(,((Шаблон_12-Точность)&gt;=S411)+((Шаблон_12+Точность)&lt;=S411),)),S411)</f>
        <v>35002</v>
      </c>
      <c r="AZ411" s="109">
        <f t="array" ref="AZ411">IFERROR(INDEX(TO_name_13,MATCH(,((Шаблон_13-Точность)&gt;=T411)+((Шаблон_13+Точность)&lt;=T411),)),T411)</f>
        <v>31696</v>
      </c>
      <c r="BA411" s="110">
        <f t="array" ref="BA411">IFERROR(INDEX(TO_name_14,MATCH(,((Шаблон_14-Точность)&gt;=U411)+((Шаблон_14+Точность)&lt;=U411),)),U411)</f>
        <v>11348</v>
      </c>
      <c r="BB411" s="3"/>
      <c r="BC411" s="3" t="str">
        <f t="shared" si="208"/>
        <v>М/68207/24485</v>
      </c>
      <c r="BD411" s="3" t="str">
        <f t="shared" si="209"/>
        <v>М/73297/58375</v>
      </c>
      <c r="BE411" s="3" t="str">
        <f t="shared" si="210"/>
        <v>М/66890/41788</v>
      </c>
      <c r="BF411" s="3" t="str">
        <f t="shared" si="211"/>
        <v>Р/74078/45778</v>
      </c>
      <c r="BG411" s="3" t="str">
        <f t="shared" si="212"/>
        <v>М/16339/16339</v>
      </c>
      <c r="BH411" s="3" t="str">
        <f t="shared" si="213"/>
        <v>М/15714/15714</v>
      </c>
      <c r="BI411" s="3" t="str">
        <f t="shared" si="214"/>
        <v>Р/12778/12778</v>
      </c>
      <c r="BJ411" s="158" t="s">
        <v>290</v>
      </c>
      <c r="BK411" s="3" t="str">
        <f t="shared" si="215"/>
        <v>М/44613/46334</v>
      </c>
      <c r="BL411" s="3" t="str">
        <f t="shared" si="216"/>
        <v>ТО1/53483/28501</v>
      </c>
      <c r="BM411" s="3" t="str">
        <f t="shared" si="217"/>
        <v>М/40037/19522</v>
      </c>
      <c r="BN411" s="3" t="str">
        <f t="shared" si="218"/>
        <v>М/40106/64655</v>
      </c>
      <c r="BO411" s="3" t="str">
        <f t="shared" si="219"/>
        <v>О/10002/35002</v>
      </c>
      <c r="BP411" s="3" t="str">
        <f t="shared" si="220"/>
        <v>Р/11181/31696</v>
      </c>
      <c r="BQ411" s="3" t="str">
        <f t="shared" si="221"/>
        <v>П/11348/11348</v>
      </c>
    </row>
    <row r="412" spans="1:69" ht="16.5" customHeight="1" x14ac:dyDescent="0.25">
      <c r="A412" s="90">
        <v>45328</v>
      </c>
      <c r="B412" s="3">
        <v>5</v>
      </c>
      <c r="C412" s="3">
        <v>4</v>
      </c>
      <c r="D412" s="105" t="str">
        <f t="shared" si="222"/>
        <v/>
      </c>
      <c r="E412" s="105" t="str">
        <f t="shared" si="223"/>
        <v/>
      </c>
      <c r="F412" s="99" t="s">
        <v>290</v>
      </c>
      <c r="G412" s="100">
        <f t="shared" si="224"/>
        <v>24509</v>
      </c>
      <c r="H412" s="100">
        <f t="shared" si="225"/>
        <v>58399</v>
      </c>
      <c r="I412" s="100">
        <f t="shared" si="226"/>
        <v>41812</v>
      </c>
      <c r="J412" s="100">
        <f t="shared" si="227"/>
        <v>45778</v>
      </c>
      <c r="K412" s="100">
        <f t="shared" si="228"/>
        <v>16363</v>
      </c>
      <c r="L412" s="100">
        <f t="shared" si="229"/>
        <v>15738</v>
      </c>
      <c r="M412" s="100">
        <f t="shared" si="230"/>
        <v>12778</v>
      </c>
      <c r="N412" s="100" t="str">
        <f t="shared" si="231"/>
        <v>|</v>
      </c>
      <c r="O412" s="100">
        <f t="shared" si="232"/>
        <v>46358</v>
      </c>
      <c r="P412" s="100">
        <f t="shared" si="233"/>
        <v>28501</v>
      </c>
      <c r="Q412" s="100">
        <f t="shared" si="234"/>
        <v>19546</v>
      </c>
      <c r="R412" s="100">
        <f t="shared" si="235"/>
        <v>64679</v>
      </c>
      <c r="S412" s="100">
        <f t="shared" si="236"/>
        <v>35002</v>
      </c>
      <c r="T412" s="100">
        <f t="shared" si="237"/>
        <v>31696</v>
      </c>
      <c r="U412" s="100">
        <f t="shared" si="238"/>
        <v>11372</v>
      </c>
      <c r="V412" s="89" t="s">
        <v>290</v>
      </c>
      <c r="W412" s="95" t="s">
        <v>37</v>
      </c>
      <c r="X412" s="95" t="s">
        <v>37</v>
      </c>
      <c r="Y412" s="95" t="s">
        <v>37</v>
      </c>
      <c r="Z412" s="95" t="s">
        <v>38</v>
      </c>
      <c r="AA412" s="95" t="s">
        <v>37</v>
      </c>
      <c r="AB412" s="95" t="s">
        <v>37</v>
      </c>
      <c r="AC412" s="95" t="s">
        <v>38</v>
      </c>
      <c r="AD412" s="96" t="s">
        <v>290</v>
      </c>
      <c r="AE412" s="95" t="s">
        <v>37</v>
      </c>
      <c r="AF412" s="95" t="s">
        <v>270</v>
      </c>
      <c r="AG412" s="95" t="s">
        <v>37</v>
      </c>
      <c r="AH412" s="95" t="s">
        <v>37</v>
      </c>
      <c r="AI412" s="95" t="s">
        <v>38</v>
      </c>
      <c r="AJ412" s="95" t="s">
        <v>38</v>
      </c>
      <c r="AK412" s="95" t="s">
        <v>37</v>
      </c>
      <c r="AL412" s="94" t="s">
        <v>290</v>
      </c>
      <c r="AM412" s="108">
        <f t="array" ref="AM412">IFERROR(INDEX(TO_name_1,MATCH(,((Шаблон_1-Точность)&gt;=G412)+((Шаблон_1+Точность)&lt;=G412),)),G412)</f>
        <v>24509</v>
      </c>
      <c r="AN412" s="109">
        <f t="array" ref="AN412">IFERROR(INDEX(TO_name_2,MATCH(,((Шаблон_2-Точность)&gt;=H412)+((Шаблон_2+Точность)&lt;=H412),)),H412)</f>
        <v>58399</v>
      </c>
      <c r="AO412" s="109">
        <f t="array" ref="AO412">IFERROR(INDEX(TO_name_3,MATCH(,((Шаблон_3-Точность)&gt;=I412)+((Шаблон_3+Точность)&lt;=I412),)),I412)</f>
        <v>41812</v>
      </c>
      <c r="AP412" s="109">
        <f t="array" ref="AP412">IFERROR(INDEX(TO_name_4,MATCH(,((Шаблон_4-Точность)&gt;=J412)+((Шаблон_4+Точность)&lt;=J412),)),J412)</f>
        <v>45778</v>
      </c>
      <c r="AQ412" s="109">
        <f t="array" ref="AQ412">IFERROR(INDEX(TO_name_9,MATCH(,((Шаблон_9-Точность)&gt;=K412)+((Шаблон_9+Точность)&lt;=K412),)),K412)</f>
        <v>16363</v>
      </c>
      <c r="AR412" s="109">
        <f t="array" ref="AR412">IFERROR(INDEX(TO_name_10,MATCH(,((Шаблон_10-Точность)&gt;=L412)+((Шаблон_10+Точность)&lt;=L412),)),L412)</f>
        <v>15738</v>
      </c>
      <c r="AS412" s="110">
        <f t="array" ref="AS412">IFERROR(INDEX(TO_name_11,MATCH(,((Шаблон_11-Точность)&gt;=M412)+((Шаблон_11+Точность)&lt;=M412),)),M412)</f>
        <v>12778</v>
      </c>
      <c r="AT412" s="111" t="s">
        <v>290</v>
      </c>
      <c r="AU412" s="108">
        <f t="array" ref="AU412">IFERROR(INDEX(TO_name_5,MATCH(,((Шаблон_5-Точность)&gt;=O412)+((Шаблон_5+Точность)&lt;=O412),)),O412)</f>
        <v>46358</v>
      </c>
      <c r="AV412" s="109" t="str">
        <f t="array" ref="AV412">IFERROR(INDEX(TO_name_6,MATCH(,((Шаблон_6-Точность)&gt;=P412)+((Шаблон_6+Точность)&lt;=P412),)),P412)</f>
        <v>ТО1</v>
      </c>
      <c r="AW412" s="109">
        <f t="array" ref="AW412">IFERROR(INDEX(TO_name_7,MATCH(,((Шаблон_7-Точность)&gt;=Q412)+((Шаблон_7+Точность)&lt;=Q412),)),Q412)</f>
        <v>19546</v>
      </c>
      <c r="AX412" s="109">
        <f t="array" ref="AX412">IFERROR(INDEX(TO_name_8,MATCH(,((Шаблон_8-Точность)&gt;=R412)+((Шаблон_8+Точность)&lt;=R412),)),R412)</f>
        <v>64679</v>
      </c>
      <c r="AY412" s="109">
        <f t="array" ref="AY412">IFERROR(INDEX(TO_name_12,MATCH(,((Шаблон_12-Точность)&gt;=S412)+((Шаблон_12+Точность)&lt;=S412),)),S412)</f>
        <v>35002</v>
      </c>
      <c r="AZ412" s="109">
        <f t="array" ref="AZ412">IFERROR(INDEX(TO_name_13,MATCH(,((Шаблон_13-Точность)&gt;=T412)+((Шаблон_13+Точность)&lt;=T412),)),T412)</f>
        <v>31696</v>
      </c>
      <c r="BA412" s="110">
        <f t="array" ref="BA412">IFERROR(INDEX(TO_name_14,MATCH(,((Шаблон_14-Точность)&gt;=U412)+((Шаблон_14+Точность)&lt;=U412),)),U412)</f>
        <v>11372</v>
      </c>
      <c r="BB412" s="3"/>
      <c r="BC412" s="3" t="str">
        <f t="shared" si="208"/>
        <v>М/68231/24509</v>
      </c>
      <c r="BD412" s="3" t="str">
        <f t="shared" si="209"/>
        <v>М/73321/58399</v>
      </c>
      <c r="BE412" s="3" t="str">
        <f t="shared" si="210"/>
        <v>М/66914/41812</v>
      </c>
      <c r="BF412" s="3" t="str">
        <f t="shared" si="211"/>
        <v>Р/74078/45778</v>
      </c>
      <c r="BG412" s="3" t="str">
        <f t="shared" si="212"/>
        <v>М/16363/16363</v>
      </c>
      <c r="BH412" s="3" t="str">
        <f t="shared" si="213"/>
        <v>М/15738/15738</v>
      </c>
      <c r="BI412" s="3" t="str">
        <f t="shared" si="214"/>
        <v>Р/12778/12778</v>
      </c>
      <c r="BJ412" s="158" t="s">
        <v>290</v>
      </c>
      <c r="BK412" s="3" t="str">
        <f t="shared" si="215"/>
        <v>М/44637/46358</v>
      </c>
      <c r="BL412" s="3" t="str">
        <f t="shared" si="216"/>
        <v>ТО1/53483/28501</v>
      </c>
      <c r="BM412" s="3" t="str">
        <f t="shared" si="217"/>
        <v>М/40061/19546</v>
      </c>
      <c r="BN412" s="3" t="str">
        <f t="shared" si="218"/>
        <v>М/40130/64679</v>
      </c>
      <c r="BO412" s="3" t="str">
        <f t="shared" si="219"/>
        <v>Р/10002/35002</v>
      </c>
      <c r="BP412" s="3" t="str">
        <f t="shared" si="220"/>
        <v>Р/11181/31696</v>
      </c>
      <c r="BQ412" s="3" t="str">
        <f t="shared" si="221"/>
        <v>М/11372/11372</v>
      </c>
    </row>
    <row r="413" spans="1:69" ht="16.5" customHeight="1" x14ac:dyDescent="0.25">
      <c r="A413" s="90">
        <v>45329</v>
      </c>
      <c r="B413" s="3">
        <v>5</v>
      </c>
      <c r="C413" s="3">
        <v>4</v>
      </c>
      <c r="D413" s="105" t="str">
        <f t="shared" si="222"/>
        <v/>
      </c>
      <c r="E413" s="105" t="str">
        <f t="shared" si="223"/>
        <v/>
      </c>
      <c r="F413" s="99" t="s">
        <v>290</v>
      </c>
      <c r="G413" s="100">
        <f t="shared" si="224"/>
        <v>24533</v>
      </c>
      <c r="H413" s="100">
        <f t="shared" si="225"/>
        <v>58423</v>
      </c>
      <c r="I413" s="100">
        <f t="shared" si="226"/>
        <v>41836</v>
      </c>
      <c r="J413" s="100">
        <f t="shared" si="227"/>
        <v>45778</v>
      </c>
      <c r="K413" s="100">
        <f t="shared" si="228"/>
        <v>16387</v>
      </c>
      <c r="L413" s="100">
        <f t="shared" si="229"/>
        <v>15762</v>
      </c>
      <c r="M413" s="100">
        <f t="shared" si="230"/>
        <v>12778</v>
      </c>
      <c r="N413" s="100" t="str">
        <f t="shared" si="231"/>
        <v>|</v>
      </c>
      <c r="O413" s="100">
        <f t="shared" si="232"/>
        <v>46382</v>
      </c>
      <c r="P413" s="100">
        <f t="shared" si="233"/>
        <v>28501</v>
      </c>
      <c r="Q413" s="100">
        <f t="shared" si="234"/>
        <v>19570</v>
      </c>
      <c r="R413" s="100">
        <f t="shared" si="235"/>
        <v>64703</v>
      </c>
      <c r="S413" s="100">
        <f t="shared" si="236"/>
        <v>35002</v>
      </c>
      <c r="T413" s="100">
        <f t="shared" si="237"/>
        <v>31696</v>
      </c>
      <c r="U413" s="100">
        <f t="shared" si="238"/>
        <v>11396</v>
      </c>
      <c r="V413" s="89" t="s">
        <v>290</v>
      </c>
      <c r="W413" s="95" t="s">
        <v>37</v>
      </c>
      <c r="X413" s="95" t="s">
        <v>37</v>
      </c>
      <c r="Y413" s="95" t="s">
        <v>37</v>
      </c>
      <c r="Z413" s="95" t="s">
        <v>38</v>
      </c>
      <c r="AA413" s="95" t="s">
        <v>37</v>
      </c>
      <c r="AB413" s="95" t="s">
        <v>37</v>
      </c>
      <c r="AC413" s="95" t="s">
        <v>38</v>
      </c>
      <c r="AD413" s="96" t="s">
        <v>290</v>
      </c>
      <c r="AE413" s="95" t="s">
        <v>37</v>
      </c>
      <c r="AF413" s="95" t="s">
        <v>270</v>
      </c>
      <c r="AG413" s="95" t="s">
        <v>37</v>
      </c>
      <c r="AH413" s="95" t="s">
        <v>37</v>
      </c>
      <c r="AI413" s="95" t="s">
        <v>38</v>
      </c>
      <c r="AJ413" s="95" t="s">
        <v>38</v>
      </c>
      <c r="AK413" s="95" t="s">
        <v>37</v>
      </c>
      <c r="AL413" s="94" t="s">
        <v>290</v>
      </c>
      <c r="AM413" s="108">
        <f t="array" ref="AM413">IFERROR(INDEX(TO_name_1,MATCH(,((Шаблон_1-Точность)&gt;=G413)+((Шаблон_1+Точность)&lt;=G413),)),G413)</f>
        <v>24533</v>
      </c>
      <c r="AN413" s="109">
        <f t="array" ref="AN413">IFERROR(INDEX(TO_name_2,MATCH(,((Шаблон_2-Точность)&gt;=H413)+((Шаблон_2+Точность)&lt;=H413),)),H413)</f>
        <v>58423</v>
      </c>
      <c r="AO413" s="109">
        <f t="array" ref="AO413">IFERROR(INDEX(TO_name_3,MATCH(,((Шаблон_3-Точность)&gt;=I413)+((Шаблон_3+Точность)&lt;=I413),)),I413)</f>
        <v>41836</v>
      </c>
      <c r="AP413" s="109">
        <f t="array" ref="AP413">IFERROR(INDEX(TO_name_4,MATCH(,((Шаблон_4-Точность)&gt;=J413)+((Шаблон_4+Точность)&lt;=J413),)),J413)</f>
        <v>45778</v>
      </c>
      <c r="AQ413" s="109">
        <f t="array" ref="AQ413">IFERROR(INDEX(TO_name_9,MATCH(,((Шаблон_9-Точность)&gt;=K413)+((Шаблон_9+Точность)&lt;=K413),)),K413)</f>
        <v>16387</v>
      </c>
      <c r="AR413" s="109">
        <f t="array" ref="AR413">IFERROR(INDEX(TO_name_10,MATCH(,((Шаблон_10-Точность)&gt;=L413)+((Шаблон_10+Точность)&lt;=L413),)),L413)</f>
        <v>15762</v>
      </c>
      <c r="AS413" s="110">
        <f t="array" ref="AS413">IFERROR(INDEX(TO_name_11,MATCH(,((Шаблон_11-Точность)&gt;=M413)+((Шаблон_11+Точность)&lt;=M413),)),M413)</f>
        <v>12778</v>
      </c>
      <c r="AT413" s="111" t="s">
        <v>290</v>
      </c>
      <c r="AU413" s="108">
        <f t="array" ref="AU413">IFERROR(INDEX(TO_name_5,MATCH(,((Шаблон_5-Точность)&gt;=O413)+((Шаблон_5+Точность)&lt;=O413),)),O413)</f>
        <v>46382</v>
      </c>
      <c r="AV413" s="109" t="str">
        <f t="array" ref="AV413">IFERROR(INDEX(TO_name_6,MATCH(,((Шаблон_6-Точность)&gt;=P413)+((Шаблон_6+Точность)&lt;=P413),)),P413)</f>
        <v>ТО1</v>
      </c>
      <c r="AW413" s="109">
        <f t="array" ref="AW413">IFERROR(INDEX(TO_name_7,MATCH(,((Шаблон_7-Точность)&gt;=Q413)+((Шаблон_7+Точность)&lt;=Q413),)),Q413)</f>
        <v>19570</v>
      </c>
      <c r="AX413" s="109">
        <f t="array" ref="AX413">IFERROR(INDEX(TO_name_8,MATCH(,((Шаблон_8-Точность)&gt;=R413)+((Шаблон_8+Точность)&lt;=R413),)),R413)</f>
        <v>64703</v>
      </c>
      <c r="AY413" s="109">
        <f t="array" ref="AY413">IFERROR(INDEX(TO_name_12,MATCH(,((Шаблон_12-Точность)&gt;=S413)+((Шаблон_12+Точность)&lt;=S413),)),S413)</f>
        <v>35002</v>
      </c>
      <c r="AZ413" s="109">
        <f t="array" ref="AZ413">IFERROR(INDEX(TO_name_13,MATCH(,((Шаблон_13-Точность)&gt;=T413)+((Шаблон_13+Точность)&lt;=T413),)),T413)</f>
        <v>31696</v>
      </c>
      <c r="BA413" s="110">
        <f t="array" ref="BA413">IFERROR(INDEX(TO_name_14,MATCH(,((Шаблон_14-Точность)&gt;=U413)+((Шаблон_14+Точность)&lt;=U413),)),U413)</f>
        <v>11396</v>
      </c>
      <c r="BB413" s="3"/>
      <c r="BC413" s="3" t="str">
        <f t="shared" si="208"/>
        <v>М/68255/24533</v>
      </c>
      <c r="BD413" s="3" t="str">
        <f t="shared" si="209"/>
        <v>М/73345/58423</v>
      </c>
      <c r="BE413" s="3" t="str">
        <f t="shared" si="210"/>
        <v>М/66938/41836</v>
      </c>
      <c r="BF413" s="3" t="str">
        <f t="shared" si="211"/>
        <v>Р/74078/45778</v>
      </c>
      <c r="BG413" s="3" t="str">
        <f t="shared" si="212"/>
        <v>М/16387/16387</v>
      </c>
      <c r="BH413" s="3" t="str">
        <f t="shared" si="213"/>
        <v>М/15762/15762</v>
      </c>
      <c r="BI413" s="3" t="str">
        <f t="shared" si="214"/>
        <v>Р/12778/12778</v>
      </c>
      <c r="BJ413" s="158" t="s">
        <v>290</v>
      </c>
      <c r="BK413" s="3" t="str">
        <f t="shared" si="215"/>
        <v>М/44661/46382</v>
      </c>
      <c r="BL413" s="3" t="str">
        <f t="shared" si="216"/>
        <v>ТО1/53483/28501</v>
      </c>
      <c r="BM413" s="3" t="str">
        <f t="shared" si="217"/>
        <v>М/40085/19570</v>
      </c>
      <c r="BN413" s="3" t="str">
        <f t="shared" si="218"/>
        <v>М/40154/64703</v>
      </c>
      <c r="BO413" s="3" t="str">
        <f t="shared" si="219"/>
        <v>Р/10002/35002</v>
      </c>
      <c r="BP413" s="3" t="str">
        <f t="shared" si="220"/>
        <v>Р/11181/31696</v>
      </c>
      <c r="BQ413" s="3" t="str">
        <f t="shared" si="221"/>
        <v>М/11396/11396</v>
      </c>
    </row>
    <row r="414" spans="1:69" ht="16.5" customHeight="1" x14ac:dyDescent="0.25">
      <c r="A414" s="90">
        <v>45330</v>
      </c>
      <c r="B414" s="3">
        <v>5</v>
      </c>
      <c r="C414" s="3">
        <v>4</v>
      </c>
      <c r="D414" s="105" t="str">
        <f t="shared" si="222"/>
        <v/>
      </c>
      <c r="E414" s="105" t="str">
        <f t="shared" si="223"/>
        <v/>
      </c>
      <c r="F414" s="99" t="s">
        <v>290</v>
      </c>
      <c r="G414" s="100">
        <f t="shared" si="224"/>
        <v>24557</v>
      </c>
      <c r="H414" s="100">
        <f t="shared" si="225"/>
        <v>58447</v>
      </c>
      <c r="I414" s="100">
        <f t="shared" si="226"/>
        <v>41860</v>
      </c>
      <c r="J414" s="100">
        <f t="shared" si="227"/>
        <v>45778</v>
      </c>
      <c r="K414" s="100">
        <f t="shared" si="228"/>
        <v>16411</v>
      </c>
      <c r="L414" s="100">
        <f t="shared" si="229"/>
        <v>15786</v>
      </c>
      <c r="M414" s="100">
        <f t="shared" si="230"/>
        <v>12778</v>
      </c>
      <c r="N414" s="100" t="str">
        <f t="shared" si="231"/>
        <v>|</v>
      </c>
      <c r="O414" s="100">
        <f t="shared" si="232"/>
        <v>46406</v>
      </c>
      <c r="P414" s="100">
        <f t="shared" si="233"/>
        <v>28501</v>
      </c>
      <c r="Q414" s="100">
        <f t="shared" si="234"/>
        <v>19594</v>
      </c>
      <c r="R414" s="100">
        <f t="shared" si="235"/>
        <v>64727</v>
      </c>
      <c r="S414" s="100">
        <f t="shared" si="236"/>
        <v>35002</v>
      </c>
      <c r="T414" s="100">
        <f t="shared" si="237"/>
        <v>31696</v>
      </c>
      <c r="U414" s="100">
        <f t="shared" si="238"/>
        <v>11420</v>
      </c>
      <c r="V414" s="89" t="s">
        <v>290</v>
      </c>
      <c r="W414" s="95" t="s">
        <v>37</v>
      </c>
      <c r="X414" s="95" t="s">
        <v>37</v>
      </c>
      <c r="Y414" s="95" t="s">
        <v>37</v>
      </c>
      <c r="Z414" s="95" t="s">
        <v>38</v>
      </c>
      <c r="AA414" s="95" t="s">
        <v>37</v>
      </c>
      <c r="AB414" s="95" t="s">
        <v>37</v>
      </c>
      <c r="AC414" s="95" t="s">
        <v>38</v>
      </c>
      <c r="AD414" s="96" t="s">
        <v>290</v>
      </c>
      <c r="AE414" s="95" t="s">
        <v>37</v>
      </c>
      <c r="AF414" s="95" t="s">
        <v>270</v>
      </c>
      <c r="AG414" s="95" t="s">
        <v>37</v>
      </c>
      <c r="AH414" s="95" t="s">
        <v>37</v>
      </c>
      <c r="AI414" s="95" t="s">
        <v>38</v>
      </c>
      <c r="AJ414" s="95" t="s">
        <v>38</v>
      </c>
      <c r="AK414" s="95" t="s">
        <v>37</v>
      </c>
      <c r="AL414" s="94" t="s">
        <v>290</v>
      </c>
      <c r="AM414" s="108">
        <f t="array" ref="AM414">IFERROR(INDEX(TO_name_1,MATCH(,((Шаблон_1-Точность)&gt;=G414)+((Шаблон_1+Точность)&lt;=G414),)),G414)</f>
        <v>24557</v>
      </c>
      <c r="AN414" s="109">
        <f t="array" ref="AN414">IFERROR(INDEX(TO_name_2,MATCH(,((Шаблон_2-Точность)&gt;=H414)+((Шаблон_2+Точность)&lt;=H414),)),H414)</f>
        <v>58447</v>
      </c>
      <c r="AO414" s="109">
        <f t="array" ref="AO414">IFERROR(INDEX(TO_name_3,MATCH(,((Шаблон_3-Точность)&gt;=I414)+((Шаблон_3+Точность)&lt;=I414),)),I414)</f>
        <v>41860</v>
      </c>
      <c r="AP414" s="109">
        <f t="array" ref="AP414">IFERROR(INDEX(TO_name_4,MATCH(,((Шаблон_4-Точность)&gt;=J414)+((Шаблон_4+Точность)&lt;=J414),)),J414)</f>
        <v>45778</v>
      </c>
      <c r="AQ414" s="109">
        <f t="array" ref="AQ414">IFERROR(INDEX(TO_name_9,MATCH(,((Шаблон_9-Точность)&gt;=K414)+((Шаблон_9+Точность)&lt;=K414),)),K414)</f>
        <v>16411</v>
      </c>
      <c r="AR414" s="109">
        <f t="array" ref="AR414">IFERROR(INDEX(TO_name_10,MATCH(,((Шаблон_10-Точность)&gt;=L414)+((Шаблон_10+Точность)&lt;=L414),)),L414)</f>
        <v>15786</v>
      </c>
      <c r="AS414" s="110">
        <f t="array" ref="AS414">IFERROR(INDEX(TO_name_11,MATCH(,((Шаблон_11-Точность)&gt;=M414)+((Шаблон_11+Точность)&lt;=M414),)),M414)</f>
        <v>12778</v>
      </c>
      <c r="AT414" s="111" t="s">
        <v>290</v>
      </c>
      <c r="AU414" s="108">
        <f t="array" ref="AU414">IFERROR(INDEX(TO_name_5,MATCH(,((Шаблон_5-Точность)&gt;=O414)+((Шаблон_5+Точность)&lt;=O414),)),O414)</f>
        <v>46406</v>
      </c>
      <c r="AV414" s="109" t="str">
        <f t="array" ref="AV414">IFERROR(INDEX(TO_name_6,MATCH(,((Шаблон_6-Точность)&gt;=P414)+((Шаблон_6+Точность)&lt;=P414),)),P414)</f>
        <v>ТО1</v>
      </c>
      <c r="AW414" s="109">
        <f t="array" ref="AW414">IFERROR(INDEX(TO_name_7,MATCH(,((Шаблон_7-Точность)&gt;=Q414)+((Шаблон_7+Точность)&lt;=Q414),)),Q414)</f>
        <v>19594</v>
      </c>
      <c r="AX414" s="109">
        <f t="array" ref="AX414">IFERROR(INDEX(TO_name_8,MATCH(,((Шаблон_8-Точность)&gt;=R414)+((Шаблон_8+Точность)&lt;=R414),)),R414)</f>
        <v>64727</v>
      </c>
      <c r="AY414" s="109">
        <f t="array" ref="AY414">IFERROR(INDEX(TO_name_12,MATCH(,((Шаблон_12-Точность)&gt;=S414)+((Шаблон_12+Точность)&lt;=S414),)),S414)</f>
        <v>35002</v>
      </c>
      <c r="AZ414" s="109">
        <f t="array" ref="AZ414">IFERROR(INDEX(TO_name_13,MATCH(,((Шаблон_13-Точность)&gt;=T414)+((Шаблон_13+Точность)&lt;=T414),)),T414)</f>
        <v>31696</v>
      </c>
      <c r="BA414" s="110">
        <f t="array" ref="BA414">IFERROR(INDEX(TO_name_14,MATCH(,((Шаблон_14-Точность)&gt;=U414)+((Шаблон_14+Точность)&lt;=U414),)),U414)</f>
        <v>11420</v>
      </c>
      <c r="BB414" s="3"/>
      <c r="BC414" s="3" t="str">
        <f t="shared" si="208"/>
        <v>М/68279/24557</v>
      </c>
      <c r="BD414" s="3" t="str">
        <f t="shared" si="209"/>
        <v>М/73369/58447</v>
      </c>
      <c r="BE414" s="3" t="str">
        <f t="shared" si="210"/>
        <v>М/66962/41860</v>
      </c>
      <c r="BF414" s="3" t="str">
        <f t="shared" si="211"/>
        <v>Р/74078/45778</v>
      </c>
      <c r="BG414" s="3" t="str">
        <f t="shared" si="212"/>
        <v>М/16411/16411</v>
      </c>
      <c r="BH414" s="3" t="str">
        <f t="shared" si="213"/>
        <v>М/15786/15786</v>
      </c>
      <c r="BI414" s="3" t="str">
        <f t="shared" si="214"/>
        <v>Р/12778/12778</v>
      </c>
      <c r="BJ414" s="158" t="s">
        <v>290</v>
      </c>
      <c r="BK414" s="3" t="str">
        <f t="shared" si="215"/>
        <v>М/44685/46406</v>
      </c>
      <c r="BL414" s="3" t="str">
        <f t="shared" si="216"/>
        <v>ТО1/53483/28501</v>
      </c>
      <c r="BM414" s="3" t="str">
        <f t="shared" si="217"/>
        <v>М/40109/19594</v>
      </c>
      <c r="BN414" s="3" t="str">
        <f t="shared" si="218"/>
        <v>М/40178/64727</v>
      </c>
      <c r="BO414" s="3" t="str">
        <f t="shared" si="219"/>
        <v>Р/10002/35002</v>
      </c>
      <c r="BP414" s="3" t="str">
        <f t="shared" si="220"/>
        <v>Р/11181/31696</v>
      </c>
      <c r="BQ414" s="3" t="str">
        <f t="shared" si="221"/>
        <v>М/11420/11420</v>
      </c>
    </row>
    <row r="415" spans="1:69" ht="16.5" customHeight="1" x14ac:dyDescent="0.25">
      <c r="A415" s="90">
        <v>45331</v>
      </c>
      <c r="B415" s="3">
        <v>5</v>
      </c>
      <c r="C415" s="3">
        <v>4</v>
      </c>
      <c r="D415" s="105" t="str">
        <f t="shared" si="222"/>
        <v/>
      </c>
      <c r="E415" s="105" t="str">
        <f t="shared" si="223"/>
        <v/>
      </c>
      <c r="F415" s="99" t="s">
        <v>290</v>
      </c>
      <c r="G415" s="100">
        <f t="shared" si="224"/>
        <v>24581</v>
      </c>
      <c r="H415" s="100">
        <f t="shared" si="225"/>
        <v>58471</v>
      </c>
      <c r="I415" s="100">
        <f t="shared" si="226"/>
        <v>41884</v>
      </c>
      <c r="J415" s="100">
        <f t="shared" si="227"/>
        <v>45778</v>
      </c>
      <c r="K415" s="100">
        <f t="shared" si="228"/>
        <v>16435</v>
      </c>
      <c r="L415" s="100">
        <f t="shared" si="229"/>
        <v>15810</v>
      </c>
      <c r="M415" s="100">
        <f t="shared" si="230"/>
        <v>12778</v>
      </c>
      <c r="N415" s="100" t="str">
        <f t="shared" si="231"/>
        <v>|</v>
      </c>
      <c r="O415" s="100">
        <f t="shared" si="232"/>
        <v>46430</v>
      </c>
      <c r="P415" s="100">
        <f t="shared" si="233"/>
        <v>28501</v>
      </c>
      <c r="Q415" s="100">
        <f t="shared" si="234"/>
        <v>19618</v>
      </c>
      <c r="R415" s="100">
        <f t="shared" si="235"/>
        <v>64751</v>
      </c>
      <c r="S415" s="100">
        <f t="shared" si="236"/>
        <v>35002</v>
      </c>
      <c r="T415" s="100">
        <f t="shared" si="237"/>
        <v>31696</v>
      </c>
      <c r="U415" s="100">
        <f t="shared" si="238"/>
        <v>11444</v>
      </c>
      <c r="V415" s="89" t="s">
        <v>290</v>
      </c>
      <c r="W415" s="95" t="s">
        <v>37</v>
      </c>
      <c r="X415" s="95" t="s">
        <v>37</v>
      </c>
      <c r="Y415" s="95" t="s">
        <v>37</v>
      </c>
      <c r="Z415" s="95" t="s">
        <v>38</v>
      </c>
      <c r="AA415" s="95" t="s">
        <v>37</v>
      </c>
      <c r="AB415" s="95" t="s">
        <v>37</v>
      </c>
      <c r="AC415" s="95" t="s">
        <v>38</v>
      </c>
      <c r="AD415" s="96" t="s">
        <v>290</v>
      </c>
      <c r="AE415" s="95" t="s">
        <v>37</v>
      </c>
      <c r="AF415" s="95" t="s">
        <v>270</v>
      </c>
      <c r="AG415" s="95" t="s">
        <v>37</v>
      </c>
      <c r="AH415" s="95" t="s">
        <v>37</v>
      </c>
      <c r="AI415" s="95" t="s">
        <v>38</v>
      </c>
      <c r="AJ415" s="95" t="s">
        <v>38</v>
      </c>
      <c r="AK415" s="95" t="s">
        <v>37</v>
      </c>
      <c r="AL415" s="94" t="s">
        <v>290</v>
      </c>
      <c r="AM415" s="108">
        <f t="array" ref="AM415">IFERROR(INDEX(TO_name_1,MATCH(,((Шаблон_1-Точность)&gt;=G415)+((Шаблон_1+Точность)&lt;=G415),)),G415)</f>
        <v>24581</v>
      </c>
      <c r="AN415" s="109">
        <f t="array" ref="AN415">IFERROR(INDEX(TO_name_2,MATCH(,((Шаблон_2-Точность)&gt;=H415)+((Шаблон_2+Точность)&lt;=H415),)),H415)</f>
        <v>58471</v>
      </c>
      <c r="AO415" s="109">
        <f t="array" ref="AO415">IFERROR(INDEX(TO_name_3,MATCH(,((Шаблон_3-Точность)&gt;=I415)+((Шаблон_3+Точность)&lt;=I415),)),I415)</f>
        <v>41884</v>
      </c>
      <c r="AP415" s="109">
        <f t="array" ref="AP415">IFERROR(INDEX(TO_name_4,MATCH(,((Шаблон_4-Точность)&gt;=J415)+((Шаблон_4+Точность)&lt;=J415),)),J415)</f>
        <v>45778</v>
      </c>
      <c r="AQ415" s="109">
        <f t="array" ref="AQ415">IFERROR(INDEX(TO_name_9,MATCH(,((Шаблон_9-Точность)&gt;=K415)+((Шаблон_9+Точность)&lt;=K415),)),K415)</f>
        <v>16435</v>
      </c>
      <c r="AR415" s="109">
        <f t="array" ref="AR415">IFERROR(INDEX(TO_name_10,MATCH(,((Шаблон_10-Точность)&gt;=L415)+((Шаблон_10+Точность)&lt;=L415),)),L415)</f>
        <v>15810</v>
      </c>
      <c r="AS415" s="110">
        <f t="array" ref="AS415">IFERROR(INDEX(TO_name_11,MATCH(,((Шаблон_11-Точность)&gt;=M415)+((Шаблон_11+Точность)&lt;=M415),)),M415)</f>
        <v>12778</v>
      </c>
      <c r="AT415" s="111" t="s">
        <v>290</v>
      </c>
      <c r="AU415" s="108">
        <f t="array" ref="AU415">IFERROR(INDEX(TO_name_5,MATCH(,((Шаблон_5-Точность)&gt;=O415)+((Шаблон_5+Точность)&lt;=O415),)),O415)</f>
        <v>46430</v>
      </c>
      <c r="AV415" s="109" t="str">
        <f t="array" ref="AV415">IFERROR(INDEX(TO_name_6,MATCH(,((Шаблон_6-Точность)&gt;=P415)+((Шаблон_6+Точность)&lt;=P415),)),P415)</f>
        <v>ТО1</v>
      </c>
      <c r="AW415" s="109">
        <f t="array" ref="AW415">IFERROR(INDEX(TO_name_7,MATCH(,((Шаблон_7-Точность)&gt;=Q415)+((Шаблон_7+Точность)&lt;=Q415),)),Q415)</f>
        <v>19618</v>
      </c>
      <c r="AX415" s="109">
        <f t="array" ref="AX415">IFERROR(INDEX(TO_name_8,MATCH(,((Шаблон_8-Точность)&gt;=R415)+((Шаблон_8+Точность)&lt;=R415),)),R415)</f>
        <v>64751</v>
      </c>
      <c r="AY415" s="109">
        <f t="array" ref="AY415">IFERROR(INDEX(TO_name_12,MATCH(,((Шаблон_12-Точность)&gt;=S415)+((Шаблон_12+Точность)&lt;=S415),)),S415)</f>
        <v>35002</v>
      </c>
      <c r="AZ415" s="109">
        <f t="array" ref="AZ415">IFERROR(INDEX(TO_name_13,MATCH(,((Шаблон_13-Точность)&gt;=T415)+((Шаблон_13+Точность)&lt;=T415),)),T415)</f>
        <v>31696</v>
      </c>
      <c r="BA415" s="110">
        <f t="array" ref="BA415">IFERROR(INDEX(TO_name_14,MATCH(,((Шаблон_14-Точность)&gt;=U415)+((Шаблон_14+Точность)&lt;=U415),)),U415)</f>
        <v>11444</v>
      </c>
      <c r="BB415" s="3"/>
      <c r="BC415" s="3" t="str">
        <f t="shared" si="208"/>
        <v>М/68303/24581</v>
      </c>
      <c r="BD415" s="3" t="str">
        <f t="shared" si="209"/>
        <v>М/73393/58471</v>
      </c>
      <c r="BE415" s="3" t="str">
        <f t="shared" si="210"/>
        <v>М/66986/41884</v>
      </c>
      <c r="BF415" s="3" t="str">
        <f t="shared" si="211"/>
        <v>Р/74078/45778</v>
      </c>
      <c r="BG415" s="3" t="str">
        <f t="shared" si="212"/>
        <v>М/16435/16435</v>
      </c>
      <c r="BH415" s="3" t="str">
        <f t="shared" si="213"/>
        <v>М/15810/15810</v>
      </c>
      <c r="BI415" s="3" t="str">
        <f t="shared" si="214"/>
        <v>Р/12778/12778</v>
      </c>
      <c r="BJ415" s="158" t="s">
        <v>290</v>
      </c>
      <c r="BK415" s="3" t="str">
        <f t="shared" si="215"/>
        <v>М/44709/46430</v>
      </c>
      <c r="BL415" s="3" t="str">
        <f t="shared" si="216"/>
        <v>ТО1/53483/28501</v>
      </c>
      <c r="BM415" s="3" t="str">
        <f t="shared" si="217"/>
        <v>М/40133/19618</v>
      </c>
      <c r="BN415" s="3" t="str">
        <f t="shared" si="218"/>
        <v>М/40202/64751</v>
      </c>
      <c r="BO415" s="3" t="str">
        <f t="shared" si="219"/>
        <v>Р/10002/35002</v>
      </c>
      <c r="BP415" s="3" t="str">
        <f t="shared" si="220"/>
        <v>Р/11181/31696</v>
      </c>
      <c r="BQ415" s="3" t="str">
        <f t="shared" si="221"/>
        <v>М/11444/11444</v>
      </c>
    </row>
    <row r="416" spans="1:69" ht="16.5" customHeight="1" x14ac:dyDescent="0.25">
      <c r="A416" s="90">
        <v>45332</v>
      </c>
      <c r="B416" s="3">
        <v>5</v>
      </c>
      <c r="C416" s="3">
        <v>4</v>
      </c>
      <c r="D416" s="105" t="str">
        <f t="shared" si="222"/>
        <v/>
      </c>
      <c r="E416" s="105" t="str">
        <f t="shared" si="223"/>
        <v/>
      </c>
      <c r="F416" s="99" t="s">
        <v>290</v>
      </c>
      <c r="G416" s="100">
        <f t="shared" si="224"/>
        <v>24605</v>
      </c>
      <c r="H416" s="100">
        <f t="shared" si="225"/>
        <v>58495</v>
      </c>
      <c r="I416" s="100">
        <f t="shared" si="226"/>
        <v>41908</v>
      </c>
      <c r="J416" s="100">
        <f t="shared" si="227"/>
        <v>45778</v>
      </c>
      <c r="K416" s="100">
        <f t="shared" si="228"/>
        <v>16459</v>
      </c>
      <c r="L416" s="100">
        <f t="shared" si="229"/>
        <v>15834</v>
      </c>
      <c r="M416" s="100">
        <f t="shared" si="230"/>
        <v>12778</v>
      </c>
      <c r="N416" s="100" t="str">
        <f t="shared" si="231"/>
        <v>|</v>
      </c>
      <c r="O416" s="100">
        <f t="shared" si="232"/>
        <v>46454</v>
      </c>
      <c r="P416" s="100">
        <f t="shared" si="233"/>
        <v>28501</v>
      </c>
      <c r="Q416" s="100">
        <f t="shared" si="234"/>
        <v>19642</v>
      </c>
      <c r="R416" s="100">
        <f t="shared" si="235"/>
        <v>64775</v>
      </c>
      <c r="S416" s="100">
        <f t="shared" si="236"/>
        <v>35002</v>
      </c>
      <c r="T416" s="100">
        <f t="shared" si="237"/>
        <v>31696</v>
      </c>
      <c r="U416" s="100">
        <f t="shared" si="238"/>
        <v>11468</v>
      </c>
      <c r="V416" s="89" t="s">
        <v>290</v>
      </c>
      <c r="W416" s="95" t="s">
        <v>37</v>
      </c>
      <c r="X416" s="95" t="s">
        <v>37</v>
      </c>
      <c r="Y416" s="95" t="s">
        <v>37</v>
      </c>
      <c r="Z416" s="95" t="s">
        <v>38</v>
      </c>
      <c r="AA416" s="95" t="s">
        <v>37</v>
      </c>
      <c r="AB416" s="95" t="s">
        <v>37</v>
      </c>
      <c r="AC416" s="95" t="s">
        <v>38</v>
      </c>
      <c r="AD416" s="96" t="s">
        <v>290</v>
      </c>
      <c r="AE416" s="95" t="s">
        <v>37</v>
      </c>
      <c r="AF416" s="95" t="s">
        <v>270</v>
      </c>
      <c r="AG416" s="95" t="s">
        <v>37</v>
      </c>
      <c r="AH416" s="95" t="s">
        <v>37</v>
      </c>
      <c r="AI416" s="95" t="s">
        <v>38</v>
      </c>
      <c r="AJ416" s="95" t="s">
        <v>38</v>
      </c>
      <c r="AK416" s="95" t="s">
        <v>37</v>
      </c>
      <c r="AL416" s="94" t="s">
        <v>290</v>
      </c>
      <c r="AM416" s="108">
        <f t="array" ref="AM416">IFERROR(INDEX(TO_name_1,MATCH(,((Шаблон_1-Точность)&gt;=G416)+((Шаблон_1+Точность)&lt;=G416),)),G416)</f>
        <v>24605</v>
      </c>
      <c r="AN416" s="109">
        <f t="array" ref="AN416">IFERROR(INDEX(TO_name_2,MATCH(,((Шаблон_2-Точность)&gt;=H416)+((Шаблон_2+Точность)&lt;=H416),)),H416)</f>
        <v>58495</v>
      </c>
      <c r="AO416" s="109">
        <f t="array" ref="AO416">IFERROR(INDEX(TO_name_3,MATCH(,((Шаблон_3-Точность)&gt;=I416)+((Шаблон_3+Точность)&lt;=I416),)),I416)</f>
        <v>41908</v>
      </c>
      <c r="AP416" s="109">
        <f t="array" ref="AP416">IFERROR(INDEX(TO_name_4,MATCH(,((Шаблон_4-Точность)&gt;=J416)+((Шаблон_4+Точность)&lt;=J416),)),J416)</f>
        <v>45778</v>
      </c>
      <c r="AQ416" s="109">
        <f t="array" ref="AQ416">IFERROR(INDEX(TO_name_9,MATCH(,((Шаблон_9-Точность)&gt;=K416)+((Шаблон_9+Точность)&lt;=K416),)),K416)</f>
        <v>16459</v>
      </c>
      <c r="AR416" s="109">
        <f t="array" ref="AR416">IFERROR(INDEX(TO_name_10,MATCH(,((Шаблон_10-Точность)&gt;=L416)+((Шаблон_10+Точность)&lt;=L416),)),L416)</f>
        <v>15834</v>
      </c>
      <c r="AS416" s="110">
        <f t="array" ref="AS416">IFERROR(INDEX(TO_name_11,MATCH(,((Шаблон_11-Точность)&gt;=M416)+((Шаблон_11+Точность)&lt;=M416),)),M416)</f>
        <v>12778</v>
      </c>
      <c r="AT416" s="111" t="s">
        <v>290</v>
      </c>
      <c r="AU416" s="108">
        <f t="array" ref="AU416">IFERROR(INDEX(TO_name_5,MATCH(,((Шаблон_5-Точность)&gt;=O416)+((Шаблон_5+Точность)&lt;=O416),)),O416)</f>
        <v>46454</v>
      </c>
      <c r="AV416" s="109" t="str">
        <f t="array" ref="AV416">IFERROR(INDEX(TO_name_6,MATCH(,((Шаблон_6-Точность)&gt;=P416)+((Шаблон_6+Точность)&lt;=P416),)),P416)</f>
        <v>ТО1</v>
      </c>
      <c r="AW416" s="109">
        <f t="array" ref="AW416">IFERROR(INDEX(TO_name_7,MATCH(,((Шаблон_7-Точность)&gt;=Q416)+((Шаблон_7+Точность)&lt;=Q416),)),Q416)</f>
        <v>19642</v>
      </c>
      <c r="AX416" s="109">
        <f t="array" ref="AX416">IFERROR(INDEX(TO_name_8,MATCH(,((Шаблон_8-Точность)&gt;=R416)+((Шаблон_8+Точность)&lt;=R416),)),R416)</f>
        <v>64775</v>
      </c>
      <c r="AY416" s="109">
        <f t="array" ref="AY416">IFERROR(INDEX(TO_name_12,MATCH(,((Шаблон_12-Точность)&gt;=S416)+((Шаблон_12+Точность)&lt;=S416),)),S416)</f>
        <v>35002</v>
      </c>
      <c r="AZ416" s="109">
        <f t="array" ref="AZ416">IFERROR(INDEX(TO_name_13,MATCH(,((Шаблон_13-Точность)&gt;=T416)+((Шаблон_13+Точность)&lt;=T416),)),T416)</f>
        <v>31696</v>
      </c>
      <c r="BA416" s="110">
        <f t="array" ref="BA416">IFERROR(INDEX(TO_name_14,MATCH(,((Шаблон_14-Точность)&gt;=U416)+((Шаблон_14+Точность)&lt;=U416),)),U416)</f>
        <v>11468</v>
      </c>
      <c r="BB416" s="3"/>
      <c r="BC416" s="3" t="str">
        <f t="shared" si="208"/>
        <v>М/68327/24605</v>
      </c>
      <c r="BD416" s="3" t="str">
        <f t="shared" si="209"/>
        <v>М/73417/58495</v>
      </c>
      <c r="BE416" s="3" t="str">
        <f t="shared" si="210"/>
        <v>М/67010/41908</v>
      </c>
      <c r="BF416" s="3" t="str">
        <f t="shared" si="211"/>
        <v>Р/74078/45778</v>
      </c>
      <c r="BG416" s="3" t="str">
        <f t="shared" si="212"/>
        <v>М/16459/16459</v>
      </c>
      <c r="BH416" s="3" t="str">
        <f t="shared" si="213"/>
        <v>М/15834/15834</v>
      </c>
      <c r="BI416" s="3" t="str">
        <f t="shared" si="214"/>
        <v>Р/12778/12778</v>
      </c>
      <c r="BJ416" s="158" t="s">
        <v>290</v>
      </c>
      <c r="BK416" s="3" t="str">
        <f t="shared" si="215"/>
        <v>М/44733/46454</v>
      </c>
      <c r="BL416" s="3" t="str">
        <f t="shared" si="216"/>
        <v>ТО1/53483/28501</v>
      </c>
      <c r="BM416" s="3" t="str">
        <f t="shared" si="217"/>
        <v>М/40157/19642</v>
      </c>
      <c r="BN416" s="3" t="str">
        <f t="shared" si="218"/>
        <v>М/40226/64775</v>
      </c>
      <c r="BO416" s="3" t="str">
        <f t="shared" si="219"/>
        <v>Р/10002/35002</v>
      </c>
      <c r="BP416" s="3" t="str">
        <f t="shared" si="220"/>
        <v>Р/11181/31696</v>
      </c>
      <c r="BQ416" s="3" t="str">
        <f t="shared" si="221"/>
        <v>М/11468/11468</v>
      </c>
    </row>
    <row r="417" spans="1:69" ht="16.5" customHeight="1" x14ac:dyDescent="0.25">
      <c r="A417" s="90">
        <v>45333</v>
      </c>
      <c r="B417" s="3">
        <v>5</v>
      </c>
      <c r="C417" s="3">
        <v>4</v>
      </c>
      <c r="D417" s="105" t="str">
        <f t="shared" si="222"/>
        <v/>
      </c>
      <c r="E417" s="105" t="str">
        <f t="shared" si="223"/>
        <v/>
      </c>
      <c r="F417" s="99" t="s">
        <v>290</v>
      </c>
      <c r="G417" s="100">
        <f t="shared" si="224"/>
        <v>24629</v>
      </c>
      <c r="H417" s="100">
        <f t="shared" si="225"/>
        <v>58519</v>
      </c>
      <c r="I417" s="100">
        <f t="shared" si="226"/>
        <v>41932</v>
      </c>
      <c r="J417" s="100">
        <f t="shared" si="227"/>
        <v>45778</v>
      </c>
      <c r="K417" s="100">
        <f t="shared" si="228"/>
        <v>16483</v>
      </c>
      <c r="L417" s="100">
        <f t="shared" si="229"/>
        <v>15858</v>
      </c>
      <c r="M417" s="100">
        <f t="shared" si="230"/>
        <v>12778</v>
      </c>
      <c r="N417" s="100" t="str">
        <f t="shared" si="231"/>
        <v>|</v>
      </c>
      <c r="O417" s="100">
        <f t="shared" si="232"/>
        <v>46478</v>
      </c>
      <c r="P417" s="100">
        <f t="shared" si="233"/>
        <v>28509</v>
      </c>
      <c r="Q417" s="100">
        <f t="shared" si="234"/>
        <v>19666</v>
      </c>
      <c r="R417" s="100">
        <f t="shared" si="235"/>
        <v>64791</v>
      </c>
      <c r="S417" s="100">
        <f t="shared" si="236"/>
        <v>35002</v>
      </c>
      <c r="T417" s="100">
        <f t="shared" si="237"/>
        <v>31696</v>
      </c>
      <c r="U417" s="100">
        <f t="shared" si="238"/>
        <v>11492</v>
      </c>
      <c r="V417" s="89" t="s">
        <v>290</v>
      </c>
      <c r="W417" s="95" t="s">
        <v>37</v>
      </c>
      <c r="X417" s="95" t="s">
        <v>37</v>
      </c>
      <c r="Y417" s="95" t="s">
        <v>37</v>
      </c>
      <c r="Z417" s="95" t="s">
        <v>38</v>
      </c>
      <c r="AA417" s="95" t="s">
        <v>37</v>
      </c>
      <c r="AB417" s="95" t="s">
        <v>37</v>
      </c>
      <c r="AC417" s="95" t="s">
        <v>38</v>
      </c>
      <c r="AD417" s="96" t="s">
        <v>290</v>
      </c>
      <c r="AE417" s="95" t="s">
        <v>37</v>
      </c>
      <c r="AF417" s="95" t="s">
        <v>320</v>
      </c>
      <c r="AG417" s="95" t="s">
        <v>37</v>
      </c>
      <c r="AH417" s="95" t="s">
        <v>195</v>
      </c>
      <c r="AI417" s="95" t="s">
        <v>38</v>
      </c>
      <c r="AJ417" s="95" t="s">
        <v>38</v>
      </c>
      <c r="AK417" s="95" t="s">
        <v>37</v>
      </c>
      <c r="AL417" s="94" t="s">
        <v>290</v>
      </c>
      <c r="AM417" s="108">
        <f t="array" ref="AM417">IFERROR(INDEX(TO_name_1,MATCH(,((Шаблон_1-Точность)&gt;=G417)+((Шаблон_1+Точность)&lt;=G417),)),G417)</f>
        <v>24629</v>
      </c>
      <c r="AN417" s="109">
        <f t="array" ref="AN417">IFERROR(INDEX(TO_name_2,MATCH(,((Шаблон_2-Точность)&gt;=H417)+((Шаблон_2+Точность)&lt;=H417),)),H417)</f>
        <v>58519</v>
      </c>
      <c r="AO417" s="109">
        <f t="array" ref="AO417">IFERROR(INDEX(TO_name_3,MATCH(,((Шаблон_3-Точность)&gt;=I417)+((Шаблон_3+Точность)&lt;=I417),)),I417)</f>
        <v>41932</v>
      </c>
      <c r="AP417" s="109">
        <f t="array" ref="AP417">IFERROR(INDEX(TO_name_4,MATCH(,((Шаблон_4-Точность)&gt;=J417)+((Шаблон_4+Точность)&lt;=J417),)),J417)</f>
        <v>45778</v>
      </c>
      <c r="AQ417" s="109">
        <f t="array" ref="AQ417">IFERROR(INDEX(TO_name_9,MATCH(,((Шаблон_9-Точность)&gt;=K417)+((Шаблон_9+Точность)&lt;=K417),)),K417)</f>
        <v>16483</v>
      </c>
      <c r="AR417" s="109">
        <f t="array" ref="AR417">IFERROR(INDEX(TO_name_10,MATCH(,((Шаблон_10-Точность)&gt;=L417)+((Шаблон_10+Точность)&lt;=L417),)),L417)</f>
        <v>15858</v>
      </c>
      <c r="AS417" s="110">
        <f t="array" ref="AS417">IFERROR(INDEX(TO_name_11,MATCH(,((Шаблон_11-Точность)&gt;=M417)+((Шаблон_11+Точность)&lt;=M417),)),M417)</f>
        <v>12778</v>
      </c>
      <c r="AT417" s="111" t="s">
        <v>290</v>
      </c>
      <c r="AU417" s="108">
        <f t="array" ref="AU417">IFERROR(INDEX(TO_name_5,MATCH(,((Шаблон_5-Точность)&gt;=O417)+((Шаблон_5+Точность)&lt;=O417),)),O417)</f>
        <v>46478</v>
      </c>
      <c r="AV417" s="109" t="str">
        <f t="array" ref="AV417">IFERROR(INDEX(TO_name_6,MATCH(,((Шаблон_6-Точность)&gt;=P417)+((Шаблон_6+Точность)&lt;=P417),)),P417)</f>
        <v>ТО1</v>
      </c>
      <c r="AW417" s="109">
        <f t="array" ref="AW417">IFERROR(INDEX(TO_name_7,MATCH(,((Шаблон_7-Точность)&gt;=Q417)+((Шаблон_7+Точность)&lt;=Q417),)),Q417)</f>
        <v>19666</v>
      </c>
      <c r="AX417" s="109">
        <f t="array" ref="AX417">IFERROR(INDEX(TO_name_8,MATCH(,((Шаблон_8-Точность)&gt;=R417)+((Шаблон_8+Точность)&lt;=R417),)),R417)</f>
        <v>64791</v>
      </c>
      <c r="AY417" s="109">
        <f t="array" ref="AY417">IFERROR(INDEX(TO_name_12,MATCH(,((Шаблон_12-Точность)&gt;=S417)+((Шаблон_12+Точность)&lt;=S417),)),S417)</f>
        <v>35002</v>
      </c>
      <c r="AZ417" s="109">
        <f t="array" ref="AZ417">IFERROR(INDEX(TO_name_13,MATCH(,((Шаблон_13-Точность)&gt;=T417)+((Шаблон_13+Точность)&lt;=T417),)),T417)</f>
        <v>31696</v>
      </c>
      <c r="BA417" s="110">
        <f t="array" ref="BA417">IFERROR(INDEX(TO_name_14,MATCH(,((Шаблон_14-Точность)&gt;=U417)+((Шаблон_14+Точность)&lt;=U417),)),U417)</f>
        <v>11492</v>
      </c>
      <c r="BB417" s="3"/>
      <c r="BC417" s="3" t="str">
        <f t="shared" si="208"/>
        <v>М/68351/24629</v>
      </c>
      <c r="BD417" s="3" t="str">
        <f t="shared" si="209"/>
        <v>М/73441/58519</v>
      </c>
      <c r="BE417" s="3" t="str">
        <f t="shared" si="210"/>
        <v>М/67034/41932</v>
      </c>
      <c r="BF417" s="3" t="str">
        <f t="shared" si="211"/>
        <v>Р/74078/45778</v>
      </c>
      <c r="BG417" s="3" t="str">
        <f t="shared" si="212"/>
        <v>М/16483/16483</v>
      </c>
      <c r="BH417" s="3" t="str">
        <f t="shared" si="213"/>
        <v>М/15858/15858</v>
      </c>
      <c r="BI417" s="3" t="str">
        <f t="shared" si="214"/>
        <v>Р/12778/12778</v>
      </c>
      <c r="BJ417" s="158" t="s">
        <v>290</v>
      </c>
      <c r="BK417" s="3" t="str">
        <f t="shared" si="215"/>
        <v>М/44757/46478</v>
      </c>
      <c r="BL417" s="3" t="str">
        <f t="shared" si="216"/>
        <v>П/53491/28509</v>
      </c>
      <c r="BM417" s="3" t="str">
        <f t="shared" si="217"/>
        <v>М/40181/19666</v>
      </c>
      <c r="BN417" s="3" t="str">
        <f t="shared" si="218"/>
        <v>О/40242/64791</v>
      </c>
      <c r="BO417" s="3" t="str">
        <f t="shared" si="219"/>
        <v>Р/10002/35002</v>
      </c>
      <c r="BP417" s="3" t="str">
        <f t="shared" si="220"/>
        <v>Р/11181/31696</v>
      </c>
      <c r="BQ417" s="3" t="str">
        <f t="shared" si="221"/>
        <v>М/11492/11492</v>
      </c>
    </row>
    <row r="418" spans="1:69" ht="16.5" customHeight="1" x14ac:dyDescent="0.25">
      <c r="A418" s="90">
        <v>45334</v>
      </c>
      <c r="B418" s="3">
        <v>5</v>
      </c>
      <c r="C418" s="3">
        <v>4</v>
      </c>
      <c r="D418" s="105" t="str">
        <f t="shared" si="222"/>
        <v/>
      </c>
      <c r="E418" s="105" t="str">
        <f t="shared" si="223"/>
        <v/>
      </c>
      <c r="F418" s="99" t="s">
        <v>290</v>
      </c>
      <c r="G418" s="100">
        <f t="shared" si="224"/>
        <v>24653</v>
      </c>
      <c r="H418" s="100">
        <f t="shared" si="225"/>
        <v>58543</v>
      </c>
      <c r="I418" s="100">
        <f t="shared" si="226"/>
        <v>41956</v>
      </c>
      <c r="J418" s="100">
        <f t="shared" si="227"/>
        <v>45786</v>
      </c>
      <c r="K418" s="100">
        <f t="shared" si="228"/>
        <v>16499</v>
      </c>
      <c r="L418" s="100">
        <f t="shared" si="229"/>
        <v>15882</v>
      </c>
      <c r="M418" s="100">
        <f t="shared" si="230"/>
        <v>12778</v>
      </c>
      <c r="N418" s="100" t="str">
        <f t="shared" si="231"/>
        <v>|</v>
      </c>
      <c r="O418" s="100">
        <f t="shared" si="232"/>
        <v>46502</v>
      </c>
      <c r="P418" s="100">
        <f t="shared" si="233"/>
        <v>28533</v>
      </c>
      <c r="Q418" s="100">
        <f t="shared" si="234"/>
        <v>19690</v>
      </c>
      <c r="R418" s="100">
        <f t="shared" si="235"/>
        <v>64791</v>
      </c>
      <c r="S418" s="100">
        <f t="shared" si="236"/>
        <v>35002</v>
      </c>
      <c r="T418" s="100">
        <f t="shared" si="237"/>
        <v>31696</v>
      </c>
      <c r="U418" s="100">
        <f t="shared" si="238"/>
        <v>11516</v>
      </c>
      <c r="V418" s="89" t="s">
        <v>290</v>
      </c>
      <c r="W418" s="95" t="s">
        <v>37</v>
      </c>
      <c r="X418" s="95" t="s">
        <v>37</v>
      </c>
      <c r="Y418" s="95" t="s">
        <v>37</v>
      </c>
      <c r="Z418" s="95" t="s">
        <v>320</v>
      </c>
      <c r="AA418" s="95" t="s">
        <v>195</v>
      </c>
      <c r="AB418" s="95" t="s">
        <v>37</v>
      </c>
      <c r="AC418" s="95" t="s">
        <v>38</v>
      </c>
      <c r="AD418" s="96" t="s">
        <v>290</v>
      </c>
      <c r="AE418" s="95" t="s">
        <v>37</v>
      </c>
      <c r="AF418" s="95" t="s">
        <v>37</v>
      </c>
      <c r="AG418" s="95" t="s">
        <v>37</v>
      </c>
      <c r="AH418" s="95" t="s">
        <v>38</v>
      </c>
      <c r="AI418" s="95" t="s">
        <v>38</v>
      </c>
      <c r="AJ418" s="95" t="s">
        <v>38</v>
      </c>
      <c r="AK418" s="95" t="s">
        <v>37</v>
      </c>
      <c r="AL418" s="94" t="s">
        <v>290</v>
      </c>
      <c r="AM418" s="108">
        <f t="array" ref="AM418">IFERROR(INDEX(TO_name_1,MATCH(,((Шаблон_1-Точность)&gt;=G418)+((Шаблон_1+Точность)&lt;=G418),)),G418)</f>
        <v>24653</v>
      </c>
      <c r="AN418" s="109">
        <f t="array" ref="AN418">IFERROR(INDEX(TO_name_2,MATCH(,((Шаблон_2-Точность)&gt;=H418)+((Шаблон_2+Точность)&lt;=H418),)),H418)</f>
        <v>58543</v>
      </c>
      <c r="AO418" s="109">
        <f t="array" ref="AO418">IFERROR(INDEX(TO_name_3,MATCH(,((Шаблон_3-Точность)&gt;=I418)+((Шаблон_3+Точность)&lt;=I418),)),I418)</f>
        <v>41956</v>
      </c>
      <c r="AP418" s="109">
        <f t="array" ref="AP418">IFERROR(INDEX(TO_name_4,MATCH(,((Шаблон_4-Точность)&gt;=J418)+((Шаблон_4+Точность)&lt;=J418),)),J418)</f>
        <v>45786</v>
      </c>
      <c r="AQ418" s="109" t="str">
        <f t="array" ref="AQ418">IFERROR(INDEX(TO_name_9,MATCH(,((Шаблон_9-Точность)&gt;=K418)+((Шаблон_9+Точность)&lt;=K418),)),K418)</f>
        <v>СР</v>
      </c>
      <c r="AR418" s="109">
        <f t="array" ref="AR418">IFERROR(INDEX(TO_name_10,MATCH(,((Шаблон_10-Точность)&gt;=L418)+((Шаблон_10+Точность)&lt;=L418),)),L418)</f>
        <v>15882</v>
      </c>
      <c r="AS418" s="110">
        <f t="array" ref="AS418">IFERROR(INDEX(TO_name_11,MATCH(,((Шаблон_11-Точность)&gt;=M418)+((Шаблон_11+Точность)&lt;=M418),)),M418)</f>
        <v>12778</v>
      </c>
      <c r="AT418" s="111" t="s">
        <v>290</v>
      </c>
      <c r="AU418" s="108">
        <f t="array" ref="AU418">IFERROR(INDEX(TO_name_5,MATCH(,((Шаблон_5-Точность)&gt;=O418)+((Шаблон_5+Точность)&lt;=O418),)),O418)</f>
        <v>46502</v>
      </c>
      <c r="AV418" s="109">
        <f t="array" ref="AV418">IFERROR(INDEX(TO_name_6,MATCH(,((Шаблон_6-Точность)&gt;=P418)+((Шаблон_6+Точность)&lt;=P418),)),P418)</f>
        <v>28533</v>
      </c>
      <c r="AW418" s="109">
        <f t="array" ref="AW418">IFERROR(INDEX(TO_name_7,MATCH(,((Шаблон_7-Точность)&gt;=Q418)+((Шаблон_7+Точность)&lt;=Q418),)),Q418)</f>
        <v>19690</v>
      </c>
      <c r="AX418" s="109">
        <f t="array" ref="AX418">IFERROR(INDEX(TO_name_8,MATCH(,((Шаблон_8-Точность)&gt;=R418)+((Шаблон_8+Точность)&lt;=R418),)),R418)</f>
        <v>64791</v>
      </c>
      <c r="AY418" s="109">
        <f t="array" ref="AY418">IFERROR(INDEX(TO_name_12,MATCH(,((Шаблон_12-Точность)&gt;=S418)+((Шаблон_12+Точность)&lt;=S418),)),S418)</f>
        <v>35002</v>
      </c>
      <c r="AZ418" s="109">
        <f t="array" ref="AZ418">IFERROR(INDEX(TO_name_13,MATCH(,((Шаблон_13-Точность)&gt;=T418)+((Шаблон_13+Точность)&lt;=T418),)),T418)</f>
        <v>31696</v>
      </c>
      <c r="BA418" s="110">
        <f t="array" ref="BA418">IFERROR(INDEX(TO_name_14,MATCH(,((Шаблон_14-Точность)&gt;=U418)+((Шаблон_14+Точность)&lt;=U418),)),U418)</f>
        <v>11516</v>
      </c>
      <c r="BB418" s="3"/>
      <c r="BC418" s="3" t="str">
        <f t="shared" si="208"/>
        <v>М/68375/24653</v>
      </c>
      <c r="BD418" s="3" t="str">
        <f t="shared" si="209"/>
        <v>М/73465/58543</v>
      </c>
      <c r="BE418" s="3" t="str">
        <f t="shared" si="210"/>
        <v>М/67058/41956</v>
      </c>
      <c r="BF418" s="3" t="str">
        <f t="shared" si="211"/>
        <v>П/74086/45786</v>
      </c>
      <c r="BG418" s="3" t="str">
        <f t="shared" si="212"/>
        <v>О/16499/16499</v>
      </c>
      <c r="BH418" s="3" t="str">
        <f t="shared" si="213"/>
        <v>М/15882/15882</v>
      </c>
      <c r="BI418" s="3" t="str">
        <f t="shared" si="214"/>
        <v>Р/12778/12778</v>
      </c>
      <c r="BJ418" s="158" t="s">
        <v>290</v>
      </c>
      <c r="BK418" s="3" t="str">
        <f t="shared" si="215"/>
        <v>М/44781/46502</v>
      </c>
      <c r="BL418" s="3" t="str">
        <f t="shared" si="216"/>
        <v>М/53515/28533</v>
      </c>
      <c r="BM418" s="3" t="str">
        <f t="shared" si="217"/>
        <v>М/40205/19690</v>
      </c>
      <c r="BN418" s="3" t="str">
        <f t="shared" si="218"/>
        <v>Р/40242/64791</v>
      </c>
      <c r="BO418" s="3" t="str">
        <f t="shared" si="219"/>
        <v>Р/10002/35002</v>
      </c>
      <c r="BP418" s="3" t="str">
        <f t="shared" si="220"/>
        <v>Р/11181/31696</v>
      </c>
      <c r="BQ418" s="3" t="str">
        <f t="shared" si="221"/>
        <v>М/11516/11516</v>
      </c>
    </row>
    <row r="419" spans="1:69" ht="16.5" customHeight="1" x14ac:dyDescent="0.25">
      <c r="A419" s="90">
        <v>45335</v>
      </c>
      <c r="B419" s="3">
        <v>5</v>
      </c>
      <c r="C419" s="3">
        <v>4</v>
      </c>
      <c r="D419" s="105" t="str">
        <f t="shared" si="222"/>
        <v/>
      </c>
      <c r="E419" s="105" t="str">
        <f t="shared" si="223"/>
        <v/>
      </c>
      <c r="F419" s="99" t="s">
        <v>290</v>
      </c>
      <c r="G419" s="100">
        <f t="shared" si="224"/>
        <v>24677</v>
      </c>
      <c r="H419" s="100">
        <f t="shared" si="225"/>
        <v>58567</v>
      </c>
      <c r="I419" s="100">
        <f t="shared" si="226"/>
        <v>41980</v>
      </c>
      <c r="J419" s="100">
        <f t="shared" si="227"/>
        <v>45810</v>
      </c>
      <c r="K419" s="100">
        <f t="shared" si="228"/>
        <v>16499</v>
      </c>
      <c r="L419" s="100">
        <f t="shared" si="229"/>
        <v>15906</v>
      </c>
      <c r="M419" s="100">
        <f t="shared" si="230"/>
        <v>12778</v>
      </c>
      <c r="N419" s="100" t="str">
        <f t="shared" si="231"/>
        <v>|</v>
      </c>
      <c r="O419" s="100">
        <f t="shared" si="232"/>
        <v>46526</v>
      </c>
      <c r="P419" s="100">
        <f t="shared" si="233"/>
        <v>28557</v>
      </c>
      <c r="Q419" s="100">
        <f t="shared" si="234"/>
        <v>19714</v>
      </c>
      <c r="R419" s="100">
        <f t="shared" si="235"/>
        <v>64791</v>
      </c>
      <c r="S419" s="100">
        <f t="shared" si="236"/>
        <v>35002</v>
      </c>
      <c r="T419" s="100">
        <f t="shared" si="237"/>
        <v>31696</v>
      </c>
      <c r="U419" s="100">
        <f t="shared" si="238"/>
        <v>11540</v>
      </c>
      <c r="V419" s="89" t="s">
        <v>290</v>
      </c>
      <c r="W419" s="95" t="s">
        <v>37</v>
      </c>
      <c r="X419" s="95" t="s">
        <v>37</v>
      </c>
      <c r="Y419" s="95" t="s">
        <v>37</v>
      </c>
      <c r="Z419" s="95" t="s">
        <v>37</v>
      </c>
      <c r="AA419" s="95" t="s">
        <v>251</v>
      </c>
      <c r="AB419" s="95" t="s">
        <v>37</v>
      </c>
      <c r="AC419" s="95" t="s">
        <v>38</v>
      </c>
      <c r="AD419" s="96" t="s">
        <v>290</v>
      </c>
      <c r="AE419" s="95" t="s">
        <v>37</v>
      </c>
      <c r="AF419" s="95" t="s">
        <v>37</v>
      </c>
      <c r="AG419" s="95" t="s">
        <v>37</v>
      </c>
      <c r="AH419" s="95" t="s">
        <v>38</v>
      </c>
      <c r="AI419" s="95" t="s">
        <v>38</v>
      </c>
      <c r="AJ419" s="95" t="s">
        <v>38</v>
      </c>
      <c r="AK419" s="95" t="s">
        <v>37</v>
      </c>
      <c r="AL419" s="94" t="s">
        <v>290</v>
      </c>
      <c r="AM419" s="108">
        <f t="array" ref="AM419">IFERROR(INDEX(TO_name_1,MATCH(,((Шаблон_1-Точность)&gt;=G419)+((Шаблон_1+Точность)&lt;=G419),)),G419)</f>
        <v>24677</v>
      </c>
      <c r="AN419" s="109">
        <f t="array" ref="AN419">IFERROR(INDEX(TO_name_2,MATCH(,((Шаблон_2-Точность)&gt;=H419)+((Шаблон_2+Точность)&lt;=H419),)),H419)</f>
        <v>58567</v>
      </c>
      <c r="AO419" s="109">
        <f t="array" ref="AO419">IFERROR(INDEX(TO_name_3,MATCH(,((Шаблон_3-Точность)&gt;=I419)+((Шаблон_3+Точность)&lt;=I419),)),I419)</f>
        <v>41980</v>
      </c>
      <c r="AP419" s="109">
        <f t="array" ref="AP419">IFERROR(INDEX(TO_name_4,MATCH(,((Шаблон_4-Точность)&gt;=J419)+((Шаблон_4+Точность)&lt;=J419),)),J419)</f>
        <v>45810</v>
      </c>
      <c r="AQ419" s="109" t="str">
        <f t="array" ref="AQ419">IFERROR(INDEX(TO_name_9,MATCH(,((Шаблон_9-Точность)&gt;=K419)+((Шаблон_9+Точность)&lt;=K419),)),K419)</f>
        <v>СР</v>
      </c>
      <c r="AR419" s="109">
        <f t="array" ref="AR419">IFERROR(INDEX(TO_name_10,MATCH(,((Шаблон_10-Точность)&gt;=L419)+((Шаблон_10+Точность)&lt;=L419),)),L419)</f>
        <v>15906</v>
      </c>
      <c r="AS419" s="110">
        <f t="array" ref="AS419">IFERROR(INDEX(TO_name_11,MATCH(,((Шаблон_11-Точность)&gt;=M419)+((Шаблон_11+Точность)&lt;=M419),)),M419)</f>
        <v>12778</v>
      </c>
      <c r="AT419" s="111" t="s">
        <v>290</v>
      </c>
      <c r="AU419" s="108">
        <f t="array" ref="AU419">IFERROR(INDEX(TO_name_5,MATCH(,((Шаблон_5-Точность)&gt;=O419)+((Шаблон_5+Точность)&lt;=O419),)),O419)</f>
        <v>46526</v>
      </c>
      <c r="AV419" s="109">
        <f t="array" ref="AV419">IFERROR(INDEX(TO_name_6,MATCH(,((Шаблон_6-Точность)&gt;=P419)+((Шаблон_6+Точность)&lt;=P419),)),P419)</f>
        <v>28557</v>
      </c>
      <c r="AW419" s="109">
        <f t="array" ref="AW419">IFERROR(INDEX(TO_name_7,MATCH(,((Шаблон_7-Точность)&gt;=Q419)+((Шаблон_7+Точность)&lt;=Q419),)),Q419)</f>
        <v>19714</v>
      </c>
      <c r="AX419" s="109">
        <f t="array" ref="AX419">IFERROR(INDEX(TO_name_8,MATCH(,((Шаблон_8-Точность)&gt;=R419)+((Шаблон_8+Точность)&lt;=R419),)),R419)</f>
        <v>64791</v>
      </c>
      <c r="AY419" s="109">
        <f t="array" ref="AY419">IFERROR(INDEX(TO_name_12,MATCH(,((Шаблон_12-Точность)&gt;=S419)+((Шаблон_12+Точность)&lt;=S419),)),S419)</f>
        <v>35002</v>
      </c>
      <c r="AZ419" s="109">
        <f t="array" ref="AZ419">IFERROR(INDEX(TO_name_13,MATCH(,((Шаблон_13-Точность)&gt;=T419)+((Шаблон_13+Точность)&lt;=T419),)),T419)</f>
        <v>31696</v>
      </c>
      <c r="BA419" s="110">
        <f t="array" ref="BA419">IFERROR(INDEX(TO_name_14,MATCH(,((Шаблон_14-Точность)&gt;=U419)+((Шаблон_14+Точность)&lt;=U419),)),U419)</f>
        <v>11540</v>
      </c>
      <c r="BB419" s="3"/>
      <c r="BC419" s="3" t="str">
        <f t="shared" si="208"/>
        <v>М/68399/24677</v>
      </c>
      <c r="BD419" s="3" t="str">
        <f t="shared" si="209"/>
        <v>М/73489/58567</v>
      </c>
      <c r="BE419" s="3" t="str">
        <f t="shared" si="210"/>
        <v>М/67082/41980</v>
      </c>
      <c r="BF419" s="3" t="str">
        <f t="shared" si="211"/>
        <v>М/74110/45810</v>
      </c>
      <c r="BG419" s="3" t="str">
        <f t="shared" si="212"/>
        <v>СР/16499/16499</v>
      </c>
      <c r="BH419" s="3" t="str">
        <f t="shared" si="213"/>
        <v>М/15906/15906</v>
      </c>
      <c r="BI419" s="3" t="str">
        <f t="shared" si="214"/>
        <v>Р/12778/12778</v>
      </c>
      <c r="BJ419" s="158" t="s">
        <v>290</v>
      </c>
      <c r="BK419" s="3" t="str">
        <f t="shared" si="215"/>
        <v>М/44805/46526</v>
      </c>
      <c r="BL419" s="3" t="str">
        <f t="shared" si="216"/>
        <v>М/53539/28557</v>
      </c>
      <c r="BM419" s="3" t="str">
        <f t="shared" si="217"/>
        <v>М/40229/19714</v>
      </c>
      <c r="BN419" s="3" t="str">
        <f t="shared" si="218"/>
        <v>Р/40242/64791</v>
      </c>
      <c r="BO419" s="3" t="str">
        <f t="shared" si="219"/>
        <v>Р/10002/35002</v>
      </c>
      <c r="BP419" s="3" t="str">
        <f t="shared" si="220"/>
        <v>Р/11181/31696</v>
      </c>
      <c r="BQ419" s="3" t="str">
        <f t="shared" si="221"/>
        <v>М/11540/11540</v>
      </c>
    </row>
    <row r="420" spans="1:69" ht="16.5" customHeight="1" x14ac:dyDescent="0.25">
      <c r="A420" s="90">
        <v>45336</v>
      </c>
      <c r="B420" s="3">
        <v>5</v>
      </c>
      <c r="C420" s="3">
        <v>4</v>
      </c>
      <c r="D420" s="105" t="str">
        <f t="shared" si="222"/>
        <v/>
      </c>
      <c r="E420" s="105" t="str">
        <f t="shared" si="223"/>
        <v/>
      </c>
      <c r="F420" s="99" t="s">
        <v>290</v>
      </c>
      <c r="G420" s="100">
        <f t="shared" si="224"/>
        <v>24701</v>
      </c>
      <c r="H420" s="100">
        <f t="shared" si="225"/>
        <v>58591</v>
      </c>
      <c r="I420" s="100">
        <f t="shared" si="226"/>
        <v>42004</v>
      </c>
      <c r="J420" s="100">
        <f t="shared" si="227"/>
        <v>45834</v>
      </c>
      <c r="K420" s="100">
        <f t="shared" si="228"/>
        <v>16499</v>
      </c>
      <c r="L420" s="100">
        <f t="shared" si="229"/>
        <v>15930</v>
      </c>
      <c r="M420" s="100">
        <f t="shared" si="230"/>
        <v>12778</v>
      </c>
      <c r="N420" s="100" t="str">
        <f t="shared" si="231"/>
        <v>|</v>
      </c>
      <c r="O420" s="100">
        <f t="shared" si="232"/>
        <v>46550</v>
      </c>
      <c r="P420" s="100">
        <f t="shared" si="233"/>
        <v>28581</v>
      </c>
      <c r="Q420" s="100">
        <f t="shared" si="234"/>
        <v>19738</v>
      </c>
      <c r="R420" s="100">
        <f t="shared" si="235"/>
        <v>64791</v>
      </c>
      <c r="S420" s="100">
        <f t="shared" si="236"/>
        <v>35002</v>
      </c>
      <c r="T420" s="100">
        <f t="shared" si="237"/>
        <v>31696</v>
      </c>
      <c r="U420" s="100">
        <f t="shared" si="238"/>
        <v>11564</v>
      </c>
      <c r="V420" s="89" t="s">
        <v>290</v>
      </c>
      <c r="W420" s="95" t="s">
        <v>37</v>
      </c>
      <c r="X420" s="95" t="s">
        <v>37</v>
      </c>
      <c r="Y420" s="95" t="s">
        <v>37</v>
      </c>
      <c r="Z420" s="95" t="s">
        <v>37</v>
      </c>
      <c r="AA420" s="95" t="s">
        <v>251</v>
      </c>
      <c r="AB420" s="95" t="s">
        <v>37</v>
      </c>
      <c r="AC420" s="95" t="s">
        <v>38</v>
      </c>
      <c r="AD420" s="96" t="s">
        <v>290</v>
      </c>
      <c r="AE420" s="95" t="s">
        <v>37</v>
      </c>
      <c r="AF420" s="95" t="s">
        <v>37</v>
      </c>
      <c r="AG420" s="95" t="s">
        <v>37</v>
      </c>
      <c r="AH420" s="95" t="s">
        <v>38</v>
      </c>
      <c r="AI420" s="95" t="s">
        <v>38</v>
      </c>
      <c r="AJ420" s="95" t="s">
        <v>38</v>
      </c>
      <c r="AK420" s="95" t="s">
        <v>37</v>
      </c>
      <c r="AL420" s="94" t="s">
        <v>290</v>
      </c>
      <c r="AM420" s="108">
        <f t="array" ref="AM420">IFERROR(INDEX(TO_name_1,MATCH(,((Шаблон_1-Точность)&gt;=G420)+((Шаблон_1+Точность)&lt;=G420),)),G420)</f>
        <v>24701</v>
      </c>
      <c r="AN420" s="109">
        <f t="array" ref="AN420">IFERROR(INDEX(TO_name_2,MATCH(,((Шаблон_2-Точность)&gt;=H420)+((Шаблон_2+Точность)&lt;=H420),)),H420)</f>
        <v>58591</v>
      </c>
      <c r="AO420" s="109">
        <f t="array" ref="AO420">IFERROR(INDEX(TO_name_3,MATCH(,((Шаблон_3-Точность)&gt;=I420)+((Шаблон_3+Точность)&lt;=I420),)),I420)</f>
        <v>42004</v>
      </c>
      <c r="AP420" s="109">
        <f t="array" ref="AP420">IFERROR(INDEX(TO_name_4,MATCH(,((Шаблон_4-Точность)&gt;=J420)+((Шаблон_4+Точность)&lt;=J420),)),J420)</f>
        <v>45834</v>
      </c>
      <c r="AQ420" s="109" t="str">
        <f t="array" ref="AQ420">IFERROR(INDEX(TO_name_9,MATCH(,((Шаблон_9-Точность)&gt;=K420)+((Шаблон_9+Точность)&lt;=K420),)),K420)</f>
        <v>СР</v>
      </c>
      <c r="AR420" s="109">
        <f t="array" ref="AR420">IFERROR(INDEX(TO_name_10,MATCH(,((Шаблон_10-Точность)&gt;=L420)+((Шаблон_10+Точность)&lt;=L420),)),L420)</f>
        <v>15930</v>
      </c>
      <c r="AS420" s="110">
        <f t="array" ref="AS420">IFERROR(INDEX(TO_name_11,MATCH(,((Шаблон_11-Точность)&gt;=M420)+((Шаблон_11+Точность)&lt;=M420),)),M420)</f>
        <v>12778</v>
      </c>
      <c r="AT420" s="111" t="s">
        <v>290</v>
      </c>
      <c r="AU420" s="108">
        <f t="array" ref="AU420">IFERROR(INDEX(TO_name_5,MATCH(,((Шаблон_5-Точность)&gt;=O420)+((Шаблон_5+Точность)&lt;=O420),)),O420)</f>
        <v>46550</v>
      </c>
      <c r="AV420" s="109">
        <f t="array" ref="AV420">IFERROR(INDEX(TO_name_6,MATCH(,((Шаблон_6-Точность)&gt;=P420)+((Шаблон_6+Точность)&lt;=P420),)),P420)</f>
        <v>28581</v>
      </c>
      <c r="AW420" s="109">
        <f t="array" ref="AW420">IFERROR(INDEX(TO_name_7,MATCH(,((Шаблон_7-Точность)&gt;=Q420)+((Шаблон_7+Точность)&lt;=Q420),)),Q420)</f>
        <v>19738</v>
      </c>
      <c r="AX420" s="109">
        <f t="array" ref="AX420">IFERROR(INDEX(TO_name_8,MATCH(,((Шаблон_8-Точность)&gt;=R420)+((Шаблон_8+Точность)&lt;=R420),)),R420)</f>
        <v>64791</v>
      </c>
      <c r="AY420" s="109">
        <f t="array" ref="AY420">IFERROR(INDEX(TO_name_12,MATCH(,((Шаблон_12-Точность)&gt;=S420)+((Шаблон_12+Точность)&lt;=S420),)),S420)</f>
        <v>35002</v>
      </c>
      <c r="AZ420" s="109">
        <f t="array" ref="AZ420">IFERROR(INDEX(TO_name_13,MATCH(,((Шаблон_13-Точность)&gt;=T420)+((Шаблон_13+Точность)&lt;=T420),)),T420)</f>
        <v>31696</v>
      </c>
      <c r="BA420" s="110">
        <f t="array" ref="BA420">IFERROR(INDEX(TO_name_14,MATCH(,((Шаблон_14-Точность)&gt;=U420)+((Шаблон_14+Точность)&lt;=U420),)),U420)</f>
        <v>11564</v>
      </c>
      <c r="BB420" s="3"/>
      <c r="BC420" s="3" t="str">
        <f t="shared" si="208"/>
        <v>М/68423/24701</v>
      </c>
      <c r="BD420" s="3" t="str">
        <f t="shared" si="209"/>
        <v>М/73513/58591</v>
      </c>
      <c r="BE420" s="3" t="str">
        <f t="shared" si="210"/>
        <v>М/67106/42004</v>
      </c>
      <c r="BF420" s="3" t="str">
        <f t="shared" si="211"/>
        <v>М/74134/45834</v>
      </c>
      <c r="BG420" s="3" t="str">
        <f t="shared" si="212"/>
        <v>СР/16499/16499</v>
      </c>
      <c r="BH420" s="3" t="str">
        <f t="shared" si="213"/>
        <v>М/15930/15930</v>
      </c>
      <c r="BI420" s="3" t="str">
        <f t="shared" si="214"/>
        <v>Р/12778/12778</v>
      </c>
      <c r="BJ420" s="158" t="s">
        <v>290</v>
      </c>
      <c r="BK420" s="3" t="str">
        <f t="shared" si="215"/>
        <v>М/44829/46550</v>
      </c>
      <c r="BL420" s="3" t="str">
        <f t="shared" si="216"/>
        <v>М/53563/28581</v>
      </c>
      <c r="BM420" s="3" t="str">
        <f t="shared" si="217"/>
        <v>М/40253/19738</v>
      </c>
      <c r="BN420" s="3" t="str">
        <f t="shared" si="218"/>
        <v>Р/40242/64791</v>
      </c>
      <c r="BO420" s="3" t="str">
        <f t="shared" si="219"/>
        <v>Р/10002/35002</v>
      </c>
      <c r="BP420" s="3" t="str">
        <f t="shared" si="220"/>
        <v>Р/11181/31696</v>
      </c>
      <c r="BQ420" s="3" t="str">
        <f t="shared" si="221"/>
        <v>М/11564/11564</v>
      </c>
    </row>
    <row r="421" spans="1:69" ht="16.5" customHeight="1" x14ac:dyDescent="0.25">
      <c r="A421" s="90">
        <v>45337</v>
      </c>
      <c r="B421" s="3">
        <v>5</v>
      </c>
      <c r="C421" s="3">
        <v>4</v>
      </c>
      <c r="D421" s="105" t="str">
        <f t="shared" si="222"/>
        <v/>
      </c>
      <c r="E421" s="105" t="str">
        <f t="shared" si="223"/>
        <v/>
      </c>
      <c r="F421" s="99" t="s">
        <v>290</v>
      </c>
      <c r="G421" s="100">
        <f t="shared" si="224"/>
        <v>24725</v>
      </c>
      <c r="H421" s="100">
        <f t="shared" si="225"/>
        <v>58615</v>
      </c>
      <c r="I421" s="100">
        <f t="shared" si="226"/>
        <v>42028</v>
      </c>
      <c r="J421" s="100">
        <f t="shared" si="227"/>
        <v>45858</v>
      </c>
      <c r="K421" s="100">
        <f t="shared" si="228"/>
        <v>16499</v>
      </c>
      <c r="L421" s="100">
        <f t="shared" si="229"/>
        <v>15954</v>
      </c>
      <c r="M421" s="100">
        <f t="shared" si="230"/>
        <v>12778</v>
      </c>
      <c r="N421" s="100" t="str">
        <f t="shared" si="231"/>
        <v>|</v>
      </c>
      <c r="O421" s="100">
        <f t="shared" si="232"/>
        <v>46574</v>
      </c>
      <c r="P421" s="100">
        <f t="shared" si="233"/>
        <v>28605</v>
      </c>
      <c r="Q421" s="100">
        <f t="shared" si="234"/>
        <v>19762</v>
      </c>
      <c r="R421" s="100">
        <f t="shared" si="235"/>
        <v>64791</v>
      </c>
      <c r="S421" s="100">
        <f t="shared" si="236"/>
        <v>35002</v>
      </c>
      <c r="T421" s="100">
        <f t="shared" si="237"/>
        <v>31696</v>
      </c>
      <c r="U421" s="100">
        <f t="shared" si="238"/>
        <v>11588</v>
      </c>
      <c r="V421" s="89" t="s">
        <v>290</v>
      </c>
      <c r="W421" s="95" t="s">
        <v>37</v>
      </c>
      <c r="X421" s="95" t="s">
        <v>37</v>
      </c>
      <c r="Y421" s="95" t="s">
        <v>37</v>
      </c>
      <c r="Z421" s="95" t="s">
        <v>37</v>
      </c>
      <c r="AA421" s="95" t="s">
        <v>251</v>
      </c>
      <c r="AB421" s="95" t="s">
        <v>37</v>
      </c>
      <c r="AC421" s="95" t="s">
        <v>38</v>
      </c>
      <c r="AD421" s="96" t="s">
        <v>290</v>
      </c>
      <c r="AE421" s="95" t="s">
        <v>37</v>
      </c>
      <c r="AF421" s="95" t="s">
        <v>37</v>
      </c>
      <c r="AG421" s="95" t="s">
        <v>37</v>
      </c>
      <c r="AH421" s="95" t="s">
        <v>38</v>
      </c>
      <c r="AI421" s="95" t="s">
        <v>38</v>
      </c>
      <c r="AJ421" s="95" t="s">
        <v>38</v>
      </c>
      <c r="AK421" s="95" t="s">
        <v>37</v>
      </c>
      <c r="AL421" s="94" t="s">
        <v>290</v>
      </c>
      <c r="AM421" s="108">
        <f t="array" ref="AM421">IFERROR(INDEX(TO_name_1,MATCH(,((Шаблон_1-Точность)&gt;=G421)+((Шаблон_1+Точность)&lt;=G421),)),G421)</f>
        <v>24725</v>
      </c>
      <c r="AN421" s="109">
        <f t="array" ref="AN421">IFERROR(INDEX(TO_name_2,MATCH(,((Шаблон_2-Точность)&gt;=H421)+((Шаблон_2+Точность)&lt;=H421),)),H421)</f>
        <v>58615</v>
      </c>
      <c r="AO421" s="109">
        <f t="array" ref="AO421">IFERROR(INDEX(TO_name_3,MATCH(,((Шаблон_3-Точность)&gt;=I421)+((Шаблон_3+Точность)&lt;=I421),)),I421)</f>
        <v>42028</v>
      </c>
      <c r="AP421" s="109">
        <f t="array" ref="AP421">IFERROR(INDEX(TO_name_4,MATCH(,((Шаблон_4-Точность)&gt;=J421)+((Шаблон_4+Точность)&lt;=J421),)),J421)</f>
        <v>45858</v>
      </c>
      <c r="AQ421" s="109" t="str">
        <f t="array" ref="AQ421">IFERROR(INDEX(TO_name_9,MATCH(,((Шаблон_9-Точность)&gt;=K421)+((Шаблон_9+Точность)&lt;=K421),)),K421)</f>
        <v>СР</v>
      </c>
      <c r="AR421" s="109">
        <f t="array" ref="AR421">IFERROR(INDEX(TO_name_10,MATCH(,((Шаблон_10-Точность)&gt;=L421)+((Шаблон_10+Точность)&lt;=L421),)),L421)</f>
        <v>15954</v>
      </c>
      <c r="AS421" s="110">
        <f t="array" ref="AS421">IFERROR(INDEX(TO_name_11,MATCH(,((Шаблон_11-Точность)&gt;=M421)+((Шаблон_11+Точность)&lt;=M421),)),M421)</f>
        <v>12778</v>
      </c>
      <c r="AT421" s="111" t="s">
        <v>290</v>
      </c>
      <c r="AU421" s="108">
        <f t="array" ref="AU421">IFERROR(INDEX(TO_name_5,MATCH(,((Шаблон_5-Точность)&gt;=O421)+((Шаблон_5+Точность)&lt;=O421),)),O421)</f>
        <v>46574</v>
      </c>
      <c r="AV421" s="109">
        <f t="array" ref="AV421">IFERROR(INDEX(TO_name_6,MATCH(,((Шаблон_6-Точность)&gt;=P421)+((Шаблон_6+Точность)&lt;=P421),)),P421)</f>
        <v>28605</v>
      </c>
      <c r="AW421" s="109">
        <f t="array" ref="AW421">IFERROR(INDEX(TO_name_7,MATCH(,((Шаблон_7-Точность)&gt;=Q421)+((Шаблон_7+Точность)&lt;=Q421),)),Q421)</f>
        <v>19762</v>
      </c>
      <c r="AX421" s="109">
        <f t="array" ref="AX421">IFERROR(INDEX(TO_name_8,MATCH(,((Шаблон_8-Точность)&gt;=R421)+((Шаблон_8+Точность)&lt;=R421),)),R421)</f>
        <v>64791</v>
      </c>
      <c r="AY421" s="109">
        <f t="array" ref="AY421">IFERROR(INDEX(TO_name_12,MATCH(,((Шаблон_12-Точность)&gt;=S421)+((Шаблон_12+Точность)&lt;=S421),)),S421)</f>
        <v>35002</v>
      </c>
      <c r="AZ421" s="109">
        <f t="array" ref="AZ421">IFERROR(INDEX(TO_name_13,MATCH(,((Шаблон_13-Точность)&gt;=T421)+((Шаблон_13+Точность)&lt;=T421),)),T421)</f>
        <v>31696</v>
      </c>
      <c r="BA421" s="110">
        <f t="array" ref="BA421">IFERROR(INDEX(TO_name_14,MATCH(,((Шаблон_14-Точность)&gt;=U421)+((Шаблон_14+Точность)&lt;=U421),)),U421)</f>
        <v>11588</v>
      </c>
      <c r="BB421" s="3"/>
      <c r="BC421" s="3" t="str">
        <f t="shared" si="208"/>
        <v>М/68447/24725</v>
      </c>
      <c r="BD421" s="3" t="str">
        <f t="shared" si="209"/>
        <v>М/73537/58615</v>
      </c>
      <c r="BE421" s="3" t="str">
        <f t="shared" si="210"/>
        <v>М/67130/42028</v>
      </c>
      <c r="BF421" s="3" t="str">
        <f t="shared" si="211"/>
        <v>М/74158/45858</v>
      </c>
      <c r="BG421" s="3" t="str">
        <f t="shared" si="212"/>
        <v>СР/16499/16499</v>
      </c>
      <c r="BH421" s="3" t="str">
        <f t="shared" si="213"/>
        <v>М/15954/15954</v>
      </c>
      <c r="BI421" s="3" t="str">
        <f t="shared" si="214"/>
        <v>Р/12778/12778</v>
      </c>
      <c r="BJ421" s="158" t="s">
        <v>290</v>
      </c>
      <c r="BK421" s="3" t="str">
        <f t="shared" si="215"/>
        <v>М/44853/46574</v>
      </c>
      <c r="BL421" s="3" t="str">
        <f t="shared" si="216"/>
        <v>М/53587/28605</v>
      </c>
      <c r="BM421" s="3" t="str">
        <f t="shared" si="217"/>
        <v>М/40277/19762</v>
      </c>
      <c r="BN421" s="3" t="str">
        <f t="shared" si="218"/>
        <v>Р/40242/64791</v>
      </c>
      <c r="BO421" s="3" t="str">
        <f t="shared" si="219"/>
        <v>Р/10002/35002</v>
      </c>
      <c r="BP421" s="3" t="str">
        <f t="shared" si="220"/>
        <v>Р/11181/31696</v>
      </c>
      <c r="BQ421" s="3" t="str">
        <f t="shared" si="221"/>
        <v>М/11588/11588</v>
      </c>
    </row>
    <row r="422" spans="1:69" ht="16.5" customHeight="1" x14ac:dyDescent="0.25">
      <c r="A422" s="90">
        <v>45338</v>
      </c>
      <c r="B422" s="3">
        <v>5</v>
      </c>
      <c r="C422" s="3">
        <v>4</v>
      </c>
      <c r="D422" s="105" t="str">
        <f t="shared" si="222"/>
        <v/>
      </c>
      <c r="E422" s="105" t="str">
        <f t="shared" si="223"/>
        <v/>
      </c>
      <c r="F422" s="99" t="s">
        <v>290</v>
      </c>
      <c r="G422" s="100">
        <f t="shared" si="224"/>
        <v>24749</v>
      </c>
      <c r="H422" s="100">
        <f t="shared" si="225"/>
        <v>58639</v>
      </c>
      <c r="I422" s="100">
        <f t="shared" si="226"/>
        <v>42052</v>
      </c>
      <c r="J422" s="100">
        <f t="shared" si="227"/>
        <v>45882</v>
      </c>
      <c r="K422" s="100">
        <f t="shared" si="228"/>
        <v>16499</v>
      </c>
      <c r="L422" s="100">
        <f t="shared" si="229"/>
        <v>15978</v>
      </c>
      <c r="M422" s="100">
        <f t="shared" si="230"/>
        <v>12778</v>
      </c>
      <c r="N422" s="100" t="str">
        <f t="shared" si="231"/>
        <v>|</v>
      </c>
      <c r="O422" s="100">
        <f t="shared" si="232"/>
        <v>46598</v>
      </c>
      <c r="P422" s="100">
        <f t="shared" si="233"/>
        <v>28629</v>
      </c>
      <c r="Q422" s="100">
        <f t="shared" si="234"/>
        <v>19786</v>
      </c>
      <c r="R422" s="100">
        <f t="shared" si="235"/>
        <v>64791</v>
      </c>
      <c r="S422" s="100">
        <f t="shared" si="236"/>
        <v>35002</v>
      </c>
      <c r="T422" s="100">
        <f t="shared" si="237"/>
        <v>31696</v>
      </c>
      <c r="U422" s="100">
        <f t="shared" si="238"/>
        <v>11612</v>
      </c>
      <c r="V422" s="89" t="s">
        <v>290</v>
      </c>
      <c r="W422" s="95" t="s">
        <v>37</v>
      </c>
      <c r="X422" s="95" t="s">
        <v>37</v>
      </c>
      <c r="Y422" s="95" t="s">
        <v>37</v>
      </c>
      <c r="Z422" s="95" t="s">
        <v>37</v>
      </c>
      <c r="AA422" s="95" t="s">
        <v>251</v>
      </c>
      <c r="AB422" s="95" t="s">
        <v>37</v>
      </c>
      <c r="AC422" s="95" t="s">
        <v>38</v>
      </c>
      <c r="AD422" s="96" t="s">
        <v>290</v>
      </c>
      <c r="AE422" s="95" t="s">
        <v>37</v>
      </c>
      <c r="AF422" s="95" t="s">
        <v>37</v>
      </c>
      <c r="AG422" s="95" t="s">
        <v>37</v>
      </c>
      <c r="AH422" s="95" t="s">
        <v>38</v>
      </c>
      <c r="AI422" s="95" t="s">
        <v>38</v>
      </c>
      <c r="AJ422" s="95" t="s">
        <v>38</v>
      </c>
      <c r="AK422" s="95" t="s">
        <v>37</v>
      </c>
      <c r="AL422" s="94" t="s">
        <v>290</v>
      </c>
      <c r="AM422" s="108">
        <f t="array" ref="AM422">IFERROR(INDEX(TO_name_1,MATCH(,((Шаблон_1-Точность)&gt;=G422)+((Шаблон_1+Точность)&lt;=G422),)),G422)</f>
        <v>24749</v>
      </c>
      <c r="AN422" s="109">
        <f t="array" ref="AN422">IFERROR(INDEX(TO_name_2,MATCH(,((Шаблон_2-Точность)&gt;=H422)+((Шаблон_2+Точность)&lt;=H422),)),H422)</f>
        <v>58639</v>
      </c>
      <c r="AO422" s="109">
        <f t="array" ref="AO422">IFERROR(INDEX(TO_name_3,MATCH(,((Шаблон_3-Точность)&gt;=I422)+((Шаблон_3+Точность)&lt;=I422),)),I422)</f>
        <v>42052</v>
      </c>
      <c r="AP422" s="109">
        <f t="array" ref="AP422">IFERROR(INDEX(TO_name_4,MATCH(,((Шаблон_4-Точность)&gt;=J422)+((Шаблон_4+Точность)&lt;=J422),)),J422)</f>
        <v>45882</v>
      </c>
      <c r="AQ422" s="109" t="str">
        <f t="array" ref="AQ422">IFERROR(INDEX(TO_name_9,MATCH(,((Шаблон_9-Точность)&gt;=K422)+((Шаблон_9+Точность)&lt;=K422),)),K422)</f>
        <v>СР</v>
      </c>
      <c r="AR422" s="109">
        <f t="array" ref="AR422">IFERROR(INDEX(TO_name_10,MATCH(,((Шаблон_10-Точность)&gt;=L422)+((Шаблон_10+Точность)&lt;=L422),)),L422)</f>
        <v>15978</v>
      </c>
      <c r="AS422" s="110">
        <f t="array" ref="AS422">IFERROR(INDEX(TO_name_11,MATCH(,((Шаблон_11-Точность)&gt;=M422)+((Шаблон_11+Точность)&lt;=M422),)),M422)</f>
        <v>12778</v>
      </c>
      <c r="AT422" s="111" t="s">
        <v>290</v>
      </c>
      <c r="AU422" s="108">
        <f t="array" ref="AU422">IFERROR(INDEX(TO_name_5,MATCH(,((Шаблон_5-Точность)&gt;=O422)+((Шаблон_5+Точность)&lt;=O422),)),O422)</f>
        <v>46598</v>
      </c>
      <c r="AV422" s="109">
        <f t="array" ref="AV422">IFERROR(INDEX(TO_name_6,MATCH(,((Шаблон_6-Точность)&gt;=P422)+((Шаблон_6+Точность)&lt;=P422),)),P422)</f>
        <v>28629</v>
      </c>
      <c r="AW422" s="109">
        <f t="array" ref="AW422">IFERROR(INDEX(TO_name_7,MATCH(,((Шаблон_7-Точность)&gt;=Q422)+((Шаблон_7+Точность)&lt;=Q422),)),Q422)</f>
        <v>19786</v>
      </c>
      <c r="AX422" s="109">
        <f t="array" ref="AX422">IFERROR(INDEX(TO_name_8,MATCH(,((Шаблон_8-Точность)&gt;=R422)+((Шаблон_8+Точность)&lt;=R422),)),R422)</f>
        <v>64791</v>
      </c>
      <c r="AY422" s="109">
        <f t="array" ref="AY422">IFERROR(INDEX(TO_name_12,MATCH(,((Шаблон_12-Точность)&gt;=S422)+((Шаблон_12+Точность)&lt;=S422),)),S422)</f>
        <v>35002</v>
      </c>
      <c r="AZ422" s="109">
        <f t="array" ref="AZ422">IFERROR(INDEX(TO_name_13,MATCH(,((Шаблон_13-Точность)&gt;=T422)+((Шаблон_13+Точность)&lt;=T422),)),T422)</f>
        <v>31696</v>
      </c>
      <c r="BA422" s="110">
        <f t="array" ref="BA422">IFERROR(INDEX(TO_name_14,MATCH(,((Шаблон_14-Точность)&gt;=U422)+((Шаблон_14+Точность)&lt;=U422),)),U422)</f>
        <v>11612</v>
      </c>
      <c r="BB422" s="3"/>
      <c r="BC422" s="3" t="str">
        <f t="shared" si="208"/>
        <v>М/68471/24749</v>
      </c>
      <c r="BD422" s="3" t="str">
        <f t="shared" si="209"/>
        <v>М/73561/58639</v>
      </c>
      <c r="BE422" s="3" t="str">
        <f t="shared" si="210"/>
        <v>М/67154/42052</v>
      </c>
      <c r="BF422" s="3" t="str">
        <f t="shared" si="211"/>
        <v>М/74182/45882</v>
      </c>
      <c r="BG422" s="3" t="str">
        <f t="shared" si="212"/>
        <v>СР/16499/16499</v>
      </c>
      <c r="BH422" s="3" t="str">
        <f t="shared" si="213"/>
        <v>М/15978/15978</v>
      </c>
      <c r="BI422" s="3" t="str">
        <f t="shared" si="214"/>
        <v>Р/12778/12778</v>
      </c>
      <c r="BJ422" s="158" t="s">
        <v>290</v>
      </c>
      <c r="BK422" s="3" t="str">
        <f t="shared" si="215"/>
        <v>М/44877/46598</v>
      </c>
      <c r="BL422" s="3" t="str">
        <f t="shared" si="216"/>
        <v>М/53611/28629</v>
      </c>
      <c r="BM422" s="3" t="str">
        <f t="shared" si="217"/>
        <v>М/40301/19786</v>
      </c>
      <c r="BN422" s="3" t="str">
        <f t="shared" si="218"/>
        <v>Р/40242/64791</v>
      </c>
      <c r="BO422" s="3" t="str">
        <f t="shared" si="219"/>
        <v>Р/10002/35002</v>
      </c>
      <c r="BP422" s="3" t="str">
        <f t="shared" si="220"/>
        <v>Р/11181/31696</v>
      </c>
      <c r="BQ422" s="3" t="str">
        <f t="shared" si="221"/>
        <v>М/11612/11612</v>
      </c>
    </row>
    <row r="423" spans="1:69" ht="16.5" customHeight="1" x14ac:dyDescent="0.25">
      <c r="A423" s="90">
        <v>45339</v>
      </c>
      <c r="B423" s="3">
        <v>5</v>
      </c>
      <c r="C423" s="3">
        <v>4</v>
      </c>
      <c r="D423" s="105" t="str">
        <f t="shared" si="222"/>
        <v/>
      </c>
      <c r="E423" s="105" t="str">
        <f t="shared" si="223"/>
        <v/>
      </c>
      <c r="F423" s="99" t="s">
        <v>290</v>
      </c>
      <c r="G423" s="100">
        <f t="shared" si="224"/>
        <v>24773</v>
      </c>
      <c r="H423" s="100">
        <f t="shared" si="225"/>
        <v>58663</v>
      </c>
      <c r="I423" s="100">
        <f t="shared" si="226"/>
        <v>42076</v>
      </c>
      <c r="J423" s="100">
        <f t="shared" si="227"/>
        <v>45906</v>
      </c>
      <c r="K423" s="100">
        <f t="shared" si="228"/>
        <v>16499</v>
      </c>
      <c r="L423" s="100">
        <f t="shared" si="229"/>
        <v>16002</v>
      </c>
      <c r="M423" s="100">
        <f t="shared" si="230"/>
        <v>12778</v>
      </c>
      <c r="N423" s="100" t="str">
        <f t="shared" si="231"/>
        <v>|</v>
      </c>
      <c r="O423" s="100">
        <f t="shared" si="232"/>
        <v>46622</v>
      </c>
      <c r="P423" s="100">
        <f t="shared" si="233"/>
        <v>28653</v>
      </c>
      <c r="Q423" s="100">
        <f t="shared" si="234"/>
        <v>19810</v>
      </c>
      <c r="R423" s="100">
        <f t="shared" si="235"/>
        <v>64791</v>
      </c>
      <c r="S423" s="100">
        <f t="shared" si="236"/>
        <v>35002</v>
      </c>
      <c r="T423" s="100">
        <f t="shared" si="237"/>
        <v>31696</v>
      </c>
      <c r="U423" s="100">
        <f t="shared" si="238"/>
        <v>11636</v>
      </c>
      <c r="V423" s="89" t="s">
        <v>290</v>
      </c>
      <c r="W423" s="95" t="s">
        <v>37</v>
      </c>
      <c r="X423" s="95" t="s">
        <v>37</v>
      </c>
      <c r="Y423" s="95" t="s">
        <v>37</v>
      </c>
      <c r="Z423" s="95" t="s">
        <v>37</v>
      </c>
      <c r="AA423" s="95" t="s">
        <v>251</v>
      </c>
      <c r="AB423" s="95" t="s">
        <v>37</v>
      </c>
      <c r="AC423" s="95" t="s">
        <v>38</v>
      </c>
      <c r="AD423" s="96" t="s">
        <v>290</v>
      </c>
      <c r="AE423" s="95" t="s">
        <v>37</v>
      </c>
      <c r="AF423" s="95" t="s">
        <v>37</v>
      </c>
      <c r="AG423" s="95" t="s">
        <v>37</v>
      </c>
      <c r="AH423" s="95" t="s">
        <v>38</v>
      </c>
      <c r="AI423" s="95" t="s">
        <v>38</v>
      </c>
      <c r="AJ423" s="95" t="s">
        <v>38</v>
      </c>
      <c r="AK423" s="95" t="s">
        <v>37</v>
      </c>
      <c r="AL423" s="94" t="s">
        <v>290</v>
      </c>
      <c r="AM423" s="108">
        <f t="array" ref="AM423">IFERROR(INDEX(TO_name_1,MATCH(,((Шаблон_1-Точность)&gt;=G423)+((Шаблон_1+Точность)&lt;=G423),)),G423)</f>
        <v>24773</v>
      </c>
      <c r="AN423" s="109">
        <f t="array" ref="AN423">IFERROR(INDEX(TO_name_2,MATCH(,((Шаблон_2-Точность)&gt;=H423)+((Шаблон_2+Точность)&lt;=H423),)),H423)</f>
        <v>58663</v>
      </c>
      <c r="AO423" s="109">
        <f t="array" ref="AO423">IFERROR(INDEX(TO_name_3,MATCH(,((Шаблон_3-Точность)&gt;=I423)+((Шаблон_3+Точность)&lt;=I423),)),I423)</f>
        <v>42076</v>
      </c>
      <c r="AP423" s="109">
        <f t="array" ref="AP423">IFERROR(INDEX(TO_name_4,MATCH(,((Шаблон_4-Точность)&gt;=J423)+((Шаблон_4+Точность)&lt;=J423),)),J423)</f>
        <v>45906</v>
      </c>
      <c r="AQ423" s="109" t="str">
        <f t="array" ref="AQ423">IFERROR(INDEX(TO_name_9,MATCH(,((Шаблон_9-Точность)&gt;=K423)+((Шаблон_9+Точность)&lt;=K423),)),K423)</f>
        <v>СР</v>
      </c>
      <c r="AR423" s="109">
        <f t="array" ref="AR423">IFERROR(INDEX(TO_name_10,MATCH(,((Шаблон_10-Точность)&gt;=L423)+((Шаблон_10+Точность)&lt;=L423),)),L423)</f>
        <v>16002</v>
      </c>
      <c r="AS423" s="110">
        <f t="array" ref="AS423">IFERROR(INDEX(TO_name_11,MATCH(,((Шаблон_11-Точность)&gt;=M423)+((Шаблон_11+Точность)&lt;=M423),)),M423)</f>
        <v>12778</v>
      </c>
      <c r="AT423" s="111" t="s">
        <v>290</v>
      </c>
      <c r="AU423" s="108">
        <f t="array" ref="AU423">IFERROR(INDEX(TO_name_5,MATCH(,((Шаблон_5-Точность)&gt;=O423)+((Шаблон_5+Точность)&lt;=O423),)),O423)</f>
        <v>46622</v>
      </c>
      <c r="AV423" s="109">
        <f t="array" ref="AV423">IFERROR(INDEX(TO_name_6,MATCH(,((Шаблон_6-Точность)&gt;=P423)+((Шаблон_6+Точность)&lt;=P423),)),P423)</f>
        <v>28653</v>
      </c>
      <c r="AW423" s="109">
        <f t="array" ref="AW423">IFERROR(INDEX(TO_name_7,MATCH(,((Шаблон_7-Точность)&gt;=Q423)+((Шаблон_7+Точность)&lt;=Q423),)),Q423)</f>
        <v>19810</v>
      </c>
      <c r="AX423" s="109">
        <f t="array" ref="AX423">IFERROR(INDEX(TO_name_8,MATCH(,((Шаблон_8-Точность)&gt;=R423)+((Шаблон_8+Точность)&lt;=R423),)),R423)</f>
        <v>64791</v>
      </c>
      <c r="AY423" s="109">
        <f t="array" ref="AY423">IFERROR(INDEX(TO_name_12,MATCH(,((Шаблон_12-Точность)&gt;=S423)+((Шаблон_12+Точность)&lt;=S423),)),S423)</f>
        <v>35002</v>
      </c>
      <c r="AZ423" s="109">
        <f t="array" ref="AZ423">IFERROR(INDEX(TO_name_13,MATCH(,((Шаблон_13-Точность)&gt;=T423)+((Шаблон_13+Точность)&lt;=T423),)),T423)</f>
        <v>31696</v>
      </c>
      <c r="BA423" s="110">
        <f t="array" ref="BA423">IFERROR(INDEX(TO_name_14,MATCH(,((Шаблон_14-Точность)&gt;=U423)+((Шаблон_14+Точность)&lt;=U423),)),U423)</f>
        <v>11636</v>
      </c>
      <c r="BB423" s="3"/>
      <c r="BC423" s="3" t="str">
        <f t="shared" si="208"/>
        <v>М/68495/24773</v>
      </c>
      <c r="BD423" s="3" t="str">
        <f t="shared" si="209"/>
        <v>М/73585/58663</v>
      </c>
      <c r="BE423" s="3" t="str">
        <f t="shared" si="210"/>
        <v>М/67178/42076</v>
      </c>
      <c r="BF423" s="3" t="str">
        <f t="shared" si="211"/>
        <v>М/74206/45906</v>
      </c>
      <c r="BG423" s="3" t="str">
        <f t="shared" si="212"/>
        <v>СР/16499/16499</v>
      </c>
      <c r="BH423" s="3" t="str">
        <f t="shared" si="213"/>
        <v>М/16002/16002</v>
      </c>
      <c r="BI423" s="3" t="str">
        <f t="shared" si="214"/>
        <v>Р/12778/12778</v>
      </c>
      <c r="BJ423" s="158" t="s">
        <v>290</v>
      </c>
      <c r="BK423" s="3" t="str">
        <f t="shared" si="215"/>
        <v>М/44901/46622</v>
      </c>
      <c r="BL423" s="3" t="str">
        <f t="shared" si="216"/>
        <v>М/53635/28653</v>
      </c>
      <c r="BM423" s="3" t="str">
        <f t="shared" si="217"/>
        <v>М/40325/19810</v>
      </c>
      <c r="BN423" s="3" t="str">
        <f t="shared" si="218"/>
        <v>Р/40242/64791</v>
      </c>
      <c r="BO423" s="3" t="str">
        <f t="shared" si="219"/>
        <v>Р/10002/35002</v>
      </c>
      <c r="BP423" s="3" t="str">
        <f t="shared" si="220"/>
        <v>Р/11181/31696</v>
      </c>
      <c r="BQ423" s="3" t="str">
        <f t="shared" si="221"/>
        <v>М/11636/11636</v>
      </c>
    </row>
    <row r="424" spans="1:69" ht="16.5" customHeight="1" x14ac:dyDescent="0.25">
      <c r="A424" s="90">
        <v>45340</v>
      </c>
      <c r="B424" s="3">
        <v>5</v>
      </c>
      <c r="C424" s="3">
        <v>4</v>
      </c>
      <c r="D424" s="105" t="str">
        <f t="shared" si="222"/>
        <v/>
      </c>
      <c r="E424" s="105" t="str">
        <f t="shared" si="223"/>
        <v/>
      </c>
      <c r="F424" s="99" t="s">
        <v>290</v>
      </c>
      <c r="G424" s="100">
        <f t="shared" si="224"/>
        <v>24797</v>
      </c>
      <c r="H424" s="100">
        <f t="shared" si="225"/>
        <v>58687</v>
      </c>
      <c r="I424" s="100">
        <f t="shared" si="226"/>
        <v>42100</v>
      </c>
      <c r="J424" s="100">
        <f t="shared" si="227"/>
        <v>45930</v>
      </c>
      <c r="K424" s="100">
        <f t="shared" si="228"/>
        <v>16499</v>
      </c>
      <c r="L424" s="100">
        <f t="shared" si="229"/>
        <v>16026</v>
      </c>
      <c r="M424" s="100">
        <f t="shared" si="230"/>
        <v>12778</v>
      </c>
      <c r="N424" s="100" t="str">
        <f t="shared" si="231"/>
        <v>|</v>
      </c>
      <c r="O424" s="100">
        <f t="shared" si="232"/>
        <v>46646</v>
      </c>
      <c r="P424" s="100">
        <f t="shared" si="233"/>
        <v>28677</v>
      </c>
      <c r="Q424" s="100">
        <f t="shared" si="234"/>
        <v>19834</v>
      </c>
      <c r="R424" s="100">
        <f t="shared" si="235"/>
        <v>64791</v>
      </c>
      <c r="S424" s="100">
        <f t="shared" si="236"/>
        <v>35002</v>
      </c>
      <c r="T424" s="100">
        <f t="shared" si="237"/>
        <v>31696</v>
      </c>
      <c r="U424" s="100">
        <f t="shared" si="238"/>
        <v>11660</v>
      </c>
      <c r="V424" s="89" t="s">
        <v>290</v>
      </c>
      <c r="W424" s="95" t="s">
        <v>37</v>
      </c>
      <c r="X424" s="95" t="s">
        <v>37</v>
      </c>
      <c r="Y424" s="95" t="s">
        <v>37</v>
      </c>
      <c r="Z424" s="95" t="s">
        <v>37</v>
      </c>
      <c r="AA424" s="95" t="s">
        <v>251</v>
      </c>
      <c r="AB424" s="95" t="s">
        <v>37</v>
      </c>
      <c r="AC424" s="95" t="s">
        <v>38</v>
      </c>
      <c r="AD424" s="96" t="s">
        <v>290</v>
      </c>
      <c r="AE424" s="95" t="s">
        <v>37</v>
      </c>
      <c r="AF424" s="95" t="s">
        <v>37</v>
      </c>
      <c r="AG424" s="95" t="s">
        <v>37</v>
      </c>
      <c r="AH424" s="95" t="s">
        <v>38</v>
      </c>
      <c r="AI424" s="95" t="s">
        <v>38</v>
      </c>
      <c r="AJ424" s="95" t="s">
        <v>38</v>
      </c>
      <c r="AK424" s="95" t="s">
        <v>37</v>
      </c>
      <c r="AL424" s="94" t="s">
        <v>290</v>
      </c>
      <c r="AM424" s="108">
        <f t="array" ref="AM424">IFERROR(INDEX(TO_name_1,MATCH(,((Шаблон_1-Точность)&gt;=G424)+((Шаблон_1+Точность)&lt;=G424),)),G424)</f>
        <v>24797</v>
      </c>
      <c r="AN424" s="109">
        <f t="array" ref="AN424">IFERROR(INDEX(TO_name_2,MATCH(,((Шаблон_2-Точность)&gt;=H424)+((Шаблон_2+Точность)&lt;=H424),)),H424)</f>
        <v>58687</v>
      </c>
      <c r="AO424" s="109">
        <f t="array" ref="AO424">IFERROR(INDEX(TO_name_3,MATCH(,((Шаблон_3-Точность)&gt;=I424)+((Шаблон_3+Точность)&lt;=I424),)),I424)</f>
        <v>42100</v>
      </c>
      <c r="AP424" s="109">
        <f t="array" ref="AP424">IFERROR(INDEX(TO_name_4,MATCH(,((Шаблон_4-Точность)&gt;=J424)+((Шаблон_4+Точность)&lt;=J424),)),J424)</f>
        <v>45930</v>
      </c>
      <c r="AQ424" s="109" t="str">
        <f t="array" ref="AQ424">IFERROR(INDEX(TO_name_9,MATCH(,((Шаблон_9-Точность)&gt;=K424)+((Шаблон_9+Точность)&lt;=K424),)),K424)</f>
        <v>СР</v>
      </c>
      <c r="AR424" s="109">
        <f t="array" ref="AR424">IFERROR(INDEX(TO_name_10,MATCH(,((Шаблон_10-Точность)&gt;=L424)+((Шаблон_10+Точность)&lt;=L424),)),L424)</f>
        <v>16026</v>
      </c>
      <c r="AS424" s="110">
        <f t="array" ref="AS424">IFERROR(INDEX(TO_name_11,MATCH(,((Шаблон_11-Точность)&gt;=M424)+((Шаблон_11+Точность)&lt;=M424),)),M424)</f>
        <v>12778</v>
      </c>
      <c r="AT424" s="111" t="s">
        <v>290</v>
      </c>
      <c r="AU424" s="108">
        <f t="array" ref="AU424">IFERROR(INDEX(TO_name_5,MATCH(,((Шаблон_5-Точность)&gt;=O424)+((Шаблон_5+Точность)&lt;=O424),)),O424)</f>
        <v>46646</v>
      </c>
      <c r="AV424" s="109">
        <f t="array" ref="AV424">IFERROR(INDEX(TO_name_6,MATCH(,((Шаблон_6-Точность)&gt;=P424)+((Шаблон_6+Точность)&lt;=P424),)),P424)</f>
        <v>28677</v>
      </c>
      <c r="AW424" s="109">
        <f t="array" ref="AW424">IFERROR(INDEX(TO_name_7,MATCH(,((Шаблон_7-Точность)&gt;=Q424)+((Шаблон_7+Точность)&lt;=Q424),)),Q424)</f>
        <v>19834</v>
      </c>
      <c r="AX424" s="109">
        <f t="array" ref="AX424">IFERROR(INDEX(TO_name_8,MATCH(,((Шаблон_8-Точность)&gt;=R424)+((Шаблон_8+Точность)&lt;=R424),)),R424)</f>
        <v>64791</v>
      </c>
      <c r="AY424" s="109">
        <f t="array" ref="AY424">IFERROR(INDEX(TO_name_12,MATCH(,((Шаблон_12-Точность)&gt;=S424)+((Шаблон_12+Точность)&lt;=S424),)),S424)</f>
        <v>35002</v>
      </c>
      <c r="AZ424" s="109">
        <f t="array" ref="AZ424">IFERROR(INDEX(TO_name_13,MATCH(,((Шаблон_13-Точность)&gt;=T424)+((Шаблон_13+Точность)&lt;=T424),)),T424)</f>
        <v>31696</v>
      </c>
      <c r="BA424" s="110">
        <f t="array" ref="BA424">IFERROR(INDEX(TO_name_14,MATCH(,((Шаблон_14-Точность)&gt;=U424)+((Шаблон_14+Точность)&lt;=U424),)),U424)</f>
        <v>11660</v>
      </c>
      <c r="BB424" s="3"/>
      <c r="BC424" s="3" t="str">
        <f t="shared" si="208"/>
        <v>М/68519/24797</v>
      </c>
      <c r="BD424" s="3" t="str">
        <f t="shared" si="209"/>
        <v>М/73609/58687</v>
      </c>
      <c r="BE424" s="3" t="str">
        <f t="shared" si="210"/>
        <v>М/67202/42100</v>
      </c>
      <c r="BF424" s="3" t="str">
        <f t="shared" si="211"/>
        <v>М/74230/45930</v>
      </c>
      <c r="BG424" s="3" t="str">
        <f t="shared" si="212"/>
        <v>СР/16499/16499</v>
      </c>
      <c r="BH424" s="3" t="str">
        <f t="shared" si="213"/>
        <v>М/16026/16026</v>
      </c>
      <c r="BI424" s="3" t="str">
        <f t="shared" si="214"/>
        <v>Р/12778/12778</v>
      </c>
      <c r="BJ424" s="158" t="s">
        <v>290</v>
      </c>
      <c r="BK424" s="3" t="str">
        <f t="shared" si="215"/>
        <v>М/44925/46646</v>
      </c>
      <c r="BL424" s="3" t="str">
        <f t="shared" si="216"/>
        <v>М/53659/28677</v>
      </c>
      <c r="BM424" s="3" t="str">
        <f t="shared" si="217"/>
        <v>М/40349/19834</v>
      </c>
      <c r="BN424" s="3" t="str">
        <f t="shared" si="218"/>
        <v>Р/40242/64791</v>
      </c>
      <c r="BO424" s="3" t="str">
        <f t="shared" si="219"/>
        <v>Р/10002/35002</v>
      </c>
      <c r="BP424" s="3" t="str">
        <f t="shared" si="220"/>
        <v>Р/11181/31696</v>
      </c>
      <c r="BQ424" s="3" t="str">
        <f t="shared" si="221"/>
        <v>М/11660/11660</v>
      </c>
    </row>
    <row r="425" spans="1:69" ht="16.5" customHeight="1" x14ac:dyDescent="0.25">
      <c r="A425" s="90">
        <v>45341</v>
      </c>
      <c r="B425" s="3">
        <v>5</v>
      </c>
      <c r="C425" s="3">
        <v>4</v>
      </c>
      <c r="D425" s="105" t="str">
        <f t="shared" si="222"/>
        <v/>
      </c>
      <c r="E425" s="105" t="str">
        <f t="shared" si="223"/>
        <v/>
      </c>
      <c r="F425" s="99" t="s">
        <v>290</v>
      </c>
      <c r="G425" s="100">
        <f t="shared" si="224"/>
        <v>24821</v>
      </c>
      <c r="H425" s="100">
        <f t="shared" si="225"/>
        <v>58711</v>
      </c>
      <c r="I425" s="100">
        <f t="shared" si="226"/>
        <v>42124</v>
      </c>
      <c r="J425" s="100">
        <f t="shared" si="227"/>
        <v>45954</v>
      </c>
      <c r="K425" s="100">
        <f t="shared" si="228"/>
        <v>16499</v>
      </c>
      <c r="L425" s="100">
        <f t="shared" si="229"/>
        <v>16050</v>
      </c>
      <c r="M425" s="100">
        <f t="shared" si="230"/>
        <v>12778</v>
      </c>
      <c r="N425" s="100" t="str">
        <f t="shared" si="231"/>
        <v>|</v>
      </c>
      <c r="O425" s="100">
        <f t="shared" si="232"/>
        <v>46670</v>
      </c>
      <c r="P425" s="100">
        <f t="shared" si="233"/>
        <v>28701</v>
      </c>
      <c r="Q425" s="100">
        <f t="shared" si="234"/>
        <v>19858</v>
      </c>
      <c r="R425" s="100">
        <f t="shared" si="235"/>
        <v>64791</v>
      </c>
      <c r="S425" s="100">
        <f t="shared" si="236"/>
        <v>35002</v>
      </c>
      <c r="T425" s="100">
        <f t="shared" si="237"/>
        <v>31696</v>
      </c>
      <c r="U425" s="100">
        <f t="shared" si="238"/>
        <v>11684</v>
      </c>
      <c r="V425" s="89" t="s">
        <v>290</v>
      </c>
      <c r="W425" s="95" t="s">
        <v>37</v>
      </c>
      <c r="X425" s="95" t="s">
        <v>37</v>
      </c>
      <c r="Y425" s="95" t="s">
        <v>37</v>
      </c>
      <c r="Z425" s="95" t="s">
        <v>37</v>
      </c>
      <c r="AA425" s="95" t="s">
        <v>251</v>
      </c>
      <c r="AB425" s="95" t="s">
        <v>37</v>
      </c>
      <c r="AC425" s="95" t="s">
        <v>38</v>
      </c>
      <c r="AD425" s="96" t="s">
        <v>290</v>
      </c>
      <c r="AE425" s="95" t="s">
        <v>37</v>
      </c>
      <c r="AF425" s="95" t="s">
        <v>37</v>
      </c>
      <c r="AG425" s="95" t="s">
        <v>37</v>
      </c>
      <c r="AH425" s="95" t="s">
        <v>38</v>
      </c>
      <c r="AI425" s="95" t="s">
        <v>38</v>
      </c>
      <c r="AJ425" s="95" t="s">
        <v>38</v>
      </c>
      <c r="AK425" s="95" t="s">
        <v>37</v>
      </c>
      <c r="AL425" s="94" t="s">
        <v>290</v>
      </c>
      <c r="AM425" s="108">
        <f t="array" ref="AM425">IFERROR(INDEX(TO_name_1,MATCH(,((Шаблон_1-Точность)&gt;=G425)+((Шаблон_1+Точность)&lt;=G425),)),G425)</f>
        <v>24821</v>
      </c>
      <c r="AN425" s="109">
        <f t="array" ref="AN425">IFERROR(INDEX(TO_name_2,MATCH(,((Шаблон_2-Точность)&gt;=H425)+((Шаблон_2+Точность)&lt;=H425),)),H425)</f>
        <v>58711</v>
      </c>
      <c r="AO425" s="109">
        <f t="array" ref="AO425">IFERROR(INDEX(TO_name_3,MATCH(,((Шаблон_3-Точность)&gt;=I425)+((Шаблон_3+Точность)&lt;=I425),)),I425)</f>
        <v>42124</v>
      </c>
      <c r="AP425" s="109">
        <f t="array" ref="AP425">IFERROR(INDEX(TO_name_4,MATCH(,((Шаблон_4-Точность)&gt;=J425)+((Шаблон_4+Точность)&lt;=J425),)),J425)</f>
        <v>45954</v>
      </c>
      <c r="AQ425" s="109" t="str">
        <f t="array" ref="AQ425">IFERROR(INDEX(TO_name_9,MATCH(,((Шаблон_9-Точность)&gt;=K425)+((Шаблон_9+Точность)&lt;=K425),)),K425)</f>
        <v>СР</v>
      </c>
      <c r="AR425" s="109">
        <f t="array" ref="AR425">IFERROR(INDEX(TO_name_10,MATCH(,((Шаблон_10-Точность)&gt;=L425)+((Шаблон_10+Точность)&lt;=L425),)),L425)</f>
        <v>16050</v>
      </c>
      <c r="AS425" s="110">
        <f t="array" ref="AS425">IFERROR(INDEX(TO_name_11,MATCH(,((Шаблон_11-Точность)&gt;=M425)+((Шаблон_11+Точность)&lt;=M425),)),M425)</f>
        <v>12778</v>
      </c>
      <c r="AT425" s="111" t="s">
        <v>290</v>
      </c>
      <c r="AU425" s="108">
        <f t="array" ref="AU425">IFERROR(INDEX(TO_name_5,MATCH(,((Шаблон_5-Точность)&gt;=O425)+((Шаблон_5+Точность)&lt;=O425),)),O425)</f>
        <v>46670</v>
      </c>
      <c r="AV425" s="109">
        <f t="array" ref="AV425">IFERROR(INDEX(TO_name_6,MATCH(,((Шаблон_6-Точность)&gt;=P425)+((Шаблон_6+Точность)&lt;=P425),)),P425)</f>
        <v>28701</v>
      </c>
      <c r="AW425" s="109">
        <f t="array" ref="AW425">IFERROR(INDEX(TO_name_7,MATCH(,((Шаблон_7-Точность)&gt;=Q425)+((Шаблон_7+Точность)&lt;=Q425),)),Q425)</f>
        <v>19858</v>
      </c>
      <c r="AX425" s="109">
        <f t="array" ref="AX425">IFERROR(INDEX(TO_name_8,MATCH(,((Шаблон_8-Точность)&gt;=R425)+((Шаблон_8+Точность)&lt;=R425),)),R425)</f>
        <v>64791</v>
      </c>
      <c r="AY425" s="109">
        <f t="array" ref="AY425">IFERROR(INDEX(TO_name_12,MATCH(,((Шаблон_12-Точность)&gt;=S425)+((Шаблон_12+Точность)&lt;=S425),)),S425)</f>
        <v>35002</v>
      </c>
      <c r="AZ425" s="109">
        <f t="array" ref="AZ425">IFERROR(INDEX(TO_name_13,MATCH(,((Шаблон_13-Точность)&gt;=T425)+((Шаблон_13+Точность)&lt;=T425),)),T425)</f>
        <v>31696</v>
      </c>
      <c r="BA425" s="110">
        <f t="array" ref="BA425">IFERROR(INDEX(TO_name_14,MATCH(,((Шаблон_14-Точность)&gt;=U425)+((Шаблон_14+Точность)&lt;=U425),)),U425)</f>
        <v>11684</v>
      </c>
      <c r="BB425" s="3"/>
      <c r="BC425" s="3" t="str">
        <f t="shared" si="208"/>
        <v>М/68543/24821</v>
      </c>
      <c r="BD425" s="3" t="str">
        <f t="shared" si="209"/>
        <v>М/73633/58711</v>
      </c>
      <c r="BE425" s="3" t="str">
        <f t="shared" si="210"/>
        <v>М/67226/42124</v>
      </c>
      <c r="BF425" s="3" t="str">
        <f t="shared" si="211"/>
        <v>М/74254/45954</v>
      </c>
      <c r="BG425" s="3" t="str">
        <f t="shared" si="212"/>
        <v>СР/16499/16499</v>
      </c>
      <c r="BH425" s="3" t="str">
        <f t="shared" si="213"/>
        <v>М/16050/16050</v>
      </c>
      <c r="BI425" s="3" t="str">
        <f t="shared" si="214"/>
        <v>Р/12778/12778</v>
      </c>
      <c r="BJ425" s="158" t="s">
        <v>290</v>
      </c>
      <c r="BK425" s="3" t="str">
        <f t="shared" si="215"/>
        <v>М/44949/46670</v>
      </c>
      <c r="BL425" s="3" t="str">
        <f t="shared" si="216"/>
        <v>М/53683/28701</v>
      </c>
      <c r="BM425" s="3" t="str">
        <f t="shared" si="217"/>
        <v>М/40373/19858</v>
      </c>
      <c r="BN425" s="3" t="str">
        <f t="shared" si="218"/>
        <v>Р/40242/64791</v>
      </c>
      <c r="BO425" s="3" t="str">
        <f t="shared" si="219"/>
        <v>Р/10002/35002</v>
      </c>
      <c r="BP425" s="3" t="str">
        <f t="shared" si="220"/>
        <v>Р/11181/31696</v>
      </c>
      <c r="BQ425" s="3" t="str">
        <f t="shared" si="221"/>
        <v>М/11684/11684</v>
      </c>
    </row>
    <row r="426" spans="1:69" ht="16.5" customHeight="1" x14ac:dyDescent="0.25">
      <c r="A426" s="90">
        <v>45342</v>
      </c>
      <c r="B426" s="3">
        <v>5</v>
      </c>
      <c r="C426" s="3">
        <v>4</v>
      </c>
      <c r="D426" s="105" t="str">
        <f t="shared" si="222"/>
        <v/>
      </c>
      <c r="E426" s="105" t="str">
        <f t="shared" si="223"/>
        <v/>
      </c>
      <c r="F426" s="99" t="s">
        <v>290</v>
      </c>
      <c r="G426" s="100">
        <f t="shared" si="224"/>
        <v>24845</v>
      </c>
      <c r="H426" s="100">
        <f t="shared" si="225"/>
        <v>58735</v>
      </c>
      <c r="I426" s="100">
        <f t="shared" si="226"/>
        <v>42148</v>
      </c>
      <c r="J426" s="100">
        <f t="shared" si="227"/>
        <v>45978</v>
      </c>
      <c r="K426" s="100">
        <f t="shared" si="228"/>
        <v>16499</v>
      </c>
      <c r="L426" s="100">
        <f t="shared" si="229"/>
        <v>16074</v>
      </c>
      <c r="M426" s="100">
        <f t="shared" si="230"/>
        <v>12778</v>
      </c>
      <c r="N426" s="100" t="str">
        <f t="shared" si="231"/>
        <v>|</v>
      </c>
      <c r="O426" s="100">
        <f t="shared" si="232"/>
        <v>46694</v>
      </c>
      <c r="P426" s="100">
        <f t="shared" si="233"/>
        <v>28725</v>
      </c>
      <c r="Q426" s="100">
        <f t="shared" si="234"/>
        <v>19882</v>
      </c>
      <c r="R426" s="100">
        <f t="shared" si="235"/>
        <v>64791</v>
      </c>
      <c r="S426" s="100">
        <f t="shared" si="236"/>
        <v>35002</v>
      </c>
      <c r="T426" s="100">
        <f t="shared" si="237"/>
        <v>31696</v>
      </c>
      <c r="U426" s="100">
        <f t="shared" si="238"/>
        <v>11708</v>
      </c>
      <c r="V426" s="89" t="s">
        <v>290</v>
      </c>
      <c r="W426" s="95" t="s">
        <v>37</v>
      </c>
      <c r="X426" s="95" t="s">
        <v>37</v>
      </c>
      <c r="Y426" s="95" t="s">
        <v>37</v>
      </c>
      <c r="Z426" s="95" t="s">
        <v>37</v>
      </c>
      <c r="AA426" s="95" t="s">
        <v>251</v>
      </c>
      <c r="AB426" s="95" t="s">
        <v>37</v>
      </c>
      <c r="AC426" s="95" t="s">
        <v>38</v>
      </c>
      <c r="AD426" s="96" t="s">
        <v>290</v>
      </c>
      <c r="AE426" s="95" t="s">
        <v>37</v>
      </c>
      <c r="AF426" s="95" t="s">
        <v>37</v>
      </c>
      <c r="AG426" s="95" t="s">
        <v>37</v>
      </c>
      <c r="AH426" s="95" t="s">
        <v>38</v>
      </c>
      <c r="AI426" s="95" t="s">
        <v>38</v>
      </c>
      <c r="AJ426" s="95" t="s">
        <v>38</v>
      </c>
      <c r="AK426" s="95" t="s">
        <v>37</v>
      </c>
      <c r="AL426" s="94" t="s">
        <v>290</v>
      </c>
      <c r="AM426" s="108">
        <f t="array" ref="AM426">IFERROR(INDEX(TO_name_1,MATCH(,((Шаблон_1-Точность)&gt;=G426)+((Шаблон_1+Точность)&lt;=G426),)),G426)</f>
        <v>24845</v>
      </c>
      <c r="AN426" s="109">
        <f t="array" ref="AN426">IFERROR(INDEX(TO_name_2,MATCH(,((Шаблон_2-Точность)&gt;=H426)+((Шаблон_2+Точность)&lt;=H426),)),H426)</f>
        <v>58735</v>
      </c>
      <c r="AO426" s="109">
        <f t="array" ref="AO426">IFERROR(INDEX(TO_name_3,MATCH(,((Шаблон_3-Точность)&gt;=I426)+((Шаблон_3+Точность)&lt;=I426),)),I426)</f>
        <v>42148</v>
      </c>
      <c r="AP426" s="109">
        <f t="array" ref="AP426">IFERROR(INDEX(TO_name_4,MATCH(,((Шаблон_4-Точность)&gt;=J426)+((Шаблон_4+Точность)&lt;=J426),)),J426)</f>
        <v>45978</v>
      </c>
      <c r="AQ426" s="109" t="str">
        <f t="array" ref="AQ426">IFERROR(INDEX(TO_name_9,MATCH(,((Шаблон_9-Точность)&gt;=K426)+((Шаблон_9+Точность)&lt;=K426),)),K426)</f>
        <v>СР</v>
      </c>
      <c r="AR426" s="109">
        <f t="array" ref="AR426">IFERROR(INDEX(TO_name_10,MATCH(,((Шаблон_10-Точность)&gt;=L426)+((Шаблон_10+Точность)&lt;=L426),)),L426)</f>
        <v>16074</v>
      </c>
      <c r="AS426" s="110">
        <f t="array" ref="AS426">IFERROR(INDEX(TO_name_11,MATCH(,((Шаблон_11-Точность)&gt;=M426)+((Шаблон_11+Точность)&lt;=M426),)),M426)</f>
        <v>12778</v>
      </c>
      <c r="AT426" s="111" t="s">
        <v>290</v>
      </c>
      <c r="AU426" s="108">
        <f t="array" ref="AU426">IFERROR(INDEX(TO_name_5,MATCH(,((Шаблон_5-Точность)&gt;=O426)+((Шаблон_5+Точность)&lt;=O426),)),O426)</f>
        <v>46694</v>
      </c>
      <c r="AV426" s="109">
        <f t="array" ref="AV426">IFERROR(INDEX(TO_name_6,MATCH(,((Шаблон_6-Точность)&gt;=P426)+((Шаблон_6+Точность)&lt;=P426),)),P426)</f>
        <v>28725</v>
      </c>
      <c r="AW426" s="109">
        <f t="array" ref="AW426">IFERROR(INDEX(TO_name_7,MATCH(,((Шаблон_7-Точность)&gt;=Q426)+((Шаблон_7+Точность)&lt;=Q426),)),Q426)</f>
        <v>19882</v>
      </c>
      <c r="AX426" s="109">
        <f t="array" ref="AX426">IFERROR(INDEX(TO_name_8,MATCH(,((Шаблон_8-Точность)&gt;=R426)+((Шаблон_8+Точность)&lt;=R426),)),R426)</f>
        <v>64791</v>
      </c>
      <c r="AY426" s="109">
        <f t="array" ref="AY426">IFERROR(INDEX(TO_name_12,MATCH(,((Шаблон_12-Точность)&gt;=S426)+((Шаблон_12+Точность)&lt;=S426),)),S426)</f>
        <v>35002</v>
      </c>
      <c r="AZ426" s="109">
        <f t="array" ref="AZ426">IFERROR(INDEX(TO_name_13,MATCH(,((Шаблон_13-Точность)&gt;=T426)+((Шаблон_13+Точность)&lt;=T426),)),T426)</f>
        <v>31696</v>
      </c>
      <c r="BA426" s="110">
        <f t="array" ref="BA426">IFERROR(INDEX(TO_name_14,MATCH(,((Шаблон_14-Точность)&gt;=U426)+((Шаблон_14+Точность)&lt;=U426),)),U426)</f>
        <v>11708</v>
      </c>
      <c r="BB426" s="3"/>
      <c r="BC426" s="3" t="str">
        <f t="shared" si="208"/>
        <v>М/68567/24845</v>
      </c>
      <c r="BD426" s="3" t="str">
        <f t="shared" si="209"/>
        <v>М/73657/58735</v>
      </c>
      <c r="BE426" s="3" t="str">
        <f t="shared" si="210"/>
        <v>М/67250/42148</v>
      </c>
      <c r="BF426" s="3" t="str">
        <f t="shared" si="211"/>
        <v>М/74278/45978</v>
      </c>
      <c r="BG426" s="3" t="str">
        <f t="shared" si="212"/>
        <v>СР/16499/16499</v>
      </c>
      <c r="BH426" s="3" t="str">
        <f t="shared" si="213"/>
        <v>М/16074/16074</v>
      </c>
      <c r="BI426" s="3" t="str">
        <f t="shared" si="214"/>
        <v>Р/12778/12778</v>
      </c>
      <c r="BJ426" s="158" t="s">
        <v>290</v>
      </c>
      <c r="BK426" s="3" t="str">
        <f t="shared" si="215"/>
        <v>М/44973/46694</v>
      </c>
      <c r="BL426" s="3" t="str">
        <f t="shared" si="216"/>
        <v>М/53707/28725</v>
      </c>
      <c r="BM426" s="3" t="str">
        <f t="shared" si="217"/>
        <v>М/40397/19882</v>
      </c>
      <c r="BN426" s="3" t="str">
        <f t="shared" si="218"/>
        <v>Р/40242/64791</v>
      </c>
      <c r="BO426" s="3" t="str">
        <f t="shared" si="219"/>
        <v>Р/10002/35002</v>
      </c>
      <c r="BP426" s="3" t="str">
        <f t="shared" si="220"/>
        <v>Р/11181/31696</v>
      </c>
      <c r="BQ426" s="3" t="str">
        <f t="shared" si="221"/>
        <v>М/11708/11708</v>
      </c>
    </row>
    <row r="427" spans="1:69" ht="16.5" customHeight="1" x14ac:dyDescent="0.25">
      <c r="A427" s="90">
        <v>45343</v>
      </c>
      <c r="B427" s="3">
        <v>5</v>
      </c>
      <c r="C427" s="3">
        <v>4</v>
      </c>
      <c r="D427" s="105" t="str">
        <f t="shared" si="222"/>
        <v/>
      </c>
      <c r="E427" s="105" t="str">
        <f t="shared" si="223"/>
        <v/>
      </c>
      <c r="F427" s="99" t="s">
        <v>290</v>
      </c>
      <c r="G427" s="100">
        <f t="shared" si="224"/>
        <v>24869</v>
      </c>
      <c r="H427" s="100">
        <f t="shared" si="225"/>
        <v>58759</v>
      </c>
      <c r="I427" s="100">
        <f t="shared" si="226"/>
        <v>42172</v>
      </c>
      <c r="J427" s="100">
        <f t="shared" si="227"/>
        <v>46002</v>
      </c>
      <c r="K427" s="100">
        <f t="shared" si="228"/>
        <v>16499</v>
      </c>
      <c r="L427" s="100">
        <f t="shared" si="229"/>
        <v>16098</v>
      </c>
      <c r="M427" s="100">
        <f t="shared" si="230"/>
        <v>12778</v>
      </c>
      <c r="N427" s="100" t="str">
        <f t="shared" si="231"/>
        <v>|</v>
      </c>
      <c r="O427" s="100">
        <f t="shared" si="232"/>
        <v>46718</v>
      </c>
      <c r="P427" s="100">
        <f t="shared" si="233"/>
        <v>28749</v>
      </c>
      <c r="Q427" s="100">
        <f t="shared" si="234"/>
        <v>19906</v>
      </c>
      <c r="R427" s="100">
        <f t="shared" si="235"/>
        <v>64791</v>
      </c>
      <c r="S427" s="100">
        <f t="shared" si="236"/>
        <v>35002</v>
      </c>
      <c r="T427" s="100">
        <f t="shared" si="237"/>
        <v>31696</v>
      </c>
      <c r="U427" s="100">
        <f t="shared" si="238"/>
        <v>11732</v>
      </c>
      <c r="V427" s="89" t="s">
        <v>290</v>
      </c>
      <c r="W427" s="95" t="s">
        <v>37</v>
      </c>
      <c r="X427" s="95" t="s">
        <v>37</v>
      </c>
      <c r="Y427" s="95" t="s">
        <v>37</v>
      </c>
      <c r="Z427" s="95" t="s">
        <v>37</v>
      </c>
      <c r="AA427" s="95" t="s">
        <v>251</v>
      </c>
      <c r="AB427" s="95" t="s">
        <v>37</v>
      </c>
      <c r="AC427" s="95" t="s">
        <v>38</v>
      </c>
      <c r="AD427" s="96" t="s">
        <v>290</v>
      </c>
      <c r="AE427" s="95" t="s">
        <v>37</v>
      </c>
      <c r="AF427" s="95" t="s">
        <v>37</v>
      </c>
      <c r="AG427" s="95" t="s">
        <v>37</v>
      </c>
      <c r="AH427" s="95" t="s">
        <v>38</v>
      </c>
      <c r="AI427" s="95" t="s">
        <v>38</v>
      </c>
      <c r="AJ427" s="95" t="s">
        <v>38</v>
      </c>
      <c r="AK427" s="95" t="s">
        <v>37</v>
      </c>
      <c r="AL427" s="94" t="s">
        <v>290</v>
      </c>
      <c r="AM427" s="108">
        <f t="array" ref="AM427">IFERROR(INDEX(TO_name_1,MATCH(,((Шаблон_1-Точность)&gt;=G427)+((Шаблон_1+Точность)&lt;=G427),)),G427)</f>
        <v>24869</v>
      </c>
      <c r="AN427" s="109">
        <f t="array" ref="AN427">IFERROR(INDEX(TO_name_2,MATCH(,((Шаблон_2-Точность)&gt;=H427)+((Шаблон_2+Точность)&lt;=H427),)),H427)</f>
        <v>58759</v>
      </c>
      <c r="AO427" s="109">
        <f t="array" ref="AO427">IFERROR(INDEX(TO_name_3,MATCH(,((Шаблон_3-Точность)&gt;=I427)+((Шаблон_3+Точность)&lt;=I427),)),I427)</f>
        <v>42172</v>
      </c>
      <c r="AP427" s="109" t="str">
        <f t="array" ref="AP427">IFERROR(INDEX(TO_name_4,MATCH(,((Шаблон_4-Точность)&gt;=J427)+((Шаблон_4+Точность)&lt;=J427),)),J427)</f>
        <v>КР</v>
      </c>
      <c r="AQ427" s="109" t="str">
        <f t="array" ref="AQ427">IFERROR(INDEX(TO_name_9,MATCH(,((Шаблон_9-Точность)&gt;=K427)+((Шаблон_9+Точность)&lt;=K427),)),K427)</f>
        <v>СР</v>
      </c>
      <c r="AR427" s="109">
        <f t="array" ref="AR427">IFERROR(INDEX(TO_name_10,MATCH(,((Шаблон_10-Точность)&gt;=L427)+((Шаблон_10+Точность)&lt;=L427),)),L427)</f>
        <v>16098</v>
      </c>
      <c r="AS427" s="110">
        <f t="array" ref="AS427">IFERROR(INDEX(TO_name_11,MATCH(,((Шаблон_11-Точность)&gt;=M427)+((Шаблон_11+Точность)&lt;=M427),)),M427)</f>
        <v>12778</v>
      </c>
      <c r="AT427" s="111" t="s">
        <v>290</v>
      </c>
      <c r="AU427" s="108">
        <f t="array" ref="AU427">IFERROR(INDEX(TO_name_5,MATCH(,((Шаблон_5-Точность)&gt;=O427)+((Шаблон_5+Точность)&lt;=O427),)),O427)</f>
        <v>46718</v>
      </c>
      <c r="AV427" s="109">
        <f t="array" ref="AV427">IFERROR(INDEX(TO_name_6,MATCH(,((Шаблон_6-Точность)&gt;=P427)+((Шаблон_6+Точность)&lt;=P427),)),P427)</f>
        <v>28749</v>
      </c>
      <c r="AW427" s="109">
        <f t="array" ref="AW427">IFERROR(INDEX(TO_name_7,MATCH(,((Шаблон_7-Точность)&gt;=Q427)+((Шаблон_7+Точность)&lt;=Q427),)),Q427)</f>
        <v>19906</v>
      </c>
      <c r="AX427" s="109">
        <f t="array" ref="AX427">IFERROR(INDEX(TO_name_8,MATCH(,((Шаблон_8-Точность)&gt;=R427)+((Шаблон_8+Точность)&lt;=R427),)),R427)</f>
        <v>64791</v>
      </c>
      <c r="AY427" s="109">
        <f t="array" ref="AY427">IFERROR(INDEX(TO_name_12,MATCH(,((Шаблон_12-Точность)&gt;=S427)+((Шаблон_12+Точность)&lt;=S427),)),S427)</f>
        <v>35002</v>
      </c>
      <c r="AZ427" s="109">
        <f t="array" ref="AZ427">IFERROR(INDEX(TO_name_13,MATCH(,((Шаблон_13-Точность)&gt;=T427)+((Шаблон_13+Точность)&lt;=T427),)),T427)</f>
        <v>31696</v>
      </c>
      <c r="BA427" s="110">
        <f t="array" ref="BA427">IFERROR(INDEX(TO_name_14,MATCH(,((Шаблон_14-Точность)&gt;=U427)+((Шаблон_14+Точность)&lt;=U427),)),U427)</f>
        <v>11732</v>
      </c>
      <c r="BB427" s="3"/>
      <c r="BC427" s="3" t="str">
        <f t="shared" si="208"/>
        <v>М/68591/24869</v>
      </c>
      <c r="BD427" s="3" t="str">
        <f t="shared" si="209"/>
        <v>М/73681/58759</v>
      </c>
      <c r="BE427" s="3" t="str">
        <f t="shared" si="210"/>
        <v>М/67274/42172</v>
      </c>
      <c r="BF427" s="3" t="str">
        <f t="shared" si="211"/>
        <v>М/74302/46002</v>
      </c>
      <c r="BG427" s="3" t="str">
        <f t="shared" si="212"/>
        <v>СР/16499/16499</v>
      </c>
      <c r="BH427" s="3" t="str">
        <f t="shared" si="213"/>
        <v>М/16098/16098</v>
      </c>
      <c r="BI427" s="3" t="str">
        <f t="shared" si="214"/>
        <v>Р/12778/12778</v>
      </c>
      <c r="BJ427" s="158" t="s">
        <v>290</v>
      </c>
      <c r="BK427" s="3" t="str">
        <f t="shared" si="215"/>
        <v>М/44997/46718</v>
      </c>
      <c r="BL427" s="3" t="str">
        <f t="shared" si="216"/>
        <v>М/53731/28749</v>
      </c>
      <c r="BM427" s="3" t="str">
        <f t="shared" si="217"/>
        <v>М/40421/19906</v>
      </c>
      <c r="BN427" s="3" t="str">
        <f t="shared" si="218"/>
        <v>Р/40242/64791</v>
      </c>
      <c r="BO427" s="3" t="str">
        <f t="shared" si="219"/>
        <v>Р/10002/35002</v>
      </c>
      <c r="BP427" s="3" t="str">
        <f t="shared" si="220"/>
        <v>Р/11181/31696</v>
      </c>
      <c r="BQ427" s="3" t="str">
        <f t="shared" si="221"/>
        <v>М/11732/11732</v>
      </c>
    </row>
    <row r="428" spans="1:69" ht="16.5" customHeight="1" x14ac:dyDescent="0.25">
      <c r="A428" s="90">
        <v>45344</v>
      </c>
      <c r="B428" s="3">
        <v>5</v>
      </c>
      <c r="C428" s="3">
        <v>4</v>
      </c>
      <c r="D428" s="105" t="str">
        <f t="shared" si="222"/>
        <v/>
      </c>
      <c r="E428" s="105" t="str">
        <f t="shared" si="223"/>
        <v/>
      </c>
      <c r="F428" s="99" t="s">
        <v>290</v>
      </c>
      <c r="G428" s="100">
        <f t="shared" si="224"/>
        <v>24893</v>
      </c>
      <c r="H428" s="100">
        <f t="shared" si="225"/>
        <v>58783</v>
      </c>
      <c r="I428" s="100">
        <f t="shared" si="226"/>
        <v>42196</v>
      </c>
      <c r="J428" s="100">
        <f t="shared" si="227"/>
        <v>46018</v>
      </c>
      <c r="K428" s="100">
        <f t="shared" si="228"/>
        <v>16507</v>
      </c>
      <c r="L428" s="100">
        <f t="shared" si="229"/>
        <v>16122</v>
      </c>
      <c r="M428" s="100">
        <f t="shared" si="230"/>
        <v>12778</v>
      </c>
      <c r="N428" s="100" t="str">
        <f t="shared" si="231"/>
        <v>|</v>
      </c>
      <c r="O428" s="100">
        <f t="shared" si="232"/>
        <v>46742</v>
      </c>
      <c r="P428" s="100">
        <f t="shared" si="233"/>
        <v>28773</v>
      </c>
      <c r="Q428" s="100">
        <f t="shared" si="234"/>
        <v>19930</v>
      </c>
      <c r="R428" s="100">
        <f t="shared" si="235"/>
        <v>64791</v>
      </c>
      <c r="S428" s="100">
        <f t="shared" si="236"/>
        <v>35002</v>
      </c>
      <c r="T428" s="100">
        <f t="shared" si="237"/>
        <v>31696</v>
      </c>
      <c r="U428" s="100">
        <f t="shared" si="238"/>
        <v>11756</v>
      </c>
      <c r="V428" s="89" t="s">
        <v>290</v>
      </c>
      <c r="W428" s="95" t="s">
        <v>37</v>
      </c>
      <c r="X428" s="95" t="s">
        <v>37</v>
      </c>
      <c r="Y428" s="95" t="s">
        <v>37</v>
      </c>
      <c r="Z428" s="95" t="s">
        <v>195</v>
      </c>
      <c r="AA428" s="95" t="s">
        <v>320</v>
      </c>
      <c r="AB428" s="95" t="s">
        <v>37</v>
      </c>
      <c r="AC428" s="95" t="s">
        <v>38</v>
      </c>
      <c r="AD428" s="96" t="s">
        <v>290</v>
      </c>
      <c r="AE428" s="95" t="s">
        <v>37</v>
      </c>
      <c r="AF428" s="95" t="s">
        <v>37</v>
      </c>
      <c r="AG428" s="95" t="s">
        <v>37</v>
      </c>
      <c r="AH428" s="95" t="s">
        <v>38</v>
      </c>
      <c r="AI428" s="95" t="s">
        <v>38</v>
      </c>
      <c r="AJ428" s="95" t="s">
        <v>38</v>
      </c>
      <c r="AK428" s="95" t="s">
        <v>37</v>
      </c>
      <c r="AL428" s="94" t="s">
        <v>290</v>
      </c>
      <c r="AM428" s="108">
        <f t="array" ref="AM428">IFERROR(INDEX(TO_name_1,MATCH(,((Шаблон_1-Точность)&gt;=G428)+((Шаблон_1+Точность)&lt;=G428),)),G428)</f>
        <v>24893</v>
      </c>
      <c r="AN428" s="109">
        <f t="array" ref="AN428">IFERROR(INDEX(TO_name_2,MATCH(,((Шаблон_2-Точность)&gt;=H428)+((Шаблон_2+Точность)&lt;=H428),)),H428)</f>
        <v>58783</v>
      </c>
      <c r="AO428" s="109">
        <f t="array" ref="AO428">IFERROR(INDEX(TO_name_3,MATCH(,((Шаблон_3-Точность)&gt;=I428)+((Шаблон_3+Точность)&lt;=I428),)),I428)</f>
        <v>42196</v>
      </c>
      <c r="AP428" s="109">
        <f t="array" ref="AP428">IFERROR(INDEX(TO_name_4,MATCH(,((Шаблон_4-Точность)&gt;=J428)+((Шаблон_4+Точность)&lt;=J428),)),J428)</f>
        <v>46018</v>
      </c>
      <c r="AQ428" s="109" t="str">
        <f t="array" ref="AQ428">IFERROR(INDEX(TO_name_9,MATCH(,((Шаблон_9-Точность)&gt;=K428)+((Шаблон_9+Точность)&lt;=K428),)),K428)</f>
        <v>СР</v>
      </c>
      <c r="AR428" s="109">
        <f t="array" ref="AR428">IFERROR(INDEX(TO_name_10,MATCH(,((Шаблон_10-Точность)&gt;=L428)+((Шаблон_10+Точность)&lt;=L428),)),L428)</f>
        <v>16122</v>
      </c>
      <c r="AS428" s="110">
        <f t="array" ref="AS428">IFERROR(INDEX(TO_name_11,MATCH(,((Шаблон_11-Точность)&gt;=M428)+((Шаблон_11+Точность)&lt;=M428),)),M428)</f>
        <v>12778</v>
      </c>
      <c r="AT428" s="111" t="s">
        <v>290</v>
      </c>
      <c r="AU428" s="108">
        <f t="array" ref="AU428">IFERROR(INDEX(TO_name_5,MATCH(,((Шаблон_5-Точность)&gt;=O428)+((Шаблон_5+Точность)&lt;=O428),)),O428)</f>
        <v>46742</v>
      </c>
      <c r="AV428" s="109">
        <f t="array" ref="AV428">IFERROR(INDEX(TO_name_6,MATCH(,((Шаблон_6-Точность)&gt;=P428)+((Шаблон_6+Точность)&lt;=P428),)),P428)</f>
        <v>28773</v>
      </c>
      <c r="AW428" s="109">
        <f t="array" ref="AW428">IFERROR(INDEX(TO_name_7,MATCH(,((Шаблон_7-Точность)&gt;=Q428)+((Шаблон_7+Точность)&lt;=Q428),)),Q428)</f>
        <v>19930</v>
      </c>
      <c r="AX428" s="109">
        <f t="array" ref="AX428">IFERROR(INDEX(TO_name_8,MATCH(,((Шаблон_8-Точность)&gt;=R428)+((Шаблон_8+Точность)&lt;=R428),)),R428)</f>
        <v>64791</v>
      </c>
      <c r="AY428" s="109">
        <f t="array" ref="AY428">IFERROR(INDEX(TO_name_12,MATCH(,((Шаблон_12-Точность)&gt;=S428)+((Шаблон_12+Точность)&lt;=S428),)),S428)</f>
        <v>35002</v>
      </c>
      <c r="AZ428" s="109">
        <f t="array" ref="AZ428">IFERROR(INDEX(TO_name_13,MATCH(,((Шаблон_13-Точность)&gt;=T428)+((Шаблон_13+Точность)&lt;=T428),)),T428)</f>
        <v>31696</v>
      </c>
      <c r="BA428" s="110">
        <f t="array" ref="BA428">IFERROR(INDEX(TO_name_14,MATCH(,((Шаблон_14-Точность)&gt;=U428)+((Шаблон_14+Точность)&lt;=U428),)),U428)</f>
        <v>11756</v>
      </c>
      <c r="BB428" s="3"/>
      <c r="BC428" s="3" t="str">
        <f t="shared" si="208"/>
        <v>М/68615/24893</v>
      </c>
      <c r="BD428" s="3" t="str">
        <f t="shared" si="209"/>
        <v>М/73705/58783</v>
      </c>
      <c r="BE428" s="3" t="str">
        <f t="shared" si="210"/>
        <v>М/67298/42196</v>
      </c>
      <c r="BF428" s="3" t="str">
        <f t="shared" si="211"/>
        <v>О/74318/46018</v>
      </c>
      <c r="BG428" s="3" t="str">
        <f t="shared" si="212"/>
        <v>П/16507/16507</v>
      </c>
      <c r="BH428" s="3" t="str">
        <f t="shared" si="213"/>
        <v>М/16122/16122</v>
      </c>
      <c r="BI428" s="3" t="str">
        <f t="shared" si="214"/>
        <v>Р/12778/12778</v>
      </c>
      <c r="BJ428" s="158" t="s">
        <v>290</v>
      </c>
      <c r="BK428" s="3" t="str">
        <f t="shared" si="215"/>
        <v>М/45021/46742</v>
      </c>
      <c r="BL428" s="3" t="str">
        <f t="shared" si="216"/>
        <v>М/53755/28773</v>
      </c>
      <c r="BM428" s="3" t="str">
        <f t="shared" si="217"/>
        <v>М/40445/19930</v>
      </c>
      <c r="BN428" s="3" t="str">
        <f t="shared" si="218"/>
        <v>Р/40242/64791</v>
      </c>
      <c r="BO428" s="3" t="str">
        <f t="shared" si="219"/>
        <v>Р/10002/35002</v>
      </c>
      <c r="BP428" s="3" t="str">
        <f t="shared" si="220"/>
        <v>Р/11181/31696</v>
      </c>
      <c r="BQ428" s="3" t="str">
        <f t="shared" si="221"/>
        <v>М/11756/11756</v>
      </c>
    </row>
    <row r="429" spans="1:69" ht="16.5" customHeight="1" x14ac:dyDescent="0.25">
      <c r="A429" s="90">
        <v>45345</v>
      </c>
      <c r="B429" s="3">
        <v>5</v>
      </c>
      <c r="C429" s="3">
        <v>4</v>
      </c>
      <c r="D429" s="105" t="str">
        <f t="shared" si="222"/>
        <v/>
      </c>
      <c r="E429" s="105" t="str">
        <f t="shared" si="223"/>
        <v/>
      </c>
      <c r="F429" s="99" t="s">
        <v>290</v>
      </c>
      <c r="G429" s="100">
        <f t="shared" si="224"/>
        <v>24917</v>
      </c>
      <c r="H429" s="100">
        <f t="shared" si="225"/>
        <v>58807</v>
      </c>
      <c r="I429" s="100">
        <f t="shared" si="226"/>
        <v>42220</v>
      </c>
      <c r="J429" s="100">
        <f t="shared" si="227"/>
        <v>46018</v>
      </c>
      <c r="K429" s="100">
        <f t="shared" si="228"/>
        <v>16531</v>
      </c>
      <c r="L429" s="100">
        <f t="shared" si="229"/>
        <v>16138</v>
      </c>
      <c r="M429" s="100">
        <f t="shared" si="230"/>
        <v>12786</v>
      </c>
      <c r="N429" s="100" t="str">
        <f t="shared" si="231"/>
        <v>|</v>
      </c>
      <c r="O429" s="100">
        <f t="shared" si="232"/>
        <v>46766</v>
      </c>
      <c r="P429" s="100">
        <f t="shared" si="233"/>
        <v>28797</v>
      </c>
      <c r="Q429" s="100">
        <f t="shared" si="234"/>
        <v>19954</v>
      </c>
      <c r="R429" s="100">
        <f t="shared" si="235"/>
        <v>64791</v>
      </c>
      <c r="S429" s="100">
        <f t="shared" si="236"/>
        <v>35002</v>
      </c>
      <c r="T429" s="100">
        <f t="shared" si="237"/>
        <v>31696</v>
      </c>
      <c r="U429" s="100">
        <f t="shared" si="238"/>
        <v>11780</v>
      </c>
      <c r="V429" s="89" t="s">
        <v>290</v>
      </c>
      <c r="W429" s="95" t="s">
        <v>37</v>
      </c>
      <c r="X429" s="95" t="s">
        <v>37</v>
      </c>
      <c r="Y429" s="95" t="s">
        <v>37</v>
      </c>
      <c r="Z429" s="95" t="s">
        <v>252</v>
      </c>
      <c r="AA429" s="95" t="s">
        <v>37</v>
      </c>
      <c r="AB429" s="95" t="s">
        <v>195</v>
      </c>
      <c r="AC429" s="95" t="s">
        <v>320</v>
      </c>
      <c r="AD429" s="96" t="s">
        <v>290</v>
      </c>
      <c r="AE429" s="95" t="s">
        <v>37</v>
      </c>
      <c r="AF429" s="95" t="s">
        <v>37</v>
      </c>
      <c r="AG429" s="95" t="s">
        <v>37</v>
      </c>
      <c r="AH429" s="95" t="s">
        <v>38</v>
      </c>
      <c r="AI429" s="95" t="s">
        <v>38</v>
      </c>
      <c r="AJ429" s="95" t="s">
        <v>38</v>
      </c>
      <c r="AK429" s="95" t="s">
        <v>37</v>
      </c>
      <c r="AL429" s="94" t="s">
        <v>290</v>
      </c>
      <c r="AM429" s="108">
        <f t="array" ref="AM429">IFERROR(INDEX(TO_name_1,MATCH(,((Шаблон_1-Точность)&gt;=G429)+((Шаблон_1+Точность)&lt;=G429),)),G429)</f>
        <v>24917</v>
      </c>
      <c r="AN429" s="109">
        <f t="array" ref="AN429">IFERROR(INDEX(TO_name_2,MATCH(,((Шаблон_2-Точность)&gt;=H429)+((Шаблон_2+Точность)&lt;=H429),)),H429)</f>
        <v>58807</v>
      </c>
      <c r="AO429" s="109">
        <f t="array" ref="AO429">IFERROR(INDEX(TO_name_3,MATCH(,((Шаблон_3-Точность)&gt;=I429)+((Шаблон_3+Точность)&lt;=I429),)),I429)</f>
        <v>42220</v>
      </c>
      <c r="AP429" s="109">
        <f t="array" ref="AP429">IFERROR(INDEX(TO_name_4,MATCH(,((Шаблон_4-Точность)&gt;=J429)+((Шаблон_4+Точность)&lt;=J429),)),J429)</f>
        <v>46018</v>
      </c>
      <c r="AQ429" s="109">
        <f t="array" ref="AQ429">IFERROR(INDEX(TO_name_9,MATCH(,((Шаблон_9-Точность)&gt;=K429)+((Шаблон_9+Точность)&lt;=K429),)),K429)</f>
        <v>16531</v>
      </c>
      <c r="AR429" s="109">
        <f t="array" ref="AR429">IFERROR(INDEX(TO_name_10,MATCH(,((Шаблон_10-Точность)&gt;=L429)+((Шаблон_10+Точность)&lt;=L429),)),L429)</f>
        <v>16138</v>
      </c>
      <c r="AS429" s="110">
        <f t="array" ref="AS429">IFERROR(INDEX(TO_name_11,MATCH(,((Шаблон_11-Точность)&gt;=M429)+((Шаблон_11+Точность)&lt;=M429),)),M429)</f>
        <v>12786</v>
      </c>
      <c r="AT429" s="111" t="s">
        <v>290</v>
      </c>
      <c r="AU429" s="108">
        <f t="array" ref="AU429">IFERROR(INDEX(TO_name_5,MATCH(,((Шаблон_5-Точность)&gt;=O429)+((Шаблон_5+Точность)&lt;=O429),)),O429)</f>
        <v>46766</v>
      </c>
      <c r="AV429" s="109">
        <f t="array" ref="AV429">IFERROR(INDEX(TO_name_6,MATCH(,((Шаблон_6-Точность)&gt;=P429)+((Шаблон_6+Точность)&lt;=P429),)),P429)</f>
        <v>28797</v>
      </c>
      <c r="AW429" s="109">
        <f t="array" ref="AW429">IFERROR(INDEX(TO_name_7,MATCH(,((Шаблон_7-Точность)&gt;=Q429)+((Шаблон_7+Точность)&lt;=Q429),)),Q429)</f>
        <v>19954</v>
      </c>
      <c r="AX429" s="109">
        <f t="array" ref="AX429">IFERROR(INDEX(TO_name_8,MATCH(,((Шаблон_8-Точность)&gt;=R429)+((Шаблон_8+Точность)&lt;=R429),)),R429)</f>
        <v>64791</v>
      </c>
      <c r="AY429" s="109">
        <f t="array" ref="AY429">IFERROR(INDEX(TO_name_12,MATCH(,((Шаблон_12-Точность)&gt;=S429)+((Шаблон_12+Точность)&lt;=S429),)),S429)</f>
        <v>35002</v>
      </c>
      <c r="AZ429" s="109">
        <f t="array" ref="AZ429">IFERROR(INDEX(TO_name_13,MATCH(,((Шаблон_13-Точность)&gt;=T429)+((Шаблон_13+Точность)&lt;=T429),)),T429)</f>
        <v>31696</v>
      </c>
      <c r="BA429" s="110">
        <f t="array" ref="BA429">IFERROR(INDEX(TO_name_14,MATCH(,((Шаблон_14-Точность)&gt;=U429)+((Шаблон_14+Точность)&lt;=U429),)),U429)</f>
        <v>11780</v>
      </c>
      <c r="BB429" s="3"/>
      <c r="BC429" s="3" t="str">
        <f t="shared" si="208"/>
        <v>М/68639/24917</v>
      </c>
      <c r="BD429" s="3" t="str">
        <f t="shared" si="209"/>
        <v>М/73729/58807</v>
      </c>
      <c r="BE429" s="3" t="str">
        <f t="shared" si="210"/>
        <v>М/67322/42220</v>
      </c>
      <c r="BF429" s="3" t="str">
        <f t="shared" si="211"/>
        <v>КР/74318/46018</v>
      </c>
      <c r="BG429" s="3" t="str">
        <f t="shared" si="212"/>
        <v>М/16531/16531</v>
      </c>
      <c r="BH429" s="3" t="str">
        <f t="shared" si="213"/>
        <v>О/16138/16138</v>
      </c>
      <c r="BI429" s="3" t="str">
        <f t="shared" si="214"/>
        <v>П/12786/12786</v>
      </c>
      <c r="BJ429" s="158" t="s">
        <v>290</v>
      </c>
      <c r="BK429" s="3" t="str">
        <f t="shared" si="215"/>
        <v>М/45045/46766</v>
      </c>
      <c r="BL429" s="3" t="str">
        <f t="shared" si="216"/>
        <v>М/53779/28797</v>
      </c>
      <c r="BM429" s="3" t="str">
        <f t="shared" si="217"/>
        <v>М/40469/19954</v>
      </c>
      <c r="BN429" s="3" t="str">
        <f t="shared" si="218"/>
        <v>Р/40242/64791</v>
      </c>
      <c r="BO429" s="3" t="str">
        <f t="shared" si="219"/>
        <v>Р/10002/35002</v>
      </c>
      <c r="BP429" s="3" t="str">
        <f t="shared" si="220"/>
        <v>Р/11181/31696</v>
      </c>
      <c r="BQ429" s="3" t="str">
        <f t="shared" si="221"/>
        <v>М/11780/11780</v>
      </c>
    </row>
    <row r="430" spans="1:69" ht="16.5" customHeight="1" x14ac:dyDescent="0.25">
      <c r="A430" s="90">
        <v>45346</v>
      </c>
      <c r="B430" s="3">
        <v>5</v>
      </c>
      <c r="C430" s="3">
        <v>4</v>
      </c>
      <c r="D430" s="105" t="str">
        <f t="shared" si="222"/>
        <v/>
      </c>
      <c r="E430" s="105" t="str">
        <f t="shared" si="223"/>
        <v/>
      </c>
      <c r="F430" s="99" t="s">
        <v>290</v>
      </c>
      <c r="G430" s="100">
        <f t="shared" si="224"/>
        <v>24941</v>
      </c>
      <c r="H430" s="100">
        <f t="shared" si="225"/>
        <v>58831</v>
      </c>
      <c r="I430" s="100">
        <f t="shared" si="226"/>
        <v>42244</v>
      </c>
      <c r="J430" s="100">
        <f t="shared" si="227"/>
        <v>46018</v>
      </c>
      <c r="K430" s="100">
        <f t="shared" si="228"/>
        <v>16555</v>
      </c>
      <c r="L430" s="100">
        <f t="shared" si="229"/>
        <v>16138</v>
      </c>
      <c r="M430" s="100">
        <f t="shared" si="230"/>
        <v>12810</v>
      </c>
      <c r="N430" s="100" t="str">
        <f t="shared" si="231"/>
        <v>|</v>
      </c>
      <c r="O430" s="100">
        <f t="shared" si="232"/>
        <v>46790</v>
      </c>
      <c r="P430" s="100">
        <f t="shared" si="233"/>
        <v>28821</v>
      </c>
      <c r="Q430" s="100">
        <f t="shared" si="234"/>
        <v>19978</v>
      </c>
      <c r="R430" s="100">
        <f t="shared" si="235"/>
        <v>64791</v>
      </c>
      <c r="S430" s="100">
        <f t="shared" si="236"/>
        <v>35002</v>
      </c>
      <c r="T430" s="100">
        <f t="shared" si="237"/>
        <v>31696</v>
      </c>
      <c r="U430" s="100">
        <f t="shared" si="238"/>
        <v>11804</v>
      </c>
      <c r="V430" s="89" t="s">
        <v>290</v>
      </c>
      <c r="W430" s="95" t="s">
        <v>37</v>
      </c>
      <c r="X430" s="95" t="s">
        <v>37</v>
      </c>
      <c r="Y430" s="95" t="s">
        <v>37</v>
      </c>
      <c r="Z430" s="95" t="s">
        <v>252</v>
      </c>
      <c r="AA430" s="95" t="s">
        <v>37</v>
      </c>
      <c r="AB430" s="95" t="s">
        <v>38</v>
      </c>
      <c r="AC430" s="95" t="s">
        <v>37</v>
      </c>
      <c r="AD430" s="96" t="s">
        <v>290</v>
      </c>
      <c r="AE430" s="95" t="s">
        <v>37</v>
      </c>
      <c r="AF430" s="95" t="s">
        <v>37</v>
      </c>
      <c r="AG430" s="95" t="s">
        <v>37</v>
      </c>
      <c r="AH430" s="95" t="s">
        <v>38</v>
      </c>
      <c r="AI430" s="95" t="s">
        <v>38</v>
      </c>
      <c r="AJ430" s="95" t="s">
        <v>38</v>
      </c>
      <c r="AK430" s="95" t="s">
        <v>37</v>
      </c>
      <c r="AL430" s="94" t="s">
        <v>290</v>
      </c>
      <c r="AM430" s="108">
        <f t="array" ref="AM430">IFERROR(INDEX(TO_name_1,MATCH(,((Шаблон_1-Точность)&gt;=G430)+((Шаблон_1+Точность)&lt;=G430),)),G430)</f>
        <v>24941</v>
      </c>
      <c r="AN430" s="109">
        <f t="array" ref="AN430">IFERROR(INDEX(TO_name_2,MATCH(,((Шаблон_2-Точность)&gt;=H430)+((Шаблон_2+Точность)&lt;=H430),)),H430)</f>
        <v>58831</v>
      </c>
      <c r="AO430" s="109">
        <f t="array" ref="AO430">IFERROR(INDEX(TO_name_3,MATCH(,((Шаблон_3-Точность)&gt;=I430)+((Шаблон_3+Точность)&lt;=I430),)),I430)</f>
        <v>42244</v>
      </c>
      <c r="AP430" s="109">
        <f t="array" ref="AP430">IFERROR(INDEX(TO_name_4,MATCH(,((Шаблон_4-Точность)&gt;=J430)+((Шаблон_4+Точность)&lt;=J430),)),J430)</f>
        <v>46018</v>
      </c>
      <c r="AQ430" s="109">
        <f t="array" ref="AQ430">IFERROR(INDEX(TO_name_9,MATCH(,((Шаблон_9-Точность)&gt;=K430)+((Шаблон_9+Точность)&lt;=K430),)),K430)</f>
        <v>16555</v>
      </c>
      <c r="AR430" s="109">
        <f t="array" ref="AR430">IFERROR(INDEX(TO_name_10,MATCH(,((Шаблон_10-Точность)&gt;=L430)+((Шаблон_10+Точность)&lt;=L430),)),L430)</f>
        <v>16138</v>
      </c>
      <c r="AS430" s="110">
        <f t="array" ref="AS430">IFERROR(INDEX(TO_name_11,MATCH(,((Шаблон_11-Точность)&gt;=M430)+((Шаблон_11+Точность)&lt;=M430),)),M430)</f>
        <v>12810</v>
      </c>
      <c r="AT430" s="111" t="s">
        <v>290</v>
      </c>
      <c r="AU430" s="108">
        <f t="array" ref="AU430">IFERROR(INDEX(TO_name_5,MATCH(,((Шаблон_5-Точность)&gt;=O430)+((Шаблон_5+Точность)&lt;=O430),)),O430)</f>
        <v>46790</v>
      </c>
      <c r="AV430" s="109">
        <f t="array" ref="AV430">IFERROR(INDEX(TO_name_6,MATCH(,((Шаблон_6-Точность)&gt;=P430)+((Шаблон_6+Точность)&lt;=P430),)),P430)</f>
        <v>28821</v>
      </c>
      <c r="AW430" s="109">
        <f t="array" ref="AW430">IFERROR(INDEX(TO_name_7,MATCH(,((Шаблон_7-Точность)&gt;=Q430)+((Шаблон_7+Точность)&lt;=Q430),)),Q430)</f>
        <v>19978</v>
      </c>
      <c r="AX430" s="109">
        <f t="array" ref="AX430">IFERROR(INDEX(TO_name_8,MATCH(,((Шаблон_8-Точность)&gt;=R430)+((Шаблон_8+Точность)&lt;=R430),)),R430)</f>
        <v>64791</v>
      </c>
      <c r="AY430" s="109">
        <f t="array" ref="AY430">IFERROR(INDEX(TO_name_12,MATCH(,((Шаблон_12-Точность)&gt;=S430)+((Шаблон_12+Точность)&lt;=S430),)),S430)</f>
        <v>35002</v>
      </c>
      <c r="AZ430" s="109">
        <f t="array" ref="AZ430">IFERROR(INDEX(TO_name_13,MATCH(,((Шаблон_13-Точность)&gt;=T430)+((Шаблон_13+Точность)&lt;=T430),)),T430)</f>
        <v>31696</v>
      </c>
      <c r="BA430" s="110">
        <f t="array" ref="BA430">IFERROR(INDEX(TO_name_14,MATCH(,((Шаблон_14-Точность)&gt;=U430)+((Шаблон_14+Точность)&lt;=U430),)),U430)</f>
        <v>11804</v>
      </c>
      <c r="BB430" s="3"/>
      <c r="BC430" s="3" t="str">
        <f t="shared" si="208"/>
        <v>М/68663/24941</v>
      </c>
      <c r="BD430" s="3" t="str">
        <f t="shared" si="209"/>
        <v>М/73753/58831</v>
      </c>
      <c r="BE430" s="3" t="str">
        <f t="shared" si="210"/>
        <v>М/67346/42244</v>
      </c>
      <c r="BF430" s="3" t="str">
        <f t="shared" si="211"/>
        <v>КР/74318/46018</v>
      </c>
      <c r="BG430" s="3" t="str">
        <f t="shared" si="212"/>
        <v>М/16555/16555</v>
      </c>
      <c r="BH430" s="3" t="str">
        <f t="shared" si="213"/>
        <v>Р/16138/16138</v>
      </c>
      <c r="BI430" s="3" t="str">
        <f t="shared" si="214"/>
        <v>М/12810/12810</v>
      </c>
      <c r="BJ430" s="158" t="s">
        <v>290</v>
      </c>
      <c r="BK430" s="3" t="str">
        <f t="shared" si="215"/>
        <v>М/45069/46790</v>
      </c>
      <c r="BL430" s="3" t="str">
        <f t="shared" si="216"/>
        <v>М/53803/28821</v>
      </c>
      <c r="BM430" s="3" t="str">
        <f t="shared" si="217"/>
        <v>М/40493/19978</v>
      </c>
      <c r="BN430" s="3" t="str">
        <f t="shared" si="218"/>
        <v>Р/40242/64791</v>
      </c>
      <c r="BO430" s="3" t="str">
        <f t="shared" si="219"/>
        <v>Р/10002/35002</v>
      </c>
      <c r="BP430" s="3" t="str">
        <f t="shared" si="220"/>
        <v>Р/11181/31696</v>
      </c>
      <c r="BQ430" s="3" t="str">
        <f t="shared" si="221"/>
        <v>М/11804/11804</v>
      </c>
    </row>
    <row r="431" spans="1:69" ht="16.5" customHeight="1" x14ac:dyDescent="0.25">
      <c r="A431" s="90">
        <v>45347</v>
      </c>
      <c r="B431" s="3">
        <v>5</v>
      </c>
      <c r="C431" s="3">
        <v>4</v>
      </c>
      <c r="D431" s="105" t="str">
        <f t="shared" si="222"/>
        <v/>
      </c>
      <c r="E431" s="105" t="str">
        <f t="shared" si="223"/>
        <v/>
      </c>
      <c r="F431" s="99" t="s">
        <v>290</v>
      </c>
      <c r="G431" s="100">
        <f t="shared" si="224"/>
        <v>24965</v>
      </c>
      <c r="H431" s="100">
        <f t="shared" si="225"/>
        <v>58855</v>
      </c>
      <c r="I431" s="100">
        <f t="shared" si="226"/>
        <v>42268</v>
      </c>
      <c r="J431" s="100">
        <f t="shared" si="227"/>
        <v>46018</v>
      </c>
      <c r="K431" s="100">
        <f t="shared" si="228"/>
        <v>16579</v>
      </c>
      <c r="L431" s="100">
        <f t="shared" si="229"/>
        <v>16138</v>
      </c>
      <c r="M431" s="100">
        <f t="shared" si="230"/>
        <v>12834</v>
      </c>
      <c r="N431" s="100" t="str">
        <f t="shared" si="231"/>
        <v>|</v>
      </c>
      <c r="O431" s="100">
        <f t="shared" si="232"/>
        <v>46814</v>
      </c>
      <c r="P431" s="100">
        <f t="shared" si="233"/>
        <v>28845</v>
      </c>
      <c r="Q431" s="100">
        <f t="shared" si="234"/>
        <v>20002</v>
      </c>
      <c r="R431" s="100">
        <f t="shared" si="235"/>
        <v>64791</v>
      </c>
      <c r="S431" s="100">
        <f t="shared" si="236"/>
        <v>35002</v>
      </c>
      <c r="T431" s="100">
        <f t="shared" si="237"/>
        <v>31696</v>
      </c>
      <c r="U431" s="100">
        <f t="shared" si="238"/>
        <v>11828</v>
      </c>
      <c r="V431" s="89" t="s">
        <v>290</v>
      </c>
      <c r="W431" s="95" t="s">
        <v>37</v>
      </c>
      <c r="X431" s="95" t="s">
        <v>37</v>
      </c>
      <c r="Y431" s="95" t="s">
        <v>37</v>
      </c>
      <c r="Z431" s="95" t="s">
        <v>252</v>
      </c>
      <c r="AA431" s="95" t="s">
        <v>37</v>
      </c>
      <c r="AB431" s="95" t="s">
        <v>38</v>
      </c>
      <c r="AC431" s="95" t="s">
        <v>37</v>
      </c>
      <c r="AD431" s="96" t="s">
        <v>290</v>
      </c>
      <c r="AE431" s="95" t="s">
        <v>37</v>
      </c>
      <c r="AF431" s="95" t="s">
        <v>37</v>
      </c>
      <c r="AG431" s="95" t="s">
        <v>37</v>
      </c>
      <c r="AH431" s="95" t="s">
        <v>38</v>
      </c>
      <c r="AI431" s="95" t="s">
        <v>38</v>
      </c>
      <c r="AJ431" s="95" t="s">
        <v>38</v>
      </c>
      <c r="AK431" s="95" t="s">
        <v>37</v>
      </c>
      <c r="AL431" s="94" t="s">
        <v>290</v>
      </c>
      <c r="AM431" s="108">
        <f t="array" ref="AM431">IFERROR(INDEX(TO_name_1,MATCH(,((Шаблон_1-Точность)&gt;=G431)+((Шаблон_1+Точность)&lt;=G431),)),G431)</f>
        <v>24965</v>
      </c>
      <c r="AN431" s="109">
        <f t="array" ref="AN431">IFERROR(INDEX(TO_name_2,MATCH(,((Шаблон_2-Точность)&gt;=H431)+((Шаблон_2+Точность)&lt;=H431),)),H431)</f>
        <v>58855</v>
      </c>
      <c r="AO431" s="109">
        <f t="array" ref="AO431">IFERROR(INDEX(TO_name_3,MATCH(,((Шаблон_3-Точность)&gt;=I431)+((Шаблон_3+Точность)&lt;=I431),)),I431)</f>
        <v>42268</v>
      </c>
      <c r="AP431" s="109">
        <f t="array" ref="AP431">IFERROR(INDEX(TO_name_4,MATCH(,((Шаблон_4-Точность)&gt;=J431)+((Шаблон_4+Точность)&lt;=J431),)),J431)</f>
        <v>46018</v>
      </c>
      <c r="AQ431" s="109">
        <f t="array" ref="AQ431">IFERROR(INDEX(TO_name_9,MATCH(,((Шаблон_9-Точность)&gt;=K431)+((Шаблон_9+Точность)&lt;=K431),)),K431)</f>
        <v>16579</v>
      </c>
      <c r="AR431" s="109">
        <f t="array" ref="AR431">IFERROR(INDEX(TO_name_10,MATCH(,((Шаблон_10-Точность)&gt;=L431)+((Шаблон_10+Точность)&lt;=L431),)),L431)</f>
        <v>16138</v>
      </c>
      <c r="AS431" s="110">
        <f t="array" ref="AS431">IFERROR(INDEX(TO_name_11,MATCH(,((Шаблон_11-Точность)&gt;=M431)+((Шаблон_11+Точность)&lt;=M431),)),M431)</f>
        <v>12834</v>
      </c>
      <c r="AT431" s="111" t="s">
        <v>290</v>
      </c>
      <c r="AU431" s="108">
        <f t="array" ref="AU431">IFERROR(INDEX(TO_name_5,MATCH(,((Шаблон_5-Точность)&gt;=O431)+((Шаблон_5+Точность)&lt;=O431),)),O431)</f>
        <v>46814</v>
      </c>
      <c r="AV431" s="109">
        <f t="array" ref="AV431">IFERROR(INDEX(TO_name_6,MATCH(,((Шаблон_6-Точность)&gt;=P431)+((Шаблон_6+Точность)&lt;=P431),)),P431)</f>
        <v>28845</v>
      </c>
      <c r="AW431" s="109">
        <f t="array" ref="AW431">IFERROR(INDEX(TO_name_7,MATCH(,((Шаблон_7-Точность)&gt;=Q431)+((Шаблон_7+Точность)&lt;=Q431),)),Q431)</f>
        <v>20002</v>
      </c>
      <c r="AX431" s="109">
        <f t="array" ref="AX431">IFERROR(INDEX(TO_name_8,MATCH(,((Шаблон_8-Точность)&gt;=R431)+((Шаблон_8+Точность)&lt;=R431),)),R431)</f>
        <v>64791</v>
      </c>
      <c r="AY431" s="109">
        <f t="array" ref="AY431">IFERROR(INDEX(TO_name_12,MATCH(,((Шаблон_12-Точность)&gt;=S431)+((Шаблон_12+Точность)&lt;=S431),)),S431)</f>
        <v>35002</v>
      </c>
      <c r="AZ431" s="109">
        <f t="array" ref="AZ431">IFERROR(INDEX(TO_name_13,MATCH(,((Шаблон_13-Точность)&gt;=T431)+((Шаблон_13+Точность)&lt;=T431),)),T431)</f>
        <v>31696</v>
      </c>
      <c r="BA431" s="110">
        <f t="array" ref="BA431">IFERROR(INDEX(TO_name_14,MATCH(,((Шаблон_14-Точность)&gt;=U431)+((Шаблон_14+Точность)&lt;=U431),)),U431)</f>
        <v>11828</v>
      </c>
      <c r="BB431" s="3"/>
      <c r="BC431" s="3" t="str">
        <f t="shared" si="208"/>
        <v>М/68687/24965</v>
      </c>
      <c r="BD431" s="3" t="str">
        <f t="shared" si="209"/>
        <v>М/73777/58855</v>
      </c>
      <c r="BE431" s="3" t="str">
        <f t="shared" si="210"/>
        <v>М/67370/42268</v>
      </c>
      <c r="BF431" s="3" t="str">
        <f t="shared" si="211"/>
        <v>КР/74318/46018</v>
      </c>
      <c r="BG431" s="3" t="str">
        <f t="shared" si="212"/>
        <v>М/16579/16579</v>
      </c>
      <c r="BH431" s="3" t="str">
        <f t="shared" si="213"/>
        <v>Р/16138/16138</v>
      </c>
      <c r="BI431" s="3" t="str">
        <f t="shared" si="214"/>
        <v>М/12834/12834</v>
      </c>
      <c r="BJ431" s="158" t="s">
        <v>290</v>
      </c>
      <c r="BK431" s="3" t="str">
        <f t="shared" si="215"/>
        <v>М/45093/46814</v>
      </c>
      <c r="BL431" s="3" t="str">
        <f t="shared" si="216"/>
        <v>М/53827/28845</v>
      </c>
      <c r="BM431" s="3" t="str">
        <f t="shared" si="217"/>
        <v>М/40517/20002</v>
      </c>
      <c r="BN431" s="3" t="str">
        <f t="shared" si="218"/>
        <v>Р/40242/64791</v>
      </c>
      <c r="BO431" s="3" t="str">
        <f t="shared" si="219"/>
        <v>Р/10002/35002</v>
      </c>
      <c r="BP431" s="3" t="str">
        <f t="shared" si="220"/>
        <v>Р/11181/31696</v>
      </c>
      <c r="BQ431" s="3" t="str">
        <f t="shared" si="221"/>
        <v>М/11828/11828</v>
      </c>
    </row>
    <row r="432" spans="1:69" ht="16.5" customHeight="1" x14ac:dyDescent="0.25">
      <c r="A432" s="90">
        <v>45348</v>
      </c>
      <c r="B432" s="3">
        <v>5</v>
      </c>
      <c r="C432" s="3">
        <v>4</v>
      </c>
      <c r="D432" s="105" t="str">
        <f t="shared" si="222"/>
        <v/>
      </c>
      <c r="E432" s="105" t="str">
        <f t="shared" si="223"/>
        <v/>
      </c>
      <c r="F432" s="99" t="s">
        <v>290</v>
      </c>
      <c r="G432" s="100">
        <f t="shared" si="224"/>
        <v>24989</v>
      </c>
      <c r="H432" s="100">
        <f t="shared" si="225"/>
        <v>58879</v>
      </c>
      <c r="I432" s="100">
        <f t="shared" si="226"/>
        <v>42292</v>
      </c>
      <c r="J432" s="100">
        <f t="shared" si="227"/>
        <v>46018</v>
      </c>
      <c r="K432" s="100">
        <f t="shared" si="228"/>
        <v>16603</v>
      </c>
      <c r="L432" s="100">
        <f t="shared" si="229"/>
        <v>16138</v>
      </c>
      <c r="M432" s="100">
        <f t="shared" si="230"/>
        <v>12858</v>
      </c>
      <c r="N432" s="100" t="str">
        <f t="shared" si="231"/>
        <v>|</v>
      </c>
      <c r="O432" s="100">
        <f t="shared" si="232"/>
        <v>46838</v>
      </c>
      <c r="P432" s="100">
        <f t="shared" si="233"/>
        <v>28869</v>
      </c>
      <c r="Q432" s="100">
        <f t="shared" si="234"/>
        <v>20026</v>
      </c>
      <c r="R432" s="100">
        <f t="shared" si="235"/>
        <v>64791</v>
      </c>
      <c r="S432" s="100">
        <f t="shared" si="236"/>
        <v>35002</v>
      </c>
      <c r="T432" s="100">
        <f t="shared" si="237"/>
        <v>31696</v>
      </c>
      <c r="U432" s="100">
        <f t="shared" si="238"/>
        <v>11852</v>
      </c>
      <c r="V432" s="89" t="s">
        <v>290</v>
      </c>
      <c r="W432" s="95" t="s">
        <v>37</v>
      </c>
      <c r="X432" s="95" t="s">
        <v>37</v>
      </c>
      <c r="Y432" s="95" t="s">
        <v>37</v>
      </c>
      <c r="Z432" s="95" t="s">
        <v>252</v>
      </c>
      <c r="AA432" s="95" t="s">
        <v>37</v>
      </c>
      <c r="AB432" s="95" t="s">
        <v>38</v>
      </c>
      <c r="AC432" s="95" t="s">
        <v>37</v>
      </c>
      <c r="AD432" s="96" t="s">
        <v>290</v>
      </c>
      <c r="AE432" s="95" t="s">
        <v>37</v>
      </c>
      <c r="AF432" s="95" t="s">
        <v>37</v>
      </c>
      <c r="AG432" s="95" t="s">
        <v>37</v>
      </c>
      <c r="AH432" s="95" t="s">
        <v>38</v>
      </c>
      <c r="AI432" s="95" t="s">
        <v>38</v>
      </c>
      <c r="AJ432" s="95" t="s">
        <v>38</v>
      </c>
      <c r="AK432" s="95" t="s">
        <v>37</v>
      </c>
      <c r="AL432" s="94" t="s">
        <v>290</v>
      </c>
      <c r="AM432" s="108">
        <f t="array" ref="AM432">IFERROR(INDEX(TO_name_1,MATCH(,((Шаблон_1-Точность)&gt;=G432)+((Шаблон_1+Точность)&lt;=G432),)),G432)</f>
        <v>24989</v>
      </c>
      <c r="AN432" s="109">
        <f t="array" ref="AN432">IFERROR(INDEX(TO_name_2,MATCH(,((Шаблон_2-Точность)&gt;=H432)+((Шаблон_2+Точность)&lt;=H432),)),H432)</f>
        <v>58879</v>
      </c>
      <c r="AO432" s="109">
        <f t="array" ref="AO432">IFERROR(INDEX(TO_name_3,MATCH(,((Шаблон_3-Точность)&gt;=I432)+((Шаблон_3+Точность)&lt;=I432),)),I432)</f>
        <v>42292</v>
      </c>
      <c r="AP432" s="109">
        <f t="array" ref="AP432">IFERROR(INDEX(TO_name_4,MATCH(,((Шаблон_4-Точность)&gt;=J432)+((Шаблон_4+Точность)&lt;=J432),)),J432)</f>
        <v>46018</v>
      </c>
      <c r="AQ432" s="109">
        <f t="array" ref="AQ432">IFERROR(INDEX(TO_name_9,MATCH(,((Шаблон_9-Точность)&gt;=K432)+((Шаблон_9+Точность)&lt;=K432),)),K432)</f>
        <v>16603</v>
      </c>
      <c r="AR432" s="109">
        <f t="array" ref="AR432">IFERROR(INDEX(TO_name_10,MATCH(,((Шаблон_10-Точность)&gt;=L432)+((Шаблон_10+Точность)&lt;=L432),)),L432)</f>
        <v>16138</v>
      </c>
      <c r="AS432" s="110">
        <f t="array" ref="AS432">IFERROR(INDEX(TO_name_11,MATCH(,((Шаблон_11-Точность)&gt;=M432)+((Шаблон_11+Точность)&lt;=M432),)),M432)</f>
        <v>12858</v>
      </c>
      <c r="AT432" s="111" t="s">
        <v>290</v>
      </c>
      <c r="AU432" s="108">
        <f t="array" ref="AU432">IFERROR(INDEX(TO_name_5,MATCH(,((Шаблон_5-Точность)&gt;=O432)+((Шаблон_5+Точность)&lt;=O432),)),O432)</f>
        <v>46838</v>
      </c>
      <c r="AV432" s="109">
        <f t="array" ref="AV432">IFERROR(INDEX(TO_name_6,MATCH(,((Шаблон_6-Точность)&gt;=P432)+((Шаблон_6+Точность)&lt;=P432),)),P432)</f>
        <v>28869</v>
      </c>
      <c r="AW432" s="109">
        <f t="array" ref="AW432">IFERROR(INDEX(TO_name_7,MATCH(,((Шаблон_7-Точность)&gt;=Q432)+((Шаблон_7+Точность)&lt;=Q432),)),Q432)</f>
        <v>20026</v>
      </c>
      <c r="AX432" s="109">
        <f t="array" ref="AX432">IFERROR(INDEX(TO_name_8,MATCH(,((Шаблон_8-Точность)&gt;=R432)+((Шаблон_8+Точность)&lt;=R432),)),R432)</f>
        <v>64791</v>
      </c>
      <c r="AY432" s="109">
        <f t="array" ref="AY432">IFERROR(INDEX(TO_name_12,MATCH(,((Шаблон_12-Точность)&gt;=S432)+((Шаблон_12+Точность)&lt;=S432),)),S432)</f>
        <v>35002</v>
      </c>
      <c r="AZ432" s="109">
        <f t="array" ref="AZ432">IFERROR(INDEX(TO_name_13,MATCH(,((Шаблон_13-Точность)&gt;=T432)+((Шаблон_13+Точность)&lt;=T432),)),T432)</f>
        <v>31696</v>
      </c>
      <c r="BA432" s="110">
        <f t="array" ref="BA432">IFERROR(INDEX(TO_name_14,MATCH(,((Шаблон_14-Точность)&gt;=U432)+((Шаблон_14+Точность)&lt;=U432),)),U432)</f>
        <v>11852</v>
      </c>
      <c r="BB432" s="3"/>
      <c r="BC432" s="3" t="str">
        <f t="shared" si="208"/>
        <v>М/68711/24989</v>
      </c>
      <c r="BD432" s="3" t="str">
        <f t="shared" si="209"/>
        <v>М/73801/58879</v>
      </c>
      <c r="BE432" s="3" t="str">
        <f t="shared" si="210"/>
        <v>М/67394/42292</v>
      </c>
      <c r="BF432" s="3" t="str">
        <f t="shared" si="211"/>
        <v>КР/74318/46018</v>
      </c>
      <c r="BG432" s="3" t="str">
        <f t="shared" si="212"/>
        <v>М/16603/16603</v>
      </c>
      <c r="BH432" s="3" t="str">
        <f t="shared" si="213"/>
        <v>Р/16138/16138</v>
      </c>
      <c r="BI432" s="3" t="str">
        <f t="shared" si="214"/>
        <v>М/12858/12858</v>
      </c>
      <c r="BJ432" s="158" t="s">
        <v>290</v>
      </c>
      <c r="BK432" s="3" t="str">
        <f t="shared" si="215"/>
        <v>М/45117/46838</v>
      </c>
      <c r="BL432" s="3" t="str">
        <f t="shared" si="216"/>
        <v>М/53851/28869</v>
      </c>
      <c r="BM432" s="3" t="str">
        <f t="shared" si="217"/>
        <v>М/40541/20026</v>
      </c>
      <c r="BN432" s="3" t="str">
        <f t="shared" si="218"/>
        <v>Р/40242/64791</v>
      </c>
      <c r="BO432" s="3" t="str">
        <f t="shared" si="219"/>
        <v>Р/10002/35002</v>
      </c>
      <c r="BP432" s="3" t="str">
        <f t="shared" si="220"/>
        <v>Р/11181/31696</v>
      </c>
      <c r="BQ432" s="3" t="str">
        <f t="shared" si="221"/>
        <v>М/11852/11852</v>
      </c>
    </row>
    <row r="433" spans="1:69" ht="16.5" customHeight="1" x14ac:dyDescent="0.25">
      <c r="A433" s="90">
        <v>45349</v>
      </c>
      <c r="B433" s="3">
        <v>5</v>
      </c>
      <c r="C433" s="3">
        <v>4</v>
      </c>
      <c r="D433" s="105" t="str">
        <f t="shared" si="222"/>
        <v/>
      </c>
      <c r="E433" s="105" t="str">
        <f t="shared" si="223"/>
        <v/>
      </c>
      <c r="F433" s="99" t="s">
        <v>290</v>
      </c>
      <c r="G433" s="100">
        <f t="shared" si="224"/>
        <v>25013</v>
      </c>
      <c r="H433" s="100">
        <f t="shared" si="225"/>
        <v>58903</v>
      </c>
      <c r="I433" s="100">
        <f t="shared" si="226"/>
        <v>42316</v>
      </c>
      <c r="J433" s="100">
        <f t="shared" si="227"/>
        <v>46018</v>
      </c>
      <c r="K433" s="100">
        <f t="shared" si="228"/>
        <v>16627</v>
      </c>
      <c r="L433" s="100">
        <f t="shared" si="229"/>
        <v>16138</v>
      </c>
      <c r="M433" s="100">
        <f t="shared" si="230"/>
        <v>12882</v>
      </c>
      <c r="N433" s="100" t="str">
        <f t="shared" si="231"/>
        <v>|</v>
      </c>
      <c r="O433" s="100">
        <f t="shared" si="232"/>
        <v>46862</v>
      </c>
      <c r="P433" s="100">
        <f t="shared" si="233"/>
        <v>28893</v>
      </c>
      <c r="Q433" s="100">
        <f t="shared" si="234"/>
        <v>20050</v>
      </c>
      <c r="R433" s="100">
        <f t="shared" si="235"/>
        <v>64791</v>
      </c>
      <c r="S433" s="100">
        <f t="shared" si="236"/>
        <v>35002</v>
      </c>
      <c r="T433" s="100">
        <f t="shared" si="237"/>
        <v>31696</v>
      </c>
      <c r="U433" s="100">
        <f t="shared" si="238"/>
        <v>11876</v>
      </c>
      <c r="V433" s="89" t="s">
        <v>290</v>
      </c>
      <c r="W433" s="95" t="s">
        <v>37</v>
      </c>
      <c r="X433" s="95" t="s">
        <v>37</v>
      </c>
      <c r="Y433" s="95" t="s">
        <v>37</v>
      </c>
      <c r="Z433" s="95" t="s">
        <v>252</v>
      </c>
      <c r="AA433" s="95" t="s">
        <v>37</v>
      </c>
      <c r="AB433" s="95" t="s">
        <v>38</v>
      </c>
      <c r="AC433" s="95" t="s">
        <v>37</v>
      </c>
      <c r="AD433" s="96" t="s">
        <v>290</v>
      </c>
      <c r="AE433" s="95" t="s">
        <v>37</v>
      </c>
      <c r="AF433" s="95" t="s">
        <v>37</v>
      </c>
      <c r="AG433" s="95" t="s">
        <v>37</v>
      </c>
      <c r="AH433" s="95" t="s">
        <v>38</v>
      </c>
      <c r="AI433" s="95" t="s">
        <v>38</v>
      </c>
      <c r="AJ433" s="95" t="s">
        <v>38</v>
      </c>
      <c r="AK433" s="95" t="s">
        <v>37</v>
      </c>
      <c r="AL433" s="94" t="s">
        <v>290</v>
      </c>
      <c r="AM433" s="108">
        <f t="array" ref="AM433">IFERROR(INDEX(TO_name_1,MATCH(,((Шаблон_1-Точность)&gt;=G433)+((Шаблон_1+Точность)&lt;=G433),)),G433)</f>
        <v>25013</v>
      </c>
      <c r="AN433" s="109">
        <f t="array" ref="AN433">IFERROR(INDEX(TO_name_2,MATCH(,((Шаблон_2-Точность)&gt;=H433)+((Шаблон_2+Точность)&lt;=H433),)),H433)</f>
        <v>58903</v>
      </c>
      <c r="AO433" s="109">
        <f t="array" ref="AO433">IFERROR(INDEX(TO_name_3,MATCH(,((Шаблон_3-Точность)&gt;=I433)+((Шаблон_3+Точность)&lt;=I433),)),I433)</f>
        <v>42316</v>
      </c>
      <c r="AP433" s="109">
        <f t="array" ref="AP433">IFERROR(INDEX(TO_name_4,MATCH(,((Шаблон_4-Точность)&gt;=J433)+((Шаблон_4+Точность)&lt;=J433),)),J433)</f>
        <v>46018</v>
      </c>
      <c r="AQ433" s="109">
        <f t="array" ref="AQ433">IFERROR(INDEX(TO_name_9,MATCH(,((Шаблон_9-Точность)&gt;=K433)+((Шаблон_9+Точность)&lt;=K433),)),K433)</f>
        <v>16627</v>
      </c>
      <c r="AR433" s="109">
        <f t="array" ref="AR433">IFERROR(INDEX(TO_name_10,MATCH(,((Шаблон_10-Точность)&gt;=L433)+((Шаблон_10+Точность)&lt;=L433),)),L433)</f>
        <v>16138</v>
      </c>
      <c r="AS433" s="110">
        <f t="array" ref="AS433">IFERROR(INDEX(TO_name_11,MATCH(,((Шаблон_11-Точность)&gt;=M433)+((Шаблон_11+Точность)&lt;=M433),)),M433)</f>
        <v>12882</v>
      </c>
      <c r="AT433" s="111" t="s">
        <v>290</v>
      </c>
      <c r="AU433" s="108">
        <f t="array" ref="AU433">IFERROR(INDEX(TO_name_5,MATCH(,((Шаблон_5-Точность)&gt;=O433)+((Шаблон_5+Точность)&lt;=O433),)),O433)</f>
        <v>46862</v>
      </c>
      <c r="AV433" s="109">
        <f t="array" ref="AV433">IFERROR(INDEX(TO_name_6,MATCH(,((Шаблон_6-Точность)&gt;=P433)+((Шаблон_6+Точность)&lt;=P433),)),P433)</f>
        <v>28893</v>
      </c>
      <c r="AW433" s="109">
        <f t="array" ref="AW433">IFERROR(INDEX(TO_name_7,MATCH(,((Шаблон_7-Точность)&gt;=Q433)+((Шаблон_7+Точность)&lt;=Q433),)),Q433)</f>
        <v>20050</v>
      </c>
      <c r="AX433" s="109">
        <f t="array" ref="AX433">IFERROR(INDEX(TO_name_8,MATCH(,((Шаблон_8-Точность)&gt;=R433)+((Шаблон_8+Точность)&lt;=R433),)),R433)</f>
        <v>64791</v>
      </c>
      <c r="AY433" s="109">
        <f t="array" ref="AY433">IFERROR(INDEX(TO_name_12,MATCH(,((Шаблон_12-Точность)&gt;=S433)+((Шаблон_12+Точность)&lt;=S433),)),S433)</f>
        <v>35002</v>
      </c>
      <c r="AZ433" s="109">
        <f t="array" ref="AZ433">IFERROR(INDEX(TO_name_13,MATCH(,((Шаблон_13-Точность)&gt;=T433)+((Шаблон_13+Точность)&lt;=T433),)),T433)</f>
        <v>31696</v>
      </c>
      <c r="BA433" s="110">
        <f t="array" ref="BA433">IFERROR(INDEX(TO_name_14,MATCH(,((Шаблон_14-Точность)&gt;=U433)+((Шаблон_14+Точность)&lt;=U433),)),U433)</f>
        <v>11876</v>
      </c>
      <c r="BB433" s="3"/>
      <c r="BC433" s="3" t="str">
        <f t="shared" si="208"/>
        <v>М/68735/25013</v>
      </c>
      <c r="BD433" s="3" t="str">
        <f t="shared" si="209"/>
        <v>М/73825/58903</v>
      </c>
      <c r="BE433" s="3" t="str">
        <f t="shared" si="210"/>
        <v>М/67418/42316</v>
      </c>
      <c r="BF433" s="3" t="str">
        <f t="shared" si="211"/>
        <v>КР/74318/46018</v>
      </c>
      <c r="BG433" s="3" t="str">
        <f t="shared" si="212"/>
        <v>М/16627/16627</v>
      </c>
      <c r="BH433" s="3" t="str">
        <f t="shared" si="213"/>
        <v>Р/16138/16138</v>
      </c>
      <c r="BI433" s="3" t="str">
        <f t="shared" si="214"/>
        <v>М/12882/12882</v>
      </c>
      <c r="BJ433" s="158" t="s">
        <v>290</v>
      </c>
      <c r="BK433" s="3" t="str">
        <f t="shared" si="215"/>
        <v>М/45141/46862</v>
      </c>
      <c r="BL433" s="3" t="str">
        <f t="shared" si="216"/>
        <v>М/53875/28893</v>
      </c>
      <c r="BM433" s="3" t="str">
        <f t="shared" si="217"/>
        <v>М/40565/20050</v>
      </c>
      <c r="BN433" s="3" t="str">
        <f t="shared" si="218"/>
        <v>Р/40242/64791</v>
      </c>
      <c r="BO433" s="3" t="str">
        <f t="shared" si="219"/>
        <v>Р/10002/35002</v>
      </c>
      <c r="BP433" s="3" t="str">
        <f t="shared" si="220"/>
        <v>Р/11181/31696</v>
      </c>
      <c r="BQ433" s="3" t="str">
        <f t="shared" si="221"/>
        <v>М/11876/11876</v>
      </c>
    </row>
    <row r="434" spans="1:69" ht="16.5" customHeight="1" x14ac:dyDescent="0.25">
      <c r="A434" s="90">
        <v>45350</v>
      </c>
      <c r="B434" s="3">
        <v>5</v>
      </c>
      <c r="C434" s="3">
        <v>4</v>
      </c>
      <c r="D434" s="105" t="str">
        <f t="shared" si="222"/>
        <v/>
      </c>
      <c r="E434" s="105" t="str">
        <f t="shared" si="223"/>
        <v/>
      </c>
      <c r="F434" s="99" t="s">
        <v>290</v>
      </c>
      <c r="G434" s="100">
        <f t="shared" si="224"/>
        <v>25037</v>
      </c>
      <c r="H434" s="100">
        <f t="shared" si="225"/>
        <v>58927</v>
      </c>
      <c r="I434" s="100">
        <f t="shared" si="226"/>
        <v>42340</v>
      </c>
      <c r="J434" s="100">
        <f t="shared" si="227"/>
        <v>46018</v>
      </c>
      <c r="K434" s="100">
        <f t="shared" si="228"/>
        <v>16651</v>
      </c>
      <c r="L434" s="100">
        <f t="shared" si="229"/>
        <v>16138</v>
      </c>
      <c r="M434" s="100">
        <f t="shared" si="230"/>
        <v>12906</v>
      </c>
      <c r="N434" s="100" t="str">
        <f t="shared" si="231"/>
        <v>|</v>
      </c>
      <c r="O434" s="100">
        <f t="shared" si="232"/>
        <v>46886</v>
      </c>
      <c r="P434" s="100">
        <f t="shared" si="233"/>
        <v>28917</v>
      </c>
      <c r="Q434" s="100">
        <f t="shared" si="234"/>
        <v>20074</v>
      </c>
      <c r="R434" s="100">
        <f t="shared" si="235"/>
        <v>64791</v>
      </c>
      <c r="S434" s="100">
        <f t="shared" si="236"/>
        <v>35002</v>
      </c>
      <c r="T434" s="100">
        <f t="shared" si="237"/>
        <v>31696</v>
      </c>
      <c r="U434" s="100">
        <f t="shared" si="238"/>
        <v>11900</v>
      </c>
      <c r="V434" s="89" t="s">
        <v>290</v>
      </c>
      <c r="W434" s="95" t="s">
        <v>37</v>
      </c>
      <c r="X434" s="95" t="s">
        <v>37</v>
      </c>
      <c r="Y434" s="95" t="s">
        <v>37</v>
      </c>
      <c r="Z434" s="95" t="s">
        <v>252</v>
      </c>
      <c r="AA434" s="95" t="s">
        <v>37</v>
      </c>
      <c r="AB434" s="95" t="s">
        <v>38</v>
      </c>
      <c r="AC434" s="95" t="s">
        <v>37</v>
      </c>
      <c r="AD434" s="96" t="s">
        <v>290</v>
      </c>
      <c r="AE434" s="95" t="s">
        <v>37</v>
      </c>
      <c r="AF434" s="95" t="s">
        <v>37</v>
      </c>
      <c r="AG434" s="95" t="s">
        <v>37</v>
      </c>
      <c r="AH434" s="95" t="s">
        <v>38</v>
      </c>
      <c r="AI434" s="95" t="s">
        <v>38</v>
      </c>
      <c r="AJ434" s="95" t="s">
        <v>38</v>
      </c>
      <c r="AK434" s="95" t="s">
        <v>37</v>
      </c>
      <c r="AL434" s="94" t="s">
        <v>290</v>
      </c>
      <c r="AM434" s="108">
        <f t="array" ref="AM434">IFERROR(INDEX(TO_name_1,MATCH(,((Шаблон_1-Точность)&gt;=G434)+((Шаблон_1+Точность)&lt;=G434),)),G434)</f>
        <v>25037</v>
      </c>
      <c r="AN434" s="109">
        <f t="array" ref="AN434">IFERROR(INDEX(TO_name_2,MATCH(,((Шаблон_2-Точность)&gt;=H434)+((Шаблон_2+Точность)&lt;=H434),)),H434)</f>
        <v>58927</v>
      </c>
      <c r="AO434" s="109">
        <f t="array" ref="AO434">IFERROR(INDEX(TO_name_3,MATCH(,((Шаблон_3-Точность)&gt;=I434)+((Шаблон_3+Точность)&lt;=I434),)),I434)</f>
        <v>42340</v>
      </c>
      <c r="AP434" s="109">
        <f t="array" ref="AP434">IFERROR(INDEX(TO_name_4,MATCH(,((Шаблон_4-Точность)&gt;=J434)+((Шаблон_4+Точность)&lt;=J434),)),J434)</f>
        <v>46018</v>
      </c>
      <c r="AQ434" s="109">
        <f t="array" ref="AQ434">IFERROR(INDEX(TO_name_9,MATCH(,((Шаблон_9-Точность)&gt;=K434)+((Шаблон_9+Точность)&lt;=K434),)),K434)</f>
        <v>16651</v>
      </c>
      <c r="AR434" s="109">
        <f t="array" ref="AR434">IFERROR(INDEX(TO_name_10,MATCH(,((Шаблон_10-Точность)&gt;=L434)+((Шаблон_10+Точность)&lt;=L434),)),L434)</f>
        <v>16138</v>
      </c>
      <c r="AS434" s="110">
        <f t="array" ref="AS434">IFERROR(INDEX(TO_name_11,MATCH(,((Шаблон_11-Точность)&gt;=M434)+((Шаблон_11+Точность)&lt;=M434),)),M434)</f>
        <v>12906</v>
      </c>
      <c r="AT434" s="111" t="s">
        <v>290</v>
      </c>
      <c r="AU434" s="108">
        <f t="array" ref="AU434">IFERROR(INDEX(TO_name_5,MATCH(,((Шаблон_5-Точность)&gt;=O434)+((Шаблон_5+Точность)&lt;=O434),)),O434)</f>
        <v>46886</v>
      </c>
      <c r="AV434" s="109">
        <f t="array" ref="AV434">IFERROR(INDEX(TO_name_6,MATCH(,((Шаблон_6-Точность)&gt;=P434)+((Шаблон_6+Точность)&lt;=P434),)),P434)</f>
        <v>28917</v>
      </c>
      <c r="AW434" s="109">
        <f t="array" ref="AW434">IFERROR(INDEX(TO_name_7,MATCH(,((Шаблон_7-Точность)&gt;=Q434)+((Шаблон_7+Точность)&lt;=Q434),)),Q434)</f>
        <v>20074</v>
      </c>
      <c r="AX434" s="109">
        <f t="array" ref="AX434">IFERROR(INDEX(TO_name_8,MATCH(,((Шаблон_8-Точность)&gt;=R434)+((Шаблон_8+Точность)&lt;=R434),)),R434)</f>
        <v>64791</v>
      </c>
      <c r="AY434" s="109">
        <f t="array" ref="AY434">IFERROR(INDEX(TO_name_12,MATCH(,((Шаблон_12-Точность)&gt;=S434)+((Шаблон_12+Точность)&lt;=S434),)),S434)</f>
        <v>35002</v>
      </c>
      <c r="AZ434" s="109">
        <f t="array" ref="AZ434">IFERROR(INDEX(TO_name_13,MATCH(,((Шаблон_13-Точность)&gt;=T434)+((Шаблон_13+Точность)&lt;=T434),)),T434)</f>
        <v>31696</v>
      </c>
      <c r="BA434" s="110">
        <f t="array" ref="BA434">IFERROR(INDEX(TO_name_14,MATCH(,((Шаблон_14-Точность)&gt;=U434)+((Шаблон_14+Точность)&lt;=U434),)),U434)</f>
        <v>11900</v>
      </c>
      <c r="BB434" s="3"/>
      <c r="BC434" s="3" t="str">
        <f t="shared" si="208"/>
        <v>М/68759/25037</v>
      </c>
      <c r="BD434" s="3" t="str">
        <f t="shared" si="209"/>
        <v>М/73849/58927</v>
      </c>
      <c r="BE434" s="3" t="str">
        <f t="shared" si="210"/>
        <v>М/67442/42340</v>
      </c>
      <c r="BF434" s="3" t="str">
        <f t="shared" si="211"/>
        <v>КР/74318/46018</v>
      </c>
      <c r="BG434" s="3" t="str">
        <f t="shared" si="212"/>
        <v>М/16651/16651</v>
      </c>
      <c r="BH434" s="3" t="str">
        <f t="shared" si="213"/>
        <v>Р/16138/16138</v>
      </c>
      <c r="BI434" s="3" t="str">
        <f t="shared" si="214"/>
        <v>М/12906/12906</v>
      </c>
      <c r="BJ434" s="158" t="s">
        <v>290</v>
      </c>
      <c r="BK434" s="3" t="str">
        <f t="shared" si="215"/>
        <v>М/45165/46886</v>
      </c>
      <c r="BL434" s="3" t="str">
        <f t="shared" si="216"/>
        <v>М/53899/28917</v>
      </c>
      <c r="BM434" s="3" t="str">
        <f t="shared" si="217"/>
        <v>М/40589/20074</v>
      </c>
      <c r="BN434" s="3" t="str">
        <f t="shared" si="218"/>
        <v>Р/40242/64791</v>
      </c>
      <c r="BO434" s="3" t="str">
        <f t="shared" si="219"/>
        <v>Р/10002/35002</v>
      </c>
      <c r="BP434" s="3" t="str">
        <f t="shared" si="220"/>
        <v>Р/11181/31696</v>
      </c>
      <c r="BQ434" s="3" t="str">
        <f t="shared" si="221"/>
        <v>М/11900/11900</v>
      </c>
    </row>
    <row r="435" spans="1:69" ht="16.5" customHeight="1" x14ac:dyDescent="0.25">
      <c r="A435" s="90">
        <v>45351</v>
      </c>
      <c r="B435" s="3">
        <v>5</v>
      </c>
      <c r="C435" s="3">
        <v>4</v>
      </c>
      <c r="D435" s="105" t="str">
        <f t="shared" si="222"/>
        <v/>
      </c>
      <c r="E435" s="105" t="str">
        <f t="shared" si="223"/>
        <v/>
      </c>
      <c r="F435" s="99" t="s">
        <v>290</v>
      </c>
      <c r="G435" s="100">
        <f t="shared" si="224"/>
        <v>25061</v>
      </c>
      <c r="H435" s="100">
        <f t="shared" si="225"/>
        <v>58951</v>
      </c>
      <c r="I435" s="100">
        <f t="shared" si="226"/>
        <v>42364</v>
      </c>
      <c r="J435" s="100">
        <f t="shared" si="227"/>
        <v>46018</v>
      </c>
      <c r="K435" s="100">
        <f t="shared" si="228"/>
        <v>16675</v>
      </c>
      <c r="L435" s="100">
        <f t="shared" si="229"/>
        <v>16138</v>
      </c>
      <c r="M435" s="100">
        <f t="shared" si="230"/>
        <v>12930</v>
      </c>
      <c r="N435" s="100" t="str">
        <f t="shared" si="231"/>
        <v>|</v>
      </c>
      <c r="O435" s="100">
        <f t="shared" si="232"/>
        <v>46910</v>
      </c>
      <c r="P435" s="100">
        <f t="shared" si="233"/>
        <v>28941</v>
      </c>
      <c r="Q435" s="100">
        <f t="shared" si="234"/>
        <v>20098</v>
      </c>
      <c r="R435" s="100">
        <f t="shared" si="235"/>
        <v>64791</v>
      </c>
      <c r="S435" s="100">
        <f t="shared" si="236"/>
        <v>35002</v>
      </c>
      <c r="T435" s="100">
        <f t="shared" si="237"/>
        <v>31696</v>
      </c>
      <c r="U435" s="100">
        <f t="shared" si="238"/>
        <v>11924</v>
      </c>
      <c r="V435" s="89" t="s">
        <v>290</v>
      </c>
      <c r="W435" s="95" t="s">
        <v>37</v>
      </c>
      <c r="X435" s="95" t="s">
        <v>37</v>
      </c>
      <c r="Y435" s="95" t="s">
        <v>37</v>
      </c>
      <c r="Z435" s="95" t="s">
        <v>252</v>
      </c>
      <c r="AA435" s="95" t="s">
        <v>37</v>
      </c>
      <c r="AB435" s="95" t="s">
        <v>38</v>
      </c>
      <c r="AC435" s="95" t="s">
        <v>37</v>
      </c>
      <c r="AD435" s="96" t="s">
        <v>290</v>
      </c>
      <c r="AE435" s="95" t="s">
        <v>37</v>
      </c>
      <c r="AF435" s="95" t="s">
        <v>37</v>
      </c>
      <c r="AG435" s="95" t="s">
        <v>37</v>
      </c>
      <c r="AH435" s="95" t="s">
        <v>38</v>
      </c>
      <c r="AI435" s="95" t="s">
        <v>38</v>
      </c>
      <c r="AJ435" s="95" t="s">
        <v>38</v>
      </c>
      <c r="AK435" s="95" t="s">
        <v>37</v>
      </c>
      <c r="AL435" s="94" t="s">
        <v>290</v>
      </c>
      <c r="AM435" s="108">
        <f t="array" ref="AM435">IFERROR(INDEX(TO_name_1,MATCH(,((Шаблон_1-Точность)&gt;=G435)+((Шаблон_1+Точность)&lt;=G435),)),G435)</f>
        <v>25061</v>
      </c>
      <c r="AN435" s="109">
        <f t="array" ref="AN435">IFERROR(INDEX(TO_name_2,MATCH(,((Шаблон_2-Точность)&gt;=H435)+((Шаблон_2+Точность)&lt;=H435),)),H435)</f>
        <v>58951</v>
      </c>
      <c r="AO435" s="109">
        <f t="array" ref="AO435">IFERROR(INDEX(TO_name_3,MATCH(,((Шаблон_3-Точность)&gt;=I435)+((Шаблон_3+Точность)&lt;=I435),)),I435)</f>
        <v>42364</v>
      </c>
      <c r="AP435" s="109">
        <f t="array" ref="AP435">IFERROR(INDEX(TO_name_4,MATCH(,((Шаблон_4-Точность)&gt;=J435)+((Шаблон_4+Точность)&lt;=J435),)),J435)</f>
        <v>46018</v>
      </c>
      <c r="AQ435" s="109">
        <f t="array" ref="AQ435">IFERROR(INDEX(TO_name_9,MATCH(,((Шаблон_9-Точность)&gt;=K435)+((Шаблон_9+Точность)&lt;=K435),)),K435)</f>
        <v>16675</v>
      </c>
      <c r="AR435" s="109">
        <f t="array" ref="AR435">IFERROR(INDEX(TO_name_10,MATCH(,((Шаблон_10-Точность)&gt;=L435)+((Шаблон_10+Точность)&lt;=L435),)),L435)</f>
        <v>16138</v>
      </c>
      <c r="AS435" s="110">
        <f t="array" ref="AS435">IFERROR(INDEX(TO_name_11,MATCH(,((Шаблон_11-Точность)&gt;=M435)+((Шаблон_11+Точность)&lt;=M435),)),M435)</f>
        <v>12930</v>
      </c>
      <c r="AT435" s="111" t="s">
        <v>290</v>
      </c>
      <c r="AU435" s="108">
        <f t="array" ref="AU435">IFERROR(INDEX(TO_name_5,MATCH(,((Шаблон_5-Точность)&gt;=O435)+((Шаблон_5+Точность)&lt;=O435),)),O435)</f>
        <v>46910</v>
      </c>
      <c r="AV435" s="109">
        <f t="array" ref="AV435">IFERROR(INDEX(TO_name_6,MATCH(,((Шаблон_6-Точность)&gt;=P435)+((Шаблон_6+Точность)&lt;=P435),)),P435)</f>
        <v>28941</v>
      </c>
      <c r="AW435" s="109">
        <f t="array" ref="AW435">IFERROR(INDEX(TO_name_7,MATCH(,((Шаблон_7-Точность)&gt;=Q435)+((Шаблон_7+Точность)&lt;=Q435),)),Q435)</f>
        <v>20098</v>
      </c>
      <c r="AX435" s="109">
        <f t="array" ref="AX435">IFERROR(INDEX(TO_name_8,MATCH(,((Шаблон_8-Точность)&gt;=R435)+((Шаблон_8+Точность)&lt;=R435),)),R435)</f>
        <v>64791</v>
      </c>
      <c r="AY435" s="109">
        <f t="array" ref="AY435">IFERROR(INDEX(TO_name_12,MATCH(,((Шаблон_12-Точность)&gt;=S435)+((Шаблон_12+Точность)&lt;=S435),)),S435)</f>
        <v>35002</v>
      </c>
      <c r="AZ435" s="109">
        <f t="array" ref="AZ435">IFERROR(INDEX(TO_name_13,MATCH(,((Шаблон_13-Точность)&gt;=T435)+((Шаблон_13+Точность)&lt;=T435),)),T435)</f>
        <v>31696</v>
      </c>
      <c r="BA435" s="110">
        <f t="array" ref="BA435">IFERROR(INDEX(TO_name_14,MATCH(,((Шаблон_14-Точность)&gt;=U435)+((Шаблон_14+Точность)&lt;=U435),)),U435)</f>
        <v>11924</v>
      </c>
      <c r="BB435" s="3"/>
      <c r="BC435" s="3" t="str">
        <f t="shared" si="208"/>
        <v>М/68783/25061</v>
      </c>
      <c r="BD435" s="3" t="str">
        <f t="shared" si="209"/>
        <v>М/73873/58951</v>
      </c>
      <c r="BE435" s="3" t="str">
        <f t="shared" si="210"/>
        <v>М/67466/42364</v>
      </c>
      <c r="BF435" s="3" t="str">
        <f t="shared" si="211"/>
        <v>КР/74318/46018</v>
      </c>
      <c r="BG435" s="3" t="str">
        <f t="shared" si="212"/>
        <v>М/16675/16675</v>
      </c>
      <c r="BH435" s="3" t="str">
        <f t="shared" si="213"/>
        <v>Р/16138/16138</v>
      </c>
      <c r="BI435" s="3" t="str">
        <f t="shared" si="214"/>
        <v>М/12930/12930</v>
      </c>
      <c r="BJ435" s="158" t="s">
        <v>290</v>
      </c>
      <c r="BK435" s="3" t="str">
        <f t="shared" si="215"/>
        <v>М/45189/46910</v>
      </c>
      <c r="BL435" s="3" t="str">
        <f t="shared" si="216"/>
        <v>М/53923/28941</v>
      </c>
      <c r="BM435" s="3" t="str">
        <f t="shared" si="217"/>
        <v>М/40613/20098</v>
      </c>
      <c r="BN435" s="3" t="str">
        <f t="shared" si="218"/>
        <v>Р/40242/64791</v>
      </c>
      <c r="BO435" s="3" t="str">
        <f t="shared" si="219"/>
        <v>Р/10002/35002</v>
      </c>
      <c r="BP435" s="3" t="str">
        <f t="shared" si="220"/>
        <v>Р/11181/31696</v>
      </c>
      <c r="BQ435" s="3" t="str">
        <f t="shared" si="221"/>
        <v>М/11924/11924</v>
      </c>
    </row>
    <row r="436" spans="1:69" ht="16.5" customHeight="1" x14ac:dyDescent="0.25">
      <c r="A436" s="90">
        <v>45352</v>
      </c>
      <c r="B436" s="3">
        <v>5</v>
      </c>
      <c r="C436" s="3">
        <v>4</v>
      </c>
      <c r="D436" s="105" t="str">
        <f t="shared" si="222"/>
        <v/>
      </c>
      <c r="E436" s="105" t="str">
        <f t="shared" si="223"/>
        <v/>
      </c>
      <c r="F436" s="99" t="s">
        <v>290</v>
      </c>
      <c r="G436" s="100">
        <f t="shared" si="224"/>
        <v>25085</v>
      </c>
      <c r="H436" s="100">
        <f t="shared" si="225"/>
        <v>58975</v>
      </c>
      <c r="I436" s="100">
        <f t="shared" si="226"/>
        <v>42388</v>
      </c>
      <c r="J436" s="100">
        <f t="shared" si="227"/>
        <v>46018</v>
      </c>
      <c r="K436" s="100">
        <f t="shared" si="228"/>
        <v>16699</v>
      </c>
      <c r="L436" s="100">
        <f t="shared" si="229"/>
        <v>16138</v>
      </c>
      <c r="M436" s="100">
        <f t="shared" si="230"/>
        <v>12954</v>
      </c>
      <c r="N436" s="100" t="str">
        <f t="shared" si="231"/>
        <v>|</v>
      </c>
      <c r="O436" s="100">
        <f t="shared" si="232"/>
        <v>46934</v>
      </c>
      <c r="P436" s="100">
        <f t="shared" si="233"/>
        <v>28965</v>
      </c>
      <c r="Q436" s="100">
        <f t="shared" si="234"/>
        <v>20122</v>
      </c>
      <c r="R436" s="100">
        <f t="shared" si="235"/>
        <v>64791</v>
      </c>
      <c r="S436" s="100">
        <f t="shared" si="236"/>
        <v>35002</v>
      </c>
      <c r="T436" s="100">
        <f t="shared" si="237"/>
        <v>31696</v>
      </c>
      <c r="U436" s="100">
        <f t="shared" si="238"/>
        <v>11948</v>
      </c>
      <c r="V436" s="89" t="s">
        <v>290</v>
      </c>
      <c r="W436" s="95" t="s">
        <v>37</v>
      </c>
      <c r="X436" s="95" t="s">
        <v>37</v>
      </c>
      <c r="Y436" s="95" t="s">
        <v>37</v>
      </c>
      <c r="Z436" s="95" t="s">
        <v>252</v>
      </c>
      <c r="AA436" s="95" t="s">
        <v>37</v>
      </c>
      <c r="AB436" s="95" t="s">
        <v>38</v>
      </c>
      <c r="AC436" s="95" t="s">
        <v>37</v>
      </c>
      <c r="AD436" s="96" t="s">
        <v>290</v>
      </c>
      <c r="AE436" s="95" t="s">
        <v>37</v>
      </c>
      <c r="AF436" s="95" t="s">
        <v>37</v>
      </c>
      <c r="AG436" s="95" t="s">
        <v>37</v>
      </c>
      <c r="AH436" s="95" t="s">
        <v>38</v>
      </c>
      <c r="AI436" s="95" t="s">
        <v>38</v>
      </c>
      <c r="AJ436" s="95" t="s">
        <v>38</v>
      </c>
      <c r="AK436" s="95" t="s">
        <v>37</v>
      </c>
      <c r="AL436" s="94" t="s">
        <v>290</v>
      </c>
      <c r="AM436" s="108">
        <f t="array" ref="AM436">IFERROR(INDEX(TO_name_1,MATCH(,((Шаблон_1-Точность)&gt;=G436)+((Шаблон_1+Точность)&lt;=G436),)),G436)</f>
        <v>25085</v>
      </c>
      <c r="AN436" s="109">
        <f t="array" ref="AN436">IFERROR(INDEX(TO_name_2,MATCH(,((Шаблон_2-Точность)&gt;=H436)+((Шаблон_2+Точность)&lt;=H436),)),H436)</f>
        <v>58975</v>
      </c>
      <c r="AO436" s="109">
        <f t="array" ref="AO436">IFERROR(INDEX(TO_name_3,MATCH(,((Шаблон_3-Точность)&gt;=I436)+((Шаблон_3+Точность)&lt;=I436),)),I436)</f>
        <v>42388</v>
      </c>
      <c r="AP436" s="109">
        <f t="array" ref="AP436">IFERROR(INDEX(TO_name_4,MATCH(,((Шаблон_4-Точность)&gt;=J436)+((Шаблон_4+Точность)&lt;=J436),)),J436)</f>
        <v>46018</v>
      </c>
      <c r="AQ436" s="109">
        <f t="array" ref="AQ436">IFERROR(INDEX(TO_name_9,MATCH(,((Шаблон_9-Точность)&gt;=K436)+((Шаблон_9+Точность)&lt;=K436),)),K436)</f>
        <v>16699</v>
      </c>
      <c r="AR436" s="109">
        <f t="array" ref="AR436">IFERROR(INDEX(TO_name_10,MATCH(,((Шаблон_10-Точность)&gt;=L436)+((Шаблон_10+Точность)&lt;=L436),)),L436)</f>
        <v>16138</v>
      </c>
      <c r="AS436" s="110">
        <f t="array" ref="AS436">IFERROR(INDEX(TO_name_11,MATCH(,((Шаблон_11-Точность)&gt;=M436)+((Шаблон_11+Точность)&lt;=M436),)),M436)</f>
        <v>12954</v>
      </c>
      <c r="AT436" s="111" t="s">
        <v>290</v>
      </c>
      <c r="AU436" s="108">
        <f t="array" ref="AU436">IFERROR(INDEX(TO_name_5,MATCH(,((Шаблон_5-Точность)&gt;=O436)+((Шаблон_5+Точность)&lt;=O436),)),O436)</f>
        <v>46934</v>
      </c>
      <c r="AV436" s="109">
        <f t="array" ref="AV436">IFERROR(INDEX(TO_name_6,MATCH(,((Шаблон_6-Точность)&gt;=P436)+((Шаблон_6+Точность)&lt;=P436),)),P436)</f>
        <v>28965</v>
      </c>
      <c r="AW436" s="109">
        <f t="array" ref="AW436">IFERROR(INDEX(TO_name_7,MATCH(,((Шаблон_7-Точность)&gt;=Q436)+((Шаблон_7+Точность)&lt;=Q436),)),Q436)</f>
        <v>20122</v>
      </c>
      <c r="AX436" s="109">
        <f t="array" ref="AX436">IFERROR(INDEX(TO_name_8,MATCH(,((Шаблон_8-Точность)&gt;=R436)+((Шаблон_8+Точность)&lt;=R436),)),R436)</f>
        <v>64791</v>
      </c>
      <c r="AY436" s="109">
        <f t="array" ref="AY436">IFERROR(INDEX(TO_name_12,MATCH(,((Шаблон_12-Точность)&gt;=S436)+((Шаблон_12+Точность)&lt;=S436),)),S436)</f>
        <v>35002</v>
      </c>
      <c r="AZ436" s="109">
        <f t="array" ref="AZ436">IFERROR(INDEX(TO_name_13,MATCH(,((Шаблон_13-Точность)&gt;=T436)+((Шаблон_13+Точность)&lt;=T436),)),T436)</f>
        <v>31696</v>
      </c>
      <c r="BA436" s="110">
        <f t="array" ref="BA436">IFERROR(INDEX(TO_name_14,MATCH(,((Шаблон_14-Точность)&gt;=U436)+((Шаблон_14+Точность)&lt;=U436),)),U436)</f>
        <v>11948</v>
      </c>
      <c r="BB436" s="3"/>
      <c r="BC436" s="3" t="str">
        <f t="shared" si="208"/>
        <v>М/68807/25085</v>
      </c>
      <c r="BD436" s="3" t="str">
        <f t="shared" si="209"/>
        <v>М/73897/58975</v>
      </c>
      <c r="BE436" s="3" t="str">
        <f t="shared" si="210"/>
        <v>М/67490/42388</v>
      </c>
      <c r="BF436" s="3" t="str">
        <f t="shared" si="211"/>
        <v>КР/74318/46018</v>
      </c>
      <c r="BG436" s="3" t="str">
        <f t="shared" si="212"/>
        <v>М/16699/16699</v>
      </c>
      <c r="BH436" s="3" t="str">
        <f t="shared" si="213"/>
        <v>Р/16138/16138</v>
      </c>
      <c r="BI436" s="3" t="str">
        <f t="shared" si="214"/>
        <v>М/12954/12954</v>
      </c>
      <c r="BJ436" s="158" t="s">
        <v>290</v>
      </c>
      <c r="BK436" s="3" t="str">
        <f t="shared" si="215"/>
        <v>М/45213/46934</v>
      </c>
      <c r="BL436" s="3" t="str">
        <f t="shared" si="216"/>
        <v>М/53947/28965</v>
      </c>
      <c r="BM436" s="3" t="str">
        <f t="shared" si="217"/>
        <v>М/40637/20122</v>
      </c>
      <c r="BN436" s="3" t="str">
        <f t="shared" si="218"/>
        <v>Р/40242/64791</v>
      </c>
      <c r="BO436" s="3" t="str">
        <f t="shared" si="219"/>
        <v>Р/10002/35002</v>
      </c>
      <c r="BP436" s="3" t="str">
        <f t="shared" si="220"/>
        <v>Р/11181/31696</v>
      </c>
      <c r="BQ436" s="3" t="str">
        <f t="shared" si="221"/>
        <v>М/11948/11948</v>
      </c>
    </row>
    <row r="437" spans="1:69" ht="16.5" customHeight="1" x14ac:dyDescent="0.25">
      <c r="A437" s="90">
        <v>45353</v>
      </c>
      <c r="B437" s="3">
        <v>5</v>
      </c>
      <c r="C437" s="3">
        <v>4</v>
      </c>
      <c r="D437" s="105" t="str">
        <f t="shared" si="222"/>
        <v/>
      </c>
      <c r="E437" s="105" t="str">
        <f t="shared" si="223"/>
        <v/>
      </c>
      <c r="F437" s="99" t="s">
        <v>290</v>
      </c>
      <c r="G437" s="100">
        <f t="shared" si="224"/>
        <v>25109</v>
      </c>
      <c r="H437" s="100">
        <f t="shared" si="225"/>
        <v>58999</v>
      </c>
      <c r="I437" s="100">
        <f t="shared" si="226"/>
        <v>42412</v>
      </c>
      <c r="J437" s="100">
        <f t="shared" si="227"/>
        <v>46018</v>
      </c>
      <c r="K437" s="100">
        <f t="shared" si="228"/>
        <v>16723</v>
      </c>
      <c r="L437" s="100">
        <f t="shared" si="229"/>
        <v>16138</v>
      </c>
      <c r="M437" s="100">
        <f t="shared" si="230"/>
        <v>12978</v>
      </c>
      <c r="N437" s="100" t="str">
        <f t="shared" si="231"/>
        <v>|</v>
      </c>
      <c r="O437" s="100">
        <f t="shared" si="232"/>
        <v>46958</v>
      </c>
      <c r="P437" s="100">
        <f t="shared" si="233"/>
        <v>28989</v>
      </c>
      <c r="Q437" s="100">
        <f t="shared" si="234"/>
        <v>20146</v>
      </c>
      <c r="R437" s="100">
        <f t="shared" si="235"/>
        <v>64791</v>
      </c>
      <c r="S437" s="100">
        <f t="shared" si="236"/>
        <v>35002</v>
      </c>
      <c r="T437" s="100">
        <f t="shared" si="237"/>
        <v>31696</v>
      </c>
      <c r="U437" s="100">
        <f t="shared" si="238"/>
        <v>11972</v>
      </c>
      <c r="V437" s="89" t="s">
        <v>290</v>
      </c>
      <c r="W437" s="95" t="s">
        <v>37</v>
      </c>
      <c r="X437" s="95" t="s">
        <v>37</v>
      </c>
      <c r="Y437" s="95" t="s">
        <v>37</v>
      </c>
      <c r="Z437" s="95" t="s">
        <v>252</v>
      </c>
      <c r="AA437" s="95" t="s">
        <v>37</v>
      </c>
      <c r="AB437" s="95" t="s">
        <v>38</v>
      </c>
      <c r="AC437" s="95" t="s">
        <v>37</v>
      </c>
      <c r="AD437" s="96" t="s">
        <v>290</v>
      </c>
      <c r="AE437" s="95" t="s">
        <v>37</v>
      </c>
      <c r="AF437" s="95" t="s">
        <v>37</v>
      </c>
      <c r="AG437" s="95" t="s">
        <v>37</v>
      </c>
      <c r="AH437" s="95" t="s">
        <v>38</v>
      </c>
      <c r="AI437" s="95" t="s">
        <v>38</v>
      </c>
      <c r="AJ437" s="95" t="s">
        <v>38</v>
      </c>
      <c r="AK437" s="95" t="s">
        <v>37</v>
      </c>
      <c r="AL437" s="94" t="s">
        <v>290</v>
      </c>
      <c r="AM437" s="108">
        <f t="array" ref="AM437">IFERROR(INDEX(TO_name_1,MATCH(,((Шаблон_1-Точность)&gt;=G437)+((Шаблон_1+Точность)&lt;=G437),)),G437)</f>
        <v>25109</v>
      </c>
      <c r="AN437" s="109" t="str">
        <f t="array" ref="AN437">IFERROR(INDEX(TO_name_2,MATCH(,((Шаблон_2-Точность)&gt;=H437)+((Шаблон_2+Точность)&lt;=H437),)),H437)</f>
        <v>КР</v>
      </c>
      <c r="AO437" s="109">
        <f t="array" ref="AO437">IFERROR(INDEX(TO_name_3,MATCH(,((Шаблон_3-Точность)&gt;=I437)+((Шаблон_3+Точность)&lt;=I437),)),I437)</f>
        <v>42412</v>
      </c>
      <c r="AP437" s="109">
        <f t="array" ref="AP437">IFERROR(INDEX(TO_name_4,MATCH(,((Шаблон_4-Точность)&gt;=J437)+((Шаблон_4+Точность)&lt;=J437),)),J437)</f>
        <v>46018</v>
      </c>
      <c r="AQ437" s="109">
        <f t="array" ref="AQ437">IFERROR(INDEX(TO_name_9,MATCH(,((Шаблон_9-Точность)&gt;=K437)+((Шаблон_9+Точность)&lt;=K437),)),K437)</f>
        <v>16723</v>
      </c>
      <c r="AR437" s="109">
        <f t="array" ref="AR437">IFERROR(INDEX(TO_name_10,MATCH(,((Шаблон_10-Точность)&gt;=L437)+((Шаблон_10+Точность)&lt;=L437),)),L437)</f>
        <v>16138</v>
      </c>
      <c r="AS437" s="110">
        <f t="array" ref="AS437">IFERROR(INDEX(TO_name_11,MATCH(,((Шаблон_11-Точность)&gt;=M437)+((Шаблон_11+Точность)&lt;=M437),)),M437)</f>
        <v>12978</v>
      </c>
      <c r="AT437" s="111" t="s">
        <v>290</v>
      </c>
      <c r="AU437" s="108">
        <f t="array" ref="AU437">IFERROR(INDEX(TO_name_5,MATCH(,((Шаблон_5-Точность)&gt;=O437)+((Шаблон_5+Точность)&lt;=O437),)),O437)</f>
        <v>46958</v>
      </c>
      <c r="AV437" s="109">
        <f t="array" ref="AV437">IFERROR(INDEX(TO_name_6,MATCH(,((Шаблон_6-Точность)&gt;=P437)+((Шаблон_6+Точность)&lt;=P437),)),P437)</f>
        <v>28989</v>
      </c>
      <c r="AW437" s="109">
        <f t="array" ref="AW437">IFERROR(INDEX(TO_name_7,MATCH(,((Шаблон_7-Точность)&gt;=Q437)+((Шаблон_7+Точность)&lt;=Q437),)),Q437)</f>
        <v>20146</v>
      </c>
      <c r="AX437" s="109">
        <f t="array" ref="AX437">IFERROR(INDEX(TO_name_8,MATCH(,((Шаблон_8-Точность)&gt;=R437)+((Шаблон_8+Точность)&lt;=R437),)),R437)</f>
        <v>64791</v>
      </c>
      <c r="AY437" s="109">
        <f t="array" ref="AY437">IFERROR(INDEX(TO_name_12,MATCH(,((Шаблон_12-Точность)&gt;=S437)+((Шаблон_12+Точность)&lt;=S437),)),S437)</f>
        <v>35002</v>
      </c>
      <c r="AZ437" s="109">
        <f t="array" ref="AZ437">IFERROR(INDEX(TO_name_13,MATCH(,((Шаблон_13-Точность)&gt;=T437)+((Шаблон_13+Точность)&lt;=T437),)),T437)</f>
        <v>31696</v>
      </c>
      <c r="BA437" s="110">
        <f t="array" ref="BA437">IFERROR(INDEX(TO_name_14,MATCH(,((Шаблон_14-Точность)&gt;=U437)+((Шаблон_14+Точность)&lt;=U437),)),U437)</f>
        <v>11972</v>
      </c>
      <c r="BB437" s="3"/>
      <c r="BC437" s="3" t="str">
        <f t="shared" si="208"/>
        <v>М/68831/25109</v>
      </c>
      <c r="BD437" s="3" t="str">
        <f t="shared" si="209"/>
        <v>М/73921/58999</v>
      </c>
      <c r="BE437" s="3" t="str">
        <f t="shared" si="210"/>
        <v>М/67514/42412</v>
      </c>
      <c r="BF437" s="3" t="str">
        <f t="shared" si="211"/>
        <v>КР/74318/46018</v>
      </c>
      <c r="BG437" s="3" t="str">
        <f t="shared" si="212"/>
        <v>М/16723/16723</v>
      </c>
      <c r="BH437" s="3" t="str">
        <f t="shared" si="213"/>
        <v>Р/16138/16138</v>
      </c>
      <c r="BI437" s="3" t="str">
        <f t="shared" si="214"/>
        <v>М/12978/12978</v>
      </c>
      <c r="BJ437" s="158" t="s">
        <v>290</v>
      </c>
      <c r="BK437" s="3" t="str">
        <f t="shared" si="215"/>
        <v>М/45237/46958</v>
      </c>
      <c r="BL437" s="3" t="str">
        <f t="shared" si="216"/>
        <v>М/53971/28989</v>
      </c>
      <c r="BM437" s="3" t="str">
        <f t="shared" si="217"/>
        <v>М/40661/20146</v>
      </c>
      <c r="BN437" s="3" t="str">
        <f t="shared" si="218"/>
        <v>Р/40242/64791</v>
      </c>
      <c r="BO437" s="3" t="str">
        <f t="shared" si="219"/>
        <v>Р/10002/35002</v>
      </c>
      <c r="BP437" s="3" t="str">
        <f t="shared" si="220"/>
        <v>Р/11181/31696</v>
      </c>
      <c r="BQ437" s="3" t="str">
        <f t="shared" si="221"/>
        <v>М/11972/11972</v>
      </c>
    </row>
    <row r="438" spans="1:69" ht="16.5" customHeight="1" x14ac:dyDescent="0.25">
      <c r="A438" s="90">
        <v>45354</v>
      </c>
      <c r="B438" s="3">
        <v>5</v>
      </c>
      <c r="C438" s="3">
        <v>4</v>
      </c>
      <c r="D438" s="105" t="str">
        <f t="shared" si="222"/>
        <v/>
      </c>
      <c r="E438" s="105" t="str">
        <f t="shared" si="223"/>
        <v/>
      </c>
      <c r="F438" s="99" t="s">
        <v>290</v>
      </c>
      <c r="G438" s="100">
        <f t="shared" si="224"/>
        <v>25133</v>
      </c>
      <c r="H438" s="100">
        <f t="shared" si="225"/>
        <v>59015</v>
      </c>
      <c r="I438" s="100">
        <f t="shared" si="226"/>
        <v>42436</v>
      </c>
      <c r="J438" s="100">
        <f t="shared" si="227"/>
        <v>46026</v>
      </c>
      <c r="K438" s="100">
        <f t="shared" si="228"/>
        <v>16747</v>
      </c>
      <c r="L438" s="100">
        <f t="shared" si="229"/>
        <v>16138</v>
      </c>
      <c r="M438" s="100">
        <f t="shared" si="230"/>
        <v>13002</v>
      </c>
      <c r="N438" s="100" t="str">
        <f t="shared" si="231"/>
        <v>|</v>
      </c>
      <c r="O438" s="100">
        <f t="shared" si="232"/>
        <v>46982</v>
      </c>
      <c r="P438" s="100">
        <f t="shared" si="233"/>
        <v>29013</v>
      </c>
      <c r="Q438" s="100">
        <f t="shared" si="234"/>
        <v>20170</v>
      </c>
      <c r="R438" s="100">
        <f t="shared" si="235"/>
        <v>64791</v>
      </c>
      <c r="S438" s="100">
        <f t="shared" si="236"/>
        <v>35002</v>
      </c>
      <c r="T438" s="100">
        <f t="shared" si="237"/>
        <v>31696</v>
      </c>
      <c r="U438" s="100">
        <f t="shared" si="238"/>
        <v>11996</v>
      </c>
      <c r="V438" s="89" t="s">
        <v>290</v>
      </c>
      <c r="W438" s="95" t="s">
        <v>37</v>
      </c>
      <c r="X438" s="95" t="s">
        <v>195</v>
      </c>
      <c r="Y438" s="95" t="s">
        <v>37</v>
      </c>
      <c r="Z438" s="95" t="s">
        <v>320</v>
      </c>
      <c r="AA438" s="95" t="s">
        <v>37</v>
      </c>
      <c r="AB438" s="95" t="s">
        <v>38</v>
      </c>
      <c r="AC438" s="95" t="s">
        <v>37</v>
      </c>
      <c r="AD438" s="96" t="s">
        <v>290</v>
      </c>
      <c r="AE438" s="95" t="s">
        <v>37</v>
      </c>
      <c r="AF438" s="95" t="s">
        <v>37</v>
      </c>
      <c r="AG438" s="95" t="s">
        <v>37</v>
      </c>
      <c r="AH438" s="95" t="s">
        <v>38</v>
      </c>
      <c r="AI438" s="95" t="s">
        <v>38</v>
      </c>
      <c r="AJ438" s="95" t="s">
        <v>38</v>
      </c>
      <c r="AK438" s="95" t="s">
        <v>37</v>
      </c>
      <c r="AL438" s="94" t="s">
        <v>290</v>
      </c>
      <c r="AM438" s="108">
        <f t="array" ref="AM438">IFERROR(INDEX(TO_name_1,MATCH(,((Шаблон_1-Точность)&gt;=G438)+((Шаблон_1+Точность)&lt;=G438),)),G438)</f>
        <v>25133</v>
      </c>
      <c r="AN438" s="109">
        <f t="array" ref="AN438">IFERROR(INDEX(TO_name_2,MATCH(,((Шаблон_2-Точность)&gt;=H438)+((Шаблон_2+Точность)&lt;=H438),)),H438)</f>
        <v>59015</v>
      </c>
      <c r="AO438" s="109">
        <f t="array" ref="AO438">IFERROR(INDEX(TO_name_3,MATCH(,((Шаблон_3-Точность)&gt;=I438)+((Шаблон_3+Точность)&lt;=I438),)),I438)</f>
        <v>42436</v>
      </c>
      <c r="AP438" s="109">
        <f t="array" ref="AP438">IFERROR(INDEX(TO_name_4,MATCH(,((Шаблон_4-Точность)&gt;=J438)+((Шаблон_4+Точность)&lt;=J438),)),J438)</f>
        <v>46026</v>
      </c>
      <c r="AQ438" s="109">
        <f t="array" ref="AQ438">IFERROR(INDEX(TO_name_9,MATCH(,((Шаблон_9-Точность)&gt;=K438)+((Шаблон_9+Точность)&lt;=K438),)),K438)</f>
        <v>16747</v>
      </c>
      <c r="AR438" s="109">
        <f t="array" ref="AR438">IFERROR(INDEX(TO_name_10,MATCH(,((Шаблон_10-Точность)&gt;=L438)+((Шаблон_10+Точность)&lt;=L438),)),L438)</f>
        <v>16138</v>
      </c>
      <c r="AS438" s="110">
        <f t="array" ref="AS438">IFERROR(INDEX(TO_name_11,MATCH(,((Шаблон_11-Точность)&gt;=M438)+((Шаблон_11+Точность)&lt;=M438),)),M438)</f>
        <v>13002</v>
      </c>
      <c r="AT438" s="111" t="s">
        <v>290</v>
      </c>
      <c r="AU438" s="108">
        <f t="array" ref="AU438">IFERROR(INDEX(TO_name_5,MATCH(,((Шаблон_5-Точность)&gt;=O438)+((Шаблон_5+Точность)&lt;=O438),)),O438)</f>
        <v>46982</v>
      </c>
      <c r="AV438" s="109">
        <f t="array" ref="AV438">IFERROR(INDEX(TO_name_6,MATCH(,((Шаблон_6-Точность)&gt;=P438)+((Шаблон_6+Точность)&lt;=P438),)),P438)</f>
        <v>29013</v>
      </c>
      <c r="AW438" s="109">
        <f t="array" ref="AW438">IFERROR(INDEX(TO_name_7,MATCH(,((Шаблон_7-Точность)&gt;=Q438)+((Шаблон_7+Точность)&lt;=Q438),)),Q438)</f>
        <v>20170</v>
      </c>
      <c r="AX438" s="109">
        <f t="array" ref="AX438">IFERROR(INDEX(TO_name_8,MATCH(,((Шаблон_8-Точность)&gt;=R438)+((Шаблон_8+Точность)&lt;=R438),)),R438)</f>
        <v>64791</v>
      </c>
      <c r="AY438" s="109">
        <f t="array" ref="AY438">IFERROR(INDEX(TO_name_12,MATCH(,((Шаблон_12-Точность)&gt;=S438)+((Шаблон_12+Точность)&lt;=S438),)),S438)</f>
        <v>35002</v>
      </c>
      <c r="AZ438" s="109">
        <f t="array" ref="AZ438">IFERROR(INDEX(TO_name_13,MATCH(,((Шаблон_13-Точность)&gt;=T438)+((Шаблон_13+Точность)&lt;=T438),)),T438)</f>
        <v>31696</v>
      </c>
      <c r="BA438" s="110" t="str">
        <f t="array" ref="BA438">IFERROR(INDEX(TO_name_14,MATCH(,((Шаблон_14-Точность)&gt;=U438)+((Шаблон_14+Точность)&lt;=U438),)),U438)</f>
        <v>ПМ</v>
      </c>
      <c r="BB438" s="3"/>
      <c r="BC438" s="3" t="str">
        <f t="shared" si="208"/>
        <v>М/68855/25133</v>
      </c>
      <c r="BD438" s="3" t="str">
        <f t="shared" si="209"/>
        <v>О/73937/59015</v>
      </c>
      <c r="BE438" s="3" t="str">
        <f t="shared" si="210"/>
        <v>М/67538/42436</v>
      </c>
      <c r="BF438" s="3" t="str">
        <f t="shared" si="211"/>
        <v>П/74326/46026</v>
      </c>
      <c r="BG438" s="3" t="str">
        <f t="shared" si="212"/>
        <v>М/16747/16747</v>
      </c>
      <c r="BH438" s="3" t="str">
        <f t="shared" si="213"/>
        <v>Р/16138/16138</v>
      </c>
      <c r="BI438" s="3" t="str">
        <f t="shared" si="214"/>
        <v>М/13002/13002</v>
      </c>
      <c r="BJ438" s="158" t="s">
        <v>290</v>
      </c>
      <c r="BK438" s="3" t="str">
        <f t="shared" si="215"/>
        <v>М/45261/46982</v>
      </c>
      <c r="BL438" s="3" t="str">
        <f t="shared" si="216"/>
        <v>М/53995/29013</v>
      </c>
      <c r="BM438" s="3" t="str">
        <f t="shared" si="217"/>
        <v>М/40685/20170</v>
      </c>
      <c r="BN438" s="3" t="str">
        <f t="shared" si="218"/>
        <v>Р/40242/64791</v>
      </c>
      <c r="BO438" s="3" t="str">
        <f t="shared" si="219"/>
        <v>Р/10002/35002</v>
      </c>
      <c r="BP438" s="3" t="str">
        <f t="shared" si="220"/>
        <v>Р/11181/31696</v>
      </c>
      <c r="BQ438" s="3" t="str">
        <f t="shared" si="221"/>
        <v>М/11996/11996</v>
      </c>
    </row>
    <row r="439" spans="1:69" ht="16.5" customHeight="1" x14ac:dyDescent="0.25">
      <c r="A439" s="90">
        <v>45355</v>
      </c>
      <c r="B439" s="3">
        <v>5</v>
      </c>
      <c r="C439" s="3">
        <v>4</v>
      </c>
      <c r="D439" s="105" t="str">
        <f t="shared" si="222"/>
        <v/>
      </c>
      <c r="E439" s="105" t="str">
        <f t="shared" si="223"/>
        <v/>
      </c>
      <c r="F439" s="99" t="s">
        <v>290</v>
      </c>
      <c r="G439" s="100">
        <f t="shared" si="224"/>
        <v>25157</v>
      </c>
      <c r="H439" s="100">
        <f t="shared" si="225"/>
        <v>59015</v>
      </c>
      <c r="I439" s="100">
        <f t="shared" si="226"/>
        <v>42460</v>
      </c>
      <c r="J439" s="100">
        <f t="shared" si="227"/>
        <v>46050</v>
      </c>
      <c r="K439" s="100">
        <f t="shared" si="228"/>
        <v>16771</v>
      </c>
      <c r="L439" s="100">
        <f t="shared" si="229"/>
        <v>16138</v>
      </c>
      <c r="M439" s="100">
        <f t="shared" si="230"/>
        <v>13026</v>
      </c>
      <c r="N439" s="100" t="str">
        <f t="shared" si="231"/>
        <v>|</v>
      </c>
      <c r="O439" s="100">
        <f t="shared" si="232"/>
        <v>47006</v>
      </c>
      <c r="P439" s="100">
        <f t="shared" si="233"/>
        <v>29037</v>
      </c>
      <c r="Q439" s="100">
        <f t="shared" si="234"/>
        <v>20194</v>
      </c>
      <c r="R439" s="100">
        <f t="shared" si="235"/>
        <v>64799</v>
      </c>
      <c r="S439" s="100">
        <f t="shared" si="236"/>
        <v>35002</v>
      </c>
      <c r="T439" s="100">
        <f t="shared" si="237"/>
        <v>31696</v>
      </c>
      <c r="U439" s="100">
        <f t="shared" si="238"/>
        <v>12012</v>
      </c>
      <c r="V439" s="89" t="s">
        <v>290</v>
      </c>
      <c r="W439" s="95" t="s">
        <v>37</v>
      </c>
      <c r="X439" s="95" t="s">
        <v>252</v>
      </c>
      <c r="Y439" s="95" t="s">
        <v>37</v>
      </c>
      <c r="Z439" s="95" t="s">
        <v>37</v>
      </c>
      <c r="AA439" s="95" t="s">
        <v>37</v>
      </c>
      <c r="AB439" s="95" t="s">
        <v>38</v>
      </c>
      <c r="AC439" s="95" t="s">
        <v>37</v>
      </c>
      <c r="AD439" s="96" t="s">
        <v>290</v>
      </c>
      <c r="AE439" s="95" t="s">
        <v>37</v>
      </c>
      <c r="AF439" s="95" t="s">
        <v>37</v>
      </c>
      <c r="AG439" s="95" t="s">
        <v>37</v>
      </c>
      <c r="AH439" s="95" t="s">
        <v>320</v>
      </c>
      <c r="AI439" s="95" t="s">
        <v>38</v>
      </c>
      <c r="AJ439" s="95" t="s">
        <v>38</v>
      </c>
      <c r="AK439" s="95" t="s">
        <v>195</v>
      </c>
      <c r="AL439" s="94" t="s">
        <v>290</v>
      </c>
      <c r="AM439" s="108">
        <f t="array" ref="AM439">IFERROR(INDEX(TO_name_1,MATCH(,((Шаблон_1-Точность)&gt;=G439)+((Шаблон_1+Точность)&lt;=G439),)),G439)</f>
        <v>25157</v>
      </c>
      <c r="AN439" s="109">
        <f t="array" ref="AN439">IFERROR(INDEX(TO_name_2,MATCH(,((Шаблон_2-Точность)&gt;=H439)+((Шаблон_2+Точность)&lt;=H439),)),H439)</f>
        <v>59015</v>
      </c>
      <c r="AO439" s="109">
        <f t="array" ref="AO439">IFERROR(INDEX(TO_name_3,MATCH(,((Шаблон_3-Точность)&gt;=I439)+((Шаблон_3+Точность)&lt;=I439),)),I439)</f>
        <v>42460</v>
      </c>
      <c r="AP439" s="109">
        <f t="array" ref="AP439">IFERROR(INDEX(TO_name_4,MATCH(,((Шаблон_4-Точность)&gt;=J439)+((Шаблон_4+Точность)&lt;=J439),)),J439)</f>
        <v>46050</v>
      </c>
      <c r="AQ439" s="109">
        <f t="array" ref="AQ439">IFERROR(INDEX(TO_name_9,MATCH(,((Шаблон_9-Точность)&gt;=K439)+((Шаблон_9+Точность)&lt;=K439),)),K439)</f>
        <v>16771</v>
      </c>
      <c r="AR439" s="109">
        <f t="array" ref="AR439">IFERROR(INDEX(TO_name_10,MATCH(,((Шаблон_10-Точность)&gt;=L439)+((Шаблон_10+Точность)&lt;=L439),)),L439)</f>
        <v>16138</v>
      </c>
      <c r="AS439" s="110">
        <f t="array" ref="AS439">IFERROR(INDEX(TO_name_11,MATCH(,((Шаблон_11-Точность)&gt;=M439)+((Шаблон_11+Точность)&lt;=M439),)),M439)</f>
        <v>13026</v>
      </c>
      <c r="AT439" s="111" t="s">
        <v>290</v>
      </c>
      <c r="AU439" s="108">
        <f t="array" ref="AU439">IFERROR(INDEX(TO_name_5,MATCH(,((Шаблон_5-Точность)&gt;=O439)+((Шаблон_5+Точность)&lt;=O439),)),O439)</f>
        <v>47006</v>
      </c>
      <c r="AV439" s="109">
        <f t="array" ref="AV439">IFERROR(INDEX(TO_name_6,MATCH(,((Шаблон_6-Точность)&gt;=P439)+((Шаблон_6+Точность)&lt;=P439),)),P439)</f>
        <v>29037</v>
      </c>
      <c r="AW439" s="109">
        <f t="array" ref="AW439">IFERROR(INDEX(TO_name_7,MATCH(,((Шаблон_7-Точность)&gt;=Q439)+((Шаблон_7+Точность)&lt;=Q439),)),Q439)</f>
        <v>20194</v>
      </c>
      <c r="AX439" s="109">
        <f t="array" ref="AX439">IFERROR(INDEX(TO_name_8,MATCH(,((Шаблон_8-Точность)&gt;=R439)+((Шаблон_8+Точность)&lt;=R439),)),R439)</f>
        <v>64799</v>
      </c>
      <c r="AY439" s="109">
        <f t="array" ref="AY439">IFERROR(INDEX(TO_name_12,MATCH(,((Шаблон_12-Точность)&gt;=S439)+((Шаблон_12+Точность)&lt;=S439),)),S439)</f>
        <v>35002</v>
      </c>
      <c r="AZ439" s="109">
        <f t="array" ref="AZ439">IFERROR(INDEX(TO_name_13,MATCH(,((Шаблон_13-Точность)&gt;=T439)+((Шаблон_13+Точность)&lt;=T439),)),T439)</f>
        <v>31696</v>
      </c>
      <c r="BA439" s="110" t="str">
        <f t="array" ref="BA439">IFERROR(INDEX(TO_name_14,MATCH(,((Шаблон_14-Точность)&gt;=U439)+((Шаблон_14+Точность)&lt;=U439),)),U439)</f>
        <v>ПМ</v>
      </c>
      <c r="BB439" s="3"/>
      <c r="BC439" s="3" t="str">
        <f t="shared" si="208"/>
        <v>М/68879/25157</v>
      </c>
      <c r="BD439" s="3" t="str">
        <f t="shared" si="209"/>
        <v>КР/73937/59015</v>
      </c>
      <c r="BE439" s="3" t="str">
        <f t="shared" si="210"/>
        <v>М/67562/42460</v>
      </c>
      <c r="BF439" s="3" t="str">
        <f t="shared" si="211"/>
        <v>М/74350/46050</v>
      </c>
      <c r="BG439" s="3" t="str">
        <f t="shared" si="212"/>
        <v>М/16771/16771</v>
      </c>
      <c r="BH439" s="3" t="str">
        <f t="shared" si="213"/>
        <v>Р/16138/16138</v>
      </c>
      <c r="BI439" s="3" t="str">
        <f t="shared" si="214"/>
        <v>М/13026/13026</v>
      </c>
      <c r="BJ439" s="158" t="s">
        <v>290</v>
      </c>
      <c r="BK439" s="3" t="str">
        <f t="shared" si="215"/>
        <v>М/45285/47006</v>
      </c>
      <c r="BL439" s="3" t="str">
        <f t="shared" si="216"/>
        <v>М/54019/29037</v>
      </c>
      <c r="BM439" s="3" t="str">
        <f t="shared" si="217"/>
        <v>М/40709/20194</v>
      </c>
      <c r="BN439" s="3" t="str">
        <f t="shared" si="218"/>
        <v>П/40250/64799</v>
      </c>
      <c r="BO439" s="3" t="str">
        <f t="shared" si="219"/>
        <v>Р/10002/35002</v>
      </c>
      <c r="BP439" s="3" t="str">
        <f t="shared" si="220"/>
        <v>Р/11181/31696</v>
      </c>
      <c r="BQ439" s="3" t="str">
        <f t="shared" si="221"/>
        <v>О/12012/12012</v>
      </c>
    </row>
    <row r="440" spans="1:69" ht="16.5" customHeight="1" x14ac:dyDescent="0.25">
      <c r="A440" s="90">
        <v>45356</v>
      </c>
      <c r="B440" s="3">
        <v>5</v>
      </c>
      <c r="C440" s="3">
        <v>4</v>
      </c>
      <c r="D440" s="105" t="str">
        <f t="shared" si="222"/>
        <v/>
      </c>
      <c r="E440" s="105" t="str">
        <f t="shared" si="223"/>
        <v>ОШ</v>
      </c>
      <c r="F440" s="99" t="s">
        <v>290</v>
      </c>
      <c r="G440" s="100">
        <f t="shared" si="224"/>
        <v>25181</v>
      </c>
      <c r="H440" s="100">
        <f t="shared" si="225"/>
        <v>59015</v>
      </c>
      <c r="I440" s="100">
        <f t="shared" si="226"/>
        <v>42484</v>
      </c>
      <c r="J440" s="100">
        <f t="shared" si="227"/>
        <v>46074</v>
      </c>
      <c r="K440" s="100">
        <f t="shared" si="228"/>
        <v>16795</v>
      </c>
      <c r="L440" s="100">
        <f t="shared" si="229"/>
        <v>16138</v>
      </c>
      <c r="M440" s="100">
        <f t="shared" si="230"/>
        <v>13050</v>
      </c>
      <c r="N440" s="100" t="str">
        <f t="shared" si="231"/>
        <v>|</v>
      </c>
      <c r="O440" s="100">
        <f t="shared" si="232"/>
        <v>47030</v>
      </c>
      <c r="P440" s="100">
        <f t="shared" si="233"/>
        <v>29061</v>
      </c>
      <c r="Q440" s="100">
        <f t="shared" si="234"/>
        <v>20210</v>
      </c>
      <c r="R440" s="100">
        <f t="shared" si="235"/>
        <v>64823</v>
      </c>
      <c r="S440" s="100">
        <f t="shared" si="236"/>
        <v>35002</v>
      </c>
      <c r="T440" s="100">
        <f t="shared" si="237"/>
        <v>31696</v>
      </c>
      <c r="U440" s="100">
        <f t="shared" si="238"/>
        <v>12012</v>
      </c>
      <c r="V440" s="89" t="s">
        <v>290</v>
      </c>
      <c r="W440" s="95" t="s">
        <v>37</v>
      </c>
      <c r="X440" s="95" t="s">
        <v>252</v>
      </c>
      <c r="Y440" s="95" t="s">
        <v>37</v>
      </c>
      <c r="Z440" s="95" t="s">
        <v>37</v>
      </c>
      <c r="AA440" s="95" t="s">
        <v>37</v>
      </c>
      <c r="AB440" s="95" t="s">
        <v>38</v>
      </c>
      <c r="AC440" s="95" t="s">
        <v>37</v>
      </c>
      <c r="AD440" s="96" t="s">
        <v>290</v>
      </c>
      <c r="AE440" s="95" t="s">
        <v>37</v>
      </c>
      <c r="AF440" s="95" t="s">
        <v>37</v>
      </c>
      <c r="AG440" s="95" t="s">
        <v>195</v>
      </c>
      <c r="AH440" s="95" t="s">
        <v>37</v>
      </c>
      <c r="AI440" s="95" t="s">
        <v>38</v>
      </c>
      <c r="AJ440" s="95" t="s">
        <v>38</v>
      </c>
      <c r="AK440" s="95" t="s">
        <v>321</v>
      </c>
      <c r="AL440" s="94" t="s">
        <v>290</v>
      </c>
      <c r="AM440" s="108">
        <f t="array" ref="AM440">IFERROR(INDEX(TO_name_1,MATCH(,((Шаблон_1-Точность)&gt;=G440)+((Шаблон_1+Точность)&lt;=G440),)),G440)</f>
        <v>25181</v>
      </c>
      <c r="AN440" s="109">
        <f t="array" ref="AN440">IFERROR(INDEX(TO_name_2,MATCH(,((Шаблон_2-Точность)&gt;=H440)+((Шаблон_2+Точность)&lt;=H440),)),H440)</f>
        <v>59015</v>
      </c>
      <c r="AO440" s="109">
        <f t="array" ref="AO440">IFERROR(INDEX(TO_name_3,MATCH(,((Шаблон_3-Точность)&gt;=I440)+((Шаблон_3+Точность)&lt;=I440),)),I440)</f>
        <v>42484</v>
      </c>
      <c r="AP440" s="109">
        <f t="array" ref="AP440">IFERROR(INDEX(TO_name_4,MATCH(,((Шаблон_4-Точность)&gt;=J440)+((Шаблон_4+Точность)&lt;=J440),)),J440)</f>
        <v>46074</v>
      </c>
      <c r="AQ440" s="109">
        <f t="array" ref="AQ440">IFERROR(INDEX(TO_name_9,MATCH(,((Шаблон_9-Точность)&gt;=K440)+((Шаблон_9+Точность)&lt;=K440),)),K440)</f>
        <v>16795</v>
      </c>
      <c r="AR440" s="109">
        <f t="array" ref="AR440">IFERROR(INDEX(TO_name_10,MATCH(,((Шаблон_10-Точность)&gt;=L440)+((Шаблон_10+Точность)&lt;=L440),)),L440)</f>
        <v>16138</v>
      </c>
      <c r="AS440" s="110">
        <f t="array" ref="AS440">IFERROR(INDEX(TO_name_11,MATCH(,((Шаблон_11-Точность)&gt;=M440)+((Шаблон_11+Точность)&lt;=M440),)),M440)</f>
        <v>13050</v>
      </c>
      <c r="AT440" s="111" t="s">
        <v>290</v>
      </c>
      <c r="AU440" s="108">
        <f t="array" ref="AU440">IFERROR(INDEX(TO_name_5,MATCH(,((Шаблон_5-Точность)&gt;=O440)+((Шаблон_5+Точность)&lt;=O440),)),O440)</f>
        <v>47030</v>
      </c>
      <c r="AV440" s="109">
        <f t="array" ref="AV440">IFERROR(INDEX(TO_name_6,MATCH(,((Шаблон_6-Точность)&gt;=P440)+((Шаблон_6+Точность)&lt;=P440),)),P440)</f>
        <v>29061</v>
      </c>
      <c r="AW440" s="109">
        <f t="array" ref="AW440">IFERROR(INDEX(TO_name_7,MATCH(,((Шаблон_7-Точность)&gt;=Q440)+((Шаблон_7+Точность)&lt;=Q440),)),Q440)</f>
        <v>20210</v>
      </c>
      <c r="AX440" s="109">
        <f t="array" ref="AX440">IFERROR(INDEX(TO_name_8,MATCH(,((Шаблон_8-Точность)&gt;=R440)+((Шаблон_8+Точность)&lt;=R440),)),R440)</f>
        <v>64823</v>
      </c>
      <c r="AY440" s="109">
        <f t="array" ref="AY440">IFERROR(INDEX(TO_name_12,MATCH(,((Шаблон_12-Точность)&gt;=S440)+((Шаблон_12+Точность)&lt;=S440),)),S440)</f>
        <v>35002</v>
      </c>
      <c r="AZ440" s="109">
        <f t="array" ref="AZ440">IFERROR(INDEX(TO_name_13,MATCH(,((Шаблон_13-Точность)&gt;=T440)+((Шаблон_13+Точность)&lt;=T440),)),T440)</f>
        <v>31696</v>
      </c>
      <c r="BA440" s="110" t="str">
        <f t="array" ref="BA440">IFERROR(INDEX(TO_name_14,MATCH(,((Шаблон_14-Точность)&gt;=U440)+((Шаблон_14+Точность)&lt;=U440),)),U440)</f>
        <v>ПМ</v>
      </c>
      <c r="BB440" s="3"/>
      <c r="BC440" s="3" t="str">
        <f t="shared" si="208"/>
        <v>М/68903/25181</v>
      </c>
      <c r="BD440" s="3" t="str">
        <f t="shared" si="209"/>
        <v>КР/73937/59015</v>
      </c>
      <c r="BE440" s="3" t="str">
        <f t="shared" si="210"/>
        <v>М/67586/42484</v>
      </c>
      <c r="BF440" s="3" t="str">
        <f t="shared" si="211"/>
        <v>М/74374/46074</v>
      </c>
      <c r="BG440" s="3" t="str">
        <f t="shared" si="212"/>
        <v>М/16795/16795</v>
      </c>
      <c r="BH440" s="3" t="str">
        <f t="shared" si="213"/>
        <v>Р/16138/16138</v>
      </c>
      <c r="BI440" s="3" t="str">
        <f t="shared" si="214"/>
        <v>М/13050/13050</v>
      </c>
      <c r="BJ440" s="158" t="s">
        <v>290</v>
      </c>
      <c r="BK440" s="3" t="str">
        <f t="shared" si="215"/>
        <v>М/45309/47030</v>
      </c>
      <c r="BL440" s="3" t="str">
        <f t="shared" si="216"/>
        <v>М/54043/29061</v>
      </c>
      <c r="BM440" s="3" t="str">
        <f t="shared" si="217"/>
        <v>О/40725/20210</v>
      </c>
      <c r="BN440" s="3" t="str">
        <f t="shared" si="218"/>
        <v>М/40274/64823</v>
      </c>
      <c r="BO440" s="3" t="str">
        <f t="shared" si="219"/>
        <v>Р/10002/35002</v>
      </c>
      <c r="BP440" s="3" t="str">
        <f t="shared" si="220"/>
        <v>Р/11181/31696</v>
      </c>
      <c r="BQ440" s="3" t="str">
        <f t="shared" si="221"/>
        <v>ПМ/12012/12012</v>
      </c>
    </row>
    <row r="441" spans="1:69" ht="16.5" customHeight="1" x14ac:dyDescent="0.25">
      <c r="A441" s="90">
        <v>45357</v>
      </c>
      <c r="B441" s="3">
        <v>5</v>
      </c>
      <c r="C441" s="3">
        <v>4</v>
      </c>
      <c r="D441" s="105" t="str">
        <f t="shared" si="222"/>
        <v/>
      </c>
      <c r="E441" s="105" t="str">
        <f t="shared" si="223"/>
        <v/>
      </c>
      <c r="F441" s="99" t="s">
        <v>290</v>
      </c>
      <c r="G441" s="100">
        <f t="shared" si="224"/>
        <v>25205</v>
      </c>
      <c r="H441" s="100">
        <f t="shared" si="225"/>
        <v>59015</v>
      </c>
      <c r="I441" s="100">
        <f t="shared" si="226"/>
        <v>42508</v>
      </c>
      <c r="J441" s="100">
        <f t="shared" si="227"/>
        <v>46098</v>
      </c>
      <c r="K441" s="100">
        <f t="shared" si="228"/>
        <v>16819</v>
      </c>
      <c r="L441" s="100">
        <f t="shared" si="229"/>
        <v>16138</v>
      </c>
      <c r="M441" s="100">
        <f t="shared" si="230"/>
        <v>13074</v>
      </c>
      <c r="N441" s="100" t="str">
        <f t="shared" si="231"/>
        <v>|</v>
      </c>
      <c r="O441" s="100">
        <f t="shared" si="232"/>
        <v>47054</v>
      </c>
      <c r="P441" s="100">
        <f t="shared" si="233"/>
        <v>29085</v>
      </c>
      <c r="Q441" s="100">
        <f t="shared" si="234"/>
        <v>20210</v>
      </c>
      <c r="R441" s="100">
        <f t="shared" si="235"/>
        <v>64847</v>
      </c>
      <c r="S441" s="100">
        <f t="shared" si="236"/>
        <v>35002</v>
      </c>
      <c r="T441" s="100">
        <f t="shared" si="237"/>
        <v>31696</v>
      </c>
      <c r="U441" s="100">
        <f t="shared" si="238"/>
        <v>12036</v>
      </c>
      <c r="V441" s="89" t="s">
        <v>290</v>
      </c>
      <c r="W441" s="95" t="s">
        <v>37</v>
      </c>
      <c r="X441" s="95" t="s">
        <v>252</v>
      </c>
      <c r="Y441" s="95" t="s">
        <v>37</v>
      </c>
      <c r="Z441" s="95" t="s">
        <v>37</v>
      </c>
      <c r="AA441" s="95" t="s">
        <v>37</v>
      </c>
      <c r="AB441" s="95" t="s">
        <v>38</v>
      </c>
      <c r="AC441" s="95" t="s">
        <v>37</v>
      </c>
      <c r="AD441" s="96" t="s">
        <v>290</v>
      </c>
      <c r="AE441" s="95" t="s">
        <v>37</v>
      </c>
      <c r="AF441" s="95" t="s">
        <v>37</v>
      </c>
      <c r="AG441" s="95" t="s">
        <v>38</v>
      </c>
      <c r="AH441" s="95" t="s">
        <v>37</v>
      </c>
      <c r="AI441" s="95" t="s">
        <v>38</v>
      </c>
      <c r="AJ441" s="95" t="s">
        <v>38</v>
      </c>
      <c r="AK441" s="95" t="s">
        <v>37</v>
      </c>
      <c r="AL441" s="94" t="s">
        <v>290</v>
      </c>
      <c r="AM441" s="108">
        <f t="array" ref="AM441">IFERROR(INDEX(TO_name_1,MATCH(,((Шаблон_1-Точность)&gt;=G441)+((Шаблон_1+Точность)&lt;=G441),)),G441)</f>
        <v>25205</v>
      </c>
      <c r="AN441" s="109">
        <f t="array" ref="AN441">IFERROR(INDEX(TO_name_2,MATCH(,((Шаблон_2-Точность)&gt;=H441)+((Шаблон_2+Точность)&lt;=H441),)),H441)</f>
        <v>59015</v>
      </c>
      <c r="AO441" s="109">
        <f t="array" ref="AO441">IFERROR(INDEX(TO_name_3,MATCH(,((Шаблон_3-Точность)&gt;=I441)+((Шаблон_3+Точность)&lt;=I441),)),I441)</f>
        <v>42508</v>
      </c>
      <c r="AP441" s="109">
        <f t="array" ref="AP441">IFERROR(INDEX(TO_name_4,MATCH(,((Шаблон_4-Точность)&gt;=J441)+((Шаблон_4+Точность)&lt;=J441),)),J441)</f>
        <v>46098</v>
      </c>
      <c r="AQ441" s="109">
        <f t="array" ref="AQ441">IFERROR(INDEX(TO_name_9,MATCH(,((Шаблон_9-Точность)&gt;=K441)+((Шаблон_9+Точность)&lt;=K441),)),K441)</f>
        <v>16819</v>
      </c>
      <c r="AR441" s="109">
        <f t="array" ref="AR441">IFERROR(INDEX(TO_name_10,MATCH(,((Шаблон_10-Точность)&gt;=L441)+((Шаблон_10+Точность)&lt;=L441),)),L441)</f>
        <v>16138</v>
      </c>
      <c r="AS441" s="110">
        <f t="array" ref="AS441">IFERROR(INDEX(TO_name_11,MATCH(,((Шаблон_11-Точность)&gt;=M441)+((Шаблон_11+Точность)&lt;=M441),)),M441)</f>
        <v>13074</v>
      </c>
      <c r="AT441" s="111" t="s">
        <v>290</v>
      </c>
      <c r="AU441" s="108">
        <f t="array" ref="AU441">IFERROR(INDEX(TO_name_5,MATCH(,((Шаблон_5-Точность)&gt;=O441)+((Шаблон_5+Точность)&lt;=O441),)),O441)</f>
        <v>47054</v>
      </c>
      <c r="AV441" s="109">
        <f t="array" ref="AV441">IFERROR(INDEX(TO_name_6,MATCH(,((Шаблон_6-Точность)&gt;=P441)+((Шаблон_6+Точность)&lt;=P441),)),P441)</f>
        <v>29085</v>
      </c>
      <c r="AW441" s="109">
        <f t="array" ref="AW441">IFERROR(INDEX(TO_name_7,MATCH(,((Шаблон_7-Точность)&gt;=Q441)+((Шаблон_7+Точность)&lt;=Q441),)),Q441)</f>
        <v>20210</v>
      </c>
      <c r="AX441" s="109">
        <f t="array" ref="AX441">IFERROR(INDEX(TO_name_8,MATCH(,((Шаблон_8-Точность)&gt;=R441)+((Шаблон_8+Точность)&lt;=R441),)),R441)</f>
        <v>64847</v>
      </c>
      <c r="AY441" s="109">
        <f t="array" ref="AY441">IFERROR(INDEX(TO_name_12,MATCH(,((Шаблон_12-Точность)&gt;=S441)+((Шаблон_12+Точность)&lt;=S441),)),S441)</f>
        <v>35002</v>
      </c>
      <c r="AZ441" s="109">
        <f t="array" ref="AZ441">IFERROR(INDEX(TO_name_13,MATCH(,((Шаблон_13-Точность)&gt;=T441)+((Шаблон_13+Точность)&lt;=T441),)),T441)</f>
        <v>31696</v>
      </c>
      <c r="BA441" s="110">
        <f t="array" ref="BA441">IFERROR(INDEX(TO_name_14,MATCH(,((Шаблон_14-Точность)&gt;=U441)+((Шаблон_14+Точность)&lt;=U441),)),U441)</f>
        <v>12036</v>
      </c>
      <c r="BB441" s="3"/>
      <c r="BC441" s="3" t="str">
        <f t="shared" si="208"/>
        <v>М/68927/25205</v>
      </c>
      <c r="BD441" s="3" t="str">
        <f t="shared" si="209"/>
        <v>КР/73937/59015</v>
      </c>
      <c r="BE441" s="3" t="str">
        <f t="shared" si="210"/>
        <v>М/67610/42508</v>
      </c>
      <c r="BF441" s="3" t="str">
        <f t="shared" si="211"/>
        <v>М/74398/46098</v>
      </c>
      <c r="BG441" s="3" t="str">
        <f t="shared" si="212"/>
        <v>М/16819/16819</v>
      </c>
      <c r="BH441" s="3" t="str">
        <f t="shared" si="213"/>
        <v>Р/16138/16138</v>
      </c>
      <c r="BI441" s="3" t="str">
        <f t="shared" si="214"/>
        <v>М/13074/13074</v>
      </c>
      <c r="BJ441" s="158" t="s">
        <v>290</v>
      </c>
      <c r="BK441" s="3" t="str">
        <f t="shared" si="215"/>
        <v>М/45333/47054</v>
      </c>
      <c r="BL441" s="3" t="str">
        <f t="shared" si="216"/>
        <v>М/54067/29085</v>
      </c>
      <c r="BM441" s="3" t="str">
        <f t="shared" si="217"/>
        <v>Р/40725/20210</v>
      </c>
      <c r="BN441" s="3" t="str">
        <f t="shared" si="218"/>
        <v>М/40298/64847</v>
      </c>
      <c r="BO441" s="3" t="str">
        <f t="shared" si="219"/>
        <v>Р/10002/35002</v>
      </c>
      <c r="BP441" s="3" t="str">
        <f t="shared" si="220"/>
        <v>Р/11181/31696</v>
      </c>
      <c r="BQ441" s="3" t="str">
        <f t="shared" si="221"/>
        <v>М/12036/12036</v>
      </c>
    </row>
    <row r="442" spans="1:69" ht="16.5" customHeight="1" x14ac:dyDescent="0.25">
      <c r="A442" s="90">
        <v>45358</v>
      </c>
      <c r="B442" s="3">
        <v>5</v>
      </c>
      <c r="C442" s="3">
        <v>4</v>
      </c>
      <c r="D442" s="105" t="str">
        <f t="shared" si="222"/>
        <v/>
      </c>
      <c r="E442" s="105" t="str">
        <f t="shared" si="223"/>
        <v/>
      </c>
      <c r="F442" s="99" t="s">
        <v>290</v>
      </c>
      <c r="G442" s="100">
        <f t="shared" si="224"/>
        <v>25229</v>
      </c>
      <c r="H442" s="100">
        <f t="shared" si="225"/>
        <v>59015</v>
      </c>
      <c r="I442" s="100">
        <f t="shared" si="226"/>
        <v>42532</v>
      </c>
      <c r="J442" s="100">
        <f t="shared" si="227"/>
        <v>46122</v>
      </c>
      <c r="K442" s="100">
        <f t="shared" si="228"/>
        <v>16843</v>
      </c>
      <c r="L442" s="100">
        <f t="shared" si="229"/>
        <v>16138</v>
      </c>
      <c r="M442" s="100">
        <f t="shared" si="230"/>
        <v>13098</v>
      </c>
      <c r="N442" s="100" t="str">
        <f t="shared" si="231"/>
        <v>|</v>
      </c>
      <c r="O442" s="100">
        <f t="shared" si="232"/>
        <v>47078</v>
      </c>
      <c r="P442" s="100">
        <f t="shared" si="233"/>
        <v>29109</v>
      </c>
      <c r="Q442" s="100">
        <f t="shared" si="234"/>
        <v>20210</v>
      </c>
      <c r="R442" s="100">
        <f t="shared" si="235"/>
        <v>64871</v>
      </c>
      <c r="S442" s="100">
        <f t="shared" si="236"/>
        <v>35002</v>
      </c>
      <c r="T442" s="100">
        <f t="shared" si="237"/>
        <v>31696</v>
      </c>
      <c r="U442" s="100">
        <f t="shared" si="238"/>
        <v>12060</v>
      </c>
      <c r="V442" s="89" t="s">
        <v>290</v>
      </c>
      <c r="W442" s="95" t="s">
        <v>37</v>
      </c>
      <c r="X442" s="95" t="s">
        <v>252</v>
      </c>
      <c r="Y442" s="95" t="s">
        <v>37</v>
      </c>
      <c r="Z442" s="95" t="s">
        <v>37</v>
      </c>
      <c r="AA442" s="95" t="s">
        <v>37</v>
      </c>
      <c r="AB442" s="95" t="s">
        <v>38</v>
      </c>
      <c r="AC442" s="95" t="s">
        <v>37</v>
      </c>
      <c r="AD442" s="96" t="s">
        <v>290</v>
      </c>
      <c r="AE442" s="95" t="s">
        <v>37</v>
      </c>
      <c r="AF442" s="95" t="s">
        <v>37</v>
      </c>
      <c r="AG442" s="95" t="s">
        <v>38</v>
      </c>
      <c r="AH442" s="95" t="s">
        <v>37</v>
      </c>
      <c r="AI442" s="95" t="s">
        <v>38</v>
      </c>
      <c r="AJ442" s="95" t="s">
        <v>38</v>
      </c>
      <c r="AK442" s="95" t="s">
        <v>37</v>
      </c>
      <c r="AL442" s="94" t="s">
        <v>290</v>
      </c>
      <c r="AM442" s="108">
        <f t="array" ref="AM442">IFERROR(INDEX(TO_name_1,MATCH(,((Шаблон_1-Точность)&gt;=G442)+((Шаблон_1+Точность)&lt;=G442),)),G442)</f>
        <v>25229</v>
      </c>
      <c r="AN442" s="109">
        <f t="array" ref="AN442">IFERROR(INDEX(TO_name_2,MATCH(,((Шаблон_2-Точность)&gt;=H442)+((Шаблон_2+Точность)&lt;=H442),)),H442)</f>
        <v>59015</v>
      </c>
      <c r="AO442" s="109">
        <f t="array" ref="AO442">IFERROR(INDEX(TO_name_3,MATCH(,((Шаблон_3-Точность)&gt;=I442)+((Шаблон_3+Точность)&lt;=I442),)),I442)</f>
        <v>42532</v>
      </c>
      <c r="AP442" s="109">
        <f t="array" ref="AP442">IFERROR(INDEX(TO_name_4,MATCH(,((Шаблон_4-Точность)&gt;=J442)+((Шаблон_4+Точность)&lt;=J442),)),J442)</f>
        <v>46122</v>
      </c>
      <c r="AQ442" s="109">
        <f t="array" ref="AQ442">IFERROR(INDEX(TO_name_9,MATCH(,((Шаблон_9-Точность)&gt;=K442)+((Шаблон_9+Точность)&lt;=K442),)),K442)</f>
        <v>16843</v>
      </c>
      <c r="AR442" s="109">
        <f t="array" ref="AR442">IFERROR(INDEX(TO_name_10,MATCH(,((Шаблон_10-Точность)&gt;=L442)+((Шаблон_10+Точность)&lt;=L442),)),L442)</f>
        <v>16138</v>
      </c>
      <c r="AS442" s="110">
        <f t="array" ref="AS442">IFERROR(INDEX(TO_name_11,MATCH(,((Шаблон_11-Точность)&gt;=M442)+((Шаблон_11+Точность)&lt;=M442),)),M442)</f>
        <v>13098</v>
      </c>
      <c r="AT442" s="111" t="s">
        <v>290</v>
      </c>
      <c r="AU442" s="108">
        <f t="array" ref="AU442">IFERROR(INDEX(TO_name_5,MATCH(,((Шаблон_5-Точность)&gt;=O442)+((Шаблон_5+Точность)&lt;=O442),)),O442)</f>
        <v>47078</v>
      </c>
      <c r="AV442" s="109">
        <f t="array" ref="AV442">IFERROR(INDEX(TO_name_6,MATCH(,((Шаблон_6-Точность)&gt;=P442)+((Шаблон_6+Точность)&lt;=P442),)),P442)</f>
        <v>29109</v>
      </c>
      <c r="AW442" s="109">
        <f t="array" ref="AW442">IFERROR(INDEX(TO_name_7,MATCH(,((Шаблон_7-Точность)&gt;=Q442)+((Шаблон_7+Точность)&lt;=Q442),)),Q442)</f>
        <v>20210</v>
      </c>
      <c r="AX442" s="109">
        <f t="array" ref="AX442">IFERROR(INDEX(TO_name_8,MATCH(,((Шаблон_8-Точность)&gt;=R442)+((Шаблон_8+Точность)&lt;=R442),)),R442)</f>
        <v>64871</v>
      </c>
      <c r="AY442" s="109">
        <f t="array" ref="AY442">IFERROR(INDEX(TO_name_12,MATCH(,((Шаблон_12-Точность)&gt;=S442)+((Шаблон_12+Точность)&lt;=S442),)),S442)</f>
        <v>35002</v>
      </c>
      <c r="AZ442" s="109">
        <f t="array" ref="AZ442">IFERROR(INDEX(TO_name_13,MATCH(,((Шаблон_13-Точность)&gt;=T442)+((Шаблон_13+Точность)&lt;=T442),)),T442)</f>
        <v>31696</v>
      </c>
      <c r="BA442" s="110">
        <f t="array" ref="BA442">IFERROR(INDEX(TO_name_14,MATCH(,((Шаблон_14-Точность)&gt;=U442)+((Шаблон_14+Точность)&lt;=U442),)),U442)</f>
        <v>12060</v>
      </c>
      <c r="BB442" s="3"/>
      <c r="BC442" s="3" t="str">
        <f t="shared" si="208"/>
        <v>М/68951/25229</v>
      </c>
      <c r="BD442" s="3" t="str">
        <f t="shared" si="209"/>
        <v>КР/73937/59015</v>
      </c>
      <c r="BE442" s="3" t="str">
        <f t="shared" si="210"/>
        <v>М/67634/42532</v>
      </c>
      <c r="BF442" s="3" t="str">
        <f t="shared" si="211"/>
        <v>М/74422/46122</v>
      </c>
      <c r="BG442" s="3" t="str">
        <f t="shared" si="212"/>
        <v>М/16843/16843</v>
      </c>
      <c r="BH442" s="3" t="str">
        <f t="shared" si="213"/>
        <v>Р/16138/16138</v>
      </c>
      <c r="BI442" s="3" t="str">
        <f t="shared" si="214"/>
        <v>М/13098/13098</v>
      </c>
      <c r="BJ442" s="158" t="s">
        <v>290</v>
      </c>
      <c r="BK442" s="3" t="str">
        <f t="shared" si="215"/>
        <v>М/45357/47078</v>
      </c>
      <c r="BL442" s="3" t="str">
        <f t="shared" si="216"/>
        <v>М/54091/29109</v>
      </c>
      <c r="BM442" s="3" t="str">
        <f t="shared" si="217"/>
        <v>Р/40725/20210</v>
      </c>
      <c r="BN442" s="3" t="str">
        <f t="shared" si="218"/>
        <v>М/40322/64871</v>
      </c>
      <c r="BO442" s="3" t="str">
        <f t="shared" si="219"/>
        <v>Р/10002/35002</v>
      </c>
      <c r="BP442" s="3" t="str">
        <f t="shared" si="220"/>
        <v>Р/11181/31696</v>
      </c>
      <c r="BQ442" s="3" t="str">
        <f t="shared" si="221"/>
        <v>М/12060/12060</v>
      </c>
    </row>
    <row r="443" spans="1:69" ht="16.5" customHeight="1" x14ac:dyDescent="0.25">
      <c r="A443" s="90">
        <v>45359</v>
      </c>
      <c r="B443" s="3">
        <v>5</v>
      </c>
      <c r="C443" s="3">
        <v>4</v>
      </c>
      <c r="D443" s="105" t="str">
        <f t="shared" si="222"/>
        <v/>
      </c>
      <c r="E443" s="105" t="str">
        <f t="shared" si="223"/>
        <v/>
      </c>
      <c r="F443" s="99" t="s">
        <v>290</v>
      </c>
      <c r="G443" s="100">
        <f t="shared" si="224"/>
        <v>25253</v>
      </c>
      <c r="H443" s="100">
        <f t="shared" si="225"/>
        <v>59015</v>
      </c>
      <c r="I443" s="100">
        <f t="shared" si="226"/>
        <v>42556</v>
      </c>
      <c r="J443" s="100">
        <f t="shared" si="227"/>
        <v>46146</v>
      </c>
      <c r="K443" s="100">
        <f t="shared" si="228"/>
        <v>16867</v>
      </c>
      <c r="L443" s="100">
        <f t="shared" si="229"/>
        <v>16138</v>
      </c>
      <c r="M443" s="100">
        <f t="shared" si="230"/>
        <v>13122</v>
      </c>
      <c r="N443" s="100" t="str">
        <f t="shared" si="231"/>
        <v>|</v>
      </c>
      <c r="O443" s="100">
        <f t="shared" si="232"/>
        <v>47102</v>
      </c>
      <c r="P443" s="100">
        <f t="shared" si="233"/>
        <v>29133</v>
      </c>
      <c r="Q443" s="100">
        <f t="shared" si="234"/>
        <v>20210</v>
      </c>
      <c r="R443" s="100">
        <f t="shared" si="235"/>
        <v>64895</v>
      </c>
      <c r="S443" s="100">
        <f t="shared" si="236"/>
        <v>35002</v>
      </c>
      <c r="T443" s="100">
        <f t="shared" si="237"/>
        <v>31696</v>
      </c>
      <c r="U443" s="100">
        <f t="shared" si="238"/>
        <v>12084</v>
      </c>
      <c r="V443" s="89" t="s">
        <v>290</v>
      </c>
      <c r="W443" s="95" t="s">
        <v>37</v>
      </c>
      <c r="X443" s="95" t="s">
        <v>252</v>
      </c>
      <c r="Y443" s="95" t="s">
        <v>37</v>
      </c>
      <c r="Z443" s="95" t="s">
        <v>37</v>
      </c>
      <c r="AA443" s="95" t="s">
        <v>37</v>
      </c>
      <c r="AB443" s="95" t="s">
        <v>38</v>
      </c>
      <c r="AC443" s="95" t="s">
        <v>37</v>
      </c>
      <c r="AD443" s="96" t="s">
        <v>290</v>
      </c>
      <c r="AE443" s="95" t="s">
        <v>37</v>
      </c>
      <c r="AF443" s="95" t="s">
        <v>37</v>
      </c>
      <c r="AG443" s="95" t="s">
        <v>38</v>
      </c>
      <c r="AH443" s="95" t="s">
        <v>37</v>
      </c>
      <c r="AI443" s="95" t="s">
        <v>38</v>
      </c>
      <c r="AJ443" s="95" t="s">
        <v>38</v>
      </c>
      <c r="AK443" s="95" t="s">
        <v>37</v>
      </c>
      <c r="AL443" s="94" t="s">
        <v>290</v>
      </c>
      <c r="AM443" s="108">
        <f t="array" ref="AM443">IFERROR(INDEX(TO_name_1,MATCH(,((Шаблон_1-Точность)&gt;=G443)+((Шаблон_1+Точность)&lt;=G443),)),G443)</f>
        <v>25253</v>
      </c>
      <c r="AN443" s="109">
        <f t="array" ref="AN443">IFERROR(INDEX(TO_name_2,MATCH(,((Шаблон_2-Точность)&gt;=H443)+((Шаблон_2+Точность)&lt;=H443),)),H443)</f>
        <v>59015</v>
      </c>
      <c r="AO443" s="109">
        <f t="array" ref="AO443">IFERROR(INDEX(TO_name_3,MATCH(,((Шаблон_3-Точность)&gt;=I443)+((Шаблон_3+Точность)&lt;=I443),)),I443)</f>
        <v>42556</v>
      </c>
      <c r="AP443" s="109">
        <f t="array" ref="AP443">IFERROR(INDEX(TO_name_4,MATCH(,((Шаблон_4-Точность)&gt;=J443)+((Шаблон_4+Точность)&lt;=J443),)),J443)</f>
        <v>46146</v>
      </c>
      <c r="AQ443" s="109">
        <f t="array" ref="AQ443">IFERROR(INDEX(TO_name_9,MATCH(,((Шаблон_9-Точность)&gt;=K443)+((Шаблон_9+Точность)&lt;=K443),)),K443)</f>
        <v>16867</v>
      </c>
      <c r="AR443" s="109">
        <f t="array" ref="AR443">IFERROR(INDEX(TO_name_10,MATCH(,((Шаблон_10-Точность)&gt;=L443)+((Шаблон_10+Точность)&lt;=L443),)),L443)</f>
        <v>16138</v>
      </c>
      <c r="AS443" s="110">
        <f t="array" ref="AS443">IFERROR(INDEX(TO_name_11,MATCH(,((Шаблон_11-Точность)&gt;=M443)+((Шаблон_11+Точность)&lt;=M443),)),M443)</f>
        <v>13122</v>
      </c>
      <c r="AT443" s="111" t="s">
        <v>290</v>
      </c>
      <c r="AU443" s="108">
        <f t="array" ref="AU443">IFERROR(INDEX(TO_name_5,MATCH(,((Шаблон_5-Точность)&gt;=O443)+((Шаблон_5+Точность)&lt;=O443),)),O443)</f>
        <v>47102</v>
      </c>
      <c r="AV443" s="109">
        <f t="array" ref="AV443">IFERROR(INDEX(TO_name_6,MATCH(,((Шаблон_6-Точность)&gt;=P443)+((Шаблон_6+Точность)&lt;=P443),)),P443)</f>
        <v>29133</v>
      </c>
      <c r="AW443" s="109">
        <f t="array" ref="AW443">IFERROR(INDEX(TO_name_7,MATCH(,((Шаблон_7-Точность)&gt;=Q443)+((Шаблон_7+Точность)&lt;=Q443),)),Q443)</f>
        <v>20210</v>
      </c>
      <c r="AX443" s="109">
        <f t="array" ref="AX443">IFERROR(INDEX(TO_name_8,MATCH(,((Шаблон_8-Точность)&gt;=R443)+((Шаблон_8+Точность)&lt;=R443),)),R443)</f>
        <v>64895</v>
      </c>
      <c r="AY443" s="109">
        <f t="array" ref="AY443">IFERROR(INDEX(TO_name_12,MATCH(,((Шаблон_12-Точность)&gt;=S443)+((Шаблон_12+Точность)&lt;=S443),)),S443)</f>
        <v>35002</v>
      </c>
      <c r="AZ443" s="109">
        <f t="array" ref="AZ443">IFERROR(INDEX(TO_name_13,MATCH(,((Шаблон_13-Точность)&gt;=T443)+((Шаблон_13+Точность)&lt;=T443),)),T443)</f>
        <v>31696</v>
      </c>
      <c r="BA443" s="110">
        <f t="array" ref="BA443">IFERROR(INDEX(TO_name_14,MATCH(,((Шаблон_14-Точность)&gt;=U443)+((Шаблон_14+Точность)&lt;=U443),)),U443)</f>
        <v>12084</v>
      </c>
      <c r="BB443" s="3"/>
      <c r="BC443" s="3" t="str">
        <f t="shared" si="208"/>
        <v>М/68975/25253</v>
      </c>
      <c r="BD443" s="3" t="str">
        <f t="shared" si="209"/>
        <v>КР/73937/59015</v>
      </c>
      <c r="BE443" s="3" t="str">
        <f t="shared" si="210"/>
        <v>М/67658/42556</v>
      </c>
      <c r="BF443" s="3" t="str">
        <f t="shared" si="211"/>
        <v>М/74446/46146</v>
      </c>
      <c r="BG443" s="3" t="str">
        <f t="shared" si="212"/>
        <v>М/16867/16867</v>
      </c>
      <c r="BH443" s="3" t="str">
        <f t="shared" si="213"/>
        <v>Р/16138/16138</v>
      </c>
      <c r="BI443" s="3" t="str">
        <f t="shared" si="214"/>
        <v>М/13122/13122</v>
      </c>
      <c r="BJ443" s="158" t="s">
        <v>290</v>
      </c>
      <c r="BK443" s="3" t="str">
        <f t="shared" si="215"/>
        <v>М/45381/47102</v>
      </c>
      <c r="BL443" s="3" t="str">
        <f t="shared" si="216"/>
        <v>М/54115/29133</v>
      </c>
      <c r="BM443" s="3" t="str">
        <f t="shared" si="217"/>
        <v>Р/40725/20210</v>
      </c>
      <c r="BN443" s="3" t="str">
        <f t="shared" si="218"/>
        <v>М/40346/64895</v>
      </c>
      <c r="BO443" s="3" t="str">
        <f t="shared" si="219"/>
        <v>Р/10002/35002</v>
      </c>
      <c r="BP443" s="3" t="str">
        <f t="shared" si="220"/>
        <v>Р/11181/31696</v>
      </c>
      <c r="BQ443" s="3" t="str">
        <f t="shared" si="221"/>
        <v>М/12084/12084</v>
      </c>
    </row>
    <row r="444" spans="1:69" ht="16.5" customHeight="1" x14ac:dyDescent="0.25">
      <c r="A444" s="90">
        <v>45360</v>
      </c>
      <c r="B444" s="3">
        <v>5</v>
      </c>
      <c r="C444" s="3">
        <v>4</v>
      </c>
      <c r="D444" s="105" t="str">
        <f t="shared" si="222"/>
        <v/>
      </c>
      <c r="E444" s="105" t="str">
        <f t="shared" si="223"/>
        <v/>
      </c>
      <c r="F444" s="99" t="s">
        <v>290</v>
      </c>
      <c r="G444" s="100">
        <f t="shared" si="224"/>
        <v>25277</v>
      </c>
      <c r="H444" s="100">
        <f t="shared" si="225"/>
        <v>59015</v>
      </c>
      <c r="I444" s="100">
        <f t="shared" si="226"/>
        <v>42580</v>
      </c>
      <c r="J444" s="100">
        <f t="shared" si="227"/>
        <v>46170</v>
      </c>
      <c r="K444" s="100">
        <f t="shared" si="228"/>
        <v>16891</v>
      </c>
      <c r="L444" s="100">
        <f t="shared" si="229"/>
        <v>16138</v>
      </c>
      <c r="M444" s="100">
        <f t="shared" si="230"/>
        <v>13146</v>
      </c>
      <c r="N444" s="100" t="str">
        <f t="shared" si="231"/>
        <v>|</v>
      </c>
      <c r="O444" s="100">
        <f t="shared" si="232"/>
        <v>47126</v>
      </c>
      <c r="P444" s="100">
        <f t="shared" si="233"/>
        <v>29157</v>
      </c>
      <c r="Q444" s="100">
        <f t="shared" si="234"/>
        <v>20210</v>
      </c>
      <c r="R444" s="100">
        <f t="shared" si="235"/>
        <v>64919</v>
      </c>
      <c r="S444" s="100">
        <f t="shared" si="236"/>
        <v>35002</v>
      </c>
      <c r="T444" s="100">
        <f t="shared" si="237"/>
        <v>31696</v>
      </c>
      <c r="U444" s="100">
        <f t="shared" si="238"/>
        <v>12108</v>
      </c>
      <c r="V444" s="89" t="s">
        <v>290</v>
      </c>
      <c r="W444" s="95" t="s">
        <v>37</v>
      </c>
      <c r="X444" s="95" t="s">
        <v>252</v>
      </c>
      <c r="Y444" s="95" t="s">
        <v>37</v>
      </c>
      <c r="Z444" s="95" t="s">
        <v>37</v>
      </c>
      <c r="AA444" s="95" t="s">
        <v>37</v>
      </c>
      <c r="AB444" s="361" t="s">
        <v>38</v>
      </c>
      <c r="AC444" s="95" t="s">
        <v>37</v>
      </c>
      <c r="AD444" s="96" t="s">
        <v>290</v>
      </c>
      <c r="AE444" s="95" t="s">
        <v>37</v>
      </c>
      <c r="AF444" s="95" t="s">
        <v>37</v>
      </c>
      <c r="AG444" s="95" t="s">
        <v>38</v>
      </c>
      <c r="AH444" s="95" t="s">
        <v>37</v>
      </c>
      <c r="AI444" s="95" t="s">
        <v>38</v>
      </c>
      <c r="AJ444" s="95" t="s">
        <v>38</v>
      </c>
      <c r="AK444" s="95" t="s">
        <v>37</v>
      </c>
      <c r="AL444" s="94" t="s">
        <v>290</v>
      </c>
      <c r="AM444" s="108">
        <f t="array" ref="AM444">IFERROR(INDEX(TO_name_1,MATCH(,((Шаблон_1-Точность)&gt;=G444)+((Шаблон_1+Точность)&lt;=G444),)),G444)</f>
        <v>25277</v>
      </c>
      <c r="AN444" s="109">
        <f t="array" ref="AN444">IFERROR(INDEX(TO_name_2,MATCH(,((Шаблон_2-Точность)&gt;=H444)+((Шаблон_2+Точность)&lt;=H444),)),H444)</f>
        <v>59015</v>
      </c>
      <c r="AO444" s="109">
        <f t="array" ref="AO444">IFERROR(INDEX(TO_name_3,MATCH(,((Шаблон_3-Точность)&gt;=I444)+((Шаблон_3+Точность)&lt;=I444),)),I444)</f>
        <v>42580</v>
      </c>
      <c r="AP444" s="109">
        <f t="array" ref="AP444">IFERROR(INDEX(TO_name_4,MATCH(,((Шаблон_4-Точность)&gt;=J444)+((Шаблон_4+Точность)&lt;=J444),)),J444)</f>
        <v>46170</v>
      </c>
      <c r="AQ444" s="109">
        <f t="array" ref="AQ444">IFERROR(INDEX(TO_name_9,MATCH(,((Шаблон_9-Точность)&gt;=K444)+((Шаблон_9+Точность)&lt;=K444),)),K444)</f>
        <v>16891</v>
      </c>
      <c r="AR444" s="109">
        <f t="array" ref="AR444">IFERROR(INDEX(TO_name_10,MATCH(,((Шаблон_10-Точность)&gt;=L444)+((Шаблон_10+Точность)&lt;=L444),)),L444)</f>
        <v>16138</v>
      </c>
      <c r="AS444" s="110">
        <f t="array" ref="AS444">IFERROR(INDEX(TO_name_11,MATCH(,((Шаблон_11-Точность)&gt;=M444)+((Шаблон_11+Точность)&lt;=M444),)),M444)</f>
        <v>13146</v>
      </c>
      <c r="AT444" s="111" t="s">
        <v>290</v>
      </c>
      <c r="AU444" s="108">
        <f t="array" ref="AU444">IFERROR(INDEX(TO_name_5,MATCH(,((Шаблон_5-Точность)&gt;=O444)+((Шаблон_5+Точность)&lt;=O444),)),O444)</f>
        <v>47126</v>
      </c>
      <c r="AV444" s="109">
        <f t="array" ref="AV444">IFERROR(INDEX(TO_name_6,MATCH(,((Шаблон_6-Точность)&gt;=P444)+((Шаблон_6+Точность)&lt;=P444),)),P444)</f>
        <v>29157</v>
      </c>
      <c r="AW444" s="109">
        <f t="array" ref="AW444">IFERROR(INDEX(TO_name_7,MATCH(,((Шаблон_7-Точность)&gt;=Q444)+((Шаблон_7+Точность)&lt;=Q444),)),Q444)</f>
        <v>20210</v>
      </c>
      <c r="AX444" s="109">
        <f t="array" ref="AX444">IFERROR(INDEX(TO_name_8,MATCH(,((Шаблон_8-Точность)&gt;=R444)+((Шаблон_8+Точность)&lt;=R444),)),R444)</f>
        <v>64919</v>
      </c>
      <c r="AY444" s="109">
        <f t="array" ref="AY444">IFERROR(INDEX(TO_name_12,MATCH(,((Шаблон_12-Точность)&gt;=S444)+((Шаблон_12+Точность)&lt;=S444),)),S444)</f>
        <v>35002</v>
      </c>
      <c r="AZ444" s="109">
        <f t="array" ref="AZ444">IFERROR(INDEX(TO_name_13,MATCH(,((Шаблон_13-Точность)&gt;=T444)+((Шаблон_13+Точность)&lt;=T444),)),T444)</f>
        <v>31696</v>
      </c>
      <c r="BA444" s="110">
        <f t="array" ref="BA444">IFERROR(INDEX(TO_name_14,MATCH(,((Шаблон_14-Точность)&gt;=U444)+((Шаблон_14+Точность)&lt;=U444),)),U444)</f>
        <v>12108</v>
      </c>
      <c r="BB444" s="3"/>
      <c r="BC444" s="3" t="str">
        <f t="shared" si="208"/>
        <v>М/68999/25277</v>
      </c>
      <c r="BD444" s="3" t="str">
        <f t="shared" si="209"/>
        <v>КР/73937/59015</v>
      </c>
      <c r="BE444" s="3" t="str">
        <f t="shared" si="210"/>
        <v>М/67682/42580</v>
      </c>
      <c r="BF444" s="3" t="str">
        <f t="shared" si="211"/>
        <v>М/74470/46170</v>
      </c>
      <c r="BG444" s="3" t="str">
        <f t="shared" si="212"/>
        <v>М/16891/16891</v>
      </c>
      <c r="BH444" s="3" t="str">
        <f t="shared" si="213"/>
        <v>Р/16138/16138</v>
      </c>
      <c r="BI444" s="3" t="str">
        <f t="shared" si="214"/>
        <v>М/13146/13146</v>
      </c>
      <c r="BJ444" s="158" t="s">
        <v>290</v>
      </c>
      <c r="BK444" s="3" t="str">
        <f t="shared" si="215"/>
        <v>М/45405/47126</v>
      </c>
      <c r="BL444" s="3" t="str">
        <f t="shared" si="216"/>
        <v>М/54139/29157</v>
      </c>
      <c r="BM444" s="3" t="str">
        <f t="shared" si="217"/>
        <v>Р/40725/20210</v>
      </c>
      <c r="BN444" s="3" t="str">
        <f t="shared" si="218"/>
        <v>М/40370/64919</v>
      </c>
      <c r="BO444" s="3" t="str">
        <f t="shared" si="219"/>
        <v>Р/10002/35002</v>
      </c>
      <c r="BP444" s="3" t="str">
        <f t="shared" si="220"/>
        <v>Р/11181/31696</v>
      </c>
      <c r="BQ444" s="3" t="str">
        <f t="shared" si="221"/>
        <v>М/12108/12108</v>
      </c>
    </row>
    <row r="445" spans="1:69" ht="16.5" customHeight="1" x14ac:dyDescent="0.25">
      <c r="A445" s="90">
        <v>45361</v>
      </c>
      <c r="B445" s="3">
        <v>5</v>
      </c>
      <c r="C445" s="3">
        <v>4</v>
      </c>
      <c r="D445" s="105" t="str">
        <f t="shared" si="222"/>
        <v/>
      </c>
      <c r="E445" s="105" t="str">
        <f t="shared" si="223"/>
        <v/>
      </c>
      <c r="F445" s="99" t="s">
        <v>290</v>
      </c>
      <c r="G445" s="100">
        <f t="shared" si="224"/>
        <v>25301</v>
      </c>
      <c r="H445" s="100">
        <f t="shared" si="225"/>
        <v>59015</v>
      </c>
      <c r="I445" s="100">
        <f t="shared" si="226"/>
        <v>42604</v>
      </c>
      <c r="J445" s="100">
        <f t="shared" si="227"/>
        <v>46194</v>
      </c>
      <c r="K445" s="100">
        <f t="shared" si="228"/>
        <v>16915</v>
      </c>
      <c r="L445" s="100">
        <f t="shared" si="229"/>
        <v>16138</v>
      </c>
      <c r="M445" s="100">
        <f t="shared" si="230"/>
        <v>13170</v>
      </c>
      <c r="N445" s="100" t="str">
        <f t="shared" si="231"/>
        <v>|</v>
      </c>
      <c r="O445" s="100">
        <f t="shared" si="232"/>
        <v>47150</v>
      </c>
      <c r="P445" s="100">
        <f t="shared" si="233"/>
        <v>29181</v>
      </c>
      <c r="Q445" s="100">
        <f t="shared" si="234"/>
        <v>20210</v>
      </c>
      <c r="R445" s="100">
        <f t="shared" si="235"/>
        <v>64943</v>
      </c>
      <c r="S445" s="100">
        <f t="shared" si="236"/>
        <v>35002</v>
      </c>
      <c r="T445" s="100">
        <f t="shared" si="237"/>
        <v>31696</v>
      </c>
      <c r="U445" s="100">
        <f t="shared" si="238"/>
        <v>12132</v>
      </c>
      <c r="V445" s="89" t="s">
        <v>290</v>
      </c>
      <c r="W445" s="95" t="s">
        <v>37</v>
      </c>
      <c r="X445" s="95" t="s">
        <v>252</v>
      </c>
      <c r="Y445" s="95" t="s">
        <v>37</v>
      </c>
      <c r="Z445" s="95" t="s">
        <v>37</v>
      </c>
      <c r="AA445" s="95" t="s">
        <v>37</v>
      </c>
      <c r="AB445" s="95" t="s">
        <v>38</v>
      </c>
      <c r="AC445" s="95" t="s">
        <v>37</v>
      </c>
      <c r="AD445" s="96" t="s">
        <v>290</v>
      </c>
      <c r="AE445" s="95" t="s">
        <v>37</v>
      </c>
      <c r="AF445" s="95" t="s">
        <v>37</v>
      </c>
      <c r="AG445" s="95" t="s">
        <v>38</v>
      </c>
      <c r="AH445" s="95" t="s">
        <v>37</v>
      </c>
      <c r="AI445" s="95" t="s">
        <v>38</v>
      </c>
      <c r="AJ445" s="95" t="s">
        <v>38</v>
      </c>
      <c r="AK445" s="95" t="s">
        <v>37</v>
      </c>
      <c r="AL445" s="94" t="s">
        <v>290</v>
      </c>
      <c r="AM445" s="108">
        <f t="array" ref="AM445">IFERROR(INDEX(TO_name_1,MATCH(,((Шаблон_1-Точность)&gt;=G445)+((Шаблон_1+Точность)&lt;=G445),)),G445)</f>
        <v>25301</v>
      </c>
      <c r="AN445" s="109">
        <f t="array" ref="AN445">IFERROR(INDEX(TO_name_2,MATCH(,((Шаблон_2-Точность)&gt;=H445)+((Шаблон_2+Точность)&lt;=H445),)),H445)</f>
        <v>59015</v>
      </c>
      <c r="AO445" s="109">
        <f t="array" ref="AO445">IFERROR(INDEX(TO_name_3,MATCH(,((Шаблон_3-Точность)&gt;=I445)+((Шаблон_3+Точность)&lt;=I445),)),I445)</f>
        <v>42604</v>
      </c>
      <c r="AP445" s="109">
        <f t="array" ref="AP445">IFERROR(INDEX(TO_name_4,MATCH(,((Шаблон_4-Точность)&gt;=J445)+((Шаблон_4+Точность)&lt;=J445),)),J445)</f>
        <v>46194</v>
      </c>
      <c r="AQ445" s="109">
        <f t="array" ref="AQ445">IFERROR(INDEX(TO_name_9,MATCH(,((Шаблон_9-Точность)&gt;=K445)+((Шаблон_9+Точность)&lt;=K445),)),K445)</f>
        <v>16915</v>
      </c>
      <c r="AR445" s="109">
        <f t="array" ref="AR445">IFERROR(INDEX(TO_name_10,MATCH(,((Шаблон_10-Точность)&gt;=L445)+((Шаблон_10+Точность)&lt;=L445),)),L445)</f>
        <v>16138</v>
      </c>
      <c r="AS445" s="110">
        <f t="array" ref="AS445">IFERROR(INDEX(TO_name_11,MATCH(,((Шаблон_11-Точность)&gt;=M445)+((Шаблон_11+Точность)&lt;=M445),)),M445)</f>
        <v>13170</v>
      </c>
      <c r="AT445" s="111" t="s">
        <v>290</v>
      </c>
      <c r="AU445" s="108">
        <f t="array" ref="AU445">IFERROR(INDEX(TO_name_5,MATCH(,((Шаблон_5-Точность)&gt;=O445)+((Шаблон_5+Точность)&lt;=O445),)),O445)</f>
        <v>47150</v>
      </c>
      <c r="AV445" s="109">
        <f t="array" ref="AV445">IFERROR(INDEX(TO_name_6,MATCH(,((Шаблон_6-Точность)&gt;=P445)+((Шаблон_6+Точность)&lt;=P445),)),P445)</f>
        <v>29181</v>
      </c>
      <c r="AW445" s="109">
        <f t="array" ref="AW445">IFERROR(INDEX(TO_name_7,MATCH(,((Шаблон_7-Точность)&gt;=Q445)+((Шаблон_7+Точность)&lt;=Q445),)),Q445)</f>
        <v>20210</v>
      </c>
      <c r="AX445" s="109">
        <f t="array" ref="AX445">IFERROR(INDEX(TO_name_8,MATCH(,((Шаблон_8-Точность)&gt;=R445)+((Шаблон_8+Точность)&lt;=R445),)),R445)</f>
        <v>64943</v>
      </c>
      <c r="AY445" s="109">
        <f t="array" ref="AY445">IFERROR(INDEX(TO_name_12,MATCH(,((Шаблон_12-Точность)&gt;=S445)+((Шаблон_12+Точность)&lt;=S445),)),S445)</f>
        <v>35002</v>
      </c>
      <c r="AZ445" s="109">
        <f t="array" ref="AZ445">IFERROR(INDEX(TO_name_13,MATCH(,((Шаблон_13-Точность)&gt;=T445)+((Шаблон_13+Точность)&lt;=T445),)),T445)</f>
        <v>31696</v>
      </c>
      <c r="BA445" s="110">
        <f t="array" ref="BA445">IFERROR(INDEX(TO_name_14,MATCH(,((Шаблон_14-Точность)&gt;=U445)+((Шаблон_14+Точность)&lt;=U445),)),U445)</f>
        <v>12132</v>
      </c>
      <c r="BB445" s="3"/>
      <c r="BC445" s="3" t="str">
        <f t="shared" si="208"/>
        <v>М/69023/25301</v>
      </c>
      <c r="BD445" s="3" t="str">
        <f t="shared" si="209"/>
        <v>КР/73937/59015</v>
      </c>
      <c r="BE445" s="3" t="str">
        <f t="shared" si="210"/>
        <v>М/67706/42604</v>
      </c>
      <c r="BF445" s="3" t="str">
        <f t="shared" si="211"/>
        <v>М/74494/46194</v>
      </c>
      <c r="BG445" s="3" t="str">
        <f t="shared" si="212"/>
        <v>М/16915/16915</v>
      </c>
      <c r="BH445" s="3" t="str">
        <f t="shared" si="213"/>
        <v>Р/16138/16138</v>
      </c>
      <c r="BI445" s="3" t="str">
        <f t="shared" si="214"/>
        <v>М/13170/13170</v>
      </c>
      <c r="BJ445" s="158" t="s">
        <v>290</v>
      </c>
      <c r="BK445" s="3" t="str">
        <f t="shared" si="215"/>
        <v>М/45429/47150</v>
      </c>
      <c r="BL445" s="3" t="str">
        <f t="shared" si="216"/>
        <v>М/54163/29181</v>
      </c>
      <c r="BM445" s="3" t="str">
        <f t="shared" si="217"/>
        <v>Р/40725/20210</v>
      </c>
      <c r="BN445" s="3" t="str">
        <f t="shared" si="218"/>
        <v>М/40394/64943</v>
      </c>
      <c r="BO445" s="3" t="str">
        <f t="shared" si="219"/>
        <v>Р/10002/35002</v>
      </c>
      <c r="BP445" s="3" t="str">
        <f t="shared" si="220"/>
        <v>Р/11181/31696</v>
      </c>
      <c r="BQ445" s="3" t="str">
        <f t="shared" si="221"/>
        <v>М/12132/12132</v>
      </c>
    </row>
    <row r="446" spans="1:69" ht="16.5" customHeight="1" x14ac:dyDescent="0.25">
      <c r="A446" s="90">
        <v>45362</v>
      </c>
      <c r="B446" s="3">
        <v>5</v>
      </c>
      <c r="C446" s="3">
        <v>4</v>
      </c>
      <c r="D446" s="105" t="str">
        <f t="shared" si="222"/>
        <v/>
      </c>
      <c r="E446" s="105" t="str">
        <f t="shared" si="223"/>
        <v/>
      </c>
      <c r="F446" s="99" t="s">
        <v>290</v>
      </c>
      <c r="G446" s="100">
        <f t="shared" si="224"/>
        <v>25325</v>
      </c>
      <c r="H446" s="100">
        <f t="shared" si="225"/>
        <v>59015</v>
      </c>
      <c r="I446" s="100">
        <f t="shared" si="226"/>
        <v>42628</v>
      </c>
      <c r="J446" s="100">
        <f t="shared" si="227"/>
        <v>46218</v>
      </c>
      <c r="K446" s="100">
        <f t="shared" si="228"/>
        <v>16939</v>
      </c>
      <c r="L446" s="100">
        <f t="shared" si="229"/>
        <v>16138</v>
      </c>
      <c r="M446" s="100">
        <f t="shared" si="230"/>
        <v>13194</v>
      </c>
      <c r="N446" s="100" t="str">
        <f t="shared" si="231"/>
        <v>|</v>
      </c>
      <c r="O446" s="100">
        <f t="shared" si="232"/>
        <v>47174</v>
      </c>
      <c r="P446" s="100">
        <f t="shared" si="233"/>
        <v>29205</v>
      </c>
      <c r="Q446" s="100">
        <f t="shared" si="234"/>
        <v>20210</v>
      </c>
      <c r="R446" s="100">
        <f t="shared" si="235"/>
        <v>64967</v>
      </c>
      <c r="S446" s="100">
        <f t="shared" si="236"/>
        <v>35002</v>
      </c>
      <c r="T446" s="100">
        <f t="shared" si="237"/>
        <v>31696</v>
      </c>
      <c r="U446" s="100">
        <f t="shared" si="238"/>
        <v>12156</v>
      </c>
      <c r="V446" s="89" t="s">
        <v>290</v>
      </c>
      <c r="W446" s="95" t="s">
        <v>37</v>
      </c>
      <c r="X446" s="95" t="s">
        <v>252</v>
      </c>
      <c r="Y446" s="95" t="s">
        <v>37</v>
      </c>
      <c r="Z446" s="95" t="s">
        <v>37</v>
      </c>
      <c r="AA446" s="95" t="s">
        <v>37</v>
      </c>
      <c r="AB446" s="95" t="s">
        <v>38</v>
      </c>
      <c r="AC446" s="95" t="s">
        <v>37</v>
      </c>
      <c r="AD446" s="96" t="s">
        <v>290</v>
      </c>
      <c r="AE446" s="95" t="s">
        <v>37</v>
      </c>
      <c r="AF446" s="95" t="s">
        <v>37</v>
      </c>
      <c r="AG446" s="95" t="s">
        <v>38</v>
      </c>
      <c r="AH446" s="95" t="s">
        <v>37</v>
      </c>
      <c r="AI446" s="95" t="s">
        <v>38</v>
      </c>
      <c r="AJ446" s="95" t="s">
        <v>38</v>
      </c>
      <c r="AK446" s="95" t="s">
        <v>37</v>
      </c>
      <c r="AL446" s="94" t="s">
        <v>290</v>
      </c>
      <c r="AM446" s="108">
        <f t="array" ref="AM446">IFERROR(INDEX(TO_name_1,MATCH(,((Шаблон_1-Точность)&gt;=G446)+((Шаблон_1+Точность)&lt;=G446),)),G446)</f>
        <v>25325</v>
      </c>
      <c r="AN446" s="109">
        <f t="array" ref="AN446">IFERROR(INDEX(TO_name_2,MATCH(,((Шаблон_2-Точность)&gt;=H446)+((Шаблон_2+Точность)&lt;=H446),)),H446)</f>
        <v>59015</v>
      </c>
      <c r="AO446" s="109">
        <f t="array" ref="AO446">IFERROR(INDEX(TO_name_3,MATCH(,((Шаблон_3-Точность)&gt;=I446)+((Шаблон_3+Точность)&lt;=I446),)),I446)</f>
        <v>42628</v>
      </c>
      <c r="AP446" s="109">
        <f t="array" ref="AP446">IFERROR(INDEX(TO_name_4,MATCH(,((Шаблон_4-Точность)&gt;=J446)+((Шаблон_4+Точность)&lt;=J446),)),J446)</f>
        <v>46218</v>
      </c>
      <c r="AQ446" s="109">
        <f t="array" ref="AQ446">IFERROR(INDEX(TO_name_9,MATCH(,((Шаблон_9-Точность)&gt;=K446)+((Шаблон_9+Точность)&lt;=K446),)),K446)</f>
        <v>16939</v>
      </c>
      <c r="AR446" s="109">
        <f t="array" ref="AR446">IFERROR(INDEX(TO_name_10,MATCH(,((Шаблон_10-Точность)&gt;=L446)+((Шаблон_10+Точность)&lt;=L446),)),L446)</f>
        <v>16138</v>
      </c>
      <c r="AS446" s="110">
        <f t="array" ref="AS446">IFERROR(INDEX(TO_name_11,MATCH(,((Шаблон_11-Точность)&gt;=M446)+((Шаблон_11+Точность)&lt;=M446),)),M446)</f>
        <v>13194</v>
      </c>
      <c r="AT446" s="111" t="s">
        <v>290</v>
      </c>
      <c r="AU446" s="108">
        <f t="array" ref="AU446">IFERROR(INDEX(TO_name_5,MATCH(,((Шаблон_5-Точность)&gt;=O446)+((Шаблон_5+Точность)&lt;=O446),)),O446)</f>
        <v>47174</v>
      </c>
      <c r="AV446" s="109">
        <f t="array" ref="AV446">IFERROR(INDEX(TO_name_6,MATCH(,((Шаблон_6-Точность)&gt;=P446)+((Шаблон_6+Точность)&lt;=P446),)),P446)</f>
        <v>29205</v>
      </c>
      <c r="AW446" s="109">
        <f t="array" ref="AW446">IFERROR(INDEX(TO_name_7,MATCH(,((Шаблон_7-Точность)&gt;=Q446)+((Шаблон_7+Точность)&lt;=Q446),)),Q446)</f>
        <v>20210</v>
      </c>
      <c r="AX446" s="109">
        <f t="array" ref="AX446">IFERROR(INDEX(TO_name_8,MATCH(,((Шаблон_8-Точность)&gt;=R446)+((Шаблон_8+Точность)&lt;=R446),)),R446)</f>
        <v>64967</v>
      </c>
      <c r="AY446" s="109">
        <f t="array" ref="AY446">IFERROR(INDEX(TO_name_12,MATCH(,((Шаблон_12-Точность)&gt;=S446)+((Шаблон_12+Точность)&lt;=S446),)),S446)</f>
        <v>35002</v>
      </c>
      <c r="AZ446" s="109">
        <f t="array" ref="AZ446">IFERROR(INDEX(TO_name_13,MATCH(,((Шаблон_13-Точность)&gt;=T446)+((Шаблон_13+Точность)&lt;=T446),)),T446)</f>
        <v>31696</v>
      </c>
      <c r="BA446" s="110">
        <f t="array" ref="BA446">IFERROR(INDEX(TO_name_14,MATCH(,((Шаблон_14-Точность)&gt;=U446)+((Шаблон_14+Точность)&lt;=U446),)),U446)</f>
        <v>12156</v>
      </c>
      <c r="BB446" s="3"/>
      <c r="BC446" s="3" t="str">
        <f t="shared" si="208"/>
        <v>М/69047/25325</v>
      </c>
      <c r="BD446" s="3" t="str">
        <f t="shared" si="209"/>
        <v>КР/73937/59015</v>
      </c>
      <c r="BE446" s="3" t="str">
        <f t="shared" si="210"/>
        <v>М/67730/42628</v>
      </c>
      <c r="BF446" s="3" t="str">
        <f t="shared" si="211"/>
        <v>М/74518/46218</v>
      </c>
      <c r="BG446" s="3" t="str">
        <f t="shared" si="212"/>
        <v>М/16939/16939</v>
      </c>
      <c r="BH446" s="3" t="str">
        <f t="shared" si="213"/>
        <v>Р/16138/16138</v>
      </c>
      <c r="BI446" s="3" t="str">
        <f t="shared" si="214"/>
        <v>М/13194/13194</v>
      </c>
      <c r="BJ446" s="158" t="s">
        <v>290</v>
      </c>
      <c r="BK446" s="3" t="str">
        <f t="shared" si="215"/>
        <v>М/45453/47174</v>
      </c>
      <c r="BL446" s="3" t="str">
        <f t="shared" si="216"/>
        <v>М/54187/29205</v>
      </c>
      <c r="BM446" s="3" t="str">
        <f t="shared" si="217"/>
        <v>Р/40725/20210</v>
      </c>
      <c r="BN446" s="3" t="str">
        <f t="shared" si="218"/>
        <v>М/40418/64967</v>
      </c>
      <c r="BO446" s="3" t="str">
        <f t="shared" si="219"/>
        <v>Р/10002/35002</v>
      </c>
      <c r="BP446" s="3" t="str">
        <f t="shared" si="220"/>
        <v>Р/11181/31696</v>
      </c>
      <c r="BQ446" s="3" t="str">
        <f t="shared" si="221"/>
        <v>М/12156/12156</v>
      </c>
    </row>
    <row r="447" spans="1:69" ht="16.5" customHeight="1" x14ac:dyDescent="0.25">
      <c r="A447" s="90">
        <v>45363</v>
      </c>
      <c r="B447" s="3">
        <v>5</v>
      </c>
      <c r="C447" s="3">
        <v>4</v>
      </c>
      <c r="D447" s="105" t="str">
        <f t="shared" si="222"/>
        <v/>
      </c>
      <c r="E447" s="105" t="str">
        <f t="shared" si="223"/>
        <v/>
      </c>
      <c r="F447" s="99" t="s">
        <v>290</v>
      </c>
      <c r="G447" s="100">
        <f t="shared" si="224"/>
        <v>25349</v>
      </c>
      <c r="H447" s="100">
        <f t="shared" si="225"/>
        <v>59015</v>
      </c>
      <c r="I447" s="100">
        <f t="shared" si="226"/>
        <v>42652</v>
      </c>
      <c r="J447" s="100">
        <f t="shared" si="227"/>
        <v>46242</v>
      </c>
      <c r="K447" s="100">
        <f t="shared" si="228"/>
        <v>16963</v>
      </c>
      <c r="L447" s="100">
        <f t="shared" si="229"/>
        <v>16138</v>
      </c>
      <c r="M447" s="100">
        <f t="shared" si="230"/>
        <v>13218</v>
      </c>
      <c r="N447" s="100" t="str">
        <f t="shared" si="231"/>
        <v>|</v>
      </c>
      <c r="O447" s="100">
        <f t="shared" si="232"/>
        <v>47198</v>
      </c>
      <c r="P447" s="100">
        <f t="shared" si="233"/>
        <v>29229</v>
      </c>
      <c r="Q447" s="100">
        <f t="shared" si="234"/>
        <v>20210</v>
      </c>
      <c r="R447" s="100">
        <f t="shared" si="235"/>
        <v>64991</v>
      </c>
      <c r="S447" s="100">
        <f t="shared" si="236"/>
        <v>35002</v>
      </c>
      <c r="T447" s="100">
        <f t="shared" si="237"/>
        <v>31696</v>
      </c>
      <c r="U447" s="100">
        <f t="shared" si="238"/>
        <v>12180</v>
      </c>
      <c r="V447" s="89" t="s">
        <v>290</v>
      </c>
      <c r="W447" s="95" t="s">
        <v>37</v>
      </c>
      <c r="X447" s="95" t="s">
        <v>252</v>
      </c>
      <c r="Y447" s="95" t="s">
        <v>37</v>
      </c>
      <c r="Z447" s="95" t="s">
        <v>37</v>
      </c>
      <c r="AA447" s="95" t="s">
        <v>37</v>
      </c>
      <c r="AB447" s="95" t="s">
        <v>38</v>
      </c>
      <c r="AC447" s="95" t="s">
        <v>37</v>
      </c>
      <c r="AD447" s="96" t="s">
        <v>290</v>
      </c>
      <c r="AE447" s="95" t="s">
        <v>37</v>
      </c>
      <c r="AF447" s="95" t="s">
        <v>37</v>
      </c>
      <c r="AG447" s="95" t="s">
        <v>38</v>
      </c>
      <c r="AH447" s="95" t="s">
        <v>37</v>
      </c>
      <c r="AI447" s="95" t="s">
        <v>38</v>
      </c>
      <c r="AJ447" s="95" t="s">
        <v>38</v>
      </c>
      <c r="AK447" s="95" t="s">
        <v>37</v>
      </c>
      <c r="AL447" s="94" t="s">
        <v>290</v>
      </c>
      <c r="AM447" s="108">
        <f t="array" ref="AM447">IFERROR(INDEX(TO_name_1,MATCH(,((Шаблон_1-Точность)&gt;=G447)+((Шаблон_1+Точность)&lt;=G447),)),G447)</f>
        <v>25349</v>
      </c>
      <c r="AN447" s="109">
        <f t="array" ref="AN447">IFERROR(INDEX(TO_name_2,MATCH(,((Шаблон_2-Точность)&gt;=H447)+((Шаблон_2+Точность)&lt;=H447),)),H447)</f>
        <v>59015</v>
      </c>
      <c r="AO447" s="109">
        <f t="array" ref="AO447">IFERROR(INDEX(TO_name_3,MATCH(,((Шаблон_3-Точность)&gt;=I447)+((Шаблон_3+Точность)&lt;=I447),)),I447)</f>
        <v>42652</v>
      </c>
      <c r="AP447" s="109">
        <f t="array" ref="AP447">IFERROR(INDEX(TO_name_4,MATCH(,((Шаблон_4-Точность)&gt;=J447)+((Шаблон_4+Точность)&lt;=J447),)),J447)</f>
        <v>46242</v>
      </c>
      <c r="AQ447" s="109">
        <f t="array" ref="AQ447">IFERROR(INDEX(TO_name_9,MATCH(,((Шаблон_9-Точность)&gt;=K447)+((Шаблон_9+Точность)&lt;=K447),)),K447)</f>
        <v>16963</v>
      </c>
      <c r="AR447" s="109">
        <f t="array" ref="AR447">IFERROR(INDEX(TO_name_10,MATCH(,((Шаблон_10-Точность)&gt;=L447)+((Шаблон_10+Точность)&lt;=L447),)),L447)</f>
        <v>16138</v>
      </c>
      <c r="AS447" s="110">
        <f t="array" ref="AS447">IFERROR(INDEX(TO_name_11,MATCH(,((Шаблон_11-Точность)&gt;=M447)+((Шаблон_11+Точность)&lt;=M447),)),M447)</f>
        <v>13218</v>
      </c>
      <c r="AT447" s="111" t="s">
        <v>290</v>
      </c>
      <c r="AU447" s="108">
        <f t="array" ref="AU447">IFERROR(INDEX(TO_name_5,MATCH(,((Шаблон_5-Точность)&gt;=O447)+((Шаблон_5+Точность)&lt;=O447),)),O447)</f>
        <v>47198</v>
      </c>
      <c r="AV447" s="109">
        <f t="array" ref="AV447">IFERROR(INDEX(TO_name_6,MATCH(,((Шаблон_6-Точность)&gt;=P447)+((Шаблон_6+Точность)&lt;=P447),)),P447)</f>
        <v>29229</v>
      </c>
      <c r="AW447" s="109">
        <f t="array" ref="AW447">IFERROR(INDEX(TO_name_7,MATCH(,((Шаблон_7-Точность)&gt;=Q447)+((Шаблон_7+Точность)&lt;=Q447),)),Q447)</f>
        <v>20210</v>
      </c>
      <c r="AX447" s="109" t="str">
        <f t="array" ref="AX447">IFERROR(INDEX(TO_name_8,MATCH(,((Шаблон_8-Точность)&gt;=R447)+((Шаблон_8+Точность)&lt;=R447),)),R447)</f>
        <v>ТО1</v>
      </c>
      <c r="AY447" s="109">
        <f t="array" ref="AY447">IFERROR(INDEX(TO_name_12,MATCH(,((Шаблон_12-Точность)&gt;=S447)+((Шаблон_12+Точность)&lt;=S447),)),S447)</f>
        <v>35002</v>
      </c>
      <c r="AZ447" s="109">
        <f t="array" ref="AZ447">IFERROR(INDEX(TO_name_13,MATCH(,((Шаблон_13-Точность)&gt;=T447)+((Шаблон_13+Точность)&lt;=T447),)),T447)</f>
        <v>31696</v>
      </c>
      <c r="BA447" s="110">
        <f t="array" ref="BA447">IFERROR(INDEX(TO_name_14,MATCH(,((Шаблон_14-Точность)&gt;=U447)+((Шаблон_14+Точность)&lt;=U447),)),U447)</f>
        <v>12180</v>
      </c>
      <c r="BB447" s="3"/>
      <c r="BC447" s="3" t="str">
        <f t="shared" si="208"/>
        <v>М/69071/25349</v>
      </c>
      <c r="BD447" s="3" t="str">
        <f t="shared" si="209"/>
        <v>КР/73937/59015</v>
      </c>
      <c r="BE447" s="3" t="str">
        <f t="shared" si="210"/>
        <v>М/67754/42652</v>
      </c>
      <c r="BF447" s="3" t="str">
        <f t="shared" si="211"/>
        <v>М/74542/46242</v>
      </c>
      <c r="BG447" s="3" t="str">
        <f t="shared" si="212"/>
        <v>М/16963/16963</v>
      </c>
      <c r="BH447" s="3" t="str">
        <f t="shared" si="213"/>
        <v>Р/16138/16138</v>
      </c>
      <c r="BI447" s="3" t="str">
        <f t="shared" si="214"/>
        <v>М/13218/13218</v>
      </c>
      <c r="BJ447" s="158" t="s">
        <v>290</v>
      </c>
      <c r="BK447" s="3" t="str">
        <f t="shared" si="215"/>
        <v>М/45477/47198</v>
      </c>
      <c r="BL447" s="3" t="str">
        <f t="shared" si="216"/>
        <v>М/54211/29229</v>
      </c>
      <c r="BM447" s="3" t="str">
        <f t="shared" si="217"/>
        <v>Р/40725/20210</v>
      </c>
      <c r="BN447" s="3" t="str">
        <f t="shared" si="218"/>
        <v>М/40442/64991</v>
      </c>
      <c r="BO447" s="3" t="str">
        <f t="shared" si="219"/>
        <v>Р/10002/35002</v>
      </c>
      <c r="BP447" s="3" t="str">
        <f t="shared" si="220"/>
        <v>Р/11181/31696</v>
      </c>
      <c r="BQ447" s="3" t="str">
        <f t="shared" si="221"/>
        <v>М/12180/12180</v>
      </c>
    </row>
    <row r="448" spans="1:69" ht="16.5" customHeight="1" x14ac:dyDescent="0.25">
      <c r="A448" s="90">
        <v>45364</v>
      </c>
      <c r="B448" s="3">
        <v>5</v>
      </c>
      <c r="C448" s="3">
        <v>4</v>
      </c>
      <c r="D448" s="105" t="str">
        <f t="shared" si="222"/>
        <v/>
      </c>
      <c r="E448" s="105" t="str">
        <f t="shared" si="223"/>
        <v/>
      </c>
      <c r="F448" s="99" t="s">
        <v>290</v>
      </c>
      <c r="G448" s="100">
        <f t="shared" si="224"/>
        <v>25373</v>
      </c>
      <c r="H448" s="100">
        <f t="shared" si="225"/>
        <v>59023</v>
      </c>
      <c r="I448" s="100">
        <f t="shared" si="226"/>
        <v>42676</v>
      </c>
      <c r="J448" s="100">
        <f t="shared" si="227"/>
        <v>46266</v>
      </c>
      <c r="K448" s="100">
        <f t="shared" si="228"/>
        <v>16987</v>
      </c>
      <c r="L448" s="100">
        <f t="shared" si="229"/>
        <v>16138</v>
      </c>
      <c r="M448" s="100">
        <f t="shared" si="230"/>
        <v>13234</v>
      </c>
      <c r="N448" s="100" t="str">
        <f t="shared" si="231"/>
        <v>|</v>
      </c>
      <c r="O448" s="100">
        <f t="shared" si="232"/>
        <v>47222</v>
      </c>
      <c r="P448" s="100">
        <f t="shared" si="233"/>
        <v>29253</v>
      </c>
      <c r="Q448" s="100">
        <f t="shared" si="234"/>
        <v>20210</v>
      </c>
      <c r="R448" s="100">
        <f t="shared" si="235"/>
        <v>65007</v>
      </c>
      <c r="S448" s="100">
        <f t="shared" si="236"/>
        <v>35002</v>
      </c>
      <c r="T448" s="100">
        <f t="shared" si="237"/>
        <v>31704</v>
      </c>
      <c r="U448" s="100">
        <f t="shared" si="238"/>
        <v>12204</v>
      </c>
      <c r="V448" s="89" t="s">
        <v>290</v>
      </c>
      <c r="W448" s="95" t="s">
        <v>37</v>
      </c>
      <c r="X448" s="95" t="s">
        <v>320</v>
      </c>
      <c r="Y448" s="95" t="s">
        <v>37</v>
      </c>
      <c r="Z448" s="95" t="s">
        <v>37</v>
      </c>
      <c r="AA448" s="95" t="s">
        <v>37</v>
      </c>
      <c r="AB448" s="95" t="s">
        <v>38</v>
      </c>
      <c r="AC448" s="95" t="s">
        <v>195</v>
      </c>
      <c r="AD448" s="96" t="s">
        <v>290</v>
      </c>
      <c r="AE448" s="95" t="s">
        <v>37</v>
      </c>
      <c r="AF448" s="95" t="s">
        <v>37</v>
      </c>
      <c r="AG448" s="95" t="s">
        <v>38</v>
      </c>
      <c r="AH448" s="95" t="s">
        <v>195</v>
      </c>
      <c r="AI448" s="95" t="s">
        <v>38</v>
      </c>
      <c r="AJ448" s="95" t="s">
        <v>320</v>
      </c>
      <c r="AK448" s="95" t="s">
        <v>37</v>
      </c>
      <c r="AL448" s="94" t="s">
        <v>290</v>
      </c>
      <c r="AM448" s="108">
        <f t="array" ref="AM448">IFERROR(INDEX(TO_name_1,MATCH(,((Шаблон_1-Точность)&gt;=G448)+((Шаблон_1+Точность)&lt;=G448),)),G448)</f>
        <v>25373</v>
      </c>
      <c r="AN448" s="109">
        <f t="array" ref="AN448">IFERROR(INDEX(TO_name_2,MATCH(,((Шаблон_2-Точность)&gt;=H448)+((Шаблон_2+Точность)&lt;=H448),)),H448)</f>
        <v>59023</v>
      </c>
      <c r="AO448" s="109">
        <f t="array" ref="AO448">IFERROR(INDEX(TO_name_3,MATCH(,((Шаблон_3-Точность)&gt;=I448)+((Шаблон_3+Точность)&lt;=I448),)),I448)</f>
        <v>42676</v>
      </c>
      <c r="AP448" s="109">
        <f t="array" ref="AP448">IFERROR(INDEX(TO_name_4,MATCH(,((Шаблон_4-Точность)&gt;=J448)+((Шаблон_4+Точность)&lt;=J448),)),J448)</f>
        <v>46266</v>
      </c>
      <c r="AQ448" s="109">
        <f t="array" ref="AQ448">IFERROR(INDEX(TO_name_9,MATCH(,((Шаблон_9-Точность)&gt;=K448)+((Шаблон_9+Точность)&lt;=K448),)),K448)</f>
        <v>16987</v>
      </c>
      <c r="AR448" s="109">
        <f t="array" ref="AR448">IFERROR(INDEX(TO_name_10,MATCH(,((Шаблон_10-Точность)&gt;=L448)+((Шаблон_10+Точность)&lt;=L448),)),L448)</f>
        <v>16138</v>
      </c>
      <c r="AS448" s="110">
        <f t="array" ref="AS448">IFERROR(INDEX(TO_name_11,MATCH(,((Шаблон_11-Точность)&gt;=M448)+((Шаблон_11+Точность)&lt;=M448),)),M448)</f>
        <v>13234</v>
      </c>
      <c r="AT448" s="111" t="s">
        <v>290</v>
      </c>
      <c r="AU448" s="108">
        <f t="array" ref="AU448">IFERROR(INDEX(TO_name_5,MATCH(,((Шаблон_5-Точность)&gt;=O448)+((Шаблон_5+Точность)&lt;=O448),)),O448)</f>
        <v>47222</v>
      </c>
      <c r="AV448" s="109">
        <f t="array" ref="AV448">IFERROR(INDEX(TO_name_6,MATCH(,((Шаблон_6-Точность)&gt;=P448)+((Шаблон_6+Точность)&lt;=P448),)),P448)</f>
        <v>29253</v>
      </c>
      <c r="AW448" s="109">
        <f t="array" ref="AW448">IFERROR(INDEX(TO_name_7,MATCH(,((Шаблон_7-Точность)&gt;=Q448)+((Шаблон_7+Точность)&lt;=Q448),)),Q448)</f>
        <v>20210</v>
      </c>
      <c r="AX448" s="109" t="str">
        <f t="array" ref="AX448">IFERROR(INDEX(TO_name_8,MATCH(,((Шаблон_8-Точность)&gt;=R448)+((Шаблон_8+Точность)&lt;=R448),)),R448)</f>
        <v>ТО1</v>
      </c>
      <c r="AY448" s="109">
        <f t="array" ref="AY448">IFERROR(INDEX(TO_name_12,MATCH(,((Шаблон_12-Точность)&gt;=S448)+((Шаблон_12+Точность)&lt;=S448),)),S448)</f>
        <v>35002</v>
      </c>
      <c r="AZ448" s="109">
        <f t="array" ref="AZ448">IFERROR(INDEX(TO_name_13,MATCH(,((Шаблон_13-Точность)&gt;=T448)+((Шаблон_13+Точность)&lt;=T448),)),T448)</f>
        <v>31704</v>
      </c>
      <c r="BA448" s="110">
        <f t="array" ref="BA448">IFERROR(INDEX(TO_name_14,MATCH(,((Шаблон_14-Точность)&gt;=U448)+((Шаблон_14+Точность)&lt;=U448),)),U448)</f>
        <v>12204</v>
      </c>
      <c r="BB448" s="3"/>
      <c r="BC448" s="3" t="str">
        <f t="shared" si="208"/>
        <v>М/69095/25373</v>
      </c>
      <c r="BD448" s="3" t="str">
        <f t="shared" si="209"/>
        <v>П/73945/59023</v>
      </c>
      <c r="BE448" s="3" t="str">
        <f t="shared" si="210"/>
        <v>М/67778/42676</v>
      </c>
      <c r="BF448" s="3" t="str">
        <f t="shared" si="211"/>
        <v>М/74566/46266</v>
      </c>
      <c r="BG448" s="3" t="str">
        <f t="shared" si="212"/>
        <v>М/16987/16987</v>
      </c>
      <c r="BH448" s="3" t="str">
        <f t="shared" si="213"/>
        <v>Р/16138/16138</v>
      </c>
      <c r="BI448" s="3" t="str">
        <f t="shared" si="214"/>
        <v>О/13234/13234</v>
      </c>
      <c r="BJ448" s="158" t="s">
        <v>290</v>
      </c>
      <c r="BK448" s="3" t="str">
        <f t="shared" si="215"/>
        <v>М/45501/47222</v>
      </c>
      <c r="BL448" s="3" t="str">
        <f t="shared" si="216"/>
        <v>М/54235/29253</v>
      </c>
      <c r="BM448" s="3" t="str">
        <f t="shared" si="217"/>
        <v>Р/40725/20210</v>
      </c>
      <c r="BN448" s="3" t="str">
        <f t="shared" si="218"/>
        <v>О/40458/65007</v>
      </c>
      <c r="BO448" s="3" t="str">
        <f t="shared" si="219"/>
        <v>Р/10002/35002</v>
      </c>
      <c r="BP448" s="3" t="str">
        <f t="shared" si="220"/>
        <v>П/11189/31704</v>
      </c>
      <c r="BQ448" s="3" t="str">
        <f t="shared" si="221"/>
        <v>М/12204/12204</v>
      </c>
    </row>
    <row r="449" spans="1:69" ht="16.5" customHeight="1" x14ac:dyDescent="0.25">
      <c r="A449" s="90">
        <v>45365</v>
      </c>
      <c r="B449" s="3">
        <v>5</v>
      </c>
      <c r="C449" s="3">
        <v>4</v>
      </c>
      <c r="D449" s="105" t="str">
        <f t="shared" si="222"/>
        <v/>
      </c>
      <c r="E449" s="105" t="str">
        <f t="shared" si="223"/>
        <v/>
      </c>
      <c r="F449" s="99" t="s">
        <v>290</v>
      </c>
      <c r="G449" s="100">
        <f t="shared" si="224"/>
        <v>25397</v>
      </c>
      <c r="H449" s="100">
        <f t="shared" si="225"/>
        <v>59047</v>
      </c>
      <c r="I449" s="100">
        <f t="shared" si="226"/>
        <v>42700</v>
      </c>
      <c r="J449" s="100">
        <f t="shared" si="227"/>
        <v>46290</v>
      </c>
      <c r="K449" s="100">
        <f t="shared" si="228"/>
        <v>17011</v>
      </c>
      <c r="L449" s="100">
        <f t="shared" si="229"/>
        <v>16138</v>
      </c>
      <c r="M449" s="100">
        <f t="shared" si="230"/>
        <v>13234</v>
      </c>
      <c r="N449" s="100" t="str">
        <f t="shared" si="231"/>
        <v>|</v>
      </c>
      <c r="O449" s="100">
        <f t="shared" si="232"/>
        <v>47246</v>
      </c>
      <c r="P449" s="100">
        <f t="shared" si="233"/>
        <v>29277</v>
      </c>
      <c r="Q449" s="100">
        <f t="shared" si="234"/>
        <v>20210</v>
      </c>
      <c r="R449" s="100">
        <f t="shared" si="235"/>
        <v>65007</v>
      </c>
      <c r="S449" s="100">
        <f t="shared" si="236"/>
        <v>35002</v>
      </c>
      <c r="T449" s="100">
        <f t="shared" si="237"/>
        <v>31728</v>
      </c>
      <c r="U449" s="100">
        <f t="shared" si="238"/>
        <v>12228</v>
      </c>
      <c r="V449" s="89" t="s">
        <v>290</v>
      </c>
      <c r="W449" s="95" t="s">
        <v>37</v>
      </c>
      <c r="X449" s="95" t="s">
        <v>37</v>
      </c>
      <c r="Y449" s="95" t="s">
        <v>37</v>
      </c>
      <c r="Z449" s="95" t="s">
        <v>37</v>
      </c>
      <c r="AA449" s="95" t="s">
        <v>37</v>
      </c>
      <c r="AB449" s="95" t="s">
        <v>38</v>
      </c>
      <c r="AC449" s="95" t="s">
        <v>38</v>
      </c>
      <c r="AD449" s="96" t="s">
        <v>290</v>
      </c>
      <c r="AE449" s="95" t="s">
        <v>37</v>
      </c>
      <c r="AF449" s="95" t="s">
        <v>37</v>
      </c>
      <c r="AG449" s="95" t="s">
        <v>38</v>
      </c>
      <c r="AH449" s="95" t="s">
        <v>270</v>
      </c>
      <c r="AI449" s="95" t="s">
        <v>38</v>
      </c>
      <c r="AJ449" s="95" t="s">
        <v>37</v>
      </c>
      <c r="AK449" s="95" t="s">
        <v>37</v>
      </c>
      <c r="AL449" s="94" t="s">
        <v>290</v>
      </c>
      <c r="AM449" s="108">
        <f t="array" ref="AM449">IFERROR(INDEX(TO_name_1,MATCH(,((Шаблон_1-Точность)&gt;=G449)+((Шаблон_1+Точность)&lt;=G449),)),G449)</f>
        <v>25397</v>
      </c>
      <c r="AN449" s="109">
        <f t="array" ref="AN449">IFERROR(INDEX(TO_name_2,MATCH(,((Шаблон_2-Точность)&gt;=H449)+((Шаблон_2+Точность)&lt;=H449),)),H449)</f>
        <v>59047</v>
      </c>
      <c r="AO449" s="109">
        <f t="array" ref="AO449">IFERROR(INDEX(TO_name_3,MATCH(,((Шаблон_3-Точность)&gt;=I449)+((Шаблон_3+Точность)&lt;=I449),)),I449)</f>
        <v>42700</v>
      </c>
      <c r="AP449" s="109">
        <f t="array" ref="AP449">IFERROR(INDEX(TO_name_4,MATCH(,((Шаблон_4-Точность)&gt;=J449)+((Шаблон_4+Точность)&lt;=J449),)),J449)</f>
        <v>46290</v>
      </c>
      <c r="AQ449" s="109">
        <f t="array" ref="AQ449">IFERROR(INDEX(TO_name_9,MATCH(,((Шаблон_9-Точность)&gt;=K449)+((Шаблон_9+Точность)&lt;=K449),)),K449)</f>
        <v>17011</v>
      </c>
      <c r="AR449" s="109">
        <f t="array" ref="AR449">IFERROR(INDEX(TO_name_10,MATCH(,((Шаблон_10-Точность)&gt;=L449)+((Шаблон_10+Точность)&lt;=L449),)),L449)</f>
        <v>16138</v>
      </c>
      <c r="AS449" s="110">
        <f t="array" ref="AS449">IFERROR(INDEX(TO_name_11,MATCH(,((Шаблон_11-Точность)&gt;=M449)+((Шаблон_11+Точность)&lt;=M449),)),M449)</f>
        <v>13234</v>
      </c>
      <c r="AT449" s="111" t="s">
        <v>290</v>
      </c>
      <c r="AU449" s="108">
        <f t="array" ref="AU449">IFERROR(INDEX(TO_name_5,MATCH(,((Шаблон_5-Точность)&gt;=O449)+((Шаблон_5+Точность)&lt;=O449),)),O449)</f>
        <v>47246</v>
      </c>
      <c r="AV449" s="109">
        <f t="array" ref="AV449">IFERROR(INDEX(TO_name_6,MATCH(,((Шаблон_6-Точность)&gt;=P449)+((Шаблон_6+Точность)&lt;=P449),)),P449)</f>
        <v>29277</v>
      </c>
      <c r="AW449" s="109">
        <f t="array" ref="AW449">IFERROR(INDEX(TO_name_7,MATCH(,((Шаблон_7-Точность)&gt;=Q449)+((Шаблон_7+Точность)&lt;=Q449),)),Q449)</f>
        <v>20210</v>
      </c>
      <c r="AX449" s="109" t="str">
        <f t="array" ref="AX449">IFERROR(INDEX(TO_name_8,MATCH(,((Шаблон_8-Точность)&gt;=R449)+((Шаблон_8+Точность)&lt;=R449),)),R449)</f>
        <v>ТО1</v>
      </c>
      <c r="AY449" s="109">
        <f t="array" ref="AY449">IFERROR(INDEX(TO_name_12,MATCH(,((Шаблон_12-Точность)&gt;=S449)+((Шаблон_12+Точность)&lt;=S449),)),S449)</f>
        <v>35002</v>
      </c>
      <c r="AZ449" s="109">
        <f t="array" ref="AZ449">IFERROR(INDEX(TO_name_13,MATCH(,((Шаблон_13-Точность)&gt;=T449)+((Шаблон_13+Точность)&lt;=T449),)),T449)</f>
        <v>31728</v>
      </c>
      <c r="BA449" s="110">
        <f t="array" ref="BA449">IFERROR(INDEX(TO_name_14,MATCH(,((Шаблон_14-Точность)&gt;=U449)+((Шаблон_14+Точность)&lt;=U449),)),U449)</f>
        <v>12228</v>
      </c>
      <c r="BB449" s="3"/>
      <c r="BC449" s="3" t="str">
        <f t="shared" si="208"/>
        <v>М/69119/25397</v>
      </c>
      <c r="BD449" s="3" t="str">
        <f t="shared" si="209"/>
        <v>М/73969/59047</v>
      </c>
      <c r="BE449" s="3" t="str">
        <f t="shared" si="210"/>
        <v>М/67802/42700</v>
      </c>
      <c r="BF449" s="3" t="str">
        <f t="shared" si="211"/>
        <v>М/74590/46290</v>
      </c>
      <c r="BG449" s="3" t="str">
        <f t="shared" si="212"/>
        <v>М/17011/17011</v>
      </c>
      <c r="BH449" s="3" t="str">
        <f t="shared" si="213"/>
        <v>Р/16138/16138</v>
      </c>
      <c r="BI449" s="3" t="str">
        <f t="shared" si="214"/>
        <v>Р/13234/13234</v>
      </c>
      <c r="BJ449" s="158" t="s">
        <v>290</v>
      </c>
      <c r="BK449" s="3" t="str">
        <f t="shared" si="215"/>
        <v>М/45525/47246</v>
      </c>
      <c r="BL449" s="3" t="str">
        <f t="shared" si="216"/>
        <v>М/54259/29277</v>
      </c>
      <c r="BM449" s="3" t="str">
        <f t="shared" si="217"/>
        <v>Р/40725/20210</v>
      </c>
      <c r="BN449" s="3" t="str">
        <f t="shared" si="218"/>
        <v>ТО1/40458/65007</v>
      </c>
      <c r="BO449" s="3" t="str">
        <f t="shared" si="219"/>
        <v>Р/10002/35002</v>
      </c>
      <c r="BP449" s="3" t="str">
        <f t="shared" si="220"/>
        <v>М/11213/31728</v>
      </c>
      <c r="BQ449" s="3" t="str">
        <f t="shared" si="221"/>
        <v>М/12228/12228</v>
      </c>
    </row>
    <row r="450" spans="1:69" ht="16.5" customHeight="1" x14ac:dyDescent="0.25">
      <c r="A450" s="90">
        <v>45366</v>
      </c>
      <c r="B450" s="3">
        <v>5</v>
      </c>
      <c r="C450" s="3">
        <v>4</v>
      </c>
      <c r="D450" s="105" t="str">
        <f t="shared" si="222"/>
        <v/>
      </c>
      <c r="E450" s="105" t="str">
        <f t="shared" si="223"/>
        <v/>
      </c>
      <c r="F450" s="99" t="s">
        <v>290</v>
      </c>
      <c r="G450" s="100">
        <f t="shared" si="224"/>
        <v>25421</v>
      </c>
      <c r="H450" s="100">
        <f t="shared" si="225"/>
        <v>59071</v>
      </c>
      <c r="I450" s="100">
        <f t="shared" si="226"/>
        <v>42724</v>
      </c>
      <c r="J450" s="100">
        <f t="shared" si="227"/>
        <v>46314</v>
      </c>
      <c r="K450" s="100">
        <f t="shared" si="228"/>
        <v>17035</v>
      </c>
      <c r="L450" s="100">
        <f t="shared" si="229"/>
        <v>16138</v>
      </c>
      <c r="M450" s="100">
        <f t="shared" si="230"/>
        <v>13234</v>
      </c>
      <c r="N450" s="100" t="str">
        <f t="shared" si="231"/>
        <v>|</v>
      </c>
      <c r="O450" s="100">
        <f t="shared" si="232"/>
        <v>47270</v>
      </c>
      <c r="P450" s="100">
        <f t="shared" si="233"/>
        <v>29301</v>
      </c>
      <c r="Q450" s="100">
        <f t="shared" si="234"/>
        <v>20210</v>
      </c>
      <c r="R450" s="100">
        <f t="shared" si="235"/>
        <v>65007</v>
      </c>
      <c r="S450" s="100">
        <f t="shared" si="236"/>
        <v>35002</v>
      </c>
      <c r="T450" s="100">
        <f t="shared" si="237"/>
        <v>31752</v>
      </c>
      <c r="U450" s="100">
        <f t="shared" si="238"/>
        <v>12252</v>
      </c>
      <c r="V450" s="89" t="s">
        <v>290</v>
      </c>
      <c r="W450" s="95" t="s">
        <v>37</v>
      </c>
      <c r="X450" s="95" t="s">
        <v>37</v>
      </c>
      <c r="Y450" s="95" t="s">
        <v>37</v>
      </c>
      <c r="Z450" s="95" t="s">
        <v>37</v>
      </c>
      <c r="AA450" s="95" t="s">
        <v>37</v>
      </c>
      <c r="AB450" s="95" t="s">
        <v>38</v>
      </c>
      <c r="AC450" s="95" t="s">
        <v>38</v>
      </c>
      <c r="AD450" s="96" t="s">
        <v>290</v>
      </c>
      <c r="AE450" s="95" t="s">
        <v>37</v>
      </c>
      <c r="AF450" s="95" t="s">
        <v>37</v>
      </c>
      <c r="AG450" s="95" t="s">
        <v>38</v>
      </c>
      <c r="AH450" s="95" t="s">
        <v>270</v>
      </c>
      <c r="AI450" s="95" t="s">
        <v>38</v>
      </c>
      <c r="AJ450" s="95" t="s">
        <v>37</v>
      </c>
      <c r="AK450" s="95" t="s">
        <v>37</v>
      </c>
      <c r="AL450" s="94" t="s">
        <v>290</v>
      </c>
      <c r="AM450" s="108">
        <f t="array" ref="AM450">IFERROR(INDEX(TO_name_1,MATCH(,((Шаблон_1-Точность)&gt;=G450)+((Шаблон_1+Точность)&lt;=G450),)),G450)</f>
        <v>25421</v>
      </c>
      <c r="AN450" s="109">
        <f t="array" ref="AN450">IFERROR(INDEX(TO_name_2,MATCH(,((Шаблон_2-Точность)&gt;=H450)+((Шаблон_2+Точность)&lt;=H450),)),H450)</f>
        <v>59071</v>
      </c>
      <c r="AO450" s="109">
        <f t="array" ref="AO450">IFERROR(INDEX(TO_name_3,MATCH(,((Шаблон_3-Точность)&gt;=I450)+((Шаблон_3+Точность)&lt;=I450),)),I450)</f>
        <v>42724</v>
      </c>
      <c r="AP450" s="109">
        <f t="array" ref="AP450">IFERROR(INDEX(TO_name_4,MATCH(,((Шаблон_4-Точность)&gt;=J450)+((Шаблон_4+Точность)&lt;=J450),)),J450)</f>
        <v>46314</v>
      </c>
      <c r="AQ450" s="109">
        <f t="array" ref="AQ450">IFERROR(INDEX(TO_name_9,MATCH(,((Шаблон_9-Точность)&gt;=K450)+((Шаблон_9+Точность)&lt;=K450),)),K450)</f>
        <v>17035</v>
      </c>
      <c r="AR450" s="109">
        <f t="array" ref="AR450">IFERROR(INDEX(TO_name_10,MATCH(,((Шаблон_10-Точность)&gt;=L450)+((Шаблон_10+Точность)&lt;=L450),)),L450)</f>
        <v>16138</v>
      </c>
      <c r="AS450" s="110">
        <f t="array" ref="AS450">IFERROR(INDEX(TO_name_11,MATCH(,((Шаблон_11-Точность)&gt;=M450)+((Шаблон_11+Точность)&lt;=M450),)),M450)</f>
        <v>13234</v>
      </c>
      <c r="AT450" s="111" t="s">
        <v>290</v>
      </c>
      <c r="AU450" s="108">
        <f t="array" ref="AU450">IFERROR(INDEX(TO_name_5,MATCH(,((Шаблон_5-Точность)&gt;=O450)+((Шаблон_5+Точность)&lt;=O450),)),O450)</f>
        <v>47270</v>
      </c>
      <c r="AV450" s="109">
        <f t="array" ref="AV450">IFERROR(INDEX(TO_name_6,MATCH(,((Шаблон_6-Точность)&gt;=P450)+((Шаблон_6+Точность)&lt;=P450),)),P450)</f>
        <v>29301</v>
      </c>
      <c r="AW450" s="109">
        <f t="array" ref="AW450">IFERROR(INDEX(TO_name_7,MATCH(,((Шаблон_7-Точность)&gt;=Q450)+((Шаблон_7+Точность)&lt;=Q450),)),Q450)</f>
        <v>20210</v>
      </c>
      <c r="AX450" s="109" t="str">
        <f t="array" ref="AX450">IFERROR(INDEX(TO_name_8,MATCH(,((Шаблон_8-Точность)&gt;=R450)+((Шаблон_8+Точность)&lt;=R450),)),R450)</f>
        <v>ТО1</v>
      </c>
      <c r="AY450" s="109">
        <f t="array" ref="AY450">IFERROR(INDEX(TO_name_12,MATCH(,((Шаблон_12-Точность)&gt;=S450)+((Шаблон_12+Точность)&lt;=S450),)),S450)</f>
        <v>35002</v>
      </c>
      <c r="AZ450" s="109">
        <f t="array" ref="AZ450">IFERROR(INDEX(TO_name_13,MATCH(,((Шаблон_13-Точность)&gt;=T450)+((Шаблон_13+Точность)&lt;=T450),)),T450)</f>
        <v>31752</v>
      </c>
      <c r="BA450" s="110">
        <f t="array" ref="BA450">IFERROR(INDEX(TO_name_14,MATCH(,((Шаблон_14-Точность)&gt;=U450)+((Шаблон_14+Точность)&lt;=U450),)),U450)</f>
        <v>12252</v>
      </c>
      <c r="BB450" s="3"/>
      <c r="BC450" s="3" t="str">
        <f t="shared" si="208"/>
        <v>М/69143/25421</v>
      </c>
      <c r="BD450" s="3" t="str">
        <f t="shared" si="209"/>
        <v>М/73993/59071</v>
      </c>
      <c r="BE450" s="3" t="str">
        <f t="shared" si="210"/>
        <v>М/67826/42724</v>
      </c>
      <c r="BF450" s="3" t="str">
        <f t="shared" si="211"/>
        <v>М/74614/46314</v>
      </c>
      <c r="BG450" s="3" t="str">
        <f t="shared" si="212"/>
        <v>М/17035/17035</v>
      </c>
      <c r="BH450" s="3" t="str">
        <f t="shared" si="213"/>
        <v>Р/16138/16138</v>
      </c>
      <c r="BI450" s="3" t="str">
        <f t="shared" si="214"/>
        <v>Р/13234/13234</v>
      </c>
      <c r="BJ450" s="158" t="s">
        <v>290</v>
      </c>
      <c r="BK450" s="3" t="str">
        <f t="shared" si="215"/>
        <v>М/45549/47270</v>
      </c>
      <c r="BL450" s="3" t="str">
        <f t="shared" si="216"/>
        <v>М/54283/29301</v>
      </c>
      <c r="BM450" s="3" t="str">
        <f t="shared" si="217"/>
        <v>Р/40725/20210</v>
      </c>
      <c r="BN450" s="3" t="str">
        <f t="shared" si="218"/>
        <v>ТО1/40458/65007</v>
      </c>
      <c r="BO450" s="3" t="str">
        <f t="shared" si="219"/>
        <v>Р/10002/35002</v>
      </c>
      <c r="BP450" s="3" t="str">
        <f t="shared" si="220"/>
        <v>М/11237/31752</v>
      </c>
      <c r="BQ450" s="3" t="str">
        <f t="shared" si="221"/>
        <v>М/12252/12252</v>
      </c>
    </row>
    <row r="451" spans="1:69" ht="16.5" customHeight="1" x14ac:dyDescent="0.25">
      <c r="A451" s="90">
        <v>45367</v>
      </c>
      <c r="B451" s="3">
        <v>5</v>
      </c>
      <c r="C451" s="3">
        <v>4</v>
      </c>
      <c r="D451" s="105" t="str">
        <f t="shared" si="222"/>
        <v/>
      </c>
      <c r="E451" s="105" t="str">
        <f t="shared" si="223"/>
        <v/>
      </c>
      <c r="F451" s="99" t="s">
        <v>290</v>
      </c>
      <c r="G451" s="100">
        <f t="shared" si="224"/>
        <v>25445</v>
      </c>
      <c r="H451" s="100">
        <f t="shared" si="225"/>
        <v>59095</v>
      </c>
      <c r="I451" s="100">
        <f t="shared" si="226"/>
        <v>42748</v>
      </c>
      <c r="J451" s="100">
        <f t="shared" si="227"/>
        <v>46338</v>
      </c>
      <c r="K451" s="100">
        <f t="shared" si="228"/>
        <v>17059</v>
      </c>
      <c r="L451" s="100">
        <f t="shared" si="229"/>
        <v>16138</v>
      </c>
      <c r="M451" s="100">
        <f t="shared" si="230"/>
        <v>13234</v>
      </c>
      <c r="N451" s="100" t="str">
        <f t="shared" si="231"/>
        <v>|</v>
      </c>
      <c r="O451" s="100">
        <f t="shared" si="232"/>
        <v>47294</v>
      </c>
      <c r="P451" s="100">
        <f t="shared" si="233"/>
        <v>29325</v>
      </c>
      <c r="Q451" s="100">
        <f t="shared" si="234"/>
        <v>20210</v>
      </c>
      <c r="R451" s="100">
        <f t="shared" si="235"/>
        <v>65007</v>
      </c>
      <c r="S451" s="100">
        <f t="shared" si="236"/>
        <v>35002</v>
      </c>
      <c r="T451" s="100">
        <f t="shared" si="237"/>
        <v>31776</v>
      </c>
      <c r="U451" s="100">
        <f t="shared" si="238"/>
        <v>12276</v>
      </c>
      <c r="V451" s="89" t="s">
        <v>290</v>
      </c>
      <c r="W451" s="95" t="s">
        <v>37</v>
      </c>
      <c r="X451" s="95" t="s">
        <v>37</v>
      </c>
      <c r="Y451" s="95" t="s">
        <v>37</v>
      </c>
      <c r="Z451" s="95" t="s">
        <v>37</v>
      </c>
      <c r="AA451" s="95" t="s">
        <v>37</v>
      </c>
      <c r="AB451" s="95" t="s">
        <v>38</v>
      </c>
      <c r="AC451" s="95" t="s">
        <v>38</v>
      </c>
      <c r="AD451" s="96" t="s">
        <v>290</v>
      </c>
      <c r="AE451" s="95" t="s">
        <v>37</v>
      </c>
      <c r="AF451" s="95" t="s">
        <v>37</v>
      </c>
      <c r="AG451" s="95" t="s">
        <v>38</v>
      </c>
      <c r="AH451" s="95" t="s">
        <v>270</v>
      </c>
      <c r="AI451" s="95" t="s">
        <v>38</v>
      </c>
      <c r="AJ451" s="95" t="s">
        <v>37</v>
      </c>
      <c r="AK451" s="95" t="s">
        <v>37</v>
      </c>
      <c r="AL451" s="94" t="s">
        <v>290</v>
      </c>
      <c r="AM451" s="108">
        <f t="array" ref="AM451">IFERROR(INDEX(TO_name_1,MATCH(,((Шаблон_1-Точность)&gt;=G451)+((Шаблон_1+Точность)&lt;=G451),)),G451)</f>
        <v>25445</v>
      </c>
      <c r="AN451" s="109">
        <f t="array" ref="AN451">IFERROR(INDEX(TO_name_2,MATCH(,((Шаблон_2-Точность)&gt;=H451)+((Шаблон_2+Точность)&lt;=H451),)),H451)</f>
        <v>59095</v>
      </c>
      <c r="AO451" s="109">
        <f t="array" ref="AO451">IFERROR(INDEX(TO_name_3,MATCH(,((Шаблон_3-Точность)&gt;=I451)+((Шаблон_3+Точность)&lt;=I451),)),I451)</f>
        <v>42748</v>
      </c>
      <c r="AP451" s="109">
        <f t="array" ref="AP451">IFERROR(INDEX(TO_name_4,MATCH(,((Шаблон_4-Точность)&gt;=J451)+((Шаблон_4+Точность)&lt;=J451),)),J451)</f>
        <v>46338</v>
      </c>
      <c r="AQ451" s="109">
        <f t="array" ref="AQ451">IFERROR(INDEX(TO_name_9,MATCH(,((Шаблон_9-Точность)&gt;=K451)+((Шаблон_9+Точность)&lt;=K451),)),K451)</f>
        <v>17059</v>
      </c>
      <c r="AR451" s="109">
        <f t="array" ref="AR451">IFERROR(INDEX(TO_name_10,MATCH(,((Шаблон_10-Точность)&gt;=L451)+((Шаблон_10+Точность)&lt;=L451),)),L451)</f>
        <v>16138</v>
      </c>
      <c r="AS451" s="110">
        <f t="array" ref="AS451">IFERROR(INDEX(TO_name_11,MATCH(,((Шаблон_11-Точность)&gt;=M451)+((Шаблон_11+Точность)&lt;=M451),)),M451)</f>
        <v>13234</v>
      </c>
      <c r="AT451" s="111" t="s">
        <v>290</v>
      </c>
      <c r="AU451" s="108">
        <f t="array" ref="AU451">IFERROR(INDEX(TO_name_5,MATCH(,((Шаблон_5-Точность)&gt;=O451)+((Шаблон_5+Точность)&lt;=O451),)),O451)</f>
        <v>47294</v>
      </c>
      <c r="AV451" s="109">
        <f t="array" ref="AV451">IFERROR(INDEX(TO_name_6,MATCH(,((Шаблон_6-Точность)&gt;=P451)+((Шаблон_6+Точность)&lt;=P451),)),P451)</f>
        <v>29325</v>
      </c>
      <c r="AW451" s="109">
        <f t="array" ref="AW451">IFERROR(INDEX(TO_name_7,MATCH(,((Шаблон_7-Точность)&gt;=Q451)+((Шаблон_7+Точность)&lt;=Q451),)),Q451)</f>
        <v>20210</v>
      </c>
      <c r="AX451" s="109" t="str">
        <f t="array" ref="AX451">IFERROR(INDEX(TO_name_8,MATCH(,((Шаблон_8-Точность)&gt;=R451)+((Шаблон_8+Точность)&lt;=R451),)),R451)</f>
        <v>ТО1</v>
      </c>
      <c r="AY451" s="109">
        <f t="array" ref="AY451">IFERROR(INDEX(TO_name_12,MATCH(,((Шаблон_12-Точность)&gt;=S451)+((Шаблон_12+Точность)&lt;=S451),)),S451)</f>
        <v>35002</v>
      </c>
      <c r="AZ451" s="109">
        <f t="array" ref="AZ451">IFERROR(INDEX(TO_name_13,MATCH(,((Шаблон_13-Точность)&gt;=T451)+((Шаблон_13+Точность)&lt;=T451),)),T451)</f>
        <v>31776</v>
      </c>
      <c r="BA451" s="110">
        <f t="array" ref="BA451">IFERROR(INDEX(TO_name_14,MATCH(,((Шаблон_14-Точность)&gt;=U451)+((Шаблон_14+Точность)&lt;=U451),)),U451)</f>
        <v>12276</v>
      </c>
      <c r="BB451" s="3"/>
      <c r="BC451" s="3" t="str">
        <f t="shared" si="208"/>
        <v>М/69167/25445</v>
      </c>
      <c r="BD451" s="3" t="str">
        <f t="shared" si="209"/>
        <v>М/74017/59095</v>
      </c>
      <c r="BE451" s="3" t="str">
        <f t="shared" si="210"/>
        <v>М/67850/42748</v>
      </c>
      <c r="BF451" s="3" t="str">
        <f t="shared" si="211"/>
        <v>М/74638/46338</v>
      </c>
      <c r="BG451" s="3" t="str">
        <f t="shared" si="212"/>
        <v>М/17059/17059</v>
      </c>
      <c r="BH451" s="3" t="str">
        <f t="shared" si="213"/>
        <v>Р/16138/16138</v>
      </c>
      <c r="BI451" s="3" t="str">
        <f t="shared" si="214"/>
        <v>Р/13234/13234</v>
      </c>
      <c r="BJ451" s="158" t="s">
        <v>290</v>
      </c>
      <c r="BK451" s="3" t="str">
        <f t="shared" si="215"/>
        <v>М/45573/47294</v>
      </c>
      <c r="BL451" s="3" t="str">
        <f t="shared" si="216"/>
        <v>М/54307/29325</v>
      </c>
      <c r="BM451" s="3" t="str">
        <f t="shared" si="217"/>
        <v>Р/40725/20210</v>
      </c>
      <c r="BN451" s="3" t="str">
        <f t="shared" si="218"/>
        <v>ТО1/40458/65007</v>
      </c>
      <c r="BO451" s="3" t="str">
        <f t="shared" si="219"/>
        <v>Р/10002/35002</v>
      </c>
      <c r="BP451" s="3" t="str">
        <f t="shared" si="220"/>
        <v>М/11261/31776</v>
      </c>
      <c r="BQ451" s="3" t="str">
        <f t="shared" si="221"/>
        <v>М/12276/12276</v>
      </c>
    </row>
    <row r="452" spans="1:69" ht="16.5" customHeight="1" x14ac:dyDescent="0.25">
      <c r="A452" s="90">
        <v>45368</v>
      </c>
      <c r="B452" s="3">
        <v>5</v>
      </c>
      <c r="C452" s="3">
        <v>4</v>
      </c>
      <c r="D452" s="105" t="str">
        <f t="shared" si="222"/>
        <v/>
      </c>
      <c r="E452" s="105" t="str">
        <f t="shared" si="223"/>
        <v/>
      </c>
      <c r="F452" s="99" t="s">
        <v>290</v>
      </c>
      <c r="G452" s="100">
        <f t="shared" si="224"/>
        <v>25469</v>
      </c>
      <c r="H452" s="100">
        <f t="shared" si="225"/>
        <v>59119</v>
      </c>
      <c r="I452" s="100">
        <f t="shared" si="226"/>
        <v>42772</v>
      </c>
      <c r="J452" s="100">
        <f t="shared" si="227"/>
        <v>46362</v>
      </c>
      <c r="K452" s="100">
        <f t="shared" si="228"/>
        <v>17083</v>
      </c>
      <c r="L452" s="100">
        <f t="shared" si="229"/>
        <v>16138</v>
      </c>
      <c r="M452" s="100">
        <f t="shared" si="230"/>
        <v>13234</v>
      </c>
      <c r="N452" s="100" t="str">
        <f t="shared" si="231"/>
        <v>|</v>
      </c>
      <c r="O452" s="100">
        <f t="shared" si="232"/>
        <v>47318</v>
      </c>
      <c r="P452" s="100">
        <f t="shared" si="233"/>
        <v>29349</v>
      </c>
      <c r="Q452" s="100">
        <f t="shared" si="234"/>
        <v>20210</v>
      </c>
      <c r="R452" s="100">
        <f t="shared" si="235"/>
        <v>65007</v>
      </c>
      <c r="S452" s="100">
        <f t="shared" si="236"/>
        <v>35002</v>
      </c>
      <c r="T452" s="100">
        <f t="shared" si="237"/>
        <v>31800</v>
      </c>
      <c r="U452" s="100">
        <f t="shared" si="238"/>
        <v>12300</v>
      </c>
      <c r="V452" s="89" t="s">
        <v>290</v>
      </c>
      <c r="W452" s="95" t="s">
        <v>37</v>
      </c>
      <c r="X452" s="95" t="s">
        <v>37</v>
      </c>
      <c r="Y452" s="95" t="s">
        <v>37</v>
      </c>
      <c r="Z452" s="95" t="s">
        <v>37</v>
      </c>
      <c r="AA452" s="95" t="s">
        <v>37</v>
      </c>
      <c r="AB452" s="95" t="s">
        <v>38</v>
      </c>
      <c r="AC452" s="95" t="s">
        <v>38</v>
      </c>
      <c r="AD452" s="96" t="s">
        <v>290</v>
      </c>
      <c r="AE452" s="95" t="s">
        <v>37</v>
      </c>
      <c r="AF452" s="95" t="s">
        <v>37</v>
      </c>
      <c r="AG452" s="95" t="s">
        <v>38</v>
      </c>
      <c r="AH452" s="95" t="s">
        <v>270</v>
      </c>
      <c r="AI452" s="95" t="s">
        <v>38</v>
      </c>
      <c r="AJ452" s="95" t="s">
        <v>37</v>
      </c>
      <c r="AK452" s="95" t="s">
        <v>37</v>
      </c>
      <c r="AL452" s="94" t="s">
        <v>290</v>
      </c>
      <c r="AM452" s="108">
        <f t="array" ref="AM452">IFERROR(INDEX(TO_name_1,MATCH(,((Шаблон_1-Точность)&gt;=G452)+((Шаблон_1+Точность)&lt;=G452),)),G452)</f>
        <v>25469</v>
      </c>
      <c r="AN452" s="109">
        <f t="array" ref="AN452">IFERROR(INDEX(TO_name_2,MATCH(,((Шаблон_2-Точность)&gt;=H452)+((Шаблон_2+Точность)&lt;=H452),)),H452)</f>
        <v>59119</v>
      </c>
      <c r="AO452" s="109">
        <f t="array" ref="AO452">IFERROR(INDEX(TO_name_3,MATCH(,((Шаблон_3-Точность)&gt;=I452)+((Шаблон_3+Точность)&lt;=I452),)),I452)</f>
        <v>42772</v>
      </c>
      <c r="AP452" s="109">
        <f t="array" ref="AP452">IFERROR(INDEX(TO_name_4,MATCH(,((Шаблон_4-Точность)&gt;=J452)+((Шаблон_4+Точность)&lt;=J452),)),J452)</f>
        <v>46362</v>
      </c>
      <c r="AQ452" s="109">
        <f t="array" ref="AQ452">IFERROR(INDEX(TO_name_9,MATCH(,((Шаблон_9-Точность)&gt;=K452)+((Шаблон_9+Точность)&lt;=K452),)),K452)</f>
        <v>17083</v>
      </c>
      <c r="AR452" s="109">
        <f t="array" ref="AR452">IFERROR(INDEX(TO_name_10,MATCH(,((Шаблон_10-Точность)&gt;=L452)+((Шаблон_10+Точность)&lt;=L452),)),L452)</f>
        <v>16138</v>
      </c>
      <c r="AS452" s="110">
        <f t="array" ref="AS452">IFERROR(INDEX(TO_name_11,MATCH(,((Шаблон_11-Точность)&gt;=M452)+((Шаблон_11+Точность)&lt;=M452),)),M452)</f>
        <v>13234</v>
      </c>
      <c r="AT452" s="111" t="s">
        <v>290</v>
      </c>
      <c r="AU452" s="108">
        <f t="array" ref="AU452">IFERROR(INDEX(TO_name_5,MATCH(,((Шаблон_5-Точность)&gt;=O452)+((Шаблон_5+Точность)&lt;=O452),)),O452)</f>
        <v>47318</v>
      </c>
      <c r="AV452" s="109">
        <f t="array" ref="AV452">IFERROR(INDEX(TO_name_6,MATCH(,((Шаблон_6-Точность)&gt;=P452)+((Шаблон_6+Точность)&lt;=P452),)),P452)</f>
        <v>29349</v>
      </c>
      <c r="AW452" s="109">
        <f t="array" ref="AW452">IFERROR(INDEX(TO_name_7,MATCH(,((Шаблон_7-Точность)&gt;=Q452)+((Шаблон_7+Точность)&lt;=Q452),)),Q452)</f>
        <v>20210</v>
      </c>
      <c r="AX452" s="109" t="str">
        <f t="array" ref="AX452">IFERROR(INDEX(TO_name_8,MATCH(,((Шаблон_8-Точность)&gt;=R452)+((Шаблон_8+Точность)&lt;=R452),)),R452)</f>
        <v>ТО1</v>
      </c>
      <c r="AY452" s="109">
        <f t="array" ref="AY452">IFERROR(INDEX(TO_name_12,MATCH(,((Шаблон_12-Точность)&gt;=S452)+((Шаблон_12+Точность)&lt;=S452),)),S452)</f>
        <v>35002</v>
      </c>
      <c r="AZ452" s="109">
        <f t="array" ref="AZ452">IFERROR(INDEX(TO_name_13,MATCH(,((Шаблон_13-Точность)&gt;=T452)+((Шаблон_13+Точность)&lt;=T452),)),T452)</f>
        <v>31800</v>
      </c>
      <c r="BA452" s="110">
        <f t="array" ref="BA452">IFERROR(INDEX(TO_name_14,MATCH(,((Шаблон_14-Точность)&gt;=U452)+((Шаблон_14+Точность)&lt;=U452),)),U452)</f>
        <v>12300</v>
      </c>
      <c r="BB452" s="3"/>
      <c r="BC452" s="3" t="str">
        <f t="shared" si="208"/>
        <v>М/69191/25469</v>
      </c>
      <c r="BD452" s="3" t="str">
        <f t="shared" si="209"/>
        <v>М/74041/59119</v>
      </c>
      <c r="BE452" s="3" t="str">
        <f t="shared" si="210"/>
        <v>М/67874/42772</v>
      </c>
      <c r="BF452" s="3" t="str">
        <f t="shared" si="211"/>
        <v>М/74662/46362</v>
      </c>
      <c r="BG452" s="3" t="str">
        <f t="shared" si="212"/>
        <v>М/17083/17083</v>
      </c>
      <c r="BH452" s="3" t="str">
        <f t="shared" si="213"/>
        <v>Р/16138/16138</v>
      </c>
      <c r="BI452" s="3" t="str">
        <f t="shared" si="214"/>
        <v>Р/13234/13234</v>
      </c>
      <c r="BJ452" s="158" t="s">
        <v>290</v>
      </c>
      <c r="BK452" s="3" t="str">
        <f t="shared" si="215"/>
        <v>М/45597/47318</v>
      </c>
      <c r="BL452" s="3" t="str">
        <f t="shared" si="216"/>
        <v>М/54331/29349</v>
      </c>
      <c r="BM452" s="3" t="str">
        <f t="shared" si="217"/>
        <v>Р/40725/20210</v>
      </c>
      <c r="BN452" s="3" t="str">
        <f t="shared" si="218"/>
        <v>ТО1/40458/65007</v>
      </c>
      <c r="BO452" s="3" t="str">
        <f t="shared" si="219"/>
        <v>Р/10002/35002</v>
      </c>
      <c r="BP452" s="3" t="str">
        <f t="shared" si="220"/>
        <v>М/11285/31800</v>
      </c>
      <c r="BQ452" s="3" t="str">
        <f t="shared" si="221"/>
        <v>М/12300/12300</v>
      </c>
    </row>
    <row r="453" spans="1:69" ht="16.5" customHeight="1" x14ac:dyDescent="0.25">
      <c r="A453" s="90">
        <v>45369</v>
      </c>
      <c r="B453" s="3">
        <v>5</v>
      </c>
      <c r="C453" s="3">
        <v>4</v>
      </c>
      <c r="D453" s="105" t="str">
        <f t="shared" si="222"/>
        <v/>
      </c>
      <c r="E453" s="105" t="str">
        <f t="shared" si="223"/>
        <v/>
      </c>
      <c r="F453" s="99" t="s">
        <v>290</v>
      </c>
      <c r="G453" s="100">
        <f t="shared" si="224"/>
        <v>25493</v>
      </c>
      <c r="H453" s="100">
        <f t="shared" si="225"/>
        <v>59143</v>
      </c>
      <c r="I453" s="100">
        <f t="shared" si="226"/>
        <v>42796</v>
      </c>
      <c r="J453" s="100">
        <f t="shared" si="227"/>
        <v>46386</v>
      </c>
      <c r="K453" s="100">
        <f t="shared" si="228"/>
        <v>17107</v>
      </c>
      <c r="L453" s="100">
        <f t="shared" si="229"/>
        <v>16138</v>
      </c>
      <c r="M453" s="100">
        <f t="shared" si="230"/>
        <v>13234</v>
      </c>
      <c r="N453" s="100" t="str">
        <f t="shared" si="231"/>
        <v>|</v>
      </c>
      <c r="O453" s="100">
        <f t="shared" si="232"/>
        <v>47342</v>
      </c>
      <c r="P453" s="100">
        <f t="shared" si="233"/>
        <v>29373</v>
      </c>
      <c r="Q453" s="100">
        <f t="shared" si="234"/>
        <v>20210</v>
      </c>
      <c r="R453" s="100">
        <f t="shared" si="235"/>
        <v>65007</v>
      </c>
      <c r="S453" s="100">
        <f t="shared" si="236"/>
        <v>35002</v>
      </c>
      <c r="T453" s="100">
        <f t="shared" si="237"/>
        <v>31824</v>
      </c>
      <c r="U453" s="100">
        <f t="shared" si="238"/>
        <v>12324</v>
      </c>
      <c r="V453" s="89" t="s">
        <v>290</v>
      </c>
      <c r="W453" s="95" t="s">
        <v>37</v>
      </c>
      <c r="X453" s="95" t="s">
        <v>37</v>
      </c>
      <c r="Y453" s="95" t="s">
        <v>37</v>
      </c>
      <c r="Z453" s="95" t="s">
        <v>37</v>
      </c>
      <c r="AA453" s="95" t="s">
        <v>37</v>
      </c>
      <c r="AB453" s="95" t="s">
        <v>38</v>
      </c>
      <c r="AC453" s="95" t="s">
        <v>38</v>
      </c>
      <c r="AD453" s="96" t="s">
        <v>290</v>
      </c>
      <c r="AE453" s="95" t="s">
        <v>37</v>
      </c>
      <c r="AF453" s="95" t="s">
        <v>37</v>
      </c>
      <c r="AG453" s="95" t="s">
        <v>38</v>
      </c>
      <c r="AH453" s="95" t="s">
        <v>270</v>
      </c>
      <c r="AI453" s="95" t="s">
        <v>38</v>
      </c>
      <c r="AJ453" s="95" t="s">
        <v>37</v>
      </c>
      <c r="AK453" s="95" t="s">
        <v>37</v>
      </c>
      <c r="AL453" s="94" t="s">
        <v>290</v>
      </c>
      <c r="AM453" s="108" t="str">
        <f t="array" ref="AM453">IFERROR(INDEX(TO_name_1,MATCH(,((Шаблон_1-Точность)&gt;=G453)+((Шаблон_1+Точность)&lt;=G453),)),G453)</f>
        <v>ТО2</v>
      </c>
      <c r="AN453" s="109">
        <f t="array" ref="AN453">IFERROR(INDEX(TO_name_2,MATCH(,((Шаблон_2-Точность)&gt;=H453)+((Шаблон_2+Точность)&lt;=H453),)),H453)</f>
        <v>59143</v>
      </c>
      <c r="AO453" s="109">
        <f t="array" ref="AO453">IFERROR(INDEX(TO_name_3,MATCH(,((Шаблон_3-Точность)&gt;=I453)+((Шаблон_3+Точность)&lt;=I453),)),I453)</f>
        <v>42796</v>
      </c>
      <c r="AP453" s="109">
        <f t="array" ref="AP453">IFERROR(INDEX(TO_name_4,MATCH(,((Шаблон_4-Точность)&gt;=J453)+((Шаблон_4+Точность)&lt;=J453),)),J453)</f>
        <v>46386</v>
      </c>
      <c r="AQ453" s="109">
        <f t="array" ref="AQ453">IFERROR(INDEX(TO_name_9,MATCH(,((Шаблон_9-Точность)&gt;=K453)+((Шаблон_9+Точность)&lt;=K453),)),K453)</f>
        <v>17107</v>
      </c>
      <c r="AR453" s="109">
        <f t="array" ref="AR453">IFERROR(INDEX(TO_name_10,MATCH(,((Шаблон_10-Точность)&gt;=L453)+((Шаблон_10+Точность)&lt;=L453),)),L453)</f>
        <v>16138</v>
      </c>
      <c r="AS453" s="110">
        <f t="array" ref="AS453">IFERROR(INDEX(TO_name_11,MATCH(,((Шаблон_11-Точность)&gt;=M453)+((Шаблон_11+Точность)&lt;=M453),)),M453)</f>
        <v>13234</v>
      </c>
      <c r="AT453" s="111" t="s">
        <v>290</v>
      </c>
      <c r="AU453" s="108">
        <f t="array" ref="AU453">IFERROR(INDEX(TO_name_5,MATCH(,((Шаблон_5-Точность)&gt;=O453)+((Шаблон_5+Точность)&lt;=O453),)),O453)</f>
        <v>47342</v>
      </c>
      <c r="AV453" s="109">
        <f t="array" ref="AV453">IFERROR(INDEX(TO_name_6,MATCH(,((Шаблон_6-Точность)&gt;=P453)+((Шаблон_6+Точность)&lt;=P453),)),P453)</f>
        <v>29373</v>
      </c>
      <c r="AW453" s="109">
        <f t="array" ref="AW453">IFERROR(INDEX(TO_name_7,MATCH(,((Шаблон_7-Точность)&gt;=Q453)+((Шаблон_7+Точность)&lt;=Q453),)),Q453)</f>
        <v>20210</v>
      </c>
      <c r="AX453" s="109" t="str">
        <f t="array" ref="AX453">IFERROR(INDEX(TO_name_8,MATCH(,((Шаблон_8-Точность)&gt;=R453)+((Шаблон_8+Точность)&lt;=R453),)),R453)</f>
        <v>ТО1</v>
      </c>
      <c r="AY453" s="109">
        <f t="array" ref="AY453">IFERROR(INDEX(TO_name_12,MATCH(,((Шаблон_12-Точность)&gt;=S453)+((Шаблон_12+Точность)&lt;=S453),)),S453)</f>
        <v>35002</v>
      </c>
      <c r="AZ453" s="109">
        <f t="array" ref="AZ453">IFERROR(INDEX(TO_name_13,MATCH(,((Шаблон_13-Точность)&gt;=T453)+((Шаблон_13+Точность)&lt;=T453),)),T453)</f>
        <v>31824</v>
      </c>
      <c r="BA453" s="110">
        <f t="array" ref="BA453">IFERROR(INDEX(TO_name_14,MATCH(,((Шаблон_14-Точность)&gt;=U453)+((Шаблон_14+Точность)&lt;=U453),)),U453)</f>
        <v>12324</v>
      </c>
      <c r="BB453" s="3"/>
      <c r="BC453" s="3" t="str">
        <f t="shared" si="208"/>
        <v>М/69215/25493</v>
      </c>
      <c r="BD453" s="3" t="str">
        <f t="shared" si="209"/>
        <v>М/74065/59143</v>
      </c>
      <c r="BE453" s="3" t="str">
        <f t="shared" si="210"/>
        <v>М/67898/42796</v>
      </c>
      <c r="BF453" s="3" t="str">
        <f t="shared" si="211"/>
        <v>М/74686/46386</v>
      </c>
      <c r="BG453" s="3" t="str">
        <f t="shared" si="212"/>
        <v>М/17107/17107</v>
      </c>
      <c r="BH453" s="3" t="str">
        <f t="shared" si="213"/>
        <v>Р/16138/16138</v>
      </c>
      <c r="BI453" s="3" t="str">
        <f t="shared" si="214"/>
        <v>Р/13234/13234</v>
      </c>
      <c r="BJ453" s="158" t="s">
        <v>290</v>
      </c>
      <c r="BK453" s="3" t="str">
        <f t="shared" si="215"/>
        <v>М/45621/47342</v>
      </c>
      <c r="BL453" s="3" t="str">
        <f t="shared" si="216"/>
        <v>М/54355/29373</v>
      </c>
      <c r="BM453" s="3" t="str">
        <f t="shared" si="217"/>
        <v>Р/40725/20210</v>
      </c>
      <c r="BN453" s="3" t="str">
        <f t="shared" si="218"/>
        <v>ТО1/40458/65007</v>
      </c>
      <c r="BO453" s="3" t="str">
        <f t="shared" si="219"/>
        <v>Р/10002/35002</v>
      </c>
      <c r="BP453" s="3" t="str">
        <f t="shared" si="220"/>
        <v>М/11309/31824</v>
      </c>
      <c r="BQ453" s="3" t="str">
        <f t="shared" si="221"/>
        <v>М/12324/12324</v>
      </c>
    </row>
    <row r="454" spans="1:69" ht="16.5" customHeight="1" x14ac:dyDescent="0.25">
      <c r="A454" s="90">
        <v>45370</v>
      </c>
      <c r="B454" s="3">
        <v>5</v>
      </c>
      <c r="C454" s="3">
        <v>4</v>
      </c>
      <c r="D454" s="105" t="str">
        <f t="shared" si="222"/>
        <v/>
      </c>
      <c r="E454" s="105" t="str">
        <f t="shared" si="223"/>
        <v/>
      </c>
      <c r="F454" s="99" t="s">
        <v>290</v>
      </c>
      <c r="G454" s="100">
        <f t="shared" si="224"/>
        <v>25517</v>
      </c>
      <c r="H454" s="100">
        <f t="shared" si="225"/>
        <v>59167</v>
      </c>
      <c r="I454" s="100">
        <f t="shared" si="226"/>
        <v>42820</v>
      </c>
      <c r="J454" s="100">
        <f t="shared" si="227"/>
        <v>46410</v>
      </c>
      <c r="K454" s="100">
        <f t="shared" si="228"/>
        <v>17131</v>
      </c>
      <c r="L454" s="100">
        <f t="shared" si="229"/>
        <v>16138</v>
      </c>
      <c r="M454" s="100">
        <f t="shared" si="230"/>
        <v>13234</v>
      </c>
      <c r="N454" s="100" t="str">
        <f t="shared" si="231"/>
        <v>|</v>
      </c>
      <c r="O454" s="100">
        <f t="shared" si="232"/>
        <v>47366</v>
      </c>
      <c r="P454" s="100">
        <f t="shared" si="233"/>
        <v>29397</v>
      </c>
      <c r="Q454" s="100">
        <f t="shared" si="234"/>
        <v>20210</v>
      </c>
      <c r="R454" s="100">
        <f t="shared" si="235"/>
        <v>65007</v>
      </c>
      <c r="S454" s="100">
        <f t="shared" si="236"/>
        <v>35002</v>
      </c>
      <c r="T454" s="100">
        <f t="shared" si="237"/>
        <v>31848</v>
      </c>
      <c r="U454" s="100">
        <f t="shared" si="238"/>
        <v>12348</v>
      </c>
      <c r="V454" s="89" t="s">
        <v>290</v>
      </c>
      <c r="W454" s="95" t="s">
        <v>37</v>
      </c>
      <c r="X454" s="95" t="s">
        <v>37</v>
      </c>
      <c r="Y454" s="95" t="s">
        <v>37</v>
      </c>
      <c r="Z454" s="95" t="s">
        <v>37</v>
      </c>
      <c r="AA454" s="95" t="s">
        <v>37</v>
      </c>
      <c r="AB454" s="95" t="s">
        <v>38</v>
      </c>
      <c r="AC454" s="95" t="s">
        <v>38</v>
      </c>
      <c r="AD454" s="96" t="s">
        <v>290</v>
      </c>
      <c r="AE454" s="95" t="s">
        <v>37</v>
      </c>
      <c r="AF454" s="95" t="s">
        <v>37</v>
      </c>
      <c r="AG454" s="95" t="s">
        <v>38</v>
      </c>
      <c r="AH454" s="95" t="s">
        <v>270</v>
      </c>
      <c r="AI454" s="95" t="s">
        <v>38</v>
      </c>
      <c r="AJ454" s="95" t="s">
        <v>37</v>
      </c>
      <c r="AK454" s="95" t="s">
        <v>37</v>
      </c>
      <c r="AL454" s="94" t="s">
        <v>290</v>
      </c>
      <c r="AM454" s="108">
        <f t="array" ref="AM454">IFERROR(INDEX(TO_name_1,MATCH(,((Шаблон_1-Точность)&gt;=G454)+((Шаблон_1+Точность)&lt;=G454),)),G454)</f>
        <v>25517</v>
      </c>
      <c r="AN454" s="109">
        <f t="array" ref="AN454">IFERROR(INDEX(TO_name_2,MATCH(,((Шаблон_2-Точность)&gt;=H454)+((Шаблон_2+Точность)&lt;=H454),)),H454)</f>
        <v>59167</v>
      </c>
      <c r="AO454" s="109">
        <f t="array" ref="AO454">IFERROR(INDEX(TO_name_3,MATCH(,((Шаблон_3-Точность)&gt;=I454)+((Шаблон_3+Точность)&lt;=I454),)),I454)</f>
        <v>42820</v>
      </c>
      <c r="AP454" s="109">
        <f t="array" ref="AP454">IFERROR(INDEX(TO_name_4,MATCH(,((Шаблон_4-Точность)&gt;=J454)+((Шаблон_4+Точность)&lt;=J454),)),J454)</f>
        <v>46410</v>
      </c>
      <c r="AQ454" s="109">
        <f t="array" ref="AQ454">IFERROR(INDEX(TO_name_9,MATCH(,((Шаблон_9-Точность)&gt;=K454)+((Шаблон_9+Точность)&lt;=K454),)),K454)</f>
        <v>17131</v>
      </c>
      <c r="AR454" s="109">
        <f t="array" ref="AR454">IFERROR(INDEX(TO_name_10,MATCH(,((Шаблон_10-Точность)&gt;=L454)+((Шаблон_10+Точность)&lt;=L454),)),L454)</f>
        <v>16138</v>
      </c>
      <c r="AS454" s="110">
        <f t="array" ref="AS454">IFERROR(INDEX(TO_name_11,MATCH(,((Шаблон_11-Точность)&gt;=M454)+((Шаблон_11+Точность)&lt;=M454),)),M454)</f>
        <v>13234</v>
      </c>
      <c r="AT454" s="111" t="s">
        <v>290</v>
      </c>
      <c r="AU454" s="108">
        <f t="array" ref="AU454">IFERROR(INDEX(TO_name_5,MATCH(,((Шаблон_5-Точность)&gt;=O454)+((Шаблон_5+Точность)&lt;=O454),)),O454)</f>
        <v>47366</v>
      </c>
      <c r="AV454" s="109">
        <f t="array" ref="AV454">IFERROR(INDEX(TO_name_6,MATCH(,((Шаблон_6-Точность)&gt;=P454)+((Шаблон_6+Точность)&lt;=P454),)),P454)</f>
        <v>29397</v>
      </c>
      <c r="AW454" s="109">
        <f t="array" ref="AW454">IFERROR(INDEX(TO_name_7,MATCH(,((Шаблон_7-Точность)&gt;=Q454)+((Шаблон_7+Точность)&lt;=Q454),)),Q454)</f>
        <v>20210</v>
      </c>
      <c r="AX454" s="109" t="str">
        <f t="array" ref="AX454">IFERROR(INDEX(TO_name_8,MATCH(,((Шаблон_8-Точность)&gt;=R454)+((Шаблон_8+Точность)&lt;=R454),)),R454)</f>
        <v>ТО1</v>
      </c>
      <c r="AY454" s="109">
        <f t="array" ref="AY454">IFERROR(INDEX(TO_name_12,MATCH(,((Шаблон_12-Точность)&gt;=S454)+((Шаблон_12+Точность)&lt;=S454),)),S454)</f>
        <v>35002</v>
      </c>
      <c r="AZ454" s="109">
        <f t="array" ref="AZ454">IFERROR(INDEX(TO_name_13,MATCH(,((Шаблон_13-Точность)&gt;=T454)+((Шаблон_13+Точность)&lt;=T454),)),T454)</f>
        <v>31848</v>
      </c>
      <c r="BA454" s="110">
        <f t="array" ref="BA454">IFERROR(INDEX(TO_name_14,MATCH(,((Шаблон_14-Точность)&gt;=U454)+((Шаблон_14+Точность)&lt;=U454),)),U454)</f>
        <v>12348</v>
      </c>
      <c r="BB454" s="3"/>
      <c r="BC454" s="3" t="str">
        <f t="shared" si="208"/>
        <v>М/69239/25517</v>
      </c>
      <c r="BD454" s="3" t="str">
        <f t="shared" si="209"/>
        <v>М/74089/59167</v>
      </c>
      <c r="BE454" s="3" t="str">
        <f t="shared" si="210"/>
        <v>М/67922/42820</v>
      </c>
      <c r="BF454" s="3" t="str">
        <f t="shared" si="211"/>
        <v>М/74710/46410</v>
      </c>
      <c r="BG454" s="3" t="str">
        <f t="shared" si="212"/>
        <v>М/17131/17131</v>
      </c>
      <c r="BH454" s="3" t="str">
        <f t="shared" si="213"/>
        <v>Р/16138/16138</v>
      </c>
      <c r="BI454" s="3" t="str">
        <f t="shared" si="214"/>
        <v>Р/13234/13234</v>
      </c>
      <c r="BJ454" s="158" t="s">
        <v>290</v>
      </c>
      <c r="BK454" s="3" t="str">
        <f t="shared" si="215"/>
        <v>М/45645/47366</v>
      </c>
      <c r="BL454" s="3" t="str">
        <f t="shared" si="216"/>
        <v>М/54379/29397</v>
      </c>
      <c r="BM454" s="3" t="str">
        <f t="shared" si="217"/>
        <v>Р/40725/20210</v>
      </c>
      <c r="BN454" s="3" t="str">
        <f t="shared" si="218"/>
        <v>ТО1/40458/65007</v>
      </c>
      <c r="BO454" s="3" t="str">
        <f t="shared" si="219"/>
        <v>Р/10002/35002</v>
      </c>
      <c r="BP454" s="3" t="str">
        <f t="shared" si="220"/>
        <v>М/11333/31848</v>
      </c>
      <c r="BQ454" s="3" t="str">
        <f t="shared" si="221"/>
        <v>М/12348/12348</v>
      </c>
    </row>
    <row r="455" spans="1:69" ht="16.5" customHeight="1" x14ac:dyDescent="0.25">
      <c r="A455" s="90">
        <v>45371</v>
      </c>
      <c r="B455" s="3">
        <v>5</v>
      </c>
      <c r="C455" s="3">
        <v>4</v>
      </c>
      <c r="D455" s="105" t="str">
        <f t="shared" si="222"/>
        <v/>
      </c>
      <c r="E455" s="105" t="str">
        <f t="shared" si="223"/>
        <v/>
      </c>
      <c r="F455" s="99" t="s">
        <v>290</v>
      </c>
      <c r="G455" s="100">
        <f t="shared" si="224"/>
        <v>25533</v>
      </c>
      <c r="H455" s="100">
        <f t="shared" si="225"/>
        <v>59191</v>
      </c>
      <c r="I455" s="100">
        <f t="shared" si="226"/>
        <v>42844</v>
      </c>
      <c r="J455" s="100">
        <f t="shared" si="227"/>
        <v>46434</v>
      </c>
      <c r="K455" s="100">
        <f t="shared" si="228"/>
        <v>17155</v>
      </c>
      <c r="L455" s="100">
        <f t="shared" si="229"/>
        <v>16146</v>
      </c>
      <c r="M455" s="100">
        <f t="shared" si="230"/>
        <v>13234</v>
      </c>
      <c r="N455" s="100" t="str">
        <f t="shared" si="231"/>
        <v>|</v>
      </c>
      <c r="O455" s="100">
        <f t="shared" si="232"/>
        <v>47390</v>
      </c>
      <c r="P455" s="100">
        <f t="shared" si="233"/>
        <v>29421</v>
      </c>
      <c r="Q455" s="100">
        <f t="shared" si="234"/>
        <v>20210</v>
      </c>
      <c r="R455" s="100">
        <f t="shared" si="235"/>
        <v>65015</v>
      </c>
      <c r="S455" s="100">
        <f t="shared" si="236"/>
        <v>35002</v>
      </c>
      <c r="T455" s="100">
        <f t="shared" si="237"/>
        <v>31864</v>
      </c>
      <c r="U455" s="100">
        <f t="shared" si="238"/>
        <v>12372</v>
      </c>
      <c r="V455" s="89" t="s">
        <v>290</v>
      </c>
      <c r="W455" s="95" t="s">
        <v>195</v>
      </c>
      <c r="X455" s="95" t="s">
        <v>37</v>
      </c>
      <c r="Y455" s="95" t="s">
        <v>37</v>
      </c>
      <c r="Z455" s="95" t="s">
        <v>37</v>
      </c>
      <c r="AA455" s="95" t="s">
        <v>37</v>
      </c>
      <c r="AB455" s="95" t="s">
        <v>320</v>
      </c>
      <c r="AC455" s="95" t="s">
        <v>38</v>
      </c>
      <c r="AD455" s="96" t="s">
        <v>290</v>
      </c>
      <c r="AE455" s="95" t="s">
        <v>37</v>
      </c>
      <c r="AF455" s="95" t="s">
        <v>37</v>
      </c>
      <c r="AG455" s="95" t="s">
        <v>38</v>
      </c>
      <c r="AH455" s="95" t="s">
        <v>320</v>
      </c>
      <c r="AI455" s="95" t="s">
        <v>38</v>
      </c>
      <c r="AJ455" s="95" t="s">
        <v>195</v>
      </c>
      <c r="AK455" s="95" t="s">
        <v>37</v>
      </c>
      <c r="AL455" s="94" t="s">
        <v>290</v>
      </c>
      <c r="AM455" s="108">
        <f t="array" ref="AM455">IFERROR(INDEX(TO_name_1,MATCH(,((Шаблон_1-Точность)&gt;=G455)+((Шаблон_1+Точность)&lt;=G455),)),G455)</f>
        <v>25533</v>
      </c>
      <c r="AN455" s="109">
        <f t="array" ref="AN455">IFERROR(INDEX(TO_name_2,MATCH(,((Шаблон_2-Точность)&gt;=H455)+((Шаблон_2+Точность)&lt;=H455),)),H455)</f>
        <v>59191</v>
      </c>
      <c r="AO455" s="109">
        <f t="array" ref="AO455">IFERROR(INDEX(TO_name_3,MATCH(,((Шаблон_3-Точность)&gt;=I455)+((Шаблон_3+Точность)&lt;=I455),)),I455)</f>
        <v>42844</v>
      </c>
      <c r="AP455" s="109">
        <f t="array" ref="AP455">IFERROR(INDEX(TO_name_4,MATCH(,((Шаблон_4-Точность)&gt;=J455)+((Шаблон_4+Точность)&lt;=J455),)),J455)</f>
        <v>46434</v>
      </c>
      <c r="AQ455" s="109">
        <f t="array" ref="AQ455">IFERROR(INDEX(TO_name_9,MATCH(,((Шаблон_9-Точность)&gt;=K455)+((Шаблон_9+Точность)&lt;=K455),)),K455)</f>
        <v>17155</v>
      </c>
      <c r="AR455" s="109">
        <f t="array" ref="AR455">IFERROR(INDEX(TO_name_10,MATCH(,((Шаблон_10-Точность)&gt;=L455)+((Шаблон_10+Точность)&lt;=L455),)),L455)</f>
        <v>16146</v>
      </c>
      <c r="AS455" s="110">
        <f t="array" ref="AS455">IFERROR(INDEX(TO_name_11,MATCH(,((Шаблон_11-Точность)&gt;=M455)+((Шаблон_11+Точность)&lt;=M455),)),M455)</f>
        <v>13234</v>
      </c>
      <c r="AT455" s="111" t="s">
        <v>290</v>
      </c>
      <c r="AU455" s="108">
        <f t="array" ref="AU455">IFERROR(INDEX(TO_name_5,MATCH(,((Шаблон_5-Точность)&gt;=O455)+((Шаблон_5+Точность)&lt;=O455),)),O455)</f>
        <v>47390</v>
      </c>
      <c r="AV455" s="109">
        <f t="array" ref="AV455">IFERROR(INDEX(TO_name_6,MATCH(,((Шаблон_6-Точность)&gt;=P455)+((Шаблон_6+Точность)&lt;=P455),)),P455)</f>
        <v>29421</v>
      </c>
      <c r="AW455" s="109">
        <f t="array" ref="AW455">IFERROR(INDEX(TO_name_7,MATCH(,((Шаблон_7-Точность)&gt;=Q455)+((Шаблон_7+Точность)&lt;=Q455),)),Q455)</f>
        <v>20210</v>
      </c>
      <c r="AX455" s="109">
        <f t="array" ref="AX455">IFERROR(INDEX(TO_name_8,MATCH(,((Шаблон_8-Точность)&gt;=R455)+((Шаблон_8+Точность)&lt;=R455),)),R455)</f>
        <v>65015</v>
      </c>
      <c r="AY455" s="109">
        <f t="array" ref="AY455">IFERROR(INDEX(TO_name_12,MATCH(,((Шаблон_12-Точность)&gt;=S455)+((Шаблон_12+Точность)&lt;=S455),)),S455)</f>
        <v>35002</v>
      </c>
      <c r="AZ455" s="109">
        <f t="array" ref="AZ455">IFERROR(INDEX(TO_name_13,MATCH(,((Шаблон_13-Точность)&gt;=T455)+((Шаблон_13+Точность)&lt;=T455),)),T455)</f>
        <v>31864</v>
      </c>
      <c r="BA455" s="110">
        <f t="array" ref="BA455">IFERROR(INDEX(TO_name_14,MATCH(,((Шаблон_14-Точность)&gt;=U455)+((Шаблон_14+Точность)&lt;=U455),)),U455)</f>
        <v>12372</v>
      </c>
      <c r="BB455" s="3"/>
      <c r="BC455" s="3" t="str">
        <f t="shared" si="208"/>
        <v>О/69255/25533</v>
      </c>
      <c r="BD455" s="3" t="str">
        <f t="shared" si="209"/>
        <v>М/74113/59191</v>
      </c>
      <c r="BE455" s="3" t="str">
        <f t="shared" si="210"/>
        <v>М/67946/42844</v>
      </c>
      <c r="BF455" s="3" t="str">
        <f t="shared" si="211"/>
        <v>М/74734/46434</v>
      </c>
      <c r="BG455" s="3" t="str">
        <f t="shared" si="212"/>
        <v>М/17155/17155</v>
      </c>
      <c r="BH455" s="3" t="str">
        <f t="shared" si="213"/>
        <v>П/16146/16146</v>
      </c>
      <c r="BI455" s="3" t="str">
        <f t="shared" si="214"/>
        <v>Р/13234/13234</v>
      </c>
      <c r="BJ455" s="158" t="s">
        <v>290</v>
      </c>
      <c r="BK455" s="3" t="str">
        <f t="shared" si="215"/>
        <v>М/45669/47390</v>
      </c>
      <c r="BL455" s="3" t="str">
        <f t="shared" si="216"/>
        <v>М/54403/29421</v>
      </c>
      <c r="BM455" s="3" t="str">
        <f t="shared" si="217"/>
        <v>Р/40725/20210</v>
      </c>
      <c r="BN455" s="3" t="str">
        <f t="shared" si="218"/>
        <v>П/40466/65015</v>
      </c>
      <c r="BO455" s="3" t="str">
        <f t="shared" si="219"/>
        <v>Р/10002/35002</v>
      </c>
      <c r="BP455" s="3" t="str">
        <f t="shared" si="220"/>
        <v>О/11349/31864</v>
      </c>
      <c r="BQ455" s="3" t="str">
        <f t="shared" si="221"/>
        <v>М/12372/12372</v>
      </c>
    </row>
    <row r="456" spans="1:69" ht="16.5" customHeight="1" x14ac:dyDescent="0.25">
      <c r="A456" s="90">
        <v>45372</v>
      </c>
      <c r="B456" s="3">
        <v>5</v>
      </c>
      <c r="C456" s="3">
        <v>4</v>
      </c>
      <c r="D456" s="105" t="str">
        <f t="shared" si="222"/>
        <v/>
      </c>
      <c r="E456" s="105" t="str">
        <f t="shared" si="223"/>
        <v/>
      </c>
      <c r="F456" s="99" t="s">
        <v>290</v>
      </c>
      <c r="G456" s="100">
        <f t="shared" si="224"/>
        <v>25533</v>
      </c>
      <c r="H456" s="100">
        <f t="shared" si="225"/>
        <v>59215</v>
      </c>
      <c r="I456" s="100">
        <f t="shared" si="226"/>
        <v>42868</v>
      </c>
      <c r="J456" s="100">
        <f t="shared" si="227"/>
        <v>46458</v>
      </c>
      <c r="K456" s="100">
        <f t="shared" si="228"/>
        <v>17179</v>
      </c>
      <c r="L456" s="100">
        <f t="shared" si="229"/>
        <v>16170</v>
      </c>
      <c r="M456" s="100">
        <f t="shared" si="230"/>
        <v>13234</v>
      </c>
      <c r="N456" s="100" t="str">
        <f t="shared" si="231"/>
        <v>|</v>
      </c>
      <c r="O456" s="100">
        <f t="shared" si="232"/>
        <v>47414</v>
      </c>
      <c r="P456" s="100">
        <f t="shared" si="233"/>
        <v>29445</v>
      </c>
      <c r="Q456" s="100">
        <f t="shared" si="234"/>
        <v>20210</v>
      </c>
      <c r="R456" s="100">
        <f t="shared" si="235"/>
        <v>65039</v>
      </c>
      <c r="S456" s="100">
        <f t="shared" si="236"/>
        <v>35002</v>
      </c>
      <c r="T456" s="100">
        <f t="shared" si="237"/>
        <v>31864</v>
      </c>
      <c r="U456" s="100">
        <f t="shared" si="238"/>
        <v>12396</v>
      </c>
      <c r="V456" s="89" t="s">
        <v>290</v>
      </c>
      <c r="W456" s="95" t="s">
        <v>271</v>
      </c>
      <c r="X456" s="95" t="s">
        <v>37</v>
      </c>
      <c r="Y456" s="95" t="s">
        <v>37</v>
      </c>
      <c r="Z456" s="95" t="s">
        <v>37</v>
      </c>
      <c r="AA456" s="95" t="s">
        <v>37</v>
      </c>
      <c r="AB456" s="95" t="s">
        <v>37</v>
      </c>
      <c r="AC456" s="95" t="s">
        <v>38</v>
      </c>
      <c r="AD456" s="96" t="s">
        <v>290</v>
      </c>
      <c r="AE456" s="95" t="s">
        <v>37</v>
      </c>
      <c r="AF456" s="95" t="s">
        <v>37</v>
      </c>
      <c r="AG456" s="95" t="s">
        <v>38</v>
      </c>
      <c r="AH456" s="95" t="s">
        <v>37</v>
      </c>
      <c r="AI456" s="95" t="s">
        <v>38</v>
      </c>
      <c r="AJ456" s="95" t="s">
        <v>38</v>
      </c>
      <c r="AK456" s="95" t="s">
        <v>37</v>
      </c>
      <c r="AL456" s="94" t="s">
        <v>290</v>
      </c>
      <c r="AM456" s="108">
        <f t="array" ref="AM456">IFERROR(INDEX(TO_name_1,MATCH(,((Шаблон_1-Точность)&gt;=G456)+((Шаблон_1+Точность)&lt;=G456),)),G456)</f>
        <v>25533</v>
      </c>
      <c r="AN456" s="109">
        <f t="array" ref="AN456">IFERROR(INDEX(TO_name_2,MATCH(,((Шаблон_2-Точность)&gt;=H456)+((Шаблон_2+Точность)&lt;=H456),)),H456)</f>
        <v>59215</v>
      </c>
      <c r="AO456" s="109">
        <f t="array" ref="AO456">IFERROR(INDEX(TO_name_3,MATCH(,((Шаблон_3-Точность)&gt;=I456)+((Шаблон_3+Точность)&lt;=I456),)),I456)</f>
        <v>42868</v>
      </c>
      <c r="AP456" s="109">
        <f t="array" ref="AP456">IFERROR(INDEX(TO_name_4,MATCH(,((Шаблон_4-Точность)&gt;=J456)+((Шаблон_4+Точность)&lt;=J456),)),J456)</f>
        <v>46458</v>
      </c>
      <c r="AQ456" s="109">
        <f t="array" ref="AQ456">IFERROR(INDEX(TO_name_9,MATCH(,((Шаблон_9-Точность)&gt;=K456)+((Шаблон_9+Точность)&lt;=K456),)),K456)</f>
        <v>17179</v>
      </c>
      <c r="AR456" s="109">
        <f t="array" ref="AR456">IFERROR(INDEX(TO_name_10,MATCH(,((Шаблон_10-Точность)&gt;=L456)+((Шаблон_10+Точность)&lt;=L456),)),L456)</f>
        <v>16170</v>
      </c>
      <c r="AS456" s="110">
        <f t="array" ref="AS456">IFERROR(INDEX(TO_name_11,MATCH(,((Шаблон_11-Точность)&gt;=M456)+((Шаблон_11+Точность)&lt;=M456),)),M456)</f>
        <v>13234</v>
      </c>
      <c r="AT456" s="111" t="s">
        <v>290</v>
      </c>
      <c r="AU456" s="108">
        <f t="array" ref="AU456">IFERROR(INDEX(TO_name_5,MATCH(,((Шаблон_5-Точность)&gt;=O456)+((Шаблон_5+Точность)&lt;=O456),)),O456)</f>
        <v>47414</v>
      </c>
      <c r="AV456" s="109">
        <f t="array" ref="AV456">IFERROR(INDEX(TO_name_6,MATCH(,((Шаблон_6-Точность)&gt;=P456)+((Шаблон_6+Точность)&lt;=P456),)),P456)</f>
        <v>29445</v>
      </c>
      <c r="AW456" s="109">
        <f t="array" ref="AW456">IFERROR(INDEX(TO_name_7,MATCH(,((Шаблон_7-Точность)&gt;=Q456)+((Шаблон_7+Точность)&lt;=Q456),)),Q456)</f>
        <v>20210</v>
      </c>
      <c r="AX456" s="109">
        <f t="array" ref="AX456">IFERROR(INDEX(TO_name_8,MATCH(,((Шаблон_8-Точность)&gt;=R456)+((Шаблон_8+Точность)&lt;=R456),)),R456)</f>
        <v>65039</v>
      </c>
      <c r="AY456" s="109">
        <f t="array" ref="AY456">IFERROR(INDEX(TO_name_12,MATCH(,((Шаблон_12-Точность)&gt;=S456)+((Шаблон_12+Точность)&lt;=S456),)),S456)</f>
        <v>35002</v>
      </c>
      <c r="AZ456" s="109">
        <f t="array" ref="AZ456">IFERROR(INDEX(TO_name_13,MATCH(,((Шаблон_13-Точность)&gt;=T456)+((Шаблон_13+Точность)&lt;=T456),)),T456)</f>
        <v>31864</v>
      </c>
      <c r="BA456" s="110">
        <f t="array" ref="BA456">IFERROR(INDEX(TO_name_14,MATCH(,((Шаблон_14-Точность)&gt;=U456)+((Шаблон_14+Точность)&lt;=U456),)),U456)</f>
        <v>12396</v>
      </c>
      <c r="BB456" s="3"/>
      <c r="BC456" s="3" t="str">
        <f t="shared" si="208"/>
        <v>ТО2/69255/25533</v>
      </c>
      <c r="BD456" s="3" t="str">
        <f t="shared" si="209"/>
        <v>М/74137/59215</v>
      </c>
      <c r="BE456" s="3" t="str">
        <f t="shared" si="210"/>
        <v>М/67970/42868</v>
      </c>
      <c r="BF456" s="3" t="str">
        <f t="shared" si="211"/>
        <v>М/74758/46458</v>
      </c>
      <c r="BG456" s="3" t="str">
        <f t="shared" si="212"/>
        <v>М/17179/17179</v>
      </c>
      <c r="BH456" s="3" t="str">
        <f t="shared" si="213"/>
        <v>М/16170/16170</v>
      </c>
      <c r="BI456" s="3" t="str">
        <f t="shared" si="214"/>
        <v>Р/13234/13234</v>
      </c>
      <c r="BJ456" s="158" t="s">
        <v>290</v>
      </c>
      <c r="BK456" s="3" t="str">
        <f t="shared" si="215"/>
        <v>М/45693/47414</v>
      </c>
      <c r="BL456" s="3" t="str">
        <f t="shared" si="216"/>
        <v>М/54427/29445</v>
      </c>
      <c r="BM456" s="3" t="str">
        <f t="shared" si="217"/>
        <v>Р/40725/20210</v>
      </c>
      <c r="BN456" s="3" t="str">
        <f t="shared" si="218"/>
        <v>М/40490/65039</v>
      </c>
      <c r="BO456" s="3" t="str">
        <f t="shared" si="219"/>
        <v>Р/10002/35002</v>
      </c>
      <c r="BP456" s="3" t="str">
        <f t="shared" si="220"/>
        <v>Р/11349/31864</v>
      </c>
      <c r="BQ456" s="3" t="str">
        <f t="shared" si="221"/>
        <v>М/12396/12396</v>
      </c>
    </row>
    <row r="457" spans="1:69" ht="16.5" customHeight="1" x14ac:dyDescent="0.25">
      <c r="A457" s="90">
        <v>45373</v>
      </c>
      <c r="B457" s="3">
        <v>5</v>
      </c>
      <c r="C457" s="3">
        <v>4</v>
      </c>
      <c r="D457" s="105" t="str">
        <f t="shared" si="222"/>
        <v/>
      </c>
      <c r="E457" s="105" t="str">
        <f t="shared" si="223"/>
        <v/>
      </c>
      <c r="F457" s="99" t="s">
        <v>290</v>
      </c>
      <c r="G457" s="100">
        <f t="shared" si="224"/>
        <v>25533</v>
      </c>
      <c r="H457" s="100">
        <f t="shared" si="225"/>
        <v>59239</v>
      </c>
      <c r="I457" s="100">
        <f t="shared" si="226"/>
        <v>42892</v>
      </c>
      <c r="J457" s="100">
        <f t="shared" si="227"/>
        <v>46482</v>
      </c>
      <c r="K457" s="100">
        <f t="shared" si="228"/>
        <v>17203</v>
      </c>
      <c r="L457" s="100">
        <f t="shared" si="229"/>
        <v>16194</v>
      </c>
      <c r="M457" s="100">
        <f t="shared" si="230"/>
        <v>13234</v>
      </c>
      <c r="N457" s="100" t="str">
        <f t="shared" si="231"/>
        <v>|</v>
      </c>
      <c r="O457" s="100">
        <f t="shared" si="232"/>
        <v>47438</v>
      </c>
      <c r="P457" s="100">
        <f t="shared" si="233"/>
        <v>29469</v>
      </c>
      <c r="Q457" s="100">
        <f t="shared" si="234"/>
        <v>20210</v>
      </c>
      <c r="R457" s="100">
        <f t="shared" si="235"/>
        <v>65063</v>
      </c>
      <c r="S457" s="100">
        <f t="shared" si="236"/>
        <v>35002</v>
      </c>
      <c r="T457" s="100">
        <f t="shared" si="237"/>
        <v>31864</v>
      </c>
      <c r="U457" s="100">
        <f t="shared" si="238"/>
        <v>12420</v>
      </c>
      <c r="V457" s="89" t="s">
        <v>290</v>
      </c>
      <c r="W457" s="95" t="s">
        <v>271</v>
      </c>
      <c r="X457" s="95" t="s">
        <v>37</v>
      </c>
      <c r="Y457" s="95" t="s">
        <v>37</v>
      </c>
      <c r="Z457" s="95" t="s">
        <v>37</v>
      </c>
      <c r="AA457" s="95" t="s">
        <v>37</v>
      </c>
      <c r="AB457" s="95" t="s">
        <v>37</v>
      </c>
      <c r="AC457" s="95" t="s">
        <v>38</v>
      </c>
      <c r="AD457" s="96" t="s">
        <v>290</v>
      </c>
      <c r="AE457" s="95" t="s">
        <v>37</v>
      </c>
      <c r="AF457" s="95" t="s">
        <v>37</v>
      </c>
      <c r="AG457" s="95" t="s">
        <v>38</v>
      </c>
      <c r="AH457" s="95" t="s">
        <v>37</v>
      </c>
      <c r="AI457" s="95" t="s">
        <v>38</v>
      </c>
      <c r="AJ457" s="95" t="s">
        <v>38</v>
      </c>
      <c r="AK457" s="95" t="s">
        <v>37</v>
      </c>
      <c r="AL457" s="94" t="s">
        <v>290</v>
      </c>
      <c r="AM457" s="108">
        <f t="array" ref="AM457">IFERROR(INDEX(TO_name_1,MATCH(,((Шаблон_1-Точность)&gt;=G457)+((Шаблон_1+Точность)&lt;=G457),)),G457)</f>
        <v>25533</v>
      </c>
      <c r="AN457" s="109">
        <f t="array" ref="AN457">IFERROR(INDEX(TO_name_2,MATCH(,((Шаблон_2-Точность)&gt;=H457)+((Шаблон_2+Точность)&lt;=H457),)),H457)</f>
        <v>59239</v>
      </c>
      <c r="AO457" s="109">
        <f t="array" ref="AO457">IFERROR(INDEX(TO_name_3,MATCH(,((Шаблон_3-Точность)&gt;=I457)+((Шаблон_3+Точность)&lt;=I457),)),I457)</f>
        <v>42892</v>
      </c>
      <c r="AP457" s="109">
        <f t="array" ref="AP457">IFERROR(INDEX(TO_name_4,MATCH(,((Шаблон_4-Точность)&gt;=J457)+((Шаблон_4+Точность)&lt;=J457),)),J457)</f>
        <v>46482</v>
      </c>
      <c r="AQ457" s="109">
        <f t="array" ref="AQ457">IFERROR(INDEX(TO_name_9,MATCH(,((Шаблон_9-Точность)&gt;=K457)+((Шаблон_9+Точность)&lt;=K457),)),K457)</f>
        <v>17203</v>
      </c>
      <c r="AR457" s="109">
        <f t="array" ref="AR457">IFERROR(INDEX(TO_name_10,MATCH(,((Шаблон_10-Точность)&gt;=L457)+((Шаблон_10+Точность)&lt;=L457),)),L457)</f>
        <v>16194</v>
      </c>
      <c r="AS457" s="110">
        <f t="array" ref="AS457">IFERROR(INDEX(TO_name_11,MATCH(,((Шаблон_11-Точность)&gt;=M457)+((Шаблон_11+Точность)&lt;=M457),)),M457)</f>
        <v>13234</v>
      </c>
      <c r="AT457" s="111" t="s">
        <v>290</v>
      </c>
      <c r="AU457" s="108">
        <f t="array" ref="AU457">IFERROR(INDEX(TO_name_5,MATCH(,((Шаблон_5-Точность)&gt;=O457)+((Шаблон_5+Точность)&lt;=O457),)),O457)</f>
        <v>47438</v>
      </c>
      <c r="AV457" s="109">
        <f t="array" ref="AV457">IFERROR(INDEX(TO_name_6,MATCH(,((Шаблон_6-Точность)&gt;=P457)+((Шаблон_6+Точность)&lt;=P457),)),P457)</f>
        <v>29469</v>
      </c>
      <c r="AW457" s="109">
        <f t="array" ref="AW457">IFERROR(INDEX(TO_name_7,MATCH(,((Шаблон_7-Точность)&gt;=Q457)+((Шаблон_7+Точность)&lt;=Q457),)),Q457)</f>
        <v>20210</v>
      </c>
      <c r="AX457" s="109">
        <f t="array" ref="AX457">IFERROR(INDEX(TO_name_8,MATCH(,((Шаблон_8-Точность)&gt;=R457)+((Шаблон_8+Точность)&lt;=R457),)),R457)</f>
        <v>65063</v>
      </c>
      <c r="AY457" s="109">
        <f t="array" ref="AY457">IFERROR(INDEX(TO_name_12,MATCH(,((Шаблон_12-Точность)&gt;=S457)+((Шаблон_12+Точность)&lt;=S457),)),S457)</f>
        <v>35002</v>
      </c>
      <c r="AZ457" s="109">
        <f t="array" ref="AZ457">IFERROR(INDEX(TO_name_13,MATCH(,((Шаблон_13-Точность)&gt;=T457)+((Шаблон_13+Точность)&lt;=T457),)),T457)</f>
        <v>31864</v>
      </c>
      <c r="BA457" s="110">
        <f t="array" ref="BA457">IFERROR(INDEX(TO_name_14,MATCH(,((Шаблон_14-Точность)&gt;=U457)+((Шаблон_14+Точность)&lt;=U457),)),U457)</f>
        <v>12420</v>
      </c>
      <c r="BB457" s="3"/>
      <c r="BC457" s="3" t="str">
        <f t="shared" si="208"/>
        <v>ТО2/69255/25533</v>
      </c>
      <c r="BD457" s="3" t="str">
        <f t="shared" si="209"/>
        <v>М/74161/59239</v>
      </c>
      <c r="BE457" s="3" t="str">
        <f t="shared" si="210"/>
        <v>М/67994/42892</v>
      </c>
      <c r="BF457" s="3" t="str">
        <f t="shared" si="211"/>
        <v>М/74782/46482</v>
      </c>
      <c r="BG457" s="3" t="str">
        <f t="shared" si="212"/>
        <v>М/17203/17203</v>
      </c>
      <c r="BH457" s="3" t="str">
        <f t="shared" si="213"/>
        <v>М/16194/16194</v>
      </c>
      <c r="BI457" s="3" t="str">
        <f t="shared" si="214"/>
        <v>Р/13234/13234</v>
      </c>
      <c r="BJ457" s="158" t="s">
        <v>290</v>
      </c>
      <c r="BK457" s="3" t="str">
        <f t="shared" si="215"/>
        <v>М/45717/47438</v>
      </c>
      <c r="BL457" s="3" t="str">
        <f t="shared" si="216"/>
        <v>М/54451/29469</v>
      </c>
      <c r="BM457" s="3" t="str">
        <f t="shared" si="217"/>
        <v>Р/40725/20210</v>
      </c>
      <c r="BN457" s="3" t="str">
        <f t="shared" si="218"/>
        <v>М/40514/65063</v>
      </c>
      <c r="BO457" s="3" t="str">
        <f t="shared" si="219"/>
        <v>Р/10002/35002</v>
      </c>
      <c r="BP457" s="3" t="str">
        <f t="shared" si="220"/>
        <v>Р/11349/31864</v>
      </c>
      <c r="BQ457" s="3" t="str">
        <f t="shared" si="221"/>
        <v>М/12420/12420</v>
      </c>
    </row>
    <row r="458" spans="1:69" ht="16.5" customHeight="1" x14ac:dyDescent="0.25">
      <c r="A458" s="90">
        <v>45374</v>
      </c>
      <c r="B458" s="3">
        <v>5</v>
      </c>
      <c r="C458" s="3">
        <v>4</v>
      </c>
      <c r="D458" s="105" t="str">
        <f t="shared" si="222"/>
        <v/>
      </c>
      <c r="E458" s="105" t="str">
        <f t="shared" si="223"/>
        <v/>
      </c>
      <c r="F458" s="99" t="s">
        <v>290</v>
      </c>
      <c r="G458" s="100">
        <f t="shared" si="224"/>
        <v>25533</v>
      </c>
      <c r="H458" s="100">
        <f t="shared" si="225"/>
        <v>59263</v>
      </c>
      <c r="I458" s="100">
        <f t="shared" si="226"/>
        <v>42916</v>
      </c>
      <c r="J458" s="100">
        <f t="shared" si="227"/>
        <v>46506</v>
      </c>
      <c r="K458" s="100">
        <f t="shared" si="228"/>
        <v>17227</v>
      </c>
      <c r="L458" s="100">
        <f t="shared" si="229"/>
        <v>16218</v>
      </c>
      <c r="M458" s="100">
        <f t="shared" si="230"/>
        <v>13234</v>
      </c>
      <c r="N458" s="100" t="str">
        <f t="shared" si="231"/>
        <v>|</v>
      </c>
      <c r="O458" s="100">
        <f t="shared" si="232"/>
        <v>47462</v>
      </c>
      <c r="P458" s="100">
        <f t="shared" si="233"/>
        <v>29493</v>
      </c>
      <c r="Q458" s="100">
        <f t="shared" si="234"/>
        <v>20210</v>
      </c>
      <c r="R458" s="100">
        <f t="shared" si="235"/>
        <v>65087</v>
      </c>
      <c r="S458" s="100">
        <f t="shared" si="236"/>
        <v>35002</v>
      </c>
      <c r="T458" s="100">
        <f t="shared" si="237"/>
        <v>31864</v>
      </c>
      <c r="U458" s="100">
        <f t="shared" si="238"/>
        <v>12444</v>
      </c>
      <c r="V458" s="89" t="s">
        <v>290</v>
      </c>
      <c r="W458" s="95" t="s">
        <v>271</v>
      </c>
      <c r="X458" s="95" t="s">
        <v>37</v>
      </c>
      <c r="Y458" s="95" t="s">
        <v>37</v>
      </c>
      <c r="Z458" s="95" t="s">
        <v>37</v>
      </c>
      <c r="AA458" s="95" t="s">
        <v>37</v>
      </c>
      <c r="AB458" s="95" t="s">
        <v>37</v>
      </c>
      <c r="AC458" s="95" t="s">
        <v>38</v>
      </c>
      <c r="AD458" s="96" t="s">
        <v>290</v>
      </c>
      <c r="AE458" s="95" t="s">
        <v>37</v>
      </c>
      <c r="AF458" s="95" t="s">
        <v>37</v>
      </c>
      <c r="AG458" s="95" t="s">
        <v>38</v>
      </c>
      <c r="AH458" s="95" t="s">
        <v>37</v>
      </c>
      <c r="AI458" s="95" t="s">
        <v>38</v>
      </c>
      <c r="AJ458" s="95" t="s">
        <v>38</v>
      </c>
      <c r="AK458" s="95" t="s">
        <v>37</v>
      </c>
      <c r="AL458" s="94" t="s">
        <v>290</v>
      </c>
      <c r="AM458" s="108">
        <f t="array" ref="AM458">IFERROR(INDEX(TO_name_1,MATCH(,((Шаблон_1-Точность)&gt;=G458)+((Шаблон_1+Точность)&lt;=G458),)),G458)</f>
        <v>25533</v>
      </c>
      <c r="AN458" s="109">
        <f t="array" ref="AN458">IFERROR(INDEX(TO_name_2,MATCH(,((Шаблон_2-Точность)&gt;=H458)+((Шаблон_2+Точность)&lt;=H458),)),H458)</f>
        <v>59263</v>
      </c>
      <c r="AO458" s="109">
        <f t="array" ref="AO458">IFERROR(INDEX(TO_name_3,MATCH(,((Шаблон_3-Точность)&gt;=I458)+((Шаблон_3+Точность)&lt;=I458),)),I458)</f>
        <v>42916</v>
      </c>
      <c r="AP458" s="109">
        <f t="array" ref="AP458">IFERROR(INDEX(TO_name_4,MATCH(,((Шаблон_4-Точность)&gt;=J458)+((Шаблон_4+Точность)&lt;=J458),)),J458)</f>
        <v>46506</v>
      </c>
      <c r="AQ458" s="109">
        <f t="array" ref="AQ458">IFERROR(INDEX(TO_name_9,MATCH(,((Шаблон_9-Точность)&gt;=K458)+((Шаблон_9+Точность)&lt;=K458),)),K458)</f>
        <v>17227</v>
      </c>
      <c r="AR458" s="109">
        <f t="array" ref="AR458">IFERROR(INDEX(TO_name_10,MATCH(,((Шаблон_10-Точность)&gt;=L458)+((Шаблон_10+Точность)&lt;=L458),)),L458)</f>
        <v>16218</v>
      </c>
      <c r="AS458" s="110">
        <f t="array" ref="AS458">IFERROR(INDEX(TO_name_11,MATCH(,((Шаблон_11-Точность)&gt;=M458)+((Шаблон_11+Точность)&lt;=M458),)),M458)</f>
        <v>13234</v>
      </c>
      <c r="AT458" s="111" t="s">
        <v>290</v>
      </c>
      <c r="AU458" s="108">
        <f t="array" ref="AU458">IFERROR(INDEX(TO_name_5,MATCH(,((Шаблон_5-Точность)&gt;=O458)+((Шаблон_5+Точность)&lt;=O458),)),O458)</f>
        <v>47462</v>
      </c>
      <c r="AV458" s="109">
        <f t="array" ref="AV458">IFERROR(INDEX(TO_name_6,MATCH(,((Шаблон_6-Точность)&gt;=P458)+((Шаблон_6+Точность)&lt;=P458),)),P458)</f>
        <v>29493</v>
      </c>
      <c r="AW458" s="109">
        <f t="array" ref="AW458">IFERROR(INDEX(TO_name_7,MATCH(,((Шаблон_7-Точность)&gt;=Q458)+((Шаблон_7+Точность)&lt;=Q458),)),Q458)</f>
        <v>20210</v>
      </c>
      <c r="AX458" s="109">
        <f t="array" ref="AX458">IFERROR(INDEX(TO_name_8,MATCH(,((Шаблон_8-Точность)&gt;=R458)+((Шаблон_8+Точность)&lt;=R458),)),R458)</f>
        <v>65087</v>
      </c>
      <c r="AY458" s="109">
        <f t="array" ref="AY458">IFERROR(INDEX(TO_name_12,MATCH(,((Шаблон_12-Точность)&gt;=S458)+((Шаблон_12+Точность)&lt;=S458),)),S458)</f>
        <v>35002</v>
      </c>
      <c r="AZ458" s="109">
        <f t="array" ref="AZ458">IFERROR(INDEX(TO_name_13,MATCH(,((Шаблон_13-Точность)&gt;=T458)+((Шаблон_13+Точность)&lt;=T458),)),T458)</f>
        <v>31864</v>
      </c>
      <c r="BA458" s="110">
        <f t="array" ref="BA458">IFERROR(INDEX(TO_name_14,MATCH(,((Шаблон_14-Точность)&gt;=U458)+((Шаблон_14+Точность)&lt;=U458),)),U458)</f>
        <v>12444</v>
      </c>
      <c r="BB458" s="3"/>
      <c r="BC458" s="3" t="str">
        <f t="shared" si="208"/>
        <v>ТО2/69255/25533</v>
      </c>
      <c r="BD458" s="3" t="str">
        <f t="shared" si="209"/>
        <v>М/74185/59263</v>
      </c>
      <c r="BE458" s="3" t="str">
        <f t="shared" si="210"/>
        <v>М/68018/42916</v>
      </c>
      <c r="BF458" s="3" t="str">
        <f t="shared" si="211"/>
        <v>М/74806/46506</v>
      </c>
      <c r="BG458" s="3" t="str">
        <f t="shared" si="212"/>
        <v>М/17227/17227</v>
      </c>
      <c r="BH458" s="3" t="str">
        <f t="shared" si="213"/>
        <v>М/16218/16218</v>
      </c>
      <c r="BI458" s="3" t="str">
        <f t="shared" si="214"/>
        <v>Р/13234/13234</v>
      </c>
      <c r="BJ458" s="158" t="s">
        <v>290</v>
      </c>
      <c r="BK458" s="3" t="str">
        <f t="shared" si="215"/>
        <v>М/45741/47462</v>
      </c>
      <c r="BL458" s="3" t="str">
        <f t="shared" si="216"/>
        <v>М/54475/29493</v>
      </c>
      <c r="BM458" s="3" t="str">
        <f t="shared" si="217"/>
        <v>Р/40725/20210</v>
      </c>
      <c r="BN458" s="3" t="str">
        <f t="shared" si="218"/>
        <v>М/40538/65087</v>
      </c>
      <c r="BO458" s="3" t="str">
        <f t="shared" si="219"/>
        <v>Р/10002/35002</v>
      </c>
      <c r="BP458" s="3" t="str">
        <f t="shared" si="220"/>
        <v>Р/11349/31864</v>
      </c>
      <c r="BQ458" s="3" t="str">
        <f t="shared" si="221"/>
        <v>М/12444/12444</v>
      </c>
    </row>
    <row r="459" spans="1:69" ht="16.5" customHeight="1" x14ac:dyDescent="0.25">
      <c r="A459" s="90">
        <v>45375</v>
      </c>
      <c r="B459" s="3">
        <v>5</v>
      </c>
      <c r="C459" s="3">
        <v>4</v>
      </c>
      <c r="D459" s="105" t="str">
        <f t="shared" si="222"/>
        <v/>
      </c>
      <c r="E459" s="105" t="str">
        <f t="shared" si="223"/>
        <v/>
      </c>
      <c r="F459" s="99" t="s">
        <v>290</v>
      </c>
      <c r="G459" s="100">
        <f t="shared" si="224"/>
        <v>25533</v>
      </c>
      <c r="H459" s="100">
        <f t="shared" si="225"/>
        <v>59287</v>
      </c>
      <c r="I459" s="100">
        <f t="shared" si="226"/>
        <v>42940</v>
      </c>
      <c r="J459" s="100">
        <f t="shared" si="227"/>
        <v>46530</v>
      </c>
      <c r="K459" s="100">
        <f t="shared" si="228"/>
        <v>17251</v>
      </c>
      <c r="L459" s="100">
        <f t="shared" si="229"/>
        <v>16242</v>
      </c>
      <c r="M459" s="100">
        <f t="shared" si="230"/>
        <v>13234</v>
      </c>
      <c r="N459" s="100" t="str">
        <f t="shared" si="231"/>
        <v>|</v>
      </c>
      <c r="O459" s="100">
        <f t="shared" si="232"/>
        <v>47486</v>
      </c>
      <c r="P459" s="100">
        <f t="shared" si="233"/>
        <v>29517</v>
      </c>
      <c r="Q459" s="100">
        <f t="shared" si="234"/>
        <v>20210</v>
      </c>
      <c r="R459" s="100">
        <f t="shared" si="235"/>
        <v>65111</v>
      </c>
      <c r="S459" s="100">
        <f t="shared" si="236"/>
        <v>35002</v>
      </c>
      <c r="T459" s="100">
        <f t="shared" si="237"/>
        <v>31864</v>
      </c>
      <c r="U459" s="100">
        <f t="shared" si="238"/>
        <v>12468</v>
      </c>
      <c r="V459" s="89" t="s">
        <v>290</v>
      </c>
      <c r="W459" s="95" t="s">
        <v>271</v>
      </c>
      <c r="X459" s="95" t="s">
        <v>37</v>
      </c>
      <c r="Y459" s="95" t="s">
        <v>37</v>
      </c>
      <c r="Z459" s="95" t="s">
        <v>37</v>
      </c>
      <c r="AA459" s="95" t="s">
        <v>37</v>
      </c>
      <c r="AB459" s="95" t="s">
        <v>37</v>
      </c>
      <c r="AC459" s="95" t="s">
        <v>38</v>
      </c>
      <c r="AD459" s="96" t="s">
        <v>290</v>
      </c>
      <c r="AE459" s="95" t="s">
        <v>37</v>
      </c>
      <c r="AF459" s="95" t="s">
        <v>37</v>
      </c>
      <c r="AG459" s="95" t="s">
        <v>38</v>
      </c>
      <c r="AH459" s="95" t="s">
        <v>37</v>
      </c>
      <c r="AI459" s="95" t="s">
        <v>38</v>
      </c>
      <c r="AJ459" s="95" t="s">
        <v>38</v>
      </c>
      <c r="AK459" s="95" t="s">
        <v>37</v>
      </c>
      <c r="AL459" s="94" t="s">
        <v>290</v>
      </c>
      <c r="AM459" s="108">
        <f t="array" ref="AM459">IFERROR(INDEX(TO_name_1,MATCH(,((Шаблон_1-Точность)&gt;=G459)+((Шаблон_1+Точность)&lt;=G459),)),G459)</f>
        <v>25533</v>
      </c>
      <c r="AN459" s="109">
        <f t="array" ref="AN459">IFERROR(INDEX(TO_name_2,MATCH(,((Шаблон_2-Точность)&gt;=H459)+((Шаблон_2+Точность)&lt;=H459),)),H459)</f>
        <v>59287</v>
      </c>
      <c r="AO459" s="109">
        <f t="array" ref="AO459">IFERROR(INDEX(TO_name_3,MATCH(,((Шаблон_3-Точность)&gt;=I459)+((Шаблон_3+Точность)&lt;=I459),)),I459)</f>
        <v>42940</v>
      </c>
      <c r="AP459" s="109">
        <f t="array" ref="AP459">IFERROR(INDEX(TO_name_4,MATCH(,((Шаблон_4-Точность)&gt;=J459)+((Шаблон_4+Точность)&lt;=J459),)),J459)</f>
        <v>46530</v>
      </c>
      <c r="AQ459" s="109">
        <f t="array" ref="AQ459">IFERROR(INDEX(TO_name_9,MATCH(,((Шаблон_9-Точность)&gt;=K459)+((Шаблон_9+Точность)&lt;=K459),)),K459)</f>
        <v>17251</v>
      </c>
      <c r="AR459" s="109">
        <f t="array" ref="AR459">IFERROR(INDEX(TO_name_10,MATCH(,((Шаблон_10-Точность)&gt;=L459)+((Шаблон_10+Точность)&lt;=L459),)),L459)</f>
        <v>16242</v>
      </c>
      <c r="AS459" s="110">
        <f t="array" ref="AS459">IFERROR(INDEX(TO_name_11,MATCH(,((Шаблон_11-Точность)&gt;=M459)+((Шаблон_11+Точность)&lt;=M459),)),M459)</f>
        <v>13234</v>
      </c>
      <c r="AT459" s="111" t="s">
        <v>290</v>
      </c>
      <c r="AU459" s="108">
        <f t="array" ref="AU459">IFERROR(INDEX(TO_name_5,MATCH(,((Шаблон_5-Точность)&gt;=O459)+((Шаблон_5+Точность)&lt;=O459),)),O459)</f>
        <v>47486</v>
      </c>
      <c r="AV459" s="109">
        <f t="array" ref="AV459">IFERROR(INDEX(TO_name_6,MATCH(,((Шаблон_6-Точность)&gt;=P459)+((Шаблон_6+Точность)&lt;=P459),)),P459)</f>
        <v>29517</v>
      </c>
      <c r="AW459" s="109">
        <f t="array" ref="AW459">IFERROR(INDEX(TO_name_7,MATCH(,((Шаблон_7-Точность)&gt;=Q459)+((Шаблон_7+Точность)&lt;=Q459),)),Q459)</f>
        <v>20210</v>
      </c>
      <c r="AX459" s="109">
        <f t="array" ref="AX459">IFERROR(INDEX(TO_name_8,MATCH(,((Шаблон_8-Точность)&gt;=R459)+((Шаблон_8+Точность)&lt;=R459),)),R459)</f>
        <v>65111</v>
      </c>
      <c r="AY459" s="109">
        <f t="array" ref="AY459">IFERROR(INDEX(TO_name_12,MATCH(,((Шаблон_12-Точность)&gt;=S459)+((Шаблон_12+Точность)&lt;=S459),)),S459)</f>
        <v>35002</v>
      </c>
      <c r="AZ459" s="109">
        <f t="array" ref="AZ459">IFERROR(INDEX(TO_name_13,MATCH(,((Шаблон_13-Точность)&gt;=T459)+((Шаблон_13+Точность)&lt;=T459),)),T459)</f>
        <v>31864</v>
      </c>
      <c r="BA459" s="110">
        <f t="array" ref="BA459">IFERROR(INDEX(TO_name_14,MATCH(,((Шаблон_14-Точность)&gt;=U459)+((Шаблон_14+Точность)&lt;=U459),)),U459)</f>
        <v>12468</v>
      </c>
      <c r="BB459" s="3"/>
      <c r="BC459" s="3" t="str">
        <f t="shared" si="208"/>
        <v>ТО2/69255/25533</v>
      </c>
      <c r="BD459" s="3" t="str">
        <f t="shared" si="209"/>
        <v>М/74209/59287</v>
      </c>
      <c r="BE459" s="3" t="str">
        <f t="shared" si="210"/>
        <v>М/68042/42940</v>
      </c>
      <c r="BF459" s="3" t="str">
        <f t="shared" si="211"/>
        <v>М/74830/46530</v>
      </c>
      <c r="BG459" s="3" t="str">
        <f t="shared" si="212"/>
        <v>М/17251/17251</v>
      </c>
      <c r="BH459" s="3" t="str">
        <f t="shared" si="213"/>
        <v>М/16242/16242</v>
      </c>
      <c r="BI459" s="3" t="str">
        <f t="shared" si="214"/>
        <v>Р/13234/13234</v>
      </c>
      <c r="BJ459" s="158" t="s">
        <v>290</v>
      </c>
      <c r="BK459" s="3" t="str">
        <f t="shared" si="215"/>
        <v>М/45765/47486</v>
      </c>
      <c r="BL459" s="3" t="str">
        <f t="shared" si="216"/>
        <v>М/54499/29517</v>
      </c>
      <c r="BM459" s="3" t="str">
        <f t="shared" si="217"/>
        <v>Р/40725/20210</v>
      </c>
      <c r="BN459" s="3" t="str">
        <f t="shared" si="218"/>
        <v>М/40562/65111</v>
      </c>
      <c r="BO459" s="3" t="str">
        <f t="shared" si="219"/>
        <v>Р/10002/35002</v>
      </c>
      <c r="BP459" s="3" t="str">
        <f t="shared" si="220"/>
        <v>Р/11349/31864</v>
      </c>
      <c r="BQ459" s="3" t="str">
        <f t="shared" si="221"/>
        <v>М/12468/12468</v>
      </c>
    </row>
    <row r="460" spans="1:69" ht="16.5" customHeight="1" x14ac:dyDescent="0.25">
      <c r="A460" s="90">
        <v>45376</v>
      </c>
      <c r="B460" s="3">
        <v>5</v>
      </c>
      <c r="C460" s="3">
        <v>4</v>
      </c>
      <c r="D460" s="105" t="str">
        <f t="shared" si="222"/>
        <v/>
      </c>
      <c r="E460" s="105" t="str">
        <f t="shared" si="223"/>
        <v/>
      </c>
      <c r="F460" s="99" t="s">
        <v>290</v>
      </c>
      <c r="G460" s="100">
        <f t="shared" si="224"/>
        <v>25533</v>
      </c>
      <c r="H460" s="100">
        <f t="shared" si="225"/>
        <v>59311</v>
      </c>
      <c r="I460" s="100">
        <f t="shared" si="226"/>
        <v>42964</v>
      </c>
      <c r="J460" s="100">
        <f t="shared" si="227"/>
        <v>46554</v>
      </c>
      <c r="K460" s="100">
        <f t="shared" si="228"/>
        <v>17275</v>
      </c>
      <c r="L460" s="100">
        <f t="shared" si="229"/>
        <v>16266</v>
      </c>
      <c r="M460" s="100">
        <f t="shared" si="230"/>
        <v>13234</v>
      </c>
      <c r="N460" s="100" t="str">
        <f t="shared" si="231"/>
        <v>|</v>
      </c>
      <c r="O460" s="100">
        <f t="shared" si="232"/>
        <v>47510</v>
      </c>
      <c r="P460" s="100">
        <f t="shared" si="233"/>
        <v>29541</v>
      </c>
      <c r="Q460" s="100">
        <f t="shared" si="234"/>
        <v>20210</v>
      </c>
      <c r="R460" s="100">
        <f t="shared" si="235"/>
        <v>65135</v>
      </c>
      <c r="S460" s="100">
        <f t="shared" si="236"/>
        <v>35002</v>
      </c>
      <c r="T460" s="100">
        <f t="shared" si="237"/>
        <v>31864</v>
      </c>
      <c r="U460" s="100">
        <f t="shared" si="238"/>
        <v>12492</v>
      </c>
      <c r="V460" s="89" t="s">
        <v>290</v>
      </c>
      <c r="W460" s="95" t="s">
        <v>271</v>
      </c>
      <c r="X460" s="95" t="s">
        <v>37</v>
      </c>
      <c r="Y460" s="95" t="s">
        <v>37</v>
      </c>
      <c r="Z460" s="95" t="s">
        <v>37</v>
      </c>
      <c r="AA460" s="95" t="s">
        <v>37</v>
      </c>
      <c r="AB460" s="95" t="s">
        <v>37</v>
      </c>
      <c r="AC460" s="95" t="s">
        <v>38</v>
      </c>
      <c r="AD460" s="96" t="s">
        <v>290</v>
      </c>
      <c r="AE460" s="95" t="s">
        <v>37</v>
      </c>
      <c r="AF460" s="95" t="s">
        <v>37</v>
      </c>
      <c r="AG460" s="95" t="s">
        <v>38</v>
      </c>
      <c r="AH460" s="95" t="s">
        <v>37</v>
      </c>
      <c r="AI460" s="95" t="s">
        <v>38</v>
      </c>
      <c r="AJ460" s="95" t="s">
        <v>38</v>
      </c>
      <c r="AK460" s="95" t="s">
        <v>37</v>
      </c>
      <c r="AL460" s="94" t="s">
        <v>290</v>
      </c>
      <c r="AM460" s="108">
        <f t="array" ref="AM460">IFERROR(INDEX(TO_name_1,MATCH(,((Шаблон_1-Точность)&gt;=G460)+((Шаблон_1+Точность)&lt;=G460),)),G460)</f>
        <v>25533</v>
      </c>
      <c r="AN460" s="109">
        <f t="array" ref="AN460">IFERROR(INDEX(TO_name_2,MATCH(,((Шаблон_2-Точность)&gt;=H460)+((Шаблон_2+Точность)&lt;=H460),)),H460)</f>
        <v>59311</v>
      </c>
      <c r="AO460" s="109">
        <f t="array" ref="AO460">IFERROR(INDEX(TO_name_3,MATCH(,((Шаблон_3-Точность)&gt;=I460)+((Шаблон_3+Точность)&lt;=I460),)),I460)</f>
        <v>42964</v>
      </c>
      <c r="AP460" s="109">
        <f t="array" ref="AP460">IFERROR(INDEX(TO_name_4,MATCH(,((Шаблон_4-Точность)&gt;=J460)+((Шаблон_4+Точность)&lt;=J460),)),J460)</f>
        <v>46554</v>
      </c>
      <c r="AQ460" s="109">
        <f t="array" ref="AQ460">IFERROR(INDEX(TO_name_9,MATCH(,((Шаблон_9-Точность)&gt;=K460)+((Шаблон_9+Точность)&lt;=K460),)),K460)</f>
        <v>17275</v>
      </c>
      <c r="AR460" s="109">
        <f t="array" ref="AR460">IFERROR(INDEX(TO_name_10,MATCH(,((Шаблон_10-Точность)&gt;=L460)+((Шаблон_10+Точность)&lt;=L460),)),L460)</f>
        <v>16266</v>
      </c>
      <c r="AS460" s="110">
        <f t="array" ref="AS460">IFERROR(INDEX(TO_name_11,MATCH(,((Шаблон_11-Точность)&gt;=M460)+((Шаблон_11+Точность)&lt;=M460),)),M460)</f>
        <v>13234</v>
      </c>
      <c r="AT460" s="111" t="s">
        <v>290</v>
      </c>
      <c r="AU460" s="108">
        <f t="array" ref="AU460">IFERROR(INDEX(TO_name_5,MATCH(,((Шаблон_5-Точность)&gt;=O460)+((Шаблон_5+Точность)&lt;=O460),)),O460)</f>
        <v>47510</v>
      </c>
      <c r="AV460" s="109">
        <f t="array" ref="AV460">IFERROR(INDEX(TO_name_6,MATCH(,((Шаблон_6-Точность)&gt;=P460)+((Шаблон_6+Точность)&lt;=P460),)),P460)</f>
        <v>29541</v>
      </c>
      <c r="AW460" s="109">
        <f t="array" ref="AW460">IFERROR(INDEX(TO_name_7,MATCH(,((Шаблон_7-Точность)&gt;=Q460)+((Шаблон_7+Точность)&lt;=Q460),)),Q460)</f>
        <v>20210</v>
      </c>
      <c r="AX460" s="109">
        <f t="array" ref="AX460">IFERROR(INDEX(TO_name_8,MATCH(,((Шаблон_8-Точность)&gt;=R460)+((Шаблон_8+Точность)&lt;=R460),)),R460)</f>
        <v>65135</v>
      </c>
      <c r="AY460" s="109">
        <f t="array" ref="AY460">IFERROR(INDEX(TO_name_12,MATCH(,((Шаблон_12-Точность)&gt;=S460)+((Шаблон_12+Точность)&lt;=S460),)),S460)</f>
        <v>35002</v>
      </c>
      <c r="AZ460" s="109">
        <f t="array" ref="AZ460">IFERROR(INDEX(TO_name_13,MATCH(,((Шаблон_13-Точность)&gt;=T460)+((Шаблон_13+Точность)&lt;=T460),)),T460)</f>
        <v>31864</v>
      </c>
      <c r="BA460" s="110">
        <f t="array" ref="BA460">IFERROR(INDEX(TO_name_14,MATCH(,((Шаблон_14-Точность)&gt;=U460)+((Шаблон_14+Точность)&lt;=U460),)),U460)</f>
        <v>12492</v>
      </c>
      <c r="BB460" s="3"/>
      <c r="BC460" s="3" t="str">
        <f t="shared" ref="BC460:BC523" si="239">W460&amp;"/"&amp;G460+Разница_ГПА_ГТД_1&amp;"/"&amp;G460</f>
        <v>ТО2/69255/25533</v>
      </c>
      <c r="BD460" s="3" t="str">
        <f t="shared" ref="BD460:BD523" si="240">X460&amp;"/"&amp;H460+Разница_ГПА_ГТД_2&amp;"/"&amp;H460</f>
        <v>М/74233/59311</v>
      </c>
      <c r="BE460" s="3" t="str">
        <f t="shared" ref="BE460:BE523" si="241">Y460&amp;"/"&amp;I460+Разница_ГПА_ГТД_3&amp;"/"&amp;I460</f>
        <v>М/68066/42964</v>
      </c>
      <c r="BF460" s="3" t="str">
        <f t="shared" ref="BF460:BF523" si="242">Z460&amp;"/"&amp;J460+Разница_ГПА_ГТД_4&amp;"/"&amp;J460</f>
        <v>М/74854/46554</v>
      </c>
      <c r="BG460" s="3" t="str">
        <f t="shared" ref="BG460:BG523" si="243">AA460&amp;"/"&amp;K460+Разница_ГПА_ГТД_9&amp;"/"&amp;K460</f>
        <v>М/17275/17275</v>
      </c>
      <c r="BH460" s="3" t="str">
        <f t="shared" ref="BH460:BH523" si="244">AB460&amp;"/"&amp;L460+Разница_ГПА_ГТД_10&amp;"/"&amp;L460</f>
        <v>М/16266/16266</v>
      </c>
      <c r="BI460" s="3" t="str">
        <f t="shared" ref="BI460:BI523" si="245">AC460&amp;"/"&amp;M460+Разница_ГПА_ГТД_11&amp;"/"&amp;M460</f>
        <v>Р/13234/13234</v>
      </c>
      <c r="BJ460" s="158" t="s">
        <v>290</v>
      </c>
      <c r="BK460" s="3" t="str">
        <f t="shared" ref="BK460:BK523" si="246">AE460&amp;"/"&amp;O460+Разница_ГПА_ГТД_5&amp;"/"&amp;O460</f>
        <v>М/45789/47510</v>
      </c>
      <c r="BL460" s="3" t="str">
        <f t="shared" ref="BL460:BL523" si="247">AF460&amp;"/"&amp;P460+Разница_ГПА_ГТД_6&amp;"/"&amp;P460</f>
        <v>М/54523/29541</v>
      </c>
      <c r="BM460" s="3" t="str">
        <f t="shared" ref="BM460:BM523" si="248">AG460&amp;"/"&amp;Q460+Разница_ГПА_ГТД_7&amp;"/"&amp;Q460</f>
        <v>Р/40725/20210</v>
      </c>
      <c r="BN460" s="3" t="str">
        <f t="shared" ref="BN460:BN523" si="249">AH460&amp;"/"&amp;R460+Разница_ГПА_ГТД_8&amp;"/"&amp;R460</f>
        <v>М/40586/65135</v>
      </c>
      <c r="BO460" s="3" t="str">
        <f t="shared" ref="BO460:BO523" si="250">AI460&amp;"/"&amp;S460+Разница_ГПА_ГТД_12&amp;"/"&amp;S460</f>
        <v>Р/10002/35002</v>
      </c>
      <c r="BP460" s="3" t="str">
        <f t="shared" ref="BP460:BP523" si="251">AJ460&amp;"/"&amp;T460+Разница_ГПА_ГТД_13&amp;"/"&amp;T460</f>
        <v>Р/11349/31864</v>
      </c>
      <c r="BQ460" s="3" t="str">
        <f t="shared" ref="BQ460:BQ523" si="252">AK460&amp;"/"&amp;U460+Разница_ГПА_ГТД_14&amp;"/"&amp;U460</f>
        <v>М/12492/12492</v>
      </c>
    </row>
    <row r="461" spans="1:69" ht="16.5" customHeight="1" x14ac:dyDescent="0.25">
      <c r="A461" s="90">
        <v>45377</v>
      </c>
      <c r="B461" s="3">
        <v>5</v>
      </c>
      <c r="C461" s="3">
        <v>4</v>
      </c>
      <c r="D461" s="105" t="str">
        <f t="shared" ref="D461:D524" si="253">IF(COUNTIF(W461:AC461,"М")+(COUNTIF(W461:AC461,"П")+COUNTIF(W461:AC461,"О"))/2=B461,"","ОШ")</f>
        <v/>
      </c>
      <c r="E461" s="105" t="str">
        <f t="shared" ref="E461:E524" si="254">IF(COUNTIF(AE461:AK461,"м")+(COUNTIF(AE461:AK461,"П")+COUNTIF(AE461:AK461,"О"))/2=C461,"","ОШ")</f>
        <v/>
      </c>
      <c r="F461" s="99" t="s">
        <v>290</v>
      </c>
      <c r="G461" s="100">
        <f t="shared" ref="G461:G524" si="255">IF(W461="М",24+G460,IF(W461="П",8+G460,IF(W461="О",16+G460,G460)))</f>
        <v>25533</v>
      </c>
      <c r="H461" s="100">
        <f t="shared" ref="H461:H524" si="256">IF(X461="М",24+H460,IF(X461="П",8+H460,IF(X461="О",16+H460,H460)))</f>
        <v>59335</v>
      </c>
      <c r="I461" s="100">
        <f t="shared" ref="I461:I524" si="257">IF(Y461="М",24+I460,IF(Y461="П",8+I460,IF(Y461="О",16+I460,I460)))</f>
        <v>42988</v>
      </c>
      <c r="J461" s="100">
        <f t="shared" ref="J461:J524" si="258">IF(Z461="М",24+J460,IF(Z461="П",8+J460,IF(Z461="О",16+J460,J460)))</f>
        <v>46578</v>
      </c>
      <c r="K461" s="100">
        <f t="shared" ref="K461:K524" si="259">IF(AA461="М",24+K460,IF(AA461="П",8+K460,IF(AA461="О",16+K460,K460)))</f>
        <v>17299</v>
      </c>
      <c r="L461" s="100">
        <f t="shared" ref="L461:L524" si="260">IF(AB461="М",24+L460,IF(AB461="П",8+L460,IF(AB461="О",16+L460,L460)))</f>
        <v>16290</v>
      </c>
      <c r="M461" s="100">
        <f t="shared" ref="M461:M524" si="261">IF(AC461="М",24+M460,IF(AC461="П",8+M460,IF(AC461="О",16+M460,M460)))</f>
        <v>13234</v>
      </c>
      <c r="N461" s="100" t="str">
        <f t="shared" ref="N461:N524" si="262">IF(AD461="М",24+N460,IF(AD461="П",8+N460,IF(AD461="О",16+N460,N460)))</f>
        <v>|</v>
      </c>
      <c r="O461" s="100">
        <f t="shared" ref="O461:O524" si="263">IF(AE461="М",24+O460,IF(AE461="П",8+O460,IF(AE461="О",16+O460,O460)))</f>
        <v>47534</v>
      </c>
      <c r="P461" s="100">
        <f t="shared" ref="P461:P524" si="264">IF(AF461="М",24+P460,IF(AF461="П",8+P460,IF(AF461="О",16+P460,P460)))</f>
        <v>29565</v>
      </c>
      <c r="Q461" s="100">
        <f t="shared" ref="Q461:Q524" si="265">IF(AG461="М",24+Q460,IF(AG461="П",8+Q460,IF(AG461="О",16+Q460,Q460)))</f>
        <v>20210</v>
      </c>
      <c r="R461" s="100">
        <f t="shared" ref="R461:R524" si="266">IF(AH461="М",24+R460,IF(AH461="П",8+R460,IF(AH461="О",16+R460,R460)))</f>
        <v>65159</v>
      </c>
      <c r="S461" s="100">
        <f t="shared" ref="S461:S524" si="267">IF(AI461="М",24+S460,IF(AI461="П",8+S460,IF(AI461="О",16+S460,S460)))</f>
        <v>35002</v>
      </c>
      <c r="T461" s="100">
        <f t="shared" ref="T461:T524" si="268">IF(AJ461="М",24+T460,IF(AJ461="П",8+T460,IF(AJ461="О",16+T460,T460)))</f>
        <v>31864</v>
      </c>
      <c r="U461" s="100">
        <f t="shared" ref="U461:U524" si="269">IF(AK461="М",24+U460,IF(AK461="П",8+U460,IF(AK461="О",16+U460,U460)))</f>
        <v>12516</v>
      </c>
      <c r="V461" s="89" t="s">
        <v>290</v>
      </c>
      <c r="W461" s="95" t="s">
        <v>271</v>
      </c>
      <c r="X461" s="95" t="s">
        <v>37</v>
      </c>
      <c r="Y461" s="95" t="s">
        <v>37</v>
      </c>
      <c r="Z461" s="95" t="s">
        <v>37</v>
      </c>
      <c r="AA461" s="95" t="s">
        <v>37</v>
      </c>
      <c r="AB461" s="95" t="s">
        <v>37</v>
      </c>
      <c r="AC461" s="95" t="s">
        <v>38</v>
      </c>
      <c r="AD461" s="96" t="s">
        <v>290</v>
      </c>
      <c r="AE461" s="95" t="s">
        <v>37</v>
      </c>
      <c r="AF461" s="95" t="s">
        <v>37</v>
      </c>
      <c r="AG461" s="95" t="s">
        <v>38</v>
      </c>
      <c r="AH461" s="95" t="s">
        <v>37</v>
      </c>
      <c r="AI461" s="95" t="s">
        <v>38</v>
      </c>
      <c r="AJ461" s="95" t="s">
        <v>38</v>
      </c>
      <c r="AK461" s="95" t="s">
        <v>37</v>
      </c>
      <c r="AL461" s="94" t="s">
        <v>290</v>
      </c>
      <c r="AM461" s="108">
        <f t="array" ref="AM461">IFERROR(INDEX(TO_name_1,MATCH(,((Шаблон_1-Точность)&gt;=G461)+((Шаблон_1+Точность)&lt;=G461),)),G461)</f>
        <v>25533</v>
      </c>
      <c r="AN461" s="109">
        <f t="array" ref="AN461">IFERROR(INDEX(TO_name_2,MATCH(,((Шаблон_2-Точность)&gt;=H461)+((Шаблон_2+Точность)&lt;=H461),)),H461)</f>
        <v>59335</v>
      </c>
      <c r="AO461" s="109" t="str">
        <f t="array" ref="AO461">IFERROR(INDEX(TO_name_3,MATCH(,((Шаблон_3-Точность)&gt;=I461)+((Шаблон_3+Точность)&lt;=I461),)),I461)</f>
        <v>ТО2</v>
      </c>
      <c r="AP461" s="109">
        <f t="array" ref="AP461">IFERROR(INDEX(TO_name_4,MATCH(,((Шаблон_4-Точность)&gt;=J461)+((Шаблон_4+Точность)&lt;=J461),)),J461)</f>
        <v>46578</v>
      </c>
      <c r="AQ461" s="109">
        <f t="array" ref="AQ461">IFERROR(INDEX(TO_name_9,MATCH(,((Шаблон_9-Точность)&gt;=K461)+((Шаблон_9+Точность)&lt;=K461),)),K461)</f>
        <v>17299</v>
      </c>
      <c r="AR461" s="109">
        <f t="array" ref="AR461">IFERROR(INDEX(TO_name_10,MATCH(,((Шаблон_10-Точность)&gt;=L461)+((Шаблон_10+Точность)&lt;=L461),)),L461)</f>
        <v>16290</v>
      </c>
      <c r="AS461" s="110">
        <f t="array" ref="AS461">IFERROR(INDEX(TO_name_11,MATCH(,((Шаблон_11-Точность)&gt;=M461)+((Шаблон_11+Точность)&lt;=M461),)),M461)</f>
        <v>13234</v>
      </c>
      <c r="AT461" s="111" t="s">
        <v>290</v>
      </c>
      <c r="AU461" s="108">
        <f t="array" ref="AU461">IFERROR(INDEX(TO_name_5,MATCH(,((Шаблон_5-Точность)&gt;=O461)+((Шаблон_5+Точность)&lt;=O461),)),O461)</f>
        <v>47534</v>
      </c>
      <c r="AV461" s="109">
        <f t="array" ref="AV461">IFERROR(INDEX(TO_name_6,MATCH(,((Шаблон_6-Точность)&gt;=P461)+((Шаблон_6+Точность)&lt;=P461),)),P461)</f>
        <v>29565</v>
      </c>
      <c r="AW461" s="109">
        <f t="array" ref="AW461">IFERROR(INDEX(TO_name_7,MATCH(,((Шаблон_7-Точность)&gt;=Q461)+((Шаблон_7+Точность)&lt;=Q461),)),Q461)</f>
        <v>20210</v>
      </c>
      <c r="AX461" s="109">
        <f t="array" ref="AX461">IFERROR(INDEX(TO_name_8,MATCH(,((Шаблон_8-Точность)&gt;=R461)+((Шаблон_8+Точность)&lt;=R461),)),R461)</f>
        <v>65159</v>
      </c>
      <c r="AY461" s="109">
        <f t="array" ref="AY461">IFERROR(INDEX(TO_name_12,MATCH(,((Шаблон_12-Точность)&gt;=S461)+((Шаблон_12+Точность)&lt;=S461),)),S461)</f>
        <v>35002</v>
      </c>
      <c r="AZ461" s="109">
        <f t="array" ref="AZ461">IFERROR(INDEX(TO_name_13,MATCH(,((Шаблон_13-Точность)&gt;=T461)+((Шаблон_13+Точность)&lt;=T461),)),T461)</f>
        <v>31864</v>
      </c>
      <c r="BA461" s="110">
        <f t="array" ref="BA461">IFERROR(INDEX(TO_name_14,MATCH(,((Шаблон_14-Точность)&gt;=U461)+((Шаблон_14+Точность)&lt;=U461),)),U461)</f>
        <v>12516</v>
      </c>
      <c r="BB461" s="3"/>
      <c r="BC461" s="3" t="str">
        <f t="shared" si="239"/>
        <v>ТО2/69255/25533</v>
      </c>
      <c r="BD461" s="3" t="str">
        <f t="shared" si="240"/>
        <v>М/74257/59335</v>
      </c>
      <c r="BE461" s="3" t="str">
        <f t="shared" si="241"/>
        <v>М/68090/42988</v>
      </c>
      <c r="BF461" s="3" t="str">
        <f t="shared" si="242"/>
        <v>М/74878/46578</v>
      </c>
      <c r="BG461" s="3" t="str">
        <f t="shared" si="243"/>
        <v>М/17299/17299</v>
      </c>
      <c r="BH461" s="3" t="str">
        <f t="shared" si="244"/>
        <v>М/16290/16290</v>
      </c>
      <c r="BI461" s="3" t="str">
        <f t="shared" si="245"/>
        <v>Р/13234/13234</v>
      </c>
      <c r="BJ461" s="158" t="s">
        <v>290</v>
      </c>
      <c r="BK461" s="3" t="str">
        <f t="shared" si="246"/>
        <v>М/45813/47534</v>
      </c>
      <c r="BL461" s="3" t="str">
        <f t="shared" si="247"/>
        <v>М/54547/29565</v>
      </c>
      <c r="BM461" s="3" t="str">
        <f t="shared" si="248"/>
        <v>Р/40725/20210</v>
      </c>
      <c r="BN461" s="3" t="str">
        <f t="shared" si="249"/>
        <v>М/40610/65159</v>
      </c>
      <c r="BO461" s="3" t="str">
        <f t="shared" si="250"/>
        <v>Р/10002/35002</v>
      </c>
      <c r="BP461" s="3" t="str">
        <f t="shared" si="251"/>
        <v>Р/11349/31864</v>
      </c>
      <c r="BQ461" s="3" t="str">
        <f t="shared" si="252"/>
        <v>М/12516/12516</v>
      </c>
    </row>
    <row r="462" spans="1:69" ht="16.5" customHeight="1" x14ac:dyDescent="0.25">
      <c r="A462" s="90">
        <v>45378</v>
      </c>
      <c r="B462" s="3">
        <v>5</v>
      </c>
      <c r="C462" s="3">
        <v>4</v>
      </c>
      <c r="D462" s="105" t="str">
        <f t="shared" si="253"/>
        <v/>
      </c>
      <c r="E462" s="105" t="str">
        <f t="shared" si="254"/>
        <v/>
      </c>
      <c r="F462" s="99" t="s">
        <v>290</v>
      </c>
      <c r="G462" s="100">
        <f t="shared" si="255"/>
        <v>25533</v>
      </c>
      <c r="H462" s="100">
        <f t="shared" si="256"/>
        <v>59359</v>
      </c>
      <c r="I462" s="100">
        <f t="shared" si="257"/>
        <v>43012</v>
      </c>
      <c r="J462" s="100">
        <f t="shared" si="258"/>
        <v>46602</v>
      </c>
      <c r="K462" s="100">
        <f t="shared" si="259"/>
        <v>17323</v>
      </c>
      <c r="L462" s="100">
        <f t="shared" si="260"/>
        <v>16314</v>
      </c>
      <c r="M462" s="100">
        <f t="shared" si="261"/>
        <v>13234</v>
      </c>
      <c r="N462" s="100" t="str">
        <f t="shared" si="262"/>
        <v>|</v>
      </c>
      <c r="O462" s="100">
        <f t="shared" si="263"/>
        <v>47558</v>
      </c>
      <c r="P462" s="100">
        <f t="shared" si="264"/>
        <v>29589</v>
      </c>
      <c r="Q462" s="100">
        <f t="shared" si="265"/>
        <v>20210</v>
      </c>
      <c r="R462" s="100">
        <f t="shared" si="266"/>
        <v>65183</v>
      </c>
      <c r="S462" s="100">
        <f t="shared" si="267"/>
        <v>35002</v>
      </c>
      <c r="T462" s="100">
        <f t="shared" si="268"/>
        <v>31864</v>
      </c>
      <c r="U462" s="100">
        <f t="shared" si="269"/>
        <v>12540</v>
      </c>
      <c r="V462" s="89" t="s">
        <v>290</v>
      </c>
      <c r="W462" s="95" t="s">
        <v>271</v>
      </c>
      <c r="X462" s="95" t="s">
        <v>37</v>
      </c>
      <c r="Y462" s="95" t="s">
        <v>37</v>
      </c>
      <c r="Z462" s="95" t="s">
        <v>37</v>
      </c>
      <c r="AA462" s="95" t="s">
        <v>37</v>
      </c>
      <c r="AB462" s="95" t="s">
        <v>37</v>
      </c>
      <c r="AC462" s="95" t="s">
        <v>38</v>
      </c>
      <c r="AD462" s="96" t="s">
        <v>290</v>
      </c>
      <c r="AE462" s="95" t="s">
        <v>37</v>
      </c>
      <c r="AF462" s="95" t="s">
        <v>37</v>
      </c>
      <c r="AG462" s="95" t="s">
        <v>38</v>
      </c>
      <c r="AH462" s="95" t="s">
        <v>37</v>
      </c>
      <c r="AI462" s="95" t="s">
        <v>38</v>
      </c>
      <c r="AJ462" s="95" t="s">
        <v>38</v>
      </c>
      <c r="AK462" s="95" t="s">
        <v>37</v>
      </c>
      <c r="AL462" s="94" t="s">
        <v>290</v>
      </c>
      <c r="AM462" s="108">
        <f t="array" ref="AM462">IFERROR(INDEX(TO_name_1,MATCH(,((Шаблон_1-Точность)&gt;=G462)+((Шаблон_1+Точность)&lt;=G462),)),G462)</f>
        <v>25533</v>
      </c>
      <c r="AN462" s="109">
        <f t="array" ref="AN462">IFERROR(INDEX(TO_name_2,MATCH(,((Шаблон_2-Точность)&gt;=H462)+((Шаблон_2+Точность)&lt;=H462),)),H462)</f>
        <v>59359</v>
      </c>
      <c r="AO462" s="109" t="str">
        <f t="array" ref="AO462">IFERROR(INDEX(TO_name_3,MATCH(,((Шаблон_3-Точность)&gt;=I462)+((Шаблон_3+Точность)&lt;=I462),)),I462)</f>
        <v>ТО2</v>
      </c>
      <c r="AP462" s="109">
        <f t="array" ref="AP462">IFERROR(INDEX(TO_name_4,MATCH(,((Шаблон_4-Точность)&gt;=J462)+((Шаблон_4+Точность)&lt;=J462),)),J462)</f>
        <v>46602</v>
      </c>
      <c r="AQ462" s="109">
        <f t="array" ref="AQ462">IFERROR(INDEX(TO_name_9,MATCH(,((Шаблон_9-Точность)&gt;=K462)+((Шаблон_9+Точность)&lt;=K462),)),K462)</f>
        <v>17323</v>
      </c>
      <c r="AR462" s="109">
        <f t="array" ref="AR462">IFERROR(INDEX(TO_name_10,MATCH(,((Шаблон_10-Точность)&gt;=L462)+((Шаблон_10+Точность)&lt;=L462),)),L462)</f>
        <v>16314</v>
      </c>
      <c r="AS462" s="110">
        <f t="array" ref="AS462">IFERROR(INDEX(TO_name_11,MATCH(,((Шаблон_11-Точность)&gt;=M462)+((Шаблон_11+Точность)&lt;=M462),)),M462)</f>
        <v>13234</v>
      </c>
      <c r="AT462" s="111" t="s">
        <v>290</v>
      </c>
      <c r="AU462" s="108">
        <f t="array" ref="AU462">IFERROR(INDEX(TO_name_5,MATCH(,((Шаблон_5-Точность)&gt;=O462)+((Шаблон_5+Точность)&lt;=O462),)),O462)</f>
        <v>47558</v>
      </c>
      <c r="AV462" s="109">
        <f t="array" ref="AV462">IFERROR(INDEX(TO_name_6,MATCH(,((Шаблон_6-Точность)&gt;=P462)+((Шаблон_6+Точность)&lt;=P462),)),P462)</f>
        <v>29589</v>
      </c>
      <c r="AW462" s="109">
        <f t="array" ref="AW462">IFERROR(INDEX(TO_name_7,MATCH(,((Шаблон_7-Точность)&gt;=Q462)+((Шаблон_7+Точность)&lt;=Q462),)),Q462)</f>
        <v>20210</v>
      </c>
      <c r="AX462" s="109">
        <f t="array" ref="AX462">IFERROR(INDEX(TO_name_8,MATCH(,((Шаблон_8-Точность)&gt;=R462)+((Шаблон_8+Точность)&lt;=R462),)),R462)</f>
        <v>65183</v>
      </c>
      <c r="AY462" s="109">
        <f t="array" ref="AY462">IFERROR(INDEX(TO_name_12,MATCH(,((Шаблон_12-Точность)&gt;=S462)+((Шаблон_12+Точность)&lt;=S462),)),S462)</f>
        <v>35002</v>
      </c>
      <c r="AZ462" s="109">
        <f t="array" ref="AZ462">IFERROR(INDEX(TO_name_13,MATCH(,((Шаблон_13-Точность)&gt;=T462)+((Шаблон_13+Точность)&lt;=T462),)),T462)</f>
        <v>31864</v>
      </c>
      <c r="BA462" s="110">
        <f t="array" ref="BA462">IFERROR(INDEX(TO_name_14,MATCH(,((Шаблон_14-Точность)&gt;=U462)+((Шаблон_14+Точность)&lt;=U462),)),U462)</f>
        <v>12540</v>
      </c>
      <c r="BB462" s="3"/>
      <c r="BC462" s="3" t="str">
        <f t="shared" si="239"/>
        <v>ТО2/69255/25533</v>
      </c>
      <c r="BD462" s="3" t="str">
        <f t="shared" si="240"/>
        <v>М/74281/59359</v>
      </c>
      <c r="BE462" s="3" t="str">
        <f t="shared" si="241"/>
        <v>М/68114/43012</v>
      </c>
      <c r="BF462" s="3" t="str">
        <f t="shared" si="242"/>
        <v>М/74902/46602</v>
      </c>
      <c r="BG462" s="3" t="str">
        <f t="shared" si="243"/>
        <v>М/17323/17323</v>
      </c>
      <c r="BH462" s="3" t="str">
        <f t="shared" si="244"/>
        <v>М/16314/16314</v>
      </c>
      <c r="BI462" s="3" t="str">
        <f t="shared" si="245"/>
        <v>Р/13234/13234</v>
      </c>
      <c r="BJ462" s="158" t="s">
        <v>290</v>
      </c>
      <c r="BK462" s="3" t="str">
        <f t="shared" si="246"/>
        <v>М/45837/47558</v>
      </c>
      <c r="BL462" s="3" t="str">
        <f t="shared" si="247"/>
        <v>М/54571/29589</v>
      </c>
      <c r="BM462" s="3" t="str">
        <f t="shared" si="248"/>
        <v>Р/40725/20210</v>
      </c>
      <c r="BN462" s="3" t="str">
        <f t="shared" si="249"/>
        <v>М/40634/65183</v>
      </c>
      <c r="BO462" s="3" t="str">
        <f t="shared" si="250"/>
        <v>Р/10002/35002</v>
      </c>
      <c r="BP462" s="3" t="str">
        <f t="shared" si="251"/>
        <v>Р/11349/31864</v>
      </c>
      <c r="BQ462" s="3" t="str">
        <f t="shared" si="252"/>
        <v>М/12540/12540</v>
      </c>
    </row>
    <row r="463" spans="1:69" ht="16.5" customHeight="1" x14ac:dyDescent="0.25">
      <c r="A463" s="90">
        <v>45379</v>
      </c>
      <c r="B463" s="3">
        <v>5</v>
      </c>
      <c r="C463" s="3">
        <v>4</v>
      </c>
      <c r="D463" s="105" t="str">
        <f t="shared" si="253"/>
        <v/>
      </c>
      <c r="E463" s="105" t="str">
        <f t="shared" si="254"/>
        <v/>
      </c>
      <c r="F463" s="99" t="s">
        <v>290</v>
      </c>
      <c r="G463" s="100">
        <f t="shared" si="255"/>
        <v>25533</v>
      </c>
      <c r="H463" s="100">
        <f t="shared" si="256"/>
        <v>59383</v>
      </c>
      <c r="I463" s="100">
        <f t="shared" si="257"/>
        <v>43036</v>
      </c>
      <c r="J463" s="100">
        <f t="shared" si="258"/>
        <v>46626</v>
      </c>
      <c r="K463" s="100">
        <f t="shared" si="259"/>
        <v>17347</v>
      </c>
      <c r="L463" s="100">
        <f t="shared" si="260"/>
        <v>16338</v>
      </c>
      <c r="M463" s="100">
        <f t="shared" si="261"/>
        <v>13234</v>
      </c>
      <c r="N463" s="100" t="str">
        <f t="shared" si="262"/>
        <v>|</v>
      </c>
      <c r="O463" s="100">
        <f t="shared" si="263"/>
        <v>47582</v>
      </c>
      <c r="P463" s="100">
        <f t="shared" si="264"/>
        <v>29613</v>
      </c>
      <c r="Q463" s="100">
        <f t="shared" si="265"/>
        <v>20210</v>
      </c>
      <c r="R463" s="100">
        <f t="shared" si="266"/>
        <v>65207</v>
      </c>
      <c r="S463" s="100">
        <f t="shared" si="267"/>
        <v>35002</v>
      </c>
      <c r="T463" s="100">
        <f t="shared" si="268"/>
        <v>31864</v>
      </c>
      <c r="U463" s="100">
        <f t="shared" si="269"/>
        <v>12564</v>
      </c>
      <c r="V463" s="89" t="s">
        <v>290</v>
      </c>
      <c r="W463" s="95" t="s">
        <v>271</v>
      </c>
      <c r="X463" s="95" t="s">
        <v>37</v>
      </c>
      <c r="Y463" s="95" t="s">
        <v>37</v>
      </c>
      <c r="Z463" s="95" t="s">
        <v>37</v>
      </c>
      <c r="AA463" s="95" t="s">
        <v>37</v>
      </c>
      <c r="AB463" s="95" t="s">
        <v>37</v>
      </c>
      <c r="AC463" s="95" t="s">
        <v>38</v>
      </c>
      <c r="AD463" s="96" t="s">
        <v>290</v>
      </c>
      <c r="AE463" s="95" t="s">
        <v>37</v>
      </c>
      <c r="AF463" s="95" t="s">
        <v>37</v>
      </c>
      <c r="AG463" s="95" t="s">
        <v>38</v>
      </c>
      <c r="AH463" s="95" t="s">
        <v>37</v>
      </c>
      <c r="AI463" s="95" t="s">
        <v>38</v>
      </c>
      <c r="AJ463" s="95" t="s">
        <v>38</v>
      </c>
      <c r="AK463" s="95" t="s">
        <v>37</v>
      </c>
      <c r="AL463" s="94" t="s">
        <v>290</v>
      </c>
      <c r="AM463" s="108">
        <f t="array" ref="AM463">IFERROR(INDEX(TO_name_1,MATCH(,((Шаблон_1-Точность)&gt;=G463)+((Шаблон_1+Точность)&lt;=G463),)),G463)</f>
        <v>25533</v>
      </c>
      <c r="AN463" s="109">
        <f t="array" ref="AN463">IFERROR(INDEX(TO_name_2,MATCH(,((Шаблон_2-Точность)&gt;=H463)+((Шаблон_2+Точность)&lt;=H463),)),H463)</f>
        <v>59383</v>
      </c>
      <c r="AO463" s="109">
        <f t="array" ref="AO463">IFERROR(INDEX(TO_name_3,MATCH(,((Шаблон_3-Точность)&gt;=I463)+((Шаблон_3+Точность)&lt;=I463),)),I463)</f>
        <v>43036</v>
      </c>
      <c r="AP463" s="109">
        <f t="array" ref="AP463">IFERROR(INDEX(TO_name_4,MATCH(,((Шаблон_4-Точность)&gt;=J463)+((Шаблон_4+Точность)&lt;=J463),)),J463)</f>
        <v>46626</v>
      </c>
      <c r="AQ463" s="109">
        <f t="array" ref="AQ463">IFERROR(INDEX(TO_name_9,MATCH(,((Шаблон_9-Точность)&gt;=K463)+((Шаблон_9+Точность)&lt;=K463),)),K463)</f>
        <v>17347</v>
      </c>
      <c r="AR463" s="109">
        <f t="array" ref="AR463">IFERROR(INDEX(TO_name_10,MATCH(,((Шаблон_10-Точность)&gt;=L463)+((Шаблон_10+Точность)&lt;=L463),)),L463)</f>
        <v>16338</v>
      </c>
      <c r="AS463" s="110">
        <f t="array" ref="AS463">IFERROR(INDEX(TO_name_11,MATCH(,((Шаблон_11-Точность)&gt;=M463)+((Шаблон_11+Точность)&lt;=M463),)),M463)</f>
        <v>13234</v>
      </c>
      <c r="AT463" s="111" t="s">
        <v>290</v>
      </c>
      <c r="AU463" s="108">
        <f t="array" ref="AU463">IFERROR(INDEX(TO_name_5,MATCH(,((Шаблон_5-Точность)&gt;=O463)+((Шаблон_5+Точность)&lt;=O463),)),O463)</f>
        <v>47582</v>
      </c>
      <c r="AV463" s="109">
        <f t="array" ref="AV463">IFERROR(INDEX(TO_name_6,MATCH(,((Шаблон_6-Точность)&gt;=P463)+((Шаблон_6+Точность)&lt;=P463),)),P463)</f>
        <v>29613</v>
      </c>
      <c r="AW463" s="109">
        <f t="array" ref="AW463">IFERROR(INDEX(TO_name_7,MATCH(,((Шаблон_7-Точность)&gt;=Q463)+((Шаблон_7+Точность)&lt;=Q463),)),Q463)</f>
        <v>20210</v>
      </c>
      <c r="AX463" s="109">
        <f t="array" ref="AX463">IFERROR(INDEX(TO_name_8,MATCH(,((Шаблон_8-Точность)&gt;=R463)+((Шаблон_8+Точность)&lt;=R463),)),R463)</f>
        <v>65207</v>
      </c>
      <c r="AY463" s="109">
        <f t="array" ref="AY463">IFERROR(INDEX(TO_name_12,MATCH(,((Шаблон_12-Точность)&gt;=S463)+((Шаблон_12+Точность)&lt;=S463),)),S463)</f>
        <v>35002</v>
      </c>
      <c r="AZ463" s="109">
        <f t="array" ref="AZ463">IFERROR(INDEX(TO_name_13,MATCH(,((Шаблон_13-Точность)&gt;=T463)+((Шаблон_13+Точность)&lt;=T463),)),T463)</f>
        <v>31864</v>
      </c>
      <c r="BA463" s="110">
        <f t="array" ref="BA463">IFERROR(INDEX(TO_name_14,MATCH(,((Шаблон_14-Точность)&gt;=U463)+((Шаблон_14+Точность)&lt;=U463),)),U463)</f>
        <v>12564</v>
      </c>
      <c r="BB463" s="3"/>
      <c r="BC463" s="3" t="str">
        <f t="shared" si="239"/>
        <v>ТО2/69255/25533</v>
      </c>
      <c r="BD463" s="3" t="str">
        <f t="shared" si="240"/>
        <v>М/74305/59383</v>
      </c>
      <c r="BE463" s="3" t="str">
        <f t="shared" si="241"/>
        <v>М/68138/43036</v>
      </c>
      <c r="BF463" s="3" t="str">
        <f t="shared" si="242"/>
        <v>М/74926/46626</v>
      </c>
      <c r="BG463" s="3" t="str">
        <f t="shared" si="243"/>
        <v>М/17347/17347</v>
      </c>
      <c r="BH463" s="3" t="str">
        <f t="shared" si="244"/>
        <v>М/16338/16338</v>
      </c>
      <c r="BI463" s="3" t="str">
        <f t="shared" si="245"/>
        <v>Р/13234/13234</v>
      </c>
      <c r="BJ463" s="158" t="s">
        <v>290</v>
      </c>
      <c r="BK463" s="3" t="str">
        <f t="shared" si="246"/>
        <v>М/45861/47582</v>
      </c>
      <c r="BL463" s="3" t="str">
        <f t="shared" si="247"/>
        <v>М/54595/29613</v>
      </c>
      <c r="BM463" s="3" t="str">
        <f t="shared" si="248"/>
        <v>Р/40725/20210</v>
      </c>
      <c r="BN463" s="3" t="str">
        <f t="shared" si="249"/>
        <v>М/40658/65207</v>
      </c>
      <c r="BO463" s="3" t="str">
        <f t="shared" si="250"/>
        <v>Р/10002/35002</v>
      </c>
      <c r="BP463" s="3" t="str">
        <f t="shared" si="251"/>
        <v>Р/11349/31864</v>
      </c>
      <c r="BQ463" s="3" t="str">
        <f t="shared" si="252"/>
        <v>М/12564/12564</v>
      </c>
    </row>
    <row r="464" spans="1:69" ht="16.5" customHeight="1" x14ac:dyDescent="0.25">
      <c r="A464" s="90">
        <v>45380</v>
      </c>
      <c r="B464" s="3">
        <v>5</v>
      </c>
      <c r="C464" s="3">
        <v>4</v>
      </c>
      <c r="D464" s="105" t="str">
        <f t="shared" si="253"/>
        <v/>
      </c>
      <c r="E464" s="105" t="str">
        <f t="shared" si="254"/>
        <v/>
      </c>
      <c r="F464" s="99" t="s">
        <v>290</v>
      </c>
      <c r="G464" s="100">
        <f t="shared" si="255"/>
        <v>25541</v>
      </c>
      <c r="H464" s="100">
        <f t="shared" si="256"/>
        <v>59407</v>
      </c>
      <c r="I464" s="100">
        <f t="shared" si="257"/>
        <v>43052</v>
      </c>
      <c r="J464" s="100">
        <f t="shared" si="258"/>
        <v>46650</v>
      </c>
      <c r="K464" s="100">
        <f t="shared" si="259"/>
        <v>17371</v>
      </c>
      <c r="L464" s="100">
        <f t="shared" si="260"/>
        <v>16362</v>
      </c>
      <c r="M464" s="100">
        <f t="shared" si="261"/>
        <v>13234</v>
      </c>
      <c r="N464" s="100" t="str">
        <f t="shared" si="262"/>
        <v>|</v>
      </c>
      <c r="O464" s="100">
        <f t="shared" si="263"/>
        <v>47606</v>
      </c>
      <c r="P464" s="100">
        <f t="shared" si="264"/>
        <v>29637</v>
      </c>
      <c r="Q464" s="100">
        <f t="shared" si="265"/>
        <v>20210</v>
      </c>
      <c r="R464" s="100">
        <f t="shared" si="266"/>
        <v>65231</v>
      </c>
      <c r="S464" s="100">
        <f t="shared" si="267"/>
        <v>35002</v>
      </c>
      <c r="T464" s="100">
        <f t="shared" si="268"/>
        <v>31864</v>
      </c>
      <c r="U464" s="100">
        <f t="shared" si="269"/>
        <v>12588</v>
      </c>
      <c r="V464" s="89" t="s">
        <v>290</v>
      </c>
      <c r="W464" s="95" t="s">
        <v>320</v>
      </c>
      <c r="X464" s="95" t="s">
        <v>37</v>
      </c>
      <c r="Y464" s="95" t="s">
        <v>195</v>
      </c>
      <c r="Z464" s="95" t="s">
        <v>37</v>
      </c>
      <c r="AA464" s="95" t="s">
        <v>37</v>
      </c>
      <c r="AB464" s="95" t="s">
        <v>37</v>
      </c>
      <c r="AC464" s="95" t="s">
        <v>38</v>
      </c>
      <c r="AD464" s="96" t="s">
        <v>290</v>
      </c>
      <c r="AE464" s="95" t="s">
        <v>37</v>
      </c>
      <c r="AF464" s="95" t="s">
        <v>37</v>
      </c>
      <c r="AG464" s="95" t="s">
        <v>38</v>
      </c>
      <c r="AH464" s="95" t="s">
        <v>37</v>
      </c>
      <c r="AI464" s="95" t="s">
        <v>38</v>
      </c>
      <c r="AJ464" s="95" t="s">
        <v>38</v>
      </c>
      <c r="AK464" s="95" t="s">
        <v>37</v>
      </c>
      <c r="AL464" s="94" t="s">
        <v>290</v>
      </c>
      <c r="AM464" s="108">
        <f t="array" ref="AM464">IFERROR(INDEX(TO_name_1,MATCH(,((Шаблон_1-Точность)&gt;=G464)+((Шаблон_1+Точность)&lt;=G464),)),G464)</f>
        <v>25541</v>
      </c>
      <c r="AN464" s="109">
        <f t="array" ref="AN464">IFERROR(INDEX(TO_name_2,MATCH(,((Шаблон_2-Точность)&gt;=H464)+((Шаблон_2+Точность)&lt;=H464),)),H464)</f>
        <v>59407</v>
      </c>
      <c r="AO464" s="109">
        <f t="array" ref="AO464">IFERROR(INDEX(TO_name_3,MATCH(,((Шаблон_3-Точность)&gt;=I464)+((Шаблон_3+Точность)&lt;=I464),)),I464)</f>
        <v>43052</v>
      </c>
      <c r="AP464" s="109">
        <f t="array" ref="AP464">IFERROR(INDEX(TO_name_4,MATCH(,((Шаблон_4-Точность)&gt;=J464)+((Шаблон_4+Точность)&lt;=J464),)),J464)</f>
        <v>46650</v>
      </c>
      <c r="AQ464" s="109">
        <f t="array" ref="AQ464">IFERROR(INDEX(TO_name_9,MATCH(,((Шаблон_9-Точность)&gt;=K464)+((Шаблон_9+Точность)&lt;=K464),)),K464)</f>
        <v>17371</v>
      </c>
      <c r="AR464" s="109">
        <f t="array" ref="AR464">IFERROR(INDEX(TO_name_10,MATCH(,((Шаблон_10-Точность)&gt;=L464)+((Шаблон_10+Точность)&lt;=L464),)),L464)</f>
        <v>16362</v>
      </c>
      <c r="AS464" s="110">
        <f t="array" ref="AS464">IFERROR(INDEX(TO_name_11,MATCH(,((Шаблон_11-Точность)&gt;=M464)+((Шаблон_11+Точность)&lt;=M464),)),M464)</f>
        <v>13234</v>
      </c>
      <c r="AT464" s="111" t="s">
        <v>290</v>
      </c>
      <c r="AU464" s="108" t="str">
        <f t="array" ref="AU464">IFERROR(INDEX(TO_name_5,MATCH(,((Шаблон_5-Точность)&gt;=O464)+((Шаблон_5+Точность)&lt;=O464),)),O464)</f>
        <v>ПМ</v>
      </c>
      <c r="AV464" s="109">
        <f t="array" ref="AV464">IFERROR(INDEX(TO_name_6,MATCH(,((Шаблон_6-Точность)&gt;=P464)+((Шаблон_6+Точность)&lt;=P464),)),P464)</f>
        <v>29637</v>
      </c>
      <c r="AW464" s="109">
        <f t="array" ref="AW464">IFERROR(INDEX(TO_name_7,MATCH(,((Шаблон_7-Точность)&gt;=Q464)+((Шаблон_7+Точность)&lt;=Q464),)),Q464)</f>
        <v>20210</v>
      </c>
      <c r="AX464" s="109">
        <f t="array" ref="AX464">IFERROR(INDEX(TO_name_8,MATCH(,((Шаблон_8-Точность)&gt;=R464)+((Шаблон_8+Точность)&lt;=R464),)),R464)</f>
        <v>65231</v>
      </c>
      <c r="AY464" s="109">
        <f t="array" ref="AY464">IFERROR(INDEX(TO_name_12,MATCH(,((Шаблон_12-Точность)&gt;=S464)+((Шаблон_12+Точность)&lt;=S464),)),S464)</f>
        <v>35002</v>
      </c>
      <c r="AZ464" s="109">
        <f t="array" ref="AZ464">IFERROR(INDEX(TO_name_13,MATCH(,((Шаблон_13-Точность)&gt;=T464)+((Шаблон_13+Точность)&lt;=T464),)),T464)</f>
        <v>31864</v>
      </c>
      <c r="BA464" s="110">
        <f t="array" ref="BA464">IFERROR(INDEX(TO_name_14,MATCH(,((Шаблон_14-Точность)&gt;=U464)+((Шаблон_14+Точность)&lt;=U464),)),U464)</f>
        <v>12588</v>
      </c>
      <c r="BB464" s="3"/>
      <c r="BC464" s="3" t="str">
        <f t="shared" si="239"/>
        <v>П/69263/25541</v>
      </c>
      <c r="BD464" s="3" t="str">
        <f t="shared" si="240"/>
        <v>М/74329/59407</v>
      </c>
      <c r="BE464" s="3" t="str">
        <f t="shared" si="241"/>
        <v>О/68154/43052</v>
      </c>
      <c r="BF464" s="3" t="str">
        <f t="shared" si="242"/>
        <v>М/74950/46650</v>
      </c>
      <c r="BG464" s="3" t="str">
        <f t="shared" si="243"/>
        <v>М/17371/17371</v>
      </c>
      <c r="BH464" s="3" t="str">
        <f t="shared" si="244"/>
        <v>М/16362/16362</v>
      </c>
      <c r="BI464" s="3" t="str">
        <f t="shared" si="245"/>
        <v>Р/13234/13234</v>
      </c>
      <c r="BJ464" s="158" t="s">
        <v>290</v>
      </c>
      <c r="BK464" s="3" t="str">
        <f t="shared" si="246"/>
        <v>М/45885/47606</v>
      </c>
      <c r="BL464" s="3" t="str">
        <f t="shared" si="247"/>
        <v>М/54619/29637</v>
      </c>
      <c r="BM464" s="3" t="str">
        <f t="shared" si="248"/>
        <v>Р/40725/20210</v>
      </c>
      <c r="BN464" s="3" t="str">
        <f t="shared" si="249"/>
        <v>М/40682/65231</v>
      </c>
      <c r="BO464" s="3" t="str">
        <f t="shared" si="250"/>
        <v>Р/10002/35002</v>
      </c>
      <c r="BP464" s="3" t="str">
        <f t="shared" si="251"/>
        <v>Р/11349/31864</v>
      </c>
      <c r="BQ464" s="3" t="str">
        <f t="shared" si="252"/>
        <v>М/12588/12588</v>
      </c>
    </row>
    <row r="465" spans="1:69" ht="16.5" customHeight="1" x14ac:dyDescent="0.25">
      <c r="A465" s="90">
        <v>45381</v>
      </c>
      <c r="B465" s="3">
        <v>5</v>
      </c>
      <c r="C465" s="3">
        <v>4</v>
      </c>
      <c r="D465" s="105" t="str">
        <f t="shared" si="253"/>
        <v/>
      </c>
      <c r="E465" s="105" t="str">
        <f t="shared" si="254"/>
        <v/>
      </c>
      <c r="F465" s="99" t="s">
        <v>290</v>
      </c>
      <c r="G465" s="100">
        <f t="shared" si="255"/>
        <v>25565</v>
      </c>
      <c r="H465" s="100">
        <f t="shared" si="256"/>
        <v>59431</v>
      </c>
      <c r="I465" s="100">
        <f t="shared" si="257"/>
        <v>43052</v>
      </c>
      <c r="J465" s="100">
        <f t="shared" si="258"/>
        <v>46674</v>
      </c>
      <c r="K465" s="100">
        <f t="shared" si="259"/>
        <v>17395</v>
      </c>
      <c r="L465" s="100">
        <f t="shared" si="260"/>
        <v>16386</v>
      </c>
      <c r="M465" s="100">
        <f t="shared" si="261"/>
        <v>13234</v>
      </c>
      <c r="N465" s="100" t="str">
        <f t="shared" si="262"/>
        <v>|</v>
      </c>
      <c r="O465" s="100">
        <f t="shared" si="263"/>
        <v>47622</v>
      </c>
      <c r="P465" s="100">
        <f t="shared" si="264"/>
        <v>29661</v>
      </c>
      <c r="Q465" s="100">
        <f t="shared" si="265"/>
        <v>20210</v>
      </c>
      <c r="R465" s="100">
        <f t="shared" si="266"/>
        <v>65255</v>
      </c>
      <c r="S465" s="100">
        <f t="shared" si="267"/>
        <v>35002</v>
      </c>
      <c r="T465" s="100">
        <f t="shared" si="268"/>
        <v>31872</v>
      </c>
      <c r="U465" s="100">
        <f t="shared" si="269"/>
        <v>12612</v>
      </c>
      <c r="V465" s="89" t="s">
        <v>290</v>
      </c>
      <c r="W465" s="95" t="s">
        <v>37</v>
      </c>
      <c r="X465" s="95" t="s">
        <v>37</v>
      </c>
      <c r="Y465" s="95" t="s">
        <v>271</v>
      </c>
      <c r="Z465" s="95" t="s">
        <v>37</v>
      </c>
      <c r="AA465" s="95" t="s">
        <v>37</v>
      </c>
      <c r="AB465" s="95" t="s">
        <v>37</v>
      </c>
      <c r="AC465" s="95" t="s">
        <v>38</v>
      </c>
      <c r="AD465" s="96" t="s">
        <v>290</v>
      </c>
      <c r="AE465" s="95" t="s">
        <v>195</v>
      </c>
      <c r="AF465" s="95" t="s">
        <v>37</v>
      </c>
      <c r="AG465" s="95" t="s">
        <v>38</v>
      </c>
      <c r="AH465" s="95" t="s">
        <v>37</v>
      </c>
      <c r="AI465" s="95" t="s">
        <v>38</v>
      </c>
      <c r="AJ465" s="95" t="s">
        <v>320</v>
      </c>
      <c r="AK465" s="95" t="s">
        <v>37</v>
      </c>
      <c r="AL465" s="94" t="s">
        <v>290</v>
      </c>
      <c r="AM465" s="108">
        <f t="array" ref="AM465">IFERROR(INDEX(TO_name_1,MATCH(,((Шаблон_1-Точность)&gt;=G465)+((Шаблон_1+Точность)&lt;=G465),)),G465)</f>
        <v>25565</v>
      </c>
      <c r="AN465" s="109">
        <f t="array" ref="AN465">IFERROR(INDEX(TO_name_2,MATCH(,((Шаблон_2-Точность)&gt;=H465)+((Шаблон_2+Точность)&lt;=H465),)),H465)</f>
        <v>59431</v>
      </c>
      <c r="AO465" s="109">
        <f t="array" ref="AO465">IFERROR(INDEX(TO_name_3,MATCH(,((Шаблон_3-Точность)&gt;=I465)+((Шаблон_3+Точность)&lt;=I465),)),I465)</f>
        <v>43052</v>
      </c>
      <c r="AP465" s="109">
        <f t="array" ref="AP465">IFERROR(INDEX(TO_name_4,MATCH(,((Шаблон_4-Точность)&gt;=J465)+((Шаблон_4+Точность)&lt;=J465),)),J465)</f>
        <v>46674</v>
      </c>
      <c r="AQ465" s="109">
        <f t="array" ref="AQ465">IFERROR(INDEX(TO_name_9,MATCH(,((Шаблон_9-Точность)&gt;=K465)+((Шаблон_9+Точность)&lt;=K465),)),K465)</f>
        <v>17395</v>
      </c>
      <c r="AR465" s="109">
        <f t="array" ref="AR465">IFERROR(INDEX(TO_name_10,MATCH(,((Шаблон_10-Точность)&gt;=L465)+((Шаблон_10+Точность)&lt;=L465),)),L465)</f>
        <v>16386</v>
      </c>
      <c r="AS465" s="110">
        <f t="array" ref="AS465">IFERROR(INDEX(TO_name_11,MATCH(,((Шаблон_11-Точность)&gt;=M465)+((Шаблон_11+Точность)&lt;=M465),)),M465)</f>
        <v>13234</v>
      </c>
      <c r="AT465" s="111" t="s">
        <v>290</v>
      </c>
      <c r="AU465" s="108">
        <f t="array" ref="AU465">IFERROR(INDEX(TO_name_5,MATCH(,((Шаблон_5-Точность)&gt;=O465)+((Шаблон_5+Точность)&lt;=O465),)),O465)</f>
        <v>47622</v>
      </c>
      <c r="AV465" s="109">
        <f t="array" ref="AV465">IFERROR(INDEX(TO_name_6,MATCH(,((Шаблон_6-Точность)&gt;=P465)+((Шаблон_6+Точность)&lt;=P465),)),P465)</f>
        <v>29661</v>
      </c>
      <c r="AW465" s="109">
        <f t="array" ref="AW465">IFERROR(INDEX(TO_name_7,MATCH(,((Шаблон_7-Точность)&gt;=Q465)+((Шаблон_7+Точность)&lt;=Q465),)),Q465)</f>
        <v>20210</v>
      </c>
      <c r="AX465" s="109">
        <f t="array" ref="AX465">IFERROR(INDEX(TO_name_8,MATCH(,((Шаблон_8-Точность)&gt;=R465)+((Шаблон_8+Точность)&lt;=R465),)),R465)</f>
        <v>65255</v>
      </c>
      <c r="AY465" s="109">
        <f t="array" ref="AY465">IFERROR(INDEX(TO_name_12,MATCH(,((Шаблон_12-Точность)&gt;=S465)+((Шаблон_12+Точность)&lt;=S465),)),S465)</f>
        <v>35002</v>
      </c>
      <c r="AZ465" s="109">
        <f t="array" ref="AZ465">IFERROR(INDEX(TO_name_13,MATCH(,((Шаблон_13-Точность)&gt;=T465)+((Шаблон_13+Точность)&lt;=T465),)),T465)</f>
        <v>31872</v>
      </c>
      <c r="BA465" s="110">
        <f t="array" ref="BA465">IFERROR(INDEX(TO_name_14,MATCH(,((Шаблон_14-Точность)&gt;=U465)+((Шаблон_14+Точность)&lt;=U465),)),U465)</f>
        <v>12612</v>
      </c>
      <c r="BB465" s="3"/>
      <c r="BC465" s="3" t="str">
        <f t="shared" si="239"/>
        <v>М/69287/25565</v>
      </c>
      <c r="BD465" s="3" t="str">
        <f t="shared" si="240"/>
        <v>М/74353/59431</v>
      </c>
      <c r="BE465" s="3" t="str">
        <f t="shared" si="241"/>
        <v>ТО2/68154/43052</v>
      </c>
      <c r="BF465" s="3" t="str">
        <f t="shared" si="242"/>
        <v>М/74974/46674</v>
      </c>
      <c r="BG465" s="3" t="str">
        <f t="shared" si="243"/>
        <v>М/17395/17395</v>
      </c>
      <c r="BH465" s="3" t="str">
        <f t="shared" si="244"/>
        <v>М/16386/16386</v>
      </c>
      <c r="BI465" s="3" t="str">
        <f t="shared" si="245"/>
        <v>Р/13234/13234</v>
      </c>
      <c r="BJ465" s="158" t="s">
        <v>290</v>
      </c>
      <c r="BK465" s="3" t="str">
        <f t="shared" si="246"/>
        <v>О/45901/47622</v>
      </c>
      <c r="BL465" s="3" t="str">
        <f t="shared" si="247"/>
        <v>М/54643/29661</v>
      </c>
      <c r="BM465" s="3" t="str">
        <f t="shared" si="248"/>
        <v>Р/40725/20210</v>
      </c>
      <c r="BN465" s="3" t="str">
        <f t="shared" si="249"/>
        <v>М/40706/65255</v>
      </c>
      <c r="BO465" s="3" t="str">
        <f t="shared" si="250"/>
        <v>Р/10002/35002</v>
      </c>
      <c r="BP465" s="3" t="str">
        <f t="shared" si="251"/>
        <v>П/11357/31872</v>
      </c>
      <c r="BQ465" s="3" t="str">
        <f t="shared" si="252"/>
        <v>М/12612/12612</v>
      </c>
    </row>
    <row r="466" spans="1:69" ht="16.5" customHeight="1" x14ac:dyDescent="0.25">
      <c r="A466" s="90">
        <v>45382</v>
      </c>
      <c r="B466" s="3">
        <v>5</v>
      </c>
      <c r="C466" s="3">
        <v>4</v>
      </c>
      <c r="D466" s="105" t="str">
        <f t="shared" si="253"/>
        <v/>
      </c>
      <c r="E466" s="105" t="str">
        <f t="shared" si="254"/>
        <v>ОШ</v>
      </c>
      <c r="F466" s="99" t="s">
        <v>290</v>
      </c>
      <c r="G466" s="100">
        <f t="shared" si="255"/>
        <v>25589</v>
      </c>
      <c r="H466" s="100">
        <f t="shared" si="256"/>
        <v>59455</v>
      </c>
      <c r="I466" s="100">
        <f t="shared" si="257"/>
        <v>43052</v>
      </c>
      <c r="J466" s="100">
        <f t="shared" si="258"/>
        <v>46698</v>
      </c>
      <c r="K466" s="100">
        <f t="shared" si="259"/>
        <v>17419</v>
      </c>
      <c r="L466" s="100">
        <f t="shared" si="260"/>
        <v>16410</v>
      </c>
      <c r="M466" s="100">
        <f t="shared" si="261"/>
        <v>13234</v>
      </c>
      <c r="N466" s="100" t="str">
        <f t="shared" si="262"/>
        <v>|</v>
      </c>
      <c r="O466" s="100">
        <f t="shared" si="263"/>
        <v>47622</v>
      </c>
      <c r="P466" s="100">
        <f t="shared" si="264"/>
        <v>29685</v>
      </c>
      <c r="Q466" s="100">
        <f t="shared" si="265"/>
        <v>20210</v>
      </c>
      <c r="R466" s="100">
        <f t="shared" si="266"/>
        <v>65279</v>
      </c>
      <c r="S466" s="100">
        <f t="shared" si="267"/>
        <v>35002</v>
      </c>
      <c r="T466" s="100">
        <f t="shared" si="268"/>
        <v>31888</v>
      </c>
      <c r="U466" s="100">
        <f t="shared" si="269"/>
        <v>12636</v>
      </c>
      <c r="V466" s="89" t="s">
        <v>290</v>
      </c>
      <c r="W466" s="95" t="s">
        <v>37</v>
      </c>
      <c r="X466" s="95" t="s">
        <v>37</v>
      </c>
      <c r="Y466" s="95" t="s">
        <v>271</v>
      </c>
      <c r="Z466" s="95" t="s">
        <v>37</v>
      </c>
      <c r="AA466" s="95" t="s">
        <v>37</v>
      </c>
      <c r="AB466" s="95" t="s">
        <v>37</v>
      </c>
      <c r="AC466" s="95" t="s">
        <v>38</v>
      </c>
      <c r="AD466" s="96" t="s">
        <v>290</v>
      </c>
      <c r="AE466" s="95" t="s">
        <v>321</v>
      </c>
      <c r="AF466" s="95" t="s">
        <v>37</v>
      </c>
      <c r="AG466" s="95" t="s">
        <v>38</v>
      </c>
      <c r="AH466" s="95" t="s">
        <v>37</v>
      </c>
      <c r="AI466" s="95" t="s">
        <v>38</v>
      </c>
      <c r="AJ466" s="95" t="s">
        <v>195</v>
      </c>
      <c r="AK466" s="95" t="s">
        <v>37</v>
      </c>
      <c r="AL466" s="94" t="s">
        <v>290</v>
      </c>
      <c r="AM466" s="108">
        <f t="array" ref="AM466">IFERROR(INDEX(TO_name_1,MATCH(,((Шаблон_1-Точность)&gt;=G466)+((Шаблон_1+Точность)&lt;=G466),)),G466)</f>
        <v>25589</v>
      </c>
      <c r="AN466" s="109">
        <f t="array" ref="AN466">IFERROR(INDEX(TO_name_2,MATCH(,((Шаблон_2-Точность)&gt;=H466)+((Шаблон_2+Точность)&lt;=H466),)),H466)</f>
        <v>59455</v>
      </c>
      <c r="AO466" s="109">
        <f t="array" ref="AO466">IFERROR(INDEX(TO_name_3,MATCH(,((Шаблон_3-Точность)&gt;=I466)+((Шаблон_3+Точность)&lt;=I466),)),I466)</f>
        <v>43052</v>
      </c>
      <c r="AP466" s="109">
        <f t="array" ref="AP466">IFERROR(INDEX(TO_name_4,MATCH(,((Шаблон_4-Точность)&gt;=J466)+((Шаблон_4+Точность)&lt;=J466),)),J466)</f>
        <v>46698</v>
      </c>
      <c r="AQ466" s="109">
        <f t="array" ref="AQ466">IFERROR(INDEX(TO_name_9,MATCH(,((Шаблон_9-Точность)&gt;=K466)+((Шаблон_9+Точность)&lt;=K466),)),K466)</f>
        <v>17419</v>
      </c>
      <c r="AR466" s="109">
        <f t="array" ref="AR466">IFERROR(INDEX(TO_name_10,MATCH(,((Шаблон_10-Точность)&gt;=L466)+((Шаблон_10+Точность)&lt;=L466),)),L466)</f>
        <v>16410</v>
      </c>
      <c r="AS466" s="110">
        <f t="array" ref="AS466">IFERROR(INDEX(TO_name_11,MATCH(,((Шаблон_11-Точность)&gt;=M466)+((Шаблон_11+Точность)&lt;=M466),)),M466)</f>
        <v>13234</v>
      </c>
      <c r="AT466" s="111" t="s">
        <v>290</v>
      </c>
      <c r="AU466" s="108">
        <f t="array" ref="AU466">IFERROR(INDEX(TO_name_5,MATCH(,((Шаблон_5-Точность)&gt;=O466)+((Шаблон_5+Точность)&lt;=O466),)),O466)</f>
        <v>47622</v>
      </c>
      <c r="AV466" s="109">
        <f t="array" ref="AV466">IFERROR(INDEX(TO_name_6,MATCH(,((Шаблон_6-Точность)&gt;=P466)+((Шаблон_6+Точность)&lt;=P466),)),P466)</f>
        <v>29685</v>
      </c>
      <c r="AW466" s="109">
        <f t="array" ref="AW466">IFERROR(INDEX(TO_name_7,MATCH(,((Шаблон_7-Точность)&gt;=Q466)+((Шаблон_7+Точность)&lt;=Q466),)),Q466)</f>
        <v>20210</v>
      </c>
      <c r="AX466" s="109">
        <f t="array" ref="AX466">IFERROR(INDEX(TO_name_8,MATCH(,((Шаблон_8-Точность)&gt;=R466)+((Шаблон_8+Точность)&lt;=R466),)),R466)</f>
        <v>65279</v>
      </c>
      <c r="AY466" s="109">
        <f t="array" ref="AY466">IFERROR(INDEX(TO_name_12,MATCH(,((Шаблон_12-Точность)&gt;=S466)+((Шаблон_12+Точность)&lt;=S466),)),S466)</f>
        <v>35002</v>
      </c>
      <c r="AZ466" s="109">
        <f t="array" ref="AZ466">IFERROR(INDEX(TO_name_13,MATCH(,((Шаблон_13-Точность)&gt;=T466)+((Шаблон_13+Точность)&lt;=T466),)),T466)</f>
        <v>31888</v>
      </c>
      <c r="BA466" s="110">
        <f t="array" ref="BA466">IFERROR(INDEX(TO_name_14,MATCH(,((Шаблон_14-Точность)&gt;=U466)+((Шаблон_14+Точность)&lt;=U466),)),U466)</f>
        <v>12636</v>
      </c>
      <c r="BB466" s="3"/>
      <c r="BC466" s="3" t="str">
        <f t="shared" si="239"/>
        <v>М/69311/25589</v>
      </c>
      <c r="BD466" s="3" t="str">
        <f t="shared" si="240"/>
        <v>М/74377/59455</v>
      </c>
      <c r="BE466" s="3" t="str">
        <f t="shared" si="241"/>
        <v>ТО2/68154/43052</v>
      </c>
      <c r="BF466" s="3" t="str">
        <f t="shared" si="242"/>
        <v>М/74998/46698</v>
      </c>
      <c r="BG466" s="3" t="str">
        <f t="shared" si="243"/>
        <v>М/17419/17419</v>
      </c>
      <c r="BH466" s="3" t="str">
        <f t="shared" si="244"/>
        <v>М/16410/16410</v>
      </c>
      <c r="BI466" s="3" t="str">
        <f t="shared" si="245"/>
        <v>Р/13234/13234</v>
      </c>
      <c r="BJ466" s="158" t="s">
        <v>290</v>
      </c>
      <c r="BK466" s="3" t="str">
        <f t="shared" si="246"/>
        <v>ПМ/45901/47622</v>
      </c>
      <c r="BL466" s="3" t="str">
        <f t="shared" si="247"/>
        <v>М/54667/29685</v>
      </c>
      <c r="BM466" s="3" t="str">
        <f t="shared" si="248"/>
        <v>Р/40725/20210</v>
      </c>
      <c r="BN466" s="3" t="str">
        <f t="shared" si="249"/>
        <v>М/40730/65279</v>
      </c>
      <c r="BO466" s="3" t="str">
        <f t="shared" si="250"/>
        <v>Р/10002/35002</v>
      </c>
      <c r="BP466" s="3" t="str">
        <f t="shared" si="251"/>
        <v>О/11373/31888</v>
      </c>
      <c r="BQ466" s="3" t="str">
        <f t="shared" si="252"/>
        <v>М/12636/12636</v>
      </c>
    </row>
    <row r="467" spans="1:69" ht="16.5" customHeight="1" x14ac:dyDescent="0.25">
      <c r="A467" s="90">
        <v>45383</v>
      </c>
      <c r="B467" s="3">
        <v>5</v>
      </c>
      <c r="C467" s="3">
        <v>4</v>
      </c>
      <c r="D467" s="105" t="str">
        <f t="shared" si="253"/>
        <v/>
      </c>
      <c r="E467" s="105" t="str">
        <f t="shared" si="254"/>
        <v/>
      </c>
      <c r="F467" s="99" t="s">
        <v>290</v>
      </c>
      <c r="G467" s="100">
        <f t="shared" si="255"/>
        <v>25613</v>
      </c>
      <c r="H467" s="100">
        <f t="shared" si="256"/>
        <v>59479</v>
      </c>
      <c r="I467" s="100">
        <f t="shared" si="257"/>
        <v>43052</v>
      </c>
      <c r="J467" s="100">
        <f t="shared" si="258"/>
        <v>46722</v>
      </c>
      <c r="K467" s="100">
        <f t="shared" si="259"/>
        <v>17443</v>
      </c>
      <c r="L467" s="100">
        <f t="shared" si="260"/>
        <v>16434</v>
      </c>
      <c r="M467" s="100">
        <f t="shared" si="261"/>
        <v>13234</v>
      </c>
      <c r="N467" s="100" t="str">
        <f t="shared" si="262"/>
        <v>|</v>
      </c>
      <c r="O467" s="100">
        <f t="shared" si="263"/>
        <v>47646</v>
      </c>
      <c r="P467" s="100">
        <f t="shared" si="264"/>
        <v>29709</v>
      </c>
      <c r="Q467" s="100">
        <f t="shared" si="265"/>
        <v>20210</v>
      </c>
      <c r="R467" s="100">
        <f t="shared" si="266"/>
        <v>65303</v>
      </c>
      <c r="S467" s="100">
        <f t="shared" si="267"/>
        <v>35002</v>
      </c>
      <c r="T467" s="100">
        <f t="shared" si="268"/>
        <v>31888</v>
      </c>
      <c r="U467" s="100">
        <f t="shared" si="269"/>
        <v>12660</v>
      </c>
      <c r="V467" s="89" t="s">
        <v>290</v>
      </c>
      <c r="W467" s="95" t="s">
        <v>37</v>
      </c>
      <c r="X467" s="95" t="s">
        <v>37</v>
      </c>
      <c r="Y467" s="95" t="s">
        <v>271</v>
      </c>
      <c r="Z467" s="95" t="s">
        <v>37</v>
      </c>
      <c r="AA467" s="95" t="s">
        <v>37</v>
      </c>
      <c r="AB467" s="95" t="s">
        <v>37</v>
      </c>
      <c r="AC467" s="95" t="s">
        <v>38</v>
      </c>
      <c r="AD467" s="96" t="s">
        <v>290</v>
      </c>
      <c r="AE467" s="95" t="s">
        <v>37</v>
      </c>
      <c r="AF467" s="95" t="s">
        <v>37</v>
      </c>
      <c r="AG467" s="95" t="s">
        <v>38</v>
      </c>
      <c r="AH467" s="95" t="s">
        <v>37</v>
      </c>
      <c r="AI467" s="95" t="s">
        <v>38</v>
      </c>
      <c r="AJ467" s="95" t="s">
        <v>38</v>
      </c>
      <c r="AK467" s="95" t="s">
        <v>37</v>
      </c>
      <c r="AL467" s="94" t="s">
        <v>290</v>
      </c>
      <c r="AM467" s="108">
        <f t="array" ref="AM467">IFERROR(INDEX(TO_name_1,MATCH(,((Шаблон_1-Точность)&gt;=G467)+((Шаблон_1+Точность)&lt;=G467),)),G467)</f>
        <v>25613</v>
      </c>
      <c r="AN467" s="109">
        <f t="array" ref="AN467">IFERROR(INDEX(TO_name_2,MATCH(,((Шаблон_2-Точность)&gt;=H467)+((Шаблон_2+Точность)&lt;=H467),)),H467)</f>
        <v>59479</v>
      </c>
      <c r="AO467" s="109">
        <f t="array" ref="AO467">IFERROR(INDEX(TO_name_3,MATCH(,((Шаблон_3-Точность)&gt;=I467)+((Шаблон_3+Точность)&lt;=I467),)),I467)</f>
        <v>43052</v>
      </c>
      <c r="AP467" s="109">
        <f t="array" ref="AP467">IFERROR(INDEX(TO_name_4,MATCH(,((Шаблон_4-Точность)&gt;=J467)+((Шаблон_4+Точность)&lt;=J467),)),J467)</f>
        <v>46722</v>
      </c>
      <c r="AQ467" s="109">
        <f t="array" ref="AQ467">IFERROR(INDEX(TO_name_9,MATCH(,((Шаблон_9-Точность)&gt;=K467)+((Шаблон_9+Точность)&lt;=K467),)),K467)</f>
        <v>17443</v>
      </c>
      <c r="AR467" s="109">
        <f t="array" ref="AR467">IFERROR(INDEX(TO_name_10,MATCH(,((Шаблон_10-Точность)&gt;=L467)+((Шаблон_10+Точность)&lt;=L467),)),L467)</f>
        <v>16434</v>
      </c>
      <c r="AS467" s="110">
        <f t="array" ref="AS467">IFERROR(INDEX(TO_name_11,MATCH(,((Шаблон_11-Точность)&gt;=M467)+((Шаблон_11+Точность)&lt;=M467),)),M467)</f>
        <v>13234</v>
      </c>
      <c r="AT467" s="111" t="s">
        <v>290</v>
      </c>
      <c r="AU467" s="108">
        <f t="array" ref="AU467">IFERROR(INDEX(TO_name_5,MATCH(,((Шаблон_5-Точность)&gt;=O467)+((Шаблон_5+Точность)&lt;=O467),)),O467)</f>
        <v>47646</v>
      </c>
      <c r="AV467" s="109">
        <f t="array" ref="AV467">IFERROR(INDEX(TO_name_6,MATCH(,((Шаблон_6-Точность)&gt;=P467)+((Шаблон_6+Точность)&lt;=P467),)),P467)</f>
        <v>29709</v>
      </c>
      <c r="AW467" s="109">
        <f t="array" ref="AW467">IFERROR(INDEX(TO_name_7,MATCH(,((Шаблон_7-Точность)&gt;=Q467)+((Шаблон_7+Точность)&lt;=Q467),)),Q467)</f>
        <v>20210</v>
      </c>
      <c r="AX467" s="109">
        <f t="array" ref="AX467">IFERROR(INDEX(TO_name_8,MATCH(,((Шаблон_8-Точность)&gt;=R467)+((Шаблон_8+Точность)&lt;=R467),)),R467)</f>
        <v>65303</v>
      </c>
      <c r="AY467" s="109">
        <f t="array" ref="AY467">IFERROR(INDEX(TO_name_12,MATCH(,((Шаблон_12-Точность)&gt;=S467)+((Шаблон_12+Точность)&lt;=S467),)),S467)</f>
        <v>35002</v>
      </c>
      <c r="AZ467" s="109">
        <f t="array" ref="AZ467">IFERROR(INDEX(TO_name_13,MATCH(,((Шаблон_13-Точность)&gt;=T467)+((Шаблон_13+Точность)&lt;=T467),)),T467)</f>
        <v>31888</v>
      </c>
      <c r="BA467" s="110">
        <f t="array" ref="BA467">IFERROR(INDEX(TO_name_14,MATCH(,((Шаблон_14-Точность)&gt;=U467)+((Шаблон_14+Точность)&lt;=U467),)),U467)</f>
        <v>12660</v>
      </c>
      <c r="BB467" s="3"/>
      <c r="BC467" s="3" t="str">
        <f t="shared" si="239"/>
        <v>М/69335/25613</v>
      </c>
      <c r="BD467" s="3" t="str">
        <f t="shared" si="240"/>
        <v>М/74401/59479</v>
      </c>
      <c r="BE467" s="3" t="str">
        <f t="shared" si="241"/>
        <v>ТО2/68154/43052</v>
      </c>
      <c r="BF467" s="3" t="str">
        <f t="shared" si="242"/>
        <v>М/75022/46722</v>
      </c>
      <c r="BG467" s="3" t="str">
        <f t="shared" si="243"/>
        <v>М/17443/17443</v>
      </c>
      <c r="BH467" s="3" t="str">
        <f t="shared" si="244"/>
        <v>М/16434/16434</v>
      </c>
      <c r="BI467" s="3" t="str">
        <f t="shared" si="245"/>
        <v>Р/13234/13234</v>
      </c>
      <c r="BJ467" s="158" t="s">
        <v>290</v>
      </c>
      <c r="BK467" s="3" t="str">
        <f t="shared" si="246"/>
        <v>М/45925/47646</v>
      </c>
      <c r="BL467" s="3" t="str">
        <f t="shared" si="247"/>
        <v>М/54691/29709</v>
      </c>
      <c r="BM467" s="3" t="str">
        <f t="shared" si="248"/>
        <v>Р/40725/20210</v>
      </c>
      <c r="BN467" s="3" t="str">
        <f t="shared" si="249"/>
        <v>М/40754/65303</v>
      </c>
      <c r="BO467" s="3" t="str">
        <f t="shared" si="250"/>
        <v>Р/10002/35002</v>
      </c>
      <c r="BP467" s="3" t="str">
        <f t="shared" si="251"/>
        <v>Р/11373/31888</v>
      </c>
      <c r="BQ467" s="3" t="str">
        <f t="shared" si="252"/>
        <v>М/12660/12660</v>
      </c>
    </row>
    <row r="468" spans="1:69" ht="16.5" customHeight="1" x14ac:dyDescent="0.25">
      <c r="A468" s="90">
        <v>45384</v>
      </c>
      <c r="B468" s="3">
        <v>5</v>
      </c>
      <c r="C468" s="3">
        <v>4</v>
      </c>
      <c r="D468" s="105" t="str">
        <f t="shared" si="253"/>
        <v/>
      </c>
      <c r="E468" s="105" t="str">
        <f t="shared" si="254"/>
        <v/>
      </c>
      <c r="F468" s="99" t="s">
        <v>290</v>
      </c>
      <c r="G468" s="100">
        <f t="shared" si="255"/>
        <v>25637</v>
      </c>
      <c r="H468" s="100">
        <f t="shared" si="256"/>
        <v>59503</v>
      </c>
      <c r="I468" s="100">
        <f t="shared" si="257"/>
        <v>43052</v>
      </c>
      <c r="J468" s="100">
        <f t="shared" si="258"/>
        <v>46746</v>
      </c>
      <c r="K468" s="100">
        <f t="shared" si="259"/>
        <v>17467</v>
      </c>
      <c r="L468" s="100">
        <f t="shared" si="260"/>
        <v>16458</v>
      </c>
      <c r="M468" s="100">
        <f t="shared" si="261"/>
        <v>13234</v>
      </c>
      <c r="N468" s="100" t="str">
        <f t="shared" si="262"/>
        <v>|</v>
      </c>
      <c r="O468" s="100">
        <f t="shared" si="263"/>
        <v>47670</v>
      </c>
      <c r="P468" s="100">
        <f t="shared" si="264"/>
        <v>29733</v>
      </c>
      <c r="Q468" s="100">
        <f t="shared" si="265"/>
        <v>20210</v>
      </c>
      <c r="R468" s="100">
        <f t="shared" si="266"/>
        <v>65327</v>
      </c>
      <c r="S468" s="100">
        <f t="shared" si="267"/>
        <v>35002</v>
      </c>
      <c r="T468" s="100">
        <f t="shared" si="268"/>
        <v>31888</v>
      </c>
      <c r="U468" s="100">
        <f t="shared" si="269"/>
        <v>12684</v>
      </c>
      <c r="V468" s="89" t="s">
        <v>290</v>
      </c>
      <c r="W468" s="95" t="s">
        <v>37</v>
      </c>
      <c r="X468" s="95" t="s">
        <v>37</v>
      </c>
      <c r="Y468" s="95" t="s">
        <v>271</v>
      </c>
      <c r="Z468" s="95" t="s">
        <v>37</v>
      </c>
      <c r="AA468" s="95" t="s">
        <v>37</v>
      </c>
      <c r="AB468" s="95" t="s">
        <v>37</v>
      </c>
      <c r="AC468" s="95" t="s">
        <v>38</v>
      </c>
      <c r="AD468" s="96" t="s">
        <v>290</v>
      </c>
      <c r="AE468" s="95" t="s">
        <v>37</v>
      </c>
      <c r="AF468" s="95" t="s">
        <v>37</v>
      </c>
      <c r="AG468" s="95" t="s">
        <v>38</v>
      </c>
      <c r="AH468" s="95" t="s">
        <v>37</v>
      </c>
      <c r="AI468" s="95" t="s">
        <v>38</v>
      </c>
      <c r="AJ468" s="95" t="s">
        <v>38</v>
      </c>
      <c r="AK468" s="95" t="s">
        <v>37</v>
      </c>
      <c r="AL468" s="94" t="s">
        <v>290</v>
      </c>
      <c r="AM468" s="108">
        <f t="array" ref="AM468">IFERROR(INDEX(TO_name_1,MATCH(,((Шаблон_1-Точность)&gt;=G468)+((Шаблон_1+Точность)&lt;=G468),)),G468)</f>
        <v>25637</v>
      </c>
      <c r="AN468" s="109">
        <f t="array" ref="AN468">IFERROR(INDEX(TO_name_2,MATCH(,((Шаблон_2-Точность)&gt;=H468)+((Шаблон_2+Точность)&lt;=H468),)),H468)</f>
        <v>59503</v>
      </c>
      <c r="AO468" s="109">
        <f t="array" ref="AO468">IFERROR(INDEX(TO_name_3,MATCH(,((Шаблон_3-Точность)&gt;=I468)+((Шаблон_3+Точность)&lt;=I468),)),I468)</f>
        <v>43052</v>
      </c>
      <c r="AP468" s="109">
        <f t="array" ref="AP468">IFERROR(INDEX(TO_name_4,MATCH(,((Шаблон_4-Точность)&gt;=J468)+((Шаблон_4+Точность)&lt;=J468),)),J468)</f>
        <v>46746</v>
      </c>
      <c r="AQ468" s="109">
        <f t="array" ref="AQ468">IFERROR(INDEX(TO_name_9,MATCH(,((Шаблон_9-Точность)&gt;=K468)+((Шаблон_9+Точность)&lt;=K468),)),K468)</f>
        <v>17467</v>
      </c>
      <c r="AR468" s="109">
        <f t="array" ref="AR468">IFERROR(INDEX(TO_name_10,MATCH(,((Шаблон_10-Точность)&gt;=L468)+((Шаблон_10+Точность)&lt;=L468),)),L468)</f>
        <v>16458</v>
      </c>
      <c r="AS468" s="110">
        <f t="array" ref="AS468">IFERROR(INDEX(TO_name_11,MATCH(,((Шаблон_11-Точность)&gt;=M468)+((Шаблон_11+Точность)&lt;=M468),)),M468)</f>
        <v>13234</v>
      </c>
      <c r="AT468" s="111" t="s">
        <v>290</v>
      </c>
      <c r="AU468" s="108">
        <f t="array" ref="AU468">IFERROR(INDEX(TO_name_5,MATCH(,((Шаблон_5-Точность)&gt;=O468)+((Шаблон_5+Точность)&lt;=O468),)),O468)</f>
        <v>47670</v>
      </c>
      <c r="AV468" s="109">
        <f t="array" ref="AV468">IFERROR(INDEX(TO_name_6,MATCH(,((Шаблон_6-Точность)&gt;=P468)+((Шаблон_6+Точность)&lt;=P468),)),P468)</f>
        <v>29733</v>
      </c>
      <c r="AW468" s="109">
        <f t="array" ref="AW468">IFERROR(INDEX(TO_name_7,MATCH(,((Шаблон_7-Точность)&gt;=Q468)+((Шаблон_7+Точность)&lt;=Q468),)),Q468)</f>
        <v>20210</v>
      </c>
      <c r="AX468" s="109">
        <f t="array" ref="AX468">IFERROR(INDEX(TO_name_8,MATCH(,((Шаблон_8-Точность)&gt;=R468)+((Шаблон_8+Точность)&lt;=R468),)),R468)</f>
        <v>65327</v>
      </c>
      <c r="AY468" s="109">
        <f t="array" ref="AY468">IFERROR(INDEX(TO_name_12,MATCH(,((Шаблон_12-Точность)&gt;=S468)+((Шаблон_12+Точность)&lt;=S468),)),S468)</f>
        <v>35002</v>
      </c>
      <c r="AZ468" s="109">
        <f t="array" ref="AZ468">IFERROR(INDEX(TO_name_13,MATCH(,((Шаблон_13-Точность)&gt;=T468)+((Шаблон_13+Точность)&lt;=T468),)),T468)</f>
        <v>31888</v>
      </c>
      <c r="BA468" s="110">
        <f t="array" ref="BA468">IFERROR(INDEX(TO_name_14,MATCH(,((Шаблон_14-Точность)&gt;=U468)+((Шаблон_14+Точность)&lt;=U468),)),U468)</f>
        <v>12684</v>
      </c>
      <c r="BB468" s="3"/>
      <c r="BC468" s="3" t="str">
        <f t="shared" si="239"/>
        <v>М/69359/25637</v>
      </c>
      <c r="BD468" s="3" t="str">
        <f t="shared" si="240"/>
        <v>М/74425/59503</v>
      </c>
      <c r="BE468" s="3" t="str">
        <f t="shared" si="241"/>
        <v>ТО2/68154/43052</v>
      </c>
      <c r="BF468" s="3" t="str">
        <f t="shared" si="242"/>
        <v>М/75046/46746</v>
      </c>
      <c r="BG468" s="3" t="str">
        <f t="shared" si="243"/>
        <v>М/17467/17467</v>
      </c>
      <c r="BH468" s="3" t="str">
        <f t="shared" si="244"/>
        <v>М/16458/16458</v>
      </c>
      <c r="BI468" s="3" t="str">
        <f t="shared" si="245"/>
        <v>Р/13234/13234</v>
      </c>
      <c r="BJ468" s="158" t="s">
        <v>290</v>
      </c>
      <c r="BK468" s="3" t="str">
        <f t="shared" si="246"/>
        <v>М/45949/47670</v>
      </c>
      <c r="BL468" s="3" t="str">
        <f t="shared" si="247"/>
        <v>М/54715/29733</v>
      </c>
      <c r="BM468" s="3" t="str">
        <f t="shared" si="248"/>
        <v>Р/40725/20210</v>
      </c>
      <c r="BN468" s="3" t="str">
        <f t="shared" si="249"/>
        <v>М/40778/65327</v>
      </c>
      <c r="BO468" s="3" t="str">
        <f t="shared" si="250"/>
        <v>Р/10002/35002</v>
      </c>
      <c r="BP468" s="3" t="str">
        <f t="shared" si="251"/>
        <v>Р/11373/31888</v>
      </c>
      <c r="BQ468" s="3" t="str">
        <f t="shared" si="252"/>
        <v>М/12684/12684</v>
      </c>
    </row>
    <row r="469" spans="1:69" ht="16.5" customHeight="1" x14ac:dyDescent="0.25">
      <c r="A469" s="90">
        <v>45385</v>
      </c>
      <c r="B469" s="3">
        <v>5</v>
      </c>
      <c r="C469" s="3">
        <v>4</v>
      </c>
      <c r="D469" s="105" t="str">
        <f t="shared" si="253"/>
        <v/>
      </c>
      <c r="E469" s="105" t="str">
        <f t="shared" si="254"/>
        <v/>
      </c>
      <c r="F469" s="99" t="s">
        <v>290</v>
      </c>
      <c r="G469" s="100">
        <f t="shared" si="255"/>
        <v>25661</v>
      </c>
      <c r="H469" s="100">
        <f t="shared" si="256"/>
        <v>59527</v>
      </c>
      <c r="I469" s="100">
        <f t="shared" si="257"/>
        <v>43052</v>
      </c>
      <c r="J469" s="100">
        <f t="shared" si="258"/>
        <v>46770</v>
      </c>
      <c r="K469" s="100">
        <f t="shared" si="259"/>
        <v>17491</v>
      </c>
      <c r="L469" s="100">
        <f t="shared" si="260"/>
        <v>16482</v>
      </c>
      <c r="M469" s="100">
        <f t="shared" si="261"/>
        <v>13234</v>
      </c>
      <c r="N469" s="100" t="str">
        <f t="shared" si="262"/>
        <v>|</v>
      </c>
      <c r="O469" s="100">
        <f t="shared" si="263"/>
        <v>47694</v>
      </c>
      <c r="P469" s="100">
        <f t="shared" si="264"/>
        <v>29757</v>
      </c>
      <c r="Q469" s="100">
        <f t="shared" si="265"/>
        <v>20210</v>
      </c>
      <c r="R469" s="100">
        <f t="shared" si="266"/>
        <v>65351</v>
      </c>
      <c r="S469" s="100">
        <f t="shared" si="267"/>
        <v>35002</v>
      </c>
      <c r="T469" s="100">
        <f t="shared" si="268"/>
        <v>31888</v>
      </c>
      <c r="U469" s="100">
        <f t="shared" si="269"/>
        <v>12708</v>
      </c>
      <c r="V469" s="89" t="s">
        <v>290</v>
      </c>
      <c r="W469" s="95" t="s">
        <v>37</v>
      </c>
      <c r="X469" s="95" t="s">
        <v>37</v>
      </c>
      <c r="Y469" s="95" t="s">
        <v>271</v>
      </c>
      <c r="Z469" s="95" t="s">
        <v>37</v>
      </c>
      <c r="AA469" s="95" t="s">
        <v>37</v>
      </c>
      <c r="AB469" s="95" t="s">
        <v>37</v>
      </c>
      <c r="AC469" s="95" t="s">
        <v>38</v>
      </c>
      <c r="AD469" s="96" t="s">
        <v>290</v>
      </c>
      <c r="AE469" s="95" t="s">
        <v>37</v>
      </c>
      <c r="AF469" s="95" t="s">
        <v>37</v>
      </c>
      <c r="AG469" s="95" t="s">
        <v>38</v>
      </c>
      <c r="AH469" s="95" t="s">
        <v>37</v>
      </c>
      <c r="AI469" s="95" t="s">
        <v>38</v>
      </c>
      <c r="AJ469" s="95" t="s">
        <v>38</v>
      </c>
      <c r="AK469" s="95" t="s">
        <v>37</v>
      </c>
      <c r="AL469" s="94" t="s">
        <v>290</v>
      </c>
      <c r="AM469" s="108">
        <f t="array" ref="AM469">IFERROR(INDEX(TO_name_1,MATCH(,((Шаблон_1-Точность)&gt;=G469)+((Шаблон_1+Точность)&lt;=G469),)),G469)</f>
        <v>25661</v>
      </c>
      <c r="AN469" s="109">
        <f t="array" ref="AN469">IFERROR(INDEX(TO_name_2,MATCH(,((Шаблон_2-Точность)&gt;=H469)+((Шаблон_2+Точность)&lt;=H469),)),H469)</f>
        <v>59527</v>
      </c>
      <c r="AO469" s="109">
        <f t="array" ref="AO469">IFERROR(INDEX(TO_name_3,MATCH(,((Шаблон_3-Точность)&gt;=I469)+((Шаблон_3+Точность)&lt;=I469),)),I469)</f>
        <v>43052</v>
      </c>
      <c r="AP469" s="109">
        <f t="array" ref="AP469">IFERROR(INDEX(TO_name_4,MATCH(,((Шаблон_4-Точность)&gt;=J469)+((Шаблон_4+Точность)&lt;=J469),)),J469)</f>
        <v>46770</v>
      </c>
      <c r="AQ469" s="109">
        <f t="array" ref="AQ469">IFERROR(INDEX(TO_name_9,MATCH(,((Шаблон_9-Точность)&gt;=K469)+((Шаблон_9+Точность)&lt;=K469),)),K469)</f>
        <v>17491</v>
      </c>
      <c r="AR469" s="109">
        <f t="array" ref="AR469">IFERROR(INDEX(TO_name_10,MATCH(,((Шаблон_10-Точность)&gt;=L469)+((Шаблон_10+Точность)&lt;=L469),)),L469)</f>
        <v>16482</v>
      </c>
      <c r="AS469" s="110">
        <f t="array" ref="AS469">IFERROR(INDEX(TO_name_11,MATCH(,((Шаблон_11-Точность)&gt;=M469)+((Шаблон_11+Точность)&lt;=M469),)),M469)</f>
        <v>13234</v>
      </c>
      <c r="AT469" s="111" t="s">
        <v>290</v>
      </c>
      <c r="AU469" s="108">
        <f t="array" ref="AU469">IFERROR(INDEX(TO_name_5,MATCH(,((Шаблон_5-Точность)&gt;=O469)+((Шаблон_5+Точность)&lt;=O469),)),O469)</f>
        <v>47694</v>
      </c>
      <c r="AV469" s="109">
        <f t="array" ref="AV469">IFERROR(INDEX(TO_name_6,MATCH(,((Шаблон_6-Точность)&gt;=P469)+((Шаблон_6+Точность)&lt;=P469),)),P469)</f>
        <v>29757</v>
      </c>
      <c r="AW469" s="109">
        <f t="array" ref="AW469">IFERROR(INDEX(TO_name_7,MATCH(,((Шаблон_7-Точность)&gt;=Q469)+((Шаблон_7+Точность)&lt;=Q469),)),Q469)</f>
        <v>20210</v>
      </c>
      <c r="AX469" s="109">
        <f t="array" ref="AX469">IFERROR(INDEX(TO_name_8,MATCH(,((Шаблон_8-Точность)&gt;=R469)+((Шаблон_8+Точность)&lt;=R469),)),R469)</f>
        <v>65351</v>
      </c>
      <c r="AY469" s="109">
        <f t="array" ref="AY469">IFERROR(INDEX(TO_name_12,MATCH(,((Шаблон_12-Точность)&gt;=S469)+((Шаблон_12+Точность)&lt;=S469),)),S469)</f>
        <v>35002</v>
      </c>
      <c r="AZ469" s="109">
        <f t="array" ref="AZ469">IFERROR(INDEX(TO_name_13,MATCH(,((Шаблон_13-Точность)&gt;=T469)+((Шаблон_13+Точность)&lt;=T469),)),T469)</f>
        <v>31888</v>
      </c>
      <c r="BA469" s="110">
        <f t="array" ref="BA469">IFERROR(INDEX(TO_name_14,MATCH(,((Шаблон_14-Точность)&gt;=U469)+((Шаблон_14+Точность)&lt;=U469),)),U469)</f>
        <v>12708</v>
      </c>
      <c r="BB469" s="3"/>
      <c r="BC469" s="3" t="str">
        <f t="shared" si="239"/>
        <v>М/69383/25661</v>
      </c>
      <c r="BD469" s="3" t="str">
        <f t="shared" si="240"/>
        <v>М/74449/59527</v>
      </c>
      <c r="BE469" s="3" t="str">
        <f t="shared" si="241"/>
        <v>ТО2/68154/43052</v>
      </c>
      <c r="BF469" s="3" t="str">
        <f t="shared" si="242"/>
        <v>М/75070/46770</v>
      </c>
      <c r="BG469" s="3" t="str">
        <f t="shared" si="243"/>
        <v>М/17491/17491</v>
      </c>
      <c r="BH469" s="3" t="str">
        <f t="shared" si="244"/>
        <v>М/16482/16482</v>
      </c>
      <c r="BI469" s="3" t="str">
        <f t="shared" si="245"/>
        <v>Р/13234/13234</v>
      </c>
      <c r="BJ469" s="158" t="s">
        <v>290</v>
      </c>
      <c r="BK469" s="3" t="str">
        <f t="shared" si="246"/>
        <v>М/45973/47694</v>
      </c>
      <c r="BL469" s="3" t="str">
        <f t="shared" si="247"/>
        <v>М/54739/29757</v>
      </c>
      <c r="BM469" s="3" t="str">
        <f t="shared" si="248"/>
        <v>Р/40725/20210</v>
      </c>
      <c r="BN469" s="3" t="str">
        <f t="shared" si="249"/>
        <v>М/40802/65351</v>
      </c>
      <c r="BO469" s="3" t="str">
        <f t="shared" si="250"/>
        <v>Р/10002/35002</v>
      </c>
      <c r="BP469" s="3" t="str">
        <f t="shared" si="251"/>
        <v>Р/11373/31888</v>
      </c>
      <c r="BQ469" s="3" t="str">
        <f t="shared" si="252"/>
        <v>М/12708/12708</v>
      </c>
    </row>
    <row r="470" spans="1:69" ht="16.5" customHeight="1" x14ac:dyDescent="0.25">
      <c r="A470" s="90">
        <v>45386</v>
      </c>
      <c r="B470" s="3">
        <v>5</v>
      </c>
      <c r="C470" s="3">
        <v>4</v>
      </c>
      <c r="D470" s="105" t="str">
        <f t="shared" si="253"/>
        <v/>
      </c>
      <c r="E470" s="105" t="str">
        <f t="shared" si="254"/>
        <v/>
      </c>
      <c r="F470" s="99" t="s">
        <v>290</v>
      </c>
      <c r="G470" s="100">
        <f t="shared" si="255"/>
        <v>25685</v>
      </c>
      <c r="H470" s="100">
        <f t="shared" si="256"/>
        <v>59551</v>
      </c>
      <c r="I470" s="100">
        <f t="shared" si="257"/>
        <v>43052</v>
      </c>
      <c r="J470" s="100">
        <f t="shared" si="258"/>
        <v>46794</v>
      </c>
      <c r="K470" s="100">
        <f t="shared" si="259"/>
        <v>17515</v>
      </c>
      <c r="L470" s="100">
        <f t="shared" si="260"/>
        <v>16506</v>
      </c>
      <c r="M470" s="100">
        <f t="shared" si="261"/>
        <v>13234</v>
      </c>
      <c r="N470" s="100" t="str">
        <f t="shared" si="262"/>
        <v>|</v>
      </c>
      <c r="O470" s="100">
        <f t="shared" si="263"/>
        <v>47718</v>
      </c>
      <c r="P470" s="100">
        <f t="shared" si="264"/>
        <v>29781</v>
      </c>
      <c r="Q470" s="100">
        <f t="shared" si="265"/>
        <v>20210</v>
      </c>
      <c r="R470" s="100">
        <f t="shared" si="266"/>
        <v>65375</v>
      </c>
      <c r="S470" s="100">
        <f t="shared" si="267"/>
        <v>35002</v>
      </c>
      <c r="T470" s="100">
        <f t="shared" si="268"/>
        <v>31888</v>
      </c>
      <c r="U470" s="100">
        <f t="shared" si="269"/>
        <v>12732</v>
      </c>
      <c r="V470" s="89" t="s">
        <v>290</v>
      </c>
      <c r="W470" s="95" t="s">
        <v>37</v>
      </c>
      <c r="X470" s="95" t="s">
        <v>37</v>
      </c>
      <c r="Y470" s="95" t="s">
        <v>271</v>
      </c>
      <c r="Z470" s="95" t="s">
        <v>37</v>
      </c>
      <c r="AA470" s="95" t="s">
        <v>37</v>
      </c>
      <c r="AB470" s="95" t="s">
        <v>37</v>
      </c>
      <c r="AC470" s="95" t="s">
        <v>38</v>
      </c>
      <c r="AD470" s="96" t="s">
        <v>290</v>
      </c>
      <c r="AE470" s="95" t="s">
        <v>37</v>
      </c>
      <c r="AF470" s="95" t="s">
        <v>37</v>
      </c>
      <c r="AG470" s="95" t="s">
        <v>38</v>
      </c>
      <c r="AH470" s="95" t="s">
        <v>37</v>
      </c>
      <c r="AI470" s="95" t="s">
        <v>38</v>
      </c>
      <c r="AJ470" s="95" t="s">
        <v>38</v>
      </c>
      <c r="AK470" s="95" t="s">
        <v>37</v>
      </c>
      <c r="AL470" s="94" t="s">
        <v>290</v>
      </c>
      <c r="AM470" s="108">
        <f t="array" ref="AM470">IFERROR(INDEX(TO_name_1,MATCH(,((Шаблон_1-Точность)&gt;=G470)+((Шаблон_1+Точность)&lt;=G470),)),G470)</f>
        <v>25685</v>
      </c>
      <c r="AN470" s="109">
        <f t="array" ref="AN470">IFERROR(INDEX(TO_name_2,MATCH(,((Шаблон_2-Точность)&gt;=H470)+((Шаблон_2+Точность)&lt;=H470),)),H470)</f>
        <v>59551</v>
      </c>
      <c r="AO470" s="109">
        <f t="array" ref="AO470">IFERROR(INDEX(TO_name_3,MATCH(,((Шаблон_3-Точность)&gt;=I470)+((Шаблон_3+Точность)&lt;=I470),)),I470)</f>
        <v>43052</v>
      </c>
      <c r="AP470" s="109">
        <f t="array" ref="AP470">IFERROR(INDEX(TO_name_4,MATCH(,((Шаблон_4-Точность)&gt;=J470)+((Шаблон_4+Точность)&lt;=J470),)),J470)</f>
        <v>46794</v>
      </c>
      <c r="AQ470" s="109">
        <f t="array" ref="AQ470">IFERROR(INDEX(TO_name_9,MATCH(,((Шаблон_9-Точность)&gt;=K470)+((Шаблон_9+Точность)&lt;=K470),)),K470)</f>
        <v>17515</v>
      </c>
      <c r="AR470" s="109" t="str">
        <f t="array" ref="AR470">IFERROR(INDEX(TO_name_10,MATCH(,((Шаблон_10-Точность)&gt;=L470)+((Шаблон_10+Точность)&lt;=L470),)),L470)</f>
        <v>СР</v>
      </c>
      <c r="AS470" s="110">
        <f t="array" ref="AS470">IFERROR(INDEX(TO_name_11,MATCH(,((Шаблон_11-Точность)&gt;=M470)+((Шаблон_11+Точность)&lt;=M470),)),M470)</f>
        <v>13234</v>
      </c>
      <c r="AT470" s="111" t="s">
        <v>290</v>
      </c>
      <c r="AU470" s="108">
        <f t="array" ref="AU470">IFERROR(INDEX(TO_name_5,MATCH(,((Шаблон_5-Точность)&gt;=O470)+((Шаблон_5+Точность)&lt;=O470),)),O470)</f>
        <v>47718</v>
      </c>
      <c r="AV470" s="109">
        <f t="array" ref="AV470">IFERROR(INDEX(TO_name_6,MATCH(,((Шаблон_6-Точность)&gt;=P470)+((Шаблон_6+Точность)&lt;=P470),)),P470)</f>
        <v>29781</v>
      </c>
      <c r="AW470" s="109">
        <f t="array" ref="AW470">IFERROR(INDEX(TO_name_7,MATCH(,((Шаблон_7-Точность)&gt;=Q470)+((Шаблон_7+Точность)&lt;=Q470),)),Q470)</f>
        <v>20210</v>
      </c>
      <c r="AX470" s="109">
        <f t="array" ref="AX470">IFERROR(INDEX(TO_name_8,MATCH(,((Шаблон_8-Точность)&gt;=R470)+((Шаблон_8+Точность)&lt;=R470),)),R470)</f>
        <v>65375</v>
      </c>
      <c r="AY470" s="109">
        <f t="array" ref="AY470">IFERROR(INDEX(TO_name_12,MATCH(,((Шаблон_12-Точность)&gt;=S470)+((Шаблон_12+Точность)&lt;=S470),)),S470)</f>
        <v>35002</v>
      </c>
      <c r="AZ470" s="109">
        <f t="array" ref="AZ470">IFERROR(INDEX(TO_name_13,MATCH(,((Шаблон_13-Точность)&gt;=T470)+((Шаблон_13+Точность)&lt;=T470),)),T470)</f>
        <v>31888</v>
      </c>
      <c r="BA470" s="110">
        <f t="array" ref="BA470">IFERROR(INDEX(TO_name_14,MATCH(,((Шаблон_14-Точность)&gt;=U470)+((Шаблон_14+Точность)&lt;=U470),)),U470)</f>
        <v>12732</v>
      </c>
      <c r="BB470" s="3"/>
      <c r="BC470" s="3" t="str">
        <f t="shared" si="239"/>
        <v>М/69407/25685</v>
      </c>
      <c r="BD470" s="3" t="str">
        <f t="shared" si="240"/>
        <v>М/74473/59551</v>
      </c>
      <c r="BE470" s="3" t="str">
        <f t="shared" si="241"/>
        <v>ТО2/68154/43052</v>
      </c>
      <c r="BF470" s="3" t="str">
        <f t="shared" si="242"/>
        <v>М/75094/46794</v>
      </c>
      <c r="BG470" s="3" t="str">
        <f t="shared" si="243"/>
        <v>М/17515/17515</v>
      </c>
      <c r="BH470" s="3" t="str">
        <f t="shared" si="244"/>
        <v>М/16506/16506</v>
      </c>
      <c r="BI470" s="3" t="str">
        <f t="shared" si="245"/>
        <v>Р/13234/13234</v>
      </c>
      <c r="BJ470" s="158" t="s">
        <v>290</v>
      </c>
      <c r="BK470" s="3" t="str">
        <f t="shared" si="246"/>
        <v>М/45997/47718</v>
      </c>
      <c r="BL470" s="3" t="str">
        <f t="shared" si="247"/>
        <v>М/54763/29781</v>
      </c>
      <c r="BM470" s="3" t="str">
        <f t="shared" si="248"/>
        <v>Р/40725/20210</v>
      </c>
      <c r="BN470" s="3" t="str">
        <f t="shared" si="249"/>
        <v>М/40826/65375</v>
      </c>
      <c r="BO470" s="3" t="str">
        <f t="shared" si="250"/>
        <v>Р/10002/35002</v>
      </c>
      <c r="BP470" s="3" t="str">
        <f t="shared" si="251"/>
        <v>Р/11373/31888</v>
      </c>
      <c r="BQ470" s="3" t="str">
        <f t="shared" si="252"/>
        <v>М/12732/12732</v>
      </c>
    </row>
    <row r="471" spans="1:69" ht="16.5" customHeight="1" x14ac:dyDescent="0.25">
      <c r="A471" s="90">
        <v>45387</v>
      </c>
      <c r="B471" s="3">
        <v>5</v>
      </c>
      <c r="C471" s="3">
        <v>4</v>
      </c>
      <c r="D471" s="105" t="str">
        <f t="shared" si="253"/>
        <v/>
      </c>
      <c r="E471" s="105" t="str">
        <f t="shared" si="254"/>
        <v/>
      </c>
      <c r="F471" s="99" t="s">
        <v>290</v>
      </c>
      <c r="G471" s="100">
        <f t="shared" si="255"/>
        <v>25709</v>
      </c>
      <c r="H471" s="100">
        <f t="shared" si="256"/>
        <v>59575</v>
      </c>
      <c r="I471" s="100">
        <f t="shared" si="257"/>
        <v>43052</v>
      </c>
      <c r="J471" s="100">
        <f t="shared" si="258"/>
        <v>46818</v>
      </c>
      <c r="K471" s="100">
        <f t="shared" si="259"/>
        <v>17539</v>
      </c>
      <c r="L471" s="100">
        <f t="shared" si="260"/>
        <v>16530</v>
      </c>
      <c r="M471" s="100">
        <f t="shared" si="261"/>
        <v>13234</v>
      </c>
      <c r="N471" s="100" t="str">
        <f t="shared" si="262"/>
        <v>|</v>
      </c>
      <c r="O471" s="100">
        <f t="shared" si="263"/>
        <v>47742</v>
      </c>
      <c r="P471" s="100">
        <f t="shared" si="264"/>
        <v>29805</v>
      </c>
      <c r="Q471" s="100">
        <f t="shared" si="265"/>
        <v>20210</v>
      </c>
      <c r="R471" s="100">
        <f t="shared" si="266"/>
        <v>65399</v>
      </c>
      <c r="S471" s="100">
        <f t="shared" si="267"/>
        <v>35002</v>
      </c>
      <c r="T471" s="100">
        <f t="shared" si="268"/>
        <v>31888</v>
      </c>
      <c r="U471" s="100">
        <f t="shared" si="269"/>
        <v>12756</v>
      </c>
      <c r="V471" s="89" t="s">
        <v>290</v>
      </c>
      <c r="W471" s="95" t="s">
        <v>37</v>
      </c>
      <c r="X471" s="95" t="s">
        <v>37</v>
      </c>
      <c r="Y471" s="95" t="s">
        <v>271</v>
      </c>
      <c r="Z471" s="95" t="s">
        <v>37</v>
      </c>
      <c r="AA471" s="95" t="s">
        <v>37</v>
      </c>
      <c r="AB471" s="95" t="s">
        <v>37</v>
      </c>
      <c r="AC471" s="95" t="s">
        <v>38</v>
      </c>
      <c r="AD471" s="96" t="s">
        <v>290</v>
      </c>
      <c r="AE471" s="95" t="s">
        <v>37</v>
      </c>
      <c r="AF471" s="95" t="s">
        <v>37</v>
      </c>
      <c r="AG471" s="95" t="s">
        <v>38</v>
      </c>
      <c r="AH471" s="95" t="s">
        <v>37</v>
      </c>
      <c r="AI471" s="95" t="s">
        <v>38</v>
      </c>
      <c r="AJ471" s="95" t="s">
        <v>38</v>
      </c>
      <c r="AK471" s="95" t="s">
        <v>37</v>
      </c>
      <c r="AL471" s="94" t="s">
        <v>290</v>
      </c>
      <c r="AM471" s="108">
        <f t="array" ref="AM471">IFERROR(INDEX(TO_name_1,MATCH(,((Шаблон_1-Точность)&gt;=G471)+((Шаблон_1+Точность)&lt;=G471),)),G471)</f>
        <v>25709</v>
      </c>
      <c r="AN471" s="109">
        <f t="array" ref="AN471">IFERROR(INDEX(TO_name_2,MATCH(,((Шаблон_2-Точность)&gt;=H471)+((Шаблон_2+Точность)&lt;=H471),)),H471)</f>
        <v>59575</v>
      </c>
      <c r="AO471" s="109">
        <f t="array" ref="AO471">IFERROR(INDEX(TO_name_3,MATCH(,((Шаблон_3-Точность)&gt;=I471)+((Шаблон_3+Точность)&lt;=I471),)),I471)</f>
        <v>43052</v>
      </c>
      <c r="AP471" s="109">
        <f t="array" ref="AP471">IFERROR(INDEX(TO_name_4,MATCH(,((Шаблон_4-Точность)&gt;=J471)+((Шаблон_4+Точность)&lt;=J471),)),J471)</f>
        <v>46818</v>
      </c>
      <c r="AQ471" s="109">
        <f t="array" ref="AQ471">IFERROR(INDEX(TO_name_9,MATCH(,((Шаблон_9-Точность)&gt;=K471)+((Шаблон_9+Точность)&lt;=K471),)),K471)</f>
        <v>17539</v>
      </c>
      <c r="AR471" s="109">
        <f t="array" ref="AR471">IFERROR(INDEX(TO_name_10,MATCH(,((Шаблон_10-Точность)&gt;=L471)+((Шаблон_10+Точность)&lt;=L471),)),L471)</f>
        <v>16530</v>
      </c>
      <c r="AS471" s="110">
        <f t="array" ref="AS471">IFERROR(INDEX(TO_name_11,MATCH(,((Шаблон_11-Точность)&gt;=M471)+((Шаблон_11+Точность)&lt;=M471),)),M471)</f>
        <v>13234</v>
      </c>
      <c r="AT471" s="111" t="s">
        <v>290</v>
      </c>
      <c r="AU471" s="108">
        <f t="array" ref="AU471">IFERROR(INDEX(TO_name_5,MATCH(,((Шаблон_5-Точность)&gt;=O471)+((Шаблон_5+Точность)&lt;=O471),)),O471)</f>
        <v>47742</v>
      </c>
      <c r="AV471" s="109">
        <f t="array" ref="AV471">IFERROR(INDEX(TO_name_6,MATCH(,((Шаблон_6-Точность)&gt;=P471)+((Шаблон_6+Точность)&lt;=P471),)),P471)</f>
        <v>29805</v>
      </c>
      <c r="AW471" s="109">
        <f t="array" ref="AW471">IFERROR(INDEX(TO_name_7,MATCH(,((Шаблон_7-Точность)&gt;=Q471)+((Шаблон_7+Точность)&lt;=Q471),)),Q471)</f>
        <v>20210</v>
      </c>
      <c r="AX471" s="109">
        <f t="array" ref="AX471">IFERROR(INDEX(TO_name_8,MATCH(,((Шаблон_8-Точность)&gt;=R471)+((Шаблон_8+Точность)&lt;=R471),)),R471)</f>
        <v>65399</v>
      </c>
      <c r="AY471" s="109">
        <f t="array" ref="AY471">IFERROR(INDEX(TO_name_12,MATCH(,((Шаблон_12-Точность)&gt;=S471)+((Шаблон_12+Точность)&lt;=S471),)),S471)</f>
        <v>35002</v>
      </c>
      <c r="AZ471" s="109">
        <f t="array" ref="AZ471">IFERROR(INDEX(TO_name_13,MATCH(,((Шаблон_13-Точность)&gt;=T471)+((Шаблон_13+Точность)&lt;=T471),)),T471)</f>
        <v>31888</v>
      </c>
      <c r="BA471" s="110">
        <f t="array" ref="BA471">IFERROR(INDEX(TO_name_14,MATCH(,((Шаблон_14-Точность)&gt;=U471)+((Шаблон_14+Точность)&lt;=U471),)),U471)</f>
        <v>12756</v>
      </c>
      <c r="BB471" s="3"/>
      <c r="BC471" s="3" t="str">
        <f t="shared" si="239"/>
        <v>М/69431/25709</v>
      </c>
      <c r="BD471" s="3" t="str">
        <f t="shared" si="240"/>
        <v>М/74497/59575</v>
      </c>
      <c r="BE471" s="3" t="str">
        <f t="shared" si="241"/>
        <v>ТО2/68154/43052</v>
      </c>
      <c r="BF471" s="3" t="str">
        <f t="shared" si="242"/>
        <v>М/75118/46818</v>
      </c>
      <c r="BG471" s="3" t="str">
        <f t="shared" si="243"/>
        <v>М/17539/17539</v>
      </c>
      <c r="BH471" s="3" t="str">
        <f t="shared" si="244"/>
        <v>М/16530/16530</v>
      </c>
      <c r="BI471" s="3" t="str">
        <f t="shared" si="245"/>
        <v>Р/13234/13234</v>
      </c>
      <c r="BJ471" s="158" t="s">
        <v>290</v>
      </c>
      <c r="BK471" s="3" t="str">
        <f t="shared" si="246"/>
        <v>М/46021/47742</v>
      </c>
      <c r="BL471" s="3" t="str">
        <f t="shared" si="247"/>
        <v>М/54787/29805</v>
      </c>
      <c r="BM471" s="3" t="str">
        <f t="shared" si="248"/>
        <v>Р/40725/20210</v>
      </c>
      <c r="BN471" s="3" t="str">
        <f t="shared" si="249"/>
        <v>М/40850/65399</v>
      </c>
      <c r="BO471" s="3" t="str">
        <f t="shared" si="250"/>
        <v>Р/10002/35002</v>
      </c>
      <c r="BP471" s="3" t="str">
        <f t="shared" si="251"/>
        <v>Р/11373/31888</v>
      </c>
      <c r="BQ471" s="3" t="str">
        <f t="shared" si="252"/>
        <v>М/12756/12756</v>
      </c>
    </row>
    <row r="472" spans="1:69" ht="16.5" customHeight="1" x14ac:dyDescent="0.25">
      <c r="A472" s="90">
        <v>45388</v>
      </c>
      <c r="B472" s="3">
        <v>5</v>
      </c>
      <c r="C472" s="3">
        <v>4</v>
      </c>
      <c r="D472" s="105" t="str">
        <f t="shared" si="253"/>
        <v/>
      </c>
      <c r="E472" s="105" t="str">
        <f t="shared" si="254"/>
        <v/>
      </c>
      <c r="F472" s="99" t="s">
        <v>290</v>
      </c>
      <c r="G472" s="100">
        <f t="shared" si="255"/>
        <v>25733</v>
      </c>
      <c r="H472" s="100">
        <f t="shared" si="256"/>
        <v>59599</v>
      </c>
      <c r="I472" s="100">
        <f t="shared" si="257"/>
        <v>43060</v>
      </c>
      <c r="J472" s="100">
        <f t="shared" si="258"/>
        <v>46842</v>
      </c>
      <c r="K472" s="100">
        <f t="shared" si="259"/>
        <v>17563</v>
      </c>
      <c r="L472" s="100">
        <f t="shared" si="260"/>
        <v>16546</v>
      </c>
      <c r="M472" s="100">
        <f t="shared" si="261"/>
        <v>13234</v>
      </c>
      <c r="N472" s="100" t="str">
        <f t="shared" si="262"/>
        <v>|</v>
      </c>
      <c r="O472" s="100">
        <f t="shared" si="263"/>
        <v>47766</v>
      </c>
      <c r="P472" s="100">
        <f t="shared" si="264"/>
        <v>29829</v>
      </c>
      <c r="Q472" s="100">
        <f t="shared" si="265"/>
        <v>20210</v>
      </c>
      <c r="R472" s="100">
        <f t="shared" si="266"/>
        <v>65423</v>
      </c>
      <c r="S472" s="100">
        <f t="shared" si="267"/>
        <v>35002</v>
      </c>
      <c r="T472" s="100">
        <f t="shared" si="268"/>
        <v>31888</v>
      </c>
      <c r="U472" s="100">
        <f t="shared" si="269"/>
        <v>12780</v>
      </c>
      <c r="V472" s="89" t="s">
        <v>290</v>
      </c>
      <c r="W472" s="95" t="s">
        <v>37</v>
      </c>
      <c r="X472" s="95" t="s">
        <v>37</v>
      </c>
      <c r="Y472" s="95" t="s">
        <v>320</v>
      </c>
      <c r="Z472" s="95" t="s">
        <v>37</v>
      </c>
      <c r="AA472" s="95" t="s">
        <v>37</v>
      </c>
      <c r="AB472" s="95" t="s">
        <v>195</v>
      </c>
      <c r="AC472" s="95" t="s">
        <v>38</v>
      </c>
      <c r="AD472" s="96" t="s">
        <v>290</v>
      </c>
      <c r="AE472" s="95" t="s">
        <v>37</v>
      </c>
      <c r="AF472" s="95" t="s">
        <v>37</v>
      </c>
      <c r="AG472" s="95" t="s">
        <v>38</v>
      </c>
      <c r="AH472" s="95" t="s">
        <v>37</v>
      </c>
      <c r="AI472" s="95" t="s">
        <v>38</v>
      </c>
      <c r="AJ472" s="95" t="s">
        <v>38</v>
      </c>
      <c r="AK472" s="95" t="s">
        <v>37</v>
      </c>
      <c r="AL472" s="94" t="s">
        <v>290</v>
      </c>
      <c r="AM472" s="108">
        <f t="array" ref="AM472">IFERROR(INDEX(TO_name_1,MATCH(,((Шаблон_1-Точность)&gt;=G472)+((Шаблон_1+Точность)&lt;=G472),)),G472)</f>
        <v>25733</v>
      </c>
      <c r="AN472" s="109">
        <f t="array" ref="AN472">IFERROR(INDEX(TO_name_2,MATCH(,((Шаблон_2-Точность)&gt;=H472)+((Шаблон_2+Точность)&lt;=H472),)),H472)</f>
        <v>59599</v>
      </c>
      <c r="AO472" s="109">
        <f t="array" ref="AO472">IFERROR(INDEX(TO_name_3,MATCH(,((Шаблон_3-Точность)&gt;=I472)+((Шаблон_3+Точность)&lt;=I472),)),I472)</f>
        <v>43060</v>
      </c>
      <c r="AP472" s="109">
        <f t="array" ref="AP472">IFERROR(INDEX(TO_name_4,MATCH(,((Шаблон_4-Точность)&gt;=J472)+((Шаблон_4+Точность)&lt;=J472),)),J472)</f>
        <v>46842</v>
      </c>
      <c r="AQ472" s="109">
        <f t="array" ref="AQ472">IFERROR(INDEX(TO_name_9,MATCH(,((Шаблон_9-Точность)&gt;=K472)+((Шаблон_9+Точность)&lt;=K472),)),K472)</f>
        <v>17563</v>
      </c>
      <c r="AR472" s="109">
        <f t="array" ref="AR472">IFERROR(INDEX(TO_name_10,MATCH(,((Шаблон_10-Точность)&gt;=L472)+((Шаблон_10+Точность)&lt;=L472),)),L472)</f>
        <v>16546</v>
      </c>
      <c r="AS472" s="110">
        <f t="array" ref="AS472">IFERROR(INDEX(TO_name_11,MATCH(,((Шаблон_11-Точность)&gt;=M472)+((Шаблон_11+Точность)&lt;=M472),)),M472)</f>
        <v>13234</v>
      </c>
      <c r="AT472" s="111" t="s">
        <v>290</v>
      </c>
      <c r="AU472" s="108">
        <f t="array" ref="AU472">IFERROR(INDEX(TO_name_5,MATCH(,((Шаблон_5-Точность)&gt;=O472)+((Шаблон_5+Точность)&lt;=O472),)),O472)</f>
        <v>47766</v>
      </c>
      <c r="AV472" s="109">
        <f t="array" ref="AV472">IFERROR(INDEX(TO_name_6,MATCH(,((Шаблон_6-Точность)&gt;=P472)+((Шаблон_6+Точность)&lt;=P472),)),P472)</f>
        <v>29829</v>
      </c>
      <c r="AW472" s="109">
        <f t="array" ref="AW472">IFERROR(INDEX(TO_name_7,MATCH(,((Шаблон_7-Точность)&gt;=Q472)+((Шаблон_7+Точность)&lt;=Q472),)),Q472)</f>
        <v>20210</v>
      </c>
      <c r="AX472" s="109">
        <f t="array" ref="AX472">IFERROR(INDEX(TO_name_8,MATCH(,((Шаблон_8-Точность)&gt;=R472)+((Шаблон_8+Точность)&lt;=R472),)),R472)</f>
        <v>65423</v>
      </c>
      <c r="AY472" s="109">
        <f t="array" ref="AY472">IFERROR(INDEX(TO_name_12,MATCH(,((Шаблон_12-Точность)&gt;=S472)+((Шаблон_12+Точность)&lt;=S472),)),S472)</f>
        <v>35002</v>
      </c>
      <c r="AZ472" s="109">
        <f t="array" ref="AZ472">IFERROR(INDEX(TO_name_13,MATCH(,((Шаблон_13-Точность)&gt;=T472)+((Шаблон_13+Точность)&lt;=T472),)),T472)</f>
        <v>31888</v>
      </c>
      <c r="BA472" s="110">
        <f t="array" ref="BA472">IFERROR(INDEX(TO_name_14,MATCH(,((Шаблон_14-Точность)&gt;=U472)+((Шаблон_14+Точность)&lt;=U472),)),U472)</f>
        <v>12780</v>
      </c>
      <c r="BB472" s="3"/>
      <c r="BC472" s="3" t="str">
        <f t="shared" si="239"/>
        <v>М/69455/25733</v>
      </c>
      <c r="BD472" s="3" t="str">
        <f t="shared" si="240"/>
        <v>М/74521/59599</v>
      </c>
      <c r="BE472" s="3" t="str">
        <f t="shared" si="241"/>
        <v>П/68162/43060</v>
      </c>
      <c r="BF472" s="3" t="str">
        <f t="shared" si="242"/>
        <v>М/75142/46842</v>
      </c>
      <c r="BG472" s="3" t="str">
        <f t="shared" si="243"/>
        <v>М/17563/17563</v>
      </c>
      <c r="BH472" s="3" t="str">
        <f t="shared" si="244"/>
        <v>О/16546/16546</v>
      </c>
      <c r="BI472" s="3" t="str">
        <f t="shared" si="245"/>
        <v>Р/13234/13234</v>
      </c>
      <c r="BJ472" s="158" t="s">
        <v>290</v>
      </c>
      <c r="BK472" s="3" t="str">
        <f t="shared" si="246"/>
        <v>М/46045/47766</v>
      </c>
      <c r="BL472" s="3" t="str">
        <f t="shared" si="247"/>
        <v>М/54811/29829</v>
      </c>
      <c r="BM472" s="3" t="str">
        <f t="shared" si="248"/>
        <v>Р/40725/20210</v>
      </c>
      <c r="BN472" s="3" t="str">
        <f t="shared" si="249"/>
        <v>М/40874/65423</v>
      </c>
      <c r="BO472" s="3" t="str">
        <f t="shared" si="250"/>
        <v>Р/10002/35002</v>
      </c>
      <c r="BP472" s="3" t="str">
        <f t="shared" si="251"/>
        <v>Р/11373/31888</v>
      </c>
      <c r="BQ472" s="3" t="str">
        <f t="shared" si="252"/>
        <v>М/12780/12780</v>
      </c>
    </row>
    <row r="473" spans="1:69" ht="16.5" customHeight="1" x14ac:dyDescent="0.25">
      <c r="A473" s="90">
        <v>45389</v>
      </c>
      <c r="B473" s="3">
        <v>5</v>
      </c>
      <c r="C473" s="3">
        <v>4</v>
      </c>
      <c r="D473" s="105" t="str">
        <f t="shared" si="253"/>
        <v/>
      </c>
      <c r="E473" s="105" t="str">
        <f t="shared" si="254"/>
        <v/>
      </c>
      <c r="F473" s="99" t="s">
        <v>290</v>
      </c>
      <c r="G473" s="100">
        <f t="shared" si="255"/>
        <v>25757</v>
      </c>
      <c r="H473" s="100">
        <f t="shared" si="256"/>
        <v>59623</v>
      </c>
      <c r="I473" s="100">
        <f t="shared" si="257"/>
        <v>43084</v>
      </c>
      <c r="J473" s="100">
        <f t="shared" si="258"/>
        <v>46866</v>
      </c>
      <c r="K473" s="100">
        <f t="shared" si="259"/>
        <v>17587</v>
      </c>
      <c r="L473" s="100">
        <f t="shared" si="260"/>
        <v>16546</v>
      </c>
      <c r="M473" s="100">
        <f t="shared" si="261"/>
        <v>13234</v>
      </c>
      <c r="N473" s="100" t="str">
        <f t="shared" si="262"/>
        <v>|</v>
      </c>
      <c r="O473" s="100">
        <f t="shared" si="263"/>
        <v>47790</v>
      </c>
      <c r="P473" s="100">
        <f t="shared" si="264"/>
        <v>29853</v>
      </c>
      <c r="Q473" s="100">
        <f t="shared" si="265"/>
        <v>20210</v>
      </c>
      <c r="R473" s="100">
        <f t="shared" si="266"/>
        <v>65447</v>
      </c>
      <c r="S473" s="100">
        <f t="shared" si="267"/>
        <v>35002</v>
      </c>
      <c r="T473" s="100">
        <f t="shared" si="268"/>
        <v>31888</v>
      </c>
      <c r="U473" s="100">
        <f t="shared" si="269"/>
        <v>12804</v>
      </c>
      <c r="V473" s="89" t="s">
        <v>290</v>
      </c>
      <c r="W473" s="95" t="s">
        <v>37</v>
      </c>
      <c r="X473" s="95" t="s">
        <v>37</v>
      </c>
      <c r="Y473" s="95" t="s">
        <v>37</v>
      </c>
      <c r="Z473" s="95" t="s">
        <v>37</v>
      </c>
      <c r="AA473" s="95" t="s">
        <v>37</v>
      </c>
      <c r="AB473" s="95" t="s">
        <v>251</v>
      </c>
      <c r="AC473" s="95" t="s">
        <v>38</v>
      </c>
      <c r="AD473" s="96" t="s">
        <v>290</v>
      </c>
      <c r="AE473" s="95" t="s">
        <v>37</v>
      </c>
      <c r="AF473" s="95" t="s">
        <v>37</v>
      </c>
      <c r="AG473" s="95" t="s">
        <v>38</v>
      </c>
      <c r="AH473" s="95" t="s">
        <v>37</v>
      </c>
      <c r="AI473" s="95" t="s">
        <v>38</v>
      </c>
      <c r="AJ473" s="95" t="s">
        <v>38</v>
      </c>
      <c r="AK473" s="95" t="s">
        <v>37</v>
      </c>
      <c r="AL473" s="94" t="s">
        <v>290</v>
      </c>
      <c r="AM473" s="108">
        <f t="array" ref="AM473">IFERROR(INDEX(TO_name_1,MATCH(,((Шаблон_1-Точность)&gt;=G473)+((Шаблон_1+Точность)&lt;=G473),)),G473)</f>
        <v>25757</v>
      </c>
      <c r="AN473" s="109">
        <f t="array" ref="AN473">IFERROR(INDEX(TO_name_2,MATCH(,((Шаблон_2-Точность)&gt;=H473)+((Шаблон_2+Точность)&lt;=H473),)),H473)</f>
        <v>59623</v>
      </c>
      <c r="AO473" s="109">
        <f t="array" ref="AO473">IFERROR(INDEX(TO_name_3,MATCH(,((Шаблон_3-Точность)&gt;=I473)+((Шаблон_3+Точность)&lt;=I473),)),I473)</f>
        <v>43084</v>
      </c>
      <c r="AP473" s="109">
        <f t="array" ref="AP473">IFERROR(INDEX(TO_name_4,MATCH(,((Шаблон_4-Точность)&gt;=J473)+((Шаблон_4+Точность)&lt;=J473),)),J473)</f>
        <v>46866</v>
      </c>
      <c r="AQ473" s="109">
        <f t="array" ref="AQ473">IFERROR(INDEX(TO_name_9,MATCH(,((Шаблон_9-Точность)&gt;=K473)+((Шаблон_9+Точность)&lt;=K473),)),K473)</f>
        <v>17587</v>
      </c>
      <c r="AR473" s="109">
        <f t="array" ref="AR473">IFERROR(INDEX(TO_name_10,MATCH(,((Шаблон_10-Точность)&gt;=L473)+((Шаблон_10+Точность)&lt;=L473),)),L473)</f>
        <v>16546</v>
      </c>
      <c r="AS473" s="110">
        <f t="array" ref="AS473">IFERROR(INDEX(TO_name_11,MATCH(,((Шаблон_11-Точность)&gt;=M473)+((Шаблон_11+Точность)&lt;=M473),)),M473)</f>
        <v>13234</v>
      </c>
      <c r="AT473" s="111" t="s">
        <v>290</v>
      </c>
      <c r="AU473" s="108">
        <f t="array" ref="AU473">IFERROR(INDEX(TO_name_5,MATCH(,((Шаблон_5-Точность)&gt;=O473)+((Шаблон_5+Точность)&lt;=O473),)),O473)</f>
        <v>47790</v>
      </c>
      <c r="AV473" s="109">
        <f t="array" ref="AV473">IFERROR(INDEX(TO_name_6,MATCH(,((Шаблон_6-Точность)&gt;=P473)+((Шаблон_6+Точность)&lt;=P473),)),P473)</f>
        <v>29853</v>
      </c>
      <c r="AW473" s="109">
        <f t="array" ref="AW473">IFERROR(INDEX(TO_name_7,MATCH(,((Шаблон_7-Точность)&gt;=Q473)+((Шаблон_7+Точность)&lt;=Q473),)),Q473)</f>
        <v>20210</v>
      </c>
      <c r="AX473" s="109">
        <f t="array" ref="AX473">IFERROR(INDEX(TO_name_8,MATCH(,((Шаблон_8-Точность)&gt;=R473)+((Шаблон_8+Точность)&lt;=R473),)),R473)</f>
        <v>65447</v>
      </c>
      <c r="AY473" s="109">
        <f t="array" ref="AY473">IFERROR(INDEX(TO_name_12,MATCH(,((Шаблон_12-Точность)&gt;=S473)+((Шаблон_12+Точность)&lt;=S473),)),S473)</f>
        <v>35002</v>
      </c>
      <c r="AZ473" s="109">
        <f t="array" ref="AZ473">IFERROR(INDEX(TO_name_13,MATCH(,((Шаблон_13-Точность)&gt;=T473)+((Шаблон_13+Точность)&lt;=T473),)),T473)</f>
        <v>31888</v>
      </c>
      <c r="BA473" s="110">
        <f t="array" ref="BA473">IFERROR(INDEX(TO_name_14,MATCH(,((Шаблон_14-Точность)&gt;=U473)+((Шаблон_14+Точность)&lt;=U473),)),U473)</f>
        <v>12804</v>
      </c>
      <c r="BB473" s="3"/>
      <c r="BC473" s="3" t="str">
        <f t="shared" si="239"/>
        <v>М/69479/25757</v>
      </c>
      <c r="BD473" s="3" t="str">
        <f t="shared" si="240"/>
        <v>М/74545/59623</v>
      </c>
      <c r="BE473" s="3" t="str">
        <f t="shared" si="241"/>
        <v>М/68186/43084</v>
      </c>
      <c r="BF473" s="3" t="str">
        <f t="shared" si="242"/>
        <v>М/75166/46866</v>
      </c>
      <c r="BG473" s="3" t="str">
        <f t="shared" si="243"/>
        <v>М/17587/17587</v>
      </c>
      <c r="BH473" s="3" t="str">
        <f t="shared" si="244"/>
        <v>СР/16546/16546</v>
      </c>
      <c r="BI473" s="3" t="str">
        <f t="shared" si="245"/>
        <v>Р/13234/13234</v>
      </c>
      <c r="BJ473" s="158" t="s">
        <v>290</v>
      </c>
      <c r="BK473" s="3" t="str">
        <f t="shared" si="246"/>
        <v>М/46069/47790</v>
      </c>
      <c r="BL473" s="3" t="str">
        <f t="shared" si="247"/>
        <v>М/54835/29853</v>
      </c>
      <c r="BM473" s="3" t="str">
        <f t="shared" si="248"/>
        <v>Р/40725/20210</v>
      </c>
      <c r="BN473" s="3" t="str">
        <f t="shared" si="249"/>
        <v>М/40898/65447</v>
      </c>
      <c r="BO473" s="3" t="str">
        <f t="shared" si="250"/>
        <v>Р/10002/35002</v>
      </c>
      <c r="BP473" s="3" t="str">
        <f t="shared" si="251"/>
        <v>Р/11373/31888</v>
      </c>
      <c r="BQ473" s="3" t="str">
        <f t="shared" si="252"/>
        <v>М/12804/12804</v>
      </c>
    </row>
    <row r="474" spans="1:69" ht="16.5" customHeight="1" x14ac:dyDescent="0.25">
      <c r="A474" s="90">
        <v>45390</v>
      </c>
      <c r="B474" s="3">
        <v>5</v>
      </c>
      <c r="C474" s="3">
        <v>4</v>
      </c>
      <c r="D474" s="105" t="str">
        <f t="shared" si="253"/>
        <v/>
      </c>
      <c r="E474" s="105" t="str">
        <f t="shared" si="254"/>
        <v/>
      </c>
      <c r="F474" s="99" t="s">
        <v>290</v>
      </c>
      <c r="G474" s="100">
        <f t="shared" si="255"/>
        <v>25781</v>
      </c>
      <c r="H474" s="100">
        <f t="shared" si="256"/>
        <v>59647</v>
      </c>
      <c r="I474" s="100">
        <f t="shared" si="257"/>
        <v>43108</v>
      </c>
      <c r="J474" s="100">
        <f t="shared" si="258"/>
        <v>46890</v>
      </c>
      <c r="K474" s="100">
        <f t="shared" si="259"/>
        <v>17611</v>
      </c>
      <c r="L474" s="100">
        <f t="shared" si="260"/>
        <v>16546</v>
      </c>
      <c r="M474" s="100">
        <f t="shared" si="261"/>
        <v>13234</v>
      </c>
      <c r="N474" s="100" t="str">
        <f t="shared" si="262"/>
        <v>|</v>
      </c>
      <c r="O474" s="100">
        <f t="shared" si="263"/>
        <v>47814</v>
      </c>
      <c r="P474" s="100">
        <f t="shared" si="264"/>
        <v>29877</v>
      </c>
      <c r="Q474" s="100">
        <f t="shared" si="265"/>
        <v>20210</v>
      </c>
      <c r="R474" s="100">
        <f t="shared" si="266"/>
        <v>65471</v>
      </c>
      <c r="S474" s="100">
        <f t="shared" si="267"/>
        <v>35002</v>
      </c>
      <c r="T474" s="100">
        <f t="shared" si="268"/>
        <v>31888</v>
      </c>
      <c r="U474" s="100">
        <f t="shared" si="269"/>
        <v>12828</v>
      </c>
      <c r="V474" s="89" t="s">
        <v>290</v>
      </c>
      <c r="W474" s="95" t="s">
        <v>37</v>
      </c>
      <c r="X474" s="95" t="s">
        <v>37</v>
      </c>
      <c r="Y474" s="95" t="s">
        <v>37</v>
      </c>
      <c r="Z474" s="95" t="s">
        <v>37</v>
      </c>
      <c r="AA474" s="95" t="s">
        <v>37</v>
      </c>
      <c r="AB474" s="95" t="s">
        <v>251</v>
      </c>
      <c r="AC474" s="95" t="s">
        <v>38</v>
      </c>
      <c r="AD474" s="96" t="s">
        <v>290</v>
      </c>
      <c r="AE474" s="95" t="s">
        <v>37</v>
      </c>
      <c r="AF474" s="95" t="s">
        <v>37</v>
      </c>
      <c r="AG474" s="95" t="s">
        <v>38</v>
      </c>
      <c r="AH474" s="95" t="s">
        <v>37</v>
      </c>
      <c r="AI474" s="95" t="s">
        <v>38</v>
      </c>
      <c r="AJ474" s="95" t="s">
        <v>38</v>
      </c>
      <c r="AK474" s="95" t="s">
        <v>37</v>
      </c>
      <c r="AL474" s="94" t="s">
        <v>290</v>
      </c>
      <c r="AM474" s="108">
        <f t="array" ref="AM474">IFERROR(INDEX(TO_name_1,MATCH(,((Шаблон_1-Точность)&gt;=G474)+((Шаблон_1+Точность)&lt;=G474),)),G474)</f>
        <v>25781</v>
      </c>
      <c r="AN474" s="109">
        <f t="array" ref="AN474">IFERROR(INDEX(TO_name_2,MATCH(,((Шаблон_2-Точность)&gt;=H474)+((Шаблон_2+Точность)&lt;=H474),)),H474)</f>
        <v>59647</v>
      </c>
      <c r="AO474" s="109">
        <f t="array" ref="AO474">IFERROR(INDEX(TO_name_3,MATCH(,((Шаблон_3-Точность)&gt;=I474)+((Шаблон_3+Точность)&lt;=I474),)),I474)</f>
        <v>43108</v>
      </c>
      <c r="AP474" s="109">
        <f t="array" ref="AP474">IFERROR(INDEX(TO_name_4,MATCH(,((Шаблон_4-Точность)&gt;=J474)+((Шаблон_4+Точность)&lt;=J474),)),J474)</f>
        <v>46890</v>
      </c>
      <c r="AQ474" s="109">
        <f t="array" ref="AQ474">IFERROR(INDEX(TO_name_9,MATCH(,((Шаблон_9-Точность)&gt;=K474)+((Шаблон_9+Точность)&lt;=K474),)),K474)</f>
        <v>17611</v>
      </c>
      <c r="AR474" s="109">
        <f t="array" ref="AR474">IFERROR(INDEX(TO_name_10,MATCH(,((Шаблон_10-Точность)&gt;=L474)+((Шаблон_10+Точность)&lt;=L474),)),L474)</f>
        <v>16546</v>
      </c>
      <c r="AS474" s="110">
        <f t="array" ref="AS474">IFERROR(INDEX(TO_name_11,MATCH(,((Шаблон_11-Точность)&gt;=M474)+((Шаблон_11+Точность)&lt;=M474),)),M474)</f>
        <v>13234</v>
      </c>
      <c r="AT474" s="111" t="s">
        <v>290</v>
      </c>
      <c r="AU474" s="108">
        <f t="array" ref="AU474">IFERROR(INDEX(TO_name_5,MATCH(,((Шаблон_5-Точность)&gt;=O474)+((Шаблон_5+Точность)&lt;=O474),)),O474)</f>
        <v>47814</v>
      </c>
      <c r="AV474" s="109">
        <f t="array" ref="AV474">IFERROR(INDEX(TO_name_6,MATCH(,((Шаблон_6-Точность)&gt;=P474)+((Шаблон_6+Точность)&lt;=P474),)),P474)</f>
        <v>29877</v>
      </c>
      <c r="AW474" s="109">
        <f t="array" ref="AW474">IFERROR(INDEX(TO_name_7,MATCH(,((Шаблон_7-Точность)&gt;=Q474)+((Шаблон_7+Точность)&lt;=Q474),)),Q474)</f>
        <v>20210</v>
      </c>
      <c r="AX474" s="109">
        <f t="array" ref="AX474">IFERROR(INDEX(TO_name_8,MATCH(,((Шаблон_8-Точность)&gt;=R474)+((Шаблон_8+Точность)&lt;=R474),)),R474)</f>
        <v>65471</v>
      </c>
      <c r="AY474" s="109">
        <f t="array" ref="AY474">IFERROR(INDEX(TO_name_12,MATCH(,((Шаблон_12-Точность)&gt;=S474)+((Шаблон_12+Точность)&lt;=S474),)),S474)</f>
        <v>35002</v>
      </c>
      <c r="AZ474" s="109">
        <f t="array" ref="AZ474">IFERROR(INDEX(TO_name_13,MATCH(,((Шаблон_13-Точность)&gt;=T474)+((Шаблон_13+Точность)&lt;=T474),)),T474)</f>
        <v>31888</v>
      </c>
      <c r="BA474" s="110">
        <f t="array" ref="BA474">IFERROR(INDEX(TO_name_14,MATCH(,((Шаблон_14-Точность)&gt;=U474)+((Шаблон_14+Точность)&lt;=U474),)),U474)</f>
        <v>12828</v>
      </c>
      <c r="BB474" s="3"/>
      <c r="BC474" s="3" t="str">
        <f t="shared" si="239"/>
        <v>М/69503/25781</v>
      </c>
      <c r="BD474" s="3" t="str">
        <f t="shared" si="240"/>
        <v>М/74569/59647</v>
      </c>
      <c r="BE474" s="3" t="str">
        <f t="shared" si="241"/>
        <v>М/68210/43108</v>
      </c>
      <c r="BF474" s="3" t="str">
        <f t="shared" si="242"/>
        <v>М/75190/46890</v>
      </c>
      <c r="BG474" s="3" t="str">
        <f t="shared" si="243"/>
        <v>М/17611/17611</v>
      </c>
      <c r="BH474" s="3" t="str">
        <f t="shared" si="244"/>
        <v>СР/16546/16546</v>
      </c>
      <c r="BI474" s="3" t="str">
        <f t="shared" si="245"/>
        <v>Р/13234/13234</v>
      </c>
      <c r="BJ474" s="158" t="s">
        <v>290</v>
      </c>
      <c r="BK474" s="3" t="str">
        <f t="shared" si="246"/>
        <v>М/46093/47814</v>
      </c>
      <c r="BL474" s="3" t="str">
        <f t="shared" si="247"/>
        <v>М/54859/29877</v>
      </c>
      <c r="BM474" s="3" t="str">
        <f t="shared" si="248"/>
        <v>Р/40725/20210</v>
      </c>
      <c r="BN474" s="3" t="str">
        <f t="shared" si="249"/>
        <v>М/40922/65471</v>
      </c>
      <c r="BO474" s="3" t="str">
        <f t="shared" si="250"/>
        <v>Р/10002/35002</v>
      </c>
      <c r="BP474" s="3" t="str">
        <f t="shared" si="251"/>
        <v>Р/11373/31888</v>
      </c>
      <c r="BQ474" s="3" t="str">
        <f t="shared" si="252"/>
        <v>М/12828/12828</v>
      </c>
    </row>
    <row r="475" spans="1:69" ht="16.5" customHeight="1" x14ac:dyDescent="0.25">
      <c r="A475" s="90">
        <v>45391</v>
      </c>
      <c r="B475" s="3">
        <v>5</v>
      </c>
      <c r="C475" s="3">
        <v>4</v>
      </c>
      <c r="D475" s="105" t="str">
        <f t="shared" si="253"/>
        <v/>
      </c>
      <c r="E475" s="105" t="str">
        <f t="shared" si="254"/>
        <v/>
      </c>
      <c r="F475" s="99" t="s">
        <v>290</v>
      </c>
      <c r="G475" s="100">
        <f t="shared" si="255"/>
        <v>25805</v>
      </c>
      <c r="H475" s="100">
        <f t="shared" si="256"/>
        <v>59671</v>
      </c>
      <c r="I475" s="100">
        <f t="shared" si="257"/>
        <v>43132</v>
      </c>
      <c r="J475" s="100">
        <f t="shared" si="258"/>
        <v>46914</v>
      </c>
      <c r="K475" s="100">
        <f t="shared" si="259"/>
        <v>17635</v>
      </c>
      <c r="L475" s="100">
        <f t="shared" si="260"/>
        <v>16546</v>
      </c>
      <c r="M475" s="100">
        <f t="shared" si="261"/>
        <v>13234</v>
      </c>
      <c r="N475" s="100" t="str">
        <f t="shared" si="262"/>
        <v>|</v>
      </c>
      <c r="O475" s="100">
        <f t="shared" si="263"/>
        <v>47838</v>
      </c>
      <c r="P475" s="100">
        <f t="shared" si="264"/>
        <v>29901</v>
      </c>
      <c r="Q475" s="100">
        <f t="shared" si="265"/>
        <v>20210</v>
      </c>
      <c r="R475" s="100">
        <f t="shared" si="266"/>
        <v>65495</v>
      </c>
      <c r="S475" s="100">
        <f t="shared" si="267"/>
        <v>35002</v>
      </c>
      <c r="T475" s="100">
        <f t="shared" si="268"/>
        <v>31888</v>
      </c>
      <c r="U475" s="100">
        <f t="shared" si="269"/>
        <v>12852</v>
      </c>
      <c r="V475" s="89" t="s">
        <v>290</v>
      </c>
      <c r="W475" s="95" t="s">
        <v>37</v>
      </c>
      <c r="X475" s="95" t="s">
        <v>37</v>
      </c>
      <c r="Y475" s="95" t="s">
        <v>37</v>
      </c>
      <c r="Z475" s="95" t="s">
        <v>37</v>
      </c>
      <c r="AA475" s="95" t="s">
        <v>37</v>
      </c>
      <c r="AB475" s="95" t="s">
        <v>251</v>
      </c>
      <c r="AC475" s="95" t="s">
        <v>38</v>
      </c>
      <c r="AD475" s="96" t="s">
        <v>290</v>
      </c>
      <c r="AE475" s="95" t="s">
        <v>37</v>
      </c>
      <c r="AF475" s="95" t="s">
        <v>37</v>
      </c>
      <c r="AG475" s="95" t="s">
        <v>38</v>
      </c>
      <c r="AH475" s="95" t="s">
        <v>37</v>
      </c>
      <c r="AI475" s="95" t="s">
        <v>38</v>
      </c>
      <c r="AJ475" s="95" t="s">
        <v>38</v>
      </c>
      <c r="AK475" s="95" t="s">
        <v>37</v>
      </c>
      <c r="AL475" s="94" t="s">
        <v>290</v>
      </c>
      <c r="AM475" s="108">
        <f t="array" ref="AM475">IFERROR(INDEX(TO_name_1,MATCH(,((Шаблон_1-Точность)&gt;=G475)+((Шаблон_1+Точность)&lt;=G475),)),G475)</f>
        <v>25805</v>
      </c>
      <c r="AN475" s="109">
        <f t="array" ref="AN475">IFERROR(INDEX(TO_name_2,MATCH(,((Шаблон_2-Точность)&gt;=H475)+((Шаблон_2+Точность)&lt;=H475),)),H475)</f>
        <v>59671</v>
      </c>
      <c r="AO475" s="109">
        <f t="array" ref="AO475">IFERROR(INDEX(TO_name_3,MATCH(,((Шаблон_3-Точность)&gt;=I475)+((Шаблон_3+Точность)&lt;=I475),)),I475)</f>
        <v>43132</v>
      </c>
      <c r="AP475" s="109">
        <f t="array" ref="AP475">IFERROR(INDEX(TO_name_4,MATCH(,((Шаблон_4-Точность)&gt;=J475)+((Шаблон_4+Точность)&lt;=J475),)),J475)</f>
        <v>46914</v>
      </c>
      <c r="AQ475" s="109">
        <f t="array" ref="AQ475">IFERROR(INDEX(TO_name_9,MATCH(,((Шаблон_9-Точность)&gt;=K475)+((Шаблон_9+Точность)&lt;=K475),)),K475)</f>
        <v>17635</v>
      </c>
      <c r="AR475" s="109">
        <f t="array" ref="AR475">IFERROR(INDEX(TO_name_10,MATCH(,((Шаблон_10-Точность)&gt;=L475)+((Шаблон_10+Точность)&lt;=L475),)),L475)</f>
        <v>16546</v>
      </c>
      <c r="AS475" s="110">
        <f t="array" ref="AS475">IFERROR(INDEX(TO_name_11,MATCH(,((Шаблон_11-Точность)&gt;=M475)+((Шаблон_11+Точность)&lt;=M475),)),M475)</f>
        <v>13234</v>
      </c>
      <c r="AT475" s="111" t="s">
        <v>290</v>
      </c>
      <c r="AU475" s="108">
        <f t="array" ref="AU475">IFERROR(INDEX(TO_name_5,MATCH(,((Шаблон_5-Точность)&gt;=O475)+((Шаблон_5+Точность)&lt;=O475),)),O475)</f>
        <v>47838</v>
      </c>
      <c r="AV475" s="109">
        <f t="array" ref="AV475">IFERROR(INDEX(TO_name_6,MATCH(,((Шаблон_6-Точность)&gt;=P475)+((Шаблон_6+Точность)&lt;=P475),)),P475)</f>
        <v>29901</v>
      </c>
      <c r="AW475" s="109">
        <f t="array" ref="AW475">IFERROR(INDEX(TO_name_7,MATCH(,((Шаблон_7-Точность)&gt;=Q475)+((Шаблон_7+Точность)&lt;=Q475),)),Q475)</f>
        <v>20210</v>
      </c>
      <c r="AX475" s="109">
        <f t="array" ref="AX475">IFERROR(INDEX(TO_name_8,MATCH(,((Шаблон_8-Точность)&gt;=R475)+((Шаблон_8+Точность)&lt;=R475),)),R475)</f>
        <v>65495</v>
      </c>
      <c r="AY475" s="109">
        <f t="array" ref="AY475">IFERROR(INDEX(TO_name_12,MATCH(,((Шаблон_12-Точность)&gt;=S475)+((Шаблон_12+Точность)&lt;=S475),)),S475)</f>
        <v>35002</v>
      </c>
      <c r="AZ475" s="109">
        <f t="array" ref="AZ475">IFERROR(INDEX(TO_name_13,MATCH(,((Шаблон_13-Точность)&gt;=T475)+((Шаблон_13+Точность)&lt;=T475),)),T475)</f>
        <v>31888</v>
      </c>
      <c r="BA475" s="110">
        <f t="array" ref="BA475">IFERROR(INDEX(TO_name_14,MATCH(,((Шаблон_14-Точность)&gt;=U475)+((Шаблон_14+Точность)&lt;=U475),)),U475)</f>
        <v>12852</v>
      </c>
      <c r="BB475" s="3"/>
      <c r="BC475" s="3" t="str">
        <f t="shared" si="239"/>
        <v>М/69527/25805</v>
      </c>
      <c r="BD475" s="3" t="str">
        <f t="shared" si="240"/>
        <v>М/74593/59671</v>
      </c>
      <c r="BE475" s="3" t="str">
        <f t="shared" si="241"/>
        <v>М/68234/43132</v>
      </c>
      <c r="BF475" s="3" t="str">
        <f t="shared" si="242"/>
        <v>М/75214/46914</v>
      </c>
      <c r="BG475" s="3" t="str">
        <f t="shared" si="243"/>
        <v>М/17635/17635</v>
      </c>
      <c r="BH475" s="3" t="str">
        <f t="shared" si="244"/>
        <v>СР/16546/16546</v>
      </c>
      <c r="BI475" s="3" t="str">
        <f t="shared" si="245"/>
        <v>Р/13234/13234</v>
      </c>
      <c r="BJ475" s="158" t="s">
        <v>290</v>
      </c>
      <c r="BK475" s="3" t="str">
        <f t="shared" si="246"/>
        <v>М/46117/47838</v>
      </c>
      <c r="BL475" s="3" t="str">
        <f t="shared" si="247"/>
        <v>М/54883/29901</v>
      </c>
      <c r="BM475" s="3" t="str">
        <f t="shared" si="248"/>
        <v>Р/40725/20210</v>
      </c>
      <c r="BN475" s="3" t="str">
        <f t="shared" si="249"/>
        <v>М/40946/65495</v>
      </c>
      <c r="BO475" s="3" t="str">
        <f t="shared" si="250"/>
        <v>Р/10002/35002</v>
      </c>
      <c r="BP475" s="3" t="str">
        <f t="shared" si="251"/>
        <v>Р/11373/31888</v>
      </c>
      <c r="BQ475" s="3" t="str">
        <f t="shared" si="252"/>
        <v>М/12852/12852</v>
      </c>
    </row>
    <row r="476" spans="1:69" ht="16.5" customHeight="1" x14ac:dyDescent="0.25">
      <c r="A476" s="90">
        <v>45392</v>
      </c>
      <c r="B476" s="3">
        <v>5</v>
      </c>
      <c r="C476" s="3">
        <v>4</v>
      </c>
      <c r="D476" s="105" t="str">
        <f t="shared" si="253"/>
        <v/>
      </c>
      <c r="E476" s="105" t="str">
        <f t="shared" si="254"/>
        <v/>
      </c>
      <c r="F476" s="99" t="s">
        <v>290</v>
      </c>
      <c r="G476" s="100">
        <f t="shared" si="255"/>
        <v>25829</v>
      </c>
      <c r="H476" s="100">
        <f t="shared" si="256"/>
        <v>59695</v>
      </c>
      <c r="I476" s="100">
        <f t="shared" si="257"/>
        <v>43156</v>
      </c>
      <c r="J476" s="100">
        <f t="shared" si="258"/>
        <v>46938</v>
      </c>
      <c r="K476" s="100">
        <f t="shared" si="259"/>
        <v>17659</v>
      </c>
      <c r="L476" s="100">
        <f t="shared" si="260"/>
        <v>16546</v>
      </c>
      <c r="M476" s="100">
        <f t="shared" si="261"/>
        <v>13234</v>
      </c>
      <c r="N476" s="100" t="str">
        <f t="shared" si="262"/>
        <v>|</v>
      </c>
      <c r="O476" s="100">
        <f t="shared" si="263"/>
        <v>47862</v>
      </c>
      <c r="P476" s="100">
        <f t="shared" si="264"/>
        <v>29925</v>
      </c>
      <c r="Q476" s="100">
        <f t="shared" si="265"/>
        <v>20210</v>
      </c>
      <c r="R476" s="100">
        <f t="shared" si="266"/>
        <v>65519</v>
      </c>
      <c r="S476" s="100">
        <f t="shared" si="267"/>
        <v>35002</v>
      </c>
      <c r="T476" s="100">
        <f t="shared" si="268"/>
        <v>31888</v>
      </c>
      <c r="U476" s="100">
        <f t="shared" si="269"/>
        <v>12876</v>
      </c>
      <c r="V476" s="89" t="s">
        <v>290</v>
      </c>
      <c r="W476" s="95" t="s">
        <v>37</v>
      </c>
      <c r="X476" s="95" t="s">
        <v>37</v>
      </c>
      <c r="Y476" s="95" t="s">
        <v>37</v>
      </c>
      <c r="Z476" s="95" t="s">
        <v>37</v>
      </c>
      <c r="AA476" s="95" t="s">
        <v>37</v>
      </c>
      <c r="AB476" s="95" t="s">
        <v>251</v>
      </c>
      <c r="AC476" s="95" t="s">
        <v>38</v>
      </c>
      <c r="AD476" s="96" t="s">
        <v>290</v>
      </c>
      <c r="AE476" s="95" t="s">
        <v>37</v>
      </c>
      <c r="AF476" s="95" t="s">
        <v>37</v>
      </c>
      <c r="AG476" s="95" t="s">
        <v>38</v>
      </c>
      <c r="AH476" s="95" t="s">
        <v>37</v>
      </c>
      <c r="AI476" s="95" t="s">
        <v>38</v>
      </c>
      <c r="AJ476" s="95" t="s">
        <v>38</v>
      </c>
      <c r="AK476" s="95" t="s">
        <v>37</v>
      </c>
      <c r="AL476" s="94" t="s">
        <v>290</v>
      </c>
      <c r="AM476" s="108">
        <f t="array" ref="AM476">IFERROR(INDEX(TO_name_1,MATCH(,((Шаблон_1-Точность)&gt;=G476)+((Шаблон_1+Точность)&lt;=G476),)),G476)</f>
        <v>25829</v>
      </c>
      <c r="AN476" s="109">
        <f t="array" ref="AN476">IFERROR(INDEX(TO_name_2,MATCH(,((Шаблон_2-Точность)&gt;=H476)+((Шаблон_2+Точность)&lt;=H476),)),H476)</f>
        <v>59695</v>
      </c>
      <c r="AO476" s="109">
        <f t="array" ref="AO476">IFERROR(INDEX(TO_name_3,MATCH(,((Шаблон_3-Точность)&gt;=I476)+((Шаблон_3+Точность)&lt;=I476),)),I476)</f>
        <v>43156</v>
      </c>
      <c r="AP476" s="109">
        <f t="array" ref="AP476">IFERROR(INDEX(TO_name_4,MATCH(,((Шаблон_4-Точность)&gt;=J476)+((Шаблон_4+Точность)&lt;=J476),)),J476)</f>
        <v>46938</v>
      </c>
      <c r="AQ476" s="109">
        <f t="array" ref="AQ476">IFERROR(INDEX(TO_name_9,MATCH(,((Шаблон_9-Точность)&gt;=K476)+((Шаблон_9+Точность)&lt;=K476),)),K476)</f>
        <v>17659</v>
      </c>
      <c r="AR476" s="109">
        <f t="array" ref="AR476">IFERROR(INDEX(TO_name_10,MATCH(,((Шаблон_10-Точность)&gt;=L476)+((Шаблон_10+Точность)&lt;=L476),)),L476)</f>
        <v>16546</v>
      </c>
      <c r="AS476" s="110">
        <f t="array" ref="AS476">IFERROR(INDEX(TO_name_11,MATCH(,((Шаблон_11-Точность)&gt;=M476)+((Шаблон_11+Точность)&lt;=M476),)),M476)</f>
        <v>13234</v>
      </c>
      <c r="AT476" s="111" t="s">
        <v>290</v>
      </c>
      <c r="AU476" s="108">
        <f t="array" ref="AU476">IFERROR(INDEX(TO_name_5,MATCH(,((Шаблон_5-Точность)&gt;=O476)+((Шаблон_5+Точность)&lt;=O476),)),O476)</f>
        <v>47862</v>
      </c>
      <c r="AV476" s="109">
        <f t="array" ref="AV476">IFERROR(INDEX(TO_name_6,MATCH(,((Шаблон_6-Точность)&gt;=P476)+((Шаблон_6+Точность)&lt;=P476),)),P476)</f>
        <v>29925</v>
      </c>
      <c r="AW476" s="109">
        <f t="array" ref="AW476">IFERROR(INDEX(TO_name_7,MATCH(,((Шаблон_7-Точность)&gt;=Q476)+((Шаблон_7+Точность)&lt;=Q476),)),Q476)</f>
        <v>20210</v>
      </c>
      <c r="AX476" s="109">
        <f t="array" ref="AX476">IFERROR(INDEX(TO_name_8,MATCH(,((Шаблон_8-Точность)&gt;=R476)+((Шаблон_8+Точность)&lt;=R476),)),R476)</f>
        <v>65519</v>
      </c>
      <c r="AY476" s="109">
        <f t="array" ref="AY476">IFERROR(INDEX(TO_name_12,MATCH(,((Шаблон_12-Точность)&gt;=S476)+((Шаблон_12+Точность)&lt;=S476),)),S476)</f>
        <v>35002</v>
      </c>
      <c r="AZ476" s="109">
        <f t="array" ref="AZ476">IFERROR(INDEX(TO_name_13,MATCH(,((Шаблон_13-Точность)&gt;=T476)+((Шаблон_13+Точность)&lt;=T476),)),T476)</f>
        <v>31888</v>
      </c>
      <c r="BA476" s="110">
        <f t="array" ref="BA476">IFERROR(INDEX(TO_name_14,MATCH(,((Шаблон_14-Точность)&gt;=U476)+((Шаблон_14+Точность)&lt;=U476),)),U476)</f>
        <v>12876</v>
      </c>
      <c r="BB476" s="3"/>
      <c r="BC476" s="3" t="str">
        <f t="shared" si="239"/>
        <v>М/69551/25829</v>
      </c>
      <c r="BD476" s="3" t="str">
        <f t="shared" si="240"/>
        <v>М/74617/59695</v>
      </c>
      <c r="BE476" s="3" t="str">
        <f t="shared" si="241"/>
        <v>М/68258/43156</v>
      </c>
      <c r="BF476" s="3" t="str">
        <f t="shared" si="242"/>
        <v>М/75238/46938</v>
      </c>
      <c r="BG476" s="3" t="str">
        <f t="shared" si="243"/>
        <v>М/17659/17659</v>
      </c>
      <c r="BH476" s="3" t="str">
        <f t="shared" si="244"/>
        <v>СР/16546/16546</v>
      </c>
      <c r="BI476" s="3" t="str">
        <f t="shared" si="245"/>
        <v>Р/13234/13234</v>
      </c>
      <c r="BJ476" s="158" t="s">
        <v>290</v>
      </c>
      <c r="BK476" s="3" t="str">
        <f t="shared" si="246"/>
        <v>М/46141/47862</v>
      </c>
      <c r="BL476" s="3" t="str">
        <f t="shared" si="247"/>
        <v>М/54907/29925</v>
      </c>
      <c r="BM476" s="3" t="str">
        <f t="shared" si="248"/>
        <v>Р/40725/20210</v>
      </c>
      <c r="BN476" s="3" t="str">
        <f t="shared" si="249"/>
        <v>М/40970/65519</v>
      </c>
      <c r="BO476" s="3" t="str">
        <f t="shared" si="250"/>
        <v>Р/10002/35002</v>
      </c>
      <c r="BP476" s="3" t="str">
        <f t="shared" si="251"/>
        <v>Р/11373/31888</v>
      </c>
      <c r="BQ476" s="3" t="str">
        <f t="shared" si="252"/>
        <v>М/12876/12876</v>
      </c>
    </row>
    <row r="477" spans="1:69" ht="16.5" customHeight="1" x14ac:dyDescent="0.25">
      <c r="A477" s="90">
        <v>45393</v>
      </c>
      <c r="B477" s="3">
        <v>5</v>
      </c>
      <c r="C477" s="3">
        <v>4</v>
      </c>
      <c r="D477" s="105" t="str">
        <f t="shared" si="253"/>
        <v/>
      </c>
      <c r="E477" s="105" t="str">
        <f t="shared" si="254"/>
        <v/>
      </c>
      <c r="F477" s="99" t="s">
        <v>290</v>
      </c>
      <c r="G477" s="100">
        <f t="shared" si="255"/>
        <v>25853</v>
      </c>
      <c r="H477" s="100">
        <f t="shared" si="256"/>
        <v>59719</v>
      </c>
      <c r="I477" s="100">
        <f t="shared" si="257"/>
        <v>43180</v>
      </c>
      <c r="J477" s="100">
        <f t="shared" si="258"/>
        <v>46962</v>
      </c>
      <c r="K477" s="100">
        <f t="shared" si="259"/>
        <v>17683</v>
      </c>
      <c r="L477" s="100">
        <f t="shared" si="260"/>
        <v>16546</v>
      </c>
      <c r="M477" s="100">
        <f t="shared" si="261"/>
        <v>13234</v>
      </c>
      <c r="N477" s="100" t="str">
        <f t="shared" si="262"/>
        <v>|</v>
      </c>
      <c r="O477" s="100">
        <f t="shared" si="263"/>
        <v>47886</v>
      </c>
      <c r="P477" s="100">
        <f t="shared" si="264"/>
        <v>29949</v>
      </c>
      <c r="Q477" s="100">
        <f t="shared" si="265"/>
        <v>20210</v>
      </c>
      <c r="R477" s="100">
        <f t="shared" si="266"/>
        <v>65543</v>
      </c>
      <c r="S477" s="100">
        <f t="shared" si="267"/>
        <v>35002</v>
      </c>
      <c r="T477" s="100">
        <f t="shared" si="268"/>
        <v>31888</v>
      </c>
      <c r="U477" s="100">
        <f t="shared" si="269"/>
        <v>12900</v>
      </c>
      <c r="V477" s="89" t="s">
        <v>290</v>
      </c>
      <c r="W477" s="95" t="s">
        <v>37</v>
      </c>
      <c r="X477" s="95" t="s">
        <v>37</v>
      </c>
      <c r="Y477" s="95" t="s">
        <v>37</v>
      </c>
      <c r="Z477" s="95" t="s">
        <v>37</v>
      </c>
      <c r="AA477" s="95" t="s">
        <v>37</v>
      </c>
      <c r="AB477" s="95" t="s">
        <v>251</v>
      </c>
      <c r="AC477" s="95" t="s">
        <v>38</v>
      </c>
      <c r="AD477" s="96" t="s">
        <v>290</v>
      </c>
      <c r="AE477" s="95" t="s">
        <v>37</v>
      </c>
      <c r="AF477" s="95" t="s">
        <v>37</v>
      </c>
      <c r="AG477" s="95" t="s">
        <v>38</v>
      </c>
      <c r="AH477" s="95" t="s">
        <v>37</v>
      </c>
      <c r="AI477" s="95" t="s">
        <v>38</v>
      </c>
      <c r="AJ477" s="95" t="s">
        <v>38</v>
      </c>
      <c r="AK477" s="95" t="s">
        <v>37</v>
      </c>
      <c r="AL477" s="94" t="s">
        <v>290</v>
      </c>
      <c r="AM477" s="108">
        <f t="array" ref="AM477">IFERROR(INDEX(TO_name_1,MATCH(,((Шаблон_1-Точность)&gt;=G477)+((Шаблон_1+Точность)&lt;=G477),)),G477)</f>
        <v>25853</v>
      </c>
      <c r="AN477" s="109">
        <f t="array" ref="AN477">IFERROR(INDEX(TO_name_2,MATCH(,((Шаблон_2-Точность)&gt;=H477)+((Шаблон_2+Точность)&lt;=H477),)),H477)</f>
        <v>59719</v>
      </c>
      <c r="AO477" s="109">
        <f t="array" ref="AO477">IFERROR(INDEX(TO_name_3,MATCH(,((Шаблон_3-Точность)&gt;=I477)+((Шаблон_3+Точность)&lt;=I477),)),I477)</f>
        <v>43180</v>
      </c>
      <c r="AP477" s="109">
        <f t="array" ref="AP477">IFERROR(INDEX(TO_name_4,MATCH(,((Шаблон_4-Точность)&gt;=J477)+((Шаблон_4+Точность)&lt;=J477),)),J477)</f>
        <v>46962</v>
      </c>
      <c r="AQ477" s="109">
        <f t="array" ref="AQ477">IFERROR(INDEX(TO_name_9,MATCH(,((Шаблон_9-Точность)&gt;=K477)+((Шаблон_9+Точность)&lt;=K477),)),K477)</f>
        <v>17683</v>
      </c>
      <c r="AR477" s="109">
        <f t="array" ref="AR477">IFERROR(INDEX(TO_name_10,MATCH(,((Шаблон_10-Точность)&gt;=L477)+((Шаблон_10+Точность)&lt;=L477),)),L477)</f>
        <v>16546</v>
      </c>
      <c r="AS477" s="110">
        <f t="array" ref="AS477">IFERROR(INDEX(TO_name_11,MATCH(,((Шаблон_11-Точность)&gt;=M477)+((Шаблон_11+Точность)&lt;=M477),)),M477)</f>
        <v>13234</v>
      </c>
      <c r="AT477" s="111" t="s">
        <v>290</v>
      </c>
      <c r="AU477" s="108">
        <f t="array" ref="AU477">IFERROR(INDEX(TO_name_5,MATCH(,((Шаблон_5-Точность)&gt;=O477)+((Шаблон_5+Точность)&lt;=O477),)),O477)</f>
        <v>47886</v>
      </c>
      <c r="AV477" s="109">
        <f t="array" ref="AV477">IFERROR(INDEX(TO_name_6,MATCH(,((Шаблон_6-Точность)&gt;=P477)+((Шаблон_6+Точность)&lt;=P477),)),P477)</f>
        <v>29949</v>
      </c>
      <c r="AW477" s="109">
        <f t="array" ref="AW477">IFERROR(INDEX(TO_name_7,MATCH(,((Шаблон_7-Точность)&gt;=Q477)+((Шаблон_7+Точность)&lt;=Q477),)),Q477)</f>
        <v>20210</v>
      </c>
      <c r="AX477" s="109">
        <f t="array" ref="AX477">IFERROR(INDEX(TO_name_8,MATCH(,((Шаблон_8-Точность)&gt;=R477)+((Шаблон_8+Точность)&lt;=R477),)),R477)</f>
        <v>65543</v>
      </c>
      <c r="AY477" s="109">
        <f t="array" ref="AY477">IFERROR(INDEX(TO_name_12,MATCH(,((Шаблон_12-Точность)&gt;=S477)+((Шаблон_12+Точность)&lt;=S477),)),S477)</f>
        <v>35002</v>
      </c>
      <c r="AZ477" s="109">
        <f t="array" ref="AZ477">IFERROR(INDEX(TO_name_13,MATCH(,((Шаблон_13-Точность)&gt;=T477)+((Шаблон_13+Точность)&lt;=T477),)),T477)</f>
        <v>31888</v>
      </c>
      <c r="BA477" s="110">
        <f t="array" ref="BA477">IFERROR(INDEX(TO_name_14,MATCH(,((Шаблон_14-Точность)&gt;=U477)+((Шаблон_14+Точность)&lt;=U477),)),U477)</f>
        <v>12900</v>
      </c>
      <c r="BB477" s="3"/>
      <c r="BC477" s="3" t="str">
        <f t="shared" si="239"/>
        <v>М/69575/25853</v>
      </c>
      <c r="BD477" s="3" t="str">
        <f t="shared" si="240"/>
        <v>М/74641/59719</v>
      </c>
      <c r="BE477" s="3" t="str">
        <f t="shared" si="241"/>
        <v>М/68282/43180</v>
      </c>
      <c r="BF477" s="3" t="str">
        <f t="shared" si="242"/>
        <v>М/75262/46962</v>
      </c>
      <c r="BG477" s="3" t="str">
        <f t="shared" si="243"/>
        <v>М/17683/17683</v>
      </c>
      <c r="BH477" s="3" t="str">
        <f t="shared" si="244"/>
        <v>СР/16546/16546</v>
      </c>
      <c r="BI477" s="3" t="str">
        <f t="shared" si="245"/>
        <v>Р/13234/13234</v>
      </c>
      <c r="BJ477" s="158" t="s">
        <v>290</v>
      </c>
      <c r="BK477" s="3" t="str">
        <f t="shared" si="246"/>
        <v>М/46165/47886</v>
      </c>
      <c r="BL477" s="3" t="str">
        <f t="shared" si="247"/>
        <v>М/54931/29949</v>
      </c>
      <c r="BM477" s="3" t="str">
        <f t="shared" si="248"/>
        <v>Р/40725/20210</v>
      </c>
      <c r="BN477" s="3" t="str">
        <f t="shared" si="249"/>
        <v>М/40994/65543</v>
      </c>
      <c r="BO477" s="3" t="str">
        <f t="shared" si="250"/>
        <v>Р/10002/35002</v>
      </c>
      <c r="BP477" s="3" t="str">
        <f t="shared" si="251"/>
        <v>Р/11373/31888</v>
      </c>
      <c r="BQ477" s="3" t="str">
        <f t="shared" si="252"/>
        <v>М/12900/12900</v>
      </c>
    </row>
    <row r="478" spans="1:69" ht="16.5" customHeight="1" x14ac:dyDescent="0.25">
      <c r="A478" s="90">
        <v>45394</v>
      </c>
      <c r="B478" s="3">
        <v>5</v>
      </c>
      <c r="C478" s="3">
        <v>4</v>
      </c>
      <c r="D478" s="105" t="str">
        <f t="shared" si="253"/>
        <v/>
      </c>
      <c r="E478" s="105" t="str">
        <f t="shared" si="254"/>
        <v/>
      </c>
      <c r="F478" s="99" t="s">
        <v>290</v>
      </c>
      <c r="G478" s="100">
        <f t="shared" si="255"/>
        <v>25877</v>
      </c>
      <c r="H478" s="100">
        <f t="shared" si="256"/>
        <v>59743</v>
      </c>
      <c r="I478" s="100">
        <f t="shared" si="257"/>
        <v>43204</v>
      </c>
      <c r="J478" s="100">
        <f t="shared" si="258"/>
        <v>46986</v>
      </c>
      <c r="K478" s="100">
        <f t="shared" si="259"/>
        <v>17707</v>
      </c>
      <c r="L478" s="100">
        <f t="shared" si="260"/>
        <v>16546</v>
      </c>
      <c r="M478" s="100">
        <f t="shared" si="261"/>
        <v>13234</v>
      </c>
      <c r="N478" s="100" t="str">
        <f t="shared" si="262"/>
        <v>|</v>
      </c>
      <c r="O478" s="100">
        <f t="shared" si="263"/>
        <v>47910</v>
      </c>
      <c r="P478" s="100">
        <f t="shared" si="264"/>
        <v>29973</v>
      </c>
      <c r="Q478" s="100">
        <f t="shared" si="265"/>
        <v>20210</v>
      </c>
      <c r="R478" s="100">
        <f t="shared" si="266"/>
        <v>65567</v>
      </c>
      <c r="S478" s="100">
        <f t="shared" si="267"/>
        <v>35002</v>
      </c>
      <c r="T478" s="100">
        <f t="shared" si="268"/>
        <v>31888</v>
      </c>
      <c r="U478" s="100">
        <f t="shared" si="269"/>
        <v>12924</v>
      </c>
      <c r="V478" s="89" t="s">
        <v>290</v>
      </c>
      <c r="W478" s="95" t="s">
        <v>37</v>
      </c>
      <c r="X478" s="95" t="s">
        <v>37</v>
      </c>
      <c r="Y478" s="95" t="s">
        <v>37</v>
      </c>
      <c r="Z478" s="95" t="s">
        <v>37</v>
      </c>
      <c r="AA478" s="95" t="s">
        <v>37</v>
      </c>
      <c r="AB478" s="95" t="s">
        <v>251</v>
      </c>
      <c r="AC478" s="95" t="s">
        <v>38</v>
      </c>
      <c r="AD478" s="96" t="s">
        <v>290</v>
      </c>
      <c r="AE478" s="95" t="s">
        <v>37</v>
      </c>
      <c r="AF478" s="95" t="s">
        <v>37</v>
      </c>
      <c r="AG478" s="95" t="s">
        <v>38</v>
      </c>
      <c r="AH478" s="95" t="s">
        <v>37</v>
      </c>
      <c r="AI478" s="95" t="s">
        <v>38</v>
      </c>
      <c r="AJ478" s="95" t="s">
        <v>38</v>
      </c>
      <c r="AK478" s="95" t="s">
        <v>37</v>
      </c>
      <c r="AL478" s="94" t="s">
        <v>290</v>
      </c>
      <c r="AM478" s="108">
        <f t="array" ref="AM478">IFERROR(INDEX(TO_name_1,MATCH(,((Шаблон_1-Точность)&gt;=G478)+((Шаблон_1+Точность)&lt;=G478),)),G478)</f>
        <v>25877</v>
      </c>
      <c r="AN478" s="109">
        <f t="array" ref="AN478">IFERROR(INDEX(TO_name_2,MATCH(,((Шаблон_2-Точность)&gt;=H478)+((Шаблон_2+Точность)&lt;=H478),)),H478)</f>
        <v>59743</v>
      </c>
      <c r="AO478" s="109">
        <f t="array" ref="AO478">IFERROR(INDEX(TO_name_3,MATCH(,((Шаблон_3-Точность)&gt;=I478)+((Шаблон_3+Точность)&lt;=I478),)),I478)</f>
        <v>43204</v>
      </c>
      <c r="AP478" s="109">
        <f t="array" ref="AP478">IFERROR(INDEX(TO_name_4,MATCH(,((Шаблон_4-Точность)&gt;=J478)+((Шаблон_4+Точность)&lt;=J478),)),J478)</f>
        <v>46986</v>
      </c>
      <c r="AQ478" s="109">
        <f t="array" ref="AQ478">IFERROR(INDEX(TO_name_9,MATCH(,((Шаблон_9-Точность)&gt;=K478)+((Шаблон_9+Точность)&lt;=K478),)),K478)</f>
        <v>17707</v>
      </c>
      <c r="AR478" s="109">
        <f t="array" ref="AR478">IFERROR(INDEX(TO_name_10,MATCH(,((Шаблон_10-Точность)&gt;=L478)+((Шаблон_10+Точность)&lt;=L478),)),L478)</f>
        <v>16546</v>
      </c>
      <c r="AS478" s="110">
        <f t="array" ref="AS478">IFERROR(INDEX(TO_name_11,MATCH(,((Шаблон_11-Точность)&gt;=M478)+((Шаблон_11+Точность)&lt;=M478),)),M478)</f>
        <v>13234</v>
      </c>
      <c r="AT478" s="111" t="s">
        <v>290</v>
      </c>
      <c r="AU478" s="108">
        <f t="array" ref="AU478">IFERROR(INDEX(TO_name_5,MATCH(,((Шаблон_5-Точность)&gt;=O478)+((Шаблон_5+Точность)&lt;=O478),)),O478)</f>
        <v>47910</v>
      </c>
      <c r="AV478" s="109">
        <f t="array" ref="AV478">IFERROR(INDEX(TO_name_6,MATCH(,((Шаблон_6-Точность)&gt;=P478)+((Шаблон_6+Точность)&lt;=P478),)),P478)</f>
        <v>29973</v>
      </c>
      <c r="AW478" s="109">
        <f t="array" ref="AW478">IFERROR(INDEX(TO_name_7,MATCH(,((Шаблон_7-Точность)&gt;=Q478)+((Шаблон_7+Точность)&lt;=Q478),)),Q478)</f>
        <v>20210</v>
      </c>
      <c r="AX478" s="109">
        <f t="array" ref="AX478">IFERROR(INDEX(TO_name_8,MATCH(,((Шаблон_8-Точность)&gt;=R478)+((Шаблон_8+Точность)&lt;=R478),)),R478)</f>
        <v>65567</v>
      </c>
      <c r="AY478" s="109">
        <f t="array" ref="AY478">IFERROR(INDEX(TO_name_12,MATCH(,((Шаблон_12-Точность)&gt;=S478)+((Шаблон_12+Точность)&lt;=S478),)),S478)</f>
        <v>35002</v>
      </c>
      <c r="AZ478" s="109">
        <f t="array" ref="AZ478">IFERROR(INDEX(TO_name_13,MATCH(,((Шаблон_13-Точность)&gt;=T478)+((Шаблон_13+Точность)&lt;=T478),)),T478)</f>
        <v>31888</v>
      </c>
      <c r="BA478" s="110">
        <f t="array" ref="BA478">IFERROR(INDEX(TO_name_14,MATCH(,((Шаблон_14-Точность)&gt;=U478)+((Шаблон_14+Точность)&lt;=U478),)),U478)</f>
        <v>12924</v>
      </c>
      <c r="BB478" s="3"/>
      <c r="BC478" s="3" t="str">
        <f t="shared" si="239"/>
        <v>М/69599/25877</v>
      </c>
      <c r="BD478" s="3" t="str">
        <f t="shared" si="240"/>
        <v>М/74665/59743</v>
      </c>
      <c r="BE478" s="3" t="str">
        <f t="shared" si="241"/>
        <v>М/68306/43204</v>
      </c>
      <c r="BF478" s="3" t="str">
        <f t="shared" si="242"/>
        <v>М/75286/46986</v>
      </c>
      <c r="BG478" s="3" t="str">
        <f t="shared" si="243"/>
        <v>М/17707/17707</v>
      </c>
      <c r="BH478" s="3" t="str">
        <f t="shared" si="244"/>
        <v>СР/16546/16546</v>
      </c>
      <c r="BI478" s="3" t="str">
        <f t="shared" si="245"/>
        <v>Р/13234/13234</v>
      </c>
      <c r="BJ478" s="158" t="s">
        <v>290</v>
      </c>
      <c r="BK478" s="3" t="str">
        <f t="shared" si="246"/>
        <v>М/46189/47910</v>
      </c>
      <c r="BL478" s="3" t="str">
        <f t="shared" si="247"/>
        <v>М/54955/29973</v>
      </c>
      <c r="BM478" s="3" t="str">
        <f t="shared" si="248"/>
        <v>Р/40725/20210</v>
      </c>
      <c r="BN478" s="3" t="str">
        <f t="shared" si="249"/>
        <v>М/41018/65567</v>
      </c>
      <c r="BO478" s="3" t="str">
        <f t="shared" si="250"/>
        <v>Р/10002/35002</v>
      </c>
      <c r="BP478" s="3" t="str">
        <f t="shared" si="251"/>
        <v>Р/11373/31888</v>
      </c>
      <c r="BQ478" s="3" t="str">
        <f t="shared" si="252"/>
        <v>М/12924/12924</v>
      </c>
    </row>
    <row r="479" spans="1:69" ht="16.5" customHeight="1" x14ac:dyDescent="0.25">
      <c r="A479" s="90">
        <v>45395</v>
      </c>
      <c r="B479" s="3">
        <v>5</v>
      </c>
      <c r="C479" s="3">
        <v>4</v>
      </c>
      <c r="D479" s="105" t="str">
        <f t="shared" si="253"/>
        <v/>
      </c>
      <c r="E479" s="105" t="str">
        <f t="shared" si="254"/>
        <v/>
      </c>
      <c r="F479" s="99" t="s">
        <v>290</v>
      </c>
      <c r="G479" s="100">
        <f t="shared" si="255"/>
        <v>25901</v>
      </c>
      <c r="H479" s="100">
        <f t="shared" si="256"/>
        <v>59767</v>
      </c>
      <c r="I479" s="100">
        <f t="shared" si="257"/>
        <v>43228</v>
      </c>
      <c r="J479" s="100">
        <f t="shared" si="258"/>
        <v>47010</v>
      </c>
      <c r="K479" s="100">
        <f t="shared" si="259"/>
        <v>17731</v>
      </c>
      <c r="L479" s="100">
        <f t="shared" si="260"/>
        <v>16546</v>
      </c>
      <c r="M479" s="100">
        <f t="shared" si="261"/>
        <v>13234</v>
      </c>
      <c r="N479" s="100" t="str">
        <f t="shared" si="262"/>
        <v>|</v>
      </c>
      <c r="O479" s="100">
        <f t="shared" si="263"/>
        <v>47934</v>
      </c>
      <c r="P479" s="100">
        <f t="shared" si="264"/>
        <v>29997</v>
      </c>
      <c r="Q479" s="100">
        <f t="shared" si="265"/>
        <v>20210</v>
      </c>
      <c r="R479" s="100">
        <f t="shared" si="266"/>
        <v>65591</v>
      </c>
      <c r="S479" s="100">
        <f t="shared" si="267"/>
        <v>35002</v>
      </c>
      <c r="T479" s="100">
        <f t="shared" si="268"/>
        <v>31888</v>
      </c>
      <c r="U479" s="100">
        <f t="shared" si="269"/>
        <v>12948</v>
      </c>
      <c r="V479" s="89" t="s">
        <v>290</v>
      </c>
      <c r="W479" s="95" t="s">
        <v>37</v>
      </c>
      <c r="X479" s="95" t="s">
        <v>37</v>
      </c>
      <c r="Y479" s="95" t="s">
        <v>37</v>
      </c>
      <c r="Z479" s="95" t="s">
        <v>37</v>
      </c>
      <c r="AA479" s="95" t="s">
        <v>37</v>
      </c>
      <c r="AB479" s="95" t="s">
        <v>251</v>
      </c>
      <c r="AC479" s="95" t="s">
        <v>38</v>
      </c>
      <c r="AD479" s="96" t="s">
        <v>290</v>
      </c>
      <c r="AE479" s="95" t="s">
        <v>37</v>
      </c>
      <c r="AF479" s="95" t="s">
        <v>37</v>
      </c>
      <c r="AG479" s="95" t="s">
        <v>38</v>
      </c>
      <c r="AH479" s="95" t="s">
        <v>37</v>
      </c>
      <c r="AI479" s="95" t="s">
        <v>38</v>
      </c>
      <c r="AJ479" s="95" t="s">
        <v>38</v>
      </c>
      <c r="AK479" s="95" t="s">
        <v>37</v>
      </c>
      <c r="AL479" s="94" t="s">
        <v>290</v>
      </c>
      <c r="AM479" s="108">
        <f t="array" ref="AM479">IFERROR(INDEX(TO_name_1,MATCH(,((Шаблон_1-Точность)&gt;=G479)+((Шаблон_1+Точность)&lt;=G479),)),G479)</f>
        <v>25901</v>
      </c>
      <c r="AN479" s="109">
        <f t="array" ref="AN479">IFERROR(INDEX(TO_name_2,MATCH(,((Шаблон_2-Точность)&gt;=H479)+((Шаблон_2+Точность)&lt;=H479),)),H479)</f>
        <v>59767</v>
      </c>
      <c r="AO479" s="109">
        <f t="array" ref="AO479">IFERROR(INDEX(TO_name_3,MATCH(,((Шаблон_3-Точность)&gt;=I479)+((Шаблон_3+Точность)&lt;=I479),)),I479)</f>
        <v>43228</v>
      </c>
      <c r="AP479" s="109">
        <f t="array" ref="AP479">IFERROR(INDEX(TO_name_4,MATCH(,((Шаблон_4-Точность)&gt;=J479)+((Шаблон_4+Точность)&lt;=J479),)),J479)</f>
        <v>47010</v>
      </c>
      <c r="AQ479" s="109">
        <f t="array" ref="AQ479">IFERROR(INDEX(TO_name_9,MATCH(,((Шаблон_9-Точность)&gt;=K479)+((Шаблон_9+Точность)&lt;=K479),)),K479)</f>
        <v>17731</v>
      </c>
      <c r="AR479" s="109">
        <f t="array" ref="AR479">IFERROR(INDEX(TO_name_10,MATCH(,((Шаблон_10-Точность)&gt;=L479)+((Шаблон_10+Точность)&lt;=L479),)),L479)</f>
        <v>16546</v>
      </c>
      <c r="AS479" s="110">
        <f t="array" ref="AS479">IFERROR(INDEX(TO_name_11,MATCH(,((Шаблон_11-Точность)&gt;=M479)+((Шаблон_11+Точность)&lt;=M479),)),M479)</f>
        <v>13234</v>
      </c>
      <c r="AT479" s="111" t="s">
        <v>290</v>
      </c>
      <c r="AU479" s="108">
        <f t="array" ref="AU479">IFERROR(INDEX(TO_name_5,MATCH(,((Шаблон_5-Точность)&gt;=O479)+((Шаблон_5+Точность)&lt;=O479),)),O479)</f>
        <v>47934</v>
      </c>
      <c r="AV479" s="109" t="str">
        <f t="array" ref="AV479">IFERROR(INDEX(TO_name_6,MATCH(,((Шаблон_6-Точность)&gt;=P479)+((Шаблон_6+Точность)&lt;=P479),)),P479)</f>
        <v>ГТД</v>
      </c>
      <c r="AW479" s="109">
        <f t="array" ref="AW479">IFERROR(INDEX(TO_name_7,MATCH(,((Шаблон_7-Точность)&gt;=Q479)+((Шаблон_7+Точность)&lt;=Q479),)),Q479)</f>
        <v>20210</v>
      </c>
      <c r="AX479" s="109">
        <f t="array" ref="AX479">IFERROR(INDEX(TO_name_8,MATCH(,((Шаблон_8-Точность)&gt;=R479)+((Шаблон_8+Точность)&lt;=R479),)),R479)</f>
        <v>65591</v>
      </c>
      <c r="AY479" s="109">
        <f t="array" ref="AY479">IFERROR(INDEX(TO_name_12,MATCH(,((Шаблон_12-Точность)&gt;=S479)+((Шаблон_12+Точность)&lt;=S479),)),S479)</f>
        <v>35002</v>
      </c>
      <c r="AZ479" s="109">
        <f t="array" ref="AZ479">IFERROR(INDEX(TO_name_13,MATCH(,((Шаблон_13-Точность)&gt;=T479)+((Шаблон_13+Точность)&lt;=T479),)),T479)</f>
        <v>31888</v>
      </c>
      <c r="BA479" s="110">
        <f t="array" ref="BA479">IFERROR(INDEX(TO_name_14,MATCH(,((Шаблон_14-Точность)&gt;=U479)+((Шаблон_14+Точность)&lt;=U479),)),U479)</f>
        <v>12948</v>
      </c>
      <c r="BB479" s="3"/>
      <c r="BC479" s="3" t="str">
        <f t="shared" si="239"/>
        <v>М/69623/25901</v>
      </c>
      <c r="BD479" s="3" t="str">
        <f t="shared" si="240"/>
        <v>М/74689/59767</v>
      </c>
      <c r="BE479" s="3" t="str">
        <f t="shared" si="241"/>
        <v>М/68330/43228</v>
      </c>
      <c r="BF479" s="3" t="str">
        <f t="shared" si="242"/>
        <v>М/75310/47010</v>
      </c>
      <c r="BG479" s="3" t="str">
        <f t="shared" si="243"/>
        <v>М/17731/17731</v>
      </c>
      <c r="BH479" s="3" t="str">
        <f t="shared" si="244"/>
        <v>СР/16546/16546</v>
      </c>
      <c r="BI479" s="3" t="str">
        <f t="shared" si="245"/>
        <v>Р/13234/13234</v>
      </c>
      <c r="BJ479" s="158" t="s">
        <v>290</v>
      </c>
      <c r="BK479" s="3" t="str">
        <f t="shared" si="246"/>
        <v>М/46213/47934</v>
      </c>
      <c r="BL479" s="3" t="str">
        <f t="shared" si="247"/>
        <v>М/54979/29997</v>
      </c>
      <c r="BM479" s="3" t="str">
        <f t="shared" si="248"/>
        <v>Р/40725/20210</v>
      </c>
      <c r="BN479" s="3" t="str">
        <f t="shared" si="249"/>
        <v>М/41042/65591</v>
      </c>
      <c r="BO479" s="3" t="str">
        <f t="shared" si="250"/>
        <v>Р/10002/35002</v>
      </c>
      <c r="BP479" s="3" t="str">
        <f t="shared" si="251"/>
        <v>Р/11373/31888</v>
      </c>
      <c r="BQ479" s="3" t="str">
        <f t="shared" si="252"/>
        <v>М/12948/12948</v>
      </c>
    </row>
    <row r="480" spans="1:69" ht="16.5" customHeight="1" x14ac:dyDescent="0.25">
      <c r="A480" s="90">
        <v>45396</v>
      </c>
      <c r="B480" s="3">
        <v>5</v>
      </c>
      <c r="C480" s="3">
        <v>4</v>
      </c>
      <c r="D480" s="105" t="str">
        <f t="shared" si="253"/>
        <v/>
      </c>
      <c r="E480" s="105" t="str">
        <f t="shared" si="254"/>
        <v/>
      </c>
      <c r="F480" s="99" t="s">
        <v>290</v>
      </c>
      <c r="G480" s="100">
        <f t="shared" si="255"/>
        <v>25925</v>
      </c>
      <c r="H480" s="100">
        <f t="shared" si="256"/>
        <v>59791</v>
      </c>
      <c r="I480" s="100">
        <f t="shared" si="257"/>
        <v>43252</v>
      </c>
      <c r="J480" s="100">
        <f t="shared" si="258"/>
        <v>47034</v>
      </c>
      <c r="K480" s="100">
        <f t="shared" si="259"/>
        <v>17755</v>
      </c>
      <c r="L480" s="100">
        <f t="shared" si="260"/>
        <v>16546</v>
      </c>
      <c r="M480" s="100">
        <f t="shared" si="261"/>
        <v>13234</v>
      </c>
      <c r="N480" s="100" t="str">
        <f t="shared" si="262"/>
        <v>|</v>
      </c>
      <c r="O480" s="100">
        <f t="shared" si="263"/>
        <v>47958</v>
      </c>
      <c r="P480" s="100">
        <f t="shared" si="264"/>
        <v>30013</v>
      </c>
      <c r="Q480" s="100">
        <f t="shared" si="265"/>
        <v>20218</v>
      </c>
      <c r="R480" s="100">
        <f t="shared" si="266"/>
        <v>65615</v>
      </c>
      <c r="S480" s="100">
        <f t="shared" si="267"/>
        <v>35002</v>
      </c>
      <c r="T480" s="100">
        <f t="shared" si="268"/>
        <v>31888</v>
      </c>
      <c r="U480" s="100">
        <f t="shared" si="269"/>
        <v>12972</v>
      </c>
      <c r="V480" s="89" t="s">
        <v>290</v>
      </c>
      <c r="W480" s="95" t="s">
        <v>37</v>
      </c>
      <c r="X480" s="95" t="s">
        <v>37</v>
      </c>
      <c r="Y480" s="95" t="s">
        <v>37</v>
      </c>
      <c r="Z480" s="95" t="s">
        <v>37</v>
      </c>
      <c r="AA480" s="95" t="s">
        <v>37</v>
      </c>
      <c r="AB480" s="95" t="s">
        <v>251</v>
      </c>
      <c r="AC480" s="95" t="s">
        <v>38</v>
      </c>
      <c r="AD480" s="96" t="s">
        <v>290</v>
      </c>
      <c r="AE480" s="95" t="s">
        <v>37</v>
      </c>
      <c r="AF480" s="95" t="s">
        <v>195</v>
      </c>
      <c r="AG480" s="95" t="s">
        <v>320</v>
      </c>
      <c r="AH480" s="95" t="s">
        <v>37</v>
      </c>
      <c r="AI480" s="95" t="s">
        <v>38</v>
      </c>
      <c r="AJ480" s="95" t="s">
        <v>38</v>
      </c>
      <c r="AK480" s="95" t="s">
        <v>37</v>
      </c>
      <c r="AL480" s="94" t="s">
        <v>290</v>
      </c>
      <c r="AM480" s="108">
        <f t="array" ref="AM480">IFERROR(INDEX(TO_name_1,MATCH(,((Шаблон_1-Точность)&gt;=G480)+((Шаблон_1+Точность)&lt;=G480),)),G480)</f>
        <v>25925</v>
      </c>
      <c r="AN480" s="109">
        <f t="array" ref="AN480">IFERROR(INDEX(TO_name_2,MATCH(,((Шаблон_2-Точность)&gt;=H480)+((Шаблон_2+Точность)&lt;=H480),)),H480)</f>
        <v>59791</v>
      </c>
      <c r="AO480" s="109">
        <f t="array" ref="AO480">IFERROR(INDEX(TO_name_3,MATCH(,((Шаблон_3-Точность)&gt;=I480)+((Шаблон_3+Точность)&lt;=I480),)),I480)</f>
        <v>43252</v>
      </c>
      <c r="AP480" s="109">
        <f t="array" ref="AP480">IFERROR(INDEX(TO_name_4,MATCH(,((Шаблон_4-Точность)&gt;=J480)+((Шаблон_4+Точность)&lt;=J480),)),J480)</f>
        <v>47034</v>
      </c>
      <c r="AQ480" s="109">
        <f t="array" ref="AQ480">IFERROR(INDEX(TO_name_9,MATCH(,((Шаблон_9-Точность)&gt;=K480)+((Шаблон_9+Точность)&lt;=K480),)),K480)</f>
        <v>17755</v>
      </c>
      <c r="AR480" s="109">
        <f t="array" ref="AR480">IFERROR(INDEX(TO_name_10,MATCH(,((Шаблон_10-Точность)&gt;=L480)+((Шаблон_10+Точность)&lt;=L480),)),L480)</f>
        <v>16546</v>
      </c>
      <c r="AS480" s="110">
        <f t="array" ref="AS480">IFERROR(INDEX(TO_name_11,MATCH(,((Шаблон_11-Точность)&gt;=M480)+((Шаблон_11+Точность)&lt;=M480),)),M480)</f>
        <v>13234</v>
      </c>
      <c r="AT480" s="111" t="s">
        <v>290</v>
      </c>
      <c r="AU480" s="108">
        <f t="array" ref="AU480">IFERROR(INDEX(TO_name_5,MATCH(,((Шаблон_5-Точность)&gt;=O480)+((Шаблон_5+Точность)&lt;=O480),)),O480)</f>
        <v>47958</v>
      </c>
      <c r="AV480" s="109">
        <f t="array" ref="AV480">IFERROR(INDEX(TO_name_6,MATCH(,((Шаблон_6-Точность)&gt;=P480)+((Шаблон_6+Точность)&lt;=P480),)),P480)</f>
        <v>30013</v>
      </c>
      <c r="AW480" s="109">
        <f t="array" ref="AW480">IFERROR(INDEX(TO_name_7,MATCH(,((Шаблон_7-Точность)&gt;=Q480)+((Шаблон_7+Точность)&lt;=Q480),)),Q480)</f>
        <v>20218</v>
      </c>
      <c r="AX480" s="109">
        <f t="array" ref="AX480">IFERROR(INDEX(TO_name_8,MATCH(,((Шаблон_8-Точность)&gt;=R480)+((Шаблон_8+Точность)&lt;=R480),)),R480)</f>
        <v>65615</v>
      </c>
      <c r="AY480" s="109">
        <f t="array" ref="AY480">IFERROR(INDEX(TO_name_12,MATCH(,((Шаблон_12-Точность)&gt;=S480)+((Шаблон_12+Точность)&lt;=S480),)),S480)</f>
        <v>35002</v>
      </c>
      <c r="AZ480" s="109">
        <f t="array" ref="AZ480">IFERROR(INDEX(TO_name_13,MATCH(,((Шаблон_13-Точность)&gt;=T480)+((Шаблон_13+Точность)&lt;=T480),)),T480)</f>
        <v>31888</v>
      </c>
      <c r="BA480" s="110">
        <f t="array" ref="BA480">IFERROR(INDEX(TO_name_14,MATCH(,((Шаблон_14-Точность)&gt;=U480)+((Шаблон_14+Точность)&lt;=U480),)),U480)</f>
        <v>12972</v>
      </c>
      <c r="BB480" s="3"/>
      <c r="BC480" s="3" t="str">
        <f t="shared" si="239"/>
        <v>М/69647/25925</v>
      </c>
      <c r="BD480" s="3" t="str">
        <f t="shared" si="240"/>
        <v>М/74713/59791</v>
      </c>
      <c r="BE480" s="3" t="str">
        <f t="shared" si="241"/>
        <v>М/68354/43252</v>
      </c>
      <c r="BF480" s="3" t="str">
        <f t="shared" si="242"/>
        <v>М/75334/47034</v>
      </c>
      <c r="BG480" s="3" t="str">
        <f t="shared" si="243"/>
        <v>М/17755/17755</v>
      </c>
      <c r="BH480" s="3" t="str">
        <f t="shared" si="244"/>
        <v>СР/16546/16546</v>
      </c>
      <c r="BI480" s="3" t="str">
        <f t="shared" si="245"/>
        <v>Р/13234/13234</v>
      </c>
      <c r="BJ480" s="158" t="s">
        <v>290</v>
      </c>
      <c r="BK480" s="3" t="str">
        <f t="shared" si="246"/>
        <v>М/46237/47958</v>
      </c>
      <c r="BL480" s="3" t="str">
        <f t="shared" si="247"/>
        <v>О/54995/30013</v>
      </c>
      <c r="BM480" s="3" t="str">
        <f t="shared" si="248"/>
        <v>П/40733/20218</v>
      </c>
      <c r="BN480" s="3" t="str">
        <f t="shared" si="249"/>
        <v>М/41066/65615</v>
      </c>
      <c r="BO480" s="3" t="str">
        <f t="shared" si="250"/>
        <v>Р/10002/35002</v>
      </c>
      <c r="BP480" s="3" t="str">
        <f t="shared" si="251"/>
        <v>Р/11373/31888</v>
      </c>
      <c r="BQ480" s="3" t="str">
        <f t="shared" si="252"/>
        <v>М/12972/12972</v>
      </c>
    </row>
    <row r="481" spans="1:69" ht="16.5" customHeight="1" x14ac:dyDescent="0.25">
      <c r="A481" s="90">
        <v>45397</v>
      </c>
      <c r="B481" s="3">
        <v>5</v>
      </c>
      <c r="C481" s="3">
        <v>4</v>
      </c>
      <c r="D481" s="105" t="str">
        <f t="shared" si="253"/>
        <v/>
      </c>
      <c r="E481" s="105" t="str">
        <f t="shared" si="254"/>
        <v/>
      </c>
      <c r="F481" s="99" t="s">
        <v>290</v>
      </c>
      <c r="G481" s="100">
        <f t="shared" si="255"/>
        <v>25949</v>
      </c>
      <c r="H481" s="100">
        <f t="shared" si="256"/>
        <v>59815</v>
      </c>
      <c r="I481" s="100">
        <f t="shared" si="257"/>
        <v>43276</v>
      </c>
      <c r="J481" s="100">
        <f t="shared" si="258"/>
        <v>47058</v>
      </c>
      <c r="K481" s="100">
        <f t="shared" si="259"/>
        <v>17779</v>
      </c>
      <c r="L481" s="100">
        <f t="shared" si="260"/>
        <v>16546</v>
      </c>
      <c r="M481" s="100">
        <f t="shared" si="261"/>
        <v>13234</v>
      </c>
      <c r="N481" s="100" t="str">
        <f t="shared" si="262"/>
        <v>|</v>
      </c>
      <c r="O481" s="100">
        <f t="shared" si="263"/>
        <v>47982</v>
      </c>
      <c r="P481" s="100">
        <f t="shared" si="264"/>
        <v>30013</v>
      </c>
      <c r="Q481" s="100">
        <f t="shared" si="265"/>
        <v>20242</v>
      </c>
      <c r="R481" s="100">
        <f t="shared" si="266"/>
        <v>65639</v>
      </c>
      <c r="S481" s="100">
        <f t="shared" si="267"/>
        <v>35002</v>
      </c>
      <c r="T481" s="100">
        <f t="shared" si="268"/>
        <v>31888</v>
      </c>
      <c r="U481" s="100">
        <f t="shared" si="269"/>
        <v>12996</v>
      </c>
      <c r="V481" s="89" t="s">
        <v>290</v>
      </c>
      <c r="W481" s="95" t="s">
        <v>37</v>
      </c>
      <c r="X481" s="95" t="s">
        <v>37</v>
      </c>
      <c r="Y481" s="95" t="s">
        <v>37</v>
      </c>
      <c r="Z481" s="95" t="s">
        <v>37</v>
      </c>
      <c r="AA481" s="95" t="s">
        <v>37</v>
      </c>
      <c r="AB481" s="95" t="s">
        <v>251</v>
      </c>
      <c r="AC481" s="95" t="s">
        <v>38</v>
      </c>
      <c r="AD481" s="96" t="s">
        <v>290</v>
      </c>
      <c r="AE481" s="95" t="s">
        <v>37</v>
      </c>
      <c r="AF481" s="95" t="s">
        <v>38</v>
      </c>
      <c r="AG481" s="95" t="s">
        <v>37</v>
      </c>
      <c r="AH481" s="95" t="s">
        <v>37</v>
      </c>
      <c r="AI481" s="95" t="s">
        <v>38</v>
      </c>
      <c r="AJ481" s="95" t="s">
        <v>38</v>
      </c>
      <c r="AK481" s="95" t="s">
        <v>37</v>
      </c>
      <c r="AL481" s="94" t="s">
        <v>290</v>
      </c>
      <c r="AM481" s="108">
        <f t="array" ref="AM481">IFERROR(INDEX(TO_name_1,MATCH(,((Шаблон_1-Точность)&gt;=G481)+((Шаблон_1+Точность)&lt;=G481),)),G481)</f>
        <v>25949</v>
      </c>
      <c r="AN481" s="109">
        <f t="array" ref="AN481">IFERROR(INDEX(TO_name_2,MATCH(,((Шаблон_2-Точность)&gt;=H481)+((Шаблон_2+Точность)&lt;=H481),)),H481)</f>
        <v>59815</v>
      </c>
      <c r="AO481" s="109">
        <f t="array" ref="AO481">IFERROR(INDEX(TO_name_3,MATCH(,((Шаблон_3-Точность)&gt;=I481)+((Шаблон_3+Точность)&lt;=I481),)),I481)</f>
        <v>43276</v>
      </c>
      <c r="AP481" s="109">
        <f t="array" ref="AP481">IFERROR(INDEX(TO_name_4,MATCH(,((Шаблон_4-Точность)&gt;=J481)+((Шаблон_4+Точность)&lt;=J481),)),J481)</f>
        <v>47058</v>
      </c>
      <c r="AQ481" s="109">
        <f t="array" ref="AQ481">IFERROR(INDEX(TO_name_9,MATCH(,((Шаблон_9-Точность)&gt;=K481)+((Шаблон_9+Точность)&lt;=K481),)),K481)</f>
        <v>17779</v>
      </c>
      <c r="AR481" s="109">
        <f t="array" ref="AR481">IFERROR(INDEX(TO_name_10,MATCH(,((Шаблон_10-Точность)&gt;=L481)+((Шаблон_10+Точность)&lt;=L481),)),L481)</f>
        <v>16546</v>
      </c>
      <c r="AS481" s="110">
        <f t="array" ref="AS481">IFERROR(INDEX(TO_name_11,MATCH(,((Шаблон_11-Точность)&gt;=M481)+((Шаблон_11+Точность)&lt;=M481),)),M481)</f>
        <v>13234</v>
      </c>
      <c r="AT481" s="111" t="s">
        <v>290</v>
      </c>
      <c r="AU481" s="108">
        <f t="array" ref="AU481">IFERROR(INDEX(TO_name_5,MATCH(,((Шаблон_5-Точность)&gt;=O481)+((Шаблон_5+Точность)&lt;=O481),)),O481)</f>
        <v>47982</v>
      </c>
      <c r="AV481" s="109">
        <f t="array" ref="AV481">IFERROR(INDEX(TO_name_6,MATCH(,((Шаблон_6-Точность)&gt;=P481)+((Шаблон_6+Точность)&lt;=P481),)),P481)</f>
        <v>30013</v>
      </c>
      <c r="AW481" s="109">
        <f t="array" ref="AW481">IFERROR(INDEX(TO_name_7,MATCH(,((Шаблон_7-Точность)&gt;=Q481)+((Шаблон_7+Точность)&lt;=Q481),)),Q481)</f>
        <v>20242</v>
      </c>
      <c r="AX481" s="109">
        <f t="array" ref="AX481">IFERROR(INDEX(TO_name_8,MATCH(,((Шаблон_8-Точность)&gt;=R481)+((Шаблон_8+Точность)&lt;=R481),)),R481)</f>
        <v>65639</v>
      </c>
      <c r="AY481" s="109">
        <f t="array" ref="AY481">IFERROR(INDEX(TO_name_12,MATCH(,((Шаблон_12-Точность)&gt;=S481)+((Шаблон_12+Точность)&lt;=S481),)),S481)</f>
        <v>35002</v>
      </c>
      <c r="AZ481" s="109">
        <f t="array" ref="AZ481">IFERROR(INDEX(TO_name_13,MATCH(,((Шаблон_13-Точность)&gt;=T481)+((Шаблон_13+Точность)&lt;=T481),)),T481)</f>
        <v>31888</v>
      </c>
      <c r="BA481" s="110">
        <f t="array" ref="BA481">IFERROR(INDEX(TO_name_14,MATCH(,((Шаблон_14-Точность)&gt;=U481)+((Шаблон_14+Точность)&lt;=U481),)),U481)</f>
        <v>12996</v>
      </c>
      <c r="BB481" s="3"/>
      <c r="BC481" s="3" t="str">
        <f t="shared" si="239"/>
        <v>М/69671/25949</v>
      </c>
      <c r="BD481" s="3" t="str">
        <f t="shared" si="240"/>
        <v>М/74737/59815</v>
      </c>
      <c r="BE481" s="3" t="str">
        <f t="shared" si="241"/>
        <v>М/68378/43276</v>
      </c>
      <c r="BF481" s="3" t="str">
        <f t="shared" si="242"/>
        <v>М/75358/47058</v>
      </c>
      <c r="BG481" s="3" t="str">
        <f t="shared" si="243"/>
        <v>М/17779/17779</v>
      </c>
      <c r="BH481" s="3" t="str">
        <f t="shared" si="244"/>
        <v>СР/16546/16546</v>
      </c>
      <c r="BI481" s="3" t="str">
        <f t="shared" si="245"/>
        <v>Р/13234/13234</v>
      </c>
      <c r="BJ481" s="158" t="s">
        <v>290</v>
      </c>
      <c r="BK481" s="3" t="str">
        <f t="shared" si="246"/>
        <v>М/46261/47982</v>
      </c>
      <c r="BL481" s="3" t="str">
        <f t="shared" si="247"/>
        <v>Р/54995/30013</v>
      </c>
      <c r="BM481" s="3" t="str">
        <f t="shared" si="248"/>
        <v>М/40757/20242</v>
      </c>
      <c r="BN481" s="3" t="str">
        <f t="shared" si="249"/>
        <v>М/41090/65639</v>
      </c>
      <c r="BO481" s="3" t="str">
        <f t="shared" si="250"/>
        <v>Р/10002/35002</v>
      </c>
      <c r="BP481" s="3" t="str">
        <f t="shared" si="251"/>
        <v>Р/11373/31888</v>
      </c>
      <c r="BQ481" s="3" t="str">
        <f t="shared" si="252"/>
        <v>М/12996/12996</v>
      </c>
    </row>
    <row r="482" spans="1:69" ht="16.5" customHeight="1" x14ac:dyDescent="0.25">
      <c r="A482" s="90">
        <v>45398</v>
      </c>
      <c r="B482" s="3">
        <v>5</v>
      </c>
      <c r="C482" s="3">
        <v>4</v>
      </c>
      <c r="D482" s="105" t="str">
        <f t="shared" si="253"/>
        <v/>
      </c>
      <c r="E482" s="105" t="str">
        <f t="shared" si="254"/>
        <v/>
      </c>
      <c r="F482" s="99" t="s">
        <v>290</v>
      </c>
      <c r="G482" s="100">
        <f t="shared" si="255"/>
        <v>25973</v>
      </c>
      <c r="H482" s="100">
        <f t="shared" si="256"/>
        <v>59839</v>
      </c>
      <c r="I482" s="100">
        <f t="shared" si="257"/>
        <v>43300</v>
      </c>
      <c r="J482" s="100">
        <f t="shared" si="258"/>
        <v>47074</v>
      </c>
      <c r="K482" s="100">
        <f t="shared" si="259"/>
        <v>17803</v>
      </c>
      <c r="L482" s="100">
        <f t="shared" si="260"/>
        <v>16554</v>
      </c>
      <c r="M482" s="100">
        <f t="shared" si="261"/>
        <v>13234</v>
      </c>
      <c r="N482" s="100" t="str">
        <f t="shared" si="262"/>
        <v>|</v>
      </c>
      <c r="O482" s="100">
        <f t="shared" si="263"/>
        <v>48006</v>
      </c>
      <c r="P482" s="100">
        <f t="shared" si="264"/>
        <v>30013</v>
      </c>
      <c r="Q482" s="100">
        <f t="shared" si="265"/>
        <v>20266</v>
      </c>
      <c r="R482" s="100">
        <f t="shared" si="266"/>
        <v>65663</v>
      </c>
      <c r="S482" s="100">
        <f t="shared" si="267"/>
        <v>35002</v>
      </c>
      <c r="T482" s="100">
        <f t="shared" si="268"/>
        <v>31888</v>
      </c>
      <c r="U482" s="100">
        <f t="shared" si="269"/>
        <v>13020</v>
      </c>
      <c r="V482" s="89" t="s">
        <v>290</v>
      </c>
      <c r="W482" s="95" t="s">
        <v>37</v>
      </c>
      <c r="X482" s="95" t="s">
        <v>37</v>
      </c>
      <c r="Y482" s="95" t="s">
        <v>37</v>
      </c>
      <c r="Z482" s="95" t="s">
        <v>195</v>
      </c>
      <c r="AA482" s="95" t="s">
        <v>37</v>
      </c>
      <c r="AB482" s="95" t="s">
        <v>320</v>
      </c>
      <c r="AC482" s="95" t="s">
        <v>38</v>
      </c>
      <c r="AD482" s="96" t="s">
        <v>290</v>
      </c>
      <c r="AE482" s="95" t="s">
        <v>37</v>
      </c>
      <c r="AF482" s="95" t="s">
        <v>38</v>
      </c>
      <c r="AG482" s="95" t="s">
        <v>37</v>
      </c>
      <c r="AH482" s="95" t="s">
        <v>37</v>
      </c>
      <c r="AI482" s="95" t="s">
        <v>38</v>
      </c>
      <c r="AJ482" s="95" t="s">
        <v>38</v>
      </c>
      <c r="AK482" s="95" t="s">
        <v>37</v>
      </c>
      <c r="AL482" s="94" t="s">
        <v>290</v>
      </c>
      <c r="AM482" s="108">
        <f t="array" ref="AM482">IFERROR(INDEX(TO_name_1,MATCH(,((Шаблон_1-Точность)&gt;=G482)+((Шаблон_1+Точность)&lt;=G482),)),G482)</f>
        <v>25973</v>
      </c>
      <c r="AN482" s="109">
        <f t="array" ref="AN482">IFERROR(INDEX(TO_name_2,MATCH(,((Шаблон_2-Точность)&gt;=H482)+((Шаблон_2+Точность)&lt;=H482),)),H482)</f>
        <v>59839</v>
      </c>
      <c r="AO482" s="109">
        <f t="array" ref="AO482">IFERROR(INDEX(TO_name_3,MATCH(,((Шаблон_3-Точность)&gt;=I482)+((Шаблон_3+Точность)&lt;=I482),)),I482)</f>
        <v>43300</v>
      </c>
      <c r="AP482" s="109">
        <f t="array" ref="AP482">IFERROR(INDEX(TO_name_4,MATCH(,((Шаблон_4-Точность)&gt;=J482)+((Шаблон_4+Точность)&lt;=J482),)),J482)</f>
        <v>47074</v>
      </c>
      <c r="AQ482" s="109">
        <f t="array" ref="AQ482">IFERROR(INDEX(TO_name_9,MATCH(,((Шаблон_9-Точность)&gt;=K482)+((Шаблон_9+Точность)&lt;=K482),)),K482)</f>
        <v>17803</v>
      </c>
      <c r="AR482" s="109">
        <f t="array" ref="AR482">IFERROR(INDEX(TO_name_10,MATCH(,((Шаблон_10-Точность)&gt;=L482)+((Шаблон_10+Точность)&lt;=L482),)),L482)</f>
        <v>16554</v>
      </c>
      <c r="AS482" s="110">
        <f t="array" ref="AS482">IFERROR(INDEX(TO_name_11,MATCH(,((Шаблон_11-Точность)&gt;=M482)+((Шаблон_11+Точность)&lt;=M482),)),M482)</f>
        <v>13234</v>
      </c>
      <c r="AT482" s="111" t="s">
        <v>290</v>
      </c>
      <c r="AU482" s="108">
        <f t="array" ref="AU482">IFERROR(INDEX(TO_name_5,MATCH(,((Шаблон_5-Точность)&gt;=O482)+((Шаблон_5+Точность)&lt;=O482),)),O482)</f>
        <v>48006</v>
      </c>
      <c r="AV482" s="109">
        <f t="array" ref="AV482">IFERROR(INDEX(TO_name_6,MATCH(,((Шаблон_6-Точность)&gt;=P482)+((Шаблон_6+Точность)&lt;=P482),)),P482)</f>
        <v>30013</v>
      </c>
      <c r="AW482" s="109">
        <f t="array" ref="AW482">IFERROR(INDEX(TO_name_7,MATCH(,((Шаблон_7-Точность)&gt;=Q482)+((Шаблон_7+Точность)&lt;=Q482),)),Q482)</f>
        <v>20266</v>
      </c>
      <c r="AX482" s="109">
        <f t="array" ref="AX482">IFERROR(INDEX(TO_name_8,MATCH(,((Шаблон_8-Точность)&gt;=R482)+((Шаблон_8+Точность)&lt;=R482),)),R482)</f>
        <v>65663</v>
      </c>
      <c r="AY482" s="109">
        <f t="array" ref="AY482">IFERROR(INDEX(TO_name_12,MATCH(,((Шаблон_12-Точность)&gt;=S482)+((Шаблон_12+Точность)&lt;=S482),)),S482)</f>
        <v>35002</v>
      </c>
      <c r="AZ482" s="109">
        <f t="array" ref="AZ482">IFERROR(INDEX(TO_name_13,MATCH(,((Шаблон_13-Точность)&gt;=T482)+((Шаблон_13+Точность)&lt;=T482),)),T482)</f>
        <v>31888</v>
      </c>
      <c r="BA482" s="110">
        <f t="array" ref="BA482">IFERROR(INDEX(TO_name_14,MATCH(,((Шаблон_14-Точность)&gt;=U482)+((Шаблон_14+Точность)&lt;=U482),)),U482)</f>
        <v>13020</v>
      </c>
      <c r="BB482" s="3"/>
      <c r="BC482" s="3" t="str">
        <f t="shared" si="239"/>
        <v>М/69695/25973</v>
      </c>
      <c r="BD482" s="3" t="str">
        <f t="shared" si="240"/>
        <v>М/74761/59839</v>
      </c>
      <c r="BE482" s="3" t="str">
        <f t="shared" si="241"/>
        <v>М/68402/43300</v>
      </c>
      <c r="BF482" s="3" t="str">
        <f t="shared" si="242"/>
        <v>О/75374/47074</v>
      </c>
      <c r="BG482" s="3" t="str">
        <f t="shared" si="243"/>
        <v>М/17803/17803</v>
      </c>
      <c r="BH482" s="3" t="str">
        <f t="shared" si="244"/>
        <v>П/16554/16554</v>
      </c>
      <c r="BI482" s="3" t="str">
        <f t="shared" si="245"/>
        <v>Р/13234/13234</v>
      </c>
      <c r="BJ482" s="158" t="s">
        <v>290</v>
      </c>
      <c r="BK482" s="3" t="str">
        <f t="shared" si="246"/>
        <v>М/46285/48006</v>
      </c>
      <c r="BL482" s="3" t="str">
        <f t="shared" si="247"/>
        <v>Р/54995/30013</v>
      </c>
      <c r="BM482" s="3" t="str">
        <f t="shared" si="248"/>
        <v>М/40781/20266</v>
      </c>
      <c r="BN482" s="3" t="str">
        <f t="shared" si="249"/>
        <v>М/41114/65663</v>
      </c>
      <c r="BO482" s="3" t="str">
        <f t="shared" si="250"/>
        <v>Р/10002/35002</v>
      </c>
      <c r="BP482" s="3" t="str">
        <f t="shared" si="251"/>
        <v>Р/11373/31888</v>
      </c>
      <c r="BQ482" s="3" t="str">
        <f t="shared" si="252"/>
        <v>М/13020/13020</v>
      </c>
    </row>
    <row r="483" spans="1:69" ht="16.5" customHeight="1" x14ac:dyDescent="0.25">
      <c r="A483" s="90">
        <v>45399</v>
      </c>
      <c r="B483" s="3">
        <v>5</v>
      </c>
      <c r="C483" s="3">
        <v>4</v>
      </c>
      <c r="D483" s="105" t="str">
        <f t="shared" si="253"/>
        <v/>
      </c>
      <c r="E483" s="105" t="str">
        <f t="shared" si="254"/>
        <v>ОШ</v>
      </c>
      <c r="F483" s="99" t="s">
        <v>290</v>
      </c>
      <c r="G483" s="100">
        <f t="shared" si="255"/>
        <v>25997</v>
      </c>
      <c r="H483" s="100">
        <f t="shared" si="256"/>
        <v>59863</v>
      </c>
      <c r="I483" s="100">
        <f t="shared" si="257"/>
        <v>43324</v>
      </c>
      <c r="J483" s="100">
        <f t="shared" si="258"/>
        <v>47074</v>
      </c>
      <c r="K483" s="100">
        <f t="shared" si="259"/>
        <v>17827</v>
      </c>
      <c r="L483" s="100">
        <f t="shared" si="260"/>
        <v>16578</v>
      </c>
      <c r="M483" s="100">
        <f t="shared" si="261"/>
        <v>13234</v>
      </c>
      <c r="N483" s="100" t="str">
        <f t="shared" si="262"/>
        <v>|</v>
      </c>
      <c r="O483" s="100">
        <f t="shared" si="263"/>
        <v>48030</v>
      </c>
      <c r="P483" s="100">
        <f t="shared" si="264"/>
        <v>30037</v>
      </c>
      <c r="Q483" s="100">
        <f t="shared" si="265"/>
        <v>20290</v>
      </c>
      <c r="R483" s="100">
        <f t="shared" si="266"/>
        <v>65687</v>
      </c>
      <c r="S483" s="100">
        <f t="shared" si="267"/>
        <v>35002</v>
      </c>
      <c r="T483" s="100">
        <f t="shared" si="268"/>
        <v>31888</v>
      </c>
      <c r="U483" s="100">
        <f t="shared" si="269"/>
        <v>13044</v>
      </c>
      <c r="V483" s="89" t="s">
        <v>290</v>
      </c>
      <c r="W483" s="95" t="s">
        <v>37</v>
      </c>
      <c r="X483" s="95" t="s">
        <v>37</v>
      </c>
      <c r="Y483" s="95" t="s">
        <v>37</v>
      </c>
      <c r="Z483" s="95" t="s">
        <v>38</v>
      </c>
      <c r="AA483" s="95" t="s">
        <v>37</v>
      </c>
      <c r="AB483" s="95" t="s">
        <v>37</v>
      </c>
      <c r="AC483" s="95" t="s">
        <v>38</v>
      </c>
      <c r="AD483" s="96" t="s">
        <v>290</v>
      </c>
      <c r="AE483" s="95" t="s">
        <v>37</v>
      </c>
      <c r="AF483" s="95" t="s">
        <v>37</v>
      </c>
      <c r="AG483" s="95" t="s">
        <v>37</v>
      </c>
      <c r="AH483" s="95" t="s">
        <v>37</v>
      </c>
      <c r="AI483" s="95" t="s">
        <v>38</v>
      </c>
      <c r="AJ483" s="95" t="s">
        <v>38</v>
      </c>
      <c r="AK483" s="95" t="s">
        <v>37</v>
      </c>
      <c r="AL483" s="94" t="s">
        <v>290</v>
      </c>
      <c r="AM483" s="108">
        <f t="array" ref="AM483">IFERROR(INDEX(TO_name_1,MATCH(,((Шаблон_1-Точность)&gt;=G483)+((Шаблон_1+Точность)&lt;=G483),)),G483)</f>
        <v>25997</v>
      </c>
      <c r="AN483" s="109">
        <f t="array" ref="AN483">IFERROR(INDEX(TO_name_2,MATCH(,((Шаблон_2-Точность)&gt;=H483)+((Шаблон_2+Точность)&lt;=H483),)),H483)</f>
        <v>59863</v>
      </c>
      <c r="AO483" s="109">
        <f t="array" ref="AO483">IFERROR(INDEX(TO_name_3,MATCH(,((Шаблон_3-Точность)&gt;=I483)+((Шаблон_3+Точность)&lt;=I483),)),I483)</f>
        <v>43324</v>
      </c>
      <c r="AP483" s="109">
        <f t="array" ref="AP483">IFERROR(INDEX(TO_name_4,MATCH(,((Шаблон_4-Точность)&gt;=J483)+((Шаблон_4+Точность)&lt;=J483),)),J483)</f>
        <v>47074</v>
      </c>
      <c r="AQ483" s="109">
        <f t="array" ref="AQ483">IFERROR(INDEX(TO_name_9,MATCH(,((Шаблон_9-Точность)&gt;=K483)+((Шаблон_9+Точность)&lt;=K483),)),K483)</f>
        <v>17827</v>
      </c>
      <c r="AR483" s="109">
        <f t="array" ref="AR483">IFERROR(INDEX(TO_name_10,MATCH(,((Шаблон_10-Точность)&gt;=L483)+((Шаблон_10+Точность)&lt;=L483),)),L483)</f>
        <v>16578</v>
      </c>
      <c r="AS483" s="110">
        <f t="array" ref="AS483">IFERROR(INDEX(TO_name_11,MATCH(,((Шаблон_11-Точность)&gt;=M483)+((Шаблон_11+Точность)&lt;=M483),)),M483)</f>
        <v>13234</v>
      </c>
      <c r="AT483" s="111" t="s">
        <v>290</v>
      </c>
      <c r="AU483" s="108">
        <f t="array" ref="AU483">IFERROR(INDEX(TO_name_5,MATCH(,((Шаблон_5-Точность)&gt;=O483)+((Шаблон_5+Точность)&lt;=O483),)),O483)</f>
        <v>48030</v>
      </c>
      <c r="AV483" s="109">
        <f t="array" ref="AV483">IFERROR(INDEX(TO_name_6,MATCH(,((Шаблон_6-Точность)&gt;=P483)+((Шаблон_6+Точность)&lt;=P483),)),P483)</f>
        <v>30037</v>
      </c>
      <c r="AW483" s="109">
        <f t="array" ref="AW483">IFERROR(INDEX(TO_name_7,MATCH(,((Шаблон_7-Точность)&gt;=Q483)+((Шаблон_7+Точность)&lt;=Q483),)),Q483)</f>
        <v>20290</v>
      </c>
      <c r="AX483" s="109">
        <f t="array" ref="AX483">IFERROR(INDEX(TO_name_8,MATCH(,((Шаблон_8-Точность)&gt;=R483)+((Шаблон_8+Точность)&lt;=R483),)),R483)</f>
        <v>65687</v>
      </c>
      <c r="AY483" s="109">
        <f t="array" ref="AY483">IFERROR(INDEX(TO_name_12,MATCH(,((Шаблон_12-Точность)&gt;=S483)+((Шаблон_12+Точность)&lt;=S483),)),S483)</f>
        <v>35002</v>
      </c>
      <c r="AZ483" s="109">
        <f t="array" ref="AZ483">IFERROR(INDEX(TO_name_13,MATCH(,((Шаблон_13-Точность)&gt;=T483)+((Шаблон_13+Точность)&lt;=T483),)),T483)</f>
        <v>31888</v>
      </c>
      <c r="BA483" s="110">
        <f t="array" ref="BA483">IFERROR(INDEX(TO_name_14,MATCH(,((Шаблон_14-Точность)&gt;=U483)+((Шаблон_14+Точность)&lt;=U483),)),U483)</f>
        <v>13044</v>
      </c>
      <c r="BB483" s="3"/>
      <c r="BC483" s="3" t="str">
        <f t="shared" si="239"/>
        <v>М/69719/25997</v>
      </c>
      <c r="BD483" s="3" t="str">
        <f t="shared" si="240"/>
        <v>М/74785/59863</v>
      </c>
      <c r="BE483" s="3" t="str">
        <f t="shared" si="241"/>
        <v>М/68426/43324</v>
      </c>
      <c r="BF483" s="3" t="str">
        <f t="shared" si="242"/>
        <v>Р/75374/47074</v>
      </c>
      <c r="BG483" s="3" t="str">
        <f t="shared" si="243"/>
        <v>М/17827/17827</v>
      </c>
      <c r="BH483" s="3" t="str">
        <f t="shared" si="244"/>
        <v>М/16578/16578</v>
      </c>
      <c r="BI483" s="3" t="str">
        <f t="shared" si="245"/>
        <v>Р/13234/13234</v>
      </c>
      <c r="BJ483" s="158" t="s">
        <v>290</v>
      </c>
      <c r="BK483" s="3" t="str">
        <f t="shared" si="246"/>
        <v>М/46309/48030</v>
      </c>
      <c r="BL483" s="3" t="str">
        <f t="shared" si="247"/>
        <v>М/55019/30037</v>
      </c>
      <c r="BM483" s="3" t="str">
        <f t="shared" si="248"/>
        <v>М/40805/20290</v>
      </c>
      <c r="BN483" s="3" t="str">
        <f t="shared" si="249"/>
        <v>М/41138/65687</v>
      </c>
      <c r="BO483" s="3" t="str">
        <f t="shared" si="250"/>
        <v>Р/10002/35002</v>
      </c>
      <c r="BP483" s="3" t="str">
        <f t="shared" si="251"/>
        <v>Р/11373/31888</v>
      </c>
      <c r="BQ483" s="3" t="str">
        <f t="shared" si="252"/>
        <v>М/13044/13044</v>
      </c>
    </row>
    <row r="484" spans="1:69" ht="16.5" customHeight="1" x14ac:dyDescent="0.25">
      <c r="A484" s="90">
        <v>45400</v>
      </c>
      <c r="B484" s="3">
        <v>5</v>
      </c>
      <c r="C484" s="3">
        <v>4</v>
      </c>
      <c r="D484" s="105" t="str">
        <f t="shared" si="253"/>
        <v/>
      </c>
      <c r="E484" s="105" t="str">
        <f t="shared" si="254"/>
        <v>ОШ</v>
      </c>
      <c r="F484" s="99" t="s">
        <v>290</v>
      </c>
      <c r="G484" s="100">
        <f t="shared" si="255"/>
        <v>26021</v>
      </c>
      <c r="H484" s="100">
        <f t="shared" si="256"/>
        <v>59887</v>
      </c>
      <c r="I484" s="100">
        <f t="shared" si="257"/>
        <v>43348</v>
      </c>
      <c r="J484" s="100">
        <f t="shared" si="258"/>
        <v>47074</v>
      </c>
      <c r="K484" s="100">
        <f t="shared" si="259"/>
        <v>17851</v>
      </c>
      <c r="L484" s="100">
        <f t="shared" si="260"/>
        <v>16602</v>
      </c>
      <c r="M484" s="100">
        <f t="shared" si="261"/>
        <v>13234</v>
      </c>
      <c r="N484" s="100" t="str">
        <f t="shared" si="262"/>
        <v>|</v>
      </c>
      <c r="O484" s="100">
        <f t="shared" si="263"/>
        <v>48054</v>
      </c>
      <c r="P484" s="100">
        <f t="shared" si="264"/>
        <v>30061</v>
      </c>
      <c r="Q484" s="100">
        <f t="shared" si="265"/>
        <v>20314</v>
      </c>
      <c r="R484" s="100">
        <f t="shared" si="266"/>
        <v>65711</v>
      </c>
      <c r="S484" s="100">
        <f t="shared" si="267"/>
        <v>35002</v>
      </c>
      <c r="T484" s="100">
        <f t="shared" si="268"/>
        <v>31888</v>
      </c>
      <c r="U484" s="100">
        <f t="shared" si="269"/>
        <v>13068</v>
      </c>
      <c r="V484" s="89" t="s">
        <v>290</v>
      </c>
      <c r="W484" s="95" t="s">
        <v>37</v>
      </c>
      <c r="X484" s="95" t="s">
        <v>37</v>
      </c>
      <c r="Y484" s="95" t="s">
        <v>37</v>
      </c>
      <c r="Z484" s="95" t="s">
        <v>38</v>
      </c>
      <c r="AA484" s="95" t="s">
        <v>37</v>
      </c>
      <c r="AB484" s="95" t="s">
        <v>37</v>
      </c>
      <c r="AC484" s="95" t="s">
        <v>38</v>
      </c>
      <c r="AD484" s="96" t="s">
        <v>290</v>
      </c>
      <c r="AE484" s="95" t="s">
        <v>37</v>
      </c>
      <c r="AF484" s="95" t="s">
        <v>37</v>
      </c>
      <c r="AG484" s="95" t="s">
        <v>37</v>
      </c>
      <c r="AH484" s="95" t="s">
        <v>37</v>
      </c>
      <c r="AI484" s="95" t="s">
        <v>38</v>
      </c>
      <c r="AJ484" s="95" t="s">
        <v>38</v>
      </c>
      <c r="AK484" s="95" t="s">
        <v>37</v>
      </c>
      <c r="AL484" s="94" t="s">
        <v>290</v>
      </c>
      <c r="AM484" s="108">
        <f t="array" ref="AM484">IFERROR(INDEX(TO_name_1,MATCH(,((Шаблон_1-Точность)&gt;=G484)+((Шаблон_1+Точность)&lt;=G484),)),G484)</f>
        <v>26021</v>
      </c>
      <c r="AN484" s="109">
        <f t="array" ref="AN484">IFERROR(INDEX(TO_name_2,MATCH(,((Шаблон_2-Точность)&gt;=H484)+((Шаблон_2+Точность)&lt;=H484),)),H484)</f>
        <v>59887</v>
      </c>
      <c r="AO484" s="109">
        <f t="array" ref="AO484">IFERROR(INDEX(TO_name_3,MATCH(,((Шаблон_3-Точность)&gt;=I484)+((Шаблон_3+Точность)&lt;=I484),)),I484)</f>
        <v>43348</v>
      </c>
      <c r="AP484" s="109">
        <f t="array" ref="AP484">IFERROR(INDEX(TO_name_4,MATCH(,((Шаблон_4-Точность)&gt;=J484)+((Шаблон_4+Точность)&lt;=J484),)),J484)</f>
        <v>47074</v>
      </c>
      <c r="AQ484" s="109">
        <f t="array" ref="AQ484">IFERROR(INDEX(TO_name_9,MATCH(,((Шаблон_9-Точность)&gt;=K484)+((Шаблон_9+Точность)&lt;=K484),)),K484)</f>
        <v>17851</v>
      </c>
      <c r="AR484" s="109">
        <f t="array" ref="AR484">IFERROR(INDEX(TO_name_10,MATCH(,((Шаблон_10-Точность)&gt;=L484)+((Шаблон_10+Точность)&lt;=L484),)),L484)</f>
        <v>16602</v>
      </c>
      <c r="AS484" s="110">
        <f t="array" ref="AS484">IFERROR(INDEX(TO_name_11,MATCH(,((Шаблон_11-Точность)&gt;=M484)+((Шаблон_11+Точность)&lt;=M484),)),M484)</f>
        <v>13234</v>
      </c>
      <c r="AT484" s="111" t="s">
        <v>290</v>
      </c>
      <c r="AU484" s="108">
        <f t="array" ref="AU484">IFERROR(INDEX(TO_name_5,MATCH(,((Шаблон_5-Точность)&gt;=O484)+((Шаблон_5+Точность)&lt;=O484),)),O484)</f>
        <v>48054</v>
      </c>
      <c r="AV484" s="109">
        <f t="array" ref="AV484">IFERROR(INDEX(TO_name_6,MATCH(,((Шаблон_6-Точность)&gt;=P484)+((Шаблон_6+Точность)&lt;=P484),)),P484)</f>
        <v>30061</v>
      </c>
      <c r="AW484" s="109">
        <f t="array" ref="AW484">IFERROR(INDEX(TO_name_7,MATCH(,((Шаблон_7-Точность)&gt;=Q484)+((Шаблон_7+Точность)&lt;=Q484),)),Q484)</f>
        <v>20314</v>
      </c>
      <c r="AX484" s="109">
        <f t="array" ref="AX484">IFERROR(INDEX(TO_name_8,MATCH(,((Шаблон_8-Точность)&gt;=R484)+((Шаблон_8+Точность)&lt;=R484),)),R484)</f>
        <v>65711</v>
      </c>
      <c r="AY484" s="109">
        <f t="array" ref="AY484">IFERROR(INDEX(TO_name_12,MATCH(,((Шаблон_12-Точность)&gt;=S484)+((Шаблон_12+Точность)&lt;=S484),)),S484)</f>
        <v>35002</v>
      </c>
      <c r="AZ484" s="109">
        <f t="array" ref="AZ484">IFERROR(INDEX(TO_name_13,MATCH(,((Шаблон_13-Точность)&gt;=T484)+((Шаблон_13+Точность)&lt;=T484),)),T484)</f>
        <v>31888</v>
      </c>
      <c r="BA484" s="110">
        <f t="array" ref="BA484">IFERROR(INDEX(TO_name_14,MATCH(,((Шаблон_14-Точность)&gt;=U484)+((Шаблон_14+Точность)&lt;=U484),)),U484)</f>
        <v>13068</v>
      </c>
      <c r="BB484" s="3"/>
      <c r="BC484" s="3" t="str">
        <f t="shared" si="239"/>
        <v>М/69743/26021</v>
      </c>
      <c r="BD484" s="3" t="str">
        <f t="shared" si="240"/>
        <v>М/74809/59887</v>
      </c>
      <c r="BE484" s="3" t="str">
        <f t="shared" si="241"/>
        <v>М/68450/43348</v>
      </c>
      <c r="BF484" s="3" t="str">
        <f t="shared" si="242"/>
        <v>Р/75374/47074</v>
      </c>
      <c r="BG484" s="3" t="str">
        <f t="shared" si="243"/>
        <v>М/17851/17851</v>
      </c>
      <c r="BH484" s="3" t="str">
        <f t="shared" si="244"/>
        <v>М/16602/16602</v>
      </c>
      <c r="BI484" s="3" t="str">
        <f t="shared" si="245"/>
        <v>Р/13234/13234</v>
      </c>
      <c r="BJ484" s="158" t="s">
        <v>290</v>
      </c>
      <c r="BK484" s="3" t="str">
        <f t="shared" si="246"/>
        <v>М/46333/48054</v>
      </c>
      <c r="BL484" s="3" t="str">
        <f t="shared" si="247"/>
        <v>М/55043/30061</v>
      </c>
      <c r="BM484" s="300" t="str">
        <f>AG484&amp;"/"&amp;Q484+Разница_ГПА_ГТД_7&amp;"/"&amp;Q484</f>
        <v>М/40829/20314</v>
      </c>
      <c r="BN484" s="3" t="str">
        <f t="shared" si="249"/>
        <v>М/41162/65711</v>
      </c>
      <c r="BO484" s="3" t="str">
        <f t="shared" si="250"/>
        <v>Р/10002/35002</v>
      </c>
      <c r="BP484" s="3" t="str">
        <f t="shared" si="251"/>
        <v>Р/11373/31888</v>
      </c>
      <c r="BQ484" s="3" t="str">
        <f t="shared" si="252"/>
        <v>М/13068/13068</v>
      </c>
    </row>
    <row r="485" spans="1:69" ht="16.5" customHeight="1" x14ac:dyDescent="0.25">
      <c r="A485" s="90">
        <v>45401</v>
      </c>
      <c r="B485" s="3">
        <v>5</v>
      </c>
      <c r="C485" s="3">
        <v>4</v>
      </c>
      <c r="D485" s="105" t="str">
        <f t="shared" si="253"/>
        <v/>
      </c>
      <c r="E485" s="105" t="str">
        <f t="shared" si="254"/>
        <v>ОШ</v>
      </c>
      <c r="F485" s="99" t="s">
        <v>290</v>
      </c>
      <c r="G485" s="100">
        <f t="shared" si="255"/>
        <v>26045</v>
      </c>
      <c r="H485" s="100">
        <f t="shared" si="256"/>
        <v>59911</v>
      </c>
      <c r="I485" s="100">
        <f t="shared" si="257"/>
        <v>43372</v>
      </c>
      <c r="J485" s="100">
        <f t="shared" si="258"/>
        <v>47074</v>
      </c>
      <c r="K485" s="100">
        <f t="shared" si="259"/>
        <v>17875</v>
      </c>
      <c r="L485" s="100">
        <f t="shared" si="260"/>
        <v>16626</v>
      </c>
      <c r="M485" s="100">
        <f t="shared" si="261"/>
        <v>13234</v>
      </c>
      <c r="N485" s="100" t="str">
        <f t="shared" si="262"/>
        <v>|</v>
      </c>
      <c r="O485" s="100">
        <f t="shared" si="263"/>
        <v>48078</v>
      </c>
      <c r="P485" s="100">
        <f t="shared" si="264"/>
        <v>30085</v>
      </c>
      <c r="Q485" s="100">
        <f t="shared" si="265"/>
        <v>20338</v>
      </c>
      <c r="R485" s="100">
        <f t="shared" si="266"/>
        <v>65735</v>
      </c>
      <c r="S485" s="100">
        <f t="shared" si="267"/>
        <v>35002</v>
      </c>
      <c r="T485" s="100">
        <f t="shared" si="268"/>
        <v>31888</v>
      </c>
      <c r="U485" s="100">
        <f t="shared" si="269"/>
        <v>13092</v>
      </c>
      <c r="V485" s="89" t="s">
        <v>290</v>
      </c>
      <c r="W485" s="95" t="s">
        <v>37</v>
      </c>
      <c r="X485" s="95" t="s">
        <v>37</v>
      </c>
      <c r="Y485" s="95" t="s">
        <v>37</v>
      </c>
      <c r="Z485" s="95" t="s">
        <v>38</v>
      </c>
      <c r="AA485" s="95" t="s">
        <v>37</v>
      </c>
      <c r="AB485" s="95" t="s">
        <v>37</v>
      </c>
      <c r="AC485" s="95" t="s">
        <v>38</v>
      </c>
      <c r="AD485" s="96" t="s">
        <v>290</v>
      </c>
      <c r="AE485" s="95" t="s">
        <v>37</v>
      </c>
      <c r="AF485" s="95" t="s">
        <v>37</v>
      </c>
      <c r="AG485" s="95" t="s">
        <v>37</v>
      </c>
      <c r="AH485" s="95" t="s">
        <v>37</v>
      </c>
      <c r="AI485" s="95" t="s">
        <v>38</v>
      </c>
      <c r="AJ485" s="95" t="s">
        <v>38</v>
      </c>
      <c r="AK485" s="95" t="s">
        <v>37</v>
      </c>
      <c r="AL485" s="94" t="s">
        <v>290</v>
      </c>
      <c r="AM485" s="108">
        <f t="array" ref="AM485">IFERROR(INDEX(TO_name_1,MATCH(,((Шаблон_1-Точность)&gt;=G485)+((Шаблон_1+Точность)&lt;=G485),)),G485)</f>
        <v>26045</v>
      </c>
      <c r="AN485" s="109">
        <f t="array" ref="AN485">IFERROR(INDEX(TO_name_2,MATCH(,((Шаблон_2-Точность)&gt;=H485)+((Шаблон_2+Точность)&lt;=H485),)),H485)</f>
        <v>59911</v>
      </c>
      <c r="AO485" s="109">
        <f t="array" ref="AO485">IFERROR(INDEX(TO_name_3,MATCH(,((Шаблон_3-Точность)&gt;=I485)+((Шаблон_3+Точность)&lt;=I485),)),I485)</f>
        <v>43372</v>
      </c>
      <c r="AP485" s="109">
        <f t="array" ref="AP485">IFERROR(INDEX(TO_name_4,MATCH(,((Шаблон_4-Точность)&gt;=J485)+((Шаблон_4+Точность)&lt;=J485),)),J485)</f>
        <v>47074</v>
      </c>
      <c r="AQ485" s="109">
        <f t="array" ref="AQ485">IFERROR(INDEX(TO_name_9,MATCH(,((Шаблон_9-Точность)&gt;=K485)+((Шаблон_9+Точность)&lt;=K485),)),K485)</f>
        <v>17875</v>
      </c>
      <c r="AR485" s="109">
        <f t="array" ref="AR485">IFERROR(INDEX(TO_name_10,MATCH(,((Шаблон_10-Точность)&gt;=L485)+((Шаблон_10+Точность)&lt;=L485),)),L485)</f>
        <v>16626</v>
      </c>
      <c r="AS485" s="110">
        <f t="array" ref="AS485">IFERROR(INDEX(TO_name_11,MATCH(,((Шаблон_11-Точность)&gt;=M485)+((Шаблон_11+Точность)&lt;=M485),)),M485)</f>
        <v>13234</v>
      </c>
      <c r="AT485" s="111" t="s">
        <v>290</v>
      </c>
      <c r="AU485" s="108">
        <f t="array" ref="AU485">IFERROR(INDEX(TO_name_5,MATCH(,((Шаблон_5-Точность)&gt;=O485)+((Шаблон_5+Точность)&lt;=O485),)),O485)</f>
        <v>48078</v>
      </c>
      <c r="AV485" s="109">
        <f t="array" ref="AV485">IFERROR(INDEX(TO_name_6,MATCH(,((Шаблон_6-Точность)&gt;=P485)+((Шаблон_6+Точность)&lt;=P485),)),P485)</f>
        <v>30085</v>
      </c>
      <c r="AW485" s="109">
        <f t="array" ref="AW485">IFERROR(INDEX(TO_name_7,MATCH(,((Шаблон_7-Точность)&gt;=Q485)+((Шаблон_7+Точность)&lt;=Q485),)),Q485)</f>
        <v>20338</v>
      </c>
      <c r="AX485" s="109">
        <f t="array" ref="AX485">IFERROR(INDEX(TO_name_8,MATCH(,((Шаблон_8-Точность)&gt;=R485)+((Шаблон_8+Точность)&lt;=R485),)),R485)</f>
        <v>65735</v>
      </c>
      <c r="AY485" s="109">
        <f t="array" ref="AY485">IFERROR(INDEX(TO_name_12,MATCH(,((Шаблон_12-Точность)&gt;=S485)+((Шаблон_12+Точность)&lt;=S485),)),S485)</f>
        <v>35002</v>
      </c>
      <c r="AZ485" s="109">
        <f t="array" ref="AZ485">IFERROR(INDEX(TO_name_13,MATCH(,((Шаблон_13-Точность)&gt;=T485)+((Шаблон_13+Точность)&lt;=T485),)),T485)</f>
        <v>31888</v>
      </c>
      <c r="BA485" s="110">
        <f t="array" ref="BA485">IFERROR(INDEX(TO_name_14,MATCH(,((Шаблон_14-Точность)&gt;=U485)+((Шаблон_14+Точность)&lt;=U485),)),U485)</f>
        <v>13092</v>
      </c>
      <c r="BB485" s="3"/>
      <c r="BC485" s="3" t="str">
        <f t="shared" si="239"/>
        <v>М/69767/26045</v>
      </c>
      <c r="BD485" s="3" t="str">
        <f t="shared" si="240"/>
        <v>М/74833/59911</v>
      </c>
      <c r="BE485" s="3" t="str">
        <f t="shared" si="241"/>
        <v>М/68474/43372</v>
      </c>
      <c r="BF485" s="3" t="str">
        <f t="shared" si="242"/>
        <v>Р/75374/47074</v>
      </c>
      <c r="BG485" s="3" t="str">
        <f t="shared" si="243"/>
        <v>М/17875/17875</v>
      </c>
      <c r="BH485" s="3" t="str">
        <f t="shared" si="244"/>
        <v>М/16626/16626</v>
      </c>
      <c r="BI485" s="3" t="str">
        <f t="shared" si="245"/>
        <v>Р/13234/13234</v>
      </c>
      <c r="BJ485" s="158" t="s">
        <v>290</v>
      </c>
      <c r="BK485" s="3" t="str">
        <f t="shared" si="246"/>
        <v>М/46357/48078</v>
      </c>
      <c r="BL485" s="3" t="str">
        <f t="shared" si="247"/>
        <v>М/55067/30085</v>
      </c>
      <c r="BM485" s="300" t="str">
        <f t="shared" si="248"/>
        <v>М/40853/20338</v>
      </c>
      <c r="BN485" s="3" t="str">
        <f t="shared" si="249"/>
        <v>М/41186/65735</v>
      </c>
      <c r="BO485" s="3" t="str">
        <f t="shared" si="250"/>
        <v>Р/10002/35002</v>
      </c>
      <c r="BP485" s="3" t="str">
        <f t="shared" si="251"/>
        <v>Р/11373/31888</v>
      </c>
      <c r="BQ485" s="3" t="str">
        <f t="shared" si="252"/>
        <v>М/13092/13092</v>
      </c>
    </row>
    <row r="486" spans="1:69" ht="16.5" customHeight="1" x14ac:dyDescent="0.25">
      <c r="A486" s="90">
        <v>45402</v>
      </c>
      <c r="B486" s="3">
        <v>5</v>
      </c>
      <c r="C486" s="3">
        <v>4</v>
      </c>
      <c r="D486" s="105" t="str">
        <f t="shared" si="253"/>
        <v/>
      </c>
      <c r="E486" s="105" t="str">
        <f t="shared" si="254"/>
        <v>ОШ</v>
      </c>
      <c r="F486" s="99" t="s">
        <v>290</v>
      </c>
      <c r="G486" s="100">
        <f t="shared" si="255"/>
        <v>26069</v>
      </c>
      <c r="H486" s="100">
        <f t="shared" si="256"/>
        <v>59935</v>
      </c>
      <c r="I486" s="100">
        <f t="shared" si="257"/>
        <v>43396</v>
      </c>
      <c r="J486" s="100">
        <f t="shared" si="258"/>
        <v>47074</v>
      </c>
      <c r="K486" s="100">
        <f t="shared" si="259"/>
        <v>17899</v>
      </c>
      <c r="L486" s="100">
        <f t="shared" si="260"/>
        <v>16650</v>
      </c>
      <c r="M486" s="100">
        <f t="shared" si="261"/>
        <v>13234</v>
      </c>
      <c r="N486" s="100" t="str">
        <f t="shared" si="262"/>
        <v>|</v>
      </c>
      <c r="O486" s="100">
        <f t="shared" si="263"/>
        <v>48102</v>
      </c>
      <c r="P486" s="100">
        <f t="shared" si="264"/>
        <v>30109</v>
      </c>
      <c r="Q486" s="100">
        <f t="shared" si="265"/>
        <v>20362</v>
      </c>
      <c r="R486" s="100">
        <f t="shared" si="266"/>
        <v>65759</v>
      </c>
      <c r="S486" s="100">
        <f t="shared" si="267"/>
        <v>35026</v>
      </c>
      <c r="T486" s="100">
        <f t="shared" si="268"/>
        <v>31912</v>
      </c>
      <c r="U486" s="100">
        <f t="shared" si="269"/>
        <v>13092</v>
      </c>
      <c r="V486" s="89" t="s">
        <v>290</v>
      </c>
      <c r="W486" s="95" t="s">
        <v>37</v>
      </c>
      <c r="X486" s="95" t="s">
        <v>37</v>
      </c>
      <c r="Y486" s="95" t="s">
        <v>37</v>
      </c>
      <c r="Z486" s="95" t="s">
        <v>38</v>
      </c>
      <c r="AA486" s="95" t="s">
        <v>37</v>
      </c>
      <c r="AB486" s="95" t="s">
        <v>37</v>
      </c>
      <c r="AC486" s="95" t="s">
        <v>38</v>
      </c>
      <c r="AD486" s="96" t="s">
        <v>290</v>
      </c>
      <c r="AE486" s="95" t="s">
        <v>37</v>
      </c>
      <c r="AF486" s="95" t="s">
        <v>37</v>
      </c>
      <c r="AG486" s="95" t="s">
        <v>37</v>
      </c>
      <c r="AH486" s="95" t="s">
        <v>37</v>
      </c>
      <c r="AI486" s="95" t="s">
        <v>37</v>
      </c>
      <c r="AJ486" s="95" t="s">
        <v>37</v>
      </c>
      <c r="AK486" s="95" t="s">
        <v>38</v>
      </c>
      <c r="AL486" s="94" t="s">
        <v>290</v>
      </c>
      <c r="AM486" s="108">
        <f t="array" ref="AM486">IFERROR(INDEX(TO_name_1,MATCH(,((Шаблон_1-Точность)&gt;=G486)+((Шаблон_1+Точность)&lt;=G486),)),G486)</f>
        <v>26069</v>
      </c>
      <c r="AN486" s="109">
        <f t="array" ref="AN486">IFERROR(INDEX(TO_name_2,MATCH(,((Шаблон_2-Точность)&gt;=H486)+((Шаблон_2+Точность)&lt;=H486),)),H486)</f>
        <v>59935</v>
      </c>
      <c r="AO486" s="109">
        <f t="array" ref="AO486">IFERROR(INDEX(TO_name_3,MATCH(,((Шаблон_3-Точность)&gt;=I486)+((Шаблон_3+Точность)&lt;=I486),)),I486)</f>
        <v>43396</v>
      </c>
      <c r="AP486" s="109">
        <f t="array" ref="AP486">IFERROR(INDEX(TO_name_4,MATCH(,((Шаблон_4-Точность)&gt;=J486)+((Шаблон_4+Точность)&lt;=J486),)),J486)</f>
        <v>47074</v>
      </c>
      <c r="AQ486" s="109">
        <f t="array" ref="AQ486">IFERROR(INDEX(TO_name_9,MATCH(,((Шаблон_9-Точность)&gt;=K486)+((Шаблон_9+Точность)&lt;=K486),)),K486)</f>
        <v>17899</v>
      </c>
      <c r="AR486" s="109">
        <f t="array" ref="AR486">IFERROR(INDEX(TO_name_10,MATCH(,((Шаблон_10-Точность)&gt;=L486)+((Шаблон_10+Точность)&lt;=L486),)),L486)</f>
        <v>16650</v>
      </c>
      <c r="AS486" s="110">
        <f t="array" ref="AS486">IFERROR(INDEX(TO_name_11,MATCH(,((Шаблон_11-Точность)&gt;=M486)+((Шаблон_11+Точность)&lt;=M486),)),M486)</f>
        <v>13234</v>
      </c>
      <c r="AT486" s="111" t="s">
        <v>290</v>
      </c>
      <c r="AU486" s="108">
        <f t="array" ref="AU486">IFERROR(INDEX(TO_name_5,MATCH(,((Шаблон_5-Точность)&gt;=O486)+((Шаблон_5+Точность)&lt;=O486),)),O486)</f>
        <v>48102</v>
      </c>
      <c r="AV486" s="109">
        <f t="array" ref="AV486">IFERROR(INDEX(TO_name_6,MATCH(,((Шаблон_6-Точность)&gt;=P486)+((Шаблон_6+Точность)&lt;=P486),)),P486)</f>
        <v>30109</v>
      </c>
      <c r="AW486" s="109">
        <f t="array" ref="AW486">IFERROR(INDEX(TO_name_7,MATCH(,((Шаблон_7-Точность)&gt;=Q486)+((Шаблон_7+Точность)&lt;=Q486),)),Q486)</f>
        <v>20362</v>
      </c>
      <c r="AX486" s="109">
        <f t="array" ref="AX486">IFERROR(INDEX(TO_name_8,MATCH(,((Шаблон_8-Точность)&gt;=R486)+((Шаблон_8+Точность)&lt;=R486),)),R486)</f>
        <v>65759</v>
      </c>
      <c r="AY486" s="109">
        <f t="array" ref="AY486">IFERROR(INDEX(TO_name_12,MATCH(,((Шаблон_12-Точность)&gt;=S486)+((Шаблон_12+Точность)&lt;=S486),)),S486)</f>
        <v>35026</v>
      </c>
      <c r="AZ486" s="109">
        <f t="array" ref="AZ486">IFERROR(INDEX(TO_name_13,MATCH(,((Шаблон_13-Точность)&gt;=T486)+((Шаблон_13+Точность)&lt;=T486),)),T486)</f>
        <v>31912</v>
      </c>
      <c r="BA486" s="110">
        <f t="array" ref="BA486">IFERROR(INDEX(TO_name_14,MATCH(,((Шаблон_14-Точность)&gt;=U486)+((Шаблон_14+Точность)&lt;=U486),)),U486)</f>
        <v>13092</v>
      </c>
      <c r="BB486" s="3"/>
      <c r="BC486" s="3" t="str">
        <f t="shared" si="239"/>
        <v>М/69791/26069</v>
      </c>
      <c r="BD486" s="3" t="str">
        <f t="shared" si="240"/>
        <v>М/74857/59935</v>
      </c>
      <c r="BE486" s="3" t="str">
        <f t="shared" si="241"/>
        <v>М/68498/43396</v>
      </c>
      <c r="BF486" s="3" t="str">
        <f t="shared" si="242"/>
        <v>Р/75374/47074</v>
      </c>
      <c r="BG486" s="3" t="str">
        <f t="shared" si="243"/>
        <v>М/17899/17899</v>
      </c>
      <c r="BH486" s="3" t="str">
        <f t="shared" si="244"/>
        <v>М/16650/16650</v>
      </c>
      <c r="BI486" s="3" t="str">
        <f t="shared" si="245"/>
        <v>Р/13234/13234</v>
      </c>
      <c r="BJ486" s="158" t="s">
        <v>290</v>
      </c>
      <c r="BK486" s="3" t="str">
        <f t="shared" si="246"/>
        <v>М/46381/48102</v>
      </c>
      <c r="BL486" s="3" t="str">
        <f t="shared" si="247"/>
        <v>М/55091/30109</v>
      </c>
      <c r="BM486" s="300" t="str">
        <f t="shared" si="248"/>
        <v>М/40877/20362</v>
      </c>
      <c r="BN486" s="3" t="str">
        <f t="shared" si="249"/>
        <v>М/41210/65759</v>
      </c>
      <c r="BO486" s="3" t="str">
        <f t="shared" si="250"/>
        <v>М/10026/35026</v>
      </c>
      <c r="BP486" s="3" t="str">
        <f t="shared" si="251"/>
        <v>М/11397/31912</v>
      </c>
      <c r="BQ486" s="3" t="str">
        <f t="shared" si="252"/>
        <v>Р/13092/13092</v>
      </c>
    </row>
    <row r="487" spans="1:69" ht="16.5" customHeight="1" x14ac:dyDescent="0.25">
      <c r="A487" s="90">
        <v>45403</v>
      </c>
      <c r="B487" s="3">
        <v>5</v>
      </c>
      <c r="C487" s="3">
        <v>4</v>
      </c>
      <c r="D487" s="105" t="str">
        <f t="shared" si="253"/>
        <v/>
      </c>
      <c r="E487" s="105" t="str">
        <f t="shared" si="254"/>
        <v>ОШ</v>
      </c>
      <c r="F487" s="99" t="s">
        <v>290</v>
      </c>
      <c r="G487" s="100">
        <f t="shared" si="255"/>
        <v>26093</v>
      </c>
      <c r="H487" s="100">
        <f t="shared" si="256"/>
        <v>59959</v>
      </c>
      <c r="I487" s="100">
        <f t="shared" si="257"/>
        <v>43420</v>
      </c>
      <c r="J487" s="100">
        <f t="shared" si="258"/>
        <v>47074</v>
      </c>
      <c r="K487" s="100">
        <f t="shared" si="259"/>
        <v>17923</v>
      </c>
      <c r="L487" s="100">
        <f t="shared" si="260"/>
        <v>16674</v>
      </c>
      <c r="M487" s="100">
        <f t="shared" si="261"/>
        <v>13234</v>
      </c>
      <c r="N487" s="100" t="str">
        <f t="shared" si="262"/>
        <v>|</v>
      </c>
      <c r="O487" s="100">
        <f t="shared" si="263"/>
        <v>48126</v>
      </c>
      <c r="P487" s="100">
        <f t="shared" si="264"/>
        <v>30133</v>
      </c>
      <c r="Q487" s="100">
        <f t="shared" si="265"/>
        <v>20386</v>
      </c>
      <c r="R487" s="100">
        <f t="shared" si="266"/>
        <v>65783</v>
      </c>
      <c r="S487" s="100">
        <f t="shared" si="267"/>
        <v>35050</v>
      </c>
      <c r="T487" s="100">
        <f t="shared" si="268"/>
        <v>31936</v>
      </c>
      <c r="U487" s="100">
        <f t="shared" si="269"/>
        <v>13092</v>
      </c>
      <c r="V487" s="89" t="s">
        <v>290</v>
      </c>
      <c r="W487" s="95" t="s">
        <v>37</v>
      </c>
      <c r="X487" s="95" t="s">
        <v>37</v>
      </c>
      <c r="Y487" s="95" t="s">
        <v>37</v>
      </c>
      <c r="Z487" s="95" t="s">
        <v>38</v>
      </c>
      <c r="AA487" s="95" t="s">
        <v>37</v>
      </c>
      <c r="AB487" s="95" t="s">
        <v>37</v>
      </c>
      <c r="AC487" s="95" t="s">
        <v>38</v>
      </c>
      <c r="AD487" s="96" t="s">
        <v>290</v>
      </c>
      <c r="AE487" s="95" t="s">
        <v>37</v>
      </c>
      <c r="AF487" s="95" t="s">
        <v>37</v>
      </c>
      <c r="AG487" s="95" t="s">
        <v>37</v>
      </c>
      <c r="AH487" s="95" t="s">
        <v>37</v>
      </c>
      <c r="AI487" s="95" t="s">
        <v>37</v>
      </c>
      <c r="AJ487" s="95" t="s">
        <v>37</v>
      </c>
      <c r="AK487" s="95" t="s">
        <v>38</v>
      </c>
      <c r="AL487" s="94" t="s">
        <v>290</v>
      </c>
      <c r="AM487" s="108">
        <f t="array" ref="AM487">IFERROR(INDEX(TO_name_1,MATCH(,((Шаблон_1-Точность)&gt;=G487)+((Шаблон_1+Точность)&lt;=G487),)),G487)</f>
        <v>26093</v>
      </c>
      <c r="AN487" s="109">
        <f t="array" ref="AN487">IFERROR(INDEX(TO_name_2,MATCH(,((Шаблон_2-Точность)&gt;=H487)+((Шаблон_2+Точность)&lt;=H487),)),H487)</f>
        <v>59959</v>
      </c>
      <c r="AO487" s="109">
        <f t="array" ref="AO487">IFERROR(INDEX(TO_name_3,MATCH(,((Шаблон_3-Точность)&gt;=I487)+((Шаблон_3+Точность)&lt;=I487),)),I487)</f>
        <v>43420</v>
      </c>
      <c r="AP487" s="109">
        <f t="array" ref="AP487">IFERROR(INDEX(TO_name_4,MATCH(,((Шаблон_4-Точность)&gt;=J487)+((Шаблон_4+Точность)&lt;=J487),)),J487)</f>
        <v>47074</v>
      </c>
      <c r="AQ487" s="109">
        <f t="array" ref="AQ487">IFERROR(INDEX(TO_name_9,MATCH(,((Шаблон_9-Точность)&gt;=K487)+((Шаблон_9+Точность)&lt;=K487),)),K487)</f>
        <v>17923</v>
      </c>
      <c r="AR487" s="109">
        <f t="array" ref="AR487">IFERROR(INDEX(TO_name_10,MATCH(,((Шаблон_10-Точность)&gt;=L487)+((Шаблон_10+Точность)&lt;=L487),)),L487)</f>
        <v>16674</v>
      </c>
      <c r="AS487" s="110">
        <f t="array" ref="AS487">IFERROR(INDEX(TO_name_11,MATCH(,((Шаблон_11-Точность)&gt;=M487)+((Шаблон_11+Точность)&lt;=M487),)),M487)</f>
        <v>13234</v>
      </c>
      <c r="AT487" s="111" t="s">
        <v>290</v>
      </c>
      <c r="AU487" s="108">
        <f t="array" ref="AU487">IFERROR(INDEX(TO_name_5,MATCH(,((Шаблон_5-Точность)&gt;=O487)+((Шаблон_5+Точность)&lt;=O487),)),O487)</f>
        <v>48126</v>
      </c>
      <c r="AV487" s="109">
        <f t="array" ref="AV487">IFERROR(INDEX(TO_name_6,MATCH(,((Шаблон_6-Точность)&gt;=P487)+((Шаблон_6+Точность)&lt;=P487),)),P487)</f>
        <v>30133</v>
      </c>
      <c r="AW487" s="109">
        <f t="array" ref="AW487">IFERROR(INDEX(TO_name_7,MATCH(,((Шаблон_7-Точность)&gt;=Q487)+((Шаблон_7+Точность)&lt;=Q487),)),Q487)</f>
        <v>20386</v>
      </c>
      <c r="AX487" s="109">
        <f t="array" ref="AX487">IFERROR(INDEX(TO_name_8,MATCH(,((Шаблон_8-Точность)&gt;=R487)+((Шаблон_8+Точность)&lt;=R487),)),R487)</f>
        <v>65783</v>
      </c>
      <c r="AY487" s="109">
        <f t="array" ref="AY487">IFERROR(INDEX(TO_name_12,MATCH(,((Шаблон_12-Точность)&gt;=S487)+((Шаблон_12+Точность)&lt;=S487),)),S487)</f>
        <v>35050</v>
      </c>
      <c r="AZ487" s="109">
        <f t="array" ref="AZ487">IFERROR(INDEX(TO_name_13,MATCH(,((Шаблон_13-Точность)&gt;=T487)+((Шаблон_13+Точность)&lt;=T487),)),T487)</f>
        <v>31936</v>
      </c>
      <c r="BA487" s="110">
        <f t="array" ref="BA487">IFERROR(INDEX(TO_name_14,MATCH(,((Шаблон_14-Точность)&gt;=U487)+((Шаблон_14+Точность)&lt;=U487),)),U487)</f>
        <v>13092</v>
      </c>
      <c r="BB487" s="3"/>
      <c r="BC487" s="3" t="str">
        <f t="shared" si="239"/>
        <v>М/69815/26093</v>
      </c>
      <c r="BD487" s="3" t="str">
        <f t="shared" si="240"/>
        <v>М/74881/59959</v>
      </c>
      <c r="BE487" s="3" t="str">
        <f t="shared" si="241"/>
        <v>М/68522/43420</v>
      </c>
      <c r="BF487" s="3" t="str">
        <f t="shared" si="242"/>
        <v>Р/75374/47074</v>
      </c>
      <c r="BG487" s="3" t="str">
        <f t="shared" si="243"/>
        <v>М/17923/17923</v>
      </c>
      <c r="BH487" s="3" t="str">
        <f t="shared" si="244"/>
        <v>М/16674/16674</v>
      </c>
      <c r="BI487" s="3" t="str">
        <f t="shared" si="245"/>
        <v>Р/13234/13234</v>
      </c>
      <c r="BJ487" s="158" t="s">
        <v>290</v>
      </c>
      <c r="BK487" s="3" t="str">
        <f t="shared" si="246"/>
        <v>М/46405/48126</v>
      </c>
      <c r="BL487" s="3" t="str">
        <f t="shared" si="247"/>
        <v>М/55115/30133</v>
      </c>
      <c r="BM487" s="300" t="str">
        <f t="shared" si="248"/>
        <v>М/40901/20386</v>
      </c>
      <c r="BN487" s="3" t="str">
        <f t="shared" si="249"/>
        <v>М/41234/65783</v>
      </c>
      <c r="BO487" s="3" t="str">
        <f t="shared" si="250"/>
        <v>М/10050/35050</v>
      </c>
      <c r="BP487" s="3" t="str">
        <f t="shared" si="251"/>
        <v>М/11421/31936</v>
      </c>
      <c r="BQ487" s="3" t="str">
        <f t="shared" si="252"/>
        <v>Р/13092/13092</v>
      </c>
    </row>
    <row r="488" spans="1:69" ht="16.5" customHeight="1" x14ac:dyDescent="0.25">
      <c r="A488" s="90">
        <v>45404</v>
      </c>
      <c r="B488" s="3">
        <v>5</v>
      </c>
      <c r="C488" s="3">
        <v>4</v>
      </c>
      <c r="D488" s="105" t="str">
        <f t="shared" si="253"/>
        <v/>
      </c>
      <c r="E488" s="105" t="str">
        <f t="shared" si="254"/>
        <v>ОШ</v>
      </c>
      <c r="F488" s="99" t="s">
        <v>290</v>
      </c>
      <c r="G488" s="100">
        <f t="shared" si="255"/>
        <v>26117</v>
      </c>
      <c r="H488" s="100">
        <f t="shared" si="256"/>
        <v>59983</v>
      </c>
      <c r="I488" s="100">
        <f t="shared" si="257"/>
        <v>43444</v>
      </c>
      <c r="J488" s="100">
        <f t="shared" si="258"/>
        <v>47074</v>
      </c>
      <c r="K488" s="100">
        <f t="shared" si="259"/>
        <v>17947</v>
      </c>
      <c r="L488" s="100">
        <f t="shared" si="260"/>
        <v>16698</v>
      </c>
      <c r="M488" s="100">
        <f t="shared" si="261"/>
        <v>13234</v>
      </c>
      <c r="N488" s="100" t="str">
        <f t="shared" si="262"/>
        <v>|</v>
      </c>
      <c r="O488" s="100">
        <f t="shared" si="263"/>
        <v>48126</v>
      </c>
      <c r="P488" s="100">
        <f t="shared" si="264"/>
        <v>30157</v>
      </c>
      <c r="Q488" s="100">
        <f t="shared" si="265"/>
        <v>20410</v>
      </c>
      <c r="R488" s="100">
        <f t="shared" si="266"/>
        <v>65807</v>
      </c>
      <c r="S488" s="100">
        <f t="shared" si="267"/>
        <v>35074</v>
      </c>
      <c r="T488" s="100">
        <f t="shared" si="268"/>
        <v>31960</v>
      </c>
      <c r="U488" s="100">
        <f t="shared" si="269"/>
        <v>13092</v>
      </c>
      <c r="V488" s="89" t="s">
        <v>290</v>
      </c>
      <c r="W488" s="95" t="s">
        <v>37</v>
      </c>
      <c r="X488" s="95" t="s">
        <v>37</v>
      </c>
      <c r="Y488" s="95" t="s">
        <v>37</v>
      </c>
      <c r="Z488" s="95" t="s">
        <v>38</v>
      </c>
      <c r="AA488" s="95" t="s">
        <v>37</v>
      </c>
      <c r="AB488" s="95" t="s">
        <v>37</v>
      </c>
      <c r="AC488" s="95" t="s">
        <v>38</v>
      </c>
      <c r="AD488" s="96" t="s">
        <v>290</v>
      </c>
      <c r="AE488" s="95" t="s">
        <v>38</v>
      </c>
      <c r="AF488" s="95" t="s">
        <v>37</v>
      </c>
      <c r="AG488" s="95" t="s">
        <v>37</v>
      </c>
      <c r="AH488" s="95" t="s">
        <v>37</v>
      </c>
      <c r="AI488" s="95" t="s">
        <v>37</v>
      </c>
      <c r="AJ488" s="95" t="s">
        <v>37</v>
      </c>
      <c r="AK488" s="95" t="s">
        <v>38</v>
      </c>
      <c r="AL488" s="94" t="s">
        <v>290</v>
      </c>
      <c r="AM488" s="108">
        <f t="array" ref="AM488">IFERROR(INDEX(TO_name_1,MATCH(,((Шаблон_1-Точность)&gt;=G488)+((Шаблон_1+Точность)&lt;=G488),)),G488)</f>
        <v>26117</v>
      </c>
      <c r="AN488" s="109">
        <f t="array" ref="AN488">IFERROR(INDEX(TO_name_2,MATCH(,((Шаблон_2-Точность)&gt;=H488)+((Шаблон_2+Точность)&lt;=H488),)),H488)</f>
        <v>59983</v>
      </c>
      <c r="AO488" s="109">
        <f t="array" ref="AO488">IFERROR(INDEX(TO_name_3,MATCH(,((Шаблон_3-Точность)&gt;=I488)+((Шаблон_3+Точность)&lt;=I488),)),I488)</f>
        <v>43444</v>
      </c>
      <c r="AP488" s="109">
        <f t="array" ref="AP488">IFERROR(INDEX(TO_name_4,MATCH(,((Шаблон_4-Точность)&gt;=J488)+((Шаблон_4+Точность)&lt;=J488),)),J488)</f>
        <v>47074</v>
      </c>
      <c r="AQ488" s="109">
        <f t="array" ref="AQ488">IFERROR(INDEX(TO_name_9,MATCH(,((Шаблон_9-Точность)&gt;=K488)+((Шаблон_9+Точность)&lt;=K488),)),K488)</f>
        <v>17947</v>
      </c>
      <c r="AR488" s="109">
        <f t="array" ref="AR488">IFERROR(INDEX(TO_name_10,MATCH(,((Шаблон_10-Точность)&gt;=L488)+((Шаблон_10+Точность)&lt;=L488),)),L488)</f>
        <v>16698</v>
      </c>
      <c r="AS488" s="110">
        <f t="array" ref="AS488">IFERROR(INDEX(TO_name_11,MATCH(,((Шаблон_11-Точность)&gt;=M488)+((Шаблон_11+Точность)&lt;=M488),)),M488)</f>
        <v>13234</v>
      </c>
      <c r="AT488" s="111" t="s">
        <v>290</v>
      </c>
      <c r="AU488" s="108">
        <f t="array" ref="AU488">IFERROR(INDEX(TO_name_5,MATCH(,((Шаблон_5-Точность)&gt;=O488)+((Шаблон_5+Точность)&lt;=O488),)),O488)</f>
        <v>48126</v>
      </c>
      <c r="AV488" s="109">
        <f t="array" ref="AV488">IFERROR(INDEX(TO_name_6,MATCH(,((Шаблон_6-Точность)&gt;=P488)+((Шаблон_6+Точность)&lt;=P488),)),P488)</f>
        <v>30157</v>
      </c>
      <c r="AW488" s="109">
        <f t="array" ref="AW488">IFERROR(INDEX(TO_name_7,MATCH(,((Шаблон_7-Точность)&gt;=Q488)+((Шаблон_7+Точность)&lt;=Q488),)),Q488)</f>
        <v>20410</v>
      </c>
      <c r="AX488" s="109">
        <f t="array" ref="AX488">IFERROR(INDEX(TO_name_8,MATCH(,((Шаблон_8-Точность)&gt;=R488)+((Шаблон_8+Точность)&lt;=R488),)),R488)</f>
        <v>65807</v>
      </c>
      <c r="AY488" s="109">
        <f t="array" ref="AY488">IFERROR(INDEX(TO_name_12,MATCH(,((Шаблон_12-Точность)&gt;=S488)+((Шаблон_12+Точность)&lt;=S488),)),S488)</f>
        <v>35074</v>
      </c>
      <c r="AZ488" s="109">
        <f t="array" ref="AZ488">IFERROR(INDEX(TO_name_13,MATCH(,((Шаблон_13-Точность)&gt;=T488)+((Шаблон_13+Точность)&lt;=T488),)),T488)</f>
        <v>31960</v>
      </c>
      <c r="BA488" s="110">
        <f t="array" ref="BA488">IFERROR(INDEX(TO_name_14,MATCH(,((Шаблон_14-Точность)&gt;=U488)+((Шаблон_14+Точность)&lt;=U488),)),U488)</f>
        <v>13092</v>
      </c>
      <c r="BB488" s="3"/>
      <c r="BC488" s="3" t="str">
        <f t="shared" si="239"/>
        <v>М/69839/26117</v>
      </c>
      <c r="BD488" s="3" t="str">
        <f t="shared" si="240"/>
        <v>М/74905/59983</v>
      </c>
      <c r="BE488" s="3" t="str">
        <f t="shared" si="241"/>
        <v>М/68546/43444</v>
      </c>
      <c r="BF488" s="3" t="str">
        <f t="shared" si="242"/>
        <v>Р/75374/47074</v>
      </c>
      <c r="BG488" s="3" t="str">
        <f t="shared" si="243"/>
        <v>М/17947/17947</v>
      </c>
      <c r="BH488" s="3" t="str">
        <f t="shared" si="244"/>
        <v>М/16698/16698</v>
      </c>
      <c r="BI488" s="3" t="str">
        <f t="shared" si="245"/>
        <v>Р/13234/13234</v>
      </c>
      <c r="BJ488" s="158" t="s">
        <v>290</v>
      </c>
      <c r="BK488" s="3" t="str">
        <f t="shared" si="246"/>
        <v>Р/46405/48126</v>
      </c>
      <c r="BL488" s="3" t="str">
        <f t="shared" si="247"/>
        <v>М/55139/30157</v>
      </c>
      <c r="BM488" s="300" t="str">
        <f t="shared" si="248"/>
        <v>М/40925/20410</v>
      </c>
      <c r="BN488" s="3" t="str">
        <f t="shared" si="249"/>
        <v>М/41258/65807</v>
      </c>
      <c r="BO488" s="3" t="str">
        <f t="shared" si="250"/>
        <v>М/10074/35074</v>
      </c>
      <c r="BP488" s="3" t="str">
        <f t="shared" si="251"/>
        <v>М/11445/31960</v>
      </c>
      <c r="BQ488" s="3" t="str">
        <f t="shared" si="252"/>
        <v>Р/13092/13092</v>
      </c>
    </row>
    <row r="489" spans="1:69" ht="16.5" customHeight="1" x14ac:dyDescent="0.25">
      <c r="A489" s="90">
        <v>45405</v>
      </c>
      <c r="B489" s="3">
        <v>5</v>
      </c>
      <c r="C489" s="3">
        <v>4</v>
      </c>
      <c r="D489" s="105" t="str">
        <f t="shared" si="253"/>
        <v/>
      </c>
      <c r="E489" s="105" t="str">
        <f t="shared" si="254"/>
        <v>ОШ</v>
      </c>
      <c r="F489" s="99" t="s">
        <v>290</v>
      </c>
      <c r="G489" s="100">
        <f t="shared" si="255"/>
        <v>26141</v>
      </c>
      <c r="H489" s="100">
        <f t="shared" si="256"/>
        <v>60007</v>
      </c>
      <c r="I489" s="100">
        <f t="shared" si="257"/>
        <v>43468</v>
      </c>
      <c r="J489" s="100">
        <f t="shared" si="258"/>
        <v>47074</v>
      </c>
      <c r="K489" s="100">
        <f t="shared" si="259"/>
        <v>17971</v>
      </c>
      <c r="L489" s="100">
        <f t="shared" si="260"/>
        <v>16722</v>
      </c>
      <c r="M489" s="100">
        <f t="shared" si="261"/>
        <v>13234</v>
      </c>
      <c r="N489" s="100" t="str">
        <f t="shared" si="262"/>
        <v>|</v>
      </c>
      <c r="O489" s="100">
        <f t="shared" si="263"/>
        <v>48126</v>
      </c>
      <c r="P489" s="100">
        <f t="shared" si="264"/>
        <v>30181</v>
      </c>
      <c r="Q489" s="100">
        <f t="shared" si="265"/>
        <v>20434</v>
      </c>
      <c r="R489" s="100">
        <f t="shared" si="266"/>
        <v>65831</v>
      </c>
      <c r="S489" s="100">
        <f t="shared" si="267"/>
        <v>35098</v>
      </c>
      <c r="T489" s="100">
        <f t="shared" si="268"/>
        <v>31984</v>
      </c>
      <c r="U489" s="100">
        <f t="shared" si="269"/>
        <v>13092</v>
      </c>
      <c r="V489" s="89" t="s">
        <v>290</v>
      </c>
      <c r="W489" s="95" t="s">
        <v>37</v>
      </c>
      <c r="X489" s="95" t="s">
        <v>37</v>
      </c>
      <c r="Y489" s="95" t="s">
        <v>37</v>
      </c>
      <c r="Z489" s="95" t="s">
        <v>38</v>
      </c>
      <c r="AA489" s="95" t="s">
        <v>37</v>
      </c>
      <c r="AB489" s="95" t="s">
        <v>37</v>
      </c>
      <c r="AC489" s="95" t="s">
        <v>38</v>
      </c>
      <c r="AD489" s="96" t="s">
        <v>290</v>
      </c>
      <c r="AE489" s="95" t="s">
        <v>38</v>
      </c>
      <c r="AF489" s="95" t="s">
        <v>37</v>
      </c>
      <c r="AG489" s="95" t="s">
        <v>37</v>
      </c>
      <c r="AH489" s="95" t="s">
        <v>37</v>
      </c>
      <c r="AI489" s="95" t="s">
        <v>37</v>
      </c>
      <c r="AJ489" s="95" t="s">
        <v>37</v>
      </c>
      <c r="AK489" s="95" t="s">
        <v>38</v>
      </c>
      <c r="AL489" s="94" t="s">
        <v>290</v>
      </c>
      <c r="AM489" s="108">
        <f t="array" ref="AM489">IFERROR(INDEX(TO_name_1,MATCH(,((Шаблон_1-Точность)&gt;=G489)+((Шаблон_1+Точность)&lt;=G489),)),G489)</f>
        <v>26141</v>
      </c>
      <c r="AN489" s="109">
        <f t="array" ref="AN489">IFERROR(INDEX(TO_name_2,MATCH(,((Шаблон_2-Точность)&gt;=H489)+((Шаблон_2+Точность)&lt;=H489),)),H489)</f>
        <v>60007</v>
      </c>
      <c r="AO489" s="109">
        <f t="array" ref="AO489">IFERROR(INDEX(TO_name_3,MATCH(,((Шаблон_3-Точность)&gt;=I489)+((Шаблон_3+Точность)&lt;=I489),)),I489)</f>
        <v>43468</v>
      </c>
      <c r="AP489" s="109">
        <f t="array" ref="AP489">IFERROR(INDEX(TO_name_4,MATCH(,((Шаблон_4-Точность)&gt;=J489)+((Шаблон_4+Точность)&lt;=J489),)),J489)</f>
        <v>47074</v>
      </c>
      <c r="AQ489" s="109">
        <f t="array" ref="AQ489">IFERROR(INDEX(TO_name_9,MATCH(,((Шаблон_9-Точность)&gt;=K489)+((Шаблон_9+Точность)&lt;=K489),)),K489)</f>
        <v>17971</v>
      </c>
      <c r="AR489" s="109">
        <f t="array" ref="AR489">IFERROR(INDEX(TO_name_10,MATCH(,((Шаблон_10-Точность)&gt;=L489)+((Шаблон_10+Точность)&lt;=L489),)),L489)</f>
        <v>16722</v>
      </c>
      <c r="AS489" s="110">
        <f t="array" ref="AS489">IFERROR(INDEX(TO_name_11,MATCH(,((Шаблон_11-Точность)&gt;=M489)+((Шаблон_11+Точность)&lt;=M489),)),M489)</f>
        <v>13234</v>
      </c>
      <c r="AT489" s="111" t="s">
        <v>290</v>
      </c>
      <c r="AU489" s="108">
        <f t="array" ref="AU489">IFERROR(INDEX(TO_name_5,MATCH(,((Шаблон_5-Точность)&gt;=O489)+((Шаблон_5+Точность)&lt;=O489),)),O489)</f>
        <v>48126</v>
      </c>
      <c r="AV489" s="109">
        <f t="array" ref="AV489">IFERROR(INDEX(TO_name_6,MATCH(,((Шаблон_6-Точность)&gt;=P489)+((Шаблон_6+Точность)&lt;=P489),)),P489)</f>
        <v>30181</v>
      </c>
      <c r="AW489" s="109">
        <f t="array" ref="AW489">IFERROR(INDEX(TO_name_7,MATCH(,((Шаблон_7-Точность)&gt;=Q489)+((Шаблон_7+Точность)&lt;=Q489),)),Q489)</f>
        <v>20434</v>
      </c>
      <c r="AX489" s="109">
        <f t="array" ref="AX489">IFERROR(INDEX(TO_name_8,MATCH(,((Шаблон_8-Точность)&gt;=R489)+((Шаблон_8+Точность)&lt;=R489),)),R489)</f>
        <v>65831</v>
      </c>
      <c r="AY489" s="109">
        <f t="array" ref="AY489">IFERROR(INDEX(TO_name_12,MATCH(,((Шаблон_12-Точность)&gt;=S489)+((Шаблон_12+Точность)&lt;=S489),)),S489)</f>
        <v>35098</v>
      </c>
      <c r="AZ489" s="109">
        <f t="array" ref="AZ489">IFERROR(INDEX(TO_name_13,MATCH(,((Шаблон_13-Точность)&gt;=T489)+((Шаблон_13+Точность)&lt;=T489),)),T489)</f>
        <v>31984</v>
      </c>
      <c r="BA489" s="110">
        <f t="array" ref="BA489">IFERROR(INDEX(TO_name_14,MATCH(,((Шаблон_14-Точность)&gt;=U489)+((Шаблон_14+Точность)&lt;=U489),)),U489)</f>
        <v>13092</v>
      </c>
      <c r="BB489" s="3"/>
      <c r="BC489" s="3" t="str">
        <f t="shared" si="239"/>
        <v>М/69863/26141</v>
      </c>
      <c r="BD489" s="3" t="str">
        <f t="shared" si="240"/>
        <v>М/74929/60007</v>
      </c>
      <c r="BE489" s="3" t="str">
        <f t="shared" si="241"/>
        <v>М/68570/43468</v>
      </c>
      <c r="BF489" s="3" t="str">
        <f t="shared" si="242"/>
        <v>Р/75374/47074</v>
      </c>
      <c r="BG489" s="3" t="str">
        <f t="shared" si="243"/>
        <v>М/17971/17971</v>
      </c>
      <c r="BH489" s="3" t="str">
        <f t="shared" si="244"/>
        <v>М/16722/16722</v>
      </c>
      <c r="BI489" s="3" t="str">
        <f t="shared" si="245"/>
        <v>Р/13234/13234</v>
      </c>
      <c r="BJ489" s="158" t="s">
        <v>290</v>
      </c>
      <c r="BK489" s="3" t="str">
        <f t="shared" si="246"/>
        <v>Р/46405/48126</v>
      </c>
      <c r="BL489" s="3" t="str">
        <f t="shared" si="247"/>
        <v>М/55163/30181</v>
      </c>
      <c r="BM489" s="300" t="str">
        <f t="shared" si="248"/>
        <v>М/40949/20434</v>
      </c>
      <c r="BN489" s="3" t="str">
        <f t="shared" si="249"/>
        <v>М/41282/65831</v>
      </c>
      <c r="BO489" s="3" t="str">
        <f t="shared" si="250"/>
        <v>М/10098/35098</v>
      </c>
      <c r="BP489" s="3" t="str">
        <f t="shared" si="251"/>
        <v>М/11469/31984</v>
      </c>
      <c r="BQ489" s="3" t="str">
        <f t="shared" si="252"/>
        <v>Р/13092/13092</v>
      </c>
    </row>
    <row r="490" spans="1:69" ht="16.5" customHeight="1" x14ac:dyDescent="0.25">
      <c r="A490" s="90">
        <v>45406</v>
      </c>
      <c r="B490" s="3">
        <v>5</v>
      </c>
      <c r="C490" s="3">
        <v>4</v>
      </c>
      <c r="D490" s="105" t="str">
        <f t="shared" si="253"/>
        <v/>
      </c>
      <c r="E490" s="105" t="str">
        <f t="shared" si="254"/>
        <v>ОШ</v>
      </c>
      <c r="F490" s="99" t="s">
        <v>290</v>
      </c>
      <c r="G490" s="100">
        <f t="shared" si="255"/>
        <v>26165</v>
      </c>
      <c r="H490" s="100">
        <f t="shared" si="256"/>
        <v>60031</v>
      </c>
      <c r="I490" s="100">
        <f t="shared" si="257"/>
        <v>43492</v>
      </c>
      <c r="J490" s="100">
        <f t="shared" si="258"/>
        <v>47074</v>
      </c>
      <c r="K490" s="100">
        <f t="shared" si="259"/>
        <v>17995</v>
      </c>
      <c r="L490" s="100">
        <f t="shared" si="260"/>
        <v>16746</v>
      </c>
      <c r="M490" s="100">
        <f t="shared" si="261"/>
        <v>13234</v>
      </c>
      <c r="N490" s="100" t="str">
        <f t="shared" si="262"/>
        <v>|</v>
      </c>
      <c r="O490" s="100">
        <f t="shared" si="263"/>
        <v>48126</v>
      </c>
      <c r="P490" s="100">
        <f t="shared" si="264"/>
        <v>30205</v>
      </c>
      <c r="Q490" s="100">
        <f t="shared" si="265"/>
        <v>20458</v>
      </c>
      <c r="R490" s="100">
        <f t="shared" si="266"/>
        <v>65855</v>
      </c>
      <c r="S490" s="100">
        <f t="shared" si="267"/>
        <v>35122</v>
      </c>
      <c r="T490" s="100">
        <f t="shared" si="268"/>
        <v>32008</v>
      </c>
      <c r="U490" s="100">
        <f t="shared" si="269"/>
        <v>13092</v>
      </c>
      <c r="V490" s="89" t="s">
        <v>290</v>
      </c>
      <c r="W490" s="95" t="s">
        <v>37</v>
      </c>
      <c r="X490" s="95" t="s">
        <v>37</v>
      </c>
      <c r="Y490" s="95" t="s">
        <v>37</v>
      </c>
      <c r="Z490" s="95" t="s">
        <v>38</v>
      </c>
      <c r="AA490" s="95" t="s">
        <v>37</v>
      </c>
      <c r="AB490" s="95" t="s">
        <v>37</v>
      </c>
      <c r="AC490" s="95" t="s">
        <v>38</v>
      </c>
      <c r="AD490" s="96" t="s">
        <v>290</v>
      </c>
      <c r="AE490" s="95" t="s">
        <v>38</v>
      </c>
      <c r="AF490" s="95" t="s">
        <v>37</v>
      </c>
      <c r="AG490" s="95" t="s">
        <v>37</v>
      </c>
      <c r="AH490" s="95" t="s">
        <v>37</v>
      </c>
      <c r="AI490" s="95" t="s">
        <v>37</v>
      </c>
      <c r="AJ490" s="95" t="s">
        <v>37</v>
      </c>
      <c r="AK490" s="95" t="s">
        <v>38</v>
      </c>
      <c r="AL490" s="94" t="s">
        <v>290</v>
      </c>
      <c r="AM490" s="108">
        <f t="array" ref="AM490">IFERROR(INDEX(TO_name_1,MATCH(,((Шаблон_1-Точность)&gt;=G490)+((Шаблон_1+Точность)&lt;=G490),)),G490)</f>
        <v>26165</v>
      </c>
      <c r="AN490" s="109">
        <f t="array" ref="AN490">IFERROR(INDEX(TO_name_2,MATCH(,((Шаблон_2-Точность)&gt;=H490)+((Шаблон_2+Точность)&lt;=H490),)),H490)</f>
        <v>60031</v>
      </c>
      <c r="AO490" s="109">
        <f t="array" ref="AO490">IFERROR(INDEX(TO_name_3,MATCH(,((Шаблон_3-Точность)&gt;=I490)+((Шаблон_3+Точность)&lt;=I490),)),I490)</f>
        <v>43492</v>
      </c>
      <c r="AP490" s="109">
        <f t="array" ref="AP490">IFERROR(INDEX(TO_name_4,MATCH(,((Шаблон_4-Точность)&gt;=J490)+((Шаблон_4+Точность)&lt;=J490),)),J490)</f>
        <v>47074</v>
      </c>
      <c r="AQ490" s="109" t="str">
        <f t="array" ref="AQ490">IFERROR(INDEX(TO_name_9,MATCH(,((Шаблон_9-Точность)&gt;=K490)+((Шаблон_9+Точность)&lt;=K490),)),K490)</f>
        <v>ПМ</v>
      </c>
      <c r="AR490" s="109">
        <f t="array" ref="AR490">IFERROR(INDEX(TO_name_10,MATCH(,((Шаблон_10-Точность)&gt;=L490)+((Шаблон_10+Точность)&lt;=L490),)),L490)</f>
        <v>16746</v>
      </c>
      <c r="AS490" s="110">
        <f t="array" ref="AS490">IFERROR(INDEX(TO_name_11,MATCH(,((Шаблон_11-Точность)&gt;=M490)+((Шаблон_11+Точность)&lt;=M490),)),M490)</f>
        <v>13234</v>
      </c>
      <c r="AT490" s="111" t="s">
        <v>290</v>
      </c>
      <c r="AU490" s="108">
        <f t="array" ref="AU490">IFERROR(INDEX(TO_name_5,MATCH(,((Шаблон_5-Точность)&gt;=O490)+((Шаблон_5+Точность)&lt;=O490),)),O490)</f>
        <v>48126</v>
      </c>
      <c r="AV490" s="109">
        <f t="array" ref="AV490">IFERROR(INDEX(TO_name_6,MATCH(,((Шаблон_6-Точность)&gt;=P490)+((Шаблон_6+Точность)&lt;=P490),)),P490)</f>
        <v>30205</v>
      </c>
      <c r="AW490" s="109">
        <f t="array" ref="AW490">IFERROR(INDEX(TO_name_7,MATCH(,((Шаблон_7-Точность)&gt;=Q490)+((Шаблон_7+Точность)&lt;=Q490),)),Q490)</f>
        <v>20458</v>
      </c>
      <c r="AX490" s="109">
        <f t="array" ref="AX490">IFERROR(INDEX(TO_name_8,MATCH(,((Шаблон_8-Точность)&gt;=R490)+((Шаблон_8+Точность)&lt;=R490),)),R490)</f>
        <v>65855</v>
      </c>
      <c r="AY490" s="109">
        <f t="array" ref="AY490">IFERROR(INDEX(TO_name_12,MATCH(,((Шаблон_12-Точность)&gt;=S490)+((Шаблон_12+Точность)&lt;=S490),)),S490)</f>
        <v>35122</v>
      </c>
      <c r="AZ490" s="109">
        <f t="array" ref="AZ490">IFERROR(INDEX(TO_name_13,MATCH(,((Шаблон_13-Точность)&gt;=T490)+((Шаблон_13+Точность)&lt;=T490),)),T490)</f>
        <v>32008</v>
      </c>
      <c r="BA490" s="110">
        <f t="array" ref="BA490">IFERROR(INDEX(TO_name_14,MATCH(,((Шаблон_14-Точность)&gt;=U490)+((Шаблон_14+Точность)&lt;=U490),)),U490)</f>
        <v>13092</v>
      </c>
      <c r="BB490" s="3"/>
      <c r="BC490" s="3" t="str">
        <f t="shared" si="239"/>
        <v>М/69887/26165</v>
      </c>
      <c r="BD490" s="3" t="str">
        <f t="shared" si="240"/>
        <v>М/74953/60031</v>
      </c>
      <c r="BE490" s="3" t="str">
        <f t="shared" si="241"/>
        <v>М/68594/43492</v>
      </c>
      <c r="BF490" s="3" t="str">
        <f t="shared" si="242"/>
        <v>Р/75374/47074</v>
      </c>
      <c r="BG490" s="3" t="str">
        <f t="shared" si="243"/>
        <v>М/17995/17995</v>
      </c>
      <c r="BH490" s="3" t="str">
        <f t="shared" si="244"/>
        <v>М/16746/16746</v>
      </c>
      <c r="BI490" s="3" t="str">
        <f t="shared" si="245"/>
        <v>Р/13234/13234</v>
      </c>
      <c r="BJ490" s="158" t="s">
        <v>290</v>
      </c>
      <c r="BK490" s="3" t="str">
        <f t="shared" si="246"/>
        <v>Р/46405/48126</v>
      </c>
      <c r="BL490" s="3" t="str">
        <f t="shared" si="247"/>
        <v>М/55187/30205</v>
      </c>
      <c r="BM490" s="300" t="str">
        <f t="shared" si="248"/>
        <v>М/40973/20458</v>
      </c>
      <c r="BN490" s="3" t="str">
        <f t="shared" si="249"/>
        <v>М/41306/65855</v>
      </c>
      <c r="BO490" s="3" t="str">
        <f t="shared" si="250"/>
        <v>М/10122/35122</v>
      </c>
      <c r="BP490" s="3" t="str">
        <f t="shared" si="251"/>
        <v>М/11493/32008</v>
      </c>
      <c r="BQ490" s="3" t="str">
        <f t="shared" si="252"/>
        <v>Р/13092/13092</v>
      </c>
    </row>
    <row r="491" spans="1:69" ht="16.5" customHeight="1" x14ac:dyDescent="0.25">
      <c r="A491" s="90">
        <v>45407</v>
      </c>
      <c r="B491" s="3">
        <v>5</v>
      </c>
      <c r="C491" s="3">
        <v>4</v>
      </c>
      <c r="D491" s="105" t="str">
        <f t="shared" si="253"/>
        <v/>
      </c>
      <c r="E491" s="105" t="str">
        <f t="shared" si="254"/>
        <v>ОШ</v>
      </c>
      <c r="F491" s="99" t="s">
        <v>290</v>
      </c>
      <c r="G491" s="100">
        <f t="shared" si="255"/>
        <v>26189</v>
      </c>
      <c r="H491" s="100">
        <f t="shared" si="256"/>
        <v>60055</v>
      </c>
      <c r="I491" s="100">
        <f t="shared" si="257"/>
        <v>43516</v>
      </c>
      <c r="J491" s="100">
        <f t="shared" si="258"/>
        <v>47074</v>
      </c>
      <c r="K491" s="100">
        <f t="shared" si="259"/>
        <v>18019</v>
      </c>
      <c r="L491" s="100">
        <f t="shared" si="260"/>
        <v>16770</v>
      </c>
      <c r="M491" s="100">
        <f t="shared" si="261"/>
        <v>13234</v>
      </c>
      <c r="N491" s="100" t="str">
        <f t="shared" si="262"/>
        <v>|</v>
      </c>
      <c r="O491" s="100">
        <f t="shared" si="263"/>
        <v>48126</v>
      </c>
      <c r="P491" s="100">
        <f t="shared" si="264"/>
        <v>30229</v>
      </c>
      <c r="Q491" s="100">
        <f t="shared" si="265"/>
        <v>20482</v>
      </c>
      <c r="R491" s="100">
        <f t="shared" si="266"/>
        <v>65879</v>
      </c>
      <c r="S491" s="100">
        <f t="shared" si="267"/>
        <v>35146</v>
      </c>
      <c r="T491" s="100">
        <f t="shared" si="268"/>
        <v>32032</v>
      </c>
      <c r="U491" s="100">
        <f t="shared" si="269"/>
        <v>13092</v>
      </c>
      <c r="V491" s="89" t="s">
        <v>290</v>
      </c>
      <c r="W491" s="95" t="s">
        <v>37</v>
      </c>
      <c r="X491" s="95" t="s">
        <v>37</v>
      </c>
      <c r="Y491" s="95" t="s">
        <v>37</v>
      </c>
      <c r="Z491" s="95" t="s">
        <v>38</v>
      </c>
      <c r="AA491" s="95" t="s">
        <v>37</v>
      </c>
      <c r="AB491" s="95" t="s">
        <v>37</v>
      </c>
      <c r="AC491" s="95" t="s">
        <v>38</v>
      </c>
      <c r="AD491" s="96" t="s">
        <v>290</v>
      </c>
      <c r="AE491" s="95" t="s">
        <v>38</v>
      </c>
      <c r="AF491" s="95" t="s">
        <v>37</v>
      </c>
      <c r="AG491" s="95" t="s">
        <v>37</v>
      </c>
      <c r="AH491" s="95" t="s">
        <v>37</v>
      </c>
      <c r="AI491" s="95" t="s">
        <v>37</v>
      </c>
      <c r="AJ491" s="95" t="s">
        <v>37</v>
      </c>
      <c r="AK491" s="95" t="s">
        <v>38</v>
      </c>
      <c r="AL491" s="94" t="s">
        <v>290</v>
      </c>
      <c r="AM491" s="108">
        <f t="array" ref="AM491">IFERROR(INDEX(TO_name_1,MATCH(,((Шаблон_1-Точность)&gt;=G491)+((Шаблон_1+Точность)&lt;=G491),)),G491)</f>
        <v>26189</v>
      </c>
      <c r="AN491" s="109">
        <f t="array" ref="AN491">IFERROR(INDEX(TO_name_2,MATCH(,((Шаблон_2-Точность)&gt;=H491)+((Шаблон_2+Точность)&lt;=H491),)),H491)</f>
        <v>60055</v>
      </c>
      <c r="AO491" s="109">
        <f t="array" ref="AO491">IFERROR(INDEX(TO_name_3,MATCH(,((Шаблон_3-Точность)&gt;=I491)+((Шаблон_3+Точность)&lt;=I491),)),I491)</f>
        <v>43516</v>
      </c>
      <c r="AP491" s="109">
        <f t="array" ref="AP491">IFERROR(INDEX(TO_name_4,MATCH(,((Шаблон_4-Точность)&gt;=J491)+((Шаблон_4+Точность)&lt;=J491),)),J491)</f>
        <v>47074</v>
      </c>
      <c r="AQ491" s="109">
        <f t="array" ref="AQ491">IFERROR(INDEX(TO_name_9,MATCH(,((Шаблон_9-Точность)&gt;=K491)+((Шаблон_9+Точность)&lt;=K491),)),K491)</f>
        <v>18019</v>
      </c>
      <c r="AR491" s="109">
        <f t="array" ref="AR491">IFERROR(INDEX(TO_name_10,MATCH(,((Шаблон_10-Точность)&gt;=L491)+((Шаблон_10+Точность)&lt;=L491),)),L491)</f>
        <v>16770</v>
      </c>
      <c r="AS491" s="110">
        <f t="array" ref="AS491">IFERROR(INDEX(TO_name_11,MATCH(,((Шаблон_11-Точность)&gt;=M491)+((Шаблон_11+Точность)&lt;=M491),)),M491)</f>
        <v>13234</v>
      </c>
      <c r="AT491" s="111" t="s">
        <v>290</v>
      </c>
      <c r="AU491" s="108">
        <f t="array" ref="AU491">IFERROR(INDEX(TO_name_5,MATCH(,((Шаблон_5-Точность)&gt;=O491)+((Шаблон_5+Точность)&lt;=O491),)),O491)</f>
        <v>48126</v>
      </c>
      <c r="AV491" s="109">
        <f t="array" ref="AV491">IFERROR(INDEX(TO_name_6,MATCH(,((Шаблон_6-Точность)&gt;=P491)+((Шаблон_6+Точность)&lt;=P491),)),P491)</f>
        <v>30229</v>
      </c>
      <c r="AW491" s="109">
        <f t="array" ref="AW491">IFERROR(INDEX(TO_name_7,MATCH(,((Шаблон_7-Точность)&gt;=Q491)+((Шаблон_7+Точность)&lt;=Q491),)),Q491)</f>
        <v>20482</v>
      </c>
      <c r="AX491" s="109">
        <f t="array" ref="AX491">IFERROR(INDEX(TO_name_8,MATCH(,((Шаблон_8-Точность)&gt;=R491)+((Шаблон_8+Точность)&lt;=R491),)),R491)</f>
        <v>65879</v>
      </c>
      <c r="AY491" s="109">
        <f t="array" ref="AY491">IFERROR(INDEX(TO_name_12,MATCH(,((Шаблон_12-Точность)&gt;=S491)+((Шаблон_12+Точность)&lt;=S491),)),S491)</f>
        <v>35146</v>
      </c>
      <c r="AZ491" s="109">
        <f t="array" ref="AZ491">IFERROR(INDEX(TO_name_13,MATCH(,((Шаблон_13-Точность)&gt;=T491)+((Шаблон_13+Точность)&lt;=T491),)),T491)</f>
        <v>32032</v>
      </c>
      <c r="BA491" s="110">
        <f t="array" ref="BA491">IFERROR(INDEX(TO_name_14,MATCH(,((Шаблон_14-Точность)&gt;=U491)+((Шаблон_14+Точность)&lt;=U491),)),U491)</f>
        <v>13092</v>
      </c>
      <c r="BB491" s="3"/>
      <c r="BC491" s="3" t="str">
        <f t="shared" si="239"/>
        <v>М/69911/26189</v>
      </c>
      <c r="BD491" s="3" t="str">
        <f t="shared" si="240"/>
        <v>М/74977/60055</v>
      </c>
      <c r="BE491" s="3" t="str">
        <f t="shared" si="241"/>
        <v>М/68618/43516</v>
      </c>
      <c r="BF491" s="3" t="str">
        <f t="shared" si="242"/>
        <v>Р/75374/47074</v>
      </c>
      <c r="BG491" s="3" t="str">
        <f t="shared" si="243"/>
        <v>М/18019/18019</v>
      </c>
      <c r="BH491" s="3" t="str">
        <f t="shared" si="244"/>
        <v>М/16770/16770</v>
      </c>
      <c r="BI491" s="3" t="str">
        <f t="shared" si="245"/>
        <v>Р/13234/13234</v>
      </c>
      <c r="BJ491" s="158" t="s">
        <v>290</v>
      </c>
      <c r="BK491" s="3" t="str">
        <f t="shared" si="246"/>
        <v>Р/46405/48126</v>
      </c>
      <c r="BL491" s="3" t="str">
        <f t="shared" si="247"/>
        <v>М/55211/30229</v>
      </c>
      <c r="BM491" s="300" t="str">
        <f t="shared" si="248"/>
        <v>М/40997/20482</v>
      </c>
      <c r="BN491" s="3" t="str">
        <f t="shared" si="249"/>
        <v>М/41330/65879</v>
      </c>
      <c r="BO491" s="3" t="str">
        <f t="shared" si="250"/>
        <v>М/10146/35146</v>
      </c>
      <c r="BP491" s="3" t="str">
        <f t="shared" si="251"/>
        <v>М/11517/32032</v>
      </c>
      <c r="BQ491" s="3" t="str">
        <f t="shared" si="252"/>
        <v>Р/13092/13092</v>
      </c>
    </row>
    <row r="492" spans="1:69" ht="16.5" customHeight="1" x14ac:dyDescent="0.25">
      <c r="A492" s="90">
        <v>45408</v>
      </c>
      <c r="B492" s="3">
        <v>5</v>
      </c>
      <c r="C492" s="3">
        <v>4</v>
      </c>
      <c r="D492" s="105" t="str">
        <f t="shared" si="253"/>
        <v/>
      </c>
      <c r="E492" s="105" t="str">
        <f t="shared" si="254"/>
        <v>ОШ</v>
      </c>
      <c r="F492" s="99" t="s">
        <v>290</v>
      </c>
      <c r="G492" s="100">
        <f t="shared" si="255"/>
        <v>26213</v>
      </c>
      <c r="H492" s="100">
        <f t="shared" si="256"/>
        <v>60079</v>
      </c>
      <c r="I492" s="100">
        <f t="shared" si="257"/>
        <v>43540</v>
      </c>
      <c r="J492" s="100">
        <f t="shared" si="258"/>
        <v>47074</v>
      </c>
      <c r="K492" s="100">
        <f t="shared" si="259"/>
        <v>18043</v>
      </c>
      <c r="L492" s="100">
        <f t="shared" si="260"/>
        <v>16794</v>
      </c>
      <c r="M492" s="100">
        <f t="shared" si="261"/>
        <v>13234</v>
      </c>
      <c r="N492" s="100" t="str">
        <f t="shared" si="262"/>
        <v>|</v>
      </c>
      <c r="O492" s="100">
        <f t="shared" si="263"/>
        <v>48126</v>
      </c>
      <c r="P492" s="100">
        <f t="shared" si="264"/>
        <v>30253</v>
      </c>
      <c r="Q492" s="100">
        <f t="shared" si="265"/>
        <v>20506</v>
      </c>
      <c r="R492" s="100">
        <f t="shared" si="266"/>
        <v>65903</v>
      </c>
      <c r="S492" s="100">
        <f t="shared" si="267"/>
        <v>35170</v>
      </c>
      <c r="T492" s="100">
        <f t="shared" si="268"/>
        <v>32056</v>
      </c>
      <c r="U492" s="100">
        <f t="shared" si="269"/>
        <v>13092</v>
      </c>
      <c r="V492" s="89" t="s">
        <v>290</v>
      </c>
      <c r="W492" s="95" t="s">
        <v>37</v>
      </c>
      <c r="X492" s="95" t="s">
        <v>37</v>
      </c>
      <c r="Y492" s="95" t="s">
        <v>37</v>
      </c>
      <c r="Z492" s="95" t="s">
        <v>38</v>
      </c>
      <c r="AA492" s="95" t="s">
        <v>37</v>
      </c>
      <c r="AB492" s="95" t="s">
        <v>37</v>
      </c>
      <c r="AC492" s="95" t="s">
        <v>38</v>
      </c>
      <c r="AD492" s="96" t="s">
        <v>290</v>
      </c>
      <c r="AE492" s="95" t="s">
        <v>38</v>
      </c>
      <c r="AF492" s="95" t="s">
        <v>37</v>
      </c>
      <c r="AG492" s="95" t="s">
        <v>37</v>
      </c>
      <c r="AH492" s="95" t="s">
        <v>37</v>
      </c>
      <c r="AI492" s="95" t="s">
        <v>37</v>
      </c>
      <c r="AJ492" s="95" t="s">
        <v>37</v>
      </c>
      <c r="AK492" s="95" t="s">
        <v>38</v>
      </c>
      <c r="AL492" s="94" t="s">
        <v>290</v>
      </c>
      <c r="AM492" s="108">
        <f t="array" ref="AM492">IFERROR(INDEX(TO_name_1,MATCH(,((Шаблон_1-Точность)&gt;=G492)+((Шаблон_1+Точность)&lt;=G492),)),G492)</f>
        <v>26213</v>
      </c>
      <c r="AN492" s="109">
        <f t="array" ref="AN492">IFERROR(INDEX(TO_name_2,MATCH(,((Шаблон_2-Точность)&gt;=H492)+((Шаблон_2+Точность)&lt;=H492),)),H492)</f>
        <v>60079</v>
      </c>
      <c r="AO492" s="109">
        <f t="array" ref="AO492">IFERROR(INDEX(TO_name_3,MATCH(,((Шаблон_3-Точность)&gt;=I492)+((Шаблон_3+Точность)&lt;=I492),)),I492)</f>
        <v>43540</v>
      </c>
      <c r="AP492" s="109">
        <f t="array" ref="AP492">IFERROR(INDEX(TO_name_4,MATCH(,((Шаблон_4-Точность)&gt;=J492)+((Шаблон_4+Точность)&lt;=J492),)),J492)</f>
        <v>47074</v>
      </c>
      <c r="AQ492" s="109">
        <f t="array" ref="AQ492">IFERROR(INDEX(TO_name_9,MATCH(,((Шаблон_9-Точность)&gt;=K492)+((Шаблон_9+Точность)&lt;=K492),)),K492)</f>
        <v>18043</v>
      </c>
      <c r="AR492" s="109">
        <f t="array" ref="AR492">IFERROR(INDEX(TO_name_10,MATCH(,((Шаблон_10-Точность)&gt;=L492)+((Шаблон_10+Точность)&lt;=L492),)),L492)</f>
        <v>16794</v>
      </c>
      <c r="AS492" s="110">
        <f t="array" ref="AS492">IFERROR(INDEX(TO_name_11,MATCH(,((Шаблон_11-Точность)&gt;=M492)+((Шаблон_11+Точность)&lt;=M492),)),M492)</f>
        <v>13234</v>
      </c>
      <c r="AT492" s="111" t="s">
        <v>290</v>
      </c>
      <c r="AU492" s="108">
        <f t="array" ref="AU492">IFERROR(INDEX(TO_name_5,MATCH(,((Шаблон_5-Точность)&gt;=O492)+((Шаблон_5+Точность)&lt;=O492),)),O492)</f>
        <v>48126</v>
      </c>
      <c r="AV492" s="109">
        <f t="array" ref="AV492">IFERROR(INDEX(TO_name_6,MATCH(,((Шаблон_6-Точность)&gt;=P492)+((Шаблон_6+Точность)&lt;=P492),)),P492)</f>
        <v>30253</v>
      </c>
      <c r="AW492" s="109">
        <f t="array" ref="AW492">IFERROR(INDEX(TO_name_7,MATCH(,((Шаблон_7-Точность)&gt;=Q492)+((Шаблон_7+Точность)&lt;=Q492),)),Q492)</f>
        <v>20506</v>
      </c>
      <c r="AX492" s="109">
        <f t="array" ref="AX492">IFERROR(INDEX(TO_name_8,MATCH(,((Шаблон_8-Точность)&gt;=R492)+((Шаблон_8+Точность)&lt;=R492),)),R492)</f>
        <v>65903</v>
      </c>
      <c r="AY492" s="109">
        <f t="array" ref="AY492">IFERROR(INDEX(TO_name_12,MATCH(,((Шаблон_12-Точность)&gt;=S492)+((Шаблон_12+Точность)&lt;=S492),)),S492)</f>
        <v>35170</v>
      </c>
      <c r="AZ492" s="109">
        <f t="array" ref="AZ492">IFERROR(INDEX(TO_name_13,MATCH(,((Шаблон_13-Точность)&gt;=T492)+((Шаблон_13+Точность)&lt;=T492),)),T492)</f>
        <v>32056</v>
      </c>
      <c r="BA492" s="110">
        <f t="array" ref="BA492">IFERROR(INDEX(TO_name_14,MATCH(,((Шаблон_14-Точность)&gt;=U492)+((Шаблон_14+Точность)&lt;=U492),)),U492)</f>
        <v>13092</v>
      </c>
      <c r="BB492" s="3"/>
      <c r="BC492" s="3" t="str">
        <f t="shared" si="239"/>
        <v>М/69935/26213</v>
      </c>
      <c r="BD492" s="3" t="str">
        <f t="shared" si="240"/>
        <v>М/75001/60079</v>
      </c>
      <c r="BE492" s="3" t="str">
        <f t="shared" si="241"/>
        <v>М/68642/43540</v>
      </c>
      <c r="BF492" s="3" t="str">
        <f t="shared" si="242"/>
        <v>Р/75374/47074</v>
      </c>
      <c r="BG492" s="3" t="str">
        <f t="shared" si="243"/>
        <v>М/18043/18043</v>
      </c>
      <c r="BH492" s="3" t="str">
        <f t="shared" si="244"/>
        <v>М/16794/16794</v>
      </c>
      <c r="BI492" s="3" t="str">
        <f t="shared" si="245"/>
        <v>Р/13234/13234</v>
      </c>
      <c r="BJ492" s="158" t="s">
        <v>290</v>
      </c>
      <c r="BK492" s="3" t="str">
        <f t="shared" si="246"/>
        <v>Р/46405/48126</v>
      </c>
      <c r="BL492" s="3" t="str">
        <f t="shared" si="247"/>
        <v>М/55235/30253</v>
      </c>
      <c r="BM492" s="300" t="str">
        <f t="shared" si="248"/>
        <v>М/41021/20506</v>
      </c>
      <c r="BN492" s="3" t="str">
        <f t="shared" si="249"/>
        <v>М/41354/65903</v>
      </c>
      <c r="BO492" s="3" t="str">
        <f t="shared" si="250"/>
        <v>М/10170/35170</v>
      </c>
      <c r="BP492" s="3" t="str">
        <f t="shared" si="251"/>
        <v>М/11541/32056</v>
      </c>
      <c r="BQ492" s="3" t="str">
        <f t="shared" si="252"/>
        <v>Р/13092/13092</v>
      </c>
    </row>
    <row r="493" spans="1:69" ht="16.5" customHeight="1" x14ac:dyDescent="0.25">
      <c r="A493" s="90">
        <v>45409</v>
      </c>
      <c r="B493" s="3">
        <v>5</v>
      </c>
      <c r="C493" s="3">
        <v>4</v>
      </c>
      <c r="D493" s="105" t="str">
        <f t="shared" si="253"/>
        <v/>
      </c>
      <c r="E493" s="105" t="str">
        <f t="shared" si="254"/>
        <v>ОШ</v>
      </c>
      <c r="F493" s="99" t="s">
        <v>290</v>
      </c>
      <c r="G493" s="100">
        <f t="shared" si="255"/>
        <v>26237</v>
      </c>
      <c r="H493" s="100">
        <f t="shared" si="256"/>
        <v>60103</v>
      </c>
      <c r="I493" s="100">
        <f t="shared" si="257"/>
        <v>43564</v>
      </c>
      <c r="J493" s="100">
        <f t="shared" si="258"/>
        <v>47098</v>
      </c>
      <c r="K493" s="100">
        <f t="shared" si="259"/>
        <v>18067</v>
      </c>
      <c r="L493" s="100">
        <f t="shared" si="260"/>
        <v>16794</v>
      </c>
      <c r="M493" s="100">
        <f t="shared" si="261"/>
        <v>13234</v>
      </c>
      <c r="N493" s="100" t="str">
        <f t="shared" si="262"/>
        <v>|</v>
      </c>
      <c r="O493" s="100">
        <f t="shared" si="263"/>
        <v>48126</v>
      </c>
      <c r="P493" s="100">
        <f t="shared" si="264"/>
        <v>30277</v>
      </c>
      <c r="Q493" s="100">
        <f t="shared" si="265"/>
        <v>20530</v>
      </c>
      <c r="R493" s="100">
        <f t="shared" si="266"/>
        <v>65927</v>
      </c>
      <c r="S493" s="100">
        <f t="shared" si="267"/>
        <v>35194</v>
      </c>
      <c r="T493" s="100">
        <f t="shared" si="268"/>
        <v>32080</v>
      </c>
      <c r="U493" s="100">
        <f t="shared" si="269"/>
        <v>13092</v>
      </c>
      <c r="V493" s="89" t="s">
        <v>290</v>
      </c>
      <c r="W493" s="95" t="s">
        <v>37</v>
      </c>
      <c r="X493" s="95" t="s">
        <v>37</v>
      </c>
      <c r="Y493" s="95" t="s">
        <v>37</v>
      </c>
      <c r="Z493" s="95" t="s">
        <v>37</v>
      </c>
      <c r="AA493" s="95" t="s">
        <v>37</v>
      </c>
      <c r="AB493" s="95" t="s">
        <v>38</v>
      </c>
      <c r="AC493" s="95" t="s">
        <v>38</v>
      </c>
      <c r="AD493" s="96" t="s">
        <v>290</v>
      </c>
      <c r="AE493" s="95" t="s">
        <v>38</v>
      </c>
      <c r="AF493" s="95" t="s">
        <v>37</v>
      </c>
      <c r="AG493" s="95" t="s">
        <v>37</v>
      </c>
      <c r="AH493" s="95" t="s">
        <v>37</v>
      </c>
      <c r="AI493" s="95" t="s">
        <v>37</v>
      </c>
      <c r="AJ493" s="95" t="s">
        <v>37</v>
      </c>
      <c r="AK493" s="95" t="s">
        <v>38</v>
      </c>
      <c r="AL493" s="94" t="s">
        <v>290</v>
      </c>
      <c r="AM493" s="108">
        <f t="array" ref="AM493">IFERROR(INDEX(TO_name_1,MATCH(,((Шаблон_1-Точность)&gt;=G493)+((Шаблон_1+Точность)&lt;=G493),)),G493)</f>
        <v>26237</v>
      </c>
      <c r="AN493" s="109">
        <f t="array" ref="AN493">IFERROR(INDEX(TO_name_2,MATCH(,((Шаблон_2-Точность)&gt;=H493)+((Шаблон_2+Точность)&lt;=H493),)),H493)</f>
        <v>60103</v>
      </c>
      <c r="AO493" s="109">
        <f t="array" ref="AO493">IFERROR(INDEX(TO_name_3,MATCH(,((Шаблон_3-Точность)&gt;=I493)+((Шаблон_3+Точность)&lt;=I493),)),I493)</f>
        <v>43564</v>
      </c>
      <c r="AP493" s="109">
        <f t="array" ref="AP493">IFERROR(INDEX(TO_name_4,MATCH(,((Шаблон_4-Точность)&gt;=J493)+((Шаблон_4+Точность)&lt;=J493),)),J493)</f>
        <v>47098</v>
      </c>
      <c r="AQ493" s="109">
        <f t="array" ref="AQ493">IFERROR(INDEX(TO_name_9,MATCH(,((Шаблон_9-Точность)&gt;=K493)+((Шаблон_9+Точность)&lt;=K493),)),K493)</f>
        <v>18067</v>
      </c>
      <c r="AR493" s="109">
        <f t="array" ref="AR493">IFERROR(INDEX(TO_name_10,MATCH(,((Шаблон_10-Точность)&gt;=L493)+((Шаблон_10+Точность)&lt;=L493),)),L493)</f>
        <v>16794</v>
      </c>
      <c r="AS493" s="110">
        <f t="array" ref="AS493">IFERROR(INDEX(TO_name_11,MATCH(,((Шаблон_11-Точность)&gt;=M493)+((Шаблон_11+Точность)&lt;=M493),)),M493)</f>
        <v>13234</v>
      </c>
      <c r="AT493" s="111" t="s">
        <v>290</v>
      </c>
      <c r="AU493" s="108">
        <f t="array" ref="AU493">IFERROR(INDEX(TO_name_5,MATCH(,((Шаблон_5-Точность)&gt;=O493)+((Шаблон_5+Точность)&lt;=O493),)),O493)</f>
        <v>48126</v>
      </c>
      <c r="AV493" s="109">
        <f t="array" ref="AV493">IFERROR(INDEX(TO_name_6,MATCH(,((Шаблон_6-Точность)&gt;=P493)+((Шаблон_6+Точность)&lt;=P493),)),P493)</f>
        <v>30277</v>
      </c>
      <c r="AW493" s="109">
        <f t="array" ref="AW493">IFERROR(INDEX(TO_name_7,MATCH(,((Шаблон_7-Точность)&gt;=Q493)+((Шаблон_7+Точность)&lt;=Q493),)),Q493)</f>
        <v>20530</v>
      </c>
      <c r="AX493" s="109">
        <f t="array" ref="AX493">IFERROR(INDEX(TO_name_8,MATCH(,((Шаблон_8-Точность)&gt;=R493)+((Шаблон_8+Точность)&lt;=R493),)),R493)</f>
        <v>65927</v>
      </c>
      <c r="AY493" s="109">
        <f t="array" ref="AY493">IFERROR(INDEX(TO_name_12,MATCH(,((Шаблон_12-Точность)&gt;=S493)+((Шаблон_12+Точность)&lt;=S493),)),S493)</f>
        <v>35194</v>
      </c>
      <c r="AZ493" s="109">
        <f t="array" ref="AZ493">IFERROR(INDEX(TO_name_13,MATCH(,((Шаблон_13-Точность)&gt;=T493)+((Шаблон_13+Точность)&lt;=T493),)),T493)</f>
        <v>32080</v>
      </c>
      <c r="BA493" s="110">
        <f t="array" ref="BA493">IFERROR(INDEX(TO_name_14,MATCH(,((Шаблон_14-Точность)&gt;=U493)+((Шаблон_14+Точность)&lt;=U493),)),U493)</f>
        <v>13092</v>
      </c>
      <c r="BB493" s="3"/>
      <c r="BC493" s="3" t="str">
        <f t="shared" si="239"/>
        <v>М/69959/26237</v>
      </c>
      <c r="BD493" s="3" t="str">
        <f t="shared" si="240"/>
        <v>М/75025/60103</v>
      </c>
      <c r="BE493" s="3" t="str">
        <f t="shared" si="241"/>
        <v>М/68666/43564</v>
      </c>
      <c r="BF493" s="3" t="str">
        <f t="shared" si="242"/>
        <v>М/75398/47098</v>
      </c>
      <c r="BG493" s="3" t="str">
        <f t="shared" si="243"/>
        <v>М/18067/18067</v>
      </c>
      <c r="BH493" s="3" t="str">
        <f t="shared" si="244"/>
        <v>Р/16794/16794</v>
      </c>
      <c r="BI493" s="3" t="str">
        <f t="shared" si="245"/>
        <v>Р/13234/13234</v>
      </c>
      <c r="BJ493" s="158" t="s">
        <v>290</v>
      </c>
      <c r="BK493" s="3" t="str">
        <f t="shared" si="246"/>
        <v>Р/46405/48126</v>
      </c>
      <c r="BL493" s="3" t="str">
        <f t="shared" si="247"/>
        <v>М/55259/30277</v>
      </c>
      <c r="BM493" s="3" t="str">
        <f t="shared" si="248"/>
        <v>М/41045/20530</v>
      </c>
      <c r="BN493" s="3" t="str">
        <f t="shared" si="249"/>
        <v>М/41378/65927</v>
      </c>
      <c r="BO493" s="3" t="str">
        <f t="shared" si="250"/>
        <v>М/10194/35194</v>
      </c>
      <c r="BP493" s="3" t="str">
        <f t="shared" si="251"/>
        <v>М/11565/32080</v>
      </c>
      <c r="BQ493" s="3" t="str">
        <f t="shared" si="252"/>
        <v>Р/13092/13092</v>
      </c>
    </row>
    <row r="494" spans="1:69" ht="16.5" customHeight="1" x14ac:dyDescent="0.25">
      <c r="A494" s="90">
        <v>45410</v>
      </c>
      <c r="B494" s="3">
        <v>5</v>
      </c>
      <c r="C494" s="3">
        <v>4</v>
      </c>
      <c r="D494" s="105" t="str">
        <f t="shared" si="253"/>
        <v/>
      </c>
      <c r="E494" s="105" t="str">
        <f t="shared" si="254"/>
        <v>ОШ</v>
      </c>
      <c r="F494" s="99" t="s">
        <v>290</v>
      </c>
      <c r="G494" s="100">
        <f t="shared" si="255"/>
        <v>26261</v>
      </c>
      <c r="H494" s="100">
        <f t="shared" si="256"/>
        <v>60127</v>
      </c>
      <c r="I494" s="100">
        <f t="shared" si="257"/>
        <v>43588</v>
      </c>
      <c r="J494" s="100">
        <f t="shared" si="258"/>
        <v>47122</v>
      </c>
      <c r="K494" s="100">
        <f t="shared" si="259"/>
        <v>18091</v>
      </c>
      <c r="L494" s="100">
        <f t="shared" si="260"/>
        <v>16794</v>
      </c>
      <c r="M494" s="100">
        <f t="shared" si="261"/>
        <v>13234</v>
      </c>
      <c r="N494" s="100" t="str">
        <f t="shared" si="262"/>
        <v>|</v>
      </c>
      <c r="O494" s="100">
        <f t="shared" si="263"/>
        <v>48126</v>
      </c>
      <c r="P494" s="100">
        <f t="shared" si="264"/>
        <v>30301</v>
      </c>
      <c r="Q494" s="100">
        <f t="shared" si="265"/>
        <v>20554</v>
      </c>
      <c r="R494" s="100">
        <f t="shared" si="266"/>
        <v>65951</v>
      </c>
      <c r="S494" s="100">
        <f t="shared" si="267"/>
        <v>35218</v>
      </c>
      <c r="T494" s="100">
        <f t="shared" si="268"/>
        <v>32104</v>
      </c>
      <c r="U494" s="100">
        <f t="shared" si="269"/>
        <v>13092</v>
      </c>
      <c r="V494" s="89" t="s">
        <v>290</v>
      </c>
      <c r="W494" s="95" t="s">
        <v>37</v>
      </c>
      <c r="X494" s="95" t="s">
        <v>37</v>
      </c>
      <c r="Y494" s="95" t="s">
        <v>37</v>
      </c>
      <c r="Z494" s="95" t="s">
        <v>37</v>
      </c>
      <c r="AA494" s="95" t="s">
        <v>37</v>
      </c>
      <c r="AB494" s="95" t="s">
        <v>38</v>
      </c>
      <c r="AC494" s="95" t="s">
        <v>38</v>
      </c>
      <c r="AD494" s="96" t="s">
        <v>290</v>
      </c>
      <c r="AE494" s="95" t="s">
        <v>38</v>
      </c>
      <c r="AF494" s="95" t="s">
        <v>37</v>
      </c>
      <c r="AG494" s="95" t="s">
        <v>37</v>
      </c>
      <c r="AH494" s="95" t="s">
        <v>37</v>
      </c>
      <c r="AI494" s="95" t="s">
        <v>37</v>
      </c>
      <c r="AJ494" s="95" t="s">
        <v>37</v>
      </c>
      <c r="AK494" s="95" t="s">
        <v>38</v>
      </c>
      <c r="AL494" s="94" t="s">
        <v>290</v>
      </c>
      <c r="AM494" s="108">
        <f t="array" ref="AM494">IFERROR(INDEX(TO_name_1,MATCH(,((Шаблон_1-Точность)&gt;=G494)+((Шаблон_1+Точность)&lt;=G494),)),G494)</f>
        <v>26261</v>
      </c>
      <c r="AN494" s="109">
        <f t="array" ref="AN494">IFERROR(INDEX(TO_name_2,MATCH(,((Шаблон_2-Точность)&gt;=H494)+((Шаблон_2+Точность)&lt;=H494),)),H494)</f>
        <v>60127</v>
      </c>
      <c r="AO494" s="109">
        <f t="array" ref="AO494">IFERROR(INDEX(TO_name_3,MATCH(,((Шаблон_3-Точность)&gt;=I494)+((Шаблон_3+Точность)&lt;=I494),)),I494)</f>
        <v>43588</v>
      </c>
      <c r="AP494" s="109">
        <f t="array" ref="AP494">IFERROR(INDEX(TO_name_4,MATCH(,((Шаблон_4-Точность)&gt;=J494)+((Шаблон_4+Точность)&lt;=J494),)),J494)</f>
        <v>47122</v>
      </c>
      <c r="AQ494" s="109">
        <f t="array" ref="AQ494">IFERROR(INDEX(TO_name_9,MATCH(,((Шаблон_9-Точность)&gt;=K494)+((Шаблон_9+Точность)&lt;=K494),)),K494)</f>
        <v>18091</v>
      </c>
      <c r="AR494" s="109">
        <f t="array" ref="AR494">IFERROR(INDEX(TO_name_10,MATCH(,((Шаблон_10-Точность)&gt;=L494)+((Шаблон_10+Точность)&lt;=L494),)),L494)</f>
        <v>16794</v>
      </c>
      <c r="AS494" s="110">
        <f t="array" ref="AS494">IFERROR(INDEX(TO_name_11,MATCH(,((Шаблон_11-Точность)&gt;=M494)+((Шаблон_11+Точность)&lt;=M494),)),M494)</f>
        <v>13234</v>
      </c>
      <c r="AT494" s="111" t="s">
        <v>290</v>
      </c>
      <c r="AU494" s="108">
        <f t="array" ref="AU494">IFERROR(INDEX(TO_name_5,MATCH(,((Шаблон_5-Точность)&gt;=O494)+((Шаблон_5+Точность)&lt;=O494),)),O494)</f>
        <v>48126</v>
      </c>
      <c r="AV494" s="109">
        <f t="array" ref="AV494">IFERROR(INDEX(TO_name_6,MATCH(,((Шаблон_6-Точность)&gt;=P494)+((Шаблон_6+Точность)&lt;=P494),)),P494)</f>
        <v>30301</v>
      </c>
      <c r="AW494" s="109">
        <f t="array" ref="AW494">IFERROR(INDEX(TO_name_7,MATCH(,((Шаблон_7-Точность)&gt;=Q494)+((Шаблон_7+Точность)&lt;=Q494),)),Q494)</f>
        <v>20554</v>
      </c>
      <c r="AX494" s="109">
        <f t="array" ref="AX494">IFERROR(INDEX(TO_name_8,MATCH(,((Шаблон_8-Точность)&gt;=R494)+((Шаблон_8+Точность)&lt;=R494),)),R494)</f>
        <v>65951</v>
      </c>
      <c r="AY494" s="109">
        <f t="array" ref="AY494">IFERROR(INDEX(TO_name_12,MATCH(,((Шаблон_12-Точность)&gt;=S494)+((Шаблон_12+Точность)&lt;=S494),)),S494)</f>
        <v>35218</v>
      </c>
      <c r="AZ494" s="109">
        <f t="array" ref="AZ494">IFERROR(INDEX(TO_name_13,MATCH(,((Шаблон_13-Точность)&gt;=T494)+((Шаблон_13+Точность)&lt;=T494),)),T494)</f>
        <v>32104</v>
      </c>
      <c r="BA494" s="110">
        <f t="array" ref="BA494">IFERROR(INDEX(TO_name_14,MATCH(,((Шаблон_14-Точность)&gt;=U494)+((Шаблон_14+Точность)&lt;=U494),)),U494)</f>
        <v>13092</v>
      </c>
      <c r="BB494" s="3"/>
      <c r="BC494" s="3" t="str">
        <f t="shared" si="239"/>
        <v>М/69983/26261</v>
      </c>
      <c r="BD494" s="3" t="str">
        <f t="shared" si="240"/>
        <v>М/75049/60127</v>
      </c>
      <c r="BE494" s="3" t="str">
        <f t="shared" si="241"/>
        <v>М/68690/43588</v>
      </c>
      <c r="BF494" s="3" t="str">
        <f t="shared" si="242"/>
        <v>М/75422/47122</v>
      </c>
      <c r="BG494" s="3" t="str">
        <f t="shared" si="243"/>
        <v>М/18091/18091</v>
      </c>
      <c r="BH494" s="3" t="str">
        <f t="shared" si="244"/>
        <v>Р/16794/16794</v>
      </c>
      <c r="BI494" s="3" t="str">
        <f t="shared" si="245"/>
        <v>Р/13234/13234</v>
      </c>
      <c r="BJ494" s="158" t="s">
        <v>290</v>
      </c>
      <c r="BK494" s="3" t="str">
        <f t="shared" si="246"/>
        <v>Р/46405/48126</v>
      </c>
      <c r="BL494" s="3" t="str">
        <f t="shared" si="247"/>
        <v>М/55283/30301</v>
      </c>
      <c r="BM494" s="3" t="str">
        <f t="shared" si="248"/>
        <v>М/41069/20554</v>
      </c>
      <c r="BN494" s="3" t="str">
        <f t="shared" si="249"/>
        <v>М/41402/65951</v>
      </c>
      <c r="BO494" s="3" t="str">
        <f t="shared" si="250"/>
        <v>М/10218/35218</v>
      </c>
      <c r="BP494" s="3" t="str">
        <f t="shared" si="251"/>
        <v>М/11589/32104</v>
      </c>
      <c r="BQ494" s="3" t="str">
        <f t="shared" si="252"/>
        <v>Р/13092/13092</v>
      </c>
    </row>
    <row r="495" spans="1:69" ht="16.5" customHeight="1" x14ac:dyDescent="0.25">
      <c r="A495" s="90">
        <v>45411</v>
      </c>
      <c r="B495" s="3">
        <v>5</v>
      </c>
      <c r="C495" s="3">
        <v>4</v>
      </c>
      <c r="D495" s="105" t="str">
        <f t="shared" si="253"/>
        <v/>
      </c>
      <c r="E495" s="105" t="str">
        <f t="shared" si="254"/>
        <v/>
      </c>
      <c r="F495" s="99" t="s">
        <v>290</v>
      </c>
      <c r="G495" s="100">
        <f t="shared" si="255"/>
        <v>26285</v>
      </c>
      <c r="H495" s="100">
        <f t="shared" si="256"/>
        <v>60151</v>
      </c>
      <c r="I495" s="100">
        <f t="shared" si="257"/>
        <v>43612</v>
      </c>
      <c r="J495" s="100">
        <f t="shared" si="258"/>
        <v>47146</v>
      </c>
      <c r="K495" s="100">
        <f t="shared" si="259"/>
        <v>18115</v>
      </c>
      <c r="L495" s="100">
        <f t="shared" si="260"/>
        <v>16794</v>
      </c>
      <c r="M495" s="100">
        <f t="shared" si="261"/>
        <v>13234</v>
      </c>
      <c r="N495" s="100" t="str">
        <f t="shared" si="262"/>
        <v>|</v>
      </c>
      <c r="O495" s="100">
        <f t="shared" si="263"/>
        <v>48126</v>
      </c>
      <c r="P495" s="100">
        <f t="shared" si="264"/>
        <v>30325</v>
      </c>
      <c r="Q495" s="100">
        <f t="shared" si="265"/>
        <v>20554</v>
      </c>
      <c r="R495" s="100">
        <f t="shared" si="266"/>
        <v>65975</v>
      </c>
      <c r="S495" s="100">
        <f t="shared" si="267"/>
        <v>35242</v>
      </c>
      <c r="T495" s="100">
        <f t="shared" si="268"/>
        <v>32128</v>
      </c>
      <c r="U495" s="100">
        <f t="shared" si="269"/>
        <v>13092</v>
      </c>
      <c r="V495" s="89" t="s">
        <v>290</v>
      </c>
      <c r="W495" s="95" t="s">
        <v>37</v>
      </c>
      <c r="X495" s="95" t="s">
        <v>37</v>
      </c>
      <c r="Y495" s="95" t="s">
        <v>37</v>
      </c>
      <c r="Z495" s="95" t="s">
        <v>37</v>
      </c>
      <c r="AA495" s="95" t="s">
        <v>37</v>
      </c>
      <c r="AB495" s="95" t="s">
        <v>38</v>
      </c>
      <c r="AC495" s="95" t="s">
        <v>38</v>
      </c>
      <c r="AD495" s="96" t="s">
        <v>290</v>
      </c>
      <c r="AE495" s="95" t="s">
        <v>38</v>
      </c>
      <c r="AF495" s="95" t="s">
        <v>37</v>
      </c>
      <c r="AG495" s="95" t="s">
        <v>38</v>
      </c>
      <c r="AH495" s="95" t="s">
        <v>37</v>
      </c>
      <c r="AI495" s="95" t="s">
        <v>37</v>
      </c>
      <c r="AJ495" s="95" t="s">
        <v>37</v>
      </c>
      <c r="AK495" s="95" t="s">
        <v>38</v>
      </c>
      <c r="AL495" s="94" t="s">
        <v>290</v>
      </c>
      <c r="AM495" s="108">
        <f t="array" ref="AM495">IFERROR(INDEX(TO_name_1,MATCH(,((Шаблон_1-Точность)&gt;=G495)+((Шаблон_1+Точность)&lt;=G495),)),G495)</f>
        <v>26285</v>
      </c>
      <c r="AN495" s="109">
        <f t="array" ref="AN495">IFERROR(INDEX(TO_name_2,MATCH(,((Шаблон_2-Точность)&gt;=H495)+((Шаблон_2+Точность)&lt;=H495),)),H495)</f>
        <v>60151</v>
      </c>
      <c r="AO495" s="109">
        <f t="array" ref="AO495">IFERROR(INDEX(TO_name_3,MATCH(,((Шаблон_3-Точность)&gt;=I495)+((Шаблон_3+Точность)&lt;=I495),)),I495)</f>
        <v>43612</v>
      </c>
      <c r="AP495" s="109">
        <f t="array" ref="AP495">IFERROR(INDEX(TO_name_4,MATCH(,((Шаблон_4-Точность)&gt;=J495)+((Шаблон_4+Точность)&lt;=J495),)),J495)</f>
        <v>47146</v>
      </c>
      <c r="AQ495" s="109">
        <f t="array" ref="AQ495">IFERROR(INDEX(TO_name_9,MATCH(,((Шаблон_9-Точность)&gt;=K495)+((Шаблон_9+Точность)&lt;=K495),)),K495)</f>
        <v>18115</v>
      </c>
      <c r="AR495" s="109">
        <f t="array" ref="AR495">IFERROR(INDEX(TO_name_10,MATCH(,((Шаблон_10-Точность)&gt;=L495)+((Шаблон_10+Точность)&lt;=L495),)),L495)</f>
        <v>16794</v>
      </c>
      <c r="AS495" s="110">
        <f t="array" ref="AS495">IFERROR(INDEX(TO_name_11,MATCH(,((Шаблон_11-Точность)&gt;=M495)+((Шаблон_11+Точность)&lt;=M495),)),M495)</f>
        <v>13234</v>
      </c>
      <c r="AT495" s="111" t="s">
        <v>290</v>
      </c>
      <c r="AU495" s="108">
        <f t="array" ref="AU495">IFERROR(INDEX(TO_name_5,MATCH(,((Шаблон_5-Точность)&gt;=O495)+((Шаблон_5+Точность)&lt;=O495),)),O495)</f>
        <v>48126</v>
      </c>
      <c r="AV495" s="109">
        <f t="array" ref="AV495">IFERROR(INDEX(TO_name_6,MATCH(,((Шаблон_6-Точность)&gt;=P495)+((Шаблон_6+Точность)&lt;=P495),)),P495)</f>
        <v>30325</v>
      </c>
      <c r="AW495" s="109">
        <f t="array" ref="AW495">IFERROR(INDEX(TO_name_7,MATCH(,((Шаблон_7-Точность)&gt;=Q495)+((Шаблон_7+Точность)&lt;=Q495),)),Q495)</f>
        <v>20554</v>
      </c>
      <c r="AX495" s="109">
        <f t="array" ref="AX495">IFERROR(INDEX(TO_name_8,MATCH(,((Шаблон_8-Точность)&gt;=R495)+((Шаблон_8+Точность)&lt;=R495),)),R495)</f>
        <v>65975</v>
      </c>
      <c r="AY495" s="109">
        <f t="array" ref="AY495">IFERROR(INDEX(TO_name_12,MATCH(,((Шаблон_12-Точность)&gt;=S495)+((Шаблон_12+Точность)&lt;=S495),)),S495)</f>
        <v>35242</v>
      </c>
      <c r="AZ495" s="109">
        <f t="array" ref="AZ495">IFERROR(INDEX(TO_name_13,MATCH(,((Шаблон_13-Точность)&gt;=T495)+((Шаблон_13+Точность)&lt;=T495),)),T495)</f>
        <v>32128</v>
      </c>
      <c r="BA495" s="110">
        <f t="array" ref="BA495">IFERROR(INDEX(TO_name_14,MATCH(,((Шаблон_14-Точность)&gt;=U495)+((Шаблон_14+Точность)&lt;=U495),)),U495)</f>
        <v>13092</v>
      </c>
      <c r="BB495" s="3"/>
      <c r="BC495" s="3" t="str">
        <f t="shared" si="239"/>
        <v>М/70007/26285</v>
      </c>
      <c r="BD495" s="3" t="str">
        <f t="shared" si="240"/>
        <v>М/75073/60151</v>
      </c>
      <c r="BE495" s="3" t="str">
        <f t="shared" si="241"/>
        <v>М/68714/43612</v>
      </c>
      <c r="BF495" s="3" t="str">
        <f t="shared" si="242"/>
        <v>М/75446/47146</v>
      </c>
      <c r="BG495" s="3" t="str">
        <f t="shared" si="243"/>
        <v>М/18115/18115</v>
      </c>
      <c r="BH495" s="3" t="str">
        <f t="shared" si="244"/>
        <v>Р/16794/16794</v>
      </c>
      <c r="BI495" s="3" t="str">
        <f t="shared" si="245"/>
        <v>Р/13234/13234</v>
      </c>
      <c r="BJ495" s="158" t="s">
        <v>290</v>
      </c>
      <c r="BK495" s="3" t="str">
        <f t="shared" si="246"/>
        <v>Р/46405/48126</v>
      </c>
      <c r="BL495" s="3" t="str">
        <f t="shared" si="247"/>
        <v>М/55307/30325</v>
      </c>
      <c r="BM495" s="3" t="str">
        <f t="shared" si="248"/>
        <v>Р/41069/20554</v>
      </c>
      <c r="BN495" s="3" t="str">
        <f t="shared" si="249"/>
        <v>М/41426/65975</v>
      </c>
      <c r="BO495" s="3" t="str">
        <f t="shared" si="250"/>
        <v>М/10242/35242</v>
      </c>
      <c r="BP495" s="3" t="str">
        <f t="shared" si="251"/>
        <v>М/11613/32128</v>
      </c>
      <c r="BQ495" s="3" t="str">
        <f t="shared" si="252"/>
        <v>Р/13092/13092</v>
      </c>
    </row>
    <row r="496" spans="1:69" ht="16.5" customHeight="1" x14ac:dyDescent="0.25">
      <c r="A496" s="90">
        <v>45412</v>
      </c>
      <c r="B496" s="3">
        <v>5</v>
      </c>
      <c r="C496" s="3">
        <v>4</v>
      </c>
      <c r="D496" s="105" t="str">
        <f t="shared" si="253"/>
        <v/>
      </c>
      <c r="E496" s="105" t="str">
        <f t="shared" si="254"/>
        <v/>
      </c>
      <c r="F496" s="99" t="s">
        <v>290</v>
      </c>
      <c r="G496" s="100">
        <f t="shared" si="255"/>
        <v>26309</v>
      </c>
      <c r="H496" s="100">
        <f t="shared" si="256"/>
        <v>60175</v>
      </c>
      <c r="I496" s="100">
        <f t="shared" si="257"/>
        <v>43636</v>
      </c>
      <c r="J496" s="100">
        <f t="shared" si="258"/>
        <v>47170</v>
      </c>
      <c r="K496" s="100">
        <f t="shared" si="259"/>
        <v>18139</v>
      </c>
      <c r="L496" s="100">
        <f t="shared" si="260"/>
        <v>16794</v>
      </c>
      <c r="M496" s="100">
        <f t="shared" si="261"/>
        <v>13234</v>
      </c>
      <c r="N496" s="100" t="str">
        <f t="shared" si="262"/>
        <v>|</v>
      </c>
      <c r="O496" s="100">
        <f t="shared" si="263"/>
        <v>48126</v>
      </c>
      <c r="P496" s="100">
        <f t="shared" si="264"/>
        <v>30349</v>
      </c>
      <c r="Q496" s="100">
        <f t="shared" si="265"/>
        <v>20554</v>
      </c>
      <c r="R496" s="100">
        <f t="shared" si="266"/>
        <v>65999</v>
      </c>
      <c r="S496" s="100">
        <f t="shared" si="267"/>
        <v>35266</v>
      </c>
      <c r="T496" s="100">
        <f t="shared" si="268"/>
        <v>32152</v>
      </c>
      <c r="U496" s="100">
        <f t="shared" si="269"/>
        <v>13092</v>
      </c>
      <c r="V496" s="89" t="s">
        <v>290</v>
      </c>
      <c r="W496" s="95" t="s">
        <v>37</v>
      </c>
      <c r="X496" s="95" t="s">
        <v>37</v>
      </c>
      <c r="Y496" s="95" t="s">
        <v>37</v>
      </c>
      <c r="Z496" s="95" t="s">
        <v>37</v>
      </c>
      <c r="AA496" s="95" t="s">
        <v>37</v>
      </c>
      <c r="AB496" s="95" t="s">
        <v>38</v>
      </c>
      <c r="AC496" s="95" t="s">
        <v>38</v>
      </c>
      <c r="AD496" s="96" t="s">
        <v>290</v>
      </c>
      <c r="AE496" s="95" t="s">
        <v>38</v>
      </c>
      <c r="AF496" s="95" t="s">
        <v>37</v>
      </c>
      <c r="AG496" s="95" t="s">
        <v>38</v>
      </c>
      <c r="AH496" s="95" t="s">
        <v>37</v>
      </c>
      <c r="AI496" s="95" t="s">
        <v>37</v>
      </c>
      <c r="AJ496" s="95" t="s">
        <v>37</v>
      </c>
      <c r="AK496" s="95" t="s">
        <v>38</v>
      </c>
      <c r="AL496" s="94" t="s">
        <v>290</v>
      </c>
      <c r="AM496" s="108">
        <f t="array" ref="AM496">IFERROR(INDEX(TO_name_1,MATCH(,((Шаблон_1-Точность)&gt;=G496)+((Шаблон_1+Точность)&lt;=G496),)),G496)</f>
        <v>26309</v>
      </c>
      <c r="AN496" s="109">
        <f t="array" ref="AN496">IFERROR(INDEX(TO_name_2,MATCH(,((Шаблон_2-Точность)&gt;=H496)+((Шаблон_2+Точность)&lt;=H496),)),H496)</f>
        <v>60175</v>
      </c>
      <c r="AO496" s="109">
        <f t="array" ref="AO496">IFERROR(INDEX(TO_name_3,MATCH(,((Шаблон_3-Точность)&gt;=I496)+((Шаблон_3+Точность)&lt;=I496),)),I496)</f>
        <v>43636</v>
      </c>
      <c r="AP496" s="109">
        <f t="array" ref="AP496">IFERROR(INDEX(TO_name_4,MATCH(,((Шаблон_4-Точность)&gt;=J496)+((Шаблон_4+Точность)&lt;=J496),)),J496)</f>
        <v>47170</v>
      </c>
      <c r="AQ496" s="109">
        <f t="array" ref="AQ496">IFERROR(INDEX(TO_name_9,MATCH(,((Шаблон_9-Точность)&gt;=K496)+((Шаблон_9+Точность)&lt;=K496),)),K496)</f>
        <v>18139</v>
      </c>
      <c r="AR496" s="109">
        <f t="array" ref="AR496">IFERROR(INDEX(TO_name_10,MATCH(,((Шаблон_10-Точность)&gt;=L496)+((Шаблон_10+Точность)&lt;=L496),)),L496)</f>
        <v>16794</v>
      </c>
      <c r="AS496" s="110">
        <f t="array" ref="AS496">IFERROR(INDEX(TO_name_11,MATCH(,((Шаблон_11-Точность)&gt;=M496)+((Шаблон_11+Точность)&lt;=M496),)),M496)</f>
        <v>13234</v>
      </c>
      <c r="AT496" s="111" t="s">
        <v>290</v>
      </c>
      <c r="AU496" s="108">
        <f t="array" ref="AU496">IFERROR(INDEX(TO_name_5,MATCH(,((Шаблон_5-Точность)&gt;=O496)+((Шаблон_5+Точность)&lt;=O496),)),O496)</f>
        <v>48126</v>
      </c>
      <c r="AV496" s="109">
        <f t="array" ref="AV496">IFERROR(INDEX(TO_name_6,MATCH(,((Шаблон_6-Точность)&gt;=P496)+((Шаблон_6+Точность)&lt;=P496),)),P496)</f>
        <v>30349</v>
      </c>
      <c r="AW496" s="109">
        <f t="array" ref="AW496">IFERROR(INDEX(TO_name_7,MATCH(,((Шаблон_7-Точность)&gt;=Q496)+((Шаблон_7+Точность)&lt;=Q496),)),Q496)</f>
        <v>20554</v>
      </c>
      <c r="AX496" s="109">
        <f t="array" ref="AX496">IFERROR(INDEX(TO_name_8,MATCH(,((Шаблон_8-Точность)&gt;=R496)+((Шаблон_8+Точность)&lt;=R496),)),R496)</f>
        <v>65999</v>
      </c>
      <c r="AY496" s="109">
        <f t="array" ref="AY496">IFERROR(INDEX(TO_name_12,MATCH(,((Шаблон_12-Точность)&gt;=S496)+((Шаблон_12+Точность)&lt;=S496),)),S496)</f>
        <v>35266</v>
      </c>
      <c r="AZ496" s="109">
        <f t="array" ref="AZ496">IFERROR(INDEX(TO_name_13,MATCH(,((Шаблон_13-Точность)&gt;=T496)+((Шаблон_13+Точность)&lt;=T496),)),T496)</f>
        <v>32152</v>
      </c>
      <c r="BA496" s="110">
        <f t="array" ref="BA496">IFERROR(INDEX(TO_name_14,MATCH(,((Шаблон_14-Точность)&gt;=U496)+((Шаблон_14+Точность)&lt;=U496),)),U496)</f>
        <v>13092</v>
      </c>
      <c r="BB496" s="3"/>
      <c r="BC496" s="3" t="str">
        <f t="shared" si="239"/>
        <v>М/70031/26309</v>
      </c>
      <c r="BD496" s="3" t="str">
        <f t="shared" si="240"/>
        <v>М/75097/60175</v>
      </c>
      <c r="BE496" s="3" t="str">
        <f t="shared" si="241"/>
        <v>М/68738/43636</v>
      </c>
      <c r="BF496" s="3" t="str">
        <f t="shared" si="242"/>
        <v>М/75470/47170</v>
      </c>
      <c r="BG496" s="3" t="str">
        <f t="shared" si="243"/>
        <v>М/18139/18139</v>
      </c>
      <c r="BH496" s="3" t="str">
        <f t="shared" si="244"/>
        <v>Р/16794/16794</v>
      </c>
      <c r="BI496" s="3" t="str">
        <f t="shared" si="245"/>
        <v>Р/13234/13234</v>
      </c>
      <c r="BJ496" s="158" t="s">
        <v>290</v>
      </c>
      <c r="BK496" s="3" t="str">
        <f t="shared" si="246"/>
        <v>Р/46405/48126</v>
      </c>
      <c r="BL496" s="3" t="str">
        <f t="shared" si="247"/>
        <v>М/55331/30349</v>
      </c>
      <c r="BM496" s="3" t="str">
        <f t="shared" si="248"/>
        <v>Р/41069/20554</v>
      </c>
      <c r="BN496" s="3" t="str">
        <f t="shared" si="249"/>
        <v>М/41450/65999</v>
      </c>
      <c r="BO496" s="3" t="str">
        <f t="shared" si="250"/>
        <v>М/10266/35266</v>
      </c>
      <c r="BP496" s="3" t="str">
        <f t="shared" si="251"/>
        <v>М/11637/32152</v>
      </c>
      <c r="BQ496" s="3" t="str">
        <f t="shared" si="252"/>
        <v>Р/13092/13092</v>
      </c>
    </row>
    <row r="497" spans="1:69" ht="16.5" customHeight="1" x14ac:dyDescent="0.25">
      <c r="A497" s="90">
        <v>45413</v>
      </c>
      <c r="B497" s="3">
        <v>5</v>
      </c>
      <c r="C497" s="3">
        <v>4</v>
      </c>
      <c r="D497" s="105" t="str">
        <f t="shared" si="253"/>
        <v/>
      </c>
      <c r="E497" s="105" t="str">
        <f t="shared" si="254"/>
        <v/>
      </c>
      <c r="F497" s="99" t="s">
        <v>290</v>
      </c>
      <c r="G497" s="100">
        <f t="shared" si="255"/>
        <v>26333</v>
      </c>
      <c r="H497" s="100">
        <f t="shared" si="256"/>
        <v>60199</v>
      </c>
      <c r="I497" s="100">
        <f t="shared" si="257"/>
        <v>43660</v>
      </c>
      <c r="J497" s="100">
        <f t="shared" si="258"/>
        <v>47194</v>
      </c>
      <c r="K497" s="100">
        <f t="shared" si="259"/>
        <v>18163</v>
      </c>
      <c r="L497" s="100">
        <f t="shared" si="260"/>
        <v>16794</v>
      </c>
      <c r="M497" s="100">
        <f t="shared" si="261"/>
        <v>13234</v>
      </c>
      <c r="N497" s="100" t="str">
        <f t="shared" si="262"/>
        <v>|</v>
      </c>
      <c r="O497" s="100">
        <f t="shared" si="263"/>
        <v>48126</v>
      </c>
      <c r="P497" s="100">
        <f t="shared" si="264"/>
        <v>30373</v>
      </c>
      <c r="Q497" s="100">
        <f t="shared" si="265"/>
        <v>20554</v>
      </c>
      <c r="R497" s="100">
        <f t="shared" si="266"/>
        <v>66023</v>
      </c>
      <c r="S497" s="100">
        <f t="shared" si="267"/>
        <v>35290</v>
      </c>
      <c r="T497" s="100">
        <f t="shared" si="268"/>
        <v>32176</v>
      </c>
      <c r="U497" s="100">
        <f t="shared" si="269"/>
        <v>13092</v>
      </c>
      <c r="V497" s="89" t="s">
        <v>290</v>
      </c>
      <c r="W497" s="95" t="s">
        <v>37</v>
      </c>
      <c r="X497" s="95" t="s">
        <v>37</v>
      </c>
      <c r="Y497" s="95" t="s">
        <v>37</v>
      </c>
      <c r="Z497" s="95" t="s">
        <v>37</v>
      </c>
      <c r="AA497" s="95" t="s">
        <v>37</v>
      </c>
      <c r="AB497" s="95" t="s">
        <v>38</v>
      </c>
      <c r="AC497" s="95" t="s">
        <v>38</v>
      </c>
      <c r="AD497" s="96" t="s">
        <v>290</v>
      </c>
      <c r="AE497" s="95" t="s">
        <v>38</v>
      </c>
      <c r="AF497" s="95" t="s">
        <v>37</v>
      </c>
      <c r="AG497" s="95" t="s">
        <v>38</v>
      </c>
      <c r="AH497" s="95" t="s">
        <v>37</v>
      </c>
      <c r="AI497" s="95" t="s">
        <v>37</v>
      </c>
      <c r="AJ497" s="95" t="s">
        <v>37</v>
      </c>
      <c r="AK497" s="95" t="s">
        <v>38</v>
      </c>
      <c r="AL497" s="94" t="s">
        <v>290</v>
      </c>
      <c r="AM497" s="108">
        <f t="array" ref="AM497">IFERROR(INDEX(TO_name_1,MATCH(,((Шаблон_1-Точность)&gt;=G497)+((Шаблон_1+Точность)&lt;=G497),)),G497)</f>
        <v>26333</v>
      </c>
      <c r="AN497" s="109">
        <f t="array" ref="AN497">IFERROR(INDEX(TO_name_2,MATCH(,((Шаблон_2-Точность)&gt;=H497)+((Шаблон_2+Точность)&lt;=H497),)),H497)</f>
        <v>60199</v>
      </c>
      <c r="AO497" s="109">
        <f t="array" ref="AO497">IFERROR(INDEX(TO_name_3,MATCH(,((Шаблон_3-Точность)&gt;=I497)+((Шаблон_3+Точность)&lt;=I497),)),I497)</f>
        <v>43660</v>
      </c>
      <c r="AP497" s="109">
        <f t="array" ref="AP497">IFERROR(INDEX(TO_name_4,MATCH(,((Шаблон_4-Точность)&gt;=J497)+((Шаблон_4+Точность)&lt;=J497),)),J497)</f>
        <v>47194</v>
      </c>
      <c r="AQ497" s="109">
        <f t="array" ref="AQ497">IFERROR(INDEX(TO_name_9,MATCH(,((Шаблон_9-Точность)&gt;=K497)+((Шаблон_9+Точность)&lt;=K497),)),K497)</f>
        <v>18163</v>
      </c>
      <c r="AR497" s="109">
        <f t="array" ref="AR497">IFERROR(INDEX(TO_name_10,MATCH(,((Шаблон_10-Точность)&gt;=L497)+((Шаблон_10+Точность)&lt;=L497),)),L497)</f>
        <v>16794</v>
      </c>
      <c r="AS497" s="110">
        <f t="array" ref="AS497">IFERROR(INDEX(TO_name_11,MATCH(,((Шаблон_11-Точность)&gt;=M497)+((Шаблон_11+Точность)&lt;=M497),)),M497)</f>
        <v>13234</v>
      </c>
      <c r="AT497" s="111" t="s">
        <v>290</v>
      </c>
      <c r="AU497" s="108">
        <f t="array" ref="AU497">IFERROR(INDEX(TO_name_5,MATCH(,((Шаблон_5-Точность)&gt;=O497)+((Шаблон_5+Точность)&lt;=O497),)),O497)</f>
        <v>48126</v>
      </c>
      <c r="AV497" s="109">
        <f t="array" ref="AV497">IFERROR(INDEX(TO_name_6,MATCH(,((Шаблон_6-Точность)&gt;=P497)+((Шаблон_6+Точность)&lt;=P497),)),P497)</f>
        <v>30373</v>
      </c>
      <c r="AW497" s="109">
        <f t="array" ref="AW497">IFERROR(INDEX(TO_name_7,MATCH(,((Шаблон_7-Точность)&gt;=Q497)+((Шаблон_7+Точность)&lt;=Q497),)),Q497)</f>
        <v>20554</v>
      </c>
      <c r="AX497" s="109">
        <f t="array" ref="AX497">IFERROR(INDEX(TO_name_8,MATCH(,((Шаблон_8-Точность)&gt;=R497)+((Шаблон_8+Точность)&lt;=R497),)),R497)</f>
        <v>66023</v>
      </c>
      <c r="AY497" s="109">
        <f t="array" ref="AY497">IFERROR(INDEX(TO_name_12,MATCH(,((Шаблон_12-Точность)&gt;=S497)+((Шаблон_12+Точность)&lt;=S497),)),S497)</f>
        <v>35290</v>
      </c>
      <c r="AZ497" s="109">
        <f t="array" ref="AZ497">IFERROR(INDEX(TO_name_13,MATCH(,((Шаблон_13-Точность)&gt;=T497)+((Шаблон_13+Точность)&lt;=T497),)),T497)</f>
        <v>32176</v>
      </c>
      <c r="BA497" s="110">
        <f t="array" ref="BA497">IFERROR(INDEX(TO_name_14,MATCH(,((Шаблон_14-Точность)&gt;=U497)+((Шаблон_14+Точность)&lt;=U497),)),U497)</f>
        <v>13092</v>
      </c>
      <c r="BB497" s="3"/>
      <c r="BC497" s="3" t="str">
        <f t="shared" si="239"/>
        <v>М/70055/26333</v>
      </c>
      <c r="BD497" s="3" t="str">
        <f t="shared" si="240"/>
        <v>М/75121/60199</v>
      </c>
      <c r="BE497" s="3" t="str">
        <f t="shared" si="241"/>
        <v>М/68762/43660</v>
      </c>
      <c r="BF497" s="3" t="str">
        <f t="shared" si="242"/>
        <v>М/75494/47194</v>
      </c>
      <c r="BG497" s="3" t="str">
        <f t="shared" si="243"/>
        <v>М/18163/18163</v>
      </c>
      <c r="BH497" s="3" t="str">
        <f t="shared" si="244"/>
        <v>Р/16794/16794</v>
      </c>
      <c r="BI497" s="3" t="str">
        <f t="shared" si="245"/>
        <v>Р/13234/13234</v>
      </c>
      <c r="BJ497" s="158" t="s">
        <v>290</v>
      </c>
      <c r="BK497" s="3" t="str">
        <f t="shared" si="246"/>
        <v>Р/46405/48126</v>
      </c>
      <c r="BL497" s="3" t="str">
        <f t="shared" si="247"/>
        <v>М/55355/30373</v>
      </c>
      <c r="BM497" s="3" t="str">
        <f t="shared" si="248"/>
        <v>Р/41069/20554</v>
      </c>
      <c r="BN497" s="3" t="str">
        <f t="shared" si="249"/>
        <v>М/41474/66023</v>
      </c>
      <c r="BO497" s="3" t="str">
        <f t="shared" si="250"/>
        <v>М/10290/35290</v>
      </c>
      <c r="BP497" s="3" t="str">
        <f t="shared" si="251"/>
        <v>М/11661/32176</v>
      </c>
      <c r="BQ497" s="3" t="str">
        <f t="shared" si="252"/>
        <v>Р/13092/13092</v>
      </c>
    </row>
    <row r="498" spans="1:69" ht="16.5" customHeight="1" x14ac:dyDescent="0.25">
      <c r="A498" s="90">
        <v>45414</v>
      </c>
      <c r="B498" s="3">
        <v>5</v>
      </c>
      <c r="C498" s="3">
        <v>4</v>
      </c>
      <c r="D498" s="105" t="str">
        <f t="shared" si="253"/>
        <v/>
      </c>
      <c r="E498" s="105" t="str">
        <f t="shared" si="254"/>
        <v/>
      </c>
      <c r="F498" s="99" t="s">
        <v>290</v>
      </c>
      <c r="G498" s="100">
        <f t="shared" si="255"/>
        <v>26357</v>
      </c>
      <c r="H498" s="100">
        <f t="shared" si="256"/>
        <v>60223</v>
      </c>
      <c r="I498" s="100">
        <f t="shared" si="257"/>
        <v>43684</v>
      </c>
      <c r="J498" s="100">
        <f t="shared" si="258"/>
        <v>47218</v>
      </c>
      <c r="K498" s="100">
        <f t="shared" si="259"/>
        <v>18187</v>
      </c>
      <c r="L498" s="100">
        <f t="shared" si="260"/>
        <v>16794</v>
      </c>
      <c r="M498" s="100">
        <f t="shared" si="261"/>
        <v>13234</v>
      </c>
      <c r="N498" s="100" t="str">
        <f t="shared" si="262"/>
        <v>|</v>
      </c>
      <c r="O498" s="100">
        <f t="shared" si="263"/>
        <v>48126</v>
      </c>
      <c r="P498" s="100">
        <f t="shared" si="264"/>
        <v>30397</v>
      </c>
      <c r="Q498" s="100">
        <f t="shared" si="265"/>
        <v>20554</v>
      </c>
      <c r="R498" s="100">
        <f t="shared" si="266"/>
        <v>66047</v>
      </c>
      <c r="S498" s="100">
        <f t="shared" si="267"/>
        <v>35314</v>
      </c>
      <c r="T498" s="100">
        <f t="shared" si="268"/>
        <v>32200</v>
      </c>
      <c r="U498" s="100">
        <f t="shared" si="269"/>
        <v>13092</v>
      </c>
      <c r="V498" s="89" t="s">
        <v>290</v>
      </c>
      <c r="W498" s="95" t="s">
        <v>37</v>
      </c>
      <c r="X498" s="95" t="s">
        <v>37</v>
      </c>
      <c r="Y498" s="95" t="s">
        <v>37</v>
      </c>
      <c r="Z498" s="95" t="s">
        <v>37</v>
      </c>
      <c r="AA498" s="95" t="s">
        <v>37</v>
      </c>
      <c r="AB498" s="95" t="s">
        <v>38</v>
      </c>
      <c r="AC498" s="95" t="s">
        <v>38</v>
      </c>
      <c r="AD498" s="96" t="s">
        <v>290</v>
      </c>
      <c r="AE498" s="95" t="s">
        <v>38</v>
      </c>
      <c r="AF498" s="95" t="s">
        <v>37</v>
      </c>
      <c r="AG498" s="95" t="s">
        <v>38</v>
      </c>
      <c r="AH498" s="95" t="s">
        <v>37</v>
      </c>
      <c r="AI498" s="95" t="s">
        <v>37</v>
      </c>
      <c r="AJ498" s="95" t="s">
        <v>37</v>
      </c>
      <c r="AK498" s="95" t="s">
        <v>38</v>
      </c>
      <c r="AL498" s="94" t="s">
        <v>290</v>
      </c>
      <c r="AM498" s="108">
        <f t="array" ref="AM498">IFERROR(INDEX(TO_name_1,MATCH(,((Шаблон_1-Точность)&gt;=G498)+((Шаблон_1+Точность)&lt;=G498),)),G498)</f>
        <v>26357</v>
      </c>
      <c r="AN498" s="109">
        <f t="array" ref="AN498">IFERROR(INDEX(TO_name_2,MATCH(,((Шаблон_2-Точность)&gt;=H498)+((Шаблон_2+Точность)&lt;=H498),)),H498)</f>
        <v>60223</v>
      </c>
      <c r="AO498" s="109">
        <f t="array" ref="AO498">IFERROR(INDEX(TO_name_3,MATCH(,((Шаблон_3-Точность)&gt;=I498)+((Шаблон_3+Точность)&lt;=I498),)),I498)</f>
        <v>43684</v>
      </c>
      <c r="AP498" s="109">
        <f t="array" ref="AP498">IFERROR(INDEX(TO_name_4,MATCH(,((Шаблон_4-Точность)&gt;=J498)+((Шаблон_4+Точность)&lt;=J498),)),J498)</f>
        <v>47218</v>
      </c>
      <c r="AQ498" s="109">
        <f t="array" ref="AQ498">IFERROR(INDEX(TO_name_9,MATCH(,((Шаблон_9-Точность)&gt;=K498)+((Шаблон_9+Точность)&lt;=K498),)),K498)</f>
        <v>18187</v>
      </c>
      <c r="AR498" s="109">
        <f t="array" ref="AR498">IFERROR(INDEX(TO_name_10,MATCH(,((Шаблон_10-Точность)&gt;=L498)+((Шаблон_10+Точность)&lt;=L498),)),L498)</f>
        <v>16794</v>
      </c>
      <c r="AS498" s="110">
        <f t="array" ref="AS498">IFERROR(INDEX(TO_name_11,MATCH(,((Шаблон_11-Точность)&gt;=M498)+((Шаблон_11+Точность)&lt;=M498),)),M498)</f>
        <v>13234</v>
      </c>
      <c r="AT498" s="111" t="s">
        <v>290</v>
      </c>
      <c r="AU498" s="108">
        <f t="array" ref="AU498">IFERROR(INDEX(TO_name_5,MATCH(,((Шаблон_5-Точность)&gt;=O498)+((Шаблон_5+Точность)&lt;=O498),)),O498)</f>
        <v>48126</v>
      </c>
      <c r="AV498" s="109">
        <f t="array" ref="AV498">IFERROR(INDEX(TO_name_6,MATCH(,((Шаблон_6-Точность)&gt;=P498)+((Шаблон_6+Точность)&lt;=P498),)),P498)</f>
        <v>30397</v>
      </c>
      <c r="AW498" s="109">
        <f t="array" ref="AW498">IFERROR(INDEX(TO_name_7,MATCH(,((Шаблон_7-Точность)&gt;=Q498)+((Шаблон_7+Точность)&lt;=Q498),)),Q498)</f>
        <v>20554</v>
      </c>
      <c r="AX498" s="109">
        <f t="array" ref="AX498">IFERROR(INDEX(TO_name_8,MATCH(,((Шаблон_8-Точность)&gt;=R498)+((Шаблон_8+Точность)&lt;=R498),)),R498)</f>
        <v>66047</v>
      </c>
      <c r="AY498" s="109">
        <f t="array" ref="AY498">IFERROR(INDEX(TO_name_12,MATCH(,((Шаблон_12-Точность)&gt;=S498)+((Шаблон_12+Точность)&lt;=S498),)),S498)</f>
        <v>35314</v>
      </c>
      <c r="AZ498" s="109">
        <f t="array" ref="AZ498">IFERROR(INDEX(TO_name_13,MATCH(,((Шаблон_13-Точность)&gt;=T498)+((Шаблон_13+Точность)&lt;=T498),)),T498)</f>
        <v>32200</v>
      </c>
      <c r="BA498" s="110">
        <f t="array" ref="BA498">IFERROR(INDEX(TO_name_14,MATCH(,((Шаблон_14-Точность)&gt;=U498)+((Шаблон_14+Точность)&lt;=U498),)),U498)</f>
        <v>13092</v>
      </c>
      <c r="BB498" s="3"/>
      <c r="BC498" s="3" t="str">
        <f t="shared" si="239"/>
        <v>М/70079/26357</v>
      </c>
      <c r="BD498" s="3" t="str">
        <f t="shared" si="240"/>
        <v>М/75145/60223</v>
      </c>
      <c r="BE498" s="3" t="str">
        <f t="shared" si="241"/>
        <v>М/68786/43684</v>
      </c>
      <c r="BF498" s="3" t="str">
        <f t="shared" si="242"/>
        <v>М/75518/47218</v>
      </c>
      <c r="BG498" s="3" t="str">
        <f t="shared" si="243"/>
        <v>М/18187/18187</v>
      </c>
      <c r="BH498" s="3" t="str">
        <f t="shared" si="244"/>
        <v>Р/16794/16794</v>
      </c>
      <c r="BI498" s="3" t="str">
        <f t="shared" si="245"/>
        <v>Р/13234/13234</v>
      </c>
      <c r="BJ498" s="158" t="s">
        <v>290</v>
      </c>
      <c r="BK498" s="3" t="str">
        <f t="shared" si="246"/>
        <v>Р/46405/48126</v>
      </c>
      <c r="BL498" s="3" t="str">
        <f t="shared" si="247"/>
        <v>М/55379/30397</v>
      </c>
      <c r="BM498" s="3" t="str">
        <f t="shared" si="248"/>
        <v>Р/41069/20554</v>
      </c>
      <c r="BN498" s="3" t="str">
        <f t="shared" si="249"/>
        <v>М/41498/66047</v>
      </c>
      <c r="BO498" s="3" t="str">
        <f t="shared" si="250"/>
        <v>М/10314/35314</v>
      </c>
      <c r="BP498" s="3" t="str">
        <f t="shared" si="251"/>
        <v>М/11685/32200</v>
      </c>
      <c r="BQ498" s="3" t="str">
        <f t="shared" si="252"/>
        <v>Р/13092/13092</v>
      </c>
    </row>
    <row r="499" spans="1:69" ht="16.5" customHeight="1" x14ac:dyDescent="0.25">
      <c r="A499" s="90">
        <v>45415</v>
      </c>
      <c r="B499" s="3">
        <v>5</v>
      </c>
      <c r="C499" s="3">
        <v>4</v>
      </c>
      <c r="D499" s="105" t="str">
        <f t="shared" si="253"/>
        <v/>
      </c>
      <c r="E499" s="105" t="str">
        <f t="shared" si="254"/>
        <v/>
      </c>
      <c r="F499" s="99" t="s">
        <v>290</v>
      </c>
      <c r="G499" s="100">
        <f t="shared" si="255"/>
        <v>26381</v>
      </c>
      <c r="H499" s="100">
        <f t="shared" si="256"/>
        <v>60247</v>
      </c>
      <c r="I499" s="100">
        <f t="shared" si="257"/>
        <v>43708</v>
      </c>
      <c r="J499" s="100">
        <f t="shared" si="258"/>
        <v>47242</v>
      </c>
      <c r="K499" s="100">
        <f t="shared" si="259"/>
        <v>18211</v>
      </c>
      <c r="L499" s="100">
        <f t="shared" si="260"/>
        <v>16794</v>
      </c>
      <c r="M499" s="100">
        <f t="shared" si="261"/>
        <v>13234</v>
      </c>
      <c r="N499" s="100" t="str">
        <f t="shared" si="262"/>
        <v>|</v>
      </c>
      <c r="O499" s="100">
        <f t="shared" si="263"/>
        <v>48126</v>
      </c>
      <c r="P499" s="100">
        <f t="shared" si="264"/>
        <v>30421</v>
      </c>
      <c r="Q499" s="100">
        <f t="shared" si="265"/>
        <v>20554</v>
      </c>
      <c r="R499" s="100">
        <f t="shared" si="266"/>
        <v>66071</v>
      </c>
      <c r="S499" s="100">
        <f t="shared" si="267"/>
        <v>35338</v>
      </c>
      <c r="T499" s="100">
        <f t="shared" si="268"/>
        <v>32224</v>
      </c>
      <c r="U499" s="100">
        <f t="shared" si="269"/>
        <v>13092</v>
      </c>
      <c r="V499" s="89" t="s">
        <v>290</v>
      </c>
      <c r="W499" s="95" t="s">
        <v>37</v>
      </c>
      <c r="X499" s="95" t="s">
        <v>37</v>
      </c>
      <c r="Y499" s="95" t="s">
        <v>37</v>
      </c>
      <c r="Z499" s="95" t="s">
        <v>37</v>
      </c>
      <c r="AA499" s="95" t="s">
        <v>37</v>
      </c>
      <c r="AB499" s="95" t="s">
        <v>38</v>
      </c>
      <c r="AC499" s="95" t="s">
        <v>38</v>
      </c>
      <c r="AD499" s="96" t="s">
        <v>290</v>
      </c>
      <c r="AE499" s="95" t="s">
        <v>38</v>
      </c>
      <c r="AF499" s="95" t="s">
        <v>37</v>
      </c>
      <c r="AG499" s="95" t="s">
        <v>38</v>
      </c>
      <c r="AH499" s="95" t="s">
        <v>37</v>
      </c>
      <c r="AI499" s="95" t="s">
        <v>37</v>
      </c>
      <c r="AJ499" s="95" t="s">
        <v>37</v>
      </c>
      <c r="AK499" s="95" t="s">
        <v>38</v>
      </c>
      <c r="AL499" s="94" t="s">
        <v>290</v>
      </c>
      <c r="AM499" s="108">
        <f t="array" ref="AM499">IFERROR(INDEX(TO_name_1,MATCH(,((Шаблон_1-Точность)&gt;=G499)+((Шаблон_1+Точность)&lt;=G499),)),G499)</f>
        <v>26381</v>
      </c>
      <c r="AN499" s="109">
        <f t="array" ref="AN499">IFERROR(INDEX(TO_name_2,MATCH(,((Шаблон_2-Точность)&gt;=H499)+((Шаблон_2+Точность)&lt;=H499),)),H499)</f>
        <v>60247</v>
      </c>
      <c r="AO499" s="109">
        <f t="array" ref="AO499">IFERROR(INDEX(TO_name_3,MATCH(,((Шаблон_3-Точность)&gt;=I499)+((Шаблон_3+Точность)&lt;=I499),)),I499)</f>
        <v>43708</v>
      </c>
      <c r="AP499" s="109">
        <f t="array" ref="AP499">IFERROR(INDEX(TO_name_4,MATCH(,((Шаблон_4-Точность)&gt;=J499)+((Шаблон_4+Точность)&lt;=J499),)),J499)</f>
        <v>47242</v>
      </c>
      <c r="AQ499" s="109">
        <f t="array" ref="AQ499">IFERROR(INDEX(TO_name_9,MATCH(,((Шаблон_9-Точность)&gt;=K499)+((Шаблон_9+Точность)&lt;=K499),)),K499)</f>
        <v>18211</v>
      </c>
      <c r="AR499" s="109">
        <f t="array" ref="AR499">IFERROR(INDEX(TO_name_10,MATCH(,((Шаблон_10-Точность)&gt;=L499)+((Шаблон_10+Точность)&lt;=L499),)),L499)</f>
        <v>16794</v>
      </c>
      <c r="AS499" s="110">
        <f t="array" ref="AS499">IFERROR(INDEX(TO_name_11,MATCH(,((Шаблон_11-Точность)&gt;=M499)+((Шаблон_11+Точность)&lt;=M499),)),M499)</f>
        <v>13234</v>
      </c>
      <c r="AT499" s="111" t="s">
        <v>290</v>
      </c>
      <c r="AU499" s="108">
        <f t="array" ref="AU499">IFERROR(INDEX(TO_name_5,MATCH(,((Шаблон_5-Точность)&gt;=O499)+((Шаблон_5+Точность)&lt;=O499),)),O499)</f>
        <v>48126</v>
      </c>
      <c r="AV499" s="109">
        <f t="array" ref="AV499">IFERROR(INDEX(TO_name_6,MATCH(,((Шаблон_6-Точность)&gt;=P499)+((Шаблон_6+Точность)&lt;=P499),)),P499)</f>
        <v>30421</v>
      </c>
      <c r="AW499" s="109">
        <f t="array" ref="AW499">IFERROR(INDEX(TO_name_7,MATCH(,((Шаблон_7-Точность)&gt;=Q499)+((Шаблон_7+Точность)&lt;=Q499),)),Q499)</f>
        <v>20554</v>
      </c>
      <c r="AX499" s="109">
        <f t="array" ref="AX499">IFERROR(INDEX(TO_name_8,MATCH(,((Шаблон_8-Точность)&gt;=R499)+((Шаблон_8+Точность)&lt;=R499),)),R499)</f>
        <v>66071</v>
      </c>
      <c r="AY499" s="109">
        <f t="array" ref="AY499">IFERROR(INDEX(TO_name_12,MATCH(,((Шаблон_12-Точность)&gt;=S499)+((Шаблон_12+Точность)&lt;=S499),)),S499)</f>
        <v>35338</v>
      </c>
      <c r="AZ499" s="109">
        <f t="array" ref="AZ499">IFERROR(INDEX(TO_name_13,MATCH(,((Шаблон_13-Точность)&gt;=T499)+((Шаблон_13+Точность)&lt;=T499),)),T499)</f>
        <v>32224</v>
      </c>
      <c r="BA499" s="110">
        <f t="array" ref="BA499">IFERROR(INDEX(TO_name_14,MATCH(,((Шаблон_14-Точность)&gt;=U499)+((Шаблон_14+Точность)&lt;=U499),)),U499)</f>
        <v>13092</v>
      </c>
      <c r="BB499" s="3"/>
      <c r="BC499" s="3" t="str">
        <f t="shared" si="239"/>
        <v>М/70103/26381</v>
      </c>
      <c r="BD499" s="3" t="str">
        <f t="shared" si="240"/>
        <v>М/75169/60247</v>
      </c>
      <c r="BE499" s="3" t="str">
        <f t="shared" si="241"/>
        <v>М/68810/43708</v>
      </c>
      <c r="BF499" s="3" t="str">
        <f t="shared" si="242"/>
        <v>М/75542/47242</v>
      </c>
      <c r="BG499" s="3" t="str">
        <f t="shared" si="243"/>
        <v>М/18211/18211</v>
      </c>
      <c r="BH499" s="3" t="str">
        <f t="shared" si="244"/>
        <v>Р/16794/16794</v>
      </c>
      <c r="BI499" s="3" t="str">
        <f t="shared" si="245"/>
        <v>Р/13234/13234</v>
      </c>
      <c r="BJ499" s="158" t="s">
        <v>290</v>
      </c>
      <c r="BK499" s="3" t="str">
        <f t="shared" si="246"/>
        <v>Р/46405/48126</v>
      </c>
      <c r="BL499" s="3" t="str">
        <f t="shared" si="247"/>
        <v>М/55403/30421</v>
      </c>
      <c r="BM499" s="3" t="str">
        <f t="shared" si="248"/>
        <v>Р/41069/20554</v>
      </c>
      <c r="BN499" s="3" t="str">
        <f t="shared" si="249"/>
        <v>М/41522/66071</v>
      </c>
      <c r="BO499" s="3" t="str">
        <f t="shared" si="250"/>
        <v>М/10338/35338</v>
      </c>
      <c r="BP499" s="3" t="str">
        <f t="shared" si="251"/>
        <v>М/11709/32224</v>
      </c>
      <c r="BQ499" s="3" t="str">
        <f t="shared" si="252"/>
        <v>Р/13092/13092</v>
      </c>
    </row>
    <row r="500" spans="1:69" ht="16.5" customHeight="1" x14ac:dyDescent="0.25">
      <c r="A500" s="90">
        <v>45416</v>
      </c>
      <c r="B500" s="3">
        <v>5</v>
      </c>
      <c r="C500" s="3">
        <v>4</v>
      </c>
      <c r="D500" s="105" t="str">
        <f t="shared" si="253"/>
        <v/>
      </c>
      <c r="E500" s="105" t="str">
        <f t="shared" si="254"/>
        <v/>
      </c>
      <c r="F500" s="99" t="s">
        <v>290</v>
      </c>
      <c r="G500" s="100">
        <f t="shared" si="255"/>
        <v>26405</v>
      </c>
      <c r="H500" s="100">
        <f t="shared" si="256"/>
        <v>60271</v>
      </c>
      <c r="I500" s="100">
        <f t="shared" si="257"/>
        <v>43732</v>
      </c>
      <c r="J500" s="100">
        <f t="shared" si="258"/>
        <v>47266</v>
      </c>
      <c r="K500" s="100">
        <f t="shared" si="259"/>
        <v>18235</v>
      </c>
      <c r="L500" s="100">
        <f t="shared" si="260"/>
        <v>16794</v>
      </c>
      <c r="M500" s="100">
        <f t="shared" si="261"/>
        <v>13234</v>
      </c>
      <c r="N500" s="100" t="str">
        <f t="shared" si="262"/>
        <v>|</v>
      </c>
      <c r="O500" s="100">
        <f t="shared" si="263"/>
        <v>48126</v>
      </c>
      <c r="P500" s="100">
        <f t="shared" si="264"/>
        <v>30445</v>
      </c>
      <c r="Q500" s="100">
        <f t="shared" si="265"/>
        <v>20554</v>
      </c>
      <c r="R500" s="100">
        <f t="shared" si="266"/>
        <v>66095</v>
      </c>
      <c r="S500" s="100">
        <f t="shared" si="267"/>
        <v>35362</v>
      </c>
      <c r="T500" s="100">
        <f t="shared" si="268"/>
        <v>32248</v>
      </c>
      <c r="U500" s="100">
        <f t="shared" si="269"/>
        <v>13092</v>
      </c>
      <c r="V500" s="89" t="s">
        <v>290</v>
      </c>
      <c r="W500" s="95" t="s">
        <v>37</v>
      </c>
      <c r="X500" s="95" t="s">
        <v>37</v>
      </c>
      <c r="Y500" s="95" t="s">
        <v>37</v>
      </c>
      <c r="Z500" s="95" t="s">
        <v>37</v>
      </c>
      <c r="AA500" s="95" t="s">
        <v>37</v>
      </c>
      <c r="AB500" s="95" t="s">
        <v>38</v>
      </c>
      <c r="AC500" s="95" t="s">
        <v>38</v>
      </c>
      <c r="AD500" s="96" t="s">
        <v>290</v>
      </c>
      <c r="AE500" s="95" t="s">
        <v>38</v>
      </c>
      <c r="AF500" s="95" t="s">
        <v>37</v>
      </c>
      <c r="AG500" s="95" t="s">
        <v>38</v>
      </c>
      <c r="AH500" s="95" t="s">
        <v>37</v>
      </c>
      <c r="AI500" s="95" t="s">
        <v>37</v>
      </c>
      <c r="AJ500" s="95" t="s">
        <v>37</v>
      </c>
      <c r="AK500" s="95" t="s">
        <v>38</v>
      </c>
      <c r="AL500" s="94" t="s">
        <v>290</v>
      </c>
      <c r="AM500" s="108">
        <f t="array" ref="AM500">IFERROR(INDEX(TO_name_1,MATCH(,((Шаблон_1-Точность)&gt;=G500)+((Шаблон_1+Точность)&lt;=G500),)),G500)</f>
        <v>26405</v>
      </c>
      <c r="AN500" s="109">
        <f t="array" ref="AN500">IFERROR(INDEX(TO_name_2,MATCH(,((Шаблон_2-Точность)&gt;=H500)+((Шаблон_2+Точность)&lt;=H500),)),H500)</f>
        <v>60271</v>
      </c>
      <c r="AO500" s="109">
        <f t="array" ref="AO500">IFERROR(INDEX(TO_name_3,MATCH(,((Шаблон_3-Точность)&gt;=I500)+((Шаблон_3+Точность)&lt;=I500),)),I500)</f>
        <v>43732</v>
      </c>
      <c r="AP500" s="109">
        <f t="array" ref="AP500">IFERROR(INDEX(TO_name_4,MATCH(,((Шаблон_4-Точность)&gt;=J500)+((Шаблон_4+Точность)&lt;=J500),)),J500)</f>
        <v>47266</v>
      </c>
      <c r="AQ500" s="109">
        <f t="array" ref="AQ500">IFERROR(INDEX(TO_name_9,MATCH(,((Шаблон_9-Точность)&gt;=K500)+((Шаблон_9+Точность)&lt;=K500),)),K500)</f>
        <v>18235</v>
      </c>
      <c r="AR500" s="109">
        <f t="array" ref="AR500">IFERROR(INDEX(TO_name_10,MATCH(,((Шаблон_10-Точность)&gt;=L500)+((Шаблон_10+Точность)&lt;=L500),)),L500)</f>
        <v>16794</v>
      </c>
      <c r="AS500" s="110">
        <f t="array" ref="AS500">IFERROR(INDEX(TO_name_11,MATCH(,((Шаблон_11-Точность)&gt;=M500)+((Шаблон_11+Точность)&lt;=M500),)),M500)</f>
        <v>13234</v>
      </c>
      <c r="AT500" s="111" t="s">
        <v>290</v>
      </c>
      <c r="AU500" s="108">
        <f t="array" ref="AU500">IFERROR(INDEX(TO_name_5,MATCH(,((Шаблон_5-Точность)&gt;=O500)+((Шаблон_5+Точность)&lt;=O500),)),O500)</f>
        <v>48126</v>
      </c>
      <c r="AV500" s="109">
        <f t="array" ref="AV500">IFERROR(INDEX(TO_name_6,MATCH(,((Шаблон_6-Точность)&gt;=P500)+((Шаблон_6+Точность)&lt;=P500),)),P500)</f>
        <v>30445</v>
      </c>
      <c r="AW500" s="109">
        <f t="array" ref="AW500">IFERROR(INDEX(TO_name_7,MATCH(,((Шаблон_7-Точность)&gt;=Q500)+((Шаблон_7+Точность)&lt;=Q500),)),Q500)</f>
        <v>20554</v>
      </c>
      <c r="AX500" s="109">
        <f t="array" ref="AX500">IFERROR(INDEX(TO_name_8,MATCH(,((Шаблон_8-Точность)&gt;=R500)+((Шаблон_8+Точность)&lt;=R500),)),R500)</f>
        <v>66095</v>
      </c>
      <c r="AY500" s="109">
        <f t="array" ref="AY500">IFERROR(INDEX(TO_name_12,MATCH(,((Шаблон_12-Точность)&gt;=S500)+((Шаблон_12+Точность)&lt;=S500),)),S500)</f>
        <v>35362</v>
      </c>
      <c r="AZ500" s="109">
        <f t="array" ref="AZ500">IFERROR(INDEX(TO_name_13,MATCH(,((Шаблон_13-Точность)&gt;=T500)+((Шаблон_13+Точность)&lt;=T500),)),T500)</f>
        <v>32248</v>
      </c>
      <c r="BA500" s="110">
        <f t="array" ref="BA500">IFERROR(INDEX(TO_name_14,MATCH(,((Шаблон_14-Точность)&gt;=U500)+((Шаблон_14+Точность)&lt;=U500),)),U500)</f>
        <v>13092</v>
      </c>
      <c r="BB500" s="3"/>
      <c r="BC500" s="3" t="str">
        <f t="shared" si="239"/>
        <v>М/70127/26405</v>
      </c>
      <c r="BD500" s="3" t="str">
        <f t="shared" si="240"/>
        <v>М/75193/60271</v>
      </c>
      <c r="BE500" s="3" t="str">
        <f t="shared" si="241"/>
        <v>М/68834/43732</v>
      </c>
      <c r="BF500" s="3" t="str">
        <f t="shared" si="242"/>
        <v>М/75566/47266</v>
      </c>
      <c r="BG500" s="3" t="str">
        <f t="shared" si="243"/>
        <v>М/18235/18235</v>
      </c>
      <c r="BH500" s="3" t="str">
        <f t="shared" si="244"/>
        <v>Р/16794/16794</v>
      </c>
      <c r="BI500" s="3" t="str">
        <f t="shared" si="245"/>
        <v>Р/13234/13234</v>
      </c>
      <c r="BJ500" s="158" t="s">
        <v>290</v>
      </c>
      <c r="BK500" s="3" t="str">
        <f t="shared" si="246"/>
        <v>Р/46405/48126</v>
      </c>
      <c r="BL500" s="3" t="str">
        <f t="shared" si="247"/>
        <v>М/55427/30445</v>
      </c>
      <c r="BM500" s="3" t="str">
        <f t="shared" si="248"/>
        <v>Р/41069/20554</v>
      </c>
      <c r="BN500" s="3" t="str">
        <f t="shared" si="249"/>
        <v>М/41546/66095</v>
      </c>
      <c r="BO500" s="3" t="str">
        <f t="shared" si="250"/>
        <v>М/10362/35362</v>
      </c>
      <c r="BP500" s="3" t="str">
        <f t="shared" si="251"/>
        <v>М/11733/32248</v>
      </c>
      <c r="BQ500" s="3" t="str">
        <f t="shared" si="252"/>
        <v>Р/13092/13092</v>
      </c>
    </row>
    <row r="501" spans="1:69" ht="16.5" customHeight="1" x14ac:dyDescent="0.25">
      <c r="A501" s="90">
        <v>45417</v>
      </c>
      <c r="B501" s="3">
        <v>5</v>
      </c>
      <c r="C501" s="3">
        <v>4</v>
      </c>
      <c r="D501" s="105" t="str">
        <f t="shared" si="253"/>
        <v/>
      </c>
      <c r="E501" s="105" t="str">
        <f t="shared" si="254"/>
        <v/>
      </c>
      <c r="F501" s="99" t="s">
        <v>290</v>
      </c>
      <c r="G501" s="100">
        <f t="shared" si="255"/>
        <v>26429</v>
      </c>
      <c r="H501" s="100">
        <f t="shared" si="256"/>
        <v>60295</v>
      </c>
      <c r="I501" s="100">
        <f t="shared" si="257"/>
        <v>43756</v>
      </c>
      <c r="J501" s="100">
        <f t="shared" si="258"/>
        <v>47290</v>
      </c>
      <c r="K501" s="100">
        <f t="shared" si="259"/>
        <v>18259</v>
      </c>
      <c r="L501" s="100">
        <f t="shared" si="260"/>
        <v>16794</v>
      </c>
      <c r="M501" s="100">
        <f t="shared" si="261"/>
        <v>13234</v>
      </c>
      <c r="N501" s="100" t="str">
        <f t="shared" si="262"/>
        <v>|</v>
      </c>
      <c r="O501" s="100">
        <f t="shared" si="263"/>
        <v>48126</v>
      </c>
      <c r="P501" s="100">
        <f t="shared" si="264"/>
        <v>30469</v>
      </c>
      <c r="Q501" s="100">
        <f t="shared" si="265"/>
        <v>20554</v>
      </c>
      <c r="R501" s="100">
        <f t="shared" si="266"/>
        <v>66119</v>
      </c>
      <c r="S501" s="100">
        <f t="shared" si="267"/>
        <v>35386</v>
      </c>
      <c r="T501" s="100">
        <f t="shared" si="268"/>
        <v>32272</v>
      </c>
      <c r="U501" s="100">
        <f t="shared" si="269"/>
        <v>13092</v>
      </c>
      <c r="V501" s="89" t="s">
        <v>290</v>
      </c>
      <c r="W501" s="95" t="s">
        <v>37</v>
      </c>
      <c r="X501" s="95" t="s">
        <v>37</v>
      </c>
      <c r="Y501" s="95" t="s">
        <v>37</v>
      </c>
      <c r="Z501" s="95" t="s">
        <v>37</v>
      </c>
      <c r="AA501" s="95" t="s">
        <v>37</v>
      </c>
      <c r="AB501" s="95" t="s">
        <v>38</v>
      </c>
      <c r="AC501" s="95" t="s">
        <v>38</v>
      </c>
      <c r="AD501" s="96" t="s">
        <v>290</v>
      </c>
      <c r="AE501" s="95" t="s">
        <v>38</v>
      </c>
      <c r="AF501" s="95" t="s">
        <v>37</v>
      </c>
      <c r="AG501" s="95" t="s">
        <v>38</v>
      </c>
      <c r="AH501" s="95" t="s">
        <v>37</v>
      </c>
      <c r="AI501" s="95" t="s">
        <v>37</v>
      </c>
      <c r="AJ501" s="95" t="s">
        <v>37</v>
      </c>
      <c r="AK501" s="95" t="s">
        <v>38</v>
      </c>
      <c r="AL501" s="94" t="s">
        <v>290</v>
      </c>
      <c r="AM501" s="108">
        <f t="array" ref="AM501">IFERROR(INDEX(TO_name_1,MATCH(,((Шаблон_1-Точность)&gt;=G501)+((Шаблон_1+Точность)&lt;=G501),)),G501)</f>
        <v>26429</v>
      </c>
      <c r="AN501" s="109">
        <f t="array" ref="AN501">IFERROR(INDEX(TO_name_2,MATCH(,((Шаблон_2-Точность)&gt;=H501)+((Шаблон_2+Точность)&lt;=H501),)),H501)</f>
        <v>60295</v>
      </c>
      <c r="AO501" s="109">
        <f t="array" ref="AO501">IFERROR(INDEX(TO_name_3,MATCH(,((Шаблон_3-Точность)&gt;=I501)+((Шаблон_3+Точность)&lt;=I501),)),I501)</f>
        <v>43756</v>
      </c>
      <c r="AP501" s="109">
        <f t="array" ref="AP501">IFERROR(INDEX(TO_name_4,MATCH(,((Шаблон_4-Точность)&gt;=J501)+((Шаблон_4+Точность)&lt;=J501),)),J501)</f>
        <v>47290</v>
      </c>
      <c r="AQ501" s="109">
        <f t="array" ref="AQ501">IFERROR(INDEX(TO_name_9,MATCH(,((Шаблон_9-Точность)&gt;=K501)+((Шаблон_9+Точность)&lt;=K501),)),K501)</f>
        <v>18259</v>
      </c>
      <c r="AR501" s="109">
        <f t="array" ref="AR501">IFERROR(INDEX(TO_name_10,MATCH(,((Шаблон_10-Точность)&gt;=L501)+((Шаблон_10+Точность)&lt;=L501),)),L501)</f>
        <v>16794</v>
      </c>
      <c r="AS501" s="110">
        <f t="array" ref="AS501">IFERROR(INDEX(TO_name_11,MATCH(,((Шаблон_11-Точность)&gt;=M501)+((Шаблон_11+Точность)&lt;=M501),)),M501)</f>
        <v>13234</v>
      </c>
      <c r="AT501" s="111" t="s">
        <v>290</v>
      </c>
      <c r="AU501" s="108">
        <f t="array" ref="AU501">IFERROR(INDEX(TO_name_5,MATCH(,((Шаблон_5-Точность)&gt;=O501)+((Шаблон_5+Точность)&lt;=O501),)),O501)</f>
        <v>48126</v>
      </c>
      <c r="AV501" s="109">
        <f t="array" ref="AV501">IFERROR(INDEX(TO_name_6,MATCH(,((Шаблон_6-Точность)&gt;=P501)+((Шаблон_6+Точность)&lt;=P501),)),P501)</f>
        <v>30469</v>
      </c>
      <c r="AW501" s="109">
        <f t="array" ref="AW501">IFERROR(INDEX(TO_name_7,MATCH(,((Шаблон_7-Точность)&gt;=Q501)+((Шаблон_7+Точность)&lt;=Q501),)),Q501)</f>
        <v>20554</v>
      </c>
      <c r="AX501" s="109">
        <f t="array" ref="AX501">IFERROR(INDEX(TO_name_8,MATCH(,((Шаблон_8-Точность)&gt;=R501)+((Шаблон_8+Точность)&lt;=R501),)),R501)</f>
        <v>66119</v>
      </c>
      <c r="AY501" s="109">
        <f t="array" ref="AY501">IFERROR(INDEX(TO_name_12,MATCH(,((Шаблон_12-Точность)&gt;=S501)+((Шаблон_12+Точность)&lt;=S501),)),S501)</f>
        <v>35386</v>
      </c>
      <c r="AZ501" s="109">
        <f t="array" ref="AZ501">IFERROR(INDEX(TO_name_13,MATCH(,((Шаблон_13-Точность)&gt;=T501)+((Шаблон_13+Точность)&lt;=T501),)),T501)</f>
        <v>32272</v>
      </c>
      <c r="BA501" s="110">
        <f t="array" ref="BA501">IFERROR(INDEX(TO_name_14,MATCH(,((Шаблон_14-Точность)&gt;=U501)+((Шаблон_14+Точность)&lt;=U501),)),U501)</f>
        <v>13092</v>
      </c>
      <c r="BB501" s="3"/>
      <c r="BC501" s="3" t="str">
        <f t="shared" si="239"/>
        <v>М/70151/26429</v>
      </c>
      <c r="BD501" s="3" t="str">
        <f t="shared" si="240"/>
        <v>М/75217/60295</v>
      </c>
      <c r="BE501" s="3" t="str">
        <f t="shared" si="241"/>
        <v>М/68858/43756</v>
      </c>
      <c r="BF501" s="3" t="str">
        <f t="shared" si="242"/>
        <v>М/75590/47290</v>
      </c>
      <c r="BG501" s="3" t="str">
        <f t="shared" si="243"/>
        <v>М/18259/18259</v>
      </c>
      <c r="BH501" s="3" t="str">
        <f t="shared" si="244"/>
        <v>Р/16794/16794</v>
      </c>
      <c r="BI501" s="3" t="str">
        <f t="shared" si="245"/>
        <v>Р/13234/13234</v>
      </c>
      <c r="BJ501" s="158" t="s">
        <v>290</v>
      </c>
      <c r="BK501" s="3" t="str">
        <f t="shared" si="246"/>
        <v>Р/46405/48126</v>
      </c>
      <c r="BL501" s="3" t="str">
        <f t="shared" si="247"/>
        <v>М/55451/30469</v>
      </c>
      <c r="BM501" s="3" t="str">
        <f t="shared" si="248"/>
        <v>Р/41069/20554</v>
      </c>
      <c r="BN501" s="3" t="str">
        <f t="shared" si="249"/>
        <v>М/41570/66119</v>
      </c>
      <c r="BO501" s="3" t="str">
        <f t="shared" si="250"/>
        <v>М/10386/35386</v>
      </c>
      <c r="BP501" s="3" t="str">
        <f t="shared" si="251"/>
        <v>М/11757/32272</v>
      </c>
      <c r="BQ501" s="3" t="str">
        <f t="shared" si="252"/>
        <v>Р/13092/13092</v>
      </c>
    </row>
    <row r="502" spans="1:69" ht="16.5" customHeight="1" x14ac:dyDescent="0.25">
      <c r="A502" s="90">
        <v>45418</v>
      </c>
      <c r="B502" s="3">
        <v>5</v>
      </c>
      <c r="C502" s="3">
        <v>4</v>
      </c>
      <c r="D502" s="105" t="str">
        <f t="shared" si="253"/>
        <v/>
      </c>
      <c r="E502" s="105" t="str">
        <f t="shared" si="254"/>
        <v/>
      </c>
      <c r="F502" s="99" t="s">
        <v>290</v>
      </c>
      <c r="G502" s="100">
        <f t="shared" si="255"/>
        <v>26453</v>
      </c>
      <c r="H502" s="100">
        <f t="shared" si="256"/>
        <v>60319</v>
      </c>
      <c r="I502" s="100">
        <f t="shared" si="257"/>
        <v>43780</v>
      </c>
      <c r="J502" s="100">
        <f t="shared" si="258"/>
        <v>47314</v>
      </c>
      <c r="K502" s="100">
        <f t="shared" si="259"/>
        <v>18283</v>
      </c>
      <c r="L502" s="100">
        <f t="shared" si="260"/>
        <v>16794</v>
      </c>
      <c r="M502" s="100">
        <f t="shared" si="261"/>
        <v>13234</v>
      </c>
      <c r="N502" s="100" t="str">
        <f t="shared" si="262"/>
        <v>|</v>
      </c>
      <c r="O502" s="100">
        <f t="shared" si="263"/>
        <v>48126</v>
      </c>
      <c r="P502" s="100">
        <f t="shared" si="264"/>
        <v>30493</v>
      </c>
      <c r="Q502" s="100">
        <f t="shared" si="265"/>
        <v>20554</v>
      </c>
      <c r="R502" s="100">
        <f t="shared" si="266"/>
        <v>66143</v>
      </c>
      <c r="S502" s="100">
        <f t="shared" si="267"/>
        <v>35410</v>
      </c>
      <c r="T502" s="100">
        <f t="shared" si="268"/>
        <v>32296</v>
      </c>
      <c r="U502" s="100">
        <f t="shared" si="269"/>
        <v>13092</v>
      </c>
      <c r="V502" s="89" t="s">
        <v>290</v>
      </c>
      <c r="W502" s="95" t="s">
        <v>37</v>
      </c>
      <c r="X502" s="95" t="s">
        <v>37</v>
      </c>
      <c r="Y502" s="95" t="s">
        <v>37</v>
      </c>
      <c r="Z502" s="95" t="s">
        <v>37</v>
      </c>
      <c r="AA502" s="95" t="s">
        <v>37</v>
      </c>
      <c r="AB502" s="95" t="s">
        <v>38</v>
      </c>
      <c r="AC502" s="95" t="s">
        <v>38</v>
      </c>
      <c r="AD502" s="96" t="s">
        <v>290</v>
      </c>
      <c r="AE502" s="95" t="s">
        <v>38</v>
      </c>
      <c r="AF502" s="95" t="s">
        <v>37</v>
      </c>
      <c r="AG502" s="95" t="s">
        <v>38</v>
      </c>
      <c r="AH502" s="95" t="s">
        <v>37</v>
      </c>
      <c r="AI502" s="95" t="s">
        <v>37</v>
      </c>
      <c r="AJ502" s="95" t="s">
        <v>37</v>
      </c>
      <c r="AK502" s="95" t="s">
        <v>38</v>
      </c>
      <c r="AL502" s="94" t="s">
        <v>290</v>
      </c>
      <c r="AM502" s="108">
        <f t="array" ref="AM502">IFERROR(INDEX(TO_name_1,MATCH(,((Шаблон_1-Точность)&gt;=G502)+((Шаблон_1+Точность)&lt;=G502),)),G502)</f>
        <v>26453</v>
      </c>
      <c r="AN502" s="109">
        <f t="array" ref="AN502">IFERROR(INDEX(TO_name_2,MATCH(,((Шаблон_2-Точность)&gt;=H502)+((Шаблон_2+Точность)&lt;=H502),)),H502)</f>
        <v>60319</v>
      </c>
      <c r="AO502" s="109">
        <f t="array" ref="AO502">IFERROR(INDEX(TO_name_3,MATCH(,((Шаблон_3-Точность)&gt;=I502)+((Шаблон_3+Точность)&lt;=I502),)),I502)</f>
        <v>43780</v>
      </c>
      <c r="AP502" s="109">
        <f t="array" ref="AP502">IFERROR(INDEX(TO_name_4,MATCH(,((Шаблон_4-Точность)&gt;=J502)+((Шаблон_4+Точность)&lt;=J502),)),J502)</f>
        <v>47314</v>
      </c>
      <c r="AQ502" s="109">
        <f t="array" ref="AQ502">IFERROR(INDEX(TO_name_9,MATCH(,((Шаблон_9-Точность)&gt;=K502)+((Шаблон_9+Точность)&lt;=K502),)),K502)</f>
        <v>18283</v>
      </c>
      <c r="AR502" s="109">
        <f t="array" ref="AR502">IFERROR(INDEX(TO_name_10,MATCH(,((Шаблон_10-Точность)&gt;=L502)+((Шаблон_10+Точность)&lt;=L502),)),L502)</f>
        <v>16794</v>
      </c>
      <c r="AS502" s="110">
        <f t="array" ref="AS502">IFERROR(INDEX(TO_name_11,MATCH(,((Шаблон_11-Точность)&gt;=M502)+((Шаблон_11+Точность)&lt;=M502),)),M502)</f>
        <v>13234</v>
      </c>
      <c r="AT502" s="111" t="s">
        <v>290</v>
      </c>
      <c r="AU502" s="108">
        <f t="array" ref="AU502">IFERROR(INDEX(TO_name_5,MATCH(,((Шаблон_5-Точность)&gt;=O502)+((Шаблон_5+Точность)&lt;=O502),)),O502)</f>
        <v>48126</v>
      </c>
      <c r="AV502" s="109">
        <f t="array" ref="AV502">IFERROR(INDEX(TO_name_6,MATCH(,((Шаблон_6-Точность)&gt;=P502)+((Шаблон_6+Точность)&lt;=P502),)),P502)</f>
        <v>30493</v>
      </c>
      <c r="AW502" s="109">
        <f t="array" ref="AW502">IFERROR(INDEX(TO_name_7,MATCH(,((Шаблон_7-Точность)&gt;=Q502)+((Шаблон_7+Точность)&lt;=Q502),)),Q502)</f>
        <v>20554</v>
      </c>
      <c r="AX502" s="109">
        <f t="array" ref="AX502">IFERROR(INDEX(TO_name_8,MATCH(,((Шаблон_8-Точность)&gt;=R502)+((Шаблон_8+Точность)&lt;=R502),)),R502)</f>
        <v>66143</v>
      </c>
      <c r="AY502" s="109">
        <f t="array" ref="AY502">IFERROR(INDEX(TO_name_12,MATCH(,((Шаблон_12-Точность)&gt;=S502)+((Шаблон_12+Точность)&lt;=S502),)),S502)</f>
        <v>35410</v>
      </c>
      <c r="AZ502" s="109">
        <f t="array" ref="AZ502">IFERROR(INDEX(TO_name_13,MATCH(,((Шаблон_13-Точность)&gt;=T502)+((Шаблон_13+Точность)&lt;=T502),)),T502)</f>
        <v>32296</v>
      </c>
      <c r="BA502" s="110">
        <f t="array" ref="BA502">IFERROR(INDEX(TO_name_14,MATCH(,((Шаблон_14-Точность)&gt;=U502)+((Шаблон_14+Точность)&lt;=U502),)),U502)</f>
        <v>13092</v>
      </c>
      <c r="BB502" s="3"/>
      <c r="BC502" s="3" t="str">
        <f t="shared" si="239"/>
        <v>М/70175/26453</v>
      </c>
      <c r="BD502" s="3" t="str">
        <f t="shared" si="240"/>
        <v>М/75241/60319</v>
      </c>
      <c r="BE502" s="3" t="str">
        <f t="shared" si="241"/>
        <v>М/68882/43780</v>
      </c>
      <c r="BF502" s="3" t="str">
        <f t="shared" si="242"/>
        <v>М/75614/47314</v>
      </c>
      <c r="BG502" s="3" t="str">
        <f t="shared" si="243"/>
        <v>М/18283/18283</v>
      </c>
      <c r="BH502" s="3" t="str">
        <f t="shared" si="244"/>
        <v>Р/16794/16794</v>
      </c>
      <c r="BI502" s="3" t="str">
        <f t="shared" si="245"/>
        <v>Р/13234/13234</v>
      </c>
      <c r="BJ502" s="158" t="s">
        <v>290</v>
      </c>
      <c r="BK502" s="3" t="str">
        <f t="shared" si="246"/>
        <v>Р/46405/48126</v>
      </c>
      <c r="BL502" s="3" t="str">
        <f t="shared" si="247"/>
        <v>М/55475/30493</v>
      </c>
      <c r="BM502" s="3" t="str">
        <f t="shared" si="248"/>
        <v>Р/41069/20554</v>
      </c>
      <c r="BN502" s="3" t="str">
        <f t="shared" si="249"/>
        <v>М/41594/66143</v>
      </c>
      <c r="BO502" s="3" t="str">
        <f t="shared" si="250"/>
        <v>М/10410/35410</v>
      </c>
      <c r="BP502" s="3" t="str">
        <f t="shared" si="251"/>
        <v>М/11781/32296</v>
      </c>
      <c r="BQ502" s="3" t="str">
        <f t="shared" si="252"/>
        <v>Р/13092/13092</v>
      </c>
    </row>
    <row r="503" spans="1:69" ht="16.5" customHeight="1" x14ac:dyDescent="0.25">
      <c r="A503" s="90">
        <v>45419</v>
      </c>
      <c r="B503" s="3">
        <v>5</v>
      </c>
      <c r="C503" s="3">
        <v>4</v>
      </c>
      <c r="D503" s="105" t="str">
        <f t="shared" si="253"/>
        <v/>
      </c>
      <c r="E503" s="105" t="str">
        <f t="shared" si="254"/>
        <v/>
      </c>
      <c r="F503" s="99" t="s">
        <v>290</v>
      </c>
      <c r="G503" s="100">
        <f t="shared" si="255"/>
        <v>26477</v>
      </c>
      <c r="H503" s="100">
        <f t="shared" si="256"/>
        <v>60343</v>
      </c>
      <c r="I503" s="100">
        <f t="shared" si="257"/>
        <v>43804</v>
      </c>
      <c r="J503" s="100">
        <f t="shared" si="258"/>
        <v>47338</v>
      </c>
      <c r="K503" s="100">
        <f t="shared" si="259"/>
        <v>18307</v>
      </c>
      <c r="L503" s="100">
        <f t="shared" si="260"/>
        <v>16794</v>
      </c>
      <c r="M503" s="100">
        <f t="shared" si="261"/>
        <v>13234</v>
      </c>
      <c r="N503" s="100" t="str">
        <f t="shared" si="262"/>
        <v>|</v>
      </c>
      <c r="O503" s="100">
        <f t="shared" si="263"/>
        <v>48126</v>
      </c>
      <c r="P503" s="100">
        <f t="shared" si="264"/>
        <v>30517</v>
      </c>
      <c r="Q503" s="100">
        <f t="shared" si="265"/>
        <v>20554</v>
      </c>
      <c r="R503" s="100">
        <f t="shared" si="266"/>
        <v>66167</v>
      </c>
      <c r="S503" s="100">
        <f t="shared" si="267"/>
        <v>35434</v>
      </c>
      <c r="T503" s="100">
        <f t="shared" si="268"/>
        <v>32320</v>
      </c>
      <c r="U503" s="100">
        <f t="shared" si="269"/>
        <v>13092</v>
      </c>
      <c r="V503" s="89" t="s">
        <v>290</v>
      </c>
      <c r="W503" s="95" t="s">
        <v>37</v>
      </c>
      <c r="X503" s="95" t="s">
        <v>37</v>
      </c>
      <c r="Y503" s="95" t="s">
        <v>37</v>
      </c>
      <c r="Z503" s="95" t="s">
        <v>37</v>
      </c>
      <c r="AA503" s="95" t="s">
        <v>37</v>
      </c>
      <c r="AB503" s="95" t="s">
        <v>38</v>
      </c>
      <c r="AC503" s="95" t="s">
        <v>38</v>
      </c>
      <c r="AD503" s="96" t="s">
        <v>290</v>
      </c>
      <c r="AE503" s="95" t="s">
        <v>38</v>
      </c>
      <c r="AF503" s="95" t="s">
        <v>37</v>
      </c>
      <c r="AG503" s="95" t="s">
        <v>38</v>
      </c>
      <c r="AH503" s="95" t="s">
        <v>37</v>
      </c>
      <c r="AI503" s="95" t="s">
        <v>37</v>
      </c>
      <c r="AJ503" s="95" t="s">
        <v>37</v>
      </c>
      <c r="AK503" s="95" t="s">
        <v>38</v>
      </c>
      <c r="AL503" s="94" t="s">
        <v>290</v>
      </c>
      <c r="AM503" s="108">
        <f t="array" ref="AM503">IFERROR(INDEX(TO_name_1,MATCH(,((Шаблон_1-Точность)&gt;=G503)+((Шаблон_1+Точность)&lt;=G503),)),G503)</f>
        <v>26477</v>
      </c>
      <c r="AN503" s="109">
        <f t="array" ref="AN503">IFERROR(INDEX(TO_name_2,MATCH(,((Шаблон_2-Точность)&gt;=H503)+((Шаблон_2+Точность)&lt;=H503),)),H503)</f>
        <v>60343</v>
      </c>
      <c r="AO503" s="109">
        <f t="array" ref="AO503">IFERROR(INDEX(TO_name_3,MATCH(,((Шаблон_3-Точность)&gt;=I503)+((Шаблон_3+Точность)&lt;=I503),)),I503)</f>
        <v>43804</v>
      </c>
      <c r="AP503" s="109">
        <f t="array" ref="AP503">IFERROR(INDEX(TO_name_4,MATCH(,((Шаблон_4-Точность)&gt;=J503)+((Шаблон_4+Точность)&lt;=J503),)),J503)</f>
        <v>47338</v>
      </c>
      <c r="AQ503" s="109">
        <f t="array" ref="AQ503">IFERROR(INDEX(TO_name_9,MATCH(,((Шаблон_9-Точность)&gt;=K503)+((Шаблон_9+Точность)&lt;=K503),)),K503)</f>
        <v>18307</v>
      </c>
      <c r="AR503" s="109">
        <f t="array" ref="AR503">IFERROR(INDEX(TO_name_10,MATCH(,((Шаблон_10-Точность)&gt;=L503)+((Шаблон_10+Точность)&lt;=L503),)),L503)</f>
        <v>16794</v>
      </c>
      <c r="AS503" s="110">
        <f t="array" ref="AS503">IFERROR(INDEX(TO_name_11,MATCH(,((Шаблон_11-Точность)&gt;=M503)+((Шаблон_11+Точность)&lt;=M503),)),M503)</f>
        <v>13234</v>
      </c>
      <c r="AT503" s="111" t="s">
        <v>290</v>
      </c>
      <c r="AU503" s="108">
        <f t="array" ref="AU503">IFERROR(INDEX(TO_name_5,MATCH(,((Шаблон_5-Точность)&gt;=O503)+((Шаблон_5+Точность)&lt;=O503),)),O503)</f>
        <v>48126</v>
      </c>
      <c r="AV503" s="109">
        <f t="array" ref="AV503">IFERROR(INDEX(TO_name_6,MATCH(,((Шаблон_6-Точность)&gt;=P503)+((Шаблон_6+Точность)&lt;=P503),)),P503)</f>
        <v>30517</v>
      </c>
      <c r="AW503" s="109">
        <f t="array" ref="AW503">IFERROR(INDEX(TO_name_7,MATCH(,((Шаблон_7-Точность)&gt;=Q503)+((Шаблон_7+Точность)&lt;=Q503),)),Q503)</f>
        <v>20554</v>
      </c>
      <c r="AX503" s="109">
        <f t="array" ref="AX503">IFERROR(INDEX(TO_name_8,MATCH(,((Шаблон_8-Точность)&gt;=R503)+((Шаблон_8+Точность)&lt;=R503),)),R503)</f>
        <v>66167</v>
      </c>
      <c r="AY503" s="109">
        <f t="array" ref="AY503">IFERROR(INDEX(TO_name_12,MATCH(,((Шаблон_12-Точность)&gt;=S503)+((Шаблон_12+Точность)&lt;=S503),)),S503)</f>
        <v>35434</v>
      </c>
      <c r="AZ503" s="109">
        <f t="array" ref="AZ503">IFERROR(INDEX(TO_name_13,MATCH(,((Шаблон_13-Точность)&gt;=T503)+((Шаблон_13+Точность)&lt;=T503),)),T503)</f>
        <v>32320</v>
      </c>
      <c r="BA503" s="110">
        <f t="array" ref="BA503">IFERROR(INDEX(TO_name_14,MATCH(,((Шаблон_14-Точность)&gt;=U503)+((Шаблон_14+Точность)&lt;=U503),)),U503)</f>
        <v>13092</v>
      </c>
      <c r="BB503" s="3"/>
      <c r="BC503" s="3" t="str">
        <f t="shared" si="239"/>
        <v>М/70199/26477</v>
      </c>
      <c r="BD503" s="3" t="str">
        <f t="shared" si="240"/>
        <v>М/75265/60343</v>
      </c>
      <c r="BE503" s="3" t="str">
        <f t="shared" si="241"/>
        <v>М/68906/43804</v>
      </c>
      <c r="BF503" s="3" t="str">
        <f t="shared" si="242"/>
        <v>М/75638/47338</v>
      </c>
      <c r="BG503" s="3" t="str">
        <f t="shared" si="243"/>
        <v>М/18307/18307</v>
      </c>
      <c r="BH503" s="3" t="str">
        <f t="shared" si="244"/>
        <v>Р/16794/16794</v>
      </c>
      <c r="BI503" s="3" t="str">
        <f t="shared" si="245"/>
        <v>Р/13234/13234</v>
      </c>
      <c r="BJ503" s="158" t="s">
        <v>290</v>
      </c>
      <c r="BK503" s="3" t="str">
        <f t="shared" si="246"/>
        <v>Р/46405/48126</v>
      </c>
      <c r="BL503" s="3" t="str">
        <f t="shared" si="247"/>
        <v>М/55499/30517</v>
      </c>
      <c r="BM503" s="3" t="str">
        <f t="shared" si="248"/>
        <v>Р/41069/20554</v>
      </c>
      <c r="BN503" s="3" t="str">
        <f t="shared" si="249"/>
        <v>М/41618/66167</v>
      </c>
      <c r="BO503" s="3" t="str">
        <f t="shared" si="250"/>
        <v>М/10434/35434</v>
      </c>
      <c r="BP503" s="3" t="str">
        <f t="shared" si="251"/>
        <v>М/11805/32320</v>
      </c>
      <c r="BQ503" s="3" t="str">
        <f t="shared" si="252"/>
        <v>Р/13092/13092</v>
      </c>
    </row>
    <row r="504" spans="1:69" ht="16.5" customHeight="1" x14ac:dyDescent="0.25">
      <c r="A504" s="90">
        <v>45420</v>
      </c>
      <c r="B504" s="3">
        <v>5</v>
      </c>
      <c r="C504" s="3">
        <v>4</v>
      </c>
      <c r="D504" s="105" t="str">
        <f t="shared" si="253"/>
        <v/>
      </c>
      <c r="E504" s="105" t="str">
        <f t="shared" si="254"/>
        <v/>
      </c>
      <c r="F504" s="99" t="s">
        <v>290</v>
      </c>
      <c r="G504" s="100">
        <f t="shared" si="255"/>
        <v>26501</v>
      </c>
      <c r="H504" s="100">
        <f t="shared" si="256"/>
        <v>60367</v>
      </c>
      <c r="I504" s="100">
        <f t="shared" si="257"/>
        <v>43828</v>
      </c>
      <c r="J504" s="100">
        <f t="shared" si="258"/>
        <v>47362</v>
      </c>
      <c r="K504" s="100">
        <f t="shared" si="259"/>
        <v>18331</v>
      </c>
      <c r="L504" s="100">
        <f t="shared" si="260"/>
        <v>16794</v>
      </c>
      <c r="M504" s="100">
        <f t="shared" si="261"/>
        <v>13234</v>
      </c>
      <c r="N504" s="100" t="str">
        <f t="shared" si="262"/>
        <v>|</v>
      </c>
      <c r="O504" s="100">
        <f t="shared" si="263"/>
        <v>48126</v>
      </c>
      <c r="P504" s="100">
        <f t="shared" si="264"/>
        <v>30541</v>
      </c>
      <c r="Q504" s="100">
        <f t="shared" si="265"/>
        <v>20554</v>
      </c>
      <c r="R504" s="100">
        <f t="shared" si="266"/>
        <v>66191</v>
      </c>
      <c r="S504" s="100">
        <f t="shared" si="267"/>
        <v>35458</v>
      </c>
      <c r="T504" s="100">
        <f t="shared" si="268"/>
        <v>32344</v>
      </c>
      <c r="U504" s="100">
        <f t="shared" si="269"/>
        <v>13092</v>
      </c>
      <c r="V504" s="89" t="s">
        <v>290</v>
      </c>
      <c r="W504" s="95" t="s">
        <v>37</v>
      </c>
      <c r="X504" s="95" t="s">
        <v>37</v>
      </c>
      <c r="Y504" s="95" t="s">
        <v>37</v>
      </c>
      <c r="Z504" s="95" t="s">
        <v>37</v>
      </c>
      <c r="AA504" s="95" t="s">
        <v>37</v>
      </c>
      <c r="AB504" s="95" t="s">
        <v>38</v>
      </c>
      <c r="AC504" s="95" t="s">
        <v>38</v>
      </c>
      <c r="AD504" s="96" t="s">
        <v>290</v>
      </c>
      <c r="AE504" s="95" t="s">
        <v>38</v>
      </c>
      <c r="AF504" s="95" t="s">
        <v>37</v>
      </c>
      <c r="AG504" s="95" t="s">
        <v>38</v>
      </c>
      <c r="AH504" s="95" t="s">
        <v>37</v>
      </c>
      <c r="AI504" s="95" t="s">
        <v>37</v>
      </c>
      <c r="AJ504" s="95" t="s">
        <v>37</v>
      </c>
      <c r="AK504" s="95" t="s">
        <v>38</v>
      </c>
      <c r="AL504" s="94" t="s">
        <v>290</v>
      </c>
      <c r="AM504" s="108">
        <f t="array" ref="AM504">IFERROR(INDEX(TO_name_1,MATCH(,((Шаблон_1-Точность)&gt;=G504)+((Шаблон_1+Точность)&lt;=G504),)),G504)</f>
        <v>26501</v>
      </c>
      <c r="AN504" s="109">
        <f t="array" ref="AN504">IFERROR(INDEX(TO_name_2,MATCH(,((Шаблон_2-Точность)&gt;=H504)+((Шаблон_2+Точность)&lt;=H504),)),H504)</f>
        <v>60367</v>
      </c>
      <c r="AO504" s="109">
        <f t="array" ref="AO504">IFERROR(INDEX(TO_name_3,MATCH(,((Шаблон_3-Точность)&gt;=I504)+((Шаблон_3+Точность)&lt;=I504),)),I504)</f>
        <v>43828</v>
      </c>
      <c r="AP504" s="109">
        <f t="array" ref="AP504">IFERROR(INDEX(TO_name_4,MATCH(,((Шаблон_4-Точность)&gt;=J504)+((Шаблон_4+Точность)&lt;=J504),)),J504)</f>
        <v>47362</v>
      </c>
      <c r="AQ504" s="109">
        <f t="array" ref="AQ504">IFERROR(INDEX(TO_name_9,MATCH(,((Шаблон_9-Точность)&gt;=K504)+((Шаблон_9+Точность)&lt;=K504),)),K504)</f>
        <v>18331</v>
      </c>
      <c r="AR504" s="109">
        <f t="array" ref="AR504">IFERROR(INDEX(TO_name_10,MATCH(,((Шаблон_10-Точность)&gt;=L504)+((Шаблон_10+Точность)&lt;=L504),)),L504)</f>
        <v>16794</v>
      </c>
      <c r="AS504" s="110">
        <f t="array" ref="AS504">IFERROR(INDEX(TO_name_11,MATCH(,((Шаблон_11-Точность)&gt;=M504)+((Шаблон_11+Точность)&lt;=M504),)),M504)</f>
        <v>13234</v>
      </c>
      <c r="AT504" s="111" t="s">
        <v>290</v>
      </c>
      <c r="AU504" s="108">
        <f t="array" ref="AU504">IFERROR(INDEX(TO_name_5,MATCH(,((Шаблон_5-Точность)&gt;=O504)+((Шаблон_5+Точность)&lt;=O504),)),O504)</f>
        <v>48126</v>
      </c>
      <c r="AV504" s="109">
        <f t="array" ref="AV504">IFERROR(INDEX(TO_name_6,MATCH(,((Шаблон_6-Точность)&gt;=P504)+((Шаблон_6+Точность)&lt;=P504),)),P504)</f>
        <v>30541</v>
      </c>
      <c r="AW504" s="109">
        <f t="array" ref="AW504">IFERROR(INDEX(TO_name_7,MATCH(,((Шаблон_7-Точность)&gt;=Q504)+((Шаблон_7+Точность)&lt;=Q504),)),Q504)</f>
        <v>20554</v>
      </c>
      <c r="AX504" s="109">
        <f t="array" ref="AX504">IFERROR(INDEX(TO_name_8,MATCH(,((Шаблон_8-Точность)&gt;=R504)+((Шаблон_8+Точность)&lt;=R504),)),R504)</f>
        <v>66191</v>
      </c>
      <c r="AY504" s="109">
        <f t="array" ref="AY504">IFERROR(INDEX(TO_name_12,MATCH(,((Шаблон_12-Точность)&gt;=S504)+((Шаблон_12+Точность)&lt;=S504),)),S504)</f>
        <v>35458</v>
      </c>
      <c r="AZ504" s="109">
        <f t="array" ref="AZ504">IFERROR(INDEX(TO_name_13,MATCH(,((Шаблон_13-Точность)&gt;=T504)+((Шаблон_13+Точность)&lt;=T504),)),T504)</f>
        <v>32344</v>
      </c>
      <c r="BA504" s="110">
        <f t="array" ref="BA504">IFERROR(INDEX(TO_name_14,MATCH(,((Шаблон_14-Точность)&gt;=U504)+((Шаблон_14+Точность)&lt;=U504),)),U504)</f>
        <v>13092</v>
      </c>
      <c r="BB504" s="3"/>
      <c r="BC504" s="3" t="str">
        <f t="shared" si="239"/>
        <v>М/70223/26501</v>
      </c>
      <c r="BD504" s="3" t="str">
        <f t="shared" si="240"/>
        <v>М/75289/60367</v>
      </c>
      <c r="BE504" s="3" t="str">
        <f t="shared" si="241"/>
        <v>М/68930/43828</v>
      </c>
      <c r="BF504" s="3" t="str">
        <f t="shared" si="242"/>
        <v>М/75662/47362</v>
      </c>
      <c r="BG504" s="3" t="str">
        <f t="shared" si="243"/>
        <v>М/18331/18331</v>
      </c>
      <c r="BH504" s="3" t="str">
        <f t="shared" si="244"/>
        <v>Р/16794/16794</v>
      </c>
      <c r="BI504" s="3" t="str">
        <f t="shared" si="245"/>
        <v>Р/13234/13234</v>
      </c>
      <c r="BJ504" s="158" t="s">
        <v>290</v>
      </c>
      <c r="BK504" s="3" t="str">
        <f t="shared" si="246"/>
        <v>Р/46405/48126</v>
      </c>
      <c r="BL504" s="3" t="str">
        <f t="shared" si="247"/>
        <v>М/55523/30541</v>
      </c>
      <c r="BM504" s="3" t="str">
        <f t="shared" si="248"/>
        <v>Р/41069/20554</v>
      </c>
      <c r="BN504" s="3" t="str">
        <f t="shared" si="249"/>
        <v>М/41642/66191</v>
      </c>
      <c r="BO504" s="3" t="str">
        <f t="shared" si="250"/>
        <v>М/10458/35458</v>
      </c>
      <c r="BP504" s="3" t="str">
        <f t="shared" si="251"/>
        <v>М/11829/32344</v>
      </c>
      <c r="BQ504" s="3" t="str">
        <f t="shared" si="252"/>
        <v>Р/13092/13092</v>
      </c>
    </row>
    <row r="505" spans="1:69" ht="16.5" customHeight="1" x14ac:dyDescent="0.25">
      <c r="A505" s="90">
        <v>45421</v>
      </c>
      <c r="B505" s="3">
        <v>5</v>
      </c>
      <c r="C505" s="3">
        <v>4</v>
      </c>
      <c r="D505" s="105" t="str">
        <f t="shared" si="253"/>
        <v/>
      </c>
      <c r="E505" s="105" t="str">
        <f t="shared" si="254"/>
        <v/>
      </c>
      <c r="F505" s="99" t="s">
        <v>290</v>
      </c>
      <c r="G505" s="100">
        <f t="shared" si="255"/>
        <v>26525</v>
      </c>
      <c r="H505" s="100">
        <f t="shared" si="256"/>
        <v>60391</v>
      </c>
      <c r="I505" s="100">
        <f t="shared" si="257"/>
        <v>43852</v>
      </c>
      <c r="J505" s="100">
        <f t="shared" si="258"/>
        <v>47386</v>
      </c>
      <c r="K505" s="100">
        <f t="shared" si="259"/>
        <v>18355</v>
      </c>
      <c r="L505" s="100">
        <f t="shared" si="260"/>
        <v>16794</v>
      </c>
      <c r="M505" s="100">
        <f t="shared" si="261"/>
        <v>13234</v>
      </c>
      <c r="N505" s="100" t="str">
        <f t="shared" si="262"/>
        <v>|</v>
      </c>
      <c r="O505" s="100">
        <f t="shared" si="263"/>
        <v>48126</v>
      </c>
      <c r="P505" s="100">
        <f t="shared" si="264"/>
        <v>30565</v>
      </c>
      <c r="Q505" s="100">
        <f t="shared" si="265"/>
        <v>20554</v>
      </c>
      <c r="R505" s="100">
        <f t="shared" si="266"/>
        <v>66215</v>
      </c>
      <c r="S505" s="100">
        <f t="shared" si="267"/>
        <v>35482</v>
      </c>
      <c r="T505" s="100">
        <f t="shared" si="268"/>
        <v>32368</v>
      </c>
      <c r="U505" s="100">
        <f t="shared" si="269"/>
        <v>13092</v>
      </c>
      <c r="V505" s="89" t="s">
        <v>290</v>
      </c>
      <c r="W505" s="95" t="s">
        <v>37</v>
      </c>
      <c r="X505" s="95" t="s">
        <v>37</v>
      </c>
      <c r="Y505" s="95" t="s">
        <v>37</v>
      </c>
      <c r="Z505" s="95" t="s">
        <v>37</v>
      </c>
      <c r="AA505" s="95" t="s">
        <v>37</v>
      </c>
      <c r="AB505" s="95" t="s">
        <v>38</v>
      </c>
      <c r="AC505" s="95" t="s">
        <v>38</v>
      </c>
      <c r="AD505" s="96" t="s">
        <v>290</v>
      </c>
      <c r="AE505" s="95" t="s">
        <v>38</v>
      </c>
      <c r="AF505" s="95" t="s">
        <v>37</v>
      </c>
      <c r="AG505" s="95" t="s">
        <v>38</v>
      </c>
      <c r="AH505" s="95" t="s">
        <v>37</v>
      </c>
      <c r="AI505" s="95" t="s">
        <v>37</v>
      </c>
      <c r="AJ505" s="95" t="s">
        <v>37</v>
      </c>
      <c r="AK505" s="95" t="s">
        <v>38</v>
      </c>
      <c r="AL505" s="94" t="s">
        <v>290</v>
      </c>
      <c r="AM505" s="108">
        <f t="array" ref="AM505">IFERROR(INDEX(TO_name_1,MATCH(,((Шаблон_1-Точность)&gt;=G505)+((Шаблон_1+Точность)&lt;=G505),)),G505)</f>
        <v>26525</v>
      </c>
      <c r="AN505" s="109">
        <f t="array" ref="AN505">IFERROR(INDEX(TO_name_2,MATCH(,((Шаблон_2-Точность)&gt;=H505)+((Шаблон_2+Точность)&lt;=H505),)),H505)</f>
        <v>60391</v>
      </c>
      <c r="AO505" s="109">
        <f t="array" ref="AO505">IFERROR(INDEX(TO_name_3,MATCH(,((Шаблон_3-Точность)&gt;=I505)+((Шаблон_3+Точность)&lt;=I505),)),I505)</f>
        <v>43852</v>
      </c>
      <c r="AP505" s="109">
        <f t="array" ref="AP505">IFERROR(INDEX(TO_name_4,MATCH(,((Шаблон_4-Точность)&gt;=J505)+((Шаблон_4+Точность)&lt;=J505),)),J505)</f>
        <v>47386</v>
      </c>
      <c r="AQ505" s="109">
        <f t="array" ref="AQ505">IFERROR(INDEX(TO_name_9,MATCH(,((Шаблон_9-Точность)&gt;=K505)+((Шаблон_9+Точность)&lt;=K505),)),K505)</f>
        <v>18355</v>
      </c>
      <c r="AR505" s="109">
        <f t="array" ref="AR505">IFERROR(INDEX(TO_name_10,MATCH(,((Шаблон_10-Точность)&gt;=L505)+((Шаблон_10+Точность)&lt;=L505),)),L505)</f>
        <v>16794</v>
      </c>
      <c r="AS505" s="110">
        <f t="array" ref="AS505">IFERROR(INDEX(TO_name_11,MATCH(,((Шаблон_11-Точность)&gt;=M505)+((Шаблон_11+Точность)&lt;=M505),)),M505)</f>
        <v>13234</v>
      </c>
      <c r="AT505" s="111" t="s">
        <v>290</v>
      </c>
      <c r="AU505" s="108">
        <f t="array" ref="AU505">IFERROR(INDEX(TO_name_5,MATCH(,((Шаблон_5-Точность)&gt;=O505)+((Шаблон_5+Точность)&lt;=O505),)),O505)</f>
        <v>48126</v>
      </c>
      <c r="AV505" s="109">
        <f t="array" ref="AV505">IFERROR(INDEX(TO_name_6,MATCH(,((Шаблон_6-Точность)&gt;=P505)+((Шаблон_6+Точность)&lt;=P505),)),P505)</f>
        <v>30565</v>
      </c>
      <c r="AW505" s="109">
        <f t="array" ref="AW505">IFERROR(INDEX(TO_name_7,MATCH(,((Шаблон_7-Точность)&gt;=Q505)+((Шаблон_7+Точность)&lt;=Q505),)),Q505)</f>
        <v>20554</v>
      </c>
      <c r="AX505" s="109">
        <f t="array" ref="AX505">IFERROR(INDEX(TO_name_8,MATCH(,((Шаблон_8-Точность)&gt;=R505)+((Шаблон_8+Точность)&lt;=R505),)),R505)</f>
        <v>66215</v>
      </c>
      <c r="AY505" s="109">
        <f t="array" ref="AY505">IFERROR(INDEX(TO_name_12,MATCH(,((Шаблон_12-Точность)&gt;=S505)+((Шаблон_12+Точность)&lt;=S505),)),S505)</f>
        <v>35482</v>
      </c>
      <c r="AZ505" s="109">
        <f t="array" ref="AZ505">IFERROR(INDEX(TO_name_13,MATCH(,((Шаблон_13-Точность)&gt;=T505)+((Шаблон_13+Точность)&lt;=T505),)),T505)</f>
        <v>32368</v>
      </c>
      <c r="BA505" s="110">
        <f t="array" ref="BA505">IFERROR(INDEX(TO_name_14,MATCH(,((Шаблон_14-Точность)&gt;=U505)+((Шаблон_14+Точность)&lt;=U505),)),U505)</f>
        <v>13092</v>
      </c>
      <c r="BB505" s="3"/>
      <c r="BC505" s="3" t="str">
        <f t="shared" si="239"/>
        <v>М/70247/26525</v>
      </c>
      <c r="BD505" s="3" t="str">
        <f t="shared" si="240"/>
        <v>М/75313/60391</v>
      </c>
      <c r="BE505" s="3" t="str">
        <f t="shared" si="241"/>
        <v>М/68954/43852</v>
      </c>
      <c r="BF505" s="3" t="str">
        <f t="shared" si="242"/>
        <v>М/75686/47386</v>
      </c>
      <c r="BG505" s="3" t="str">
        <f t="shared" si="243"/>
        <v>М/18355/18355</v>
      </c>
      <c r="BH505" s="3" t="str">
        <f t="shared" si="244"/>
        <v>Р/16794/16794</v>
      </c>
      <c r="BI505" s="3" t="str">
        <f t="shared" si="245"/>
        <v>Р/13234/13234</v>
      </c>
      <c r="BJ505" s="158" t="s">
        <v>290</v>
      </c>
      <c r="BK505" s="3" t="str">
        <f t="shared" si="246"/>
        <v>Р/46405/48126</v>
      </c>
      <c r="BL505" s="3" t="str">
        <f t="shared" si="247"/>
        <v>М/55547/30565</v>
      </c>
      <c r="BM505" s="3" t="str">
        <f t="shared" si="248"/>
        <v>Р/41069/20554</v>
      </c>
      <c r="BN505" s="3" t="str">
        <f t="shared" si="249"/>
        <v>М/41666/66215</v>
      </c>
      <c r="BO505" s="3" t="str">
        <f t="shared" si="250"/>
        <v>М/10482/35482</v>
      </c>
      <c r="BP505" s="3" t="str">
        <f t="shared" si="251"/>
        <v>М/11853/32368</v>
      </c>
      <c r="BQ505" s="3" t="str">
        <f t="shared" si="252"/>
        <v>Р/13092/13092</v>
      </c>
    </row>
    <row r="506" spans="1:69" ht="16.5" customHeight="1" x14ac:dyDescent="0.25">
      <c r="A506" s="90">
        <v>45422</v>
      </c>
      <c r="B506" s="3">
        <v>5</v>
      </c>
      <c r="C506" s="3">
        <v>4</v>
      </c>
      <c r="D506" s="105" t="str">
        <f t="shared" si="253"/>
        <v/>
      </c>
      <c r="E506" s="105" t="str">
        <f t="shared" si="254"/>
        <v/>
      </c>
      <c r="F506" s="99" t="s">
        <v>290</v>
      </c>
      <c r="G506" s="100">
        <f t="shared" si="255"/>
        <v>26549</v>
      </c>
      <c r="H506" s="100">
        <f t="shared" si="256"/>
        <v>60415</v>
      </c>
      <c r="I506" s="100">
        <f t="shared" si="257"/>
        <v>43876</v>
      </c>
      <c r="J506" s="100">
        <f t="shared" si="258"/>
        <v>47410</v>
      </c>
      <c r="K506" s="100">
        <f t="shared" si="259"/>
        <v>18379</v>
      </c>
      <c r="L506" s="100">
        <f t="shared" si="260"/>
        <v>16794</v>
      </c>
      <c r="M506" s="100">
        <f t="shared" si="261"/>
        <v>13234</v>
      </c>
      <c r="N506" s="100" t="str">
        <f t="shared" si="262"/>
        <v>|</v>
      </c>
      <c r="O506" s="100">
        <f t="shared" si="263"/>
        <v>48126</v>
      </c>
      <c r="P506" s="100">
        <f t="shared" si="264"/>
        <v>30589</v>
      </c>
      <c r="Q506" s="100">
        <f t="shared" si="265"/>
        <v>20554</v>
      </c>
      <c r="R506" s="100">
        <f t="shared" si="266"/>
        <v>66239</v>
      </c>
      <c r="S506" s="100">
        <f t="shared" si="267"/>
        <v>35506</v>
      </c>
      <c r="T506" s="100">
        <f t="shared" si="268"/>
        <v>32392</v>
      </c>
      <c r="U506" s="100">
        <f t="shared" si="269"/>
        <v>13092</v>
      </c>
      <c r="V506" s="89" t="s">
        <v>290</v>
      </c>
      <c r="W506" s="95" t="s">
        <v>37</v>
      </c>
      <c r="X506" s="95" t="s">
        <v>37</v>
      </c>
      <c r="Y506" s="95" t="s">
        <v>37</v>
      </c>
      <c r="Z506" s="95" t="s">
        <v>37</v>
      </c>
      <c r="AA506" s="95" t="s">
        <v>37</v>
      </c>
      <c r="AB506" s="95" t="s">
        <v>38</v>
      </c>
      <c r="AC506" s="95" t="s">
        <v>38</v>
      </c>
      <c r="AD506" s="96" t="s">
        <v>290</v>
      </c>
      <c r="AE506" s="95" t="s">
        <v>38</v>
      </c>
      <c r="AF506" s="95" t="s">
        <v>37</v>
      </c>
      <c r="AG506" s="95" t="s">
        <v>38</v>
      </c>
      <c r="AH506" s="95" t="s">
        <v>37</v>
      </c>
      <c r="AI506" s="95" t="s">
        <v>37</v>
      </c>
      <c r="AJ506" s="95" t="s">
        <v>37</v>
      </c>
      <c r="AK506" s="95" t="s">
        <v>38</v>
      </c>
      <c r="AL506" s="94" t="s">
        <v>290</v>
      </c>
      <c r="AM506" s="108">
        <f t="array" ref="AM506">IFERROR(INDEX(TO_name_1,MATCH(,((Шаблон_1-Точность)&gt;=G506)+((Шаблон_1+Точность)&lt;=G506),)),G506)</f>
        <v>26549</v>
      </c>
      <c r="AN506" s="109">
        <f t="array" ref="AN506">IFERROR(INDEX(TO_name_2,MATCH(,((Шаблон_2-Точность)&gt;=H506)+((Шаблон_2+Точность)&lt;=H506),)),H506)</f>
        <v>60415</v>
      </c>
      <c r="AO506" s="109">
        <f t="array" ref="AO506">IFERROR(INDEX(TO_name_3,MATCH(,((Шаблон_3-Точность)&gt;=I506)+((Шаблон_3+Точность)&lt;=I506),)),I506)</f>
        <v>43876</v>
      </c>
      <c r="AP506" s="109">
        <f t="array" ref="AP506">IFERROR(INDEX(TO_name_4,MATCH(,((Шаблон_4-Точность)&gt;=J506)+((Шаблон_4+Точность)&lt;=J506),)),J506)</f>
        <v>47410</v>
      </c>
      <c r="AQ506" s="109">
        <f t="array" ref="AQ506">IFERROR(INDEX(TO_name_9,MATCH(,((Шаблон_9-Точность)&gt;=K506)+((Шаблон_9+Точность)&lt;=K506),)),K506)</f>
        <v>18379</v>
      </c>
      <c r="AR506" s="109">
        <f t="array" ref="AR506">IFERROR(INDEX(TO_name_10,MATCH(,((Шаблон_10-Точность)&gt;=L506)+((Шаблон_10+Точность)&lt;=L506),)),L506)</f>
        <v>16794</v>
      </c>
      <c r="AS506" s="110">
        <f t="array" ref="AS506">IFERROR(INDEX(TO_name_11,MATCH(,((Шаблон_11-Точность)&gt;=M506)+((Шаблон_11+Точность)&lt;=M506),)),M506)</f>
        <v>13234</v>
      </c>
      <c r="AT506" s="111" t="s">
        <v>290</v>
      </c>
      <c r="AU506" s="108">
        <f t="array" ref="AU506">IFERROR(INDEX(TO_name_5,MATCH(,((Шаблон_5-Точность)&gt;=O506)+((Шаблон_5+Точность)&lt;=O506),)),O506)</f>
        <v>48126</v>
      </c>
      <c r="AV506" s="109">
        <f t="array" ref="AV506">IFERROR(INDEX(TO_name_6,MATCH(,((Шаблон_6-Точность)&gt;=P506)+((Шаблон_6+Точность)&lt;=P506),)),P506)</f>
        <v>30589</v>
      </c>
      <c r="AW506" s="109">
        <f t="array" ref="AW506">IFERROR(INDEX(TO_name_7,MATCH(,((Шаблон_7-Точность)&gt;=Q506)+((Шаблон_7+Точность)&lt;=Q506),)),Q506)</f>
        <v>20554</v>
      </c>
      <c r="AX506" s="109">
        <f t="array" ref="AX506">IFERROR(INDEX(TO_name_8,MATCH(,((Шаблон_8-Точность)&gt;=R506)+((Шаблон_8+Точность)&lt;=R506),)),R506)</f>
        <v>66239</v>
      </c>
      <c r="AY506" s="109" t="str">
        <f t="array" ref="AY506">IFERROR(INDEX(TO_name_12,MATCH(,((Шаблон_12-Точность)&gt;=S506)+((Шаблон_12+Точность)&lt;=S506),)),S506)</f>
        <v>ПМ</v>
      </c>
      <c r="AZ506" s="109">
        <f t="array" ref="AZ506">IFERROR(INDEX(TO_name_13,MATCH(,((Шаблон_13-Точность)&gt;=T506)+((Шаблон_13+Точность)&lt;=T506),)),T506)</f>
        <v>32392</v>
      </c>
      <c r="BA506" s="110">
        <f t="array" ref="BA506">IFERROR(INDEX(TO_name_14,MATCH(,((Шаблон_14-Точность)&gt;=U506)+((Шаблон_14+Точность)&lt;=U506),)),U506)</f>
        <v>13092</v>
      </c>
      <c r="BB506" s="3"/>
      <c r="BC506" s="3" t="str">
        <f t="shared" si="239"/>
        <v>М/70271/26549</v>
      </c>
      <c r="BD506" s="3" t="str">
        <f t="shared" si="240"/>
        <v>М/75337/60415</v>
      </c>
      <c r="BE506" s="3" t="str">
        <f t="shared" si="241"/>
        <v>М/68978/43876</v>
      </c>
      <c r="BF506" s="3" t="str">
        <f t="shared" si="242"/>
        <v>М/75710/47410</v>
      </c>
      <c r="BG506" s="3" t="str">
        <f t="shared" si="243"/>
        <v>М/18379/18379</v>
      </c>
      <c r="BH506" s="3" t="str">
        <f t="shared" si="244"/>
        <v>Р/16794/16794</v>
      </c>
      <c r="BI506" s="3" t="str">
        <f t="shared" si="245"/>
        <v>Р/13234/13234</v>
      </c>
      <c r="BJ506" s="158" t="s">
        <v>290</v>
      </c>
      <c r="BK506" s="3" t="str">
        <f t="shared" si="246"/>
        <v>Р/46405/48126</v>
      </c>
      <c r="BL506" s="3" t="str">
        <f t="shared" si="247"/>
        <v>М/55571/30589</v>
      </c>
      <c r="BM506" s="3" t="str">
        <f t="shared" si="248"/>
        <v>Р/41069/20554</v>
      </c>
      <c r="BN506" s="3" t="str">
        <f t="shared" si="249"/>
        <v>М/41690/66239</v>
      </c>
      <c r="BO506" s="3" t="str">
        <f t="shared" si="250"/>
        <v>М/10506/35506</v>
      </c>
      <c r="BP506" s="3" t="str">
        <f t="shared" si="251"/>
        <v>М/11877/32392</v>
      </c>
      <c r="BQ506" s="3" t="str">
        <f t="shared" si="252"/>
        <v>Р/13092/13092</v>
      </c>
    </row>
    <row r="507" spans="1:69" ht="16.5" customHeight="1" x14ac:dyDescent="0.25">
      <c r="A507" s="90">
        <v>45423</v>
      </c>
      <c r="B507" s="3">
        <v>5</v>
      </c>
      <c r="C507" s="3">
        <v>4</v>
      </c>
      <c r="D507" s="105" t="str">
        <f t="shared" si="253"/>
        <v/>
      </c>
      <c r="E507" s="105" t="str">
        <f t="shared" si="254"/>
        <v/>
      </c>
      <c r="F507" s="99" t="s">
        <v>290</v>
      </c>
      <c r="G507" s="100">
        <f t="shared" si="255"/>
        <v>26573</v>
      </c>
      <c r="H507" s="100">
        <f t="shared" si="256"/>
        <v>60439</v>
      </c>
      <c r="I507" s="100">
        <f t="shared" si="257"/>
        <v>43900</v>
      </c>
      <c r="J507" s="100">
        <f t="shared" si="258"/>
        <v>47434</v>
      </c>
      <c r="K507" s="100">
        <f t="shared" si="259"/>
        <v>18403</v>
      </c>
      <c r="L507" s="100">
        <f t="shared" si="260"/>
        <v>16794</v>
      </c>
      <c r="M507" s="100">
        <f t="shared" si="261"/>
        <v>13234</v>
      </c>
      <c r="N507" s="100" t="str">
        <f t="shared" si="262"/>
        <v>|</v>
      </c>
      <c r="O507" s="100">
        <f t="shared" si="263"/>
        <v>48126</v>
      </c>
      <c r="P507" s="100">
        <f t="shared" si="264"/>
        <v>30613</v>
      </c>
      <c r="Q507" s="100">
        <f t="shared" si="265"/>
        <v>20554</v>
      </c>
      <c r="R507" s="100">
        <f t="shared" si="266"/>
        <v>66263</v>
      </c>
      <c r="S507" s="100">
        <f t="shared" si="267"/>
        <v>35530</v>
      </c>
      <c r="T507" s="100">
        <f t="shared" si="268"/>
        <v>32416</v>
      </c>
      <c r="U507" s="100">
        <f t="shared" si="269"/>
        <v>13092</v>
      </c>
      <c r="V507" s="89" t="s">
        <v>290</v>
      </c>
      <c r="W507" s="95" t="s">
        <v>37</v>
      </c>
      <c r="X507" s="95" t="s">
        <v>37</v>
      </c>
      <c r="Y507" s="95" t="s">
        <v>37</v>
      </c>
      <c r="Z507" s="95" t="s">
        <v>37</v>
      </c>
      <c r="AA507" s="95" t="s">
        <v>37</v>
      </c>
      <c r="AB507" s="95" t="s">
        <v>38</v>
      </c>
      <c r="AC507" s="95" t="s">
        <v>38</v>
      </c>
      <c r="AD507" s="96" t="s">
        <v>290</v>
      </c>
      <c r="AE507" s="95" t="s">
        <v>38</v>
      </c>
      <c r="AF507" s="95" t="s">
        <v>37</v>
      </c>
      <c r="AG507" s="95" t="s">
        <v>38</v>
      </c>
      <c r="AH507" s="95" t="s">
        <v>37</v>
      </c>
      <c r="AI507" s="95" t="s">
        <v>37</v>
      </c>
      <c r="AJ507" s="95" t="s">
        <v>37</v>
      </c>
      <c r="AK507" s="95" t="s">
        <v>38</v>
      </c>
      <c r="AL507" s="94" t="s">
        <v>290</v>
      </c>
      <c r="AM507" s="108">
        <f t="array" ref="AM507">IFERROR(INDEX(TO_name_1,MATCH(,((Шаблон_1-Точность)&gt;=G507)+((Шаблон_1+Точность)&lt;=G507),)),G507)</f>
        <v>26573</v>
      </c>
      <c r="AN507" s="109">
        <f t="array" ref="AN507">IFERROR(INDEX(TO_name_2,MATCH(,((Шаблон_2-Точность)&gt;=H507)+((Шаблон_2+Точность)&lt;=H507),)),H507)</f>
        <v>60439</v>
      </c>
      <c r="AO507" s="109">
        <f t="array" ref="AO507">IFERROR(INDEX(TO_name_3,MATCH(,((Шаблон_3-Точность)&gt;=I507)+((Шаблон_3+Точность)&lt;=I507),)),I507)</f>
        <v>43900</v>
      </c>
      <c r="AP507" s="109">
        <f t="array" ref="AP507">IFERROR(INDEX(TO_name_4,MATCH(,((Шаблон_4-Точность)&gt;=J507)+((Шаблон_4+Точность)&lt;=J507),)),J507)</f>
        <v>47434</v>
      </c>
      <c r="AQ507" s="109">
        <f t="array" ref="AQ507">IFERROR(INDEX(TO_name_9,MATCH(,((Шаблон_9-Точность)&gt;=K507)+((Шаблон_9+Точность)&lt;=K507),)),K507)</f>
        <v>18403</v>
      </c>
      <c r="AR507" s="109">
        <f t="array" ref="AR507">IFERROR(INDEX(TO_name_10,MATCH(,((Шаблон_10-Точность)&gt;=L507)+((Шаблон_10+Точность)&lt;=L507),)),L507)</f>
        <v>16794</v>
      </c>
      <c r="AS507" s="110">
        <f t="array" ref="AS507">IFERROR(INDEX(TO_name_11,MATCH(,((Шаблон_11-Точность)&gt;=M507)+((Шаблон_11+Точность)&lt;=M507),)),M507)</f>
        <v>13234</v>
      </c>
      <c r="AT507" s="111" t="s">
        <v>290</v>
      </c>
      <c r="AU507" s="108">
        <f t="array" ref="AU507">IFERROR(INDEX(TO_name_5,MATCH(,((Шаблон_5-Точность)&gt;=O507)+((Шаблон_5+Точность)&lt;=O507),)),O507)</f>
        <v>48126</v>
      </c>
      <c r="AV507" s="109">
        <f t="array" ref="AV507">IFERROR(INDEX(TO_name_6,MATCH(,((Шаблон_6-Точность)&gt;=P507)+((Шаблон_6+Точность)&lt;=P507),)),P507)</f>
        <v>30613</v>
      </c>
      <c r="AW507" s="109">
        <f t="array" ref="AW507">IFERROR(INDEX(TO_name_7,MATCH(,((Шаблон_7-Точность)&gt;=Q507)+((Шаблон_7+Точность)&lt;=Q507),)),Q507)</f>
        <v>20554</v>
      </c>
      <c r="AX507" s="109">
        <f t="array" ref="AX507">IFERROR(INDEX(TO_name_8,MATCH(,((Шаблон_8-Точность)&gt;=R507)+((Шаблон_8+Точность)&lt;=R507),)),R507)</f>
        <v>66263</v>
      </c>
      <c r="AY507" s="109">
        <f t="array" ref="AY507">IFERROR(INDEX(TO_name_12,MATCH(,((Шаблон_12-Точность)&gt;=S507)+((Шаблон_12+Точность)&lt;=S507),)),S507)</f>
        <v>35530</v>
      </c>
      <c r="AZ507" s="109">
        <f t="array" ref="AZ507">IFERROR(INDEX(TO_name_13,MATCH(,((Шаблон_13-Точность)&gt;=T507)+((Шаблон_13+Точность)&lt;=T507),)),T507)</f>
        <v>32416</v>
      </c>
      <c r="BA507" s="110">
        <f t="array" ref="BA507">IFERROR(INDEX(TO_name_14,MATCH(,((Шаблон_14-Точность)&gt;=U507)+((Шаблон_14+Точность)&lt;=U507),)),U507)</f>
        <v>13092</v>
      </c>
      <c r="BB507" s="3"/>
      <c r="BC507" s="3" t="str">
        <f t="shared" si="239"/>
        <v>М/70295/26573</v>
      </c>
      <c r="BD507" s="3" t="str">
        <f t="shared" si="240"/>
        <v>М/75361/60439</v>
      </c>
      <c r="BE507" s="3" t="str">
        <f t="shared" si="241"/>
        <v>М/69002/43900</v>
      </c>
      <c r="BF507" s="3" t="str">
        <f t="shared" si="242"/>
        <v>М/75734/47434</v>
      </c>
      <c r="BG507" s="3" t="str">
        <f t="shared" si="243"/>
        <v>М/18403/18403</v>
      </c>
      <c r="BH507" s="3" t="str">
        <f t="shared" si="244"/>
        <v>Р/16794/16794</v>
      </c>
      <c r="BI507" s="3" t="str">
        <f t="shared" si="245"/>
        <v>Р/13234/13234</v>
      </c>
      <c r="BJ507" s="158" t="s">
        <v>290</v>
      </c>
      <c r="BK507" s="3" t="str">
        <f t="shared" si="246"/>
        <v>Р/46405/48126</v>
      </c>
      <c r="BL507" s="3" t="str">
        <f t="shared" si="247"/>
        <v>М/55595/30613</v>
      </c>
      <c r="BM507" s="3" t="str">
        <f t="shared" si="248"/>
        <v>Р/41069/20554</v>
      </c>
      <c r="BN507" s="3" t="str">
        <f t="shared" si="249"/>
        <v>М/41714/66263</v>
      </c>
      <c r="BO507" s="3" t="str">
        <f t="shared" si="250"/>
        <v>М/10530/35530</v>
      </c>
      <c r="BP507" s="3" t="str">
        <f t="shared" si="251"/>
        <v>М/11901/32416</v>
      </c>
      <c r="BQ507" s="3" t="str">
        <f t="shared" si="252"/>
        <v>Р/13092/13092</v>
      </c>
    </row>
    <row r="508" spans="1:69" ht="16.5" customHeight="1" x14ac:dyDescent="0.25">
      <c r="A508" s="90">
        <v>45424</v>
      </c>
      <c r="B508" s="3">
        <v>5</v>
      </c>
      <c r="C508" s="3">
        <v>4</v>
      </c>
      <c r="D508" s="105" t="str">
        <f t="shared" si="253"/>
        <v/>
      </c>
      <c r="E508" s="105" t="str">
        <f t="shared" si="254"/>
        <v/>
      </c>
      <c r="F508" s="99" t="s">
        <v>290</v>
      </c>
      <c r="G508" s="100">
        <f t="shared" si="255"/>
        <v>26597</v>
      </c>
      <c r="H508" s="100">
        <f t="shared" si="256"/>
        <v>60463</v>
      </c>
      <c r="I508" s="100">
        <f t="shared" si="257"/>
        <v>43924</v>
      </c>
      <c r="J508" s="100">
        <f t="shared" si="258"/>
        <v>47458</v>
      </c>
      <c r="K508" s="100">
        <f t="shared" si="259"/>
        <v>18427</v>
      </c>
      <c r="L508" s="100">
        <f t="shared" si="260"/>
        <v>16794</v>
      </c>
      <c r="M508" s="100">
        <f t="shared" si="261"/>
        <v>13234</v>
      </c>
      <c r="N508" s="100" t="str">
        <f t="shared" si="262"/>
        <v>|</v>
      </c>
      <c r="O508" s="100">
        <f t="shared" si="263"/>
        <v>48126</v>
      </c>
      <c r="P508" s="100">
        <f t="shared" si="264"/>
        <v>30637</v>
      </c>
      <c r="Q508" s="100">
        <f t="shared" si="265"/>
        <v>20554</v>
      </c>
      <c r="R508" s="100">
        <f t="shared" si="266"/>
        <v>66287</v>
      </c>
      <c r="S508" s="100">
        <f t="shared" si="267"/>
        <v>35554</v>
      </c>
      <c r="T508" s="100">
        <f t="shared" si="268"/>
        <v>32440</v>
      </c>
      <c r="U508" s="100">
        <f t="shared" si="269"/>
        <v>13092</v>
      </c>
      <c r="V508" s="89" t="s">
        <v>290</v>
      </c>
      <c r="W508" s="95" t="s">
        <v>37</v>
      </c>
      <c r="X508" s="95" t="s">
        <v>37</v>
      </c>
      <c r="Y508" s="95" t="s">
        <v>37</v>
      </c>
      <c r="Z508" s="95" t="s">
        <v>37</v>
      </c>
      <c r="AA508" s="95" t="s">
        <v>37</v>
      </c>
      <c r="AB508" s="95" t="s">
        <v>38</v>
      </c>
      <c r="AC508" s="95" t="s">
        <v>38</v>
      </c>
      <c r="AD508" s="96" t="s">
        <v>290</v>
      </c>
      <c r="AE508" s="95" t="s">
        <v>38</v>
      </c>
      <c r="AF508" s="95" t="s">
        <v>37</v>
      </c>
      <c r="AG508" s="95" t="s">
        <v>38</v>
      </c>
      <c r="AH508" s="95" t="s">
        <v>37</v>
      </c>
      <c r="AI508" s="95" t="s">
        <v>37</v>
      </c>
      <c r="AJ508" s="95" t="s">
        <v>37</v>
      </c>
      <c r="AK508" s="95" t="s">
        <v>38</v>
      </c>
      <c r="AL508" s="94" t="s">
        <v>290</v>
      </c>
      <c r="AM508" s="108">
        <f t="array" ref="AM508">IFERROR(INDEX(TO_name_1,MATCH(,((Шаблон_1-Точность)&gt;=G508)+((Шаблон_1+Точность)&lt;=G508),)),G508)</f>
        <v>26597</v>
      </c>
      <c r="AN508" s="109">
        <f t="array" ref="AN508">IFERROR(INDEX(TO_name_2,MATCH(,((Шаблон_2-Точность)&gt;=H508)+((Шаблон_2+Точность)&lt;=H508),)),H508)</f>
        <v>60463</v>
      </c>
      <c r="AO508" s="109">
        <f t="array" ref="AO508">IFERROR(INDEX(TO_name_3,MATCH(,((Шаблон_3-Точность)&gt;=I508)+((Шаблон_3+Точность)&lt;=I508),)),I508)</f>
        <v>43924</v>
      </c>
      <c r="AP508" s="109">
        <f t="array" ref="AP508">IFERROR(INDEX(TO_name_4,MATCH(,((Шаблон_4-Точность)&gt;=J508)+((Шаблон_4+Точность)&lt;=J508),)),J508)</f>
        <v>47458</v>
      </c>
      <c r="AQ508" s="109">
        <f t="array" ref="AQ508">IFERROR(INDEX(TO_name_9,MATCH(,((Шаблон_9-Точность)&gt;=K508)+((Шаблон_9+Точность)&lt;=K508),)),K508)</f>
        <v>18427</v>
      </c>
      <c r="AR508" s="109">
        <f t="array" ref="AR508">IFERROR(INDEX(TO_name_10,MATCH(,((Шаблон_10-Точность)&gt;=L508)+((Шаблон_10+Точность)&lt;=L508),)),L508)</f>
        <v>16794</v>
      </c>
      <c r="AS508" s="110">
        <f t="array" ref="AS508">IFERROR(INDEX(TO_name_11,MATCH(,((Шаблон_11-Точность)&gt;=M508)+((Шаблон_11+Точность)&lt;=M508),)),M508)</f>
        <v>13234</v>
      </c>
      <c r="AT508" s="111" t="s">
        <v>290</v>
      </c>
      <c r="AU508" s="108">
        <f t="array" ref="AU508">IFERROR(INDEX(TO_name_5,MATCH(,((Шаблон_5-Точность)&gt;=O508)+((Шаблон_5+Точность)&lt;=O508),)),O508)</f>
        <v>48126</v>
      </c>
      <c r="AV508" s="109">
        <f t="array" ref="AV508">IFERROR(INDEX(TO_name_6,MATCH(,((Шаблон_6-Точность)&gt;=P508)+((Шаблон_6+Точность)&lt;=P508),)),P508)</f>
        <v>30637</v>
      </c>
      <c r="AW508" s="109">
        <f t="array" ref="AW508">IFERROR(INDEX(TO_name_7,MATCH(,((Шаблон_7-Точность)&gt;=Q508)+((Шаблон_7+Точность)&lt;=Q508),)),Q508)</f>
        <v>20554</v>
      </c>
      <c r="AX508" s="109">
        <f t="array" ref="AX508">IFERROR(INDEX(TO_name_8,MATCH(,((Шаблон_8-Точность)&gt;=R508)+((Шаблон_8+Точность)&lt;=R508),)),R508)</f>
        <v>66287</v>
      </c>
      <c r="AY508" s="109">
        <f t="array" ref="AY508">IFERROR(INDEX(TO_name_12,MATCH(,((Шаблон_12-Точность)&gt;=S508)+((Шаблон_12+Точность)&lt;=S508),)),S508)</f>
        <v>35554</v>
      </c>
      <c r="AZ508" s="109">
        <f t="array" ref="AZ508">IFERROR(INDEX(TO_name_13,MATCH(,((Шаблон_13-Точность)&gt;=T508)+((Шаблон_13+Точность)&lt;=T508),)),T508)</f>
        <v>32440</v>
      </c>
      <c r="BA508" s="110">
        <f t="array" ref="BA508">IFERROR(INDEX(TO_name_14,MATCH(,((Шаблон_14-Точность)&gt;=U508)+((Шаблон_14+Точность)&lt;=U508),)),U508)</f>
        <v>13092</v>
      </c>
      <c r="BB508" s="3"/>
      <c r="BC508" s="3" t="str">
        <f t="shared" si="239"/>
        <v>М/70319/26597</v>
      </c>
      <c r="BD508" s="3" t="str">
        <f t="shared" si="240"/>
        <v>М/75385/60463</v>
      </c>
      <c r="BE508" s="3" t="str">
        <f t="shared" si="241"/>
        <v>М/69026/43924</v>
      </c>
      <c r="BF508" s="3" t="str">
        <f t="shared" si="242"/>
        <v>М/75758/47458</v>
      </c>
      <c r="BG508" s="3" t="str">
        <f t="shared" si="243"/>
        <v>М/18427/18427</v>
      </c>
      <c r="BH508" s="3" t="str">
        <f t="shared" si="244"/>
        <v>Р/16794/16794</v>
      </c>
      <c r="BI508" s="3" t="str">
        <f t="shared" si="245"/>
        <v>Р/13234/13234</v>
      </c>
      <c r="BJ508" s="158" t="s">
        <v>290</v>
      </c>
      <c r="BK508" s="3" t="str">
        <f t="shared" si="246"/>
        <v>Р/46405/48126</v>
      </c>
      <c r="BL508" s="3" t="str">
        <f t="shared" si="247"/>
        <v>М/55619/30637</v>
      </c>
      <c r="BM508" s="3" t="str">
        <f t="shared" si="248"/>
        <v>Р/41069/20554</v>
      </c>
      <c r="BN508" s="3" t="str">
        <f t="shared" si="249"/>
        <v>М/41738/66287</v>
      </c>
      <c r="BO508" s="3" t="str">
        <f t="shared" si="250"/>
        <v>М/10554/35554</v>
      </c>
      <c r="BP508" s="3" t="str">
        <f t="shared" si="251"/>
        <v>М/11925/32440</v>
      </c>
      <c r="BQ508" s="3" t="str">
        <f t="shared" si="252"/>
        <v>Р/13092/13092</v>
      </c>
    </row>
    <row r="509" spans="1:69" ht="16.5" customHeight="1" x14ac:dyDescent="0.25">
      <c r="A509" s="90">
        <v>45425</v>
      </c>
      <c r="B509" s="3">
        <v>5</v>
      </c>
      <c r="C509" s="3">
        <v>4</v>
      </c>
      <c r="D509" s="105" t="str">
        <f t="shared" si="253"/>
        <v/>
      </c>
      <c r="E509" s="105" t="str">
        <f t="shared" si="254"/>
        <v/>
      </c>
      <c r="F509" s="99" t="s">
        <v>290</v>
      </c>
      <c r="G509" s="100">
        <f t="shared" si="255"/>
        <v>26621</v>
      </c>
      <c r="H509" s="100">
        <f t="shared" si="256"/>
        <v>60487</v>
      </c>
      <c r="I509" s="100">
        <f t="shared" si="257"/>
        <v>43948</v>
      </c>
      <c r="J509" s="100">
        <f t="shared" si="258"/>
        <v>47482</v>
      </c>
      <c r="K509" s="100">
        <f t="shared" si="259"/>
        <v>18451</v>
      </c>
      <c r="L509" s="100">
        <f t="shared" si="260"/>
        <v>16794</v>
      </c>
      <c r="M509" s="100">
        <f t="shared" si="261"/>
        <v>13234</v>
      </c>
      <c r="N509" s="100" t="str">
        <f t="shared" si="262"/>
        <v>|</v>
      </c>
      <c r="O509" s="100">
        <f t="shared" si="263"/>
        <v>48126</v>
      </c>
      <c r="P509" s="100">
        <f t="shared" si="264"/>
        <v>30661</v>
      </c>
      <c r="Q509" s="100">
        <f t="shared" si="265"/>
        <v>20554</v>
      </c>
      <c r="R509" s="100">
        <f t="shared" si="266"/>
        <v>66311</v>
      </c>
      <c r="S509" s="100">
        <f t="shared" si="267"/>
        <v>35578</v>
      </c>
      <c r="T509" s="100">
        <f t="shared" si="268"/>
        <v>32464</v>
      </c>
      <c r="U509" s="100">
        <f t="shared" si="269"/>
        <v>13092</v>
      </c>
      <c r="V509" s="89" t="s">
        <v>290</v>
      </c>
      <c r="W509" s="95" t="s">
        <v>37</v>
      </c>
      <c r="X509" s="95" t="s">
        <v>37</v>
      </c>
      <c r="Y509" s="95" t="s">
        <v>37</v>
      </c>
      <c r="Z509" s="95" t="s">
        <v>37</v>
      </c>
      <c r="AA509" s="95" t="s">
        <v>37</v>
      </c>
      <c r="AB509" s="95" t="s">
        <v>38</v>
      </c>
      <c r="AC509" s="95" t="s">
        <v>38</v>
      </c>
      <c r="AD509" s="96" t="s">
        <v>290</v>
      </c>
      <c r="AE509" s="95" t="s">
        <v>38</v>
      </c>
      <c r="AF509" s="95" t="s">
        <v>37</v>
      </c>
      <c r="AG509" s="95" t="s">
        <v>38</v>
      </c>
      <c r="AH509" s="95" t="s">
        <v>37</v>
      </c>
      <c r="AI509" s="95" t="s">
        <v>37</v>
      </c>
      <c r="AJ509" s="95" t="s">
        <v>37</v>
      </c>
      <c r="AK509" s="95" t="s">
        <v>38</v>
      </c>
      <c r="AL509" s="94" t="s">
        <v>290</v>
      </c>
      <c r="AM509" s="108">
        <f t="array" ref="AM509">IFERROR(INDEX(TO_name_1,MATCH(,((Шаблон_1-Точность)&gt;=G509)+((Шаблон_1+Точность)&lt;=G509),)),G509)</f>
        <v>26621</v>
      </c>
      <c r="AN509" s="109">
        <f t="array" ref="AN509">IFERROR(INDEX(TO_name_2,MATCH(,((Шаблон_2-Точность)&gt;=H509)+((Шаблон_2+Точность)&lt;=H509),)),H509)</f>
        <v>60487</v>
      </c>
      <c r="AO509" s="109">
        <f t="array" ref="AO509">IFERROR(INDEX(TO_name_3,MATCH(,((Шаблон_3-Точность)&gt;=I509)+((Шаблон_3+Точность)&lt;=I509),)),I509)</f>
        <v>43948</v>
      </c>
      <c r="AP509" s="109">
        <f t="array" ref="AP509">IFERROR(INDEX(TO_name_4,MATCH(,((Шаблон_4-Точность)&gt;=J509)+((Шаблон_4+Точность)&lt;=J509),)),J509)</f>
        <v>47482</v>
      </c>
      <c r="AQ509" s="109">
        <f t="array" ref="AQ509">IFERROR(INDEX(TO_name_9,MATCH(,((Шаблон_9-Точность)&gt;=K509)+((Шаблон_9+Точность)&lt;=K509),)),K509)</f>
        <v>18451</v>
      </c>
      <c r="AR509" s="109">
        <f t="array" ref="AR509">IFERROR(INDEX(TO_name_10,MATCH(,((Шаблон_10-Точность)&gt;=L509)+((Шаблон_10+Точность)&lt;=L509),)),L509)</f>
        <v>16794</v>
      </c>
      <c r="AS509" s="110">
        <f t="array" ref="AS509">IFERROR(INDEX(TO_name_11,MATCH(,((Шаблон_11-Точность)&gt;=M509)+((Шаблон_11+Точность)&lt;=M509),)),M509)</f>
        <v>13234</v>
      </c>
      <c r="AT509" s="111" t="s">
        <v>290</v>
      </c>
      <c r="AU509" s="108">
        <f t="array" ref="AU509">IFERROR(INDEX(TO_name_5,MATCH(,((Шаблон_5-Точность)&gt;=O509)+((Шаблон_5+Точность)&lt;=O509),)),O509)</f>
        <v>48126</v>
      </c>
      <c r="AV509" s="109">
        <f t="array" ref="AV509">IFERROR(INDEX(TO_name_6,MATCH(,((Шаблон_6-Точность)&gt;=P509)+((Шаблон_6+Точность)&lt;=P509),)),P509)</f>
        <v>30661</v>
      </c>
      <c r="AW509" s="109">
        <f t="array" ref="AW509">IFERROR(INDEX(TO_name_7,MATCH(,((Шаблон_7-Точность)&gt;=Q509)+((Шаблон_7+Точность)&lt;=Q509),)),Q509)</f>
        <v>20554</v>
      </c>
      <c r="AX509" s="109">
        <f t="array" ref="AX509">IFERROR(INDEX(TO_name_8,MATCH(,((Шаблон_8-Точность)&gt;=R509)+((Шаблон_8+Точность)&lt;=R509),)),R509)</f>
        <v>66311</v>
      </c>
      <c r="AY509" s="109">
        <f t="array" ref="AY509">IFERROR(INDEX(TO_name_12,MATCH(,((Шаблон_12-Точность)&gt;=S509)+((Шаблон_12+Точность)&lt;=S509),)),S509)</f>
        <v>35578</v>
      </c>
      <c r="AZ509" s="109">
        <f t="array" ref="AZ509">IFERROR(INDEX(TO_name_13,MATCH(,((Шаблон_13-Точность)&gt;=T509)+((Шаблон_13+Точность)&lt;=T509),)),T509)</f>
        <v>32464</v>
      </c>
      <c r="BA509" s="110">
        <f t="array" ref="BA509">IFERROR(INDEX(TO_name_14,MATCH(,((Шаблон_14-Точность)&gt;=U509)+((Шаблон_14+Точность)&lt;=U509),)),U509)</f>
        <v>13092</v>
      </c>
      <c r="BB509" s="3"/>
      <c r="BC509" s="3" t="str">
        <f t="shared" si="239"/>
        <v>М/70343/26621</v>
      </c>
      <c r="BD509" s="3" t="str">
        <f t="shared" si="240"/>
        <v>М/75409/60487</v>
      </c>
      <c r="BE509" s="3" t="str">
        <f t="shared" si="241"/>
        <v>М/69050/43948</v>
      </c>
      <c r="BF509" s="3" t="str">
        <f t="shared" si="242"/>
        <v>М/75782/47482</v>
      </c>
      <c r="BG509" s="3" t="str">
        <f t="shared" si="243"/>
        <v>М/18451/18451</v>
      </c>
      <c r="BH509" s="3" t="str">
        <f t="shared" si="244"/>
        <v>Р/16794/16794</v>
      </c>
      <c r="BI509" s="3" t="str">
        <f t="shared" si="245"/>
        <v>Р/13234/13234</v>
      </c>
      <c r="BJ509" s="158" t="s">
        <v>290</v>
      </c>
      <c r="BK509" s="3" t="str">
        <f t="shared" si="246"/>
        <v>Р/46405/48126</v>
      </c>
      <c r="BL509" s="3" t="str">
        <f t="shared" si="247"/>
        <v>М/55643/30661</v>
      </c>
      <c r="BM509" s="3" t="str">
        <f t="shared" si="248"/>
        <v>Р/41069/20554</v>
      </c>
      <c r="BN509" s="3" t="str">
        <f t="shared" si="249"/>
        <v>М/41762/66311</v>
      </c>
      <c r="BO509" s="3" t="str">
        <f t="shared" si="250"/>
        <v>М/10578/35578</v>
      </c>
      <c r="BP509" s="3" t="str">
        <f t="shared" si="251"/>
        <v>М/11949/32464</v>
      </c>
      <c r="BQ509" s="3" t="str">
        <f t="shared" si="252"/>
        <v>Р/13092/13092</v>
      </c>
    </row>
    <row r="510" spans="1:69" ht="16.5" customHeight="1" x14ac:dyDescent="0.25">
      <c r="A510" s="90">
        <v>45426</v>
      </c>
      <c r="B510" s="3">
        <v>5</v>
      </c>
      <c r="C510" s="3">
        <v>4</v>
      </c>
      <c r="D510" s="105" t="str">
        <f t="shared" si="253"/>
        <v/>
      </c>
      <c r="E510" s="105" t="str">
        <f t="shared" si="254"/>
        <v/>
      </c>
      <c r="F510" s="99" t="s">
        <v>290</v>
      </c>
      <c r="G510" s="100">
        <f t="shared" si="255"/>
        <v>26645</v>
      </c>
      <c r="H510" s="100">
        <f t="shared" si="256"/>
        <v>60511</v>
      </c>
      <c r="I510" s="100">
        <f t="shared" si="257"/>
        <v>43972</v>
      </c>
      <c r="J510" s="100">
        <f t="shared" si="258"/>
        <v>47506</v>
      </c>
      <c r="K510" s="100">
        <f t="shared" si="259"/>
        <v>18475</v>
      </c>
      <c r="L510" s="100">
        <f t="shared" si="260"/>
        <v>16794</v>
      </c>
      <c r="M510" s="100">
        <f t="shared" si="261"/>
        <v>13234</v>
      </c>
      <c r="N510" s="100" t="str">
        <f t="shared" si="262"/>
        <v>|</v>
      </c>
      <c r="O510" s="100">
        <f t="shared" si="263"/>
        <v>48126</v>
      </c>
      <c r="P510" s="100">
        <f t="shared" si="264"/>
        <v>30685</v>
      </c>
      <c r="Q510" s="100">
        <f t="shared" si="265"/>
        <v>20554</v>
      </c>
      <c r="R510" s="100">
        <f t="shared" si="266"/>
        <v>66335</v>
      </c>
      <c r="S510" s="100">
        <f t="shared" si="267"/>
        <v>35602</v>
      </c>
      <c r="T510" s="100">
        <f t="shared" si="268"/>
        <v>32488</v>
      </c>
      <c r="U510" s="100">
        <f t="shared" si="269"/>
        <v>13092</v>
      </c>
      <c r="V510" s="89" t="s">
        <v>290</v>
      </c>
      <c r="W510" s="95" t="s">
        <v>37</v>
      </c>
      <c r="X510" s="95" t="s">
        <v>37</v>
      </c>
      <c r="Y510" s="95" t="s">
        <v>37</v>
      </c>
      <c r="Z510" s="95" t="s">
        <v>37</v>
      </c>
      <c r="AA510" s="95" t="s">
        <v>37</v>
      </c>
      <c r="AB510" s="95" t="s">
        <v>38</v>
      </c>
      <c r="AC510" s="95" t="s">
        <v>38</v>
      </c>
      <c r="AD510" s="96" t="s">
        <v>290</v>
      </c>
      <c r="AE510" s="95" t="s">
        <v>38</v>
      </c>
      <c r="AF510" s="95" t="s">
        <v>37</v>
      </c>
      <c r="AG510" s="95" t="s">
        <v>38</v>
      </c>
      <c r="AH510" s="95" t="s">
        <v>37</v>
      </c>
      <c r="AI510" s="95" t="s">
        <v>37</v>
      </c>
      <c r="AJ510" s="95" t="s">
        <v>37</v>
      </c>
      <c r="AK510" s="95" t="s">
        <v>38</v>
      </c>
      <c r="AL510" s="94" t="s">
        <v>290</v>
      </c>
      <c r="AM510" s="108">
        <f t="array" ref="AM510">IFERROR(INDEX(TO_name_1,MATCH(,((Шаблон_1-Точность)&gt;=G510)+((Шаблон_1+Точность)&lt;=G510),)),G510)</f>
        <v>26645</v>
      </c>
      <c r="AN510" s="109" t="str">
        <f t="array" ref="AN510">IFERROR(INDEX(TO_name_2,MATCH(,((Шаблон_2-Точность)&gt;=H510)+((Шаблон_2+Точность)&lt;=H510),)),H510)</f>
        <v>ПМ</v>
      </c>
      <c r="AO510" s="109">
        <f t="array" ref="AO510">IFERROR(INDEX(TO_name_3,MATCH(,((Шаблон_3-Точность)&gt;=I510)+((Шаблон_3+Точность)&lt;=I510),)),I510)</f>
        <v>43972</v>
      </c>
      <c r="AP510" s="109" t="str">
        <f t="array" ref="AP510">IFERROR(INDEX(TO_name_4,MATCH(,((Шаблон_4-Точность)&gt;=J510)+((Шаблон_4+Точность)&lt;=J510),)),J510)</f>
        <v>ПМ</v>
      </c>
      <c r="AQ510" s="109">
        <f t="array" ref="AQ510">IFERROR(INDEX(TO_name_9,MATCH(,((Шаблон_9-Точность)&gt;=K510)+((Шаблон_9+Точность)&lt;=K510),)),K510)</f>
        <v>18475</v>
      </c>
      <c r="AR510" s="109">
        <f t="array" ref="AR510">IFERROR(INDEX(TO_name_10,MATCH(,((Шаблон_10-Точность)&gt;=L510)+((Шаблон_10+Точность)&lt;=L510),)),L510)</f>
        <v>16794</v>
      </c>
      <c r="AS510" s="110">
        <f t="array" ref="AS510">IFERROR(INDEX(TO_name_11,MATCH(,((Шаблон_11-Точность)&gt;=M510)+((Шаблон_11+Точность)&lt;=M510),)),M510)</f>
        <v>13234</v>
      </c>
      <c r="AT510" s="111" t="s">
        <v>290</v>
      </c>
      <c r="AU510" s="108">
        <f t="array" ref="AU510">IFERROR(INDEX(TO_name_5,MATCH(,((Шаблон_5-Точность)&gt;=O510)+((Шаблон_5+Точность)&lt;=O510),)),O510)</f>
        <v>48126</v>
      </c>
      <c r="AV510" s="109">
        <f t="array" ref="AV510">IFERROR(INDEX(TO_name_6,MATCH(,((Шаблон_6-Точность)&gt;=P510)+((Шаблон_6+Точность)&lt;=P510),)),P510)</f>
        <v>30685</v>
      </c>
      <c r="AW510" s="109">
        <f t="array" ref="AW510">IFERROR(INDEX(TO_name_7,MATCH(,((Шаблон_7-Точность)&gt;=Q510)+((Шаблон_7+Точность)&lt;=Q510),)),Q510)</f>
        <v>20554</v>
      </c>
      <c r="AX510" s="109">
        <f t="array" ref="AX510">IFERROR(INDEX(TO_name_8,MATCH(,((Шаблон_8-Точность)&gt;=R510)+((Шаблон_8+Точность)&lt;=R510),)),R510)</f>
        <v>66335</v>
      </c>
      <c r="AY510" s="109">
        <f t="array" ref="AY510">IFERROR(INDEX(TO_name_12,MATCH(,((Шаблон_12-Точность)&gt;=S510)+((Шаблон_12+Точность)&lt;=S510),)),S510)</f>
        <v>35602</v>
      </c>
      <c r="AZ510" s="109">
        <f t="array" ref="AZ510">IFERROR(INDEX(TO_name_13,MATCH(,((Шаблон_13-Точность)&gt;=T510)+((Шаблон_13+Точность)&lt;=T510),)),T510)</f>
        <v>32488</v>
      </c>
      <c r="BA510" s="110">
        <f t="array" ref="BA510">IFERROR(INDEX(TO_name_14,MATCH(,((Шаблон_14-Точность)&gt;=U510)+((Шаблон_14+Точность)&lt;=U510),)),U510)</f>
        <v>13092</v>
      </c>
      <c r="BB510" s="3"/>
      <c r="BC510" s="3" t="str">
        <f t="shared" si="239"/>
        <v>М/70367/26645</v>
      </c>
      <c r="BD510" s="3" t="str">
        <f t="shared" si="240"/>
        <v>М/75433/60511</v>
      </c>
      <c r="BE510" s="3" t="str">
        <f t="shared" si="241"/>
        <v>М/69074/43972</v>
      </c>
      <c r="BF510" s="3" t="str">
        <f t="shared" si="242"/>
        <v>М/75806/47506</v>
      </c>
      <c r="BG510" s="3" t="str">
        <f t="shared" si="243"/>
        <v>М/18475/18475</v>
      </c>
      <c r="BH510" s="3" t="str">
        <f t="shared" si="244"/>
        <v>Р/16794/16794</v>
      </c>
      <c r="BI510" s="3" t="str">
        <f t="shared" si="245"/>
        <v>Р/13234/13234</v>
      </c>
      <c r="BJ510" s="158" t="s">
        <v>290</v>
      </c>
      <c r="BK510" s="3" t="str">
        <f t="shared" si="246"/>
        <v>Р/46405/48126</v>
      </c>
      <c r="BL510" s="3" t="str">
        <f t="shared" si="247"/>
        <v>М/55667/30685</v>
      </c>
      <c r="BM510" s="3" t="str">
        <f t="shared" si="248"/>
        <v>Р/41069/20554</v>
      </c>
      <c r="BN510" s="3" t="str">
        <f t="shared" si="249"/>
        <v>М/41786/66335</v>
      </c>
      <c r="BO510" s="3" t="str">
        <f t="shared" si="250"/>
        <v>М/10602/35602</v>
      </c>
      <c r="BP510" s="3" t="str">
        <f t="shared" si="251"/>
        <v>М/11973/32488</v>
      </c>
      <c r="BQ510" s="3" t="str">
        <f t="shared" si="252"/>
        <v>Р/13092/13092</v>
      </c>
    </row>
    <row r="511" spans="1:69" ht="16.5" customHeight="1" x14ac:dyDescent="0.25">
      <c r="A511" s="90">
        <v>45427</v>
      </c>
      <c r="B511" s="3">
        <v>5</v>
      </c>
      <c r="C511" s="3">
        <v>4</v>
      </c>
      <c r="D511" s="105" t="str">
        <f t="shared" si="253"/>
        <v/>
      </c>
      <c r="E511" s="105" t="str">
        <f t="shared" si="254"/>
        <v/>
      </c>
      <c r="F511" s="99" t="s">
        <v>290</v>
      </c>
      <c r="G511" s="100">
        <f t="shared" si="255"/>
        <v>26669</v>
      </c>
      <c r="H511" s="100">
        <f t="shared" si="256"/>
        <v>60535</v>
      </c>
      <c r="I511" s="100">
        <f t="shared" si="257"/>
        <v>43996</v>
      </c>
      <c r="J511" s="100">
        <f t="shared" si="258"/>
        <v>47530</v>
      </c>
      <c r="K511" s="100">
        <f t="shared" si="259"/>
        <v>18491</v>
      </c>
      <c r="L511" s="100">
        <f t="shared" si="260"/>
        <v>16802</v>
      </c>
      <c r="M511" s="100">
        <f t="shared" si="261"/>
        <v>13234</v>
      </c>
      <c r="N511" s="100" t="str">
        <f t="shared" si="262"/>
        <v>|</v>
      </c>
      <c r="O511" s="100">
        <f t="shared" si="263"/>
        <v>48126</v>
      </c>
      <c r="P511" s="100">
        <f t="shared" si="264"/>
        <v>30709</v>
      </c>
      <c r="Q511" s="100">
        <f t="shared" si="265"/>
        <v>20554</v>
      </c>
      <c r="R511" s="100">
        <f t="shared" si="266"/>
        <v>66359</v>
      </c>
      <c r="S511" s="100">
        <f t="shared" si="267"/>
        <v>35626</v>
      </c>
      <c r="T511" s="100">
        <f t="shared" si="268"/>
        <v>32512</v>
      </c>
      <c r="U511" s="100">
        <f t="shared" si="269"/>
        <v>13092</v>
      </c>
      <c r="V511" s="89" t="s">
        <v>290</v>
      </c>
      <c r="W511" s="95" t="s">
        <v>37</v>
      </c>
      <c r="X511" s="95" t="s">
        <v>37</v>
      </c>
      <c r="Y511" s="95" t="s">
        <v>37</v>
      </c>
      <c r="Z511" s="95" t="s">
        <v>37</v>
      </c>
      <c r="AA511" s="95" t="s">
        <v>195</v>
      </c>
      <c r="AB511" s="95" t="s">
        <v>320</v>
      </c>
      <c r="AC511" s="95" t="s">
        <v>38</v>
      </c>
      <c r="AD511" s="96" t="s">
        <v>290</v>
      </c>
      <c r="AE511" s="95" t="s">
        <v>38</v>
      </c>
      <c r="AF511" s="95" t="s">
        <v>37</v>
      </c>
      <c r="AG511" s="95" t="s">
        <v>38</v>
      </c>
      <c r="AH511" s="95" t="s">
        <v>37</v>
      </c>
      <c r="AI511" s="95" t="s">
        <v>37</v>
      </c>
      <c r="AJ511" s="95" t="s">
        <v>37</v>
      </c>
      <c r="AK511" s="95" t="s">
        <v>38</v>
      </c>
      <c r="AL511" s="94" t="s">
        <v>290</v>
      </c>
      <c r="AM511" s="108">
        <f t="array" ref="AM511">IFERROR(INDEX(TO_name_1,MATCH(,((Шаблон_1-Точность)&gt;=G511)+((Шаблон_1+Точность)&lt;=G511),)),G511)</f>
        <v>26669</v>
      </c>
      <c r="AN511" s="109">
        <f t="array" ref="AN511">IFERROR(INDEX(TO_name_2,MATCH(,((Шаблон_2-Точность)&gt;=H511)+((Шаблон_2+Точность)&lt;=H511),)),H511)</f>
        <v>60535</v>
      </c>
      <c r="AO511" s="109">
        <f t="array" ref="AO511">IFERROR(INDEX(TO_name_3,MATCH(,((Шаблон_3-Точность)&gt;=I511)+((Шаблон_3+Точность)&lt;=I511),)),I511)</f>
        <v>43996</v>
      </c>
      <c r="AP511" s="109">
        <f t="array" ref="AP511">IFERROR(INDEX(TO_name_4,MATCH(,((Шаблон_4-Точность)&gt;=J511)+((Шаблон_4+Точность)&lt;=J511),)),J511)</f>
        <v>47530</v>
      </c>
      <c r="AQ511" s="109">
        <f t="array" ref="AQ511">IFERROR(INDEX(TO_name_9,MATCH(,((Шаблон_9-Точность)&gt;=K511)+((Шаблон_9+Точность)&lt;=K511),)),K511)</f>
        <v>18491</v>
      </c>
      <c r="AR511" s="109">
        <f t="array" ref="AR511">IFERROR(INDEX(TO_name_10,MATCH(,((Шаблон_10-Точность)&gt;=L511)+((Шаблон_10+Точность)&lt;=L511),)),L511)</f>
        <v>16802</v>
      </c>
      <c r="AS511" s="110">
        <f t="array" ref="AS511">IFERROR(INDEX(TO_name_11,MATCH(,((Шаблон_11-Точность)&gt;=M511)+((Шаблон_11+Точность)&lt;=M511),)),M511)</f>
        <v>13234</v>
      </c>
      <c r="AT511" s="111" t="s">
        <v>290</v>
      </c>
      <c r="AU511" s="108">
        <f t="array" ref="AU511">IFERROR(INDEX(TO_name_5,MATCH(,((Шаблон_5-Точность)&gt;=O511)+((Шаблон_5+Точность)&lt;=O511),)),O511)</f>
        <v>48126</v>
      </c>
      <c r="AV511" s="109">
        <f t="array" ref="AV511">IFERROR(INDEX(TO_name_6,MATCH(,((Шаблон_6-Точность)&gt;=P511)+((Шаблон_6+Точность)&lt;=P511),)),P511)</f>
        <v>30709</v>
      </c>
      <c r="AW511" s="109">
        <f t="array" ref="AW511">IFERROR(INDEX(TO_name_7,MATCH(,((Шаблон_7-Точность)&gt;=Q511)+((Шаблон_7+Точность)&lt;=Q511),)),Q511)</f>
        <v>20554</v>
      </c>
      <c r="AX511" s="109">
        <f t="array" ref="AX511">IFERROR(INDEX(TO_name_8,MATCH(,((Шаблон_8-Точность)&gt;=R511)+((Шаблон_8+Точность)&lt;=R511),)),R511)</f>
        <v>66359</v>
      </c>
      <c r="AY511" s="109">
        <f t="array" ref="AY511">IFERROR(INDEX(TO_name_12,MATCH(,((Шаблон_12-Точность)&gt;=S511)+((Шаблон_12+Точность)&lt;=S511),)),S511)</f>
        <v>35626</v>
      </c>
      <c r="AZ511" s="109" t="str">
        <f t="array" ref="AZ511">IFERROR(INDEX(TO_name_13,MATCH(,((Шаблон_13-Точность)&gt;=T511)+((Шаблон_13+Точность)&lt;=T511),)),T511)</f>
        <v>ТО2</v>
      </c>
      <c r="BA511" s="110">
        <f t="array" ref="BA511">IFERROR(INDEX(TO_name_14,MATCH(,((Шаблон_14-Точность)&gt;=U511)+((Шаблон_14+Точность)&lt;=U511),)),U511)</f>
        <v>13092</v>
      </c>
      <c r="BB511" s="3"/>
      <c r="BC511" s="3" t="str">
        <f t="shared" si="239"/>
        <v>М/70391/26669</v>
      </c>
      <c r="BD511" s="3" t="str">
        <f t="shared" si="240"/>
        <v>М/75457/60535</v>
      </c>
      <c r="BE511" s="3" t="str">
        <f t="shared" si="241"/>
        <v>М/69098/43996</v>
      </c>
      <c r="BF511" s="3" t="str">
        <f t="shared" si="242"/>
        <v>М/75830/47530</v>
      </c>
      <c r="BG511" s="3" t="str">
        <f t="shared" si="243"/>
        <v>О/18491/18491</v>
      </c>
      <c r="BH511" s="3" t="str">
        <f t="shared" si="244"/>
        <v>П/16802/16802</v>
      </c>
      <c r="BI511" s="3" t="str">
        <f t="shared" si="245"/>
        <v>Р/13234/13234</v>
      </c>
      <c r="BJ511" s="158" t="s">
        <v>290</v>
      </c>
      <c r="BK511" s="3" t="str">
        <f t="shared" si="246"/>
        <v>Р/46405/48126</v>
      </c>
      <c r="BL511" s="3" t="str">
        <f t="shared" si="247"/>
        <v>М/55691/30709</v>
      </c>
      <c r="BM511" s="3" t="str">
        <f t="shared" si="248"/>
        <v>Р/41069/20554</v>
      </c>
      <c r="BN511" s="3" t="str">
        <f t="shared" si="249"/>
        <v>М/41810/66359</v>
      </c>
      <c r="BO511" s="3" t="str">
        <f t="shared" si="250"/>
        <v>М/10626/35626</v>
      </c>
      <c r="BP511" s="3" t="str">
        <f t="shared" si="251"/>
        <v>М/11997/32512</v>
      </c>
      <c r="BQ511" s="3" t="str">
        <f t="shared" si="252"/>
        <v>Р/13092/13092</v>
      </c>
    </row>
    <row r="512" spans="1:69" ht="16.5" customHeight="1" x14ac:dyDescent="0.25">
      <c r="A512" s="90">
        <v>45428</v>
      </c>
      <c r="B512" s="3">
        <v>5</v>
      </c>
      <c r="C512" s="3">
        <v>4</v>
      </c>
      <c r="D512" s="105" t="str">
        <f t="shared" si="253"/>
        <v>ОШ</v>
      </c>
      <c r="E512" s="105" t="str">
        <f t="shared" si="254"/>
        <v/>
      </c>
      <c r="F512" s="99" t="s">
        <v>290</v>
      </c>
      <c r="G512" s="100">
        <f t="shared" si="255"/>
        <v>26693</v>
      </c>
      <c r="H512" s="100">
        <f t="shared" si="256"/>
        <v>60559</v>
      </c>
      <c r="I512" s="100">
        <f t="shared" si="257"/>
        <v>44020</v>
      </c>
      <c r="J512" s="100">
        <f t="shared" si="258"/>
        <v>47546</v>
      </c>
      <c r="K512" s="100">
        <f t="shared" si="259"/>
        <v>18491</v>
      </c>
      <c r="L512" s="100">
        <f t="shared" si="260"/>
        <v>16826</v>
      </c>
      <c r="M512" s="100">
        <f t="shared" si="261"/>
        <v>13234</v>
      </c>
      <c r="N512" s="100" t="str">
        <f t="shared" si="262"/>
        <v>|</v>
      </c>
      <c r="O512" s="100">
        <f t="shared" si="263"/>
        <v>48126</v>
      </c>
      <c r="P512" s="100">
        <f t="shared" si="264"/>
        <v>30733</v>
      </c>
      <c r="Q512" s="100">
        <f t="shared" si="265"/>
        <v>20554</v>
      </c>
      <c r="R512" s="100">
        <f t="shared" si="266"/>
        <v>66383</v>
      </c>
      <c r="S512" s="100">
        <f t="shared" si="267"/>
        <v>35650</v>
      </c>
      <c r="T512" s="100">
        <f t="shared" si="268"/>
        <v>32536</v>
      </c>
      <c r="U512" s="100">
        <f t="shared" si="269"/>
        <v>13092</v>
      </c>
      <c r="V512" s="89" t="s">
        <v>290</v>
      </c>
      <c r="W512" s="95" t="s">
        <v>37</v>
      </c>
      <c r="X512" s="95" t="s">
        <v>37</v>
      </c>
      <c r="Y512" s="95" t="s">
        <v>37</v>
      </c>
      <c r="Z512" s="95" t="s">
        <v>195</v>
      </c>
      <c r="AA512" s="95" t="s">
        <v>321</v>
      </c>
      <c r="AB512" s="95" t="s">
        <v>37</v>
      </c>
      <c r="AC512" s="95" t="s">
        <v>38</v>
      </c>
      <c r="AD512" s="96" t="s">
        <v>290</v>
      </c>
      <c r="AE512" s="95" t="s">
        <v>38</v>
      </c>
      <c r="AF512" s="95" t="s">
        <v>37</v>
      </c>
      <c r="AG512" s="95" t="s">
        <v>38</v>
      </c>
      <c r="AH512" s="95" t="s">
        <v>37</v>
      </c>
      <c r="AI512" s="95" t="s">
        <v>37</v>
      </c>
      <c r="AJ512" s="95" t="s">
        <v>37</v>
      </c>
      <c r="AK512" s="95" t="s">
        <v>38</v>
      </c>
      <c r="AL512" s="94" t="s">
        <v>290</v>
      </c>
      <c r="AM512" s="108">
        <f t="array" ref="AM512">IFERROR(INDEX(TO_name_1,MATCH(,((Шаблон_1-Точность)&gt;=G512)+((Шаблон_1+Точность)&lt;=G512),)),G512)</f>
        <v>26693</v>
      </c>
      <c r="AN512" s="109">
        <f t="array" ref="AN512">IFERROR(INDEX(TO_name_2,MATCH(,((Шаблон_2-Точность)&gt;=H512)+((Шаблон_2+Точность)&lt;=H512),)),H512)</f>
        <v>60559</v>
      </c>
      <c r="AO512" s="109">
        <f t="array" ref="AO512">IFERROR(INDEX(TO_name_3,MATCH(,((Шаблон_3-Точность)&gt;=I512)+((Шаблон_3+Точность)&lt;=I512),)),I512)</f>
        <v>44020</v>
      </c>
      <c r="AP512" s="109">
        <f t="array" ref="AP512">IFERROR(INDEX(TO_name_4,MATCH(,((Шаблон_4-Точность)&gt;=J512)+((Шаблон_4+Точность)&lt;=J512),)),J512)</f>
        <v>47546</v>
      </c>
      <c r="AQ512" s="109">
        <f t="array" ref="AQ512">IFERROR(INDEX(TO_name_9,MATCH(,((Шаблон_9-Точность)&gt;=K512)+((Шаблон_9+Точность)&lt;=K512),)),K512)</f>
        <v>18491</v>
      </c>
      <c r="AR512" s="109">
        <f t="array" ref="AR512">IFERROR(INDEX(TO_name_10,MATCH(,((Шаблон_10-Точность)&gt;=L512)+((Шаблон_10+Точность)&lt;=L512),)),L512)</f>
        <v>16826</v>
      </c>
      <c r="AS512" s="110">
        <f t="array" ref="AS512">IFERROR(INDEX(TO_name_11,MATCH(,((Шаблон_11-Точность)&gt;=M512)+((Шаблон_11+Точность)&lt;=M512),)),M512)</f>
        <v>13234</v>
      </c>
      <c r="AT512" s="111" t="s">
        <v>290</v>
      </c>
      <c r="AU512" s="108">
        <f t="array" ref="AU512">IFERROR(INDEX(TO_name_5,MATCH(,((Шаблон_5-Точность)&gt;=O512)+((Шаблон_5+Точность)&lt;=O512),)),O512)</f>
        <v>48126</v>
      </c>
      <c r="AV512" s="109">
        <f t="array" ref="AV512">IFERROR(INDEX(TO_name_6,MATCH(,((Шаблон_6-Точность)&gt;=P512)+((Шаблон_6+Точность)&lt;=P512),)),P512)</f>
        <v>30733</v>
      </c>
      <c r="AW512" s="109">
        <f t="array" ref="AW512">IFERROR(INDEX(TO_name_7,MATCH(,((Шаблон_7-Точность)&gt;=Q512)+((Шаблон_7+Точность)&lt;=Q512),)),Q512)</f>
        <v>20554</v>
      </c>
      <c r="AX512" s="109">
        <f t="array" ref="AX512">IFERROR(INDEX(TO_name_8,MATCH(,((Шаблон_8-Точность)&gt;=R512)+((Шаблон_8+Точность)&lt;=R512),)),R512)</f>
        <v>66383</v>
      </c>
      <c r="AY512" s="109">
        <f t="array" ref="AY512">IFERROR(INDEX(TO_name_12,MATCH(,((Шаблон_12-Точность)&gt;=S512)+((Шаблон_12+Точность)&lt;=S512),)),S512)</f>
        <v>35650</v>
      </c>
      <c r="AZ512" s="109">
        <f t="array" ref="AZ512">IFERROR(INDEX(TO_name_13,MATCH(,((Шаблон_13-Точность)&gt;=T512)+((Шаблон_13+Точность)&lt;=T512),)),T512)</f>
        <v>32536</v>
      </c>
      <c r="BA512" s="110">
        <f t="array" ref="BA512">IFERROR(INDEX(TO_name_14,MATCH(,((Шаблон_14-Точность)&gt;=U512)+((Шаблон_14+Точность)&lt;=U512),)),U512)</f>
        <v>13092</v>
      </c>
      <c r="BB512" s="3"/>
      <c r="BC512" s="3" t="str">
        <f t="shared" si="239"/>
        <v>М/70415/26693</v>
      </c>
      <c r="BD512" s="3" t="str">
        <f t="shared" si="240"/>
        <v>М/75481/60559</v>
      </c>
      <c r="BE512" s="3" t="str">
        <f t="shared" si="241"/>
        <v>М/69122/44020</v>
      </c>
      <c r="BF512" s="3" t="str">
        <f t="shared" si="242"/>
        <v>О/75846/47546</v>
      </c>
      <c r="BG512" s="3" t="str">
        <f t="shared" si="243"/>
        <v>ПМ/18491/18491</v>
      </c>
      <c r="BH512" s="3" t="str">
        <f t="shared" si="244"/>
        <v>М/16826/16826</v>
      </c>
      <c r="BI512" s="3" t="str">
        <f t="shared" si="245"/>
        <v>Р/13234/13234</v>
      </c>
      <c r="BJ512" s="158" t="s">
        <v>290</v>
      </c>
      <c r="BK512" s="3" t="str">
        <f t="shared" si="246"/>
        <v>Р/46405/48126</v>
      </c>
      <c r="BL512" s="3" t="str">
        <f t="shared" si="247"/>
        <v>М/55715/30733</v>
      </c>
      <c r="BM512" s="3" t="str">
        <f t="shared" si="248"/>
        <v>Р/41069/20554</v>
      </c>
      <c r="BN512" s="3" t="str">
        <f t="shared" si="249"/>
        <v>М/41834/66383</v>
      </c>
      <c r="BO512" s="3" t="str">
        <f t="shared" si="250"/>
        <v>М/10650/35650</v>
      </c>
      <c r="BP512" s="3" t="str">
        <f t="shared" si="251"/>
        <v>М/12021/32536</v>
      </c>
      <c r="BQ512" s="3" t="str">
        <f t="shared" si="252"/>
        <v>Р/13092/13092</v>
      </c>
    </row>
    <row r="513" spans="1:69" ht="16.5" customHeight="1" x14ac:dyDescent="0.25">
      <c r="A513" s="90">
        <v>45429</v>
      </c>
      <c r="B513" s="3">
        <v>5</v>
      </c>
      <c r="C513" s="3">
        <v>4</v>
      </c>
      <c r="D513" s="105" t="str">
        <f t="shared" si="253"/>
        <v>ОШ</v>
      </c>
      <c r="E513" s="105" t="str">
        <f t="shared" si="254"/>
        <v/>
      </c>
      <c r="F513" s="99" t="s">
        <v>290</v>
      </c>
      <c r="G513" s="100">
        <f t="shared" si="255"/>
        <v>26717</v>
      </c>
      <c r="H513" s="100">
        <f t="shared" si="256"/>
        <v>60583</v>
      </c>
      <c r="I513" s="100">
        <f t="shared" si="257"/>
        <v>44044</v>
      </c>
      <c r="J513" s="100">
        <f t="shared" si="258"/>
        <v>47546</v>
      </c>
      <c r="K513" s="100">
        <f t="shared" si="259"/>
        <v>18515</v>
      </c>
      <c r="L513" s="100">
        <f t="shared" si="260"/>
        <v>16842</v>
      </c>
      <c r="M513" s="100">
        <f t="shared" si="261"/>
        <v>13234</v>
      </c>
      <c r="N513" s="100" t="str">
        <f t="shared" si="262"/>
        <v>|</v>
      </c>
      <c r="O513" s="100">
        <f t="shared" si="263"/>
        <v>48126</v>
      </c>
      <c r="P513" s="100">
        <f t="shared" si="264"/>
        <v>30757</v>
      </c>
      <c r="Q513" s="100">
        <f t="shared" si="265"/>
        <v>20554</v>
      </c>
      <c r="R513" s="100">
        <f t="shared" si="266"/>
        <v>66407</v>
      </c>
      <c r="S513" s="100">
        <f t="shared" si="267"/>
        <v>35674</v>
      </c>
      <c r="T513" s="100">
        <f t="shared" si="268"/>
        <v>32560</v>
      </c>
      <c r="U513" s="100">
        <f t="shared" si="269"/>
        <v>13092</v>
      </c>
      <c r="V513" s="89" t="s">
        <v>290</v>
      </c>
      <c r="W513" s="95" t="s">
        <v>37</v>
      </c>
      <c r="X513" s="95" t="s">
        <v>37</v>
      </c>
      <c r="Y513" s="95" t="s">
        <v>37</v>
      </c>
      <c r="Z513" s="95" t="s">
        <v>321</v>
      </c>
      <c r="AA513" s="95" t="s">
        <v>37</v>
      </c>
      <c r="AB513" s="95" t="s">
        <v>195</v>
      </c>
      <c r="AC513" s="95" t="s">
        <v>38</v>
      </c>
      <c r="AD513" s="96" t="s">
        <v>290</v>
      </c>
      <c r="AE513" s="95" t="s">
        <v>38</v>
      </c>
      <c r="AF513" s="95" t="s">
        <v>37</v>
      </c>
      <c r="AG513" s="95" t="s">
        <v>38</v>
      </c>
      <c r="AH513" s="95" t="s">
        <v>37</v>
      </c>
      <c r="AI513" s="95" t="s">
        <v>37</v>
      </c>
      <c r="AJ513" s="95" t="s">
        <v>37</v>
      </c>
      <c r="AK513" s="95" t="s">
        <v>38</v>
      </c>
      <c r="AL513" s="94" t="s">
        <v>290</v>
      </c>
      <c r="AM513" s="108">
        <f t="array" ref="AM513">IFERROR(INDEX(TO_name_1,MATCH(,((Шаблон_1-Точность)&gt;=G513)+((Шаблон_1+Точность)&lt;=G513),)),G513)</f>
        <v>26717</v>
      </c>
      <c r="AN513" s="109">
        <f t="array" ref="AN513">IFERROR(INDEX(TO_name_2,MATCH(,((Шаблон_2-Точность)&gt;=H513)+((Шаблон_2+Точность)&lt;=H513),)),H513)</f>
        <v>60583</v>
      </c>
      <c r="AO513" s="109">
        <f t="array" ref="AO513">IFERROR(INDEX(TO_name_3,MATCH(,((Шаблон_3-Точность)&gt;=I513)+((Шаблон_3+Точность)&lt;=I513),)),I513)</f>
        <v>44044</v>
      </c>
      <c r="AP513" s="109">
        <f t="array" ref="AP513">IFERROR(INDEX(TO_name_4,MATCH(,((Шаблон_4-Точность)&gt;=J513)+((Шаблон_4+Точность)&lt;=J513),)),J513)</f>
        <v>47546</v>
      </c>
      <c r="AQ513" s="109">
        <f t="array" ref="AQ513">IFERROR(INDEX(TO_name_9,MATCH(,((Шаблон_9-Точность)&gt;=K513)+((Шаблон_9+Точность)&lt;=K513),)),K513)</f>
        <v>18515</v>
      </c>
      <c r="AR513" s="109">
        <f t="array" ref="AR513">IFERROR(INDEX(TO_name_10,MATCH(,((Шаблон_10-Точность)&gt;=L513)+((Шаблон_10+Точность)&lt;=L513),)),L513)</f>
        <v>16842</v>
      </c>
      <c r="AS513" s="110">
        <f t="array" ref="AS513">IFERROR(INDEX(TO_name_11,MATCH(,((Шаблон_11-Точность)&gt;=M513)+((Шаблон_11+Точность)&lt;=M513),)),M513)</f>
        <v>13234</v>
      </c>
      <c r="AT513" s="111" t="s">
        <v>290</v>
      </c>
      <c r="AU513" s="108">
        <f t="array" ref="AU513">IFERROR(INDEX(TO_name_5,MATCH(,((Шаблон_5-Точность)&gt;=O513)+((Шаблон_5+Точность)&lt;=O513),)),O513)</f>
        <v>48126</v>
      </c>
      <c r="AV513" s="109">
        <f t="array" ref="AV513">IFERROR(INDEX(TO_name_6,MATCH(,((Шаблон_6-Точность)&gt;=P513)+((Шаблон_6+Точность)&lt;=P513),)),P513)</f>
        <v>30757</v>
      </c>
      <c r="AW513" s="109">
        <f t="array" ref="AW513">IFERROR(INDEX(TO_name_7,MATCH(,((Шаблон_7-Точность)&gt;=Q513)+((Шаблон_7+Точность)&lt;=Q513),)),Q513)</f>
        <v>20554</v>
      </c>
      <c r="AX513" s="109">
        <f t="array" ref="AX513">IFERROR(INDEX(TO_name_8,MATCH(,((Шаблон_8-Точность)&gt;=R513)+((Шаблон_8+Точность)&lt;=R513),)),R513)</f>
        <v>66407</v>
      </c>
      <c r="AY513" s="109">
        <f t="array" ref="AY513">IFERROR(INDEX(TO_name_12,MATCH(,((Шаблон_12-Точность)&gt;=S513)+((Шаблон_12+Точность)&lt;=S513),)),S513)</f>
        <v>35674</v>
      </c>
      <c r="AZ513" s="109">
        <f t="array" ref="AZ513">IFERROR(INDEX(TO_name_13,MATCH(,((Шаблон_13-Точность)&gt;=T513)+((Шаблон_13+Точность)&lt;=T513),)),T513)</f>
        <v>32560</v>
      </c>
      <c r="BA513" s="110">
        <f t="array" ref="BA513">IFERROR(INDEX(TO_name_14,MATCH(,((Шаблон_14-Точность)&gt;=U513)+((Шаблон_14+Точность)&lt;=U513),)),U513)</f>
        <v>13092</v>
      </c>
      <c r="BB513" s="3"/>
      <c r="BC513" s="3" t="str">
        <f t="shared" si="239"/>
        <v>М/70439/26717</v>
      </c>
      <c r="BD513" s="3" t="str">
        <f t="shared" si="240"/>
        <v>М/75505/60583</v>
      </c>
      <c r="BE513" s="3" t="str">
        <f t="shared" si="241"/>
        <v>М/69146/44044</v>
      </c>
      <c r="BF513" s="3" t="str">
        <f t="shared" si="242"/>
        <v>ПМ/75846/47546</v>
      </c>
      <c r="BG513" s="3" t="str">
        <f t="shared" si="243"/>
        <v>М/18515/18515</v>
      </c>
      <c r="BH513" s="3" t="str">
        <f t="shared" si="244"/>
        <v>О/16842/16842</v>
      </c>
      <c r="BI513" s="3" t="str">
        <f t="shared" si="245"/>
        <v>Р/13234/13234</v>
      </c>
      <c r="BJ513" s="158" t="s">
        <v>290</v>
      </c>
      <c r="BK513" s="3" t="str">
        <f t="shared" si="246"/>
        <v>Р/46405/48126</v>
      </c>
      <c r="BL513" s="3" t="str">
        <f t="shared" si="247"/>
        <v>М/55739/30757</v>
      </c>
      <c r="BM513" s="3" t="str">
        <f t="shared" si="248"/>
        <v>Р/41069/20554</v>
      </c>
      <c r="BN513" s="3" t="str">
        <f t="shared" si="249"/>
        <v>М/41858/66407</v>
      </c>
      <c r="BO513" s="3" t="str">
        <f t="shared" si="250"/>
        <v>М/10674/35674</v>
      </c>
      <c r="BP513" s="3" t="str">
        <f t="shared" si="251"/>
        <v>М/12045/32560</v>
      </c>
      <c r="BQ513" s="3" t="str">
        <f t="shared" si="252"/>
        <v>Р/13092/13092</v>
      </c>
    </row>
    <row r="514" spans="1:69" ht="16.5" customHeight="1" x14ac:dyDescent="0.25">
      <c r="A514" s="90">
        <v>45430</v>
      </c>
      <c r="B514" s="3">
        <v>5</v>
      </c>
      <c r="C514" s="3">
        <v>4</v>
      </c>
      <c r="D514" s="105" t="str">
        <f t="shared" si="253"/>
        <v/>
      </c>
      <c r="E514" s="105" t="str">
        <f t="shared" si="254"/>
        <v/>
      </c>
      <c r="F514" s="99" t="s">
        <v>290</v>
      </c>
      <c r="G514" s="100">
        <f t="shared" si="255"/>
        <v>26741</v>
      </c>
      <c r="H514" s="100">
        <f t="shared" si="256"/>
        <v>60607</v>
      </c>
      <c r="I514" s="100">
        <f t="shared" si="257"/>
        <v>44068</v>
      </c>
      <c r="J514" s="100">
        <f t="shared" si="258"/>
        <v>47570</v>
      </c>
      <c r="K514" s="100">
        <f t="shared" si="259"/>
        <v>18539</v>
      </c>
      <c r="L514" s="100">
        <f t="shared" si="260"/>
        <v>16842</v>
      </c>
      <c r="M514" s="100">
        <f t="shared" si="261"/>
        <v>13234</v>
      </c>
      <c r="N514" s="100" t="str">
        <f t="shared" si="262"/>
        <v>|</v>
      </c>
      <c r="O514" s="100">
        <f t="shared" si="263"/>
        <v>48126</v>
      </c>
      <c r="P514" s="100">
        <f t="shared" si="264"/>
        <v>30781</v>
      </c>
      <c r="Q514" s="100">
        <f t="shared" si="265"/>
        <v>20554</v>
      </c>
      <c r="R514" s="100">
        <f t="shared" si="266"/>
        <v>66431</v>
      </c>
      <c r="S514" s="100">
        <f t="shared" si="267"/>
        <v>35698</v>
      </c>
      <c r="T514" s="100">
        <f t="shared" si="268"/>
        <v>32584</v>
      </c>
      <c r="U514" s="100">
        <f t="shared" si="269"/>
        <v>13092</v>
      </c>
      <c r="V514" s="89" t="s">
        <v>290</v>
      </c>
      <c r="W514" s="95" t="s">
        <v>37</v>
      </c>
      <c r="X514" s="95" t="s">
        <v>37</v>
      </c>
      <c r="Y514" s="95" t="s">
        <v>37</v>
      </c>
      <c r="Z514" s="95" t="s">
        <v>37</v>
      </c>
      <c r="AA514" s="95" t="s">
        <v>37</v>
      </c>
      <c r="AB514" s="95" t="s">
        <v>38</v>
      </c>
      <c r="AC514" s="95" t="s">
        <v>38</v>
      </c>
      <c r="AD514" s="96" t="s">
        <v>290</v>
      </c>
      <c r="AE514" s="95" t="s">
        <v>38</v>
      </c>
      <c r="AF514" s="95" t="s">
        <v>37</v>
      </c>
      <c r="AG514" s="95" t="s">
        <v>38</v>
      </c>
      <c r="AH514" s="95" t="s">
        <v>37</v>
      </c>
      <c r="AI514" s="95" t="s">
        <v>37</v>
      </c>
      <c r="AJ514" s="95" t="s">
        <v>37</v>
      </c>
      <c r="AK514" s="95" t="s">
        <v>38</v>
      </c>
      <c r="AL514" s="94" t="s">
        <v>290</v>
      </c>
      <c r="AM514" s="108">
        <f t="array" ref="AM514">IFERROR(INDEX(TO_name_1,MATCH(,((Шаблон_1-Точность)&gt;=G514)+((Шаблон_1+Точность)&lt;=G514),)),G514)</f>
        <v>26741</v>
      </c>
      <c r="AN514" s="109">
        <f t="array" ref="AN514">IFERROR(INDEX(TO_name_2,MATCH(,((Шаблон_2-Точность)&gt;=H514)+((Шаблон_2+Точность)&lt;=H514),)),H514)</f>
        <v>60607</v>
      </c>
      <c r="AO514" s="109">
        <f t="array" ref="AO514">IFERROR(INDEX(TO_name_3,MATCH(,((Шаблон_3-Точность)&gt;=I514)+((Шаблон_3+Точность)&lt;=I514),)),I514)</f>
        <v>44068</v>
      </c>
      <c r="AP514" s="109">
        <f t="array" ref="AP514">IFERROR(INDEX(TO_name_4,MATCH(,((Шаблон_4-Точность)&gt;=J514)+((Шаблон_4+Точность)&lt;=J514),)),J514)</f>
        <v>47570</v>
      </c>
      <c r="AQ514" s="109">
        <f t="array" ref="AQ514">IFERROR(INDEX(TO_name_9,MATCH(,((Шаблон_9-Точность)&gt;=K514)+((Шаблон_9+Точность)&lt;=K514),)),K514)</f>
        <v>18539</v>
      </c>
      <c r="AR514" s="109">
        <f t="array" ref="AR514">IFERROR(INDEX(TO_name_10,MATCH(,((Шаблон_10-Точность)&gt;=L514)+((Шаблон_10+Точность)&lt;=L514),)),L514)</f>
        <v>16842</v>
      </c>
      <c r="AS514" s="110">
        <f t="array" ref="AS514">IFERROR(INDEX(TO_name_11,MATCH(,((Шаблон_11-Точность)&gt;=M514)+((Шаблон_11+Точность)&lt;=M514),)),M514)</f>
        <v>13234</v>
      </c>
      <c r="AT514" s="111" t="s">
        <v>290</v>
      </c>
      <c r="AU514" s="108">
        <f t="array" ref="AU514">IFERROR(INDEX(TO_name_5,MATCH(,((Шаблон_5-Точность)&gt;=O514)+((Шаблон_5+Точность)&lt;=O514),)),O514)</f>
        <v>48126</v>
      </c>
      <c r="AV514" s="109">
        <f t="array" ref="AV514">IFERROR(INDEX(TO_name_6,MATCH(,((Шаблон_6-Точность)&gt;=P514)+((Шаблон_6+Точность)&lt;=P514),)),P514)</f>
        <v>30781</v>
      </c>
      <c r="AW514" s="109">
        <f t="array" ref="AW514">IFERROR(INDEX(TO_name_7,MATCH(,((Шаблон_7-Точность)&gt;=Q514)+((Шаблон_7+Точность)&lt;=Q514),)),Q514)</f>
        <v>20554</v>
      </c>
      <c r="AX514" s="109">
        <f t="array" ref="AX514">IFERROR(INDEX(TO_name_8,MATCH(,((Шаблон_8-Точность)&gt;=R514)+((Шаблон_8+Точность)&lt;=R514),)),R514)</f>
        <v>66431</v>
      </c>
      <c r="AY514" s="109">
        <f t="array" ref="AY514">IFERROR(INDEX(TO_name_12,MATCH(,((Шаблон_12-Точность)&gt;=S514)+((Шаблон_12+Точность)&lt;=S514),)),S514)</f>
        <v>35698</v>
      </c>
      <c r="AZ514" s="109">
        <f t="array" ref="AZ514">IFERROR(INDEX(TO_name_13,MATCH(,((Шаблон_13-Точность)&gt;=T514)+((Шаблон_13+Точность)&lt;=T514),)),T514)</f>
        <v>32584</v>
      </c>
      <c r="BA514" s="110">
        <f t="array" ref="BA514">IFERROR(INDEX(TO_name_14,MATCH(,((Шаблон_14-Точность)&gt;=U514)+((Шаблон_14+Точность)&lt;=U514),)),U514)</f>
        <v>13092</v>
      </c>
      <c r="BB514" s="3"/>
      <c r="BC514" s="3" t="str">
        <f t="shared" si="239"/>
        <v>М/70463/26741</v>
      </c>
      <c r="BD514" s="3" t="str">
        <f t="shared" si="240"/>
        <v>М/75529/60607</v>
      </c>
      <c r="BE514" s="3" t="str">
        <f t="shared" si="241"/>
        <v>М/69170/44068</v>
      </c>
      <c r="BF514" s="3" t="str">
        <f t="shared" si="242"/>
        <v>М/75870/47570</v>
      </c>
      <c r="BG514" s="3" t="str">
        <f t="shared" si="243"/>
        <v>М/18539/18539</v>
      </c>
      <c r="BH514" s="3" t="str">
        <f t="shared" si="244"/>
        <v>Р/16842/16842</v>
      </c>
      <c r="BI514" s="3" t="str">
        <f t="shared" si="245"/>
        <v>Р/13234/13234</v>
      </c>
      <c r="BJ514" s="158" t="s">
        <v>290</v>
      </c>
      <c r="BK514" s="3" t="str">
        <f t="shared" si="246"/>
        <v>Р/46405/48126</v>
      </c>
      <c r="BL514" s="3" t="str">
        <f t="shared" si="247"/>
        <v>М/55763/30781</v>
      </c>
      <c r="BM514" s="3" t="str">
        <f t="shared" si="248"/>
        <v>Р/41069/20554</v>
      </c>
      <c r="BN514" s="3" t="str">
        <f t="shared" si="249"/>
        <v>М/41882/66431</v>
      </c>
      <c r="BO514" s="3" t="str">
        <f t="shared" si="250"/>
        <v>М/10698/35698</v>
      </c>
      <c r="BP514" s="3" t="str">
        <f t="shared" si="251"/>
        <v>М/12069/32584</v>
      </c>
      <c r="BQ514" s="3" t="str">
        <f t="shared" si="252"/>
        <v>Р/13092/13092</v>
      </c>
    </row>
    <row r="515" spans="1:69" ht="16.5" customHeight="1" x14ac:dyDescent="0.25">
      <c r="A515" s="90">
        <v>45431</v>
      </c>
      <c r="B515" s="3">
        <v>5</v>
      </c>
      <c r="C515" s="3">
        <v>4</v>
      </c>
      <c r="D515" s="105" t="str">
        <f t="shared" si="253"/>
        <v/>
      </c>
      <c r="E515" s="105" t="str">
        <f t="shared" si="254"/>
        <v/>
      </c>
      <c r="F515" s="99" t="s">
        <v>290</v>
      </c>
      <c r="G515" s="100">
        <f t="shared" si="255"/>
        <v>26765</v>
      </c>
      <c r="H515" s="100">
        <f t="shared" si="256"/>
        <v>60631</v>
      </c>
      <c r="I515" s="100">
        <f t="shared" si="257"/>
        <v>44092</v>
      </c>
      <c r="J515" s="100">
        <f t="shared" si="258"/>
        <v>47594</v>
      </c>
      <c r="K515" s="100">
        <f t="shared" si="259"/>
        <v>18563</v>
      </c>
      <c r="L515" s="100">
        <f t="shared" si="260"/>
        <v>16842</v>
      </c>
      <c r="M515" s="100">
        <f t="shared" si="261"/>
        <v>13234</v>
      </c>
      <c r="N515" s="100" t="str">
        <f t="shared" si="262"/>
        <v>|</v>
      </c>
      <c r="O515" s="100">
        <f t="shared" si="263"/>
        <v>48126</v>
      </c>
      <c r="P515" s="100">
        <f t="shared" si="264"/>
        <v>30805</v>
      </c>
      <c r="Q515" s="100">
        <f t="shared" si="265"/>
        <v>20554</v>
      </c>
      <c r="R515" s="100">
        <f t="shared" si="266"/>
        <v>66455</v>
      </c>
      <c r="S515" s="100">
        <f t="shared" si="267"/>
        <v>35722</v>
      </c>
      <c r="T515" s="100">
        <f t="shared" si="268"/>
        <v>32608</v>
      </c>
      <c r="U515" s="100">
        <f t="shared" si="269"/>
        <v>13092</v>
      </c>
      <c r="V515" s="89" t="s">
        <v>290</v>
      </c>
      <c r="W515" s="95" t="s">
        <v>37</v>
      </c>
      <c r="X515" s="95" t="s">
        <v>37</v>
      </c>
      <c r="Y515" s="95" t="s">
        <v>37</v>
      </c>
      <c r="Z515" s="95" t="s">
        <v>37</v>
      </c>
      <c r="AA515" s="95" t="s">
        <v>37</v>
      </c>
      <c r="AB515" s="95" t="s">
        <v>38</v>
      </c>
      <c r="AC515" s="95" t="s">
        <v>38</v>
      </c>
      <c r="AD515" s="96" t="s">
        <v>290</v>
      </c>
      <c r="AE515" s="95" t="s">
        <v>38</v>
      </c>
      <c r="AF515" s="95" t="s">
        <v>37</v>
      </c>
      <c r="AG515" s="95" t="s">
        <v>38</v>
      </c>
      <c r="AH515" s="95" t="s">
        <v>37</v>
      </c>
      <c r="AI515" s="95" t="s">
        <v>37</v>
      </c>
      <c r="AJ515" s="95" t="s">
        <v>37</v>
      </c>
      <c r="AK515" s="95" t="s">
        <v>38</v>
      </c>
      <c r="AL515" s="94" t="s">
        <v>290</v>
      </c>
      <c r="AM515" s="108">
        <f t="array" ref="AM515">IFERROR(INDEX(TO_name_1,MATCH(,((Шаблон_1-Точность)&gt;=G515)+((Шаблон_1+Точность)&lt;=G515),)),G515)</f>
        <v>26765</v>
      </c>
      <c r="AN515" s="109">
        <f t="array" ref="AN515">IFERROR(INDEX(TO_name_2,MATCH(,((Шаблон_2-Точность)&gt;=H515)+((Шаблон_2+Точность)&lt;=H515),)),H515)</f>
        <v>60631</v>
      </c>
      <c r="AO515" s="109">
        <f t="array" ref="AO515">IFERROR(INDEX(TO_name_3,MATCH(,((Шаблон_3-Точность)&gt;=I515)+((Шаблон_3+Точность)&lt;=I515),)),I515)</f>
        <v>44092</v>
      </c>
      <c r="AP515" s="109">
        <f t="array" ref="AP515">IFERROR(INDEX(TO_name_4,MATCH(,((Шаблон_4-Точность)&gt;=J515)+((Шаблон_4+Точность)&lt;=J515),)),J515)</f>
        <v>47594</v>
      </c>
      <c r="AQ515" s="109">
        <f t="array" ref="AQ515">IFERROR(INDEX(TO_name_9,MATCH(,((Шаблон_9-Точность)&gt;=K515)+((Шаблон_9+Точность)&lt;=K515),)),K515)</f>
        <v>18563</v>
      </c>
      <c r="AR515" s="109">
        <f t="array" ref="AR515">IFERROR(INDEX(TO_name_10,MATCH(,((Шаблон_10-Точность)&gt;=L515)+((Шаблон_10+Точность)&lt;=L515),)),L515)</f>
        <v>16842</v>
      </c>
      <c r="AS515" s="110">
        <f t="array" ref="AS515">IFERROR(INDEX(TO_name_11,MATCH(,((Шаблон_11-Точность)&gt;=M515)+((Шаблон_11+Точность)&lt;=M515),)),M515)</f>
        <v>13234</v>
      </c>
      <c r="AT515" s="111" t="s">
        <v>290</v>
      </c>
      <c r="AU515" s="108">
        <f t="array" ref="AU515">IFERROR(INDEX(TO_name_5,MATCH(,((Шаблон_5-Точность)&gt;=O515)+((Шаблон_5+Точность)&lt;=O515),)),O515)</f>
        <v>48126</v>
      </c>
      <c r="AV515" s="109">
        <f t="array" ref="AV515">IFERROR(INDEX(TO_name_6,MATCH(,((Шаблон_6-Точность)&gt;=P515)+((Шаблон_6+Точность)&lt;=P515),)),P515)</f>
        <v>30805</v>
      </c>
      <c r="AW515" s="109">
        <f t="array" ref="AW515">IFERROR(INDEX(TO_name_7,MATCH(,((Шаблон_7-Точность)&gt;=Q515)+((Шаблон_7+Точность)&lt;=Q515),)),Q515)</f>
        <v>20554</v>
      </c>
      <c r="AX515" s="109">
        <f t="array" ref="AX515">IFERROR(INDEX(TO_name_8,MATCH(,((Шаблон_8-Точность)&gt;=R515)+((Шаблон_8+Точность)&lt;=R515),)),R515)</f>
        <v>66455</v>
      </c>
      <c r="AY515" s="109">
        <f t="array" ref="AY515">IFERROR(INDEX(TO_name_12,MATCH(,((Шаблон_12-Точность)&gt;=S515)+((Шаблон_12+Точность)&lt;=S515),)),S515)</f>
        <v>35722</v>
      </c>
      <c r="AZ515" s="109">
        <f t="array" ref="AZ515">IFERROR(INDEX(TO_name_13,MATCH(,((Шаблон_13-Точность)&gt;=T515)+((Шаблон_13+Точность)&lt;=T515),)),T515)</f>
        <v>32608</v>
      </c>
      <c r="BA515" s="110">
        <f t="array" ref="BA515">IFERROR(INDEX(TO_name_14,MATCH(,((Шаблон_14-Точность)&gt;=U515)+((Шаблон_14+Точность)&lt;=U515),)),U515)</f>
        <v>13092</v>
      </c>
      <c r="BB515" s="3"/>
      <c r="BC515" s="3" t="str">
        <f t="shared" si="239"/>
        <v>М/70487/26765</v>
      </c>
      <c r="BD515" s="3" t="str">
        <f t="shared" si="240"/>
        <v>М/75553/60631</v>
      </c>
      <c r="BE515" s="3" t="str">
        <f t="shared" si="241"/>
        <v>М/69194/44092</v>
      </c>
      <c r="BF515" s="3" t="str">
        <f t="shared" si="242"/>
        <v>М/75894/47594</v>
      </c>
      <c r="BG515" s="3" t="str">
        <f t="shared" si="243"/>
        <v>М/18563/18563</v>
      </c>
      <c r="BH515" s="3" t="str">
        <f t="shared" si="244"/>
        <v>Р/16842/16842</v>
      </c>
      <c r="BI515" s="3" t="str">
        <f t="shared" si="245"/>
        <v>Р/13234/13234</v>
      </c>
      <c r="BJ515" s="158" t="s">
        <v>290</v>
      </c>
      <c r="BK515" s="3" t="str">
        <f t="shared" si="246"/>
        <v>Р/46405/48126</v>
      </c>
      <c r="BL515" s="3" t="str">
        <f t="shared" si="247"/>
        <v>М/55787/30805</v>
      </c>
      <c r="BM515" s="3" t="str">
        <f t="shared" si="248"/>
        <v>Р/41069/20554</v>
      </c>
      <c r="BN515" s="3" t="str">
        <f t="shared" si="249"/>
        <v>М/41906/66455</v>
      </c>
      <c r="BO515" s="3" t="str">
        <f t="shared" si="250"/>
        <v>М/10722/35722</v>
      </c>
      <c r="BP515" s="3" t="str">
        <f t="shared" si="251"/>
        <v>М/12093/32608</v>
      </c>
      <c r="BQ515" s="3" t="str">
        <f t="shared" si="252"/>
        <v>Р/13092/13092</v>
      </c>
    </row>
    <row r="516" spans="1:69" ht="16.5" customHeight="1" x14ac:dyDescent="0.25">
      <c r="A516" s="90">
        <v>45432</v>
      </c>
      <c r="B516" s="3">
        <v>5</v>
      </c>
      <c r="C516" s="3">
        <v>4</v>
      </c>
      <c r="D516" s="105" t="str">
        <f t="shared" si="253"/>
        <v/>
      </c>
      <c r="E516" s="105" t="str">
        <f t="shared" si="254"/>
        <v/>
      </c>
      <c r="F516" s="99" t="s">
        <v>290</v>
      </c>
      <c r="G516" s="100">
        <f t="shared" si="255"/>
        <v>26789</v>
      </c>
      <c r="H516" s="100">
        <f t="shared" si="256"/>
        <v>60655</v>
      </c>
      <c r="I516" s="100">
        <f t="shared" si="257"/>
        <v>44116</v>
      </c>
      <c r="J516" s="100">
        <f t="shared" si="258"/>
        <v>47618</v>
      </c>
      <c r="K516" s="100">
        <f t="shared" si="259"/>
        <v>18587</v>
      </c>
      <c r="L516" s="100">
        <f t="shared" si="260"/>
        <v>16842</v>
      </c>
      <c r="M516" s="100">
        <f t="shared" si="261"/>
        <v>13234</v>
      </c>
      <c r="N516" s="100" t="str">
        <f t="shared" si="262"/>
        <v>|</v>
      </c>
      <c r="O516" s="100">
        <f t="shared" si="263"/>
        <v>48126</v>
      </c>
      <c r="P516" s="100">
        <f t="shared" si="264"/>
        <v>30829</v>
      </c>
      <c r="Q516" s="100">
        <f t="shared" si="265"/>
        <v>20554</v>
      </c>
      <c r="R516" s="100">
        <f t="shared" si="266"/>
        <v>66479</v>
      </c>
      <c r="S516" s="100">
        <f t="shared" si="267"/>
        <v>35746</v>
      </c>
      <c r="T516" s="100">
        <f t="shared" si="268"/>
        <v>32632</v>
      </c>
      <c r="U516" s="100">
        <f t="shared" si="269"/>
        <v>13092</v>
      </c>
      <c r="V516" s="89" t="s">
        <v>290</v>
      </c>
      <c r="W516" s="95" t="s">
        <v>37</v>
      </c>
      <c r="X516" s="95" t="s">
        <v>37</v>
      </c>
      <c r="Y516" s="95" t="s">
        <v>37</v>
      </c>
      <c r="Z516" s="95" t="s">
        <v>37</v>
      </c>
      <c r="AA516" s="95" t="s">
        <v>37</v>
      </c>
      <c r="AB516" s="95" t="s">
        <v>38</v>
      </c>
      <c r="AC516" s="95" t="s">
        <v>38</v>
      </c>
      <c r="AD516" s="96" t="s">
        <v>290</v>
      </c>
      <c r="AE516" s="95" t="s">
        <v>38</v>
      </c>
      <c r="AF516" s="95" t="s">
        <v>37</v>
      </c>
      <c r="AG516" s="95" t="s">
        <v>38</v>
      </c>
      <c r="AH516" s="95" t="s">
        <v>37</v>
      </c>
      <c r="AI516" s="95" t="s">
        <v>37</v>
      </c>
      <c r="AJ516" s="95" t="s">
        <v>37</v>
      </c>
      <c r="AK516" s="95" t="s">
        <v>38</v>
      </c>
      <c r="AL516" s="94" t="s">
        <v>290</v>
      </c>
      <c r="AM516" s="108">
        <f t="array" ref="AM516">IFERROR(INDEX(TO_name_1,MATCH(,((Шаблон_1-Точность)&gt;=G516)+((Шаблон_1+Точность)&lt;=G516),)),G516)</f>
        <v>26789</v>
      </c>
      <c r="AN516" s="109">
        <f t="array" ref="AN516">IFERROR(INDEX(TO_name_2,MATCH(,((Шаблон_2-Точность)&gt;=H516)+((Шаблон_2+Точность)&lt;=H516),)),H516)</f>
        <v>60655</v>
      </c>
      <c r="AO516" s="109">
        <f t="array" ref="AO516">IFERROR(INDEX(TO_name_3,MATCH(,((Шаблон_3-Точность)&gt;=I516)+((Шаблон_3+Точность)&lt;=I516),)),I516)</f>
        <v>44116</v>
      </c>
      <c r="AP516" s="109">
        <f t="array" ref="AP516">IFERROR(INDEX(TO_name_4,MATCH(,((Шаблон_4-Точность)&gt;=J516)+((Шаблон_4+Точность)&lt;=J516),)),J516)</f>
        <v>47618</v>
      </c>
      <c r="AQ516" s="109">
        <f t="array" ref="AQ516">IFERROR(INDEX(TO_name_9,MATCH(,((Шаблон_9-Точность)&gt;=K516)+((Шаблон_9+Точность)&lt;=K516),)),K516)</f>
        <v>18587</v>
      </c>
      <c r="AR516" s="109">
        <f t="array" ref="AR516">IFERROR(INDEX(TO_name_10,MATCH(,((Шаблон_10-Точность)&gt;=L516)+((Шаблон_10+Точность)&lt;=L516),)),L516)</f>
        <v>16842</v>
      </c>
      <c r="AS516" s="110">
        <f t="array" ref="AS516">IFERROR(INDEX(TO_name_11,MATCH(,((Шаблон_11-Точность)&gt;=M516)+((Шаблон_11+Точность)&lt;=M516),)),M516)</f>
        <v>13234</v>
      </c>
      <c r="AT516" s="111" t="s">
        <v>290</v>
      </c>
      <c r="AU516" s="108">
        <f t="array" ref="AU516">IFERROR(INDEX(TO_name_5,MATCH(,((Шаблон_5-Точность)&gt;=O516)+((Шаблон_5+Точность)&lt;=O516),)),O516)</f>
        <v>48126</v>
      </c>
      <c r="AV516" s="109">
        <f t="array" ref="AV516">IFERROR(INDEX(TO_name_6,MATCH(,((Шаблон_6-Точность)&gt;=P516)+((Шаблон_6+Точность)&lt;=P516),)),P516)</f>
        <v>30829</v>
      </c>
      <c r="AW516" s="109">
        <f t="array" ref="AW516">IFERROR(INDEX(TO_name_7,MATCH(,((Шаблон_7-Точность)&gt;=Q516)+((Шаблон_7+Точность)&lt;=Q516),)),Q516)</f>
        <v>20554</v>
      </c>
      <c r="AX516" s="109">
        <f t="array" ref="AX516">IFERROR(INDEX(TO_name_8,MATCH(,((Шаблон_8-Точность)&gt;=R516)+((Шаблон_8+Точность)&lt;=R516),)),R516)</f>
        <v>66479</v>
      </c>
      <c r="AY516" s="109">
        <f t="array" ref="AY516">IFERROR(INDEX(TO_name_12,MATCH(,((Шаблон_12-Точность)&gt;=S516)+((Шаблон_12+Точность)&lt;=S516),)),S516)</f>
        <v>35746</v>
      </c>
      <c r="AZ516" s="109">
        <f t="array" ref="AZ516">IFERROR(INDEX(TO_name_13,MATCH(,((Шаблон_13-Точность)&gt;=T516)+((Шаблон_13+Точность)&lt;=T516),)),T516)</f>
        <v>32632</v>
      </c>
      <c r="BA516" s="110">
        <f t="array" ref="BA516">IFERROR(INDEX(TO_name_14,MATCH(,((Шаблон_14-Точность)&gt;=U516)+((Шаблон_14+Точность)&lt;=U516),)),U516)</f>
        <v>13092</v>
      </c>
      <c r="BB516" s="3"/>
      <c r="BC516" s="3" t="str">
        <f t="shared" si="239"/>
        <v>М/70511/26789</v>
      </c>
      <c r="BD516" s="3" t="str">
        <f t="shared" si="240"/>
        <v>М/75577/60655</v>
      </c>
      <c r="BE516" s="3" t="str">
        <f t="shared" si="241"/>
        <v>М/69218/44116</v>
      </c>
      <c r="BF516" s="3" t="str">
        <f t="shared" si="242"/>
        <v>М/75918/47618</v>
      </c>
      <c r="BG516" s="3" t="str">
        <f t="shared" si="243"/>
        <v>М/18587/18587</v>
      </c>
      <c r="BH516" s="3" t="str">
        <f t="shared" si="244"/>
        <v>Р/16842/16842</v>
      </c>
      <c r="BI516" s="3" t="str">
        <f t="shared" si="245"/>
        <v>Р/13234/13234</v>
      </c>
      <c r="BJ516" s="158" t="s">
        <v>290</v>
      </c>
      <c r="BK516" s="3" t="str">
        <f t="shared" si="246"/>
        <v>Р/46405/48126</v>
      </c>
      <c r="BL516" s="3" t="str">
        <f t="shared" si="247"/>
        <v>М/55811/30829</v>
      </c>
      <c r="BM516" s="3" t="str">
        <f t="shared" si="248"/>
        <v>Р/41069/20554</v>
      </c>
      <c r="BN516" s="3" t="str">
        <f t="shared" si="249"/>
        <v>М/41930/66479</v>
      </c>
      <c r="BO516" s="3" t="str">
        <f t="shared" si="250"/>
        <v>М/10746/35746</v>
      </c>
      <c r="BP516" s="3" t="str">
        <f t="shared" si="251"/>
        <v>М/12117/32632</v>
      </c>
      <c r="BQ516" s="3" t="str">
        <f t="shared" si="252"/>
        <v>Р/13092/13092</v>
      </c>
    </row>
    <row r="517" spans="1:69" ht="16.5" customHeight="1" x14ac:dyDescent="0.25">
      <c r="A517" s="90">
        <v>45433</v>
      </c>
      <c r="B517" s="3">
        <v>5</v>
      </c>
      <c r="C517" s="3">
        <v>4</v>
      </c>
      <c r="D517" s="105" t="str">
        <f t="shared" si="253"/>
        <v/>
      </c>
      <c r="E517" s="105" t="str">
        <f t="shared" si="254"/>
        <v/>
      </c>
      <c r="F517" s="99" t="s">
        <v>290</v>
      </c>
      <c r="G517" s="100">
        <f t="shared" si="255"/>
        <v>26813</v>
      </c>
      <c r="H517" s="100">
        <f t="shared" si="256"/>
        <v>60679</v>
      </c>
      <c r="I517" s="100">
        <f t="shared" si="257"/>
        <v>44140</v>
      </c>
      <c r="J517" s="100">
        <f t="shared" si="258"/>
        <v>47642</v>
      </c>
      <c r="K517" s="100">
        <f t="shared" si="259"/>
        <v>18611</v>
      </c>
      <c r="L517" s="100">
        <f t="shared" si="260"/>
        <v>16842</v>
      </c>
      <c r="M517" s="100">
        <f t="shared" si="261"/>
        <v>13234</v>
      </c>
      <c r="N517" s="100" t="str">
        <f t="shared" si="262"/>
        <v>|</v>
      </c>
      <c r="O517" s="100">
        <f t="shared" si="263"/>
        <v>48126</v>
      </c>
      <c r="P517" s="100">
        <f t="shared" si="264"/>
        <v>30853</v>
      </c>
      <c r="Q517" s="100">
        <f t="shared" si="265"/>
        <v>20554</v>
      </c>
      <c r="R517" s="100">
        <f t="shared" si="266"/>
        <v>66503</v>
      </c>
      <c r="S517" s="100">
        <f t="shared" si="267"/>
        <v>35770</v>
      </c>
      <c r="T517" s="100">
        <f t="shared" si="268"/>
        <v>32656</v>
      </c>
      <c r="U517" s="100">
        <f t="shared" si="269"/>
        <v>13092</v>
      </c>
      <c r="V517" s="89" t="s">
        <v>290</v>
      </c>
      <c r="W517" s="95" t="s">
        <v>37</v>
      </c>
      <c r="X517" s="95" t="s">
        <v>37</v>
      </c>
      <c r="Y517" s="95" t="s">
        <v>37</v>
      </c>
      <c r="Z517" s="95" t="s">
        <v>37</v>
      </c>
      <c r="AA517" s="95" t="s">
        <v>37</v>
      </c>
      <c r="AB517" s="95" t="s">
        <v>38</v>
      </c>
      <c r="AC517" s="95" t="s">
        <v>38</v>
      </c>
      <c r="AD517" s="96" t="s">
        <v>290</v>
      </c>
      <c r="AE517" s="95" t="s">
        <v>38</v>
      </c>
      <c r="AF517" s="95" t="s">
        <v>37</v>
      </c>
      <c r="AG517" s="95" t="s">
        <v>38</v>
      </c>
      <c r="AH517" s="95" t="s">
        <v>37</v>
      </c>
      <c r="AI517" s="95" t="s">
        <v>37</v>
      </c>
      <c r="AJ517" s="95" t="s">
        <v>37</v>
      </c>
      <c r="AK517" s="95" t="s">
        <v>38</v>
      </c>
      <c r="AL517" s="94" t="s">
        <v>290</v>
      </c>
      <c r="AM517" s="108">
        <f t="array" ref="AM517">IFERROR(INDEX(TO_name_1,MATCH(,((Шаблон_1-Точность)&gt;=G517)+((Шаблон_1+Точность)&lt;=G517),)),G517)</f>
        <v>26813</v>
      </c>
      <c r="AN517" s="109">
        <f t="array" ref="AN517">IFERROR(INDEX(TO_name_2,MATCH(,((Шаблон_2-Точность)&gt;=H517)+((Шаблон_2+Точность)&lt;=H517),)),H517)</f>
        <v>60679</v>
      </c>
      <c r="AO517" s="109">
        <f t="array" ref="AO517">IFERROR(INDEX(TO_name_3,MATCH(,((Шаблон_3-Точность)&gt;=I517)+((Шаблон_3+Точность)&lt;=I517),)),I517)</f>
        <v>44140</v>
      </c>
      <c r="AP517" s="109">
        <f t="array" ref="AP517">IFERROR(INDEX(TO_name_4,MATCH(,((Шаблон_4-Точность)&gt;=J517)+((Шаблон_4+Точность)&lt;=J517),)),J517)</f>
        <v>47642</v>
      </c>
      <c r="AQ517" s="109">
        <f t="array" ref="AQ517">IFERROR(INDEX(TO_name_9,MATCH(,((Шаблон_9-Точность)&gt;=K517)+((Шаблон_9+Точность)&lt;=K517),)),K517)</f>
        <v>18611</v>
      </c>
      <c r="AR517" s="109">
        <f t="array" ref="AR517">IFERROR(INDEX(TO_name_10,MATCH(,((Шаблон_10-Точность)&gt;=L517)+((Шаблон_10+Точность)&lt;=L517),)),L517)</f>
        <v>16842</v>
      </c>
      <c r="AS517" s="110">
        <f t="array" ref="AS517">IFERROR(INDEX(TO_name_11,MATCH(,((Шаблон_11-Точность)&gt;=M517)+((Шаблон_11+Точность)&lt;=M517),)),M517)</f>
        <v>13234</v>
      </c>
      <c r="AT517" s="111" t="s">
        <v>290</v>
      </c>
      <c r="AU517" s="108">
        <f t="array" ref="AU517">IFERROR(INDEX(TO_name_5,MATCH(,((Шаблон_5-Точность)&gt;=O517)+((Шаблон_5+Точность)&lt;=O517),)),O517)</f>
        <v>48126</v>
      </c>
      <c r="AV517" s="109">
        <f t="array" ref="AV517">IFERROR(INDEX(TO_name_6,MATCH(,((Шаблон_6-Точность)&gt;=P517)+((Шаблон_6+Точность)&lt;=P517),)),P517)</f>
        <v>30853</v>
      </c>
      <c r="AW517" s="109">
        <f t="array" ref="AW517">IFERROR(INDEX(TO_name_7,MATCH(,((Шаблон_7-Точность)&gt;=Q517)+((Шаблон_7+Точность)&lt;=Q517),)),Q517)</f>
        <v>20554</v>
      </c>
      <c r="AX517" s="109" t="str">
        <f t="array" ref="AX517">IFERROR(INDEX(TO_name_8,MATCH(,((Шаблон_8-Точность)&gt;=R517)+((Шаблон_8+Точность)&lt;=R517),)),R517)</f>
        <v>ПМ</v>
      </c>
      <c r="AY517" s="109">
        <f t="array" ref="AY517">IFERROR(INDEX(TO_name_12,MATCH(,((Шаблон_12-Точность)&gt;=S517)+((Шаблон_12+Точность)&lt;=S517),)),S517)</f>
        <v>35770</v>
      </c>
      <c r="AZ517" s="109">
        <f t="array" ref="AZ517">IFERROR(INDEX(TO_name_13,MATCH(,((Шаблон_13-Точность)&gt;=T517)+((Шаблон_13+Точность)&lt;=T517),)),T517)</f>
        <v>32656</v>
      </c>
      <c r="BA517" s="110">
        <f t="array" ref="BA517">IFERROR(INDEX(TO_name_14,MATCH(,((Шаблон_14-Точность)&gt;=U517)+((Шаблон_14+Точность)&lt;=U517),)),U517)</f>
        <v>13092</v>
      </c>
      <c r="BB517" s="3"/>
      <c r="BC517" s="3" t="str">
        <f t="shared" si="239"/>
        <v>М/70535/26813</v>
      </c>
      <c r="BD517" s="3" t="str">
        <f t="shared" si="240"/>
        <v>М/75601/60679</v>
      </c>
      <c r="BE517" s="3" t="str">
        <f t="shared" si="241"/>
        <v>М/69242/44140</v>
      </c>
      <c r="BF517" s="3" t="str">
        <f t="shared" si="242"/>
        <v>М/75942/47642</v>
      </c>
      <c r="BG517" s="3" t="str">
        <f t="shared" si="243"/>
        <v>М/18611/18611</v>
      </c>
      <c r="BH517" s="3" t="str">
        <f t="shared" si="244"/>
        <v>Р/16842/16842</v>
      </c>
      <c r="BI517" s="3" t="str">
        <f t="shared" si="245"/>
        <v>Р/13234/13234</v>
      </c>
      <c r="BJ517" s="158" t="s">
        <v>290</v>
      </c>
      <c r="BK517" s="3" t="str">
        <f t="shared" si="246"/>
        <v>Р/46405/48126</v>
      </c>
      <c r="BL517" s="3" t="str">
        <f t="shared" si="247"/>
        <v>М/55835/30853</v>
      </c>
      <c r="BM517" s="3" t="str">
        <f t="shared" si="248"/>
        <v>Р/41069/20554</v>
      </c>
      <c r="BN517" s="3" t="str">
        <f t="shared" si="249"/>
        <v>М/41954/66503</v>
      </c>
      <c r="BO517" s="3" t="str">
        <f t="shared" si="250"/>
        <v>М/10770/35770</v>
      </c>
      <c r="BP517" s="3" t="str">
        <f t="shared" si="251"/>
        <v>М/12141/32656</v>
      </c>
      <c r="BQ517" s="3" t="str">
        <f t="shared" si="252"/>
        <v>Р/13092/13092</v>
      </c>
    </row>
    <row r="518" spans="1:69" ht="16.5" customHeight="1" x14ac:dyDescent="0.25">
      <c r="A518" s="90">
        <v>45434</v>
      </c>
      <c r="B518" s="3">
        <v>5</v>
      </c>
      <c r="C518" s="3">
        <v>4</v>
      </c>
      <c r="D518" s="105" t="str">
        <f t="shared" si="253"/>
        <v/>
      </c>
      <c r="E518" s="105" t="str">
        <f t="shared" si="254"/>
        <v/>
      </c>
      <c r="F518" s="99" t="s">
        <v>290</v>
      </c>
      <c r="G518" s="100">
        <f t="shared" si="255"/>
        <v>26837</v>
      </c>
      <c r="H518" s="100">
        <f t="shared" si="256"/>
        <v>60703</v>
      </c>
      <c r="I518" s="100">
        <f t="shared" si="257"/>
        <v>44164</v>
      </c>
      <c r="J518" s="100">
        <f t="shared" si="258"/>
        <v>47666</v>
      </c>
      <c r="K518" s="100">
        <f t="shared" si="259"/>
        <v>18635</v>
      </c>
      <c r="L518" s="100">
        <f t="shared" si="260"/>
        <v>16842</v>
      </c>
      <c r="M518" s="100">
        <f t="shared" si="261"/>
        <v>13234</v>
      </c>
      <c r="N518" s="100" t="str">
        <f t="shared" si="262"/>
        <v>|</v>
      </c>
      <c r="O518" s="100">
        <f t="shared" si="263"/>
        <v>48126</v>
      </c>
      <c r="P518" s="100">
        <f t="shared" si="264"/>
        <v>30877</v>
      </c>
      <c r="Q518" s="100">
        <f t="shared" si="265"/>
        <v>20554</v>
      </c>
      <c r="R518" s="100">
        <f t="shared" si="266"/>
        <v>66527</v>
      </c>
      <c r="S518" s="100">
        <f t="shared" si="267"/>
        <v>35794</v>
      </c>
      <c r="T518" s="100">
        <f t="shared" si="268"/>
        <v>32680</v>
      </c>
      <c r="U518" s="100">
        <f t="shared" si="269"/>
        <v>13092</v>
      </c>
      <c r="V518" s="89" t="s">
        <v>290</v>
      </c>
      <c r="W518" s="95" t="s">
        <v>37</v>
      </c>
      <c r="X518" s="95" t="s">
        <v>37</v>
      </c>
      <c r="Y518" s="95" t="s">
        <v>37</v>
      </c>
      <c r="Z518" s="95" t="s">
        <v>37</v>
      </c>
      <c r="AA518" s="95" t="s">
        <v>37</v>
      </c>
      <c r="AB518" s="95" t="s">
        <v>38</v>
      </c>
      <c r="AC518" s="95" t="s">
        <v>38</v>
      </c>
      <c r="AD518" s="96" t="s">
        <v>290</v>
      </c>
      <c r="AE518" s="95" t="s">
        <v>38</v>
      </c>
      <c r="AF518" s="95" t="s">
        <v>37</v>
      </c>
      <c r="AG518" s="95" t="s">
        <v>38</v>
      </c>
      <c r="AH518" s="95" t="s">
        <v>37</v>
      </c>
      <c r="AI518" s="95" t="s">
        <v>37</v>
      </c>
      <c r="AJ518" s="95" t="s">
        <v>37</v>
      </c>
      <c r="AK518" s="95" t="s">
        <v>38</v>
      </c>
      <c r="AL518" s="94" t="s">
        <v>290</v>
      </c>
      <c r="AM518" s="108">
        <f t="array" ref="AM518">IFERROR(INDEX(TO_name_1,MATCH(,((Шаблон_1-Точность)&gt;=G518)+((Шаблон_1+Точность)&lt;=G518),)),G518)</f>
        <v>26837</v>
      </c>
      <c r="AN518" s="109">
        <f t="array" ref="AN518">IFERROR(INDEX(TO_name_2,MATCH(,((Шаблон_2-Точность)&gt;=H518)+((Шаблон_2+Точность)&lt;=H518),)),H518)</f>
        <v>60703</v>
      </c>
      <c r="AO518" s="109">
        <f t="array" ref="AO518">IFERROR(INDEX(TO_name_3,MATCH(,((Шаблон_3-Точность)&gt;=I518)+((Шаблон_3+Точность)&lt;=I518),)),I518)</f>
        <v>44164</v>
      </c>
      <c r="AP518" s="109">
        <f t="array" ref="AP518">IFERROR(INDEX(TO_name_4,MATCH(,((Шаблон_4-Точность)&gt;=J518)+((Шаблон_4+Точность)&lt;=J518),)),J518)</f>
        <v>47666</v>
      </c>
      <c r="AQ518" s="109">
        <f t="array" ref="AQ518">IFERROR(INDEX(TO_name_9,MATCH(,((Шаблон_9-Точность)&gt;=K518)+((Шаблон_9+Точность)&lt;=K518),)),K518)</f>
        <v>18635</v>
      </c>
      <c r="AR518" s="109">
        <f t="array" ref="AR518">IFERROR(INDEX(TO_name_10,MATCH(,((Шаблон_10-Точность)&gt;=L518)+((Шаблон_10+Точность)&lt;=L518),)),L518)</f>
        <v>16842</v>
      </c>
      <c r="AS518" s="110">
        <f t="array" ref="AS518">IFERROR(INDEX(TO_name_11,MATCH(,((Шаблон_11-Точность)&gt;=M518)+((Шаблон_11+Точность)&lt;=M518),)),M518)</f>
        <v>13234</v>
      </c>
      <c r="AT518" s="111" t="s">
        <v>290</v>
      </c>
      <c r="AU518" s="108">
        <f t="array" ref="AU518">IFERROR(INDEX(TO_name_5,MATCH(,((Шаблон_5-Точность)&gt;=O518)+((Шаблон_5+Точность)&lt;=O518),)),O518)</f>
        <v>48126</v>
      </c>
      <c r="AV518" s="109">
        <f t="array" ref="AV518">IFERROR(INDEX(TO_name_6,MATCH(,((Шаблон_6-Точность)&gt;=P518)+((Шаблон_6+Точность)&lt;=P518),)),P518)</f>
        <v>30877</v>
      </c>
      <c r="AW518" s="109">
        <f t="array" ref="AW518">IFERROR(INDEX(TO_name_7,MATCH(,((Шаблон_7-Точность)&gt;=Q518)+((Шаблон_7+Точность)&lt;=Q518),)),Q518)</f>
        <v>20554</v>
      </c>
      <c r="AX518" s="109">
        <f t="array" ref="AX518">IFERROR(INDEX(TO_name_8,MATCH(,((Шаблон_8-Точность)&gt;=R518)+((Шаблон_8+Точность)&lt;=R518),)),R518)</f>
        <v>66527</v>
      </c>
      <c r="AY518" s="109">
        <f t="array" ref="AY518">IFERROR(INDEX(TO_name_12,MATCH(,((Шаблон_12-Точность)&gt;=S518)+((Шаблон_12+Точность)&lt;=S518),)),S518)</f>
        <v>35794</v>
      </c>
      <c r="AZ518" s="109">
        <f t="array" ref="AZ518">IFERROR(INDEX(TO_name_13,MATCH(,((Шаблон_13-Точность)&gt;=T518)+((Шаблон_13+Точность)&lt;=T518),)),T518)</f>
        <v>32680</v>
      </c>
      <c r="BA518" s="110">
        <f t="array" ref="BA518">IFERROR(INDEX(TO_name_14,MATCH(,((Шаблон_14-Точность)&gt;=U518)+((Шаблон_14+Точность)&lt;=U518),)),U518)</f>
        <v>13092</v>
      </c>
      <c r="BB518" s="3"/>
      <c r="BC518" s="3" t="str">
        <f t="shared" si="239"/>
        <v>М/70559/26837</v>
      </c>
      <c r="BD518" s="3" t="str">
        <f t="shared" si="240"/>
        <v>М/75625/60703</v>
      </c>
      <c r="BE518" s="3" t="str">
        <f t="shared" si="241"/>
        <v>М/69266/44164</v>
      </c>
      <c r="BF518" s="3" t="str">
        <f t="shared" si="242"/>
        <v>М/75966/47666</v>
      </c>
      <c r="BG518" s="3" t="str">
        <f t="shared" si="243"/>
        <v>М/18635/18635</v>
      </c>
      <c r="BH518" s="3" t="str">
        <f t="shared" si="244"/>
        <v>Р/16842/16842</v>
      </c>
      <c r="BI518" s="3" t="str">
        <f t="shared" si="245"/>
        <v>Р/13234/13234</v>
      </c>
      <c r="BJ518" s="158" t="s">
        <v>290</v>
      </c>
      <c r="BK518" s="3" t="str">
        <f t="shared" si="246"/>
        <v>Р/46405/48126</v>
      </c>
      <c r="BL518" s="3" t="str">
        <f t="shared" si="247"/>
        <v>М/55859/30877</v>
      </c>
      <c r="BM518" s="3" t="str">
        <f t="shared" si="248"/>
        <v>Р/41069/20554</v>
      </c>
      <c r="BN518" s="3" t="str">
        <f t="shared" si="249"/>
        <v>М/41978/66527</v>
      </c>
      <c r="BO518" s="3" t="str">
        <f t="shared" si="250"/>
        <v>М/10794/35794</v>
      </c>
      <c r="BP518" s="3" t="str">
        <f t="shared" si="251"/>
        <v>М/12165/32680</v>
      </c>
      <c r="BQ518" s="3" t="str">
        <f t="shared" si="252"/>
        <v>Р/13092/13092</v>
      </c>
    </row>
    <row r="519" spans="1:69" ht="16.5" customHeight="1" x14ac:dyDescent="0.25">
      <c r="A519" s="90">
        <v>45435</v>
      </c>
      <c r="B519" s="3">
        <v>5</v>
      </c>
      <c r="C519" s="3">
        <v>4</v>
      </c>
      <c r="D519" s="105" t="str">
        <f t="shared" si="253"/>
        <v/>
      </c>
      <c r="E519" s="105" t="str">
        <f t="shared" si="254"/>
        <v/>
      </c>
      <c r="F519" s="99" t="s">
        <v>290</v>
      </c>
      <c r="G519" s="100">
        <f t="shared" si="255"/>
        <v>26861</v>
      </c>
      <c r="H519" s="100">
        <f t="shared" si="256"/>
        <v>60727</v>
      </c>
      <c r="I519" s="100">
        <f t="shared" si="257"/>
        <v>44188</v>
      </c>
      <c r="J519" s="100">
        <f t="shared" si="258"/>
        <v>47690</v>
      </c>
      <c r="K519" s="100">
        <f t="shared" si="259"/>
        <v>18659</v>
      </c>
      <c r="L519" s="100">
        <f t="shared" si="260"/>
        <v>16842</v>
      </c>
      <c r="M519" s="100">
        <f t="shared" si="261"/>
        <v>13234</v>
      </c>
      <c r="N519" s="100" t="str">
        <f t="shared" si="262"/>
        <v>|</v>
      </c>
      <c r="O519" s="100">
        <f t="shared" si="263"/>
        <v>48126</v>
      </c>
      <c r="P519" s="100">
        <f t="shared" si="264"/>
        <v>30901</v>
      </c>
      <c r="Q519" s="100">
        <f t="shared" si="265"/>
        <v>20554</v>
      </c>
      <c r="R519" s="100">
        <f t="shared" si="266"/>
        <v>66551</v>
      </c>
      <c r="S519" s="100">
        <f t="shared" si="267"/>
        <v>35818</v>
      </c>
      <c r="T519" s="100">
        <f t="shared" si="268"/>
        <v>32704</v>
      </c>
      <c r="U519" s="100">
        <f t="shared" si="269"/>
        <v>13092</v>
      </c>
      <c r="V519" s="89" t="s">
        <v>290</v>
      </c>
      <c r="W519" s="95" t="s">
        <v>37</v>
      </c>
      <c r="X519" s="95" t="s">
        <v>37</v>
      </c>
      <c r="Y519" s="95" t="s">
        <v>37</v>
      </c>
      <c r="Z519" s="95" t="s">
        <v>37</v>
      </c>
      <c r="AA519" s="95" t="s">
        <v>37</v>
      </c>
      <c r="AB519" s="95" t="s">
        <v>38</v>
      </c>
      <c r="AC519" s="95" t="s">
        <v>38</v>
      </c>
      <c r="AD519" s="96" t="s">
        <v>290</v>
      </c>
      <c r="AE519" s="95" t="s">
        <v>38</v>
      </c>
      <c r="AF519" s="95" t="s">
        <v>37</v>
      </c>
      <c r="AG519" s="95" t="s">
        <v>38</v>
      </c>
      <c r="AH519" s="95" t="s">
        <v>37</v>
      </c>
      <c r="AI519" s="95" t="s">
        <v>37</v>
      </c>
      <c r="AJ519" s="95" t="s">
        <v>37</v>
      </c>
      <c r="AK519" s="95" t="s">
        <v>38</v>
      </c>
      <c r="AL519" s="94" t="s">
        <v>290</v>
      </c>
      <c r="AM519" s="108">
        <f t="array" ref="AM519">IFERROR(INDEX(TO_name_1,MATCH(,((Шаблон_1-Точность)&gt;=G519)+((Шаблон_1+Точность)&lt;=G519),)),G519)</f>
        <v>26861</v>
      </c>
      <c r="AN519" s="109">
        <f t="array" ref="AN519">IFERROR(INDEX(TO_name_2,MATCH(,((Шаблон_2-Точность)&gt;=H519)+((Шаблон_2+Точность)&lt;=H519),)),H519)</f>
        <v>60727</v>
      </c>
      <c r="AO519" s="109">
        <f t="array" ref="AO519">IFERROR(INDEX(TO_name_3,MATCH(,((Шаблон_3-Точность)&gt;=I519)+((Шаблон_3+Точность)&lt;=I519),)),I519)</f>
        <v>44188</v>
      </c>
      <c r="AP519" s="109">
        <f t="array" ref="AP519">IFERROR(INDEX(TO_name_4,MATCH(,((Шаблон_4-Точность)&gt;=J519)+((Шаблон_4+Точность)&lt;=J519),)),J519)</f>
        <v>47690</v>
      </c>
      <c r="AQ519" s="109">
        <f t="array" ref="AQ519">IFERROR(INDEX(TO_name_9,MATCH(,((Шаблон_9-Точность)&gt;=K519)+((Шаблон_9+Точность)&lt;=K519),)),K519)</f>
        <v>18659</v>
      </c>
      <c r="AR519" s="109">
        <f t="array" ref="AR519">IFERROR(INDEX(TO_name_10,MATCH(,((Шаблон_10-Точность)&gt;=L519)+((Шаблон_10+Точность)&lt;=L519),)),L519)</f>
        <v>16842</v>
      </c>
      <c r="AS519" s="110">
        <f t="array" ref="AS519">IFERROR(INDEX(TO_name_11,MATCH(,((Шаблон_11-Точность)&gt;=M519)+((Шаблон_11+Точность)&lt;=M519),)),M519)</f>
        <v>13234</v>
      </c>
      <c r="AT519" s="111" t="s">
        <v>290</v>
      </c>
      <c r="AU519" s="108">
        <f t="array" ref="AU519">IFERROR(INDEX(TO_name_5,MATCH(,((Шаблон_5-Точность)&gt;=O519)+((Шаблон_5+Точность)&lt;=O519),)),O519)</f>
        <v>48126</v>
      </c>
      <c r="AV519" s="109">
        <f t="array" ref="AV519">IFERROR(INDEX(TO_name_6,MATCH(,((Шаблон_6-Точность)&gt;=P519)+((Шаблон_6+Точность)&lt;=P519),)),P519)</f>
        <v>30901</v>
      </c>
      <c r="AW519" s="109">
        <f t="array" ref="AW519">IFERROR(INDEX(TO_name_7,MATCH(,((Шаблон_7-Точность)&gt;=Q519)+((Шаблон_7+Точность)&lt;=Q519),)),Q519)</f>
        <v>20554</v>
      </c>
      <c r="AX519" s="109">
        <f t="array" ref="AX519">IFERROR(INDEX(TO_name_8,MATCH(,((Шаблон_8-Точность)&gt;=R519)+((Шаблон_8+Точность)&lt;=R519),)),R519)</f>
        <v>66551</v>
      </c>
      <c r="AY519" s="109">
        <f t="array" ref="AY519">IFERROR(INDEX(TO_name_12,MATCH(,((Шаблон_12-Точность)&gt;=S519)+((Шаблон_12+Точность)&lt;=S519),)),S519)</f>
        <v>35818</v>
      </c>
      <c r="AZ519" s="109">
        <f t="array" ref="AZ519">IFERROR(INDEX(TO_name_13,MATCH(,((Шаблон_13-Точность)&gt;=T519)+((Шаблон_13+Точность)&lt;=T519),)),T519)</f>
        <v>32704</v>
      </c>
      <c r="BA519" s="110">
        <f t="array" ref="BA519">IFERROR(INDEX(TO_name_14,MATCH(,((Шаблон_14-Точность)&gt;=U519)+((Шаблон_14+Точность)&lt;=U519),)),U519)</f>
        <v>13092</v>
      </c>
      <c r="BB519" s="3"/>
      <c r="BC519" s="3" t="str">
        <f t="shared" si="239"/>
        <v>М/70583/26861</v>
      </c>
      <c r="BD519" s="3" t="str">
        <f t="shared" si="240"/>
        <v>М/75649/60727</v>
      </c>
      <c r="BE519" s="3" t="str">
        <f t="shared" si="241"/>
        <v>М/69290/44188</v>
      </c>
      <c r="BF519" s="3" t="str">
        <f t="shared" si="242"/>
        <v>М/75990/47690</v>
      </c>
      <c r="BG519" s="3" t="str">
        <f t="shared" si="243"/>
        <v>М/18659/18659</v>
      </c>
      <c r="BH519" s="3" t="str">
        <f t="shared" si="244"/>
        <v>Р/16842/16842</v>
      </c>
      <c r="BI519" s="3" t="str">
        <f t="shared" si="245"/>
        <v>Р/13234/13234</v>
      </c>
      <c r="BJ519" s="158" t="s">
        <v>290</v>
      </c>
      <c r="BK519" s="3" t="str">
        <f t="shared" si="246"/>
        <v>Р/46405/48126</v>
      </c>
      <c r="BL519" s="3" t="str">
        <f t="shared" si="247"/>
        <v>М/55883/30901</v>
      </c>
      <c r="BM519" s="3" t="str">
        <f t="shared" si="248"/>
        <v>Р/41069/20554</v>
      </c>
      <c r="BN519" s="3" t="str">
        <f t="shared" si="249"/>
        <v>М/42002/66551</v>
      </c>
      <c r="BO519" s="3" t="str">
        <f t="shared" si="250"/>
        <v>М/10818/35818</v>
      </c>
      <c r="BP519" s="3" t="str">
        <f t="shared" si="251"/>
        <v>М/12189/32704</v>
      </c>
      <c r="BQ519" s="3" t="str">
        <f t="shared" si="252"/>
        <v>Р/13092/13092</v>
      </c>
    </row>
    <row r="520" spans="1:69" ht="16.5" customHeight="1" x14ac:dyDescent="0.25">
      <c r="A520" s="90">
        <v>45436</v>
      </c>
      <c r="B520" s="3">
        <v>5</v>
      </c>
      <c r="C520" s="3">
        <v>4</v>
      </c>
      <c r="D520" s="105" t="str">
        <f t="shared" si="253"/>
        <v/>
      </c>
      <c r="E520" s="105" t="str">
        <f t="shared" si="254"/>
        <v/>
      </c>
      <c r="F520" s="99" t="s">
        <v>290</v>
      </c>
      <c r="G520" s="100">
        <f t="shared" si="255"/>
        <v>26885</v>
      </c>
      <c r="H520" s="100">
        <f t="shared" si="256"/>
        <v>60751</v>
      </c>
      <c r="I520" s="100">
        <f t="shared" si="257"/>
        <v>44212</v>
      </c>
      <c r="J520" s="100">
        <f t="shared" si="258"/>
        <v>47714</v>
      </c>
      <c r="K520" s="100">
        <f t="shared" si="259"/>
        <v>18683</v>
      </c>
      <c r="L520" s="100">
        <f t="shared" si="260"/>
        <v>16842</v>
      </c>
      <c r="M520" s="100">
        <f t="shared" si="261"/>
        <v>13234</v>
      </c>
      <c r="N520" s="100" t="str">
        <f t="shared" si="262"/>
        <v>|</v>
      </c>
      <c r="O520" s="100">
        <f t="shared" si="263"/>
        <v>48126</v>
      </c>
      <c r="P520" s="100">
        <f t="shared" si="264"/>
        <v>30925</v>
      </c>
      <c r="Q520" s="100">
        <f t="shared" si="265"/>
        <v>20554</v>
      </c>
      <c r="R520" s="100">
        <f t="shared" si="266"/>
        <v>66575</v>
      </c>
      <c r="S520" s="100">
        <f t="shared" si="267"/>
        <v>35842</v>
      </c>
      <c r="T520" s="100">
        <f t="shared" si="268"/>
        <v>32728</v>
      </c>
      <c r="U520" s="100">
        <f t="shared" si="269"/>
        <v>13092</v>
      </c>
      <c r="V520" s="89" t="s">
        <v>290</v>
      </c>
      <c r="W520" s="95" t="s">
        <v>37</v>
      </c>
      <c r="X520" s="95" t="s">
        <v>37</v>
      </c>
      <c r="Y520" s="95" t="s">
        <v>37</v>
      </c>
      <c r="Z520" s="95" t="s">
        <v>37</v>
      </c>
      <c r="AA520" s="95" t="s">
        <v>37</v>
      </c>
      <c r="AB520" s="95" t="s">
        <v>38</v>
      </c>
      <c r="AC520" s="95" t="s">
        <v>38</v>
      </c>
      <c r="AD520" s="96" t="s">
        <v>290</v>
      </c>
      <c r="AE520" s="95" t="s">
        <v>38</v>
      </c>
      <c r="AF520" s="95" t="s">
        <v>37</v>
      </c>
      <c r="AG520" s="95" t="s">
        <v>38</v>
      </c>
      <c r="AH520" s="95" t="s">
        <v>37</v>
      </c>
      <c r="AI520" s="95" t="s">
        <v>37</v>
      </c>
      <c r="AJ520" s="95" t="s">
        <v>37</v>
      </c>
      <c r="AK520" s="95" t="s">
        <v>38</v>
      </c>
      <c r="AL520" s="94" t="s">
        <v>290</v>
      </c>
      <c r="AM520" s="108">
        <f t="array" ref="AM520">IFERROR(INDEX(TO_name_1,MATCH(,((Шаблон_1-Точность)&gt;=G520)+((Шаблон_1+Точность)&lt;=G520),)),G520)</f>
        <v>26885</v>
      </c>
      <c r="AN520" s="109">
        <f t="array" ref="AN520">IFERROR(INDEX(TO_name_2,MATCH(,((Шаблон_2-Точность)&gt;=H520)+((Шаблон_2+Точность)&lt;=H520),)),H520)</f>
        <v>60751</v>
      </c>
      <c r="AO520" s="109">
        <f t="array" ref="AO520">IFERROR(INDEX(TO_name_3,MATCH(,((Шаблон_3-Точность)&gt;=I520)+((Шаблон_3+Точность)&lt;=I520),)),I520)</f>
        <v>44212</v>
      </c>
      <c r="AP520" s="109">
        <f t="array" ref="AP520">IFERROR(INDEX(TO_name_4,MATCH(,((Шаблон_4-Точность)&gt;=J520)+((Шаблон_4+Точность)&lt;=J520),)),J520)</f>
        <v>47714</v>
      </c>
      <c r="AQ520" s="109">
        <f t="array" ref="AQ520">IFERROR(INDEX(TO_name_9,MATCH(,((Шаблон_9-Точность)&gt;=K520)+((Шаблон_9+Точность)&lt;=K520),)),K520)</f>
        <v>18683</v>
      </c>
      <c r="AR520" s="109">
        <f t="array" ref="AR520">IFERROR(INDEX(TO_name_10,MATCH(,((Шаблон_10-Точность)&gt;=L520)+((Шаблон_10+Точность)&lt;=L520),)),L520)</f>
        <v>16842</v>
      </c>
      <c r="AS520" s="110">
        <f t="array" ref="AS520">IFERROR(INDEX(TO_name_11,MATCH(,((Шаблон_11-Точность)&gt;=M520)+((Шаблон_11+Точность)&lt;=M520),)),M520)</f>
        <v>13234</v>
      </c>
      <c r="AT520" s="111" t="s">
        <v>290</v>
      </c>
      <c r="AU520" s="108">
        <f t="array" ref="AU520">IFERROR(INDEX(TO_name_5,MATCH(,((Шаблон_5-Точность)&gt;=O520)+((Шаблон_5+Точность)&lt;=O520),)),O520)</f>
        <v>48126</v>
      </c>
      <c r="AV520" s="109">
        <f t="array" ref="AV520">IFERROR(INDEX(TO_name_6,MATCH(,((Шаблон_6-Точность)&gt;=P520)+((Шаблон_6+Точность)&lt;=P520),)),P520)</f>
        <v>30925</v>
      </c>
      <c r="AW520" s="109">
        <f t="array" ref="AW520">IFERROR(INDEX(TO_name_7,MATCH(,((Шаблон_7-Точность)&gt;=Q520)+((Шаблон_7+Точность)&lt;=Q520),)),Q520)</f>
        <v>20554</v>
      </c>
      <c r="AX520" s="109">
        <f t="array" ref="AX520">IFERROR(INDEX(TO_name_8,MATCH(,((Шаблон_8-Точность)&gt;=R520)+((Шаблон_8+Точность)&lt;=R520),)),R520)</f>
        <v>66575</v>
      </c>
      <c r="AY520" s="109">
        <f t="array" ref="AY520">IFERROR(INDEX(TO_name_12,MATCH(,((Шаблон_12-Точность)&gt;=S520)+((Шаблон_12+Точность)&lt;=S520),)),S520)</f>
        <v>35842</v>
      </c>
      <c r="AZ520" s="109">
        <f t="array" ref="AZ520">IFERROR(INDEX(TO_name_13,MATCH(,((Шаблон_13-Точность)&gt;=T520)+((Шаблон_13+Точность)&lt;=T520),)),T520)</f>
        <v>32728</v>
      </c>
      <c r="BA520" s="110">
        <f t="array" ref="BA520">IFERROR(INDEX(TO_name_14,MATCH(,((Шаблон_14-Точность)&gt;=U520)+((Шаблон_14+Точность)&lt;=U520),)),U520)</f>
        <v>13092</v>
      </c>
      <c r="BB520" s="3"/>
      <c r="BC520" s="3" t="str">
        <f t="shared" si="239"/>
        <v>М/70607/26885</v>
      </c>
      <c r="BD520" s="3" t="str">
        <f t="shared" si="240"/>
        <v>М/75673/60751</v>
      </c>
      <c r="BE520" s="3" t="str">
        <f t="shared" si="241"/>
        <v>М/69314/44212</v>
      </c>
      <c r="BF520" s="3" t="str">
        <f t="shared" si="242"/>
        <v>М/76014/47714</v>
      </c>
      <c r="BG520" s="3" t="str">
        <f t="shared" si="243"/>
        <v>М/18683/18683</v>
      </c>
      <c r="BH520" s="3" t="str">
        <f t="shared" si="244"/>
        <v>Р/16842/16842</v>
      </c>
      <c r="BI520" s="3" t="str">
        <f t="shared" si="245"/>
        <v>Р/13234/13234</v>
      </c>
      <c r="BJ520" s="158" t="s">
        <v>290</v>
      </c>
      <c r="BK520" s="3" t="str">
        <f t="shared" si="246"/>
        <v>Р/46405/48126</v>
      </c>
      <c r="BL520" s="3" t="str">
        <f t="shared" si="247"/>
        <v>М/55907/30925</v>
      </c>
      <c r="BM520" s="3" t="str">
        <f t="shared" si="248"/>
        <v>Р/41069/20554</v>
      </c>
      <c r="BN520" s="3" t="str">
        <f t="shared" si="249"/>
        <v>М/42026/66575</v>
      </c>
      <c r="BO520" s="3" t="str">
        <f t="shared" si="250"/>
        <v>М/10842/35842</v>
      </c>
      <c r="BP520" s="3" t="str">
        <f t="shared" si="251"/>
        <v>М/12213/32728</v>
      </c>
      <c r="BQ520" s="3" t="str">
        <f t="shared" si="252"/>
        <v>Р/13092/13092</v>
      </c>
    </row>
    <row r="521" spans="1:69" ht="16.5" customHeight="1" x14ac:dyDescent="0.25">
      <c r="A521" s="90">
        <v>45437</v>
      </c>
      <c r="B521" s="3">
        <v>5</v>
      </c>
      <c r="C521" s="3">
        <v>4</v>
      </c>
      <c r="D521" s="105" t="str">
        <f t="shared" si="253"/>
        <v/>
      </c>
      <c r="E521" s="105" t="str">
        <f t="shared" si="254"/>
        <v/>
      </c>
      <c r="F521" s="99" t="s">
        <v>290</v>
      </c>
      <c r="G521" s="100">
        <f t="shared" si="255"/>
        <v>26909</v>
      </c>
      <c r="H521" s="100">
        <f t="shared" si="256"/>
        <v>60775</v>
      </c>
      <c r="I521" s="100">
        <f t="shared" si="257"/>
        <v>44236</v>
      </c>
      <c r="J521" s="100">
        <f t="shared" si="258"/>
        <v>47738</v>
      </c>
      <c r="K521" s="100">
        <f t="shared" si="259"/>
        <v>18707</v>
      </c>
      <c r="L521" s="100">
        <f t="shared" si="260"/>
        <v>16842</v>
      </c>
      <c r="M521" s="100">
        <f t="shared" si="261"/>
        <v>13234</v>
      </c>
      <c r="N521" s="100" t="str">
        <f t="shared" si="262"/>
        <v>|</v>
      </c>
      <c r="O521" s="100">
        <f t="shared" si="263"/>
        <v>48126</v>
      </c>
      <c r="P521" s="100">
        <f t="shared" si="264"/>
        <v>30949</v>
      </c>
      <c r="Q521" s="100">
        <f t="shared" si="265"/>
        <v>20554</v>
      </c>
      <c r="R521" s="100">
        <f t="shared" si="266"/>
        <v>66599</v>
      </c>
      <c r="S521" s="100">
        <f t="shared" si="267"/>
        <v>35866</v>
      </c>
      <c r="T521" s="100">
        <f t="shared" si="268"/>
        <v>32752</v>
      </c>
      <c r="U521" s="100">
        <f t="shared" si="269"/>
        <v>13092</v>
      </c>
      <c r="V521" s="89" t="s">
        <v>290</v>
      </c>
      <c r="W521" s="95" t="s">
        <v>37</v>
      </c>
      <c r="X521" s="95" t="s">
        <v>37</v>
      </c>
      <c r="Y521" s="95" t="s">
        <v>37</v>
      </c>
      <c r="Z521" s="95" t="s">
        <v>37</v>
      </c>
      <c r="AA521" s="95" t="s">
        <v>37</v>
      </c>
      <c r="AB521" s="95" t="s">
        <v>38</v>
      </c>
      <c r="AC521" s="95" t="s">
        <v>38</v>
      </c>
      <c r="AD521" s="96" t="s">
        <v>290</v>
      </c>
      <c r="AE521" s="95" t="s">
        <v>38</v>
      </c>
      <c r="AF521" s="95" t="s">
        <v>37</v>
      </c>
      <c r="AG521" s="95" t="s">
        <v>38</v>
      </c>
      <c r="AH521" s="95" t="s">
        <v>37</v>
      </c>
      <c r="AI521" s="95" t="s">
        <v>37</v>
      </c>
      <c r="AJ521" s="95" t="s">
        <v>37</v>
      </c>
      <c r="AK521" s="95" t="s">
        <v>38</v>
      </c>
      <c r="AL521" s="94" t="s">
        <v>290</v>
      </c>
      <c r="AM521" s="108">
        <f t="array" ref="AM521">IFERROR(INDEX(TO_name_1,MATCH(,((Шаблон_1-Точность)&gt;=G521)+((Шаблон_1+Точность)&lt;=G521),)),G521)</f>
        <v>26909</v>
      </c>
      <c r="AN521" s="109">
        <f t="array" ref="AN521">IFERROR(INDEX(TO_name_2,MATCH(,((Шаблон_2-Точность)&gt;=H521)+((Шаблон_2+Точность)&lt;=H521),)),H521)</f>
        <v>60775</v>
      </c>
      <c r="AO521" s="109">
        <f t="array" ref="AO521">IFERROR(INDEX(TO_name_3,MATCH(,((Шаблон_3-Точность)&gt;=I521)+((Шаблон_3+Точность)&lt;=I521),)),I521)</f>
        <v>44236</v>
      </c>
      <c r="AP521" s="109">
        <f t="array" ref="AP521">IFERROR(INDEX(TO_name_4,MATCH(,((Шаблон_4-Точность)&gt;=J521)+((Шаблон_4+Точность)&lt;=J521),)),J521)</f>
        <v>47738</v>
      </c>
      <c r="AQ521" s="109">
        <f t="array" ref="AQ521">IFERROR(INDEX(TO_name_9,MATCH(,((Шаблон_9-Точность)&gt;=K521)+((Шаблон_9+Точность)&lt;=K521),)),K521)</f>
        <v>18707</v>
      </c>
      <c r="AR521" s="109">
        <f t="array" ref="AR521">IFERROR(INDEX(TO_name_10,MATCH(,((Шаблон_10-Точность)&gt;=L521)+((Шаблон_10+Точность)&lt;=L521),)),L521)</f>
        <v>16842</v>
      </c>
      <c r="AS521" s="110">
        <f t="array" ref="AS521">IFERROR(INDEX(TO_name_11,MATCH(,((Шаблон_11-Точность)&gt;=M521)+((Шаблон_11+Точность)&lt;=M521),)),M521)</f>
        <v>13234</v>
      </c>
      <c r="AT521" s="111" t="s">
        <v>290</v>
      </c>
      <c r="AU521" s="108">
        <f t="array" ref="AU521">IFERROR(INDEX(TO_name_5,MATCH(,((Шаблон_5-Точность)&gt;=O521)+((Шаблон_5+Точность)&lt;=O521),)),O521)</f>
        <v>48126</v>
      </c>
      <c r="AV521" s="109">
        <f t="array" ref="AV521">IFERROR(INDEX(TO_name_6,MATCH(,((Шаблон_6-Точность)&gt;=P521)+((Шаблон_6+Точность)&lt;=P521),)),P521)</f>
        <v>30949</v>
      </c>
      <c r="AW521" s="109">
        <f t="array" ref="AW521">IFERROR(INDEX(TO_name_7,MATCH(,((Шаблон_7-Точность)&gt;=Q521)+((Шаблон_7+Точность)&lt;=Q521),)),Q521)</f>
        <v>20554</v>
      </c>
      <c r="AX521" s="109">
        <f t="array" ref="AX521">IFERROR(INDEX(TO_name_8,MATCH(,((Шаблон_8-Точность)&gt;=R521)+((Шаблон_8+Точность)&lt;=R521),)),R521)</f>
        <v>66599</v>
      </c>
      <c r="AY521" s="109">
        <f t="array" ref="AY521">IFERROR(INDEX(TO_name_12,MATCH(,((Шаблон_12-Точность)&gt;=S521)+((Шаблон_12+Точность)&lt;=S521),)),S521)</f>
        <v>35866</v>
      </c>
      <c r="AZ521" s="109">
        <f t="array" ref="AZ521">IFERROR(INDEX(TO_name_13,MATCH(,((Шаблон_13-Точность)&gt;=T521)+((Шаблон_13+Точность)&lt;=T521),)),T521)</f>
        <v>32752</v>
      </c>
      <c r="BA521" s="110">
        <f t="array" ref="BA521">IFERROR(INDEX(TO_name_14,MATCH(,((Шаблон_14-Точность)&gt;=U521)+((Шаблон_14+Точность)&lt;=U521),)),U521)</f>
        <v>13092</v>
      </c>
      <c r="BB521" s="3"/>
      <c r="BC521" s="3" t="str">
        <f t="shared" si="239"/>
        <v>М/70631/26909</v>
      </c>
      <c r="BD521" s="3" t="str">
        <f t="shared" si="240"/>
        <v>М/75697/60775</v>
      </c>
      <c r="BE521" s="3" t="str">
        <f t="shared" si="241"/>
        <v>М/69338/44236</v>
      </c>
      <c r="BF521" s="3" t="str">
        <f t="shared" si="242"/>
        <v>М/76038/47738</v>
      </c>
      <c r="BG521" s="3" t="str">
        <f t="shared" si="243"/>
        <v>М/18707/18707</v>
      </c>
      <c r="BH521" s="3" t="str">
        <f t="shared" si="244"/>
        <v>Р/16842/16842</v>
      </c>
      <c r="BI521" s="3" t="str">
        <f t="shared" si="245"/>
        <v>Р/13234/13234</v>
      </c>
      <c r="BJ521" s="158" t="s">
        <v>290</v>
      </c>
      <c r="BK521" s="3" t="str">
        <f t="shared" si="246"/>
        <v>Р/46405/48126</v>
      </c>
      <c r="BL521" s="3" t="str">
        <f t="shared" si="247"/>
        <v>М/55931/30949</v>
      </c>
      <c r="BM521" s="3" t="str">
        <f t="shared" si="248"/>
        <v>Р/41069/20554</v>
      </c>
      <c r="BN521" s="3" t="str">
        <f t="shared" si="249"/>
        <v>М/42050/66599</v>
      </c>
      <c r="BO521" s="3" t="str">
        <f t="shared" si="250"/>
        <v>М/10866/35866</v>
      </c>
      <c r="BP521" s="3" t="str">
        <f t="shared" si="251"/>
        <v>М/12237/32752</v>
      </c>
      <c r="BQ521" s="3" t="str">
        <f t="shared" si="252"/>
        <v>Р/13092/13092</v>
      </c>
    </row>
    <row r="522" spans="1:69" ht="16.5" customHeight="1" x14ac:dyDescent="0.25">
      <c r="A522" s="90">
        <v>45438</v>
      </c>
      <c r="B522" s="3">
        <v>5</v>
      </c>
      <c r="C522" s="3">
        <v>4</v>
      </c>
      <c r="D522" s="105" t="str">
        <f t="shared" si="253"/>
        <v/>
      </c>
      <c r="E522" s="105" t="str">
        <f t="shared" si="254"/>
        <v/>
      </c>
      <c r="F522" s="99" t="s">
        <v>290</v>
      </c>
      <c r="G522" s="100">
        <f t="shared" si="255"/>
        <v>26933</v>
      </c>
      <c r="H522" s="100">
        <f t="shared" si="256"/>
        <v>60799</v>
      </c>
      <c r="I522" s="100">
        <f t="shared" si="257"/>
        <v>44260</v>
      </c>
      <c r="J522" s="100">
        <f t="shared" si="258"/>
        <v>47762</v>
      </c>
      <c r="K522" s="100">
        <f t="shared" si="259"/>
        <v>18731</v>
      </c>
      <c r="L522" s="100">
        <f t="shared" si="260"/>
        <v>16842</v>
      </c>
      <c r="M522" s="100">
        <f t="shared" si="261"/>
        <v>13234</v>
      </c>
      <c r="N522" s="100" t="str">
        <f t="shared" si="262"/>
        <v>|</v>
      </c>
      <c r="O522" s="100">
        <f t="shared" si="263"/>
        <v>48126</v>
      </c>
      <c r="P522" s="100">
        <f t="shared" si="264"/>
        <v>30973</v>
      </c>
      <c r="Q522" s="100">
        <f t="shared" si="265"/>
        <v>20554</v>
      </c>
      <c r="R522" s="100">
        <f t="shared" si="266"/>
        <v>66623</v>
      </c>
      <c r="S522" s="100">
        <f t="shared" si="267"/>
        <v>35890</v>
      </c>
      <c r="T522" s="100">
        <f t="shared" si="268"/>
        <v>32776</v>
      </c>
      <c r="U522" s="100">
        <f t="shared" si="269"/>
        <v>13092</v>
      </c>
      <c r="V522" s="89" t="s">
        <v>290</v>
      </c>
      <c r="W522" s="95" t="s">
        <v>37</v>
      </c>
      <c r="X522" s="95" t="s">
        <v>37</v>
      </c>
      <c r="Y522" s="95" t="s">
        <v>37</v>
      </c>
      <c r="Z522" s="95" t="s">
        <v>37</v>
      </c>
      <c r="AA522" s="95" t="s">
        <v>37</v>
      </c>
      <c r="AB522" s="95" t="s">
        <v>38</v>
      </c>
      <c r="AC522" s="95" t="s">
        <v>38</v>
      </c>
      <c r="AD522" s="96" t="s">
        <v>290</v>
      </c>
      <c r="AE522" s="95" t="s">
        <v>38</v>
      </c>
      <c r="AF522" s="95" t="s">
        <v>37</v>
      </c>
      <c r="AG522" s="95" t="s">
        <v>38</v>
      </c>
      <c r="AH522" s="95" t="s">
        <v>37</v>
      </c>
      <c r="AI522" s="95" t="s">
        <v>37</v>
      </c>
      <c r="AJ522" s="95" t="s">
        <v>37</v>
      </c>
      <c r="AK522" s="95" t="s">
        <v>38</v>
      </c>
      <c r="AL522" s="94" t="s">
        <v>290</v>
      </c>
      <c r="AM522" s="108">
        <f t="array" ref="AM522">IFERROR(INDEX(TO_name_1,MATCH(,((Шаблон_1-Точность)&gt;=G522)+((Шаблон_1+Точность)&lt;=G522),)),G522)</f>
        <v>26933</v>
      </c>
      <c r="AN522" s="109">
        <f t="array" ref="AN522">IFERROR(INDEX(TO_name_2,MATCH(,((Шаблон_2-Точность)&gt;=H522)+((Шаблон_2+Точность)&lt;=H522),)),H522)</f>
        <v>60799</v>
      </c>
      <c r="AO522" s="109">
        <f t="array" ref="AO522">IFERROR(INDEX(TO_name_3,MATCH(,((Шаблон_3-Точность)&gt;=I522)+((Шаблон_3+Точность)&lt;=I522),)),I522)</f>
        <v>44260</v>
      </c>
      <c r="AP522" s="109">
        <f t="array" ref="AP522">IFERROR(INDEX(TO_name_4,MATCH(,((Шаблон_4-Точность)&gt;=J522)+((Шаблон_4+Точность)&lt;=J522),)),J522)</f>
        <v>47762</v>
      </c>
      <c r="AQ522" s="109">
        <f t="array" ref="AQ522">IFERROR(INDEX(TO_name_9,MATCH(,((Шаблон_9-Точность)&gt;=K522)+((Шаблон_9+Точность)&lt;=K522),)),K522)</f>
        <v>18731</v>
      </c>
      <c r="AR522" s="109">
        <f t="array" ref="AR522">IFERROR(INDEX(TO_name_10,MATCH(,((Шаблон_10-Точность)&gt;=L522)+((Шаблон_10+Точность)&lt;=L522),)),L522)</f>
        <v>16842</v>
      </c>
      <c r="AS522" s="110">
        <f t="array" ref="AS522">IFERROR(INDEX(TO_name_11,MATCH(,((Шаблон_11-Точность)&gt;=M522)+((Шаблон_11+Точность)&lt;=M522),)),M522)</f>
        <v>13234</v>
      </c>
      <c r="AT522" s="111" t="s">
        <v>290</v>
      </c>
      <c r="AU522" s="108">
        <f t="array" ref="AU522">IFERROR(INDEX(TO_name_5,MATCH(,((Шаблон_5-Точность)&gt;=O522)+((Шаблон_5+Точность)&lt;=O522),)),O522)</f>
        <v>48126</v>
      </c>
      <c r="AV522" s="109">
        <f t="array" ref="AV522">IFERROR(INDEX(TO_name_6,MATCH(,((Шаблон_6-Точность)&gt;=P522)+((Шаблон_6+Точность)&lt;=P522),)),P522)</f>
        <v>30973</v>
      </c>
      <c r="AW522" s="109">
        <f t="array" ref="AW522">IFERROR(INDEX(TO_name_7,MATCH(,((Шаблон_7-Точность)&gt;=Q522)+((Шаблон_7+Точность)&lt;=Q522),)),Q522)</f>
        <v>20554</v>
      </c>
      <c r="AX522" s="109">
        <f t="array" ref="AX522">IFERROR(INDEX(TO_name_8,MATCH(,((Шаблон_8-Точность)&gt;=R522)+((Шаблон_8+Точность)&lt;=R522),)),R522)</f>
        <v>66623</v>
      </c>
      <c r="AY522" s="109">
        <f t="array" ref="AY522">IFERROR(INDEX(TO_name_12,MATCH(,((Шаблон_12-Точность)&gt;=S522)+((Шаблон_12+Точность)&lt;=S522),)),S522)</f>
        <v>35890</v>
      </c>
      <c r="AZ522" s="109">
        <f t="array" ref="AZ522">IFERROR(INDEX(TO_name_13,MATCH(,((Шаблон_13-Точность)&gt;=T522)+((Шаблон_13+Точность)&lt;=T522),)),T522)</f>
        <v>32776</v>
      </c>
      <c r="BA522" s="110">
        <f t="array" ref="BA522">IFERROR(INDEX(TO_name_14,MATCH(,((Шаблон_14-Точность)&gt;=U522)+((Шаблон_14+Точность)&lt;=U522),)),U522)</f>
        <v>13092</v>
      </c>
      <c r="BB522" s="3"/>
      <c r="BC522" s="3" t="str">
        <f t="shared" si="239"/>
        <v>М/70655/26933</v>
      </c>
      <c r="BD522" s="3" t="str">
        <f t="shared" si="240"/>
        <v>М/75721/60799</v>
      </c>
      <c r="BE522" s="3" t="str">
        <f t="shared" si="241"/>
        <v>М/69362/44260</v>
      </c>
      <c r="BF522" s="3" t="str">
        <f t="shared" si="242"/>
        <v>М/76062/47762</v>
      </c>
      <c r="BG522" s="3" t="str">
        <f t="shared" si="243"/>
        <v>М/18731/18731</v>
      </c>
      <c r="BH522" s="3" t="str">
        <f t="shared" si="244"/>
        <v>Р/16842/16842</v>
      </c>
      <c r="BI522" s="3" t="str">
        <f t="shared" si="245"/>
        <v>Р/13234/13234</v>
      </c>
      <c r="BJ522" s="158" t="s">
        <v>290</v>
      </c>
      <c r="BK522" s="3" t="str">
        <f t="shared" si="246"/>
        <v>Р/46405/48126</v>
      </c>
      <c r="BL522" s="3" t="str">
        <f t="shared" si="247"/>
        <v>М/55955/30973</v>
      </c>
      <c r="BM522" s="3" t="str">
        <f t="shared" si="248"/>
        <v>Р/41069/20554</v>
      </c>
      <c r="BN522" s="3" t="str">
        <f t="shared" si="249"/>
        <v>М/42074/66623</v>
      </c>
      <c r="BO522" s="3" t="str">
        <f t="shared" si="250"/>
        <v>М/10890/35890</v>
      </c>
      <c r="BP522" s="3" t="str">
        <f t="shared" si="251"/>
        <v>М/12261/32776</v>
      </c>
      <c r="BQ522" s="3" t="str">
        <f t="shared" si="252"/>
        <v>Р/13092/13092</v>
      </c>
    </row>
    <row r="523" spans="1:69" ht="16.5" customHeight="1" x14ac:dyDescent="0.25">
      <c r="A523" s="90">
        <v>45439</v>
      </c>
      <c r="B523" s="3">
        <v>5</v>
      </c>
      <c r="C523" s="3">
        <v>4</v>
      </c>
      <c r="D523" s="105" t="str">
        <f t="shared" si="253"/>
        <v/>
      </c>
      <c r="E523" s="105" t="str">
        <f t="shared" si="254"/>
        <v/>
      </c>
      <c r="F523" s="99" t="s">
        <v>290</v>
      </c>
      <c r="G523" s="100">
        <f t="shared" si="255"/>
        <v>26957</v>
      </c>
      <c r="H523" s="100">
        <f t="shared" si="256"/>
        <v>60823</v>
      </c>
      <c r="I523" s="100">
        <f t="shared" si="257"/>
        <v>44284</v>
      </c>
      <c r="J523" s="100">
        <f t="shared" si="258"/>
        <v>47786</v>
      </c>
      <c r="K523" s="100">
        <f t="shared" si="259"/>
        <v>18755</v>
      </c>
      <c r="L523" s="100">
        <f t="shared" si="260"/>
        <v>16842</v>
      </c>
      <c r="M523" s="100">
        <f t="shared" si="261"/>
        <v>13234</v>
      </c>
      <c r="N523" s="100" t="str">
        <f t="shared" si="262"/>
        <v>|</v>
      </c>
      <c r="O523" s="100">
        <f t="shared" si="263"/>
        <v>48126</v>
      </c>
      <c r="P523" s="100">
        <f t="shared" si="264"/>
        <v>30997</v>
      </c>
      <c r="Q523" s="100">
        <f t="shared" si="265"/>
        <v>20554</v>
      </c>
      <c r="R523" s="100">
        <f t="shared" si="266"/>
        <v>66647</v>
      </c>
      <c r="S523" s="100">
        <f t="shared" si="267"/>
        <v>35914</v>
      </c>
      <c r="T523" s="100">
        <f t="shared" si="268"/>
        <v>32800</v>
      </c>
      <c r="U523" s="100">
        <f t="shared" si="269"/>
        <v>13092</v>
      </c>
      <c r="V523" s="89" t="s">
        <v>290</v>
      </c>
      <c r="W523" s="95" t="s">
        <v>37</v>
      </c>
      <c r="X523" s="95" t="s">
        <v>37</v>
      </c>
      <c r="Y523" s="95" t="s">
        <v>37</v>
      </c>
      <c r="Z523" s="95" t="s">
        <v>37</v>
      </c>
      <c r="AA523" s="95" t="s">
        <v>37</v>
      </c>
      <c r="AB523" s="95" t="s">
        <v>38</v>
      </c>
      <c r="AC523" s="95" t="s">
        <v>38</v>
      </c>
      <c r="AD523" s="96" t="s">
        <v>290</v>
      </c>
      <c r="AE523" s="95" t="s">
        <v>38</v>
      </c>
      <c r="AF523" s="95" t="s">
        <v>37</v>
      </c>
      <c r="AG523" s="182" t="s">
        <v>38</v>
      </c>
      <c r="AH523" s="95" t="s">
        <v>37</v>
      </c>
      <c r="AI523" s="95" t="s">
        <v>37</v>
      </c>
      <c r="AJ523" s="95" t="s">
        <v>37</v>
      </c>
      <c r="AK523" s="95" t="s">
        <v>38</v>
      </c>
      <c r="AL523" s="94" t="s">
        <v>290</v>
      </c>
      <c r="AM523" s="108">
        <f t="array" ref="AM523">IFERROR(INDEX(TO_name_1,MATCH(,((Шаблон_1-Точность)&gt;=G523)+((Шаблон_1+Точность)&lt;=G523),)),G523)</f>
        <v>26957</v>
      </c>
      <c r="AN523" s="109">
        <f t="array" ref="AN523">IFERROR(INDEX(TO_name_2,MATCH(,((Шаблон_2-Точность)&gt;=H523)+((Шаблон_2+Точность)&lt;=H523),)),H523)</f>
        <v>60823</v>
      </c>
      <c r="AO523" s="109">
        <f t="array" ref="AO523">IFERROR(INDEX(TO_name_3,MATCH(,((Шаблон_3-Точность)&gt;=I523)+((Шаблон_3+Точность)&lt;=I523),)),I523)</f>
        <v>44284</v>
      </c>
      <c r="AP523" s="109">
        <f t="array" ref="AP523">IFERROR(INDEX(TO_name_4,MATCH(,((Шаблон_4-Точность)&gt;=J523)+((Шаблон_4+Точность)&lt;=J523),)),J523)</f>
        <v>47786</v>
      </c>
      <c r="AQ523" s="109">
        <f t="array" ref="AQ523">IFERROR(INDEX(TO_name_9,MATCH(,((Шаблон_9-Точность)&gt;=K523)+((Шаблон_9+Точность)&lt;=K523),)),K523)</f>
        <v>18755</v>
      </c>
      <c r="AR523" s="109">
        <f t="array" ref="AR523">IFERROR(INDEX(TO_name_10,MATCH(,((Шаблон_10-Точность)&gt;=L523)+((Шаблон_10+Точность)&lt;=L523),)),L523)</f>
        <v>16842</v>
      </c>
      <c r="AS523" s="110">
        <f t="array" ref="AS523">IFERROR(INDEX(TO_name_11,MATCH(,((Шаблон_11-Точность)&gt;=M523)+((Шаблон_11+Точность)&lt;=M523),)),M523)</f>
        <v>13234</v>
      </c>
      <c r="AT523" s="111" t="s">
        <v>290</v>
      </c>
      <c r="AU523" s="108">
        <f t="array" ref="AU523">IFERROR(INDEX(TO_name_5,MATCH(,((Шаблон_5-Точность)&gt;=O523)+((Шаблон_5+Точность)&lt;=O523),)),O523)</f>
        <v>48126</v>
      </c>
      <c r="AV523" s="109">
        <f t="array" ref="AV523">IFERROR(INDEX(TO_name_6,MATCH(,((Шаблон_6-Точность)&gt;=P523)+((Шаблон_6+Точность)&lt;=P523),)),P523)</f>
        <v>30997</v>
      </c>
      <c r="AW523" s="109">
        <f t="array" ref="AW523">IFERROR(INDEX(TO_name_7,MATCH(,((Шаблон_7-Точность)&gt;=Q523)+((Шаблон_7+Точность)&lt;=Q523),)),Q523)</f>
        <v>20554</v>
      </c>
      <c r="AX523" s="109">
        <f t="array" ref="AX523">IFERROR(INDEX(TO_name_8,MATCH(,((Шаблон_8-Точность)&gt;=R523)+((Шаблон_8+Точность)&lt;=R523),)),R523)</f>
        <v>66647</v>
      </c>
      <c r="AY523" s="109">
        <f t="array" ref="AY523">IFERROR(INDEX(TO_name_12,MATCH(,((Шаблон_12-Точность)&gt;=S523)+((Шаблон_12+Точность)&lt;=S523),)),S523)</f>
        <v>35914</v>
      </c>
      <c r="AZ523" s="109">
        <f t="array" ref="AZ523">IFERROR(INDEX(TO_name_13,MATCH(,((Шаблон_13-Точность)&gt;=T523)+((Шаблон_13+Точность)&lt;=T523),)),T523)</f>
        <v>32800</v>
      </c>
      <c r="BA523" s="110">
        <f t="array" ref="BA523">IFERROR(INDEX(TO_name_14,MATCH(,((Шаблон_14-Точность)&gt;=U523)+((Шаблон_14+Точность)&lt;=U523),)),U523)</f>
        <v>13092</v>
      </c>
      <c r="BB523" s="3"/>
      <c r="BC523" s="3" t="str">
        <f t="shared" si="239"/>
        <v>М/70679/26957</v>
      </c>
      <c r="BD523" s="3" t="str">
        <f t="shared" si="240"/>
        <v>М/75745/60823</v>
      </c>
      <c r="BE523" s="3" t="str">
        <f t="shared" si="241"/>
        <v>М/69386/44284</v>
      </c>
      <c r="BF523" s="3" t="str">
        <f t="shared" si="242"/>
        <v>М/76086/47786</v>
      </c>
      <c r="BG523" s="3" t="str">
        <f t="shared" si="243"/>
        <v>М/18755/18755</v>
      </c>
      <c r="BH523" s="3" t="str">
        <f t="shared" si="244"/>
        <v>Р/16842/16842</v>
      </c>
      <c r="BI523" s="3" t="str">
        <f t="shared" si="245"/>
        <v>Р/13234/13234</v>
      </c>
      <c r="BJ523" s="158" t="s">
        <v>290</v>
      </c>
      <c r="BK523" s="3" t="str">
        <f t="shared" si="246"/>
        <v>Р/46405/48126</v>
      </c>
      <c r="BL523" s="3" t="str">
        <f t="shared" si="247"/>
        <v>М/55979/30997</v>
      </c>
      <c r="BM523" s="3" t="str">
        <f t="shared" si="248"/>
        <v>Р/41069/20554</v>
      </c>
      <c r="BN523" s="3" t="str">
        <f t="shared" si="249"/>
        <v>М/42098/66647</v>
      </c>
      <c r="BO523" s="3" t="str">
        <f t="shared" si="250"/>
        <v>М/10914/35914</v>
      </c>
      <c r="BP523" s="3" t="str">
        <f t="shared" si="251"/>
        <v>М/12285/32800</v>
      </c>
      <c r="BQ523" s="3" t="str">
        <f t="shared" si="252"/>
        <v>Р/13092/13092</v>
      </c>
    </row>
    <row r="524" spans="1:69" ht="16.5" customHeight="1" x14ac:dyDescent="0.25">
      <c r="A524" s="90">
        <v>45440</v>
      </c>
      <c r="B524" s="3">
        <v>5</v>
      </c>
      <c r="C524" s="3">
        <v>4</v>
      </c>
      <c r="D524" s="105" t="str">
        <f t="shared" si="253"/>
        <v/>
      </c>
      <c r="E524" s="105" t="str">
        <f t="shared" si="254"/>
        <v/>
      </c>
      <c r="F524" s="99" t="s">
        <v>290</v>
      </c>
      <c r="G524" s="100">
        <f t="shared" si="255"/>
        <v>26981</v>
      </c>
      <c r="H524" s="100">
        <f t="shared" si="256"/>
        <v>60847</v>
      </c>
      <c r="I524" s="100">
        <f t="shared" si="257"/>
        <v>44308</v>
      </c>
      <c r="J524" s="100">
        <f t="shared" si="258"/>
        <v>47810</v>
      </c>
      <c r="K524" s="100">
        <f t="shared" si="259"/>
        <v>18779</v>
      </c>
      <c r="L524" s="100">
        <f t="shared" si="260"/>
        <v>16842</v>
      </c>
      <c r="M524" s="100">
        <f t="shared" si="261"/>
        <v>13234</v>
      </c>
      <c r="N524" s="100" t="str">
        <f t="shared" si="262"/>
        <v>|</v>
      </c>
      <c r="O524" s="100">
        <f t="shared" si="263"/>
        <v>48126</v>
      </c>
      <c r="P524" s="100">
        <f t="shared" si="264"/>
        <v>31021</v>
      </c>
      <c r="Q524" s="100">
        <f t="shared" si="265"/>
        <v>20554</v>
      </c>
      <c r="R524" s="100">
        <f t="shared" si="266"/>
        <v>66671</v>
      </c>
      <c r="S524" s="100">
        <f t="shared" si="267"/>
        <v>35938</v>
      </c>
      <c r="T524" s="100">
        <f t="shared" si="268"/>
        <v>32824</v>
      </c>
      <c r="U524" s="100">
        <f t="shared" si="269"/>
        <v>13092</v>
      </c>
      <c r="V524" s="89" t="s">
        <v>290</v>
      </c>
      <c r="W524" s="95" t="s">
        <v>37</v>
      </c>
      <c r="X524" s="95" t="s">
        <v>37</v>
      </c>
      <c r="Y524" s="95" t="s">
        <v>37</v>
      </c>
      <c r="Z524" s="95" t="s">
        <v>37</v>
      </c>
      <c r="AA524" s="95" t="s">
        <v>37</v>
      </c>
      <c r="AB524" s="95" t="s">
        <v>38</v>
      </c>
      <c r="AC524" s="95" t="s">
        <v>38</v>
      </c>
      <c r="AD524" s="96" t="s">
        <v>290</v>
      </c>
      <c r="AE524" s="95" t="s">
        <v>38</v>
      </c>
      <c r="AF524" s="95" t="s">
        <v>37</v>
      </c>
      <c r="AG524" s="182" t="s">
        <v>38</v>
      </c>
      <c r="AH524" s="95" t="s">
        <v>37</v>
      </c>
      <c r="AI524" s="95" t="s">
        <v>37</v>
      </c>
      <c r="AJ524" s="95" t="s">
        <v>37</v>
      </c>
      <c r="AK524" s="95" t="s">
        <v>38</v>
      </c>
      <c r="AL524" s="94" t="s">
        <v>290</v>
      </c>
      <c r="AM524" s="108">
        <f t="array" ref="AM524">IFERROR(INDEX(TO_name_1,MATCH(,((Шаблон_1-Точность)&gt;=G524)+((Шаблон_1+Точность)&lt;=G524),)),G524)</f>
        <v>26981</v>
      </c>
      <c r="AN524" s="109">
        <f t="array" ref="AN524">IFERROR(INDEX(TO_name_2,MATCH(,((Шаблон_2-Точность)&gt;=H524)+((Шаблон_2+Точность)&lt;=H524),)),H524)</f>
        <v>60847</v>
      </c>
      <c r="AO524" s="109">
        <f t="array" ref="AO524">IFERROR(INDEX(TO_name_3,MATCH(,((Шаблон_3-Точность)&gt;=I524)+((Шаблон_3+Точность)&lt;=I524),)),I524)</f>
        <v>44308</v>
      </c>
      <c r="AP524" s="109">
        <f t="array" ref="AP524">IFERROR(INDEX(TO_name_4,MATCH(,((Шаблон_4-Точность)&gt;=J524)+((Шаблон_4+Точность)&lt;=J524),)),J524)</f>
        <v>47810</v>
      </c>
      <c r="AQ524" s="109">
        <f t="array" ref="AQ524">IFERROR(INDEX(TO_name_9,MATCH(,((Шаблон_9-Точность)&gt;=K524)+((Шаблон_9+Точность)&lt;=K524),)),K524)</f>
        <v>18779</v>
      </c>
      <c r="AR524" s="109">
        <f t="array" ref="AR524">IFERROR(INDEX(TO_name_10,MATCH(,((Шаблон_10-Точность)&gt;=L524)+((Шаблон_10+Точность)&lt;=L524),)),L524)</f>
        <v>16842</v>
      </c>
      <c r="AS524" s="110">
        <f t="array" ref="AS524">IFERROR(INDEX(TO_name_11,MATCH(,((Шаблон_11-Точность)&gt;=M524)+((Шаблон_11+Точность)&lt;=M524),)),M524)</f>
        <v>13234</v>
      </c>
      <c r="AT524" s="111" t="s">
        <v>290</v>
      </c>
      <c r="AU524" s="108">
        <f t="array" ref="AU524">IFERROR(INDEX(TO_name_5,MATCH(,((Шаблон_5-Точность)&gt;=O524)+((Шаблон_5+Точность)&lt;=O524),)),O524)</f>
        <v>48126</v>
      </c>
      <c r="AV524" s="109">
        <f t="array" ref="AV524">IFERROR(INDEX(TO_name_6,MATCH(,((Шаблон_6-Точность)&gt;=P524)+((Шаблон_6+Точность)&lt;=P524),)),P524)</f>
        <v>31021</v>
      </c>
      <c r="AW524" s="109">
        <f t="array" ref="AW524">IFERROR(INDEX(TO_name_7,MATCH(,((Шаблон_7-Точность)&gt;=Q524)+((Шаблон_7+Точность)&lt;=Q524),)),Q524)</f>
        <v>20554</v>
      </c>
      <c r="AX524" s="109">
        <f t="array" ref="AX524">IFERROR(INDEX(TO_name_8,MATCH(,((Шаблон_8-Точность)&gt;=R524)+((Шаблон_8+Точность)&lt;=R524),)),R524)</f>
        <v>66671</v>
      </c>
      <c r="AY524" s="109">
        <f t="array" ref="AY524">IFERROR(INDEX(TO_name_12,MATCH(,((Шаблон_12-Точность)&gt;=S524)+((Шаблон_12+Точность)&lt;=S524),)),S524)</f>
        <v>35938</v>
      </c>
      <c r="AZ524" s="109">
        <f t="array" ref="AZ524">IFERROR(INDEX(TO_name_13,MATCH(,((Шаблон_13-Точность)&gt;=T524)+((Шаблон_13+Точность)&lt;=T524),)),T524)</f>
        <v>32824</v>
      </c>
      <c r="BA524" s="110">
        <f t="array" ref="BA524">IFERROR(INDEX(TO_name_14,MATCH(,((Шаблон_14-Точность)&gt;=U524)+((Шаблон_14+Точность)&lt;=U524),)),U524)</f>
        <v>13092</v>
      </c>
      <c r="BB524" s="3"/>
      <c r="BC524" s="3" t="str">
        <f t="shared" ref="BC524:BC587" si="270">W524&amp;"/"&amp;G524+Разница_ГПА_ГТД_1&amp;"/"&amp;G524</f>
        <v>М/70703/26981</v>
      </c>
      <c r="BD524" s="3" t="str">
        <f t="shared" ref="BD524:BD587" si="271">X524&amp;"/"&amp;H524+Разница_ГПА_ГТД_2&amp;"/"&amp;H524</f>
        <v>М/75769/60847</v>
      </c>
      <c r="BE524" s="3" t="str">
        <f t="shared" ref="BE524:BE587" si="272">Y524&amp;"/"&amp;I524+Разница_ГПА_ГТД_3&amp;"/"&amp;I524</f>
        <v>М/69410/44308</v>
      </c>
      <c r="BF524" s="3" t="str">
        <f t="shared" ref="BF524:BF587" si="273">Z524&amp;"/"&amp;J524+Разница_ГПА_ГТД_4&amp;"/"&amp;J524</f>
        <v>М/76110/47810</v>
      </c>
      <c r="BG524" s="3" t="str">
        <f t="shared" ref="BG524:BG587" si="274">AA524&amp;"/"&amp;K524+Разница_ГПА_ГТД_9&amp;"/"&amp;K524</f>
        <v>М/18779/18779</v>
      </c>
      <c r="BH524" s="3" t="str">
        <f t="shared" ref="BH524:BH587" si="275">AB524&amp;"/"&amp;L524+Разница_ГПА_ГТД_10&amp;"/"&amp;L524</f>
        <v>Р/16842/16842</v>
      </c>
      <c r="BI524" s="3" t="str">
        <f t="shared" ref="BI524:BI587" si="276">AC524&amp;"/"&amp;M524+Разница_ГПА_ГТД_11&amp;"/"&amp;M524</f>
        <v>Р/13234/13234</v>
      </c>
      <c r="BJ524" s="158" t="s">
        <v>290</v>
      </c>
      <c r="BK524" s="3" t="str">
        <f t="shared" ref="BK524:BK587" si="277">AE524&amp;"/"&amp;O524+Разница_ГПА_ГТД_5&amp;"/"&amp;O524</f>
        <v>Р/46405/48126</v>
      </c>
      <c r="BL524" s="3" t="str">
        <f t="shared" ref="BL524:BL587" si="278">AF524&amp;"/"&amp;P524+Разница_ГПА_ГТД_6&amp;"/"&amp;P524</f>
        <v>М/56003/31021</v>
      </c>
      <c r="BM524" s="3" t="str">
        <f t="shared" ref="BM524:BM587" si="279">AG524&amp;"/"&amp;Q524+Разница_ГПА_ГТД_7&amp;"/"&amp;Q524</f>
        <v>Р/41069/20554</v>
      </c>
      <c r="BN524" s="3" t="str">
        <f t="shared" ref="BN524:BN587" si="280">AH524&amp;"/"&amp;R524+Разница_ГПА_ГТД_8&amp;"/"&amp;R524</f>
        <v>М/42122/66671</v>
      </c>
      <c r="BO524" s="3" t="str">
        <f t="shared" ref="BO524:BO587" si="281">AI524&amp;"/"&amp;S524+Разница_ГПА_ГТД_12&amp;"/"&amp;S524</f>
        <v>М/10938/35938</v>
      </c>
      <c r="BP524" s="3" t="str">
        <f t="shared" ref="BP524:BP587" si="282">AJ524&amp;"/"&amp;T524+Разница_ГПА_ГТД_13&amp;"/"&amp;T524</f>
        <v>М/12309/32824</v>
      </c>
      <c r="BQ524" s="3" t="str">
        <f t="shared" ref="BQ524:BQ587" si="283">AK524&amp;"/"&amp;U524+Разница_ГПА_ГТД_14&amp;"/"&amp;U524</f>
        <v>Р/13092/13092</v>
      </c>
    </row>
    <row r="525" spans="1:69" ht="16.5" customHeight="1" x14ac:dyDescent="0.25">
      <c r="A525" s="90">
        <v>45441</v>
      </c>
      <c r="B525" s="3">
        <v>5</v>
      </c>
      <c r="C525" s="3">
        <v>4</v>
      </c>
      <c r="D525" s="105" t="str">
        <f t="shared" ref="D525:D588" si="284">IF(COUNTIF(W525:AC525,"М")+(COUNTIF(W525:AC525,"П")+COUNTIF(W525:AC525,"О"))/2=B525,"","ОШ")</f>
        <v/>
      </c>
      <c r="E525" s="105" t="str">
        <f t="shared" ref="E525:E588" si="285">IF(COUNTIF(AE525:AK525,"м")+(COUNTIF(AE525:AK525,"П")+COUNTIF(AE525:AK525,"О"))/2=C525,"","ОШ")</f>
        <v/>
      </c>
      <c r="F525" s="99" t="s">
        <v>290</v>
      </c>
      <c r="G525" s="100">
        <f t="shared" ref="G525:G588" si="286">IF(W525="М",24+G524,IF(W525="П",8+G524,IF(W525="О",16+G524,G524)))</f>
        <v>27005</v>
      </c>
      <c r="H525" s="100">
        <f t="shared" ref="H525:H588" si="287">IF(X525="М",24+H524,IF(X525="П",8+H524,IF(X525="О",16+H524,H524)))</f>
        <v>60871</v>
      </c>
      <c r="I525" s="100">
        <f t="shared" ref="I525:I588" si="288">IF(Y525="М",24+I524,IF(Y525="П",8+I524,IF(Y525="О",16+I524,I524)))</f>
        <v>44332</v>
      </c>
      <c r="J525" s="100">
        <f t="shared" ref="J525:J588" si="289">IF(Z525="М",24+J524,IF(Z525="П",8+J524,IF(Z525="О",16+J524,J524)))</f>
        <v>47834</v>
      </c>
      <c r="K525" s="100">
        <f t="shared" ref="K525:K588" si="290">IF(AA525="М",24+K524,IF(AA525="П",8+K524,IF(AA525="О",16+K524,K524)))</f>
        <v>18803</v>
      </c>
      <c r="L525" s="100">
        <f t="shared" ref="L525:L588" si="291">IF(AB525="М",24+L524,IF(AB525="П",8+L524,IF(AB525="О",16+L524,L524)))</f>
        <v>16842</v>
      </c>
      <c r="M525" s="100">
        <f t="shared" ref="M525:M588" si="292">IF(AC525="М",24+M524,IF(AC525="П",8+M524,IF(AC525="О",16+M524,M524)))</f>
        <v>13234</v>
      </c>
      <c r="N525" s="100" t="str">
        <f t="shared" ref="N525:N588" si="293">IF(AD525="М",24+N524,IF(AD525="П",8+N524,IF(AD525="О",16+N524,N524)))</f>
        <v>|</v>
      </c>
      <c r="O525" s="100">
        <f t="shared" ref="O525:O588" si="294">IF(AE525="М",24+O524,IF(AE525="П",8+O524,IF(AE525="О",16+O524,O524)))</f>
        <v>48126</v>
      </c>
      <c r="P525" s="100">
        <f t="shared" ref="P525:P588" si="295">IF(AF525="М",24+P524,IF(AF525="П",8+P524,IF(AF525="О",16+P524,P524)))</f>
        <v>31045</v>
      </c>
      <c r="Q525" s="100">
        <f t="shared" ref="Q525:Q588" si="296">IF(AG525="М",24+Q524,IF(AG525="П",8+Q524,IF(AG525="О",16+Q524,Q524)))</f>
        <v>20554</v>
      </c>
      <c r="R525" s="100">
        <f t="shared" ref="R525:R588" si="297">IF(AH525="М",24+R524,IF(AH525="П",8+R524,IF(AH525="О",16+R524,R524)))</f>
        <v>66695</v>
      </c>
      <c r="S525" s="100">
        <f t="shared" ref="S525:S588" si="298">IF(AI525="М",24+S524,IF(AI525="П",8+S524,IF(AI525="О",16+S524,S524)))</f>
        <v>35962</v>
      </c>
      <c r="T525" s="100">
        <f t="shared" ref="T525:T588" si="299">IF(AJ525="М",24+T524,IF(AJ525="П",8+T524,IF(AJ525="О",16+T524,T524)))</f>
        <v>32848</v>
      </c>
      <c r="U525" s="100">
        <f t="shared" ref="U525:U588" si="300">IF(AK525="М",24+U524,IF(AK525="П",8+U524,IF(AK525="О",16+U524,U524)))</f>
        <v>13092</v>
      </c>
      <c r="V525" s="89" t="s">
        <v>290</v>
      </c>
      <c r="W525" s="95" t="s">
        <v>37</v>
      </c>
      <c r="X525" s="95" t="s">
        <v>37</v>
      </c>
      <c r="Y525" s="95" t="s">
        <v>37</v>
      </c>
      <c r="Z525" s="95" t="s">
        <v>37</v>
      </c>
      <c r="AA525" s="95" t="s">
        <v>37</v>
      </c>
      <c r="AB525" s="95" t="s">
        <v>38</v>
      </c>
      <c r="AC525" s="95" t="s">
        <v>38</v>
      </c>
      <c r="AD525" s="96" t="s">
        <v>290</v>
      </c>
      <c r="AE525" s="95" t="s">
        <v>38</v>
      </c>
      <c r="AF525" s="95" t="s">
        <v>37</v>
      </c>
      <c r="AG525" s="182" t="s">
        <v>38</v>
      </c>
      <c r="AH525" s="95" t="s">
        <v>37</v>
      </c>
      <c r="AI525" s="95" t="s">
        <v>37</v>
      </c>
      <c r="AJ525" s="95" t="s">
        <v>37</v>
      </c>
      <c r="AK525" s="95" t="s">
        <v>38</v>
      </c>
      <c r="AL525" s="94" t="s">
        <v>290</v>
      </c>
      <c r="AM525" s="108" t="str">
        <f t="array" ref="AM525">IFERROR(INDEX(TO_name_1,MATCH(,((Шаблон_1-Точность)&gt;=G525)+((Шаблон_1+Точность)&lt;=G525),)),G525)</f>
        <v>ПМ</v>
      </c>
      <c r="AN525" s="109">
        <f t="array" ref="AN525">IFERROR(INDEX(TO_name_2,MATCH(,((Шаблон_2-Точность)&gt;=H525)+((Шаблон_2+Точность)&lt;=H525),)),H525)</f>
        <v>60871</v>
      </c>
      <c r="AO525" s="109">
        <f t="array" ref="AO525">IFERROR(INDEX(TO_name_3,MATCH(,((Шаблон_3-Точность)&gt;=I525)+((Шаблон_3+Точность)&lt;=I525),)),I525)</f>
        <v>44332</v>
      </c>
      <c r="AP525" s="109">
        <f t="array" ref="AP525">IFERROR(INDEX(TO_name_4,MATCH(,((Шаблон_4-Точность)&gt;=J525)+((Шаблон_4+Точность)&lt;=J525),)),J525)</f>
        <v>47834</v>
      </c>
      <c r="AQ525" s="109">
        <f t="array" ref="AQ525">IFERROR(INDEX(TO_name_9,MATCH(,((Шаблон_9-Точность)&gt;=K525)+((Шаблон_9+Точность)&lt;=K525),)),K525)</f>
        <v>18803</v>
      </c>
      <c r="AR525" s="109">
        <f t="array" ref="AR525">IFERROR(INDEX(TO_name_10,MATCH(,((Шаблон_10-Точность)&gt;=L525)+((Шаблон_10+Точность)&lt;=L525),)),L525)</f>
        <v>16842</v>
      </c>
      <c r="AS525" s="110">
        <f t="array" ref="AS525">IFERROR(INDEX(TO_name_11,MATCH(,((Шаблон_11-Точность)&gt;=M525)+((Шаблон_11+Точность)&lt;=M525),)),M525)</f>
        <v>13234</v>
      </c>
      <c r="AT525" s="111" t="s">
        <v>290</v>
      </c>
      <c r="AU525" s="108">
        <f t="array" ref="AU525">IFERROR(INDEX(TO_name_5,MATCH(,((Шаблон_5-Точность)&gt;=O525)+((Шаблон_5+Точность)&lt;=O525),)),O525)</f>
        <v>48126</v>
      </c>
      <c r="AV525" s="109">
        <f t="array" ref="AV525">IFERROR(INDEX(TO_name_6,MATCH(,((Шаблон_6-Точность)&gt;=P525)+((Шаблон_6+Точность)&lt;=P525),)),P525)</f>
        <v>31045</v>
      </c>
      <c r="AW525" s="109">
        <f t="array" ref="AW525">IFERROR(INDEX(TO_name_7,MATCH(,((Шаблон_7-Точность)&gt;=Q525)+((Шаблон_7+Точность)&lt;=Q525),)),Q525)</f>
        <v>20554</v>
      </c>
      <c r="AX525" s="109">
        <f t="array" ref="AX525">IFERROR(INDEX(TO_name_8,MATCH(,((Шаблон_8-Точность)&gt;=R525)+((Шаблон_8+Точность)&lt;=R525),)),R525)</f>
        <v>66695</v>
      </c>
      <c r="AY525" s="109">
        <f t="array" ref="AY525">IFERROR(INDEX(TO_name_12,MATCH(,((Шаблон_12-Точность)&gt;=S525)+((Шаблон_12+Точность)&lt;=S525),)),S525)</f>
        <v>35962</v>
      </c>
      <c r="AZ525" s="109">
        <f t="array" ref="AZ525">IFERROR(INDEX(TO_name_13,MATCH(,((Шаблон_13-Точность)&gt;=T525)+((Шаблон_13+Точность)&lt;=T525),)),T525)</f>
        <v>32848</v>
      </c>
      <c r="BA525" s="110">
        <f t="array" ref="BA525">IFERROR(INDEX(TO_name_14,MATCH(,((Шаблон_14-Точность)&gt;=U525)+((Шаблон_14+Точность)&lt;=U525),)),U525)</f>
        <v>13092</v>
      </c>
      <c r="BB525" s="3"/>
      <c r="BC525" s="3" t="str">
        <f t="shared" si="270"/>
        <v>М/70727/27005</v>
      </c>
      <c r="BD525" s="3" t="str">
        <f t="shared" si="271"/>
        <v>М/75793/60871</v>
      </c>
      <c r="BE525" s="3" t="str">
        <f t="shared" si="272"/>
        <v>М/69434/44332</v>
      </c>
      <c r="BF525" s="3" t="str">
        <f t="shared" si="273"/>
        <v>М/76134/47834</v>
      </c>
      <c r="BG525" s="3" t="str">
        <f t="shared" si="274"/>
        <v>М/18803/18803</v>
      </c>
      <c r="BH525" s="3" t="str">
        <f t="shared" si="275"/>
        <v>Р/16842/16842</v>
      </c>
      <c r="BI525" s="3" t="str">
        <f t="shared" si="276"/>
        <v>Р/13234/13234</v>
      </c>
      <c r="BJ525" s="158" t="s">
        <v>290</v>
      </c>
      <c r="BK525" s="3" t="str">
        <f t="shared" si="277"/>
        <v>Р/46405/48126</v>
      </c>
      <c r="BL525" s="3" t="str">
        <f t="shared" si="278"/>
        <v>М/56027/31045</v>
      </c>
      <c r="BM525" s="3" t="str">
        <f t="shared" si="279"/>
        <v>Р/41069/20554</v>
      </c>
      <c r="BN525" s="3" t="str">
        <f t="shared" si="280"/>
        <v>М/42146/66695</v>
      </c>
      <c r="BO525" s="3" t="str">
        <f t="shared" si="281"/>
        <v>М/10962/35962</v>
      </c>
      <c r="BP525" s="3" t="str">
        <f t="shared" si="282"/>
        <v>М/12333/32848</v>
      </c>
      <c r="BQ525" s="3" t="str">
        <f t="shared" si="283"/>
        <v>Р/13092/13092</v>
      </c>
    </row>
    <row r="526" spans="1:69" ht="16.5" customHeight="1" x14ac:dyDescent="0.25">
      <c r="A526" s="90">
        <v>45442</v>
      </c>
      <c r="B526" s="3">
        <v>5</v>
      </c>
      <c r="C526" s="3">
        <v>4</v>
      </c>
      <c r="D526" s="105" t="str">
        <f t="shared" si="284"/>
        <v/>
      </c>
      <c r="E526" s="105" t="str">
        <f t="shared" si="285"/>
        <v/>
      </c>
      <c r="F526" s="99" t="s">
        <v>290</v>
      </c>
      <c r="G526" s="100">
        <f t="shared" si="286"/>
        <v>27029</v>
      </c>
      <c r="H526" s="100">
        <f t="shared" si="287"/>
        <v>60887</v>
      </c>
      <c r="I526" s="100">
        <f t="shared" si="288"/>
        <v>44356</v>
      </c>
      <c r="J526" s="100">
        <f t="shared" si="289"/>
        <v>47858</v>
      </c>
      <c r="K526" s="100">
        <f t="shared" si="290"/>
        <v>18827</v>
      </c>
      <c r="L526" s="100">
        <f t="shared" si="291"/>
        <v>16850</v>
      </c>
      <c r="M526" s="100">
        <f t="shared" si="292"/>
        <v>13234</v>
      </c>
      <c r="N526" s="100" t="str">
        <f t="shared" si="293"/>
        <v>|</v>
      </c>
      <c r="O526" s="100">
        <f t="shared" si="294"/>
        <v>48126</v>
      </c>
      <c r="P526" s="100">
        <f t="shared" si="295"/>
        <v>31069</v>
      </c>
      <c r="Q526" s="100">
        <f t="shared" si="296"/>
        <v>20554</v>
      </c>
      <c r="R526" s="100">
        <f t="shared" si="297"/>
        <v>66719</v>
      </c>
      <c r="S526" s="100">
        <f t="shared" si="298"/>
        <v>35986</v>
      </c>
      <c r="T526" s="100">
        <f t="shared" si="299"/>
        <v>32872</v>
      </c>
      <c r="U526" s="100">
        <f t="shared" si="300"/>
        <v>13092</v>
      </c>
      <c r="V526" s="89" t="s">
        <v>290</v>
      </c>
      <c r="W526" s="95" t="s">
        <v>37</v>
      </c>
      <c r="X526" s="95" t="s">
        <v>195</v>
      </c>
      <c r="Y526" s="95" t="s">
        <v>37</v>
      </c>
      <c r="Z526" s="95" t="s">
        <v>37</v>
      </c>
      <c r="AA526" s="95" t="s">
        <v>37</v>
      </c>
      <c r="AB526" s="95" t="s">
        <v>320</v>
      </c>
      <c r="AC526" s="95" t="s">
        <v>38</v>
      </c>
      <c r="AD526" s="96" t="s">
        <v>290</v>
      </c>
      <c r="AE526" s="95" t="s">
        <v>38</v>
      </c>
      <c r="AF526" s="95" t="s">
        <v>37</v>
      </c>
      <c r="AG526" s="182" t="s">
        <v>38</v>
      </c>
      <c r="AH526" s="95" t="s">
        <v>37</v>
      </c>
      <c r="AI526" s="95" t="s">
        <v>37</v>
      </c>
      <c r="AJ526" s="95" t="s">
        <v>37</v>
      </c>
      <c r="AK526" s="95" t="s">
        <v>38</v>
      </c>
      <c r="AL526" s="94" t="s">
        <v>290</v>
      </c>
      <c r="AM526" s="108">
        <f t="array" ref="AM526">IFERROR(INDEX(TO_name_1,MATCH(,((Шаблон_1-Точность)&gt;=G526)+((Шаблон_1+Точность)&lt;=G526),)),G526)</f>
        <v>27029</v>
      </c>
      <c r="AN526" s="109">
        <f t="array" ref="AN526">IFERROR(INDEX(TO_name_2,MATCH(,((Шаблон_2-Точность)&gt;=H526)+((Шаблон_2+Точность)&lt;=H526),)),H526)</f>
        <v>60887</v>
      </c>
      <c r="AO526" s="109">
        <f t="array" ref="AO526">IFERROR(INDEX(TO_name_3,MATCH(,((Шаблон_3-Точность)&gt;=I526)+((Шаблон_3+Точность)&lt;=I526),)),I526)</f>
        <v>44356</v>
      </c>
      <c r="AP526" s="109">
        <f t="array" ref="AP526">IFERROR(INDEX(TO_name_4,MATCH(,((Шаблон_4-Точность)&gt;=J526)+((Шаблон_4+Точность)&lt;=J526),)),J526)</f>
        <v>47858</v>
      </c>
      <c r="AQ526" s="109">
        <f t="array" ref="AQ526">IFERROR(INDEX(TO_name_9,MATCH(,((Шаблон_9-Точность)&gt;=K526)+((Шаблон_9+Точность)&lt;=K526),)),K526)</f>
        <v>18827</v>
      </c>
      <c r="AR526" s="109">
        <f t="array" ref="AR526">IFERROR(INDEX(TO_name_10,MATCH(,((Шаблон_10-Точность)&gt;=L526)+((Шаблон_10+Точность)&lt;=L526),)),L526)</f>
        <v>16850</v>
      </c>
      <c r="AS526" s="110">
        <f t="array" ref="AS526">IFERROR(INDEX(TO_name_11,MATCH(,((Шаблон_11-Точность)&gt;=M526)+((Шаблон_11+Точность)&lt;=M526),)),M526)</f>
        <v>13234</v>
      </c>
      <c r="AT526" s="111" t="s">
        <v>290</v>
      </c>
      <c r="AU526" s="108">
        <f t="array" ref="AU526">IFERROR(INDEX(TO_name_5,MATCH(,((Шаблон_5-Точность)&gt;=O526)+((Шаблон_5+Точность)&lt;=O526),)),O526)</f>
        <v>48126</v>
      </c>
      <c r="AV526" s="109">
        <f t="array" ref="AV526">IFERROR(INDEX(TO_name_6,MATCH(,((Шаблон_6-Точность)&gt;=P526)+((Шаблон_6+Точность)&lt;=P526),)),P526)</f>
        <v>31069</v>
      </c>
      <c r="AW526" s="109">
        <f t="array" ref="AW526">IFERROR(INDEX(TO_name_7,MATCH(,((Шаблон_7-Точность)&gt;=Q526)+((Шаблон_7+Точность)&lt;=Q526),)),Q526)</f>
        <v>20554</v>
      </c>
      <c r="AX526" s="109">
        <f t="array" ref="AX526">IFERROR(INDEX(TO_name_8,MATCH(,((Шаблон_8-Точность)&gt;=R526)+((Шаблон_8+Точность)&lt;=R526),)),R526)</f>
        <v>66719</v>
      </c>
      <c r="AY526" s="109">
        <f t="array" ref="AY526">IFERROR(INDEX(TO_name_12,MATCH(,((Шаблон_12-Точность)&gt;=S526)+((Шаблон_12+Точность)&lt;=S526),)),S526)</f>
        <v>35986</v>
      </c>
      <c r="AZ526" s="109">
        <f t="array" ref="AZ526">IFERROR(INDEX(TO_name_13,MATCH(,((Шаблон_13-Точность)&gt;=T526)+((Шаблон_13+Точность)&lt;=T526),)),T526)</f>
        <v>32872</v>
      </c>
      <c r="BA526" s="110">
        <f t="array" ref="BA526">IFERROR(INDEX(TO_name_14,MATCH(,((Шаблон_14-Точность)&gt;=U526)+((Шаблон_14+Точность)&lt;=U526),)),U526)</f>
        <v>13092</v>
      </c>
      <c r="BB526" s="3"/>
      <c r="BC526" s="3" t="str">
        <f t="shared" si="270"/>
        <v>М/70751/27029</v>
      </c>
      <c r="BD526" s="3" t="str">
        <f t="shared" si="271"/>
        <v>О/75809/60887</v>
      </c>
      <c r="BE526" s="3" t="str">
        <f t="shared" si="272"/>
        <v>М/69458/44356</v>
      </c>
      <c r="BF526" s="3" t="str">
        <f t="shared" si="273"/>
        <v>М/76158/47858</v>
      </c>
      <c r="BG526" s="3" t="str">
        <f t="shared" si="274"/>
        <v>М/18827/18827</v>
      </c>
      <c r="BH526" s="3" t="str">
        <f t="shared" si="275"/>
        <v>П/16850/16850</v>
      </c>
      <c r="BI526" s="3" t="str">
        <f t="shared" si="276"/>
        <v>Р/13234/13234</v>
      </c>
      <c r="BJ526" s="158" t="s">
        <v>290</v>
      </c>
      <c r="BK526" s="3" t="str">
        <f t="shared" si="277"/>
        <v>Р/46405/48126</v>
      </c>
      <c r="BL526" s="3" t="str">
        <f t="shared" si="278"/>
        <v>М/56051/31069</v>
      </c>
      <c r="BM526" s="3" t="str">
        <f t="shared" si="279"/>
        <v>Р/41069/20554</v>
      </c>
      <c r="BN526" s="3" t="str">
        <f t="shared" si="280"/>
        <v>М/42170/66719</v>
      </c>
      <c r="BO526" s="3" t="str">
        <f t="shared" si="281"/>
        <v>М/10986/35986</v>
      </c>
      <c r="BP526" s="3" t="str">
        <f t="shared" si="282"/>
        <v>М/12357/32872</v>
      </c>
      <c r="BQ526" s="3" t="str">
        <f t="shared" si="283"/>
        <v>Р/13092/13092</v>
      </c>
    </row>
    <row r="527" spans="1:69" ht="16.5" customHeight="1" x14ac:dyDescent="0.25">
      <c r="A527" s="90">
        <v>45443</v>
      </c>
      <c r="B527" s="3">
        <v>5</v>
      </c>
      <c r="C527" s="3">
        <v>4</v>
      </c>
      <c r="D527" s="105" t="str">
        <f t="shared" si="284"/>
        <v/>
      </c>
      <c r="E527" s="105" t="str">
        <f t="shared" si="285"/>
        <v/>
      </c>
      <c r="F527" s="99" t="s">
        <v>290</v>
      </c>
      <c r="G527" s="100">
        <f t="shared" si="286"/>
        <v>27053</v>
      </c>
      <c r="H527" s="100">
        <f t="shared" si="287"/>
        <v>60887</v>
      </c>
      <c r="I527" s="100">
        <f t="shared" si="288"/>
        <v>44380</v>
      </c>
      <c r="J527" s="100">
        <f t="shared" si="289"/>
        <v>47882</v>
      </c>
      <c r="K527" s="100">
        <f t="shared" si="290"/>
        <v>18851</v>
      </c>
      <c r="L527" s="100">
        <f t="shared" si="291"/>
        <v>16874</v>
      </c>
      <c r="M527" s="100">
        <f t="shared" si="292"/>
        <v>13234</v>
      </c>
      <c r="N527" s="100" t="str">
        <f t="shared" si="293"/>
        <v>|</v>
      </c>
      <c r="O527" s="100">
        <f t="shared" si="294"/>
        <v>48126</v>
      </c>
      <c r="P527" s="100">
        <f t="shared" si="295"/>
        <v>31093</v>
      </c>
      <c r="Q527" s="100">
        <f t="shared" si="296"/>
        <v>20554</v>
      </c>
      <c r="R527" s="100">
        <f t="shared" si="297"/>
        <v>66743</v>
      </c>
      <c r="S527" s="100">
        <f t="shared" si="298"/>
        <v>36010</v>
      </c>
      <c r="T527" s="100">
        <f t="shared" si="299"/>
        <v>32896</v>
      </c>
      <c r="U527" s="100">
        <f t="shared" si="300"/>
        <v>13092</v>
      </c>
      <c r="V527" s="89" t="s">
        <v>290</v>
      </c>
      <c r="W527" s="95" t="s">
        <v>37</v>
      </c>
      <c r="X527" s="95" t="s">
        <v>381</v>
      </c>
      <c r="Y527" s="95" t="s">
        <v>37</v>
      </c>
      <c r="Z527" s="95" t="s">
        <v>37</v>
      </c>
      <c r="AA527" s="95" t="s">
        <v>37</v>
      </c>
      <c r="AB527" s="95" t="s">
        <v>37</v>
      </c>
      <c r="AC527" s="95" t="s">
        <v>38</v>
      </c>
      <c r="AD527" s="96" t="s">
        <v>290</v>
      </c>
      <c r="AE527" s="95" t="s">
        <v>38</v>
      </c>
      <c r="AF527" s="95" t="s">
        <v>37</v>
      </c>
      <c r="AG527" s="182" t="s">
        <v>38</v>
      </c>
      <c r="AH527" s="95" t="s">
        <v>37</v>
      </c>
      <c r="AI527" s="95" t="s">
        <v>37</v>
      </c>
      <c r="AJ527" s="95" t="s">
        <v>37</v>
      </c>
      <c r="AK527" s="95" t="s">
        <v>38</v>
      </c>
      <c r="AL527" s="94" t="s">
        <v>290</v>
      </c>
      <c r="AM527" s="108">
        <f t="array" ref="AM527">IFERROR(INDEX(TO_name_1,MATCH(,((Шаблон_1-Точность)&gt;=G527)+((Шаблон_1+Точность)&lt;=G527),)),G527)</f>
        <v>27053</v>
      </c>
      <c r="AN527" s="109">
        <f t="array" ref="AN527">IFERROR(INDEX(TO_name_2,MATCH(,((Шаблон_2-Точность)&gt;=H527)+((Шаблон_2+Точность)&lt;=H527),)),H527)</f>
        <v>60887</v>
      </c>
      <c r="AO527" s="109">
        <f t="array" ref="AO527">IFERROR(INDEX(TO_name_3,MATCH(,((Шаблон_3-Точность)&gt;=I527)+((Шаблон_3+Точность)&lt;=I527),)),I527)</f>
        <v>44380</v>
      </c>
      <c r="AP527" s="109">
        <f t="array" ref="AP527">IFERROR(INDEX(TO_name_4,MATCH(,((Шаблон_4-Точность)&gt;=J527)+((Шаблон_4+Точность)&lt;=J527),)),J527)</f>
        <v>47882</v>
      </c>
      <c r="AQ527" s="109">
        <f t="array" ref="AQ527">IFERROR(INDEX(TO_name_9,MATCH(,((Шаблон_9-Точность)&gt;=K527)+((Шаблон_9+Точность)&lt;=K527),)),K527)</f>
        <v>18851</v>
      </c>
      <c r="AR527" s="109">
        <f t="array" ref="AR527">IFERROR(INDEX(TO_name_10,MATCH(,((Шаблон_10-Точность)&gt;=L527)+((Шаблон_10+Точность)&lt;=L527),)),L527)</f>
        <v>16874</v>
      </c>
      <c r="AS527" s="110">
        <f t="array" ref="AS527">IFERROR(INDEX(TO_name_11,MATCH(,((Шаблон_11-Точность)&gt;=M527)+((Шаблон_11+Точность)&lt;=M527),)),M527)</f>
        <v>13234</v>
      </c>
      <c r="AT527" s="111" t="s">
        <v>290</v>
      </c>
      <c r="AU527" s="108">
        <f t="array" ref="AU527">IFERROR(INDEX(TO_name_5,MATCH(,((Шаблон_5-Точность)&gt;=O527)+((Шаблон_5+Точность)&lt;=O527),)),O527)</f>
        <v>48126</v>
      </c>
      <c r="AV527" s="109">
        <f t="array" ref="AV527">IFERROR(INDEX(TO_name_6,MATCH(,((Шаблон_6-Точность)&gt;=P527)+((Шаблон_6+Точность)&lt;=P527),)),P527)</f>
        <v>31093</v>
      </c>
      <c r="AW527" s="109">
        <f t="array" ref="AW527">IFERROR(INDEX(TO_name_7,MATCH(,((Шаблон_7-Точность)&gt;=Q527)+((Шаблон_7+Точность)&lt;=Q527),)),Q527)</f>
        <v>20554</v>
      </c>
      <c r="AX527" s="109">
        <f t="array" ref="AX527">IFERROR(INDEX(TO_name_8,MATCH(,((Шаблон_8-Точность)&gt;=R527)+((Шаблон_8+Точность)&lt;=R527),)),R527)</f>
        <v>66743</v>
      </c>
      <c r="AY527" s="109">
        <f t="array" ref="AY527">IFERROR(INDEX(TO_name_12,MATCH(,((Шаблон_12-Точность)&gt;=S527)+((Шаблон_12+Точность)&lt;=S527),)),S527)</f>
        <v>36010</v>
      </c>
      <c r="AZ527" s="109">
        <f t="array" ref="AZ527">IFERROR(INDEX(TO_name_13,MATCH(,((Шаблон_13-Точность)&gt;=T527)+((Шаблон_13+Точность)&lt;=T527),)),T527)</f>
        <v>32896</v>
      </c>
      <c r="BA527" s="110">
        <f t="array" ref="BA527">IFERROR(INDEX(TO_name_14,MATCH(,((Шаблон_14-Точность)&gt;=U527)+((Шаблон_14+Точность)&lt;=U527),)),U527)</f>
        <v>13092</v>
      </c>
      <c r="BB527" s="3"/>
      <c r="BC527" s="3" t="str">
        <f t="shared" si="270"/>
        <v>М/70775/27053</v>
      </c>
      <c r="BD527" s="3" t="str">
        <f t="shared" si="271"/>
        <v>ПТО ГТУ / ТО-2/75809/60887</v>
      </c>
      <c r="BE527" s="3" t="str">
        <f t="shared" si="272"/>
        <v>М/69482/44380</v>
      </c>
      <c r="BF527" s="3" t="str">
        <f t="shared" si="273"/>
        <v>М/76182/47882</v>
      </c>
      <c r="BG527" s="3" t="str">
        <f t="shared" si="274"/>
        <v>М/18851/18851</v>
      </c>
      <c r="BH527" s="3" t="str">
        <f t="shared" si="275"/>
        <v>М/16874/16874</v>
      </c>
      <c r="BI527" s="3" t="str">
        <f t="shared" si="276"/>
        <v>Р/13234/13234</v>
      </c>
      <c r="BJ527" s="158" t="s">
        <v>290</v>
      </c>
      <c r="BK527" s="3" t="str">
        <f t="shared" si="277"/>
        <v>Р/46405/48126</v>
      </c>
      <c r="BL527" s="3" t="str">
        <f t="shared" si="278"/>
        <v>М/56075/31093</v>
      </c>
      <c r="BM527" s="3" t="str">
        <f t="shared" si="279"/>
        <v>Р/41069/20554</v>
      </c>
      <c r="BN527" s="3" t="str">
        <f t="shared" si="280"/>
        <v>М/42194/66743</v>
      </c>
      <c r="BO527" s="3" t="str">
        <f t="shared" si="281"/>
        <v>М/11010/36010</v>
      </c>
      <c r="BP527" s="3" t="str">
        <f t="shared" si="282"/>
        <v>М/12381/32896</v>
      </c>
      <c r="BQ527" s="3" t="str">
        <f t="shared" si="283"/>
        <v>Р/13092/13092</v>
      </c>
    </row>
    <row r="528" spans="1:69" ht="16.5" customHeight="1" x14ac:dyDescent="0.25">
      <c r="A528" s="90">
        <v>45444</v>
      </c>
      <c r="B528" s="3">
        <v>5</v>
      </c>
      <c r="C528" s="3">
        <v>4</v>
      </c>
      <c r="D528" s="105" t="str">
        <f t="shared" si="284"/>
        <v/>
      </c>
      <c r="E528" s="105" t="str">
        <f t="shared" si="285"/>
        <v/>
      </c>
      <c r="F528" s="99" t="s">
        <v>290</v>
      </c>
      <c r="G528" s="100">
        <f t="shared" si="286"/>
        <v>27077</v>
      </c>
      <c r="H528" s="100">
        <f t="shared" si="287"/>
        <v>60887</v>
      </c>
      <c r="I528" s="100">
        <f t="shared" si="288"/>
        <v>44404</v>
      </c>
      <c r="J528" s="100">
        <f t="shared" si="289"/>
        <v>47906</v>
      </c>
      <c r="K528" s="100">
        <f t="shared" si="290"/>
        <v>18875</v>
      </c>
      <c r="L528" s="100">
        <f t="shared" si="291"/>
        <v>16898</v>
      </c>
      <c r="M528" s="100">
        <f t="shared" si="292"/>
        <v>13234</v>
      </c>
      <c r="N528" s="100" t="str">
        <f t="shared" si="293"/>
        <v>|</v>
      </c>
      <c r="O528" s="100">
        <f t="shared" si="294"/>
        <v>48126</v>
      </c>
      <c r="P528" s="100">
        <f t="shared" si="295"/>
        <v>31117</v>
      </c>
      <c r="Q528" s="100">
        <f t="shared" si="296"/>
        <v>20554</v>
      </c>
      <c r="R528" s="100">
        <f t="shared" si="297"/>
        <v>66767</v>
      </c>
      <c r="S528" s="100">
        <f t="shared" si="298"/>
        <v>36034</v>
      </c>
      <c r="T528" s="100">
        <f t="shared" si="299"/>
        <v>32920</v>
      </c>
      <c r="U528" s="100">
        <f t="shared" si="300"/>
        <v>13092</v>
      </c>
      <c r="V528" s="89" t="s">
        <v>290</v>
      </c>
      <c r="W528" s="95" t="s">
        <v>37</v>
      </c>
      <c r="X528" s="95" t="s">
        <v>381</v>
      </c>
      <c r="Y528" s="95" t="s">
        <v>37</v>
      </c>
      <c r="Z528" s="95" t="s">
        <v>37</v>
      </c>
      <c r="AA528" s="95" t="s">
        <v>37</v>
      </c>
      <c r="AB528" s="95" t="s">
        <v>37</v>
      </c>
      <c r="AC528" s="95" t="s">
        <v>38</v>
      </c>
      <c r="AD528" s="96" t="s">
        <v>290</v>
      </c>
      <c r="AE528" s="95" t="s">
        <v>38</v>
      </c>
      <c r="AF528" s="95" t="s">
        <v>37</v>
      </c>
      <c r="AG528" s="182" t="s">
        <v>38</v>
      </c>
      <c r="AH528" s="95" t="s">
        <v>37</v>
      </c>
      <c r="AI528" s="95" t="s">
        <v>37</v>
      </c>
      <c r="AJ528" s="95" t="s">
        <v>37</v>
      </c>
      <c r="AK528" s="95" t="s">
        <v>38</v>
      </c>
      <c r="AL528" s="94" t="s">
        <v>290</v>
      </c>
      <c r="AM528" s="108">
        <f t="array" ref="AM528">IFERROR(INDEX(TO_name_1,MATCH(,((Шаблон_1-Точность)&gt;=G528)+((Шаблон_1+Точность)&lt;=G528),)),G528)</f>
        <v>27077</v>
      </c>
      <c r="AN528" s="109">
        <f t="array" ref="AN528">IFERROR(INDEX(TO_name_2,MATCH(,((Шаблон_2-Точность)&gt;=H528)+((Шаблон_2+Точность)&lt;=H528),)),H528)</f>
        <v>60887</v>
      </c>
      <c r="AO528" s="109">
        <f t="array" ref="AO528">IFERROR(INDEX(TO_name_3,MATCH(,((Шаблон_3-Точность)&gt;=I528)+((Шаблон_3+Точность)&lt;=I528),)),I528)</f>
        <v>44404</v>
      </c>
      <c r="AP528" s="109">
        <f t="array" ref="AP528">IFERROR(INDEX(TO_name_4,MATCH(,((Шаблон_4-Точность)&gt;=J528)+((Шаблон_4+Точность)&lt;=J528),)),J528)</f>
        <v>47906</v>
      </c>
      <c r="AQ528" s="109">
        <f t="array" ref="AQ528">IFERROR(INDEX(TO_name_9,MATCH(,((Шаблон_9-Точность)&gt;=K528)+((Шаблон_9+Точность)&lt;=K528),)),K528)</f>
        <v>18875</v>
      </c>
      <c r="AR528" s="109">
        <f t="array" ref="AR528">IFERROR(INDEX(TO_name_10,MATCH(,((Шаблон_10-Точность)&gt;=L528)+((Шаблон_10+Точность)&lt;=L528),)),L528)</f>
        <v>16898</v>
      </c>
      <c r="AS528" s="110">
        <f t="array" ref="AS528">IFERROR(INDEX(TO_name_11,MATCH(,((Шаблон_11-Точность)&gt;=M528)+((Шаблон_11+Точность)&lt;=M528),)),M528)</f>
        <v>13234</v>
      </c>
      <c r="AT528" s="111" t="s">
        <v>290</v>
      </c>
      <c r="AU528" s="108">
        <f t="array" ref="AU528">IFERROR(INDEX(TO_name_5,MATCH(,((Шаблон_5-Точность)&gt;=O528)+((Шаблон_5+Точность)&lt;=O528),)),O528)</f>
        <v>48126</v>
      </c>
      <c r="AV528" s="109">
        <f t="array" ref="AV528">IFERROR(INDEX(TO_name_6,MATCH(,((Шаблон_6-Точность)&gt;=P528)+((Шаблон_6+Точность)&lt;=P528),)),P528)</f>
        <v>31117</v>
      </c>
      <c r="AW528" s="109">
        <f t="array" ref="AW528">IFERROR(INDEX(TO_name_7,MATCH(,((Шаблон_7-Точность)&gt;=Q528)+((Шаблон_7+Точность)&lt;=Q528),)),Q528)</f>
        <v>20554</v>
      </c>
      <c r="AX528" s="109">
        <f t="array" ref="AX528">IFERROR(INDEX(TO_name_8,MATCH(,((Шаблон_8-Точность)&gt;=R528)+((Шаблон_8+Точность)&lt;=R528),)),R528)</f>
        <v>66767</v>
      </c>
      <c r="AY528" s="109">
        <f t="array" ref="AY528">IFERROR(INDEX(TO_name_12,MATCH(,((Шаблон_12-Точность)&gt;=S528)+((Шаблон_12+Точность)&lt;=S528),)),S528)</f>
        <v>36034</v>
      </c>
      <c r="AZ528" s="109">
        <f t="array" ref="AZ528">IFERROR(INDEX(TO_name_13,MATCH(,((Шаблон_13-Точность)&gt;=T528)+((Шаблон_13+Точность)&lt;=T528),)),T528)</f>
        <v>32920</v>
      </c>
      <c r="BA528" s="110">
        <f t="array" ref="BA528">IFERROR(INDEX(TO_name_14,MATCH(,((Шаблон_14-Точность)&gt;=U528)+((Шаблон_14+Точность)&lt;=U528),)),U528)</f>
        <v>13092</v>
      </c>
      <c r="BB528" s="3"/>
      <c r="BC528" s="3" t="str">
        <f t="shared" si="270"/>
        <v>М/70799/27077</v>
      </c>
      <c r="BD528" s="3" t="str">
        <f t="shared" si="271"/>
        <v>ПТО ГТУ / ТО-2/75809/60887</v>
      </c>
      <c r="BE528" s="3" t="str">
        <f t="shared" si="272"/>
        <v>М/69506/44404</v>
      </c>
      <c r="BF528" s="3" t="str">
        <f t="shared" si="273"/>
        <v>М/76206/47906</v>
      </c>
      <c r="BG528" s="3" t="str">
        <f t="shared" si="274"/>
        <v>М/18875/18875</v>
      </c>
      <c r="BH528" s="3" t="str">
        <f t="shared" si="275"/>
        <v>М/16898/16898</v>
      </c>
      <c r="BI528" s="3" t="str">
        <f t="shared" si="276"/>
        <v>Р/13234/13234</v>
      </c>
      <c r="BJ528" s="158" t="s">
        <v>290</v>
      </c>
      <c r="BK528" s="3" t="str">
        <f t="shared" si="277"/>
        <v>Р/46405/48126</v>
      </c>
      <c r="BL528" s="3" t="str">
        <f t="shared" si="278"/>
        <v>М/56099/31117</v>
      </c>
      <c r="BM528" s="3" t="str">
        <f t="shared" si="279"/>
        <v>Р/41069/20554</v>
      </c>
      <c r="BN528" s="3" t="str">
        <f t="shared" si="280"/>
        <v>М/42218/66767</v>
      </c>
      <c r="BO528" s="3" t="str">
        <f t="shared" si="281"/>
        <v>М/11034/36034</v>
      </c>
      <c r="BP528" s="3" t="str">
        <f t="shared" si="282"/>
        <v>М/12405/32920</v>
      </c>
      <c r="BQ528" s="3" t="str">
        <f t="shared" si="283"/>
        <v>Р/13092/13092</v>
      </c>
    </row>
    <row r="529" spans="1:69" ht="16.5" customHeight="1" x14ac:dyDescent="0.25">
      <c r="A529" s="90">
        <v>45445</v>
      </c>
      <c r="B529" s="3">
        <v>5</v>
      </c>
      <c r="C529" s="3">
        <v>4</v>
      </c>
      <c r="D529" s="105" t="str">
        <f t="shared" si="284"/>
        <v/>
      </c>
      <c r="E529" s="105" t="str">
        <f t="shared" si="285"/>
        <v/>
      </c>
      <c r="F529" s="99" t="s">
        <v>290</v>
      </c>
      <c r="G529" s="100">
        <f t="shared" si="286"/>
        <v>27101</v>
      </c>
      <c r="H529" s="100">
        <f t="shared" si="287"/>
        <v>60887</v>
      </c>
      <c r="I529" s="100">
        <f t="shared" si="288"/>
        <v>44428</v>
      </c>
      <c r="J529" s="100">
        <f t="shared" si="289"/>
        <v>47930</v>
      </c>
      <c r="K529" s="100">
        <f t="shared" si="290"/>
        <v>18899</v>
      </c>
      <c r="L529" s="100">
        <f t="shared" si="291"/>
        <v>16922</v>
      </c>
      <c r="M529" s="100">
        <f t="shared" si="292"/>
        <v>13234</v>
      </c>
      <c r="N529" s="100" t="str">
        <f t="shared" si="293"/>
        <v>|</v>
      </c>
      <c r="O529" s="100">
        <f t="shared" si="294"/>
        <v>48126</v>
      </c>
      <c r="P529" s="100">
        <f t="shared" si="295"/>
        <v>31141</v>
      </c>
      <c r="Q529" s="100">
        <f t="shared" si="296"/>
        <v>20562</v>
      </c>
      <c r="R529" s="100">
        <f t="shared" si="297"/>
        <v>66791</v>
      </c>
      <c r="S529" s="100">
        <f t="shared" si="298"/>
        <v>36050</v>
      </c>
      <c r="T529" s="100">
        <f t="shared" si="299"/>
        <v>32944</v>
      </c>
      <c r="U529" s="100">
        <f t="shared" si="300"/>
        <v>13092</v>
      </c>
      <c r="V529" s="89" t="s">
        <v>290</v>
      </c>
      <c r="W529" s="95" t="s">
        <v>37</v>
      </c>
      <c r="X529" s="95" t="s">
        <v>381</v>
      </c>
      <c r="Y529" s="95" t="s">
        <v>37</v>
      </c>
      <c r="Z529" s="95" t="s">
        <v>37</v>
      </c>
      <c r="AA529" s="95" t="s">
        <v>37</v>
      </c>
      <c r="AB529" s="95" t="s">
        <v>37</v>
      </c>
      <c r="AC529" s="95" t="s">
        <v>38</v>
      </c>
      <c r="AD529" s="96" t="s">
        <v>290</v>
      </c>
      <c r="AE529" s="95" t="s">
        <v>38</v>
      </c>
      <c r="AF529" s="95" t="s">
        <v>37</v>
      </c>
      <c r="AG529" s="182" t="s">
        <v>320</v>
      </c>
      <c r="AH529" s="95" t="s">
        <v>37</v>
      </c>
      <c r="AI529" s="95" t="s">
        <v>195</v>
      </c>
      <c r="AJ529" s="95" t="s">
        <v>37</v>
      </c>
      <c r="AK529" s="95" t="s">
        <v>38</v>
      </c>
      <c r="AL529" s="94" t="s">
        <v>290</v>
      </c>
      <c r="AM529" s="108">
        <f t="array" ref="AM529">IFERROR(INDEX(TO_name_1,MATCH(,((Шаблон_1-Точность)&gt;=G529)+((Шаблон_1+Точность)&lt;=G529),)),G529)</f>
        <v>27101</v>
      </c>
      <c r="AN529" s="109">
        <f t="array" ref="AN529">IFERROR(INDEX(TO_name_2,MATCH(,((Шаблон_2-Точность)&gt;=H529)+((Шаблон_2+Точность)&lt;=H529),)),H529)</f>
        <v>60887</v>
      </c>
      <c r="AO529" s="109">
        <f t="array" ref="AO529">IFERROR(INDEX(TO_name_3,MATCH(,((Шаблон_3-Точность)&gt;=I529)+((Шаблон_3+Точность)&lt;=I529),)),I529)</f>
        <v>44428</v>
      </c>
      <c r="AP529" s="109">
        <f t="array" ref="AP529">IFERROR(INDEX(TO_name_4,MATCH(,((Шаблон_4-Точность)&gt;=J529)+((Шаблон_4+Точность)&lt;=J529),)),J529)</f>
        <v>47930</v>
      </c>
      <c r="AQ529" s="109">
        <f t="array" ref="AQ529">IFERROR(INDEX(TO_name_9,MATCH(,((Шаблон_9-Точность)&gt;=K529)+((Шаблон_9+Точность)&lt;=K529),)),K529)</f>
        <v>18899</v>
      </c>
      <c r="AR529" s="109">
        <f t="array" ref="AR529">IFERROR(INDEX(TO_name_10,MATCH(,((Шаблон_10-Точность)&gt;=L529)+((Шаблон_10+Точность)&lt;=L529),)),L529)</f>
        <v>16922</v>
      </c>
      <c r="AS529" s="110">
        <f t="array" ref="AS529">IFERROR(INDEX(TO_name_11,MATCH(,((Шаблон_11-Точность)&gt;=M529)+((Шаблон_11+Точность)&lt;=M529),)),M529)</f>
        <v>13234</v>
      </c>
      <c r="AT529" s="111" t="s">
        <v>290</v>
      </c>
      <c r="AU529" s="108">
        <f t="array" ref="AU529">IFERROR(INDEX(TO_name_5,MATCH(,((Шаблон_5-Точность)&gt;=O529)+((Шаблон_5+Точность)&lt;=O529),)),O529)</f>
        <v>48126</v>
      </c>
      <c r="AV529" s="109">
        <f t="array" ref="AV529">IFERROR(INDEX(TO_name_6,MATCH(,((Шаблон_6-Точность)&gt;=P529)+((Шаблон_6+Точность)&lt;=P529),)),P529)</f>
        <v>31141</v>
      </c>
      <c r="AW529" s="109">
        <f t="array" ref="AW529">IFERROR(INDEX(TO_name_7,MATCH(,((Шаблон_7-Точность)&gt;=Q529)+((Шаблон_7+Точность)&lt;=Q529),)),Q529)</f>
        <v>20562</v>
      </c>
      <c r="AX529" s="109">
        <f t="array" ref="AX529">IFERROR(INDEX(TO_name_8,MATCH(,((Шаблон_8-Точность)&gt;=R529)+((Шаблон_8+Точность)&lt;=R529),)),R529)</f>
        <v>66791</v>
      </c>
      <c r="AY529" s="109">
        <f t="array" ref="AY529">IFERROR(INDEX(TO_name_12,MATCH(,((Шаблон_12-Точность)&gt;=S529)+((Шаблон_12+Точность)&lt;=S529),)),S529)</f>
        <v>36050</v>
      </c>
      <c r="AZ529" s="109">
        <f t="array" ref="AZ529">IFERROR(INDEX(TO_name_13,MATCH(,((Шаблон_13-Точность)&gt;=T529)+((Шаблон_13+Точность)&lt;=T529),)),T529)</f>
        <v>32944</v>
      </c>
      <c r="BA529" s="110">
        <f t="array" ref="BA529">IFERROR(INDEX(TO_name_14,MATCH(,((Шаблон_14-Точность)&gt;=U529)+((Шаблон_14+Точность)&lt;=U529),)),U529)</f>
        <v>13092</v>
      </c>
      <c r="BB529" s="3"/>
      <c r="BC529" s="3" t="str">
        <f t="shared" si="270"/>
        <v>М/70823/27101</v>
      </c>
      <c r="BD529" s="3" t="str">
        <f t="shared" si="271"/>
        <v>ПТО ГТУ / ТО-2/75809/60887</v>
      </c>
      <c r="BE529" s="3" t="str">
        <f t="shared" si="272"/>
        <v>М/69530/44428</v>
      </c>
      <c r="BF529" s="3" t="str">
        <f t="shared" si="273"/>
        <v>М/76230/47930</v>
      </c>
      <c r="BG529" s="3" t="str">
        <f t="shared" si="274"/>
        <v>М/18899/18899</v>
      </c>
      <c r="BH529" s="3" t="str">
        <f t="shared" si="275"/>
        <v>М/16922/16922</v>
      </c>
      <c r="BI529" s="3" t="str">
        <f t="shared" si="276"/>
        <v>Р/13234/13234</v>
      </c>
      <c r="BJ529" s="158" t="s">
        <v>290</v>
      </c>
      <c r="BK529" s="3" t="str">
        <f t="shared" si="277"/>
        <v>Р/46405/48126</v>
      </c>
      <c r="BL529" s="3" t="str">
        <f t="shared" si="278"/>
        <v>М/56123/31141</v>
      </c>
      <c r="BM529" s="3" t="str">
        <f t="shared" si="279"/>
        <v>П/41077/20562</v>
      </c>
      <c r="BN529" s="3" t="str">
        <f t="shared" si="280"/>
        <v>М/42242/66791</v>
      </c>
      <c r="BO529" s="3" t="str">
        <f t="shared" si="281"/>
        <v>О/11050/36050</v>
      </c>
      <c r="BP529" s="3" t="str">
        <f t="shared" si="282"/>
        <v>М/12429/32944</v>
      </c>
      <c r="BQ529" s="3" t="str">
        <f t="shared" si="283"/>
        <v>Р/13092/13092</v>
      </c>
    </row>
    <row r="530" spans="1:69" ht="16.5" customHeight="1" x14ac:dyDescent="0.25">
      <c r="A530" s="90">
        <v>45446</v>
      </c>
      <c r="B530" s="3">
        <v>5</v>
      </c>
      <c r="C530" s="3">
        <v>4</v>
      </c>
      <c r="D530" s="105" t="str">
        <f t="shared" si="284"/>
        <v/>
      </c>
      <c r="E530" s="105" t="str">
        <f t="shared" si="285"/>
        <v>ОШ</v>
      </c>
      <c r="F530" s="99" t="s">
        <v>290</v>
      </c>
      <c r="G530" s="100">
        <f t="shared" si="286"/>
        <v>27125</v>
      </c>
      <c r="H530" s="100">
        <f t="shared" si="287"/>
        <v>60887</v>
      </c>
      <c r="I530" s="100">
        <f t="shared" si="288"/>
        <v>44452</v>
      </c>
      <c r="J530" s="100">
        <f t="shared" si="289"/>
        <v>47954</v>
      </c>
      <c r="K530" s="100">
        <f t="shared" si="290"/>
        <v>18923</v>
      </c>
      <c r="L530" s="100">
        <f t="shared" si="291"/>
        <v>16946</v>
      </c>
      <c r="M530" s="100">
        <f t="shared" si="292"/>
        <v>13234</v>
      </c>
      <c r="N530" s="100" t="str">
        <f t="shared" si="293"/>
        <v>|</v>
      </c>
      <c r="O530" s="100">
        <f t="shared" si="294"/>
        <v>48126</v>
      </c>
      <c r="P530" s="100">
        <f t="shared" si="295"/>
        <v>31165</v>
      </c>
      <c r="Q530" s="100">
        <f t="shared" si="296"/>
        <v>20578</v>
      </c>
      <c r="R530" s="100">
        <f t="shared" si="297"/>
        <v>66815</v>
      </c>
      <c r="S530" s="100">
        <f t="shared" si="298"/>
        <v>36050</v>
      </c>
      <c r="T530" s="100">
        <f t="shared" si="299"/>
        <v>32968</v>
      </c>
      <c r="U530" s="100">
        <f t="shared" si="300"/>
        <v>13092</v>
      </c>
      <c r="V530" s="89" t="s">
        <v>290</v>
      </c>
      <c r="W530" s="95" t="s">
        <v>37</v>
      </c>
      <c r="X530" s="95" t="s">
        <v>381</v>
      </c>
      <c r="Y530" s="95" t="s">
        <v>37</v>
      </c>
      <c r="Z530" s="95" t="s">
        <v>37</v>
      </c>
      <c r="AA530" s="95" t="s">
        <v>37</v>
      </c>
      <c r="AB530" s="95" t="s">
        <v>37</v>
      </c>
      <c r="AC530" s="95" t="s">
        <v>38</v>
      </c>
      <c r="AD530" s="96" t="s">
        <v>290</v>
      </c>
      <c r="AE530" s="95" t="s">
        <v>38</v>
      </c>
      <c r="AF530" s="95" t="s">
        <v>37</v>
      </c>
      <c r="AG530" s="182" t="s">
        <v>195</v>
      </c>
      <c r="AH530" s="95" t="s">
        <v>37</v>
      </c>
      <c r="AI530" s="95" t="s">
        <v>321</v>
      </c>
      <c r="AJ530" s="95" t="s">
        <v>37</v>
      </c>
      <c r="AK530" s="95" t="s">
        <v>38</v>
      </c>
      <c r="AL530" s="94" t="s">
        <v>290</v>
      </c>
      <c r="AM530" s="108">
        <f t="array" ref="AM530">IFERROR(INDEX(TO_name_1,MATCH(,((Шаблон_1-Точность)&gt;=G530)+((Шаблон_1+Точность)&lt;=G530),)),G530)</f>
        <v>27125</v>
      </c>
      <c r="AN530" s="109">
        <f t="array" ref="AN530">IFERROR(INDEX(TO_name_2,MATCH(,((Шаблон_2-Точность)&gt;=H530)+((Шаблон_2+Точность)&lt;=H530),)),H530)</f>
        <v>60887</v>
      </c>
      <c r="AO530" s="109">
        <f t="array" ref="AO530">IFERROR(INDEX(TO_name_3,MATCH(,((Шаблон_3-Точность)&gt;=I530)+((Шаблон_3+Точность)&lt;=I530),)),I530)</f>
        <v>44452</v>
      </c>
      <c r="AP530" s="109">
        <f t="array" ref="AP530">IFERROR(INDEX(TO_name_4,MATCH(,((Шаблон_4-Точность)&gt;=J530)+((Шаблон_4+Точность)&lt;=J530),)),J530)</f>
        <v>47954</v>
      </c>
      <c r="AQ530" s="109">
        <f t="array" ref="AQ530">IFERROR(INDEX(TO_name_9,MATCH(,((Шаблон_9-Точность)&gt;=K530)+((Шаблон_9+Точность)&lt;=K530),)),K530)</f>
        <v>18923</v>
      </c>
      <c r="AR530" s="109">
        <f t="array" ref="AR530">IFERROR(INDEX(TO_name_10,MATCH(,((Шаблон_10-Точность)&gt;=L530)+((Шаблон_10+Точность)&lt;=L530),)),L530)</f>
        <v>16946</v>
      </c>
      <c r="AS530" s="110">
        <f t="array" ref="AS530">IFERROR(INDEX(TO_name_11,MATCH(,((Шаблон_11-Точность)&gt;=M530)+((Шаблон_11+Точность)&lt;=M530),)),M530)</f>
        <v>13234</v>
      </c>
      <c r="AT530" s="111" t="s">
        <v>290</v>
      </c>
      <c r="AU530" s="108">
        <f t="array" ref="AU530">IFERROR(INDEX(TO_name_5,MATCH(,((Шаблон_5-Точность)&gt;=O530)+((Шаблон_5+Точность)&lt;=O530),)),O530)</f>
        <v>48126</v>
      </c>
      <c r="AV530" s="109">
        <f t="array" ref="AV530">IFERROR(INDEX(TO_name_6,MATCH(,((Шаблон_6-Точность)&gt;=P530)+((Шаблон_6+Точность)&lt;=P530),)),P530)</f>
        <v>31165</v>
      </c>
      <c r="AW530" s="109">
        <f t="array" ref="AW530">IFERROR(INDEX(TO_name_7,MATCH(,((Шаблон_7-Точность)&gt;=Q530)+((Шаблон_7+Точность)&lt;=Q530),)),Q530)</f>
        <v>20578</v>
      </c>
      <c r="AX530" s="109">
        <f t="array" ref="AX530">IFERROR(INDEX(TO_name_8,MATCH(,((Шаблон_8-Точность)&gt;=R530)+((Шаблон_8+Точность)&lt;=R530),)),R530)</f>
        <v>66815</v>
      </c>
      <c r="AY530" s="109">
        <f t="array" ref="AY530">IFERROR(INDEX(TO_name_12,MATCH(,((Шаблон_12-Точность)&gt;=S530)+((Шаблон_12+Точность)&lt;=S530),)),S530)</f>
        <v>36050</v>
      </c>
      <c r="AZ530" s="109">
        <f t="array" ref="AZ530">IFERROR(INDEX(TO_name_13,MATCH(,((Шаблон_13-Точность)&gt;=T530)+((Шаблон_13+Точность)&lt;=T530),)),T530)</f>
        <v>32968</v>
      </c>
      <c r="BA530" s="110">
        <f t="array" ref="BA530">IFERROR(INDEX(TO_name_14,MATCH(,((Шаблон_14-Точность)&gt;=U530)+((Шаблон_14+Точность)&lt;=U530),)),U530)</f>
        <v>13092</v>
      </c>
      <c r="BB530" s="3"/>
      <c r="BC530" s="3" t="str">
        <f t="shared" si="270"/>
        <v>М/70847/27125</v>
      </c>
      <c r="BD530" s="3" t="str">
        <f t="shared" si="271"/>
        <v>ПТО ГТУ / ТО-2/75809/60887</v>
      </c>
      <c r="BE530" s="3" t="str">
        <f t="shared" si="272"/>
        <v>М/69554/44452</v>
      </c>
      <c r="BF530" s="3" t="str">
        <f t="shared" si="273"/>
        <v>М/76254/47954</v>
      </c>
      <c r="BG530" s="3" t="str">
        <f t="shared" si="274"/>
        <v>М/18923/18923</v>
      </c>
      <c r="BH530" s="3" t="str">
        <f t="shared" si="275"/>
        <v>М/16946/16946</v>
      </c>
      <c r="BI530" s="3" t="str">
        <f t="shared" si="276"/>
        <v>Р/13234/13234</v>
      </c>
      <c r="BJ530" s="158" t="s">
        <v>290</v>
      </c>
      <c r="BK530" s="3" t="str">
        <f t="shared" si="277"/>
        <v>Р/46405/48126</v>
      </c>
      <c r="BL530" s="3" t="str">
        <f t="shared" si="278"/>
        <v>М/56147/31165</v>
      </c>
      <c r="BM530" s="3" t="str">
        <f t="shared" si="279"/>
        <v>О/41093/20578</v>
      </c>
      <c r="BN530" s="3" t="str">
        <f t="shared" si="280"/>
        <v>М/42266/66815</v>
      </c>
      <c r="BO530" s="3" t="str">
        <f t="shared" si="281"/>
        <v>ПМ/11050/36050</v>
      </c>
      <c r="BP530" s="3" t="str">
        <f t="shared" si="282"/>
        <v>М/12453/32968</v>
      </c>
      <c r="BQ530" s="3" t="str">
        <f t="shared" si="283"/>
        <v>Р/13092/13092</v>
      </c>
    </row>
    <row r="531" spans="1:69" ht="16.5" customHeight="1" x14ac:dyDescent="0.25">
      <c r="A531" s="90">
        <v>45447</v>
      </c>
      <c r="B531" s="3">
        <v>5</v>
      </c>
      <c r="C531" s="3">
        <v>4</v>
      </c>
      <c r="D531" s="105" t="str">
        <f t="shared" si="284"/>
        <v/>
      </c>
      <c r="E531" s="105" t="str">
        <f t="shared" si="285"/>
        <v/>
      </c>
      <c r="F531" s="99" t="s">
        <v>290</v>
      </c>
      <c r="G531" s="100">
        <f t="shared" si="286"/>
        <v>27149</v>
      </c>
      <c r="H531" s="100">
        <f t="shared" si="287"/>
        <v>60887</v>
      </c>
      <c r="I531" s="100">
        <f t="shared" si="288"/>
        <v>44476</v>
      </c>
      <c r="J531" s="100">
        <f t="shared" si="289"/>
        <v>47978</v>
      </c>
      <c r="K531" s="100">
        <f t="shared" si="290"/>
        <v>18947</v>
      </c>
      <c r="L531" s="100">
        <f t="shared" si="291"/>
        <v>16970</v>
      </c>
      <c r="M531" s="100">
        <f t="shared" si="292"/>
        <v>13234</v>
      </c>
      <c r="N531" s="100" t="str">
        <f t="shared" si="293"/>
        <v>|</v>
      </c>
      <c r="O531" s="100">
        <f t="shared" si="294"/>
        <v>48126</v>
      </c>
      <c r="P531" s="100">
        <f t="shared" si="295"/>
        <v>31189</v>
      </c>
      <c r="Q531" s="100">
        <f t="shared" si="296"/>
        <v>20578</v>
      </c>
      <c r="R531" s="100">
        <f t="shared" si="297"/>
        <v>66839</v>
      </c>
      <c r="S531" s="100">
        <f t="shared" si="298"/>
        <v>36074</v>
      </c>
      <c r="T531" s="100">
        <f t="shared" si="299"/>
        <v>32992</v>
      </c>
      <c r="U531" s="100">
        <f t="shared" si="300"/>
        <v>13092</v>
      </c>
      <c r="V531" s="89" t="s">
        <v>290</v>
      </c>
      <c r="W531" s="95" t="s">
        <v>37</v>
      </c>
      <c r="X531" s="95" t="s">
        <v>381</v>
      </c>
      <c r="Y531" s="95" t="s">
        <v>37</v>
      </c>
      <c r="Z531" s="95" t="s">
        <v>37</v>
      </c>
      <c r="AA531" s="95" t="s">
        <v>37</v>
      </c>
      <c r="AB531" s="95" t="s">
        <v>37</v>
      </c>
      <c r="AC531" s="95" t="s">
        <v>38</v>
      </c>
      <c r="AD531" s="96" t="s">
        <v>290</v>
      </c>
      <c r="AE531" s="95" t="s">
        <v>38</v>
      </c>
      <c r="AF531" s="95" t="s">
        <v>37</v>
      </c>
      <c r="AG531" s="182" t="s">
        <v>38</v>
      </c>
      <c r="AH531" s="95" t="s">
        <v>37</v>
      </c>
      <c r="AI531" s="95" t="s">
        <v>37</v>
      </c>
      <c r="AJ531" s="95" t="s">
        <v>37</v>
      </c>
      <c r="AK531" s="95" t="s">
        <v>38</v>
      </c>
      <c r="AL531" s="94" t="s">
        <v>290</v>
      </c>
      <c r="AM531" s="108">
        <f t="array" ref="AM531">IFERROR(INDEX(TO_name_1,MATCH(,((Шаблон_1-Точность)&gt;=G531)+((Шаблон_1+Точность)&lt;=G531),)),G531)</f>
        <v>27149</v>
      </c>
      <c r="AN531" s="109">
        <f t="array" ref="AN531">IFERROR(INDEX(TO_name_2,MATCH(,((Шаблон_2-Точность)&gt;=H531)+((Шаблон_2+Точность)&lt;=H531),)),H531)</f>
        <v>60887</v>
      </c>
      <c r="AO531" s="109">
        <f t="array" ref="AO531">IFERROR(INDEX(TO_name_3,MATCH(,((Шаблон_3-Точность)&gt;=I531)+((Шаблон_3+Точность)&lt;=I531),)),I531)</f>
        <v>44476</v>
      </c>
      <c r="AP531" s="109">
        <f t="array" ref="AP531">IFERROR(INDEX(TO_name_4,MATCH(,((Шаблон_4-Точность)&gt;=J531)+((Шаблон_4+Точность)&lt;=J531),)),J531)</f>
        <v>47978</v>
      </c>
      <c r="AQ531" s="109">
        <f t="array" ref="AQ531">IFERROR(INDEX(TO_name_9,MATCH(,((Шаблон_9-Точность)&gt;=K531)+((Шаблон_9+Точность)&lt;=K531),)),K531)</f>
        <v>18947</v>
      </c>
      <c r="AR531" s="109">
        <f t="array" ref="AR531">IFERROR(INDEX(TO_name_10,MATCH(,((Шаблон_10-Точность)&gt;=L531)+((Шаблон_10+Точность)&lt;=L531),)),L531)</f>
        <v>16970</v>
      </c>
      <c r="AS531" s="110">
        <f t="array" ref="AS531">IFERROR(INDEX(TO_name_11,MATCH(,((Шаблон_11-Точность)&gt;=M531)+((Шаблон_11+Точность)&lt;=M531),)),M531)</f>
        <v>13234</v>
      </c>
      <c r="AT531" s="111" t="s">
        <v>290</v>
      </c>
      <c r="AU531" s="108">
        <f t="array" ref="AU531">IFERROR(INDEX(TO_name_5,MATCH(,((Шаблон_5-Точность)&gt;=O531)+((Шаблон_5+Точность)&lt;=O531),)),O531)</f>
        <v>48126</v>
      </c>
      <c r="AV531" s="109">
        <f t="array" ref="AV531">IFERROR(INDEX(TO_name_6,MATCH(,((Шаблон_6-Точность)&gt;=P531)+((Шаблон_6+Точность)&lt;=P531),)),P531)</f>
        <v>31189</v>
      </c>
      <c r="AW531" s="109">
        <f t="array" ref="AW531">IFERROR(INDEX(TO_name_7,MATCH(,((Шаблон_7-Точность)&gt;=Q531)+((Шаблон_7+Точность)&lt;=Q531),)),Q531)</f>
        <v>20578</v>
      </c>
      <c r="AX531" s="109">
        <f t="array" ref="AX531">IFERROR(INDEX(TO_name_8,MATCH(,((Шаблон_8-Точность)&gt;=R531)+((Шаблон_8+Точность)&lt;=R531),)),R531)</f>
        <v>66839</v>
      </c>
      <c r="AY531" s="109">
        <f t="array" ref="AY531">IFERROR(INDEX(TO_name_12,MATCH(,((Шаблон_12-Точность)&gt;=S531)+((Шаблон_12+Точность)&lt;=S531),)),S531)</f>
        <v>36074</v>
      </c>
      <c r="AZ531" s="109">
        <f t="array" ref="AZ531">IFERROR(INDEX(TO_name_13,MATCH(,((Шаблон_13-Точность)&gt;=T531)+((Шаблон_13+Точность)&lt;=T531),)),T531)</f>
        <v>32992</v>
      </c>
      <c r="BA531" s="110">
        <f t="array" ref="BA531">IFERROR(INDEX(TO_name_14,MATCH(,((Шаблон_14-Точность)&gt;=U531)+((Шаблон_14+Точность)&lt;=U531),)),U531)</f>
        <v>13092</v>
      </c>
      <c r="BB531" s="3"/>
      <c r="BC531" s="3" t="str">
        <f t="shared" si="270"/>
        <v>М/70871/27149</v>
      </c>
      <c r="BD531" s="3" t="str">
        <f t="shared" si="271"/>
        <v>ПТО ГТУ / ТО-2/75809/60887</v>
      </c>
      <c r="BE531" s="3" t="str">
        <f t="shared" si="272"/>
        <v>М/69578/44476</v>
      </c>
      <c r="BF531" s="3" t="str">
        <f t="shared" si="273"/>
        <v>М/76278/47978</v>
      </c>
      <c r="BG531" s="3" t="str">
        <f t="shared" si="274"/>
        <v>М/18947/18947</v>
      </c>
      <c r="BH531" s="3" t="str">
        <f t="shared" si="275"/>
        <v>М/16970/16970</v>
      </c>
      <c r="BI531" s="3" t="str">
        <f t="shared" si="276"/>
        <v>Р/13234/13234</v>
      </c>
      <c r="BJ531" s="158" t="s">
        <v>290</v>
      </c>
      <c r="BK531" s="3" t="str">
        <f t="shared" si="277"/>
        <v>Р/46405/48126</v>
      </c>
      <c r="BL531" s="3" t="str">
        <f t="shared" si="278"/>
        <v>М/56171/31189</v>
      </c>
      <c r="BM531" s="3" t="str">
        <f t="shared" si="279"/>
        <v>Р/41093/20578</v>
      </c>
      <c r="BN531" s="3" t="str">
        <f t="shared" si="280"/>
        <v>М/42290/66839</v>
      </c>
      <c r="BO531" s="3" t="str">
        <f t="shared" si="281"/>
        <v>М/11074/36074</v>
      </c>
      <c r="BP531" s="3" t="str">
        <f t="shared" si="282"/>
        <v>М/12477/32992</v>
      </c>
      <c r="BQ531" s="3" t="str">
        <f t="shared" si="283"/>
        <v>Р/13092/13092</v>
      </c>
    </row>
    <row r="532" spans="1:69" ht="16.5" customHeight="1" x14ac:dyDescent="0.25">
      <c r="A532" s="90">
        <v>45448</v>
      </c>
      <c r="B532" s="3">
        <v>5</v>
      </c>
      <c r="C532" s="3">
        <v>4</v>
      </c>
      <c r="D532" s="105" t="str">
        <f t="shared" si="284"/>
        <v/>
      </c>
      <c r="E532" s="105" t="str">
        <f t="shared" si="285"/>
        <v/>
      </c>
      <c r="F532" s="99" t="s">
        <v>290</v>
      </c>
      <c r="G532" s="100">
        <f t="shared" si="286"/>
        <v>27173</v>
      </c>
      <c r="H532" s="100">
        <f t="shared" si="287"/>
        <v>60887</v>
      </c>
      <c r="I532" s="100">
        <f t="shared" si="288"/>
        <v>44500</v>
      </c>
      <c r="J532" s="100">
        <f t="shared" si="289"/>
        <v>48002</v>
      </c>
      <c r="K532" s="100">
        <f t="shared" si="290"/>
        <v>18971</v>
      </c>
      <c r="L532" s="100">
        <f t="shared" si="291"/>
        <v>16994</v>
      </c>
      <c r="M532" s="100">
        <f t="shared" si="292"/>
        <v>13234</v>
      </c>
      <c r="N532" s="100" t="str">
        <f t="shared" si="293"/>
        <v>|</v>
      </c>
      <c r="O532" s="100">
        <f t="shared" si="294"/>
        <v>48126</v>
      </c>
      <c r="P532" s="100">
        <f t="shared" si="295"/>
        <v>31213</v>
      </c>
      <c r="Q532" s="100">
        <f t="shared" si="296"/>
        <v>20578</v>
      </c>
      <c r="R532" s="100">
        <f t="shared" si="297"/>
        <v>66863</v>
      </c>
      <c r="S532" s="100">
        <f t="shared" si="298"/>
        <v>36098</v>
      </c>
      <c r="T532" s="100">
        <f t="shared" si="299"/>
        <v>33016</v>
      </c>
      <c r="U532" s="100">
        <f t="shared" si="300"/>
        <v>13092</v>
      </c>
      <c r="V532" s="89" t="s">
        <v>290</v>
      </c>
      <c r="W532" s="95" t="s">
        <v>37</v>
      </c>
      <c r="X532" s="95" t="s">
        <v>381</v>
      </c>
      <c r="Y532" s="95" t="s">
        <v>37</v>
      </c>
      <c r="Z532" s="95" t="s">
        <v>37</v>
      </c>
      <c r="AA532" s="95" t="s">
        <v>37</v>
      </c>
      <c r="AB532" s="95" t="s">
        <v>37</v>
      </c>
      <c r="AC532" s="95" t="s">
        <v>38</v>
      </c>
      <c r="AD532" s="96" t="s">
        <v>290</v>
      </c>
      <c r="AE532" s="95" t="s">
        <v>38</v>
      </c>
      <c r="AF532" s="95" t="s">
        <v>37</v>
      </c>
      <c r="AG532" s="182" t="s">
        <v>38</v>
      </c>
      <c r="AH532" s="95" t="s">
        <v>37</v>
      </c>
      <c r="AI532" s="95" t="s">
        <v>37</v>
      </c>
      <c r="AJ532" s="95" t="s">
        <v>37</v>
      </c>
      <c r="AK532" s="95" t="s">
        <v>38</v>
      </c>
      <c r="AL532" s="94" t="s">
        <v>290</v>
      </c>
      <c r="AM532" s="108">
        <f t="array" ref="AM532">IFERROR(INDEX(TO_name_1,MATCH(,((Шаблон_1-Точность)&gt;=G532)+((Шаблон_1+Точность)&lt;=G532),)),G532)</f>
        <v>27173</v>
      </c>
      <c r="AN532" s="109">
        <f t="array" ref="AN532">IFERROR(INDEX(TO_name_2,MATCH(,((Шаблон_2-Точность)&gt;=H532)+((Шаблон_2+Точность)&lt;=H532),)),H532)</f>
        <v>60887</v>
      </c>
      <c r="AO532" s="109" t="str">
        <f t="array" ref="AO532">IFERROR(INDEX(TO_name_3,MATCH(,((Шаблон_3-Точность)&gt;=I532)+((Шаблон_3+Точность)&lt;=I532),)),I532)</f>
        <v>ПМ</v>
      </c>
      <c r="AP532" s="109">
        <f t="array" ref="AP532">IFERROR(INDEX(TO_name_4,MATCH(,((Шаблон_4-Точность)&gt;=J532)+((Шаблон_4+Точность)&lt;=J532),)),J532)</f>
        <v>48002</v>
      </c>
      <c r="AQ532" s="109">
        <f t="array" ref="AQ532">IFERROR(INDEX(TO_name_9,MATCH(,((Шаблон_9-Точность)&gt;=K532)+((Шаблон_9+Точность)&lt;=K532),)),K532)</f>
        <v>18971</v>
      </c>
      <c r="AR532" s="109">
        <f t="array" ref="AR532">IFERROR(INDEX(TO_name_10,MATCH(,((Шаблон_10-Точность)&gt;=L532)+((Шаблон_10+Точность)&lt;=L532),)),L532)</f>
        <v>16994</v>
      </c>
      <c r="AS532" s="110">
        <f t="array" ref="AS532">IFERROR(INDEX(TO_name_11,MATCH(,((Шаблон_11-Точность)&gt;=M532)+((Шаблон_11+Точность)&lt;=M532),)),M532)</f>
        <v>13234</v>
      </c>
      <c r="AT532" s="111" t="s">
        <v>290</v>
      </c>
      <c r="AU532" s="108">
        <f t="array" ref="AU532">IFERROR(INDEX(TO_name_5,MATCH(,((Шаблон_5-Точность)&gt;=O532)+((Шаблон_5+Точность)&lt;=O532),)),O532)</f>
        <v>48126</v>
      </c>
      <c r="AV532" s="109">
        <f t="array" ref="AV532">IFERROR(INDEX(TO_name_6,MATCH(,((Шаблон_6-Точность)&gt;=P532)+((Шаблон_6+Точность)&lt;=P532),)),P532)</f>
        <v>31213</v>
      </c>
      <c r="AW532" s="109">
        <f t="array" ref="AW532">IFERROR(INDEX(TO_name_7,MATCH(,((Шаблон_7-Точность)&gt;=Q532)+((Шаблон_7+Точность)&lt;=Q532),)),Q532)</f>
        <v>20578</v>
      </c>
      <c r="AX532" s="109">
        <f t="array" ref="AX532">IFERROR(INDEX(TO_name_8,MATCH(,((Шаблон_8-Точность)&gt;=R532)+((Шаблон_8+Точность)&lt;=R532),)),R532)</f>
        <v>66863</v>
      </c>
      <c r="AY532" s="109">
        <f t="array" ref="AY532">IFERROR(INDEX(TO_name_12,MATCH(,((Шаблон_12-Точность)&gt;=S532)+((Шаблон_12+Точность)&lt;=S532),)),S532)</f>
        <v>36098</v>
      </c>
      <c r="AZ532" s="109">
        <f t="array" ref="AZ532">IFERROR(INDEX(TO_name_13,MATCH(,((Шаблон_13-Точность)&gt;=T532)+((Шаблон_13+Точность)&lt;=T532),)),T532)</f>
        <v>33016</v>
      </c>
      <c r="BA532" s="110">
        <f t="array" ref="BA532">IFERROR(INDEX(TO_name_14,MATCH(,((Шаблон_14-Точность)&gt;=U532)+((Шаблон_14+Точность)&lt;=U532),)),U532)</f>
        <v>13092</v>
      </c>
      <c r="BB532" s="3"/>
      <c r="BC532" s="3" t="str">
        <f t="shared" si="270"/>
        <v>М/70895/27173</v>
      </c>
      <c r="BD532" s="3" t="str">
        <f t="shared" si="271"/>
        <v>ПТО ГТУ / ТО-2/75809/60887</v>
      </c>
      <c r="BE532" s="3" t="str">
        <f t="shared" si="272"/>
        <v>М/69602/44500</v>
      </c>
      <c r="BF532" s="3" t="str">
        <f t="shared" si="273"/>
        <v>М/76302/48002</v>
      </c>
      <c r="BG532" s="3" t="str">
        <f t="shared" si="274"/>
        <v>М/18971/18971</v>
      </c>
      <c r="BH532" s="3" t="str">
        <f t="shared" si="275"/>
        <v>М/16994/16994</v>
      </c>
      <c r="BI532" s="3" t="str">
        <f t="shared" si="276"/>
        <v>Р/13234/13234</v>
      </c>
      <c r="BJ532" s="158" t="s">
        <v>290</v>
      </c>
      <c r="BK532" s="3" t="str">
        <f t="shared" si="277"/>
        <v>Р/46405/48126</v>
      </c>
      <c r="BL532" s="3" t="str">
        <f t="shared" si="278"/>
        <v>М/56195/31213</v>
      </c>
      <c r="BM532" s="3" t="str">
        <f t="shared" si="279"/>
        <v>Р/41093/20578</v>
      </c>
      <c r="BN532" s="3" t="str">
        <f t="shared" si="280"/>
        <v>М/42314/66863</v>
      </c>
      <c r="BO532" s="3" t="str">
        <f t="shared" si="281"/>
        <v>М/11098/36098</v>
      </c>
      <c r="BP532" s="3" t="str">
        <f t="shared" si="282"/>
        <v>М/12501/33016</v>
      </c>
      <c r="BQ532" s="3" t="str">
        <f t="shared" si="283"/>
        <v>Р/13092/13092</v>
      </c>
    </row>
    <row r="533" spans="1:69" ht="16.5" customHeight="1" x14ac:dyDescent="0.25">
      <c r="A533" s="90">
        <v>45449</v>
      </c>
      <c r="B533" s="3">
        <v>5</v>
      </c>
      <c r="C533" s="3">
        <v>4</v>
      </c>
      <c r="D533" s="105" t="str">
        <f t="shared" si="284"/>
        <v/>
      </c>
      <c r="E533" s="105" t="str">
        <f t="shared" si="285"/>
        <v/>
      </c>
      <c r="F533" s="99" t="s">
        <v>290</v>
      </c>
      <c r="G533" s="100">
        <f t="shared" si="286"/>
        <v>27197</v>
      </c>
      <c r="H533" s="100">
        <f t="shared" si="287"/>
        <v>60887</v>
      </c>
      <c r="I533" s="100">
        <f t="shared" si="288"/>
        <v>44524</v>
      </c>
      <c r="J533" s="100">
        <f t="shared" si="289"/>
        <v>48026</v>
      </c>
      <c r="K533" s="100">
        <f t="shared" si="290"/>
        <v>18995</v>
      </c>
      <c r="L533" s="100">
        <f t="shared" si="291"/>
        <v>17018</v>
      </c>
      <c r="M533" s="100">
        <f t="shared" si="292"/>
        <v>13234</v>
      </c>
      <c r="N533" s="100" t="str">
        <f t="shared" si="293"/>
        <v>|</v>
      </c>
      <c r="O533" s="100">
        <f t="shared" si="294"/>
        <v>48126</v>
      </c>
      <c r="P533" s="100">
        <f t="shared" si="295"/>
        <v>31237</v>
      </c>
      <c r="Q533" s="100">
        <f t="shared" si="296"/>
        <v>20578</v>
      </c>
      <c r="R533" s="100">
        <f t="shared" si="297"/>
        <v>66887</v>
      </c>
      <c r="S533" s="100">
        <f t="shared" si="298"/>
        <v>36122</v>
      </c>
      <c r="T533" s="100">
        <f t="shared" si="299"/>
        <v>33040</v>
      </c>
      <c r="U533" s="100">
        <f t="shared" si="300"/>
        <v>13092</v>
      </c>
      <c r="V533" s="89" t="s">
        <v>290</v>
      </c>
      <c r="W533" s="95" t="s">
        <v>37</v>
      </c>
      <c r="X533" s="95" t="s">
        <v>381</v>
      </c>
      <c r="Y533" s="95" t="s">
        <v>37</v>
      </c>
      <c r="Z533" s="95" t="s">
        <v>37</v>
      </c>
      <c r="AA533" s="95" t="s">
        <v>37</v>
      </c>
      <c r="AB533" s="95" t="s">
        <v>37</v>
      </c>
      <c r="AC533" s="95" t="s">
        <v>38</v>
      </c>
      <c r="AD533" s="96" t="s">
        <v>290</v>
      </c>
      <c r="AE533" s="95" t="s">
        <v>38</v>
      </c>
      <c r="AF533" s="95" t="s">
        <v>37</v>
      </c>
      <c r="AG533" s="182" t="s">
        <v>38</v>
      </c>
      <c r="AH533" s="109" t="s">
        <v>37</v>
      </c>
      <c r="AI533" s="95" t="s">
        <v>37</v>
      </c>
      <c r="AJ533" s="95" t="s">
        <v>37</v>
      </c>
      <c r="AK533" s="95" t="s">
        <v>38</v>
      </c>
      <c r="AL533" s="94" t="s">
        <v>290</v>
      </c>
      <c r="AM533" s="108">
        <f t="array" ref="AM533">IFERROR(INDEX(TO_name_1,MATCH(,((Шаблон_1-Точность)&gt;=G533)+((Шаблон_1+Точность)&lt;=G533),)),G533)</f>
        <v>27197</v>
      </c>
      <c r="AN533" s="109">
        <f t="array" ref="AN533">IFERROR(INDEX(TO_name_2,MATCH(,((Шаблон_2-Точность)&gt;=H533)+((Шаблон_2+Точность)&lt;=H533),)),H533)</f>
        <v>60887</v>
      </c>
      <c r="AO533" s="109">
        <f t="array" ref="AO533">IFERROR(INDEX(TO_name_3,MATCH(,((Шаблон_3-Точность)&gt;=I533)+((Шаблон_3+Точность)&lt;=I533),)),I533)</f>
        <v>44524</v>
      </c>
      <c r="AP533" s="109">
        <f t="array" ref="AP533">IFERROR(INDEX(TO_name_4,MATCH(,((Шаблон_4-Точность)&gt;=J533)+((Шаблон_4+Точность)&lt;=J533),)),J533)</f>
        <v>48026</v>
      </c>
      <c r="AQ533" s="109">
        <f t="array" ref="AQ533">IFERROR(INDEX(TO_name_9,MATCH(,((Шаблон_9-Точность)&gt;=K533)+((Шаблон_9+Точность)&lt;=K533),)),K533)</f>
        <v>18995</v>
      </c>
      <c r="AR533" s="109">
        <f t="array" ref="AR533">IFERROR(INDEX(TO_name_10,MATCH(,((Шаблон_10-Точность)&gt;=L533)+((Шаблон_10+Точность)&lt;=L533),)),L533)</f>
        <v>17018</v>
      </c>
      <c r="AS533" s="110">
        <f t="array" ref="AS533">IFERROR(INDEX(TO_name_11,MATCH(,((Шаблон_11-Точность)&gt;=M533)+((Шаблон_11+Точность)&lt;=M533),)),M533)</f>
        <v>13234</v>
      </c>
      <c r="AT533" s="111" t="s">
        <v>290</v>
      </c>
      <c r="AU533" s="108">
        <f t="array" ref="AU533">IFERROR(INDEX(TO_name_5,MATCH(,((Шаблон_5-Точность)&gt;=O533)+((Шаблон_5+Точность)&lt;=O533),)),O533)</f>
        <v>48126</v>
      </c>
      <c r="AV533" s="109">
        <f t="array" ref="AV533">IFERROR(INDEX(TO_name_6,MATCH(,((Шаблон_6-Точность)&gt;=P533)+((Шаблон_6+Точность)&lt;=P533),)),P533)</f>
        <v>31237</v>
      </c>
      <c r="AW533" s="109">
        <f t="array" ref="AW533">IFERROR(INDEX(TO_name_7,MATCH(,((Шаблон_7-Точность)&gt;=Q533)+((Шаблон_7+Точность)&lt;=Q533),)),Q533)</f>
        <v>20578</v>
      </c>
      <c r="AX533" s="109">
        <f t="array" ref="AX533">IFERROR(INDEX(TO_name_8,MATCH(,((Шаблон_8-Точность)&gt;=R533)+((Шаблон_8+Точность)&lt;=R533),)),R533)</f>
        <v>66887</v>
      </c>
      <c r="AY533" s="109">
        <f t="array" ref="AY533">IFERROR(INDEX(TO_name_12,MATCH(,((Шаблон_12-Точность)&gt;=S533)+((Шаблон_12+Точность)&lt;=S533),)),S533)</f>
        <v>36122</v>
      </c>
      <c r="AZ533" s="109">
        <f t="array" ref="AZ533">IFERROR(INDEX(TO_name_13,MATCH(,((Шаблон_13-Точность)&gt;=T533)+((Шаблон_13+Точность)&lt;=T533),)),T533)</f>
        <v>33040</v>
      </c>
      <c r="BA533" s="110">
        <f t="array" ref="BA533">IFERROR(INDEX(TO_name_14,MATCH(,((Шаблон_14-Точность)&gt;=U533)+((Шаблон_14+Точность)&lt;=U533),)),U533)</f>
        <v>13092</v>
      </c>
      <c r="BB533" s="3"/>
      <c r="BC533" s="3" t="str">
        <f t="shared" si="270"/>
        <v>М/70919/27197</v>
      </c>
      <c r="BD533" s="3" t="str">
        <f t="shared" si="271"/>
        <v>ПТО ГТУ / ТО-2/75809/60887</v>
      </c>
      <c r="BE533" s="3" t="str">
        <f t="shared" si="272"/>
        <v>М/69626/44524</v>
      </c>
      <c r="BF533" s="3" t="str">
        <f t="shared" si="273"/>
        <v>М/76326/48026</v>
      </c>
      <c r="BG533" s="3" t="str">
        <f t="shared" si="274"/>
        <v>М/18995/18995</v>
      </c>
      <c r="BH533" s="3" t="str">
        <f t="shared" si="275"/>
        <v>М/17018/17018</v>
      </c>
      <c r="BI533" s="3" t="str">
        <f t="shared" si="276"/>
        <v>Р/13234/13234</v>
      </c>
      <c r="BJ533" s="158" t="s">
        <v>290</v>
      </c>
      <c r="BK533" s="3" t="str">
        <f t="shared" si="277"/>
        <v>Р/46405/48126</v>
      </c>
      <c r="BL533" s="3" t="str">
        <f t="shared" si="278"/>
        <v>М/56219/31237</v>
      </c>
      <c r="BM533" s="3" t="str">
        <f t="shared" si="279"/>
        <v>Р/41093/20578</v>
      </c>
      <c r="BN533" s="3" t="str">
        <f t="shared" si="280"/>
        <v>М/42338/66887</v>
      </c>
      <c r="BO533" s="3" t="str">
        <f t="shared" si="281"/>
        <v>М/11122/36122</v>
      </c>
      <c r="BP533" s="3" t="str">
        <f t="shared" si="282"/>
        <v>М/12525/33040</v>
      </c>
      <c r="BQ533" s="3" t="str">
        <f t="shared" si="283"/>
        <v>Р/13092/13092</v>
      </c>
    </row>
    <row r="534" spans="1:69" ht="16.5" customHeight="1" x14ac:dyDescent="0.25">
      <c r="A534" s="90">
        <v>45450</v>
      </c>
      <c r="B534" s="3">
        <v>5</v>
      </c>
      <c r="C534" s="3">
        <v>4</v>
      </c>
      <c r="D534" s="105" t="str">
        <f t="shared" si="284"/>
        <v/>
      </c>
      <c r="E534" s="105" t="str">
        <f t="shared" si="285"/>
        <v/>
      </c>
      <c r="F534" s="99" t="s">
        <v>290</v>
      </c>
      <c r="G534" s="100">
        <f t="shared" si="286"/>
        <v>27221</v>
      </c>
      <c r="H534" s="100">
        <f t="shared" si="287"/>
        <v>60895</v>
      </c>
      <c r="I534" s="100">
        <f t="shared" si="288"/>
        <v>44548</v>
      </c>
      <c r="J534" s="100">
        <f t="shared" si="289"/>
        <v>48050</v>
      </c>
      <c r="K534" s="100">
        <f t="shared" si="290"/>
        <v>19011</v>
      </c>
      <c r="L534" s="100">
        <f t="shared" si="291"/>
        <v>17042</v>
      </c>
      <c r="M534" s="100">
        <f t="shared" si="292"/>
        <v>13234</v>
      </c>
      <c r="N534" s="100" t="str">
        <f t="shared" si="293"/>
        <v>|</v>
      </c>
      <c r="O534" s="100">
        <f t="shared" si="294"/>
        <v>48126</v>
      </c>
      <c r="P534" s="100">
        <f t="shared" si="295"/>
        <v>31261</v>
      </c>
      <c r="Q534" s="100">
        <f t="shared" si="296"/>
        <v>20578</v>
      </c>
      <c r="R534" s="100">
        <f t="shared" si="297"/>
        <v>66911</v>
      </c>
      <c r="S534" s="100">
        <f t="shared" si="298"/>
        <v>36146</v>
      </c>
      <c r="T534" s="100">
        <f t="shared" si="299"/>
        <v>33064</v>
      </c>
      <c r="U534" s="100">
        <f t="shared" si="300"/>
        <v>13092</v>
      </c>
      <c r="V534" s="89" t="s">
        <v>290</v>
      </c>
      <c r="W534" s="95" t="s">
        <v>37</v>
      </c>
      <c r="X534" s="95" t="s">
        <v>320</v>
      </c>
      <c r="Y534" s="95" t="s">
        <v>37</v>
      </c>
      <c r="Z534" s="95" t="s">
        <v>37</v>
      </c>
      <c r="AA534" s="95" t="s">
        <v>195</v>
      </c>
      <c r="AB534" s="95" t="s">
        <v>37</v>
      </c>
      <c r="AC534" s="95" t="s">
        <v>38</v>
      </c>
      <c r="AD534" s="96" t="s">
        <v>290</v>
      </c>
      <c r="AE534" s="95" t="s">
        <v>38</v>
      </c>
      <c r="AF534" s="95" t="s">
        <v>37</v>
      </c>
      <c r="AG534" s="95" t="s">
        <v>38</v>
      </c>
      <c r="AH534" s="95" t="s">
        <v>37</v>
      </c>
      <c r="AI534" s="95" t="s">
        <v>37</v>
      </c>
      <c r="AJ534" s="95" t="s">
        <v>37</v>
      </c>
      <c r="AK534" s="95" t="s">
        <v>38</v>
      </c>
      <c r="AL534" s="94" t="s">
        <v>290</v>
      </c>
      <c r="AM534" s="108">
        <f t="array" ref="AM534">IFERROR(INDEX(TO_name_1,MATCH(,((Шаблон_1-Точность)&gt;=G534)+((Шаблон_1+Точность)&lt;=G534),)),G534)</f>
        <v>27221</v>
      </c>
      <c r="AN534" s="109">
        <f t="array" ref="AN534">IFERROR(INDEX(TO_name_2,MATCH(,((Шаблон_2-Точность)&gt;=H534)+((Шаблон_2+Точность)&lt;=H534),)),H534)</f>
        <v>60895</v>
      </c>
      <c r="AO534" s="109">
        <f t="array" ref="AO534">IFERROR(INDEX(TO_name_3,MATCH(,((Шаблон_3-Точность)&gt;=I534)+((Шаблон_3+Точность)&lt;=I534),)),I534)</f>
        <v>44548</v>
      </c>
      <c r="AP534" s="109">
        <f t="array" ref="AP534">IFERROR(INDEX(TO_name_4,MATCH(,((Шаблон_4-Точность)&gt;=J534)+((Шаблон_4+Точность)&lt;=J534),)),J534)</f>
        <v>48050</v>
      </c>
      <c r="AQ534" s="109">
        <f t="array" ref="AQ534">IFERROR(INDEX(TO_name_9,MATCH(,((Шаблон_9-Точность)&gt;=K534)+((Шаблон_9+Точность)&lt;=K534),)),K534)</f>
        <v>19011</v>
      </c>
      <c r="AR534" s="109">
        <f t="array" ref="AR534">IFERROR(INDEX(TO_name_10,MATCH(,((Шаблон_10-Точность)&gt;=L534)+((Шаблон_10+Точность)&lt;=L534),)),L534)</f>
        <v>17042</v>
      </c>
      <c r="AS534" s="110">
        <f t="array" ref="AS534">IFERROR(INDEX(TO_name_11,MATCH(,((Шаблон_11-Точность)&gt;=M534)+((Шаблон_11+Точность)&lt;=M534),)),M534)</f>
        <v>13234</v>
      </c>
      <c r="AT534" s="111" t="s">
        <v>290</v>
      </c>
      <c r="AU534" s="108">
        <f t="array" ref="AU534">IFERROR(INDEX(TO_name_5,MATCH(,((Шаблон_5-Точность)&gt;=O534)+((Шаблон_5+Точность)&lt;=O534),)),O534)</f>
        <v>48126</v>
      </c>
      <c r="AV534" s="109">
        <f t="array" ref="AV534">IFERROR(INDEX(TO_name_6,MATCH(,((Шаблон_6-Точность)&gt;=P534)+((Шаблон_6+Точность)&lt;=P534),)),P534)</f>
        <v>31261</v>
      </c>
      <c r="AW534" s="109">
        <f t="array" ref="AW534">IFERROR(INDEX(TO_name_7,MATCH(,((Шаблон_7-Точность)&gt;=Q534)+((Шаблон_7+Точность)&lt;=Q534),)),Q534)</f>
        <v>20578</v>
      </c>
      <c r="AX534" s="109">
        <f t="array" ref="AX534">IFERROR(INDEX(TO_name_8,MATCH(,((Шаблон_8-Точность)&gt;=R534)+((Шаблон_8+Точность)&lt;=R534),)),R534)</f>
        <v>66911</v>
      </c>
      <c r="AY534" s="109">
        <f t="array" ref="AY534">IFERROR(INDEX(TO_name_12,MATCH(,((Шаблон_12-Точность)&gt;=S534)+((Шаблон_12+Точность)&lt;=S534),)),S534)</f>
        <v>36146</v>
      </c>
      <c r="AZ534" s="109">
        <f t="array" ref="AZ534">IFERROR(INDEX(TO_name_13,MATCH(,((Шаблон_13-Точность)&gt;=T534)+((Шаблон_13+Точность)&lt;=T534),)),T534)</f>
        <v>33064</v>
      </c>
      <c r="BA534" s="110">
        <f t="array" ref="BA534">IFERROR(INDEX(TO_name_14,MATCH(,((Шаблон_14-Точность)&gt;=U534)+((Шаблон_14+Точность)&lt;=U534),)),U534)</f>
        <v>13092</v>
      </c>
      <c r="BB534" s="3"/>
      <c r="BC534" s="3" t="str">
        <f t="shared" si="270"/>
        <v>М/70943/27221</v>
      </c>
      <c r="BD534" s="3" t="str">
        <f t="shared" si="271"/>
        <v>П/75817/60895</v>
      </c>
      <c r="BE534" s="3" t="str">
        <f t="shared" si="272"/>
        <v>М/69650/44548</v>
      </c>
      <c r="BF534" s="3" t="str">
        <f t="shared" si="273"/>
        <v>М/76350/48050</v>
      </c>
      <c r="BG534" s="3" t="str">
        <f t="shared" si="274"/>
        <v>О/19011/19011</v>
      </c>
      <c r="BH534" s="3" t="str">
        <f t="shared" si="275"/>
        <v>М/17042/17042</v>
      </c>
      <c r="BI534" s="3" t="str">
        <f t="shared" si="276"/>
        <v>Р/13234/13234</v>
      </c>
      <c r="BJ534" s="158" t="s">
        <v>290</v>
      </c>
      <c r="BK534" s="3" t="str">
        <f t="shared" si="277"/>
        <v>Р/46405/48126</v>
      </c>
      <c r="BL534" s="3" t="str">
        <f t="shared" si="278"/>
        <v>М/56243/31261</v>
      </c>
      <c r="BM534" s="3" t="str">
        <f t="shared" si="279"/>
        <v>Р/41093/20578</v>
      </c>
      <c r="BN534" s="3" t="str">
        <f t="shared" si="280"/>
        <v>М/42362/66911</v>
      </c>
      <c r="BO534" s="3" t="str">
        <f t="shared" si="281"/>
        <v>М/11146/36146</v>
      </c>
      <c r="BP534" s="3" t="str">
        <f t="shared" si="282"/>
        <v>М/12549/33064</v>
      </c>
      <c r="BQ534" s="3" t="str">
        <f t="shared" si="283"/>
        <v>Р/13092/13092</v>
      </c>
    </row>
    <row r="535" spans="1:69" ht="16.5" customHeight="1" x14ac:dyDescent="0.25">
      <c r="A535" s="90">
        <v>45451</v>
      </c>
      <c r="B535" s="3">
        <v>5</v>
      </c>
      <c r="C535" s="3">
        <v>4</v>
      </c>
      <c r="D535" s="105" t="str">
        <f t="shared" si="284"/>
        <v/>
      </c>
      <c r="E535" s="105" t="str">
        <f t="shared" si="285"/>
        <v/>
      </c>
      <c r="F535" s="99" t="s">
        <v>290</v>
      </c>
      <c r="G535" s="100">
        <f t="shared" si="286"/>
        <v>27245</v>
      </c>
      <c r="H535" s="100">
        <f t="shared" si="287"/>
        <v>60919</v>
      </c>
      <c r="I535" s="100">
        <f t="shared" si="288"/>
        <v>44572</v>
      </c>
      <c r="J535" s="100">
        <f t="shared" si="289"/>
        <v>48074</v>
      </c>
      <c r="K535" s="100">
        <f t="shared" si="290"/>
        <v>19011</v>
      </c>
      <c r="L535" s="100">
        <f t="shared" si="291"/>
        <v>17066</v>
      </c>
      <c r="M535" s="100">
        <f t="shared" si="292"/>
        <v>13234</v>
      </c>
      <c r="N535" s="100" t="str">
        <f t="shared" si="293"/>
        <v>|</v>
      </c>
      <c r="O535" s="100">
        <f t="shared" si="294"/>
        <v>48126</v>
      </c>
      <c r="P535" s="100">
        <f t="shared" si="295"/>
        <v>31285</v>
      </c>
      <c r="Q535" s="100">
        <f t="shared" si="296"/>
        <v>20578</v>
      </c>
      <c r="R535" s="100">
        <f t="shared" si="297"/>
        <v>66935</v>
      </c>
      <c r="S535" s="100">
        <f t="shared" si="298"/>
        <v>36170</v>
      </c>
      <c r="T535" s="100">
        <f t="shared" si="299"/>
        <v>33088</v>
      </c>
      <c r="U535" s="100">
        <f t="shared" si="300"/>
        <v>13092</v>
      </c>
      <c r="V535" s="89" t="s">
        <v>290</v>
      </c>
      <c r="W535" s="95" t="s">
        <v>37</v>
      </c>
      <c r="X535" s="95" t="s">
        <v>37</v>
      </c>
      <c r="Y535" s="95" t="s">
        <v>37</v>
      </c>
      <c r="Z535" s="95" t="s">
        <v>37</v>
      </c>
      <c r="AA535" s="95" t="s">
        <v>38</v>
      </c>
      <c r="AB535" s="95" t="s">
        <v>37</v>
      </c>
      <c r="AC535" s="95" t="s">
        <v>38</v>
      </c>
      <c r="AD535" s="96" t="s">
        <v>290</v>
      </c>
      <c r="AE535" s="95" t="s">
        <v>38</v>
      </c>
      <c r="AF535" s="95" t="s">
        <v>37</v>
      </c>
      <c r="AG535" s="95" t="s">
        <v>38</v>
      </c>
      <c r="AH535" s="95" t="s">
        <v>37</v>
      </c>
      <c r="AI535" s="95" t="s">
        <v>37</v>
      </c>
      <c r="AJ535" s="95" t="s">
        <v>37</v>
      </c>
      <c r="AK535" s="95" t="s">
        <v>38</v>
      </c>
      <c r="AL535" s="94" t="s">
        <v>290</v>
      </c>
      <c r="AM535" s="108">
        <f t="array" ref="AM535">IFERROR(INDEX(TO_name_1,MATCH(,((Шаблон_1-Точность)&gt;=G535)+((Шаблон_1+Точность)&lt;=G535),)),G535)</f>
        <v>27245</v>
      </c>
      <c r="AN535" s="109">
        <f t="array" ref="AN535">IFERROR(INDEX(TO_name_2,MATCH(,((Шаблон_2-Точность)&gt;=H535)+((Шаблон_2+Точность)&lt;=H535),)),H535)</f>
        <v>60919</v>
      </c>
      <c r="AO535" s="109">
        <f t="array" ref="AO535">IFERROR(INDEX(TO_name_3,MATCH(,((Шаблон_3-Точность)&gt;=I535)+((Шаблон_3+Точность)&lt;=I535),)),I535)</f>
        <v>44572</v>
      </c>
      <c r="AP535" s="109">
        <f t="array" ref="AP535">IFERROR(INDEX(TO_name_4,MATCH(,((Шаблон_4-Точность)&gt;=J535)+((Шаблон_4+Точность)&lt;=J535),)),J535)</f>
        <v>48074</v>
      </c>
      <c r="AQ535" s="109">
        <f t="array" ref="AQ535">IFERROR(INDEX(TO_name_9,MATCH(,((Шаблон_9-Точность)&gt;=K535)+((Шаблон_9+Точность)&lt;=K535),)),K535)</f>
        <v>19011</v>
      </c>
      <c r="AR535" s="109">
        <f t="array" ref="AR535">IFERROR(INDEX(TO_name_10,MATCH(,((Шаблон_10-Точность)&gt;=L535)+((Шаблон_10+Точность)&lt;=L535),)),L535)</f>
        <v>17066</v>
      </c>
      <c r="AS535" s="110">
        <f t="array" ref="AS535">IFERROR(INDEX(TO_name_11,MATCH(,((Шаблон_11-Точность)&gt;=M535)+((Шаблон_11+Точность)&lt;=M535),)),M535)</f>
        <v>13234</v>
      </c>
      <c r="AT535" s="111" t="s">
        <v>290</v>
      </c>
      <c r="AU535" s="108">
        <f t="array" ref="AU535">IFERROR(INDEX(TO_name_5,MATCH(,((Шаблон_5-Точность)&gt;=O535)+((Шаблон_5+Точность)&lt;=O535),)),O535)</f>
        <v>48126</v>
      </c>
      <c r="AV535" s="109">
        <f t="array" ref="AV535">IFERROR(INDEX(TO_name_6,MATCH(,((Шаблон_6-Точность)&gt;=P535)+((Шаблон_6+Точность)&lt;=P535),)),P535)</f>
        <v>31285</v>
      </c>
      <c r="AW535" s="109">
        <f t="array" ref="AW535">IFERROR(INDEX(TO_name_7,MATCH(,((Шаблон_7-Точность)&gt;=Q535)+((Шаблон_7+Точность)&lt;=Q535),)),Q535)</f>
        <v>20578</v>
      </c>
      <c r="AX535" s="109">
        <f t="array" ref="AX535">IFERROR(INDEX(TO_name_8,MATCH(,((Шаблон_8-Точность)&gt;=R535)+((Шаблон_8+Точность)&lt;=R535),)),R535)</f>
        <v>66935</v>
      </c>
      <c r="AY535" s="109">
        <f t="array" ref="AY535">IFERROR(INDEX(TO_name_12,MATCH(,((Шаблон_12-Точность)&gt;=S535)+((Шаблон_12+Точность)&lt;=S535),)),S535)</f>
        <v>36170</v>
      </c>
      <c r="AZ535" s="109">
        <f t="array" ref="AZ535">IFERROR(INDEX(TO_name_13,MATCH(,((Шаблон_13-Точность)&gt;=T535)+((Шаблон_13+Точность)&lt;=T535),)),T535)</f>
        <v>33088</v>
      </c>
      <c r="BA535" s="110">
        <f t="array" ref="BA535">IFERROR(INDEX(TO_name_14,MATCH(,((Шаблон_14-Точность)&gt;=U535)+((Шаблон_14+Точность)&lt;=U535),)),U535)</f>
        <v>13092</v>
      </c>
      <c r="BB535" s="3"/>
      <c r="BC535" s="3" t="str">
        <f t="shared" si="270"/>
        <v>М/70967/27245</v>
      </c>
      <c r="BD535" s="3" t="str">
        <f t="shared" si="271"/>
        <v>М/75841/60919</v>
      </c>
      <c r="BE535" s="3" t="str">
        <f t="shared" si="272"/>
        <v>М/69674/44572</v>
      </c>
      <c r="BF535" s="3" t="str">
        <f t="shared" si="273"/>
        <v>М/76374/48074</v>
      </c>
      <c r="BG535" s="3" t="str">
        <f t="shared" si="274"/>
        <v>Р/19011/19011</v>
      </c>
      <c r="BH535" s="3" t="str">
        <f t="shared" si="275"/>
        <v>М/17066/17066</v>
      </c>
      <c r="BI535" s="3" t="str">
        <f t="shared" si="276"/>
        <v>Р/13234/13234</v>
      </c>
      <c r="BJ535" s="158" t="s">
        <v>290</v>
      </c>
      <c r="BK535" s="3" t="str">
        <f t="shared" si="277"/>
        <v>Р/46405/48126</v>
      </c>
      <c r="BL535" s="3" t="str">
        <f t="shared" si="278"/>
        <v>М/56267/31285</v>
      </c>
      <c r="BM535" s="3" t="str">
        <f t="shared" si="279"/>
        <v>Р/41093/20578</v>
      </c>
      <c r="BN535" s="3" t="str">
        <f t="shared" si="280"/>
        <v>М/42386/66935</v>
      </c>
      <c r="BO535" s="3" t="str">
        <f t="shared" si="281"/>
        <v>М/11170/36170</v>
      </c>
      <c r="BP535" s="3" t="str">
        <f t="shared" si="282"/>
        <v>М/12573/33088</v>
      </c>
      <c r="BQ535" s="3" t="str">
        <f t="shared" si="283"/>
        <v>Р/13092/13092</v>
      </c>
    </row>
    <row r="536" spans="1:69" ht="16.5" customHeight="1" x14ac:dyDescent="0.25">
      <c r="A536" s="90">
        <v>45452</v>
      </c>
      <c r="B536" s="3">
        <v>5</v>
      </c>
      <c r="C536" s="3">
        <v>4</v>
      </c>
      <c r="D536" s="105" t="str">
        <f t="shared" si="284"/>
        <v/>
      </c>
      <c r="E536" s="105" t="str">
        <f t="shared" si="285"/>
        <v/>
      </c>
      <c r="F536" s="99" t="s">
        <v>290</v>
      </c>
      <c r="G536" s="100">
        <f t="shared" si="286"/>
        <v>27269</v>
      </c>
      <c r="H536" s="100">
        <f t="shared" si="287"/>
        <v>60943</v>
      </c>
      <c r="I536" s="100">
        <f t="shared" si="288"/>
        <v>44596</v>
      </c>
      <c r="J536" s="100">
        <f t="shared" si="289"/>
        <v>48098</v>
      </c>
      <c r="K536" s="100">
        <f t="shared" si="290"/>
        <v>19011</v>
      </c>
      <c r="L536" s="100">
        <f t="shared" si="291"/>
        <v>17090</v>
      </c>
      <c r="M536" s="100">
        <f t="shared" si="292"/>
        <v>13234</v>
      </c>
      <c r="N536" s="100" t="str">
        <f t="shared" si="293"/>
        <v>|</v>
      </c>
      <c r="O536" s="100">
        <f t="shared" si="294"/>
        <v>48126</v>
      </c>
      <c r="P536" s="100">
        <f t="shared" si="295"/>
        <v>31309</v>
      </c>
      <c r="Q536" s="100">
        <f t="shared" si="296"/>
        <v>20578</v>
      </c>
      <c r="R536" s="100">
        <f t="shared" si="297"/>
        <v>66959</v>
      </c>
      <c r="S536" s="100">
        <f t="shared" si="298"/>
        <v>36194</v>
      </c>
      <c r="T536" s="100">
        <f t="shared" si="299"/>
        <v>33112</v>
      </c>
      <c r="U536" s="100">
        <f t="shared" si="300"/>
        <v>13092</v>
      </c>
      <c r="V536" s="89" t="s">
        <v>290</v>
      </c>
      <c r="W536" s="95" t="s">
        <v>37</v>
      </c>
      <c r="X536" s="95" t="s">
        <v>37</v>
      </c>
      <c r="Y536" s="95" t="s">
        <v>37</v>
      </c>
      <c r="Z536" s="95" t="s">
        <v>37</v>
      </c>
      <c r="AA536" s="95" t="s">
        <v>38</v>
      </c>
      <c r="AB536" s="95" t="s">
        <v>37</v>
      </c>
      <c r="AC536" s="95" t="s">
        <v>38</v>
      </c>
      <c r="AD536" s="96" t="s">
        <v>290</v>
      </c>
      <c r="AE536" s="95" t="s">
        <v>38</v>
      </c>
      <c r="AF536" s="95" t="s">
        <v>37</v>
      </c>
      <c r="AG536" s="95" t="s">
        <v>38</v>
      </c>
      <c r="AH536" s="95" t="s">
        <v>37</v>
      </c>
      <c r="AI536" s="95" t="s">
        <v>37</v>
      </c>
      <c r="AJ536" s="95" t="s">
        <v>37</v>
      </c>
      <c r="AK536" s="95" t="s">
        <v>38</v>
      </c>
      <c r="AL536" s="94" t="s">
        <v>290</v>
      </c>
      <c r="AM536" s="108">
        <f t="array" ref="AM536">IFERROR(INDEX(TO_name_1,MATCH(,((Шаблон_1-Точность)&gt;=G536)+((Шаблон_1+Точность)&lt;=G536),)),G536)</f>
        <v>27269</v>
      </c>
      <c r="AN536" s="109">
        <f t="array" ref="AN536">IFERROR(INDEX(TO_name_2,MATCH(,((Шаблон_2-Точность)&gt;=H536)+((Шаблон_2+Точность)&lt;=H536),)),H536)</f>
        <v>60943</v>
      </c>
      <c r="AO536" s="109">
        <f t="array" ref="AO536">IFERROR(INDEX(TO_name_3,MATCH(,((Шаблон_3-Точность)&gt;=I536)+((Шаблон_3+Точность)&lt;=I536),)),I536)</f>
        <v>44596</v>
      </c>
      <c r="AP536" s="109">
        <f t="array" ref="AP536">IFERROR(INDEX(TO_name_4,MATCH(,((Шаблон_4-Точность)&gt;=J536)+((Шаблон_4+Точность)&lt;=J536),)),J536)</f>
        <v>48098</v>
      </c>
      <c r="AQ536" s="109">
        <f t="array" ref="AQ536">IFERROR(INDEX(TO_name_9,MATCH(,((Шаблон_9-Точность)&gt;=K536)+((Шаблон_9+Точность)&lt;=K536),)),K536)</f>
        <v>19011</v>
      </c>
      <c r="AR536" s="109">
        <f t="array" ref="AR536">IFERROR(INDEX(TO_name_10,MATCH(,((Шаблон_10-Точность)&gt;=L536)+((Шаблон_10+Точность)&lt;=L536),)),L536)</f>
        <v>17090</v>
      </c>
      <c r="AS536" s="110">
        <f t="array" ref="AS536">IFERROR(INDEX(TO_name_11,MATCH(,((Шаблон_11-Точность)&gt;=M536)+((Шаблон_11+Точность)&lt;=M536),)),M536)</f>
        <v>13234</v>
      </c>
      <c r="AT536" s="111" t="s">
        <v>290</v>
      </c>
      <c r="AU536" s="108">
        <f t="array" ref="AU536">IFERROR(INDEX(TO_name_5,MATCH(,((Шаблон_5-Точность)&gt;=O536)+((Шаблон_5+Точность)&lt;=O536),)),O536)</f>
        <v>48126</v>
      </c>
      <c r="AV536" s="109">
        <f t="array" ref="AV536">IFERROR(INDEX(TO_name_6,MATCH(,((Шаблон_6-Точность)&gt;=P536)+((Шаблон_6+Точность)&lt;=P536),)),P536)</f>
        <v>31309</v>
      </c>
      <c r="AW536" s="109">
        <f t="array" ref="AW536">IFERROR(INDEX(TO_name_7,MATCH(,((Шаблон_7-Точность)&gt;=Q536)+((Шаблон_7+Точность)&lt;=Q536),)),Q536)</f>
        <v>20578</v>
      </c>
      <c r="AX536" s="109">
        <f t="array" ref="AX536">IFERROR(INDEX(TO_name_8,MATCH(,((Шаблон_8-Точность)&gt;=R536)+((Шаблон_8+Точность)&lt;=R536),)),R536)</f>
        <v>66959</v>
      </c>
      <c r="AY536" s="109">
        <f t="array" ref="AY536">IFERROR(INDEX(TO_name_12,MATCH(,((Шаблон_12-Точность)&gt;=S536)+((Шаблон_12+Точность)&lt;=S536),)),S536)</f>
        <v>36194</v>
      </c>
      <c r="AZ536" s="109">
        <f t="array" ref="AZ536">IFERROR(INDEX(TO_name_13,MATCH(,((Шаблон_13-Точность)&gt;=T536)+((Шаблон_13+Точность)&lt;=T536),)),T536)</f>
        <v>33112</v>
      </c>
      <c r="BA536" s="110">
        <f t="array" ref="BA536">IFERROR(INDEX(TO_name_14,MATCH(,((Шаблон_14-Точность)&gt;=U536)+((Шаблон_14+Точность)&lt;=U536),)),U536)</f>
        <v>13092</v>
      </c>
      <c r="BB536" s="3"/>
      <c r="BC536" s="3" t="str">
        <f t="shared" si="270"/>
        <v>М/70991/27269</v>
      </c>
      <c r="BD536" s="3" t="str">
        <f t="shared" si="271"/>
        <v>М/75865/60943</v>
      </c>
      <c r="BE536" s="3" t="str">
        <f t="shared" si="272"/>
        <v>М/69698/44596</v>
      </c>
      <c r="BF536" s="3" t="str">
        <f t="shared" si="273"/>
        <v>М/76398/48098</v>
      </c>
      <c r="BG536" s="3" t="str">
        <f t="shared" si="274"/>
        <v>Р/19011/19011</v>
      </c>
      <c r="BH536" s="3" t="str">
        <f t="shared" si="275"/>
        <v>М/17090/17090</v>
      </c>
      <c r="BI536" s="3" t="str">
        <f t="shared" si="276"/>
        <v>Р/13234/13234</v>
      </c>
      <c r="BJ536" s="158" t="s">
        <v>290</v>
      </c>
      <c r="BK536" s="3" t="str">
        <f t="shared" si="277"/>
        <v>Р/46405/48126</v>
      </c>
      <c r="BL536" s="3" t="str">
        <f t="shared" si="278"/>
        <v>М/56291/31309</v>
      </c>
      <c r="BM536" s="3" t="str">
        <f t="shared" si="279"/>
        <v>Р/41093/20578</v>
      </c>
      <c r="BN536" s="3" t="str">
        <f t="shared" si="280"/>
        <v>М/42410/66959</v>
      </c>
      <c r="BO536" s="3" t="str">
        <f t="shared" si="281"/>
        <v>М/11194/36194</v>
      </c>
      <c r="BP536" s="3" t="str">
        <f t="shared" si="282"/>
        <v>М/12597/33112</v>
      </c>
      <c r="BQ536" s="3" t="str">
        <f t="shared" si="283"/>
        <v>Р/13092/13092</v>
      </c>
    </row>
    <row r="537" spans="1:69" ht="16.5" customHeight="1" x14ac:dyDescent="0.25">
      <c r="A537" s="90">
        <v>45453</v>
      </c>
      <c r="B537" s="3">
        <v>5</v>
      </c>
      <c r="C537" s="3">
        <v>4</v>
      </c>
      <c r="D537" s="105" t="str">
        <f t="shared" si="284"/>
        <v/>
      </c>
      <c r="E537" s="105" t="str">
        <f t="shared" si="285"/>
        <v/>
      </c>
      <c r="F537" s="99" t="s">
        <v>290</v>
      </c>
      <c r="G537" s="100">
        <f t="shared" si="286"/>
        <v>27293</v>
      </c>
      <c r="H537" s="100">
        <f t="shared" si="287"/>
        <v>60967</v>
      </c>
      <c r="I537" s="100">
        <f t="shared" si="288"/>
        <v>44620</v>
      </c>
      <c r="J537" s="100">
        <f t="shared" si="289"/>
        <v>48122</v>
      </c>
      <c r="K537" s="100">
        <f t="shared" si="290"/>
        <v>19011</v>
      </c>
      <c r="L537" s="100">
        <f t="shared" si="291"/>
        <v>17114</v>
      </c>
      <c r="M537" s="100">
        <f t="shared" si="292"/>
        <v>13234</v>
      </c>
      <c r="N537" s="100" t="str">
        <f t="shared" si="293"/>
        <v>|</v>
      </c>
      <c r="O537" s="100">
        <f t="shared" si="294"/>
        <v>48126</v>
      </c>
      <c r="P537" s="100">
        <f t="shared" si="295"/>
        <v>31333</v>
      </c>
      <c r="Q537" s="100">
        <f t="shared" si="296"/>
        <v>20578</v>
      </c>
      <c r="R537" s="100">
        <f t="shared" si="297"/>
        <v>66983</v>
      </c>
      <c r="S537" s="100">
        <f t="shared" si="298"/>
        <v>36218</v>
      </c>
      <c r="T537" s="100">
        <f t="shared" si="299"/>
        <v>33136</v>
      </c>
      <c r="U537" s="100">
        <f t="shared" si="300"/>
        <v>13092</v>
      </c>
      <c r="V537" s="89" t="s">
        <v>290</v>
      </c>
      <c r="W537" s="95" t="s">
        <v>37</v>
      </c>
      <c r="X537" s="95" t="s">
        <v>37</v>
      </c>
      <c r="Y537" s="95" t="s">
        <v>37</v>
      </c>
      <c r="Z537" s="95" t="s">
        <v>37</v>
      </c>
      <c r="AA537" s="95" t="s">
        <v>38</v>
      </c>
      <c r="AB537" s="95" t="s">
        <v>37</v>
      </c>
      <c r="AC537" s="95" t="s">
        <v>38</v>
      </c>
      <c r="AD537" s="96" t="s">
        <v>290</v>
      </c>
      <c r="AE537" s="95" t="s">
        <v>38</v>
      </c>
      <c r="AF537" s="95" t="s">
        <v>37</v>
      </c>
      <c r="AG537" s="95" t="s">
        <v>38</v>
      </c>
      <c r="AH537" s="95" t="s">
        <v>37</v>
      </c>
      <c r="AI537" s="95" t="s">
        <v>37</v>
      </c>
      <c r="AJ537" s="95" t="s">
        <v>37</v>
      </c>
      <c r="AK537" s="95" t="s">
        <v>38</v>
      </c>
      <c r="AL537" s="94" t="s">
        <v>290</v>
      </c>
      <c r="AM537" s="108">
        <f t="array" ref="AM537">IFERROR(INDEX(TO_name_1,MATCH(,((Шаблон_1-Точность)&gt;=G537)+((Шаблон_1+Точность)&lt;=G537),)),G537)</f>
        <v>27293</v>
      </c>
      <c r="AN537" s="109">
        <f t="array" ref="AN537">IFERROR(INDEX(TO_name_2,MATCH(,((Шаблон_2-Точность)&gt;=H537)+((Шаблон_2+Точность)&lt;=H537),)),H537)</f>
        <v>60967</v>
      </c>
      <c r="AO537" s="109">
        <f t="array" ref="AO537">IFERROR(INDEX(TO_name_3,MATCH(,((Шаблон_3-Точность)&gt;=I537)+((Шаблон_3+Точность)&lt;=I537),)),I537)</f>
        <v>44620</v>
      </c>
      <c r="AP537" s="109">
        <f t="array" ref="AP537">IFERROR(INDEX(TO_name_4,MATCH(,((Шаблон_4-Точность)&gt;=J537)+((Шаблон_4+Точность)&lt;=J537),)),J537)</f>
        <v>48122</v>
      </c>
      <c r="AQ537" s="109">
        <f t="array" ref="AQ537">IFERROR(INDEX(TO_name_9,MATCH(,((Шаблон_9-Точность)&gt;=K537)+((Шаблон_9+Точность)&lt;=K537),)),K537)</f>
        <v>19011</v>
      </c>
      <c r="AR537" s="109">
        <f t="array" ref="AR537">IFERROR(INDEX(TO_name_10,MATCH(,((Шаблон_10-Точность)&gt;=L537)+((Шаблон_10+Точность)&lt;=L537),)),L537)</f>
        <v>17114</v>
      </c>
      <c r="AS537" s="110">
        <f t="array" ref="AS537">IFERROR(INDEX(TO_name_11,MATCH(,((Шаблон_11-Точность)&gt;=M537)+((Шаблон_11+Точность)&lt;=M537),)),M537)</f>
        <v>13234</v>
      </c>
      <c r="AT537" s="111" t="s">
        <v>290</v>
      </c>
      <c r="AU537" s="108">
        <f t="array" ref="AU537">IFERROR(INDEX(TO_name_5,MATCH(,((Шаблон_5-Точность)&gt;=O537)+((Шаблон_5+Точность)&lt;=O537),)),O537)</f>
        <v>48126</v>
      </c>
      <c r="AV537" s="109">
        <f t="array" ref="AV537">IFERROR(INDEX(TO_name_6,MATCH(,((Шаблон_6-Точность)&gt;=P537)+((Шаблон_6+Точность)&lt;=P537),)),P537)</f>
        <v>31333</v>
      </c>
      <c r="AW537" s="109">
        <f t="array" ref="AW537">IFERROR(INDEX(TO_name_7,MATCH(,((Шаблон_7-Точность)&gt;=Q537)+((Шаблон_7+Точность)&lt;=Q537),)),Q537)</f>
        <v>20578</v>
      </c>
      <c r="AX537" s="109">
        <f t="array" ref="AX537">IFERROR(INDEX(TO_name_8,MATCH(,((Шаблон_8-Точность)&gt;=R537)+((Шаблон_8+Точность)&lt;=R537),)),R537)</f>
        <v>66983</v>
      </c>
      <c r="AY537" s="109">
        <f t="array" ref="AY537">IFERROR(INDEX(TO_name_12,MATCH(,((Шаблон_12-Точность)&gt;=S537)+((Шаблон_12+Точность)&lt;=S537),)),S537)</f>
        <v>36218</v>
      </c>
      <c r="AZ537" s="109">
        <f t="array" ref="AZ537">IFERROR(INDEX(TO_name_13,MATCH(,((Шаблон_13-Точность)&gt;=T537)+((Шаблон_13+Точность)&lt;=T537),)),T537)</f>
        <v>33136</v>
      </c>
      <c r="BA537" s="110">
        <f t="array" ref="BA537">IFERROR(INDEX(TO_name_14,MATCH(,((Шаблон_14-Точность)&gt;=U537)+((Шаблон_14+Точность)&lt;=U537),)),U537)</f>
        <v>13092</v>
      </c>
      <c r="BB537" s="3"/>
      <c r="BC537" s="3" t="str">
        <f t="shared" si="270"/>
        <v>М/71015/27293</v>
      </c>
      <c r="BD537" s="3" t="str">
        <f t="shared" si="271"/>
        <v>М/75889/60967</v>
      </c>
      <c r="BE537" s="3" t="str">
        <f t="shared" si="272"/>
        <v>М/69722/44620</v>
      </c>
      <c r="BF537" s="3" t="str">
        <f t="shared" si="273"/>
        <v>М/76422/48122</v>
      </c>
      <c r="BG537" s="3" t="str">
        <f t="shared" si="274"/>
        <v>Р/19011/19011</v>
      </c>
      <c r="BH537" s="3" t="str">
        <f t="shared" si="275"/>
        <v>М/17114/17114</v>
      </c>
      <c r="BI537" s="3" t="str">
        <f t="shared" si="276"/>
        <v>Р/13234/13234</v>
      </c>
      <c r="BJ537" s="158" t="s">
        <v>290</v>
      </c>
      <c r="BK537" s="3" t="str">
        <f t="shared" si="277"/>
        <v>Р/46405/48126</v>
      </c>
      <c r="BL537" s="3" t="str">
        <f t="shared" si="278"/>
        <v>М/56315/31333</v>
      </c>
      <c r="BM537" s="3" t="str">
        <f t="shared" si="279"/>
        <v>Р/41093/20578</v>
      </c>
      <c r="BN537" s="3" t="str">
        <f t="shared" si="280"/>
        <v>М/42434/66983</v>
      </c>
      <c r="BO537" s="3" t="str">
        <f t="shared" si="281"/>
        <v>М/11218/36218</v>
      </c>
      <c r="BP537" s="3" t="str">
        <f t="shared" si="282"/>
        <v>М/12621/33136</v>
      </c>
      <c r="BQ537" s="3" t="str">
        <f t="shared" si="283"/>
        <v>Р/13092/13092</v>
      </c>
    </row>
    <row r="538" spans="1:69" ht="16.5" customHeight="1" x14ac:dyDescent="0.25">
      <c r="A538" s="90">
        <v>45454</v>
      </c>
      <c r="B538" s="3">
        <v>5</v>
      </c>
      <c r="C538" s="3">
        <v>4</v>
      </c>
      <c r="D538" s="105" t="str">
        <f t="shared" si="284"/>
        <v/>
      </c>
      <c r="E538" s="105" t="str">
        <f t="shared" si="285"/>
        <v/>
      </c>
      <c r="F538" s="99" t="s">
        <v>290</v>
      </c>
      <c r="G538" s="100">
        <f t="shared" si="286"/>
        <v>27317</v>
      </c>
      <c r="H538" s="100">
        <f t="shared" si="287"/>
        <v>60991</v>
      </c>
      <c r="I538" s="100">
        <f t="shared" si="288"/>
        <v>44644</v>
      </c>
      <c r="J538" s="100">
        <f t="shared" si="289"/>
        <v>48146</v>
      </c>
      <c r="K538" s="100">
        <f t="shared" si="290"/>
        <v>19011</v>
      </c>
      <c r="L538" s="100">
        <f t="shared" si="291"/>
        <v>17138</v>
      </c>
      <c r="M538" s="100">
        <f t="shared" si="292"/>
        <v>13234</v>
      </c>
      <c r="N538" s="100" t="str">
        <f t="shared" si="293"/>
        <v>|</v>
      </c>
      <c r="O538" s="100">
        <f t="shared" si="294"/>
        <v>48126</v>
      </c>
      <c r="P538" s="100">
        <f t="shared" si="295"/>
        <v>31357</v>
      </c>
      <c r="Q538" s="100">
        <f t="shared" si="296"/>
        <v>20578</v>
      </c>
      <c r="R538" s="100">
        <f t="shared" si="297"/>
        <v>67007</v>
      </c>
      <c r="S538" s="100">
        <f t="shared" si="298"/>
        <v>36242</v>
      </c>
      <c r="T538" s="100">
        <f t="shared" si="299"/>
        <v>33160</v>
      </c>
      <c r="U538" s="100">
        <f t="shared" si="300"/>
        <v>13092</v>
      </c>
      <c r="V538" s="89" t="s">
        <v>290</v>
      </c>
      <c r="W538" s="95" t="s">
        <v>37</v>
      </c>
      <c r="X538" s="95" t="s">
        <v>37</v>
      </c>
      <c r="Y538" s="95" t="s">
        <v>37</v>
      </c>
      <c r="Z538" s="95" t="s">
        <v>37</v>
      </c>
      <c r="AA538" s="95" t="s">
        <v>38</v>
      </c>
      <c r="AB538" s="95" t="s">
        <v>37</v>
      </c>
      <c r="AC538" s="95" t="s">
        <v>38</v>
      </c>
      <c r="AD538" s="96" t="s">
        <v>290</v>
      </c>
      <c r="AE538" s="95" t="s">
        <v>38</v>
      </c>
      <c r="AF538" s="95" t="s">
        <v>37</v>
      </c>
      <c r="AG538" s="95" t="s">
        <v>38</v>
      </c>
      <c r="AH538" s="95" t="s">
        <v>37</v>
      </c>
      <c r="AI538" s="95" t="s">
        <v>37</v>
      </c>
      <c r="AJ538" s="95" t="s">
        <v>37</v>
      </c>
      <c r="AK538" s="95" t="s">
        <v>38</v>
      </c>
      <c r="AL538" s="94" t="s">
        <v>290</v>
      </c>
      <c r="AM538" s="108">
        <f t="array" ref="AM538">IFERROR(INDEX(TO_name_1,MATCH(,((Шаблон_1-Точность)&gt;=G538)+((Шаблон_1+Точность)&lt;=G538),)),G538)</f>
        <v>27317</v>
      </c>
      <c r="AN538" s="109">
        <f t="array" ref="AN538">IFERROR(INDEX(TO_name_2,MATCH(,((Шаблон_2-Точность)&gt;=H538)+((Шаблон_2+Точность)&lt;=H538),)),H538)</f>
        <v>60991</v>
      </c>
      <c r="AO538" s="109">
        <f t="array" ref="AO538">IFERROR(INDEX(TO_name_3,MATCH(,((Шаблон_3-Точность)&gt;=I538)+((Шаблон_3+Точность)&lt;=I538),)),I538)</f>
        <v>44644</v>
      </c>
      <c r="AP538" s="109">
        <f t="array" ref="AP538">IFERROR(INDEX(TO_name_4,MATCH(,((Шаблон_4-Точность)&gt;=J538)+((Шаблон_4+Точность)&lt;=J538),)),J538)</f>
        <v>48146</v>
      </c>
      <c r="AQ538" s="109">
        <f t="array" ref="AQ538">IFERROR(INDEX(TO_name_9,MATCH(,((Шаблон_9-Точность)&gt;=K538)+((Шаблон_9+Точность)&lt;=K538),)),K538)</f>
        <v>19011</v>
      </c>
      <c r="AR538" s="109">
        <f t="array" ref="AR538">IFERROR(INDEX(TO_name_10,MATCH(,((Шаблон_10-Точность)&gt;=L538)+((Шаблон_10+Точность)&lt;=L538),)),L538)</f>
        <v>17138</v>
      </c>
      <c r="AS538" s="110">
        <f t="array" ref="AS538">IFERROR(INDEX(TO_name_11,MATCH(,((Шаблон_11-Точность)&gt;=M538)+((Шаблон_11+Точность)&lt;=M538),)),M538)</f>
        <v>13234</v>
      </c>
      <c r="AT538" s="111" t="s">
        <v>290</v>
      </c>
      <c r="AU538" s="108">
        <f t="array" ref="AU538">IFERROR(INDEX(TO_name_5,MATCH(,((Шаблон_5-Точность)&gt;=O538)+((Шаблон_5+Точность)&lt;=O538),)),O538)</f>
        <v>48126</v>
      </c>
      <c r="AV538" s="109">
        <f t="array" ref="AV538">IFERROR(INDEX(TO_name_6,MATCH(,((Шаблон_6-Точность)&gt;=P538)+((Шаблон_6+Точность)&lt;=P538),)),P538)</f>
        <v>31357</v>
      </c>
      <c r="AW538" s="109">
        <f t="array" ref="AW538">IFERROR(INDEX(TO_name_7,MATCH(,((Шаблон_7-Точность)&gt;=Q538)+((Шаблон_7+Точность)&lt;=Q538),)),Q538)</f>
        <v>20578</v>
      </c>
      <c r="AX538" s="109">
        <f t="array" ref="AX538">IFERROR(INDEX(TO_name_8,MATCH(,((Шаблон_8-Точность)&gt;=R538)+((Шаблон_8+Точность)&lt;=R538),)),R538)</f>
        <v>67007</v>
      </c>
      <c r="AY538" s="109">
        <f t="array" ref="AY538">IFERROR(INDEX(TO_name_12,MATCH(,((Шаблон_12-Точность)&gt;=S538)+((Шаблон_12+Точность)&lt;=S538),)),S538)</f>
        <v>36242</v>
      </c>
      <c r="AZ538" s="109">
        <f t="array" ref="AZ538">IFERROR(INDEX(TO_name_13,MATCH(,((Шаблон_13-Точность)&gt;=T538)+((Шаблон_13+Точность)&lt;=T538),)),T538)</f>
        <v>33160</v>
      </c>
      <c r="BA538" s="110">
        <f t="array" ref="BA538">IFERROR(INDEX(TO_name_14,MATCH(,((Шаблон_14-Точность)&gt;=U538)+((Шаблон_14+Точность)&lt;=U538),)),U538)</f>
        <v>13092</v>
      </c>
      <c r="BB538" s="3"/>
      <c r="BC538" s="3" t="str">
        <f t="shared" si="270"/>
        <v>М/71039/27317</v>
      </c>
      <c r="BD538" s="3" t="str">
        <f t="shared" si="271"/>
        <v>М/75913/60991</v>
      </c>
      <c r="BE538" s="3" t="str">
        <f t="shared" si="272"/>
        <v>М/69746/44644</v>
      </c>
      <c r="BF538" s="3" t="str">
        <f t="shared" si="273"/>
        <v>М/76446/48146</v>
      </c>
      <c r="BG538" s="3" t="str">
        <f t="shared" si="274"/>
        <v>Р/19011/19011</v>
      </c>
      <c r="BH538" s="3" t="str">
        <f t="shared" si="275"/>
        <v>М/17138/17138</v>
      </c>
      <c r="BI538" s="3" t="str">
        <f t="shared" si="276"/>
        <v>Р/13234/13234</v>
      </c>
      <c r="BJ538" s="158" t="s">
        <v>290</v>
      </c>
      <c r="BK538" s="3" t="str">
        <f t="shared" si="277"/>
        <v>Р/46405/48126</v>
      </c>
      <c r="BL538" s="3" t="str">
        <f t="shared" si="278"/>
        <v>М/56339/31357</v>
      </c>
      <c r="BM538" s="3" t="str">
        <f t="shared" si="279"/>
        <v>Р/41093/20578</v>
      </c>
      <c r="BN538" s="3" t="str">
        <f t="shared" si="280"/>
        <v>М/42458/67007</v>
      </c>
      <c r="BO538" s="3" t="str">
        <f t="shared" si="281"/>
        <v>М/11242/36242</v>
      </c>
      <c r="BP538" s="3" t="str">
        <f t="shared" si="282"/>
        <v>М/12645/33160</v>
      </c>
      <c r="BQ538" s="3" t="str">
        <f t="shared" si="283"/>
        <v>Р/13092/13092</v>
      </c>
    </row>
    <row r="539" spans="1:69" ht="16.5" customHeight="1" x14ac:dyDescent="0.25">
      <c r="A539" s="90">
        <v>45455</v>
      </c>
      <c r="B539" s="3">
        <v>5</v>
      </c>
      <c r="C539" s="3">
        <v>4</v>
      </c>
      <c r="D539" s="105" t="str">
        <f t="shared" si="284"/>
        <v/>
      </c>
      <c r="E539" s="105" t="str">
        <f t="shared" si="285"/>
        <v/>
      </c>
      <c r="F539" s="99" t="s">
        <v>290</v>
      </c>
      <c r="G539" s="100">
        <f t="shared" si="286"/>
        <v>27341</v>
      </c>
      <c r="H539" s="100">
        <f t="shared" si="287"/>
        <v>61015</v>
      </c>
      <c r="I539" s="100">
        <f t="shared" si="288"/>
        <v>44668</v>
      </c>
      <c r="J539" s="100">
        <f t="shared" si="289"/>
        <v>48170</v>
      </c>
      <c r="K539" s="100">
        <f t="shared" si="290"/>
        <v>19011</v>
      </c>
      <c r="L539" s="100">
        <f t="shared" si="291"/>
        <v>17162</v>
      </c>
      <c r="M539" s="100">
        <f t="shared" si="292"/>
        <v>13234</v>
      </c>
      <c r="N539" s="100" t="str">
        <f t="shared" si="293"/>
        <v>|</v>
      </c>
      <c r="O539" s="100">
        <f t="shared" si="294"/>
        <v>48126</v>
      </c>
      <c r="P539" s="100">
        <f t="shared" si="295"/>
        <v>31381</v>
      </c>
      <c r="Q539" s="100">
        <f t="shared" si="296"/>
        <v>20578</v>
      </c>
      <c r="R539" s="100">
        <f t="shared" si="297"/>
        <v>67031</v>
      </c>
      <c r="S539" s="100">
        <f t="shared" si="298"/>
        <v>36266</v>
      </c>
      <c r="T539" s="100">
        <f t="shared" si="299"/>
        <v>33184</v>
      </c>
      <c r="U539" s="100">
        <f t="shared" si="300"/>
        <v>13092</v>
      </c>
      <c r="V539" s="89" t="s">
        <v>290</v>
      </c>
      <c r="W539" s="95" t="s">
        <v>37</v>
      </c>
      <c r="X539" s="95" t="s">
        <v>37</v>
      </c>
      <c r="Y539" s="95" t="s">
        <v>37</v>
      </c>
      <c r="Z539" s="95" t="s">
        <v>37</v>
      </c>
      <c r="AA539" s="95" t="s">
        <v>38</v>
      </c>
      <c r="AB539" s="95" t="s">
        <v>37</v>
      </c>
      <c r="AC539" s="95" t="s">
        <v>38</v>
      </c>
      <c r="AD539" s="96" t="s">
        <v>290</v>
      </c>
      <c r="AE539" s="95" t="s">
        <v>38</v>
      </c>
      <c r="AF539" s="95" t="s">
        <v>37</v>
      </c>
      <c r="AG539" s="95" t="s">
        <v>38</v>
      </c>
      <c r="AH539" s="95" t="s">
        <v>37</v>
      </c>
      <c r="AI539" s="95" t="s">
        <v>37</v>
      </c>
      <c r="AJ539" s="95" t="s">
        <v>37</v>
      </c>
      <c r="AK539" s="95" t="s">
        <v>38</v>
      </c>
      <c r="AL539" s="94" t="s">
        <v>290</v>
      </c>
      <c r="AM539" s="108">
        <f t="array" ref="AM539">IFERROR(INDEX(TO_name_1,MATCH(,((Шаблон_1-Точность)&gt;=G539)+((Шаблон_1+Точность)&lt;=G539),)),G539)</f>
        <v>27341</v>
      </c>
      <c r="AN539" s="109">
        <f t="array" ref="AN539">IFERROR(INDEX(TO_name_2,MATCH(,((Шаблон_2-Точность)&gt;=H539)+((Шаблон_2+Точность)&lt;=H539),)),H539)</f>
        <v>61015</v>
      </c>
      <c r="AO539" s="109">
        <f t="array" ref="AO539">IFERROR(INDEX(TO_name_3,MATCH(,((Шаблон_3-Точность)&gt;=I539)+((Шаблон_3+Точность)&lt;=I539),)),I539)</f>
        <v>44668</v>
      </c>
      <c r="AP539" s="109">
        <f t="array" ref="AP539">IFERROR(INDEX(TO_name_4,MATCH(,((Шаблон_4-Точность)&gt;=J539)+((Шаблон_4+Точность)&lt;=J539),)),J539)</f>
        <v>48170</v>
      </c>
      <c r="AQ539" s="109">
        <f t="array" ref="AQ539">IFERROR(INDEX(TO_name_9,MATCH(,((Шаблон_9-Точность)&gt;=K539)+((Шаблон_9+Точность)&lt;=K539),)),K539)</f>
        <v>19011</v>
      </c>
      <c r="AR539" s="109">
        <f t="array" ref="AR539">IFERROR(INDEX(TO_name_10,MATCH(,((Шаблон_10-Точность)&gt;=L539)+((Шаблон_10+Точность)&lt;=L539),)),L539)</f>
        <v>17162</v>
      </c>
      <c r="AS539" s="110">
        <f t="array" ref="AS539">IFERROR(INDEX(TO_name_11,MATCH(,((Шаблон_11-Точность)&gt;=M539)+((Шаблон_11+Точность)&lt;=M539),)),M539)</f>
        <v>13234</v>
      </c>
      <c r="AT539" s="111" t="s">
        <v>290</v>
      </c>
      <c r="AU539" s="108">
        <f t="array" ref="AU539">IFERROR(INDEX(TO_name_5,MATCH(,((Шаблон_5-Точность)&gt;=O539)+((Шаблон_5+Точность)&lt;=O539),)),O539)</f>
        <v>48126</v>
      </c>
      <c r="AV539" s="109">
        <f t="array" ref="AV539">IFERROR(INDEX(TO_name_6,MATCH(,((Шаблон_6-Точность)&gt;=P539)+((Шаблон_6+Точность)&lt;=P539),)),P539)</f>
        <v>31381</v>
      </c>
      <c r="AW539" s="109">
        <f t="array" ref="AW539">IFERROR(INDEX(TO_name_7,MATCH(,((Шаблон_7-Точность)&gt;=Q539)+((Шаблон_7+Точность)&lt;=Q539),)),Q539)</f>
        <v>20578</v>
      </c>
      <c r="AX539" s="109">
        <f t="array" ref="AX539">IFERROR(INDEX(TO_name_8,MATCH(,((Шаблон_8-Точность)&gt;=R539)+((Шаблон_8+Точность)&lt;=R539),)),R539)</f>
        <v>67031</v>
      </c>
      <c r="AY539" s="109">
        <f t="array" ref="AY539">IFERROR(INDEX(TO_name_12,MATCH(,((Шаблон_12-Точность)&gt;=S539)+((Шаблон_12+Точность)&lt;=S539),)),S539)</f>
        <v>36266</v>
      </c>
      <c r="AZ539" s="109">
        <f t="array" ref="AZ539">IFERROR(INDEX(TO_name_13,MATCH(,((Шаблон_13-Точность)&gt;=T539)+((Шаблон_13+Точность)&lt;=T539),)),T539)</f>
        <v>33184</v>
      </c>
      <c r="BA539" s="110">
        <f t="array" ref="BA539">IFERROR(INDEX(TO_name_14,MATCH(,((Шаблон_14-Точность)&gt;=U539)+((Шаблон_14+Точность)&lt;=U539),)),U539)</f>
        <v>13092</v>
      </c>
      <c r="BB539" s="3"/>
      <c r="BC539" s="3" t="str">
        <f t="shared" si="270"/>
        <v>М/71063/27341</v>
      </c>
      <c r="BD539" s="3" t="str">
        <f t="shared" si="271"/>
        <v>М/75937/61015</v>
      </c>
      <c r="BE539" s="3" t="str">
        <f t="shared" si="272"/>
        <v>М/69770/44668</v>
      </c>
      <c r="BF539" s="3" t="str">
        <f t="shared" si="273"/>
        <v>М/76470/48170</v>
      </c>
      <c r="BG539" s="3" t="str">
        <f t="shared" si="274"/>
        <v>Р/19011/19011</v>
      </c>
      <c r="BH539" s="3" t="str">
        <f t="shared" si="275"/>
        <v>М/17162/17162</v>
      </c>
      <c r="BI539" s="3" t="str">
        <f t="shared" si="276"/>
        <v>Р/13234/13234</v>
      </c>
      <c r="BJ539" s="158" t="s">
        <v>290</v>
      </c>
      <c r="BK539" s="3" t="str">
        <f t="shared" si="277"/>
        <v>Р/46405/48126</v>
      </c>
      <c r="BL539" s="3" t="str">
        <f t="shared" si="278"/>
        <v>М/56363/31381</v>
      </c>
      <c r="BM539" s="3" t="str">
        <f t="shared" si="279"/>
        <v>Р/41093/20578</v>
      </c>
      <c r="BN539" s="3" t="str">
        <f t="shared" si="280"/>
        <v>М/42482/67031</v>
      </c>
      <c r="BO539" s="3" t="str">
        <f t="shared" si="281"/>
        <v>М/11266/36266</v>
      </c>
      <c r="BP539" s="3" t="str">
        <f t="shared" si="282"/>
        <v>М/12669/33184</v>
      </c>
      <c r="BQ539" s="3" t="str">
        <f t="shared" si="283"/>
        <v>Р/13092/13092</v>
      </c>
    </row>
    <row r="540" spans="1:69" ht="16.5" customHeight="1" x14ac:dyDescent="0.25">
      <c r="A540" s="90">
        <v>45456</v>
      </c>
      <c r="B540" s="3">
        <v>5</v>
      </c>
      <c r="C540" s="3">
        <v>4</v>
      </c>
      <c r="D540" s="105" t="str">
        <f t="shared" si="284"/>
        <v/>
      </c>
      <c r="E540" s="105" t="str">
        <f t="shared" si="285"/>
        <v/>
      </c>
      <c r="F540" s="99" t="s">
        <v>290</v>
      </c>
      <c r="G540" s="100">
        <f t="shared" si="286"/>
        <v>27365</v>
      </c>
      <c r="H540" s="100">
        <f t="shared" si="287"/>
        <v>61039</v>
      </c>
      <c r="I540" s="100">
        <f t="shared" si="288"/>
        <v>44692</v>
      </c>
      <c r="J540" s="100">
        <f t="shared" si="289"/>
        <v>48194</v>
      </c>
      <c r="K540" s="100">
        <f t="shared" si="290"/>
        <v>19019</v>
      </c>
      <c r="L540" s="100">
        <f t="shared" si="291"/>
        <v>17178</v>
      </c>
      <c r="M540" s="100">
        <f t="shared" si="292"/>
        <v>13234</v>
      </c>
      <c r="N540" s="100" t="str">
        <f t="shared" si="293"/>
        <v>|</v>
      </c>
      <c r="O540" s="100">
        <f t="shared" si="294"/>
        <v>48126</v>
      </c>
      <c r="P540" s="100">
        <f t="shared" si="295"/>
        <v>31405</v>
      </c>
      <c r="Q540" s="100">
        <f t="shared" si="296"/>
        <v>20578</v>
      </c>
      <c r="R540" s="100">
        <f t="shared" si="297"/>
        <v>67055</v>
      </c>
      <c r="S540" s="100">
        <f t="shared" si="298"/>
        <v>36290</v>
      </c>
      <c r="T540" s="100">
        <f t="shared" si="299"/>
        <v>33208</v>
      </c>
      <c r="U540" s="100">
        <f t="shared" si="300"/>
        <v>13092</v>
      </c>
      <c r="V540" s="89" t="s">
        <v>290</v>
      </c>
      <c r="W540" s="95" t="s">
        <v>37</v>
      </c>
      <c r="X540" s="95" t="s">
        <v>37</v>
      </c>
      <c r="Y540" s="95" t="s">
        <v>37</v>
      </c>
      <c r="Z540" s="95" t="s">
        <v>37</v>
      </c>
      <c r="AA540" s="95" t="s">
        <v>320</v>
      </c>
      <c r="AB540" s="95" t="s">
        <v>195</v>
      </c>
      <c r="AC540" s="95" t="s">
        <v>38</v>
      </c>
      <c r="AD540" s="96" t="s">
        <v>290</v>
      </c>
      <c r="AE540" s="95" t="s">
        <v>38</v>
      </c>
      <c r="AF540" s="95" t="s">
        <v>37</v>
      </c>
      <c r="AG540" s="95" t="s">
        <v>38</v>
      </c>
      <c r="AH540" s="95" t="s">
        <v>37</v>
      </c>
      <c r="AI540" s="95" t="s">
        <v>37</v>
      </c>
      <c r="AJ540" s="95" t="s">
        <v>37</v>
      </c>
      <c r="AK540" s="95" t="s">
        <v>38</v>
      </c>
      <c r="AL540" s="94" t="s">
        <v>290</v>
      </c>
      <c r="AM540" s="108">
        <f t="array" ref="AM540">IFERROR(INDEX(TO_name_1,MATCH(,((Шаблон_1-Точность)&gt;=G540)+((Шаблон_1+Точность)&lt;=G540),)),G540)</f>
        <v>27365</v>
      </c>
      <c r="AN540" s="109">
        <f t="array" ref="AN540">IFERROR(INDEX(TO_name_2,MATCH(,((Шаблон_2-Точность)&gt;=H540)+((Шаблон_2+Точность)&lt;=H540),)),H540)</f>
        <v>61039</v>
      </c>
      <c r="AO540" s="109">
        <f t="array" ref="AO540">IFERROR(INDEX(TO_name_3,MATCH(,((Шаблон_3-Точность)&gt;=I540)+((Шаблон_3+Точность)&lt;=I540),)),I540)</f>
        <v>44692</v>
      </c>
      <c r="AP540" s="109">
        <f t="array" ref="AP540">IFERROR(INDEX(TO_name_4,MATCH(,((Шаблон_4-Точность)&gt;=J540)+((Шаблон_4+Точность)&lt;=J540),)),J540)</f>
        <v>48194</v>
      </c>
      <c r="AQ540" s="109">
        <f t="array" ref="AQ540">IFERROR(INDEX(TO_name_9,MATCH(,((Шаблон_9-Точность)&gt;=K540)+((Шаблон_9+Точность)&lt;=K540),)),K540)</f>
        <v>19019</v>
      </c>
      <c r="AR540" s="109">
        <f t="array" ref="AR540">IFERROR(INDEX(TO_name_10,MATCH(,((Шаблон_10-Точность)&gt;=L540)+((Шаблон_10+Точность)&lt;=L540),)),L540)</f>
        <v>17178</v>
      </c>
      <c r="AS540" s="110">
        <f t="array" ref="AS540">IFERROR(INDEX(TO_name_11,MATCH(,((Шаблон_11-Точность)&gt;=M540)+((Шаблон_11+Точность)&lt;=M540),)),M540)</f>
        <v>13234</v>
      </c>
      <c r="AT540" s="111" t="s">
        <v>290</v>
      </c>
      <c r="AU540" s="108">
        <f t="array" ref="AU540">IFERROR(INDEX(TO_name_5,MATCH(,((Шаблон_5-Точность)&gt;=O540)+((Шаблон_5+Точность)&lt;=O540),)),O540)</f>
        <v>48126</v>
      </c>
      <c r="AV540" s="109">
        <f t="array" ref="AV540">IFERROR(INDEX(TO_name_6,MATCH(,((Шаблон_6-Точность)&gt;=P540)+((Шаблон_6+Точность)&lt;=P540),)),P540)</f>
        <v>31405</v>
      </c>
      <c r="AW540" s="109">
        <f t="array" ref="AW540">IFERROR(INDEX(TO_name_7,MATCH(,((Шаблон_7-Точность)&gt;=Q540)+((Шаблон_7+Точность)&lt;=Q540),)),Q540)</f>
        <v>20578</v>
      </c>
      <c r="AX540" s="109">
        <f t="array" ref="AX540">IFERROR(INDEX(TO_name_8,MATCH(,((Шаблон_8-Точность)&gt;=R540)+((Шаблон_8+Точность)&lt;=R540),)),R540)</f>
        <v>67055</v>
      </c>
      <c r="AY540" s="109">
        <f t="array" ref="AY540">IFERROR(INDEX(TO_name_12,MATCH(,((Шаблон_12-Точность)&gt;=S540)+((Шаблон_12+Точность)&lt;=S540),)),S540)</f>
        <v>36290</v>
      </c>
      <c r="AZ540" s="109">
        <f t="array" ref="AZ540">IFERROR(INDEX(TO_name_13,MATCH(,((Шаблон_13-Точность)&gt;=T540)+((Шаблон_13+Точность)&lt;=T540),)),T540)</f>
        <v>33208</v>
      </c>
      <c r="BA540" s="110">
        <f t="array" ref="BA540">IFERROR(INDEX(TO_name_14,MATCH(,((Шаблон_14-Точность)&gt;=U540)+((Шаблон_14+Точность)&lt;=U540),)),U540)</f>
        <v>13092</v>
      </c>
      <c r="BB540" s="3"/>
      <c r="BC540" s="3" t="str">
        <f t="shared" si="270"/>
        <v>М/71087/27365</v>
      </c>
      <c r="BD540" s="3" t="str">
        <f t="shared" si="271"/>
        <v>М/75961/61039</v>
      </c>
      <c r="BE540" s="3" t="str">
        <f t="shared" si="272"/>
        <v>М/69794/44692</v>
      </c>
      <c r="BF540" s="3" t="str">
        <f t="shared" si="273"/>
        <v>М/76494/48194</v>
      </c>
      <c r="BG540" s="3" t="str">
        <f t="shared" si="274"/>
        <v>П/19019/19019</v>
      </c>
      <c r="BH540" s="3" t="str">
        <f t="shared" si="275"/>
        <v>О/17178/17178</v>
      </c>
      <c r="BI540" s="3" t="str">
        <f t="shared" si="276"/>
        <v>Р/13234/13234</v>
      </c>
      <c r="BJ540" s="158" t="s">
        <v>290</v>
      </c>
      <c r="BK540" s="3" t="str">
        <f t="shared" si="277"/>
        <v>Р/46405/48126</v>
      </c>
      <c r="BL540" s="3" t="str">
        <f t="shared" si="278"/>
        <v>М/56387/31405</v>
      </c>
      <c r="BM540" s="3" t="str">
        <f t="shared" si="279"/>
        <v>Р/41093/20578</v>
      </c>
      <c r="BN540" s="3" t="str">
        <f t="shared" si="280"/>
        <v>М/42506/67055</v>
      </c>
      <c r="BO540" s="3" t="str">
        <f t="shared" si="281"/>
        <v>М/11290/36290</v>
      </c>
      <c r="BP540" s="3" t="str">
        <f t="shared" si="282"/>
        <v>М/12693/33208</v>
      </c>
      <c r="BQ540" s="3" t="str">
        <f t="shared" si="283"/>
        <v>Р/13092/13092</v>
      </c>
    </row>
    <row r="541" spans="1:69" ht="16.5" customHeight="1" x14ac:dyDescent="0.25">
      <c r="A541" s="90">
        <v>45457</v>
      </c>
      <c r="B541" s="3">
        <v>5</v>
      </c>
      <c r="C541" s="3">
        <v>4</v>
      </c>
      <c r="D541" s="105" t="str">
        <f t="shared" si="284"/>
        <v/>
      </c>
      <c r="E541" s="105" t="str">
        <f t="shared" si="285"/>
        <v/>
      </c>
      <c r="F541" s="99" t="s">
        <v>290</v>
      </c>
      <c r="G541" s="100">
        <f t="shared" si="286"/>
        <v>27389</v>
      </c>
      <c r="H541" s="100">
        <f t="shared" si="287"/>
        <v>61063</v>
      </c>
      <c r="I541" s="100">
        <f t="shared" si="288"/>
        <v>44716</v>
      </c>
      <c r="J541" s="100">
        <f t="shared" si="289"/>
        <v>48218</v>
      </c>
      <c r="K541" s="100">
        <f t="shared" si="290"/>
        <v>19043</v>
      </c>
      <c r="L541" s="100">
        <f t="shared" si="291"/>
        <v>17178</v>
      </c>
      <c r="M541" s="100">
        <f t="shared" si="292"/>
        <v>13234</v>
      </c>
      <c r="N541" s="100" t="str">
        <f t="shared" si="293"/>
        <v>|</v>
      </c>
      <c r="O541" s="100">
        <f t="shared" si="294"/>
        <v>48126</v>
      </c>
      <c r="P541" s="100">
        <f t="shared" si="295"/>
        <v>31429</v>
      </c>
      <c r="Q541" s="100">
        <f t="shared" si="296"/>
        <v>20586</v>
      </c>
      <c r="R541" s="100">
        <f t="shared" si="297"/>
        <v>67071</v>
      </c>
      <c r="S541" s="100">
        <f t="shared" si="298"/>
        <v>36314</v>
      </c>
      <c r="T541" s="100">
        <f t="shared" si="299"/>
        <v>33232</v>
      </c>
      <c r="U541" s="100">
        <f t="shared" si="300"/>
        <v>13092</v>
      </c>
      <c r="V541" s="89" t="s">
        <v>290</v>
      </c>
      <c r="W541" s="95" t="s">
        <v>37</v>
      </c>
      <c r="X541" s="95" t="s">
        <v>37</v>
      </c>
      <c r="Y541" s="95" t="s">
        <v>37</v>
      </c>
      <c r="Z541" s="95" t="s">
        <v>37</v>
      </c>
      <c r="AA541" s="95" t="s">
        <v>37</v>
      </c>
      <c r="AB541" s="95" t="s">
        <v>321</v>
      </c>
      <c r="AC541" s="95" t="s">
        <v>38</v>
      </c>
      <c r="AD541" s="96" t="s">
        <v>290</v>
      </c>
      <c r="AE541" s="95" t="s">
        <v>38</v>
      </c>
      <c r="AF541" s="95" t="s">
        <v>37</v>
      </c>
      <c r="AG541" s="95" t="s">
        <v>320</v>
      </c>
      <c r="AH541" s="95" t="s">
        <v>195</v>
      </c>
      <c r="AI541" s="95" t="s">
        <v>37</v>
      </c>
      <c r="AJ541" s="95" t="s">
        <v>37</v>
      </c>
      <c r="AK541" s="95" t="s">
        <v>38</v>
      </c>
      <c r="AL541" s="94" t="s">
        <v>290</v>
      </c>
      <c r="AM541" s="108">
        <f t="array" ref="AM541">IFERROR(INDEX(TO_name_1,MATCH(,((Шаблон_1-Точность)&gt;=G541)+((Шаблон_1+Точность)&lt;=G541),)),G541)</f>
        <v>27389</v>
      </c>
      <c r="AN541" s="109">
        <f t="array" ref="AN541">IFERROR(INDEX(TO_name_2,MATCH(,((Шаблон_2-Точность)&gt;=H541)+((Шаблон_2+Точность)&lt;=H541),)),H541)</f>
        <v>61063</v>
      </c>
      <c r="AO541" s="109">
        <f t="array" ref="AO541">IFERROR(INDEX(TO_name_3,MATCH(,((Шаблон_3-Точность)&gt;=I541)+((Шаблон_3+Точность)&lt;=I541),)),I541)</f>
        <v>44716</v>
      </c>
      <c r="AP541" s="109">
        <f t="array" ref="AP541">IFERROR(INDEX(TO_name_4,MATCH(,((Шаблон_4-Точность)&gt;=J541)+((Шаблон_4+Точность)&lt;=J541),)),J541)</f>
        <v>48218</v>
      </c>
      <c r="AQ541" s="109">
        <f t="array" ref="AQ541">IFERROR(INDEX(TO_name_9,MATCH(,((Шаблон_9-Точность)&gt;=K541)+((Шаблон_9+Точность)&lt;=K541),)),K541)</f>
        <v>19043</v>
      </c>
      <c r="AR541" s="109">
        <f t="array" ref="AR541">IFERROR(INDEX(TO_name_10,MATCH(,((Шаблон_10-Точность)&gt;=L541)+((Шаблон_10+Точность)&lt;=L541),)),L541)</f>
        <v>17178</v>
      </c>
      <c r="AS541" s="110">
        <f t="array" ref="AS541">IFERROR(INDEX(TO_name_11,MATCH(,((Шаблон_11-Точность)&gt;=M541)+((Шаблон_11+Точность)&lt;=M541),)),M541)</f>
        <v>13234</v>
      </c>
      <c r="AT541" s="111" t="s">
        <v>290</v>
      </c>
      <c r="AU541" s="108">
        <f t="array" ref="AU541">IFERROR(INDEX(TO_name_5,MATCH(,((Шаблон_5-Точность)&gt;=O541)+((Шаблон_5+Точность)&lt;=O541),)),O541)</f>
        <v>48126</v>
      </c>
      <c r="AV541" s="109">
        <f t="array" ref="AV541">IFERROR(INDEX(TO_name_6,MATCH(,((Шаблон_6-Точность)&gt;=P541)+((Шаблон_6+Точность)&lt;=P541),)),P541)</f>
        <v>31429</v>
      </c>
      <c r="AW541" s="109">
        <f t="array" ref="AW541">IFERROR(INDEX(TO_name_7,MATCH(,((Шаблон_7-Точность)&gt;=Q541)+((Шаблон_7+Точность)&lt;=Q541),)),Q541)</f>
        <v>20586</v>
      </c>
      <c r="AX541" s="109">
        <f t="array" ref="AX541">IFERROR(INDEX(TO_name_8,MATCH(,((Шаблон_8-Точность)&gt;=R541)+((Шаблон_8+Точность)&lt;=R541),)),R541)</f>
        <v>67071</v>
      </c>
      <c r="AY541" s="109">
        <f t="array" ref="AY541">IFERROR(INDEX(TO_name_12,MATCH(,((Шаблон_12-Точность)&gt;=S541)+((Шаблон_12+Точность)&lt;=S541),)),S541)</f>
        <v>36314</v>
      </c>
      <c r="AZ541" s="109">
        <f t="array" ref="AZ541">IFERROR(INDEX(TO_name_13,MATCH(,((Шаблон_13-Точность)&gt;=T541)+((Шаблон_13+Точность)&lt;=T541),)),T541)</f>
        <v>33232</v>
      </c>
      <c r="BA541" s="110">
        <f t="array" ref="BA541">IFERROR(INDEX(TO_name_14,MATCH(,((Шаблон_14-Точность)&gt;=U541)+((Шаблон_14+Точность)&lt;=U541),)),U541)</f>
        <v>13092</v>
      </c>
      <c r="BB541" s="3"/>
      <c r="BC541" s="3" t="str">
        <f t="shared" si="270"/>
        <v>М/71111/27389</v>
      </c>
      <c r="BD541" s="3" t="str">
        <f t="shared" si="271"/>
        <v>М/75985/61063</v>
      </c>
      <c r="BE541" s="3" t="str">
        <f t="shared" si="272"/>
        <v>М/69818/44716</v>
      </c>
      <c r="BF541" s="3" t="str">
        <f t="shared" si="273"/>
        <v>М/76518/48218</v>
      </c>
      <c r="BG541" s="3" t="str">
        <f t="shared" si="274"/>
        <v>М/19043/19043</v>
      </c>
      <c r="BH541" s="3" t="str">
        <f t="shared" si="275"/>
        <v>ПМ/17178/17178</v>
      </c>
      <c r="BI541" s="3" t="str">
        <f t="shared" si="276"/>
        <v>Р/13234/13234</v>
      </c>
      <c r="BJ541" s="158" t="s">
        <v>290</v>
      </c>
      <c r="BK541" s="3" t="str">
        <f t="shared" si="277"/>
        <v>Р/46405/48126</v>
      </c>
      <c r="BL541" s="3" t="str">
        <f t="shared" si="278"/>
        <v>М/56411/31429</v>
      </c>
      <c r="BM541" s="3" t="str">
        <f t="shared" si="279"/>
        <v>П/41101/20586</v>
      </c>
      <c r="BN541" s="3" t="str">
        <f t="shared" si="280"/>
        <v>О/42522/67071</v>
      </c>
      <c r="BO541" s="3" t="str">
        <f t="shared" si="281"/>
        <v>М/11314/36314</v>
      </c>
      <c r="BP541" s="3" t="str">
        <f t="shared" si="282"/>
        <v>М/12717/33232</v>
      </c>
      <c r="BQ541" s="3" t="str">
        <f t="shared" si="283"/>
        <v>Р/13092/13092</v>
      </c>
    </row>
    <row r="542" spans="1:69" ht="16.5" customHeight="1" x14ac:dyDescent="0.25">
      <c r="A542" s="90">
        <v>45458</v>
      </c>
      <c r="B542" s="3">
        <v>5</v>
      </c>
      <c r="C542" s="3">
        <v>4</v>
      </c>
      <c r="D542" s="105" t="str">
        <f t="shared" si="284"/>
        <v>ОШ</v>
      </c>
      <c r="E542" s="105" t="str">
        <f t="shared" si="285"/>
        <v>ОШ</v>
      </c>
      <c r="F542" s="99" t="s">
        <v>290</v>
      </c>
      <c r="G542" s="100">
        <f t="shared" si="286"/>
        <v>27413</v>
      </c>
      <c r="H542" s="100">
        <f t="shared" si="287"/>
        <v>61087</v>
      </c>
      <c r="I542" s="100">
        <f t="shared" si="288"/>
        <v>44740</v>
      </c>
      <c r="J542" s="100">
        <f t="shared" si="289"/>
        <v>48242</v>
      </c>
      <c r="K542" s="100">
        <f t="shared" si="290"/>
        <v>19067</v>
      </c>
      <c r="L542" s="100">
        <f t="shared" si="291"/>
        <v>17202</v>
      </c>
      <c r="M542" s="100">
        <f t="shared" si="292"/>
        <v>13234</v>
      </c>
      <c r="N542" s="100" t="str">
        <f t="shared" si="293"/>
        <v>|</v>
      </c>
      <c r="O542" s="100">
        <f t="shared" si="294"/>
        <v>48126</v>
      </c>
      <c r="P542" s="100">
        <f t="shared" si="295"/>
        <v>31453</v>
      </c>
      <c r="Q542" s="100">
        <f t="shared" si="296"/>
        <v>20602</v>
      </c>
      <c r="R542" s="100">
        <f t="shared" si="297"/>
        <v>67071</v>
      </c>
      <c r="S542" s="100">
        <f t="shared" si="298"/>
        <v>36338</v>
      </c>
      <c r="T542" s="100">
        <f t="shared" si="299"/>
        <v>33256</v>
      </c>
      <c r="U542" s="100">
        <f t="shared" si="300"/>
        <v>13092</v>
      </c>
      <c r="V542" s="89" t="s">
        <v>290</v>
      </c>
      <c r="W542" s="95" t="s">
        <v>37</v>
      </c>
      <c r="X542" s="95" t="s">
        <v>37</v>
      </c>
      <c r="Y542" s="95" t="s">
        <v>37</v>
      </c>
      <c r="Z542" s="95" t="s">
        <v>37</v>
      </c>
      <c r="AA542" s="95" t="s">
        <v>37</v>
      </c>
      <c r="AB542" s="95" t="s">
        <v>37</v>
      </c>
      <c r="AC542" s="95" t="s">
        <v>38</v>
      </c>
      <c r="AD542" s="96" t="s">
        <v>290</v>
      </c>
      <c r="AE542" s="95" t="s">
        <v>38</v>
      </c>
      <c r="AF542" s="95" t="s">
        <v>37</v>
      </c>
      <c r="AG542" s="95" t="s">
        <v>195</v>
      </c>
      <c r="AH542" s="95" t="s">
        <v>321</v>
      </c>
      <c r="AI542" s="95" t="s">
        <v>37</v>
      </c>
      <c r="AJ542" s="95" t="s">
        <v>37</v>
      </c>
      <c r="AK542" s="95" t="s">
        <v>38</v>
      </c>
      <c r="AL542" s="94" t="s">
        <v>290</v>
      </c>
      <c r="AM542" s="108">
        <f t="array" ref="AM542">IFERROR(INDEX(TO_name_1,MATCH(,((Шаблон_1-Точность)&gt;=G542)+((Шаблон_1+Точность)&lt;=G542),)),G542)</f>
        <v>27413</v>
      </c>
      <c r="AN542" s="109">
        <f t="array" ref="AN542">IFERROR(INDEX(TO_name_2,MATCH(,((Шаблон_2-Точность)&gt;=H542)+((Шаблон_2+Точность)&lt;=H542),)),H542)</f>
        <v>61087</v>
      </c>
      <c r="AO542" s="109">
        <f t="array" ref="AO542">IFERROR(INDEX(TO_name_3,MATCH(,((Шаблон_3-Точность)&gt;=I542)+((Шаблон_3+Точность)&lt;=I542),)),I542)</f>
        <v>44740</v>
      </c>
      <c r="AP542" s="109">
        <f t="array" ref="AP542">IFERROR(INDEX(TO_name_4,MATCH(,((Шаблон_4-Точность)&gt;=J542)+((Шаблон_4+Точность)&lt;=J542),)),J542)</f>
        <v>48242</v>
      </c>
      <c r="AQ542" s="109">
        <f t="array" ref="AQ542">IFERROR(INDEX(TO_name_9,MATCH(,((Шаблон_9-Точность)&gt;=K542)+((Шаблон_9+Точность)&lt;=K542),)),K542)</f>
        <v>19067</v>
      </c>
      <c r="AR542" s="109">
        <f t="array" ref="AR542">IFERROR(INDEX(TO_name_10,MATCH(,((Шаблон_10-Точность)&gt;=L542)+((Шаблон_10+Точность)&lt;=L542),)),L542)</f>
        <v>17202</v>
      </c>
      <c r="AS542" s="110">
        <f t="array" ref="AS542">IFERROR(INDEX(TO_name_11,MATCH(,((Шаблон_11-Точность)&gt;=M542)+((Шаблон_11+Точность)&lt;=M542),)),M542)</f>
        <v>13234</v>
      </c>
      <c r="AT542" s="111" t="s">
        <v>290</v>
      </c>
      <c r="AU542" s="108">
        <f t="array" ref="AU542">IFERROR(INDEX(TO_name_5,MATCH(,((Шаблон_5-Точность)&gt;=O542)+((Шаблон_5+Точность)&lt;=O542),)),O542)</f>
        <v>48126</v>
      </c>
      <c r="AV542" s="109">
        <f t="array" ref="AV542">IFERROR(INDEX(TO_name_6,MATCH(,((Шаблон_6-Точность)&gt;=P542)+((Шаблон_6+Точность)&lt;=P542),)),P542)</f>
        <v>31453</v>
      </c>
      <c r="AW542" s="109">
        <f t="array" ref="AW542">IFERROR(INDEX(TO_name_7,MATCH(,((Шаблон_7-Точность)&gt;=Q542)+((Шаблон_7+Точность)&lt;=Q542),)),Q542)</f>
        <v>20602</v>
      </c>
      <c r="AX542" s="109">
        <f t="array" ref="AX542">IFERROR(INDEX(TO_name_8,MATCH(,((Шаблон_8-Точность)&gt;=R542)+((Шаблон_8+Точность)&lt;=R542),)),R542)</f>
        <v>67071</v>
      </c>
      <c r="AY542" s="109">
        <f t="array" ref="AY542">IFERROR(INDEX(TO_name_12,MATCH(,((Шаблон_12-Точность)&gt;=S542)+((Шаблон_12+Точность)&lt;=S542),)),S542)</f>
        <v>36338</v>
      </c>
      <c r="AZ542" s="109">
        <f t="array" ref="AZ542">IFERROR(INDEX(TO_name_13,MATCH(,((Шаблон_13-Точность)&gt;=T542)+((Шаблон_13+Точность)&lt;=T542),)),T542)</f>
        <v>33256</v>
      </c>
      <c r="BA542" s="110">
        <f t="array" ref="BA542">IFERROR(INDEX(TO_name_14,MATCH(,((Шаблон_14-Точность)&gt;=U542)+((Шаблон_14+Точность)&lt;=U542),)),U542)</f>
        <v>13092</v>
      </c>
      <c r="BB542" s="3"/>
      <c r="BC542" s="3" t="str">
        <f t="shared" si="270"/>
        <v>М/71135/27413</v>
      </c>
      <c r="BD542" s="3" t="str">
        <f t="shared" si="271"/>
        <v>М/76009/61087</v>
      </c>
      <c r="BE542" s="3" t="str">
        <f t="shared" si="272"/>
        <v>М/69842/44740</v>
      </c>
      <c r="BF542" s="3" t="str">
        <f t="shared" si="273"/>
        <v>М/76542/48242</v>
      </c>
      <c r="BG542" s="3" t="str">
        <f t="shared" si="274"/>
        <v>М/19067/19067</v>
      </c>
      <c r="BH542" s="3" t="str">
        <f t="shared" si="275"/>
        <v>М/17202/17202</v>
      </c>
      <c r="BI542" s="3" t="str">
        <f t="shared" si="276"/>
        <v>Р/13234/13234</v>
      </c>
      <c r="BJ542" s="158" t="s">
        <v>290</v>
      </c>
      <c r="BK542" s="3" t="str">
        <f t="shared" si="277"/>
        <v>Р/46405/48126</v>
      </c>
      <c r="BL542" s="3" t="str">
        <f t="shared" si="278"/>
        <v>М/56435/31453</v>
      </c>
      <c r="BM542" s="3" t="str">
        <f t="shared" si="279"/>
        <v>О/41117/20602</v>
      </c>
      <c r="BN542" s="3" t="str">
        <f t="shared" si="280"/>
        <v>ПМ/42522/67071</v>
      </c>
      <c r="BO542" s="3" t="str">
        <f t="shared" si="281"/>
        <v>М/11338/36338</v>
      </c>
      <c r="BP542" s="3" t="str">
        <f t="shared" si="282"/>
        <v>М/12741/33256</v>
      </c>
      <c r="BQ542" s="3" t="str">
        <f t="shared" si="283"/>
        <v>Р/13092/13092</v>
      </c>
    </row>
    <row r="543" spans="1:69" ht="16.5" customHeight="1" x14ac:dyDescent="0.25">
      <c r="A543" s="90">
        <v>45459</v>
      </c>
      <c r="B543" s="3">
        <v>5</v>
      </c>
      <c r="C543" s="3">
        <v>4</v>
      </c>
      <c r="D543" s="105" t="str">
        <f t="shared" si="284"/>
        <v>ОШ</v>
      </c>
      <c r="E543" s="105" t="str">
        <f t="shared" si="285"/>
        <v/>
      </c>
      <c r="F543" s="99" t="s">
        <v>290</v>
      </c>
      <c r="G543" s="100">
        <f t="shared" si="286"/>
        <v>27437</v>
      </c>
      <c r="H543" s="100">
        <f t="shared" si="287"/>
        <v>61111</v>
      </c>
      <c r="I543" s="100">
        <f t="shared" si="288"/>
        <v>44764</v>
      </c>
      <c r="J543" s="100">
        <f t="shared" si="289"/>
        <v>48266</v>
      </c>
      <c r="K543" s="100">
        <f t="shared" si="290"/>
        <v>19091</v>
      </c>
      <c r="L543" s="100">
        <f t="shared" si="291"/>
        <v>17226</v>
      </c>
      <c r="M543" s="100">
        <f t="shared" si="292"/>
        <v>13234</v>
      </c>
      <c r="N543" s="100" t="str">
        <f t="shared" si="293"/>
        <v>|</v>
      </c>
      <c r="O543" s="100">
        <f t="shared" si="294"/>
        <v>48126</v>
      </c>
      <c r="P543" s="100">
        <f t="shared" si="295"/>
        <v>31477</v>
      </c>
      <c r="Q543" s="100">
        <f t="shared" si="296"/>
        <v>20602</v>
      </c>
      <c r="R543" s="100">
        <f t="shared" si="297"/>
        <v>67095</v>
      </c>
      <c r="S543" s="100">
        <f t="shared" si="298"/>
        <v>36362</v>
      </c>
      <c r="T543" s="100">
        <f t="shared" si="299"/>
        <v>33280</v>
      </c>
      <c r="U543" s="100">
        <f t="shared" si="300"/>
        <v>13092</v>
      </c>
      <c r="V543" s="89" t="s">
        <v>290</v>
      </c>
      <c r="W543" s="95" t="s">
        <v>37</v>
      </c>
      <c r="X543" s="95" t="s">
        <v>37</v>
      </c>
      <c r="Y543" s="95" t="s">
        <v>37</v>
      </c>
      <c r="Z543" s="95" t="s">
        <v>37</v>
      </c>
      <c r="AA543" s="95" t="s">
        <v>37</v>
      </c>
      <c r="AB543" s="95" t="s">
        <v>37</v>
      </c>
      <c r="AC543" s="95" t="s">
        <v>38</v>
      </c>
      <c r="AD543" s="96" t="s">
        <v>290</v>
      </c>
      <c r="AE543" s="95" t="s">
        <v>38</v>
      </c>
      <c r="AF543" s="95" t="s">
        <v>37</v>
      </c>
      <c r="AG543" s="95" t="s">
        <v>38</v>
      </c>
      <c r="AH543" s="95" t="s">
        <v>37</v>
      </c>
      <c r="AI543" s="95" t="s">
        <v>37</v>
      </c>
      <c r="AJ543" s="95" t="s">
        <v>37</v>
      </c>
      <c r="AK543" s="95" t="s">
        <v>38</v>
      </c>
      <c r="AL543" s="94" t="s">
        <v>290</v>
      </c>
      <c r="AM543" s="108">
        <f t="array" ref="AM543">IFERROR(INDEX(TO_name_1,MATCH(,((Шаблон_1-Точность)&gt;=G543)+((Шаблон_1+Точность)&lt;=G543),)),G543)</f>
        <v>27437</v>
      </c>
      <c r="AN543" s="109">
        <f t="array" ref="AN543">IFERROR(INDEX(TO_name_2,MATCH(,((Шаблон_2-Точность)&gt;=H543)+((Шаблон_2+Точность)&lt;=H543),)),H543)</f>
        <v>61111</v>
      </c>
      <c r="AO543" s="109">
        <f t="array" ref="AO543">IFERROR(INDEX(TO_name_3,MATCH(,((Шаблон_3-Точность)&gt;=I543)+((Шаблон_3+Точность)&lt;=I543),)),I543)</f>
        <v>44764</v>
      </c>
      <c r="AP543" s="109">
        <f t="array" ref="AP543">IFERROR(INDEX(TO_name_4,MATCH(,((Шаблон_4-Точность)&gt;=J543)+((Шаблон_4+Точность)&lt;=J543),)),J543)</f>
        <v>48266</v>
      </c>
      <c r="AQ543" s="109">
        <f t="array" ref="AQ543">IFERROR(INDEX(TO_name_9,MATCH(,((Шаблон_9-Точность)&gt;=K543)+((Шаблон_9+Точность)&lt;=K543),)),K543)</f>
        <v>19091</v>
      </c>
      <c r="AR543" s="109">
        <f t="array" ref="AR543">IFERROR(INDEX(TO_name_10,MATCH(,((Шаблон_10-Точность)&gt;=L543)+((Шаблон_10+Точность)&lt;=L543),)),L543)</f>
        <v>17226</v>
      </c>
      <c r="AS543" s="110">
        <f t="array" ref="AS543">IFERROR(INDEX(TO_name_11,MATCH(,((Шаблон_11-Точность)&gt;=M543)+((Шаблон_11+Точность)&lt;=M543),)),M543)</f>
        <v>13234</v>
      </c>
      <c r="AT543" s="111" t="s">
        <v>290</v>
      </c>
      <c r="AU543" s="108">
        <f t="array" ref="AU543">IFERROR(INDEX(TO_name_5,MATCH(,((Шаблон_5-Точность)&gt;=O543)+((Шаблон_5+Точность)&lt;=O543),)),O543)</f>
        <v>48126</v>
      </c>
      <c r="AV543" s="109">
        <f t="array" ref="AV543">IFERROR(INDEX(TO_name_6,MATCH(,((Шаблон_6-Точность)&gt;=P543)+((Шаблон_6+Точность)&lt;=P543),)),P543)</f>
        <v>31477</v>
      </c>
      <c r="AW543" s="109">
        <f t="array" ref="AW543">IFERROR(INDEX(TO_name_7,MATCH(,((Шаблон_7-Точность)&gt;=Q543)+((Шаблон_7+Точность)&lt;=Q543),)),Q543)</f>
        <v>20602</v>
      </c>
      <c r="AX543" s="109">
        <f t="array" ref="AX543">IFERROR(INDEX(TO_name_8,MATCH(,((Шаблон_8-Точность)&gt;=R543)+((Шаблон_8+Точность)&lt;=R543),)),R543)</f>
        <v>67095</v>
      </c>
      <c r="AY543" s="109">
        <f t="array" ref="AY543">IFERROR(INDEX(TO_name_12,MATCH(,((Шаблон_12-Точность)&gt;=S543)+((Шаблон_12+Точность)&lt;=S543),)),S543)</f>
        <v>36362</v>
      </c>
      <c r="AZ543" s="109">
        <f t="array" ref="AZ543">IFERROR(INDEX(TO_name_13,MATCH(,((Шаблон_13-Точность)&gt;=T543)+((Шаблон_13+Точность)&lt;=T543),)),T543)</f>
        <v>33280</v>
      </c>
      <c r="BA543" s="110">
        <f t="array" ref="BA543">IFERROR(INDEX(TO_name_14,MATCH(,((Шаблон_14-Точность)&gt;=U543)+((Шаблон_14+Точность)&lt;=U543),)),U543)</f>
        <v>13092</v>
      </c>
      <c r="BB543" s="3"/>
      <c r="BC543" s="3" t="str">
        <f t="shared" si="270"/>
        <v>М/71159/27437</v>
      </c>
      <c r="BD543" s="3" t="str">
        <f t="shared" si="271"/>
        <v>М/76033/61111</v>
      </c>
      <c r="BE543" s="3" t="str">
        <f t="shared" si="272"/>
        <v>М/69866/44764</v>
      </c>
      <c r="BF543" s="3" t="str">
        <f t="shared" si="273"/>
        <v>М/76566/48266</v>
      </c>
      <c r="BG543" s="3" t="str">
        <f t="shared" si="274"/>
        <v>М/19091/19091</v>
      </c>
      <c r="BH543" s="3" t="str">
        <f t="shared" si="275"/>
        <v>М/17226/17226</v>
      </c>
      <c r="BI543" s="3" t="str">
        <f t="shared" si="276"/>
        <v>Р/13234/13234</v>
      </c>
      <c r="BJ543" s="158" t="s">
        <v>290</v>
      </c>
      <c r="BK543" s="3" t="str">
        <f t="shared" si="277"/>
        <v>Р/46405/48126</v>
      </c>
      <c r="BL543" s="3" t="str">
        <f t="shared" si="278"/>
        <v>М/56459/31477</v>
      </c>
      <c r="BM543" s="3" t="str">
        <f t="shared" si="279"/>
        <v>Р/41117/20602</v>
      </c>
      <c r="BN543" s="3" t="str">
        <f t="shared" si="280"/>
        <v>М/42546/67095</v>
      </c>
      <c r="BO543" s="3" t="str">
        <f t="shared" si="281"/>
        <v>М/11362/36362</v>
      </c>
      <c r="BP543" s="3" t="str">
        <f t="shared" si="282"/>
        <v>М/12765/33280</v>
      </c>
      <c r="BQ543" s="3" t="str">
        <f t="shared" si="283"/>
        <v>Р/13092/13092</v>
      </c>
    </row>
    <row r="544" spans="1:69" ht="16.5" customHeight="1" x14ac:dyDescent="0.25">
      <c r="A544" s="90">
        <v>45460</v>
      </c>
      <c r="B544" s="3">
        <v>5</v>
      </c>
      <c r="C544" s="3">
        <v>4</v>
      </c>
      <c r="D544" s="105" t="str">
        <f t="shared" si="284"/>
        <v>ОШ</v>
      </c>
      <c r="E544" s="105" t="str">
        <f t="shared" si="285"/>
        <v/>
      </c>
      <c r="F544" s="99" t="s">
        <v>290</v>
      </c>
      <c r="G544" s="100">
        <f t="shared" si="286"/>
        <v>27461</v>
      </c>
      <c r="H544" s="100">
        <f t="shared" si="287"/>
        <v>61135</v>
      </c>
      <c r="I544" s="100">
        <f t="shared" si="288"/>
        <v>44788</v>
      </c>
      <c r="J544" s="100">
        <f t="shared" si="289"/>
        <v>48290</v>
      </c>
      <c r="K544" s="100">
        <f t="shared" si="290"/>
        <v>19115</v>
      </c>
      <c r="L544" s="100">
        <f t="shared" si="291"/>
        <v>17250</v>
      </c>
      <c r="M544" s="100">
        <f t="shared" si="292"/>
        <v>13234</v>
      </c>
      <c r="N544" s="100" t="str">
        <f t="shared" si="293"/>
        <v>|</v>
      </c>
      <c r="O544" s="100">
        <f t="shared" si="294"/>
        <v>48126</v>
      </c>
      <c r="P544" s="100">
        <f t="shared" si="295"/>
        <v>31501</v>
      </c>
      <c r="Q544" s="100">
        <f t="shared" si="296"/>
        <v>20602</v>
      </c>
      <c r="R544" s="100">
        <f t="shared" si="297"/>
        <v>67119</v>
      </c>
      <c r="S544" s="100">
        <f t="shared" si="298"/>
        <v>36386</v>
      </c>
      <c r="T544" s="100">
        <f t="shared" si="299"/>
        <v>33304</v>
      </c>
      <c r="U544" s="100">
        <f t="shared" si="300"/>
        <v>13092</v>
      </c>
      <c r="V544" s="89" t="s">
        <v>290</v>
      </c>
      <c r="W544" s="95" t="s">
        <v>37</v>
      </c>
      <c r="X544" s="95" t="s">
        <v>37</v>
      </c>
      <c r="Y544" s="95" t="s">
        <v>37</v>
      </c>
      <c r="Z544" s="95" t="s">
        <v>37</v>
      </c>
      <c r="AA544" s="95" t="s">
        <v>37</v>
      </c>
      <c r="AB544" s="95" t="s">
        <v>37</v>
      </c>
      <c r="AC544" s="95" t="s">
        <v>38</v>
      </c>
      <c r="AD544" s="96" t="s">
        <v>290</v>
      </c>
      <c r="AE544" s="95" t="s">
        <v>38</v>
      </c>
      <c r="AF544" s="95" t="s">
        <v>37</v>
      </c>
      <c r="AG544" s="95" t="s">
        <v>38</v>
      </c>
      <c r="AH544" s="95" t="s">
        <v>37</v>
      </c>
      <c r="AI544" s="95" t="s">
        <v>37</v>
      </c>
      <c r="AJ544" s="95" t="s">
        <v>37</v>
      </c>
      <c r="AK544" s="95" t="s">
        <v>38</v>
      </c>
      <c r="AL544" s="94" t="s">
        <v>290</v>
      </c>
      <c r="AM544" s="108">
        <f t="array" ref="AM544">IFERROR(INDEX(TO_name_1,MATCH(,((Шаблон_1-Точность)&gt;=G544)+((Шаблон_1+Точность)&lt;=G544),)),G544)</f>
        <v>27461</v>
      </c>
      <c r="AN544" s="109">
        <f t="array" ref="AN544">IFERROR(INDEX(TO_name_2,MATCH(,((Шаблон_2-Точность)&gt;=H544)+((Шаблон_2+Точность)&lt;=H544),)),H544)</f>
        <v>61135</v>
      </c>
      <c r="AO544" s="109">
        <f t="array" ref="AO544">IFERROR(INDEX(TO_name_3,MATCH(,((Шаблон_3-Точность)&gt;=I544)+((Шаблон_3+Точность)&lt;=I544),)),I544)</f>
        <v>44788</v>
      </c>
      <c r="AP544" s="109">
        <f t="array" ref="AP544">IFERROR(INDEX(TO_name_4,MATCH(,((Шаблон_4-Точность)&gt;=J544)+((Шаблон_4+Точность)&lt;=J544),)),J544)</f>
        <v>48290</v>
      </c>
      <c r="AQ544" s="109">
        <f t="array" ref="AQ544">IFERROR(INDEX(TO_name_9,MATCH(,((Шаблон_9-Точность)&gt;=K544)+((Шаблон_9+Точность)&lt;=K544),)),K544)</f>
        <v>19115</v>
      </c>
      <c r="AR544" s="109">
        <f t="array" ref="AR544">IFERROR(INDEX(TO_name_10,MATCH(,((Шаблон_10-Точность)&gt;=L544)+((Шаблон_10+Точность)&lt;=L544),)),L544)</f>
        <v>17250</v>
      </c>
      <c r="AS544" s="110">
        <f t="array" ref="AS544">IFERROR(INDEX(TO_name_11,MATCH(,((Шаблон_11-Точность)&gt;=M544)+((Шаблон_11+Точность)&lt;=M544),)),M544)</f>
        <v>13234</v>
      </c>
      <c r="AT544" s="111" t="s">
        <v>290</v>
      </c>
      <c r="AU544" s="108">
        <f t="array" ref="AU544">IFERROR(INDEX(TO_name_5,MATCH(,((Шаблон_5-Точность)&gt;=O544)+((Шаблон_5+Точность)&lt;=O544),)),O544)</f>
        <v>48126</v>
      </c>
      <c r="AV544" s="109" t="str">
        <f t="array" ref="AV544">IFERROR(INDEX(TO_name_6,MATCH(,((Шаблон_6-Точность)&gt;=P544)+((Шаблон_6+Точность)&lt;=P544),)),P544)</f>
        <v>ПМ</v>
      </c>
      <c r="AW544" s="109">
        <f t="array" ref="AW544">IFERROR(INDEX(TO_name_7,MATCH(,((Шаблон_7-Точность)&gt;=Q544)+((Шаблон_7+Точность)&lt;=Q544),)),Q544)</f>
        <v>20602</v>
      </c>
      <c r="AX544" s="109">
        <f t="array" ref="AX544">IFERROR(INDEX(TO_name_8,MATCH(,((Шаблон_8-Точность)&gt;=R544)+((Шаблон_8+Точность)&lt;=R544),)),R544)</f>
        <v>67119</v>
      </c>
      <c r="AY544" s="109">
        <f t="array" ref="AY544">IFERROR(INDEX(TO_name_12,MATCH(,((Шаблон_12-Точность)&gt;=S544)+((Шаблон_12+Точность)&lt;=S544),)),S544)</f>
        <v>36386</v>
      </c>
      <c r="AZ544" s="109">
        <f t="array" ref="AZ544">IFERROR(INDEX(TO_name_13,MATCH(,((Шаблон_13-Точность)&gt;=T544)+((Шаблон_13+Точность)&lt;=T544),)),T544)</f>
        <v>33304</v>
      </c>
      <c r="BA544" s="110">
        <f t="array" ref="BA544">IFERROR(INDEX(TO_name_14,MATCH(,((Шаблон_14-Точность)&gt;=U544)+((Шаблон_14+Точность)&lt;=U544),)),U544)</f>
        <v>13092</v>
      </c>
      <c r="BB544" s="3"/>
      <c r="BC544" s="3" t="str">
        <f t="shared" si="270"/>
        <v>М/71183/27461</v>
      </c>
      <c r="BD544" s="3" t="str">
        <f t="shared" si="271"/>
        <v>М/76057/61135</v>
      </c>
      <c r="BE544" s="3" t="str">
        <f t="shared" si="272"/>
        <v>М/69890/44788</v>
      </c>
      <c r="BF544" s="3" t="str">
        <f t="shared" si="273"/>
        <v>М/76590/48290</v>
      </c>
      <c r="BG544" s="3" t="str">
        <f t="shared" si="274"/>
        <v>М/19115/19115</v>
      </c>
      <c r="BH544" s="3" t="str">
        <f t="shared" si="275"/>
        <v>М/17250/17250</v>
      </c>
      <c r="BI544" s="3" t="str">
        <f t="shared" si="276"/>
        <v>Р/13234/13234</v>
      </c>
      <c r="BJ544" s="158" t="s">
        <v>290</v>
      </c>
      <c r="BK544" s="3" t="str">
        <f t="shared" si="277"/>
        <v>Р/46405/48126</v>
      </c>
      <c r="BL544" s="3" t="str">
        <f t="shared" si="278"/>
        <v>М/56483/31501</v>
      </c>
      <c r="BM544" s="3" t="str">
        <f t="shared" si="279"/>
        <v>Р/41117/20602</v>
      </c>
      <c r="BN544" s="3" t="str">
        <f t="shared" si="280"/>
        <v>М/42570/67119</v>
      </c>
      <c r="BO544" s="3" t="str">
        <f t="shared" si="281"/>
        <v>М/11386/36386</v>
      </c>
      <c r="BP544" s="3" t="str">
        <f t="shared" si="282"/>
        <v>М/12789/33304</v>
      </c>
      <c r="BQ544" s="3" t="str">
        <f t="shared" si="283"/>
        <v>Р/13092/13092</v>
      </c>
    </row>
    <row r="545" spans="1:69" ht="16.5" customHeight="1" x14ac:dyDescent="0.25">
      <c r="A545" s="90">
        <v>45461</v>
      </c>
      <c r="B545" s="3">
        <v>5</v>
      </c>
      <c r="C545" s="3">
        <v>4</v>
      </c>
      <c r="D545" s="105" t="str">
        <f t="shared" si="284"/>
        <v>ОШ</v>
      </c>
      <c r="E545" s="105" t="str">
        <f t="shared" si="285"/>
        <v/>
      </c>
      <c r="F545" s="99" t="s">
        <v>290</v>
      </c>
      <c r="G545" s="100">
        <f t="shared" si="286"/>
        <v>27485</v>
      </c>
      <c r="H545" s="100">
        <f t="shared" si="287"/>
        <v>61159</v>
      </c>
      <c r="I545" s="100">
        <f t="shared" si="288"/>
        <v>44812</v>
      </c>
      <c r="J545" s="100">
        <f t="shared" si="289"/>
        <v>48314</v>
      </c>
      <c r="K545" s="100">
        <f t="shared" si="290"/>
        <v>19139</v>
      </c>
      <c r="L545" s="100">
        <f t="shared" si="291"/>
        <v>17274</v>
      </c>
      <c r="M545" s="100">
        <f t="shared" si="292"/>
        <v>13234</v>
      </c>
      <c r="N545" s="100" t="str">
        <f t="shared" si="293"/>
        <v>|</v>
      </c>
      <c r="O545" s="100">
        <f t="shared" si="294"/>
        <v>48126</v>
      </c>
      <c r="P545" s="100">
        <f t="shared" si="295"/>
        <v>31525</v>
      </c>
      <c r="Q545" s="100">
        <f t="shared" si="296"/>
        <v>20602</v>
      </c>
      <c r="R545" s="100">
        <f t="shared" si="297"/>
        <v>67143</v>
      </c>
      <c r="S545" s="100">
        <f t="shared" si="298"/>
        <v>36410</v>
      </c>
      <c r="T545" s="100">
        <f t="shared" si="299"/>
        <v>33328</v>
      </c>
      <c r="U545" s="100">
        <f t="shared" si="300"/>
        <v>13092</v>
      </c>
      <c r="V545" s="89" t="s">
        <v>290</v>
      </c>
      <c r="W545" s="95" t="s">
        <v>37</v>
      </c>
      <c r="X545" s="95" t="s">
        <v>37</v>
      </c>
      <c r="Y545" s="95" t="s">
        <v>37</v>
      </c>
      <c r="Z545" s="95" t="s">
        <v>37</v>
      </c>
      <c r="AA545" s="95" t="s">
        <v>37</v>
      </c>
      <c r="AB545" s="95" t="s">
        <v>37</v>
      </c>
      <c r="AC545" s="95" t="s">
        <v>38</v>
      </c>
      <c r="AD545" s="96" t="s">
        <v>290</v>
      </c>
      <c r="AE545" s="95" t="s">
        <v>38</v>
      </c>
      <c r="AF545" s="95" t="s">
        <v>37</v>
      </c>
      <c r="AG545" s="95" t="s">
        <v>38</v>
      </c>
      <c r="AH545" s="95" t="s">
        <v>37</v>
      </c>
      <c r="AI545" s="95" t="s">
        <v>37</v>
      </c>
      <c r="AJ545" s="95" t="s">
        <v>37</v>
      </c>
      <c r="AK545" s="95" t="s">
        <v>38</v>
      </c>
      <c r="AL545" s="94" t="s">
        <v>290</v>
      </c>
      <c r="AM545" s="108">
        <f t="array" ref="AM545">IFERROR(INDEX(TO_name_1,MATCH(,((Шаблон_1-Точность)&gt;=G545)+((Шаблон_1+Точность)&lt;=G545),)),G545)</f>
        <v>27485</v>
      </c>
      <c r="AN545" s="109">
        <f t="array" ref="AN545">IFERROR(INDEX(TO_name_2,MATCH(,((Шаблон_2-Точность)&gt;=H545)+((Шаблон_2+Точность)&lt;=H545),)),H545)</f>
        <v>61159</v>
      </c>
      <c r="AO545" s="109">
        <f t="array" ref="AO545">IFERROR(INDEX(TO_name_3,MATCH(,((Шаблон_3-Точность)&gt;=I545)+((Шаблон_3+Точность)&lt;=I545),)),I545)</f>
        <v>44812</v>
      </c>
      <c r="AP545" s="109">
        <f t="array" ref="AP545">IFERROR(INDEX(TO_name_4,MATCH(,((Шаблон_4-Точность)&gt;=J545)+((Шаблон_4+Точность)&lt;=J545),)),J545)</f>
        <v>48314</v>
      </c>
      <c r="AQ545" s="109">
        <f t="array" ref="AQ545">IFERROR(INDEX(TO_name_9,MATCH(,((Шаблон_9-Точность)&gt;=K545)+((Шаблон_9+Точность)&lt;=K545),)),K545)</f>
        <v>19139</v>
      </c>
      <c r="AR545" s="109">
        <f t="array" ref="AR545">IFERROR(INDEX(TO_name_10,MATCH(,((Шаблон_10-Точность)&gt;=L545)+((Шаблон_10+Точность)&lt;=L545),)),L545)</f>
        <v>17274</v>
      </c>
      <c r="AS545" s="110">
        <f t="array" ref="AS545">IFERROR(INDEX(TO_name_11,MATCH(,((Шаблон_11-Точность)&gt;=M545)+((Шаблон_11+Точность)&lt;=M545),)),M545)</f>
        <v>13234</v>
      </c>
      <c r="AT545" s="111" t="s">
        <v>290</v>
      </c>
      <c r="AU545" s="108">
        <f t="array" ref="AU545">IFERROR(INDEX(TO_name_5,MATCH(,((Шаблон_5-Точность)&gt;=O545)+((Шаблон_5+Точность)&lt;=O545),)),O545)</f>
        <v>48126</v>
      </c>
      <c r="AV545" s="109">
        <f t="array" ref="AV545">IFERROR(INDEX(TO_name_6,MATCH(,((Шаблон_6-Точность)&gt;=P545)+((Шаблон_6+Точность)&lt;=P545),)),P545)</f>
        <v>31525</v>
      </c>
      <c r="AW545" s="109">
        <f t="array" ref="AW545">IFERROR(INDEX(TO_name_7,MATCH(,((Шаблон_7-Точность)&gt;=Q545)+((Шаблон_7+Точность)&lt;=Q545),)),Q545)</f>
        <v>20602</v>
      </c>
      <c r="AX545" s="109">
        <f t="array" ref="AX545">IFERROR(INDEX(TO_name_8,MATCH(,((Шаблон_8-Точность)&gt;=R545)+((Шаблон_8+Точность)&lt;=R545),)),R545)</f>
        <v>67143</v>
      </c>
      <c r="AY545" s="109">
        <f t="array" ref="AY545">IFERROR(INDEX(TO_name_12,MATCH(,((Шаблон_12-Точность)&gt;=S545)+((Шаблон_12+Точность)&lt;=S545),)),S545)</f>
        <v>36410</v>
      </c>
      <c r="AZ545" s="109">
        <f t="array" ref="AZ545">IFERROR(INDEX(TO_name_13,MATCH(,((Шаблон_13-Точность)&gt;=T545)+((Шаблон_13+Точность)&lt;=T545),)),T545)</f>
        <v>33328</v>
      </c>
      <c r="BA545" s="110">
        <f t="array" ref="BA545">IFERROR(INDEX(TO_name_14,MATCH(,((Шаблон_14-Точность)&gt;=U545)+((Шаблон_14+Точность)&lt;=U545),)),U545)</f>
        <v>13092</v>
      </c>
      <c r="BB545" s="3"/>
      <c r="BC545" s="3" t="str">
        <f t="shared" si="270"/>
        <v>М/71207/27485</v>
      </c>
      <c r="BD545" s="3" t="str">
        <f t="shared" si="271"/>
        <v>М/76081/61159</v>
      </c>
      <c r="BE545" s="3" t="str">
        <f t="shared" si="272"/>
        <v>М/69914/44812</v>
      </c>
      <c r="BF545" s="3" t="str">
        <f t="shared" si="273"/>
        <v>М/76614/48314</v>
      </c>
      <c r="BG545" s="3" t="str">
        <f t="shared" si="274"/>
        <v>М/19139/19139</v>
      </c>
      <c r="BH545" s="3" t="str">
        <f t="shared" si="275"/>
        <v>М/17274/17274</v>
      </c>
      <c r="BI545" s="3" t="str">
        <f t="shared" si="276"/>
        <v>Р/13234/13234</v>
      </c>
      <c r="BJ545" s="158" t="s">
        <v>290</v>
      </c>
      <c r="BK545" s="3" t="str">
        <f t="shared" si="277"/>
        <v>Р/46405/48126</v>
      </c>
      <c r="BL545" s="3" t="str">
        <f t="shared" si="278"/>
        <v>М/56507/31525</v>
      </c>
      <c r="BM545" s="3" t="str">
        <f t="shared" si="279"/>
        <v>Р/41117/20602</v>
      </c>
      <c r="BN545" s="3" t="str">
        <f t="shared" si="280"/>
        <v>М/42594/67143</v>
      </c>
      <c r="BO545" s="3" t="str">
        <f t="shared" si="281"/>
        <v>М/11410/36410</v>
      </c>
      <c r="BP545" s="3" t="str">
        <f t="shared" si="282"/>
        <v>М/12813/33328</v>
      </c>
      <c r="BQ545" s="3" t="str">
        <f t="shared" si="283"/>
        <v>Р/13092/13092</v>
      </c>
    </row>
    <row r="546" spans="1:69" ht="16.5" customHeight="1" x14ac:dyDescent="0.25">
      <c r="A546" s="90">
        <v>45462</v>
      </c>
      <c r="B546" s="3">
        <v>5</v>
      </c>
      <c r="C546" s="3">
        <v>4</v>
      </c>
      <c r="D546" s="105" t="str">
        <f t="shared" si="284"/>
        <v>ОШ</v>
      </c>
      <c r="E546" s="105" t="str">
        <f t="shared" si="285"/>
        <v/>
      </c>
      <c r="F546" s="99" t="s">
        <v>290</v>
      </c>
      <c r="G546" s="100">
        <f t="shared" si="286"/>
        <v>27509</v>
      </c>
      <c r="H546" s="100">
        <f t="shared" si="287"/>
        <v>61183</v>
      </c>
      <c r="I546" s="100">
        <f t="shared" si="288"/>
        <v>44836</v>
      </c>
      <c r="J546" s="100">
        <f t="shared" si="289"/>
        <v>48338</v>
      </c>
      <c r="K546" s="100">
        <f t="shared" si="290"/>
        <v>19163</v>
      </c>
      <c r="L546" s="100">
        <f t="shared" si="291"/>
        <v>17298</v>
      </c>
      <c r="M546" s="100">
        <f t="shared" si="292"/>
        <v>13234</v>
      </c>
      <c r="N546" s="100" t="str">
        <f t="shared" si="293"/>
        <v>|</v>
      </c>
      <c r="O546" s="100">
        <f t="shared" si="294"/>
        <v>48126</v>
      </c>
      <c r="P546" s="100">
        <f t="shared" si="295"/>
        <v>31549</v>
      </c>
      <c r="Q546" s="100">
        <f t="shared" si="296"/>
        <v>20602</v>
      </c>
      <c r="R546" s="100">
        <f t="shared" si="297"/>
        <v>67167</v>
      </c>
      <c r="S546" s="100">
        <f t="shared" si="298"/>
        <v>36434</v>
      </c>
      <c r="T546" s="100">
        <f t="shared" si="299"/>
        <v>33352</v>
      </c>
      <c r="U546" s="100">
        <f t="shared" si="300"/>
        <v>13092</v>
      </c>
      <c r="V546" s="89" t="s">
        <v>290</v>
      </c>
      <c r="W546" s="95" t="s">
        <v>37</v>
      </c>
      <c r="X546" s="95" t="s">
        <v>37</v>
      </c>
      <c r="Y546" s="95" t="s">
        <v>37</v>
      </c>
      <c r="Z546" s="95" t="s">
        <v>37</v>
      </c>
      <c r="AA546" s="95" t="s">
        <v>37</v>
      </c>
      <c r="AB546" s="95" t="s">
        <v>37</v>
      </c>
      <c r="AC546" s="95" t="s">
        <v>38</v>
      </c>
      <c r="AD546" s="96" t="s">
        <v>290</v>
      </c>
      <c r="AE546" s="95" t="s">
        <v>38</v>
      </c>
      <c r="AF546" s="95" t="s">
        <v>37</v>
      </c>
      <c r="AG546" s="95" t="s">
        <v>38</v>
      </c>
      <c r="AH546" s="95" t="s">
        <v>37</v>
      </c>
      <c r="AI546" s="95" t="s">
        <v>37</v>
      </c>
      <c r="AJ546" s="95" t="s">
        <v>37</v>
      </c>
      <c r="AK546" s="95" t="s">
        <v>38</v>
      </c>
      <c r="AL546" s="94" t="s">
        <v>290</v>
      </c>
      <c r="AM546" s="108">
        <f t="array" ref="AM546">IFERROR(INDEX(TO_name_1,MATCH(,((Шаблон_1-Точность)&gt;=G546)+((Шаблон_1+Точность)&lt;=G546),)),G546)</f>
        <v>27509</v>
      </c>
      <c r="AN546" s="109">
        <f t="array" ref="AN546">IFERROR(INDEX(TO_name_2,MATCH(,((Шаблон_2-Точность)&gt;=H546)+((Шаблон_2+Точность)&lt;=H546),)),H546)</f>
        <v>61183</v>
      </c>
      <c r="AO546" s="109">
        <f t="array" ref="AO546">IFERROR(INDEX(TO_name_3,MATCH(,((Шаблон_3-Точность)&gt;=I546)+((Шаблон_3+Точность)&lt;=I546),)),I546)</f>
        <v>44836</v>
      </c>
      <c r="AP546" s="109">
        <f t="array" ref="AP546">IFERROR(INDEX(TO_name_4,MATCH(,((Шаблон_4-Точность)&gt;=J546)+((Шаблон_4+Точность)&lt;=J546),)),J546)</f>
        <v>48338</v>
      </c>
      <c r="AQ546" s="109">
        <f t="array" ref="AQ546">IFERROR(INDEX(TO_name_9,MATCH(,((Шаблон_9-Точность)&gt;=K546)+((Шаблон_9+Точность)&lt;=K546),)),K546)</f>
        <v>19163</v>
      </c>
      <c r="AR546" s="109">
        <f t="array" ref="AR546">IFERROR(INDEX(TO_name_10,MATCH(,((Шаблон_10-Точность)&gt;=L546)+((Шаблон_10+Точность)&lt;=L546),)),L546)</f>
        <v>17298</v>
      </c>
      <c r="AS546" s="110">
        <f t="array" ref="AS546">IFERROR(INDEX(TO_name_11,MATCH(,((Шаблон_11-Точность)&gt;=M546)+((Шаблон_11+Точность)&lt;=M546),)),M546)</f>
        <v>13234</v>
      </c>
      <c r="AT546" s="111" t="s">
        <v>290</v>
      </c>
      <c r="AU546" s="108">
        <f t="array" ref="AU546">IFERROR(INDEX(TO_name_5,MATCH(,((Шаблон_5-Точность)&gt;=O546)+((Шаблон_5+Точность)&lt;=O546),)),O546)</f>
        <v>48126</v>
      </c>
      <c r="AV546" s="109">
        <f t="array" ref="AV546">IFERROR(INDEX(TO_name_6,MATCH(,((Шаблон_6-Точность)&gt;=P546)+((Шаблон_6+Точность)&lt;=P546),)),P546)</f>
        <v>31549</v>
      </c>
      <c r="AW546" s="109">
        <f t="array" ref="AW546">IFERROR(INDEX(TO_name_7,MATCH(,((Шаблон_7-Точность)&gt;=Q546)+((Шаблон_7+Точность)&lt;=Q546),)),Q546)</f>
        <v>20602</v>
      </c>
      <c r="AX546" s="109">
        <f t="array" ref="AX546">IFERROR(INDEX(TO_name_8,MATCH(,((Шаблон_8-Точность)&gt;=R546)+((Шаблон_8+Точность)&lt;=R546),)),R546)</f>
        <v>67167</v>
      </c>
      <c r="AY546" s="109">
        <f t="array" ref="AY546">IFERROR(INDEX(TO_name_12,MATCH(,((Шаблон_12-Точность)&gt;=S546)+((Шаблон_12+Точность)&lt;=S546),)),S546)</f>
        <v>36434</v>
      </c>
      <c r="AZ546" s="109">
        <f t="array" ref="AZ546">IFERROR(INDEX(TO_name_13,MATCH(,((Шаблон_13-Точность)&gt;=T546)+((Шаблон_13+Точность)&lt;=T546),)),T546)</f>
        <v>33352</v>
      </c>
      <c r="BA546" s="110">
        <f t="array" ref="BA546">IFERROR(INDEX(TO_name_14,MATCH(,((Шаблон_14-Точность)&gt;=U546)+((Шаблон_14+Точность)&lt;=U546),)),U546)</f>
        <v>13092</v>
      </c>
      <c r="BB546" s="3"/>
      <c r="BC546" s="3" t="str">
        <f t="shared" si="270"/>
        <v>М/71231/27509</v>
      </c>
      <c r="BD546" s="3" t="str">
        <f t="shared" si="271"/>
        <v>М/76105/61183</v>
      </c>
      <c r="BE546" s="3" t="str">
        <f t="shared" si="272"/>
        <v>М/69938/44836</v>
      </c>
      <c r="BF546" s="3" t="str">
        <f t="shared" si="273"/>
        <v>М/76638/48338</v>
      </c>
      <c r="BG546" s="3" t="str">
        <f t="shared" si="274"/>
        <v>М/19163/19163</v>
      </c>
      <c r="BH546" s="3" t="str">
        <f t="shared" si="275"/>
        <v>М/17298/17298</v>
      </c>
      <c r="BI546" s="3" t="str">
        <f t="shared" si="276"/>
        <v>Р/13234/13234</v>
      </c>
      <c r="BJ546" s="158" t="s">
        <v>290</v>
      </c>
      <c r="BK546" s="3" t="str">
        <f t="shared" si="277"/>
        <v>Р/46405/48126</v>
      </c>
      <c r="BL546" s="3" t="str">
        <f t="shared" si="278"/>
        <v>М/56531/31549</v>
      </c>
      <c r="BM546" s="3" t="str">
        <f t="shared" si="279"/>
        <v>Р/41117/20602</v>
      </c>
      <c r="BN546" s="3" t="str">
        <f t="shared" si="280"/>
        <v>М/42618/67167</v>
      </c>
      <c r="BO546" s="3" t="str">
        <f t="shared" si="281"/>
        <v>М/11434/36434</v>
      </c>
      <c r="BP546" s="3" t="str">
        <f t="shared" si="282"/>
        <v>М/12837/33352</v>
      </c>
      <c r="BQ546" s="3" t="str">
        <f t="shared" si="283"/>
        <v>Р/13092/13092</v>
      </c>
    </row>
    <row r="547" spans="1:69" ht="16.5" customHeight="1" x14ac:dyDescent="0.25">
      <c r="A547" s="90">
        <v>45463</v>
      </c>
      <c r="B547" s="3">
        <v>5</v>
      </c>
      <c r="C547" s="3">
        <v>4</v>
      </c>
      <c r="D547" s="105" t="str">
        <f t="shared" si="284"/>
        <v>ОШ</v>
      </c>
      <c r="E547" s="105" t="str">
        <f t="shared" si="285"/>
        <v/>
      </c>
      <c r="F547" s="99" t="s">
        <v>290</v>
      </c>
      <c r="G547" s="100">
        <f t="shared" si="286"/>
        <v>27533</v>
      </c>
      <c r="H547" s="100">
        <f t="shared" si="287"/>
        <v>61207</v>
      </c>
      <c r="I547" s="100">
        <f t="shared" si="288"/>
        <v>44860</v>
      </c>
      <c r="J547" s="100">
        <f t="shared" si="289"/>
        <v>48362</v>
      </c>
      <c r="K547" s="100">
        <f t="shared" si="290"/>
        <v>19187</v>
      </c>
      <c r="L547" s="100">
        <f t="shared" si="291"/>
        <v>17322</v>
      </c>
      <c r="M547" s="100">
        <f t="shared" si="292"/>
        <v>13234</v>
      </c>
      <c r="N547" s="100" t="str">
        <f t="shared" si="293"/>
        <v>|</v>
      </c>
      <c r="O547" s="100">
        <f t="shared" si="294"/>
        <v>48126</v>
      </c>
      <c r="P547" s="100">
        <f t="shared" si="295"/>
        <v>31573</v>
      </c>
      <c r="Q547" s="100">
        <f t="shared" si="296"/>
        <v>20602</v>
      </c>
      <c r="R547" s="100">
        <f t="shared" si="297"/>
        <v>67191</v>
      </c>
      <c r="S547" s="100">
        <f t="shared" si="298"/>
        <v>36458</v>
      </c>
      <c r="T547" s="100">
        <f t="shared" si="299"/>
        <v>33376</v>
      </c>
      <c r="U547" s="100">
        <f t="shared" si="300"/>
        <v>13092</v>
      </c>
      <c r="V547" s="89" t="s">
        <v>290</v>
      </c>
      <c r="W547" s="95" t="s">
        <v>37</v>
      </c>
      <c r="X547" s="95" t="s">
        <v>37</v>
      </c>
      <c r="Y547" s="95" t="s">
        <v>37</v>
      </c>
      <c r="Z547" s="95" t="s">
        <v>37</v>
      </c>
      <c r="AA547" s="95" t="s">
        <v>37</v>
      </c>
      <c r="AB547" s="95" t="s">
        <v>37</v>
      </c>
      <c r="AC547" s="95" t="s">
        <v>38</v>
      </c>
      <c r="AD547" s="96" t="s">
        <v>290</v>
      </c>
      <c r="AE547" s="95" t="s">
        <v>38</v>
      </c>
      <c r="AF547" s="95" t="s">
        <v>37</v>
      </c>
      <c r="AG547" s="95" t="s">
        <v>38</v>
      </c>
      <c r="AH547" s="95" t="s">
        <v>37</v>
      </c>
      <c r="AI547" s="95" t="s">
        <v>37</v>
      </c>
      <c r="AJ547" s="95" t="s">
        <v>37</v>
      </c>
      <c r="AK547" s="95" t="s">
        <v>38</v>
      </c>
      <c r="AL547" s="94" t="s">
        <v>290</v>
      </c>
      <c r="AM547" s="108">
        <f t="array" ref="AM547">IFERROR(INDEX(TO_name_1,MATCH(,((Шаблон_1-Точность)&gt;=G547)+((Шаблон_1+Точность)&lt;=G547),)),G547)</f>
        <v>27533</v>
      </c>
      <c r="AN547" s="109">
        <f t="array" ref="AN547">IFERROR(INDEX(TO_name_2,MATCH(,((Шаблон_2-Точность)&gt;=H547)+((Шаблон_2+Точность)&lt;=H547),)),H547)</f>
        <v>61207</v>
      </c>
      <c r="AO547" s="109">
        <f t="array" ref="AO547">IFERROR(INDEX(TO_name_3,MATCH(,((Шаблон_3-Точность)&gt;=I547)+((Шаблон_3+Точность)&lt;=I547),)),I547)</f>
        <v>44860</v>
      </c>
      <c r="AP547" s="109">
        <f t="array" ref="AP547">IFERROR(INDEX(TO_name_4,MATCH(,((Шаблон_4-Точность)&gt;=J547)+((Шаблон_4+Точность)&lt;=J547),)),J547)</f>
        <v>48362</v>
      </c>
      <c r="AQ547" s="109">
        <f t="array" ref="AQ547">IFERROR(INDEX(TO_name_9,MATCH(,((Шаблон_9-Точность)&gt;=K547)+((Шаблон_9+Точность)&lt;=K547),)),K547)</f>
        <v>19187</v>
      </c>
      <c r="AR547" s="109">
        <f t="array" ref="AR547">IFERROR(INDEX(TO_name_10,MATCH(,((Шаблон_10-Точность)&gt;=L547)+((Шаблон_10+Точность)&lt;=L547),)),L547)</f>
        <v>17322</v>
      </c>
      <c r="AS547" s="110">
        <f t="array" ref="AS547">IFERROR(INDEX(TO_name_11,MATCH(,((Шаблон_11-Точность)&gt;=M547)+((Шаблон_11+Точность)&lt;=M547),)),M547)</f>
        <v>13234</v>
      </c>
      <c r="AT547" s="111" t="s">
        <v>290</v>
      </c>
      <c r="AU547" s="108">
        <f t="array" ref="AU547">IFERROR(INDEX(TO_name_5,MATCH(,((Шаблон_5-Точность)&gt;=O547)+((Шаблон_5+Точность)&lt;=O547),)),O547)</f>
        <v>48126</v>
      </c>
      <c r="AV547" s="109">
        <f t="array" ref="AV547">IFERROR(INDEX(TO_name_6,MATCH(,((Шаблон_6-Точность)&gt;=P547)+((Шаблон_6+Точность)&lt;=P547),)),P547)</f>
        <v>31573</v>
      </c>
      <c r="AW547" s="109">
        <f t="array" ref="AW547">IFERROR(INDEX(TO_name_7,MATCH(,((Шаблон_7-Точность)&gt;=Q547)+((Шаблон_7+Точность)&lt;=Q547),)),Q547)</f>
        <v>20602</v>
      </c>
      <c r="AX547" s="109">
        <f t="array" ref="AX547">IFERROR(INDEX(TO_name_8,MATCH(,((Шаблон_8-Точность)&gt;=R547)+((Шаблон_8+Точность)&lt;=R547),)),R547)</f>
        <v>67191</v>
      </c>
      <c r="AY547" s="109">
        <f t="array" ref="AY547">IFERROR(INDEX(TO_name_12,MATCH(,((Шаблон_12-Точность)&gt;=S547)+((Шаблон_12+Точность)&lt;=S547),)),S547)</f>
        <v>36458</v>
      </c>
      <c r="AZ547" s="109">
        <f t="array" ref="AZ547">IFERROR(INDEX(TO_name_13,MATCH(,((Шаблон_13-Точность)&gt;=T547)+((Шаблон_13+Точность)&lt;=T547),)),T547)</f>
        <v>33376</v>
      </c>
      <c r="BA547" s="110">
        <f t="array" ref="BA547">IFERROR(INDEX(TO_name_14,MATCH(,((Шаблон_14-Точность)&gt;=U547)+((Шаблон_14+Точность)&lt;=U547),)),U547)</f>
        <v>13092</v>
      </c>
      <c r="BB547" s="3"/>
      <c r="BC547" s="3" t="str">
        <f t="shared" si="270"/>
        <v>М/71255/27533</v>
      </c>
      <c r="BD547" s="3" t="str">
        <f t="shared" si="271"/>
        <v>М/76129/61207</v>
      </c>
      <c r="BE547" s="3" t="str">
        <f t="shared" si="272"/>
        <v>М/69962/44860</v>
      </c>
      <c r="BF547" s="3" t="str">
        <f t="shared" si="273"/>
        <v>М/76662/48362</v>
      </c>
      <c r="BG547" s="3" t="str">
        <f t="shared" si="274"/>
        <v>М/19187/19187</v>
      </c>
      <c r="BH547" s="3" t="str">
        <f t="shared" si="275"/>
        <v>М/17322/17322</v>
      </c>
      <c r="BI547" s="3" t="str">
        <f t="shared" si="276"/>
        <v>Р/13234/13234</v>
      </c>
      <c r="BJ547" s="158" t="s">
        <v>290</v>
      </c>
      <c r="BK547" s="3" t="str">
        <f t="shared" si="277"/>
        <v>Р/46405/48126</v>
      </c>
      <c r="BL547" s="3" t="str">
        <f t="shared" si="278"/>
        <v>М/56555/31573</v>
      </c>
      <c r="BM547" s="3" t="str">
        <f t="shared" si="279"/>
        <v>Р/41117/20602</v>
      </c>
      <c r="BN547" s="3" t="str">
        <f t="shared" si="280"/>
        <v>М/42642/67191</v>
      </c>
      <c r="BO547" s="3" t="str">
        <f t="shared" si="281"/>
        <v>М/11458/36458</v>
      </c>
      <c r="BP547" s="3" t="str">
        <f t="shared" si="282"/>
        <v>М/12861/33376</v>
      </c>
      <c r="BQ547" s="3" t="str">
        <f t="shared" si="283"/>
        <v>Р/13092/13092</v>
      </c>
    </row>
    <row r="548" spans="1:69" ht="16.5" customHeight="1" x14ac:dyDescent="0.25">
      <c r="A548" s="90">
        <v>45464</v>
      </c>
      <c r="B548" s="3">
        <v>5</v>
      </c>
      <c r="C548" s="3">
        <v>4</v>
      </c>
      <c r="D548" s="105" t="str">
        <f t="shared" si="284"/>
        <v>ОШ</v>
      </c>
      <c r="E548" s="105" t="str">
        <f t="shared" si="285"/>
        <v/>
      </c>
      <c r="F548" s="99" t="s">
        <v>290</v>
      </c>
      <c r="G548" s="100">
        <f t="shared" si="286"/>
        <v>27557</v>
      </c>
      <c r="H548" s="100">
        <f t="shared" si="287"/>
        <v>61231</v>
      </c>
      <c r="I548" s="100">
        <f t="shared" si="288"/>
        <v>44884</v>
      </c>
      <c r="J548" s="100">
        <f t="shared" si="289"/>
        <v>48386</v>
      </c>
      <c r="K548" s="100">
        <f t="shared" si="290"/>
        <v>19211</v>
      </c>
      <c r="L548" s="100">
        <f t="shared" si="291"/>
        <v>17346</v>
      </c>
      <c r="M548" s="100">
        <f t="shared" si="292"/>
        <v>13234</v>
      </c>
      <c r="N548" s="100" t="str">
        <f t="shared" si="293"/>
        <v>|</v>
      </c>
      <c r="O548" s="100">
        <f t="shared" si="294"/>
        <v>48126</v>
      </c>
      <c r="P548" s="100">
        <f t="shared" si="295"/>
        <v>31597</v>
      </c>
      <c r="Q548" s="100">
        <f t="shared" si="296"/>
        <v>20602</v>
      </c>
      <c r="R548" s="100">
        <f t="shared" si="297"/>
        <v>67215</v>
      </c>
      <c r="S548" s="100">
        <f t="shared" si="298"/>
        <v>36482</v>
      </c>
      <c r="T548" s="100">
        <f t="shared" si="299"/>
        <v>33400</v>
      </c>
      <c r="U548" s="100">
        <f t="shared" si="300"/>
        <v>13092</v>
      </c>
      <c r="V548" s="89" t="s">
        <v>290</v>
      </c>
      <c r="W548" s="95" t="s">
        <v>37</v>
      </c>
      <c r="X548" s="95" t="s">
        <v>37</v>
      </c>
      <c r="Y548" s="95" t="s">
        <v>37</v>
      </c>
      <c r="Z548" s="95" t="s">
        <v>37</v>
      </c>
      <c r="AA548" s="95" t="s">
        <v>37</v>
      </c>
      <c r="AB548" s="95" t="s">
        <v>37</v>
      </c>
      <c r="AC548" s="95" t="s">
        <v>38</v>
      </c>
      <c r="AD548" s="96" t="s">
        <v>290</v>
      </c>
      <c r="AE548" s="95" t="s">
        <v>38</v>
      </c>
      <c r="AF548" s="95" t="s">
        <v>37</v>
      </c>
      <c r="AG548" s="95" t="s">
        <v>38</v>
      </c>
      <c r="AH548" s="95" t="s">
        <v>37</v>
      </c>
      <c r="AI548" s="95" t="s">
        <v>37</v>
      </c>
      <c r="AJ548" s="95" t="s">
        <v>37</v>
      </c>
      <c r="AK548" s="95" t="s">
        <v>38</v>
      </c>
      <c r="AL548" s="94" t="s">
        <v>290</v>
      </c>
      <c r="AM548" s="108">
        <f t="array" ref="AM548">IFERROR(INDEX(TO_name_1,MATCH(,((Шаблон_1-Точность)&gt;=G548)+((Шаблон_1+Точность)&lt;=G548),)),G548)</f>
        <v>27557</v>
      </c>
      <c r="AN548" s="109">
        <f t="array" ref="AN548">IFERROR(INDEX(TO_name_2,MATCH(,((Шаблон_2-Точность)&gt;=H548)+((Шаблон_2+Точность)&lt;=H548),)),H548)</f>
        <v>61231</v>
      </c>
      <c r="AO548" s="109">
        <f t="array" ref="AO548">IFERROR(INDEX(TO_name_3,MATCH(,((Шаблон_3-Точность)&gt;=I548)+((Шаблон_3+Точность)&lt;=I548),)),I548)</f>
        <v>44884</v>
      </c>
      <c r="AP548" s="109">
        <f t="array" ref="AP548">IFERROR(INDEX(TO_name_4,MATCH(,((Шаблон_4-Точность)&gt;=J548)+((Шаблон_4+Точность)&lt;=J548),)),J548)</f>
        <v>48386</v>
      </c>
      <c r="AQ548" s="109">
        <f t="array" ref="AQ548">IFERROR(INDEX(TO_name_9,MATCH(,((Шаблон_9-Точность)&gt;=K548)+((Шаблон_9+Точность)&lt;=K548),)),K548)</f>
        <v>19211</v>
      </c>
      <c r="AR548" s="109">
        <f t="array" ref="AR548">IFERROR(INDEX(TO_name_10,MATCH(,((Шаблон_10-Точность)&gt;=L548)+((Шаблон_10+Точность)&lt;=L548),)),L548)</f>
        <v>17346</v>
      </c>
      <c r="AS548" s="110">
        <f t="array" ref="AS548">IFERROR(INDEX(TO_name_11,MATCH(,((Шаблон_11-Точность)&gt;=M548)+((Шаблон_11+Точность)&lt;=M548),)),M548)</f>
        <v>13234</v>
      </c>
      <c r="AT548" s="111" t="s">
        <v>290</v>
      </c>
      <c r="AU548" s="108">
        <f t="array" ref="AU548">IFERROR(INDEX(TO_name_5,MATCH(,((Шаблон_5-Точность)&gt;=O548)+((Шаблон_5+Точность)&lt;=O548),)),O548)</f>
        <v>48126</v>
      </c>
      <c r="AV548" s="109">
        <f t="array" ref="AV548">IFERROR(INDEX(TO_name_6,MATCH(,((Шаблон_6-Точность)&gt;=P548)+((Шаблон_6+Точность)&lt;=P548),)),P548)</f>
        <v>31597</v>
      </c>
      <c r="AW548" s="109">
        <f t="array" ref="AW548">IFERROR(INDEX(TO_name_7,MATCH(,((Шаблон_7-Точность)&gt;=Q548)+((Шаблон_7+Точность)&lt;=Q548),)),Q548)</f>
        <v>20602</v>
      </c>
      <c r="AX548" s="109">
        <f t="array" ref="AX548">IFERROR(INDEX(TO_name_8,MATCH(,((Шаблон_8-Точность)&gt;=R548)+((Шаблон_8+Точность)&lt;=R548),)),R548)</f>
        <v>67215</v>
      </c>
      <c r="AY548" s="109">
        <f t="array" ref="AY548">IFERROR(INDEX(TO_name_12,MATCH(,((Шаблон_12-Точность)&gt;=S548)+((Шаблон_12+Точность)&lt;=S548),)),S548)</f>
        <v>36482</v>
      </c>
      <c r="AZ548" s="109">
        <f t="array" ref="AZ548">IFERROR(INDEX(TO_name_13,MATCH(,((Шаблон_13-Точность)&gt;=T548)+((Шаблон_13+Точность)&lt;=T548),)),T548)</f>
        <v>33400</v>
      </c>
      <c r="BA548" s="110">
        <f t="array" ref="BA548">IFERROR(INDEX(TO_name_14,MATCH(,((Шаблон_14-Точность)&gt;=U548)+((Шаблон_14+Точность)&lt;=U548),)),U548)</f>
        <v>13092</v>
      </c>
      <c r="BB548" s="3"/>
      <c r="BC548" s="3" t="str">
        <f t="shared" si="270"/>
        <v>М/71279/27557</v>
      </c>
      <c r="BD548" s="3" t="str">
        <f t="shared" si="271"/>
        <v>М/76153/61231</v>
      </c>
      <c r="BE548" s="3" t="str">
        <f t="shared" si="272"/>
        <v>М/69986/44884</v>
      </c>
      <c r="BF548" s="3" t="str">
        <f t="shared" si="273"/>
        <v>М/76686/48386</v>
      </c>
      <c r="BG548" s="3" t="str">
        <f t="shared" si="274"/>
        <v>М/19211/19211</v>
      </c>
      <c r="BH548" s="3" t="str">
        <f t="shared" si="275"/>
        <v>М/17346/17346</v>
      </c>
      <c r="BI548" s="3" t="str">
        <f t="shared" si="276"/>
        <v>Р/13234/13234</v>
      </c>
      <c r="BJ548" s="158" t="s">
        <v>290</v>
      </c>
      <c r="BK548" s="3" t="str">
        <f t="shared" si="277"/>
        <v>Р/46405/48126</v>
      </c>
      <c r="BL548" s="3" t="str">
        <f t="shared" si="278"/>
        <v>М/56579/31597</v>
      </c>
      <c r="BM548" s="3" t="str">
        <f t="shared" si="279"/>
        <v>Р/41117/20602</v>
      </c>
      <c r="BN548" s="3" t="str">
        <f t="shared" si="280"/>
        <v>М/42666/67215</v>
      </c>
      <c r="BO548" s="3" t="str">
        <f t="shared" si="281"/>
        <v>М/11482/36482</v>
      </c>
      <c r="BP548" s="3" t="str">
        <f t="shared" si="282"/>
        <v>М/12885/33400</v>
      </c>
      <c r="BQ548" s="3" t="str">
        <f t="shared" si="283"/>
        <v>Р/13092/13092</v>
      </c>
    </row>
    <row r="549" spans="1:69" ht="16.5" customHeight="1" x14ac:dyDescent="0.25">
      <c r="A549" s="90">
        <v>45465</v>
      </c>
      <c r="B549" s="3">
        <v>5</v>
      </c>
      <c r="C549" s="3">
        <v>4</v>
      </c>
      <c r="D549" s="105" t="str">
        <f t="shared" si="284"/>
        <v>ОШ</v>
      </c>
      <c r="E549" s="105" t="str">
        <f t="shared" si="285"/>
        <v/>
      </c>
      <c r="F549" s="99" t="s">
        <v>290</v>
      </c>
      <c r="G549" s="100">
        <f t="shared" si="286"/>
        <v>27581</v>
      </c>
      <c r="H549" s="100">
        <f t="shared" si="287"/>
        <v>61255</v>
      </c>
      <c r="I549" s="100">
        <f t="shared" si="288"/>
        <v>44908</v>
      </c>
      <c r="J549" s="100">
        <f t="shared" si="289"/>
        <v>48410</v>
      </c>
      <c r="K549" s="100">
        <f t="shared" si="290"/>
        <v>19235</v>
      </c>
      <c r="L549" s="100">
        <f t="shared" si="291"/>
        <v>17370</v>
      </c>
      <c r="M549" s="100">
        <f t="shared" si="292"/>
        <v>13234</v>
      </c>
      <c r="N549" s="100" t="str">
        <f t="shared" si="293"/>
        <v>|</v>
      </c>
      <c r="O549" s="100">
        <f t="shared" si="294"/>
        <v>48126</v>
      </c>
      <c r="P549" s="100">
        <f t="shared" si="295"/>
        <v>31621</v>
      </c>
      <c r="Q549" s="100">
        <f t="shared" si="296"/>
        <v>20602</v>
      </c>
      <c r="R549" s="100">
        <f t="shared" si="297"/>
        <v>67239</v>
      </c>
      <c r="S549" s="100">
        <f t="shared" si="298"/>
        <v>36506</v>
      </c>
      <c r="T549" s="100">
        <f t="shared" si="299"/>
        <v>33424</v>
      </c>
      <c r="U549" s="100">
        <f t="shared" si="300"/>
        <v>13092</v>
      </c>
      <c r="V549" s="89" t="s">
        <v>290</v>
      </c>
      <c r="W549" s="95" t="s">
        <v>37</v>
      </c>
      <c r="X549" s="95" t="s">
        <v>37</v>
      </c>
      <c r="Y549" s="95" t="s">
        <v>37</v>
      </c>
      <c r="Z549" s="95" t="s">
        <v>37</v>
      </c>
      <c r="AA549" s="95" t="s">
        <v>37</v>
      </c>
      <c r="AB549" s="95" t="s">
        <v>37</v>
      </c>
      <c r="AC549" s="95" t="s">
        <v>38</v>
      </c>
      <c r="AD549" s="96" t="s">
        <v>290</v>
      </c>
      <c r="AE549" s="95" t="s">
        <v>38</v>
      </c>
      <c r="AF549" s="95" t="s">
        <v>37</v>
      </c>
      <c r="AG549" s="95" t="s">
        <v>38</v>
      </c>
      <c r="AH549" s="95" t="s">
        <v>37</v>
      </c>
      <c r="AI549" s="95" t="s">
        <v>37</v>
      </c>
      <c r="AJ549" s="95" t="s">
        <v>37</v>
      </c>
      <c r="AK549" s="95" t="s">
        <v>38</v>
      </c>
      <c r="AL549" s="94" t="s">
        <v>290</v>
      </c>
      <c r="AM549" s="108">
        <f t="array" ref="AM549">IFERROR(INDEX(TO_name_1,MATCH(,((Шаблон_1-Точность)&gt;=G549)+((Шаблон_1+Точность)&lt;=G549),)),G549)</f>
        <v>27581</v>
      </c>
      <c r="AN549" s="109">
        <f t="array" ref="AN549">IFERROR(INDEX(TO_name_2,MATCH(,((Шаблон_2-Точность)&gt;=H549)+((Шаблон_2+Точность)&lt;=H549),)),H549)</f>
        <v>61255</v>
      </c>
      <c r="AO549" s="109">
        <f t="array" ref="AO549">IFERROR(INDEX(TO_name_3,MATCH(,((Шаблон_3-Точность)&gt;=I549)+((Шаблон_3+Точность)&lt;=I549),)),I549)</f>
        <v>44908</v>
      </c>
      <c r="AP549" s="109">
        <f t="array" ref="AP549">IFERROR(INDEX(TO_name_4,MATCH(,((Шаблон_4-Точность)&gt;=J549)+((Шаблон_4+Точность)&lt;=J549),)),J549)</f>
        <v>48410</v>
      </c>
      <c r="AQ549" s="109">
        <f t="array" ref="AQ549">IFERROR(INDEX(TO_name_9,MATCH(,((Шаблон_9-Точность)&gt;=K549)+((Шаблон_9+Точность)&lt;=K549),)),K549)</f>
        <v>19235</v>
      </c>
      <c r="AR549" s="109">
        <f t="array" ref="AR549">IFERROR(INDEX(TO_name_10,MATCH(,((Шаблон_10-Точность)&gt;=L549)+((Шаблон_10+Точность)&lt;=L549),)),L549)</f>
        <v>17370</v>
      </c>
      <c r="AS549" s="110">
        <f t="array" ref="AS549">IFERROR(INDEX(TO_name_11,MATCH(,((Шаблон_11-Точность)&gt;=M549)+((Шаблон_11+Точность)&lt;=M549),)),M549)</f>
        <v>13234</v>
      </c>
      <c r="AT549" s="111" t="s">
        <v>290</v>
      </c>
      <c r="AU549" s="108">
        <f t="array" ref="AU549">IFERROR(INDEX(TO_name_5,MATCH(,((Шаблон_5-Точность)&gt;=O549)+((Шаблон_5+Точность)&lt;=O549),)),O549)</f>
        <v>48126</v>
      </c>
      <c r="AV549" s="109">
        <f t="array" ref="AV549">IFERROR(INDEX(TO_name_6,MATCH(,((Шаблон_6-Точность)&gt;=P549)+((Шаблон_6+Точность)&lt;=P549),)),P549)</f>
        <v>31621</v>
      </c>
      <c r="AW549" s="109">
        <f t="array" ref="AW549">IFERROR(INDEX(TO_name_7,MATCH(,((Шаблон_7-Точность)&gt;=Q549)+((Шаблон_7+Точность)&lt;=Q549),)),Q549)</f>
        <v>20602</v>
      </c>
      <c r="AX549" s="109">
        <f t="array" ref="AX549">IFERROR(INDEX(TO_name_8,MATCH(,((Шаблон_8-Точность)&gt;=R549)+((Шаблон_8+Точность)&lt;=R549),)),R549)</f>
        <v>67239</v>
      </c>
      <c r="AY549" s="109">
        <f t="array" ref="AY549">IFERROR(INDEX(TO_name_12,MATCH(,((Шаблон_12-Точность)&gt;=S549)+((Шаблон_12+Точность)&lt;=S549),)),S549)</f>
        <v>36506</v>
      </c>
      <c r="AZ549" s="109">
        <f t="array" ref="AZ549">IFERROR(INDEX(TO_name_13,MATCH(,((Шаблон_13-Точность)&gt;=T549)+((Шаблон_13+Точность)&lt;=T549),)),T549)</f>
        <v>33424</v>
      </c>
      <c r="BA549" s="110">
        <f t="array" ref="BA549">IFERROR(INDEX(TO_name_14,MATCH(,((Шаблон_14-Точность)&gt;=U549)+((Шаблон_14+Точность)&lt;=U549),)),U549)</f>
        <v>13092</v>
      </c>
      <c r="BB549" s="3"/>
      <c r="BC549" s="3" t="str">
        <f t="shared" si="270"/>
        <v>М/71303/27581</v>
      </c>
      <c r="BD549" s="3" t="str">
        <f t="shared" si="271"/>
        <v>М/76177/61255</v>
      </c>
      <c r="BE549" s="3" t="str">
        <f t="shared" si="272"/>
        <v>М/70010/44908</v>
      </c>
      <c r="BF549" s="3" t="str">
        <f t="shared" si="273"/>
        <v>М/76710/48410</v>
      </c>
      <c r="BG549" s="3" t="str">
        <f t="shared" si="274"/>
        <v>М/19235/19235</v>
      </c>
      <c r="BH549" s="3" t="str">
        <f t="shared" si="275"/>
        <v>М/17370/17370</v>
      </c>
      <c r="BI549" s="3" t="str">
        <f t="shared" si="276"/>
        <v>Р/13234/13234</v>
      </c>
      <c r="BJ549" s="158" t="s">
        <v>290</v>
      </c>
      <c r="BK549" s="3" t="str">
        <f t="shared" si="277"/>
        <v>Р/46405/48126</v>
      </c>
      <c r="BL549" s="3" t="str">
        <f t="shared" si="278"/>
        <v>М/56603/31621</v>
      </c>
      <c r="BM549" s="3" t="str">
        <f t="shared" si="279"/>
        <v>Р/41117/20602</v>
      </c>
      <c r="BN549" s="3" t="str">
        <f t="shared" si="280"/>
        <v>М/42690/67239</v>
      </c>
      <c r="BO549" s="3" t="str">
        <f t="shared" si="281"/>
        <v>М/11506/36506</v>
      </c>
      <c r="BP549" s="3" t="str">
        <f t="shared" si="282"/>
        <v>М/12909/33424</v>
      </c>
      <c r="BQ549" s="3" t="str">
        <f t="shared" si="283"/>
        <v>Р/13092/13092</v>
      </c>
    </row>
    <row r="550" spans="1:69" ht="16.5" customHeight="1" x14ac:dyDescent="0.25">
      <c r="A550" s="90">
        <v>45466</v>
      </c>
      <c r="B550" s="3">
        <v>5</v>
      </c>
      <c r="C550" s="3">
        <v>4</v>
      </c>
      <c r="D550" s="105" t="str">
        <f t="shared" si="284"/>
        <v>ОШ</v>
      </c>
      <c r="E550" s="105" t="str">
        <f t="shared" si="285"/>
        <v/>
      </c>
      <c r="F550" s="99" t="s">
        <v>290</v>
      </c>
      <c r="G550" s="100">
        <f t="shared" si="286"/>
        <v>27605</v>
      </c>
      <c r="H550" s="100">
        <f t="shared" si="287"/>
        <v>61279</v>
      </c>
      <c r="I550" s="100">
        <f t="shared" si="288"/>
        <v>44932</v>
      </c>
      <c r="J550" s="100">
        <f t="shared" si="289"/>
        <v>48434</v>
      </c>
      <c r="K550" s="100">
        <f t="shared" si="290"/>
        <v>19259</v>
      </c>
      <c r="L550" s="100">
        <f t="shared" si="291"/>
        <v>17394</v>
      </c>
      <c r="M550" s="100">
        <f t="shared" si="292"/>
        <v>13234</v>
      </c>
      <c r="N550" s="100" t="str">
        <f t="shared" si="293"/>
        <v>|</v>
      </c>
      <c r="O550" s="100">
        <f t="shared" si="294"/>
        <v>48126</v>
      </c>
      <c r="P550" s="100">
        <f t="shared" si="295"/>
        <v>31645</v>
      </c>
      <c r="Q550" s="100">
        <f t="shared" si="296"/>
        <v>20602</v>
      </c>
      <c r="R550" s="100">
        <f t="shared" si="297"/>
        <v>67263</v>
      </c>
      <c r="S550" s="100">
        <f t="shared" si="298"/>
        <v>36530</v>
      </c>
      <c r="T550" s="100">
        <f t="shared" si="299"/>
        <v>33448</v>
      </c>
      <c r="U550" s="100">
        <f t="shared" si="300"/>
        <v>13092</v>
      </c>
      <c r="V550" s="89" t="s">
        <v>290</v>
      </c>
      <c r="W550" s="95" t="s">
        <v>37</v>
      </c>
      <c r="X550" s="95" t="s">
        <v>37</v>
      </c>
      <c r="Y550" s="95" t="s">
        <v>37</v>
      </c>
      <c r="Z550" s="95" t="s">
        <v>37</v>
      </c>
      <c r="AA550" s="95" t="s">
        <v>37</v>
      </c>
      <c r="AB550" s="95" t="s">
        <v>37</v>
      </c>
      <c r="AC550" s="95" t="s">
        <v>38</v>
      </c>
      <c r="AD550" s="96" t="s">
        <v>290</v>
      </c>
      <c r="AE550" s="95" t="s">
        <v>38</v>
      </c>
      <c r="AF550" s="95" t="s">
        <v>37</v>
      </c>
      <c r="AG550" s="95" t="s">
        <v>38</v>
      </c>
      <c r="AH550" s="95" t="s">
        <v>37</v>
      </c>
      <c r="AI550" s="95" t="s">
        <v>37</v>
      </c>
      <c r="AJ550" s="95" t="s">
        <v>37</v>
      </c>
      <c r="AK550" s="95" t="s">
        <v>38</v>
      </c>
      <c r="AL550" s="94" t="s">
        <v>290</v>
      </c>
      <c r="AM550" s="108">
        <f t="array" ref="AM550">IFERROR(INDEX(TO_name_1,MATCH(,((Шаблон_1-Точность)&gt;=G550)+((Шаблон_1+Точность)&lt;=G550),)),G550)</f>
        <v>27605</v>
      </c>
      <c r="AN550" s="109">
        <f t="array" ref="AN550">IFERROR(INDEX(TO_name_2,MATCH(,((Шаблон_2-Точность)&gt;=H550)+((Шаблон_2+Точность)&lt;=H550),)),H550)</f>
        <v>61279</v>
      </c>
      <c r="AO550" s="109">
        <f t="array" ref="AO550">IFERROR(INDEX(TO_name_3,MATCH(,((Шаблон_3-Точность)&gt;=I550)+((Шаблон_3+Точность)&lt;=I550),)),I550)</f>
        <v>44932</v>
      </c>
      <c r="AP550" s="109">
        <f t="array" ref="AP550">IFERROR(INDEX(TO_name_4,MATCH(,((Шаблон_4-Точность)&gt;=J550)+((Шаблон_4+Точность)&lt;=J550),)),J550)</f>
        <v>48434</v>
      </c>
      <c r="AQ550" s="109">
        <f t="array" ref="AQ550">IFERROR(INDEX(TO_name_9,MATCH(,((Шаблон_9-Точность)&gt;=K550)+((Шаблон_9+Точность)&lt;=K550),)),K550)</f>
        <v>19259</v>
      </c>
      <c r="AR550" s="109">
        <f t="array" ref="AR550">IFERROR(INDEX(TO_name_10,MATCH(,((Шаблон_10-Точность)&gt;=L550)+((Шаблон_10+Точность)&lt;=L550),)),L550)</f>
        <v>17394</v>
      </c>
      <c r="AS550" s="110">
        <f t="array" ref="AS550">IFERROR(INDEX(TO_name_11,MATCH(,((Шаблон_11-Точность)&gt;=M550)+((Шаблон_11+Точность)&lt;=M550),)),M550)</f>
        <v>13234</v>
      </c>
      <c r="AT550" s="111" t="s">
        <v>290</v>
      </c>
      <c r="AU550" s="108">
        <f t="array" ref="AU550">IFERROR(INDEX(TO_name_5,MATCH(,((Шаблон_5-Точность)&gt;=O550)+((Шаблон_5+Точность)&lt;=O550),)),O550)</f>
        <v>48126</v>
      </c>
      <c r="AV550" s="109">
        <f t="array" ref="AV550">IFERROR(INDEX(TO_name_6,MATCH(,((Шаблон_6-Точность)&gt;=P550)+((Шаблон_6+Точность)&lt;=P550),)),P550)</f>
        <v>31645</v>
      </c>
      <c r="AW550" s="109">
        <f t="array" ref="AW550">IFERROR(INDEX(TO_name_7,MATCH(,((Шаблон_7-Точность)&gt;=Q550)+((Шаблон_7+Точность)&lt;=Q550),)),Q550)</f>
        <v>20602</v>
      </c>
      <c r="AX550" s="109">
        <f t="array" ref="AX550">IFERROR(INDEX(TO_name_8,MATCH(,((Шаблон_8-Точность)&gt;=R550)+((Шаблон_8+Точность)&lt;=R550),)),R550)</f>
        <v>67263</v>
      </c>
      <c r="AY550" s="109">
        <f t="array" ref="AY550">IFERROR(INDEX(TO_name_12,MATCH(,((Шаблон_12-Точность)&gt;=S550)+((Шаблон_12+Точность)&lt;=S550),)),S550)</f>
        <v>36530</v>
      </c>
      <c r="AZ550" s="109">
        <f t="array" ref="AZ550">IFERROR(INDEX(TO_name_13,MATCH(,((Шаблон_13-Точность)&gt;=T550)+((Шаблон_13+Точность)&lt;=T550),)),T550)</f>
        <v>33448</v>
      </c>
      <c r="BA550" s="110">
        <f t="array" ref="BA550">IFERROR(INDEX(TO_name_14,MATCH(,((Шаблон_14-Точность)&gt;=U550)+((Шаблон_14+Точность)&lt;=U550),)),U550)</f>
        <v>13092</v>
      </c>
      <c r="BB550" s="3"/>
      <c r="BC550" s="3" t="str">
        <f t="shared" si="270"/>
        <v>М/71327/27605</v>
      </c>
      <c r="BD550" s="3" t="str">
        <f t="shared" si="271"/>
        <v>М/76201/61279</v>
      </c>
      <c r="BE550" s="3" t="str">
        <f t="shared" si="272"/>
        <v>М/70034/44932</v>
      </c>
      <c r="BF550" s="3" t="str">
        <f t="shared" si="273"/>
        <v>М/76734/48434</v>
      </c>
      <c r="BG550" s="3" t="str">
        <f t="shared" si="274"/>
        <v>М/19259/19259</v>
      </c>
      <c r="BH550" s="3" t="str">
        <f t="shared" si="275"/>
        <v>М/17394/17394</v>
      </c>
      <c r="BI550" s="3" t="str">
        <f t="shared" si="276"/>
        <v>Р/13234/13234</v>
      </c>
      <c r="BJ550" s="158" t="s">
        <v>290</v>
      </c>
      <c r="BK550" s="3" t="str">
        <f t="shared" si="277"/>
        <v>Р/46405/48126</v>
      </c>
      <c r="BL550" s="3" t="str">
        <f t="shared" si="278"/>
        <v>М/56627/31645</v>
      </c>
      <c r="BM550" s="3" t="str">
        <f t="shared" si="279"/>
        <v>Р/41117/20602</v>
      </c>
      <c r="BN550" s="3" t="str">
        <f t="shared" si="280"/>
        <v>М/42714/67263</v>
      </c>
      <c r="BO550" s="3" t="str">
        <f t="shared" si="281"/>
        <v>М/11530/36530</v>
      </c>
      <c r="BP550" s="3" t="str">
        <f t="shared" si="282"/>
        <v>М/12933/33448</v>
      </c>
      <c r="BQ550" s="3" t="str">
        <f t="shared" si="283"/>
        <v>Р/13092/13092</v>
      </c>
    </row>
    <row r="551" spans="1:69" ht="16.5" customHeight="1" x14ac:dyDescent="0.25">
      <c r="A551" s="90">
        <v>45467</v>
      </c>
      <c r="B551" s="3">
        <v>5</v>
      </c>
      <c r="C551" s="3">
        <v>4</v>
      </c>
      <c r="D551" s="105" t="str">
        <f t="shared" si="284"/>
        <v>ОШ</v>
      </c>
      <c r="E551" s="105" t="str">
        <f t="shared" si="285"/>
        <v/>
      </c>
      <c r="F551" s="99" t="s">
        <v>290</v>
      </c>
      <c r="G551" s="100">
        <f t="shared" si="286"/>
        <v>27629</v>
      </c>
      <c r="H551" s="100">
        <f t="shared" si="287"/>
        <v>61303</v>
      </c>
      <c r="I551" s="100">
        <f t="shared" si="288"/>
        <v>44948</v>
      </c>
      <c r="J551" s="100">
        <f t="shared" si="289"/>
        <v>48458</v>
      </c>
      <c r="K551" s="100">
        <f t="shared" si="290"/>
        <v>19283</v>
      </c>
      <c r="L551" s="100">
        <f t="shared" si="291"/>
        <v>17418</v>
      </c>
      <c r="M551" s="100">
        <f t="shared" si="292"/>
        <v>13234</v>
      </c>
      <c r="N551" s="100" t="str">
        <f t="shared" si="293"/>
        <v>|</v>
      </c>
      <c r="O551" s="100">
        <f t="shared" si="294"/>
        <v>48126</v>
      </c>
      <c r="P551" s="100">
        <f t="shared" si="295"/>
        <v>31669</v>
      </c>
      <c r="Q551" s="100">
        <f t="shared" si="296"/>
        <v>20602</v>
      </c>
      <c r="R551" s="100">
        <f t="shared" si="297"/>
        <v>67287</v>
      </c>
      <c r="S551" s="100">
        <f t="shared" si="298"/>
        <v>36554</v>
      </c>
      <c r="T551" s="100">
        <f t="shared" si="299"/>
        <v>33472</v>
      </c>
      <c r="U551" s="100">
        <f t="shared" si="300"/>
        <v>13092</v>
      </c>
      <c r="V551" s="89" t="s">
        <v>290</v>
      </c>
      <c r="W551" s="95" t="s">
        <v>37</v>
      </c>
      <c r="X551" s="95" t="s">
        <v>37</v>
      </c>
      <c r="Y551" s="95" t="s">
        <v>195</v>
      </c>
      <c r="Z551" s="95" t="s">
        <v>37</v>
      </c>
      <c r="AA551" s="95" t="s">
        <v>37</v>
      </c>
      <c r="AB551" s="95" t="s">
        <v>37</v>
      </c>
      <c r="AC551" s="95" t="s">
        <v>38</v>
      </c>
      <c r="AD551" s="96" t="s">
        <v>290</v>
      </c>
      <c r="AE551" s="95" t="s">
        <v>38</v>
      </c>
      <c r="AF551" s="95" t="s">
        <v>37</v>
      </c>
      <c r="AG551" s="95" t="s">
        <v>38</v>
      </c>
      <c r="AH551" s="95" t="s">
        <v>37</v>
      </c>
      <c r="AI551" s="95" t="s">
        <v>37</v>
      </c>
      <c r="AJ551" s="95" t="s">
        <v>37</v>
      </c>
      <c r="AK551" s="95" t="s">
        <v>38</v>
      </c>
      <c r="AL551" s="94" t="s">
        <v>290</v>
      </c>
      <c r="AM551" s="108">
        <f t="array" ref="AM551">IFERROR(INDEX(TO_name_1,MATCH(,((Шаблон_1-Точность)&gt;=G551)+((Шаблон_1+Точность)&lt;=G551),)),G551)</f>
        <v>27629</v>
      </c>
      <c r="AN551" s="109">
        <f t="array" ref="AN551">IFERROR(INDEX(TO_name_2,MATCH(,((Шаблон_2-Точность)&gt;=H551)+((Шаблон_2+Точность)&lt;=H551),)),H551)</f>
        <v>61303</v>
      </c>
      <c r="AO551" s="109">
        <f t="array" ref="AO551">IFERROR(INDEX(TO_name_3,MATCH(,((Шаблон_3-Точность)&gt;=I551)+((Шаблон_3+Точность)&lt;=I551),)),I551)</f>
        <v>44948</v>
      </c>
      <c r="AP551" s="109">
        <f t="array" ref="AP551">IFERROR(INDEX(TO_name_4,MATCH(,((Шаблон_4-Точность)&gt;=J551)+((Шаблон_4+Точность)&lt;=J551),)),J551)</f>
        <v>48458</v>
      </c>
      <c r="AQ551" s="109">
        <f t="array" ref="AQ551">IFERROR(INDEX(TO_name_9,MATCH(,((Шаблон_9-Точность)&gt;=K551)+((Шаблон_9+Точность)&lt;=K551),)),K551)</f>
        <v>19283</v>
      </c>
      <c r="AR551" s="109">
        <f t="array" ref="AR551">IFERROR(INDEX(TO_name_10,MATCH(,((Шаблон_10-Точность)&gt;=L551)+((Шаблон_10+Точность)&lt;=L551),)),L551)</f>
        <v>17418</v>
      </c>
      <c r="AS551" s="110">
        <f t="array" ref="AS551">IFERROR(INDEX(TO_name_11,MATCH(,((Шаблон_11-Точность)&gt;=M551)+((Шаблон_11+Точность)&lt;=M551),)),M551)</f>
        <v>13234</v>
      </c>
      <c r="AT551" s="111" t="s">
        <v>290</v>
      </c>
      <c r="AU551" s="108">
        <f t="array" ref="AU551">IFERROR(INDEX(TO_name_5,MATCH(,((Шаблон_5-Точность)&gt;=O551)+((Шаблон_5+Точность)&lt;=O551),)),O551)</f>
        <v>48126</v>
      </c>
      <c r="AV551" s="109">
        <f t="array" ref="AV551">IFERROR(INDEX(TO_name_6,MATCH(,((Шаблон_6-Точность)&gt;=P551)+((Шаблон_6+Точность)&lt;=P551),)),P551)</f>
        <v>31669</v>
      </c>
      <c r="AW551" s="109">
        <f t="array" ref="AW551">IFERROR(INDEX(TO_name_7,MATCH(,((Шаблон_7-Точность)&gt;=Q551)+((Шаблон_7+Точность)&lt;=Q551),)),Q551)</f>
        <v>20602</v>
      </c>
      <c r="AX551" s="109">
        <f t="array" ref="AX551">IFERROR(INDEX(TO_name_8,MATCH(,((Шаблон_8-Точность)&gt;=R551)+((Шаблон_8+Точность)&lt;=R551),)),R551)</f>
        <v>67287</v>
      </c>
      <c r="AY551" s="109">
        <f t="array" ref="AY551">IFERROR(INDEX(TO_name_12,MATCH(,((Шаблон_12-Точность)&gt;=S551)+((Шаблон_12+Точность)&lt;=S551),)),S551)</f>
        <v>36554</v>
      </c>
      <c r="AZ551" s="109">
        <f t="array" ref="AZ551">IFERROR(INDEX(TO_name_13,MATCH(,((Шаблон_13-Точность)&gt;=T551)+((Шаблон_13+Точность)&lt;=T551),)),T551)</f>
        <v>33472</v>
      </c>
      <c r="BA551" s="110">
        <f t="array" ref="BA551">IFERROR(INDEX(TO_name_14,MATCH(,((Шаблон_14-Точность)&gt;=U551)+((Шаблон_14+Точность)&lt;=U551),)),U551)</f>
        <v>13092</v>
      </c>
      <c r="BB551" s="3"/>
      <c r="BC551" s="3" t="str">
        <f t="shared" si="270"/>
        <v>М/71351/27629</v>
      </c>
      <c r="BD551" s="3" t="str">
        <f t="shared" si="271"/>
        <v>М/76225/61303</v>
      </c>
      <c r="BE551" s="3" t="str">
        <f t="shared" si="272"/>
        <v>О/70050/44948</v>
      </c>
      <c r="BF551" s="3" t="str">
        <f t="shared" si="273"/>
        <v>М/76758/48458</v>
      </c>
      <c r="BG551" s="3" t="str">
        <f t="shared" si="274"/>
        <v>М/19283/19283</v>
      </c>
      <c r="BH551" s="3" t="str">
        <f t="shared" si="275"/>
        <v>М/17418/17418</v>
      </c>
      <c r="BI551" s="3" t="str">
        <f t="shared" si="276"/>
        <v>Р/13234/13234</v>
      </c>
      <c r="BJ551" s="158" t="s">
        <v>290</v>
      </c>
      <c r="BK551" s="3" t="str">
        <f t="shared" si="277"/>
        <v>Р/46405/48126</v>
      </c>
      <c r="BL551" s="3" t="str">
        <f t="shared" si="278"/>
        <v>М/56651/31669</v>
      </c>
      <c r="BM551" s="3" t="str">
        <f t="shared" si="279"/>
        <v>Р/41117/20602</v>
      </c>
      <c r="BN551" s="3" t="str">
        <f t="shared" si="280"/>
        <v>М/42738/67287</v>
      </c>
      <c r="BO551" s="3" t="str">
        <f t="shared" si="281"/>
        <v>М/11554/36554</v>
      </c>
      <c r="BP551" s="3" t="str">
        <f t="shared" si="282"/>
        <v>М/12957/33472</v>
      </c>
      <c r="BQ551" s="3" t="str">
        <f t="shared" si="283"/>
        <v>Р/13092/13092</v>
      </c>
    </row>
    <row r="552" spans="1:69" ht="16.5" customHeight="1" x14ac:dyDescent="0.25">
      <c r="A552" s="90">
        <v>45468</v>
      </c>
      <c r="B552" s="3">
        <v>5</v>
      </c>
      <c r="C552" s="3">
        <v>4</v>
      </c>
      <c r="D552" s="105" t="str">
        <f t="shared" si="284"/>
        <v/>
      </c>
      <c r="E552" s="105" t="str">
        <f t="shared" si="285"/>
        <v/>
      </c>
      <c r="F552" s="99" t="s">
        <v>290</v>
      </c>
      <c r="G552" s="100">
        <f t="shared" si="286"/>
        <v>27653</v>
      </c>
      <c r="H552" s="100">
        <f t="shared" si="287"/>
        <v>61327</v>
      </c>
      <c r="I552" s="100">
        <f t="shared" si="288"/>
        <v>44948</v>
      </c>
      <c r="J552" s="100">
        <f t="shared" si="289"/>
        <v>48482</v>
      </c>
      <c r="K552" s="100">
        <f t="shared" si="290"/>
        <v>19307</v>
      </c>
      <c r="L552" s="100">
        <f t="shared" si="291"/>
        <v>17442</v>
      </c>
      <c r="M552" s="100">
        <f t="shared" si="292"/>
        <v>13234</v>
      </c>
      <c r="N552" s="100" t="str">
        <f t="shared" si="293"/>
        <v>|</v>
      </c>
      <c r="O552" s="100">
        <f t="shared" si="294"/>
        <v>48126</v>
      </c>
      <c r="P552" s="100">
        <f t="shared" si="295"/>
        <v>31693</v>
      </c>
      <c r="Q552" s="100">
        <f t="shared" si="296"/>
        <v>20602</v>
      </c>
      <c r="R552" s="100">
        <f t="shared" si="297"/>
        <v>67311</v>
      </c>
      <c r="S552" s="100">
        <f t="shared" si="298"/>
        <v>36578</v>
      </c>
      <c r="T552" s="100">
        <f t="shared" si="299"/>
        <v>33496</v>
      </c>
      <c r="U552" s="100">
        <f t="shared" si="300"/>
        <v>13092</v>
      </c>
      <c r="V552" s="89" t="s">
        <v>290</v>
      </c>
      <c r="W552" s="95" t="s">
        <v>37</v>
      </c>
      <c r="X552" s="95" t="s">
        <v>37</v>
      </c>
      <c r="Y552" s="95" t="s">
        <v>251</v>
      </c>
      <c r="Z552" s="95" t="s">
        <v>37</v>
      </c>
      <c r="AA552" s="95" t="s">
        <v>37</v>
      </c>
      <c r="AB552" s="95" t="s">
        <v>37</v>
      </c>
      <c r="AC552" s="95" t="s">
        <v>38</v>
      </c>
      <c r="AD552" s="96" t="s">
        <v>290</v>
      </c>
      <c r="AE552" s="95" t="s">
        <v>38</v>
      </c>
      <c r="AF552" s="95" t="s">
        <v>37</v>
      </c>
      <c r="AG552" s="95" t="s">
        <v>38</v>
      </c>
      <c r="AH552" s="95" t="s">
        <v>37</v>
      </c>
      <c r="AI552" s="95" t="s">
        <v>37</v>
      </c>
      <c r="AJ552" s="95" t="s">
        <v>37</v>
      </c>
      <c r="AK552" s="95" t="s">
        <v>38</v>
      </c>
      <c r="AL552" s="94" t="s">
        <v>290</v>
      </c>
      <c r="AM552" s="108">
        <f t="array" ref="AM552">IFERROR(INDEX(TO_name_1,MATCH(,((Шаблон_1-Точность)&gt;=G552)+((Шаблон_1+Точность)&lt;=G552),)),G552)</f>
        <v>27653</v>
      </c>
      <c r="AN552" s="109">
        <f t="array" ref="AN552">IFERROR(INDEX(TO_name_2,MATCH(,((Шаблон_2-Точность)&gt;=H552)+((Шаблон_2+Точность)&lt;=H552),)),H552)</f>
        <v>61327</v>
      </c>
      <c r="AO552" s="109">
        <f t="array" ref="AO552">IFERROR(INDEX(TO_name_3,MATCH(,((Шаблон_3-Точность)&gt;=I552)+((Шаблон_3+Точность)&lt;=I552),)),I552)</f>
        <v>44948</v>
      </c>
      <c r="AP552" s="109">
        <f t="array" ref="AP552">IFERROR(INDEX(TO_name_4,MATCH(,((Шаблон_4-Точность)&gt;=J552)+((Шаблон_4+Точность)&lt;=J552),)),J552)</f>
        <v>48482</v>
      </c>
      <c r="AQ552" s="109">
        <f t="array" ref="AQ552">IFERROR(INDEX(TO_name_9,MATCH(,((Шаблон_9-Точность)&gt;=K552)+((Шаблон_9+Точность)&lt;=K552),)),K552)</f>
        <v>19307</v>
      </c>
      <c r="AR552" s="109">
        <f t="array" ref="AR552">IFERROR(INDEX(TO_name_10,MATCH(,((Шаблон_10-Точность)&gt;=L552)+((Шаблон_10+Точность)&lt;=L552),)),L552)</f>
        <v>17442</v>
      </c>
      <c r="AS552" s="110">
        <f t="array" ref="AS552">IFERROR(INDEX(TO_name_11,MATCH(,((Шаблон_11-Точность)&gt;=M552)+((Шаблон_11+Точность)&lt;=M552),)),M552)</f>
        <v>13234</v>
      </c>
      <c r="AT552" s="111" t="s">
        <v>290</v>
      </c>
      <c r="AU552" s="108">
        <f t="array" ref="AU552">IFERROR(INDEX(TO_name_5,MATCH(,((Шаблон_5-Точность)&gt;=O552)+((Шаблон_5+Точность)&lt;=O552),)),O552)</f>
        <v>48126</v>
      </c>
      <c r="AV552" s="109">
        <f t="array" ref="AV552">IFERROR(INDEX(TO_name_6,MATCH(,((Шаблон_6-Точность)&gt;=P552)+((Шаблон_6+Точность)&lt;=P552),)),P552)</f>
        <v>31693</v>
      </c>
      <c r="AW552" s="109">
        <f t="array" ref="AW552">IFERROR(INDEX(TO_name_7,MATCH(,((Шаблон_7-Точность)&gt;=Q552)+((Шаблон_7+Точность)&lt;=Q552),)),Q552)</f>
        <v>20602</v>
      </c>
      <c r="AX552" s="109">
        <f t="array" ref="AX552">IFERROR(INDEX(TO_name_8,MATCH(,((Шаблон_8-Точность)&gt;=R552)+((Шаблон_8+Точность)&lt;=R552),)),R552)</f>
        <v>67311</v>
      </c>
      <c r="AY552" s="109">
        <f t="array" ref="AY552">IFERROR(INDEX(TO_name_12,MATCH(,((Шаблон_12-Точность)&gt;=S552)+((Шаблон_12+Точность)&lt;=S552),)),S552)</f>
        <v>36578</v>
      </c>
      <c r="AZ552" s="109">
        <f t="array" ref="AZ552">IFERROR(INDEX(TO_name_13,MATCH(,((Шаблон_13-Точность)&gt;=T552)+((Шаблон_13+Точность)&lt;=T552),)),T552)</f>
        <v>33496</v>
      </c>
      <c r="BA552" s="110">
        <f t="array" ref="BA552">IFERROR(INDEX(TO_name_14,MATCH(,((Шаблон_14-Точность)&gt;=U552)+((Шаблон_14+Точность)&lt;=U552),)),U552)</f>
        <v>13092</v>
      </c>
      <c r="BB552" s="3"/>
      <c r="BC552" s="3" t="str">
        <f t="shared" si="270"/>
        <v>М/71375/27653</v>
      </c>
      <c r="BD552" s="3" t="str">
        <f t="shared" si="271"/>
        <v>М/76249/61327</v>
      </c>
      <c r="BE552" s="3" t="str">
        <f t="shared" si="272"/>
        <v>СР/70050/44948</v>
      </c>
      <c r="BF552" s="3" t="str">
        <f t="shared" si="273"/>
        <v>М/76782/48482</v>
      </c>
      <c r="BG552" s="3" t="str">
        <f t="shared" si="274"/>
        <v>М/19307/19307</v>
      </c>
      <c r="BH552" s="3" t="str">
        <f t="shared" si="275"/>
        <v>М/17442/17442</v>
      </c>
      <c r="BI552" s="3" t="str">
        <f t="shared" si="276"/>
        <v>Р/13234/13234</v>
      </c>
      <c r="BJ552" s="158" t="s">
        <v>290</v>
      </c>
      <c r="BK552" s="3" t="str">
        <f t="shared" si="277"/>
        <v>Р/46405/48126</v>
      </c>
      <c r="BL552" s="3" t="str">
        <f t="shared" si="278"/>
        <v>М/56675/31693</v>
      </c>
      <c r="BM552" s="3" t="str">
        <f t="shared" si="279"/>
        <v>Р/41117/20602</v>
      </c>
      <c r="BN552" s="3" t="str">
        <f t="shared" si="280"/>
        <v>М/42762/67311</v>
      </c>
      <c r="BO552" s="3" t="str">
        <f t="shared" si="281"/>
        <v>М/11578/36578</v>
      </c>
      <c r="BP552" s="3" t="str">
        <f t="shared" si="282"/>
        <v>М/12981/33496</v>
      </c>
      <c r="BQ552" s="3" t="str">
        <f t="shared" si="283"/>
        <v>Р/13092/13092</v>
      </c>
    </row>
    <row r="553" spans="1:69" ht="16.5" customHeight="1" x14ac:dyDescent="0.25">
      <c r="A553" s="90">
        <v>45469</v>
      </c>
      <c r="B553" s="3">
        <v>5</v>
      </c>
      <c r="C553" s="3">
        <v>4</v>
      </c>
      <c r="D553" s="105" t="str">
        <f t="shared" si="284"/>
        <v/>
      </c>
      <c r="E553" s="105" t="str">
        <f t="shared" si="285"/>
        <v/>
      </c>
      <c r="F553" s="99" t="s">
        <v>290</v>
      </c>
      <c r="G553" s="100">
        <f t="shared" si="286"/>
        <v>27677</v>
      </c>
      <c r="H553" s="100">
        <f t="shared" si="287"/>
        <v>61351</v>
      </c>
      <c r="I553" s="100">
        <f t="shared" si="288"/>
        <v>44948</v>
      </c>
      <c r="J553" s="100">
        <f t="shared" si="289"/>
        <v>48506</v>
      </c>
      <c r="K553" s="100">
        <f t="shared" si="290"/>
        <v>19331</v>
      </c>
      <c r="L553" s="100">
        <f t="shared" si="291"/>
        <v>17466</v>
      </c>
      <c r="M553" s="100">
        <f t="shared" si="292"/>
        <v>13234</v>
      </c>
      <c r="N553" s="100" t="str">
        <f t="shared" si="293"/>
        <v>|</v>
      </c>
      <c r="O553" s="100">
        <f t="shared" si="294"/>
        <v>48126</v>
      </c>
      <c r="P553" s="100">
        <f t="shared" si="295"/>
        <v>31717</v>
      </c>
      <c r="Q553" s="100">
        <f t="shared" si="296"/>
        <v>20602</v>
      </c>
      <c r="R553" s="100">
        <f t="shared" si="297"/>
        <v>67335</v>
      </c>
      <c r="S553" s="100">
        <f t="shared" si="298"/>
        <v>36602</v>
      </c>
      <c r="T553" s="100">
        <f t="shared" si="299"/>
        <v>33520</v>
      </c>
      <c r="U553" s="100">
        <f t="shared" si="300"/>
        <v>13092</v>
      </c>
      <c r="V553" s="89" t="s">
        <v>290</v>
      </c>
      <c r="W553" s="95" t="s">
        <v>37</v>
      </c>
      <c r="X553" s="95" t="s">
        <v>37</v>
      </c>
      <c r="Y553" s="95" t="s">
        <v>251</v>
      </c>
      <c r="Z553" s="95" t="s">
        <v>37</v>
      </c>
      <c r="AA553" s="95" t="s">
        <v>37</v>
      </c>
      <c r="AB553" s="95" t="s">
        <v>37</v>
      </c>
      <c r="AC553" s="95" t="s">
        <v>38</v>
      </c>
      <c r="AD553" s="96" t="s">
        <v>290</v>
      </c>
      <c r="AE553" s="95" t="s">
        <v>38</v>
      </c>
      <c r="AF553" s="95" t="s">
        <v>37</v>
      </c>
      <c r="AG553" s="95" t="s">
        <v>38</v>
      </c>
      <c r="AH553" s="95" t="s">
        <v>37</v>
      </c>
      <c r="AI553" s="95" t="s">
        <v>37</v>
      </c>
      <c r="AJ553" s="95" t="s">
        <v>37</v>
      </c>
      <c r="AK553" s="95" t="s">
        <v>38</v>
      </c>
      <c r="AL553" s="94" t="s">
        <v>290</v>
      </c>
      <c r="AM553" s="108">
        <f t="array" ref="AM553">IFERROR(INDEX(TO_name_1,MATCH(,((Шаблон_1-Точность)&gt;=G553)+((Шаблон_1+Точность)&lt;=G553),)),G553)</f>
        <v>27677</v>
      </c>
      <c r="AN553" s="109">
        <f t="array" ref="AN553">IFERROR(INDEX(TO_name_2,MATCH(,((Шаблон_2-Точность)&gt;=H553)+((Шаблон_2+Точность)&lt;=H553),)),H553)</f>
        <v>61351</v>
      </c>
      <c r="AO553" s="109">
        <f t="array" ref="AO553">IFERROR(INDEX(TO_name_3,MATCH(,((Шаблон_3-Точность)&gt;=I553)+((Шаблон_3+Точность)&lt;=I553),)),I553)</f>
        <v>44948</v>
      </c>
      <c r="AP553" s="109">
        <f t="array" ref="AP553">IFERROR(INDEX(TO_name_4,MATCH(,((Шаблон_4-Точность)&gt;=J553)+((Шаблон_4+Точность)&lt;=J553),)),J553)</f>
        <v>48506</v>
      </c>
      <c r="AQ553" s="109">
        <f t="array" ref="AQ553">IFERROR(INDEX(TO_name_9,MATCH(,((Шаблон_9-Точность)&gt;=K553)+((Шаблон_9+Точность)&lt;=K553),)),K553)</f>
        <v>19331</v>
      </c>
      <c r="AR553" s="109">
        <f t="array" ref="AR553">IFERROR(INDEX(TO_name_10,MATCH(,((Шаблон_10-Точность)&gt;=L553)+((Шаблон_10+Точность)&lt;=L553),)),L553)</f>
        <v>17466</v>
      </c>
      <c r="AS553" s="110">
        <f t="array" ref="AS553">IFERROR(INDEX(TO_name_11,MATCH(,((Шаблон_11-Точность)&gt;=M553)+((Шаблон_11+Точность)&lt;=M553),)),M553)</f>
        <v>13234</v>
      </c>
      <c r="AT553" s="111" t="s">
        <v>290</v>
      </c>
      <c r="AU553" s="108">
        <f t="array" ref="AU553">IFERROR(INDEX(TO_name_5,MATCH(,((Шаблон_5-Точность)&gt;=O553)+((Шаблон_5+Точность)&lt;=O553),)),O553)</f>
        <v>48126</v>
      </c>
      <c r="AV553" s="109">
        <f t="array" ref="AV553">IFERROR(INDEX(TO_name_6,MATCH(,((Шаблон_6-Точность)&gt;=P553)+((Шаблон_6+Точность)&lt;=P553),)),P553)</f>
        <v>31717</v>
      </c>
      <c r="AW553" s="109">
        <f t="array" ref="AW553">IFERROR(INDEX(TO_name_7,MATCH(,((Шаблон_7-Точность)&gt;=Q553)+((Шаблон_7+Точность)&lt;=Q553),)),Q553)</f>
        <v>20602</v>
      </c>
      <c r="AX553" s="109">
        <f t="array" ref="AX553">IFERROR(INDEX(TO_name_8,MATCH(,((Шаблон_8-Точность)&gt;=R553)+((Шаблон_8+Точность)&lt;=R553),)),R553)</f>
        <v>67335</v>
      </c>
      <c r="AY553" s="109">
        <f t="array" ref="AY553">IFERROR(INDEX(TO_name_12,MATCH(,((Шаблон_12-Точность)&gt;=S553)+((Шаблон_12+Точность)&lt;=S553),)),S553)</f>
        <v>36602</v>
      </c>
      <c r="AZ553" s="109">
        <f t="array" ref="AZ553">IFERROR(INDEX(TO_name_13,MATCH(,((Шаблон_13-Точность)&gt;=T553)+((Шаблон_13+Точность)&lt;=T553),)),T553)</f>
        <v>33520</v>
      </c>
      <c r="BA553" s="110">
        <f t="array" ref="BA553">IFERROR(INDEX(TO_name_14,MATCH(,((Шаблон_14-Точность)&gt;=U553)+((Шаблон_14+Точность)&lt;=U553),)),U553)</f>
        <v>13092</v>
      </c>
      <c r="BB553" s="3"/>
      <c r="BC553" s="3" t="str">
        <f t="shared" si="270"/>
        <v>М/71399/27677</v>
      </c>
      <c r="BD553" s="3" t="str">
        <f t="shared" si="271"/>
        <v>М/76273/61351</v>
      </c>
      <c r="BE553" s="3" t="str">
        <f t="shared" si="272"/>
        <v>СР/70050/44948</v>
      </c>
      <c r="BF553" s="3" t="str">
        <f t="shared" si="273"/>
        <v>М/76806/48506</v>
      </c>
      <c r="BG553" s="3" t="str">
        <f t="shared" si="274"/>
        <v>М/19331/19331</v>
      </c>
      <c r="BH553" s="3" t="str">
        <f t="shared" si="275"/>
        <v>М/17466/17466</v>
      </c>
      <c r="BI553" s="3" t="str">
        <f t="shared" si="276"/>
        <v>Р/13234/13234</v>
      </c>
      <c r="BJ553" s="158" t="s">
        <v>290</v>
      </c>
      <c r="BK553" s="3" t="str">
        <f t="shared" si="277"/>
        <v>Р/46405/48126</v>
      </c>
      <c r="BL553" s="3" t="str">
        <f t="shared" si="278"/>
        <v>М/56699/31717</v>
      </c>
      <c r="BM553" s="3" t="str">
        <f t="shared" si="279"/>
        <v>Р/41117/20602</v>
      </c>
      <c r="BN553" s="3" t="str">
        <f t="shared" si="280"/>
        <v>М/42786/67335</v>
      </c>
      <c r="BO553" s="3" t="str">
        <f t="shared" si="281"/>
        <v>М/11602/36602</v>
      </c>
      <c r="BP553" s="3" t="str">
        <f t="shared" si="282"/>
        <v>М/13005/33520</v>
      </c>
      <c r="BQ553" s="3" t="str">
        <f t="shared" si="283"/>
        <v>Р/13092/13092</v>
      </c>
    </row>
    <row r="554" spans="1:69" ht="16.5" customHeight="1" x14ac:dyDescent="0.25">
      <c r="A554" s="90">
        <v>45470</v>
      </c>
      <c r="B554" s="3">
        <v>5</v>
      </c>
      <c r="C554" s="3">
        <v>4</v>
      </c>
      <c r="D554" s="105" t="str">
        <f t="shared" si="284"/>
        <v/>
      </c>
      <c r="E554" s="105" t="str">
        <f t="shared" si="285"/>
        <v/>
      </c>
      <c r="F554" s="99" t="s">
        <v>290</v>
      </c>
      <c r="G554" s="100">
        <f t="shared" si="286"/>
        <v>27701</v>
      </c>
      <c r="H554" s="100">
        <f t="shared" si="287"/>
        <v>61375</v>
      </c>
      <c r="I554" s="100">
        <f t="shared" si="288"/>
        <v>44948</v>
      </c>
      <c r="J554" s="100">
        <f t="shared" si="289"/>
        <v>48530</v>
      </c>
      <c r="K554" s="100">
        <f t="shared" si="290"/>
        <v>19355</v>
      </c>
      <c r="L554" s="100">
        <f t="shared" si="291"/>
        <v>17490</v>
      </c>
      <c r="M554" s="100">
        <f t="shared" si="292"/>
        <v>13234</v>
      </c>
      <c r="N554" s="100" t="str">
        <f t="shared" si="293"/>
        <v>|</v>
      </c>
      <c r="O554" s="100">
        <f t="shared" si="294"/>
        <v>48126</v>
      </c>
      <c r="P554" s="100">
        <f t="shared" si="295"/>
        <v>31741</v>
      </c>
      <c r="Q554" s="100">
        <f t="shared" si="296"/>
        <v>20602</v>
      </c>
      <c r="R554" s="100">
        <f t="shared" si="297"/>
        <v>67359</v>
      </c>
      <c r="S554" s="100">
        <f t="shared" si="298"/>
        <v>36626</v>
      </c>
      <c r="T554" s="100">
        <f t="shared" si="299"/>
        <v>33544</v>
      </c>
      <c r="U554" s="100">
        <f t="shared" si="300"/>
        <v>13092</v>
      </c>
      <c r="V554" s="89" t="s">
        <v>290</v>
      </c>
      <c r="W554" s="95" t="s">
        <v>37</v>
      </c>
      <c r="X554" s="95" t="s">
        <v>37</v>
      </c>
      <c r="Y554" s="95" t="s">
        <v>251</v>
      </c>
      <c r="Z554" s="95" t="s">
        <v>37</v>
      </c>
      <c r="AA554" s="95" t="s">
        <v>37</v>
      </c>
      <c r="AB554" s="95" t="s">
        <v>37</v>
      </c>
      <c r="AC554" s="95" t="s">
        <v>38</v>
      </c>
      <c r="AD554" s="96" t="s">
        <v>290</v>
      </c>
      <c r="AE554" s="95" t="s">
        <v>38</v>
      </c>
      <c r="AF554" s="95" t="s">
        <v>37</v>
      </c>
      <c r="AG554" s="95" t="s">
        <v>38</v>
      </c>
      <c r="AH554" s="95" t="s">
        <v>37</v>
      </c>
      <c r="AI554" s="95" t="s">
        <v>37</v>
      </c>
      <c r="AJ554" s="95" t="s">
        <v>37</v>
      </c>
      <c r="AK554" s="95" t="s">
        <v>38</v>
      </c>
      <c r="AL554" s="94" t="s">
        <v>290</v>
      </c>
      <c r="AM554" s="108">
        <f t="array" ref="AM554">IFERROR(INDEX(TO_name_1,MATCH(,((Шаблон_1-Точность)&gt;=G554)+((Шаблон_1+Точность)&lt;=G554),)),G554)</f>
        <v>27701</v>
      </c>
      <c r="AN554" s="109">
        <f t="array" ref="AN554">IFERROR(INDEX(TO_name_2,MATCH(,((Шаблон_2-Точность)&gt;=H554)+((Шаблон_2+Точность)&lt;=H554),)),H554)</f>
        <v>61375</v>
      </c>
      <c r="AO554" s="109">
        <f t="array" ref="AO554">IFERROR(INDEX(TO_name_3,MATCH(,((Шаблон_3-Точность)&gt;=I554)+((Шаблон_3+Точность)&lt;=I554),)),I554)</f>
        <v>44948</v>
      </c>
      <c r="AP554" s="109">
        <f t="array" ref="AP554">IFERROR(INDEX(TO_name_4,MATCH(,((Шаблон_4-Точность)&gt;=J554)+((Шаблон_4+Точность)&lt;=J554),)),J554)</f>
        <v>48530</v>
      </c>
      <c r="AQ554" s="109">
        <f t="array" ref="AQ554">IFERROR(INDEX(TO_name_9,MATCH(,((Шаблон_9-Точность)&gt;=K554)+((Шаблон_9+Точность)&lt;=K554),)),K554)</f>
        <v>19355</v>
      </c>
      <c r="AR554" s="109">
        <f t="array" ref="AR554">IFERROR(INDEX(TO_name_10,MATCH(,((Шаблон_10-Точность)&gt;=L554)+((Шаблон_10+Точность)&lt;=L554),)),L554)</f>
        <v>17490</v>
      </c>
      <c r="AS554" s="110">
        <f t="array" ref="AS554">IFERROR(INDEX(TO_name_11,MATCH(,((Шаблон_11-Точность)&gt;=M554)+((Шаблон_11+Точность)&lt;=M554),)),M554)</f>
        <v>13234</v>
      </c>
      <c r="AT554" s="111" t="s">
        <v>290</v>
      </c>
      <c r="AU554" s="108">
        <f t="array" ref="AU554">IFERROR(INDEX(TO_name_5,MATCH(,((Шаблон_5-Точность)&gt;=O554)+((Шаблон_5+Точность)&lt;=O554),)),O554)</f>
        <v>48126</v>
      </c>
      <c r="AV554" s="109">
        <f t="array" ref="AV554">IFERROR(INDEX(TO_name_6,MATCH(,((Шаблон_6-Точность)&gt;=P554)+((Шаблон_6+Точность)&lt;=P554),)),P554)</f>
        <v>31741</v>
      </c>
      <c r="AW554" s="109">
        <f t="array" ref="AW554">IFERROR(INDEX(TO_name_7,MATCH(,((Шаблон_7-Точность)&gt;=Q554)+((Шаблон_7+Точность)&lt;=Q554),)),Q554)</f>
        <v>20602</v>
      </c>
      <c r="AX554" s="109">
        <f t="array" ref="AX554">IFERROR(INDEX(TO_name_8,MATCH(,((Шаблон_8-Точность)&gt;=R554)+((Шаблон_8+Точность)&lt;=R554),)),R554)</f>
        <v>67359</v>
      </c>
      <c r="AY554" s="109">
        <f t="array" ref="AY554">IFERROR(INDEX(TO_name_12,MATCH(,((Шаблон_12-Точность)&gt;=S554)+((Шаблон_12+Точность)&lt;=S554),)),S554)</f>
        <v>36626</v>
      </c>
      <c r="AZ554" s="109">
        <f t="array" ref="AZ554">IFERROR(INDEX(TO_name_13,MATCH(,((Шаблон_13-Точность)&gt;=T554)+((Шаблон_13+Точность)&lt;=T554),)),T554)</f>
        <v>33544</v>
      </c>
      <c r="BA554" s="110">
        <f t="array" ref="BA554">IFERROR(INDEX(TO_name_14,MATCH(,((Шаблон_14-Точность)&gt;=U554)+((Шаблон_14+Точность)&lt;=U554),)),U554)</f>
        <v>13092</v>
      </c>
      <c r="BB554" s="3"/>
      <c r="BC554" s="3" t="str">
        <f t="shared" si="270"/>
        <v>М/71423/27701</v>
      </c>
      <c r="BD554" s="3" t="str">
        <f t="shared" si="271"/>
        <v>М/76297/61375</v>
      </c>
      <c r="BE554" s="3" t="str">
        <f t="shared" si="272"/>
        <v>СР/70050/44948</v>
      </c>
      <c r="BF554" s="3" t="str">
        <f t="shared" si="273"/>
        <v>М/76830/48530</v>
      </c>
      <c r="BG554" s="3" t="str">
        <f t="shared" si="274"/>
        <v>М/19355/19355</v>
      </c>
      <c r="BH554" s="3" t="str">
        <f t="shared" si="275"/>
        <v>М/17490/17490</v>
      </c>
      <c r="BI554" s="3" t="str">
        <f t="shared" si="276"/>
        <v>Р/13234/13234</v>
      </c>
      <c r="BJ554" s="158" t="s">
        <v>290</v>
      </c>
      <c r="BK554" s="3" t="str">
        <f t="shared" si="277"/>
        <v>Р/46405/48126</v>
      </c>
      <c r="BL554" s="3" t="str">
        <f t="shared" si="278"/>
        <v>М/56723/31741</v>
      </c>
      <c r="BM554" s="3" t="str">
        <f t="shared" si="279"/>
        <v>Р/41117/20602</v>
      </c>
      <c r="BN554" s="3" t="str">
        <f t="shared" si="280"/>
        <v>М/42810/67359</v>
      </c>
      <c r="BO554" s="3" t="str">
        <f t="shared" si="281"/>
        <v>М/11626/36626</v>
      </c>
      <c r="BP554" s="3" t="str">
        <f t="shared" si="282"/>
        <v>М/13029/33544</v>
      </c>
      <c r="BQ554" s="3" t="str">
        <f t="shared" si="283"/>
        <v>Р/13092/13092</v>
      </c>
    </row>
    <row r="555" spans="1:69" ht="16.5" customHeight="1" x14ac:dyDescent="0.25">
      <c r="A555" s="90">
        <v>45471</v>
      </c>
      <c r="B555" s="3">
        <v>5</v>
      </c>
      <c r="C555" s="3">
        <v>4</v>
      </c>
      <c r="D555" s="105" t="str">
        <f t="shared" si="284"/>
        <v/>
      </c>
      <c r="E555" s="105" t="str">
        <f t="shared" si="285"/>
        <v/>
      </c>
      <c r="F555" s="99" t="s">
        <v>290</v>
      </c>
      <c r="G555" s="100">
        <f t="shared" si="286"/>
        <v>27725</v>
      </c>
      <c r="H555" s="100">
        <f t="shared" si="287"/>
        <v>61399</v>
      </c>
      <c r="I555" s="100">
        <f t="shared" si="288"/>
        <v>44948</v>
      </c>
      <c r="J555" s="100">
        <f t="shared" si="289"/>
        <v>48554</v>
      </c>
      <c r="K555" s="100">
        <f t="shared" si="290"/>
        <v>19379</v>
      </c>
      <c r="L555" s="100">
        <f t="shared" si="291"/>
        <v>17514</v>
      </c>
      <c r="M555" s="100">
        <f t="shared" si="292"/>
        <v>13234</v>
      </c>
      <c r="N555" s="100" t="str">
        <f t="shared" si="293"/>
        <v>|</v>
      </c>
      <c r="O555" s="100">
        <f t="shared" si="294"/>
        <v>48126</v>
      </c>
      <c r="P555" s="100">
        <f t="shared" si="295"/>
        <v>31765</v>
      </c>
      <c r="Q555" s="100">
        <f t="shared" si="296"/>
        <v>20602</v>
      </c>
      <c r="R555" s="100">
        <f t="shared" si="297"/>
        <v>67383</v>
      </c>
      <c r="S555" s="100">
        <f t="shared" si="298"/>
        <v>36650</v>
      </c>
      <c r="T555" s="100">
        <f t="shared" si="299"/>
        <v>33568</v>
      </c>
      <c r="U555" s="100">
        <f t="shared" si="300"/>
        <v>13092</v>
      </c>
      <c r="V555" s="89" t="s">
        <v>290</v>
      </c>
      <c r="W555" s="95" t="s">
        <v>37</v>
      </c>
      <c r="X555" s="95" t="s">
        <v>37</v>
      </c>
      <c r="Y555" s="95" t="s">
        <v>251</v>
      </c>
      <c r="Z555" s="95" t="s">
        <v>37</v>
      </c>
      <c r="AA555" s="95" t="s">
        <v>37</v>
      </c>
      <c r="AB555" s="95" t="s">
        <v>37</v>
      </c>
      <c r="AC555" s="95" t="s">
        <v>38</v>
      </c>
      <c r="AD555" s="96" t="s">
        <v>290</v>
      </c>
      <c r="AE555" s="95" t="s">
        <v>38</v>
      </c>
      <c r="AF555" s="95" t="s">
        <v>37</v>
      </c>
      <c r="AG555" s="95" t="s">
        <v>38</v>
      </c>
      <c r="AH555" s="95" t="s">
        <v>37</v>
      </c>
      <c r="AI555" s="95" t="s">
        <v>37</v>
      </c>
      <c r="AJ555" s="95" t="s">
        <v>37</v>
      </c>
      <c r="AK555" s="95" t="s">
        <v>38</v>
      </c>
      <c r="AL555" s="94" t="s">
        <v>290</v>
      </c>
      <c r="AM555" s="108">
        <f t="array" ref="AM555">IFERROR(INDEX(TO_name_1,MATCH(,((Шаблон_1-Точность)&gt;=G555)+((Шаблон_1+Точность)&lt;=G555),)),G555)</f>
        <v>27725</v>
      </c>
      <c r="AN555" s="109">
        <f t="array" ref="AN555">IFERROR(INDEX(TO_name_2,MATCH(,((Шаблон_2-Точность)&gt;=H555)+((Шаблон_2+Точность)&lt;=H555),)),H555)</f>
        <v>61399</v>
      </c>
      <c r="AO555" s="109">
        <f t="array" ref="AO555">IFERROR(INDEX(TO_name_3,MATCH(,((Шаблон_3-Точность)&gt;=I555)+((Шаблон_3+Точность)&lt;=I555),)),I555)</f>
        <v>44948</v>
      </c>
      <c r="AP555" s="109">
        <f t="array" ref="AP555">IFERROR(INDEX(TO_name_4,MATCH(,((Шаблон_4-Точность)&gt;=J555)+((Шаблон_4+Точность)&lt;=J555),)),J555)</f>
        <v>48554</v>
      </c>
      <c r="AQ555" s="109">
        <f t="array" ref="AQ555">IFERROR(INDEX(TO_name_9,MATCH(,((Шаблон_9-Точность)&gt;=K555)+((Шаблон_9+Точность)&lt;=K555),)),K555)</f>
        <v>19379</v>
      </c>
      <c r="AR555" s="109">
        <f t="array" ref="AR555">IFERROR(INDEX(TO_name_10,MATCH(,((Шаблон_10-Точность)&gt;=L555)+((Шаблон_10+Точность)&lt;=L555),)),L555)</f>
        <v>17514</v>
      </c>
      <c r="AS555" s="110">
        <f t="array" ref="AS555">IFERROR(INDEX(TO_name_11,MATCH(,((Шаблон_11-Точность)&gt;=M555)+((Шаблон_11+Точность)&lt;=M555),)),M555)</f>
        <v>13234</v>
      </c>
      <c r="AT555" s="111" t="s">
        <v>290</v>
      </c>
      <c r="AU555" s="108">
        <f t="array" ref="AU555">IFERROR(INDEX(TO_name_5,MATCH(,((Шаблон_5-Точность)&gt;=O555)+((Шаблон_5+Точность)&lt;=O555),)),O555)</f>
        <v>48126</v>
      </c>
      <c r="AV555" s="109">
        <f t="array" ref="AV555">IFERROR(INDEX(TO_name_6,MATCH(,((Шаблон_6-Точность)&gt;=P555)+((Шаблон_6+Точность)&lt;=P555),)),P555)</f>
        <v>31765</v>
      </c>
      <c r="AW555" s="109">
        <f t="array" ref="AW555">IFERROR(INDEX(TO_name_7,MATCH(,((Шаблон_7-Точность)&gt;=Q555)+((Шаблон_7+Точность)&lt;=Q555),)),Q555)</f>
        <v>20602</v>
      </c>
      <c r="AX555" s="109">
        <f t="array" ref="AX555">IFERROR(INDEX(TO_name_8,MATCH(,((Шаблон_8-Точность)&gt;=R555)+((Шаблон_8+Точность)&lt;=R555),)),R555)</f>
        <v>67383</v>
      </c>
      <c r="AY555" s="109">
        <f t="array" ref="AY555">IFERROR(INDEX(TO_name_12,MATCH(,((Шаблон_12-Точность)&gt;=S555)+((Шаблон_12+Точность)&lt;=S555),)),S555)</f>
        <v>36650</v>
      </c>
      <c r="AZ555" s="109">
        <f t="array" ref="AZ555">IFERROR(INDEX(TO_name_13,MATCH(,((Шаблон_13-Точность)&gt;=T555)+((Шаблон_13+Точность)&lt;=T555),)),T555)</f>
        <v>33568</v>
      </c>
      <c r="BA555" s="110">
        <f t="array" ref="BA555">IFERROR(INDEX(TO_name_14,MATCH(,((Шаблон_14-Точность)&gt;=U555)+((Шаблон_14+Точность)&lt;=U555),)),U555)</f>
        <v>13092</v>
      </c>
      <c r="BB555" s="3"/>
      <c r="BC555" s="3" t="str">
        <f t="shared" si="270"/>
        <v>М/71447/27725</v>
      </c>
      <c r="BD555" s="3" t="str">
        <f t="shared" si="271"/>
        <v>М/76321/61399</v>
      </c>
      <c r="BE555" s="3" t="str">
        <f t="shared" si="272"/>
        <v>СР/70050/44948</v>
      </c>
      <c r="BF555" s="3" t="str">
        <f t="shared" si="273"/>
        <v>М/76854/48554</v>
      </c>
      <c r="BG555" s="3" t="str">
        <f t="shared" si="274"/>
        <v>М/19379/19379</v>
      </c>
      <c r="BH555" s="3" t="str">
        <f t="shared" si="275"/>
        <v>М/17514/17514</v>
      </c>
      <c r="BI555" s="3" t="str">
        <f t="shared" si="276"/>
        <v>Р/13234/13234</v>
      </c>
      <c r="BJ555" s="158" t="s">
        <v>290</v>
      </c>
      <c r="BK555" s="3" t="str">
        <f t="shared" si="277"/>
        <v>Р/46405/48126</v>
      </c>
      <c r="BL555" s="3" t="str">
        <f t="shared" si="278"/>
        <v>М/56747/31765</v>
      </c>
      <c r="BM555" s="3" t="str">
        <f t="shared" si="279"/>
        <v>Р/41117/20602</v>
      </c>
      <c r="BN555" s="3" t="str">
        <f t="shared" si="280"/>
        <v>М/42834/67383</v>
      </c>
      <c r="BO555" s="3" t="str">
        <f t="shared" si="281"/>
        <v>М/11650/36650</v>
      </c>
      <c r="BP555" s="3" t="str">
        <f t="shared" si="282"/>
        <v>М/13053/33568</v>
      </c>
      <c r="BQ555" s="3" t="str">
        <f t="shared" si="283"/>
        <v>Р/13092/13092</v>
      </c>
    </row>
    <row r="556" spans="1:69" ht="16.5" customHeight="1" x14ac:dyDescent="0.25">
      <c r="A556" s="90">
        <v>45472</v>
      </c>
      <c r="B556" s="3">
        <v>5</v>
      </c>
      <c r="C556" s="3">
        <v>4</v>
      </c>
      <c r="D556" s="105" t="str">
        <f t="shared" si="284"/>
        <v/>
      </c>
      <c r="E556" s="105" t="str">
        <f t="shared" si="285"/>
        <v/>
      </c>
      <c r="F556" s="99" t="s">
        <v>290</v>
      </c>
      <c r="G556" s="100">
        <f t="shared" si="286"/>
        <v>27749</v>
      </c>
      <c r="H556" s="100">
        <f t="shared" si="287"/>
        <v>61423</v>
      </c>
      <c r="I556" s="100">
        <f t="shared" si="288"/>
        <v>44948</v>
      </c>
      <c r="J556" s="100">
        <f t="shared" si="289"/>
        <v>48578</v>
      </c>
      <c r="K556" s="100">
        <f t="shared" si="290"/>
        <v>19403</v>
      </c>
      <c r="L556" s="100">
        <f t="shared" si="291"/>
        <v>17538</v>
      </c>
      <c r="M556" s="100">
        <f t="shared" si="292"/>
        <v>13234</v>
      </c>
      <c r="N556" s="100" t="str">
        <f t="shared" si="293"/>
        <v>|</v>
      </c>
      <c r="O556" s="100">
        <f t="shared" si="294"/>
        <v>48126</v>
      </c>
      <c r="P556" s="100">
        <f t="shared" si="295"/>
        <v>31789</v>
      </c>
      <c r="Q556" s="100">
        <f t="shared" si="296"/>
        <v>20602</v>
      </c>
      <c r="R556" s="100">
        <f t="shared" si="297"/>
        <v>67407</v>
      </c>
      <c r="S556" s="100">
        <f t="shared" si="298"/>
        <v>36674</v>
      </c>
      <c r="T556" s="100">
        <f t="shared" si="299"/>
        <v>33592</v>
      </c>
      <c r="U556" s="100">
        <f t="shared" si="300"/>
        <v>13092</v>
      </c>
      <c r="V556" s="89" t="s">
        <v>290</v>
      </c>
      <c r="W556" s="95" t="s">
        <v>37</v>
      </c>
      <c r="X556" s="95" t="s">
        <v>37</v>
      </c>
      <c r="Y556" s="95" t="s">
        <v>251</v>
      </c>
      <c r="Z556" s="95" t="s">
        <v>37</v>
      </c>
      <c r="AA556" s="95" t="s">
        <v>37</v>
      </c>
      <c r="AB556" s="95" t="s">
        <v>37</v>
      </c>
      <c r="AC556" s="95" t="s">
        <v>38</v>
      </c>
      <c r="AD556" s="96" t="s">
        <v>290</v>
      </c>
      <c r="AE556" s="95" t="s">
        <v>38</v>
      </c>
      <c r="AF556" s="95" t="s">
        <v>37</v>
      </c>
      <c r="AG556" s="95" t="s">
        <v>38</v>
      </c>
      <c r="AH556" s="95" t="s">
        <v>37</v>
      </c>
      <c r="AI556" s="95" t="s">
        <v>37</v>
      </c>
      <c r="AJ556" s="95" t="s">
        <v>37</v>
      </c>
      <c r="AK556" s="95" t="s">
        <v>38</v>
      </c>
      <c r="AL556" s="94" t="s">
        <v>290</v>
      </c>
      <c r="AM556" s="108">
        <f t="array" ref="AM556">IFERROR(INDEX(TO_name_1,MATCH(,((Шаблон_1-Точность)&gt;=G556)+((Шаблон_1+Точность)&lt;=G556),)),G556)</f>
        <v>27749</v>
      </c>
      <c r="AN556" s="109">
        <f t="array" ref="AN556">IFERROR(INDEX(TO_name_2,MATCH(,((Шаблон_2-Точность)&gt;=H556)+((Шаблон_2+Точность)&lt;=H556),)),H556)</f>
        <v>61423</v>
      </c>
      <c r="AO556" s="109">
        <f t="array" ref="AO556">IFERROR(INDEX(TO_name_3,MATCH(,((Шаблон_3-Точность)&gt;=I556)+((Шаблон_3+Точность)&lt;=I556),)),I556)</f>
        <v>44948</v>
      </c>
      <c r="AP556" s="109">
        <f t="array" ref="AP556">IFERROR(INDEX(TO_name_4,MATCH(,((Шаблон_4-Точность)&gt;=J556)+((Шаблон_4+Точность)&lt;=J556),)),J556)</f>
        <v>48578</v>
      </c>
      <c r="AQ556" s="109">
        <f t="array" ref="AQ556">IFERROR(INDEX(TO_name_9,MATCH(,((Шаблон_9-Точность)&gt;=K556)+((Шаблон_9+Точность)&lt;=K556),)),K556)</f>
        <v>19403</v>
      </c>
      <c r="AR556" s="109">
        <f t="array" ref="AR556">IFERROR(INDEX(TO_name_10,MATCH(,((Шаблон_10-Точность)&gt;=L556)+((Шаблон_10+Точность)&lt;=L556),)),L556)</f>
        <v>17538</v>
      </c>
      <c r="AS556" s="110">
        <f t="array" ref="AS556">IFERROR(INDEX(TO_name_11,MATCH(,((Шаблон_11-Точность)&gt;=M556)+((Шаблон_11+Точность)&lt;=M556),)),M556)</f>
        <v>13234</v>
      </c>
      <c r="AT556" s="111" t="s">
        <v>290</v>
      </c>
      <c r="AU556" s="108">
        <f t="array" ref="AU556">IFERROR(INDEX(TO_name_5,MATCH(,((Шаблон_5-Точность)&gt;=O556)+((Шаблон_5+Точность)&lt;=O556),)),O556)</f>
        <v>48126</v>
      </c>
      <c r="AV556" s="109">
        <f t="array" ref="AV556">IFERROR(INDEX(TO_name_6,MATCH(,((Шаблон_6-Точность)&gt;=P556)+((Шаблон_6+Точность)&lt;=P556),)),P556)</f>
        <v>31789</v>
      </c>
      <c r="AW556" s="109">
        <f t="array" ref="AW556">IFERROR(INDEX(TO_name_7,MATCH(,((Шаблон_7-Точность)&gt;=Q556)+((Шаблон_7+Точность)&lt;=Q556),)),Q556)</f>
        <v>20602</v>
      </c>
      <c r="AX556" s="109">
        <f t="array" ref="AX556">IFERROR(INDEX(TO_name_8,MATCH(,((Шаблон_8-Точность)&gt;=R556)+((Шаблон_8+Точность)&lt;=R556),)),R556)</f>
        <v>67407</v>
      </c>
      <c r="AY556" s="109">
        <f t="array" ref="AY556">IFERROR(INDEX(TO_name_12,MATCH(,((Шаблон_12-Точность)&gt;=S556)+((Шаблон_12+Точность)&lt;=S556),)),S556)</f>
        <v>36674</v>
      </c>
      <c r="AZ556" s="109">
        <f t="array" ref="AZ556">IFERROR(INDEX(TO_name_13,MATCH(,((Шаблон_13-Точность)&gt;=T556)+((Шаблон_13+Точность)&lt;=T556),)),T556)</f>
        <v>33592</v>
      </c>
      <c r="BA556" s="110">
        <f t="array" ref="BA556">IFERROR(INDEX(TO_name_14,MATCH(,((Шаблон_14-Точность)&gt;=U556)+((Шаблон_14+Точность)&lt;=U556),)),U556)</f>
        <v>13092</v>
      </c>
      <c r="BB556" s="3"/>
      <c r="BC556" s="3" t="str">
        <f t="shared" si="270"/>
        <v>М/71471/27749</v>
      </c>
      <c r="BD556" s="3" t="str">
        <f t="shared" si="271"/>
        <v>М/76345/61423</v>
      </c>
      <c r="BE556" s="3" t="str">
        <f t="shared" si="272"/>
        <v>СР/70050/44948</v>
      </c>
      <c r="BF556" s="3" t="str">
        <f t="shared" si="273"/>
        <v>М/76878/48578</v>
      </c>
      <c r="BG556" s="3" t="str">
        <f t="shared" si="274"/>
        <v>М/19403/19403</v>
      </c>
      <c r="BH556" s="3" t="str">
        <f t="shared" si="275"/>
        <v>М/17538/17538</v>
      </c>
      <c r="BI556" s="3" t="str">
        <f t="shared" si="276"/>
        <v>Р/13234/13234</v>
      </c>
      <c r="BJ556" s="158" t="s">
        <v>290</v>
      </c>
      <c r="BK556" s="3" t="str">
        <f t="shared" si="277"/>
        <v>Р/46405/48126</v>
      </c>
      <c r="BL556" s="3" t="str">
        <f t="shared" si="278"/>
        <v>М/56771/31789</v>
      </c>
      <c r="BM556" s="3" t="str">
        <f t="shared" si="279"/>
        <v>Р/41117/20602</v>
      </c>
      <c r="BN556" s="3" t="str">
        <f t="shared" si="280"/>
        <v>М/42858/67407</v>
      </c>
      <c r="BO556" s="3" t="str">
        <f t="shared" si="281"/>
        <v>М/11674/36674</v>
      </c>
      <c r="BP556" s="3" t="str">
        <f t="shared" si="282"/>
        <v>М/13077/33592</v>
      </c>
      <c r="BQ556" s="3" t="str">
        <f t="shared" si="283"/>
        <v>Р/13092/13092</v>
      </c>
    </row>
    <row r="557" spans="1:69" ht="16.5" customHeight="1" x14ac:dyDescent="0.25">
      <c r="A557" s="90">
        <v>45473</v>
      </c>
      <c r="B557" s="3">
        <v>5</v>
      </c>
      <c r="C557" s="3">
        <v>4</v>
      </c>
      <c r="D557" s="105" t="str">
        <f t="shared" si="284"/>
        <v/>
      </c>
      <c r="E557" s="105" t="str">
        <f t="shared" si="285"/>
        <v/>
      </c>
      <c r="F557" s="99" t="s">
        <v>290</v>
      </c>
      <c r="G557" s="100">
        <f t="shared" si="286"/>
        <v>27773</v>
      </c>
      <c r="H557" s="100">
        <f t="shared" si="287"/>
        <v>61447</v>
      </c>
      <c r="I557" s="100">
        <f t="shared" si="288"/>
        <v>44948</v>
      </c>
      <c r="J557" s="100">
        <f t="shared" si="289"/>
        <v>48602</v>
      </c>
      <c r="K557" s="100">
        <f t="shared" si="290"/>
        <v>19427</v>
      </c>
      <c r="L557" s="100">
        <f t="shared" si="291"/>
        <v>17562</v>
      </c>
      <c r="M557" s="100">
        <f t="shared" si="292"/>
        <v>13234</v>
      </c>
      <c r="N557" s="100" t="str">
        <f t="shared" si="293"/>
        <v>|</v>
      </c>
      <c r="O557" s="100">
        <f t="shared" si="294"/>
        <v>48126</v>
      </c>
      <c r="P557" s="100">
        <f t="shared" si="295"/>
        <v>31813</v>
      </c>
      <c r="Q557" s="100">
        <f t="shared" si="296"/>
        <v>20602</v>
      </c>
      <c r="R557" s="100">
        <f t="shared" si="297"/>
        <v>67431</v>
      </c>
      <c r="S557" s="100">
        <f t="shared" si="298"/>
        <v>36698</v>
      </c>
      <c r="T557" s="100">
        <f t="shared" si="299"/>
        <v>33616</v>
      </c>
      <c r="U557" s="100">
        <f t="shared" si="300"/>
        <v>13092</v>
      </c>
      <c r="V557" s="89" t="s">
        <v>290</v>
      </c>
      <c r="W557" s="95" t="s">
        <v>37</v>
      </c>
      <c r="X557" s="95" t="s">
        <v>37</v>
      </c>
      <c r="Y557" s="95" t="s">
        <v>251</v>
      </c>
      <c r="Z557" s="95" t="s">
        <v>37</v>
      </c>
      <c r="AA557" s="95" t="s">
        <v>37</v>
      </c>
      <c r="AB557" s="95" t="s">
        <v>37</v>
      </c>
      <c r="AC557" s="95" t="s">
        <v>38</v>
      </c>
      <c r="AD557" s="96" t="s">
        <v>290</v>
      </c>
      <c r="AE557" s="95" t="s">
        <v>38</v>
      </c>
      <c r="AF557" s="95" t="s">
        <v>37</v>
      </c>
      <c r="AG557" s="95" t="s">
        <v>38</v>
      </c>
      <c r="AH557" s="95" t="s">
        <v>37</v>
      </c>
      <c r="AI557" s="95" t="s">
        <v>37</v>
      </c>
      <c r="AJ557" s="95" t="s">
        <v>37</v>
      </c>
      <c r="AK557" s="95" t="s">
        <v>38</v>
      </c>
      <c r="AL557" s="94" t="s">
        <v>290</v>
      </c>
      <c r="AM557" s="108">
        <f t="array" ref="AM557">IFERROR(INDEX(TO_name_1,MATCH(,((Шаблон_1-Точность)&gt;=G557)+((Шаблон_1+Точность)&lt;=G557),)),G557)</f>
        <v>27773</v>
      </c>
      <c r="AN557" s="109">
        <f t="array" ref="AN557">IFERROR(INDEX(TO_name_2,MATCH(,((Шаблон_2-Точность)&gt;=H557)+((Шаблон_2+Точность)&lt;=H557),)),H557)</f>
        <v>61447</v>
      </c>
      <c r="AO557" s="109">
        <f t="array" ref="AO557">IFERROR(INDEX(TO_name_3,MATCH(,((Шаблон_3-Точность)&gt;=I557)+((Шаблон_3+Точность)&lt;=I557),)),I557)</f>
        <v>44948</v>
      </c>
      <c r="AP557" s="109">
        <f t="array" ref="AP557">IFERROR(INDEX(TO_name_4,MATCH(,((Шаблон_4-Точность)&gt;=J557)+((Шаблон_4+Точность)&lt;=J557),)),J557)</f>
        <v>48602</v>
      </c>
      <c r="AQ557" s="109">
        <f t="array" ref="AQ557">IFERROR(INDEX(TO_name_9,MATCH(,((Шаблон_9-Точность)&gt;=K557)+((Шаблон_9+Точность)&lt;=K557),)),K557)</f>
        <v>19427</v>
      </c>
      <c r="AR557" s="109">
        <f t="array" ref="AR557">IFERROR(INDEX(TO_name_10,MATCH(,((Шаблон_10-Точность)&gt;=L557)+((Шаблон_10+Точность)&lt;=L557),)),L557)</f>
        <v>17562</v>
      </c>
      <c r="AS557" s="110">
        <f t="array" ref="AS557">IFERROR(INDEX(TO_name_11,MATCH(,((Шаблон_11-Точность)&gt;=M557)+((Шаблон_11+Точность)&lt;=M557),)),M557)</f>
        <v>13234</v>
      </c>
      <c r="AT557" s="111" t="s">
        <v>290</v>
      </c>
      <c r="AU557" s="108">
        <f t="array" ref="AU557">IFERROR(INDEX(TO_name_5,MATCH(,((Шаблон_5-Точность)&gt;=O557)+((Шаблон_5+Точность)&lt;=O557),)),O557)</f>
        <v>48126</v>
      </c>
      <c r="AV557" s="109">
        <f t="array" ref="AV557">IFERROR(INDEX(TO_name_6,MATCH(,((Шаблон_6-Точность)&gt;=P557)+((Шаблон_6+Точность)&lt;=P557),)),P557)</f>
        <v>31813</v>
      </c>
      <c r="AW557" s="109">
        <f t="array" ref="AW557">IFERROR(INDEX(TO_name_7,MATCH(,((Шаблон_7-Точность)&gt;=Q557)+((Шаблон_7+Точность)&lt;=Q557),)),Q557)</f>
        <v>20602</v>
      </c>
      <c r="AX557" s="109">
        <f t="array" ref="AX557">IFERROR(INDEX(TO_name_8,MATCH(,((Шаблон_8-Точность)&gt;=R557)+((Шаблон_8+Точность)&lt;=R557),)),R557)</f>
        <v>67431</v>
      </c>
      <c r="AY557" s="109">
        <f t="array" ref="AY557">IFERROR(INDEX(TO_name_12,MATCH(,((Шаблон_12-Точность)&gt;=S557)+((Шаблон_12+Точность)&lt;=S557),)),S557)</f>
        <v>36698</v>
      </c>
      <c r="AZ557" s="109">
        <f t="array" ref="AZ557">IFERROR(INDEX(TO_name_13,MATCH(,((Шаблон_13-Точность)&gt;=T557)+((Шаблон_13+Точность)&lt;=T557),)),T557)</f>
        <v>33616</v>
      </c>
      <c r="BA557" s="110">
        <f t="array" ref="BA557">IFERROR(INDEX(TO_name_14,MATCH(,((Шаблон_14-Точность)&gt;=U557)+((Шаблон_14+Точность)&lt;=U557),)),U557)</f>
        <v>13092</v>
      </c>
      <c r="BB557" s="3"/>
      <c r="BC557" s="3" t="str">
        <f t="shared" si="270"/>
        <v>М/71495/27773</v>
      </c>
      <c r="BD557" s="3" t="str">
        <f t="shared" si="271"/>
        <v>М/76369/61447</v>
      </c>
      <c r="BE557" s="3" t="str">
        <f t="shared" si="272"/>
        <v>СР/70050/44948</v>
      </c>
      <c r="BF557" s="3" t="str">
        <f t="shared" si="273"/>
        <v>М/76902/48602</v>
      </c>
      <c r="BG557" s="3" t="str">
        <f t="shared" si="274"/>
        <v>М/19427/19427</v>
      </c>
      <c r="BH557" s="3" t="str">
        <f t="shared" si="275"/>
        <v>М/17562/17562</v>
      </c>
      <c r="BI557" s="3" t="str">
        <f t="shared" si="276"/>
        <v>Р/13234/13234</v>
      </c>
      <c r="BJ557" s="158" t="s">
        <v>290</v>
      </c>
      <c r="BK557" s="3" t="str">
        <f t="shared" si="277"/>
        <v>Р/46405/48126</v>
      </c>
      <c r="BL557" s="3" t="str">
        <f t="shared" si="278"/>
        <v>М/56795/31813</v>
      </c>
      <c r="BM557" s="3" t="str">
        <f t="shared" si="279"/>
        <v>Р/41117/20602</v>
      </c>
      <c r="BN557" s="3" t="str">
        <f t="shared" si="280"/>
        <v>М/42882/67431</v>
      </c>
      <c r="BO557" s="3" t="str">
        <f t="shared" si="281"/>
        <v>М/11698/36698</v>
      </c>
      <c r="BP557" s="3" t="str">
        <f t="shared" si="282"/>
        <v>М/13101/33616</v>
      </c>
      <c r="BQ557" s="3" t="str">
        <f t="shared" si="283"/>
        <v>Р/13092/13092</v>
      </c>
    </row>
    <row r="558" spans="1:69" ht="16.5" customHeight="1" x14ac:dyDescent="0.25">
      <c r="A558" s="90">
        <v>45474</v>
      </c>
      <c r="B558" s="3">
        <v>5</v>
      </c>
      <c r="C558" s="3">
        <v>4</v>
      </c>
      <c r="D558" s="105" t="str">
        <f t="shared" si="284"/>
        <v/>
      </c>
      <c r="E558" s="105" t="str">
        <f t="shared" si="285"/>
        <v/>
      </c>
      <c r="F558" s="99" t="s">
        <v>290</v>
      </c>
      <c r="G558" s="100">
        <f t="shared" si="286"/>
        <v>27797</v>
      </c>
      <c r="H558" s="100">
        <f t="shared" si="287"/>
        <v>61471</v>
      </c>
      <c r="I558" s="100">
        <f t="shared" si="288"/>
        <v>44948</v>
      </c>
      <c r="J558" s="100">
        <f t="shared" si="289"/>
        <v>48626</v>
      </c>
      <c r="K558" s="100">
        <f t="shared" si="290"/>
        <v>19451</v>
      </c>
      <c r="L558" s="100">
        <f t="shared" si="291"/>
        <v>17586</v>
      </c>
      <c r="M558" s="100">
        <f t="shared" si="292"/>
        <v>13234</v>
      </c>
      <c r="N558" s="100" t="str">
        <f t="shared" si="293"/>
        <v>|</v>
      </c>
      <c r="O558" s="100">
        <f t="shared" si="294"/>
        <v>48126</v>
      </c>
      <c r="P558" s="100">
        <f t="shared" si="295"/>
        <v>31837</v>
      </c>
      <c r="Q558" s="100">
        <f t="shared" si="296"/>
        <v>20602</v>
      </c>
      <c r="R558" s="100">
        <f t="shared" si="297"/>
        <v>67455</v>
      </c>
      <c r="S558" s="100">
        <f t="shared" si="298"/>
        <v>36722</v>
      </c>
      <c r="T558" s="100">
        <f t="shared" si="299"/>
        <v>33640</v>
      </c>
      <c r="U558" s="100">
        <f t="shared" si="300"/>
        <v>13092</v>
      </c>
      <c r="V558" s="89" t="s">
        <v>290</v>
      </c>
      <c r="W558" s="95" t="s">
        <v>37</v>
      </c>
      <c r="X558" s="95" t="s">
        <v>37</v>
      </c>
      <c r="Y558" s="95" t="s">
        <v>251</v>
      </c>
      <c r="Z558" s="95" t="s">
        <v>37</v>
      </c>
      <c r="AA558" s="95" t="s">
        <v>37</v>
      </c>
      <c r="AB558" s="95" t="s">
        <v>37</v>
      </c>
      <c r="AC558" s="95" t="s">
        <v>38</v>
      </c>
      <c r="AD558" s="96" t="s">
        <v>290</v>
      </c>
      <c r="AE558" s="95" t="s">
        <v>38</v>
      </c>
      <c r="AF558" s="95" t="s">
        <v>37</v>
      </c>
      <c r="AG558" s="95" t="s">
        <v>38</v>
      </c>
      <c r="AH558" s="95" t="s">
        <v>37</v>
      </c>
      <c r="AI558" s="95" t="s">
        <v>37</v>
      </c>
      <c r="AJ558" s="95" t="s">
        <v>37</v>
      </c>
      <c r="AK558" s="95" t="s">
        <v>38</v>
      </c>
      <c r="AL558" s="94" t="s">
        <v>290</v>
      </c>
      <c r="AM558" s="108">
        <f t="array" ref="AM558">IFERROR(INDEX(TO_name_1,MATCH(,((Шаблон_1-Точность)&gt;=G558)+((Шаблон_1+Точность)&lt;=G558),)),G558)</f>
        <v>27797</v>
      </c>
      <c r="AN558" s="109">
        <f t="array" ref="AN558">IFERROR(INDEX(TO_name_2,MATCH(,((Шаблон_2-Точность)&gt;=H558)+((Шаблон_2+Точность)&lt;=H558),)),H558)</f>
        <v>61471</v>
      </c>
      <c r="AO558" s="109">
        <f t="array" ref="AO558">IFERROR(INDEX(TO_name_3,MATCH(,((Шаблон_3-Точность)&gt;=I558)+((Шаблон_3+Точность)&lt;=I558),)),I558)</f>
        <v>44948</v>
      </c>
      <c r="AP558" s="109">
        <f t="array" ref="AP558">IFERROR(INDEX(TO_name_4,MATCH(,((Шаблон_4-Точность)&gt;=J558)+((Шаблон_4+Точность)&lt;=J558),)),J558)</f>
        <v>48626</v>
      </c>
      <c r="AQ558" s="109">
        <f t="array" ref="AQ558">IFERROR(INDEX(TO_name_9,MATCH(,((Шаблон_9-Точность)&gt;=K558)+((Шаблон_9+Точность)&lt;=K558),)),K558)</f>
        <v>19451</v>
      </c>
      <c r="AR558" s="109">
        <f t="array" ref="AR558">IFERROR(INDEX(TO_name_10,MATCH(,((Шаблон_10-Точность)&gt;=L558)+((Шаблон_10+Точность)&lt;=L558),)),L558)</f>
        <v>17586</v>
      </c>
      <c r="AS558" s="110">
        <f t="array" ref="AS558">IFERROR(INDEX(TO_name_11,MATCH(,((Шаблон_11-Точность)&gt;=M558)+((Шаблон_11+Точность)&lt;=M558),)),M558)</f>
        <v>13234</v>
      </c>
      <c r="AT558" s="111" t="s">
        <v>290</v>
      </c>
      <c r="AU558" s="108">
        <f t="array" ref="AU558">IFERROR(INDEX(TO_name_5,MATCH(,((Шаблон_5-Точность)&gt;=O558)+((Шаблон_5+Точность)&lt;=O558),)),O558)</f>
        <v>48126</v>
      </c>
      <c r="AV558" s="109">
        <f t="array" ref="AV558">IFERROR(INDEX(TO_name_6,MATCH(,((Шаблон_6-Точность)&gt;=P558)+((Шаблон_6+Точность)&lt;=P558),)),P558)</f>
        <v>31837</v>
      </c>
      <c r="AW558" s="109">
        <f t="array" ref="AW558">IFERROR(INDEX(TO_name_7,MATCH(,((Шаблон_7-Точность)&gt;=Q558)+((Шаблон_7+Точность)&lt;=Q558),)),Q558)</f>
        <v>20602</v>
      </c>
      <c r="AX558" s="109">
        <f t="array" ref="AX558">IFERROR(INDEX(TO_name_8,MATCH(,((Шаблон_8-Точность)&gt;=R558)+((Шаблон_8+Точность)&lt;=R558),)),R558)</f>
        <v>67455</v>
      </c>
      <c r="AY558" s="109">
        <f t="array" ref="AY558">IFERROR(INDEX(TO_name_12,MATCH(,((Шаблон_12-Точность)&gt;=S558)+((Шаблон_12+Точность)&lt;=S558),)),S558)</f>
        <v>36722</v>
      </c>
      <c r="AZ558" s="109">
        <f t="array" ref="AZ558">IFERROR(INDEX(TO_name_13,MATCH(,((Шаблон_13-Точность)&gt;=T558)+((Шаблон_13+Точность)&lt;=T558),)),T558)</f>
        <v>33640</v>
      </c>
      <c r="BA558" s="110">
        <f t="array" ref="BA558">IFERROR(INDEX(TO_name_14,MATCH(,((Шаблон_14-Точность)&gt;=U558)+((Шаблон_14+Точность)&lt;=U558),)),U558)</f>
        <v>13092</v>
      </c>
      <c r="BB558" s="3"/>
      <c r="BC558" s="3" t="str">
        <f t="shared" si="270"/>
        <v>М/71519/27797</v>
      </c>
      <c r="BD558" s="3" t="str">
        <f t="shared" si="271"/>
        <v>М/76393/61471</v>
      </c>
      <c r="BE558" s="3" t="str">
        <f t="shared" si="272"/>
        <v>СР/70050/44948</v>
      </c>
      <c r="BF558" s="3" t="str">
        <f t="shared" si="273"/>
        <v>М/76926/48626</v>
      </c>
      <c r="BG558" s="3" t="str">
        <f t="shared" si="274"/>
        <v>М/19451/19451</v>
      </c>
      <c r="BH558" s="3" t="str">
        <f t="shared" si="275"/>
        <v>М/17586/17586</v>
      </c>
      <c r="BI558" s="3" t="str">
        <f t="shared" si="276"/>
        <v>Р/13234/13234</v>
      </c>
      <c r="BJ558" s="158" t="s">
        <v>290</v>
      </c>
      <c r="BK558" s="3" t="str">
        <f t="shared" si="277"/>
        <v>Р/46405/48126</v>
      </c>
      <c r="BL558" s="3" t="str">
        <f t="shared" si="278"/>
        <v>М/56819/31837</v>
      </c>
      <c r="BM558" s="3" t="str">
        <f t="shared" si="279"/>
        <v>Р/41117/20602</v>
      </c>
      <c r="BN558" s="3" t="str">
        <f t="shared" si="280"/>
        <v>М/42906/67455</v>
      </c>
      <c r="BO558" s="3" t="str">
        <f t="shared" si="281"/>
        <v>М/11722/36722</v>
      </c>
      <c r="BP558" s="3" t="str">
        <f t="shared" si="282"/>
        <v>М/13125/33640</v>
      </c>
      <c r="BQ558" s="3" t="str">
        <f t="shared" si="283"/>
        <v>Р/13092/13092</v>
      </c>
    </row>
    <row r="559" spans="1:69" ht="16.5" customHeight="1" x14ac:dyDescent="0.25">
      <c r="A559" s="90">
        <v>45475</v>
      </c>
      <c r="B559" s="3">
        <v>5</v>
      </c>
      <c r="C559" s="3">
        <v>4</v>
      </c>
      <c r="D559" s="105" t="str">
        <f t="shared" si="284"/>
        <v/>
      </c>
      <c r="E559" s="105" t="str">
        <f t="shared" si="285"/>
        <v/>
      </c>
      <c r="F559" s="99" t="s">
        <v>290</v>
      </c>
      <c r="G559" s="100">
        <f t="shared" si="286"/>
        <v>27821</v>
      </c>
      <c r="H559" s="100">
        <f t="shared" si="287"/>
        <v>61495</v>
      </c>
      <c r="I559" s="100">
        <f t="shared" si="288"/>
        <v>44948</v>
      </c>
      <c r="J559" s="100">
        <f t="shared" si="289"/>
        <v>48650</v>
      </c>
      <c r="K559" s="100">
        <f t="shared" si="290"/>
        <v>19475</v>
      </c>
      <c r="L559" s="100">
        <f t="shared" si="291"/>
        <v>17610</v>
      </c>
      <c r="M559" s="100">
        <f t="shared" si="292"/>
        <v>13234</v>
      </c>
      <c r="N559" s="100" t="str">
        <f t="shared" si="293"/>
        <v>|</v>
      </c>
      <c r="O559" s="100">
        <f t="shared" si="294"/>
        <v>48126</v>
      </c>
      <c r="P559" s="100">
        <f t="shared" si="295"/>
        <v>31861</v>
      </c>
      <c r="Q559" s="100">
        <f t="shared" si="296"/>
        <v>20602</v>
      </c>
      <c r="R559" s="100">
        <f t="shared" si="297"/>
        <v>67479</v>
      </c>
      <c r="S559" s="100">
        <f t="shared" si="298"/>
        <v>36746</v>
      </c>
      <c r="T559" s="100">
        <f t="shared" si="299"/>
        <v>33664</v>
      </c>
      <c r="U559" s="100">
        <f t="shared" si="300"/>
        <v>13092</v>
      </c>
      <c r="V559" s="89" t="s">
        <v>290</v>
      </c>
      <c r="W559" s="95" t="s">
        <v>37</v>
      </c>
      <c r="X559" s="95" t="s">
        <v>37</v>
      </c>
      <c r="Y559" s="95" t="s">
        <v>251</v>
      </c>
      <c r="Z559" s="95" t="s">
        <v>37</v>
      </c>
      <c r="AA559" s="95" t="s">
        <v>37</v>
      </c>
      <c r="AB559" s="95" t="s">
        <v>37</v>
      </c>
      <c r="AC559" s="95" t="s">
        <v>38</v>
      </c>
      <c r="AD559" s="96" t="s">
        <v>290</v>
      </c>
      <c r="AE559" s="95" t="s">
        <v>38</v>
      </c>
      <c r="AF559" s="95" t="s">
        <v>37</v>
      </c>
      <c r="AG559" s="95" t="s">
        <v>38</v>
      </c>
      <c r="AH559" s="95" t="s">
        <v>37</v>
      </c>
      <c r="AI559" s="95" t="s">
        <v>37</v>
      </c>
      <c r="AJ559" s="95" t="s">
        <v>37</v>
      </c>
      <c r="AK559" s="95" t="s">
        <v>38</v>
      </c>
      <c r="AL559" s="94" t="s">
        <v>290</v>
      </c>
      <c r="AM559" s="108">
        <f t="array" ref="AM559">IFERROR(INDEX(TO_name_1,MATCH(,((Шаблон_1-Точность)&gt;=G559)+((Шаблон_1+Точность)&lt;=G559),)),G559)</f>
        <v>27821</v>
      </c>
      <c r="AN559" s="109">
        <f t="array" ref="AN559">IFERROR(INDEX(TO_name_2,MATCH(,((Шаблон_2-Точность)&gt;=H559)+((Шаблон_2+Точность)&lt;=H559),)),H559)</f>
        <v>61495</v>
      </c>
      <c r="AO559" s="109">
        <f t="array" ref="AO559">IFERROR(INDEX(TO_name_3,MATCH(,((Шаблон_3-Точность)&gt;=I559)+((Шаблон_3+Точность)&lt;=I559),)),I559)</f>
        <v>44948</v>
      </c>
      <c r="AP559" s="109">
        <f t="array" ref="AP559">IFERROR(INDEX(TO_name_4,MATCH(,((Шаблон_4-Точность)&gt;=J559)+((Шаблон_4+Точность)&lt;=J559),)),J559)</f>
        <v>48650</v>
      </c>
      <c r="AQ559" s="109">
        <f t="array" ref="AQ559">IFERROR(INDEX(TO_name_9,MATCH(,((Шаблон_9-Точность)&gt;=K559)+((Шаблон_9+Точность)&lt;=K559),)),K559)</f>
        <v>19475</v>
      </c>
      <c r="AR559" s="109">
        <f t="array" ref="AR559">IFERROR(INDEX(TO_name_10,MATCH(,((Шаблон_10-Точность)&gt;=L559)+((Шаблон_10+Точность)&lt;=L559),)),L559)</f>
        <v>17610</v>
      </c>
      <c r="AS559" s="110">
        <f t="array" ref="AS559">IFERROR(INDEX(TO_name_11,MATCH(,((Шаблон_11-Точность)&gt;=M559)+((Шаблон_11+Точность)&lt;=M559),)),M559)</f>
        <v>13234</v>
      </c>
      <c r="AT559" s="111" t="s">
        <v>290</v>
      </c>
      <c r="AU559" s="108">
        <f t="array" ref="AU559">IFERROR(INDEX(TO_name_5,MATCH(,((Шаблон_5-Точность)&gt;=O559)+((Шаблон_5+Точность)&lt;=O559),)),O559)</f>
        <v>48126</v>
      </c>
      <c r="AV559" s="109">
        <f t="array" ref="AV559">IFERROR(INDEX(TO_name_6,MATCH(,((Шаблон_6-Точность)&gt;=P559)+((Шаблон_6+Точность)&lt;=P559),)),P559)</f>
        <v>31861</v>
      </c>
      <c r="AW559" s="109">
        <f t="array" ref="AW559">IFERROR(INDEX(TO_name_7,MATCH(,((Шаблон_7-Точность)&gt;=Q559)+((Шаблон_7+Точность)&lt;=Q559),)),Q559)</f>
        <v>20602</v>
      </c>
      <c r="AX559" s="109">
        <f t="array" ref="AX559">IFERROR(INDEX(TO_name_8,MATCH(,((Шаблон_8-Точность)&gt;=R559)+((Шаблон_8+Точность)&lt;=R559),)),R559)</f>
        <v>67479</v>
      </c>
      <c r="AY559" s="109">
        <f t="array" ref="AY559">IFERROR(INDEX(TO_name_12,MATCH(,((Шаблон_12-Точность)&gt;=S559)+((Шаблон_12+Точность)&lt;=S559),)),S559)</f>
        <v>36746</v>
      </c>
      <c r="AZ559" s="109">
        <f t="array" ref="AZ559">IFERROR(INDEX(TO_name_13,MATCH(,((Шаблон_13-Точность)&gt;=T559)+((Шаблон_13+Точность)&lt;=T559),)),T559)</f>
        <v>33664</v>
      </c>
      <c r="BA559" s="110">
        <f t="array" ref="BA559">IFERROR(INDEX(TO_name_14,MATCH(,((Шаблон_14-Точность)&gt;=U559)+((Шаблон_14+Точность)&lt;=U559),)),U559)</f>
        <v>13092</v>
      </c>
      <c r="BB559" s="3"/>
      <c r="BC559" s="3" t="str">
        <f t="shared" si="270"/>
        <v>М/71543/27821</v>
      </c>
      <c r="BD559" s="3" t="str">
        <f t="shared" si="271"/>
        <v>М/76417/61495</v>
      </c>
      <c r="BE559" s="3" t="str">
        <f t="shared" si="272"/>
        <v>СР/70050/44948</v>
      </c>
      <c r="BF559" s="3" t="str">
        <f t="shared" si="273"/>
        <v>М/76950/48650</v>
      </c>
      <c r="BG559" s="3" t="str">
        <f t="shared" si="274"/>
        <v>М/19475/19475</v>
      </c>
      <c r="BH559" s="3" t="str">
        <f t="shared" si="275"/>
        <v>М/17610/17610</v>
      </c>
      <c r="BI559" s="3" t="str">
        <f t="shared" si="276"/>
        <v>Р/13234/13234</v>
      </c>
      <c r="BJ559" s="158" t="s">
        <v>290</v>
      </c>
      <c r="BK559" s="3" t="str">
        <f t="shared" si="277"/>
        <v>Р/46405/48126</v>
      </c>
      <c r="BL559" s="3" t="str">
        <f t="shared" si="278"/>
        <v>М/56843/31861</v>
      </c>
      <c r="BM559" s="3" t="str">
        <f t="shared" si="279"/>
        <v>Р/41117/20602</v>
      </c>
      <c r="BN559" s="3" t="str">
        <f t="shared" si="280"/>
        <v>М/42930/67479</v>
      </c>
      <c r="BO559" s="3" t="str">
        <f t="shared" si="281"/>
        <v>М/11746/36746</v>
      </c>
      <c r="BP559" s="3" t="str">
        <f t="shared" si="282"/>
        <v>М/13149/33664</v>
      </c>
      <c r="BQ559" s="3" t="str">
        <f t="shared" si="283"/>
        <v>Р/13092/13092</v>
      </c>
    </row>
    <row r="560" spans="1:69" ht="16.5" customHeight="1" x14ac:dyDescent="0.25">
      <c r="A560" s="90">
        <v>45476</v>
      </c>
      <c r="B560" s="3">
        <v>5</v>
      </c>
      <c r="C560" s="3">
        <v>4</v>
      </c>
      <c r="D560" s="105" t="str">
        <f t="shared" si="284"/>
        <v/>
      </c>
      <c r="E560" s="105" t="str">
        <f t="shared" si="285"/>
        <v/>
      </c>
      <c r="F560" s="99" t="s">
        <v>290</v>
      </c>
      <c r="G560" s="100">
        <f t="shared" si="286"/>
        <v>27845</v>
      </c>
      <c r="H560" s="100">
        <f t="shared" si="287"/>
        <v>61519</v>
      </c>
      <c r="I560" s="100">
        <f t="shared" si="288"/>
        <v>44948</v>
      </c>
      <c r="J560" s="100">
        <f t="shared" si="289"/>
        <v>48674</v>
      </c>
      <c r="K560" s="100">
        <f t="shared" si="290"/>
        <v>19499</v>
      </c>
      <c r="L560" s="100">
        <f t="shared" si="291"/>
        <v>17634</v>
      </c>
      <c r="M560" s="100">
        <f t="shared" si="292"/>
        <v>13234</v>
      </c>
      <c r="N560" s="100" t="str">
        <f t="shared" si="293"/>
        <v>|</v>
      </c>
      <c r="O560" s="100">
        <f t="shared" si="294"/>
        <v>48126</v>
      </c>
      <c r="P560" s="100">
        <f t="shared" si="295"/>
        <v>31885</v>
      </c>
      <c r="Q560" s="100">
        <f t="shared" si="296"/>
        <v>20602</v>
      </c>
      <c r="R560" s="100">
        <f t="shared" si="297"/>
        <v>67503</v>
      </c>
      <c r="S560" s="100">
        <f t="shared" si="298"/>
        <v>36770</v>
      </c>
      <c r="T560" s="100">
        <f t="shared" si="299"/>
        <v>33688</v>
      </c>
      <c r="U560" s="100">
        <f t="shared" si="300"/>
        <v>13092</v>
      </c>
      <c r="V560" s="89" t="s">
        <v>290</v>
      </c>
      <c r="W560" s="95" t="s">
        <v>37</v>
      </c>
      <c r="X560" s="95" t="s">
        <v>37</v>
      </c>
      <c r="Y560" s="95" t="s">
        <v>251</v>
      </c>
      <c r="Z560" s="95" t="s">
        <v>37</v>
      </c>
      <c r="AA560" s="95" t="s">
        <v>37</v>
      </c>
      <c r="AB560" s="95" t="s">
        <v>37</v>
      </c>
      <c r="AC560" s="95" t="s">
        <v>38</v>
      </c>
      <c r="AD560" s="96" t="s">
        <v>290</v>
      </c>
      <c r="AE560" s="95" t="s">
        <v>38</v>
      </c>
      <c r="AF560" s="95" t="s">
        <v>37</v>
      </c>
      <c r="AG560" s="95" t="s">
        <v>38</v>
      </c>
      <c r="AH560" s="95" t="s">
        <v>37</v>
      </c>
      <c r="AI560" s="95" t="s">
        <v>37</v>
      </c>
      <c r="AJ560" s="95" t="s">
        <v>37</v>
      </c>
      <c r="AK560" s="95" t="s">
        <v>38</v>
      </c>
      <c r="AL560" s="94" t="s">
        <v>290</v>
      </c>
      <c r="AM560" s="108">
        <f t="array" ref="AM560">IFERROR(INDEX(TO_name_1,MATCH(,((Шаблон_1-Точность)&gt;=G560)+((Шаблон_1+Точность)&lt;=G560),)),G560)</f>
        <v>27845</v>
      </c>
      <c r="AN560" s="109">
        <f t="array" ref="AN560">IFERROR(INDEX(TO_name_2,MATCH(,((Шаблон_2-Точность)&gt;=H560)+((Шаблон_2+Точность)&lt;=H560),)),H560)</f>
        <v>61519</v>
      </c>
      <c r="AO560" s="109">
        <f t="array" ref="AO560">IFERROR(INDEX(TO_name_3,MATCH(,((Шаблон_3-Точность)&gt;=I560)+((Шаблон_3+Точность)&lt;=I560),)),I560)</f>
        <v>44948</v>
      </c>
      <c r="AP560" s="109">
        <f t="array" ref="AP560">IFERROR(INDEX(TO_name_4,MATCH(,((Шаблон_4-Точность)&gt;=J560)+((Шаблон_4+Точность)&lt;=J560),)),J560)</f>
        <v>48674</v>
      </c>
      <c r="AQ560" s="109" t="str">
        <f t="array" ref="AQ560">IFERROR(INDEX(TO_name_9,MATCH(,((Шаблон_9-Точность)&gt;=K560)+((Шаблон_9+Точность)&lt;=K560),)),K560)</f>
        <v>ТО1</v>
      </c>
      <c r="AR560" s="109">
        <f t="array" ref="AR560">IFERROR(INDEX(TO_name_10,MATCH(,((Шаблон_10-Точность)&gt;=L560)+((Шаблон_10+Точность)&lt;=L560),)),L560)</f>
        <v>17634</v>
      </c>
      <c r="AS560" s="110">
        <f t="array" ref="AS560">IFERROR(INDEX(TO_name_11,MATCH(,((Шаблон_11-Точность)&gt;=M560)+((Шаблон_11+Точность)&lt;=M560),)),M560)</f>
        <v>13234</v>
      </c>
      <c r="AT560" s="111" t="s">
        <v>290</v>
      </c>
      <c r="AU560" s="108">
        <f t="array" ref="AU560">IFERROR(INDEX(TO_name_5,MATCH(,((Шаблон_5-Точность)&gt;=O560)+((Шаблон_5+Точность)&lt;=O560),)),O560)</f>
        <v>48126</v>
      </c>
      <c r="AV560" s="109">
        <f t="array" ref="AV560">IFERROR(INDEX(TO_name_6,MATCH(,((Шаблон_6-Точность)&gt;=P560)+((Шаблон_6+Точность)&lt;=P560),)),P560)</f>
        <v>31885</v>
      </c>
      <c r="AW560" s="109">
        <f t="array" ref="AW560">IFERROR(INDEX(TO_name_7,MATCH(,((Шаблон_7-Точность)&gt;=Q560)+((Шаблон_7+Точность)&lt;=Q560),)),Q560)</f>
        <v>20602</v>
      </c>
      <c r="AX560" s="109">
        <f t="array" ref="AX560">IFERROR(INDEX(TO_name_8,MATCH(,((Шаблон_8-Точность)&gt;=R560)+((Шаблон_8+Точность)&lt;=R560),)),R560)</f>
        <v>67503</v>
      </c>
      <c r="AY560" s="109">
        <f t="array" ref="AY560">IFERROR(INDEX(TO_name_12,MATCH(,((Шаблон_12-Точность)&gt;=S560)+((Шаблон_12+Точность)&lt;=S560),)),S560)</f>
        <v>36770</v>
      </c>
      <c r="AZ560" s="109">
        <f t="array" ref="AZ560">IFERROR(INDEX(TO_name_13,MATCH(,((Шаблон_13-Точность)&gt;=T560)+((Шаблон_13+Точность)&lt;=T560),)),T560)</f>
        <v>33688</v>
      </c>
      <c r="BA560" s="110">
        <f t="array" ref="BA560">IFERROR(INDEX(TO_name_14,MATCH(,((Шаблон_14-Точность)&gt;=U560)+((Шаблон_14+Точность)&lt;=U560),)),U560)</f>
        <v>13092</v>
      </c>
      <c r="BB560" s="3"/>
      <c r="BC560" s="3" t="str">
        <f t="shared" si="270"/>
        <v>М/71567/27845</v>
      </c>
      <c r="BD560" s="3" t="str">
        <f t="shared" si="271"/>
        <v>М/76441/61519</v>
      </c>
      <c r="BE560" s="3" t="str">
        <f t="shared" si="272"/>
        <v>СР/70050/44948</v>
      </c>
      <c r="BF560" s="3" t="str">
        <f t="shared" si="273"/>
        <v>М/76974/48674</v>
      </c>
      <c r="BG560" s="3" t="str">
        <f t="shared" si="274"/>
        <v>М/19499/19499</v>
      </c>
      <c r="BH560" s="3" t="str">
        <f t="shared" si="275"/>
        <v>М/17634/17634</v>
      </c>
      <c r="BI560" s="3" t="str">
        <f t="shared" si="276"/>
        <v>Р/13234/13234</v>
      </c>
      <c r="BJ560" s="158" t="s">
        <v>290</v>
      </c>
      <c r="BK560" s="3" t="str">
        <f t="shared" si="277"/>
        <v>Р/46405/48126</v>
      </c>
      <c r="BL560" s="3" t="str">
        <f t="shared" si="278"/>
        <v>М/56867/31885</v>
      </c>
      <c r="BM560" s="3" t="str">
        <f t="shared" si="279"/>
        <v>Р/41117/20602</v>
      </c>
      <c r="BN560" s="3" t="str">
        <f t="shared" si="280"/>
        <v>М/42954/67503</v>
      </c>
      <c r="BO560" s="3" t="str">
        <f t="shared" si="281"/>
        <v>М/11770/36770</v>
      </c>
      <c r="BP560" s="3" t="str">
        <f t="shared" si="282"/>
        <v>М/13173/33688</v>
      </c>
      <c r="BQ560" s="3" t="str">
        <f t="shared" si="283"/>
        <v>Р/13092/13092</v>
      </c>
    </row>
    <row r="561" spans="1:69" ht="16.5" customHeight="1" x14ac:dyDescent="0.25">
      <c r="A561" s="90">
        <v>45477</v>
      </c>
      <c r="B561" s="3">
        <v>5</v>
      </c>
      <c r="C561" s="3">
        <v>4</v>
      </c>
      <c r="D561" s="105" t="str">
        <f t="shared" si="284"/>
        <v/>
      </c>
      <c r="E561" s="105" t="str">
        <f t="shared" si="285"/>
        <v/>
      </c>
      <c r="F561" s="99" t="s">
        <v>290</v>
      </c>
      <c r="G561" s="100">
        <f t="shared" si="286"/>
        <v>27869</v>
      </c>
      <c r="H561" s="100">
        <f t="shared" si="287"/>
        <v>61543</v>
      </c>
      <c r="I561" s="100">
        <f t="shared" si="288"/>
        <v>44956</v>
      </c>
      <c r="J561" s="100">
        <f t="shared" si="289"/>
        <v>48698</v>
      </c>
      <c r="K561" s="100">
        <f t="shared" si="290"/>
        <v>19515</v>
      </c>
      <c r="L561" s="100">
        <f t="shared" si="291"/>
        <v>17658</v>
      </c>
      <c r="M561" s="100">
        <f t="shared" si="292"/>
        <v>13234</v>
      </c>
      <c r="N561" s="100" t="str">
        <f t="shared" si="293"/>
        <v>|</v>
      </c>
      <c r="O561" s="100">
        <f t="shared" si="294"/>
        <v>48126</v>
      </c>
      <c r="P561" s="100">
        <f t="shared" si="295"/>
        <v>31909</v>
      </c>
      <c r="Q561" s="100">
        <f t="shared" si="296"/>
        <v>20610</v>
      </c>
      <c r="R561" s="100">
        <f t="shared" si="297"/>
        <v>67527</v>
      </c>
      <c r="S561" s="100">
        <f t="shared" si="298"/>
        <v>36794</v>
      </c>
      <c r="T561" s="100">
        <f t="shared" si="299"/>
        <v>33704</v>
      </c>
      <c r="U561" s="100">
        <f t="shared" si="300"/>
        <v>13092</v>
      </c>
      <c r="V561" s="89" t="s">
        <v>290</v>
      </c>
      <c r="W561" s="95" t="s">
        <v>37</v>
      </c>
      <c r="X561" s="95" t="s">
        <v>37</v>
      </c>
      <c r="Y561" s="95" t="s">
        <v>320</v>
      </c>
      <c r="Z561" s="95" t="s">
        <v>37</v>
      </c>
      <c r="AA561" s="95" t="s">
        <v>195</v>
      </c>
      <c r="AB561" s="95" t="s">
        <v>37</v>
      </c>
      <c r="AC561" s="95" t="s">
        <v>38</v>
      </c>
      <c r="AD561" s="96" t="s">
        <v>290</v>
      </c>
      <c r="AE561" s="95" t="s">
        <v>38</v>
      </c>
      <c r="AF561" s="95" t="s">
        <v>37</v>
      </c>
      <c r="AG561" s="95" t="s">
        <v>320</v>
      </c>
      <c r="AH561" s="95" t="s">
        <v>37</v>
      </c>
      <c r="AI561" s="95" t="s">
        <v>37</v>
      </c>
      <c r="AJ561" s="95" t="s">
        <v>195</v>
      </c>
      <c r="AK561" s="95" t="s">
        <v>38</v>
      </c>
      <c r="AL561" s="94" t="s">
        <v>290</v>
      </c>
      <c r="AM561" s="108">
        <f t="array" ref="AM561">IFERROR(INDEX(TO_name_1,MATCH(,((Шаблон_1-Точность)&gt;=G561)+((Шаблон_1+Точность)&lt;=G561),)),G561)</f>
        <v>27869</v>
      </c>
      <c r="AN561" s="109">
        <f t="array" ref="AN561">IFERROR(INDEX(TO_name_2,MATCH(,((Шаблон_2-Точность)&gt;=H561)+((Шаблон_2+Точность)&lt;=H561),)),H561)</f>
        <v>61543</v>
      </c>
      <c r="AO561" s="109">
        <f t="array" ref="AO561">IFERROR(INDEX(TO_name_3,MATCH(,((Шаблон_3-Точность)&gt;=I561)+((Шаблон_3+Точность)&lt;=I561),)),I561)</f>
        <v>44956</v>
      </c>
      <c r="AP561" s="109">
        <f t="array" ref="AP561">IFERROR(INDEX(TO_name_4,MATCH(,((Шаблон_4-Точность)&gt;=J561)+((Шаблон_4+Точность)&lt;=J561),)),J561)</f>
        <v>48698</v>
      </c>
      <c r="AQ561" s="109">
        <f t="array" ref="AQ561">IFERROR(INDEX(TO_name_9,MATCH(,((Шаблон_9-Точность)&gt;=K561)+((Шаблон_9+Точность)&lt;=K561),)),K561)</f>
        <v>19515</v>
      </c>
      <c r="AR561" s="109">
        <f t="array" ref="AR561">IFERROR(INDEX(TO_name_10,MATCH(,((Шаблон_10-Точность)&gt;=L561)+((Шаблон_10+Точность)&lt;=L561),)),L561)</f>
        <v>17658</v>
      </c>
      <c r="AS561" s="110">
        <f t="array" ref="AS561">IFERROR(INDEX(TO_name_11,MATCH(,((Шаблон_11-Точность)&gt;=M561)+((Шаблон_11+Точность)&lt;=M561),)),M561)</f>
        <v>13234</v>
      </c>
      <c r="AT561" s="111" t="s">
        <v>290</v>
      </c>
      <c r="AU561" s="108">
        <f t="array" ref="AU561">IFERROR(INDEX(TO_name_5,MATCH(,((Шаблон_5-Точность)&gt;=O561)+((Шаблон_5+Точность)&lt;=O561),)),O561)</f>
        <v>48126</v>
      </c>
      <c r="AV561" s="109">
        <f t="array" ref="AV561">IFERROR(INDEX(TO_name_6,MATCH(,((Шаблон_6-Точность)&gt;=P561)+((Шаблон_6+Точность)&lt;=P561),)),P561)</f>
        <v>31909</v>
      </c>
      <c r="AW561" s="109">
        <f t="array" ref="AW561">IFERROR(INDEX(TO_name_7,MATCH(,((Шаблон_7-Точность)&gt;=Q561)+((Шаблон_7+Точность)&lt;=Q561),)),Q561)</f>
        <v>20610</v>
      </c>
      <c r="AX561" s="109">
        <f t="array" ref="AX561">IFERROR(INDEX(TO_name_8,MATCH(,((Шаблон_8-Точность)&gt;=R561)+((Шаблон_8+Точность)&lt;=R561),)),R561)</f>
        <v>67527</v>
      </c>
      <c r="AY561" s="109">
        <f t="array" ref="AY561">IFERROR(INDEX(TO_name_12,MATCH(,((Шаблон_12-Точность)&gt;=S561)+((Шаблон_12+Точность)&lt;=S561),)),S561)</f>
        <v>36794</v>
      </c>
      <c r="AZ561" s="109">
        <f t="array" ref="AZ561">IFERROR(INDEX(TO_name_13,MATCH(,((Шаблон_13-Точность)&gt;=T561)+((Шаблон_13+Точность)&lt;=T561),)),T561)</f>
        <v>33704</v>
      </c>
      <c r="BA561" s="110">
        <f t="array" ref="BA561">IFERROR(INDEX(TO_name_14,MATCH(,((Шаблон_14-Точность)&gt;=U561)+((Шаблон_14+Точность)&lt;=U561),)),U561)</f>
        <v>13092</v>
      </c>
      <c r="BB561" s="3"/>
      <c r="BC561" s="3" t="str">
        <f t="shared" si="270"/>
        <v>М/71591/27869</v>
      </c>
      <c r="BD561" s="3" t="str">
        <f t="shared" si="271"/>
        <v>М/76465/61543</v>
      </c>
      <c r="BE561" s="3" t="str">
        <f t="shared" si="272"/>
        <v>П/70058/44956</v>
      </c>
      <c r="BF561" s="3" t="str">
        <f t="shared" si="273"/>
        <v>М/76998/48698</v>
      </c>
      <c r="BG561" s="3" t="str">
        <f t="shared" si="274"/>
        <v>О/19515/19515</v>
      </c>
      <c r="BH561" s="3" t="str">
        <f t="shared" si="275"/>
        <v>М/17658/17658</v>
      </c>
      <c r="BI561" s="3" t="str">
        <f t="shared" si="276"/>
        <v>Р/13234/13234</v>
      </c>
      <c r="BJ561" s="158" t="s">
        <v>290</v>
      </c>
      <c r="BK561" s="3" t="str">
        <f t="shared" si="277"/>
        <v>Р/46405/48126</v>
      </c>
      <c r="BL561" s="3" t="str">
        <f t="shared" si="278"/>
        <v>М/56891/31909</v>
      </c>
      <c r="BM561" s="3" t="str">
        <f t="shared" si="279"/>
        <v>П/41125/20610</v>
      </c>
      <c r="BN561" s="3" t="str">
        <f t="shared" si="280"/>
        <v>М/42978/67527</v>
      </c>
      <c r="BO561" s="3" t="str">
        <f t="shared" si="281"/>
        <v>М/11794/36794</v>
      </c>
      <c r="BP561" s="3" t="str">
        <f t="shared" si="282"/>
        <v>О/13189/33704</v>
      </c>
      <c r="BQ561" s="3" t="str">
        <f t="shared" si="283"/>
        <v>Р/13092/13092</v>
      </c>
    </row>
    <row r="562" spans="1:69" ht="16.5" customHeight="1" x14ac:dyDescent="0.25">
      <c r="A562" s="90">
        <v>45478</v>
      </c>
      <c r="B562" s="3">
        <v>5</v>
      </c>
      <c r="C562" s="3">
        <v>4</v>
      </c>
      <c r="D562" s="105" t="str">
        <f t="shared" si="284"/>
        <v/>
      </c>
      <c r="E562" s="105" t="str">
        <f t="shared" si="285"/>
        <v/>
      </c>
      <c r="F562" s="99" t="s">
        <v>290</v>
      </c>
      <c r="G562" s="100">
        <f t="shared" si="286"/>
        <v>27893</v>
      </c>
      <c r="H562" s="100">
        <f t="shared" si="287"/>
        <v>61567</v>
      </c>
      <c r="I562" s="100">
        <f t="shared" si="288"/>
        <v>44980</v>
      </c>
      <c r="J562" s="100">
        <f t="shared" si="289"/>
        <v>48722</v>
      </c>
      <c r="K562" s="100">
        <f t="shared" si="290"/>
        <v>19515</v>
      </c>
      <c r="L562" s="100">
        <f t="shared" si="291"/>
        <v>17682</v>
      </c>
      <c r="M562" s="100">
        <f t="shared" si="292"/>
        <v>13234</v>
      </c>
      <c r="N562" s="100" t="str">
        <f t="shared" si="293"/>
        <v>|</v>
      </c>
      <c r="O562" s="100">
        <f t="shared" si="294"/>
        <v>48126</v>
      </c>
      <c r="P562" s="100">
        <f t="shared" si="295"/>
        <v>31933</v>
      </c>
      <c r="Q562" s="100">
        <f t="shared" si="296"/>
        <v>20634</v>
      </c>
      <c r="R562" s="100">
        <f t="shared" si="297"/>
        <v>67551</v>
      </c>
      <c r="S562" s="100">
        <f t="shared" si="298"/>
        <v>36818</v>
      </c>
      <c r="T562" s="100">
        <f t="shared" si="299"/>
        <v>33704</v>
      </c>
      <c r="U562" s="100">
        <f t="shared" si="300"/>
        <v>13092</v>
      </c>
      <c r="V562" s="89" t="s">
        <v>290</v>
      </c>
      <c r="W562" s="95" t="s">
        <v>37</v>
      </c>
      <c r="X562" s="95" t="s">
        <v>37</v>
      </c>
      <c r="Y562" s="95" t="s">
        <v>37</v>
      </c>
      <c r="Z562" s="95" t="s">
        <v>37</v>
      </c>
      <c r="AA562" s="95" t="s">
        <v>38</v>
      </c>
      <c r="AB562" s="95" t="s">
        <v>37</v>
      </c>
      <c r="AC562" s="95" t="s">
        <v>38</v>
      </c>
      <c r="AD562" s="96" t="s">
        <v>290</v>
      </c>
      <c r="AE562" s="95" t="s">
        <v>38</v>
      </c>
      <c r="AF562" s="95" t="s">
        <v>37</v>
      </c>
      <c r="AG562" s="95" t="s">
        <v>37</v>
      </c>
      <c r="AH562" s="95" t="s">
        <v>37</v>
      </c>
      <c r="AI562" s="95" t="s">
        <v>37</v>
      </c>
      <c r="AJ562" s="95" t="s">
        <v>382</v>
      </c>
      <c r="AK562" s="95" t="s">
        <v>38</v>
      </c>
      <c r="AL562" s="94" t="s">
        <v>290</v>
      </c>
      <c r="AM562" s="108">
        <f t="array" ref="AM562">IFERROR(INDEX(TO_name_1,MATCH(,((Шаблон_1-Точность)&gt;=G562)+((Шаблон_1+Точность)&lt;=G562),)),G562)</f>
        <v>27893</v>
      </c>
      <c r="AN562" s="109">
        <f t="array" ref="AN562">IFERROR(INDEX(TO_name_2,MATCH(,((Шаблон_2-Точность)&gt;=H562)+((Шаблон_2+Точность)&lt;=H562),)),H562)</f>
        <v>61567</v>
      </c>
      <c r="AO562" s="109">
        <f t="array" ref="AO562">IFERROR(INDEX(TO_name_3,MATCH(,((Шаблон_3-Точность)&gt;=I562)+((Шаблон_3+Точность)&lt;=I562),)),I562)</f>
        <v>44980</v>
      </c>
      <c r="AP562" s="109">
        <f t="array" ref="AP562">IFERROR(INDEX(TO_name_4,MATCH(,((Шаблон_4-Точность)&gt;=J562)+((Шаблон_4+Точность)&lt;=J562),)),J562)</f>
        <v>48722</v>
      </c>
      <c r="AQ562" s="109">
        <f t="array" ref="AQ562">IFERROR(INDEX(TO_name_9,MATCH(,((Шаблон_9-Точность)&gt;=K562)+((Шаблон_9+Точность)&lt;=K562),)),K562)</f>
        <v>19515</v>
      </c>
      <c r="AR562" s="109">
        <f t="array" ref="AR562">IFERROR(INDEX(TO_name_10,MATCH(,((Шаблон_10-Точность)&gt;=L562)+((Шаблон_10+Точность)&lt;=L562),)),L562)</f>
        <v>17682</v>
      </c>
      <c r="AS562" s="110">
        <f t="array" ref="AS562">IFERROR(INDEX(TO_name_11,MATCH(,((Шаблон_11-Точность)&gt;=M562)+((Шаблон_11+Точность)&lt;=M562),)),M562)</f>
        <v>13234</v>
      </c>
      <c r="AT562" s="111" t="s">
        <v>290</v>
      </c>
      <c r="AU562" s="108">
        <f t="array" ref="AU562">IFERROR(INDEX(TO_name_5,MATCH(,((Шаблон_5-Точность)&gt;=O562)+((Шаблон_5+Точность)&lt;=O562),)),O562)</f>
        <v>48126</v>
      </c>
      <c r="AV562" s="109">
        <f t="array" ref="AV562">IFERROR(INDEX(TO_name_6,MATCH(,((Шаблон_6-Точность)&gt;=P562)+((Шаблон_6+Точность)&lt;=P562),)),P562)</f>
        <v>31933</v>
      </c>
      <c r="AW562" s="109">
        <f t="array" ref="AW562">IFERROR(INDEX(TO_name_7,MATCH(,((Шаблон_7-Точность)&gt;=Q562)+((Шаблон_7+Точность)&lt;=Q562),)),Q562)</f>
        <v>20634</v>
      </c>
      <c r="AX562" s="109">
        <f t="array" ref="AX562">IFERROR(INDEX(TO_name_8,MATCH(,((Шаблон_8-Точность)&gt;=R562)+((Шаблон_8+Точность)&lt;=R562),)),R562)</f>
        <v>67551</v>
      </c>
      <c r="AY562" s="109">
        <f t="array" ref="AY562">IFERROR(INDEX(TO_name_12,MATCH(,((Шаблон_12-Точность)&gt;=S562)+((Шаблон_12+Точность)&lt;=S562),)),S562)</f>
        <v>36818</v>
      </c>
      <c r="AZ562" s="109">
        <f t="array" ref="AZ562">IFERROR(INDEX(TO_name_13,MATCH(,((Шаблон_13-Точность)&gt;=T562)+((Шаблон_13+Точность)&lt;=T562),)),T562)</f>
        <v>33704</v>
      </c>
      <c r="BA562" s="110">
        <f t="array" ref="BA562">IFERROR(INDEX(TO_name_14,MATCH(,((Шаблон_14-Точность)&gt;=U562)+((Шаблон_14+Точность)&lt;=U562),)),U562)</f>
        <v>13092</v>
      </c>
      <c r="BB562" s="3"/>
      <c r="BC562" s="3" t="str">
        <f t="shared" si="270"/>
        <v>М/71615/27893</v>
      </c>
      <c r="BD562" s="3" t="str">
        <f t="shared" si="271"/>
        <v>М/76489/61567</v>
      </c>
      <c r="BE562" s="3" t="str">
        <f t="shared" si="272"/>
        <v>М/70082/44980</v>
      </c>
      <c r="BF562" s="3" t="str">
        <f t="shared" si="273"/>
        <v>М/77022/48722</v>
      </c>
      <c r="BG562" s="3" t="str">
        <f t="shared" si="274"/>
        <v>Р/19515/19515</v>
      </c>
      <c r="BH562" s="3" t="str">
        <f t="shared" si="275"/>
        <v>М/17682/17682</v>
      </c>
      <c r="BI562" s="3" t="str">
        <f t="shared" si="276"/>
        <v>Р/13234/13234</v>
      </c>
      <c r="BJ562" s="158" t="s">
        <v>290</v>
      </c>
      <c r="BK562" s="3" t="str">
        <f t="shared" si="277"/>
        <v>Р/46405/48126</v>
      </c>
      <c r="BL562" s="3" t="str">
        <f t="shared" si="278"/>
        <v>М/56915/31933</v>
      </c>
      <c r="BM562" s="3" t="str">
        <f t="shared" si="279"/>
        <v>М/41149/20634</v>
      </c>
      <c r="BN562" s="3" t="str">
        <f t="shared" si="280"/>
        <v>М/43002/67551</v>
      </c>
      <c r="BO562" s="3" t="str">
        <f t="shared" si="281"/>
        <v>М/11818/36818</v>
      </c>
      <c r="BP562" s="3" t="str">
        <f t="shared" si="282"/>
        <v>ПТО / ТО-1/13189/33704</v>
      </c>
      <c r="BQ562" s="3" t="str">
        <f t="shared" si="283"/>
        <v>Р/13092/13092</v>
      </c>
    </row>
    <row r="563" spans="1:69" ht="16.5" customHeight="1" x14ac:dyDescent="0.25">
      <c r="A563" s="90">
        <v>45479</v>
      </c>
      <c r="B563" s="3">
        <v>5</v>
      </c>
      <c r="C563" s="3">
        <v>4</v>
      </c>
      <c r="D563" s="105" t="str">
        <f t="shared" si="284"/>
        <v/>
      </c>
      <c r="E563" s="105" t="str">
        <f t="shared" si="285"/>
        <v/>
      </c>
      <c r="F563" s="99" t="s">
        <v>290</v>
      </c>
      <c r="G563" s="100">
        <f t="shared" si="286"/>
        <v>27917</v>
      </c>
      <c r="H563" s="100">
        <f t="shared" si="287"/>
        <v>61591</v>
      </c>
      <c r="I563" s="100">
        <f t="shared" si="288"/>
        <v>45004</v>
      </c>
      <c r="J563" s="100">
        <f t="shared" si="289"/>
        <v>48746</v>
      </c>
      <c r="K563" s="100">
        <f t="shared" si="290"/>
        <v>19515</v>
      </c>
      <c r="L563" s="100">
        <f t="shared" si="291"/>
        <v>17706</v>
      </c>
      <c r="M563" s="100">
        <f t="shared" si="292"/>
        <v>13234</v>
      </c>
      <c r="N563" s="100" t="str">
        <f t="shared" si="293"/>
        <v>|</v>
      </c>
      <c r="O563" s="100">
        <f t="shared" si="294"/>
        <v>48126</v>
      </c>
      <c r="P563" s="100">
        <f t="shared" si="295"/>
        <v>31957</v>
      </c>
      <c r="Q563" s="100">
        <f t="shared" si="296"/>
        <v>20658</v>
      </c>
      <c r="R563" s="100">
        <f t="shared" si="297"/>
        <v>67575</v>
      </c>
      <c r="S563" s="100">
        <f t="shared" si="298"/>
        <v>36842</v>
      </c>
      <c r="T563" s="100">
        <f t="shared" si="299"/>
        <v>33704</v>
      </c>
      <c r="U563" s="100">
        <f t="shared" si="300"/>
        <v>13092</v>
      </c>
      <c r="V563" s="89" t="s">
        <v>290</v>
      </c>
      <c r="W563" s="95" t="s">
        <v>37</v>
      </c>
      <c r="X563" s="95" t="s">
        <v>37</v>
      </c>
      <c r="Y563" s="95" t="s">
        <v>37</v>
      </c>
      <c r="Z563" s="95" t="s">
        <v>37</v>
      </c>
      <c r="AA563" s="95" t="s">
        <v>38</v>
      </c>
      <c r="AB563" s="95" t="s">
        <v>37</v>
      </c>
      <c r="AC563" s="95" t="s">
        <v>38</v>
      </c>
      <c r="AD563" s="96" t="s">
        <v>290</v>
      </c>
      <c r="AE563" s="95" t="s">
        <v>38</v>
      </c>
      <c r="AF563" s="95" t="s">
        <v>37</v>
      </c>
      <c r="AG563" s="95" t="s">
        <v>37</v>
      </c>
      <c r="AH563" s="95" t="s">
        <v>37</v>
      </c>
      <c r="AI563" s="95" t="s">
        <v>37</v>
      </c>
      <c r="AJ563" s="95" t="s">
        <v>382</v>
      </c>
      <c r="AK563" s="95" t="s">
        <v>38</v>
      </c>
      <c r="AL563" s="94" t="s">
        <v>290</v>
      </c>
      <c r="AM563" s="108">
        <f t="array" ref="AM563">IFERROR(INDEX(TO_name_1,MATCH(,((Шаблон_1-Точность)&gt;=G563)+((Шаблон_1+Точность)&lt;=G563),)),G563)</f>
        <v>27917</v>
      </c>
      <c r="AN563" s="109">
        <f t="array" ref="AN563">IFERROR(INDEX(TO_name_2,MATCH(,((Шаблон_2-Точность)&gt;=H563)+((Шаблон_2+Точность)&lt;=H563),)),H563)</f>
        <v>61591</v>
      </c>
      <c r="AO563" s="109">
        <f t="array" ref="AO563">IFERROR(INDEX(TO_name_3,MATCH(,((Шаблон_3-Точность)&gt;=I563)+((Шаблон_3+Точность)&lt;=I563),)),I563)</f>
        <v>45004</v>
      </c>
      <c r="AP563" s="109">
        <f t="array" ref="AP563">IFERROR(INDEX(TO_name_4,MATCH(,((Шаблон_4-Точность)&gt;=J563)+((Шаблон_4+Точность)&lt;=J563),)),J563)</f>
        <v>48746</v>
      </c>
      <c r="AQ563" s="109">
        <f t="array" ref="AQ563">IFERROR(INDEX(TO_name_9,MATCH(,((Шаблон_9-Точность)&gt;=K563)+((Шаблон_9+Точность)&lt;=K563),)),K563)</f>
        <v>19515</v>
      </c>
      <c r="AR563" s="109">
        <f t="array" ref="AR563">IFERROR(INDEX(TO_name_10,MATCH(,((Шаблон_10-Точность)&gt;=L563)+((Шаблон_10+Точность)&lt;=L563),)),L563)</f>
        <v>17706</v>
      </c>
      <c r="AS563" s="110">
        <f t="array" ref="AS563">IFERROR(INDEX(TO_name_11,MATCH(,((Шаблон_11-Точность)&gt;=M563)+((Шаблон_11+Точность)&lt;=M563),)),M563)</f>
        <v>13234</v>
      </c>
      <c r="AT563" s="111" t="s">
        <v>290</v>
      </c>
      <c r="AU563" s="108">
        <f t="array" ref="AU563">IFERROR(INDEX(TO_name_5,MATCH(,((Шаблон_5-Точность)&gt;=O563)+((Шаблон_5+Точность)&lt;=O563),)),O563)</f>
        <v>48126</v>
      </c>
      <c r="AV563" s="109">
        <f t="array" ref="AV563">IFERROR(INDEX(TO_name_6,MATCH(,((Шаблон_6-Точность)&gt;=P563)+((Шаблон_6+Точность)&lt;=P563),)),P563)</f>
        <v>31957</v>
      </c>
      <c r="AW563" s="109">
        <f t="array" ref="AW563">IFERROR(INDEX(TO_name_7,MATCH(,((Шаблон_7-Точность)&gt;=Q563)+((Шаблон_7+Точность)&lt;=Q563),)),Q563)</f>
        <v>20658</v>
      </c>
      <c r="AX563" s="109">
        <f t="array" ref="AX563">IFERROR(INDEX(TO_name_8,MATCH(,((Шаблон_8-Точность)&gt;=R563)+((Шаблон_8+Точность)&lt;=R563),)),R563)</f>
        <v>67575</v>
      </c>
      <c r="AY563" s="109">
        <f t="array" ref="AY563">IFERROR(INDEX(TO_name_12,MATCH(,((Шаблон_12-Точность)&gt;=S563)+((Шаблон_12+Точность)&lt;=S563),)),S563)</f>
        <v>36842</v>
      </c>
      <c r="AZ563" s="109">
        <f t="array" ref="AZ563">IFERROR(INDEX(TO_name_13,MATCH(,((Шаблон_13-Точность)&gt;=T563)+((Шаблон_13+Точность)&lt;=T563),)),T563)</f>
        <v>33704</v>
      </c>
      <c r="BA563" s="110">
        <f t="array" ref="BA563">IFERROR(INDEX(TO_name_14,MATCH(,((Шаблон_14-Точность)&gt;=U563)+((Шаблон_14+Точность)&lt;=U563),)),U563)</f>
        <v>13092</v>
      </c>
      <c r="BB563" s="3"/>
      <c r="BC563" s="3" t="str">
        <f t="shared" si="270"/>
        <v>М/71639/27917</v>
      </c>
      <c r="BD563" s="3" t="str">
        <f t="shared" si="271"/>
        <v>М/76513/61591</v>
      </c>
      <c r="BE563" s="3" t="str">
        <f t="shared" si="272"/>
        <v>М/70106/45004</v>
      </c>
      <c r="BF563" s="3" t="str">
        <f t="shared" si="273"/>
        <v>М/77046/48746</v>
      </c>
      <c r="BG563" s="3" t="str">
        <f t="shared" si="274"/>
        <v>Р/19515/19515</v>
      </c>
      <c r="BH563" s="3" t="str">
        <f t="shared" si="275"/>
        <v>М/17706/17706</v>
      </c>
      <c r="BI563" s="3" t="str">
        <f t="shared" si="276"/>
        <v>Р/13234/13234</v>
      </c>
      <c r="BJ563" s="158" t="s">
        <v>290</v>
      </c>
      <c r="BK563" s="3" t="str">
        <f t="shared" si="277"/>
        <v>Р/46405/48126</v>
      </c>
      <c r="BL563" s="3" t="str">
        <f t="shared" si="278"/>
        <v>М/56939/31957</v>
      </c>
      <c r="BM563" s="3" t="str">
        <f t="shared" si="279"/>
        <v>М/41173/20658</v>
      </c>
      <c r="BN563" s="3" t="str">
        <f t="shared" si="280"/>
        <v>М/43026/67575</v>
      </c>
      <c r="BO563" s="3" t="str">
        <f t="shared" si="281"/>
        <v>М/11842/36842</v>
      </c>
      <c r="BP563" s="3" t="str">
        <f t="shared" si="282"/>
        <v>ПТО / ТО-1/13189/33704</v>
      </c>
      <c r="BQ563" s="3" t="str">
        <f t="shared" si="283"/>
        <v>Р/13092/13092</v>
      </c>
    </row>
    <row r="564" spans="1:69" ht="16.5" customHeight="1" x14ac:dyDescent="0.25">
      <c r="A564" s="90">
        <v>45480</v>
      </c>
      <c r="B564" s="3">
        <v>5</v>
      </c>
      <c r="C564" s="3">
        <v>4</v>
      </c>
      <c r="D564" s="105" t="str">
        <f t="shared" si="284"/>
        <v/>
      </c>
      <c r="E564" s="105" t="str">
        <f t="shared" si="285"/>
        <v/>
      </c>
      <c r="F564" s="99" t="s">
        <v>290</v>
      </c>
      <c r="G564" s="100">
        <f t="shared" si="286"/>
        <v>27941</v>
      </c>
      <c r="H564" s="100">
        <f t="shared" si="287"/>
        <v>61615</v>
      </c>
      <c r="I564" s="100">
        <f t="shared" si="288"/>
        <v>45028</v>
      </c>
      <c r="J564" s="100">
        <f t="shared" si="289"/>
        <v>48770</v>
      </c>
      <c r="K564" s="100">
        <f t="shared" si="290"/>
        <v>19515</v>
      </c>
      <c r="L564" s="100">
        <f t="shared" si="291"/>
        <v>17730</v>
      </c>
      <c r="M564" s="100">
        <f t="shared" si="292"/>
        <v>13234</v>
      </c>
      <c r="N564" s="100" t="str">
        <f t="shared" si="293"/>
        <v>|</v>
      </c>
      <c r="O564" s="100">
        <f t="shared" si="294"/>
        <v>48126</v>
      </c>
      <c r="P564" s="100">
        <f t="shared" si="295"/>
        <v>31981</v>
      </c>
      <c r="Q564" s="100">
        <f t="shared" si="296"/>
        <v>20682</v>
      </c>
      <c r="R564" s="100">
        <f t="shared" si="297"/>
        <v>67599</v>
      </c>
      <c r="S564" s="100">
        <f t="shared" si="298"/>
        <v>36866</v>
      </c>
      <c r="T564" s="100">
        <f t="shared" si="299"/>
        <v>33704</v>
      </c>
      <c r="U564" s="100">
        <f t="shared" si="300"/>
        <v>13092</v>
      </c>
      <c r="V564" s="89" t="s">
        <v>290</v>
      </c>
      <c r="W564" s="95" t="s">
        <v>37</v>
      </c>
      <c r="X564" s="95" t="s">
        <v>37</v>
      </c>
      <c r="Y564" s="95" t="s">
        <v>37</v>
      </c>
      <c r="Z564" s="95" t="s">
        <v>37</v>
      </c>
      <c r="AA564" s="95" t="s">
        <v>38</v>
      </c>
      <c r="AB564" s="95" t="s">
        <v>37</v>
      </c>
      <c r="AC564" s="95" t="s">
        <v>38</v>
      </c>
      <c r="AD564" s="96" t="s">
        <v>290</v>
      </c>
      <c r="AE564" s="95" t="s">
        <v>38</v>
      </c>
      <c r="AF564" s="95" t="s">
        <v>37</v>
      </c>
      <c r="AG564" s="95" t="s">
        <v>37</v>
      </c>
      <c r="AH564" s="95" t="s">
        <v>37</v>
      </c>
      <c r="AI564" s="95" t="s">
        <v>37</v>
      </c>
      <c r="AJ564" s="95" t="s">
        <v>382</v>
      </c>
      <c r="AK564" s="95" t="s">
        <v>38</v>
      </c>
      <c r="AL564" s="94" t="s">
        <v>290</v>
      </c>
      <c r="AM564" s="108">
        <f t="array" ref="AM564">IFERROR(INDEX(TO_name_1,MATCH(,((Шаблон_1-Точность)&gt;=G564)+((Шаблон_1+Точность)&lt;=G564),)),G564)</f>
        <v>27941</v>
      </c>
      <c r="AN564" s="109">
        <f t="array" ref="AN564">IFERROR(INDEX(TO_name_2,MATCH(,((Шаблон_2-Точность)&gt;=H564)+((Шаблон_2+Точность)&lt;=H564),)),H564)</f>
        <v>61615</v>
      </c>
      <c r="AO564" s="109">
        <f t="array" ref="AO564">IFERROR(INDEX(TO_name_3,MATCH(,((Шаблон_3-Точность)&gt;=I564)+((Шаблон_3+Точность)&lt;=I564),)),I564)</f>
        <v>45028</v>
      </c>
      <c r="AP564" s="109">
        <f t="array" ref="AP564">IFERROR(INDEX(TO_name_4,MATCH(,((Шаблон_4-Точность)&gt;=J564)+((Шаблон_4+Точность)&lt;=J564),)),J564)</f>
        <v>48770</v>
      </c>
      <c r="AQ564" s="109">
        <f t="array" ref="AQ564">IFERROR(INDEX(TO_name_9,MATCH(,((Шаблон_9-Точность)&gt;=K564)+((Шаблон_9+Точность)&lt;=K564),)),K564)</f>
        <v>19515</v>
      </c>
      <c r="AR564" s="109">
        <f t="array" ref="AR564">IFERROR(INDEX(TO_name_10,MATCH(,((Шаблон_10-Точность)&gt;=L564)+((Шаблон_10+Точность)&lt;=L564),)),L564)</f>
        <v>17730</v>
      </c>
      <c r="AS564" s="110">
        <f t="array" ref="AS564">IFERROR(INDEX(TO_name_11,MATCH(,((Шаблон_11-Точность)&gt;=M564)+((Шаблон_11+Точность)&lt;=M564),)),M564)</f>
        <v>13234</v>
      </c>
      <c r="AT564" s="111" t="s">
        <v>290</v>
      </c>
      <c r="AU564" s="108">
        <f t="array" ref="AU564">IFERROR(INDEX(TO_name_5,MATCH(,((Шаблон_5-Точность)&gt;=O564)+((Шаблон_5+Точность)&lt;=O564),)),O564)</f>
        <v>48126</v>
      </c>
      <c r="AV564" s="109">
        <f t="array" ref="AV564">IFERROR(INDEX(TO_name_6,MATCH(,((Шаблон_6-Точность)&gt;=P564)+((Шаблон_6+Точность)&lt;=P564),)),P564)</f>
        <v>31981</v>
      </c>
      <c r="AW564" s="109">
        <f t="array" ref="AW564">IFERROR(INDEX(TO_name_7,MATCH(,((Шаблон_7-Точность)&gt;=Q564)+((Шаблон_7+Точность)&lt;=Q564),)),Q564)</f>
        <v>20682</v>
      </c>
      <c r="AX564" s="109">
        <f t="array" ref="AX564">IFERROR(INDEX(TO_name_8,MATCH(,((Шаблон_8-Точность)&gt;=R564)+((Шаблон_8+Точность)&lt;=R564),)),R564)</f>
        <v>67599</v>
      </c>
      <c r="AY564" s="109">
        <f t="array" ref="AY564">IFERROR(INDEX(TO_name_12,MATCH(,((Шаблон_12-Точность)&gt;=S564)+((Шаблон_12+Точность)&lt;=S564),)),S564)</f>
        <v>36866</v>
      </c>
      <c r="AZ564" s="109">
        <f t="array" ref="AZ564">IFERROR(INDEX(TO_name_13,MATCH(,((Шаблон_13-Точность)&gt;=T564)+((Шаблон_13+Точность)&lt;=T564),)),T564)</f>
        <v>33704</v>
      </c>
      <c r="BA564" s="110">
        <f t="array" ref="BA564">IFERROR(INDEX(TO_name_14,MATCH(,((Шаблон_14-Точность)&gt;=U564)+((Шаблон_14+Точность)&lt;=U564),)),U564)</f>
        <v>13092</v>
      </c>
      <c r="BB564" s="3"/>
      <c r="BC564" s="3" t="str">
        <f t="shared" si="270"/>
        <v>М/71663/27941</v>
      </c>
      <c r="BD564" s="3" t="str">
        <f t="shared" si="271"/>
        <v>М/76537/61615</v>
      </c>
      <c r="BE564" s="3" t="str">
        <f t="shared" si="272"/>
        <v>М/70130/45028</v>
      </c>
      <c r="BF564" s="3" t="str">
        <f t="shared" si="273"/>
        <v>М/77070/48770</v>
      </c>
      <c r="BG564" s="3" t="str">
        <f t="shared" si="274"/>
        <v>Р/19515/19515</v>
      </c>
      <c r="BH564" s="3" t="str">
        <f t="shared" si="275"/>
        <v>М/17730/17730</v>
      </c>
      <c r="BI564" s="3" t="str">
        <f t="shared" si="276"/>
        <v>Р/13234/13234</v>
      </c>
      <c r="BJ564" s="158" t="s">
        <v>290</v>
      </c>
      <c r="BK564" s="3" t="str">
        <f t="shared" si="277"/>
        <v>Р/46405/48126</v>
      </c>
      <c r="BL564" s="3" t="str">
        <f t="shared" si="278"/>
        <v>М/56963/31981</v>
      </c>
      <c r="BM564" s="3" t="str">
        <f t="shared" si="279"/>
        <v>М/41197/20682</v>
      </c>
      <c r="BN564" s="3" t="str">
        <f t="shared" si="280"/>
        <v>М/43050/67599</v>
      </c>
      <c r="BO564" s="3" t="str">
        <f t="shared" si="281"/>
        <v>М/11866/36866</v>
      </c>
      <c r="BP564" s="3" t="str">
        <f t="shared" si="282"/>
        <v>ПТО / ТО-1/13189/33704</v>
      </c>
      <c r="BQ564" s="3" t="str">
        <f t="shared" si="283"/>
        <v>Р/13092/13092</v>
      </c>
    </row>
    <row r="565" spans="1:69" ht="16.5" customHeight="1" x14ac:dyDescent="0.25">
      <c r="A565" s="90">
        <v>45481</v>
      </c>
      <c r="B565" s="3">
        <v>5</v>
      </c>
      <c r="C565" s="3">
        <v>4</v>
      </c>
      <c r="D565" s="105" t="str">
        <f t="shared" si="284"/>
        <v/>
      </c>
      <c r="E565" s="105" t="str">
        <f t="shared" si="285"/>
        <v/>
      </c>
      <c r="F565" s="99" t="s">
        <v>290</v>
      </c>
      <c r="G565" s="100">
        <f t="shared" si="286"/>
        <v>27965</v>
      </c>
      <c r="H565" s="100">
        <f t="shared" si="287"/>
        <v>61639</v>
      </c>
      <c r="I565" s="100">
        <f t="shared" si="288"/>
        <v>45052</v>
      </c>
      <c r="J565" s="100">
        <f t="shared" si="289"/>
        <v>48794</v>
      </c>
      <c r="K565" s="100">
        <f t="shared" si="290"/>
        <v>19515</v>
      </c>
      <c r="L565" s="100">
        <f t="shared" si="291"/>
        <v>17754</v>
      </c>
      <c r="M565" s="100">
        <f t="shared" si="292"/>
        <v>13234</v>
      </c>
      <c r="N565" s="100" t="str">
        <f t="shared" si="293"/>
        <v>|</v>
      </c>
      <c r="O565" s="100">
        <f t="shared" si="294"/>
        <v>48134</v>
      </c>
      <c r="P565" s="100">
        <f t="shared" si="295"/>
        <v>31997</v>
      </c>
      <c r="Q565" s="100">
        <f t="shared" si="296"/>
        <v>20706</v>
      </c>
      <c r="R565" s="100">
        <f t="shared" si="297"/>
        <v>67623</v>
      </c>
      <c r="S565" s="100">
        <f t="shared" si="298"/>
        <v>36890</v>
      </c>
      <c r="T565" s="100">
        <f t="shared" si="299"/>
        <v>33704</v>
      </c>
      <c r="U565" s="100">
        <f t="shared" si="300"/>
        <v>13092</v>
      </c>
      <c r="V565" s="89" t="s">
        <v>290</v>
      </c>
      <c r="W565" s="95" t="s">
        <v>37</v>
      </c>
      <c r="X565" s="95" t="s">
        <v>37</v>
      </c>
      <c r="Y565" s="95" t="s">
        <v>37</v>
      </c>
      <c r="Z565" s="95" t="s">
        <v>37</v>
      </c>
      <c r="AA565" s="95" t="s">
        <v>38</v>
      </c>
      <c r="AB565" s="95" t="s">
        <v>37</v>
      </c>
      <c r="AC565" s="95" t="s">
        <v>38</v>
      </c>
      <c r="AD565" s="96" t="s">
        <v>290</v>
      </c>
      <c r="AE565" s="95" t="s">
        <v>320</v>
      </c>
      <c r="AF565" s="95" t="s">
        <v>195</v>
      </c>
      <c r="AG565" s="95" t="s">
        <v>37</v>
      </c>
      <c r="AH565" s="95" t="s">
        <v>37</v>
      </c>
      <c r="AI565" s="95" t="s">
        <v>37</v>
      </c>
      <c r="AJ565" s="95" t="s">
        <v>382</v>
      </c>
      <c r="AK565" s="95" t="s">
        <v>38</v>
      </c>
      <c r="AL565" s="94" t="s">
        <v>290</v>
      </c>
      <c r="AM565" s="108">
        <f t="array" ref="AM565">IFERROR(INDEX(TO_name_1,MATCH(,((Шаблон_1-Точность)&gt;=G565)+((Шаблон_1+Точность)&lt;=G565),)),G565)</f>
        <v>27965</v>
      </c>
      <c r="AN565" s="109">
        <f t="array" ref="AN565">IFERROR(INDEX(TO_name_2,MATCH(,((Шаблон_2-Точность)&gt;=H565)+((Шаблон_2+Точность)&lt;=H565),)),H565)</f>
        <v>61639</v>
      </c>
      <c r="AO565" s="109">
        <f t="array" ref="AO565">IFERROR(INDEX(TO_name_3,MATCH(,((Шаблон_3-Точность)&gt;=I565)+((Шаблон_3+Точность)&lt;=I565),)),I565)</f>
        <v>45052</v>
      </c>
      <c r="AP565" s="109">
        <f t="array" ref="AP565">IFERROR(INDEX(TO_name_4,MATCH(,((Шаблон_4-Точность)&gt;=J565)+((Шаблон_4+Точность)&lt;=J565),)),J565)</f>
        <v>48794</v>
      </c>
      <c r="AQ565" s="109">
        <f t="array" ref="AQ565">IFERROR(INDEX(TO_name_9,MATCH(,((Шаблон_9-Точность)&gt;=K565)+((Шаблон_9+Точность)&lt;=K565),)),K565)</f>
        <v>19515</v>
      </c>
      <c r="AR565" s="109">
        <f t="array" ref="AR565">IFERROR(INDEX(TO_name_10,MATCH(,((Шаблон_10-Точность)&gt;=L565)+((Шаблон_10+Точность)&lt;=L565),)),L565)</f>
        <v>17754</v>
      </c>
      <c r="AS565" s="110">
        <f t="array" ref="AS565">IFERROR(INDEX(TO_name_11,MATCH(,((Шаблон_11-Точность)&gt;=M565)+((Шаблон_11+Точность)&lt;=M565),)),M565)</f>
        <v>13234</v>
      </c>
      <c r="AT565" s="111" t="s">
        <v>290</v>
      </c>
      <c r="AU565" s="108">
        <f t="array" ref="AU565">IFERROR(INDEX(TO_name_5,MATCH(,((Шаблон_5-Точность)&gt;=O565)+((Шаблон_5+Точность)&lt;=O565),)),O565)</f>
        <v>48134</v>
      </c>
      <c r="AV565" s="109">
        <f t="array" ref="AV565">IFERROR(INDEX(TO_name_6,MATCH(,((Шаблон_6-Точность)&gt;=P565)+((Шаблон_6+Точность)&lt;=P565),)),P565)</f>
        <v>31997</v>
      </c>
      <c r="AW565" s="109">
        <f t="array" ref="AW565">IFERROR(INDEX(TO_name_7,MATCH(,((Шаблон_7-Точность)&gt;=Q565)+((Шаблон_7+Точность)&lt;=Q565),)),Q565)</f>
        <v>20706</v>
      </c>
      <c r="AX565" s="109">
        <f t="array" ref="AX565">IFERROR(INDEX(TO_name_8,MATCH(,((Шаблон_8-Точность)&gt;=R565)+((Шаблон_8+Точность)&lt;=R565),)),R565)</f>
        <v>67623</v>
      </c>
      <c r="AY565" s="109">
        <f t="array" ref="AY565">IFERROR(INDEX(TO_name_12,MATCH(,((Шаблон_12-Точность)&gt;=S565)+((Шаблон_12+Точность)&lt;=S565),)),S565)</f>
        <v>36890</v>
      </c>
      <c r="AZ565" s="109">
        <f t="array" ref="AZ565">IFERROR(INDEX(TO_name_13,MATCH(,((Шаблон_13-Точность)&gt;=T565)+((Шаблон_13+Точность)&lt;=T565),)),T565)</f>
        <v>33704</v>
      </c>
      <c r="BA565" s="110">
        <f t="array" ref="BA565">IFERROR(INDEX(TO_name_14,MATCH(,((Шаблон_14-Точность)&gt;=U565)+((Шаблон_14+Точность)&lt;=U565),)),U565)</f>
        <v>13092</v>
      </c>
      <c r="BB565" s="3"/>
      <c r="BC565" s="3" t="str">
        <f t="shared" si="270"/>
        <v>М/71687/27965</v>
      </c>
      <c r="BD565" s="3" t="str">
        <f t="shared" si="271"/>
        <v>М/76561/61639</v>
      </c>
      <c r="BE565" s="3" t="str">
        <f t="shared" si="272"/>
        <v>М/70154/45052</v>
      </c>
      <c r="BF565" s="3" t="str">
        <f t="shared" si="273"/>
        <v>М/77094/48794</v>
      </c>
      <c r="BG565" s="3" t="str">
        <f t="shared" si="274"/>
        <v>Р/19515/19515</v>
      </c>
      <c r="BH565" s="3" t="str">
        <f t="shared" si="275"/>
        <v>М/17754/17754</v>
      </c>
      <c r="BI565" s="3" t="str">
        <f t="shared" si="276"/>
        <v>Р/13234/13234</v>
      </c>
      <c r="BJ565" s="158" t="s">
        <v>290</v>
      </c>
      <c r="BK565" s="3" t="str">
        <f t="shared" si="277"/>
        <v>П/46413/48134</v>
      </c>
      <c r="BL565" s="3" t="str">
        <f t="shared" si="278"/>
        <v>О/56979/31997</v>
      </c>
      <c r="BM565" s="3" t="str">
        <f t="shared" si="279"/>
        <v>М/41221/20706</v>
      </c>
      <c r="BN565" s="3" t="str">
        <f t="shared" si="280"/>
        <v>М/43074/67623</v>
      </c>
      <c r="BO565" s="3" t="str">
        <f t="shared" si="281"/>
        <v>М/11890/36890</v>
      </c>
      <c r="BP565" s="3" t="str">
        <f t="shared" si="282"/>
        <v>ПТО / ТО-1/13189/33704</v>
      </c>
      <c r="BQ565" s="3" t="str">
        <f t="shared" si="283"/>
        <v>Р/13092/13092</v>
      </c>
    </row>
    <row r="566" spans="1:69" ht="16.5" customHeight="1" x14ac:dyDescent="0.25">
      <c r="A566" s="90">
        <v>45482</v>
      </c>
      <c r="B566" s="3">
        <v>5</v>
      </c>
      <c r="C566" s="3">
        <v>4</v>
      </c>
      <c r="D566" s="105" t="str">
        <f t="shared" si="284"/>
        <v/>
      </c>
      <c r="E566" s="105" t="str">
        <f t="shared" si="285"/>
        <v>ОШ</v>
      </c>
      <c r="F566" s="99" t="s">
        <v>290</v>
      </c>
      <c r="G566" s="100">
        <f t="shared" si="286"/>
        <v>27989</v>
      </c>
      <c r="H566" s="100">
        <f t="shared" si="287"/>
        <v>61663</v>
      </c>
      <c r="I566" s="100">
        <f t="shared" si="288"/>
        <v>45076</v>
      </c>
      <c r="J566" s="100">
        <f t="shared" si="289"/>
        <v>48818</v>
      </c>
      <c r="K566" s="100">
        <f t="shared" si="290"/>
        <v>19515</v>
      </c>
      <c r="L566" s="100">
        <f t="shared" si="291"/>
        <v>17778</v>
      </c>
      <c r="M566" s="100">
        <f t="shared" si="292"/>
        <v>13234</v>
      </c>
      <c r="N566" s="100" t="str">
        <f t="shared" si="293"/>
        <v>|</v>
      </c>
      <c r="O566" s="100">
        <f t="shared" si="294"/>
        <v>48150</v>
      </c>
      <c r="P566" s="100">
        <f t="shared" si="295"/>
        <v>31997</v>
      </c>
      <c r="Q566" s="100">
        <f t="shared" si="296"/>
        <v>20730</v>
      </c>
      <c r="R566" s="100">
        <f t="shared" si="297"/>
        <v>67647</v>
      </c>
      <c r="S566" s="100">
        <f t="shared" si="298"/>
        <v>36914</v>
      </c>
      <c r="T566" s="100">
        <f t="shared" si="299"/>
        <v>33704</v>
      </c>
      <c r="U566" s="100">
        <f t="shared" si="300"/>
        <v>13092</v>
      </c>
      <c r="V566" s="89" t="s">
        <v>290</v>
      </c>
      <c r="W566" s="95" t="s">
        <v>37</v>
      </c>
      <c r="X566" s="95" t="s">
        <v>37</v>
      </c>
      <c r="Y566" s="95" t="s">
        <v>37</v>
      </c>
      <c r="Z566" s="95" t="s">
        <v>37</v>
      </c>
      <c r="AA566" s="95" t="s">
        <v>38</v>
      </c>
      <c r="AB566" s="95" t="s">
        <v>37</v>
      </c>
      <c r="AC566" s="95" t="s">
        <v>38</v>
      </c>
      <c r="AD566" s="96" t="s">
        <v>290</v>
      </c>
      <c r="AE566" s="95" t="s">
        <v>195</v>
      </c>
      <c r="AF566" s="95" t="s">
        <v>321</v>
      </c>
      <c r="AG566" s="95" t="s">
        <v>37</v>
      </c>
      <c r="AH566" s="95" t="s">
        <v>37</v>
      </c>
      <c r="AI566" s="95" t="s">
        <v>37</v>
      </c>
      <c r="AJ566" s="95" t="s">
        <v>382</v>
      </c>
      <c r="AK566" s="95" t="s">
        <v>38</v>
      </c>
      <c r="AL566" s="94" t="s">
        <v>290</v>
      </c>
      <c r="AM566" s="108">
        <f t="array" ref="AM566">IFERROR(INDEX(TO_name_1,MATCH(,((Шаблон_1-Точность)&gt;=G566)+((Шаблон_1+Точность)&lt;=G566),)),G566)</f>
        <v>27989</v>
      </c>
      <c r="AN566" s="109">
        <f t="array" ref="AN566">IFERROR(INDEX(TO_name_2,MATCH(,((Шаблон_2-Точность)&gt;=H566)+((Шаблон_2+Точность)&lt;=H566),)),H566)</f>
        <v>61663</v>
      </c>
      <c r="AO566" s="109">
        <f t="array" ref="AO566">IFERROR(INDEX(TO_name_3,MATCH(,((Шаблон_3-Точность)&gt;=I566)+((Шаблон_3+Точность)&lt;=I566),)),I566)</f>
        <v>45076</v>
      </c>
      <c r="AP566" s="109">
        <f t="array" ref="AP566">IFERROR(INDEX(TO_name_4,MATCH(,((Шаблон_4-Точность)&gt;=J566)+((Шаблон_4+Точность)&lt;=J566),)),J566)</f>
        <v>48818</v>
      </c>
      <c r="AQ566" s="109">
        <f t="array" ref="AQ566">IFERROR(INDEX(TO_name_9,MATCH(,((Шаблон_9-Точность)&gt;=K566)+((Шаблон_9+Точность)&lt;=K566),)),K566)</f>
        <v>19515</v>
      </c>
      <c r="AR566" s="109">
        <f t="array" ref="AR566">IFERROR(INDEX(TO_name_10,MATCH(,((Шаблон_10-Точность)&gt;=L566)+((Шаблон_10+Точность)&lt;=L566),)),L566)</f>
        <v>17778</v>
      </c>
      <c r="AS566" s="110">
        <f t="array" ref="AS566">IFERROR(INDEX(TO_name_11,MATCH(,((Шаблон_11-Точность)&gt;=M566)+((Шаблон_11+Точность)&lt;=M566),)),M566)</f>
        <v>13234</v>
      </c>
      <c r="AT566" s="111" t="s">
        <v>290</v>
      </c>
      <c r="AU566" s="108">
        <f t="array" ref="AU566">IFERROR(INDEX(TO_name_5,MATCH(,((Шаблон_5-Точность)&gt;=O566)+((Шаблон_5+Точность)&lt;=O566),)),O566)</f>
        <v>48150</v>
      </c>
      <c r="AV566" s="109">
        <f t="array" ref="AV566">IFERROR(INDEX(TO_name_6,MATCH(,((Шаблон_6-Точность)&gt;=P566)+((Шаблон_6+Точность)&lt;=P566),)),P566)</f>
        <v>31997</v>
      </c>
      <c r="AW566" s="109">
        <f t="array" ref="AW566">IFERROR(INDEX(TO_name_7,MATCH(,((Шаблон_7-Точность)&gt;=Q566)+((Шаблон_7+Точность)&lt;=Q566),)),Q566)</f>
        <v>20730</v>
      </c>
      <c r="AX566" s="109">
        <f t="array" ref="AX566">IFERROR(INDEX(TO_name_8,MATCH(,((Шаблон_8-Точность)&gt;=R566)+((Шаблон_8+Точность)&lt;=R566),)),R566)</f>
        <v>67647</v>
      </c>
      <c r="AY566" s="109">
        <f t="array" ref="AY566">IFERROR(INDEX(TO_name_12,MATCH(,((Шаблон_12-Точность)&gt;=S566)+((Шаблон_12+Точность)&lt;=S566),)),S566)</f>
        <v>36914</v>
      </c>
      <c r="AZ566" s="109">
        <f t="array" ref="AZ566">IFERROR(INDEX(TO_name_13,MATCH(,((Шаблон_13-Точность)&gt;=T566)+((Шаблон_13+Точность)&lt;=T566),)),T566)</f>
        <v>33704</v>
      </c>
      <c r="BA566" s="110">
        <f t="array" ref="BA566">IFERROR(INDEX(TO_name_14,MATCH(,((Шаблон_14-Точность)&gt;=U566)+((Шаблон_14+Точность)&lt;=U566),)),U566)</f>
        <v>13092</v>
      </c>
      <c r="BB566" s="3"/>
      <c r="BC566" s="3" t="str">
        <f t="shared" si="270"/>
        <v>М/71711/27989</v>
      </c>
      <c r="BD566" s="3" t="str">
        <f t="shared" si="271"/>
        <v>М/76585/61663</v>
      </c>
      <c r="BE566" s="3" t="str">
        <f t="shared" si="272"/>
        <v>М/70178/45076</v>
      </c>
      <c r="BF566" s="3" t="str">
        <f t="shared" si="273"/>
        <v>М/77118/48818</v>
      </c>
      <c r="BG566" s="3" t="str">
        <f t="shared" si="274"/>
        <v>Р/19515/19515</v>
      </c>
      <c r="BH566" s="3" t="str">
        <f t="shared" si="275"/>
        <v>М/17778/17778</v>
      </c>
      <c r="BI566" s="3" t="str">
        <f t="shared" si="276"/>
        <v>Р/13234/13234</v>
      </c>
      <c r="BJ566" s="158" t="s">
        <v>290</v>
      </c>
      <c r="BK566" s="3" t="str">
        <f t="shared" si="277"/>
        <v>О/46429/48150</v>
      </c>
      <c r="BL566" s="3" t="str">
        <f t="shared" si="278"/>
        <v>ПМ/56979/31997</v>
      </c>
      <c r="BM566" s="3" t="str">
        <f t="shared" si="279"/>
        <v>М/41245/20730</v>
      </c>
      <c r="BN566" s="3" t="str">
        <f t="shared" si="280"/>
        <v>М/43098/67647</v>
      </c>
      <c r="BO566" s="3" t="str">
        <f t="shared" si="281"/>
        <v>М/11914/36914</v>
      </c>
      <c r="BP566" s="3" t="str">
        <f t="shared" si="282"/>
        <v>ПТО / ТО-1/13189/33704</v>
      </c>
      <c r="BQ566" s="3" t="str">
        <f t="shared" si="283"/>
        <v>Р/13092/13092</v>
      </c>
    </row>
    <row r="567" spans="1:69" ht="16.5" customHeight="1" x14ac:dyDescent="0.25">
      <c r="A567" s="90">
        <v>45483</v>
      </c>
      <c r="B567" s="3">
        <v>5</v>
      </c>
      <c r="C567" s="3">
        <v>4</v>
      </c>
      <c r="D567" s="105" t="str">
        <f t="shared" si="284"/>
        <v/>
      </c>
      <c r="E567" s="105" t="str">
        <f t="shared" si="285"/>
        <v/>
      </c>
      <c r="F567" s="99" t="s">
        <v>290</v>
      </c>
      <c r="G567" s="100">
        <f t="shared" si="286"/>
        <v>28013</v>
      </c>
      <c r="H567" s="100">
        <f t="shared" si="287"/>
        <v>61687</v>
      </c>
      <c r="I567" s="100">
        <f t="shared" si="288"/>
        <v>45100</v>
      </c>
      <c r="J567" s="100">
        <f t="shared" si="289"/>
        <v>48842</v>
      </c>
      <c r="K567" s="100">
        <f t="shared" si="290"/>
        <v>19515</v>
      </c>
      <c r="L567" s="100">
        <f t="shared" si="291"/>
        <v>17802</v>
      </c>
      <c r="M567" s="100">
        <f t="shared" si="292"/>
        <v>13234</v>
      </c>
      <c r="N567" s="100" t="str">
        <f t="shared" si="293"/>
        <v>|</v>
      </c>
      <c r="O567" s="100">
        <f t="shared" si="294"/>
        <v>48150</v>
      </c>
      <c r="P567" s="100">
        <f t="shared" si="295"/>
        <v>32021</v>
      </c>
      <c r="Q567" s="100">
        <f t="shared" si="296"/>
        <v>20754</v>
      </c>
      <c r="R567" s="100">
        <f t="shared" si="297"/>
        <v>67671</v>
      </c>
      <c r="S567" s="100">
        <f t="shared" si="298"/>
        <v>36938</v>
      </c>
      <c r="T567" s="100">
        <f t="shared" si="299"/>
        <v>33704</v>
      </c>
      <c r="U567" s="100">
        <f t="shared" si="300"/>
        <v>13092</v>
      </c>
      <c r="V567" s="89" t="s">
        <v>290</v>
      </c>
      <c r="W567" s="95" t="s">
        <v>37</v>
      </c>
      <c r="X567" s="95" t="s">
        <v>37</v>
      </c>
      <c r="Y567" s="95" t="s">
        <v>37</v>
      </c>
      <c r="Z567" s="95" t="s">
        <v>37</v>
      </c>
      <c r="AA567" s="95" t="s">
        <v>38</v>
      </c>
      <c r="AB567" s="95" t="s">
        <v>37</v>
      </c>
      <c r="AC567" s="95" t="s">
        <v>38</v>
      </c>
      <c r="AD567" s="96" t="s">
        <v>290</v>
      </c>
      <c r="AE567" s="95" t="s">
        <v>38</v>
      </c>
      <c r="AF567" s="95" t="s">
        <v>37</v>
      </c>
      <c r="AG567" s="95" t="s">
        <v>37</v>
      </c>
      <c r="AH567" s="95" t="s">
        <v>37</v>
      </c>
      <c r="AI567" s="95" t="s">
        <v>37</v>
      </c>
      <c r="AJ567" s="95" t="s">
        <v>382</v>
      </c>
      <c r="AK567" s="95" t="s">
        <v>38</v>
      </c>
      <c r="AL567" s="94" t="s">
        <v>290</v>
      </c>
      <c r="AM567" s="108">
        <f t="array" ref="AM567">IFERROR(INDEX(TO_name_1,MATCH(,((Шаблон_1-Точность)&gt;=G567)+((Шаблон_1+Точность)&lt;=G567),)),G567)</f>
        <v>28013</v>
      </c>
      <c r="AN567" s="109">
        <f t="array" ref="AN567">IFERROR(INDEX(TO_name_2,MATCH(,((Шаблон_2-Точность)&gt;=H567)+((Шаблон_2+Точность)&lt;=H567),)),H567)</f>
        <v>61687</v>
      </c>
      <c r="AO567" s="109">
        <f t="array" ref="AO567">IFERROR(INDEX(TO_name_3,MATCH(,((Шаблон_3-Точность)&gt;=I567)+((Шаблон_3+Точность)&lt;=I567),)),I567)</f>
        <v>45100</v>
      </c>
      <c r="AP567" s="109">
        <f t="array" ref="AP567">IFERROR(INDEX(TO_name_4,MATCH(,((Шаблон_4-Точность)&gt;=J567)+((Шаблон_4+Точность)&lt;=J567),)),J567)</f>
        <v>48842</v>
      </c>
      <c r="AQ567" s="109">
        <f t="array" ref="AQ567">IFERROR(INDEX(TO_name_9,MATCH(,((Шаблон_9-Точность)&gt;=K567)+((Шаблон_9+Точность)&lt;=K567),)),K567)</f>
        <v>19515</v>
      </c>
      <c r="AR567" s="109">
        <f t="array" ref="AR567">IFERROR(INDEX(TO_name_10,MATCH(,((Шаблон_10-Точность)&gt;=L567)+((Шаблон_10+Точность)&lt;=L567),)),L567)</f>
        <v>17802</v>
      </c>
      <c r="AS567" s="110">
        <f t="array" ref="AS567">IFERROR(INDEX(TO_name_11,MATCH(,((Шаблон_11-Точность)&gt;=M567)+((Шаблон_11+Точность)&lt;=M567),)),M567)</f>
        <v>13234</v>
      </c>
      <c r="AT567" s="111" t="s">
        <v>290</v>
      </c>
      <c r="AU567" s="108">
        <f t="array" ref="AU567">IFERROR(INDEX(TO_name_5,MATCH(,((Шаблон_5-Точность)&gt;=O567)+((Шаблон_5+Точность)&lt;=O567),)),O567)</f>
        <v>48150</v>
      </c>
      <c r="AV567" s="109">
        <f t="array" ref="AV567">IFERROR(INDEX(TO_name_6,MATCH(,((Шаблон_6-Точность)&gt;=P567)+((Шаблон_6+Точность)&lt;=P567),)),P567)</f>
        <v>32021</v>
      </c>
      <c r="AW567" s="109">
        <f t="array" ref="AW567">IFERROR(INDEX(TO_name_7,MATCH(,((Шаблон_7-Точность)&gt;=Q567)+((Шаблон_7+Точность)&lt;=Q567),)),Q567)</f>
        <v>20754</v>
      </c>
      <c r="AX567" s="109">
        <f t="array" ref="AX567">IFERROR(INDEX(TO_name_8,MATCH(,((Шаблон_8-Точность)&gt;=R567)+((Шаблон_8+Точность)&lt;=R567),)),R567)</f>
        <v>67671</v>
      </c>
      <c r="AY567" s="109">
        <f t="array" ref="AY567">IFERROR(INDEX(TO_name_12,MATCH(,((Шаблон_12-Точность)&gt;=S567)+((Шаблон_12+Точность)&lt;=S567),)),S567)</f>
        <v>36938</v>
      </c>
      <c r="AZ567" s="109">
        <f t="array" ref="AZ567">IFERROR(INDEX(TO_name_13,MATCH(,((Шаблон_13-Точность)&gt;=T567)+((Шаблон_13+Точность)&lt;=T567),)),T567)</f>
        <v>33704</v>
      </c>
      <c r="BA567" s="110">
        <f t="array" ref="BA567">IFERROR(INDEX(TO_name_14,MATCH(,((Шаблон_14-Точность)&gt;=U567)+((Шаблон_14+Точность)&lt;=U567),)),U567)</f>
        <v>13092</v>
      </c>
      <c r="BB567" s="3"/>
      <c r="BC567" s="3" t="str">
        <f t="shared" si="270"/>
        <v>М/71735/28013</v>
      </c>
      <c r="BD567" s="3" t="str">
        <f t="shared" si="271"/>
        <v>М/76609/61687</v>
      </c>
      <c r="BE567" s="3" t="str">
        <f t="shared" si="272"/>
        <v>М/70202/45100</v>
      </c>
      <c r="BF567" s="3" t="str">
        <f t="shared" si="273"/>
        <v>М/77142/48842</v>
      </c>
      <c r="BG567" s="3" t="str">
        <f t="shared" si="274"/>
        <v>Р/19515/19515</v>
      </c>
      <c r="BH567" s="3" t="str">
        <f t="shared" si="275"/>
        <v>М/17802/17802</v>
      </c>
      <c r="BI567" s="3" t="str">
        <f t="shared" si="276"/>
        <v>Р/13234/13234</v>
      </c>
      <c r="BJ567" s="158" t="s">
        <v>290</v>
      </c>
      <c r="BK567" s="3" t="str">
        <f t="shared" si="277"/>
        <v>Р/46429/48150</v>
      </c>
      <c r="BL567" s="3" t="str">
        <f t="shared" si="278"/>
        <v>М/57003/32021</v>
      </c>
      <c r="BM567" s="3" t="str">
        <f t="shared" si="279"/>
        <v>М/41269/20754</v>
      </c>
      <c r="BN567" s="3" t="str">
        <f t="shared" si="280"/>
        <v>М/43122/67671</v>
      </c>
      <c r="BO567" s="3" t="str">
        <f t="shared" si="281"/>
        <v>М/11938/36938</v>
      </c>
      <c r="BP567" s="3" t="str">
        <f t="shared" si="282"/>
        <v>ПТО / ТО-1/13189/33704</v>
      </c>
      <c r="BQ567" s="3" t="str">
        <f t="shared" si="283"/>
        <v>Р/13092/13092</v>
      </c>
    </row>
    <row r="568" spans="1:69" ht="16.5" customHeight="1" x14ac:dyDescent="0.25">
      <c r="A568" s="90">
        <v>45484</v>
      </c>
      <c r="B568" s="3">
        <v>5</v>
      </c>
      <c r="C568" s="3">
        <v>4</v>
      </c>
      <c r="D568" s="105" t="str">
        <f t="shared" si="284"/>
        <v/>
      </c>
      <c r="E568" s="105" t="str">
        <f t="shared" si="285"/>
        <v/>
      </c>
      <c r="F568" s="99" t="s">
        <v>290</v>
      </c>
      <c r="G568" s="100">
        <f t="shared" si="286"/>
        <v>28037</v>
      </c>
      <c r="H568" s="100">
        <f t="shared" si="287"/>
        <v>61711</v>
      </c>
      <c r="I568" s="100">
        <f t="shared" si="288"/>
        <v>45124</v>
      </c>
      <c r="J568" s="100">
        <f t="shared" si="289"/>
        <v>48866</v>
      </c>
      <c r="K568" s="100">
        <f t="shared" si="290"/>
        <v>19515</v>
      </c>
      <c r="L568" s="100">
        <f t="shared" si="291"/>
        <v>17826</v>
      </c>
      <c r="M568" s="100">
        <f t="shared" si="292"/>
        <v>13234</v>
      </c>
      <c r="N568" s="100" t="str">
        <f t="shared" si="293"/>
        <v>|</v>
      </c>
      <c r="O568" s="100">
        <f t="shared" si="294"/>
        <v>48150</v>
      </c>
      <c r="P568" s="100">
        <f t="shared" si="295"/>
        <v>32045</v>
      </c>
      <c r="Q568" s="100">
        <f t="shared" si="296"/>
        <v>20778</v>
      </c>
      <c r="R568" s="100">
        <f t="shared" si="297"/>
        <v>67695</v>
      </c>
      <c r="S568" s="100">
        <f t="shared" si="298"/>
        <v>36954</v>
      </c>
      <c r="T568" s="100">
        <f t="shared" si="299"/>
        <v>33712</v>
      </c>
      <c r="U568" s="100">
        <f t="shared" si="300"/>
        <v>13092</v>
      </c>
      <c r="V568" s="89" t="s">
        <v>290</v>
      </c>
      <c r="W568" s="95" t="s">
        <v>37</v>
      </c>
      <c r="X568" s="95" t="s">
        <v>37</v>
      </c>
      <c r="Y568" s="95" t="s">
        <v>37</v>
      </c>
      <c r="Z568" s="95" t="s">
        <v>37</v>
      </c>
      <c r="AA568" s="95" t="s">
        <v>38</v>
      </c>
      <c r="AB568" s="95" t="s">
        <v>37</v>
      </c>
      <c r="AC568" s="95" t="s">
        <v>38</v>
      </c>
      <c r="AD568" s="96" t="s">
        <v>290</v>
      </c>
      <c r="AE568" s="95" t="s">
        <v>38</v>
      </c>
      <c r="AF568" s="95" t="s">
        <v>37</v>
      </c>
      <c r="AG568" s="95" t="s">
        <v>37</v>
      </c>
      <c r="AH568" s="95" t="s">
        <v>37</v>
      </c>
      <c r="AI568" s="95" t="s">
        <v>195</v>
      </c>
      <c r="AJ568" s="95" t="s">
        <v>320</v>
      </c>
      <c r="AK568" s="95" t="s">
        <v>38</v>
      </c>
      <c r="AL568" s="94" t="s">
        <v>290</v>
      </c>
      <c r="AM568" s="108">
        <f t="array" ref="AM568">IFERROR(INDEX(TO_name_1,MATCH(,((Шаблон_1-Точность)&gt;=G568)+((Шаблон_1+Точность)&lt;=G568),)),G568)</f>
        <v>28037</v>
      </c>
      <c r="AN568" s="109">
        <f t="array" ref="AN568">IFERROR(INDEX(TO_name_2,MATCH(,((Шаблон_2-Точность)&gt;=H568)+((Шаблон_2+Точность)&lt;=H568),)),H568)</f>
        <v>61711</v>
      </c>
      <c r="AO568" s="109">
        <f t="array" ref="AO568">IFERROR(INDEX(TO_name_3,MATCH(,((Шаблон_3-Точность)&gt;=I568)+((Шаблон_3+Точность)&lt;=I568),)),I568)</f>
        <v>45124</v>
      </c>
      <c r="AP568" s="109">
        <f t="array" ref="AP568">IFERROR(INDEX(TO_name_4,MATCH(,((Шаблон_4-Точность)&gt;=J568)+((Шаблон_4+Точность)&lt;=J568),)),J568)</f>
        <v>48866</v>
      </c>
      <c r="AQ568" s="109">
        <f t="array" ref="AQ568">IFERROR(INDEX(TO_name_9,MATCH(,((Шаблон_9-Точность)&gt;=K568)+((Шаблон_9+Точность)&lt;=K568),)),K568)</f>
        <v>19515</v>
      </c>
      <c r="AR568" s="109">
        <f t="array" ref="AR568">IFERROR(INDEX(TO_name_10,MATCH(,((Шаблон_10-Точность)&gt;=L568)+((Шаблон_10+Точность)&lt;=L568),)),L568)</f>
        <v>17826</v>
      </c>
      <c r="AS568" s="110">
        <f t="array" ref="AS568">IFERROR(INDEX(TO_name_11,MATCH(,((Шаблон_11-Точность)&gt;=M568)+((Шаблон_11+Точность)&lt;=M568),)),M568)</f>
        <v>13234</v>
      </c>
      <c r="AT568" s="111" t="s">
        <v>290</v>
      </c>
      <c r="AU568" s="108">
        <f t="array" ref="AU568">IFERROR(INDEX(TO_name_5,MATCH(,((Шаблон_5-Точность)&gt;=O568)+((Шаблон_5+Точность)&lt;=O568),)),O568)</f>
        <v>48150</v>
      </c>
      <c r="AV568" s="109">
        <f t="array" ref="AV568">IFERROR(INDEX(TO_name_6,MATCH(,((Шаблон_6-Точность)&gt;=P568)+((Шаблон_6+Точность)&lt;=P568),)),P568)</f>
        <v>32045</v>
      </c>
      <c r="AW568" s="109">
        <f t="array" ref="AW568">IFERROR(INDEX(TO_name_7,MATCH(,((Шаблон_7-Точность)&gt;=Q568)+((Шаблон_7+Точность)&lt;=Q568),)),Q568)</f>
        <v>20778</v>
      </c>
      <c r="AX568" s="109">
        <f t="array" ref="AX568">IFERROR(INDEX(TO_name_8,MATCH(,((Шаблон_8-Точность)&gt;=R568)+((Шаблон_8+Точность)&lt;=R568),)),R568)</f>
        <v>67695</v>
      </c>
      <c r="AY568" s="109">
        <f t="array" ref="AY568">IFERROR(INDEX(TO_name_12,MATCH(,((Шаблон_12-Точность)&gt;=S568)+((Шаблон_12+Точность)&lt;=S568),)),S568)</f>
        <v>36954</v>
      </c>
      <c r="AZ568" s="109">
        <f t="array" ref="AZ568">IFERROR(INDEX(TO_name_13,MATCH(,((Шаблон_13-Точность)&gt;=T568)+((Шаблон_13+Точность)&lt;=T568),)),T568)</f>
        <v>33712</v>
      </c>
      <c r="BA568" s="110">
        <f t="array" ref="BA568">IFERROR(INDEX(TO_name_14,MATCH(,((Шаблон_14-Точность)&gt;=U568)+((Шаблон_14+Точность)&lt;=U568),)),U568)</f>
        <v>13092</v>
      </c>
      <c r="BB568" s="3"/>
      <c r="BC568" s="3" t="str">
        <f t="shared" si="270"/>
        <v>М/71759/28037</v>
      </c>
      <c r="BD568" s="3" t="str">
        <f t="shared" si="271"/>
        <v>М/76633/61711</v>
      </c>
      <c r="BE568" s="3" t="str">
        <f t="shared" si="272"/>
        <v>М/70226/45124</v>
      </c>
      <c r="BF568" s="3" t="str">
        <f t="shared" si="273"/>
        <v>М/77166/48866</v>
      </c>
      <c r="BG568" s="3" t="str">
        <f t="shared" si="274"/>
        <v>Р/19515/19515</v>
      </c>
      <c r="BH568" s="3" t="str">
        <f t="shared" si="275"/>
        <v>М/17826/17826</v>
      </c>
      <c r="BI568" s="3" t="str">
        <f t="shared" si="276"/>
        <v>Р/13234/13234</v>
      </c>
      <c r="BJ568" s="158" t="s">
        <v>290</v>
      </c>
      <c r="BK568" s="3" t="str">
        <f t="shared" si="277"/>
        <v>Р/46429/48150</v>
      </c>
      <c r="BL568" s="3" t="str">
        <f t="shared" si="278"/>
        <v>М/57027/32045</v>
      </c>
      <c r="BM568" s="3" t="str">
        <f t="shared" si="279"/>
        <v>М/41293/20778</v>
      </c>
      <c r="BN568" s="3" t="str">
        <f t="shared" si="280"/>
        <v>М/43146/67695</v>
      </c>
      <c r="BO568" s="3" t="str">
        <f t="shared" si="281"/>
        <v>О/11954/36954</v>
      </c>
      <c r="BP568" s="3" t="str">
        <f t="shared" si="282"/>
        <v>П/13197/33712</v>
      </c>
      <c r="BQ568" s="3" t="str">
        <f t="shared" si="283"/>
        <v>Р/13092/13092</v>
      </c>
    </row>
    <row r="569" spans="1:69" ht="16.5" customHeight="1" x14ac:dyDescent="0.25">
      <c r="A569" s="90">
        <v>45485</v>
      </c>
      <c r="B569" s="3">
        <v>5</v>
      </c>
      <c r="C569" s="3">
        <v>4</v>
      </c>
      <c r="D569" s="105" t="str">
        <f t="shared" si="284"/>
        <v/>
      </c>
      <c r="E569" s="105" t="str">
        <f t="shared" si="285"/>
        <v/>
      </c>
      <c r="F569" s="99" t="s">
        <v>290</v>
      </c>
      <c r="G569" s="100">
        <f t="shared" si="286"/>
        <v>28061</v>
      </c>
      <c r="H569" s="100">
        <f t="shared" si="287"/>
        <v>61735</v>
      </c>
      <c r="I569" s="100">
        <f t="shared" si="288"/>
        <v>45148</v>
      </c>
      <c r="J569" s="100">
        <f t="shared" si="289"/>
        <v>48890</v>
      </c>
      <c r="K569" s="100">
        <f t="shared" si="290"/>
        <v>19515</v>
      </c>
      <c r="L569" s="100">
        <f t="shared" si="291"/>
        <v>17850</v>
      </c>
      <c r="M569" s="100">
        <f t="shared" si="292"/>
        <v>13234</v>
      </c>
      <c r="N569" s="100" t="str">
        <f t="shared" si="293"/>
        <v>|</v>
      </c>
      <c r="O569" s="100">
        <f t="shared" si="294"/>
        <v>48150</v>
      </c>
      <c r="P569" s="100">
        <f t="shared" si="295"/>
        <v>32069</v>
      </c>
      <c r="Q569" s="100">
        <f t="shared" si="296"/>
        <v>20802</v>
      </c>
      <c r="R569" s="100">
        <f t="shared" si="297"/>
        <v>67719</v>
      </c>
      <c r="S569" s="100">
        <f t="shared" si="298"/>
        <v>36954</v>
      </c>
      <c r="T569" s="100">
        <f t="shared" si="299"/>
        <v>33736</v>
      </c>
      <c r="U569" s="100">
        <f t="shared" si="300"/>
        <v>13092</v>
      </c>
      <c r="V569" s="89" t="s">
        <v>290</v>
      </c>
      <c r="W569" s="95" t="s">
        <v>37</v>
      </c>
      <c r="X569" s="95" t="s">
        <v>37</v>
      </c>
      <c r="Y569" s="95" t="s">
        <v>37</v>
      </c>
      <c r="Z569" s="95" t="s">
        <v>37</v>
      </c>
      <c r="AA569" s="95" t="s">
        <v>38</v>
      </c>
      <c r="AB569" s="95" t="s">
        <v>37</v>
      </c>
      <c r="AC569" s="95" t="s">
        <v>38</v>
      </c>
      <c r="AD569" s="96" t="s">
        <v>290</v>
      </c>
      <c r="AE569" s="95" t="s">
        <v>38</v>
      </c>
      <c r="AF569" s="95" t="s">
        <v>37</v>
      </c>
      <c r="AG569" s="95" t="s">
        <v>37</v>
      </c>
      <c r="AH569" s="95" t="s">
        <v>37</v>
      </c>
      <c r="AI569" s="95" t="s">
        <v>38</v>
      </c>
      <c r="AJ569" s="95" t="s">
        <v>37</v>
      </c>
      <c r="AK569" s="95" t="s">
        <v>38</v>
      </c>
      <c r="AL569" s="94" t="s">
        <v>290</v>
      </c>
      <c r="AM569" s="108">
        <f t="array" ref="AM569">IFERROR(INDEX(TO_name_1,MATCH(,((Шаблон_1-Точность)&gt;=G569)+((Шаблон_1+Точность)&lt;=G569),)),G569)</f>
        <v>28061</v>
      </c>
      <c r="AN569" s="109">
        <f t="array" ref="AN569">IFERROR(INDEX(TO_name_2,MATCH(,((Шаблон_2-Точность)&gt;=H569)+((Шаблон_2+Точность)&lt;=H569),)),H569)</f>
        <v>61735</v>
      </c>
      <c r="AO569" s="109">
        <f t="array" ref="AO569">IFERROR(INDEX(TO_name_3,MATCH(,((Шаблон_3-Точность)&gt;=I569)+((Шаблон_3+Точность)&lt;=I569),)),I569)</f>
        <v>45148</v>
      </c>
      <c r="AP569" s="109">
        <f t="array" ref="AP569">IFERROR(INDEX(TO_name_4,MATCH(,((Шаблон_4-Точность)&gt;=J569)+((Шаблон_4+Точность)&lt;=J569),)),J569)</f>
        <v>48890</v>
      </c>
      <c r="AQ569" s="109">
        <f t="array" ref="AQ569">IFERROR(INDEX(TO_name_9,MATCH(,((Шаблон_9-Точность)&gt;=K569)+((Шаблон_9+Точность)&lt;=K569),)),K569)</f>
        <v>19515</v>
      </c>
      <c r="AR569" s="109">
        <f t="array" ref="AR569">IFERROR(INDEX(TO_name_10,MATCH(,((Шаблон_10-Точность)&gt;=L569)+((Шаблон_10+Точность)&lt;=L569),)),L569)</f>
        <v>17850</v>
      </c>
      <c r="AS569" s="110">
        <f t="array" ref="AS569">IFERROR(INDEX(TO_name_11,MATCH(,((Шаблон_11-Точность)&gt;=M569)+((Шаблон_11+Точность)&lt;=M569),)),M569)</f>
        <v>13234</v>
      </c>
      <c r="AT569" s="111" t="s">
        <v>290</v>
      </c>
      <c r="AU569" s="108">
        <f t="array" ref="AU569">IFERROR(INDEX(TO_name_5,MATCH(,((Шаблон_5-Точность)&gt;=O569)+((Шаблон_5+Точность)&lt;=O569),)),O569)</f>
        <v>48150</v>
      </c>
      <c r="AV569" s="109">
        <f t="array" ref="AV569">IFERROR(INDEX(TO_name_6,MATCH(,((Шаблон_6-Точность)&gt;=P569)+((Шаблон_6+Точность)&lt;=P569),)),P569)</f>
        <v>32069</v>
      </c>
      <c r="AW569" s="109">
        <f t="array" ref="AW569">IFERROR(INDEX(TO_name_7,MATCH(,((Шаблон_7-Точность)&gt;=Q569)+((Шаблон_7+Точность)&lt;=Q569),)),Q569)</f>
        <v>20802</v>
      </c>
      <c r="AX569" s="109">
        <f t="array" ref="AX569">IFERROR(INDEX(TO_name_8,MATCH(,((Шаблон_8-Точность)&gt;=R569)+((Шаблон_8+Точность)&lt;=R569),)),R569)</f>
        <v>67719</v>
      </c>
      <c r="AY569" s="109">
        <f t="array" ref="AY569">IFERROR(INDEX(TO_name_12,MATCH(,((Шаблон_12-Точность)&gt;=S569)+((Шаблон_12+Точность)&lt;=S569),)),S569)</f>
        <v>36954</v>
      </c>
      <c r="AZ569" s="109">
        <f t="array" ref="AZ569">IFERROR(INDEX(TO_name_13,MATCH(,((Шаблон_13-Точность)&gt;=T569)+((Шаблон_13+Точность)&lt;=T569),)),T569)</f>
        <v>33736</v>
      </c>
      <c r="BA569" s="110">
        <f t="array" ref="BA569">IFERROR(INDEX(TO_name_14,MATCH(,((Шаблон_14-Точность)&gt;=U569)+((Шаблон_14+Точность)&lt;=U569),)),U569)</f>
        <v>13092</v>
      </c>
      <c r="BB569" s="3"/>
      <c r="BC569" s="3" t="str">
        <f t="shared" si="270"/>
        <v>М/71783/28061</v>
      </c>
      <c r="BD569" s="3" t="str">
        <f t="shared" si="271"/>
        <v>М/76657/61735</v>
      </c>
      <c r="BE569" s="3" t="str">
        <f t="shared" si="272"/>
        <v>М/70250/45148</v>
      </c>
      <c r="BF569" s="3" t="str">
        <f t="shared" si="273"/>
        <v>М/77190/48890</v>
      </c>
      <c r="BG569" s="3" t="str">
        <f t="shared" si="274"/>
        <v>Р/19515/19515</v>
      </c>
      <c r="BH569" s="3" t="str">
        <f t="shared" si="275"/>
        <v>М/17850/17850</v>
      </c>
      <c r="BI569" s="3" t="str">
        <f t="shared" si="276"/>
        <v>Р/13234/13234</v>
      </c>
      <c r="BJ569" s="158" t="s">
        <v>290</v>
      </c>
      <c r="BK569" s="3" t="str">
        <f t="shared" si="277"/>
        <v>Р/46429/48150</v>
      </c>
      <c r="BL569" s="3" t="str">
        <f t="shared" si="278"/>
        <v>М/57051/32069</v>
      </c>
      <c r="BM569" s="3" t="str">
        <f t="shared" si="279"/>
        <v>М/41317/20802</v>
      </c>
      <c r="BN569" s="3" t="str">
        <f t="shared" si="280"/>
        <v>М/43170/67719</v>
      </c>
      <c r="BO569" s="3" t="str">
        <f t="shared" si="281"/>
        <v>Р/11954/36954</v>
      </c>
      <c r="BP569" s="3" t="str">
        <f t="shared" si="282"/>
        <v>М/13221/33736</v>
      </c>
      <c r="BQ569" s="3" t="str">
        <f t="shared" si="283"/>
        <v>Р/13092/13092</v>
      </c>
    </row>
    <row r="570" spans="1:69" ht="16.5" customHeight="1" x14ac:dyDescent="0.25">
      <c r="A570" s="90">
        <v>45486</v>
      </c>
      <c r="B570" s="3">
        <v>5</v>
      </c>
      <c r="C570" s="3">
        <v>4</v>
      </c>
      <c r="D570" s="105" t="str">
        <f t="shared" si="284"/>
        <v/>
      </c>
      <c r="E570" s="105" t="str">
        <f t="shared" si="285"/>
        <v/>
      </c>
      <c r="F570" s="99" t="s">
        <v>290</v>
      </c>
      <c r="G570" s="100">
        <f t="shared" si="286"/>
        <v>28085</v>
      </c>
      <c r="H570" s="100">
        <f t="shared" si="287"/>
        <v>61759</v>
      </c>
      <c r="I570" s="100">
        <f t="shared" si="288"/>
        <v>45172</v>
      </c>
      <c r="J570" s="100">
        <f t="shared" si="289"/>
        <v>48906</v>
      </c>
      <c r="K570" s="100">
        <f t="shared" si="290"/>
        <v>19515</v>
      </c>
      <c r="L570" s="100">
        <f t="shared" si="291"/>
        <v>17874</v>
      </c>
      <c r="M570" s="100">
        <f t="shared" si="292"/>
        <v>13242</v>
      </c>
      <c r="N570" s="100" t="str">
        <f t="shared" si="293"/>
        <v>|</v>
      </c>
      <c r="O570" s="100">
        <f t="shared" si="294"/>
        <v>48150</v>
      </c>
      <c r="P570" s="100">
        <f t="shared" si="295"/>
        <v>32093</v>
      </c>
      <c r="Q570" s="100">
        <f t="shared" si="296"/>
        <v>20826</v>
      </c>
      <c r="R570" s="100">
        <f t="shared" si="297"/>
        <v>67743</v>
      </c>
      <c r="S570" s="100">
        <f t="shared" si="298"/>
        <v>36954</v>
      </c>
      <c r="T570" s="100">
        <f t="shared" si="299"/>
        <v>33760</v>
      </c>
      <c r="U570" s="100">
        <f t="shared" si="300"/>
        <v>13092</v>
      </c>
      <c r="V570" s="89" t="s">
        <v>290</v>
      </c>
      <c r="W570" s="95" t="s">
        <v>37</v>
      </c>
      <c r="X570" s="95" t="s">
        <v>37</v>
      </c>
      <c r="Y570" s="95" t="s">
        <v>37</v>
      </c>
      <c r="Z570" s="95" t="s">
        <v>195</v>
      </c>
      <c r="AA570" s="95" t="s">
        <v>38</v>
      </c>
      <c r="AB570" s="95" t="s">
        <v>37</v>
      </c>
      <c r="AC570" s="95" t="s">
        <v>320</v>
      </c>
      <c r="AD570" s="96" t="s">
        <v>290</v>
      </c>
      <c r="AE570" s="95" t="s">
        <v>38</v>
      </c>
      <c r="AF570" s="95" t="s">
        <v>37</v>
      </c>
      <c r="AG570" s="95" t="s">
        <v>37</v>
      </c>
      <c r="AH570" s="95" t="s">
        <v>37</v>
      </c>
      <c r="AI570" s="95" t="s">
        <v>38</v>
      </c>
      <c r="AJ570" s="95" t="s">
        <v>37</v>
      </c>
      <c r="AK570" s="95" t="s">
        <v>38</v>
      </c>
      <c r="AL570" s="94" t="s">
        <v>290</v>
      </c>
      <c r="AM570" s="108">
        <f t="array" ref="AM570">IFERROR(INDEX(TO_name_1,MATCH(,((Шаблон_1-Точность)&gt;=G570)+((Шаблон_1+Точность)&lt;=G570),)),G570)</f>
        <v>28085</v>
      </c>
      <c r="AN570" s="109">
        <f t="array" ref="AN570">IFERROR(INDEX(TO_name_2,MATCH(,((Шаблон_2-Точность)&gt;=H570)+((Шаблон_2+Точность)&lt;=H570),)),H570)</f>
        <v>61759</v>
      </c>
      <c r="AO570" s="109">
        <f t="array" ref="AO570">IFERROR(INDEX(TO_name_3,MATCH(,((Шаблон_3-Точность)&gt;=I570)+((Шаблон_3+Точность)&lt;=I570),)),I570)</f>
        <v>45172</v>
      </c>
      <c r="AP570" s="109">
        <f t="array" ref="AP570">IFERROR(INDEX(TO_name_4,MATCH(,((Шаблон_4-Точность)&gt;=J570)+((Шаблон_4+Точность)&lt;=J570),)),J570)</f>
        <v>48906</v>
      </c>
      <c r="AQ570" s="109">
        <f t="array" ref="AQ570">IFERROR(INDEX(TO_name_9,MATCH(,((Шаблон_9-Точность)&gt;=K570)+((Шаблон_9+Точность)&lt;=K570),)),K570)</f>
        <v>19515</v>
      </c>
      <c r="AR570" s="109">
        <f t="array" ref="AR570">IFERROR(INDEX(TO_name_10,MATCH(,((Шаблон_10-Точность)&gt;=L570)+((Шаблон_10+Точность)&lt;=L570),)),L570)</f>
        <v>17874</v>
      </c>
      <c r="AS570" s="110">
        <f t="array" ref="AS570">IFERROR(INDEX(TO_name_11,MATCH(,((Шаблон_11-Точность)&gt;=M570)+((Шаблон_11+Точность)&lt;=M570),)),M570)</f>
        <v>13242</v>
      </c>
      <c r="AT570" s="111" t="s">
        <v>290</v>
      </c>
      <c r="AU570" s="108">
        <f t="array" ref="AU570">IFERROR(INDEX(TO_name_5,MATCH(,((Шаблон_5-Точность)&gt;=O570)+((Шаблон_5+Точность)&lt;=O570),)),O570)</f>
        <v>48150</v>
      </c>
      <c r="AV570" s="109">
        <f t="array" ref="AV570">IFERROR(INDEX(TO_name_6,MATCH(,((Шаблон_6-Точность)&gt;=P570)+((Шаблон_6+Точность)&lt;=P570),)),P570)</f>
        <v>32093</v>
      </c>
      <c r="AW570" s="109">
        <f t="array" ref="AW570">IFERROR(INDEX(TO_name_7,MATCH(,((Шаблон_7-Точность)&gt;=Q570)+((Шаблон_7+Точность)&lt;=Q570),)),Q570)</f>
        <v>20826</v>
      </c>
      <c r="AX570" s="109">
        <f t="array" ref="AX570">IFERROR(INDEX(TO_name_8,MATCH(,((Шаблон_8-Точность)&gt;=R570)+((Шаблон_8+Точность)&lt;=R570),)),R570)</f>
        <v>67743</v>
      </c>
      <c r="AY570" s="109">
        <f t="array" ref="AY570">IFERROR(INDEX(TO_name_12,MATCH(,((Шаблон_12-Точность)&gt;=S570)+((Шаблон_12+Точность)&lt;=S570),)),S570)</f>
        <v>36954</v>
      </c>
      <c r="AZ570" s="109">
        <f t="array" ref="AZ570">IFERROR(INDEX(TO_name_13,MATCH(,((Шаблон_13-Точность)&gt;=T570)+((Шаблон_13+Точность)&lt;=T570),)),T570)</f>
        <v>33760</v>
      </c>
      <c r="BA570" s="110">
        <f t="array" ref="BA570">IFERROR(INDEX(TO_name_14,MATCH(,((Шаблон_14-Точность)&gt;=U570)+((Шаблон_14+Точность)&lt;=U570),)),U570)</f>
        <v>13092</v>
      </c>
      <c r="BB570" s="3"/>
      <c r="BC570" s="3" t="str">
        <f t="shared" si="270"/>
        <v>М/71807/28085</v>
      </c>
      <c r="BD570" s="3" t="str">
        <f t="shared" si="271"/>
        <v>М/76681/61759</v>
      </c>
      <c r="BE570" s="3" t="str">
        <f t="shared" si="272"/>
        <v>М/70274/45172</v>
      </c>
      <c r="BF570" s="3" t="str">
        <f t="shared" si="273"/>
        <v>О/77206/48906</v>
      </c>
      <c r="BG570" s="3" t="str">
        <f t="shared" si="274"/>
        <v>Р/19515/19515</v>
      </c>
      <c r="BH570" s="3" t="str">
        <f t="shared" si="275"/>
        <v>М/17874/17874</v>
      </c>
      <c r="BI570" s="3" t="str">
        <f t="shared" si="276"/>
        <v>П/13242/13242</v>
      </c>
      <c r="BJ570" s="158" t="s">
        <v>290</v>
      </c>
      <c r="BK570" s="3" t="str">
        <f t="shared" si="277"/>
        <v>Р/46429/48150</v>
      </c>
      <c r="BL570" s="3" t="str">
        <f t="shared" si="278"/>
        <v>М/57075/32093</v>
      </c>
      <c r="BM570" s="3" t="str">
        <f t="shared" si="279"/>
        <v>М/41341/20826</v>
      </c>
      <c r="BN570" s="3" t="str">
        <f t="shared" si="280"/>
        <v>М/43194/67743</v>
      </c>
      <c r="BO570" s="3" t="str">
        <f t="shared" si="281"/>
        <v>Р/11954/36954</v>
      </c>
      <c r="BP570" s="3" t="str">
        <f t="shared" si="282"/>
        <v>М/13245/33760</v>
      </c>
      <c r="BQ570" s="3" t="str">
        <f t="shared" si="283"/>
        <v>Р/13092/13092</v>
      </c>
    </row>
    <row r="571" spans="1:69" ht="16.5" customHeight="1" x14ac:dyDescent="0.25">
      <c r="A571" s="90">
        <v>45487</v>
      </c>
      <c r="B571" s="3">
        <v>5</v>
      </c>
      <c r="C571" s="3">
        <v>4</v>
      </c>
      <c r="D571" s="105" t="str">
        <f t="shared" si="284"/>
        <v/>
      </c>
      <c r="E571" s="105" t="str">
        <f t="shared" si="285"/>
        <v/>
      </c>
      <c r="F571" s="99" t="s">
        <v>290</v>
      </c>
      <c r="G571" s="100">
        <f t="shared" si="286"/>
        <v>28109</v>
      </c>
      <c r="H571" s="100">
        <f t="shared" si="287"/>
        <v>61783</v>
      </c>
      <c r="I571" s="100">
        <f t="shared" si="288"/>
        <v>45196</v>
      </c>
      <c r="J571" s="100">
        <f t="shared" si="289"/>
        <v>48906</v>
      </c>
      <c r="K571" s="100">
        <f t="shared" si="290"/>
        <v>19515</v>
      </c>
      <c r="L571" s="100">
        <f t="shared" si="291"/>
        <v>17898</v>
      </c>
      <c r="M571" s="100">
        <f t="shared" si="292"/>
        <v>13266</v>
      </c>
      <c r="N571" s="100" t="str">
        <f t="shared" si="293"/>
        <v>|</v>
      </c>
      <c r="O571" s="100">
        <f t="shared" si="294"/>
        <v>48150</v>
      </c>
      <c r="P571" s="100">
        <f t="shared" si="295"/>
        <v>32117</v>
      </c>
      <c r="Q571" s="100">
        <f t="shared" si="296"/>
        <v>20850</v>
      </c>
      <c r="R571" s="100">
        <f t="shared" si="297"/>
        <v>67767</v>
      </c>
      <c r="S571" s="100">
        <f t="shared" si="298"/>
        <v>36954</v>
      </c>
      <c r="T571" s="100">
        <f t="shared" si="299"/>
        <v>33784</v>
      </c>
      <c r="U571" s="100">
        <f t="shared" si="300"/>
        <v>13092</v>
      </c>
      <c r="V571" s="89" t="s">
        <v>290</v>
      </c>
      <c r="W571" s="95" t="s">
        <v>37</v>
      </c>
      <c r="X571" s="95" t="s">
        <v>37</v>
      </c>
      <c r="Y571" s="95" t="s">
        <v>37</v>
      </c>
      <c r="Z571" s="95" t="s">
        <v>383</v>
      </c>
      <c r="AA571" s="95" t="s">
        <v>38</v>
      </c>
      <c r="AB571" s="95" t="s">
        <v>37</v>
      </c>
      <c r="AC571" s="95" t="s">
        <v>37</v>
      </c>
      <c r="AD571" s="96" t="s">
        <v>290</v>
      </c>
      <c r="AE571" s="95" t="s">
        <v>38</v>
      </c>
      <c r="AF571" s="95" t="s">
        <v>37</v>
      </c>
      <c r="AG571" s="95" t="s">
        <v>37</v>
      </c>
      <c r="AH571" s="95" t="s">
        <v>37</v>
      </c>
      <c r="AI571" s="95" t="s">
        <v>38</v>
      </c>
      <c r="AJ571" s="95" t="s">
        <v>37</v>
      </c>
      <c r="AK571" s="95" t="s">
        <v>38</v>
      </c>
      <c r="AL571" s="94" t="s">
        <v>290</v>
      </c>
      <c r="AM571" s="108">
        <f t="array" ref="AM571">IFERROR(INDEX(TO_name_1,MATCH(,((Шаблон_1-Точность)&gt;=G571)+((Шаблон_1+Точность)&lt;=G571),)),G571)</f>
        <v>28109</v>
      </c>
      <c r="AN571" s="109">
        <f t="array" ref="AN571">IFERROR(INDEX(TO_name_2,MATCH(,((Шаблон_2-Точность)&gt;=H571)+((Шаблон_2+Точность)&lt;=H571),)),H571)</f>
        <v>61783</v>
      </c>
      <c r="AO571" s="109">
        <f t="array" ref="AO571">IFERROR(INDEX(TO_name_3,MATCH(,((Шаблон_3-Точность)&gt;=I571)+((Шаблон_3+Точность)&lt;=I571),)),I571)</f>
        <v>45196</v>
      </c>
      <c r="AP571" s="109">
        <f t="array" ref="AP571">IFERROR(INDEX(TO_name_4,MATCH(,((Шаблон_4-Точность)&gt;=J571)+((Шаблон_4+Точность)&lt;=J571),)),J571)</f>
        <v>48906</v>
      </c>
      <c r="AQ571" s="109">
        <f t="array" ref="AQ571">IFERROR(INDEX(TO_name_9,MATCH(,((Шаблон_9-Точность)&gt;=K571)+((Шаблон_9+Точность)&lt;=K571),)),K571)</f>
        <v>19515</v>
      </c>
      <c r="AR571" s="109">
        <f t="array" ref="AR571">IFERROR(INDEX(TO_name_10,MATCH(,((Шаблон_10-Точность)&gt;=L571)+((Шаблон_10+Точность)&lt;=L571),)),L571)</f>
        <v>17898</v>
      </c>
      <c r="AS571" s="110">
        <f t="array" ref="AS571">IFERROR(INDEX(TO_name_11,MATCH(,((Шаблон_11-Точность)&gt;=M571)+((Шаблон_11+Точность)&lt;=M571),)),M571)</f>
        <v>13266</v>
      </c>
      <c r="AT571" s="111" t="s">
        <v>290</v>
      </c>
      <c r="AU571" s="108">
        <f t="array" ref="AU571">IFERROR(INDEX(TO_name_5,MATCH(,((Шаблон_5-Точность)&gt;=O571)+((Шаблон_5+Точность)&lt;=O571),)),O571)</f>
        <v>48150</v>
      </c>
      <c r="AV571" s="109">
        <f t="array" ref="AV571">IFERROR(INDEX(TO_name_6,MATCH(,((Шаблон_6-Точность)&gt;=P571)+((Шаблон_6+Точность)&lt;=P571),)),P571)</f>
        <v>32117</v>
      </c>
      <c r="AW571" s="109">
        <f t="array" ref="AW571">IFERROR(INDEX(TO_name_7,MATCH(,((Шаблон_7-Точность)&gt;=Q571)+((Шаблон_7+Точность)&lt;=Q571),)),Q571)</f>
        <v>20850</v>
      </c>
      <c r="AX571" s="109">
        <f t="array" ref="AX571">IFERROR(INDEX(TO_name_8,MATCH(,((Шаблон_8-Точность)&gt;=R571)+((Шаблон_8+Точность)&lt;=R571),)),R571)</f>
        <v>67767</v>
      </c>
      <c r="AY571" s="109">
        <f t="array" ref="AY571">IFERROR(INDEX(TO_name_12,MATCH(,((Шаблон_12-Точность)&gt;=S571)+((Шаблон_12+Точность)&lt;=S571),)),S571)</f>
        <v>36954</v>
      </c>
      <c r="AZ571" s="109">
        <f t="array" ref="AZ571">IFERROR(INDEX(TO_name_13,MATCH(,((Шаблон_13-Точность)&gt;=T571)+((Шаблон_13+Точность)&lt;=T571),)),T571)</f>
        <v>33784</v>
      </c>
      <c r="BA571" s="110">
        <f t="array" ref="BA571">IFERROR(INDEX(TO_name_14,MATCH(,((Шаблон_14-Точность)&gt;=U571)+((Шаблон_14+Точность)&lt;=U571),)),U571)</f>
        <v>13092</v>
      </c>
      <c r="BB571" s="3"/>
      <c r="BC571" s="3" t="str">
        <f t="shared" si="270"/>
        <v>М/71831/28109</v>
      </c>
      <c r="BD571" s="3" t="str">
        <f t="shared" si="271"/>
        <v>М/76705/61783</v>
      </c>
      <c r="BE571" s="3" t="str">
        <f t="shared" si="272"/>
        <v>М/70298/45196</v>
      </c>
      <c r="BF571" s="3" t="str">
        <f t="shared" si="273"/>
        <v>ПТО ГТУ / ТО-1/77206/48906</v>
      </c>
      <c r="BG571" s="3" t="str">
        <f t="shared" si="274"/>
        <v>Р/19515/19515</v>
      </c>
      <c r="BH571" s="3" t="str">
        <f t="shared" si="275"/>
        <v>М/17898/17898</v>
      </c>
      <c r="BI571" s="3" t="str">
        <f t="shared" si="276"/>
        <v>М/13266/13266</v>
      </c>
      <c r="BJ571" s="158" t="s">
        <v>290</v>
      </c>
      <c r="BK571" s="3" t="str">
        <f t="shared" si="277"/>
        <v>Р/46429/48150</v>
      </c>
      <c r="BL571" s="3" t="str">
        <f t="shared" si="278"/>
        <v>М/57099/32117</v>
      </c>
      <c r="BM571" s="3" t="str">
        <f t="shared" si="279"/>
        <v>М/41365/20850</v>
      </c>
      <c r="BN571" s="3" t="str">
        <f t="shared" si="280"/>
        <v>М/43218/67767</v>
      </c>
      <c r="BO571" s="3" t="str">
        <f t="shared" si="281"/>
        <v>Р/11954/36954</v>
      </c>
      <c r="BP571" s="3" t="str">
        <f t="shared" si="282"/>
        <v>М/13269/33784</v>
      </c>
      <c r="BQ571" s="3" t="str">
        <f t="shared" si="283"/>
        <v>Р/13092/13092</v>
      </c>
    </row>
    <row r="572" spans="1:69" ht="16.5" customHeight="1" x14ac:dyDescent="0.25">
      <c r="A572" s="90">
        <v>45488</v>
      </c>
      <c r="B572" s="3">
        <v>5</v>
      </c>
      <c r="C572" s="3">
        <v>4</v>
      </c>
      <c r="D572" s="105" t="str">
        <f t="shared" si="284"/>
        <v/>
      </c>
      <c r="E572" s="105" t="str">
        <f t="shared" si="285"/>
        <v/>
      </c>
      <c r="F572" s="99" t="s">
        <v>290</v>
      </c>
      <c r="G572" s="100">
        <f t="shared" si="286"/>
        <v>28133</v>
      </c>
      <c r="H572" s="100">
        <f t="shared" si="287"/>
        <v>61807</v>
      </c>
      <c r="I572" s="100">
        <f t="shared" si="288"/>
        <v>45220</v>
      </c>
      <c r="J572" s="100">
        <f t="shared" si="289"/>
        <v>48906</v>
      </c>
      <c r="K572" s="100">
        <f t="shared" si="290"/>
        <v>19515</v>
      </c>
      <c r="L572" s="100">
        <f t="shared" si="291"/>
        <v>17922</v>
      </c>
      <c r="M572" s="100">
        <f t="shared" si="292"/>
        <v>13290</v>
      </c>
      <c r="N572" s="100" t="str">
        <f t="shared" si="293"/>
        <v>|</v>
      </c>
      <c r="O572" s="100">
        <f t="shared" si="294"/>
        <v>48150</v>
      </c>
      <c r="P572" s="100">
        <f t="shared" si="295"/>
        <v>32141</v>
      </c>
      <c r="Q572" s="100">
        <f t="shared" si="296"/>
        <v>20874</v>
      </c>
      <c r="R572" s="100">
        <f t="shared" si="297"/>
        <v>67791</v>
      </c>
      <c r="S572" s="100">
        <f t="shared" si="298"/>
        <v>36954</v>
      </c>
      <c r="T572" s="100">
        <f t="shared" si="299"/>
        <v>33808</v>
      </c>
      <c r="U572" s="100">
        <f t="shared" si="300"/>
        <v>13092</v>
      </c>
      <c r="V572" s="89" t="s">
        <v>290</v>
      </c>
      <c r="W572" s="95" t="s">
        <v>37</v>
      </c>
      <c r="X572" s="95" t="s">
        <v>37</v>
      </c>
      <c r="Y572" s="95" t="s">
        <v>37</v>
      </c>
      <c r="Z572" s="95" t="s">
        <v>383</v>
      </c>
      <c r="AA572" s="95" t="s">
        <v>38</v>
      </c>
      <c r="AB572" s="95" t="s">
        <v>37</v>
      </c>
      <c r="AC572" s="95" t="s">
        <v>37</v>
      </c>
      <c r="AD572" s="96" t="s">
        <v>290</v>
      </c>
      <c r="AE572" s="95" t="s">
        <v>38</v>
      </c>
      <c r="AF572" s="95" t="s">
        <v>37</v>
      </c>
      <c r="AG572" s="95" t="s">
        <v>37</v>
      </c>
      <c r="AH572" s="95" t="s">
        <v>37</v>
      </c>
      <c r="AI572" s="95" t="s">
        <v>38</v>
      </c>
      <c r="AJ572" s="95" t="s">
        <v>37</v>
      </c>
      <c r="AK572" s="95" t="s">
        <v>38</v>
      </c>
      <c r="AL572" s="94" t="s">
        <v>290</v>
      </c>
      <c r="AM572" s="108">
        <f t="array" ref="AM572">IFERROR(INDEX(TO_name_1,MATCH(,((Шаблон_1-Точность)&gt;=G572)+((Шаблон_1+Точность)&lt;=G572),)),G572)</f>
        <v>28133</v>
      </c>
      <c r="AN572" s="109">
        <f t="array" ref="AN572">IFERROR(INDEX(TO_name_2,MATCH(,((Шаблон_2-Точность)&gt;=H572)+((Шаблон_2+Точность)&lt;=H572),)),H572)</f>
        <v>61807</v>
      </c>
      <c r="AO572" s="109">
        <f t="array" ref="AO572">IFERROR(INDEX(TO_name_3,MATCH(,((Шаблон_3-Точность)&gt;=I572)+((Шаблон_3+Точность)&lt;=I572),)),I572)</f>
        <v>45220</v>
      </c>
      <c r="AP572" s="109">
        <f t="array" ref="AP572">IFERROR(INDEX(TO_name_4,MATCH(,((Шаблон_4-Точность)&gt;=J572)+((Шаблон_4+Точность)&lt;=J572),)),J572)</f>
        <v>48906</v>
      </c>
      <c r="AQ572" s="109">
        <f t="array" ref="AQ572">IFERROR(INDEX(TO_name_9,MATCH(,((Шаблон_9-Точность)&gt;=K572)+((Шаблон_9+Точность)&lt;=K572),)),K572)</f>
        <v>19515</v>
      </c>
      <c r="AR572" s="109">
        <f t="array" ref="AR572">IFERROR(INDEX(TO_name_10,MATCH(,((Шаблон_10-Точность)&gt;=L572)+((Шаблон_10+Точность)&lt;=L572),)),L572)</f>
        <v>17922</v>
      </c>
      <c r="AS572" s="110">
        <f t="array" ref="AS572">IFERROR(INDEX(TO_name_11,MATCH(,((Шаблон_11-Точность)&gt;=M572)+((Шаблон_11+Точность)&lt;=M572),)),M572)</f>
        <v>13290</v>
      </c>
      <c r="AT572" s="111" t="s">
        <v>290</v>
      </c>
      <c r="AU572" s="108">
        <f t="array" ref="AU572">IFERROR(INDEX(TO_name_5,MATCH(,((Шаблон_5-Точность)&gt;=O572)+((Шаблон_5+Точность)&lt;=O572),)),O572)</f>
        <v>48150</v>
      </c>
      <c r="AV572" s="109">
        <f t="array" ref="AV572">IFERROR(INDEX(TO_name_6,MATCH(,((Шаблон_6-Точность)&gt;=P572)+((Шаблон_6+Точность)&lt;=P572),)),P572)</f>
        <v>32141</v>
      </c>
      <c r="AW572" s="109">
        <f t="array" ref="AW572">IFERROR(INDEX(TO_name_7,MATCH(,((Шаблон_7-Точность)&gt;=Q572)+((Шаблон_7+Точность)&lt;=Q572),)),Q572)</f>
        <v>20874</v>
      </c>
      <c r="AX572" s="109">
        <f t="array" ref="AX572">IFERROR(INDEX(TO_name_8,MATCH(,((Шаблон_8-Точность)&gt;=R572)+((Шаблон_8+Точность)&lt;=R572),)),R572)</f>
        <v>67791</v>
      </c>
      <c r="AY572" s="109">
        <f t="array" ref="AY572">IFERROR(INDEX(TO_name_12,MATCH(,((Шаблон_12-Точность)&gt;=S572)+((Шаблон_12+Точность)&lt;=S572),)),S572)</f>
        <v>36954</v>
      </c>
      <c r="AZ572" s="109">
        <f t="array" ref="AZ572">IFERROR(INDEX(TO_name_13,MATCH(,((Шаблон_13-Точность)&gt;=T572)+((Шаблон_13+Точность)&lt;=T572),)),T572)</f>
        <v>33808</v>
      </c>
      <c r="BA572" s="110">
        <f t="array" ref="BA572">IFERROR(INDEX(TO_name_14,MATCH(,((Шаблон_14-Точность)&gt;=U572)+((Шаблон_14+Точность)&lt;=U572),)),U572)</f>
        <v>13092</v>
      </c>
      <c r="BB572" s="3"/>
      <c r="BC572" s="3" t="str">
        <f t="shared" si="270"/>
        <v>М/71855/28133</v>
      </c>
      <c r="BD572" s="3" t="str">
        <f t="shared" si="271"/>
        <v>М/76729/61807</v>
      </c>
      <c r="BE572" s="3" t="str">
        <f t="shared" si="272"/>
        <v>М/70322/45220</v>
      </c>
      <c r="BF572" s="3" t="str">
        <f t="shared" si="273"/>
        <v>ПТО ГТУ / ТО-1/77206/48906</v>
      </c>
      <c r="BG572" s="3" t="str">
        <f t="shared" si="274"/>
        <v>Р/19515/19515</v>
      </c>
      <c r="BH572" s="3" t="str">
        <f t="shared" si="275"/>
        <v>М/17922/17922</v>
      </c>
      <c r="BI572" s="3" t="str">
        <f t="shared" si="276"/>
        <v>М/13290/13290</v>
      </c>
      <c r="BJ572" s="158" t="s">
        <v>290</v>
      </c>
      <c r="BK572" s="3" t="str">
        <f t="shared" si="277"/>
        <v>Р/46429/48150</v>
      </c>
      <c r="BL572" s="3" t="str">
        <f t="shared" si="278"/>
        <v>М/57123/32141</v>
      </c>
      <c r="BM572" s="3" t="str">
        <f t="shared" si="279"/>
        <v>М/41389/20874</v>
      </c>
      <c r="BN572" s="3" t="str">
        <f t="shared" si="280"/>
        <v>М/43242/67791</v>
      </c>
      <c r="BO572" s="3" t="str">
        <f t="shared" si="281"/>
        <v>Р/11954/36954</v>
      </c>
      <c r="BP572" s="3" t="str">
        <f t="shared" si="282"/>
        <v>М/13293/33808</v>
      </c>
      <c r="BQ572" s="3" t="str">
        <f t="shared" si="283"/>
        <v>Р/13092/13092</v>
      </c>
    </row>
    <row r="573" spans="1:69" ht="16.5" customHeight="1" x14ac:dyDescent="0.25">
      <c r="A573" s="90">
        <v>45489</v>
      </c>
      <c r="B573" s="3">
        <v>5</v>
      </c>
      <c r="C573" s="3">
        <v>4</v>
      </c>
      <c r="D573" s="105" t="str">
        <f t="shared" si="284"/>
        <v/>
      </c>
      <c r="E573" s="105" t="str">
        <f t="shared" si="285"/>
        <v/>
      </c>
      <c r="F573" s="99" t="s">
        <v>290</v>
      </c>
      <c r="G573" s="100">
        <f t="shared" si="286"/>
        <v>28157</v>
      </c>
      <c r="H573" s="100">
        <f t="shared" si="287"/>
        <v>61831</v>
      </c>
      <c r="I573" s="100">
        <f t="shared" si="288"/>
        <v>45244</v>
      </c>
      <c r="J573" s="100">
        <f t="shared" si="289"/>
        <v>48906</v>
      </c>
      <c r="K573" s="100">
        <f t="shared" si="290"/>
        <v>19515</v>
      </c>
      <c r="L573" s="100">
        <f t="shared" si="291"/>
        <v>17946</v>
      </c>
      <c r="M573" s="100">
        <f t="shared" si="292"/>
        <v>13314</v>
      </c>
      <c r="N573" s="100" t="str">
        <f t="shared" si="293"/>
        <v>|</v>
      </c>
      <c r="O573" s="100">
        <f t="shared" si="294"/>
        <v>48150</v>
      </c>
      <c r="P573" s="100">
        <f t="shared" si="295"/>
        <v>32165</v>
      </c>
      <c r="Q573" s="100">
        <f t="shared" si="296"/>
        <v>20898</v>
      </c>
      <c r="R573" s="100">
        <f t="shared" si="297"/>
        <v>67815</v>
      </c>
      <c r="S573" s="100">
        <f t="shared" si="298"/>
        <v>36954</v>
      </c>
      <c r="T573" s="100">
        <f t="shared" si="299"/>
        <v>33832</v>
      </c>
      <c r="U573" s="100">
        <f t="shared" si="300"/>
        <v>13092</v>
      </c>
      <c r="V573" s="89" t="s">
        <v>290</v>
      </c>
      <c r="W573" s="95" t="s">
        <v>37</v>
      </c>
      <c r="X573" s="95" t="s">
        <v>37</v>
      </c>
      <c r="Y573" s="95" t="s">
        <v>37</v>
      </c>
      <c r="Z573" s="95" t="s">
        <v>383</v>
      </c>
      <c r="AA573" s="95" t="s">
        <v>38</v>
      </c>
      <c r="AB573" s="95" t="s">
        <v>37</v>
      </c>
      <c r="AC573" s="95" t="s">
        <v>37</v>
      </c>
      <c r="AD573" s="96" t="s">
        <v>290</v>
      </c>
      <c r="AE573" s="95" t="s">
        <v>38</v>
      </c>
      <c r="AF573" s="95" t="s">
        <v>37</v>
      </c>
      <c r="AG573" s="95" t="s">
        <v>37</v>
      </c>
      <c r="AH573" s="95" t="s">
        <v>37</v>
      </c>
      <c r="AI573" s="95" t="s">
        <v>38</v>
      </c>
      <c r="AJ573" s="95" t="s">
        <v>37</v>
      </c>
      <c r="AK573" s="95" t="s">
        <v>38</v>
      </c>
      <c r="AL573" s="94" t="s">
        <v>290</v>
      </c>
      <c r="AM573" s="108">
        <f t="array" ref="AM573">IFERROR(INDEX(TO_name_1,MATCH(,((Шаблон_1-Точность)&gt;=G573)+((Шаблон_1+Точность)&lt;=G573),)),G573)</f>
        <v>28157</v>
      </c>
      <c r="AN573" s="109">
        <f t="array" ref="AN573">IFERROR(INDEX(TO_name_2,MATCH(,((Шаблон_2-Точность)&gt;=H573)+((Шаблон_2+Точность)&lt;=H573),)),H573)</f>
        <v>61831</v>
      </c>
      <c r="AO573" s="109">
        <f t="array" ref="AO573">IFERROR(INDEX(TO_name_3,MATCH(,((Шаблон_3-Точность)&gt;=I573)+((Шаблон_3+Точность)&lt;=I573),)),I573)</f>
        <v>45244</v>
      </c>
      <c r="AP573" s="109">
        <f t="array" ref="AP573">IFERROR(INDEX(TO_name_4,MATCH(,((Шаблон_4-Точность)&gt;=J573)+((Шаблон_4+Точность)&lt;=J573),)),J573)</f>
        <v>48906</v>
      </c>
      <c r="AQ573" s="109">
        <f t="array" ref="AQ573">IFERROR(INDEX(TO_name_9,MATCH(,((Шаблон_9-Точность)&gt;=K573)+((Шаблон_9+Точность)&lt;=K573),)),K573)</f>
        <v>19515</v>
      </c>
      <c r="AR573" s="109">
        <f t="array" ref="AR573">IFERROR(INDEX(TO_name_10,MATCH(,((Шаблон_10-Точность)&gt;=L573)+((Шаблон_10+Точность)&lt;=L573),)),L573)</f>
        <v>17946</v>
      </c>
      <c r="AS573" s="110">
        <f t="array" ref="AS573">IFERROR(INDEX(TO_name_11,MATCH(,((Шаблон_11-Точность)&gt;=M573)+((Шаблон_11+Точность)&lt;=M573),)),M573)</f>
        <v>13314</v>
      </c>
      <c r="AT573" s="111" t="s">
        <v>290</v>
      </c>
      <c r="AU573" s="108">
        <f t="array" ref="AU573">IFERROR(INDEX(TO_name_5,MATCH(,((Шаблон_5-Точность)&gt;=O573)+((Шаблон_5+Точность)&lt;=O573),)),O573)</f>
        <v>48150</v>
      </c>
      <c r="AV573" s="109">
        <f t="array" ref="AV573">IFERROR(INDEX(TO_name_6,MATCH(,((Шаблон_6-Точность)&gt;=P573)+((Шаблон_6+Точность)&lt;=P573),)),P573)</f>
        <v>32165</v>
      </c>
      <c r="AW573" s="109">
        <f t="array" ref="AW573">IFERROR(INDEX(TO_name_7,MATCH(,((Шаблон_7-Точность)&gt;=Q573)+((Шаблон_7+Точность)&lt;=Q573),)),Q573)</f>
        <v>20898</v>
      </c>
      <c r="AX573" s="109">
        <f t="array" ref="AX573">IFERROR(INDEX(TO_name_8,MATCH(,((Шаблон_8-Точность)&gt;=R573)+((Шаблон_8+Точность)&lt;=R573),)),R573)</f>
        <v>67815</v>
      </c>
      <c r="AY573" s="109">
        <f t="array" ref="AY573">IFERROR(INDEX(TO_name_12,MATCH(,((Шаблон_12-Точность)&gt;=S573)+((Шаблон_12+Точность)&lt;=S573),)),S573)</f>
        <v>36954</v>
      </c>
      <c r="AZ573" s="109">
        <f t="array" ref="AZ573">IFERROR(INDEX(TO_name_13,MATCH(,((Шаблон_13-Точность)&gt;=T573)+((Шаблон_13+Точность)&lt;=T573),)),T573)</f>
        <v>33832</v>
      </c>
      <c r="BA573" s="110">
        <f t="array" ref="BA573">IFERROR(INDEX(TO_name_14,MATCH(,((Шаблон_14-Точность)&gt;=U573)+((Шаблон_14+Точность)&lt;=U573),)),U573)</f>
        <v>13092</v>
      </c>
      <c r="BB573" s="3"/>
      <c r="BC573" s="3" t="str">
        <f t="shared" si="270"/>
        <v>М/71879/28157</v>
      </c>
      <c r="BD573" s="3" t="str">
        <f t="shared" si="271"/>
        <v>М/76753/61831</v>
      </c>
      <c r="BE573" s="3" t="str">
        <f t="shared" si="272"/>
        <v>М/70346/45244</v>
      </c>
      <c r="BF573" s="3" t="str">
        <f t="shared" si="273"/>
        <v>ПТО ГТУ / ТО-1/77206/48906</v>
      </c>
      <c r="BG573" s="3" t="str">
        <f t="shared" si="274"/>
        <v>Р/19515/19515</v>
      </c>
      <c r="BH573" s="3" t="str">
        <f t="shared" si="275"/>
        <v>М/17946/17946</v>
      </c>
      <c r="BI573" s="3" t="str">
        <f t="shared" si="276"/>
        <v>М/13314/13314</v>
      </c>
      <c r="BJ573" s="158" t="s">
        <v>290</v>
      </c>
      <c r="BK573" s="3" t="str">
        <f t="shared" si="277"/>
        <v>Р/46429/48150</v>
      </c>
      <c r="BL573" s="3" t="str">
        <f t="shared" si="278"/>
        <v>М/57147/32165</v>
      </c>
      <c r="BM573" s="3" t="str">
        <f t="shared" si="279"/>
        <v>М/41413/20898</v>
      </c>
      <c r="BN573" s="3" t="str">
        <f t="shared" si="280"/>
        <v>М/43266/67815</v>
      </c>
      <c r="BO573" s="3" t="str">
        <f t="shared" si="281"/>
        <v>Р/11954/36954</v>
      </c>
      <c r="BP573" s="3" t="str">
        <f t="shared" si="282"/>
        <v>М/13317/33832</v>
      </c>
      <c r="BQ573" s="3" t="str">
        <f t="shared" si="283"/>
        <v>Р/13092/13092</v>
      </c>
    </row>
    <row r="574" spans="1:69" ht="16.5" customHeight="1" x14ac:dyDescent="0.25">
      <c r="A574" s="90">
        <v>45490</v>
      </c>
      <c r="B574" s="3">
        <v>5</v>
      </c>
      <c r="C574" s="3">
        <v>4</v>
      </c>
      <c r="D574" s="105" t="str">
        <f t="shared" si="284"/>
        <v/>
      </c>
      <c r="E574" s="105" t="str">
        <f t="shared" si="285"/>
        <v/>
      </c>
      <c r="F574" s="99" t="s">
        <v>290</v>
      </c>
      <c r="G574" s="100">
        <f t="shared" si="286"/>
        <v>28181</v>
      </c>
      <c r="H574" s="100">
        <f t="shared" si="287"/>
        <v>61855</v>
      </c>
      <c r="I574" s="100">
        <f t="shared" si="288"/>
        <v>45268</v>
      </c>
      <c r="J574" s="100">
        <f t="shared" si="289"/>
        <v>48906</v>
      </c>
      <c r="K574" s="100">
        <f t="shared" si="290"/>
        <v>19515</v>
      </c>
      <c r="L574" s="100">
        <f t="shared" si="291"/>
        <v>17970</v>
      </c>
      <c r="M574" s="100">
        <f t="shared" si="292"/>
        <v>13338</v>
      </c>
      <c r="N574" s="100" t="str">
        <f t="shared" si="293"/>
        <v>|</v>
      </c>
      <c r="O574" s="100">
        <f t="shared" si="294"/>
        <v>48150</v>
      </c>
      <c r="P574" s="100">
        <f t="shared" si="295"/>
        <v>32189</v>
      </c>
      <c r="Q574" s="100">
        <f t="shared" si="296"/>
        <v>20922</v>
      </c>
      <c r="R574" s="100">
        <f t="shared" si="297"/>
        <v>67839</v>
      </c>
      <c r="S574" s="100">
        <f t="shared" si="298"/>
        <v>36954</v>
      </c>
      <c r="T574" s="100">
        <f t="shared" si="299"/>
        <v>33856</v>
      </c>
      <c r="U574" s="100">
        <f t="shared" si="300"/>
        <v>13092</v>
      </c>
      <c r="V574" s="89" t="s">
        <v>290</v>
      </c>
      <c r="W574" s="95" t="s">
        <v>37</v>
      </c>
      <c r="X574" s="95" t="s">
        <v>37</v>
      </c>
      <c r="Y574" s="95" t="s">
        <v>37</v>
      </c>
      <c r="Z574" s="95" t="s">
        <v>383</v>
      </c>
      <c r="AA574" s="95" t="s">
        <v>38</v>
      </c>
      <c r="AB574" s="95" t="s">
        <v>37</v>
      </c>
      <c r="AC574" s="95" t="s">
        <v>37</v>
      </c>
      <c r="AD574" s="96" t="s">
        <v>290</v>
      </c>
      <c r="AE574" s="95" t="s">
        <v>38</v>
      </c>
      <c r="AF574" s="95" t="s">
        <v>37</v>
      </c>
      <c r="AG574" s="95" t="s">
        <v>37</v>
      </c>
      <c r="AH574" s="95" t="s">
        <v>37</v>
      </c>
      <c r="AI574" s="95" t="s">
        <v>38</v>
      </c>
      <c r="AJ574" s="95" t="s">
        <v>37</v>
      </c>
      <c r="AK574" s="95" t="s">
        <v>38</v>
      </c>
      <c r="AL574" s="94" t="s">
        <v>290</v>
      </c>
      <c r="AM574" s="108">
        <f t="array" ref="AM574">IFERROR(INDEX(TO_name_1,MATCH(,((Шаблон_1-Точность)&gt;=G574)+((Шаблон_1+Точность)&lt;=G574),)),G574)</f>
        <v>28181</v>
      </c>
      <c r="AN574" s="109">
        <f t="array" ref="AN574">IFERROR(INDEX(TO_name_2,MATCH(,((Шаблон_2-Точность)&gt;=H574)+((Шаблон_2+Точность)&lt;=H574),)),H574)</f>
        <v>61855</v>
      </c>
      <c r="AO574" s="109">
        <f t="array" ref="AO574">IFERROR(INDEX(TO_name_3,MATCH(,((Шаблон_3-Точность)&gt;=I574)+((Шаблон_3+Точность)&lt;=I574),)),I574)</f>
        <v>45268</v>
      </c>
      <c r="AP574" s="109">
        <f t="array" ref="AP574">IFERROR(INDEX(TO_name_4,MATCH(,((Шаблон_4-Точность)&gt;=J574)+((Шаблон_4+Точность)&lt;=J574),)),J574)</f>
        <v>48906</v>
      </c>
      <c r="AQ574" s="109">
        <f t="array" ref="AQ574">IFERROR(INDEX(TO_name_9,MATCH(,((Шаблон_9-Точность)&gt;=K574)+((Шаблон_9+Точность)&lt;=K574),)),K574)</f>
        <v>19515</v>
      </c>
      <c r="AR574" s="109">
        <f t="array" ref="AR574">IFERROR(INDEX(TO_name_10,MATCH(,((Шаблон_10-Точность)&gt;=L574)+((Шаблон_10+Точность)&lt;=L574),)),L574)</f>
        <v>17970</v>
      </c>
      <c r="AS574" s="110">
        <f t="array" ref="AS574">IFERROR(INDEX(TO_name_11,MATCH(,((Шаблон_11-Точность)&gt;=M574)+((Шаблон_11+Точность)&lt;=M574),)),M574)</f>
        <v>13338</v>
      </c>
      <c r="AT574" s="111" t="s">
        <v>290</v>
      </c>
      <c r="AU574" s="108">
        <f t="array" ref="AU574">IFERROR(INDEX(TO_name_5,MATCH(,((Шаблон_5-Точность)&gt;=O574)+((Шаблон_5+Точность)&lt;=O574),)),O574)</f>
        <v>48150</v>
      </c>
      <c r="AV574" s="109">
        <f t="array" ref="AV574">IFERROR(INDEX(TO_name_6,MATCH(,((Шаблон_6-Точность)&gt;=P574)+((Шаблон_6+Точность)&lt;=P574),)),P574)</f>
        <v>32189</v>
      </c>
      <c r="AW574" s="109">
        <f t="array" ref="AW574">IFERROR(INDEX(TO_name_7,MATCH(,((Шаблон_7-Точность)&gt;=Q574)+((Шаблон_7+Точность)&lt;=Q574),)),Q574)</f>
        <v>20922</v>
      </c>
      <c r="AX574" s="109">
        <f t="array" ref="AX574">IFERROR(INDEX(TO_name_8,MATCH(,((Шаблон_8-Точность)&gt;=R574)+((Шаблон_8+Точность)&lt;=R574),)),R574)</f>
        <v>67839</v>
      </c>
      <c r="AY574" s="109">
        <f t="array" ref="AY574">IFERROR(INDEX(TO_name_12,MATCH(,((Шаблон_12-Точность)&gt;=S574)+((Шаблон_12+Точность)&lt;=S574),)),S574)</f>
        <v>36954</v>
      </c>
      <c r="AZ574" s="109">
        <f t="array" ref="AZ574">IFERROR(INDEX(TO_name_13,MATCH(,((Шаблон_13-Точность)&gt;=T574)+((Шаблон_13+Точность)&lt;=T574),)),T574)</f>
        <v>33856</v>
      </c>
      <c r="BA574" s="110">
        <f t="array" ref="BA574">IFERROR(INDEX(TO_name_14,MATCH(,((Шаблон_14-Точность)&gt;=U574)+((Шаблон_14+Точность)&lt;=U574),)),U574)</f>
        <v>13092</v>
      </c>
      <c r="BB574" s="3"/>
      <c r="BC574" s="3" t="str">
        <f t="shared" si="270"/>
        <v>М/71903/28181</v>
      </c>
      <c r="BD574" s="3" t="str">
        <f t="shared" si="271"/>
        <v>М/76777/61855</v>
      </c>
      <c r="BE574" s="3" t="str">
        <f t="shared" si="272"/>
        <v>М/70370/45268</v>
      </c>
      <c r="BF574" s="3" t="str">
        <f t="shared" si="273"/>
        <v>ПТО ГТУ / ТО-1/77206/48906</v>
      </c>
      <c r="BG574" s="3" t="str">
        <f t="shared" si="274"/>
        <v>Р/19515/19515</v>
      </c>
      <c r="BH574" s="3" t="str">
        <f t="shared" si="275"/>
        <v>М/17970/17970</v>
      </c>
      <c r="BI574" s="3" t="str">
        <f t="shared" si="276"/>
        <v>М/13338/13338</v>
      </c>
      <c r="BJ574" s="158" t="s">
        <v>290</v>
      </c>
      <c r="BK574" s="3" t="str">
        <f t="shared" si="277"/>
        <v>Р/46429/48150</v>
      </c>
      <c r="BL574" s="3" t="str">
        <f t="shared" si="278"/>
        <v>М/57171/32189</v>
      </c>
      <c r="BM574" s="3" t="str">
        <f t="shared" si="279"/>
        <v>М/41437/20922</v>
      </c>
      <c r="BN574" s="3" t="str">
        <f t="shared" si="280"/>
        <v>М/43290/67839</v>
      </c>
      <c r="BO574" s="3" t="str">
        <f t="shared" si="281"/>
        <v>Р/11954/36954</v>
      </c>
      <c r="BP574" s="3" t="str">
        <f t="shared" si="282"/>
        <v>М/13341/33856</v>
      </c>
      <c r="BQ574" s="3" t="str">
        <f t="shared" si="283"/>
        <v>Р/13092/13092</v>
      </c>
    </row>
    <row r="575" spans="1:69" ht="16.5" customHeight="1" x14ac:dyDescent="0.25">
      <c r="A575" s="90">
        <v>45491</v>
      </c>
      <c r="B575" s="3">
        <v>5</v>
      </c>
      <c r="C575" s="3">
        <v>4</v>
      </c>
      <c r="D575" s="105" t="str">
        <f t="shared" si="284"/>
        <v/>
      </c>
      <c r="E575" s="105" t="str">
        <f t="shared" si="285"/>
        <v/>
      </c>
      <c r="F575" s="99" t="s">
        <v>290</v>
      </c>
      <c r="G575" s="100">
        <f t="shared" si="286"/>
        <v>28205</v>
      </c>
      <c r="H575" s="100">
        <f t="shared" si="287"/>
        <v>61879</v>
      </c>
      <c r="I575" s="100">
        <f t="shared" si="288"/>
        <v>45292</v>
      </c>
      <c r="J575" s="100">
        <f t="shared" si="289"/>
        <v>48906</v>
      </c>
      <c r="K575" s="100">
        <f t="shared" si="290"/>
        <v>19515</v>
      </c>
      <c r="L575" s="100">
        <f t="shared" si="291"/>
        <v>17994</v>
      </c>
      <c r="M575" s="100">
        <f t="shared" si="292"/>
        <v>13362</v>
      </c>
      <c r="N575" s="100" t="str">
        <f t="shared" si="293"/>
        <v>|</v>
      </c>
      <c r="O575" s="100">
        <f t="shared" si="294"/>
        <v>48150</v>
      </c>
      <c r="P575" s="100">
        <f t="shared" si="295"/>
        <v>32213</v>
      </c>
      <c r="Q575" s="100">
        <f t="shared" si="296"/>
        <v>20946</v>
      </c>
      <c r="R575" s="100">
        <f t="shared" si="297"/>
        <v>67863</v>
      </c>
      <c r="S575" s="100">
        <f t="shared" si="298"/>
        <v>36954</v>
      </c>
      <c r="T575" s="100">
        <f t="shared" si="299"/>
        <v>33880</v>
      </c>
      <c r="U575" s="100">
        <f t="shared" si="300"/>
        <v>13092</v>
      </c>
      <c r="V575" s="89" t="s">
        <v>290</v>
      </c>
      <c r="W575" s="95" t="s">
        <v>37</v>
      </c>
      <c r="X575" s="95" t="s">
        <v>37</v>
      </c>
      <c r="Y575" s="95" t="s">
        <v>37</v>
      </c>
      <c r="Z575" s="95" t="s">
        <v>383</v>
      </c>
      <c r="AA575" s="95" t="s">
        <v>38</v>
      </c>
      <c r="AB575" s="95" t="s">
        <v>37</v>
      </c>
      <c r="AC575" s="95" t="s">
        <v>37</v>
      </c>
      <c r="AD575" s="96" t="s">
        <v>290</v>
      </c>
      <c r="AE575" s="95" t="s">
        <v>38</v>
      </c>
      <c r="AF575" s="95" t="s">
        <v>37</v>
      </c>
      <c r="AG575" s="95" t="s">
        <v>37</v>
      </c>
      <c r="AH575" s="95" t="s">
        <v>37</v>
      </c>
      <c r="AI575" s="95" t="s">
        <v>38</v>
      </c>
      <c r="AJ575" s="95" t="s">
        <v>37</v>
      </c>
      <c r="AK575" s="95" t="s">
        <v>38</v>
      </c>
      <c r="AL575" s="94" t="s">
        <v>290</v>
      </c>
      <c r="AM575" s="108">
        <f t="array" ref="AM575">IFERROR(INDEX(TO_name_1,MATCH(,((Шаблон_1-Точность)&gt;=G575)+((Шаблон_1+Точность)&lt;=G575),)),G575)</f>
        <v>28205</v>
      </c>
      <c r="AN575" s="109">
        <f t="array" ref="AN575">IFERROR(INDEX(TO_name_2,MATCH(,((Шаблон_2-Точность)&gt;=H575)+((Шаблон_2+Точность)&lt;=H575),)),H575)</f>
        <v>61879</v>
      </c>
      <c r="AO575" s="109">
        <f t="array" ref="AO575">IFERROR(INDEX(TO_name_3,MATCH(,((Шаблон_3-Точность)&gt;=I575)+((Шаблон_3+Точность)&lt;=I575),)),I575)</f>
        <v>45292</v>
      </c>
      <c r="AP575" s="109">
        <f t="array" ref="AP575">IFERROR(INDEX(TO_name_4,MATCH(,((Шаблон_4-Точность)&gt;=J575)+((Шаблон_4+Точность)&lt;=J575),)),J575)</f>
        <v>48906</v>
      </c>
      <c r="AQ575" s="109">
        <f t="array" ref="AQ575">IFERROR(INDEX(TO_name_9,MATCH(,((Шаблон_9-Точность)&gt;=K575)+((Шаблон_9+Точность)&lt;=K575),)),K575)</f>
        <v>19515</v>
      </c>
      <c r="AR575" s="109" t="str">
        <f t="array" ref="AR575">IFERROR(INDEX(TO_name_10,MATCH(,((Шаблон_10-Точность)&gt;=L575)+((Шаблон_10+Точность)&lt;=L575),)),L575)</f>
        <v>ПМ</v>
      </c>
      <c r="AS575" s="110">
        <f t="array" ref="AS575">IFERROR(INDEX(TO_name_11,MATCH(,((Шаблон_11-Точность)&gt;=M575)+((Шаблон_11+Точность)&lt;=M575),)),M575)</f>
        <v>13362</v>
      </c>
      <c r="AT575" s="111" t="s">
        <v>290</v>
      </c>
      <c r="AU575" s="108">
        <f t="array" ref="AU575">IFERROR(INDEX(TO_name_5,MATCH(,((Шаблон_5-Точность)&gt;=O575)+((Шаблон_5+Точность)&lt;=O575),)),O575)</f>
        <v>48150</v>
      </c>
      <c r="AV575" s="109">
        <f t="array" ref="AV575">IFERROR(INDEX(TO_name_6,MATCH(,((Шаблон_6-Точность)&gt;=P575)+((Шаблон_6+Точность)&lt;=P575),)),P575)</f>
        <v>32213</v>
      </c>
      <c r="AW575" s="109">
        <f t="array" ref="AW575">IFERROR(INDEX(TO_name_7,MATCH(,((Шаблон_7-Точность)&gt;=Q575)+((Шаблон_7+Точность)&lt;=Q575),)),Q575)</f>
        <v>20946</v>
      </c>
      <c r="AX575" s="109">
        <f t="array" ref="AX575">IFERROR(INDEX(TO_name_8,MATCH(,((Шаблон_8-Точность)&gt;=R575)+((Шаблон_8+Точность)&lt;=R575),)),R575)</f>
        <v>67863</v>
      </c>
      <c r="AY575" s="109">
        <f t="array" ref="AY575">IFERROR(INDEX(TO_name_12,MATCH(,((Шаблон_12-Точность)&gt;=S575)+((Шаблон_12+Точность)&lt;=S575),)),S575)</f>
        <v>36954</v>
      </c>
      <c r="AZ575" s="109">
        <f t="array" ref="AZ575">IFERROR(INDEX(TO_name_13,MATCH(,((Шаблон_13-Точность)&gt;=T575)+((Шаблон_13+Точность)&lt;=T575),)),T575)</f>
        <v>33880</v>
      </c>
      <c r="BA575" s="110">
        <f t="array" ref="BA575">IFERROR(INDEX(TO_name_14,MATCH(,((Шаблон_14-Точность)&gt;=U575)+((Шаблон_14+Точность)&lt;=U575),)),U575)</f>
        <v>13092</v>
      </c>
      <c r="BB575" s="3"/>
      <c r="BC575" s="3" t="str">
        <f t="shared" si="270"/>
        <v>М/71927/28205</v>
      </c>
      <c r="BD575" s="3" t="str">
        <f t="shared" si="271"/>
        <v>М/76801/61879</v>
      </c>
      <c r="BE575" s="3" t="str">
        <f t="shared" si="272"/>
        <v>М/70394/45292</v>
      </c>
      <c r="BF575" s="3" t="str">
        <f t="shared" si="273"/>
        <v>ПТО ГТУ / ТО-1/77206/48906</v>
      </c>
      <c r="BG575" s="3" t="str">
        <f t="shared" si="274"/>
        <v>Р/19515/19515</v>
      </c>
      <c r="BH575" s="3" t="str">
        <f t="shared" si="275"/>
        <v>М/17994/17994</v>
      </c>
      <c r="BI575" s="3" t="str">
        <f t="shared" si="276"/>
        <v>М/13362/13362</v>
      </c>
      <c r="BJ575" s="158" t="s">
        <v>290</v>
      </c>
      <c r="BK575" s="3" t="str">
        <f t="shared" si="277"/>
        <v>Р/46429/48150</v>
      </c>
      <c r="BL575" s="3" t="str">
        <f t="shared" si="278"/>
        <v>М/57195/32213</v>
      </c>
      <c r="BM575" s="3" t="str">
        <f t="shared" si="279"/>
        <v>М/41461/20946</v>
      </c>
      <c r="BN575" s="3" t="str">
        <f t="shared" si="280"/>
        <v>М/43314/67863</v>
      </c>
      <c r="BO575" s="3" t="str">
        <f t="shared" si="281"/>
        <v>Р/11954/36954</v>
      </c>
      <c r="BP575" s="3" t="str">
        <f t="shared" si="282"/>
        <v>М/13365/33880</v>
      </c>
      <c r="BQ575" s="3" t="str">
        <f t="shared" si="283"/>
        <v>Р/13092/13092</v>
      </c>
    </row>
    <row r="576" spans="1:69" ht="16.5" customHeight="1" x14ac:dyDescent="0.25">
      <c r="A576" s="90">
        <v>45492</v>
      </c>
      <c r="B576" s="3">
        <v>5</v>
      </c>
      <c r="C576" s="3">
        <v>4</v>
      </c>
      <c r="D576" s="105" t="str">
        <f t="shared" si="284"/>
        <v/>
      </c>
      <c r="E576" s="105" t="str">
        <f t="shared" si="285"/>
        <v/>
      </c>
      <c r="F576" s="99" t="s">
        <v>290</v>
      </c>
      <c r="G576" s="100">
        <f t="shared" si="286"/>
        <v>28229</v>
      </c>
      <c r="H576" s="100">
        <f t="shared" si="287"/>
        <v>61903</v>
      </c>
      <c r="I576" s="100">
        <f t="shared" si="288"/>
        <v>45316</v>
      </c>
      <c r="J576" s="100">
        <f t="shared" si="289"/>
        <v>48906</v>
      </c>
      <c r="K576" s="100">
        <f t="shared" si="290"/>
        <v>19515</v>
      </c>
      <c r="L576" s="100">
        <f t="shared" si="291"/>
        <v>18018</v>
      </c>
      <c r="M576" s="100">
        <f t="shared" si="292"/>
        <v>13386</v>
      </c>
      <c r="N576" s="100" t="str">
        <f t="shared" si="293"/>
        <v>|</v>
      </c>
      <c r="O576" s="100">
        <f t="shared" si="294"/>
        <v>48150</v>
      </c>
      <c r="P576" s="100">
        <f t="shared" si="295"/>
        <v>32237</v>
      </c>
      <c r="Q576" s="100">
        <f t="shared" si="296"/>
        <v>20970</v>
      </c>
      <c r="R576" s="100">
        <f t="shared" si="297"/>
        <v>67887</v>
      </c>
      <c r="S576" s="100">
        <f t="shared" si="298"/>
        <v>36954</v>
      </c>
      <c r="T576" s="100">
        <f t="shared" si="299"/>
        <v>33904</v>
      </c>
      <c r="U576" s="100">
        <f t="shared" si="300"/>
        <v>13092</v>
      </c>
      <c r="V576" s="89" t="s">
        <v>290</v>
      </c>
      <c r="W576" s="95" t="s">
        <v>37</v>
      </c>
      <c r="X576" s="95" t="s">
        <v>37</v>
      </c>
      <c r="Y576" s="95" t="s">
        <v>37</v>
      </c>
      <c r="Z576" s="95" t="s">
        <v>383</v>
      </c>
      <c r="AA576" s="95" t="s">
        <v>38</v>
      </c>
      <c r="AB576" s="95" t="s">
        <v>37</v>
      </c>
      <c r="AC576" s="95" t="s">
        <v>37</v>
      </c>
      <c r="AD576" s="96" t="s">
        <v>290</v>
      </c>
      <c r="AE576" s="95" t="s">
        <v>38</v>
      </c>
      <c r="AF576" s="95" t="s">
        <v>37</v>
      </c>
      <c r="AG576" s="95" t="s">
        <v>37</v>
      </c>
      <c r="AH576" s="95" t="s">
        <v>37</v>
      </c>
      <c r="AI576" s="95" t="s">
        <v>38</v>
      </c>
      <c r="AJ576" s="95" t="s">
        <v>37</v>
      </c>
      <c r="AK576" s="95" t="s">
        <v>38</v>
      </c>
      <c r="AL576" s="94" t="s">
        <v>290</v>
      </c>
      <c r="AM576" s="108">
        <f t="array" ref="AM576">IFERROR(INDEX(TO_name_1,MATCH(,((Шаблон_1-Точность)&gt;=G576)+((Шаблон_1+Точность)&lt;=G576),)),G576)</f>
        <v>28229</v>
      </c>
      <c r="AN576" s="109">
        <f t="array" ref="AN576">IFERROR(INDEX(TO_name_2,MATCH(,((Шаблон_2-Точность)&gt;=H576)+((Шаблон_2+Точность)&lt;=H576),)),H576)</f>
        <v>61903</v>
      </c>
      <c r="AO576" s="109">
        <f t="array" ref="AO576">IFERROR(INDEX(TO_name_3,MATCH(,((Шаблон_3-Точность)&gt;=I576)+((Шаблон_3+Точность)&lt;=I576),)),I576)</f>
        <v>45316</v>
      </c>
      <c r="AP576" s="109">
        <f t="array" ref="AP576">IFERROR(INDEX(TO_name_4,MATCH(,((Шаблон_4-Точность)&gt;=J576)+((Шаблон_4+Точность)&lt;=J576),)),J576)</f>
        <v>48906</v>
      </c>
      <c r="AQ576" s="109">
        <f t="array" ref="AQ576">IFERROR(INDEX(TO_name_9,MATCH(,((Шаблон_9-Точность)&gt;=K576)+((Шаблон_9+Точность)&lt;=K576),)),K576)</f>
        <v>19515</v>
      </c>
      <c r="AR576" s="109">
        <f t="array" ref="AR576">IFERROR(INDEX(TO_name_10,MATCH(,((Шаблон_10-Точность)&gt;=L576)+((Шаблон_10+Точность)&lt;=L576),)),L576)</f>
        <v>18018</v>
      </c>
      <c r="AS576" s="110">
        <f t="array" ref="AS576">IFERROR(INDEX(TO_name_11,MATCH(,((Шаблон_11-Точность)&gt;=M576)+((Шаблон_11+Точность)&lt;=M576),)),M576)</f>
        <v>13386</v>
      </c>
      <c r="AT576" s="111" t="s">
        <v>290</v>
      </c>
      <c r="AU576" s="108">
        <f t="array" ref="AU576">IFERROR(INDEX(TO_name_5,MATCH(,((Шаблон_5-Точность)&gt;=O576)+((Шаблон_5+Точность)&lt;=O576),)),O576)</f>
        <v>48150</v>
      </c>
      <c r="AV576" s="109">
        <f t="array" ref="AV576">IFERROR(INDEX(TO_name_6,MATCH(,((Шаблон_6-Точность)&gt;=P576)+((Шаблон_6+Точность)&lt;=P576),)),P576)</f>
        <v>32237</v>
      </c>
      <c r="AW576" s="109">
        <f t="array" ref="AW576">IFERROR(INDEX(TO_name_7,MATCH(,((Шаблон_7-Точность)&gt;=Q576)+((Шаблон_7+Точность)&lt;=Q576),)),Q576)</f>
        <v>20970</v>
      </c>
      <c r="AX576" s="109">
        <f t="array" ref="AX576">IFERROR(INDEX(TO_name_8,MATCH(,((Шаблон_8-Точность)&gt;=R576)+((Шаблон_8+Точность)&lt;=R576),)),R576)</f>
        <v>67887</v>
      </c>
      <c r="AY576" s="109">
        <f t="array" ref="AY576">IFERROR(INDEX(TO_name_12,MATCH(,((Шаблон_12-Точность)&gt;=S576)+((Шаблон_12+Точность)&lt;=S576),)),S576)</f>
        <v>36954</v>
      </c>
      <c r="AZ576" s="109">
        <f t="array" ref="AZ576">IFERROR(INDEX(TO_name_13,MATCH(,((Шаблон_13-Точность)&gt;=T576)+((Шаблон_13+Точность)&lt;=T576),)),T576)</f>
        <v>33904</v>
      </c>
      <c r="BA576" s="110">
        <f t="array" ref="BA576">IFERROR(INDEX(TO_name_14,MATCH(,((Шаблон_14-Точность)&gt;=U576)+((Шаблон_14+Точность)&lt;=U576),)),U576)</f>
        <v>13092</v>
      </c>
      <c r="BB576" s="3"/>
      <c r="BC576" s="3" t="str">
        <f t="shared" si="270"/>
        <v>М/71951/28229</v>
      </c>
      <c r="BD576" s="3" t="str">
        <f t="shared" si="271"/>
        <v>М/76825/61903</v>
      </c>
      <c r="BE576" s="3" t="str">
        <f t="shared" si="272"/>
        <v>М/70418/45316</v>
      </c>
      <c r="BF576" s="3" t="str">
        <f t="shared" si="273"/>
        <v>ПТО ГТУ / ТО-1/77206/48906</v>
      </c>
      <c r="BG576" s="3" t="str">
        <f t="shared" si="274"/>
        <v>Р/19515/19515</v>
      </c>
      <c r="BH576" s="3" t="str">
        <f t="shared" si="275"/>
        <v>М/18018/18018</v>
      </c>
      <c r="BI576" s="3" t="str">
        <f t="shared" si="276"/>
        <v>М/13386/13386</v>
      </c>
      <c r="BJ576" s="158" t="s">
        <v>290</v>
      </c>
      <c r="BK576" s="3" t="str">
        <f t="shared" si="277"/>
        <v>Р/46429/48150</v>
      </c>
      <c r="BL576" s="3" t="str">
        <f t="shared" si="278"/>
        <v>М/57219/32237</v>
      </c>
      <c r="BM576" s="3" t="str">
        <f t="shared" si="279"/>
        <v>М/41485/20970</v>
      </c>
      <c r="BN576" s="3" t="str">
        <f t="shared" si="280"/>
        <v>М/43338/67887</v>
      </c>
      <c r="BO576" s="3" t="str">
        <f t="shared" si="281"/>
        <v>Р/11954/36954</v>
      </c>
      <c r="BP576" s="3" t="str">
        <f t="shared" si="282"/>
        <v>М/13389/33904</v>
      </c>
      <c r="BQ576" s="3" t="str">
        <f t="shared" si="283"/>
        <v>Р/13092/13092</v>
      </c>
    </row>
    <row r="577" spans="1:69" ht="16.5" customHeight="1" x14ac:dyDescent="0.25">
      <c r="A577" s="90">
        <v>45493</v>
      </c>
      <c r="B577" s="3">
        <v>5</v>
      </c>
      <c r="C577" s="3">
        <v>4</v>
      </c>
      <c r="D577" s="105" t="str">
        <f t="shared" si="284"/>
        <v/>
      </c>
      <c r="E577" s="105" t="str">
        <f t="shared" si="285"/>
        <v/>
      </c>
      <c r="F577" s="99" t="s">
        <v>290</v>
      </c>
      <c r="G577" s="100">
        <f t="shared" si="286"/>
        <v>28253</v>
      </c>
      <c r="H577" s="100">
        <f t="shared" si="287"/>
        <v>61927</v>
      </c>
      <c r="I577" s="100">
        <f t="shared" si="288"/>
        <v>45340</v>
      </c>
      <c r="J577" s="100">
        <f t="shared" si="289"/>
        <v>48906</v>
      </c>
      <c r="K577" s="100">
        <f t="shared" si="290"/>
        <v>19515</v>
      </c>
      <c r="L577" s="100">
        <f t="shared" si="291"/>
        <v>18042</v>
      </c>
      <c r="M577" s="100">
        <f t="shared" si="292"/>
        <v>13410</v>
      </c>
      <c r="N577" s="100" t="str">
        <f t="shared" si="293"/>
        <v>|</v>
      </c>
      <c r="O577" s="100">
        <f t="shared" si="294"/>
        <v>48150</v>
      </c>
      <c r="P577" s="100">
        <f t="shared" si="295"/>
        <v>32261</v>
      </c>
      <c r="Q577" s="100">
        <f t="shared" si="296"/>
        <v>20994</v>
      </c>
      <c r="R577" s="100">
        <f t="shared" si="297"/>
        <v>67911</v>
      </c>
      <c r="S577" s="100">
        <f t="shared" si="298"/>
        <v>36954</v>
      </c>
      <c r="T577" s="100">
        <f t="shared" si="299"/>
        <v>33928</v>
      </c>
      <c r="U577" s="100">
        <f t="shared" si="300"/>
        <v>13092</v>
      </c>
      <c r="V577" s="89" t="s">
        <v>290</v>
      </c>
      <c r="W577" s="95" t="s">
        <v>37</v>
      </c>
      <c r="X577" s="95" t="s">
        <v>37</v>
      </c>
      <c r="Y577" s="95" t="s">
        <v>37</v>
      </c>
      <c r="Z577" s="95" t="s">
        <v>383</v>
      </c>
      <c r="AA577" s="95" t="s">
        <v>38</v>
      </c>
      <c r="AB577" s="95" t="s">
        <v>37</v>
      </c>
      <c r="AC577" s="95" t="s">
        <v>37</v>
      </c>
      <c r="AD577" s="96" t="s">
        <v>290</v>
      </c>
      <c r="AE577" s="95" t="s">
        <v>38</v>
      </c>
      <c r="AF577" s="95" t="s">
        <v>37</v>
      </c>
      <c r="AG577" s="95" t="s">
        <v>37</v>
      </c>
      <c r="AH577" s="95" t="s">
        <v>37</v>
      </c>
      <c r="AI577" s="95" t="s">
        <v>38</v>
      </c>
      <c r="AJ577" s="95" t="s">
        <v>37</v>
      </c>
      <c r="AK577" s="95" t="s">
        <v>38</v>
      </c>
      <c r="AL577" s="94" t="s">
        <v>290</v>
      </c>
      <c r="AM577" s="108">
        <f t="array" ref="AM577">IFERROR(INDEX(TO_name_1,MATCH(,((Шаблон_1-Точность)&gt;=G577)+((Шаблон_1+Точность)&lt;=G577),)),G577)</f>
        <v>28253</v>
      </c>
      <c r="AN577" s="109">
        <f t="array" ref="AN577">IFERROR(INDEX(TO_name_2,MATCH(,((Шаблон_2-Точность)&gt;=H577)+((Шаблон_2+Точность)&lt;=H577),)),H577)</f>
        <v>61927</v>
      </c>
      <c r="AO577" s="109">
        <f t="array" ref="AO577">IFERROR(INDEX(TO_name_3,MATCH(,((Шаблон_3-Точность)&gt;=I577)+((Шаблон_3+Точность)&lt;=I577),)),I577)</f>
        <v>45340</v>
      </c>
      <c r="AP577" s="109">
        <f t="array" ref="AP577">IFERROR(INDEX(TO_name_4,MATCH(,((Шаблон_4-Точность)&gt;=J577)+((Шаблон_4+Точность)&lt;=J577),)),J577)</f>
        <v>48906</v>
      </c>
      <c r="AQ577" s="109">
        <f t="array" ref="AQ577">IFERROR(INDEX(TO_name_9,MATCH(,((Шаблон_9-Точность)&gt;=K577)+((Шаблон_9+Точность)&lt;=K577),)),K577)</f>
        <v>19515</v>
      </c>
      <c r="AR577" s="109">
        <f t="array" ref="AR577">IFERROR(INDEX(TO_name_10,MATCH(,((Шаблон_10-Точность)&gt;=L577)+((Шаблон_10+Точность)&lt;=L577),)),L577)</f>
        <v>18042</v>
      </c>
      <c r="AS577" s="110">
        <f t="array" ref="AS577">IFERROR(INDEX(TO_name_11,MATCH(,((Шаблон_11-Точность)&gt;=M577)+((Шаблон_11+Точность)&lt;=M577),)),M577)</f>
        <v>13410</v>
      </c>
      <c r="AT577" s="111" t="s">
        <v>290</v>
      </c>
      <c r="AU577" s="108">
        <f t="array" ref="AU577">IFERROR(INDEX(TO_name_5,MATCH(,((Шаблон_5-Точность)&gt;=O577)+((Шаблон_5+Точность)&lt;=O577),)),O577)</f>
        <v>48150</v>
      </c>
      <c r="AV577" s="109">
        <f t="array" ref="AV577">IFERROR(INDEX(TO_name_6,MATCH(,((Шаблон_6-Точность)&gt;=P577)+((Шаблон_6+Точность)&lt;=P577),)),P577)</f>
        <v>32261</v>
      </c>
      <c r="AW577" s="109" t="str">
        <f t="array" ref="AW577">IFERROR(INDEX(TO_name_7,MATCH(,((Шаблон_7-Точность)&gt;=Q577)+((Шаблон_7+Точность)&lt;=Q577),)),Q577)</f>
        <v>ПМ</v>
      </c>
      <c r="AX577" s="109">
        <f t="array" ref="AX577">IFERROR(INDEX(TO_name_8,MATCH(,((Шаблон_8-Точность)&gt;=R577)+((Шаблон_8+Точность)&lt;=R577),)),R577)</f>
        <v>67911</v>
      </c>
      <c r="AY577" s="109">
        <f t="array" ref="AY577">IFERROR(INDEX(TO_name_12,MATCH(,((Шаблон_12-Точность)&gt;=S577)+((Шаблон_12+Точность)&lt;=S577),)),S577)</f>
        <v>36954</v>
      </c>
      <c r="AZ577" s="109">
        <f t="array" ref="AZ577">IFERROR(INDEX(TO_name_13,MATCH(,((Шаблон_13-Точность)&gt;=T577)+((Шаблон_13+Точность)&lt;=T577),)),T577)</f>
        <v>33928</v>
      </c>
      <c r="BA577" s="110">
        <f t="array" ref="BA577">IFERROR(INDEX(TO_name_14,MATCH(,((Шаблон_14-Точность)&gt;=U577)+((Шаблон_14+Точность)&lt;=U577),)),U577)</f>
        <v>13092</v>
      </c>
      <c r="BB577" s="3"/>
      <c r="BC577" s="3" t="str">
        <f t="shared" si="270"/>
        <v>М/71975/28253</v>
      </c>
      <c r="BD577" s="3" t="str">
        <f t="shared" si="271"/>
        <v>М/76849/61927</v>
      </c>
      <c r="BE577" s="3" t="str">
        <f t="shared" si="272"/>
        <v>М/70442/45340</v>
      </c>
      <c r="BF577" s="3" t="str">
        <f t="shared" si="273"/>
        <v>ПТО ГТУ / ТО-1/77206/48906</v>
      </c>
      <c r="BG577" s="3" t="str">
        <f t="shared" si="274"/>
        <v>Р/19515/19515</v>
      </c>
      <c r="BH577" s="3" t="str">
        <f t="shared" si="275"/>
        <v>М/18042/18042</v>
      </c>
      <c r="BI577" s="3" t="str">
        <f t="shared" si="276"/>
        <v>М/13410/13410</v>
      </c>
      <c r="BJ577" s="158" t="s">
        <v>290</v>
      </c>
      <c r="BK577" s="3" t="str">
        <f t="shared" si="277"/>
        <v>Р/46429/48150</v>
      </c>
      <c r="BL577" s="3" t="str">
        <f t="shared" si="278"/>
        <v>М/57243/32261</v>
      </c>
      <c r="BM577" s="3" t="str">
        <f t="shared" si="279"/>
        <v>М/41509/20994</v>
      </c>
      <c r="BN577" s="3" t="str">
        <f t="shared" si="280"/>
        <v>М/43362/67911</v>
      </c>
      <c r="BO577" s="3" t="str">
        <f t="shared" si="281"/>
        <v>Р/11954/36954</v>
      </c>
      <c r="BP577" s="3" t="str">
        <f t="shared" si="282"/>
        <v>М/13413/33928</v>
      </c>
      <c r="BQ577" s="3" t="str">
        <f t="shared" si="283"/>
        <v>Р/13092/13092</v>
      </c>
    </row>
    <row r="578" spans="1:69" ht="16.5" customHeight="1" x14ac:dyDescent="0.25">
      <c r="A578" s="90">
        <v>45494</v>
      </c>
      <c r="B578" s="3">
        <v>5</v>
      </c>
      <c r="C578" s="3">
        <v>4</v>
      </c>
      <c r="D578" s="105" t="str">
        <f t="shared" si="284"/>
        <v>ОШ</v>
      </c>
      <c r="E578" s="105" t="str">
        <f t="shared" si="285"/>
        <v>ОШ</v>
      </c>
      <c r="F578" s="99" t="s">
        <v>290</v>
      </c>
      <c r="G578" s="100">
        <f t="shared" si="286"/>
        <v>28253</v>
      </c>
      <c r="H578" s="100">
        <f t="shared" si="287"/>
        <v>61927</v>
      </c>
      <c r="I578" s="100">
        <f t="shared" si="288"/>
        <v>45340</v>
      </c>
      <c r="J578" s="100">
        <f t="shared" si="289"/>
        <v>48906</v>
      </c>
      <c r="K578" s="100">
        <f t="shared" si="290"/>
        <v>19515</v>
      </c>
      <c r="L578" s="100">
        <f t="shared" si="291"/>
        <v>18042</v>
      </c>
      <c r="M578" s="100">
        <f t="shared" si="292"/>
        <v>13410</v>
      </c>
      <c r="N578" s="100" t="str">
        <f t="shared" si="293"/>
        <v>|</v>
      </c>
      <c r="O578" s="100">
        <f t="shared" si="294"/>
        <v>48150</v>
      </c>
      <c r="P578" s="100">
        <f t="shared" si="295"/>
        <v>32261</v>
      </c>
      <c r="Q578" s="100">
        <f t="shared" si="296"/>
        <v>20994</v>
      </c>
      <c r="R578" s="100">
        <f t="shared" si="297"/>
        <v>67911</v>
      </c>
      <c r="S578" s="100">
        <f t="shared" si="298"/>
        <v>36954</v>
      </c>
      <c r="T578" s="100">
        <f t="shared" si="299"/>
        <v>33928</v>
      </c>
      <c r="U578" s="100">
        <f t="shared" si="300"/>
        <v>13092</v>
      </c>
      <c r="V578" s="89" t="s">
        <v>290</v>
      </c>
      <c r="W578" s="95" t="s">
        <v>314</v>
      </c>
      <c r="X578" s="95" t="s">
        <v>314</v>
      </c>
      <c r="Y578" s="95" t="s">
        <v>314</v>
      </c>
      <c r="Z578" s="95" t="s">
        <v>314</v>
      </c>
      <c r="AA578" s="95" t="s">
        <v>314</v>
      </c>
      <c r="AB578" s="95" t="s">
        <v>314</v>
      </c>
      <c r="AC578" s="95" t="s">
        <v>314</v>
      </c>
      <c r="AD578" s="96" t="s">
        <v>290</v>
      </c>
      <c r="AE578" s="95" t="s">
        <v>314</v>
      </c>
      <c r="AF578" s="95" t="s">
        <v>314</v>
      </c>
      <c r="AG578" s="95" t="s">
        <v>314</v>
      </c>
      <c r="AH578" s="95" t="s">
        <v>314</v>
      </c>
      <c r="AI578" s="95" t="s">
        <v>314</v>
      </c>
      <c r="AJ578" s="95" t="s">
        <v>314</v>
      </c>
      <c r="AK578" s="95" t="s">
        <v>314</v>
      </c>
      <c r="AL578" s="94" t="s">
        <v>290</v>
      </c>
      <c r="AM578" s="108">
        <f t="array" ref="AM578">IFERROR(INDEX(TO_name_1,MATCH(,((Шаблон_1-Точность)&gt;=G578)+((Шаблон_1+Точность)&lt;=G578),)),G578)</f>
        <v>28253</v>
      </c>
      <c r="AN578" s="109">
        <f t="array" ref="AN578">IFERROR(INDEX(TO_name_2,MATCH(,((Шаблон_2-Точность)&gt;=H578)+((Шаблон_2+Точность)&lt;=H578),)),H578)</f>
        <v>61927</v>
      </c>
      <c r="AO578" s="109">
        <f t="array" ref="AO578">IFERROR(INDEX(TO_name_3,MATCH(,((Шаблон_3-Точность)&gt;=I578)+((Шаблон_3+Точность)&lt;=I578),)),I578)</f>
        <v>45340</v>
      </c>
      <c r="AP578" s="109">
        <f t="array" ref="AP578">IFERROR(INDEX(TO_name_4,MATCH(,((Шаблон_4-Точность)&gt;=J578)+((Шаблон_4+Точность)&lt;=J578),)),J578)</f>
        <v>48906</v>
      </c>
      <c r="AQ578" s="109">
        <f t="array" ref="AQ578">IFERROR(INDEX(TO_name_9,MATCH(,((Шаблон_9-Точность)&gt;=K578)+((Шаблон_9+Точность)&lt;=K578),)),K578)</f>
        <v>19515</v>
      </c>
      <c r="AR578" s="109">
        <f t="array" ref="AR578">IFERROR(INDEX(TO_name_10,MATCH(,((Шаблон_10-Точность)&gt;=L578)+((Шаблон_10+Точность)&lt;=L578),)),L578)</f>
        <v>18042</v>
      </c>
      <c r="AS578" s="110">
        <f t="array" ref="AS578">IFERROR(INDEX(TO_name_11,MATCH(,((Шаблон_11-Точность)&gt;=M578)+((Шаблон_11+Точность)&lt;=M578),)),M578)</f>
        <v>13410</v>
      </c>
      <c r="AT578" s="111" t="s">
        <v>290</v>
      </c>
      <c r="AU578" s="108">
        <f t="array" ref="AU578">IFERROR(INDEX(TO_name_5,MATCH(,((Шаблон_5-Точность)&gt;=O578)+((Шаблон_5+Точность)&lt;=O578),)),O578)</f>
        <v>48150</v>
      </c>
      <c r="AV578" s="109">
        <f t="array" ref="AV578">IFERROR(INDEX(TO_name_6,MATCH(,((Шаблон_6-Точность)&gt;=P578)+((Шаблон_6+Точность)&lt;=P578),)),P578)</f>
        <v>32261</v>
      </c>
      <c r="AW578" s="109" t="str">
        <f t="array" ref="AW578">IFERROR(INDEX(TO_name_7,MATCH(,((Шаблон_7-Точность)&gt;=Q578)+((Шаблон_7+Точность)&lt;=Q578),)),Q578)</f>
        <v>ПМ</v>
      </c>
      <c r="AX578" s="109">
        <f t="array" ref="AX578">IFERROR(INDEX(TO_name_8,MATCH(,((Шаблон_8-Точность)&gt;=R578)+((Шаблон_8+Точность)&lt;=R578),)),R578)</f>
        <v>67911</v>
      </c>
      <c r="AY578" s="109">
        <f t="array" ref="AY578">IFERROR(INDEX(TO_name_12,MATCH(,((Шаблон_12-Точность)&gt;=S578)+((Шаблон_12+Точность)&lt;=S578),)),S578)</f>
        <v>36954</v>
      </c>
      <c r="AZ578" s="109">
        <f t="array" ref="AZ578">IFERROR(INDEX(TO_name_13,MATCH(,((Шаблон_13-Точность)&gt;=T578)+((Шаблон_13+Точность)&lt;=T578),)),T578)</f>
        <v>33928</v>
      </c>
      <c r="BA578" s="110">
        <f t="array" ref="BA578">IFERROR(INDEX(TO_name_14,MATCH(,((Шаблон_14-Точность)&gt;=U578)+((Шаблон_14+Точность)&lt;=U578),)),U578)</f>
        <v>13092</v>
      </c>
      <c r="BB578" s="3"/>
      <c r="BC578" s="3" t="str">
        <f t="shared" si="270"/>
        <v>ОСК/71975/28253</v>
      </c>
      <c r="BD578" s="3" t="str">
        <f t="shared" si="271"/>
        <v>ОСК/76849/61927</v>
      </c>
      <c r="BE578" s="3" t="str">
        <f t="shared" si="272"/>
        <v>ОСК/70442/45340</v>
      </c>
      <c r="BF578" s="3" t="str">
        <f t="shared" si="273"/>
        <v>ОСК/77206/48906</v>
      </c>
      <c r="BG578" s="3" t="str">
        <f t="shared" si="274"/>
        <v>ОСК/19515/19515</v>
      </c>
      <c r="BH578" s="3" t="str">
        <f t="shared" si="275"/>
        <v>ОСК/18042/18042</v>
      </c>
      <c r="BI578" s="3" t="str">
        <f t="shared" si="276"/>
        <v>ОСК/13410/13410</v>
      </c>
      <c r="BJ578" s="158" t="s">
        <v>290</v>
      </c>
      <c r="BK578" s="3" t="str">
        <f t="shared" si="277"/>
        <v>ОСК/46429/48150</v>
      </c>
      <c r="BL578" s="3" t="str">
        <f t="shared" si="278"/>
        <v>ОСК/57243/32261</v>
      </c>
      <c r="BM578" s="3" t="str">
        <f t="shared" si="279"/>
        <v>ОСК/41509/20994</v>
      </c>
      <c r="BN578" s="3" t="str">
        <f t="shared" si="280"/>
        <v>ОСК/43362/67911</v>
      </c>
      <c r="BO578" s="3" t="str">
        <f t="shared" si="281"/>
        <v>ОСК/11954/36954</v>
      </c>
      <c r="BP578" s="3" t="str">
        <f t="shared" si="282"/>
        <v>ОСК/13413/33928</v>
      </c>
      <c r="BQ578" s="3" t="str">
        <f t="shared" si="283"/>
        <v>ОСК/13092/13092</v>
      </c>
    </row>
    <row r="579" spans="1:69" ht="16.5" customHeight="1" x14ac:dyDescent="0.25">
      <c r="A579" s="90">
        <v>45495</v>
      </c>
      <c r="B579" s="3">
        <v>5</v>
      </c>
      <c r="C579" s="3">
        <v>4</v>
      </c>
      <c r="D579" s="105" t="str">
        <f t="shared" si="284"/>
        <v>ОШ</v>
      </c>
      <c r="E579" s="105" t="str">
        <f t="shared" si="285"/>
        <v>ОШ</v>
      </c>
      <c r="F579" s="99" t="s">
        <v>290</v>
      </c>
      <c r="G579" s="100">
        <f t="shared" si="286"/>
        <v>28253</v>
      </c>
      <c r="H579" s="100">
        <f t="shared" si="287"/>
        <v>61927</v>
      </c>
      <c r="I579" s="100">
        <f t="shared" si="288"/>
        <v>45340</v>
      </c>
      <c r="J579" s="100">
        <f t="shared" si="289"/>
        <v>48906</v>
      </c>
      <c r="K579" s="100">
        <f t="shared" si="290"/>
        <v>19515</v>
      </c>
      <c r="L579" s="100">
        <f t="shared" si="291"/>
        <v>18042</v>
      </c>
      <c r="M579" s="100">
        <f t="shared" si="292"/>
        <v>13410</v>
      </c>
      <c r="N579" s="100" t="str">
        <f t="shared" si="293"/>
        <v>|</v>
      </c>
      <c r="O579" s="100">
        <f t="shared" si="294"/>
        <v>48150</v>
      </c>
      <c r="P579" s="100">
        <f t="shared" si="295"/>
        <v>32261</v>
      </c>
      <c r="Q579" s="100">
        <f t="shared" si="296"/>
        <v>20994</v>
      </c>
      <c r="R579" s="100">
        <f t="shared" si="297"/>
        <v>67911</v>
      </c>
      <c r="S579" s="100">
        <f t="shared" si="298"/>
        <v>36954</v>
      </c>
      <c r="T579" s="100">
        <f t="shared" si="299"/>
        <v>33928</v>
      </c>
      <c r="U579" s="100">
        <f t="shared" si="300"/>
        <v>13092</v>
      </c>
      <c r="V579" s="89" t="s">
        <v>290</v>
      </c>
      <c r="W579" s="95" t="s">
        <v>314</v>
      </c>
      <c r="X579" s="95" t="s">
        <v>314</v>
      </c>
      <c r="Y579" s="95" t="s">
        <v>314</v>
      </c>
      <c r="Z579" s="95" t="s">
        <v>314</v>
      </c>
      <c r="AA579" s="95" t="s">
        <v>314</v>
      </c>
      <c r="AB579" s="95" t="s">
        <v>314</v>
      </c>
      <c r="AC579" s="95" t="s">
        <v>314</v>
      </c>
      <c r="AD579" s="96" t="s">
        <v>290</v>
      </c>
      <c r="AE579" s="95" t="s">
        <v>314</v>
      </c>
      <c r="AF579" s="95" t="s">
        <v>314</v>
      </c>
      <c r="AG579" s="95" t="s">
        <v>314</v>
      </c>
      <c r="AH579" s="95" t="s">
        <v>314</v>
      </c>
      <c r="AI579" s="95" t="s">
        <v>314</v>
      </c>
      <c r="AJ579" s="95" t="s">
        <v>314</v>
      </c>
      <c r="AK579" s="95" t="s">
        <v>314</v>
      </c>
      <c r="AL579" s="94" t="s">
        <v>290</v>
      </c>
      <c r="AM579" s="108">
        <f t="array" ref="AM579">IFERROR(INDEX(TO_name_1,MATCH(,((Шаблон_1-Точность)&gt;=G579)+((Шаблон_1+Точность)&lt;=G579),)),G579)</f>
        <v>28253</v>
      </c>
      <c r="AN579" s="109">
        <f t="array" ref="AN579">IFERROR(INDEX(TO_name_2,MATCH(,((Шаблон_2-Точность)&gt;=H579)+((Шаблон_2+Точность)&lt;=H579),)),H579)</f>
        <v>61927</v>
      </c>
      <c r="AO579" s="109">
        <f t="array" ref="AO579">IFERROR(INDEX(TO_name_3,MATCH(,((Шаблон_3-Точность)&gt;=I579)+((Шаблон_3+Точность)&lt;=I579),)),I579)</f>
        <v>45340</v>
      </c>
      <c r="AP579" s="109">
        <f t="array" ref="AP579">IFERROR(INDEX(TO_name_4,MATCH(,((Шаблон_4-Точность)&gt;=J579)+((Шаблон_4+Точность)&lt;=J579),)),J579)</f>
        <v>48906</v>
      </c>
      <c r="AQ579" s="109">
        <f t="array" ref="AQ579">IFERROR(INDEX(TO_name_9,MATCH(,((Шаблон_9-Точность)&gt;=K579)+((Шаблон_9+Точность)&lt;=K579),)),K579)</f>
        <v>19515</v>
      </c>
      <c r="AR579" s="109">
        <f t="array" ref="AR579">IFERROR(INDEX(TO_name_10,MATCH(,((Шаблон_10-Точность)&gt;=L579)+((Шаблон_10+Точность)&lt;=L579),)),L579)</f>
        <v>18042</v>
      </c>
      <c r="AS579" s="110">
        <f t="array" ref="AS579">IFERROR(INDEX(TO_name_11,MATCH(,((Шаблон_11-Точность)&gt;=M579)+((Шаблон_11+Точность)&lt;=M579),)),M579)</f>
        <v>13410</v>
      </c>
      <c r="AT579" s="111" t="s">
        <v>290</v>
      </c>
      <c r="AU579" s="108">
        <f t="array" ref="AU579">IFERROR(INDEX(TO_name_5,MATCH(,((Шаблон_5-Точность)&gt;=O579)+((Шаблон_5+Точность)&lt;=O579),)),O579)</f>
        <v>48150</v>
      </c>
      <c r="AV579" s="109">
        <f t="array" ref="AV579">IFERROR(INDEX(TO_name_6,MATCH(,((Шаблон_6-Точность)&gt;=P579)+((Шаблон_6+Точность)&lt;=P579),)),P579)</f>
        <v>32261</v>
      </c>
      <c r="AW579" s="109" t="str">
        <f t="array" ref="AW579">IFERROR(INDEX(TO_name_7,MATCH(,((Шаблон_7-Точность)&gt;=Q579)+((Шаблон_7+Точность)&lt;=Q579),)),Q579)</f>
        <v>ПМ</v>
      </c>
      <c r="AX579" s="109">
        <f t="array" ref="AX579">IFERROR(INDEX(TO_name_8,MATCH(,((Шаблон_8-Точность)&gt;=R579)+((Шаблон_8+Точность)&lt;=R579),)),R579)</f>
        <v>67911</v>
      </c>
      <c r="AY579" s="109">
        <f t="array" ref="AY579">IFERROR(INDEX(TO_name_12,MATCH(,((Шаблон_12-Точность)&gt;=S579)+((Шаблон_12+Точность)&lt;=S579),)),S579)</f>
        <v>36954</v>
      </c>
      <c r="AZ579" s="109">
        <f t="array" ref="AZ579">IFERROR(INDEX(TO_name_13,MATCH(,((Шаблон_13-Точность)&gt;=T579)+((Шаблон_13+Точность)&lt;=T579),)),T579)</f>
        <v>33928</v>
      </c>
      <c r="BA579" s="110">
        <f t="array" ref="BA579">IFERROR(INDEX(TO_name_14,MATCH(,((Шаблон_14-Точность)&gt;=U579)+((Шаблон_14+Точность)&lt;=U579),)),U579)</f>
        <v>13092</v>
      </c>
      <c r="BB579" s="3"/>
      <c r="BC579" s="3" t="str">
        <f t="shared" si="270"/>
        <v>ОСК/71975/28253</v>
      </c>
      <c r="BD579" s="3" t="str">
        <f t="shared" si="271"/>
        <v>ОСК/76849/61927</v>
      </c>
      <c r="BE579" s="3" t="str">
        <f t="shared" si="272"/>
        <v>ОСК/70442/45340</v>
      </c>
      <c r="BF579" s="3" t="str">
        <f t="shared" si="273"/>
        <v>ОСК/77206/48906</v>
      </c>
      <c r="BG579" s="3" t="str">
        <f t="shared" si="274"/>
        <v>ОСК/19515/19515</v>
      </c>
      <c r="BH579" s="3" t="str">
        <f t="shared" si="275"/>
        <v>ОСК/18042/18042</v>
      </c>
      <c r="BI579" s="3" t="str">
        <f t="shared" si="276"/>
        <v>ОСК/13410/13410</v>
      </c>
      <c r="BJ579" s="158" t="s">
        <v>290</v>
      </c>
      <c r="BK579" s="3" t="str">
        <f t="shared" si="277"/>
        <v>ОСК/46429/48150</v>
      </c>
      <c r="BL579" s="3" t="str">
        <f t="shared" si="278"/>
        <v>ОСК/57243/32261</v>
      </c>
      <c r="BM579" s="3" t="str">
        <f t="shared" si="279"/>
        <v>ОСК/41509/20994</v>
      </c>
      <c r="BN579" s="3" t="str">
        <f t="shared" si="280"/>
        <v>ОСК/43362/67911</v>
      </c>
      <c r="BO579" s="3" t="str">
        <f t="shared" si="281"/>
        <v>ОСК/11954/36954</v>
      </c>
      <c r="BP579" s="3" t="str">
        <f t="shared" si="282"/>
        <v>ОСК/13413/33928</v>
      </c>
      <c r="BQ579" s="3" t="str">
        <f t="shared" si="283"/>
        <v>ОСК/13092/13092</v>
      </c>
    </row>
    <row r="580" spans="1:69" ht="16.5" customHeight="1" x14ac:dyDescent="0.25">
      <c r="A580" s="90">
        <v>45496</v>
      </c>
      <c r="B580" s="3">
        <v>5</v>
      </c>
      <c r="C580" s="3">
        <v>4</v>
      </c>
      <c r="D580" s="105" t="str">
        <f t="shared" si="284"/>
        <v>ОШ</v>
      </c>
      <c r="E580" s="105" t="str">
        <f t="shared" si="285"/>
        <v>ОШ</v>
      </c>
      <c r="F580" s="99" t="s">
        <v>290</v>
      </c>
      <c r="G580" s="100">
        <f t="shared" si="286"/>
        <v>28253</v>
      </c>
      <c r="H580" s="100">
        <f t="shared" si="287"/>
        <v>61927</v>
      </c>
      <c r="I580" s="100">
        <f t="shared" si="288"/>
        <v>45340</v>
      </c>
      <c r="J580" s="100">
        <f t="shared" si="289"/>
        <v>48906</v>
      </c>
      <c r="K580" s="100">
        <f t="shared" si="290"/>
        <v>19515</v>
      </c>
      <c r="L580" s="100">
        <f t="shared" si="291"/>
        <v>18042</v>
      </c>
      <c r="M580" s="100">
        <f t="shared" si="292"/>
        <v>13410</v>
      </c>
      <c r="N580" s="100" t="str">
        <f t="shared" si="293"/>
        <v>|</v>
      </c>
      <c r="O580" s="100">
        <f t="shared" si="294"/>
        <v>48150</v>
      </c>
      <c r="P580" s="100">
        <f t="shared" si="295"/>
        <v>32261</v>
      </c>
      <c r="Q580" s="100">
        <f t="shared" si="296"/>
        <v>20994</v>
      </c>
      <c r="R580" s="100">
        <f t="shared" si="297"/>
        <v>67911</v>
      </c>
      <c r="S580" s="100">
        <f t="shared" si="298"/>
        <v>36954</v>
      </c>
      <c r="T580" s="100">
        <f t="shared" si="299"/>
        <v>33928</v>
      </c>
      <c r="U580" s="100">
        <f t="shared" si="300"/>
        <v>13092</v>
      </c>
      <c r="V580" s="89" t="s">
        <v>290</v>
      </c>
      <c r="W580" s="95" t="s">
        <v>314</v>
      </c>
      <c r="X580" s="95" t="s">
        <v>314</v>
      </c>
      <c r="Y580" s="95" t="s">
        <v>314</v>
      </c>
      <c r="Z580" s="95" t="s">
        <v>314</v>
      </c>
      <c r="AA580" s="95" t="s">
        <v>314</v>
      </c>
      <c r="AB580" s="95" t="s">
        <v>314</v>
      </c>
      <c r="AC580" s="95" t="s">
        <v>314</v>
      </c>
      <c r="AD580" s="96" t="s">
        <v>290</v>
      </c>
      <c r="AE580" s="95" t="s">
        <v>314</v>
      </c>
      <c r="AF580" s="95" t="s">
        <v>314</v>
      </c>
      <c r="AG580" s="95" t="s">
        <v>314</v>
      </c>
      <c r="AH580" s="95" t="s">
        <v>314</v>
      </c>
      <c r="AI580" s="95" t="s">
        <v>314</v>
      </c>
      <c r="AJ580" s="95" t="s">
        <v>314</v>
      </c>
      <c r="AK580" s="95" t="s">
        <v>314</v>
      </c>
      <c r="AL580" s="94" t="s">
        <v>290</v>
      </c>
      <c r="AM580" s="108">
        <f t="array" ref="AM580">IFERROR(INDEX(TO_name_1,MATCH(,((Шаблон_1-Точность)&gt;=G580)+((Шаблон_1+Точность)&lt;=G580),)),G580)</f>
        <v>28253</v>
      </c>
      <c r="AN580" s="109">
        <f t="array" ref="AN580">IFERROR(INDEX(TO_name_2,MATCH(,((Шаблон_2-Точность)&gt;=H580)+((Шаблон_2+Точность)&lt;=H580),)),H580)</f>
        <v>61927</v>
      </c>
      <c r="AO580" s="109">
        <f t="array" ref="AO580">IFERROR(INDEX(TO_name_3,MATCH(,((Шаблон_3-Точность)&gt;=I580)+((Шаблон_3+Точность)&lt;=I580),)),I580)</f>
        <v>45340</v>
      </c>
      <c r="AP580" s="109">
        <f t="array" ref="AP580">IFERROR(INDEX(TO_name_4,MATCH(,((Шаблон_4-Точность)&gt;=J580)+((Шаблон_4+Точность)&lt;=J580),)),J580)</f>
        <v>48906</v>
      </c>
      <c r="AQ580" s="109">
        <f t="array" ref="AQ580">IFERROR(INDEX(TO_name_9,MATCH(,((Шаблон_9-Точность)&gt;=K580)+((Шаблон_9+Точность)&lt;=K580),)),K580)</f>
        <v>19515</v>
      </c>
      <c r="AR580" s="109">
        <f t="array" ref="AR580">IFERROR(INDEX(TO_name_10,MATCH(,((Шаблон_10-Точность)&gt;=L580)+((Шаблон_10+Точность)&lt;=L580),)),L580)</f>
        <v>18042</v>
      </c>
      <c r="AS580" s="110">
        <f t="array" ref="AS580">IFERROR(INDEX(TO_name_11,MATCH(,((Шаблон_11-Точность)&gt;=M580)+((Шаблон_11+Точность)&lt;=M580),)),M580)</f>
        <v>13410</v>
      </c>
      <c r="AT580" s="111" t="s">
        <v>290</v>
      </c>
      <c r="AU580" s="108">
        <f t="array" ref="AU580">IFERROR(INDEX(TO_name_5,MATCH(,((Шаблон_5-Точность)&gt;=O580)+((Шаблон_5+Точность)&lt;=O580),)),O580)</f>
        <v>48150</v>
      </c>
      <c r="AV580" s="109">
        <f t="array" ref="AV580">IFERROR(INDEX(TO_name_6,MATCH(,((Шаблон_6-Точность)&gt;=P580)+((Шаблон_6+Точность)&lt;=P580),)),P580)</f>
        <v>32261</v>
      </c>
      <c r="AW580" s="109" t="str">
        <f t="array" ref="AW580">IFERROR(INDEX(TO_name_7,MATCH(,((Шаблон_7-Точность)&gt;=Q580)+((Шаблон_7+Точность)&lt;=Q580),)),Q580)</f>
        <v>ПМ</v>
      </c>
      <c r="AX580" s="109">
        <f t="array" ref="AX580">IFERROR(INDEX(TO_name_8,MATCH(,((Шаблон_8-Точность)&gt;=R580)+((Шаблон_8+Точность)&lt;=R580),)),R580)</f>
        <v>67911</v>
      </c>
      <c r="AY580" s="109">
        <f t="array" ref="AY580">IFERROR(INDEX(TO_name_12,MATCH(,((Шаблон_12-Точность)&gt;=S580)+((Шаблон_12+Точность)&lt;=S580),)),S580)</f>
        <v>36954</v>
      </c>
      <c r="AZ580" s="109">
        <f t="array" ref="AZ580">IFERROR(INDEX(TO_name_13,MATCH(,((Шаблон_13-Точность)&gt;=T580)+((Шаблон_13+Точность)&lt;=T580),)),T580)</f>
        <v>33928</v>
      </c>
      <c r="BA580" s="110">
        <f t="array" ref="BA580">IFERROR(INDEX(TO_name_14,MATCH(,((Шаблон_14-Точность)&gt;=U580)+((Шаблон_14+Точность)&lt;=U580),)),U580)</f>
        <v>13092</v>
      </c>
      <c r="BB580" s="3"/>
      <c r="BC580" s="3" t="str">
        <f t="shared" si="270"/>
        <v>ОСК/71975/28253</v>
      </c>
      <c r="BD580" s="3" t="str">
        <f t="shared" si="271"/>
        <v>ОСК/76849/61927</v>
      </c>
      <c r="BE580" s="3" t="str">
        <f t="shared" si="272"/>
        <v>ОСК/70442/45340</v>
      </c>
      <c r="BF580" s="3" t="str">
        <f t="shared" si="273"/>
        <v>ОСК/77206/48906</v>
      </c>
      <c r="BG580" s="3" t="str">
        <f t="shared" si="274"/>
        <v>ОСК/19515/19515</v>
      </c>
      <c r="BH580" s="3" t="str">
        <f t="shared" si="275"/>
        <v>ОСК/18042/18042</v>
      </c>
      <c r="BI580" s="3" t="str">
        <f t="shared" si="276"/>
        <v>ОСК/13410/13410</v>
      </c>
      <c r="BJ580" s="158" t="s">
        <v>290</v>
      </c>
      <c r="BK580" s="3" t="str">
        <f t="shared" si="277"/>
        <v>ОСК/46429/48150</v>
      </c>
      <c r="BL580" s="3" t="str">
        <f t="shared" si="278"/>
        <v>ОСК/57243/32261</v>
      </c>
      <c r="BM580" s="3" t="str">
        <f t="shared" si="279"/>
        <v>ОСК/41509/20994</v>
      </c>
      <c r="BN580" s="3" t="str">
        <f t="shared" si="280"/>
        <v>ОСК/43362/67911</v>
      </c>
      <c r="BO580" s="3" t="str">
        <f t="shared" si="281"/>
        <v>ОСК/11954/36954</v>
      </c>
      <c r="BP580" s="3" t="str">
        <f t="shared" si="282"/>
        <v>ОСК/13413/33928</v>
      </c>
      <c r="BQ580" s="3" t="str">
        <f t="shared" si="283"/>
        <v>ОСК/13092/13092</v>
      </c>
    </row>
    <row r="581" spans="1:69" ht="16.5" customHeight="1" x14ac:dyDescent="0.25">
      <c r="A581" s="90">
        <v>45497</v>
      </c>
      <c r="B581" s="3">
        <v>5</v>
      </c>
      <c r="C581" s="3">
        <v>4</v>
      </c>
      <c r="D581" s="105" t="str">
        <f t="shared" si="284"/>
        <v>ОШ</v>
      </c>
      <c r="E581" s="105" t="str">
        <f t="shared" si="285"/>
        <v>ОШ</v>
      </c>
      <c r="F581" s="99" t="s">
        <v>290</v>
      </c>
      <c r="G581" s="100">
        <f t="shared" si="286"/>
        <v>28253</v>
      </c>
      <c r="H581" s="100">
        <f t="shared" si="287"/>
        <v>61927</v>
      </c>
      <c r="I581" s="100">
        <f t="shared" si="288"/>
        <v>45340</v>
      </c>
      <c r="J581" s="100">
        <f t="shared" si="289"/>
        <v>48906</v>
      </c>
      <c r="K581" s="100">
        <f t="shared" si="290"/>
        <v>19515</v>
      </c>
      <c r="L581" s="100">
        <f t="shared" si="291"/>
        <v>18042</v>
      </c>
      <c r="M581" s="100">
        <f t="shared" si="292"/>
        <v>13410</v>
      </c>
      <c r="N581" s="100" t="str">
        <f t="shared" si="293"/>
        <v>|</v>
      </c>
      <c r="O581" s="100">
        <f t="shared" si="294"/>
        <v>48150</v>
      </c>
      <c r="P581" s="100">
        <f t="shared" si="295"/>
        <v>32261</v>
      </c>
      <c r="Q581" s="100">
        <f t="shared" si="296"/>
        <v>20994</v>
      </c>
      <c r="R581" s="100">
        <f t="shared" si="297"/>
        <v>67911</v>
      </c>
      <c r="S581" s="100">
        <f t="shared" si="298"/>
        <v>36954</v>
      </c>
      <c r="T581" s="100">
        <f t="shared" si="299"/>
        <v>33928</v>
      </c>
      <c r="U581" s="100">
        <f t="shared" si="300"/>
        <v>13092</v>
      </c>
      <c r="V581" s="89" t="s">
        <v>290</v>
      </c>
      <c r="W581" s="95" t="s">
        <v>314</v>
      </c>
      <c r="X581" s="95" t="s">
        <v>314</v>
      </c>
      <c r="Y581" s="95" t="s">
        <v>314</v>
      </c>
      <c r="Z581" s="95" t="s">
        <v>314</v>
      </c>
      <c r="AA581" s="95" t="s">
        <v>314</v>
      </c>
      <c r="AB581" s="95" t="s">
        <v>314</v>
      </c>
      <c r="AC581" s="95" t="s">
        <v>314</v>
      </c>
      <c r="AD581" s="96" t="s">
        <v>290</v>
      </c>
      <c r="AE581" s="95" t="s">
        <v>314</v>
      </c>
      <c r="AF581" s="95" t="s">
        <v>314</v>
      </c>
      <c r="AG581" s="95" t="s">
        <v>314</v>
      </c>
      <c r="AH581" s="95" t="s">
        <v>314</v>
      </c>
      <c r="AI581" s="95" t="s">
        <v>314</v>
      </c>
      <c r="AJ581" s="95" t="s">
        <v>314</v>
      </c>
      <c r="AK581" s="95" t="s">
        <v>314</v>
      </c>
      <c r="AL581" s="94" t="s">
        <v>290</v>
      </c>
      <c r="AM581" s="108">
        <f t="array" ref="AM581">IFERROR(INDEX(TO_name_1,MATCH(,((Шаблон_1-Точность)&gt;=G581)+((Шаблон_1+Точность)&lt;=G581),)),G581)</f>
        <v>28253</v>
      </c>
      <c r="AN581" s="109">
        <f t="array" ref="AN581">IFERROR(INDEX(TO_name_2,MATCH(,((Шаблон_2-Точность)&gt;=H581)+((Шаблон_2+Точность)&lt;=H581),)),H581)</f>
        <v>61927</v>
      </c>
      <c r="AO581" s="109">
        <f t="array" ref="AO581">IFERROR(INDEX(TO_name_3,MATCH(,((Шаблон_3-Точность)&gt;=I581)+((Шаблон_3+Точность)&lt;=I581),)),I581)</f>
        <v>45340</v>
      </c>
      <c r="AP581" s="109">
        <f t="array" ref="AP581">IFERROR(INDEX(TO_name_4,MATCH(,((Шаблон_4-Точность)&gt;=J581)+((Шаблон_4+Точность)&lt;=J581),)),J581)</f>
        <v>48906</v>
      </c>
      <c r="AQ581" s="109">
        <f t="array" ref="AQ581">IFERROR(INDEX(TO_name_9,MATCH(,((Шаблон_9-Точность)&gt;=K581)+((Шаблон_9+Точность)&lt;=K581),)),K581)</f>
        <v>19515</v>
      </c>
      <c r="AR581" s="109">
        <f t="array" ref="AR581">IFERROR(INDEX(TO_name_10,MATCH(,((Шаблон_10-Точность)&gt;=L581)+((Шаблон_10+Точность)&lt;=L581),)),L581)</f>
        <v>18042</v>
      </c>
      <c r="AS581" s="110">
        <f t="array" ref="AS581">IFERROR(INDEX(TO_name_11,MATCH(,((Шаблон_11-Точность)&gt;=M581)+((Шаблон_11+Точность)&lt;=M581),)),M581)</f>
        <v>13410</v>
      </c>
      <c r="AT581" s="111" t="s">
        <v>290</v>
      </c>
      <c r="AU581" s="108">
        <f t="array" ref="AU581">IFERROR(INDEX(TO_name_5,MATCH(,((Шаблон_5-Точность)&gt;=O581)+((Шаблон_5+Точность)&lt;=O581),)),O581)</f>
        <v>48150</v>
      </c>
      <c r="AV581" s="109">
        <f t="array" ref="AV581">IFERROR(INDEX(TO_name_6,MATCH(,((Шаблон_6-Точность)&gt;=P581)+((Шаблон_6+Точность)&lt;=P581),)),P581)</f>
        <v>32261</v>
      </c>
      <c r="AW581" s="109" t="str">
        <f t="array" ref="AW581">IFERROR(INDEX(TO_name_7,MATCH(,((Шаблон_7-Точность)&gt;=Q581)+((Шаблон_7+Точность)&lt;=Q581),)),Q581)</f>
        <v>ПМ</v>
      </c>
      <c r="AX581" s="109">
        <f t="array" ref="AX581">IFERROR(INDEX(TO_name_8,MATCH(,((Шаблон_8-Точность)&gt;=R581)+((Шаблон_8+Точность)&lt;=R581),)),R581)</f>
        <v>67911</v>
      </c>
      <c r="AY581" s="109">
        <f t="array" ref="AY581">IFERROR(INDEX(TO_name_12,MATCH(,((Шаблон_12-Точность)&gt;=S581)+((Шаблон_12+Точность)&lt;=S581),)),S581)</f>
        <v>36954</v>
      </c>
      <c r="AZ581" s="109">
        <f t="array" ref="AZ581">IFERROR(INDEX(TO_name_13,MATCH(,((Шаблон_13-Точность)&gt;=T581)+((Шаблон_13+Точность)&lt;=T581),)),T581)</f>
        <v>33928</v>
      </c>
      <c r="BA581" s="110">
        <f t="array" ref="BA581">IFERROR(INDEX(TO_name_14,MATCH(,((Шаблон_14-Точность)&gt;=U581)+((Шаблон_14+Точность)&lt;=U581),)),U581)</f>
        <v>13092</v>
      </c>
      <c r="BB581" s="3"/>
      <c r="BC581" s="3" t="str">
        <f t="shared" si="270"/>
        <v>ОСК/71975/28253</v>
      </c>
      <c r="BD581" s="3" t="str">
        <f t="shared" si="271"/>
        <v>ОСК/76849/61927</v>
      </c>
      <c r="BE581" s="3" t="str">
        <f t="shared" si="272"/>
        <v>ОСК/70442/45340</v>
      </c>
      <c r="BF581" s="3" t="str">
        <f t="shared" si="273"/>
        <v>ОСК/77206/48906</v>
      </c>
      <c r="BG581" s="3" t="str">
        <f t="shared" si="274"/>
        <v>ОСК/19515/19515</v>
      </c>
      <c r="BH581" s="3" t="str">
        <f t="shared" si="275"/>
        <v>ОСК/18042/18042</v>
      </c>
      <c r="BI581" s="3" t="str">
        <f t="shared" si="276"/>
        <v>ОСК/13410/13410</v>
      </c>
      <c r="BJ581" s="158" t="s">
        <v>290</v>
      </c>
      <c r="BK581" s="3" t="str">
        <f t="shared" si="277"/>
        <v>ОСК/46429/48150</v>
      </c>
      <c r="BL581" s="3" t="str">
        <f t="shared" si="278"/>
        <v>ОСК/57243/32261</v>
      </c>
      <c r="BM581" s="3" t="str">
        <f t="shared" si="279"/>
        <v>ОСК/41509/20994</v>
      </c>
      <c r="BN581" s="3" t="str">
        <f t="shared" si="280"/>
        <v>ОСК/43362/67911</v>
      </c>
      <c r="BO581" s="3" t="str">
        <f t="shared" si="281"/>
        <v>ОСК/11954/36954</v>
      </c>
      <c r="BP581" s="3" t="str">
        <f t="shared" si="282"/>
        <v>ОСК/13413/33928</v>
      </c>
      <c r="BQ581" s="3" t="str">
        <f t="shared" si="283"/>
        <v>ОСК/13092/13092</v>
      </c>
    </row>
    <row r="582" spans="1:69" ht="16.5" customHeight="1" x14ac:dyDescent="0.25">
      <c r="A582" s="90">
        <v>45498</v>
      </c>
      <c r="B582" s="3">
        <v>5</v>
      </c>
      <c r="C582" s="3">
        <v>4</v>
      </c>
      <c r="D582" s="105" t="str">
        <f t="shared" si="284"/>
        <v>ОШ</v>
      </c>
      <c r="E582" s="105" t="str">
        <f t="shared" si="285"/>
        <v>ОШ</v>
      </c>
      <c r="F582" s="99" t="s">
        <v>290</v>
      </c>
      <c r="G582" s="100">
        <f t="shared" si="286"/>
        <v>28253</v>
      </c>
      <c r="H582" s="100">
        <f t="shared" si="287"/>
        <v>61927</v>
      </c>
      <c r="I582" s="100">
        <f t="shared" si="288"/>
        <v>45340</v>
      </c>
      <c r="J582" s="100">
        <f t="shared" si="289"/>
        <v>48906</v>
      </c>
      <c r="K582" s="100">
        <f t="shared" si="290"/>
        <v>19515</v>
      </c>
      <c r="L582" s="100">
        <f t="shared" si="291"/>
        <v>18042</v>
      </c>
      <c r="M582" s="100">
        <f t="shared" si="292"/>
        <v>13410</v>
      </c>
      <c r="N582" s="100" t="str">
        <f t="shared" si="293"/>
        <v>|</v>
      </c>
      <c r="O582" s="100">
        <f t="shared" si="294"/>
        <v>48150</v>
      </c>
      <c r="P582" s="100">
        <f t="shared" si="295"/>
        <v>32261</v>
      </c>
      <c r="Q582" s="100">
        <f t="shared" si="296"/>
        <v>20994</v>
      </c>
      <c r="R582" s="100">
        <f t="shared" si="297"/>
        <v>67911</v>
      </c>
      <c r="S582" s="100">
        <f t="shared" si="298"/>
        <v>36954</v>
      </c>
      <c r="T582" s="100">
        <f t="shared" si="299"/>
        <v>33928</v>
      </c>
      <c r="U582" s="100">
        <f t="shared" si="300"/>
        <v>13092</v>
      </c>
      <c r="V582" s="89" t="s">
        <v>290</v>
      </c>
      <c r="W582" s="95" t="s">
        <v>314</v>
      </c>
      <c r="X582" s="95" t="s">
        <v>314</v>
      </c>
      <c r="Y582" s="95" t="s">
        <v>314</v>
      </c>
      <c r="Z582" s="95" t="s">
        <v>314</v>
      </c>
      <c r="AA582" s="95" t="s">
        <v>314</v>
      </c>
      <c r="AB582" s="95" t="s">
        <v>314</v>
      </c>
      <c r="AC582" s="95" t="s">
        <v>314</v>
      </c>
      <c r="AD582" s="96" t="s">
        <v>290</v>
      </c>
      <c r="AE582" s="95" t="s">
        <v>314</v>
      </c>
      <c r="AF582" s="95" t="s">
        <v>314</v>
      </c>
      <c r="AG582" s="95" t="s">
        <v>314</v>
      </c>
      <c r="AH582" s="95" t="s">
        <v>314</v>
      </c>
      <c r="AI582" s="95" t="s">
        <v>314</v>
      </c>
      <c r="AJ582" s="95" t="s">
        <v>314</v>
      </c>
      <c r="AK582" s="95" t="s">
        <v>314</v>
      </c>
      <c r="AL582" s="94" t="s">
        <v>290</v>
      </c>
      <c r="AM582" s="108">
        <f t="array" ref="AM582">IFERROR(INDEX(TO_name_1,MATCH(,((Шаблон_1-Точность)&gt;=G582)+((Шаблон_1+Точность)&lt;=G582),)),G582)</f>
        <v>28253</v>
      </c>
      <c r="AN582" s="109">
        <f t="array" ref="AN582">IFERROR(INDEX(TO_name_2,MATCH(,((Шаблон_2-Точность)&gt;=H582)+((Шаблон_2+Точность)&lt;=H582),)),H582)</f>
        <v>61927</v>
      </c>
      <c r="AO582" s="109">
        <f t="array" ref="AO582">IFERROR(INDEX(TO_name_3,MATCH(,((Шаблон_3-Точность)&gt;=I582)+((Шаблон_3+Точность)&lt;=I582),)),I582)</f>
        <v>45340</v>
      </c>
      <c r="AP582" s="109">
        <f t="array" ref="AP582">IFERROR(INDEX(TO_name_4,MATCH(,((Шаблон_4-Точность)&gt;=J582)+((Шаблон_4+Точность)&lt;=J582),)),J582)</f>
        <v>48906</v>
      </c>
      <c r="AQ582" s="109">
        <f t="array" ref="AQ582">IFERROR(INDEX(TO_name_9,MATCH(,((Шаблон_9-Точность)&gt;=K582)+((Шаблон_9+Точность)&lt;=K582),)),K582)</f>
        <v>19515</v>
      </c>
      <c r="AR582" s="109">
        <f t="array" ref="AR582">IFERROR(INDEX(TO_name_10,MATCH(,((Шаблон_10-Точность)&gt;=L582)+((Шаблон_10+Точность)&lt;=L582),)),L582)</f>
        <v>18042</v>
      </c>
      <c r="AS582" s="110">
        <f t="array" ref="AS582">IFERROR(INDEX(TO_name_11,MATCH(,((Шаблон_11-Точность)&gt;=M582)+((Шаблон_11+Точность)&lt;=M582),)),M582)</f>
        <v>13410</v>
      </c>
      <c r="AT582" s="111" t="s">
        <v>290</v>
      </c>
      <c r="AU582" s="108">
        <f t="array" ref="AU582">IFERROR(INDEX(TO_name_5,MATCH(,((Шаблон_5-Точность)&gt;=O582)+((Шаблон_5+Точность)&lt;=O582),)),O582)</f>
        <v>48150</v>
      </c>
      <c r="AV582" s="109">
        <f t="array" ref="AV582">IFERROR(INDEX(TO_name_6,MATCH(,((Шаблон_6-Точность)&gt;=P582)+((Шаблон_6+Точность)&lt;=P582),)),P582)</f>
        <v>32261</v>
      </c>
      <c r="AW582" s="109" t="str">
        <f t="array" ref="AW582">IFERROR(INDEX(TO_name_7,MATCH(,((Шаблон_7-Точность)&gt;=Q582)+((Шаблон_7+Точность)&lt;=Q582),)),Q582)</f>
        <v>ПМ</v>
      </c>
      <c r="AX582" s="109">
        <f t="array" ref="AX582">IFERROR(INDEX(TO_name_8,MATCH(,((Шаблон_8-Точность)&gt;=R582)+((Шаблон_8+Точность)&lt;=R582),)),R582)</f>
        <v>67911</v>
      </c>
      <c r="AY582" s="109">
        <f t="array" ref="AY582">IFERROR(INDEX(TO_name_12,MATCH(,((Шаблон_12-Точность)&gt;=S582)+((Шаблон_12+Точность)&lt;=S582),)),S582)</f>
        <v>36954</v>
      </c>
      <c r="AZ582" s="109">
        <f t="array" ref="AZ582">IFERROR(INDEX(TO_name_13,MATCH(,((Шаблон_13-Точность)&gt;=T582)+((Шаблон_13+Точность)&lt;=T582),)),T582)</f>
        <v>33928</v>
      </c>
      <c r="BA582" s="110">
        <f t="array" ref="BA582">IFERROR(INDEX(TO_name_14,MATCH(,((Шаблон_14-Точность)&gt;=U582)+((Шаблон_14+Точность)&lt;=U582),)),U582)</f>
        <v>13092</v>
      </c>
      <c r="BB582" s="3"/>
      <c r="BC582" s="3" t="str">
        <f t="shared" si="270"/>
        <v>ОСК/71975/28253</v>
      </c>
      <c r="BD582" s="3" t="str">
        <f t="shared" si="271"/>
        <v>ОСК/76849/61927</v>
      </c>
      <c r="BE582" s="3" t="str">
        <f t="shared" si="272"/>
        <v>ОСК/70442/45340</v>
      </c>
      <c r="BF582" s="3" t="str">
        <f t="shared" si="273"/>
        <v>ОСК/77206/48906</v>
      </c>
      <c r="BG582" s="3" t="str">
        <f t="shared" si="274"/>
        <v>ОСК/19515/19515</v>
      </c>
      <c r="BH582" s="3" t="str">
        <f t="shared" si="275"/>
        <v>ОСК/18042/18042</v>
      </c>
      <c r="BI582" s="3" t="str">
        <f t="shared" si="276"/>
        <v>ОСК/13410/13410</v>
      </c>
      <c r="BJ582" s="158" t="s">
        <v>290</v>
      </c>
      <c r="BK582" s="3" t="str">
        <f t="shared" si="277"/>
        <v>ОСК/46429/48150</v>
      </c>
      <c r="BL582" s="3" t="str">
        <f t="shared" si="278"/>
        <v>ОСК/57243/32261</v>
      </c>
      <c r="BM582" s="3" t="str">
        <f t="shared" si="279"/>
        <v>ОСК/41509/20994</v>
      </c>
      <c r="BN582" s="3" t="str">
        <f t="shared" si="280"/>
        <v>ОСК/43362/67911</v>
      </c>
      <c r="BO582" s="3" t="str">
        <f t="shared" si="281"/>
        <v>ОСК/11954/36954</v>
      </c>
      <c r="BP582" s="3" t="str">
        <f t="shared" si="282"/>
        <v>ОСК/13413/33928</v>
      </c>
      <c r="BQ582" s="3" t="str">
        <f t="shared" si="283"/>
        <v>ОСК/13092/13092</v>
      </c>
    </row>
    <row r="583" spans="1:69" ht="16.5" customHeight="1" x14ac:dyDescent="0.25">
      <c r="A583" s="90">
        <v>45499</v>
      </c>
      <c r="B583" s="3">
        <v>5</v>
      </c>
      <c r="C583" s="3">
        <v>4</v>
      </c>
      <c r="D583" s="105" t="str">
        <f t="shared" si="284"/>
        <v>ОШ</v>
      </c>
      <c r="E583" s="105" t="str">
        <f t="shared" si="285"/>
        <v>ОШ</v>
      </c>
      <c r="F583" s="99" t="s">
        <v>290</v>
      </c>
      <c r="G583" s="100">
        <f t="shared" si="286"/>
        <v>28253</v>
      </c>
      <c r="H583" s="100">
        <f t="shared" si="287"/>
        <v>61927</v>
      </c>
      <c r="I583" s="100">
        <f t="shared" si="288"/>
        <v>45340</v>
      </c>
      <c r="J583" s="100">
        <f t="shared" si="289"/>
        <v>48906</v>
      </c>
      <c r="K583" s="100">
        <f t="shared" si="290"/>
        <v>19515</v>
      </c>
      <c r="L583" s="100">
        <f t="shared" si="291"/>
        <v>18042</v>
      </c>
      <c r="M583" s="100">
        <f t="shared" si="292"/>
        <v>13410</v>
      </c>
      <c r="N583" s="100" t="str">
        <f t="shared" si="293"/>
        <v>|</v>
      </c>
      <c r="O583" s="100">
        <f t="shared" si="294"/>
        <v>48150</v>
      </c>
      <c r="P583" s="100">
        <f t="shared" si="295"/>
        <v>32261</v>
      </c>
      <c r="Q583" s="100">
        <f t="shared" si="296"/>
        <v>20994</v>
      </c>
      <c r="R583" s="100">
        <f t="shared" si="297"/>
        <v>67911</v>
      </c>
      <c r="S583" s="100">
        <f t="shared" si="298"/>
        <v>36954</v>
      </c>
      <c r="T583" s="100">
        <f t="shared" si="299"/>
        <v>33928</v>
      </c>
      <c r="U583" s="100">
        <f t="shared" si="300"/>
        <v>13092</v>
      </c>
      <c r="V583" s="89" t="s">
        <v>290</v>
      </c>
      <c r="W583" s="95" t="s">
        <v>314</v>
      </c>
      <c r="X583" s="95" t="s">
        <v>314</v>
      </c>
      <c r="Y583" s="95" t="s">
        <v>314</v>
      </c>
      <c r="Z583" s="95" t="s">
        <v>314</v>
      </c>
      <c r="AA583" s="95" t="s">
        <v>314</v>
      </c>
      <c r="AB583" s="95" t="s">
        <v>314</v>
      </c>
      <c r="AC583" s="95" t="s">
        <v>314</v>
      </c>
      <c r="AD583" s="96" t="s">
        <v>290</v>
      </c>
      <c r="AE583" s="95" t="s">
        <v>314</v>
      </c>
      <c r="AF583" s="95" t="s">
        <v>314</v>
      </c>
      <c r="AG583" s="95" t="s">
        <v>314</v>
      </c>
      <c r="AH583" s="95" t="s">
        <v>314</v>
      </c>
      <c r="AI583" s="95" t="s">
        <v>314</v>
      </c>
      <c r="AJ583" s="95" t="s">
        <v>314</v>
      </c>
      <c r="AK583" s="95" t="s">
        <v>314</v>
      </c>
      <c r="AL583" s="94" t="s">
        <v>290</v>
      </c>
      <c r="AM583" s="108">
        <f t="array" ref="AM583">IFERROR(INDEX(TO_name_1,MATCH(,((Шаблон_1-Точность)&gt;=G583)+((Шаблон_1+Точность)&lt;=G583),)),G583)</f>
        <v>28253</v>
      </c>
      <c r="AN583" s="109">
        <f t="array" ref="AN583">IFERROR(INDEX(TO_name_2,MATCH(,((Шаблон_2-Точность)&gt;=H583)+((Шаблон_2+Точность)&lt;=H583),)),H583)</f>
        <v>61927</v>
      </c>
      <c r="AO583" s="109">
        <f t="array" ref="AO583">IFERROR(INDEX(TO_name_3,MATCH(,((Шаблон_3-Точность)&gt;=I583)+((Шаблон_3+Точность)&lt;=I583),)),I583)</f>
        <v>45340</v>
      </c>
      <c r="AP583" s="109">
        <f t="array" ref="AP583">IFERROR(INDEX(TO_name_4,MATCH(,((Шаблон_4-Точность)&gt;=J583)+((Шаблон_4+Точность)&lt;=J583),)),J583)</f>
        <v>48906</v>
      </c>
      <c r="AQ583" s="109">
        <f t="array" ref="AQ583">IFERROR(INDEX(TO_name_9,MATCH(,((Шаблон_9-Точность)&gt;=K583)+((Шаблон_9+Точность)&lt;=K583),)),K583)</f>
        <v>19515</v>
      </c>
      <c r="AR583" s="109">
        <f t="array" ref="AR583">IFERROR(INDEX(TO_name_10,MATCH(,((Шаблон_10-Точность)&gt;=L583)+((Шаблон_10+Точность)&lt;=L583),)),L583)</f>
        <v>18042</v>
      </c>
      <c r="AS583" s="110">
        <f t="array" ref="AS583">IFERROR(INDEX(TO_name_11,MATCH(,((Шаблон_11-Точность)&gt;=M583)+((Шаблон_11+Точность)&lt;=M583),)),M583)</f>
        <v>13410</v>
      </c>
      <c r="AT583" s="111" t="s">
        <v>290</v>
      </c>
      <c r="AU583" s="108">
        <f t="array" ref="AU583">IFERROR(INDEX(TO_name_5,MATCH(,((Шаблон_5-Точность)&gt;=O583)+((Шаблон_5+Точность)&lt;=O583),)),O583)</f>
        <v>48150</v>
      </c>
      <c r="AV583" s="109">
        <f t="array" ref="AV583">IFERROR(INDEX(TO_name_6,MATCH(,((Шаблон_6-Точность)&gt;=P583)+((Шаблон_6+Точность)&lt;=P583),)),P583)</f>
        <v>32261</v>
      </c>
      <c r="AW583" s="109" t="str">
        <f t="array" ref="AW583">IFERROR(INDEX(TO_name_7,MATCH(,((Шаблон_7-Точность)&gt;=Q583)+((Шаблон_7+Точность)&lt;=Q583),)),Q583)</f>
        <v>ПМ</v>
      </c>
      <c r="AX583" s="109">
        <f t="array" ref="AX583">IFERROR(INDEX(TO_name_8,MATCH(,((Шаблон_8-Точность)&gt;=R583)+((Шаблон_8+Точность)&lt;=R583),)),R583)</f>
        <v>67911</v>
      </c>
      <c r="AY583" s="109">
        <f t="array" ref="AY583">IFERROR(INDEX(TO_name_12,MATCH(,((Шаблон_12-Точность)&gt;=S583)+((Шаблон_12+Точность)&lt;=S583),)),S583)</f>
        <v>36954</v>
      </c>
      <c r="AZ583" s="109">
        <f t="array" ref="AZ583">IFERROR(INDEX(TO_name_13,MATCH(,((Шаблон_13-Точность)&gt;=T583)+((Шаблон_13+Точность)&lt;=T583),)),T583)</f>
        <v>33928</v>
      </c>
      <c r="BA583" s="110">
        <f t="array" ref="BA583">IFERROR(INDEX(TO_name_14,MATCH(,((Шаблон_14-Точность)&gt;=U583)+((Шаблон_14+Точность)&lt;=U583),)),U583)</f>
        <v>13092</v>
      </c>
      <c r="BB583" s="3"/>
      <c r="BC583" s="3" t="str">
        <f t="shared" si="270"/>
        <v>ОСК/71975/28253</v>
      </c>
      <c r="BD583" s="3" t="str">
        <f t="shared" si="271"/>
        <v>ОСК/76849/61927</v>
      </c>
      <c r="BE583" s="3" t="str">
        <f t="shared" si="272"/>
        <v>ОСК/70442/45340</v>
      </c>
      <c r="BF583" s="3" t="str">
        <f t="shared" si="273"/>
        <v>ОСК/77206/48906</v>
      </c>
      <c r="BG583" s="3" t="str">
        <f t="shared" si="274"/>
        <v>ОСК/19515/19515</v>
      </c>
      <c r="BH583" s="3" t="str">
        <f t="shared" si="275"/>
        <v>ОСК/18042/18042</v>
      </c>
      <c r="BI583" s="3" t="str">
        <f t="shared" si="276"/>
        <v>ОСК/13410/13410</v>
      </c>
      <c r="BJ583" s="158" t="s">
        <v>290</v>
      </c>
      <c r="BK583" s="3" t="str">
        <f t="shared" si="277"/>
        <v>ОСК/46429/48150</v>
      </c>
      <c r="BL583" s="3" t="str">
        <f t="shared" si="278"/>
        <v>ОСК/57243/32261</v>
      </c>
      <c r="BM583" s="3" t="str">
        <f t="shared" si="279"/>
        <v>ОСК/41509/20994</v>
      </c>
      <c r="BN583" s="3" t="str">
        <f t="shared" si="280"/>
        <v>ОСК/43362/67911</v>
      </c>
      <c r="BO583" s="3" t="str">
        <f t="shared" si="281"/>
        <v>ОСК/11954/36954</v>
      </c>
      <c r="BP583" s="3" t="str">
        <f t="shared" si="282"/>
        <v>ОСК/13413/33928</v>
      </c>
      <c r="BQ583" s="3" t="str">
        <f t="shared" si="283"/>
        <v>ОСК/13092/13092</v>
      </c>
    </row>
    <row r="584" spans="1:69" ht="16.5" customHeight="1" x14ac:dyDescent="0.25">
      <c r="A584" s="90">
        <v>45500</v>
      </c>
      <c r="B584" s="3">
        <v>5</v>
      </c>
      <c r="C584" s="3">
        <v>4</v>
      </c>
      <c r="D584" s="105" t="str">
        <f t="shared" si="284"/>
        <v>ОШ</v>
      </c>
      <c r="E584" s="105" t="str">
        <f t="shared" si="285"/>
        <v>ОШ</v>
      </c>
      <c r="F584" s="99" t="s">
        <v>290</v>
      </c>
      <c r="G584" s="100">
        <f t="shared" si="286"/>
        <v>28253</v>
      </c>
      <c r="H584" s="100">
        <f t="shared" si="287"/>
        <v>61927</v>
      </c>
      <c r="I584" s="100">
        <f t="shared" si="288"/>
        <v>45340</v>
      </c>
      <c r="J584" s="100">
        <f t="shared" si="289"/>
        <v>48906</v>
      </c>
      <c r="K584" s="100">
        <f t="shared" si="290"/>
        <v>19515</v>
      </c>
      <c r="L584" s="100">
        <f t="shared" si="291"/>
        <v>18042</v>
      </c>
      <c r="M584" s="100">
        <f t="shared" si="292"/>
        <v>13410</v>
      </c>
      <c r="N584" s="100" t="str">
        <f t="shared" si="293"/>
        <v>|</v>
      </c>
      <c r="O584" s="100">
        <f t="shared" si="294"/>
        <v>48150</v>
      </c>
      <c r="P584" s="100">
        <f t="shared" si="295"/>
        <v>32261</v>
      </c>
      <c r="Q584" s="100">
        <f t="shared" si="296"/>
        <v>20994</v>
      </c>
      <c r="R584" s="100">
        <f t="shared" si="297"/>
        <v>67911</v>
      </c>
      <c r="S584" s="100">
        <f t="shared" si="298"/>
        <v>36954</v>
      </c>
      <c r="T584" s="100">
        <f t="shared" si="299"/>
        <v>33928</v>
      </c>
      <c r="U584" s="100">
        <f t="shared" si="300"/>
        <v>13092</v>
      </c>
      <c r="V584" s="89" t="s">
        <v>290</v>
      </c>
      <c r="W584" s="95" t="s">
        <v>314</v>
      </c>
      <c r="X584" s="95" t="s">
        <v>314</v>
      </c>
      <c r="Y584" s="95" t="s">
        <v>314</v>
      </c>
      <c r="Z584" s="95" t="s">
        <v>314</v>
      </c>
      <c r="AA584" s="95" t="s">
        <v>314</v>
      </c>
      <c r="AB584" s="95" t="s">
        <v>314</v>
      </c>
      <c r="AC584" s="95" t="s">
        <v>314</v>
      </c>
      <c r="AD584" s="96" t="s">
        <v>290</v>
      </c>
      <c r="AE584" s="95" t="s">
        <v>314</v>
      </c>
      <c r="AF584" s="95" t="s">
        <v>314</v>
      </c>
      <c r="AG584" s="95" t="s">
        <v>314</v>
      </c>
      <c r="AH584" s="95" t="s">
        <v>314</v>
      </c>
      <c r="AI584" s="95" t="s">
        <v>314</v>
      </c>
      <c r="AJ584" s="95" t="s">
        <v>314</v>
      </c>
      <c r="AK584" s="95" t="s">
        <v>314</v>
      </c>
      <c r="AL584" s="94" t="s">
        <v>290</v>
      </c>
      <c r="AM584" s="108">
        <f t="array" ref="AM584">IFERROR(INDEX(TO_name_1,MATCH(,((Шаблон_1-Точность)&gt;=G584)+((Шаблон_1+Точность)&lt;=G584),)),G584)</f>
        <v>28253</v>
      </c>
      <c r="AN584" s="109">
        <f t="array" ref="AN584">IFERROR(INDEX(TO_name_2,MATCH(,((Шаблон_2-Точность)&gt;=H584)+((Шаблон_2+Точность)&lt;=H584),)),H584)</f>
        <v>61927</v>
      </c>
      <c r="AO584" s="109">
        <f t="array" ref="AO584">IFERROR(INDEX(TO_name_3,MATCH(,((Шаблон_3-Точность)&gt;=I584)+((Шаблон_3+Точность)&lt;=I584),)),I584)</f>
        <v>45340</v>
      </c>
      <c r="AP584" s="109">
        <f t="array" ref="AP584">IFERROR(INDEX(TO_name_4,MATCH(,((Шаблон_4-Точность)&gt;=J584)+((Шаблон_4+Точность)&lt;=J584),)),J584)</f>
        <v>48906</v>
      </c>
      <c r="AQ584" s="109">
        <f t="array" ref="AQ584">IFERROR(INDEX(TO_name_9,MATCH(,((Шаблон_9-Точность)&gt;=K584)+((Шаблон_9+Точность)&lt;=K584),)),K584)</f>
        <v>19515</v>
      </c>
      <c r="AR584" s="109">
        <f t="array" ref="AR584">IFERROR(INDEX(TO_name_10,MATCH(,((Шаблон_10-Точность)&gt;=L584)+((Шаблон_10+Точность)&lt;=L584),)),L584)</f>
        <v>18042</v>
      </c>
      <c r="AS584" s="110">
        <f t="array" ref="AS584">IFERROR(INDEX(TO_name_11,MATCH(,((Шаблон_11-Точность)&gt;=M584)+((Шаблон_11+Точность)&lt;=M584),)),M584)</f>
        <v>13410</v>
      </c>
      <c r="AT584" s="111" t="s">
        <v>290</v>
      </c>
      <c r="AU584" s="108">
        <f t="array" ref="AU584">IFERROR(INDEX(TO_name_5,MATCH(,((Шаблон_5-Точность)&gt;=O584)+((Шаблон_5+Точность)&lt;=O584),)),O584)</f>
        <v>48150</v>
      </c>
      <c r="AV584" s="109">
        <f t="array" ref="AV584">IFERROR(INDEX(TO_name_6,MATCH(,((Шаблон_6-Точность)&gt;=P584)+((Шаблон_6+Точность)&lt;=P584),)),P584)</f>
        <v>32261</v>
      </c>
      <c r="AW584" s="109" t="str">
        <f t="array" ref="AW584">IFERROR(INDEX(TO_name_7,MATCH(,((Шаблон_7-Точность)&gt;=Q584)+((Шаблон_7+Точность)&lt;=Q584),)),Q584)</f>
        <v>ПМ</v>
      </c>
      <c r="AX584" s="109">
        <f t="array" ref="AX584">IFERROR(INDEX(TO_name_8,MATCH(,((Шаблон_8-Точность)&gt;=R584)+((Шаблон_8+Точность)&lt;=R584),)),R584)</f>
        <v>67911</v>
      </c>
      <c r="AY584" s="109">
        <f t="array" ref="AY584">IFERROR(INDEX(TO_name_12,MATCH(,((Шаблон_12-Точность)&gt;=S584)+((Шаблон_12+Точность)&lt;=S584),)),S584)</f>
        <v>36954</v>
      </c>
      <c r="AZ584" s="109">
        <f t="array" ref="AZ584">IFERROR(INDEX(TO_name_13,MATCH(,((Шаблон_13-Точность)&gt;=T584)+((Шаблон_13+Точность)&lt;=T584),)),T584)</f>
        <v>33928</v>
      </c>
      <c r="BA584" s="110">
        <f t="array" ref="BA584">IFERROR(INDEX(TO_name_14,MATCH(,((Шаблон_14-Точность)&gt;=U584)+((Шаблон_14+Точность)&lt;=U584),)),U584)</f>
        <v>13092</v>
      </c>
      <c r="BB584" s="3"/>
      <c r="BC584" s="3" t="str">
        <f t="shared" si="270"/>
        <v>ОСК/71975/28253</v>
      </c>
      <c r="BD584" s="3" t="str">
        <f t="shared" si="271"/>
        <v>ОСК/76849/61927</v>
      </c>
      <c r="BE584" s="3" t="str">
        <f t="shared" si="272"/>
        <v>ОСК/70442/45340</v>
      </c>
      <c r="BF584" s="3" t="str">
        <f t="shared" si="273"/>
        <v>ОСК/77206/48906</v>
      </c>
      <c r="BG584" s="3" t="str">
        <f t="shared" si="274"/>
        <v>ОСК/19515/19515</v>
      </c>
      <c r="BH584" s="3" t="str">
        <f t="shared" si="275"/>
        <v>ОСК/18042/18042</v>
      </c>
      <c r="BI584" s="3" t="str">
        <f t="shared" si="276"/>
        <v>ОСК/13410/13410</v>
      </c>
      <c r="BJ584" s="158" t="s">
        <v>290</v>
      </c>
      <c r="BK584" s="3" t="str">
        <f t="shared" si="277"/>
        <v>ОСК/46429/48150</v>
      </c>
      <c r="BL584" s="3" t="str">
        <f t="shared" si="278"/>
        <v>ОСК/57243/32261</v>
      </c>
      <c r="BM584" s="3" t="str">
        <f t="shared" si="279"/>
        <v>ОСК/41509/20994</v>
      </c>
      <c r="BN584" s="3" t="str">
        <f t="shared" si="280"/>
        <v>ОСК/43362/67911</v>
      </c>
      <c r="BO584" s="3" t="str">
        <f t="shared" si="281"/>
        <v>ОСК/11954/36954</v>
      </c>
      <c r="BP584" s="3" t="str">
        <f t="shared" si="282"/>
        <v>ОСК/13413/33928</v>
      </c>
      <c r="BQ584" s="3" t="str">
        <f t="shared" si="283"/>
        <v>ОСК/13092/13092</v>
      </c>
    </row>
    <row r="585" spans="1:69" ht="16.5" customHeight="1" x14ac:dyDescent="0.25">
      <c r="A585" s="90">
        <v>45501</v>
      </c>
      <c r="B585" s="3">
        <v>5</v>
      </c>
      <c r="C585" s="3">
        <v>4</v>
      </c>
      <c r="D585" s="105" t="str">
        <f t="shared" si="284"/>
        <v>ОШ</v>
      </c>
      <c r="E585" s="105" t="str">
        <f t="shared" si="285"/>
        <v>ОШ</v>
      </c>
      <c r="F585" s="99" t="s">
        <v>290</v>
      </c>
      <c r="G585" s="100">
        <f t="shared" si="286"/>
        <v>28253</v>
      </c>
      <c r="H585" s="100">
        <f t="shared" si="287"/>
        <v>61927</v>
      </c>
      <c r="I585" s="100">
        <f t="shared" si="288"/>
        <v>45340</v>
      </c>
      <c r="J585" s="100">
        <f t="shared" si="289"/>
        <v>48906</v>
      </c>
      <c r="K585" s="100">
        <f t="shared" si="290"/>
        <v>19515</v>
      </c>
      <c r="L585" s="100">
        <f t="shared" si="291"/>
        <v>18042</v>
      </c>
      <c r="M585" s="100">
        <f t="shared" si="292"/>
        <v>13410</v>
      </c>
      <c r="N585" s="100" t="str">
        <f t="shared" si="293"/>
        <v>|</v>
      </c>
      <c r="O585" s="100">
        <f t="shared" si="294"/>
        <v>48150</v>
      </c>
      <c r="P585" s="100">
        <f t="shared" si="295"/>
        <v>32261</v>
      </c>
      <c r="Q585" s="100">
        <f t="shared" si="296"/>
        <v>20994</v>
      </c>
      <c r="R585" s="100">
        <f t="shared" si="297"/>
        <v>67911</v>
      </c>
      <c r="S585" s="100">
        <f t="shared" si="298"/>
        <v>36954</v>
      </c>
      <c r="T585" s="100">
        <f t="shared" si="299"/>
        <v>33928</v>
      </c>
      <c r="U585" s="100">
        <f t="shared" si="300"/>
        <v>13092</v>
      </c>
      <c r="V585" s="89" t="s">
        <v>290</v>
      </c>
      <c r="W585" s="95" t="s">
        <v>314</v>
      </c>
      <c r="X585" s="95" t="s">
        <v>314</v>
      </c>
      <c r="Y585" s="95" t="s">
        <v>314</v>
      </c>
      <c r="Z585" s="95" t="s">
        <v>314</v>
      </c>
      <c r="AA585" s="95" t="s">
        <v>314</v>
      </c>
      <c r="AB585" s="95" t="s">
        <v>314</v>
      </c>
      <c r="AC585" s="95" t="s">
        <v>314</v>
      </c>
      <c r="AD585" s="96" t="s">
        <v>290</v>
      </c>
      <c r="AE585" s="95" t="s">
        <v>314</v>
      </c>
      <c r="AF585" s="95" t="s">
        <v>314</v>
      </c>
      <c r="AG585" s="95" t="s">
        <v>314</v>
      </c>
      <c r="AH585" s="95" t="s">
        <v>314</v>
      </c>
      <c r="AI585" s="95" t="s">
        <v>314</v>
      </c>
      <c r="AJ585" s="95" t="s">
        <v>314</v>
      </c>
      <c r="AK585" s="95" t="s">
        <v>314</v>
      </c>
      <c r="AL585" s="94" t="s">
        <v>290</v>
      </c>
      <c r="AM585" s="108">
        <f t="array" ref="AM585">IFERROR(INDEX(TO_name_1,MATCH(,((Шаблон_1-Точность)&gt;=G585)+((Шаблон_1+Точность)&lt;=G585),)),G585)</f>
        <v>28253</v>
      </c>
      <c r="AN585" s="109">
        <f t="array" ref="AN585">IFERROR(INDEX(TO_name_2,MATCH(,((Шаблон_2-Точность)&gt;=H585)+((Шаблон_2+Точность)&lt;=H585),)),H585)</f>
        <v>61927</v>
      </c>
      <c r="AO585" s="109">
        <f t="array" ref="AO585">IFERROR(INDEX(TO_name_3,MATCH(,((Шаблон_3-Точность)&gt;=I585)+((Шаблон_3+Точность)&lt;=I585),)),I585)</f>
        <v>45340</v>
      </c>
      <c r="AP585" s="109">
        <f t="array" ref="AP585">IFERROR(INDEX(TO_name_4,MATCH(,((Шаблон_4-Точность)&gt;=J585)+((Шаблон_4+Точность)&lt;=J585),)),J585)</f>
        <v>48906</v>
      </c>
      <c r="AQ585" s="109">
        <f t="array" ref="AQ585">IFERROR(INDEX(TO_name_9,MATCH(,((Шаблон_9-Точность)&gt;=K585)+((Шаблон_9+Точность)&lt;=K585),)),K585)</f>
        <v>19515</v>
      </c>
      <c r="AR585" s="109">
        <f t="array" ref="AR585">IFERROR(INDEX(TO_name_10,MATCH(,((Шаблон_10-Точность)&gt;=L585)+((Шаблон_10+Точность)&lt;=L585),)),L585)</f>
        <v>18042</v>
      </c>
      <c r="AS585" s="110">
        <f t="array" ref="AS585">IFERROR(INDEX(TO_name_11,MATCH(,((Шаблон_11-Точность)&gt;=M585)+((Шаблон_11+Точность)&lt;=M585),)),M585)</f>
        <v>13410</v>
      </c>
      <c r="AT585" s="111" t="s">
        <v>290</v>
      </c>
      <c r="AU585" s="108">
        <f t="array" ref="AU585">IFERROR(INDEX(TO_name_5,MATCH(,((Шаблон_5-Точность)&gt;=O585)+((Шаблон_5+Точность)&lt;=O585),)),O585)</f>
        <v>48150</v>
      </c>
      <c r="AV585" s="109">
        <f t="array" ref="AV585">IFERROR(INDEX(TO_name_6,MATCH(,((Шаблон_6-Точность)&gt;=P585)+((Шаблон_6+Точность)&lt;=P585),)),P585)</f>
        <v>32261</v>
      </c>
      <c r="AW585" s="109" t="str">
        <f t="array" ref="AW585">IFERROR(INDEX(TO_name_7,MATCH(,((Шаблон_7-Точность)&gt;=Q585)+((Шаблон_7+Точность)&lt;=Q585),)),Q585)</f>
        <v>ПМ</v>
      </c>
      <c r="AX585" s="109">
        <f t="array" ref="AX585">IFERROR(INDEX(TO_name_8,MATCH(,((Шаблон_8-Точность)&gt;=R585)+((Шаблон_8+Точность)&lt;=R585),)),R585)</f>
        <v>67911</v>
      </c>
      <c r="AY585" s="109">
        <f t="array" ref="AY585">IFERROR(INDEX(TO_name_12,MATCH(,((Шаблон_12-Точность)&gt;=S585)+((Шаблон_12+Точность)&lt;=S585),)),S585)</f>
        <v>36954</v>
      </c>
      <c r="AZ585" s="109">
        <f t="array" ref="AZ585">IFERROR(INDEX(TO_name_13,MATCH(,((Шаблон_13-Точность)&gt;=T585)+((Шаблон_13+Точность)&lt;=T585),)),T585)</f>
        <v>33928</v>
      </c>
      <c r="BA585" s="110">
        <f t="array" ref="BA585">IFERROR(INDEX(TO_name_14,MATCH(,((Шаблон_14-Точность)&gt;=U585)+((Шаблон_14+Точность)&lt;=U585),)),U585)</f>
        <v>13092</v>
      </c>
      <c r="BB585" s="3"/>
      <c r="BC585" s="3" t="str">
        <f t="shared" si="270"/>
        <v>ОСК/71975/28253</v>
      </c>
      <c r="BD585" s="3" t="str">
        <f t="shared" si="271"/>
        <v>ОСК/76849/61927</v>
      </c>
      <c r="BE585" s="3" t="str">
        <f t="shared" si="272"/>
        <v>ОСК/70442/45340</v>
      </c>
      <c r="BF585" s="3" t="str">
        <f t="shared" si="273"/>
        <v>ОСК/77206/48906</v>
      </c>
      <c r="BG585" s="3" t="str">
        <f t="shared" si="274"/>
        <v>ОСК/19515/19515</v>
      </c>
      <c r="BH585" s="3" t="str">
        <f t="shared" si="275"/>
        <v>ОСК/18042/18042</v>
      </c>
      <c r="BI585" s="3" t="str">
        <f t="shared" si="276"/>
        <v>ОСК/13410/13410</v>
      </c>
      <c r="BJ585" s="158" t="s">
        <v>290</v>
      </c>
      <c r="BK585" s="3" t="str">
        <f t="shared" si="277"/>
        <v>ОСК/46429/48150</v>
      </c>
      <c r="BL585" s="3" t="str">
        <f t="shared" si="278"/>
        <v>ОСК/57243/32261</v>
      </c>
      <c r="BM585" s="3" t="str">
        <f t="shared" si="279"/>
        <v>ОСК/41509/20994</v>
      </c>
      <c r="BN585" s="3" t="str">
        <f t="shared" si="280"/>
        <v>ОСК/43362/67911</v>
      </c>
      <c r="BO585" s="3" t="str">
        <f t="shared" si="281"/>
        <v>ОСК/11954/36954</v>
      </c>
      <c r="BP585" s="3" t="str">
        <f t="shared" si="282"/>
        <v>ОСК/13413/33928</v>
      </c>
      <c r="BQ585" s="3" t="str">
        <f t="shared" si="283"/>
        <v>ОСК/13092/13092</v>
      </c>
    </row>
    <row r="586" spans="1:69" ht="16.5" customHeight="1" x14ac:dyDescent="0.25">
      <c r="A586" s="90">
        <v>45502</v>
      </c>
      <c r="B586" s="3">
        <v>5</v>
      </c>
      <c r="C586" s="3">
        <v>4</v>
      </c>
      <c r="D586" s="105" t="str">
        <f t="shared" si="284"/>
        <v>ОШ</v>
      </c>
      <c r="E586" s="105" t="str">
        <f t="shared" si="285"/>
        <v>ОШ</v>
      </c>
      <c r="F586" s="99" t="s">
        <v>290</v>
      </c>
      <c r="G586" s="100">
        <f t="shared" si="286"/>
        <v>28253</v>
      </c>
      <c r="H586" s="100">
        <f t="shared" si="287"/>
        <v>61927</v>
      </c>
      <c r="I586" s="100">
        <f t="shared" si="288"/>
        <v>45340</v>
      </c>
      <c r="J586" s="100">
        <f t="shared" si="289"/>
        <v>48906</v>
      </c>
      <c r="K586" s="100">
        <f t="shared" si="290"/>
        <v>19515</v>
      </c>
      <c r="L586" s="100">
        <f t="shared" si="291"/>
        <v>18042</v>
      </c>
      <c r="M586" s="100">
        <f t="shared" si="292"/>
        <v>13410</v>
      </c>
      <c r="N586" s="100" t="str">
        <f t="shared" si="293"/>
        <v>|</v>
      </c>
      <c r="O586" s="100">
        <f t="shared" si="294"/>
        <v>48150</v>
      </c>
      <c r="P586" s="100">
        <f t="shared" si="295"/>
        <v>32261</v>
      </c>
      <c r="Q586" s="100">
        <f t="shared" si="296"/>
        <v>20994</v>
      </c>
      <c r="R586" s="100">
        <f t="shared" si="297"/>
        <v>67911</v>
      </c>
      <c r="S586" s="100">
        <f t="shared" si="298"/>
        <v>36954</v>
      </c>
      <c r="T586" s="100">
        <f t="shared" si="299"/>
        <v>33928</v>
      </c>
      <c r="U586" s="100">
        <f t="shared" si="300"/>
        <v>13092</v>
      </c>
      <c r="V586" s="89" t="s">
        <v>290</v>
      </c>
      <c r="W586" s="95" t="s">
        <v>314</v>
      </c>
      <c r="X586" s="95" t="s">
        <v>314</v>
      </c>
      <c r="Y586" s="95" t="s">
        <v>314</v>
      </c>
      <c r="Z586" s="95" t="s">
        <v>314</v>
      </c>
      <c r="AA586" s="95" t="s">
        <v>314</v>
      </c>
      <c r="AB586" s="95" t="s">
        <v>314</v>
      </c>
      <c r="AC586" s="95" t="s">
        <v>314</v>
      </c>
      <c r="AD586" s="96" t="s">
        <v>290</v>
      </c>
      <c r="AE586" s="95" t="s">
        <v>314</v>
      </c>
      <c r="AF586" s="95" t="s">
        <v>314</v>
      </c>
      <c r="AG586" s="95" t="s">
        <v>314</v>
      </c>
      <c r="AH586" s="95" t="s">
        <v>314</v>
      </c>
      <c r="AI586" s="95" t="s">
        <v>314</v>
      </c>
      <c r="AJ586" s="95" t="s">
        <v>314</v>
      </c>
      <c r="AK586" s="95" t="s">
        <v>314</v>
      </c>
      <c r="AL586" s="94" t="s">
        <v>290</v>
      </c>
      <c r="AM586" s="108">
        <f t="array" ref="AM586">IFERROR(INDEX(TO_name_1,MATCH(,((Шаблон_1-Точность)&gt;=G586)+((Шаблон_1+Точность)&lt;=G586),)),G586)</f>
        <v>28253</v>
      </c>
      <c r="AN586" s="109">
        <f t="array" ref="AN586">IFERROR(INDEX(TO_name_2,MATCH(,((Шаблон_2-Точность)&gt;=H586)+((Шаблон_2+Точность)&lt;=H586),)),H586)</f>
        <v>61927</v>
      </c>
      <c r="AO586" s="109">
        <f t="array" ref="AO586">IFERROR(INDEX(TO_name_3,MATCH(,((Шаблон_3-Точность)&gt;=I586)+((Шаблон_3+Точность)&lt;=I586),)),I586)</f>
        <v>45340</v>
      </c>
      <c r="AP586" s="109">
        <f t="array" ref="AP586">IFERROR(INDEX(TO_name_4,MATCH(,((Шаблон_4-Точность)&gt;=J586)+((Шаблон_4+Точность)&lt;=J586),)),J586)</f>
        <v>48906</v>
      </c>
      <c r="AQ586" s="109">
        <f t="array" ref="AQ586">IFERROR(INDEX(TO_name_9,MATCH(,((Шаблон_9-Точность)&gt;=K586)+((Шаблон_9+Точность)&lt;=K586),)),K586)</f>
        <v>19515</v>
      </c>
      <c r="AR586" s="109">
        <f t="array" ref="AR586">IFERROR(INDEX(TO_name_10,MATCH(,((Шаблон_10-Точность)&gt;=L586)+((Шаблон_10+Точность)&lt;=L586),)),L586)</f>
        <v>18042</v>
      </c>
      <c r="AS586" s="110">
        <f t="array" ref="AS586">IFERROR(INDEX(TO_name_11,MATCH(,((Шаблон_11-Точность)&gt;=M586)+((Шаблон_11+Точность)&lt;=M586),)),M586)</f>
        <v>13410</v>
      </c>
      <c r="AT586" s="111" t="s">
        <v>290</v>
      </c>
      <c r="AU586" s="108">
        <f t="array" ref="AU586">IFERROR(INDEX(TO_name_5,MATCH(,((Шаблон_5-Точность)&gt;=O586)+((Шаблон_5+Точность)&lt;=O586),)),O586)</f>
        <v>48150</v>
      </c>
      <c r="AV586" s="109">
        <f t="array" ref="AV586">IFERROR(INDEX(TO_name_6,MATCH(,((Шаблон_6-Точность)&gt;=P586)+((Шаблон_6+Точность)&lt;=P586),)),P586)</f>
        <v>32261</v>
      </c>
      <c r="AW586" s="109" t="str">
        <f t="array" ref="AW586">IFERROR(INDEX(TO_name_7,MATCH(,((Шаблон_7-Точность)&gt;=Q586)+((Шаблон_7+Точность)&lt;=Q586),)),Q586)</f>
        <v>ПМ</v>
      </c>
      <c r="AX586" s="109">
        <f t="array" ref="AX586">IFERROR(INDEX(TO_name_8,MATCH(,((Шаблон_8-Точность)&gt;=R586)+((Шаблон_8+Точность)&lt;=R586),)),R586)</f>
        <v>67911</v>
      </c>
      <c r="AY586" s="109">
        <f t="array" ref="AY586">IFERROR(INDEX(TO_name_12,MATCH(,((Шаблон_12-Точность)&gt;=S586)+((Шаблон_12+Точность)&lt;=S586),)),S586)</f>
        <v>36954</v>
      </c>
      <c r="AZ586" s="109">
        <f t="array" ref="AZ586">IFERROR(INDEX(TO_name_13,MATCH(,((Шаблон_13-Точность)&gt;=T586)+((Шаблон_13+Точность)&lt;=T586),)),T586)</f>
        <v>33928</v>
      </c>
      <c r="BA586" s="110">
        <f t="array" ref="BA586">IFERROR(INDEX(TO_name_14,MATCH(,((Шаблон_14-Точность)&gt;=U586)+((Шаблон_14+Точность)&lt;=U586),)),U586)</f>
        <v>13092</v>
      </c>
      <c r="BB586" s="3"/>
      <c r="BC586" s="3" t="str">
        <f t="shared" si="270"/>
        <v>ОСК/71975/28253</v>
      </c>
      <c r="BD586" s="3" t="str">
        <f t="shared" si="271"/>
        <v>ОСК/76849/61927</v>
      </c>
      <c r="BE586" s="3" t="str">
        <f t="shared" si="272"/>
        <v>ОСК/70442/45340</v>
      </c>
      <c r="BF586" s="3" t="str">
        <f t="shared" si="273"/>
        <v>ОСК/77206/48906</v>
      </c>
      <c r="BG586" s="3" t="str">
        <f t="shared" si="274"/>
        <v>ОСК/19515/19515</v>
      </c>
      <c r="BH586" s="3" t="str">
        <f t="shared" si="275"/>
        <v>ОСК/18042/18042</v>
      </c>
      <c r="BI586" s="3" t="str">
        <f t="shared" si="276"/>
        <v>ОСК/13410/13410</v>
      </c>
      <c r="BJ586" s="158" t="s">
        <v>290</v>
      </c>
      <c r="BK586" s="3" t="str">
        <f t="shared" si="277"/>
        <v>ОСК/46429/48150</v>
      </c>
      <c r="BL586" s="3" t="str">
        <f t="shared" si="278"/>
        <v>ОСК/57243/32261</v>
      </c>
      <c r="BM586" s="3" t="str">
        <f t="shared" si="279"/>
        <v>ОСК/41509/20994</v>
      </c>
      <c r="BN586" s="3" t="str">
        <f t="shared" si="280"/>
        <v>ОСК/43362/67911</v>
      </c>
      <c r="BO586" s="3" t="str">
        <f t="shared" si="281"/>
        <v>ОСК/11954/36954</v>
      </c>
      <c r="BP586" s="3" t="str">
        <f t="shared" si="282"/>
        <v>ОСК/13413/33928</v>
      </c>
      <c r="BQ586" s="3" t="str">
        <f t="shared" si="283"/>
        <v>ОСК/13092/13092</v>
      </c>
    </row>
    <row r="587" spans="1:69" ht="16.5" customHeight="1" x14ac:dyDescent="0.25">
      <c r="A587" s="90">
        <v>45503</v>
      </c>
      <c r="B587" s="3">
        <v>5</v>
      </c>
      <c r="C587" s="3">
        <v>4</v>
      </c>
      <c r="D587" s="105" t="str">
        <f t="shared" si="284"/>
        <v>ОШ</v>
      </c>
      <c r="E587" s="105" t="str">
        <f t="shared" si="285"/>
        <v>ОШ</v>
      </c>
      <c r="F587" s="99" t="s">
        <v>290</v>
      </c>
      <c r="G587" s="100">
        <f t="shared" si="286"/>
        <v>28253</v>
      </c>
      <c r="H587" s="100">
        <f t="shared" si="287"/>
        <v>61927</v>
      </c>
      <c r="I587" s="100">
        <f t="shared" si="288"/>
        <v>45340</v>
      </c>
      <c r="J587" s="100">
        <f t="shared" si="289"/>
        <v>48906</v>
      </c>
      <c r="K587" s="100">
        <f t="shared" si="290"/>
        <v>19515</v>
      </c>
      <c r="L587" s="100">
        <f t="shared" si="291"/>
        <v>18042</v>
      </c>
      <c r="M587" s="100">
        <f t="shared" si="292"/>
        <v>13410</v>
      </c>
      <c r="N587" s="100" t="str">
        <f t="shared" si="293"/>
        <v>|</v>
      </c>
      <c r="O587" s="100">
        <f t="shared" si="294"/>
        <v>48150</v>
      </c>
      <c r="P587" s="100">
        <f t="shared" si="295"/>
        <v>32261</v>
      </c>
      <c r="Q587" s="100">
        <f t="shared" si="296"/>
        <v>20994</v>
      </c>
      <c r="R587" s="100">
        <f t="shared" si="297"/>
        <v>67911</v>
      </c>
      <c r="S587" s="100">
        <f t="shared" si="298"/>
        <v>36954</v>
      </c>
      <c r="T587" s="100">
        <f t="shared" si="299"/>
        <v>33928</v>
      </c>
      <c r="U587" s="100">
        <f t="shared" si="300"/>
        <v>13092</v>
      </c>
      <c r="V587" s="89" t="s">
        <v>290</v>
      </c>
      <c r="W587" s="95" t="s">
        <v>314</v>
      </c>
      <c r="X587" s="95" t="s">
        <v>314</v>
      </c>
      <c r="Y587" s="95" t="s">
        <v>314</v>
      </c>
      <c r="Z587" s="95" t="s">
        <v>314</v>
      </c>
      <c r="AA587" s="95" t="s">
        <v>314</v>
      </c>
      <c r="AB587" s="95" t="s">
        <v>314</v>
      </c>
      <c r="AC587" s="95" t="s">
        <v>314</v>
      </c>
      <c r="AD587" s="96" t="s">
        <v>290</v>
      </c>
      <c r="AE587" s="95" t="s">
        <v>314</v>
      </c>
      <c r="AF587" s="95" t="s">
        <v>314</v>
      </c>
      <c r="AG587" s="95" t="s">
        <v>314</v>
      </c>
      <c r="AH587" s="95" t="s">
        <v>314</v>
      </c>
      <c r="AI587" s="95" t="s">
        <v>314</v>
      </c>
      <c r="AJ587" s="95" t="s">
        <v>314</v>
      </c>
      <c r="AK587" s="95" t="s">
        <v>314</v>
      </c>
      <c r="AL587" s="94" t="s">
        <v>290</v>
      </c>
      <c r="AM587" s="108">
        <f t="array" ref="AM587">IFERROR(INDEX(TO_name_1,MATCH(,((Шаблон_1-Точность)&gt;=G587)+((Шаблон_1+Точность)&lt;=G587),)),G587)</f>
        <v>28253</v>
      </c>
      <c r="AN587" s="109">
        <f t="array" ref="AN587">IFERROR(INDEX(TO_name_2,MATCH(,((Шаблон_2-Точность)&gt;=H587)+((Шаблон_2+Точность)&lt;=H587),)),H587)</f>
        <v>61927</v>
      </c>
      <c r="AO587" s="109">
        <f t="array" ref="AO587">IFERROR(INDEX(TO_name_3,MATCH(,((Шаблон_3-Точность)&gt;=I587)+((Шаблон_3+Точность)&lt;=I587),)),I587)</f>
        <v>45340</v>
      </c>
      <c r="AP587" s="109">
        <f t="array" ref="AP587">IFERROR(INDEX(TO_name_4,MATCH(,((Шаблон_4-Точность)&gt;=J587)+((Шаблон_4+Точность)&lt;=J587),)),J587)</f>
        <v>48906</v>
      </c>
      <c r="AQ587" s="109">
        <f t="array" ref="AQ587">IFERROR(INDEX(TO_name_9,MATCH(,((Шаблон_9-Точность)&gt;=K587)+((Шаблон_9+Точность)&lt;=K587),)),K587)</f>
        <v>19515</v>
      </c>
      <c r="AR587" s="109">
        <f t="array" ref="AR587">IFERROR(INDEX(TO_name_10,MATCH(,((Шаблон_10-Точность)&gt;=L587)+((Шаблон_10+Точность)&lt;=L587),)),L587)</f>
        <v>18042</v>
      </c>
      <c r="AS587" s="110">
        <f t="array" ref="AS587">IFERROR(INDEX(TO_name_11,MATCH(,((Шаблон_11-Точность)&gt;=M587)+((Шаблон_11+Точность)&lt;=M587),)),M587)</f>
        <v>13410</v>
      </c>
      <c r="AT587" s="111" t="s">
        <v>290</v>
      </c>
      <c r="AU587" s="108">
        <f t="array" ref="AU587">IFERROR(INDEX(TO_name_5,MATCH(,((Шаблон_5-Точность)&gt;=O587)+((Шаблон_5+Точность)&lt;=O587),)),O587)</f>
        <v>48150</v>
      </c>
      <c r="AV587" s="109">
        <f t="array" ref="AV587">IFERROR(INDEX(TO_name_6,MATCH(,((Шаблон_6-Точность)&gt;=P587)+((Шаблон_6+Точность)&lt;=P587),)),P587)</f>
        <v>32261</v>
      </c>
      <c r="AW587" s="109" t="str">
        <f t="array" ref="AW587">IFERROR(INDEX(TO_name_7,MATCH(,((Шаблон_7-Точность)&gt;=Q587)+((Шаблон_7+Точность)&lt;=Q587),)),Q587)</f>
        <v>ПМ</v>
      </c>
      <c r="AX587" s="109">
        <f t="array" ref="AX587">IFERROR(INDEX(TO_name_8,MATCH(,((Шаблон_8-Точность)&gt;=R587)+((Шаблон_8+Точность)&lt;=R587),)),R587)</f>
        <v>67911</v>
      </c>
      <c r="AY587" s="109">
        <f t="array" ref="AY587">IFERROR(INDEX(TO_name_12,MATCH(,((Шаблон_12-Точность)&gt;=S587)+((Шаблон_12+Точность)&lt;=S587),)),S587)</f>
        <v>36954</v>
      </c>
      <c r="AZ587" s="109">
        <f t="array" ref="AZ587">IFERROR(INDEX(TO_name_13,MATCH(,((Шаблон_13-Точность)&gt;=T587)+((Шаблон_13+Точность)&lt;=T587),)),T587)</f>
        <v>33928</v>
      </c>
      <c r="BA587" s="110">
        <f t="array" ref="BA587">IFERROR(INDEX(TO_name_14,MATCH(,((Шаблон_14-Точность)&gt;=U587)+((Шаблон_14+Точность)&lt;=U587),)),U587)</f>
        <v>13092</v>
      </c>
      <c r="BB587" s="3"/>
      <c r="BC587" s="3" t="str">
        <f t="shared" si="270"/>
        <v>ОСК/71975/28253</v>
      </c>
      <c r="BD587" s="3" t="str">
        <f t="shared" si="271"/>
        <v>ОСК/76849/61927</v>
      </c>
      <c r="BE587" s="3" t="str">
        <f t="shared" si="272"/>
        <v>ОСК/70442/45340</v>
      </c>
      <c r="BF587" s="3" t="str">
        <f t="shared" si="273"/>
        <v>ОСК/77206/48906</v>
      </c>
      <c r="BG587" s="3" t="str">
        <f t="shared" si="274"/>
        <v>ОСК/19515/19515</v>
      </c>
      <c r="BH587" s="3" t="str">
        <f t="shared" si="275"/>
        <v>ОСК/18042/18042</v>
      </c>
      <c r="BI587" s="3" t="str">
        <f t="shared" si="276"/>
        <v>ОСК/13410/13410</v>
      </c>
      <c r="BJ587" s="158" t="s">
        <v>290</v>
      </c>
      <c r="BK587" s="3" t="str">
        <f t="shared" si="277"/>
        <v>ОСК/46429/48150</v>
      </c>
      <c r="BL587" s="3" t="str">
        <f t="shared" si="278"/>
        <v>ОСК/57243/32261</v>
      </c>
      <c r="BM587" s="3" t="str">
        <f t="shared" si="279"/>
        <v>ОСК/41509/20994</v>
      </c>
      <c r="BN587" s="3" t="str">
        <f t="shared" si="280"/>
        <v>ОСК/43362/67911</v>
      </c>
      <c r="BO587" s="3" t="str">
        <f t="shared" si="281"/>
        <v>ОСК/11954/36954</v>
      </c>
      <c r="BP587" s="3" t="str">
        <f t="shared" si="282"/>
        <v>ОСК/13413/33928</v>
      </c>
      <c r="BQ587" s="3" t="str">
        <f t="shared" si="283"/>
        <v>ОСК/13092/13092</v>
      </c>
    </row>
    <row r="588" spans="1:69" ht="16.5" customHeight="1" x14ac:dyDescent="0.25">
      <c r="A588" s="90">
        <v>45504</v>
      </c>
      <c r="B588" s="3">
        <v>5</v>
      </c>
      <c r="C588" s="3">
        <v>4</v>
      </c>
      <c r="D588" s="105" t="str">
        <f t="shared" si="284"/>
        <v/>
      </c>
      <c r="E588" s="105" t="str">
        <f t="shared" si="285"/>
        <v/>
      </c>
      <c r="F588" s="99" t="s">
        <v>290</v>
      </c>
      <c r="G588" s="100">
        <f t="shared" si="286"/>
        <v>28277</v>
      </c>
      <c r="H588" s="100">
        <f t="shared" si="287"/>
        <v>61951</v>
      </c>
      <c r="I588" s="100">
        <f t="shared" si="288"/>
        <v>45364</v>
      </c>
      <c r="J588" s="100">
        <f t="shared" si="289"/>
        <v>48930</v>
      </c>
      <c r="K588" s="100">
        <f t="shared" si="290"/>
        <v>19515</v>
      </c>
      <c r="L588" s="100">
        <f t="shared" si="291"/>
        <v>18066</v>
      </c>
      <c r="M588" s="100">
        <f t="shared" si="292"/>
        <v>13410</v>
      </c>
      <c r="N588" s="100" t="str">
        <f t="shared" si="293"/>
        <v>|</v>
      </c>
      <c r="O588" s="100">
        <f t="shared" si="294"/>
        <v>48174</v>
      </c>
      <c r="P588" s="100">
        <f t="shared" si="295"/>
        <v>32285</v>
      </c>
      <c r="Q588" s="100">
        <f t="shared" si="296"/>
        <v>21018</v>
      </c>
      <c r="R588" s="100">
        <f t="shared" si="297"/>
        <v>67911</v>
      </c>
      <c r="S588" s="100">
        <f t="shared" si="298"/>
        <v>36954</v>
      </c>
      <c r="T588" s="100">
        <f t="shared" si="299"/>
        <v>33952</v>
      </c>
      <c r="U588" s="100">
        <f t="shared" si="300"/>
        <v>13092</v>
      </c>
      <c r="V588" s="89" t="s">
        <v>290</v>
      </c>
      <c r="W588" s="95" t="s">
        <v>37</v>
      </c>
      <c r="X588" s="95" t="s">
        <v>37</v>
      </c>
      <c r="Y588" s="95" t="s">
        <v>37</v>
      </c>
      <c r="Z588" s="95" t="s">
        <v>37</v>
      </c>
      <c r="AA588" s="95" t="s">
        <v>38</v>
      </c>
      <c r="AB588" s="95" t="s">
        <v>37</v>
      </c>
      <c r="AC588" s="95" t="s">
        <v>38</v>
      </c>
      <c r="AD588" s="96" t="s">
        <v>290</v>
      </c>
      <c r="AE588" s="95" t="s">
        <v>37</v>
      </c>
      <c r="AF588" s="95" t="s">
        <v>37</v>
      </c>
      <c r="AG588" s="95" t="s">
        <v>37</v>
      </c>
      <c r="AH588" s="95" t="s">
        <v>38</v>
      </c>
      <c r="AI588" s="95" t="s">
        <v>38</v>
      </c>
      <c r="AJ588" s="95" t="s">
        <v>37</v>
      </c>
      <c r="AK588" s="95" t="s">
        <v>38</v>
      </c>
      <c r="AL588" s="94" t="s">
        <v>290</v>
      </c>
      <c r="AM588" s="108">
        <f t="array" ref="AM588">IFERROR(INDEX(TO_name_1,MATCH(,((Шаблон_1-Точность)&gt;=G588)+((Шаблон_1+Точность)&lt;=G588),)),G588)</f>
        <v>28277</v>
      </c>
      <c r="AN588" s="109">
        <f t="array" ref="AN588">IFERROR(INDEX(TO_name_2,MATCH(,((Шаблон_2-Точность)&gt;=H588)+((Шаблон_2+Точность)&lt;=H588),)),H588)</f>
        <v>61951</v>
      </c>
      <c r="AO588" s="109">
        <f t="array" ref="AO588">IFERROR(INDEX(TO_name_3,MATCH(,((Шаблон_3-Точность)&gt;=I588)+((Шаблон_3+Точность)&lt;=I588),)),I588)</f>
        <v>45364</v>
      </c>
      <c r="AP588" s="109">
        <f t="array" ref="AP588">IFERROR(INDEX(TO_name_4,MATCH(,((Шаблон_4-Точность)&gt;=J588)+((Шаблон_4+Точность)&lt;=J588),)),J588)</f>
        <v>48930</v>
      </c>
      <c r="AQ588" s="109">
        <f t="array" ref="AQ588">IFERROR(INDEX(TO_name_9,MATCH(,((Шаблон_9-Точность)&gt;=K588)+((Шаблон_9+Точность)&lt;=K588),)),K588)</f>
        <v>19515</v>
      </c>
      <c r="AR588" s="109">
        <f t="array" ref="AR588">IFERROR(INDEX(TO_name_10,MATCH(,((Шаблон_10-Точность)&gt;=L588)+((Шаблон_10+Точность)&lt;=L588),)),L588)</f>
        <v>18066</v>
      </c>
      <c r="AS588" s="110">
        <f t="array" ref="AS588">IFERROR(INDEX(TO_name_11,MATCH(,((Шаблон_11-Точность)&gt;=M588)+((Шаблон_11+Точность)&lt;=M588),)),M588)</f>
        <v>13410</v>
      </c>
      <c r="AT588" s="111" t="s">
        <v>290</v>
      </c>
      <c r="AU588" s="108">
        <f t="array" ref="AU588">IFERROR(INDEX(TO_name_5,MATCH(,((Шаблон_5-Точность)&gt;=O588)+((Шаблон_5+Точность)&lt;=O588),)),O588)</f>
        <v>48174</v>
      </c>
      <c r="AV588" s="109">
        <f t="array" ref="AV588">IFERROR(INDEX(TO_name_6,MATCH(,((Шаблон_6-Точность)&gt;=P588)+((Шаблон_6+Точность)&lt;=P588),)),P588)</f>
        <v>32285</v>
      </c>
      <c r="AW588" s="109">
        <f t="array" ref="AW588">IFERROR(INDEX(TO_name_7,MATCH(,((Шаблон_7-Точность)&gt;=Q588)+((Шаблон_7+Точность)&lt;=Q588),)),Q588)</f>
        <v>21018</v>
      </c>
      <c r="AX588" s="109">
        <f t="array" ref="AX588">IFERROR(INDEX(TO_name_8,MATCH(,((Шаблон_8-Точность)&gt;=R588)+((Шаблон_8+Точность)&lt;=R588),)),R588)</f>
        <v>67911</v>
      </c>
      <c r="AY588" s="109">
        <f t="array" ref="AY588">IFERROR(INDEX(TO_name_12,MATCH(,((Шаблон_12-Точность)&gt;=S588)+((Шаблон_12+Точность)&lt;=S588),)),S588)</f>
        <v>36954</v>
      </c>
      <c r="AZ588" s="109">
        <f t="array" ref="AZ588">IFERROR(INDEX(TO_name_13,MATCH(,((Шаблон_13-Точность)&gt;=T588)+((Шаблон_13+Точность)&lt;=T588),)),T588)</f>
        <v>33952</v>
      </c>
      <c r="BA588" s="110">
        <f t="array" ref="BA588">IFERROR(INDEX(TO_name_14,MATCH(,((Шаблон_14-Точность)&gt;=U588)+((Шаблон_14+Точность)&lt;=U588),)),U588)</f>
        <v>13092</v>
      </c>
      <c r="BB588" s="3"/>
      <c r="BC588" s="3" t="str">
        <f t="shared" ref="BC588:BC651" si="301">W588&amp;"/"&amp;G588+Разница_ГПА_ГТД_1&amp;"/"&amp;G588</f>
        <v>М/71999/28277</v>
      </c>
      <c r="BD588" s="3" t="str">
        <f t="shared" ref="BD588:BD651" si="302">X588&amp;"/"&amp;H588+Разница_ГПА_ГТД_2&amp;"/"&amp;H588</f>
        <v>М/76873/61951</v>
      </c>
      <c r="BE588" s="3" t="str">
        <f t="shared" ref="BE588:BE651" si="303">Y588&amp;"/"&amp;I588+Разница_ГПА_ГТД_3&amp;"/"&amp;I588</f>
        <v>М/70466/45364</v>
      </c>
      <c r="BF588" s="3" t="str">
        <f t="shared" ref="BF588:BF651" si="304">Z588&amp;"/"&amp;J588+Разница_ГПА_ГТД_4&amp;"/"&amp;J588</f>
        <v>М/77230/48930</v>
      </c>
      <c r="BG588" s="3" t="str">
        <f t="shared" ref="BG588:BG651" si="305">AA588&amp;"/"&amp;K588+Разница_ГПА_ГТД_9&amp;"/"&amp;K588</f>
        <v>Р/19515/19515</v>
      </c>
      <c r="BH588" s="3" t="str">
        <f t="shared" ref="BH588:BH651" si="306">AB588&amp;"/"&amp;L588+Разница_ГПА_ГТД_10&amp;"/"&amp;L588</f>
        <v>М/18066/18066</v>
      </c>
      <c r="BI588" s="3" t="str">
        <f t="shared" ref="BI588:BI651" si="307">AC588&amp;"/"&amp;M588+Разница_ГПА_ГТД_11&amp;"/"&amp;M588</f>
        <v>Р/13410/13410</v>
      </c>
      <c r="BJ588" s="158" t="s">
        <v>290</v>
      </c>
      <c r="BK588" s="3" t="str">
        <f t="shared" ref="BK588:BK651" si="308">AE588&amp;"/"&amp;O588+Разница_ГПА_ГТД_5&amp;"/"&amp;O588</f>
        <v>М/46453/48174</v>
      </c>
      <c r="BL588" s="3" t="str">
        <f t="shared" ref="BL588:BL651" si="309">AF588&amp;"/"&amp;P588+Разница_ГПА_ГТД_6&amp;"/"&amp;P588</f>
        <v>М/57267/32285</v>
      </c>
      <c r="BM588" s="3" t="str">
        <f t="shared" ref="BM588:BM651" si="310">AG588&amp;"/"&amp;Q588+Разница_ГПА_ГТД_7&amp;"/"&amp;Q588</f>
        <v>М/41533/21018</v>
      </c>
      <c r="BN588" s="3" t="str">
        <f t="shared" ref="BN588:BN651" si="311">AH588&amp;"/"&amp;R588+Разница_ГПА_ГТД_8&amp;"/"&amp;R588</f>
        <v>Р/43362/67911</v>
      </c>
      <c r="BO588" s="3" t="str">
        <f t="shared" ref="BO588:BO651" si="312">AI588&amp;"/"&amp;S588+Разница_ГПА_ГТД_12&amp;"/"&amp;S588</f>
        <v>Р/11954/36954</v>
      </c>
      <c r="BP588" s="3" t="str">
        <f t="shared" ref="BP588:BP651" si="313">AJ588&amp;"/"&amp;T588+Разница_ГПА_ГТД_13&amp;"/"&amp;T588</f>
        <v>М/13437/33952</v>
      </c>
      <c r="BQ588" s="3" t="str">
        <f t="shared" ref="BQ588:BQ651" si="314">AK588&amp;"/"&amp;U588+Разница_ГПА_ГТД_14&amp;"/"&amp;U588</f>
        <v>Р/13092/13092</v>
      </c>
    </row>
    <row r="589" spans="1:69" ht="16.5" customHeight="1" x14ac:dyDescent="0.25">
      <c r="A589" s="90">
        <v>45505</v>
      </c>
      <c r="B589" s="3">
        <v>5</v>
      </c>
      <c r="C589" s="3">
        <v>4</v>
      </c>
      <c r="D589" s="105" t="str">
        <f t="shared" ref="D589:D652" si="315">IF(COUNTIF(W589:AC589,"М")+(COUNTIF(W589:AC589,"П")+COUNTIF(W589:AC589,"О"))/2=B589,"","ОШ")</f>
        <v/>
      </c>
      <c r="E589" s="105" t="str">
        <f t="shared" ref="E589:E652" si="316">IF(COUNTIF(AE589:AK589,"м")+(COUNTIF(AE589:AK589,"П")+COUNTIF(AE589:AK589,"О"))/2=C589,"","ОШ")</f>
        <v/>
      </c>
      <c r="F589" s="99" t="s">
        <v>290</v>
      </c>
      <c r="G589" s="100">
        <f t="shared" ref="G589:G652" si="317">IF(W589="М",24+G588,IF(W589="П",8+G588,IF(W589="О",16+G588,G588)))</f>
        <v>28301</v>
      </c>
      <c r="H589" s="100">
        <f t="shared" ref="H589:H652" si="318">IF(X589="М",24+H588,IF(X589="П",8+H588,IF(X589="О",16+H588,H588)))</f>
        <v>61975</v>
      </c>
      <c r="I589" s="100">
        <f t="shared" ref="I589:I652" si="319">IF(Y589="М",24+I588,IF(Y589="П",8+I588,IF(Y589="О",16+I588,I588)))</f>
        <v>45388</v>
      </c>
      <c r="J589" s="100">
        <f t="shared" ref="J589:J652" si="320">IF(Z589="М",24+J588,IF(Z589="П",8+J588,IF(Z589="О",16+J588,J588)))</f>
        <v>48954</v>
      </c>
      <c r="K589" s="100">
        <f t="shared" ref="K589:K652" si="321">IF(AA589="М",24+K588,IF(AA589="П",8+K588,IF(AA589="О",16+K588,K588)))</f>
        <v>19515</v>
      </c>
      <c r="L589" s="100">
        <f t="shared" ref="L589:L652" si="322">IF(AB589="М",24+L588,IF(AB589="П",8+L588,IF(AB589="О",16+L588,L588)))</f>
        <v>18090</v>
      </c>
      <c r="M589" s="100">
        <f t="shared" ref="M589:M652" si="323">IF(AC589="М",24+M588,IF(AC589="П",8+M588,IF(AC589="О",16+M588,M588)))</f>
        <v>13410</v>
      </c>
      <c r="N589" s="100" t="str">
        <f t="shared" ref="N589:N652" si="324">IF(AD589="М",24+N588,IF(AD589="П",8+N588,IF(AD589="О",16+N588,N588)))</f>
        <v>|</v>
      </c>
      <c r="O589" s="100">
        <f t="shared" ref="O589:O652" si="325">IF(AE589="М",24+O588,IF(AE589="П",8+O588,IF(AE589="О",16+O588,O588)))</f>
        <v>48198</v>
      </c>
      <c r="P589" s="100">
        <f t="shared" ref="P589:P652" si="326">IF(AF589="М",24+P588,IF(AF589="П",8+P588,IF(AF589="О",16+P588,P588)))</f>
        <v>32309</v>
      </c>
      <c r="Q589" s="100">
        <f t="shared" ref="Q589:Q652" si="327">IF(AG589="М",24+Q588,IF(AG589="П",8+Q588,IF(AG589="О",16+Q588,Q588)))</f>
        <v>21042</v>
      </c>
      <c r="R589" s="100">
        <f t="shared" ref="R589:R652" si="328">IF(AH589="М",24+R588,IF(AH589="П",8+R588,IF(AH589="О",16+R588,R588)))</f>
        <v>67911</v>
      </c>
      <c r="S589" s="100">
        <f t="shared" ref="S589:S652" si="329">IF(AI589="М",24+S588,IF(AI589="П",8+S588,IF(AI589="О",16+S588,S588)))</f>
        <v>36954</v>
      </c>
      <c r="T589" s="100">
        <f t="shared" ref="T589:T652" si="330">IF(AJ589="М",24+T588,IF(AJ589="П",8+T588,IF(AJ589="О",16+T588,T588)))</f>
        <v>33976</v>
      </c>
      <c r="U589" s="100">
        <f t="shared" ref="U589:U652" si="331">IF(AK589="М",24+U588,IF(AK589="П",8+U588,IF(AK589="О",16+U588,U588)))</f>
        <v>13092</v>
      </c>
      <c r="V589" s="89" t="s">
        <v>290</v>
      </c>
      <c r="W589" s="95" t="s">
        <v>37</v>
      </c>
      <c r="X589" s="95" t="s">
        <v>37</v>
      </c>
      <c r="Y589" s="95" t="s">
        <v>37</v>
      </c>
      <c r="Z589" s="95" t="s">
        <v>37</v>
      </c>
      <c r="AA589" s="95" t="s">
        <v>38</v>
      </c>
      <c r="AB589" s="95" t="s">
        <v>37</v>
      </c>
      <c r="AC589" s="95" t="s">
        <v>38</v>
      </c>
      <c r="AD589" s="96" t="s">
        <v>290</v>
      </c>
      <c r="AE589" s="95" t="s">
        <v>37</v>
      </c>
      <c r="AF589" s="95" t="s">
        <v>37</v>
      </c>
      <c r="AG589" s="95" t="s">
        <v>37</v>
      </c>
      <c r="AH589" s="95" t="s">
        <v>38</v>
      </c>
      <c r="AI589" s="95" t="s">
        <v>38</v>
      </c>
      <c r="AJ589" s="95" t="s">
        <v>37</v>
      </c>
      <c r="AK589" s="95" t="s">
        <v>38</v>
      </c>
      <c r="AL589" s="94" t="s">
        <v>290</v>
      </c>
      <c r="AM589" s="108">
        <f t="array" ref="AM589">IFERROR(INDEX(TO_name_1,MATCH(,((Шаблон_1-Точность)&gt;=G589)+((Шаблон_1+Точность)&lt;=G589),)),G589)</f>
        <v>28301</v>
      </c>
      <c r="AN589" s="109">
        <f t="array" ref="AN589">IFERROR(INDEX(TO_name_2,MATCH(,((Шаблон_2-Точность)&gt;=H589)+((Шаблон_2+Точность)&lt;=H589),)),H589)</f>
        <v>61975</v>
      </c>
      <c r="AO589" s="109">
        <f t="array" ref="AO589">IFERROR(INDEX(TO_name_3,MATCH(,((Шаблон_3-Точность)&gt;=I589)+((Шаблон_3+Точность)&lt;=I589),)),I589)</f>
        <v>45388</v>
      </c>
      <c r="AP589" s="109">
        <f t="array" ref="AP589">IFERROR(INDEX(TO_name_4,MATCH(,((Шаблон_4-Точность)&gt;=J589)+((Шаблон_4+Точность)&lt;=J589),)),J589)</f>
        <v>48954</v>
      </c>
      <c r="AQ589" s="109">
        <f t="array" ref="AQ589">IFERROR(INDEX(TO_name_9,MATCH(,((Шаблон_9-Точность)&gt;=K589)+((Шаблон_9+Точность)&lt;=K589),)),K589)</f>
        <v>19515</v>
      </c>
      <c r="AR589" s="109">
        <f t="array" ref="AR589">IFERROR(INDEX(TO_name_10,MATCH(,((Шаблон_10-Точность)&gt;=L589)+((Шаблон_10+Точность)&lt;=L589),)),L589)</f>
        <v>18090</v>
      </c>
      <c r="AS589" s="110">
        <f t="array" ref="AS589">IFERROR(INDEX(TO_name_11,MATCH(,((Шаблон_11-Точность)&gt;=M589)+((Шаблон_11+Точность)&lt;=M589),)),M589)</f>
        <v>13410</v>
      </c>
      <c r="AT589" s="111" t="s">
        <v>290</v>
      </c>
      <c r="AU589" s="108">
        <f t="array" ref="AU589">IFERROR(INDEX(TO_name_5,MATCH(,((Шаблон_5-Точность)&gt;=O589)+((Шаблон_5+Точность)&lt;=O589),)),O589)</f>
        <v>48198</v>
      </c>
      <c r="AV589" s="109">
        <f t="array" ref="AV589">IFERROR(INDEX(TO_name_6,MATCH(,((Шаблон_6-Точность)&gt;=P589)+((Шаблон_6+Точность)&lt;=P589),)),P589)</f>
        <v>32309</v>
      </c>
      <c r="AW589" s="109">
        <f t="array" ref="AW589">IFERROR(INDEX(TO_name_7,MATCH(,((Шаблон_7-Точность)&gt;=Q589)+((Шаблон_7+Точность)&lt;=Q589),)),Q589)</f>
        <v>21042</v>
      </c>
      <c r="AX589" s="109">
        <f t="array" ref="AX589">IFERROR(INDEX(TO_name_8,MATCH(,((Шаблон_8-Точность)&gt;=R589)+((Шаблон_8+Точность)&lt;=R589),)),R589)</f>
        <v>67911</v>
      </c>
      <c r="AY589" s="109">
        <f t="array" ref="AY589">IFERROR(INDEX(TO_name_12,MATCH(,((Шаблон_12-Точность)&gt;=S589)+((Шаблон_12+Точность)&lt;=S589),)),S589)</f>
        <v>36954</v>
      </c>
      <c r="AZ589" s="109">
        <f t="array" ref="AZ589">IFERROR(INDEX(TO_name_13,MATCH(,((Шаблон_13-Точность)&gt;=T589)+((Шаблон_13+Точность)&lt;=T589),)),T589)</f>
        <v>33976</v>
      </c>
      <c r="BA589" s="110">
        <f t="array" ref="BA589">IFERROR(INDEX(TO_name_14,MATCH(,((Шаблон_14-Точность)&gt;=U589)+((Шаблон_14+Точность)&lt;=U589),)),U589)</f>
        <v>13092</v>
      </c>
      <c r="BB589" s="3"/>
      <c r="BC589" s="3" t="str">
        <f t="shared" si="301"/>
        <v>М/72023/28301</v>
      </c>
      <c r="BD589" s="3" t="str">
        <f t="shared" si="302"/>
        <v>М/76897/61975</v>
      </c>
      <c r="BE589" s="3" t="str">
        <f t="shared" si="303"/>
        <v>М/70490/45388</v>
      </c>
      <c r="BF589" s="3" t="str">
        <f t="shared" si="304"/>
        <v>М/77254/48954</v>
      </c>
      <c r="BG589" s="3" t="str">
        <f t="shared" si="305"/>
        <v>Р/19515/19515</v>
      </c>
      <c r="BH589" s="3" t="str">
        <f t="shared" si="306"/>
        <v>М/18090/18090</v>
      </c>
      <c r="BI589" s="3" t="str">
        <f t="shared" si="307"/>
        <v>Р/13410/13410</v>
      </c>
      <c r="BJ589" s="158" t="s">
        <v>290</v>
      </c>
      <c r="BK589" s="3" t="str">
        <f t="shared" si="308"/>
        <v>М/46477/48198</v>
      </c>
      <c r="BL589" s="3" t="str">
        <f t="shared" si="309"/>
        <v>М/57291/32309</v>
      </c>
      <c r="BM589" s="3" t="str">
        <f t="shared" si="310"/>
        <v>М/41557/21042</v>
      </c>
      <c r="BN589" s="3" t="str">
        <f t="shared" si="311"/>
        <v>Р/43362/67911</v>
      </c>
      <c r="BO589" s="3" t="str">
        <f t="shared" si="312"/>
        <v>Р/11954/36954</v>
      </c>
      <c r="BP589" s="3" t="str">
        <f t="shared" si="313"/>
        <v>М/13461/33976</v>
      </c>
      <c r="BQ589" s="3" t="str">
        <f t="shared" si="314"/>
        <v>Р/13092/13092</v>
      </c>
    </row>
    <row r="590" spans="1:69" ht="16.5" customHeight="1" x14ac:dyDescent="0.25">
      <c r="A590" s="90">
        <v>45506</v>
      </c>
      <c r="B590" s="3">
        <v>5</v>
      </c>
      <c r="C590" s="3">
        <v>4</v>
      </c>
      <c r="D590" s="105" t="str">
        <f t="shared" si="315"/>
        <v/>
      </c>
      <c r="E590" s="105" t="str">
        <f t="shared" si="316"/>
        <v/>
      </c>
      <c r="F590" s="99" t="s">
        <v>290</v>
      </c>
      <c r="G590" s="100">
        <f t="shared" si="317"/>
        <v>28325</v>
      </c>
      <c r="H590" s="100">
        <f t="shared" si="318"/>
        <v>61999</v>
      </c>
      <c r="I590" s="100">
        <f t="shared" si="319"/>
        <v>45412</v>
      </c>
      <c r="J590" s="100">
        <f t="shared" si="320"/>
        <v>48978</v>
      </c>
      <c r="K590" s="100">
        <f t="shared" si="321"/>
        <v>19515</v>
      </c>
      <c r="L590" s="100">
        <f t="shared" si="322"/>
        <v>18114</v>
      </c>
      <c r="M590" s="100">
        <f t="shared" si="323"/>
        <v>13410</v>
      </c>
      <c r="N590" s="100" t="str">
        <f t="shared" si="324"/>
        <v>|</v>
      </c>
      <c r="O590" s="100">
        <f t="shared" si="325"/>
        <v>48222</v>
      </c>
      <c r="P590" s="100">
        <f t="shared" si="326"/>
        <v>32333</v>
      </c>
      <c r="Q590" s="100">
        <f t="shared" si="327"/>
        <v>21066</v>
      </c>
      <c r="R590" s="100">
        <f t="shared" si="328"/>
        <v>67911</v>
      </c>
      <c r="S590" s="100">
        <f t="shared" si="329"/>
        <v>36954</v>
      </c>
      <c r="T590" s="100">
        <f t="shared" si="330"/>
        <v>34000</v>
      </c>
      <c r="U590" s="100">
        <f t="shared" si="331"/>
        <v>13092</v>
      </c>
      <c r="V590" s="89" t="s">
        <v>290</v>
      </c>
      <c r="W590" s="95" t="s">
        <v>37</v>
      </c>
      <c r="X590" s="95" t="s">
        <v>37</v>
      </c>
      <c r="Y590" s="95" t="s">
        <v>37</v>
      </c>
      <c r="Z590" s="95" t="s">
        <v>37</v>
      </c>
      <c r="AA590" s="95" t="s">
        <v>38</v>
      </c>
      <c r="AB590" s="95" t="s">
        <v>37</v>
      </c>
      <c r="AC590" s="95" t="s">
        <v>38</v>
      </c>
      <c r="AD590" s="96" t="s">
        <v>290</v>
      </c>
      <c r="AE590" s="95" t="s">
        <v>37</v>
      </c>
      <c r="AF590" s="95" t="s">
        <v>37</v>
      </c>
      <c r="AG590" s="95" t="s">
        <v>37</v>
      </c>
      <c r="AH590" s="95" t="s">
        <v>38</v>
      </c>
      <c r="AI590" s="95" t="s">
        <v>38</v>
      </c>
      <c r="AJ590" s="95" t="s">
        <v>37</v>
      </c>
      <c r="AK590" s="95" t="s">
        <v>38</v>
      </c>
      <c r="AL590" s="94" t="s">
        <v>290</v>
      </c>
      <c r="AM590" s="108">
        <f t="array" ref="AM590">IFERROR(INDEX(TO_name_1,MATCH(,((Шаблон_1-Точность)&gt;=G590)+((Шаблон_1+Точность)&lt;=G590),)),G590)</f>
        <v>28325</v>
      </c>
      <c r="AN590" s="109" t="str">
        <f t="array" ref="AN590">IFERROR(INDEX(TO_name_2,MATCH(,((Шаблон_2-Точность)&gt;=H590)+((Шаблон_2+Точность)&lt;=H590),)),H590)</f>
        <v>ТО1</v>
      </c>
      <c r="AO590" s="109">
        <f t="array" ref="AO590">IFERROR(INDEX(TO_name_3,MATCH(,((Шаблон_3-Точность)&gt;=I590)+((Шаблон_3+Точность)&lt;=I590),)),I590)</f>
        <v>45412</v>
      </c>
      <c r="AP590" s="109">
        <f t="array" ref="AP590">IFERROR(INDEX(TO_name_4,MATCH(,((Шаблон_4-Точность)&gt;=J590)+((Шаблон_4+Точность)&lt;=J590),)),J590)</f>
        <v>48978</v>
      </c>
      <c r="AQ590" s="109">
        <f t="array" ref="AQ590">IFERROR(INDEX(TO_name_9,MATCH(,((Шаблон_9-Точность)&gt;=K590)+((Шаблон_9+Точность)&lt;=K590),)),K590)</f>
        <v>19515</v>
      </c>
      <c r="AR590" s="109">
        <f t="array" ref="AR590">IFERROR(INDEX(TO_name_10,MATCH(,((Шаблон_10-Точность)&gt;=L590)+((Шаблон_10+Точность)&lt;=L590),)),L590)</f>
        <v>18114</v>
      </c>
      <c r="AS590" s="110">
        <f t="array" ref="AS590">IFERROR(INDEX(TO_name_11,MATCH(,((Шаблон_11-Точность)&gt;=M590)+((Шаблон_11+Точность)&lt;=M590),)),M590)</f>
        <v>13410</v>
      </c>
      <c r="AT590" s="111" t="s">
        <v>290</v>
      </c>
      <c r="AU590" s="108">
        <f t="array" ref="AU590">IFERROR(INDEX(TO_name_5,MATCH(,((Шаблон_5-Точность)&gt;=O590)+((Шаблон_5+Точность)&lt;=O590),)),O590)</f>
        <v>48222</v>
      </c>
      <c r="AV590" s="109">
        <f t="array" ref="AV590">IFERROR(INDEX(TO_name_6,MATCH(,((Шаблон_6-Точность)&gt;=P590)+((Шаблон_6+Точность)&lt;=P590),)),P590)</f>
        <v>32333</v>
      </c>
      <c r="AW590" s="109">
        <f t="array" ref="AW590">IFERROR(INDEX(TO_name_7,MATCH(,((Шаблон_7-Точность)&gt;=Q590)+((Шаблон_7+Точность)&lt;=Q590),)),Q590)</f>
        <v>21066</v>
      </c>
      <c r="AX590" s="109">
        <f t="array" ref="AX590">IFERROR(INDEX(TO_name_8,MATCH(,((Шаблон_8-Точность)&gt;=R590)+((Шаблон_8+Точность)&lt;=R590),)),R590)</f>
        <v>67911</v>
      </c>
      <c r="AY590" s="109">
        <f t="array" ref="AY590">IFERROR(INDEX(TO_name_12,MATCH(,((Шаблон_12-Точность)&gt;=S590)+((Шаблон_12+Точность)&lt;=S590),)),S590)</f>
        <v>36954</v>
      </c>
      <c r="AZ590" s="109">
        <f t="array" ref="AZ590">IFERROR(INDEX(TO_name_13,MATCH(,((Шаблон_13-Точность)&gt;=T590)+((Шаблон_13+Точность)&lt;=T590),)),T590)</f>
        <v>34000</v>
      </c>
      <c r="BA590" s="110">
        <f t="array" ref="BA590">IFERROR(INDEX(TO_name_14,MATCH(,((Шаблон_14-Точность)&gt;=U590)+((Шаблон_14+Точность)&lt;=U590),)),U590)</f>
        <v>13092</v>
      </c>
      <c r="BB590" s="3"/>
      <c r="BC590" s="3" t="str">
        <f t="shared" si="301"/>
        <v>М/72047/28325</v>
      </c>
      <c r="BD590" s="3" t="str">
        <f t="shared" si="302"/>
        <v>М/76921/61999</v>
      </c>
      <c r="BE590" s="3" t="str">
        <f t="shared" si="303"/>
        <v>М/70514/45412</v>
      </c>
      <c r="BF590" s="3" t="str">
        <f t="shared" si="304"/>
        <v>М/77278/48978</v>
      </c>
      <c r="BG590" s="3" t="str">
        <f t="shared" si="305"/>
        <v>Р/19515/19515</v>
      </c>
      <c r="BH590" s="3" t="str">
        <f t="shared" si="306"/>
        <v>М/18114/18114</v>
      </c>
      <c r="BI590" s="3" t="str">
        <f t="shared" si="307"/>
        <v>Р/13410/13410</v>
      </c>
      <c r="BJ590" s="158" t="s">
        <v>290</v>
      </c>
      <c r="BK590" s="3" t="str">
        <f t="shared" si="308"/>
        <v>М/46501/48222</v>
      </c>
      <c r="BL590" s="3" t="str">
        <f t="shared" si="309"/>
        <v>М/57315/32333</v>
      </c>
      <c r="BM590" s="3" t="str">
        <f t="shared" si="310"/>
        <v>М/41581/21066</v>
      </c>
      <c r="BN590" s="3" t="str">
        <f t="shared" si="311"/>
        <v>Р/43362/67911</v>
      </c>
      <c r="BO590" s="3" t="str">
        <f t="shared" si="312"/>
        <v>Р/11954/36954</v>
      </c>
      <c r="BP590" s="3" t="str">
        <f t="shared" si="313"/>
        <v>М/13485/34000</v>
      </c>
      <c r="BQ590" s="3" t="str">
        <f t="shared" si="314"/>
        <v>Р/13092/13092</v>
      </c>
    </row>
    <row r="591" spans="1:69" ht="16.5" customHeight="1" x14ac:dyDescent="0.25">
      <c r="A591" s="90">
        <v>45507</v>
      </c>
      <c r="B591" s="3">
        <v>5</v>
      </c>
      <c r="C591" s="3">
        <v>4</v>
      </c>
      <c r="D591" s="105" t="str">
        <f t="shared" si="315"/>
        <v/>
      </c>
      <c r="E591" s="105" t="str">
        <f t="shared" si="316"/>
        <v/>
      </c>
      <c r="F591" s="99" t="s">
        <v>290</v>
      </c>
      <c r="G591" s="100">
        <f t="shared" si="317"/>
        <v>28349</v>
      </c>
      <c r="H591" s="100">
        <f t="shared" si="318"/>
        <v>62023</v>
      </c>
      <c r="I591" s="100">
        <f t="shared" si="319"/>
        <v>45436</v>
      </c>
      <c r="J591" s="100">
        <f t="shared" si="320"/>
        <v>49002</v>
      </c>
      <c r="K591" s="100">
        <f t="shared" si="321"/>
        <v>19515</v>
      </c>
      <c r="L591" s="100">
        <f t="shared" si="322"/>
        <v>18138</v>
      </c>
      <c r="M591" s="100">
        <f t="shared" si="323"/>
        <v>13410</v>
      </c>
      <c r="N591" s="100" t="str">
        <f t="shared" si="324"/>
        <v>|</v>
      </c>
      <c r="O591" s="100">
        <f t="shared" si="325"/>
        <v>48246</v>
      </c>
      <c r="P591" s="100">
        <f t="shared" si="326"/>
        <v>32357</v>
      </c>
      <c r="Q591" s="100">
        <f t="shared" si="327"/>
        <v>21090</v>
      </c>
      <c r="R591" s="100">
        <f t="shared" si="328"/>
        <v>67911</v>
      </c>
      <c r="S591" s="100">
        <f t="shared" si="329"/>
        <v>36954</v>
      </c>
      <c r="T591" s="100">
        <f t="shared" si="330"/>
        <v>34024</v>
      </c>
      <c r="U591" s="100">
        <f t="shared" si="331"/>
        <v>13092</v>
      </c>
      <c r="V591" s="89" t="s">
        <v>290</v>
      </c>
      <c r="W591" s="95" t="s">
        <v>37</v>
      </c>
      <c r="X591" s="95" t="s">
        <v>37</v>
      </c>
      <c r="Y591" s="95" t="s">
        <v>37</v>
      </c>
      <c r="Z591" s="95" t="s">
        <v>37</v>
      </c>
      <c r="AA591" s="95" t="s">
        <v>38</v>
      </c>
      <c r="AB591" s="95" t="s">
        <v>37</v>
      </c>
      <c r="AC591" s="95" t="s">
        <v>38</v>
      </c>
      <c r="AD591" s="96" t="s">
        <v>290</v>
      </c>
      <c r="AE591" s="95" t="s">
        <v>37</v>
      </c>
      <c r="AF591" s="95" t="s">
        <v>37</v>
      </c>
      <c r="AG591" s="95" t="s">
        <v>37</v>
      </c>
      <c r="AH591" s="95" t="s">
        <v>38</v>
      </c>
      <c r="AI591" s="95" t="s">
        <v>38</v>
      </c>
      <c r="AJ591" s="95" t="s">
        <v>37</v>
      </c>
      <c r="AK591" s="95" t="s">
        <v>38</v>
      </c>
      <c r="AL591" s="94" t="s">
        <v>290</v>
      </c>
      <c r="AM591" s="108">
        <f t="array" ref="AM591">IFERROR(INDEX(TO_name_1,MATCH(,((Шаблон_1-Точность)&gt;=G591)+((Шаблон_1+Точность)&lt;=G591),)),G591)</f>
        <v>28349</v>
      </c>
      <c r="AN591" s="109">
        <f t="array" ref="AN591">IFERROR(INDEX(TO_name_2,MATCH(,((Шаблон_2-Точность)&gt;=H591)+((Шаблон_2+Точность)&lt;=H591),)),H591)</f>
        <v>62023</v>
      </c>
      <c r="AO591" s="109">
        <f t="array" ref="AO591">IFERROR(INDEX(TO_name_3,MATCH(,((Шаблон_3-Точность)&gt;=I591)+((Шаблон_3+Точность)&lt;=I591),)),I591)</f>
        <v>45436</v>
      </c>
      <c r="AP591" s="109" t="str">
        <f t="array" ref="AP591">IFERROR(INDEX(TO_name_4,MATCH(,((Шаблон_4-Точность)&gt;=J591)+((Шаблон_4+Точность)&lt;=J591),)),J591)</f>
        <v>ТО1</v>
      </c>
      <c r="AQ591" s="109">
        <f t="array" ref="AQ591">IFERROR(INDEX(TO_name_9,MATCH(,((Шаблон_9-Точность)&gt;=K591)+((Шаблон_9+Точность)&lt;=K591),)),K591)</f>
        <v>19515</v>
      </c>
      <c r="AR591" s="109">
        <f t="array" ref="AR591">IFERROR(INDEX(TO_name_10,MATCH(,((Шаблон_10-Точность)&gt;=L591)+((Шаблон_10+Точность)&lt;=L591),)),L591)</f>
        <v>18138</v>
      </c>
      <c r="AS591" s="110">
        <f t="array" ref="AS591">IFERROR(INDEX(TO_name_11,MATCH(,((Шаблон_11-Точность)&gt;=M591)+((Шаблон_11+Точность)&lt;=M591),)),M591)</f>
        <v>13410</v>
      </c>
      <c r="AT591" s="111" t="s">
        <v>290</v>
      </c>
      <c r="AU591" s="108">
        <f t="array" ref="AU591">IFERROR(INDEX(TO_name_5,MATCH(,((Шаблон_5-Точность)&gt;=O591)+((Шаблон_5+Точность)&lt;=O591),)),O591)</f>
        <v>48246</v>
      </c>
      <c r="AV591" s="109">
        <f t="array" ref="AV591">IFERROR(INDEX(TO_name_6,MATCH(,((Шаблон_6-Точность)&gt;=P591)+((Шаблон_6+Точность)&lt;=P591),)),P591)</f>
        <v>32357</v>
      </c>
      <c r="AW591" s="109">
        <f t="array" ref="AW591">IFERROR(INDEX(TO_name_7,MATCH(,((Шаблон_7-Точность)&gt;=Q591)+((Шаблон_7+Точность)&lt;=Q591),)),Q591)</f>
        <v>21090</v>
      </c>
      <c r="AX591" s="109">
        <f t="array" ref="AX591">IFERROR(INDEX(TO_name_8,MATCH(,((Шаблон_8-Точность)&gt;=R591)+((Шаблон_8+Точность)&lt;=R591),)),R591)</f>
        <v>67911</v>
      </c>
      <c r="AY591" s="109">
        <f t="array" ref="AY591">IFERROR(INDEX(TO_name_12,MATCH(,((Шаблон_12-Точность)&gt;=S591)+((Шаблон_12+Точность)&lt;=S591),)),S591)</f>
        <v>36954</v>
      </c>
      <c r="AZ591" s="109" t="str">
        <f t="array" ref="AZ591">IFERROR(INDEX(TO_name_13,MATCH(,((Шаблон_13-Точность)&gt;=T591)+((Шаблон_13+Точность)&lt;=T591),)),T591)</f>
        <v>ПМ</v>
      </c>
      <c r="BA591" s="110">
        <f t="array" ref="BA591">IFERROR(INDEX(TO_name_14,MATCH(,((Шаблон_14-Точность)&gt;=U591)+((Шаблон_14+Точность)&lt;=U591),)),U591)</f>
        <v>13092</v>
      </c>
      <c r="BB591" s="3"/>
      <c r="BC591" s="3" t="str">
        <f t="shared" si="301"/>
        <v>М/72071/28349</v>
      </c>
      <c r="BD591" s="3" t="str">
        <f t="shared" si="302"/>
        <v>М/76945/62023</v>
      </c>
      <c r="BE591" s="3" t="str">
        <f t="shared" si="303"/>
        <v>М/70538/45436</v>
      </c>
      <c r="BF591" s="3" t="str">
        <f t="shared" si="304"/>
        <v>М/77302/49002</v>
      </c>
      <c r="BG591" s="3" t="str">
        <f t="shared" si="305"/>
        <v>Р/19515/19515</v>
      </c>
      <c r="BH591" s="3" t="str">
        <f t="shared" si="306"/>
        <v>М/18138/18138</v>
      </c>
      <c r="BI591" s="3" t="str">
        <f t="shared" si="307"/>
        <v>Р/13410/13410</v>
      </c>
      <c r="BJ591" s="158" t="s">
        <v>290</v>
      </c>
      <c r="BK591" s="3" t="str">
        <f t="shared" si="308"/>
        <v>М/46525/48246</v>
      </c>
      <c r="BL591" s="3" t="str">
        <f t="shared" si="309"/>
        <v>М/57339/32357</v>
      </c>
      <c r="BM591" s="3" t="str">
        <f t="shared" si="310"/>
        <v>М/41605/21090</v>
      </c>
      <c r="BN591" s="3" t="str">
        <f t="shared" si="311"/>
        <v>Р/43362/67911</v>
      </c>
      <c r="BO591" s="3" t="str">
        <f t="shared" si="312"/>
        <v>Р/11954/36954</v>
      </c>
      <c r="BP591" s="3" t="str">
        <f t="shared" si="313"/>
        <v>М/13509/34024</v>
      </c>
      <c r="BQ591" s="3" t="str">
        <f t="shared" si="314"/>
        <v>Р/13092/13092</v>
      </c>
    </row>
    <row r="592" spans="1:69" ht="16.5" customHeight="1" x14ac:dyDescent="0.25">
      <c r="A592" s="90">
        <v>45508</v>
      </c>
      <c r="B592" s="3">
        <v>5</v>
      </c>
      <c r="C592" s="3">
        <v>4</v>
      </c>
      <c r="D592" s="105" t="str">
        <f t="shared" si="315"/>
        <v/>
      </c>
      <c r="E592" s="105" t="str">
        <f t="shared" si="316"/>
        <v/>
      </c>
      <c r="F592" s="99" t="s">
        <v>290</v>
      </c>
      <c r="G592" s="100">
        <f t="shared" si="317"/>
        <v>28373</v>
      </c>
      <c r="H592" s="100">
        <f t="shared" si="318"/>
        <v>62047</v>
      </c>
      <c r="I592" s="100">
        <f t="shared" si="319"/>
        <v>45460</v>
      </c>
      <c r="J592" s="100">
        <f t="shared" si="320"/>
        <v>49026</v>
      </c>
      <c r="K592" s="100">
        <f t="shared" si="321"/>
        <v>19515</v>
      </c>
      <c r="L592" s="100">
        <f t="shared" si="322"/>
        <v>18162</v>
      </c>
      <c r="M592" s="100">
        <f t="shared" si="323"/>
        <v>13410</v>
      </c>
      <c r="N592" s="100" t="str">
        <f t="shared" si="324"/>
        <v>|</v>
      </c>
      <c r="O592" s="100">
        <f t="shared" si="325"/>
        <v>48270</v>
      </c>
      <c r="P592" s="100">
        <f t="shared" si="326"/>
        <v>32381</v>
      </c>
      <c r="Q592" s="100">
        <f t="shared" si="327"/>
        <v>21114</v>
      </c>
      <c r="R592" s="100">
        <f t="shared" si="328"/>
        <v>67911</v>
      </c>
      <c r="S592" s="100">
        <f t="shared" si="329"/>
        <v>36954</v>
      </c>
      <c r="T592" s="100">
        <f t="shared" si="330"/>
        <v>34048</v>
      </c>
      <c r="U592" s="100">
        <f t="shared" si="331"/>
        <v>13092</v>
      </c>
      <c r="V592" s="89" t="s">
        <v>290</v>
      </c>
      <c r="W592" s="95" t="s">
        <v>37</v>
      </c>
      <c r="X592" s="95" t="s">
        <v>37</v>
      </c>
      <c r="Y592" s="95" t="s">
        <v>37</v>
      </c>
      <c r="Z592" s="95" t="s">
        <v>37</v>
      </c>
      <c r="AA592" s="95" t="s">
        <v>38</v>
      </c>
      <c r="AB592" s="95" t="s">
        <v>37</v>
      </c>
      <c r="AC592" s="95" t="s">
        <v>38</v>
      </c>
      <c r="AD592" s="96" t="s">
        <v>290</v>
      </c>
      <c r="AE592" s="95" t="s">
        <v>37</v>
      </c>
      <c r="AF592" s="95" t="s">
        <v>37</v>
      </c>
      <c r="AG592" s="95" t="s">
        <v>37</v>
      </c>
      <c r="AH592" s="95" t="s">
        <v>38</v>
      </c>
      <c r="AI592" s="95" t="s">
        <v>38</v>
      </c>
      <c r="AJ592" s="95" t="s">
        <v>37</v>
      </c>
      <c r="AK592" s="95" t="s">
        <v>38</v>
      </c>
      <c r="AL592" s="94" t="s">
        <v>290</v>
      </c>
      <c r="AM592" s="108">
        <f t="array" ref="AM592">IFERROR(INDEX(TO_name_1,MATCH(,((Шаблон_1-Точность)&gt;=G592)+((Шаблон_1+Точность)&lt;=G592),)),G592)</f>
        <v>28373</v>
      </c>
      <c r="AN592" s="109">
        <f t="array" ref="AN592">IFERROR(INDEX(TO_name_2,MATCH(,((Шаблон_2-Точность)&gt;=H592)+((Шаблон_2+Точность)&lt;=H592),)),H592)</f>
        <v>62047</v>
      </c>
      <c r="AO592" s="109">
        <f t="array" ref="AO592">IFERROR(INDEX(TO_name_3,MATCH(,((Шаблон_3-Точность)&gt;=I592)+((Шаблон_3+Точность)&lt;=I592),)),I592)</f>
        <v>45460</v>
      </c>
      <c r="AP592" s="109">
        <f t="array" ref="AP592">IFERROR(INDEX(TO_name_4,MATCH(,((Шаблон_4-Точность)&gt;=J592)+((Шаблон_4+Точность)&lt;=J592),)),J592)</f>
        <v>49026</v>
      </c>
      <c r="AQ592" s="109">
        <f t="array" ref="AQ592">IFERROR(INDEX(TO_name_9,MATCH(,((Шаблон_9-Точность)&gt;=K592)+((Шаблон_9+Точность)&lt;=K592),)),K592)</f>
        <v>19515</v>
      </c>
      <c r="AR592" s="109">
        <f t="array" ref="AR592">IFERROR(INDEX(TO_name_10,MATCH(,((Шаблон_10-Точность)&gt;=L592)+((Шаблон_10+Точность)&lt;=L592),)),L592)</f>
        <v>18162</v>
      </c>
      <c r="AS592" s="110">
        <f t="array" ref="AS592">IFERROR(INDEX(TO_name_11,MATCH(,((Шаблон_11-Точность)&gt;=M592)+((Шаблон_11+Точность)&lt;=M592),)),M592)</f>
        <v>13410</v>
      </c>
      <c r="AT592" s="111" t="s">
        <v>290</v>
      </c>
      <c r="AU592" s="108">
        <f t="array" ref="AU592">IFERROR(INDEX(TO_name_5,MATCH(,((Шаблон_5-Точность)&gt;=O592)+((Шаблон_5+Точность)&lt;=O592),)),O592)</f>
        <v>48270</v>
      </c>
      <c r="AV592" s="109">
        <f t="array" ref="AV592">IFERROR(INDEX(TO_name_6,MATCH(,((Шаблон_6-Точность)&gt;=P592)+((Шаблон_6+Точность)&lt;=P592),)),P592)</f>
        <v>32381</v>
      </c>
      <c r="AW592" s="109">
        <f t="array" ref="AW592">IFERROR(INDEX(TO_name_7,MATCH(,((Шаблон_7-Точность)&gt;=Q592)+((Шаблон_7+Точность)&lt;=Q592),)),Q592)</f>
        <v>21114</v>
      </c>
      <c r="AX592" s="109">
        <f t="array" ref="AX592">IFERROR(INDEX(TO_name_8,MATCH(,((Шаблон_8-Точность)&gt;=R592)+((Шаблон_8+Точность)&lt;=R592),)),R592)</f>
        <v>67911</v>
      </c>
      <c r="AY592" s="109">
        <f t="array" ref="AY592">IFERROR(INDEX(TO_name_12,MATCH(,((Шаблон_12-Точность)&gt;=S592)+((Шаблон_12+Точность)&lt;=S592),)),S592)</f>
        <v>36954</v>
      </c>
      <c r="AZ592" s="109">
        <f t="array" ref="AZ592">IFERROR(INDEX(TO_name_13,MATCH(,((Шаблон_13-Точность)&gt;=T592)+((Шаблон_13+Точность)&lt;=T592),)),T592)</f>
        <v>34048</v>
      </c>
      <c r="BA592" s="110">
        <f t="array" ref="BA592">IFERROR(INDEX(TO_name_14,MATCH(,((Шаблон_14-Точность)&gt;=U592)+((Шаблон_14+Точность)&lt;=U592),)),U592)</f>
        <v>13092</v>
      </c>
      <c r="BB592" s="3"/>
      <c r="BC592" s="3" t="str">
        <f t="shared" si="301"/>
        <v>М/72095/28373</v>
      </c>
      <c r="BD592" s="3" t="str">
        <f t="shared" si="302"/>
        <v>М/76969/62047</v>
      </c>
      <c r="BE592" s="3" t="str">
        <f t="shared" si="303"/>
        <v>М/70562/45460</v>
      </c>
      <c r="BF592" s="3" t="str">
        <f t="shared" si="304"/>
        <v>М/77326/49026</v>
      </c>
      <c r="BG592" s="3" t="str">
        <f t="shared" si="305"/>
        <v>Р/19515/19515</v>
      </c>
      <c r="BH592" s="3" t="str">
        <f t="shared" si="306"/>
        <v>М/18162/18162</v>
      </c>
      <c r="BI592" s="3" t="str">
        <f t="shared" si="307"/>
        <v>Р/13410/13410</v>
      </c>
      <c r="BJ592" s="158" t="s">
        <v>290</v>
      </c>
      <c r="BK592" s="3" t="str">
        <f t="shared" si="308"/>
        <v>М/46549/48270</v>
      </c>
      <c r="BL592" s="3" t="str">
        <f t="shared" si="309"/>
        <v>М/57363/32381</v>
      </c>
      <c r="BM592" s="3" t="str">
        <f t="shared" si="310"/>
        <v>М/41629/21114</v>
      </c>
      <c r="BN592" s="3" t="str">
        <f t="shared" si="311"/>
        <v>Р/43362/67911</v>
      </c>
      <c r="BO592" s="3" t="str">
        <f t="shared" si="312"/>
        <v>Р/11954/36954</v>
      </c>
      <c r="BP592" s="3" t="str">
        <f t="shared" si="313"/>
        <v>М/13533/34048</v>
      </c>
      <c r="BQ592" s="3" t="str">
        <f t="shared" si="314"/>
        <v>Р/13092/13092</v>
      </c>
    </row>
    <row r="593" spans="1:69" ht="16.5" customHeight="1" x14ac:dyDescent="0.25">
      <c r="A593" s="90">
        <v>45509</v>
      </c>
      <c r="B593" s="3">
        <v>5</v>
      </c>
      <c r="C593" s="3">
        <v>4</v>
      </c>
      <c r="D593" s="105" t="str">
        <f t="shared" si="315"/>
        <v/>
      </c>
      <c r="E593" s="105" t="str">
        <f t="shared" si="316"/>
        <v/>
      </c>
      <c r="F593" s="99" t="s">
        <v>290</v>
      </c>
      <c r="G593" s="100">
        <f t="shared" si="317"/>
        <v>28397</v>
      </c>
      <c r="H593" s="100">
        <f t="shared" si="318"/>
        <v>62071</v>
      </c>
      <c r="I593" s="100">
        <f t="shared" si="319"/>
        <v>45484</v>
      </c>
      <c r="J593" s="100">
        <f t="shared" si="320"/>
        <v>49050</v>
      </c>
      <c r="K593" s="100">
        <f t="shared" si="321"/>
        <v>19515</v>
      </c>
      <c r="L593" s="100">
        <f t="shared" si="322"/>
        <v>18186</v>
      </c>
      <c r="M593" s="100">
        <f t="shared" si="323"/>
        <v>13410</v>
      </c>
      <c r="N593" s="100" t="str">
        <f t="shared" si="324"/>
        <v>|</v>
      </c>
      <c r="O593" s="100">
        <f t="shared" si="325"/>
        <v>48294</v>
      </c>
      <c r="P593" s="100">
        <f t="shared" si="326"/>
        <v>32405</v>
      </c>
      <c r="Q593" s="100">
        <f t="shared" si="327"/>
        <v>21138</v>
      </c>
      <c r="R593" s="100">
        <f t="shared" si="328"/>
        <v>67911</v>
      </c>
      <c r="S593" s="100">
        <f t="shared" si="329"/>
        <v>36954</v>
      </c>
      <c r="T593" s="100">
        <f t="shared" si="330"/>
        <v>34072</v>
      </c>
      <c r="U593" s="100">
        <f t="shared" si="331"/>
        <v>13092</v>
      </c>
      <c r="V593" s="89" t="s">
        <v>290</v>
      </c>
      <c r="W593" s="95" t="s">
        <v>37</v>
      </c>
      <c r="X593" s="95" t="s">
        <v>37</v>
      </c>
      <c r="Y593" s="95" t="s">
        <v>37</v>
      </c>
      <c r="Z593" s="95" t="s">
        <v>37</v>
      </c>
      <c r="AA593" s="95" t="s">
        <v>38</v>
      </c>
      <c r="AB593" s="95" t="s">
        <v>37</v>
      </c>
      <c r="AC593" s="95" t="s">
        <v>38</v>
      </c>
      <c r="AD593" s="96" t="s">
        <v>290</v>
      </c>
      <c r="AE593" s="95" t="s">
        <v>37</v>
      </c>
      <c r="AF593" s="95" t="s">
        <v>37</v>
      </c>
      <c r="AG593" s="95" t="s">
        <v>37</v>
      </c>
      <c r="AH593" s="95" t="s">
        <v>38</v>
      </c>
      <c r="AI593" s="95" t="s">
        <v>38</v>
      </c>
      <c r="AJ593" s="95" t="s">
        <v>37</v>
      </c>
      <c r="AK593" s="95" t="s">
        <v>38</v>
      </c>
      <c r="AL593" s="94" t="s">
        <v>290</v>
      </c>
      <c r="AM593" s="108">
        <f t="array" ref="AM593">IFERROR(INDEX(TO_name_1,MATCH(,((Шаблон_1-Точность)&gt;=G593)+((Шаблон_1+Точность)&lt;=G593),)),G593)</f>
        <v>28397</v>
      </c>
      <c r="AN593" s="109">
        <f t="array" ref="AN593">IFERROR(INDEX(TO_name_2,MATCH(,((Шаблон_2-Точность)&gt;=H593)+((Шаблон_2+Точность)&lt;=H593),)),H593)</f>
        <v>62071</v>
      </c>
      <c r="AO593" s="109">
        <f t="array" ref="AO593">IFERROR(INDEX(TO_name_3,MATCH(,((Шаблон_3-Точность)&gt;=I593)+((Шаблон_3+Точность)&lt;=I593),)),I593)</f>
        <v>45484</v>
      </c>
      <c r="AP593" s="109">
        <f t="array" ref="AP593">IFERROR(INDEX(TO_name_4,MATCH(,((Шаблон_4-Точность)&gt;=J593)+((Шаблон_4+Точность)&lt;=J593),)),J593)</f>
        <v>49050</v>
      </c>
      <c r="AQ593" s="109">
        <f t="array" ref="AQ593">IFERROR(INDEX(TO_name_9,MATCH(,((Шаблон_9-Точность)&gt;=K593)+((Шаблон_9+Точность)&lt;=K593),)),K593)</f>
        <v>19515</v>
      </c>
      <c r="AR593" s="109">
        <f t="array" ref="AR593">IFERROR(INDEX(TO_name_10,MATCH(,((Шаблон_10-Точность)&gt;=L593)+((Шаблон_10+Точность)&lt;=L593),)),L593)</f>
        <v>18186</v>
      </c>
      <c r="AS593" s="110">
        <f t="array" ref="AS593">IFERROR(INDEX(TO_name_11,MATCH(,((Шаблон_11-Точность)&gt;=M593)+((Шаблон_11+Точность)&lt;=M593),)),M593)</f>
        <v>13410</v>
      </c>
      <c r="AT593" s="111" t="s">
        <v>290</v>
      </c>
      <c r="AU593" s="108">
        <f t="array" ref="AU593">IFERROR(INDEX(TO_name_5,MATCH(,((Шаблон_5-Точность)&gt;=O593)+((Шаблон_5+Точность)&lt;=O593),)),O593)</f>
        <v>48294</v>
      </c>
      <c r="AV593" s="109">
        <f t="array" ref="AV593">IFERROR(INDEX(TO_name_6,MATCH(,((Шаблон_6-Точность)&gt;=P593)+((Шаблон_6+Точность)&lt;=P593),)),P593)</f>
        <v>32405</v>
      </c>
      <c r="AW593" s="109">
        <f t="array" ref="AW593">IFERROR(INDEX(TO_name_7,MATCH(,((Шаблон_7-Точность)&gt;=Q593)+((Шаблон_7+Точность)&lt;=Q593),)),Q593)</f>
        <v>21138</v>
      </c>
      <c r="AX593" s="109">
        <f t="array" ref="AX593">IFERROR(INDEX(TO_name_8,MATCH(,((Шаблон_8-Точность)&gt;=R593)+((Шаблон_8+Точность)&lt;=R593),)),R593)</f>
        <v>67911</v>
      </c>
      <c r="AY593" s="109">
        <f t="array" ref="AY593">IFERROR(INDEX(TO_name_12,MATCH(,((Шаблон_12-Точность)&gt;=S593)+((Шаблон_12+Точность)&lt;=S593),)),S593)</f>
        <v>36954</v>
      </c>
      <c r="AZ593" s="109">
        <f t="array" ref="AZ593">IFERROR(INDEX(TO_name_13,MATCH(,((Шаблон_13-Точность)&gt;=T593)+((Шаблон_13+Точность)&lt;=T593),)),T593)</f>
        <v>34072</v>
      </c>
      <c r="BA593" s="110">
        <f t="array" ref="BA593">IFERROR(INDEX(TO_name_14,MATCH(,((Шаблон_14-Точность)&gt;=U593)+((Шаблон_14+Точность)&lt;=U593),)),U593)</f>
        <v>13092</v>
      </c>
      <c r="BB593" s="3"/>
      <c r="BC593" s="3" t="str">
        <f t="shared" si="301"/>
        <v>М/72119/28397</v>
      </c>
      <c r="BD593" s="3" t="str">
        <f t="shared" si="302"/>
        <v>М/76993/62071</v>
      </c>
      <c r="BE593" s="3" t="str">
        <f t="shared" si="303"/>
        <v>М/70586/45484</v>
      </c>
      <c r="BF593" s="3" t="str">
        <f t="shared" si="304"/>
        <v>М/77350/49050</v>
      </c>
      <c r="BG593" s="3" t="str">
        <f t="shared" si="305"/>
        <v>Р/19515/19515</v>
      </c>
      <c r="BH593" s="3" t="str">
        <f t="shared" si="306"/>
        <v>М/18186/18186</v>
      </c>
      <c r="BI593" s="3" t="str">
        <f t="shared" si="307"/>
        <v>Р/13410/13410</v>
      </c>
      <c r="BJ593" s="158" t="s">
        <v>290</v>
      </c>
      <c r="BK593" s="3" t="str">
        <f t="shared" si="308"/>
        <v>М/46573/48294</v>
      </c>
      <c r="BL593" s="3" t="str">
        <f t="shared" si="309"/>
        <v>М/57387/32405</v>
      </c>
      <c r="BM593" s="3" t="str">
        <f t="shared" si="310"/>
        <v>М/41653/21138</v>
      </c>
      <c r="BN593" s="3" t="str">
        <f t="shared" si="311"/>
        <v>Р/43362/67911</v>
      </c>
      <c r="BO593" s="3" t="str">
        <f t="shared" si="312"/>
        <v>Р/11954/36954</v>
      </c>
      <c r="BP593" s="3" t="str">
        <f t="shared" si="313"/>
        <v>М/13557/34072</v>
      </c>
      <c r="BQ593" s="3" t="str">
        <f t="shared" si="314"/>
        <v>Р/13092/13092</v>
      </c>
    </row>
    <row r="594" spans="1:69" ht="16.5" customHeight="1" x14ac:dyDescent="0.25">
      <c r="A594" s="90">
        <v>45510</v>
      </c>
      <c r="B594" s="3">
        <v>5</v>
      </c>
      <c r="C594" s="3">
        <v>4</v>
      </c>
      <c r="D594" s="105" t="str">
        <f t="shared" si="315"/>
        <v/>
      </c>
      <c r="E594" s="105" t="str">
        <f t="shared" si="316"/>
        <v/>
      </c>
      <c r="F594" s="99" t="s">
        <v>290</v>
      </c>
      <c r="G594" s="100">
        <f t="shared" si="317"/>
        <v>28421</v>
      </c>
      <c r="H594" s="100">
        <f t="shared" si="318"/>
        <v>62095</v>
      </c>
      <c r="I594" s="100">
        <f t="shared" si="319"/>
        <v>45508</v>
      </c>
      <c r="J594" s="100">
        <f t="shared" si="320"/>
        <v>49074</v>
      </c>
      <c r="K594" s="100">
        <f t="shared" si="321"/>
        <v>19515</v>
      </c>
      <c r="L594" s="100">
        <f t="shared" si="322"/>
        <v>18210</v>
      </c>
      <c r="M594" s="100">
        <f t="shared" si="323"/>
        <v>13410</v>
      </c>
      <c r="N594" s="100" t="str">
        <f t="shared" si="324"/>
        <v>|</v>
      </c>
      <c r="O594" s="100">
        <f t="shared" si="325"/>
        <v>48318</v>
      </c>
      <c r="P594" s="100">
        <f t="shared" si="326"/>
        <v>32429</v>
      </c>
      <c r="Q594" s="100">
        <f t="shared" si="327"/>
        <v>21162</v>
      </c>
      <c r="R594" s="100">
        <f t="shared" si="328"/>
        <v>67911</v>
      </c>
      <c r="S594" s="100">
        <f t="shared" si="329"/>
        <v>36962</v>
      </c>
      <c r="T594" s="100">
        <f t="shared" si="330"/>
        <v>34088</v>
      </c>
      <c r="U594" s="100">
        <f t="shared" si="331"/>
        <v>13092</v>
      </c>
      <c r="V594" s="89" t="s">
        <v>290</v>
      </c>
      <c r="W594" s="95" t="s">
        <v>37</v>
      </c>
      <c r="X594" s="95" t="s">
        <v>37</v>
      </c>
      <c r="Y594" s="95" t="s">
        <v>37</v>
      </c>
      <c r="Z594" s="95" t="s">
        <v>37</v>
      </c>
      <c r="AA594" s="95" t="s">
        <v>38</v>
      </c>
      <c r="AB594" s="95" t="s">
        <v>37</v>
      </c>
      <c r="AC594" s="95" t="s">
        <v>38</v>
      </c>
      <c r="AD594" s="96" t="s">
        <v>290</v>
      </c>
      <c r="AE594" s="95" t="s">
        <v>37</v>
      </c>
      <c r="AF594" s="95" t="s">
        <v>37</v>
      </c>
      <c r="AG594" s="95" t="s">
        <v>37</v>
      </c>
      <c r="AH594" s="95" t="s">
        <v>38</v>
      </c>
      <c r="AI594" s="95" t="s">
        <v>320</v>
      </c>
      <c r="AJ594" s="95" t="s">
        <v>195</v>
      </c>
      <c r="AK594" s="95" t="s">
        <v>38</v>
      </c>
      <c r="AL594" s="94" t="s">
        <v>290</v>
      </c>
      <c r="AM594" s="108">
        <f t="array" ref="AM594">IFERROR(INDEX(TO_name_1,MATCH(,((Шаблон_1-Точность)&gt;=G594)+((Шаблон_1+Точность)&lt;=G594),)),G594)</f>
        <v>28421</v>
      </c>
      <c r="AN594" s="109">
        <f t="array" ref="AN594">IFERROR(INDEX(TO_name_2,MATCH(,((Шаблон_2-Точность)&gt;=H594)+((Шаблон_2+Точность)&lt;=H594),)),H594)</f>
        <v>62095</v>
      </c>
      <c r="AO594" s="109">
        <f t="array" ref="AO594">IFERROR(INDEX(TO_name_3,MATCH(,((Шаблон_3-Точность)&gt;=I594)+((Шаблон_3+Точность)&lt;=I594),)),I594)</f>
        <v>45508</v>
      </c>
      <c r="AP594" s="109">
        <f t="array" ref="AP594">IFERROR(INDEX(TO_name_4,MATCH(,((Шаблон_4-Точность)&gt;=J594)+((Шаблон_4+Точность)&lt;=J594),)),J594)</f>
        <v>49074</v>
      </c>
      <c r="AQ594" s="109">
        <f t="array" ref="AQ594">IFERROR(INDEX(TO_name_9,MATCH(,((Шаблон_9-Точность)&gt;=K594)+((Шаблон_9+Точность)&lt;=K594),)),K594)</f>
        <v>19515</v>
      </c>
      <c r="AR594" s="109">
        <f t="array" ref="AR594">IFERROR(INDEX(TO_name_10,MATCH(,((Шаблон_10-Точность)&gt;=L594)+((Шаблон_10+Точность)&lt;=L594),)),L594)</f>
        <v>18210</v>
      </c>
      <c r="AS594" s="110">
        <f t="array" ref="AS594">IFERROR(INDEX(TO_name_11,MATCH(,((Шаблон_11-Точность)&gt;=M594)+((Шаблон_11+Точность)&lt;=M594),)),M594)</f>
        <v>13410</v>
      </c>
      <c r="AT594" s="111" t="s">
        <v>290</v>
      </c>
      <c r="AU594" s="108">
        <f t="array" ref="AU594">IFERROR(INDEX(TO_name_5,MATCH(,((Шаблон_5-Точность)&gt;=O594)+((Шаблон_5+Точность)&lt;=O594),)),O594)</f>
        <v>48318</v>
      </c>
      <c r="AV594" s="109">
        <f t="array" ref="AV594">IFERROR(INDEX(TO_name_6,MATCH(,((Шаблон_6-Точность)&gt;=P594)+((Шаблон_6+Точность)&lt;=P594),)),P594)</f>
        <v>32429</v>
      </c>
      <c r="AW594" s="109">
        <f t="array" ref="AW594">IFERROR(INDEX(TO_name_7,MATCH(,((Шаблон_7-Точность)&gt;=Q594)+((Шаблон_7+Точность)&lt;=Q594),)),Q594)</f>
        <v>21162</v>
      </c>
      <c r="AX594" s="109">
        <f t="array" ref="AX594">IFERROR(INDEX(TO_name_8,MATCH(,((Шаблон_8-Точность)&gt;=R594)+((Шаблон_8+Точность)&lt;=R594),)),R594)</f>
        <v>67911</v>
      </c>
      <c r="AY594" s="109">
        <f t="array" ref="AY594">IFERROR(INDEX(TO_name_12,MATCH(,((Шаблон_12-Точность)&gt;=S594)+((Шаблон_12+Точность)&lt;=S594),)),S594)</f>
        <v>36962</v>
      </c>
      <c r="AZ594" s="109">
        <f t="array" ref="AZ594">IFERROR(INDEX(TO_name_13,MATCH(,((Шаблон_13-Точность)&gt;=T594)+((Шаблон_13+Точность)&lt;=T594),)),T594)</f>
        <v>34088</v>
      </c>
      <c r="BA594" s="110">
        <f t="array" ref="BA594">IFERROR(INDEX(TO_name_14,MATCH(,((Шаблон_14-Точность)&gt;=U594)+((Шаблон_14+Точность)&lt;=U594),)),U594)</f>
        <v>13092</v>
      </c>
      <c r="BB594" s="3"/>
      <c r="BC594" s="3" t="str">
        <f t="shared" si="301"/>
        <v>М/72143/28421</v>
      </c>
      <c r="BD594" s="3" t="str">
        <f t="shared" si="302"/>
        <v>М/77017/62095</v>
      </c>
      <c r="BE594" s="3" t="str">
        <f t="shared" si="303"/>
        <v>М/70610/45508</v>
      </c>
      <c r="BF594" s="3" t="str">
        <f t="shared" si="304"/>
        <v>М/77374/49074</v>
      </c>
      <c r="BG594" s="3" t="str">
        <f t="shared" si="305"/>
        <v>Р/19515/19515</v>
      </c>
      <c r="BH594" s="3" t="str">
        <f t="shared" si="306"/>
        <v>М/18210/18210</v>
      </c>
      <c r="BI594" s="3" t="str">
        <f t="shared" si="307"/>
        <v>Р/13410/13410</v>
      </c>
      <c r="BJ594" s="158" t="s">
        <v>290</v>
      </c>
      <c r="BK594" s="3" t="str">
        <f t="shared" si="308"/>
        <v>М/46597/48318</v>
      </c>
      <c r="BL594" s="3" t="str">
        <f t="shared" si="309"/>
        <v>М/57411/32429</v>
      </c>
      <c r="BM594" s="3" t="str">
        <f t="shared" si="310"/>
        <v>М/41677/21162</v>
      </c>
      <c r="BN594" s="3" t="str">
        <f t="shared" si="311"/>
        <v>Р/43362/67911</v>
      </c>
      <c r="BO594" s="3" t="str">
        <f t="shared" si="312"/>
        <v>П/11962/36962</v>
      </c>
      <c r="BP594" s="3" t="str">
        <f t="shared" si="313"/>
        <v>О/13573/34088</v>
      </c>
      <c r="BQ594" s="3" t="str">
        <f t="shared" si="314"/>
        <v>Р/13092/13092</v>
      </c>
    </row>
    <row r="595" spans="1:69" ht="16.5" customHeight="1" x14ac:dyDescent="0.25">
      <c r="A595" s="90">
        <v>45511</v>
      </c>
      <c r="B595" s="3">
        <v>5</v>
      </c>
      <c r="C595" s="3">
        <v>4</v>
      </c>
      <c r="D595" s="105" t="str">
        <f t="shared" si="315"/>
        <v/>
      </c>
      <c r="E595" s="105" t="str">
        <f t="shared" si="316"/>
        <v/>
      </c>
      <c r="F595" s="99" t="s">
        <v>290</v>
      </c>
      <c r="G595" s="100">
        <f t="shared" si="317"/>
        <v>28445</v>
      </c>
      <c r="H595" s="100">
        <f t="shared" si="318"/>
        <v>62119</v>
      </c>
      <c r="I595" s="100">
        <f t="shared" si="319"/>
        <v>45532</v>
      </c>
      <c r="J595" s="100">
        <f t="shared" si="320"/>
        <v>49098</v>
      </c>
      <c r="K595" s="100">
        <f t="shared" si="321"/>
        <v>19515</v>
      </c>
      <c r="L595" s="100">
        <f t="shared" si="322"/>
        <v>18234</v>
      </c>
      <c r="M595" s="100">
        <f t="shared" si="323"/>
        <v>13410</v>
      </c>
      <c r="N595" s="100" t="str">
        <f t="shared" si="324"/>
        <v>|</v>
      </c>
      <c r="O595" s="100">
        <f t="shared" si="325"/>
        <v>48342</v>
      </c>
      <c r="P595" s="100">
        <f t="shared" si="326"/>
        <v>32453</v>
      </c>
      <c r="Q595" s="100">
        <f t="shared" si="327"/>
        <v>21186</v>
      </c>
      <c r="R595" s="100">
        <f t="shared" si="328"/>
        <v>67911</v>
      </c>
      <c r="S595" s="100">
        <f t="shared" si="329"/>
        <v>36986</v>
      </c>
      <c r="T595" s="100">
        <f t="shared" si="330"/>
        <v>34088</v>
      </c>
      <c r="U595" s="100">
        <f t="shared" si="331"/>
        <v>13092</v>
      </c>
      <c r="V595" s="89" t="s">
        <v>290</v>
      </c>
      <c r="W595" s="95" t="s">
        <v>37</v>
      </c>
      <c r="X595" s="95" t="s">
        <v>37</v>
      </c>
      <c r="Y595" s="95" t="s">
        <v>37</v>
      </c>
      <c r="Z595" s="95" t="s">
        <v>37</v>
      </c>
      <c r="AA595" s="95" t="s">
        <v>38</v>
      </c>
      <c r="AB595" s="95" t="s">
        <v>37</v>
      </c>
      <c r="AC595" s="95" t="s">
        <v>38</v>
      </c>
      <c r="AD595" s="96" t="s">
        <v>290</v>
      </c>
      <c r="AE595" s="95" t="s">
        <v>37</v>
      </c>
      <c r="AF595" s="95" t="s">
        <v>37</v>
      </c>
      <c r="AG595" s="95" t="s">
        <v>37</v>
      </c>
      <c r="AH595" s="95" t="s">
        <v>38</v>
      </c>
      <c r="AI595" s="95" t="s">
        <v>37</v>
      </c>
      <c r="AJ595" s="95" t="s">
        <v>38</v>
      </c>
      <c r="AK595" s="95" t="s">
        <v>38</v>
      </c>
      <c r="AL595" s="94" t="s">
        <v>290</v>
      </c>
      <c r="AM595" s="108">
        <f t="array" ref="AM595">IFERROR(INDEX(TO_name_1,MATCH(,((Шаблон_1-Точность)&gt;=G595)+((Шаблон_1+Точность)&lt;=G595),)),G595)</f>
        <v>28445</v>
      </c>
      <c r="AN595" s="109">
        <f t="array" ref="AN595">IFERROR(INDEX(TO_name_2,MATCH(,((Шаблон_2-Точность)&gt;=H595)+((Шаблон_2+Точность)&lt;=H595),)),H595)</f>
        <v>62119</v>
      </c>
      <c r="AO595" s="109">
        <f t="array" ref="AO595">IFERROR(INDEX(TO_name_3,MATCH(,((Шаблон_3-Точность)&gt;=I595)+((Шаблон_3+Точность)&lt;=I595),)),I595)</f>
        <v>45532</v>
      </c>
      <c r="AP595" s="109">
        <f t="array" ref="AP595">IFERROR(INDEX(TO_name_4,MATCH(,((Шаблон_4-Точность)&gt;=J595)+((Шаблон_4+Точность)&lt;=J595),)),J595)</f>
        <v>49098</v>
      </c>
      <c r="AQ595" s="109">
        <f t="array" ref="AQ595">IFERROR(INDEX(TO_name_9,MATCH(,((Шаблон_9-Точность)&gt;=K595)+((Шаблон_9+Точность)&lt;=K595),)),K595)</f>
        <v>19515</v>
      </c>
      <c r="AR595" s="109">
        <f t="array" ref="AR595">IFERROR(INDEX(TO_name_10,MATCH(,((Шаблон_10-Точность)&gt;=L595)+((Шаблон_10+Точность)&lt;=L595),)),L595)</f>
        <v>18234</v>
      </c>
      <c r="AS595" s="110">
        <f t="array" ref="AS595">IFERROR(INDEX(TO_name_11,MATCH(,((Шаблон_11-Точность)&gt;=M595)+((Шаблон_11+Точность)&lt;=M595),)),M595)</f>
        <v>13410</v>
      </c>
      <c r="AT595" s="111" t="s">
        <v>290</v>
      </c>
      <c r="AU595" s="108">
        <f t="array" ref="AU595">IFERROR(INDEX(TO_name_5,MATCH(,((Шаблон_5-Точность)&gt;=O595)+((Шаблон_5+Точность)&lt;=O595),)),O595)</f>
        <v>48342</v>
      </c>
      <c r="AV595" s="109">
        <f t="array" ref="AV595">IFERROR(INDEX(TO_name_6,MATCH(,((Шаблон_6-Точность)&gt;=P595)+((Шаблон_6+Точность)&lt;=P595),)),P595)</f>
        <v>32453</v>
      </c>
      <c r="AW595" s="109">
        <f t="array" ref="AW595">IFERROR(INDEX(TO_name_7,MATCH(,((Шаблон_7-Точность)&gt;=Q595)+((Шаблон_7+Точность)&lt;=Q595),)),Q595)</f>
        <v>21186</v>
      </c>
      <c r="AX595" s="109">
        <f t="array" ref="AX595">IFERROR(INDEX(TO_name_8,MATCH(,((Шаблон_8-Точность)&gt;=R595)+((Шаблон_8+Точность)&lt;=R595),)),R595)</f>
        <v>67911</v>
      </c>
      <c r="AY595" s="109">
        <f t="array" ref="AY595">IFERROR(INDEX(TO_name_12,MATCH(,((Шаблон_12-Точность)&gt;=S595)+((Шаблон_12+Точность)&lt;=S595),)),S595)</f>
        <v>36986</v>
      </c>
      <c r="AZ595" s="109">
        <f t="array" ref="AZ595">IFERROR(INDEX(TO_name_13,MATCH(,((Шаблон_13-Точность)&gt;=T595)+((Шаблон_13+Точность)&lt;=T595),)),T595)</f>
        <v>34088</v>
      </c>
      <c r="BA595" s="110">
        <f t="array" ref="BA595">IFERROR(INDEX(TO_name_14,MATCH(,((Шаблон_14-Точность)&gt;=U595)+((Шаблон_14+Точность)&lt;=U595),)),U595)</f>
        <v>13092</v>
      </c>
      <c r="BB595" s="3"/>
      <c r="BC595" s="3" t="str">
        <f t="shared" si="301"/>
        <v>М/72167/28445</v>
      </c>
      <c r="BD595" s="3" t="str">
        <f t="shared" si="302"/>
        <v>М/77041/62119</v>
      </c>
      <c r="BE595" s="3" t="str">
        <f t="shared" si="303"/>
        <v>М/70634/45532</v>
      </c>
      <c r="BF595" s="3" t="str">
        <f t="shared" si="304"/>
        <v>М/77398/49098</v>
      </c>
      <c r="BG595" s="3" t="str">
        <f t="shared" si="305"/>
        <v>Р/19515/19515</v>
      </c>
      <c r="BH595" s="3" t="str">
        <f t="shared" si="306"/>
        <v>М/18234/18234</v>
      </c>
      <c r="BI595" s="3" t="str">
        <f t="shared" si="307"/>
        <v>Р/13410/13410</v>
      </c>
      <c r="BJ595" s="158" t="s">
        <v>290</v>
      </c>
      <c r="BK595" s="3" t="str">
        <f t="shared" si="308"/>
        <v>М/46621/48342</v>
      </c>
      <c r="BL595" s="3" t="str">
        <f t="shared" si="309"/>
        <v>М/57435/32453</v>
      </c>
      <c r="BM595" s="3" t="str">
        <f t="shared" si="310"/>
        <v>М/41701/21186</v>
      </c>
      <c r="BN595" s="3" t="str">
        <f t="shared" si="311"/>
        <v>Р/43362/67911</v>
      </c>
      <c r="BO595" s="3" t="str">
        <f t="shared" si="312"/>
        <v>М/11986/36986</v>
      </c>
      <c r="BP595" s="3" t="str">
        <f t="shared" si="313"/>
        <v>Р/13573/34088</v>
      </c>
      <c r="BQ595" s="3" t="str">
        <f t="shared" si="314"/>
        <v>Р/13092/13092</v>
      </c>
    </row>
    <row r="596" spans="1:69" ht="16.5" customHeight="1" x14ac:dyDescent="0.25">
      <c r="A596" s="90">
        <v>45512</v>
      </c>
      <c r="B596" s="3">
        <v>5</v>
      </c>
      <c r="C596" s="3">
        <v>4</v>
      </c>
      <c r="D596" s="105" t="str">
        <f t="shared" si="315"/>
        <v/>
      </c>
      <c r="E596" s="105" t="str">
        <f t="shared" si="316"/>
        <v/>
      </c>
      <c r="F596" s="99" t="s">
        <v>290</v>
      </c>
      <c r="G596" s="100">
        <f t="shared" si="317"/>
        <v>28469</v>
      </c>
      <c r="H596" s="100">
        <f t="shared" si="318"/>
        <v>62143</v>
      </c>
      <c r="I596" s="100">
        <f t="shared" si="319"/>
        <v>45556</v>
      </c>
      <c r="J596" s="100">
        <f t="shared" si="320"/>
        <v>49122</v>
      </c>
      <c r="K596" s="100">
        <f t="shared" si="321"/>
        <v>19515</v>
      </c>
      <c r="L596" s="100">
        <f t="shared" si="322"/>
        <v>18258</v>
      </c>
      <c r="M596" s="100">
        <f t="shared" si="323"/>
        <v>13410</v>
      </c>
      <c r="N596" s="100" t="str">
        <f t="shared" si="324"/>
        <v>|</v>
      </c>
      <c r="O596" s="100">
        <f t="shared" si="325"/>
        <v>48366</v>
      </c>
      <c r="P596" s="100">
        <f t="shared" si="326"/>
        <v>32477</v>
      </c>
      <c r="Q596" s="100">
        <f t="shared" si="327"/>
        <v>21210</v>
      </c>
      <c r="R596" s="100">
        <f t="shared" si="328"/>
        <v>67911</v>
      </c>
      <c r="S596" s="100">
        <f t="shared" si="329"/>
        <v>37010</v>
      </c>
      <c r="T596" s="100">
        <f t="shared" si="330"/>
        <v>34088</v>
      </c>
      <c r="U596" s="100">
        <f t="shared" si="331"/>
        <v>13092</v>
      </c>
      <c r="V596" s="89" t="s">
        <v>290</v>
      </c>
      <c r="W596" s="95" t="s">
        <v>37</v>
      </c>
      <c r="X596" s="95" t="s">
        <v>37</v>
      </c>
      <c r="Y596" s="95" t="s">
        <v>37</v>
      </c>
      <c r="Z596" s="95" t="s">
        <v>37</v>
      </c>
      <c r="AA596" s="95" t="s">
        <v>38</v>
      </c>
      <c r="AB596" s="95" t="s">
        <v>37</v>
      </c>
      <c r="AC596" s="95" t="s">
        <v>38</v>
      </c>
      <c r="AD596" s="96" t="s">
        <v>290</v>
      </c>
      <c r="AE596" s="95" t="s">
        <v>37</v>
      </c>
      <c r="AF596" s="95" t="s">
        <v>37</v>
      </c>
      <c r="AG596" s="95" t="s">
        <v>37</v>
      </c>
      <c r="AH596" s="95" t="s">
        <v>38</v>
      </c>
      <c r="AI596" s="95" t="s">
        <v>37</v>
      </c>
      <c r="AJ596" s="95" t="s">
        <v>38</v>
      </c>
      <c r="AK596" s="95" t="s">
        <v>38</v>
      </c>
      <c r="AL596" s="94" t="s">
        <v>290</v>
      </c>
      <c r="AM596" s="108">
        <f t="array" ref="AM596">IFERROR(INDEX(TO_name_1,MATCH(,((Шаблон_1-Точность)&gt;=G596)+((Шаблон_1+Точность)&lt;=G596),)),G596)</f>
        <v>28469</v>
      </c>
      <c r="AN596" s="109">
        <f t="array" ref="AN596">IFERROR(INDEX(TO_name_2,MATCH(,((Шаблон_2-Точность)&gt;=H596)+((Шаблон_2+Точность)&lt;=H596),)),H596)</f>
        <v>62143</v>
      </c>
      <c r="AO596" s="109">
        <f t="array" ref="AO596">IFERROR(INDEX(TO_name_3,MATCH(,((Шаблон_3-Точность)&gt;=I596)+((Шаблон_3+Точность)&lt;=I596),)),I596)</f>
        <v>45556</v>
      </c>
      <c r="AP596" s="109">
        <f t="array" ref="AP596">IFERROR(INDEX(TO_name_4,MATCH(,((Шаблон_4-Точность)&gt;=J596)+((Шаблон_4+Точность)&lt;=J596),)),J596)</f>
        <v>49122</v>
      </c>
      <c r="AQ596" s="109">
        <f t="array" ref="AQ596">IFERROR(INDEX(TO_name_9,MATCH(,((Шаблон_9-Точность)&gt;=K596)+((Шаблон_9+Точность)&lt;=K596),)),K596)</f>
        <v>19515</v>
      </c>
      <c r="AR596" s="109">
        <f t="array" ref="AR596">IFERROR(INDEX(TO_name_10,MATCH(,((Шаблон_10-Точность)&gt;=L596)+((Шаблон_10+Точность)&lt;=L596),)),L596)</f>
        <v>18258</v>
      </c>
      <c r="AS596" s="110">
        <f t="array" ref="AS596">IFERROR(INDEX(TO_name_11,MATCH(,((Шаблон_11-Точность)&gt;=M596)+((Шаблон_11+Точность)&lt;=M596),)),M596)</f>
        <v>13410</v>
      </c>
      <c r="AT596" s="111" t="s">
        <v>290</v>
      </c>
      <c r="AU596" s="108">
        <f t="array" ref="AU596">IFERROR(INDEX(TO_name_5,MATCH(,((Шаблон_5-Точность)&gt;=O596)+((Шаблон_5+Точность)&lt;=O596),)),O596)</f>
        <v>48366</v>
      </c>
      <c r="AV596" s="109">
        <f t="array" ref="AV596">IFERROR(INDEX(TO_name_6,MATCH(,((Шаблон_6-Точность)&gt;=P596)+((Шаблон_6+Точность)&lt;=P596),)),P596)</f>
        <v>32477</v>
      </c>
      <c r="AW596" s="109">
        <f t="array" ref="AW596">IFERROR(INDEX(TO_name_7,MATCH(,((Шаблон_7-Точность)&gt;=Q596)+((Шаблон_7+Точность)&lt;=Q596),)),Q596)</f>
        <v>21210</v>
      </c>
      <c r="AX596" s="109">
        <f t="array" ref="AX596">IFERROR(INDEX(TO_name_8,MATCH(,((Шаблон_8-Точность)&gt;=R596)+((Шаблон_8+Точность)&lt;=R596),)),R596)</f>
        <v>67911</v>
      </c>
      <c r="AY596" s="109" t="str">
        <f t="array" ref="AY596">IFERROR(INDEX(TO_name_12,MATCH(,((Шаблон_12-Точность)&gt;=S596)+((Шаблон_12+Точность)&lt;=S596),)),S596)</f>
        <v>ТО2</v>
      </c>
      <c r="AZ596" s="109">
        <f t="array" ref="AZ596">IFERROR(INDEX(TO_name_13,MATCH(,((Шаблон_13-Точность)&gt;=T596)+((Шаблон_13+Точность)&lt;=T596),)),T596)</f>
        <v>34088</v>
      </c>
      <c r="BA596" s="110">
        <f t="array" ref="BA596">IFERROR(INDEX(TO_name_14,MATCH(,((Шаблон_14-Точность)&gt;=U596)+((Шаблон_14+Точность)&lt;=U596),)),U596)</f>
        <v>13092</v>
      </c>
      <c r="BB596" s="3"/>
      <c r="BC596" s="3" t="str">
        <f t="shared" si="301"/>
        <v>М/72191/28469</v>
      </c>
      <c r="BD596" s="3" t="str">
        <f t="shared" si="302"/>
        <v>М/77065/62143</v>
      </c>
      <c r="BE596" s="3" t="str">
        <f t="shared" si="303"/>
        <v>М/70658/45556</v>
      </c>
      <c r="BF596" s="3" t="str">
        <f t="shared" si="304"/>
        <v>М/77422/49122</v>
      </c>
      <c r="BG596" s="3" t="str">
        <f t="shared" si="305"/>
        <v>Р/19515/19515</v>
      </c>
      <c r="BH596" s="3" t="str">
        <f t="shared" si="306"/>
        <v>М/18258/18258</v>
      </c>
      <c r="BI596" s="3" t="str">
        <f t="shared" si="307"/>
        <v>Р/13410/13410</v>
      </c>
      <c r="BJ596" s="158" t="s">
        <v>290</v>
      </c>
      <c r="BK596" s="3" t="str">
        <f t="shared" si="308"/>
        <v>М/46645/48366</v>
      </c>
      <c r="BL596" s="3" t="str">
        <f t="shared" si="309"/>
        <v>М/57459/32477</v>
      </c>
      <c r="BM596" s="3" t="str">
        <f t="shared" si="310"/>
        <v>М/41725/21210</v>
      </c>
      <c r="BN596" s="3" t="str">
        <f t="shared" si="311"/>
        <v>Р/43362/67911</v>
      </c>
      <c r="BO596" s="3" t="str">
        <f t="shared" si="312"/>
        <v>М/12010/37010</v>
      </c>
      <c r="BP596" s="3" t="str">
        <f t="shared" si="313"/>
        <v>Р/13573/34088</v>
      </c>
      <c r="BQ596" s="3" t="str">
        <f t="shared" si="314"/>
        <v>Р/13092/13092</v>
      </c>
    </row>
    <row r="597" spans="1:69" ht="16.5" customHeight="1" x14ac:dyDescent="0.25">
      <c r="A597" s="90">
        <v>45513</v>
      </c>
      <c r="B597" s="3">
        <v>5</v>
      </c>
      <c r="C597" s="3">
        <v>4</v>
      </c>
      <c r="D597" s="105" t="str">
        <f t="shared" si="315"/>
        <v/>
      </c>
      <c r="E597" s="105" t="str">
        <f t="shared" si="316"/>
        <v/>
      </c>
      <c r="F597" s="99" t="s">
        <v>290</v>
      </c>
      <c r="G597" s="100">
        <f t="shared" si="317"/>
        <v>28493</v>
      </c>
      <c r="H597" s="100">
        <f t="shared" si="318"/>
        <v>62167</v>
      </c>
      <c r="I597" s="100">
        <f t="shared" si="319"/>
        <v>45580</v>
      </c>
      <c r="J597" s="100">
        <f t="shared" si="320"/>
        <v>49146</v>
      </c>
      <c r="K597" s="100">
        <f t="shared" si="321"/>
        <v>19515</v>
      </c>
      <c r="L597" s="100">
        <f t="shared" si="322"/>
        <v>18282</v>
      </c>
      <c r="M597" s="100">
        <f t="shared" si="323"/>
        <v>13410</v>
      </c>
      <c r="N597" s="100" t="str">
        <f t="shared" si="324"/>
        <v>|</v>
      </c>
      <c r="O597" s="100">
        <f t="shared" si="325"/>
        <v>48390</v>
      </c>
      <c r="P597" s="100">
        <f t="shared" si="326"/>
        <v>32501</v>
      </c>
      <c r="Q597" s="100">
        <f t="shared" si="327"/>
        <v>21234</v>
      </c>
      <c r="R597" s="100">
        <f t="shared" si="328"/>
        <v>67911</v>
      </c>
      <c r="S597" s="100">
        <f t="shared" si="329"/>
        <v>37034</v>
      </c>
      <c r="T597" s="100">
        <f t="shared" si="330"/>
        <v>34088</v>
      </c>
      <c r="U597" s="100">
        <f t="shared" si="331"/>
        <v>13092</v>
      </c>
      <c r="V597" s="89" t="s">
        <v>290</v>
      </c>
      <c r="W597" s="95" t="s">
        <v>37</v>
      </c>
      <c r="X597" s="95" t="s">
        <v>37</v>
      </c>
      <c r="Y597" s="95" t="s">
        <v>37</v>
      </c>
      <c r="Z597" s="95" t="s">
        <v>37</v>
      </c>
      <c r="AA597" s="95" t="s">
        <v>38</v>
      </c>
      <c r="AB597" s="95" t="s">
        <v>37</v>
      </c>
      <c r="AC597" s="95" t="s">
        <v>38</v>
      </c>
      <c r="AD597" s="96" t="s">
        <v>290</v>
      </c>
      <c r="AE597" s="95" t="s">
        <v>37</v>
      </c>
      <c r="AF597" s="95" t="s">
        <v>37</v>
      </c>
      <c r="AG597" s="95" t="s">
        <v>37</v>
      </c>
      <c r="AH597" s="95" t="s">
        <v>38</v>
      </c>
      <c r="AI597" s="95" t="s">
        <v>37</v>
      </c>
      <c r="AJ597" s="95" t="s">
        <v>38</v>
      </c>
      <c r="AK597" s="95" t="s">
        <v>38</v>
      </c>
      <c r="AL597" s="94" t="s">
        <v>290</v>
      </c>
      <c r="AM597" s="108" t="str">
        <f t="array" ref="AM597">IFERROR(INDEX(TO_name_1,MATCH(,((Шаблон_1-Точность)&gt;=G597)+((Шаблон_1+Точность)&lt;=G597),)),G597)</f>
        <v>ТО1</v>
      </c>
      <c r="AN597" s="109">
        <f t="array" ref="AN597">IFERROR(INDEX(TO_name_2,MATCH(,((Шаблон_2-Точность)&gt;=H597)+((Шаблон_2+Точность)&lt;=H597),)),H597)</f>
        <v>62167</v>
      </c>
      <c r="AO597" s="109">
        <f t="array" ref="AO597">IFERROR(INDEX(TO_name_3,MATCH(,((Шаблон_3-Точность)&gt;=I597)+((Шаблон_3+Точность)&lt;=I597),)),I597)</f>
        <v>45580</v>
      </c>
      <c r="AP597" s="109">
        <f t="array" ref="AP597">IFERROR(INDEX(TO_name_4,MATCH(,((Шаблон_4-Точность)&gt;=J597)+((Шаблон_4+Точность)&lt;=J597),)),J597)</f>
        <v>49146</v>
      </c>
      <c r="AQ597" s="109">
        <f t="array" ref="AQ597">IFERROR(INDEX(TO_name_9,MATCH(,((Шаблон_9-Точность)&gt;=K597)+((Шаблон_9+Точность)&lt;=K597),)),K597)</f>
        <v>19515</v>
      </c>
      <c r="AR597" s="109">
        <f t="array" ref="AR597">IFERROR(INDEX(TO_name_10,MATCH(,((Шаблон_10-Точность)&gt;=L597)+((Шаблон_10+Точность)&lt;=L597),)),L597)</f>
        <v>18282</v>
      </c>
      <c r="AS597" s="110">
        <f t="array" ref="AS597">IFERROR(INDEX(TO_name_11,MATCH(,((Шаблон_11-Точность)&gt;=M597)+((Шаблон_11+Точность)&lt;=M597),)),M597)</f>
        <v>13410</v>
      </c>
      <c r="AT597" s="111" t="s">
        <v>290</v>
      </c>
      <c r="AU597" s="108">
        <f t="array" ref="AU597">IFERROR(INDEX(TO_name_5,MATCH(,((Шаблон_5-Точность)&gt;=O597)+((Шаблон_5+Точность)&lt;=O597),)),O597)</f>
        <v>48390</v>
      </c>
      <c r="AV597" s="109">
        <f t="array" ref="AV597">IFERROR(INDEX(TO_name_6,MATCH(,((Шаблон_6-Точность)&gt;=P597)+((Шаблон_6+Точность)&lt;=P597),)),P597)</f>
        <v>32501</v>
      </c>
      <c r="AW597" s="109">
        <f t="array" ref="AW597">IFERROR(INDEX(TO_name_7,MATCH(,((Шаблон_7-Точность)&gt;=Q597)+((Шаблон_7+Точность)&lt;=Q597),)),Q597)</f>
        <v>21234</v>
      </c>
      <c r="AX597" s="109">
        <f t="array" ref="AX597">IFERROR(INDEX(TO_name_8,MATCH(,((Шаблон_8-Точность)&gt;=R597)+((Шаблон_8+Точность)&lt;=R597),)),R597)</f>
        <v>67911</v>
      </c>
      <c r="AY597" s="109">
        <f t="array" ref="AY597">IFERROR(INDEX(TO_name_12,MATCH(,((Шаблон_12-Точность)&gt;=S597)+((Шаблон_12+Точность)&lt;=S597),)),S597)</f>
        <v>37034</v>
      </c>
      <c r="AZ597" s="109">
        <f t="array" ref="AZ597">IFERROR(INDEX(TO_name_13,MATCH(,((Шаблон_13-Точность)&gt;=T597)+((Шаблон_13+Точность)&lt;=T597),)),T597)</f>
        <v>34088</v>
      </c>
      <c r="BA597" s="110">
        <f t="array" ref="BA597">IFERROR(INDEX(TO_name_14,MATCH(,((Шаблон_14-Точность)&gt;=U597)+((Шаблон_14+Точность)&lt;=U597),)),U597)</f>
        <v>13092</v>
      </c>
      <c r="BB597" s="3"/>
      <c r="BC597" s="3" t="str">
        <f t="shared" si="301"/>
        <v>М/72215/28493</v>
      </c>
      <c r="BD597" s="3" t="str">
        <f t="shared" si="302"/>
        <v>М/77089/62167</v>
      </c>
      <c r="BE597" s="3" t="str">
        <f t="shared" si="303"/>
        <v>М/70682/45580</v>
      </c>
      <c r="BF597" s="3" t="str">
        <f t="shared" si="304"/>
        <v>М/77446/49146</v>
      </c>
      <c r="BG597" s="3" t="str">
        <f t="shared" si="305"/>
        <v>Р/19515/19515</v>
      </c>
      <c r="BH597" s="3" t="str">
        <f t="shared" si="306"/>
        <v>М/18282/18282</v>
      </c>
      <c r="BI597" s="3" t="str">
        <f t="shared" si="307"/>
        <v>Р/13410/13410</v>
      </c>
      <c r="BJ597" s="158" t="s">
        <v>290</v>
      </c>
      <c r="BK597" s="3" t="str">
        <f t="shared" si="308"/>
        <v>М/46669/48390</v>
      </c>
      <c r="BL597" s="3" t="str">
        <f t="shared" si="309"/>
        <v>М/57483/32501</v>
      </c>
      <c r="BM597" s="3" t="str">
        <f t="shared" si="310"/>
        <v>М/41749/21234</v>
      </c>
      <c r="BN597" s="3" t="str">
        <f t="shared" si="311"/>
        <v>Р/43362/67911</v>
      </c>
      <c r="BO597" s="3" t="str">
        <f t="shared" si="312"/>
        <v>М/12034/37034</v>
      </c>
      <c r="BP597" s="3" t="str">
        <f t="shared" si="313"/>
        <v>Р/13573/34088</v>
      </c>
      <c r="BQ597" s="3" t="str">
        <f t="shared" si="314"/>
        <v>Р/13092/13092</v>
      </c>
    </row>
    <row r="598" spans="1:69" ht="16.5" customHeight="1" x14ac:dyDescent="0.25">
      <c r="A598" s="90">
        <v>45514</v>
      </c>
      <c r="B598" s="3">
        <v>5</v>
      </c>
      <c r="C598" s="3">
        <v>4</v>
      </c>
      <c r="D598" s="105" t="str">
        <f t="shared" si="315"/>
        <v/>
      </c>
      <c r="E598" s="105" t="str">
        <f t="shared" si="316"/>
        <v/>
      </c>
      <c r="F598" s="99" t="s">
        <v>290</v>
      </c>
      <c r="G598" s="100">
        <f t="shared" si="317"/>
        <v>28517</v>
      </c>
      <c r="H598" s="100">
        <f t="shared" si="318"/>
        <v>62191</v>
      </c>
      <c r="I598" s="100">
        <f t="shared" si="319"/>
        <v>45604</v>
      </c>
      <c r="J598" s="100">
        <f t="shared" si="320"/>
        <v>49170</v>
      </c>
      <c r="K598" s="100">
        <f t="shared" si="321"/>
        <v>19515</v>
      </c>
      <c r="L598" s="100">
        <f t="shared" si="322"/>
        <v>18306</v>
      </c>
      <c r="M598" s="100">
        <f t="shared" si="323"/>
        <v>13410</v>
      </c>
      <c r="N598" s="100" t="str">
        <f t="shared" si="324"/>
        <v>|</v>
      </c>
      <c r="O598" s="100">
        <f t="shared" si="325"/>
        <v>48414</v>
      </c>
      <c r="P598" s="100">
        <f t="shared" si="326"/>
        <v>32525</v>
      </c>
      <c r="Q598" s="100">
        <f t="shared" si="327"/>
        <v>21258</v>
      </c>
      <c r="R598" s="100">
        <f t="shared" si="328"/>
        <v>67911</v>
      </c>
      <c r="S598" s="100">
        <f t="shared" si="329"/>
        <v>37058</v>
      </c>
      <c r="T598" s="100">
        <f t="shared" si="330"/>
        <v>34088</v>
      </c>
      <c r="U598" s="100">
        <f t="shared" si="331"/>
        <v>13092</v>
      </c>
      <c r="V598" s="89" t="s">
        <v>290</v>
      </c>
      <c r="W598" s="95" t="s">
        <v>37</v>
      </c>
      <c r="X598" s="95" t="s">
        <v>37</v>
      </c>
      <c r="Y598" s="95" t="s">
        <v>37</v>
      </c>
      <c r="Z598" s="95" t="s">
        <v>37</v>
      </c>
      <c r="AA598" s="95" t="s">
        <v>38</v>
      </c>
      <c r="AB598" s="95" t="s">
        <v>37</v>
      </c>
      <c r="AC598" s="95" t="s">
        <v>38</v>
      </c>
      <c r="AD598" s="96" t="s">
        <v>290</v>
      </c>
      <c r="AE598" s="95" t="s">
        <v>37</v>
      </c>
      <c r="AF598" s="95" t="s">
        <v>37</v>
      </c>
      <c r="AG598" s="95" t="s">
        <v>37</v>
      </c>
      <c r="AH598" s="95" t="s">
        <v>38</v>
      </c>
      <c r="AI598" s="95" t="s">
        <v>37</v>
      </c>
      <c r="AJ598" s="95" t="s">
        <v>38</v>
      </c>
      <c r="AK598" s="95" t="s">
        <v>38</v>
      </c>
      <c r="AL598" s="94" t="s">
        <v>290</v>
      </c>
      <c r="AM598" s="108">
        <f t="array" ref="AM598">IFERROR(INDEX(TO_name_1,MATCH(,((Шаблон_1-Точность)&gt;=G598)+((Шаблон_1+Точность)&lt;=G598),)),G598)</f>
        <v>28517</v>
      </c>
      <c r="AN598" s="109">
        <f t="array" ref="AN598">IFERROR(INDEX(TO_name_2,MATCH(,((Шаблон_2-Точность)&gt;=H598)+((Шаблон_2+Точность)&lt;=H598),)),H598)</f>
        <v>62191</v>
      </c>
      <c r="AO598" s="109">
        <f t="array" ref="AO598">IFERROR(INDEX(TO_name_3,MATCH(,((Шаблон_3-Точность)&gt;=I598)+((Шаблон_3+Точность)&lt;=I598),)),I598)</f>
        <v>45604</v>
      </c>
      <c r="AP598" s="109">
        <f t="array" ref="AP598">IFERROR(INDEX(TO_name_4,MATCH(,((Шаблон_4-Точность)&gt;=J598)+((Шаблон_4+Точность)&lt;=J598),)),J598)</f>
        <v>49170</v>
      </c>
      <c r="AQ598" s="109">
        <f t="array" ref="AQ598">IFERROR(INDEX(TO_name_9,MATCH(,((Шаблон_9-Точность)&gt;=K598)+((Шаблон_9+Точность)&lt;=K598),)),K598)</f>
        <v>19515</v>
      </c>
      <c r="AR598" s="109">
        <f t="array" ref="AR598">IFERROR(INDEX(TO_name_10,MATCH(,((Шаблон_10-Точность)&gt;=L598)+((Шаблон_10+Точность)&lt;=L598),)),L598)</f>
        <v>18306</v>
      </c>
      <c r="AS598" s="110">
        <f t="array" ref="AS598">IFERROR(INDEX(TO_name_11,MATCH(,((Шаблон_11-Точность)&gt;=M598)+((Шаблон_11+Точность)&lt;=M598),)),M598)</f>
        <v>13410</v>
      </c>
      <c r="AT598" s="111" t="s">
        <v>290</v>
      </c>
      <c r="AU598" s="108">
        <f t="array" ref="AU598">IFERROR(INDEX(TO_name_5,MATCH(,((Шаблон_5-Точность)&gt;=O598)+((Шаблон_5+Точность)&lt;=O598),)),O598)</f>
        <v>48414</v>
      </c>
      <c r="AV598" s="109">
        <f t="array" ref="AV598">IFERROR(INDEX(TO_name_6,MATCH(,((Шаблон_6-Точность)&gt;=P598)+((Шаблон_6+Точность)&lt;=P598),)),P598)</f>
        <v>32525</v>
      </c>
      <c r="AW598" s="109">
        <f t="array" ref="AW598">IFERROR(INDEX(TO_name_7,MATCH(,((Шаблон_7-Точность)&gt;=Q598)+((Шаблон_7+Точность)&lt;=Q598),)),Q598)</f>
        <v>21258</v>
      </c>
      <c r="AX598" s="109">
        <f t="array" ref="AX598">IFERROR(INDEX(TO_name_8,MATCH(,((Шаблон_8-Точность)&gt;=R598)+((Шаблон_8+Точность)&lt;=R598),)),R598)</f>
        <v>67911</v>
      </c>
      <c r="AY598" s="109">
        <f t="array" ref="AY598">IFERROR(INDEX(TO_name_12,MATCH(,((Шаблон_12-Точность)&gt;=S598)+((Шаблон_12+Точность)&lt;=S598),)),S598)</f>
        <v>37058</v>
      </c>
      <c r="AZ598" s="109">
        <f t="array" ref="AZ598">IFERROR(INDEX(TO_name_13,MATCH(,((Шаблон_13-Точность)&gt;=T598)+((Шаблон_13+Точность)&lt;=T598),)),T598)</f>
        <v>34088</v>
      </c>
      <c r="BA598" s="110">
        <f t="array" ref="BA598">IFERROR(INDEX(TO_name_14,MATCH(,((Шаблон_14-Точность)&gt;=U598)+((Шаблон_14+Точность)&lt;=U598),)),U598)</f>
        <v>13092</v>
      </c>
      <c r="BB598" s="3"/>
      <c r="BC598" s="3" t="str">
        <f t="shared" si="301"/>
        <v>М/72239/28517</v>
      </c>
      <c r="BD598" s="3" t="str">
        <f t="shared" si="302"/>
        <v>М/77113/62191</v>
      </c>
      <c r="BE598" s="3" t="str">
        <f t="shared" si="303"/>
        <v>М/70706/45604</v>
      </c>
      <c r="BF598" s="3" t="str">
        <f t="shared" si="304"/>
        <v>М/77470/49170</v>
      </c>
      <c r="BG598" s="3" t="str">
        <f t="shared" si="305"/>
        <v>Р/19515/19515</v>
      </c>
      <c r="BH598" s="3" t="str">
        <f t="shared" si="306"/>
        <v>М/18306/18306</v>
      </c>
      <c r="BI598" s="3" t="str">
        <f t="shared" si="307"/>
        <v>Р/13410/13410</v>
      </c>
      <c r="BJ598" s="158" t="s">
        <v>290</v>
      </c>
      <c r="BK598" s="3" t="str">
        <f t="shared" si="308"/>
        <v>М/46693/48414</v>
      </c>
      <c r="BL598" s="3" t="str">
        <f t="shared" si="309"/>
        <v>М/57507/32525</v>
      </c>
      <c r="BM598" s="3" t="str">
        <f t="shared" si="310"/>
        <v>М/41773/21258</v>
      </c>
      <c r="BN598" s="3" t="str">
        <f t="shared" si="311"/>
        <v>Р/43362/67911</v>
      </c>
      <c r="BO598" s="3" t="str">
        <f t="shared" si="312"/>
        <v>М/12058/37058</v>
      </c>
      <c r="BP598" s="3" t="str">
        <f t="shared" si="313"/>
        <v>Р/13573/34088</v>
      </c>
      <c r="BQ598" s="3" t="str">
        <f t="shared" si="314"/>
        <v>Р/13092/13092</v>
      </c>
    </row>
    <row r="599" spans="1:69" ht="16.5" customHeight="1" x14ac:dyDescent="0.25">
      <c r="A599" s="90">
        <v>45515</v>
      </c>
      <c r="B599" s="3">
        <v>5</v>
      </c>
      <c r="C599" s="3">
        <v>4</v>
      </c>
      <c r="D599" s="105" t="str">
        <f t="shared" si="315"/>
        <v/>
      </c>
      <c r="E599" s="105" t="str">
        <f t="shared" si="316"/>
        <v/>
      </c>
      <c r="F599" s="99" t="s">
        <v>290</v>
      </c>
      <c r="G599" s="100">
        <f t="shared" si="317"/>
        <v>28541</v>
      </c>
      <c r="H599" s="100">
        <f t="shared" si="318"/>
        <v>62215</v>
      </c>
      <c r="I599" s="100">
        <f t="shared" si="319"/>
        <v>45628</v>
      </c>
      <c r="J599" s="100">
        <f t="shared" si="320"/>
        <v>49194</v>
      </c>
      <c r="K599" s="100">
        <f t="shared" si="321"/>
        <v>19515</v>
      </c>
      <c r="L599" s="100">
        <f t="shared" si="322"/>
        <v>18330</v>
      </c>
      <c r="M599" s="100">
        <f t="shared" si="323"/>
        <v>13410</v>
      </c>
      <c r="N599" s="100" t="str">
        <f t="shared" si="324"/>
        <v>|</v>
      </c>
      <c r="O599" s="100">
        <f t="shared" si="325"/>
        <v>48438</v>
      </c>
      <c r="P599" s="100">
        <f t="shared" si="326"/>
        <v>32549</v>
      </c>
      <c r="Q599" s="100">
        <f t="shared" si="327"/>
        <v>21282</v>
      </c>
      <c r="R599" s="100">
        <f t="shared" si="328"/>
        <v>67911</v>
      </c>
      <c r="S599" s="100">
        <f t="shared" si="329"/>
        <v>37082</v>
      </c>
      <c r="T599" s="100">
        <f t="shared" si="330"/>
        <v>34088</v>
      </c>
      <c r="U599" s="100">
        <f t="shared" si="331"/>
        <v>13092</v>
      </c>
      <c r="V599" s="89" t="s">
        <v>290</v>
      </c>
      <c r="W599" s="95" t="s">
        <v>37</v>
      </c>
      <c r="X599" s="95" t="s">
        <v>37</v>
      </c>
      <c r="Y599" s="95" t="s">
        <v>37</v>
      </c>
      <c r="Z599" s="95" t="s">
        <v>37</v>
      </c>
      <c r="AA599" s="95" t="s">
        <v>38</v>
      </c>
      <c r="AB599" s="95" t="s">
        <v>37</v>
      </c>
      <c r="AC599" s="95" t="s">
        <v>38</v>
      </c>
      <c r="AD599" s="96" t="s">
        <v>290</v>
      </c>
      <c r="AE599" s="95" t="s">
        <v>37</v>
      </c>
      <c r="AF599" s="95" t="s">
        <v>37</v>
      </c>
      <c r="AG599" s="95" t="s">
        <v>37</v>
      </c>
      <c r="AH599" s="95" t="s">
        <v>38</v>
      </c>
      <c r="AI599" s="95" t="s">
        <v>37</v>
      </c>
      <c r="AJ599" s="95" t="s">
        <v>38</v>
      </c>
      <c r="AK599" s="95" t="s">
        <v>38</v>
      </c>
      <c r="AL599" s="94" t="s">
        <v>290</v>
      </c>
      <c r="AM599" s="108">
        <f t="array" ref="AM599">IFERROR(INDEX(TO_name_1,MATCH(,((Шаблон_1-Точность)&gt;=G599)+((Шаблон_1+Точность)&lt;=G599),)),G599)</f>
        <v>28541</v>
      </c>
      <c r="AN599" s="109">
        <f t="array" ref="AN599">IFERROR(INDEX(TO_name_2,MATCH(,((Шаблон_2-Точность)&gt;=H599)+((Шаблон_2+Точность)&lt;=H599),)),H599)</f>
        <v>62215</v>
      </c>
      <c r="AO599" s="109">
        <f t="array" ref="AO599">IFERROR(INDEX(TO_name_3,MATCH(,((Шаблон_3-Точность)&gt;=I599)+((Шаблон_3+Точность)&lt;=I599),)),I599)</f>
        <v>45628</v>
      </c>
      <c r="AP599" s="109">
        <f t="array" ref="AP599">IFERROR(INDEX(TO_name_4,MATCH(,((Шаблон_4-Точность)&gt;=J599)+((Шаблон_4+Точность)&lt;=J599),)),J599)</f>
        <v>49194</v>
      </c>
      <c r="AQ599" s="109">
        <f t="array" ref="AQ599">IFERROR(INDEX(TO_name_9,MATCH(,((Шаблон_9-Точность)&gt;=K599)+((Шаблон_9+Точность)&lt;=K599),)),K599)</f>
        <v>19515</v>
      </c>
      <c r="AR599" s="109">
        <f t="array" ref="AR599">IFERROR(INDEX(TO_name_10,MATCH(,((Шаблон_10-Точность)&gt;=L599)+((Шаблон_10+Точность)&lt;=L599),)),L599)</f>
        <v>18330</v>
      </c>
      <c r="AS599" s="110">
        <f t="array" ref="AS599">IFERROR(INDEX(TO_name_11,MATCH(,((Шаблон_11-Точность)&gt;=M599)+((Шаблон_11+Точность)&lt;=M599),)),M599)</f>
        <v>13410</v>
      </c>
      <c r="AT599" s="111" t="s">
        <v>290</v>
      </c>
      <c r="AU599" s="108">
        <f t="array" ref="AU599">IFERROR(INDEX(TO_name_5,MATCH(,((Шаблон_5-Точность)&gt;=O599)+((Шаблон_5+Точность)&lt;=O599),)),O599)</f>
        <v>48438</v>
      </c>
      <c r="AV599" s="109">
        <f t="array" ref="AV599">IFERROR(INDEX(TO_name_6,MATCH(,((Шаблон_6-Точность)&gt;=P599)+((Шаблон_6+Точность)&lt;=P599),)),P599)</f>
        <v>32549</v>
      </c>
      <c r="AW599" s="109">
        <f t="array" ref="AW599">IFERROR(INDEX(TO_name_7,MATCH(,((Шаблон_7-Точность)&gt;=Q599)+((Шаблон_7+Точность)&lt;=Q599),)),Q599)</f>
        <v>21282</v>
      </c>
      <c r="AX599" s="109">
        <f t="array" ref="AX599">IFERROR(INDEX(TO_name_8,MATCH(,((Шаблон_8-Точность)&gt;=R599)+((Шаблон_8+Точность)&lt;=R599),)),R599)</f>
        <v>67911</v>
      </c>
      <c r="AY599" s="109">
        <f t="array" ref="AY599">IFERROR(INDEX(TO_name_12,MATCH(,((Шаблон_12-Точность)&gt;=S599)+((Шаблон_12+Точность)&lt;=S599),)),S599)</f>
        <v>37082</v>
      </c>
      <c r="AZ599" s="109">
        <f t="array" ref="AZ599">IFERROR(INDEX(TO_name_13,MATCH(,((Шаблон_13-Точность)&gt;=T599)+((Шаблон_13+Точность)&lt;=T599),)),T599)</f>
        <v>34088</v>
      </c>
      <c r="BA599" s="110">
        <f t="array" ref="BA599">IFERROR(INDEX(TO_name_14,MATCH(,((Шаблон_14-Точность)&gt;=U599)+((Шаблон_14+Точность)&lt;=U599),)),U599)</f>
        <v>13092</v>
      </c>
      <c r="BB599" s="3"/>
      <c r="BC599" s="3" t="str">
        <f t="shared" si="301"/>
        <v>М/72263/28541</v>
      </c>
      <c r="BD599" s="3" t="str">
        <f t="shared" si="302"/>
        <v>М/77137/62215</v>
      </c>
      <c r="BE599" s="3" t="str">
        <f t="shared" si="303"/>
        <v>М/70730/45628</v>
      </c>
      <c r="BF599" s="3" t="str">
        <f t="shared" si="304"/>
        <v>М/77494/49194</v>
      </c>
      <c r="BG599" s="3" t="str">
        <f t="shared" si="305"/>
        <v>Р/19515/19515</v>
      </c>
      <c r="BH599" s="3" t="str">
        <f t="shared" si="306"/>
        <v>М/18330/18330</v>
      </c>
      <c r="BI599" s="3" t="str">
        <f t="shared" si="307"/>
        <v>Р/13410/13410</v>
      </c>
      <c r="BJ599" s="158" t="s">
        <v>290</v>
      </c>
      <c r="BK599" s="3" t="str">
        <f t="shared" si="308"/>
        <v>М/46717/48438</v>
      </c>
      <c r="BL599" s="3" t="str">
        <f t="shared" si="309"/>
        <v>М/57531/32549</v>
      </c>
      <c r="BM599" s="3" t="str">
        <f t="shared" si="310"/>
        <v>М/41797/21282</v>
      </c>
      <c r="BN599" s="3" t="str">
        <f t="shared" si="311"/>
        <v>Р/43362/67911</v>
      </c>
      <c r="BO599" s="3" t="str">
        <f t="shared" si="312"/>
        <v>М/12082/37082</v>
      </c>
      <c r="BP599" s="3" t="str">
        <f t="shared" si="313"/>
        <v>Р/13573/34088</v>
      </c>
      <c r="BQ599" s="3" t="str">
        <f t="shared" si="314"/>
        <v>Р/13092/13092</v>
      </c>
    </row>
    <row r="600" spans="1:69" ht="16.5" customHeight="1" x14ac:dyDescent="0.25">
      <c r="A600" s="90">
        <v>45516</v>
      </c>
      <c r="B600" s="3">
        <v>5</v>
      </c>
      <c r="C600" s="3">
        <v>4</v>
      </c>
      <c r="D600" s="105" t="str">
        <f t="shared" si="315"/>
        <v/>
      </c>
      <c r="E600" s="105" t="str">
        <f t="shared" si="316"/>
        <v/>
      </c>
      <c r="F600" s="99" t="s">
        <v>290</v>
      </c>
      <c r="G600" s="100">
        <f t="shared" si="317"/>
        <v>28565</v>
      </c>
      <c r="H600" s="100">
        <f t="shared" si="318"/>
        <v>62239</v>
      </c>
      <c r="I600" s="100">
        <f t="shared" si="319"/>
        <v>45652</v>
      </c>
      <c r="J600" s="100">
        <f t="shared" si="320"/>
        <v>49218</v>
      </c>
      <c r="K600" s="100">
        <f t="shared" si="321"/>
        <v>19523</v>
      </c>
      <c r="L600" s="100">
        <f t="shared" si="322"/>
        <v>18346</v>
      </c>
      <c r="M600" s="100">
        <f t="shared" si="323"/>
        <v>13410</v>
      </c>
      <c r="N600" s="100" t="str">
        <f t="shared" si="324"/>
        <v>|</v>
      </c>
      <c r="O600" s="100">
        <f t="shared" si="325"/>
        <v>48462</v>
      </c>
      <c r="P600" s="100">
        <f t="shared" si="326"/>
        <v>32573</v>
      </c>
      <c r="Q600" s="100">
        <f t="shared" si="327"/>
        <v>21306</v>
      </c>
      <c r="R600" s="100">
        <f t="shared" si="328"/>
        <v>67911</v>
      </c>
      <c r="S600" s="100">
        <f t="shared" si="329"/>
        <v>37106</v>
      </c>
      <c r="T600" s="100">
        <f t="shared" si="330"/>
        <v>34088</v>
      </c>
      <c r="U600" s="100">
        <f t="shared" si="331"/>
        <v>13092</v>
      </c>
      <c r="V600" s="89" t="s">
        <v>290</v>
      </c>
      <c r="W600" s="95" t="s">
        <v>37</v>
      </c>
      <c r="X600" s="95" t="s">
        <v>37</v>
      </c>
      <c r="Y600" s="95" t="s">
        <v>37</v>
      </c>
      <c r="Z600" s="95" t="s">
        <v>37</v>
      </c>
      <c r="AA600" s="95" t="s">
        <v>320</v>
      </c>
      <c r="AB600" s="95" t="s">
        <v>195</v>
      </c>
      <c r="AC600" s="95" t="s">
        <v>38</v>
      </c>
      <c r="AD600" s="96" t="s">
        <v>290</v>
      </c>
      <c r="AE600" s="95" t="s">
        <v>37</v>
      </c>
      <c r="AF600" s="95" t="s">
        <v>37</v>
      </c>
      <c r="AG600" s="95" t="s">
        <v>37</v>
      </c>
      <c r="AH600" s="95" t="s">
        <v>38</v>
      </c>
      <c r="AI600" s="95" t="s">
        <v>37</v>
      </c>
      <c r="AJ600" s="95" t="s">
        <v>38</v>
      </c>
      <c r="AK600" s="95" t="s">
        <v>38</v>
      </c>
      <c r="AL600" s="94" t="s">
        <v>290</v>
      </c>
      <c r="AM600" s="108">
        <f t="array" ref="AM600">IFERROR(INDEX(TO_name_1,MATCH(,((Шаблон_1-Точность)&gt;=G600)+((Шаблон_1+Точность)&lt;=G600),)),G600)</f>
        <v>28565</v>
      </c>
      <c r="AN600" s="109">
        <f t="array" ref="AN600">IFERROR(INDEX(TO_name_2,MATCH(,((Шаблон_2-Точность)&gt;=H600)+((Шаблон_2+Точность)&lt;=H600),)),H600)</f>
        <v>62239</v>
      </c>
      <c r="AO600" s="109">
        <f t="array" ref="AO600">IFERROR(INDEX(TO_name_3,MATCH(,((Шаблон_3-Точность)&gt;=I600)+((Шаблон_3+Точность)&lt;=I600),)),I600)</f>
        <v>45652</v>
      </c>
      <c r="AP600" s="109">
        <f t="array" ref="AP600">IFERROR(INDEX(TO_name_4,MATCH(,((Шаблон_4-Точность)&gt;=J600)+((Шаблон_4+Точность)&lt;=J600),)),J600)</f>
        <v>49218</v>
      </c>
      <c r="AQ600" s="109">
        <f t="array" ref="AQ600">IFERROR(INDEX(TO_name_9,MATCH(,((Шаблон_9-Точность)&gt;=K600)+((Шаблон_9+Точность)&lt;=K600),)),K600)</f>
        <v>19523</v>
      </c>
      <c r="AR600" s="109">
        <f t="array" ref="AR600">IFERROR(INDEX(TO_name_10,MATCH(,((Шаблон_10-Точность)&gt;=L600)+((Шаблон_10+Точность)&lt;=L600),)),L600)</f>
        <v>18346</v>
      </c>
      <c r="AS600" s="110">
        <f t="array" ref="AS600">IFERROR(INDEX(TO_name_11,MATCH(,((Шаблон_11-Точность)&gt;=M600)+((Шаблон_11+Точность)&lt;=M600),)),M600)</f>
        <v>13410</v>
      </c>
      <c r="AT600" s="111" t="s">
        <v>290</v>
      </c>
      <c r="AU600" s="108">
        <f t="array" ref="AU600">IFERROR(INDEX(TO_name_5,MATCH(,((Шаблон_5-Точность)&gt;=O600)+((Шаблон_5+Точность)&lt;=O600),)),O600)</f>
        <v>48462</v>
      </c>
      <c r="AV600" s="109">
        <f t="array" ref="AV600">IFERROR(INDEX(TO_name_6,MATCH(,((Шаблон_6-Точность)&gt;=P600)+((Шаблон_6+Точность)&lt;=P600),)),P600)</f>
        <v>32573</v>
      </c>
      <c r="AW600" s="109">
        <f t="array" ref="AW600">IFERROR(INDEX(TO_name_7,MATCH(,((Шаблон_7-Точность)&gt;=Q600)+((Шаблон_7+Точность)&lt;=Q600),)),Q600)</f>
        <v>21306</v>
      </c>
      <c r="AX600" s="109">
        <f t="array" ref="AX600">IFERROR(INDEX(TO_name_8,MATCH(,((Шаблон_8-Точность)&gt;=R600)+((Шаблон_8+Точность)&lt;=R600),)),R600)</f>
        <v>67911</v>
      </c>
      <c r="AY600" s="109">
        <f t="array" ref="AY600">IFERROR(INDEX(TO_name_12,MATCH(,((Шаблон_12-Точность)&gt;=S600)+((Шаблон_12+Точность)&lt;=S600),)),S600)</f>
        <v>37106</v>
      </c>
      <c r="AZ600" s="109">
        <f t="array" ref="AZ600">IFERROR(INDEX(TO_name_13,MATCH(,((Шаблон_13-Точность)&gt;=T600)+((Шаблон_13+Точность)&lt;=T600),)),T600)</f>
        <v>34088</v>
      </c>
      <c r="BA600" s="110">
        <f t="array" ref="BA600">IFERROR(INDEX(TO_name_14,MATCH(,((Шаблон_14-Точность)&gt;=U600)+((Шаблон_14+Точность)&lt;=U600),)),U600)</f>
        <v>13092</v>
      </c>
      <c r="BB600" s="3"/>
      <c r="BC600" s="3" t="str">
        <f t="shared" si="301"/>
        <v>М/72287/28565</v>
      </c>
      <c r="BD600" s="3" t="str">
        <f t="shared" si="302"/>
        <v>М/77161/62239</v>
      </c>
      <c r="BE600" s="3" t="str">
        <f t="shared" si="303"/>
        <v>М/70754/45652</v>
      </c>
      <c r="BF600" s="3" t="str">
        <f t="shared" si="304"/>
        <v>М/77518/49218</v>
      </c>
      <c r="BG600" s="3" t="str">
        <f t="shared" si="305"/>
        <v>П/19523/19523</v>
      </c>
      <c r="BH600" s="3" t="str">
        <f t="shared" si="306"/>
        <v>О/18346/18346</v>
      </c>
      <c r="BI600" s="3" t="str">
        <f t="shared" si="307"/>
        <v>Р/13410/13410</v>
      </c>
      <c r="BJ600" s="158" t="s">
        <v>290</v>
      </c>
      <c r="BK600" s="3" t="str">
        <f t="shared" si="308"/>
        <v>М/46741/48462</v>
      </c>
      <c r="BL600" s="3" t="str">
        <f t="shared" si="309"/>
        <v>М/57555/32573</v>
      </c>
      <c r="BM600" s="3" t="str">
        <f t="shared" si="310"/>
        <v>М/41821/21306</v>
      </c>
      <c r="BN600" s="3" t="str">
        <f t="shared" si="311"/>
        <v>Р/43362/67911</v>
      </c>
      <c r="BO600" s="3" t="str">
        <f t="shared" si="312"/>
        <v>М/12106/37106</v>
      </c>
      <c r="BP600" s="3" t="str">
        <f t="shared" si="313"/>
        <v>Р/13573/34088</v>
      </c>
      <c r="BQ600" s="3" t="str">
        <f t="shared" si="314"/>
        <v>Р/13092/13092</v>
      </c>
    </row>
    <row r="601" spans="1:69" ht="16.5" customHeight="1" x14ac:dyDescent="0.25">
      <c r="A601" s="90">
        <v>45517</v>
      </c>
      <c r="B601" s="3">
        <v>5</v>
      </c>
      <c r="C601" s="3">
        <v>4</v>
      </c>
      <c r="D601" s="105" t="str">
        <f t="shared" si="315"/>
        <v/>
      </c>
      <c r="E601" s="105" t="str">
        <f t="shared" si="316"/>
        <v/>
      </c>
      <c r="F601" s="99" t="s">
        <v>290</v>
      </c>
      <c r="G601" s="100">
        <f t="shared" si="317"/>
        <v>28589</v>
      </c>
      <c r="H601" s="100">
        <f t="shared" si="318"/>
        <v>62263</v>
      </c>
      <c r="I601" s="100">
        <f t="shared" si="319"/>
        <v>45676</v>
      </c>
      <c r="J601" s="100">
        <f t="shared" si="320"/>
        <v>49242</v>
      </c>
      <c r="K601" s="100">
        <f t="shared" si="321"/>
        <v>19547</v>
      </c>
      <c r="L601" s="100">
        <f t="shared" si="322"/>
        <v>18346</v>
      </c>
      <c r="M601" s="100">
        <f t="shared" si="323"/>
        <v>13410</v>
      </c>
      <c r="N601" s="100" t="str">
        <f t="shared" si="324"/>
        <v>|</v>
      </c>
      <c r="O601" s="100">
        <f t="shared" si="325"/>
        <v>48478</v>
      </c>
      <c r="P601" s="100">
        <f t="shared" si="326"/>
        <v>32597</v>
      </c>
      <c r="Q601" s="100">
        <f t="shared" si="327"/>
        <v>21330</v>
      </c>
      <c r="R601" s="100">
        <f t="shared" si="328"/>
        <v>67911</v>
      </c>
      <c r="S601" s="100">
        <f t="shared" si="329"/>
        <v>37130</v>
      </c>
      <c r="T601" s="100">
        <f t="shared" si="330"/>
        <v>34088</v>
      </c>
      <c r="U601" s="100">
        <f t="shared" si="331"/>
        <v>13100</v>
      </c>
      <c r="V601" s="89" t="s">
        <v>290</v>
      </c>
      <c r="W601" s="95" t="s">
        <v>37</v>
      </c>
      <c r="X601" s="95" t="s">
        <v>37</v>
      </c>
      <c r="Y601" s="95" t="s">
        <v>37</v>
      </c>
      <c r="Z601" s="95" t="s">
        <v>37</v>
      </c>
      <c r="AA601" s="95" t="s">
        <v>37</v>
      </c>
      <c r="AB601" s="95" t="s">
        <v>38</v>
      </c>
      <c r="AC601" s="95" t="s">
        <v>38</v>
      </c>
      <c r="AD601" s="96" t="s">
        <v>290</v>
      </c>
      <c r="AE601" s="95" t="s">
        <v>195</v>
      </c>
      <c r="AF601" s="95" t="s">
        <v>37</v>
      </c>
      <c r="AG601" s="95" t="s">
        <v>37</v>
      </c>
      <c r="AH601" s="95" t="s">
        <v>38</v>
      </c>
      <c r="AI601" s="95" t="s">
        <v>37</v>
      </c>
      <c r="AJ601" s="95" t="s">
        <v>38</v>
      </c>
      <c r="AK601" s="95" t="s">
        <v>320</v>
      </c>
      <c r="AL601" s="94" t="s">
        <v>290</v>
      </c>
      <c r="AM601" s="108">
        <f t="array" ref="AM601">IFERROR(INDEX(TO_name_1,MATCH(,((Шаблон_1-Точность)&gt;=G601)+((Шаблон_1+Точность)&lt;=G601),)),G601)</f>
        <v>28589</v>
      </c>
      <c r="AN601" s="109">
        <f t="array" ref="AN601">IFERROR(INDEX(TO_name_2,MATCH(,((Шаблон_2-Точность)&gt;=H601)+((Шаблон_2+Точность)&lt;=H601),)),H601)</f>
        <v>62263</v>
      </c>
      <c r="AO601" s="109">
        <f t="array" ref="AO601">IFERROR(INDEX(TO_name_3,MATCH(,((Шаблон_3-Точность)&gt;=I601)+((Шаблон_3+Точность)&lt;=I601),)),I601)</f>
        <v>45676</v>
      </c>
      <c r="AP601" s="109">
        <f t="array" ref="AP601">IFERROR(INDEX(TO_name_4,MATCH(,((Шаблон_4-Точность)&gt;=J601)+((Шаблон_4+Точность)&lt;=J601),)),J601)</f>
        <v>49242</v>
      </c>
      <c r="AQ601" s="109">
        <f t="array" ref="AQ601">IFERROR(INDEX(TO_name_9,MATCH(,((Шаблон_9-Точность)&gt;=K601)+((Шаблон_9+Точность)&lt;=K601),)),K601)</f>
        <v>19547</v>
      </c>
      <c r="AR601" s="109">
        <f t="array" ref="AR601">IFERROR(INDEX(TO_name_10,MATCH(,((Шаблон_10-Точность)&gt;=L601)+((Шаблон_10+Точность)&lt;=L601),)),L601)</f>
        <v>18346</v>
      </c>
      <c r="AS601" s="110">
        <f t="array" ref="AS601">IFERROR(INDEX(TO_name_11,MATCH(,((Шаблон_11-Точность)&gt;=M601)+((Шаблон_11+Точность)&lt;=M601),)),M601)</f>
        <v>13410</v>
      </c>
      <c r="AT601" s="111" t="s">
        <v>290</v>
      </c>
      <c r="AU601" s="108">
        <f t="array" ref="AU601">IFERROR(INDEX(TO_name_5,MATCH(,((Шаблон_5-Точность)&gt;=O601)+((Шаблон_5+Точность)&lt;=O601),)),O601)</f>
        <v>48478</v>
      </c>
      <c r="AV601" s="109">
        <f t="array" ref="AV601">IFERROR(INDEX(TO_name_6,MATCH(,((Шаблон_6-Точность)&gt;=P601)+((Шаблон_6+Точность)&lt;=P601),)),P601)</f>
        <v>32597</v>
      </c>
      <c r="AW601" s="109">
        <f t="array" ref="AW601">IFERROR(INDEX(TO_name_7,MATCH(,((Шаблон_7-Точность)&gt;=Q601)+((Шаблон_7+Точность)&lt;=Q601),)),Q601)</f>
        <v>21330</v>
      </c>
      <c r="AX601" s="109">
        <f t="array" ref="AX601">IFERROR(INDEX(TO_name_8,MATCH(,((Шаблон_8-Точность)&gt;=R601)+((Шаблон_8+Точность)&lt;=R601),)),R601)</f>
        <v>67911</v>
      </c>
      <c r="AY601" s="109">
        <f t="array" ref="AY601">IFERROR(INDEX(TO_name_12,MATCH(,((Шаблон_12-Точность)&gt;=S601)+((Шаблон_12+Точность)&lt;=S601),)),S601)</f>
        <v>37130</v>
      </c>
      <c r="AZ601" s="109">
        <f t="array" ref="AZ601">IFERROR(INDEX(TO_name_13,MATCH(,((Шаблон_13-Точность)&gt;=T601)+((Шаблон_13+Точность)&lt;=T601),)),T601)</f>
        <v>34088</v>
      </c>
      <c r="BA601" s="110">
        <f t="array" ref="BA601">IFERROR(INDEX(TO_name_14,MATCH(,((Шаблон_14-Точность)&gt;=U601)+((Шаблон_14+Точность)&lt;=U601),)),U601)</f>
        <v>13100</v>
      </c>
      <c r="BB601" s="3"/>
      <c r="BC601" s="3" t="str">
        <f t="shared" si="301"/>
        <v>М/72311/28589</v>
      </c>
      <c r="BD601" s="3" t="str">
        <f t="shared" si="302"/>
        <v>М/77185/62263</v>
      </c>
      <c r="BE601" s="3" t="str">
        <f t="shared" si="303"/>
        <v>М/70778/45676</v>
      </c>
      <c r="BF601" s="3" t="str">
        <f t="shared" si="304"/>
        <v>М/77542/49242</v>
      </c>
      <c r="BG601" s="3" t="str">
        <f t="shared" si="305"/>
        <v>М/19547/19547</v>
      </c>
      <c r="BH601" s="3" t="str">
        <f t="shared" si="306"/>
        <v>Р/18346/18346</v>
      </c>
      <c r="BI601" s="3" t="str">
        <f t="shared" si="307"/>
        <v>Р/13410/13410</v>
      </c>
      <c r="BJ601" s="158" t="s">
        <v>290</v>
      </c>
      <c r="BK601" s="3" t="str">
        <f t="shared" si="308"/>
        <v>О/46757/48478</v>
      </c>
      <c r="BL601" s="3" t="str">
        <f t="shared" si="309"/>
        <v>М/57579/32597</v>
      </c>
      <c r="BM601" s="3" t="str">
        <f t="shared" si="310"/>
        <v>М/41845/21330</v>
      </c>
      <c r="BN601" s="3" t="str">
        <f t="shared" si="311"/>
        <v>Р/43362/67911</v>
      </c>
      <c r="BO601" s="3" t="str">
        <f t="shared" si="312"/>
        <v>М/12130/37130</v>
      </c>
      <c r="BP601" s="3" t="str">
        <f t="shared" si="313"/>
        <v>Р/13573/34088</v>
      </c>
      <c r="BQ601" s="3" t="str">
        <f t="shared" si="314"/>
        <v>П/13100/13100</v>
      </c>
    </row>
    <row r="602" spans="1:69" ht="16.5" customHeight="1" x14ac:dyDescent="0.25">
      <c r="A602" s="90">
        <v>45518</v>
      </c>
      <c r="B602" s="3">
        <v>5</v>
      </c>
      <c r="C602" s="3">
        <v>4</v>
      </c>
      <c r="D602" s="105" t="str">
        <f t="shared" si="315"/>
        <v/>
      </c>
      <c r="E602" s="105" t="str">
        <f t="shared" si="316"/>
        <v/>
      </c>
      <c r="F602" s="99" t="s">
        <v>290</v>
      </c>
      <c r="G602" s="100">
        <f t="shared" si="317"/>
        <v>28613</v>
      </c>
      <c r="H602" s="100">
        <f t="shared" si="318"/>
        <v>62287</v>
      </c>
      <c r="I602" s="100">
        <f t="shared" si="319"/>
        <v>45700</v>
      </c>
      <c r="J602" s="100">
        <f t="shared" si="320"/>
        <v>49266</v>
      </c>
      <c r="K602" s="100">
        <f t="shared" si="321"/>
        <v>19571</v>
      </c>
      <c r="L602" s="100">
        <f t="shared" si="322"/>
        <v>18346</v>
      </c>
      <c r="M602" s="100">
        <f t="shared" si="323"/>
        <v>13410</v>
      </c>
      <c r="N602" s="100" t="str">
        <f t="shared" si="324"/>
        <v>|</v>
      </c>
      <c r="O602" s="100">
        <f t="shared" si="325"/>
        <v>48478</v>
      </c>
      <c r="P602" s="100">
        <f t="shared" si="326"/>
        <v>32621</v>
      </c>
      <c r="Q602" s="100">
        <f t="shared" si="327"/>
        <v>21354</v>
      </c>
      <c r="R602" s="100">
        <f t="shared" si="328"/>
        <v>67911</v>
      </c>
      <c r="S602" s="100">
        <f t="shared" si="329"/>
        <v>37154</v>
      </c>
      <c r="T602" s="100">
        <f t="shared" si="330"/>
        <v>34088</v>
      </c>
      <c r="U602" s="100">
        <f t="shared" si="331"/>
        <v>13124</v>
      </c>
      <c r="V602" s="89" t="s">
        <v>290</v>
      </c>
      <c r="W602" s="95" t="s">
        <v>37</v>
      </c>
      <c r="X602" s="95" t="s">
        <v>37</v>
      </c>
      <c r="Y602" s="95" t="s">
        <v>37</v>
      </c>
      <c r="Z602" s="95" t="s">
        <v>37</v>
      </c>
      <c r="AA602" s="95" t="s">
        <v>37</v>
      </c>
      <c r="AB602" s="95" t="s">
        <v>38</v>
      </c>
      <c r="AC602" s="95" t="s">
        <v>38</v>
      </c>
      <c r="AD602" s="96" t="s">
        <v>290</v>
      </c>
      <c r="AE602" s="95" t="s">
        <v>270</v>
      </c>
      <c r="AF602" s="95" t="s">
        <v>37</v>
      </c>
      <c r="AG602" s="95" t="s">
        <v>37</v>
      </c>
      <c r="AH602" s="95" t="s">
        <v>38</v>
      </c>
      <c r="AI602" s="95" t="s">
        <v>37</v>
      </c>
      <c r="AJ602" s="95" t="s">
        <v>38</v>
      </c>
      <c r="AK602" s="95" t="s">
        <v>37</v>
      </c>
      <c r="AL602" s="94" t="s">
        <v>290</v>
      </c>
      <c r="AM602" s="108">
        <f t="array" ref="AM602">IFERROR(INDEX(TO_name_1,MATCH(,((Шаблон_1-Точность)&gt;=G602)+((Шаблон_1+Точность)&lt;=G602),)),G602)</f>
        <v>28613</v>
      </c>
      <c r="AN602" s="109">
        <f t="array" ref="AN602">IFERROR(INDEX(TO_name_2,MATCH(,((Шаблон_2-Точность)&gt;=H602)+((Шаблон_2+Точность)&lt;=H602),)),H602)</f>
        <v>62287</v>
      </c>
      <c r="AO602" s="109">
        <f t="array" ref="AO602">IFERROR(INDEX(TO_name_3,MATCH(,((Шаблон_3-Точность)&gt;=I602)+((Шаблон_3+Точность)&lt;=I602),)),I602)</f>
        <v>45700</v>
      </c>
      <c r="AP602" s="109">
        <f t="array" ref="AP602">IFERROR(INDEX(TO_name_4,MATCH(,((Шаблон_4-Точность)&gt;=J602)+((Шаблон_4+Точность)&lt;=J602),)),J602)</f>
        <v>49266</v>
      </c>
      <c r="AQ602" s="109">
        <f t="array" ref="AQ602">IFERROR(INDEX(TO_name_9,MATCH(,((Шаблон_9-Точность)&gt;=K602)+((Шаблон_9+Точность)&lt;=K602),)),K602)</f>
        <v>19571</v>
      </c>
      <c r="AR602" s="109">
        <f t="array" ref="AR602">IFERROR(INDEX(TO_name_10,MATCH(,((Шаблон_10-Точность)&gt;=L602)+((Шаблон_10+Точность)&lt;=L602),)),L602)</f>
        <v>18346</v>
      </c>
      <c r="AS602" s="110">
        <f t="array" ref="AS602">IFERROR(INDEX(TO_name_11,MATCH(,((Шаблон_11-Точность)&gt;=M602)+((Шаблон_11+Точность)&lt;=M602),)),M602)</f>
        <v>13410</v>
      </c>
      <c r="AT602" s="111" t="s">
        <v>290</v>
      </c>
      <c r="AU602" s="108">
        <f t="array" ref="AU602">IFERROR(INDEX(TO_name_5,MATCH(,((Шаблон_5-Точность)&gt;=O602)+((Шаблон_5+Точность)&lt;=O602),)),O602)</f>
        <v>48478</v>
      </c>
      <c r="AV602" s="109">
        <f t="array" ref="AV602">IFERROR(INDEX(TO_name_6,MATCH(,((Шаблон_6-Точность)&gt;=P602)+((Шаблон_6+Точность)&lt;=P602),)),P602)</f>
        <v>32621</v>
      </c>
      <c r="AW602" s="109">
        <f t="array" ref="AW602">IFERROR(INDEX(TO_name_7,MATCH(,((Шаблон_7-Точность)&gt;=Q602)+((Шаблон_7+Точность)&lt;=Q602),)),Q602)</f>
        <v>21354</v>
      </c>
      <c r="AX602" s="109">
        <f t="array" ref="AX602">IFERROR(INDEX(TO_name_8,MATCH(,((Шаблон_8-Точность)&gt;=R602)+((Шаблон_8+Точность)&lt;=R602),)),R602)</f>
        <v>67911</v>
      </c>
      <c r="AY602" s="109">
        <f t="array" ref="AY602">IFERROR(INDEX(TO_name_12,MATCH(,((Шаблон_12-Точность)&gt;=S602)+((Шаблон_12+Точность)&lt;=S602),)),S602)</f>
        <v>37154</v>
      </c>
      <c r="AZ602" s="109">
        <f t="array" ref="AZ602">IFERROR(INDEX(TO_name_13,MATCH(,((Шаблон_13-Точность)&gt;=T602)+((Шаблон_13+Точность)&lt;=T602),)),T602)</f>
        <v>34088</v>
      </c>
      <c r="BA602" s="110">
        <f t="array" ref="BA602">IFERROR(INDEX(TO_name_14,MATCH(,((Шаблон_14-Точность)&gt;=U602)+((Шаблон_14+Точность)&lt;=U602),)),U602)</f>
        <v>13124</v>
      </c>
      <c r="BB602" s="3"/>
      <c r="BC602" s="3" t="str">
        <f t="shared" si="301"/>
        <v>М/72335/28613</v>
      </c>
      <c r="BD602" s="3" t="str">
        <f t="shared" si="302"/>
        <v>М/77209/62287</v>
      </c>
      <c r="BE602" s="3" t="str">
        <f t="shared" si="303"/>
        <v>М/70802/45700</v>
      </c>
      <c r="BF602" s="3" t="str">
        <f t="shared" si="304"/>
        <v>М/77566/49266</v>
      </c>
      <c r="BG602" s="3" t="str">
        <f t="shared" si="305"/>
        <v>М/19571/19571</v>
      </c>
      <c r="BH602" s="3" t="str">
        <f t="shared" si="306"/>
        <v>Р/18346/18346</v>
      </c>
      <c r="BI602" s="3" t="str">
        <f t="shared" si="307"/>
        <v>Р/13410/13410</v>
      </c>
      <c r="BJ602" s="158" t="s">
        <v>290</v>
      </c>
      <c r="BK602" s="3" t="str">
        <f t="shared" si="308"/>
        <v>ТО1/46757/48478</v>
      </c>
      <c r="BL602" s="3" t="str">
        <f t="shared" si="309"/>
        <v>М/57603/32621</v>
      </c>
      <c r="BM602" s="3" t="str">
        <f t="shared" si="310"/>
        <v>М/41869/21354</v>
      </c>
      <c r="BN602" s="3" t="str">
        <f t="shared" si="311"/>
        <v>Р/43362/67911</v>
      </c>
      <c r="BO602" s="3" t="str">
        <f t="shared" si="312"/>
        <v>М/12154/37154</v>
      </c>
      <c r="BP602" s="3" t="str">
        <f t="shared" si="313"/>
        <v>Р/13573/34088</v>
      </c>
      <c r="BQ602" s="3" t="str">
        <f t="shared" si="314"/>
        <v>М/13124/13124</v>
      </c>
    </row>
    <row r="603" spans="1:69" ht="16.5" customHeight="1" x14ac:dyDescent="0.25">
      <c r="A603" s="90">
        <v>45519</v>
      </c>
      <c r="B603" s="3">
        <v>5</v>
      </c>
      <c r="C603" s="3">
        <v>4</v>
      </c>
      <c r="D603" s="105" t="str">
        <f t="shared" si="315"/>
        <v/>
      </c>
      <c r="E603" s="105" t="str">
        <f t="shared" si="316"/>
        <v/>
      </c>
      <c r="F603" s="99" t="s">
        <v>290</v>
      </c>
      <c r="G603" s="100">
        <f t="shared" si="317"/>
        <v>28637</v>
      </c>
      <c r="H603" s="100">
        <f t="shared" si="318"/>
        <v>62311</v>
      </c>
      <c r="I603" s="100">
        <f t="shared" si="319"/>
        <v>45724</v>
      </c>
      <c r="J603" s="100">
        <f t="shared" si="320"/>
        <v>49290</v>
      </c>
      <c r="K603" s="100">
        <f t="shared" si="321"/>
        <v>19595</v>
      </c>
      <c r="L603" s="100">
        <f t="shared" si="322"/>
        <v>18346</v>
      </c>
      <c r="M603" s="100">
        <f t="shared" si="323"/>
        <v>13410</v>
      </c>
      <c r="N603" s="100" t="str">
        <f t="shared" si="324"/>
        <v>|</v>
      </c>
      <c r="O603" s="100">
        <f t="shared" si="325"/>
        <v>48478</v>
      </c>
      <c r="P603" s="100">
        <f t="shared" si="326"/>
        <v>32645</v>
      </c>
      <c r="Q603" s="100">
        <f t="shared" si="327"/>
        <v>21378</v>
      </c>
      <c r="R603" s="100">
        <f t="shared" si="328"/>
        <v>67911</v>
      </c>
      <c r="S603" s="100">
        <f t="shared" si="329"/>
        <v>37178</v>
      </c>
      <c r="T603" s="100">
        <f t="shared" si="330"/>
        <v>34088</v>
      </c>
      <c r="U603" s="100">
        <f t="shared" si="331"/>
        <v>13148</v>
      </c>
      <c r="V603" s="89" t="s">
        <v>290</v>
      </c>
      <c r="W603" s="95" t="s">
        <v>37</v>
      </c>
      <c r="X603" s="95" t="s">
        <v>37</v>
      </c>
      <c r="Y603" s="95" t="s">
        <v>37</v>
      </c>
      <c r="Z603" s="95" t="s">
        <v>37</v>
      </c>
      <c r="AA603" s="95" t="s">
        <v>37</v>
      </c>
      <c r="AB603" s="95" t="s">
        <v>38</v>
      </c>
      <c r="AC603" s="95" t="s">
        <v>38</v>
      </c>
      <c r="AD603" s="96" t="s">
        <v>290</v>
      </c>
      <c r="AE603" s="95" t="s">
        <v>270</v>
      </c>
      <c r="AF603" s="95" t="s">
        <v>37</v>
      </c>
      <c r="AG603" s="95" t="s">
        <v>37</v>
      </c>
      <c r="AH603" s="95" t="s">
        <v>38</v>
      </c>
      <c r="AI603" s="95" t="s">
        <v>37</v>
      </c>
      <c r="AJ603" s="95" t="s">
        <v>38</v>
      </c>
      <c r="AK603" s="95" t="s">
        <v>37</v>
      </c>
      <c r="AL603" s="94" t="s">
        <v>290</v>
      </c>
      <c r="AM603" s="108">
        <f t="array" ref="AM603">IFERROR(INDEX(TO_name_1,MATCH(,((Шаблон_1-Точность)&gt;=G603)+((Шаблон_1+Точность)&lt;=G603),)),G603)</f>
        <v>28637</v>
      </c>
      <c r="AN603" s="109">
        <f t="array" ref="AN603">IFERROR(INDEX(TO_name_2,MATCH(,((Шаблон_2-Точность)&gt;=H603)+((Шаблон_2+Точность)&lt;=H603),)),H603)</f>
        <v>62311</v>
      </c>
      <c r="AO603" s="109">
        <f t="array" ref="AO603">IFERROR(INDEX(TO_name_3,MATCH(,((Шаблон_3-Точность)&gt;=I603)+((Шаблон_3+Точность)&lt;=I603),)),I603)</f>
        <v>45724</v>
      </c>
      <c r="AP603" s="109">
        <f t="array" ref="AP603">IFERROR(INDEX(TO_name_4,MATCH(,((Шаблон_4-Точность)&gt;=J603)+((Шаблон_4+Точность)&lt;=J603),)),J603)</f>
        <v>49290</v>
      </c>
      <c r="AQ603" s="109">
        <f t="array" ref="AQ603">IFERROR(INDEX(TO_name_9,MATCH(,((Шаблон_9-Точность)&gt;=K603)+((Шаблон_9+Точность)&lt;=K603),)),K603)</f>
        <v>19595</v>
      </c>
      <c r="AR603" s="109">
        <f t="array" ref="AR603">IFERROR(INDEX(TO_name_10,MATCH(,((Шаблон_10-Точность)&gt;=L603)+((Шаблон_10+Точность)&lt;=L603),)),L603)</f>
        <v>18346</v>
      </c>
      <c r="AS603" s="110">
        <f t="array" ref="AS603">IFERROR(INDEX(TO_name_11,MATCH(,((Шаблон_11-Точность)&gt;=M603)+((Шаблон_11+Точность)&lt;=M603),)),M603)</f>
        <v>13410</v>
      </c>
      <c r="AT603" s="111" t="s">
        <v>290</v>
      </c>
      <c r="AU603" s="108">
        <f t="array" ref="AU603">IFERROR(INDEX(TO_name_5,MATCH(,((Шаблон_5-Точность)&gt;=O603)+((Шаблон_5+Точность)&lt;=O603),)),O603)</f>
        <v>48478</v>
      </c>
      <c r="AV603" s="109">
        <f t="array" ref="AV603">IFERROR(INDEX(TO_name_6,MATCH(,((Шаблон_6-Точность)&gt;=P603)+((Шаблон_6+Точность)&lt;=P603),)),P603)</f>
        <v>32645</v>
      </c>
      <c r="AW603" s="109">
        <f t="array" ref="AW603">IFERROR(INDEX(TO_name_7,MATCH(,((Шаблон_7-Точность)&gt;=Q603)+((Шаблон_7+Точность)&lt;=Q603),)),Q603)</f>
        <v>21378</v>
      </c>
      <c r="AX603" s="109">
        <f t="array" ref="AX603">IFERROR(INDEX(TO_name_8,MATCH(,((Шаблон_8-Точность)&gt;=R603)+((Шаблон_8+Точность)&lt;=R603),)),R603)</f>
        <v>67911</v>
      </c>
      <c r="AY603" s="109">
        <f t="array" ref="AY603">IFERROR(INDEX(TO_name_12,MATCH(,((Шаблон_12-Точность)&gt;=S603)+((Шаблон_12+Точность)&lt;=S603),)),S603)</f>
        <v>37178</v>
      </c>
      <c r="AZ603" s="109">
        <f t="array" ref="AZ603">IFERROR(INDEX(TO_name_13,MATCH(,((Шаблон_13-Точность)&gt;=T603)+((Шаблон_13+Точность)&lt;=T603),)),T603)</f>
        <v>34088</v>
      </c>
      <c r="BA603" s="110">
        <f t="array" ref="BA603">IFERROR(INDEX(TO_name_14,MATCH(,((Шаблон_14-Точность)&gt;=U603)+((Шаблон_14+Точность)&lt;=U603),)),U603)</f>
        <v>13148</v>
      </c>
      <c r="BB603" s="3"/>
      <c r="BC603" s="3" t="str">
        <f t="shared" si="301"/>
        <v>М/72359/28637</v>
      </c>
      <c r="BD603" s="3" t="str">
        <f t="shared" si="302"/>
        <v>М/77233/62311</v>
      </c>
      <c r="BE603" s="3" t="str">
        <f t="shared" si="303"/>
        <v>М/70826/45724</v>
      </c>
      <c r="BF603" s="3" t="str">
        <f t="shared" si="304"/>
        <v>М/77590/49290</v>
      </c>
      <c r="BG603" s="3" t="str">
        <f t="shared" si="305"/>
        <v>М/19595/19595</v>
      </c>
      <c r="BH603" s="3" t="str">
        <f t="shared" si="306"/>
        <v>Р/18346/18346</v>
      </c>
      <c r="BI603" s="3" t="str">
        <f t="shared" si="307"/>
        <v>Р/13410/13410</v>
      </c>
      <c r="BJ603" s="158" t="s">
        <v>290</v>
      </c>
      <c r="BK603" s="3" t="str">
        <f t="shared" si="308"/>
        <v>ТО1/46757/48478</v>
      </c>
      <c r="BL603" s="3" t="str">
        <f t="shared" si="309"/>
        <v>М/57627/32645</v>
      </c>
      <c r="BM603" s="3" t="str">
        <f t="shared" si="310"/>
        <v>М/41893/21378</v>
      </c>
      <c r="BN603" s="3" t="str">
        <f t="shared" si="311"/>
        <v>Р/43362/67911</v>
      </c>
      <c r="BO603" s="3" t="str">
        <f t="shared" si="312"/>
        <v>М/12178/37178</v>
      </c>
      <c r="BP603" s="3" t="str">
        <f t="shared" si="313"/>
        <v>Р/13573/34088</v>
      </c>
      <c r="BQ603" s="3" t="str">
        <f t="shared" si="314"/>
        <v>М/13148/13148</v>
      </c>
    </row>
    <row r="604" spans="1:69" ht="16.5" customHeight="1" x14ac:dyDescent="0.25">
      <c r="A604" s="90">
        <v>45520</v>
      </c>
      <c r="B604" s="3">
        <v>5</v>
      </c>
      <c r="C604" s="3">
        <v>4</v>
      </c>
      <c r="D604" s="105" t="str">
        <f t="shared" si="315"/>
        <v/>
      </c>
      <c r="E604" s="105" t="str">
        <f t="shared" si="316"/>
        <v/>
      </c>
      <c r="F604" s="99" t="s">
        <v>290</v>
      </c>
      <c r="G604" s="100">
        <f t="shared" si="317"/>
        <v>28661</v>
      </c>
      <c r="H604" s="100">
        <f t="shared" si="318"/>
        <v>62335</v>
      </c>
      <c r="I604" s="100">
        <f t="shared" si="319"/>
        <v>45748</v>
      </c>
      <c r="J604" s="100">
        <f t="shared" si="320"/>
        <v>49314</v>
      </c>
      <c r="K604" s="100">
        <f t="shared" si="321"/>
        <v>19619</v>
      </c>
      <c r="L604" s="100">
        <f t="shared" si="322"/>
        <v>18346</v>
      </c>
      <c r="M604" s="100">
        <f t="shared" si="323"/>
        <v>13410</v>
      </c>
      <c r="N604" s="100" t="str">
        <f t="shared" si="324"/>
        <v>|</v>
      </c>
      <c r="O604" s="100">
        <f t="shared" si="325"/>
        <v>48478</v>
      </c>
      <c r="P604" s="100">
        <f t="shared" si="326"/>
        <v>32669</v>
      </c>
      <c r="Q604" s="100">
        <f t="shared" si="327"/>
        <v>21402</v>
      </c>
      <c r="R604" s="100">
        <f t="shared" si="328"/>
        <v>67911</v>
      </c>
      <c r="S604" s="100">
        <f t="shared" si="329"/>
        <v>37202</v>
      </c>
      <c r="T604" s="100">
        <f t="shared" si="330"/>
        <v>34088</v>
      </c>
      <c r="U604" s="100">
        <f t="shared" si="331"/>
        <v>13172</v>
      </c>
      <c r="V604" s="89" t="s">
        <v>290</v>
      </c>
      <c r="W604" s="95" t="s">
        <v>37</v>
      </c>
      <c r="X604" s="95" t="s">
        <v>37</v>
      </c>
      <c r="Y604" s="95" t="s">
        <v>37</v>
      </c>
      <c r="Z604" s="95" t="s">
        <v>37</v>
      </c>
      <c r="AA604" s="95" t="s">
        <v>37</v>
      </c>
      <c r="AB604" s="95" t="s">
        <v>38</v>
      </c>
      <c r="AC604" s="95" t="s">
        <v>38</v>
      </c>
      <c r="AD604" s="96" t="s">
        <v>290</v>
      </c>
      <c r="AE604" s="95" t="s">
        <v>270</v>
      </c>
      <c r="AF604" s="95" t="s">
        <v>37</v>
      </c>
      <c r="AG604" s="95" t="s">
        <v>37</v>
      </c>
      <c r="AH604" s="95" t="s">
        <v>38</v>
      </c>
      <c r="AI604" s="95" t="s">
        <v>37</v>
      </c>
      <c r="AJ604" s="95" t="s">
        <v>38</v>
      </c>
      <c r="AK604" s="95" t="s">
        <v>37</v>
      </c>
      <c r="AL604" s="94" t="s">
        <v>290</v>
      </c>
      <c r="AM604" s="108">
        <f t="array" ref="AM604">IFERROR(INDEX(TO_name_1,MATCH(,((Шаблон_1-Точность)&gt;=G604)+((Шаблон_1+Точность)&lt;=G604),)),G604)</f>
        <v>28661</v>
      </c>
      <c r="AN604" s="109">
        <f t="array" ref="AN604">IFERROR(INDEX(TO_name_2,MATCH(,((Шаблон_2-Точность)&gt;=H604)+((Шаблон_2+Точность)&lt;=H604),)),H604)</f>
        <v>62335</v>
      </c>
      <c r="AO604" s="109">
        <f t="array" ref="AO604">IFERROR(INDEX(TO_name_3,MATCH(,((Шаблон_3-Точность)&gt;=I604)+((Шаблон_3+Точность)&lt;=I604),)),I604)</f>
        <v>45748</v>
      </c>
      <c r="AP604" s="109">
        <f t="array" ref="AP604">IFERROR(INDEX(TO_name_4,MATCH(,((Шаблон_4-Точность)&gt;=J604)+((Шаблон_4+Точность)&lt;=J604),)),J604)</f>
        <v>49314</v>
      </c>
      <c r="AQ604" s="109">
        <f t="array" ref="AQ604">IFERROR(INDEX(TO_name_9,MATCH(,((Шаблон_9-Точность)&gt;=K604)+((Шаблон_9+Точность)&lt;=K604),)),K604)</f>
        <v>19619</v>
      </c>
      <c r="AR604" s="109">
        <f t="array" ref="AR604">IFERROR(INDEX(TO_name_10,MATCH(,((Шаблон_10-Точность)&gt;=L604)+((Шаблон_10+Точность)&lt;=L604),)),L604)</f>
        <v>18346</v>
      </c>
      <c r="AS604" s="110">
        <f t="array" ref="AS604">IFERROR(INDEX(TO_name_11,MATCH(,((Шаблон_11-Точность)&gt;=M604)+((Шаблон_11+Точность)&lt;=M604),)),M604)</f>
        <v>13410</v>
      </c>
      <c r="AT604" s="111" t="s">
        <v>290</v>
      </c>
      <c r="AU604" s="108">
        <f t="array" ref="AU604">IFERROR(INDEX(TO_name_5,MATCH(,((Шаблон_5-Точность)&gt;=O604)+((Шаблон_5+Точность)&lt;=O604),)),O604)</f>
        <v>48478</v>
      </c>
      <c r="AV604" s="109">
        <f t="array" ref="AV604">IFERROR(INDEX(TO_name_6,MATCH(,((Шаблон_6-Точность)&gt;=P604)+((Шаблон_6+Точность)&lt;=P604),)),P604)</f>
        <v>32669</v>
      </c>
      <c r="AW604" s="109">
        <f t="array" ref="AW604">IFERROR(INDEX(TO_name_7,MATCH(,((Шаблон_7-Точность)&gt;=Q604)+((Шаблон_7+Точность)&lt;=Q604),)),Q604)</f>
        <v>21402</v>
      </c>
      <c r="AX604" s="109">
        <f t="array" ref="AX604">IFERROR(INDEX(TO_name_8,MATCH(,((Шаблон_8-Точность)&gt;=R604)+((Шаблон_8+Точность)&lt;=R604),)),R604)</f>
        <v>67911</v>
      </c>
      <c r="AY604" s="109">
        <f t="array" ref="AY604">IFERROR(INDEX(TO_name_12,MATCH(,((Шаблон_12-Точность)&gt;=S604)+((Шаблон_12+Точность)&lt;=S604),)),S604)</f>
        <v>37202</v>
      </c>
      <c r="AZ604" s="109">
        <f t="array" ref="AZ604">IFERROR(INDEX(TO_name_13,MATCH(,((Шаблон_13-Точность)&gt;=T604)+((Шаблон_13+Точность)&lt;=T604),)),T604)</f>
        <v>34088</v>
      </c>
      <c r="BA604" s="110">
        <f t="array" ref="BA604">IFERROR(INDEX(TO_name_14,MATCH(,((Шаблон_14-Точность)&gt;=U604)+((Шаблон_14+Точность)&lt;=U604),)),U604)</f>
        <v>13172</v>
      </c>
      <c r="BB604" s="3"/>
      <c r="BC604" s="3" t="str">
        <f t="shared" si="301"/>
        <v>М/72383/28661</v>
      </c>
      <c r="BD604" s="3" t="str">
        <f t="shared" si="302"/>
        <v>М/77257/62335</v>
      </c>
      <c r="BE604" s="3" t="str">
        <f t="shared" si="303"/>
        <v>М/70850/45748</v>
      </c>
      <c r="BF604" s="3" t="str">
        <f t="shared" si="304"/>
        <v>М/77614/49314</v>
      </c>
      <c r="BG604" s="3" t="str">
        <f t="shared" si="305"/>
        <v>М/19619/19619</v>
      </c>
      <c r="BH604" s="3" t="str">
        <f t="shared" si="306"/>
        <v>Р/18346/18346</v>
      </c>
      <c r="BI604" s="3" t="str">
        <f t="shared" si="307"/>
        <v>Р/13410/13410</v>
      </c>
      <c r="BJ604" s="158" t="s">
        <v>290</v>
      </c>
      <c r="BK604" s="3" t="str">
        <f t="shared" si="308"/>
        <v>ТО1/46757/48478</v>
      </c>
      <c r="BL604" s="3" t="str">
        <f t="shared" si="309"/>
        <v>М/57651/32669</v>
      </c>
      <c r="BM604" s="3" t="str">
        <f t="shared" si="310"/>
        <v>М/41917/21402</v>
      </c>
      <c r="BN604" s="3" t="str">
        <f t="shared" si="311"/>
        <v>Р/43362/67911</v>
      </c>
      <c r="BO604" s="3" t="str">
        <f t="shared" si="312"/>
        <v>М/12202/37202</v>
      </c>
      <c r="BP604" s="3" t="str">
        <f t="shared" si="313"/>
        <v>Р/13573/34088</v>
      </c>
      <c r="BQ604" s="3" t="str">
        <f t="shared" si="314"/>
        <v>М/13172/13172</v>
      </c>
    </row>
    <row r="605" spans="1:69" ht="16.5" customHeight="1" x14ac:dyDescent="0.25">
      <c r="A605" s="90">
        <v>45521</v>
      </c>
      <c r="B605" s="3">
        <v>5</v>
      </c>
      <c r="C605" s="3">
        <v>4</v>
      </c>
      <c r="D605" s="105" t="str">
        <f t="shared" si="315"/>
        <v/>
      </c>
      <c r="E605" s="105" t="str">
        <f t="shared" si="316"/>
        <v/>
      </c>
      <c r="F605" s="99" t="s">
        <v>290</v>
      </c>
      <c r="G605" s="100">
        <f t="shared" si="317"/>
        <v>28685</v>
      </c>
      <c r="H605" s="100">
        <f t="shared" si="318"/>
        <v>62359</v>
      </c>
      <c r="I605" s="100">
        <f t="shared" si="319"/>
        <v>45772</v>
      </c>
      <c r="J605" s="100">
        <f t="shared" si="320"/>
        <v>49338</v>
      </c>
      <c r="K605" s="100">
        <f t="shared" si="321"/>
        <v>19643</v>
      </c>
      <c r="L605" s="100">
        <f t="shared" si="322"/>
        <v>18346</v>
      </c>
      <c r="M605" s="100">
        <f t="shared" si="323"/>
        <v>13410</v>
      </c>
      <c r="N605" s="100" t="str">
        <f t="shared" si="324"/>
        <v>|</v>
      </c>
      <c r="O605" s="100">
        <f t="shared" si="325"/>
        <v>48478</v>
      </c>
      <c r="P605" s="100">
        <f t="shared" si="326"/>
        <v>32693</v>
      </c>
      <c r="Q605" s="100">
        <f t="shared" si="327"/>
        <v>21426</v>
      </c>
      <c r="R605" s="100">
        <f t="shared" si="328"/>
        <v>67911</v>
      </c>
      <c r="S605" s="100">
        <f t="shared" si="329"/>
        <v>37226</v>
      </c>
      <c r="T605" s="100">
        <f t="shared" si="330"/>
        <v>34088</v>
      </c>
      <c r="U605" s="100">
        <f t="shared" si="331"/>
        <v>13196</v>
      </c>
      <c r="V605" s="89" t="s">
        <v>290</v>
      </c>
      <c r="W605" s="95" t="s">
        <v>37</v>
      </c>
      <c r="X605" s="95" t="s">
        <v>37</v>
      </c>
      <c r="Y605" s="95" t="s">
        <v>37</v>
      </c>
      <c r="Z605" s="95" t="s">
        <v>37</v>
      </c>
      <c r="AA605" s="95" t="s">
        <v>37</v>
      </c>
      <c r="AB605" s="95" t="s">
        <v>38</v>
      </c>
      <c r="AC605" s="95" t="s">
        <v>38</v>
      </c>
      <c r="AD605" s="96" t="s">
        <v>290</v>
      </c>
      <c r="AE605" s="95" t="s">
        <v>270</v>
      </c>
      <c r="AF605" s="95" t="s">
        <v>37</v>
      </c>
      <c r="AG605" s="95" t="s">
        <v>37</v>
      </c>
      <c r="AH605" s="95" t="s">
        <v>38</v>
      </c>
      <c r="AI605" s="95" t="s">
        <v>37</v>
      </c>
      <c r="AJ605" s="95" t="s">
        <v>38</v>
      </c>
      <c r="AK605" s="95" t="s">
        <v>37</v>
      </c>
      <c r="AL605" s="94" t="s">
        <v>290</v>
      </c>
      <c r="AM605" s="108">
        <f t="array" ref="AM605">IFERROR(INDEX(TO_name_1,MATCH(,((Шаблон_1-Точность)&gt;=G605)+((Шаблон_1+Точность)&lt;=G605),)),G605)</f>
        <v>28685</v>
      </c>
      <c r="AN605" s="109">
        <f t="array" ref="AN605">IFERROR(INDEX(TO_name_2,MATCH(,((Шаблон_2-Точность)&gt;=H605)+((Шаблон_2+Точность)&lt;=H605),)),H605)</f>
        <v>62359</v>
      </c>
      <c r="AO605" s="109">
        <f t="array" ref="AO605">IFERROR(INDEX(TO_name_3,MATCH(,((Шаблон_3-Точность)&gt;=I605)+((Шаблон_3+Точность)&lt;=I605),)),I605)</f>
        <v>45772</v>
      </c>
      <c r="AP605" s="109">
        <f t="array" ref="AP605">IFERROR(INDEX(TO_name_4,MATCH(,((Шаблон_4-Точность)&gt;=J605)+((Шаблон_4+Точность)&lt;=J605),)),J605)</f>
        <v>49338</v>
      </c>
      <c r="AQ605" s="109">
        <f t="array" ref="AQ605">IFERROR(INDEX(TO_name_9,MATCH(,((Шаблон_9-Точность)&gt;=K605)+((Шаблон_9+Точность)&lt;=K605),)),K605)</f>
        <v>19643</v>
      </c>
      <c r="AR605" s="109">
        <f t="array" ref="AR605">IFERROR(INDEX(TO_name_10,MATCH(,((Шаблон_10-Точность)&gt;=L605)+((Шаблон_10+Точность)&lt;=L605),)),L605)</f>
        <v>18346</v>
      </c>
      <c r="AS605" s="110">
        <f t="array" ref="AS605">IFERROR(INDEX(TO_name_11,MATCH(,((Шаблон_11-Точность)&gt;=M605)+((Шаблон_11+Точность)&lt;=M605),)),M605)</f>
        <v>13410</v>
      </c>
      <c r="AT605" s="111" t="s">
        <v>290</v>
      </c>
      <c r="AU605" s="108">
        <f t="array" ref="AU605">IFERROR(INDEX(TO_name_5,MATCH(,((Шаблон_5-Точность)&gt;=O605)+((Шаблон_5+Точность)&lt;=O605),)),O605)</f>
        <v>48478</v>
      </c>
      <c r="AV605" s="109">
        <f t="array" ref="AV605">IFERROR(INDEX(TO_name_6,MATCH(,((Шаблон_6-Точность)&gt;=P605)+((Шаблон_6+Точность)&lt;=P605),)),P605)</f>
        <v>32693</v>
      </c>
      <c r="AW605" s="109">
        <f t="array" ref="AW605">IFERROR(INDEX(TO_name_7,MATCH(,((Шаблон_7-Точность)&gt;=Q605)+((Шаблон_7+Точность)&lt;=Q605),)),Q605)</f>
        <v>21426</v>
      </c>
      <c r="AX605" s="109">
        <f t="array" ref="AX605">IFERROR(INDEX(TO_name_8,MATCH(,((Шаблон_8-Точность)&gt;=R605)+((Шаблон_8+Точность)&lt;=R605),)),R605)</f>
        <v>67911</v>
      </c>
      <c r="AY605" s="109">
        <f t="array" ref="AY605">IFERROR(INDEX(TO_name_12,MATCH(,((Шаблон_12-Точность)&gt;=S605)+((Шаблон_12+Точность)&lt;=S605),)),S605)</f>
        <v>37226</v>
      </c>
      <c r="AZ605" s="109">
        <f t="array" ref="AZ605">IFERROR(INDEX(TO_name_13,MATCH(,((Шаблон_13-Точность)&gt;=T605)+((Шаблон_13+Точность)&lt;=T605),)),T605)</f>
        <v>34088</v>
      </c>
      <c r="BA605" s="110">
        <f t="array" ref="BA605">IFERROR(INDEX(TO_name_14,MATCH(,((Шаблон_14-Точность)&gt;=U605)+((Шаблон_14+Точность)&lt;=U605),)),U605)</f>
        <v>13196</v>
      </c>
      <c r="BB605" s="3"/>
      <c r="BC605" s="3" t="str">
        <f t="shared" si="301"/>
        <v>М/72407/28685</v>
      </c>
      <c r="BD605" s="3" t="str">
        <f t="shared" si="302"/>
        <v>М/77281/62359</v>
      </c>
      <c r="BE605" s="3" t="str">
        <f t="shared" si="303"/>
        <v>М/70874/45772</v>
      </c>
      <c r="BF605" s="3" t="str">
        <f t="shared" si="304"/>
        <v>М/77638/49338</v>
      </c>
      <c r="BG605" s="3" t="str">
        <f t="shared" si="305"/>
        <v>М/19643/19643</v>
      </c>
      <c r="BH605" s="3" t="str">
        <f t="shared" si="306"/>
        <v>Р/18346/18346</v>
      </c>
      <c r="BI605" s="3" t="str">
        <f t="shared" si="307"/>
        <v>Р/13410/13410</v>
      </c>
      <c r="BJ605" s="158" t="s">
        <v>290</v>
      </c>
      <c r="BK605" s="3" t="str">
        <f t="shared" si="308"/>
        <v>ТО1/46757/48478</v>
      </c>
      <c r="BL605" s="3" t="str">
        <f t="shared" si="309"/>
        <v>М/57675/32693</v>
      </c>
      <c r="BM605" s="3" t="str">
        <f t="shared" si="310"/>
        <v>М/41941/21426</v>
      </c>
      <c r="BN605" s="3" t="str">
        <f t="shared" si="311"/>
        <v>Р/43362/67911</v>
      </c>
      <c r="BO605" s="3" t="str">
        <f t="shared" si="312"/>
        <v>М/12226/37226</v>
      </c>
      <c r="BP605" s="3" t="str">
        <f t="shared" si="313"/>
        <v>Р/13573/34088</v>
      </c>
      <c r="BQ605" s="3" t="str">
        <f t="shared" si="314"/>
        <v>М/13196/13196</v>
      </c>
    </row>
    <row r="606" spans="1:69" ht="16.5" customHeight="1" x14ac:dyDescent="0.25">
      <c r="A606" s="90">
        <v>45522</v>
      </c>
      <c r="B606" s="3">
        <v>5</v>
      </c>
      <c r="C606" s="3">
        <v>4</v>
      </c>
      <c r="D606" s="105" t="str">
        <f t="shared" si="315"/>
        <v/>
      </c>
      <c r="E606" s="105" t="str">
        <f t="shared" si="316"/>
        <v/>
      </c>
      <c r="F606" s="99" t="s">
        <v>290</v>
      </c>
      <c r="G606" s="100">
        <f t="shared" si="317"/>
        <v>28709</v>
      </c>
      <c r="H606" s="100">
        <f t="shared" si="318"/>
        <v>62383</v>
      </c>
      <c r="I606" s="100">
        <f t="shared" si="319"/>
        <v>45796</v>
      </c>
      <c r="J606" s="100">
        <f t="shared" si="320"/>
        <v>49362</v>
      </c>
      <c r="K606" s="100">
        <f t="shared" si="321"/>
        <v>19667</v>
      </c>
      <c r="L606" s="100">
        <f t="shared" si="322"/>
        <v>18346</v>
      </c>
      <c r="M606" s="100">
        <f t="shared" si="323"/>
        <v>13410</v>
      </c>
      <c r="N606" s="100" t="str">
        <f t="shared" si="324"/>
        <v>|</v>
      </c>
      <c r="O606" s="100">
        <f t="shared" si="325"/>
        <v>48478</v>
      </c>
      <c r="P606" s="100">
        <f t="shared" si="326"/>
        <v>32717</v>
      </c>
      <c r="Q606" s="100">
        <f t="shared" si="327"/>
        <v>21450</v>
      </c>
      <c r="R606" s="100">
        <f t="shared" si="328"/>
        <v>67911</v>
      </c>
      <c r="S606" s="100">
        <f t="shared" si="329"/>
        <v>37250</v>
      </c>
      <c r="T606" s="100">
        <f t="shared" si="330"/>
        <v>34088</v>
      </c>
      <c r="U606" s="100">
        <f t="shared" si="331"/>
        <v>13220</v>
      </c>
      <c r="V606" s="89" t="s">
        <v>290</v>
      </c>
      <c r="W606" s="95" t="s">
        <v>37</v>
      </c>
      <c r="X606" s="95" t="s">
        <v>37</v>
      </c>
      <c r="Y606" s="95" t="s">
        <v>37</v>
      </c>
      <c r="Z606" s="95" t="s">
        <v>37</v>
      </c>
      <c r="AA606" s="95" t="s">
        <v>37</v>
      </c>
      <c r="AB606" s="95" t="s">
        <v>38</v>
      </c>
      <c r="AC606" s="95" t="s">
        <v>38</v>
      </c>
      <c r="AD606" s="96" t="s">
        <v>290</v>
      </c>
      <c r="AE606" s="95" t="s">
        <v>270</v>
      </c>
      <c r="AF606" s="95" t="s">
        <v>37</v>
      </c>
      <c r="AG606" s="95" t="s">
        <v>37</v>
      </c>
      <c r="AH606" s="95" t="s">
        <v>38</v>
      </c>
      <c r="AI606" s="95" t="s">
        <v>37</v>
      </c>
      <c r="AJ606" s="95" t="s">
        <v>38</v>
      </c>
      <c r="AK606" s="95" t="s">
        <v>37</v>
      </c>
      <c r="AL606" s="94" t="s">
        <v>290</v>
      </c>
      <c r="AM606" s="108">
        <f t="array" ref="AM606">IFERROR(INDEX(TO_name_1,MATCH(,((Шаблон_1-Точность)&gt;=G606)+((Шаблон_1+Точность)&lt;=G606),)),G606)</f>
        <v>28709</v>
      </c>
      <c r="AN606" s="109">
        <f t="array" ref="AN606">IFERROR(INDEX(TO_name_2,MATCH(,((Шаблон_2-Точность)&gt;=H606)+((Шаблон_2+Точность)&lt;=H606),)),H606)</f>
        <v>62383</v>
      </c>
      <c r="AO606" s="109">
        <f t="array" ref="AO606">IFERROR(INDEX(TO_name_3,MATCH(,((Шаблон_3-Точность)&gt;=I606)+((Шаблон_3+Точность)&lt;=I606),)),I606)</f>
        <v>45796</v>
      </c>
      <c r="AP606" s="109">
        <f t="array" ref="AP606">IFERROR(INDEX(TO_name_4,MATCH(,((Шаблон_4-Точность)&gt;=J606)+((Шаблон_4+Точность)&lt;=J606),)),J606)</f>
        <v>49362</v>
      </c>
      <c r="AQ606" s="109">
        <f t="array" ref="AQ606">IFERROR(INDEX(TO_name_9,MATCH(,((Шаблон_9-Точность)&gt;=K606)+((Шаблон_9+Точность)&lt;=K606),)),K606)</f>
        <v>19667</v>
      </c>
      <c r="AR606" s="109">
        <f t="array" ref="AR606">IFERROR(INDEX(TO_name_10,MATCH(,((Шаблон_10-Точность)&gt;=L606)+((Шаблон_10+Точность)&lt;=L606),)),L606)</f>
        <v>18346</v>
      </c>
      <c r="AS606" s="110">
        <f t="array" ref="AS606">IFERROR(INDEX(TO_name_11,MATCH(,((Шаблон_11-Точность)&gt;=M606)+((Шаблон_11+Точность)&lt;=M606),)),M606)</f>
        <v>13410</v>
      </c>
      <c r="AT606" s="111" t="s">
        <v>290</v>
      </c>
      <c r="AU606" s="108">
        <f t="array" ref="AU606">IFERROR(INDEX(TO_name_5,MATCH(,((Шаблон_5-Точность)&gt;=O606)+((Шаблон_5+Точность)&lt;=O606),)),O606)</f>
        <v>48478</v>
      </c>
      <c r="AV606" s="109">
        <f t="array" ref="AV606">IFERROR(INDEX(TO_name_6,MATCH(,((Шаблон_6-Точность)&gt;=P606)+((Шаблон_6+Точность)&lt;=P606),)),P606)</f>
        <v>32717</v>
      </c>
      <c r="AW606" s="109">
        <f t="array" ref="AW606">IFERROR(INDEX(TO_name_7,MATCH(,((Шаблон_7-Точность)&gt;=Q606)+((Шаблон_7+Точность)&lt;=Q606),)),Q606)</f>
        <v>21450</v>
      </c>
      <c r="AX606" s="109">
        <f t="array" ref="AX606">IFERROR(INDEX(TO_name_8,MATCH(,((Шаблон_8-Точность)&gt;=R606)+((Шаблон_8+Точность)&lt;=R606),)),R606)</f>
        <v>67911</v>
      </c>
      <c r="AY606" s="109">
        <f t="array" ref="AY606">IFERROR(INDEX(TO_name_12,MATCH(,((Шаблон_12-Точность)&gt;=S606)+((Шаблон_12+Точность)&lt;=S606),)),S606)</f>
        <v>37250</v>
      </c>
      <c r="AZ606" s="109">
        <f t="array" ref="AZ606">IFERROR(INDEX(TO_name_13,MATCH(,((Шаблон_13-Точность)&gt;=T606)+((Шаблон_13+Точность)&lt;=T606),)),T606)</f>
        <v>34088</v>
      </c>
      <c r="BA606" s="110">
        <f t="array" ref="BA606">IFERROR(INDEX(TO_name_14,MATCH(,((Шаблон_14-Точность)&gt;=U606)+((Шаблон_14+Точность)&lt;=U606),)),U606)</f>
        <v>13220</v>
      </c>
      <c r="BB606" s="3"/>
      <c r="BC606" s="3" t="str">
        <f t="shared" si="301"/>
        <v>М/72431/28709</v>
      </c>
      <c r="BD606" s="3" t="str">
        <f t="shared" si="302"/>
        <v>М/77305/62383</v>
      </c>
      <c r="BE606" s="3" t="str">
        <f t="shared" si="303"/>
        <v>М/70898/45796</v>
      </c>
      <c r="BF606" s="3" t="str">
        <f t="shared" si="304"/>
        <v>М/77662/49362</v>
      </c>
      <c r="BG606" s="3" t="str">
        <f t="shared" si="305"/>
        <v>М/19667/19667</v>
      </c>
      <c r="BH606" s="3" t="str">
        <f t="shared" si="306"/>
        <v>Р/18346/18346</v>
      </c>
      <c r="BI606" s="3" t="str">
        <f t="shared" si="307"/>
        <v>Р/13410/13410</v>
      </c>
      <c r="BJ606" s="158" t="s">
        <v>290</v>
      </c>
      <c r="BK606" s="3" t="str">
        <f t="shared" si="308"/>
        <v>ТО1/46757/48478</v>
      </c>
      <c r="BL606" s="3" t="str">
        <f t="shared" si="309"/>
        <v>М/57699/32717</v>
      </c>
      <c r="BM606" s="3" t="str">
        <f t="shared" si="310"/>
        <v>М/41965/21450</v>
      </c>
      <c r="BN606" s="3" t="str">
        <f t="shared" si="311"/>
        <v>Р/43362/67911</v>
      </c>
      <c r="BO606" s="3" t="str">
        <f t="shared" si="312"/>
        <v>М/12250/37250</v>
      </c>
      <c r="BP606" s="3" t="str">
        <f t="shared" si="313"/>
        <v>Р/13573/34088</v>
      </c>
      <c r="BQ606" s="3" t="str">
        <f t="shared" si="314"/>
        <v>М/13220/13220</v>
      </c>
    </row>
    <row r="607" spans="1:69" ht="16.5" customHeight="1" x14ac:dyDescent="0.25">
      <c r="A607" s="90">
        <v>45523</v>
      </c>
      <c r="B607" s="3">
        <v>5</v>
      </c>
      <c r="C607" s="3">
        <v>4</v>
      </c>
      <c r="D607" s="105" t="str">
        <f t="shared" si="315"/>
        <v/>
      </c>
      <c r="E607" s="105" t="str">
        <f t="shared" si="316"/>
        <v/>
      </c>
      <c r="F607" s="99" t="s">
        <v>290</v>
      </c>
      <c r="G607" s="100">
        <f t="shared" si="317"/>
        <v>28733</v>
      </c>
      <c r="H607" s="100">
        <f t="shared" si="318"/>
        <v>62399</v>
      </c>
      <c r="I607" s="100">
        <f t="shared" si="319"/>
        <v>45820</v>
      </c>
      <c r="J607" s="100">
        <f t="shared" si="320"/>
        <v>49386</v>
      </c>
      <c r="K607" s="100">
        <f t="shared" si="321"/>
        <v>19691</v>
      </c>
      <c r="L607" s="100">
        <f t="shared" si="322"/>
        <v>18346</v>
      </c>
      <c r="M607" s="100">
        <f t="shared" si="323"/>
        <v>13418</v>
      </c>
      <c r="N607" s="100" t="str">
        <f t="shared" si="324"/>
        <v>|</v>
      </c>
      <c r="O607" s="100">
        <f t="shared" si="325"/>
        <v>48478</v>
      </c>
      <c r="P607" s="100">
        <f t="shared" si="326"/>
        <v>32741</v>
      </c>
      <c r="Q607" s="100">
        <f t="shared" si="327"/>
        <v>21474</v>
      </c>
      <c r="R607" s="100">
        <f t="shared" si="328"/>
        <v>67911</v>
      </c>
      <c r="S607" s="100">
        <f t="shared" si="329"/>
        <v>37274</v>
      </c>
      <c r="T607" s="100">
        <f t="shared" si="330"/>
        <v>34088</v>
      </c>
      <c r="U607" s="100">
        <f t="shared" si="331"/>
        <v>13244</v>
      </c>
      <c r="V607" s="89" t="s">
        <v>290</v>
      </c>
      <c r="W607" s="95" t="s">
        <v>37</v>
      </c>
      <c r="X607" s="95" t="s">
        <v>195</v>
      </c>
      <c r="Y607" s="95" t="s">
        <v>37</v>
      </c>
      <c r="Z607" s="95" t="s">
        <v>37</v>
      </c>
      <c r="AA607" s="95" t="s">
        <v>37</v>
      </c>
      <c r="AB607" s="95" t="s">
        <v>38</v>
      </c>
      <c r="AC607" s="95" t="s">
        <v>320</v>
      </c>
      <c r="AD607" s="96" t="s">
        <v>290</v>
      </c>
      <c r="AE607" s="95" t="s">
        <v>270</v>
      </c>
      <c r="AF607" s="95" t="s">
        <v>37</v>
      </c>
      <c r="AG607" s="95" t="s">
        <v>37</v>
      </c>
      <c r="AH607" s="95" t="s">
        <v>38</v>
      </c>
      <c r="AI607" s="95" t="s">
        <v>37</v>
      </c>
      <c r="AJ607" s="95" t="s">
        <v>38</v>
      </c>
      <c r="AK607" s="95" t="s">
        <v>37</v>
      </c>
      <c r="AL607" s="94" t="s">
        <v>290</v>
      </c>
      <c r="AM607" s="108">
        <f t="array" ref="AM607">IFERROR(INDEX(TO_name_1,MATCH(,((Шаблон_1-Точность)&gt;=G607)+((Шаблон_1+Точность)&lt;=G607),)),G607)</f>
        <v>28733</v>
      </c>
      <c r="AN607" s="109">
        <f t="array" ref="AN607">IFERROR(INDEX(TO_name_2,MATCH(,((Шаблон_2-Точность)&gt;=H607)+((Шаблон_2+Точность)&lt;=H607),)),H607)</f>
        <v>62399</v>
      </c>
      <c r="AO607" s="109">
        <f t="array" ref="AO607">IFERROR(INDEX(TO_name_3,MATCH(,((Шаблон_3-Точность)&gt;=I607)+((Шаблон_3+Точность)&lt;=I607),)),I607)</f>
        <v>45820</v>
      </c>
      <c r="AP607" s="109">
        <f t="array" ref="AP607">IFERROR(INDEX(TO_name_4,MATCH(,((Шаблон_4-Точность)&gt;=J607)+((Шаблон_4+Точность)&lt;=J607),)),J607)</f>
        <v>49386</v>
      </c>
      <c r="AQ607" s="109">
        <f t="array" ref="AQ607">IFERROR(INDEX(TO_name_9,MATCH(,((Шаблон_9-Точность)&gt;=K607)+((Шаблон_9+Точность)&lt;=K607),)),K607)</f>
        <v>19691</v>
      </c>
      <c r="AR607" s="109">
        <f t="array" ref="AR607">IFERROR(INDEX(TO_name_10,MATCH(,((Шаблон_10-Точность)&gt;=L607)+((Шаблон_10+Точность)&lt;=L607),)),L607)</f>
        <v>18346</v>
      </c>
      <c r="AS607" s="110">
        <f t="array" ref="AS607">IFERROR(INDEX(TO_name_11,MATCH(,((Шаблон_11-Точность)&gt;=M607)+((Шаблон_11+Точность)&lt;=M607),)),M607)</f>
        <v>13418</v>
      </c>
      <c r="AT607" s="111" t="s">
        <v>290</v>
      </c>
      <c r="AU607" s="108">
        <f t="array" ref="AU607">IFERROR(INDEX(TO_name_5,MATCH(,((Шаблон_5-Точность)&gt;=O607)+((Шаблон_5+Точность)&lt;=O607),)),O607)</f>
        <v>48478</v>
      </c>
      <c r="AV607" s="109">
        <f t="array" ref="AV607">IFERROR(INDEX(TO_name_6,MATCH(,((Шаблон_6-Точность)&gt;=P607)+((Шаблон_6+Точность)&lt;=P607),)),P607)</f>
        <v>32741</v>
      </c>
      <c r="AW607" s="109">
        <f t="array" ref="AW607">IFERROR(INDEX(TO_name_7,MATCH(,((Шаблон_7-Точность)&gt;=Q607)+((Шаблон_7+Точность)&lt;=Q607),)),Q607)</f>
        <v>21474</v>
      </c>
      <c r="AX607" s="109">
        <f t="array" ref="AX607">IFERROR(INDEX(TO_name_8,MATCH(,((Шаблон_8-Точность)&gt;=R607)+((Шаблон_8+Точность)&lt;=R607),)),R607)</f>
        <v>67911</v>
      </c>
      <c r="AY607" s="109">
        <f t="array" ref="AY607">IFERROR(INDEX(TO_name_12,MATCH(,((Шаблон_12-Точность)&gt;=S607)+((Шаблон_12+Точность)&lt;=S607),)),S607)</f>
        <v>37274</v>
      </c>
      <c r="AZ607" s="109">
        <f t="array" ref="AZ607">IFERROR(INDEX(TO_name_13,MATCH(,((Шаблон_13-Точность)&gt;=T607)+((Шаблон_13+Точность)&lt;=T607),)),T607)</f>
        <v>34088</v>
      </c>
      <c r="BA607" s="110">
        <f t="array" ref="BA607">IFERROR(INDEX(TO_name_14,MATCH(,((Шаблон_14-Точность)&gt;=U607)+((Шаблон_14+Точность)&lt;=U607),)),U607)</f>
        <v>13244</v>
      </c>
      <c r="BB607" s="3"/>
      <c r="BC607" s="3" t="str">
        <f t="shared" si="301"/>
        <v>М/72455/28733</v>
      </c>
      <c r="BD607" s="3" t="str">
        <f t="shared" si="302"/>
        <v>О/77321/62399</v>
      </c>
      <c r="BE607" s="3" t="str">
        <f t="shared" si="303"/>
        <v>М/70922/45820</v>
      </c>
      <c r="BF607" s="3" t="str">
        <f t="shared" si="304"/>
        <v>М/77686/49386</v>
      </c>
      <c r="BG607" s="3" t="str">
        <f t="shared" si="305"/>
        <v>М/19691/19691</v>
      </c>
      <c r="BH607" s="3" t="str">
        <f t="shared" si="306"/>
        <v>Р/18346/18346</v>
      </c>
      <c r="BI607" s="3" t="str">
        <f t="shared" si="307"/>
        <v>П/13418/13418</v>
      </c>
      <c r="BJ607" s="158" t="s">
        <v>290</v>
      </c>
      <c r="BK607" s="3" t="str">
        <f t="shared" si="308"/>
        <v>ТО1/46757/48478</v>
      </c>
      <c r="BL607" s="3" t="str">
        <f t="shared" si="309"/>
        <v>М/57723/32741</v>
      </c>
      <c r="BM607" s="3" t="str">
        <f t="shared" si="310"/>
        <v>М/41989/21474</v>
      </c>
      <c r="BN607" s="3" t="str">
        <f t="shared" si="311"/>
        <v>Р/43362/67911</v>
      </c>
      <c r="BO607" s="3" t="str">
        <f t="shared" si="312"/>
        <v>М/12274/37274</v>
      </c>
      <c r="BP607" s="3" t="str">
        <f t="shared" si="313"/>
        <v>Р/13573/34088</v>
      </c>
      <c r="BQ607" s="3" t="str">
        <f t="shared" si="314"/>
        <v>М/13244/13244</v>
      </c>
    </row>
    <row r="608" spans="1:69" ht="16.5" customHeight="1" x14ac:dyDescent="0.25">
      <c r="A608" s="90">
        <v>45524</v>
      </c>
      <c r="B608" s="3">
        <v>5</v>
      </c>
      <c r="C608" s="3">
        <v>4</v>
      </c>
      <c r="D608" s="105" t="str">
        <f t="shared" si="315"/>
        <v>ОШ</v>
      </c>
      <c r="E608" s="105" t="str">
        <f t="shared" si="316"/>
        <v/>
      </c>
      <c r="F608" s="99" t="s">
        <v>290</v>
      </c>
      <c r="G608" s="100">
        <f t="shared" si="317"/>
        <v>28757</v>
      </c>
      <c r="H608" s="100">
        <f t="shared" si="318"/>
        <v>62399</v>
      </c>
      <c r="I608" s="100">
        <f t="shared" si="319"/>
        <v>45844</v>
      </c>
      <c r="J608" s="100">
        <f t="shared" si="320"/>
        <v>49410</v>
      </c>
      <c r="K608" s="100">
        <f t="shared" si="321"/>
        <v>19715</v>
      </c>
      <c r="L608" s="100">
        <f t="shared" si="322"/>
        <v>18346</v>
      </c>
      <c r="M608" s="100">
        <f t="shared" si="323"/>
        <v>13434</v>
      </c>
      <c r="N608" s="100" t="str">
        <f t="shared" si="324"/>
        <v>|</v>
      </c>
      <c r="O608" s="100">
        <f t="shared" si="325"/>
        <v>48478</v>
      </c>
      <c r="P608" s="100">
        <f t="shared" si="326"/>
        <v>32765</v>
      </c>
      <c r="Q608" s="100">
        <f t="shared" si="327"/>
        <v>21498</v>
      </c>
      <c r="R608" s="100">
        <f t="shared" si="328"/>
        <v>67911</v>
      </c>
      <c r="S608" s="100">
        <f t="shared" si="329"/>
        <v>37298</v>
      </c>
      <c r="T608" s="100">
        <f t="shared" si="330"/>
        <v>34088</v>
      </c>
      <c r="U608" s="100">
        <f t="shared" si="331"/>
        <v>13268</v>
      </c>
      <c r="V608" s="89" t="s">
        <v>290</v>
      </c>
      <c r="W608" s="95" t="s">
        <v>37</v>
      </c>
      <c r="X608" s="95" t="s">
        <v>321</v>
      </c>
      <c r="Y608" s="95" t="s">
        <v>37</v>
      </c>
      <c r="Z608" s="95" t="s">
        <v>37</v>
      </c>
      <c r="AA608" s="95" t="s">
        <v>37</v>
      </c>
      <c r="AB608" s="95" t="s">
        <v>38</v>
      </c>
      <c r="AC608" s="95" t="s">
        <v>195</v>
      </c>
      <c r="AD608" s="96" t="s">
        <v>290</v>
      </c>
      <c r="AE608" s="95" t="s">
        <v>270</v>
      </c>
      <c r="AF608" s="95" t="s">
        <v>37</v>
      </c>
      <c r="AG608" s="95" t="s">
        <v>37</v>
      </c>
      <c r="AH608" s="95" t="s">
        <v>38</v>
      </c>
      <c r="AI608" s="95" t="s">
        <v>37</v>
      </c>
      <c r="AJ608" s="95" t="s">
        <v>38</v>
      </c>
      <c r="AK608" s="95" t="s">
        <v>37</v>
      </c>
      <c r="AL608" s="94" t="s">
        <v>290</v>
      </c>
      <c r="AM608" s="108">
        <f t="array" ref="AM608">IFERROR(INDEX(TO_name_1,MATCH(,((Шаблон_1-Точность)&gt;=G608)+((Шаблон_1+Точность)&lt;=G608),)),G608)</f>
        <v>28757</v>
      </c>
      <c r="AN608" s="109">
        <f t="array" ref="AN608">IFERROR(INDEX(TO_name_2,MATCH(,((Шаблон_2-Точность)&gt;=H608)+((Шаблон_2+Точность)&lt;=H608),)),H608)</f>
        <v>62399</v>
      </c>
      <c r="AO608" s="109">
        <f t="array" ref="AO608">IFERROR(INDEX(TO_name_3,MATCH(,((Шаблон_3-Точность)&gt;=I608)+((Шаблон_3+Точность)&lt;=I608),)),I608)</f>
        <v>45844</v>
      </c>
      <c r="AP608" s="109">
        <f t="array" ref="AP608">IFERROR(INDEX(TO_name_4,MATCH(,((Шаблон_4-Точность)&gt;=J608)+((Шаблон_4+Точность)&lt;=J608),)),J608)</f>
        <v>49410</v>
      </c>
      <c r="AQ608" s="109">
        <f t="array" ref="AQ608">IFERROR(INDEX(TO_name_9,MATCH(,((Шаблон_9-Точность)&gt;=K608)+((Шаблон_9+Точность)&lt;=K608),)),K608)</f>
        <v>19715</v>
      </c>
      <c r="AR608" s="109">
        <f t="array" ref="AR608">IFERROR(INDEX(TO_name_10,MATCH(,((Шаблон_10-Точность)&gt;=L608)+((Шаблон_10+Точность)&lt;=L608),)),L608)</f>
        <v>18346</v>
      </c>
      <c r="AS608" s="110">
        <f t="array" ref="AS608">IFERROR(INDEX(TO_name_11,MATCH(,((Шаблон_11-Точность)&gt;=M608)+((Шаблон_11+Точность)&lt;=M608),)),M608)</f>
        <v>13434</v>
      </c>
      <c r="AT608" s="111" t="s">
        <v>290</v>
      </c>
      <c r="AU608" s="108">
        <f t="array" ref="AU608">IFERROR(INDEX(TO_name_5,MATCH(,((Шаблон_5-Точность)&gt;=O608)+((Шаблон_5+Точность)&lt;=O608),)),O608)</f>
        <v>48478</v>
      </c>
      <c r="AV608" s="109">
        <f t="array" ref="AV608">IFERROR(INDEX(TO_name_6,MATCH(,((Шаблон_6-Точность)&gt;=P608)+((Шаблон_6+Точность)&lt;=P608),)),P608)</f>
        <v>32765</v>
      </c>
      <c r="AW608" s="109">
        <f t="array" ref="AW608">IFERROR(INDEX(TO_name_7,MATCH(,((Шаблон_7-Точность)&gt;=Q608)+((Шаблон_7+Точность)&lt;=Q608),)),Q608)</f>
        <v>21498</v>
      </c>
      <c r="AX608" s="109">
        <f t="array" ref="AX608">IFERROR(INDEX(TO_name_8,MATCH(,((Шаблон_8-Точность)&gt;=R608)+((Шаблон_8+Точность)&lt;=R608),)),R608)</f>
        <v>67911</v>
      </c>
      <c r="AY608" s="109">
        <f t="array" ref="AY608">IFERROR(INDEX(TO_name_12,MATCH(,((Шаблон_12-Точность)&gt;=S608)+((Шаблон_12+Точность)&lt;=S608),)),S608)</f>
        <v>37298</v>
      </c>
      <c r="AZ608" s="109">
        <f t="array" ref="AZ608">IFERROR(INDEX(TO_name_13,MATCH(,((Шаблон_13-Точность)&gt;=T608)+((Шаблон_13+Точность)&lt;=T608),)),T608)</f>
        <v>34088</v>
      </c>
      <c r="BA608" s="110">
        <f t="array" ref="BA608">IFERROR(INDEX(TO_name_14,MATCH(,((Шаблон_14-Точность)&gt;=U608)+((Шаблон_14+Точность)&lt;=U608),)),U608)</f>
        <v>13268</v>
      </c>
      <c r="BB608" s="3"/>
      <c r="BC608" s="3" t="str">
        <f t="shared" si="301"/>
        <v>М/72479/28757</v>
      </c>
      <c r="BD608" s="3" t="str">
        <f t="shared" si="302"/>
        <v>ПМ/77321/62399</v>
      </c>
      <c r="BE608" s="3" t="str">
        <f t="shared" si="303"/>
        <v>М/70946/45844</v>
      </c>
      <c r="BF608" s="3" t="str">
        <f t="shared" si="304"/>
        <v>М/77710/49410</v>
      </c>
      <c r="BG608" s="3" t="str">
        <f t="shared" si="305"/>
        <v>М/19715/19715</v>
      </c>
      <c r="BH608" s="3" t="str">
        <f t="shared" si="306"/>
        <v>Р/18346/18346</v>
      </c>
      <c r="BI608" s="3" t="str">
        <f t="shared" si="307"/>
        <v>О/13434/13434</v>
      </c>
      <c r="BJ608" s="158" t="s">
        <v>290</v>
      </c>
      <c r="BK608" s="3" t="str">
        <f t="shared" si="308"/>
        <v>ТО1/46757/48478</v>
      </c>
      <c r="BL608" s="3" t="str">
        <f t="shared" si="309"/>
        <v>М/57747/32765</v>
      </c>
      <c r="BM608" s="3" t="str">
        <f t="shared" si="310"/>
        <v>М/42013/21498</v>
      </c>
      <c r="BN608" s="3" t="str">
        <f t="shared" si="311"/>
        <v>Р/43362/67911</v>
      </c>
      <c r="BO608" s="3" t="str">
        <f t="shared" si="312"/>
        <v>М/12298/37298</v>
      </c>
      <c r="BP608" s="3" t="str">
        <f t="shared" si="313"/>
        <v>Р/13573/34088</v>
      </c>
      <c r="BQ608" s="3" t="str">
        <f t="shared" si="314"/>
        <v>М/13268/13268</v>
      </c>
    </row>
    <row r="609" spans="1:69" ht="16.5" customHeight="1" x14ac:dyDescent="0.25">
      <c r="A609" s="90">
        <v>45525</v>
      </c>
      <c r="B609" s="3">
        <v>5</v>
      </c>
      <c r="C609" s="3">
        <v>4</v>
      </c>
      <c r="D609" s="105" t="str">
        <f t="shared" si="315"/>
        <v/>
      </c>
      <c r="E609" s="105" t="str">
        <f t="shared" si="316"/>
        <v/>
      </c>
      <c r="F609" s="99" t="s">
        <v>290</v>
      </c>
      <c r="G609" s="100">
        <f t="shared" si="317"/>
        <v>28781</v>
      </c>
      <c r="H609" s="100">
        <f t="shared" si="318"/>
        <v>62423</v>
      </c>
      <c r="I609" s="100">
        <f t="shared" si="319"/>
        <v>45868</v>
      </c>
      <c r="J609" s="100">
        <f t="shared" si="320"/>
        <v>49434</v>
      </c>
      <c r="K609" s="100">
        <f t="shared" si="321"/>
        <v>19739</v>
      </c>
      <c r="L609" s="100">
        <f t="shared" si="322"/>
        <v>18346</v>
      </c>
      <c r="M609" s="100">
        <f t="shared" si="323"/>
        <v>13434</v>
      </c>
      <c r="N609" s="100" t="str">
        <f t="shared" si="324"/>
        <v>|</v>
      </c>
      <c r="O609" s="100">
        <f t="shared" si="325"/>
        <v>48486</v>
      </c>
      <c r="P609" s="100">
        <f t="shared" si="326"/>
        <v>32789</v>
      </c>
      <c r="Q609" s="100">
        <f t="shared" si="327"/>
        <v>21522</v>
      </c>
      <c r="R609" s="100">
        <f t="shared" si="328"/>
        <v>67911</v>
      </c>
      <c r="S609" s="100">
        <f t="shared" si="329"/>
        <v>37314</v>
      </c>
      <c r="T609" s="100">
        <f t="shared" si="330"/>
        <v>34088</v>
      </c>
      <c r="U609" s="100">
        <f t="shared" si="331"/>
        <v>13292</v>
      </c>
      <c r="V609" s="89" t="s">
        <v>290</v>
      </c>
      <c r="W609" s="95" t="s">
        <v>37</v>
      </c>
      <c r="X609" s="95" t="s">
        <v>37</v>
      </c>
      <c r="Y609" s="95" t="s">
        <v>37</v>
      </c>
      <c r="Z609" s="95" t="s">
        <v>37</v>
      </c>
      <c r="AA609" s="95" t="s">
        <v>37</v>
      </c>
      <c r="AB609" s="95" t="s">
        <v>38</v>
      </c>
      <c r="AC609" s="95" t="s">
        <v>38</v>
      </c>
      <c r="AD609" s="96" t="s">
        <v>290</v>
      </c>
      <c r="AE609" s="95" t="s">
        <v>320</v>
      </c>
      <c r="AF609" s="95" t="s">
        <v>37</v>
      </c>
      <c r="AG609" s="95" t="s">
        <v>37</v>
      </c>
      <c r="AH609" s="95" t="s">
        <v>38</v>
      </c>
      <c r="AI609" s="95" t="s">
        <v>195</v>
      </c>
      <c r="AJ609" s="95" t="s">
        <v>38</v>
      </c>
      <c r="AK609" s="95" t="s">
        <v>37</v>
      </c>
      <c r="AL609" s="94" t="s">
        <v>290</v>
      </c>
      <c r="AM609" s="108">
        <f t="array" ref="AM609">IFERROR(INDEX(TO_name_1,MATCH(,((Шаблон_1-Точность)&gt;=G609)+((Шаблон_1+Точность)&lt;=G609),)),G609)</f>
        <v>28781</v>
      </c>
      <c r="AN609" s="109">
        <f t="array" ref="AN609">IFERROR(INDEX(TO_name_2,MATCH(,((Шаблон_2-Точность)&gt;=H609)+((Шаблон_2+Точность)&lt;=H609),)),H609)</f>
        <v>62423</v>
      </c>
      <c r="AO609" s="109">
        <f t="array" ref="AO609">IFERROR(INDEX(TO_name_3,MATCH(,((Шаблон_3-Точность)&gt;=I609)+((Шаблон_3+Точность)&lt;=I609),)),I609)</f>
        <v>45868</v>
      </c>
      <c r="AP609" s="109">
        <f t="array" ref="AP609">IFERROR(INDEX(TO_name_4,MATCH(,((Шаблон_4-Точность)&gt;=J609)+((Шаблон_4+Точность)&lt;=J609),)),J609)</f>
        <v>49434</v>
      </c>
      <c r="AQ609" s="109">
        <f t="array" ref="AQ609">IFERROR(INDEX(TO_name_9,MATCH(,((Шаблон_9-Точность)&gt;=K609)+((Шаблон_9+Точность)&lt;=K609),)),K609)</f>
        <v>19739</v>
      </c>
      <c r="AR609" s="109">
        <f t="array" ref="AR609">IFERROR(INDEX(TO_name_10,MATCH(,((Шаблон_10-Точность)&gt;=L609)+((Шаблон_10+Точность)&lt;=L609),)),L609)</f>
        <v>18346</v>
      </c>
      <c r="AS609" s="110">
        <f t="array" ref="AS609">IFERROR(INDEX(TO_name_11,MATCH(,((Шаблон_11-Точность)&gt;=M609)+((Шаблон_11+Точность)&lt;=M609),)),M609)</f>
        <v>13434</v>
      </c>
      <c r="AT609" s="111" t="s">
        <v>290</v>
      </c>
      <c r="AU609" s="108">
        <f t="array" ref="AU609">IFERROR(INDEX(TO_name_5,MATCH(,((Шаблон_5-Точность)&gt;=O609)+((Шаблон_5+Точность)&lt;=O609),)),O609)</f>
        <v>48486</v>
      </c>
      <c r="AV609" s="109">
        <f t="array" ref="AV609">IFERROR(INDEX(TO_name_6,MATCH(,((Шаблон_6-Точность)&gt;=P609)+((Шаблон_6+Точность)&lt;=P609),)),P609)</f>
        <v>32789</v>
      </c>
      <c r="AW609" s="109">
        <f t="array" ref="AW609">IFERROR(INDEX(TO_name_7,MATCH(,((Шаблон_7-Точность)&gt;=Q609)+((Шаблон_7+Точность)&lt;=Q609),)),Q609)</f>
        <v>21522</v>
      </c>
      <c r="AX609" s="109">
        <f t="array" ref="AX609">IFERROR(INDEX(TO_name_8,MATCH(,((Шаблон_8-Точность)&gt;=R609)+((Шаблон_8+Точность)&lt;=R609),)),R609)</f>
        <v>67911</v>
      </c>
      <c r="AY609" s="109">
        <f t="array" ref="AY609">IFERROR(INDEX(TO_name_12,MATCH(,((Шаблон_12-Точность)&gt;=S609)+((Шаблон_12+Точность)&lt;=S609),)),S609)</f>
        <v>37314</v>
      </c>
      <c r="AZ609" s="109">
        <f t="array" ref="AZ609">IFERROR(INDEX(TO_name_13,MATCH(,((Шаблон_13-Точность)&gt;=T609)+((Шаблон_13+Точность)&lt;=T609),)),T609)</f>
        <v>34088</v>
      </c>
      <c r="BA609" s="110">
        <f t="array" ref="BA609">IFERROR(INDEX(TO_name_14,MATCH(,((Шаблон_14-Точность)&gt;=U609)+((Шаблон_14+Точность)&lt;=U609),)),U609)</f>
        <v>13292</v>
      </c>
      <c r="BB609" s="3"/>
      <c r="BC609" s="3" t="str">
        <f t="shared" si="301"/>
        <v>М/72503/28781</v>
      </c>
      <c r="BD609" s="3" t="str">
        <f t="shared" si="302"/>
        <v>М/77345/62423</v>
      </c>
      <c r="BE609" s="3" t="str">
        <f t="shared" si="303"/>
        <v>М/70970/45868</v>
      </c>
      <c r="BF609" s="3" t="str">
        <f t="shared" si="304"/>
        <v>М/77734/49434</v>
      </c>
      <c r="BG609" s="3" t="str">
        <f t="shared" si="305"/>
        <v>М/19739/19739</v>
      </c>
      <c r="BH609" s="3" t="str">
        <f t="shared" si="306"/>
        <v>Р/18346/18346</v>
      </c>
      <c r="BI609" s="3" t="str">
        <f t="shared" si="307"/>
        <v>Р/13434/13434</v>
      </c>
      <c r="BJ609" s="158" t="s">
        <v>290</v>
      </c>
      <c r="BK609" s="3" t="str">
        <f t="shared" si="308"/>
        <v>П/46765/48486</v>
      </c>
      <c r="BL609" s="3" t="str">
        <f t="shared" si="309"/>
        <v>М/57771/32789</v>
      </c>
      <c r="BM609" s="3" t="str">
        <f t="shared" si="310"/>
        <v>М/42037/21522</v>
      </c>
      <c r="BN609" s="3" t="str">
        <f t="shared" si="311"/>
        <v>Р/43362/67911</v>
      </c>
      <c r="BO609" s="3" t="str">
        <f t="shared" si="312"/>
        <v>О/12314/37314</v>
      </c>
      <c r="BP609" s="3" t="str">
        <f t="shared" si="313"/>
        <v>Р/13573/34088</v>
      </c>
      <c r="BQ609" s="3" t="str">
        <f t="shared" si="314"/>
        <v>М/13292/13292</v>
      </c>
    </row>
    <row r="610" spans="1:69" ht="16.5" customHeight="1" x14ac:dyDescent="0.25">
      <c r="A610" s="90">
        <v>45526</v>
      </c>
      <c r="B610" s="3">
        <v>5</v>
      </c>
      <c r="C610" s="3">
        <v>4</v>
      </c>
      <c r="D610" s="105" t="str">
        <f t="shared" si="315"/>
        <v/>
      </c>
      <c r="E610" s="105" t="str">
        <f t="shared" si="316"/>
        <v/>
      </c>
      <c r="F610" s="99" t="s">
        <v>290</v>
      </c>
      <c r="G610" s="100">
        <f t="shared" si="317"/>
        <v>28805</v>
      </c>
      <c r="H610" s="100">
        <f t="shared" si="318"/>
        <v>62447</v>
      </c>
      <c r="I610" s="100">
        <f t="shared" si="319"/>
        <v>45892</v>
      </c>
      <c r="J610" s="100">
        <f t="shared" si="320"/>
        <v>49458</v>
      </c>
      <c r="K610" s="100">
        <f t="shared" si="321"/>
        <v>19763</v>
      </c>
      <c r="L610" s="100">
        <f t="shared" si="322"/>
        <v>18346</v>
      </c>
      <c r="M610" s="100">
        <f t="shared" si="323"/>
        <v>13434</v>
      </c>
      <c r="N610" s="100" t="str">
        <f t="shared" si="324"/>
        <v>|</v>
      </c>
      <c r="O610" s="100">
        <f t="shared" si="325"/>
        <v>48510</v>
      </c>
      <c r="P610" s="100">
        <f t="shared" si="326"/>
        <v>32813</v>
      </c>
      <c r="Q610" s="100">
        <f t="shared" si="327"/>
        <v>21546</v>
      </c>
      <c r="R610" s="100">
        <f t="shared" si="328"/>
        <v>67911</v>
      </c>
      <c r="S610" s="100">
        <f t="shared" si="329"/>
        <v>37314</v>
      </c>
      <c r="T610" s="100">
        <f t="shared" si="330"/>
        <v>34088</v>
      </c>
      <c r="U610" s="100">
        <f t="shared" si="331"/>
        <v>13316</v>
      </c>
      <c r="V610" s="89" t="s">
        <v>290</v>
      </c>
      <c r="W610" s="95" t="s">
        <v>37</v>
      </c>
      <c r="X610" s="95" t="s">
        <v>37</v>
      </c>
      <c r="Y610" s="95" t="s">
        <v>37</v>
      </c>
      <c r="Z610" s="95" t="s">
        <v>37</v>
      </c>
      <c r="AA610" s="95" t="s">
        <v>37</v>
      </c>
      <c r="AB610" s="95" t="s">
        <v>38</v>
      </c>
      <c r="AC610" s="95" t="s">
        <v>38</v>
      </c>
      <c r="AD610" s="96" t="s">
        <v>290</v>
      </c>
      <c r="AE610" s="95" t="s">
        <v>37</v>
      </c>
      <c r="AF610" s="95" t="s">
        <v>37</v>
      </c>
      <c r="AG610" s="95" t="s">
        <v>37</v>
      </c>
      <c r="AH610" s="95" t="s">
        <v>38</v>
      </c>
      <c r="AI610" s="95" t="s">
        <v>270</v>
      </c>
      <c r="AJ610" s="95" t="s">
        <v>38</v>
      </c>
      <c r="AK610" s="95" t="s">
        <v>37</v>
      </c>
      <c r="AL610" s="94" t="s">
        <v>290</v>
      </c>
      <c r="AM610" s="108">
        <f t="array" ref="AM610">IFERROR(INDEX(TO_name_1,MATCH(,((Шаблон_1-Точность)&gt;=G610)+((Шаблон_1+Точность)&lt;=G610),)),G610)</f>
        <v>28805</v>
      </c>
      <c r="AN610" s="109">
        <f t="array" ref="AN610">IFERROR(INDEX(TO_name_2,MATCH(,((Шаблон_2-Точность)&gt;=H610)+((Шаблон_2+Точность)&lt;=H610),)),H610)</f>
        <v>62447</v>
      </c>
      <c r="AO610" s="109">
        <f t="array" ref="AO610">IFERROR(INDEX(TO_name_3,MATCH(,((Шаблон_3-Точность)&gt;=I610)+((Шаблон_3+Точность)&lt;=I610),)),I610)</f>
        <v>45892</v>
      </c>
      <c r="AP610" s="109">
        <f t="array" ref="AP610">IFERROR(INDEX(TO_name_4,MATCH(,((Шаблон_4-Точность)&gt;=J610)+((Шаблон_4+Точность)&lt;=J610),)),J610)</f>
        <v>49458</v>
      </c>
      <c r="AQ610" s="109">
        <f t="array" ref="AQ610">IFERROR(INDEX(TO_name_9,MATCH(,((Шаблон_9-Точность)&gt;=K610)+((Шаблон_9+Точность)&lt;=K610),)),K610)</f>
        <v>19763</v>
      </c>
      <c r="AR610" s="109">
        <f t="array" ref="AR610">IFERROR(INDEX(TO_name_10,MATCH(,((Шаблон_10-Точность)&gt;=L610)+((Шаблон_10+Точность)&lt;=L610),)),L610)</f>
        <v>18346</v>
      </c>
      <c r="AS610" s="110">
        <f t="array" ref="AS610">IFERROR(INDEX(TO_name_11,MATCH(,((Шаблон_11-Точность)&gt;=M610)+((Шаблон_11+Точность)&lt;=M610),)),M610)</f>
        <v>13434</v>
      </c>
      <c r="AT610" s="111" t="s">
        <v>290</v>
      </c>
      <c r="AU610" s="108">
        <f t="array" ref="AU610">IFERROR(INDEX(TO_name_5,MATCH(,((Шаблон_5-Точность)&gt;=O610)+((Шаблон_5+Точность)&lt;=O610),)),O610)</f>
        <v>48510</v>
      </c>
      <c r="AV610" s="109">
        <f t="array" ref="AV610">IFERROR(INDEX(TO_name_6,MATCH(,((Шаблон_6-Точность)&gt;=P610)+((Шаблон_6+Точность)&lt;=P610),)),P610)</f>
        <v>32813</v>
      </c>
      <c r="AW610" s="109">
        <f t="array" ref="AW610">IFERROR(INDEX(TO_name_7,MATCH(,((Шаблон_7-Точность)&gt;=Q610)+((Шаблон_7+Точность)&lt;=Q610),)),Q610)</f>
        <v>21546</v>
      </c>
      <c r="AX610" s="109">
        <f t="array" ref="AX610">IFERROR(INDEX(TO_name_8,MATCH(,((Шаблон_8-Точность)&gt;=R610)+((Шаблон_8+Точность)&lt;=R610),)),R610)</f>
        <v>67911</v>
      </c>
      <c r="AY610" s="109">
        <f t="array" ref="AY610">IFERROR(INDEX(TO_name_12,MATCH(,((Шаблон_12-Точность)&gt;=S610)+((Шаблон_12+Точность)&lt;=S610),)),S610)</f>
        <v>37314</v>
      </c>
      <c r="AZ610" s="109">
        <f t="array" ref="AZ610">IFERROR(INDEX(TO_name_13,MATCH(,((Шаблон_13-Точность)&gt;=T610)+((Шаблон_13+Точность)&lt;=T610),)),T610)</f>
        <v>34088</v>
      </c>
      <c r="BA610" s="110">
        <f t="array" ref="BA610">IFERROR(INDEX(TO_name_14,MATCH(,((Шаблон_14-Точность)&gt;=U610)+((Шаблон_14+Точность)&lt;=U610),)),U610)</f>
        <v>13316</v>
      </c>
      <c r="BB610" s="3"/>
      <c r="BC610" s="3" t="str">
        <f t="shared" si="301"/>
        <v>М/72527/28805</v>
      </c>
      <c r="BD610" s="3" t="str">
        <f t="shared" si="302"/>
        <v>М/77369/62447</v>
      </c>
      <c r="BE610" s="3" t="str">
        <f t="shared" si="303"/>
        <v>М/70994/45892</v>
      </c>
      <c r="BF610" s="3" t="str">
        <f t="shared" si="304"/>
        <v>М/77758/49458</v>
      </c>
      <c r="BG610" s="3" t="str">
        <f t="shared" si="305"/>
        <v>М/19763/19763</v>
      </c>
      <c r="BH610" s="3" t="str">
        <f t="shared" si="306"/>
        <v>Р/18346/18346</v>
      </c>
      <c r="BI610" s="3" t="str">
        <f t="shared" si="307"/>
        <v>Р/13434/13434</v>
      </c>
      <c r="BJ610" s="158" t="s">
        <v>290</v>
      </c>
      <c r="BK610" s="3" t="str">
        <f t="shared" si="308"/>
        <v>М/46789/48510</v>
      </c>
      <c r="BL610" s="3" t="str">
        <f t="shared" si="309"/>
        <v>М/57795/32813</v>
      </c>
      <c r="BM610" s="3" t="str">
        <f t="shared" si="310"/>
        <v>М/42061/21546</v>
      </c>
      <c r="BN610" s="3" t="str">
        <f t="shared" si="311"/>
        <v>Р/43362/67911</v>
      </c>
      <c r="BO610" s="3" t="str">
        <f t="shared" si="312"/>
        <v>ТО1/12314/37314</v>
      </c>
      <c r="BP610" s="3" t="str">
        <f t="shared" si="313"/>
        <v>Р/13573/34088</v>
      </c>
      <c r="BQ610" s="3" t="str">
        <f t="shared" si="314"/>
        <v>М/13316/13316</v>
      </c>
    </row>
    <row r="611" spans="1:69" ht="16.5" customHeight="1" x14ac:dyDescent="0.25">
      <c r="A611" s="90">
        <v>45527</v>
      </c>
      <c r="B611" s="3">
        <v>5</v>
      </c>
      <c r="C611" s="3">
        <v>4</v>
      </c>
      <c r="D611" s="105" t="str">
        <f t="shared" si="315"/>
        <v/>
      </c>
      <c r="E611" s="105" t="str">
        <f t="shared" si="316"/>
        <v/>
      </c>
      <c r="F611" s="99" t="s">
        <v>290</v>
      </c>
      <c r="G611" s="100">
        <f t="shared" si="317"/>
        <v>28829</v>
      </c>
      <c r="H611" s="100">
        <f t="shared" si="318"/>
        <v>62471</v>
      </c>
      <c r="I611" s="100">
        <f t="shared" si="319"/>
        <v>45916</v>
      </c>
      <c r="J611" s="100">
        <f t="shared" si="320"/>
        <v>49482</v>
      </c>
      <c r="K611" s="100">
        <f t="shared" si="321"/>
        <v>19787</v>
      </c>
      <c r="L611" s="100">
        <f t="shared" si="322"/>
        <v>18346</v>
      </c>
      <c r="M611" s="100">
        <f t="shared" si="323"/>
        <v>13434</v>
      </c>
      <c r="N611" s="100" t="str">
        <f t="shared" si="324"/>
        <v>|</v>
      </c>
      <c r="O611" s="100">
        <f t="shared" si="325"/>
        <v>48534</v>
      </c>
      <c r="P611" s="100">
        <f t="shared" si="326"/>
        <v>32837</v>
      </c>
      <c r="Q611" s="100">
        <f t="shared" si="327"/>
        <v>21570</v>
      </c>
      <c r="R611" s="100">
        <f t="shared" si="328"/>
        <v>67911</v>
      </c>
      <c r="S611" s="100">
        <f t="shared" si="329"/>
        <v>37314</v>
      </c>
      <c r="T611" s="100">
        <f t="shared" si="330"/>
        <v>34088</v>
      </c>
      <c r="U611" s="100">
        <f t="shared" si="331"/>
        <v>13340</v>
      </c>
      <c r="V611" s="89" t="s">
        <v>290</v>
      </c>
      <c r="W611" s="95" t="s">
        <v>37</v>
      </c>
      <c r="X611" s="95" t="s">
        <v>37</v>
      </c>
      <c r="Y611" s="95" t="s">
        <v>37</v>
      </c>
      <c r="Z611" s="95" t="s">
        <v>37</v>
      </c>
      <c r="AA611" s="95" t="s">
        <v>37</v>
      </c>
      <c r="AB611" s="95" t="s">
        <v>38</v>
      </c>
      <c r="AC611" s="95" t="s">
        <v>38</v>
      </c>
      <c r="AD611" s="96" t="s">
        <v>290</v>
      </c>
      <c r="AE611" s="95" t="s">
        <v>37</v>
      </c>
      <c r="AF611" s="95" t="s">
        <v>37</v>
      </c>
      <c r="AG611" s="95" t="s">
        <v>37</v>
      </c>
      <c r="AH611" s="95" t="s">
        <v>38</v>
      </c>
      <c r="AI611" s="95" t="s">
        <v>270</v>
      </c>
      <c r="AJ611" s="95" t="s">
        <v>38</v>
      </c>
      <c r="AK611" s="95" t="s">
        <v>37</v>
      </c>
      <c r="AL611" s="94" t="s">
        <v>290</v>
      </c>
      <c r="AM611" s="108">
        <f t="array" ref="AM611">IFERROR(INDEX(TO_name_1,MATCH(,((Шаблон_1-Точность)&gt;=G611)+((Шаблон_1+Точность)&lt;=G611),)),G611)</f>
        <v>28829</v>
      </c>
      <c r="AN611" s="109">
        <f t="array" ref="AN611">IFERROR(INDEX(TO_name_2,MATCH(,((Шаблон_2-Точность)&gt;=H611)+((Шаблон_2+Точность)&lt;=H611),)),H611)</f>
        <v>62471</v>
      </c>
      <c r="AO611" s="109">
        <f t="array" ref="AO611">IFERROR(INDEX(TO_name_3,MATCH(,((Шаблон_3-Точность)&gt;=I611)+((Шаблон_3+Точность)&lt;=I611),)),I611)</f>
        <v>45916</v>
      </c>
      <c r="AP611" s="109">
        <f t="array" ref="AP611">IFERROR(INDEX(TO_name_4,MATCH(,((Шаблон_4-Точность)&gt;=J611)+((Шаблон_4+Точность)&lt;=J611),)),J611)</f>
        <v>49482</v>
      </c>
      <c r="AQ611" s="109">
        <f t="array" ref="AQ611">IFERROR(INDEX(TO_name_9,MATCH(,((Шаблон_9-Точность)&gt;=K611)+((Шаблон_9+Точность)&lt;=K611),)),K611)</f>
        <v>19787</v>
      </c>
      <c r="AR611" s="109">
        <f t="array" ref="AR611">IFERROR(INDEX(TO_name_10,MATCH(,((Шаблон_10-Точность)&gt;=L611)+((Шаблон_10+Точность)&lt;=L611),)),L611)</f>
        <v>18346</v>
      </c>
      <c r="AS611" s="110">
        <f t="array" ref="AS611">IFERROR(INDEX(TO_name_11,MATCH(,((Шаблон_11-Точность)&gt;=M611)+((Шаблон_11+Точность)&lt;=M611),)),M611)</f>
        <v>13434</v>
      </c>
      <c r="AT611" s="111" t="s">
        <v>290</v>
      </c>
      <c r="AU611" s="108">
        <f t="array" ref="AU611">IFERROR(INDEX(TO_name_5,MATCH(,((Шаблон_5-Точность)&gt;=O611)+((Шаблон_5+Точность)&lt;=O611),)),O611)</f>
        <v>48534</v>
      </c>
      <c r="AV611" s="109">
        <f t="array" ref="AV611">IFERROR(INDEX(TO_name_6,MATCH(,((Шаблон_6-Точность)&gt;=P611)+((Шаблон_6+Точность)&lt;=P611),)),P611)</f>
        <v>32837</v>
      </c>
      <c r="AW611" s="109">
        <f t="array" ref="AW611">IFERROR(INDEX(TO_name_7,MATCH(,((Шаблон_7-Точность)&gt;=Q611)+((Шаблон_7+Точность)&lt;=Q611),)),Q611)</f>
        <v>21570</v>
      </c>
      <c r="AX611" s="109">
        <f t="array" ref="AX611">IFERROR(INDEX(TO_name_8,MATCH(,((Шаблон_8-Точность)&gt;=R611)+((Шаблон_8+Точность)&lt;=R611),)),R611)</f>
        <v>67911</v>
      </c>
      <c r="AY611" s="109">
        <f t="array" ref="AY611">IFERROR(INDEX(TO_name_12,MATCH(,((Шаблон_12-Точность)&gt;=S611)+((Шаблон_12+Точность)&lt;=S611),)),S611)</f>
        <v>37314</v>
      </c>
      <c r="AZ611" s="109">
        <f t="array" ref="AZ611">IFERROR(INDEX(TO_name_13,MATCH(,((Шаблон_13-Точность)&gt;=T611)+((Шаблон_13+Точность)&lt;=T611),)),T611)</f>
        <v>34088</v>
      </c>
      <c r="BA611" s="110">
        <f t="array" ref="BA611">IFERROR(INDEX(TO_name_14,MATCH(,((Шаблон_14-Точность)&gt;=U611)+((Шаблон_14+Точность)&lt;=U611),)),U611)</f>
        <v>13340</v>
      </c>
      <c r="BB611" s="3"/>
      <c r="BC611" s="3" t="str">
        <f t="shared" si="301"/>
        <v>М/72551/28829</v>
      </c>
      <c r="BD611" s="3" t="str">
        <f t="shared" si="302"/>
        <v>М/77393/62471</v>
      </c>
      <c r="BE611" s="3" t="str">
        <f t="shared" si="303"/>
        <v>М/71018/45916</v>
      </c>
      <c r="BF611" s="3" t="str">
        <f t="shared" si="304"/>
        <v>М/77782/49482</v>
      </c>
      <c r="BG611" s="3" t="str">
        <f t="shared" si="305"/>
        <v>М/19787/19787</v>
      </c>
      <c r="BH611" s="3" t="str">
        <f t="shared" si="306"/>
        <v>Р/18346/18346</v>
      </c>
      <c r="BI611" s="3" t="str">
        <f t="shared" si="307"/>
        <v>Р/13434/13434</v>
      </c>
      <c r="BJ611" s="158" t="s">
        <v>290</v>
      </c>
      <c r="BK611" s="3" t="str">
        <f t="shared" si="308"/>
        <v>М/46813/48534</v>
      </c>
      <c r="BL611" s="3" t="str">
        <f t="shared" si="309"/>
        <v>М/57819/32837</v>
      </c>
      <c r="BM611" s="3" t="str">
        <f t="shared" si="310"/>
        <v>М/42085/21570</v>
      </c>
      <c r="BN611" s="3" t="str">
        <f t="shared" si="311"/>
        <v>Р/43362/67911</v>
      </c>
      <c r="BO611" s="3" t="str">
        <f t="shared" si="312"/>
        <v>ТО1/12314/37314</v>
      </c>
      <c r="BP611" s="3" t="str">
        <f t="shared" si="313"/>
        <v>Р/13573/34088</v>
      </c>
      <c r="BQ611" s="3" t="str">
        <f t="shared" si="314"/>
        <v>М/13340/13340</v>
      </c>
    </row>
    <row r="612" spans="1:69" ht="16.5" customHeight="1" x14ac:dyDescent="0.25">
      <c r="A612" s="90">
        <v>45528</v>
      </c>
      <c r="B612" s="3">
        <v>5</v>
      </c>
      <c r="C612" s="3">
        <v>4</v>
      </c>
      <c r="D612" s="105" t="str">
        <f t="shared" si="315"/>
        <v/>
      </c>
      <c r="E612" s="105" t="str">
        <f t="shared" si="316"/>
        <v/>
      </c>
      <c r="F612" s="99" t="s">
        <v>290</v>
      </c>
      <c r="G612" s="100">
        <f t="shared" si="317"/>
        <v>28853</v>
      </c>
      <c r="H612" s="100">
        <f t="shared" si="318"/>
        <v>62495</v>
      </c>
      <c r="I612" s="100">
        <f t="shared" si="319"/>
        <v>45940</v>
      </c>
      <c r="J612" s="100">
        <f t="shared" si="320"/>
        <v>49506</v>
      </c>
      <c r="K612" s="100">
        <f t="shared" si="321"/>
        <v>19811</v>
      </c>
      <c r="L612" s="100">
        <f t="shared" si="322"/>
        <v>18346</v>
      </c>
      <c r="M612" s="100">
        <f t="shared" si="323"/>
        <v>13434</v>
      </c>
      <c r="N612" s="100" t="str">
        <f t="shared" si="324"/>
        <v>|</v>
      </c>
      <c r="O612" s="100">
        <f t="shared" si="325"/>
        <v>48558</v>
      </c>
      <c r="P612" s="100">
        <f t="shared" si="326"/>
        <v>32861</v>
      </c>
      <c r="Q612" s="100">
        <f t="shared" si="327"/>
        <v>21594</v>
      </c>
      <c r="R612" s="100">
        <f t="shared" si="328"/>
        <v>67911</v>
      </c>
      <c r="S612" s="100">
        <f t="shared" si="329"/>
        <v>37314</v>
      </c>
      <c r="T612" s="100">
        <f t="shared" si="330"/>
        <v>34088</v>
      </c>
      <c r="U612" s="100">
        <f t="shared" si="331"/>
        <v>13364</v>
      </c>
      <c r="V612" s="89" t="s">
        <v>290</v>
      </c>
      <c r="W612" s="95" t="s">
        <v>37</v>
      </c>
      <c r="X612" s="95" t="s">
        <v>37</v>
      </c>
      <c r="Y612" s="95" t="s">
        <v>37</v>
      </c>
      <c r="Z612" s="95" t="s">
        <v>37</v>
      </c>
      <c r="AA612" s="95" t="s">
        <v>37</v>
      </c>
      <c r="AB612" s="95" t="s">
        <v>38</v>
      </c>
      <c r="AC612" s="95" t="s">
        <v>38</v>
      </c>
      <c r="AD612" s="96" t="s">
        <v>290</v>
      </c>
      <c r="AE612" s="95" t="s">
        <v>37</v>
      </c>
      <c r="AF612" s="95" t="s">
        <v>37</v>
      </c>
      <c r="AG612" s="95" t="s">
        <v>37</v>
      </c>
      <c r="AH612" s="95" t="s">
        <v>38</v>
      </c>
      <c r="AI612" s="95" t="s">
        <v>270</v>
      </c>
      <c r="AJ612" s="95" t="s">
        <v>38</v>
      </c>
      <c r="AK612" s="95" t="s">
        <v>37</v>
      </c>
      <c r="AL612" s="94" t="s">
        <v>290</v>
      </c>
      <c r="AM612" s="108">
        <f t="array" ref="AM612">IFERROR(INDEX(TO_name_1,MATCH(,((Шаблон_1-Точность)&gt;=G612)+((Шаблон_1+Точность)&lt;=G612),)),G612)</f>
        <v>28853</v>
      </c>
      <c r="AN612" s="109">
        <f t="array" ref="AN612">IFERROR(INDEX(TO_name_2,MATCH(,((Шаблон_2-Точность)&gt;=H612)+((Шаблон_2+Точность)&lt;=H612),)),H612)</f>
        <v>62495</v>
      </c>
      <c r="AO612" s="109">
        <f t="array" ref="AO612">IFERROR(INDEX(TO_name_3,MATCH(,((Шаблон_3-Точность)&gt;=I612)+((Шаблон_3+Точность)&lt;=I612),)),I612)</f>
        <v>45940</v>
      </c>
      <c r="AP612" s="109">
        <f t="array" ref="AP612">IFERROR(INDEX(TO_name_4,MATCH(,((Шаблон_4-Точность)&gt;=J612)+((Шаблон_4+Точность)&lt;=J612),)),J612)</f>
        <v>49506</v>
      </c>
      <c r="AQ612" s="109">
        <f t="array" ref="AQ612">IFERROR(INDEX(TO_name_9,MATCH(,((Шаблон_9-Точность)&gt;=K612)+((Шаблон_9+Точность)&lt;=K612),)),K612)</f>
        <v>19811</v>
      </c>
      <c r="AR612" s="109">
        <f t="array" ref="AR612">IFERROR(INDEX(TO_name_10,MATCH(,((Шаблон_10-Точность)&gt;=L612)+((Шаблон_10+Точность)&lt;=L612),)),L612)</f>
        <v>18346</v>
      </c>
      <c r="AS612" s="110">
        <f t="array" ref="AS612">IFERROR(INDEX(TO_name_11,MATCH(,((Шаблон_11-Точность)&gt;=M612)+((Шаблон_11+Точность)&lt;=M612),)),M612)</f>
        <v>13434</v>
      </c>
      <c r="AT612" s="111" t="s">
        <v>290</v>
      </c>
      <c r="AU612" s="108">
        <f t="array" ref="AU612">IFERROR(INDEX(TO_name_5,MATCH(,((Шаблон_5-Точность)&gt;=O612)+((Шаблон_5+Точность)&lt;=O612),)),O612)</f>
        <v>48558</v>
      </c>
      <c r="AV612" s="109">
        <f t="array" ref="AV612">IFERROR(INDEX(TO_name_6,MATCH(,((Шаблон_6-Точность)&gt;=P612)+((Шаблон_6+Точность)&lt;=P612),)),P612)</f>
        <v>32861</v>
      </c>
      <c r="AW612" s="109">
        <f t="array" ref="AW612">IFERROR(INDEX(TO_name_7,MATCH(,((Шаблон_7-Точность)&gt;=Q612)+((Шаблон_7+Точность)&lt;=Q612),)),Q612)</f>
        <v>21594</v>
      </c>
      <c r="AX612" s="109">
        <f t="array" ref="AX612">IFERROR(INDEX(TO_name_8,MATCH(,((Шаблон_8-Точность)&gt;=R612)+((Шаблон_8+Точность)&lt;=R612),)),R612)</f>
        <v>67911</v>
      </c>
      <c r="AY612" s="109">
        <f t="array" ref="AY612">IFERROR(INDEX(TO_name_12,MATCH(,((Шаблон_12-Точность)&gt;=S612)+((Шаблон_12+Точность)&lt;=S612),)),S612)</f>
        <v>37314</v>
      </c>
      <c r="AZ612" s="109">
        <f t="array" ref="AZ612">IFERROR(INDEX(TO_name_13,MATCH(,((Шаблон_13-Точность)&gt;=T612)+((Шаблон_13+Точность)&lt;=T612),)),T612)</f>
        <v>34088</v>
      </c>
      <c r="BA612" s="110">
        <f t="array" ref="BA612">IFERROR(INDEX(TO_name_14,MATCH(,((Шаблон_14-Точность)&gt;=U612)+((Шаблон_14+Точность)&lt;=U612),)),U612)</f>
        <v>13364</v>
      </c>
      <c r="BB612" s="3"/>
      <c r="BC612" s="3" t="str">
        <f t="shared" si="301"/>
        <v>М/72575/28853</v>
      </c>
      <c r="BD612" s="3" t="str">
        <f t="shared" si="302"/>
        <v>М/77417/62495</v>
      </c>
      <c r="BE612" s="3" t="str">
        <f t="shared" si="303"/>
        <v>М/71042/45940</v>
      </c>
      <c r="BF612" s="3" t="str">
        <f t="shared" si="304"/>
        <v>М/77806/49506</v>
      </c>
      <c r="BG612" s="3" t="str">
        <f t="shared" si="305"/>
        <v>М/19811/19811</v>
      </c>
      <c r="BH612" s="3" t="str">
        <f t="shared" si="306"/>
        <v>Р/18346/18346</v>
      </c>
      <c r="BI612" s="3" t="str">
        <f t="shared" si="307"/>
        <v>Р/13434/13434</v>
      </c>
      <c r="BJ612" s="158" t="s">
        <v>290</v>
      </c>
      <c r="BK612" s="3" t="str">
        <f t="shared" si="308"/>
        <v>М/46837/48558</v>
      </c>
      <c r="BL612" s="3" t="str">
        <f t="shared" si="309"/>
        <v>М/57843/32861</v>
      </c>
      <c r="BM612" s="3" t="str">
        <f t="shared" si="310"/>
        <v>М/42109/21594</v>
      </c>
      <c r="BN612" s="3" t="str">
        <f t="shared" si="311"/>
        <v>Р/43362/67911</v>
      </c>
      <c r="BO612" s="3" t="str">
        <f t="shared" si="312"/>
        <v>ТО1/12314/37314</v>
      </c>
      <c r="BP612" s="3" t="str">
        <f t="shared" si="313"/>
        <v>Р/13573/34088</v>
      </c>
      <c r="BQ612" s="3" t="str">
        <f t="shared" si="314"/>
        <v>М/13364/13364</v>
      </c>
    </row>
    <row r="613" spans="1:69" ht="16.5" customHeight="1" x14ac:dyDescent="0.25">
      <c r="A613" s="90">
        <v>45529</v>
      </c>
      <c r="B613" s="3">
        <v>5</v>
      </c>
      <c r="C613" s="3">
        <v>4</v>
      </c>
      <c r="D613" s="105" t="str">
        <f t="shared" si="315"/>
        <v/>
      </c>
      <c r="E613" s="105" t="str">
        <f t="shared" si="316"/>
        <v/>
      </c>
      <c r="F613" s="99" t="s">
        <v>290</v>
      </c>
      <c r="G613" s="100">
        <f t="shared" si="317"/>
        <v>28877</v>
      </c>
      <c r="H613" s="100">
        <f t="shared" si="318"/>
        <v>62519</v>
      </c>
      <c r="I613" s="100">
        <f t="shared" si="319"/>
        <v>45964</v>
      </c>
      <c r="J613" s="100">
        <f t="shared" si="320"/>
        <v>49530</v>
      </c>
      <c r="K613" s="100">
        <f t="shared" si="321"/>
        <v>19835</v>
      </c>
      <c r="L613" s="100">
        <f t="shared" si="322"/>
        <v>18346</v>
      </c>
      <c r="M613" s="100">
        <f t="shared" si="323"/>
        <v>13434</v>
      </c>
      <c r="N613" s="100" t="str">
        <f t="shared" si="324"/>
        <v>|</v>
      </c>
      <c r="O613" s="100">
        <f t="shared" si="325"/>
        <v>48582</v>
      </c>
      <c r="P613" s="100">
        <f t="shared" si="326"/>
        <v>32885</v>
      </c>
      <c r="Q613" s="100">
        <f t="shared" si="327"/>
        <v>21618</v>
      </c>
      <c r="R613" s="100">
        <f t="shared" si="328"/>
        <v>67911</v>
      </c>
      <c r="S613" s="100">
        <f t="shared" si="329"/>
        <v>37314</v>
      </c>
      <c r="T613" s="100">
        <f t="shared" si="330"/>
        <v>34112</v>
      </c>
      <c r="U613" s="100">
        <f t="shared" si="331"/>
        <v>13364</v>
      </c>
      <c r="V613" s="89" t="s">
        <v>290</v>
      </c>
      <c r="W613" s="95" t="s">
        <v>37</v>
      </c>
      <c r="X613" s="95" t="s">
        <v>37</v>
      </c>
      <c r="Y613" s="95" t="s">
        <v>37</v>
      </c>
      <c r="Z613" s="95" t="s">
        <v>37</v>
      </c>
      <c r="AA613" s="95" t="s">
        <v>37</v>
      </c>
      <c r="AB613" s="95" t="s">
        <v>38</v>
      </c>
      <c r="AC613" s="95" t="s">
        <v>38</v>
      </c>
      <c r="AD613" s="96" t="s">
        <v>290</v>
      </c>
      <c r="AE613" s="95" t="s">
        <v>37</v>
      </c>
      <c r="AF613" s="95" t="s">
        <v>37</v>
      </c>
      <c r="AG613" s="95" t="s">
        <v>37</v>
      </c>
      <c r="AH613" s="95" t="s">
        <v>38</v>
      </c>
      <c r="AI613" s="95" t="s">
        <v>270</v>
      </c>
      <c r="AJ613" s="95" t="s">
        <v>37</v>
      </c>
      <c r="AK613" s="95" t="s">
        <v>38</v>
      </c>
      <c r="AL613" s="94" t="s">
        <v>290</v>
      </c>
      <c r="AM613" s="108">
        <f t="array" ref="AM613">IFERROR(INDEX(TO_name_1,MATCH(,((Шаблон_1-Точность)&gt;=G613)+((Шаблон_1+Точность)&lt;=G613),)),G613)</f>
        <v>28877</v>
      </c>
      <c r="AN613" s="109">
        <f t="array" ref="AN613">IFERROR(INDEX(TO_name_2,MATCH(,((Шаблон_2-Точность)&gt;=H613)+((Шаблон_2+Точность)&lt;=H613),)),H613)</f>
        <v>62519</v>
      </c>
      <c r="AO613" s="109">
        <f t="array" ref="AO613">IFERROR(INDEX(TO_name_3,MATCH(,((Шаблон_3-Точность)&gt;=I613)+((Шаблон_3+Точность)&lt;=I613),)),I613)</f>
        <v>45964</v>
      </c>
      <c r="AP613" s="109">
        <f t="array" ref="AP613">IFERROR(INDEX(TO_name_4,MATCH(,((Шаблон_4-Точность)&gt;=J613)+((Шаблон_4+Точность)&lt;=J613),)),J613)</f>
        <v>49530</v>
      </c>
      <c r="AQ613" s="109">
        <f t="array" ref="AQ613">IFERROR(INDEX(TO_name_9,MATCH(,((Шаблон_9-Точность)&gt;=K613)+((Шаблон_9+Точность)&lt;=K613),)),K613)</f>
        <v>19835</v>
      </c>
      <c r="AR613" s="109">
        <f t="array" ref="AR613">IFERROR(INDEX(TO_name_10,MATCH(,((Шаблон_10-Точность)&gt;=L613)+((Шаблон_10+Точность)&lt;=L613),)),L613)</f>
        <v>18346</v>
      </c>
      <c r="AS613" s="110">
        <f t="array" ref="AS613">IFERROR(INDEX(TO_name_11,MATCH(,((Шаблон_11-Точность)&gt;=M613)+((Шаблон_11+Точность)&lt;=M613),)),M613)</f>
        <v>13434</v>
      </c>
      <c r="AT613" s="111" t="s">
        <v>290</v>
      </c>
      <c r="AU613" s="108">
        <f t="array" ref="AU613">IFERROR(INDEX(TO_name_5,MATCH(,((Шаблон_5-Точность)&gt;=O613)+((Шаблон_5+Точность)&lt;=O613),)),O613)</f>
        <v>48582</v>
      </c>
      <c r="AV613" s="109">
        <f t="array" ref="AV613">IFERROR(INDEX(TO_name_6,MATCH(,((Шаблон_6-Точность)&gt;=P613)+((Шаблон_6+Точность)&lt;=P613),)),P613)</f>
        <v>32885</v>
      </c>
      <c r="AW613" s="109">
        <f t="array" ref="AW613">IFERROR(INDEX(TO_name_7,MATCH(,((Шаблон_7-Точность)&gt;=Q613)+((Шаблон_7+Точность)&lt;=Q613),)),Q613)</f>
        <v>21618</v>
      </c>
      <c r="AX613" s="109">
        <f t="array" ref="AX613">IFERROR(INDEX(TO_name_8,MATCH(,((Шаблон_8-Точность)&gt;=R613)+((Шаблон_8+Точность)&lt;=R613),)),R613)</f>
        <v>67911</v>
      </c>
      <c r="AY613" s="109">
        <f t="array" ref="AY613">IFERROR(INDEX(TO_name_12,MATCH(,((Шаблон_12-Точность)&gt;=S613)+((Шаблон_12+Точность)&lt;=S613),)),S613)</f>
        <v>37314</v>
      </c>
      <c r="AZ613" s="109">
        <f t="array" ref="AZ613">IFERROR(INDEX(TO_name_13,MATCH(,((Шаблон_13-Точность)&gt;=T613)+((Шаблон_13+Точность)&lt;=T613),)),T613)</f>
        <v>34112</v>
      </c>
      <c r="BA613" s="110">
        <f t="array" ref="BA613">IFERROR(INDEX(TO_name_14,MATCH(,((Шаблон_14-Точность)&gt;=U613)+((Шаблон_14+Точность)&lt;=U613),)),U613)</f>
        <v>13364</v>
      </c>
      <c r="BB613" s="3"/>
      <c r="BC613" s="3" t="str">
        <f t="shared" si="301"/>
        <v>М/72599/28877</v>
      </c>
      <c r="BD613" s="3" t="str">
        <f t="shared" si="302"/>
        <v>М/77441/62519</v>
      </c>
      <c r="BE613" s="3" t="str">
        <f t="shared" si="303"/>
        <v>М/71066/45964</v>
      </c>
      <c r="BF613" s="3" t="str">
        <f t="shared" si="304"/>
        <v>М/77830/49530</v>
      </c>
      <c r="BG613" s="3" t="str">
        <f t="shared" si="305"/>
        <v>М/19835/19835</v>
      </c>
      <c r="BH613" s="3" t="str">
        <f t="shared" si="306"/>
        <v>Р/18346/18346</v>
      </c>
      <c r="BI613" s="3" t="str">
        <f t="shared" si="307"/>
        <v>Р/13434/13434</v>
      </c>
      <c r="BJ613" s="158" t="s">
        <v>290</v>
      </c>
      <c r="BK613" s="3" t="str">
        <f t="shared" si="308"/>
        <v>М/46861/48582</v>
      </c>
      <c r="BL613" s="3" t="str">
        <f t="shared" si="309"/>
        <v>М/57867/32885</v>
      </c>
      <c r="BM613" s="3" t="str">
        <f t="shared" si="310"/>
        <v>М/42133/21618</v>
      </c>
      <c r="BN613" s="3" t="str">
        <f t="shared" si="311"/>
        <v>Р/43362/67911</v>
      </c>
      <c r="BO613" s="3" t="str">
        <f t="shared" si="312"/>
        <v>ТО1/12314/37314</v>
      </c>
      <c r="BP613" s="3" t="str">
        <f t="shared" si="313"/>
        <v>М/13597/34112</v>
      </c>
      <c r="BQ613" s="3" t="str">
        <f t="shared" si="314"/>
        <v>Р/13364/13364</v>
      </c>
    </row>
    <row r="614" spans="1:69" ht="16.5" customHeight="1" x14ac:dyDescent="0.25">
      <c r="A614" s="90">
        <v>45530</v>
      </c>
      <c r="B614" s="3">
        <v>5</v>
      </c>
      <c r="C614" s="3">
        <v>4</v>
      </c>
      <c r="D614" s="105" t="str">
        <f t="shared" si="315"/>
        <v/>
      </c>
      <c r="E614" s="105" t="str">
        <f t="shared" si="316"/>
        <v/>
      </c>
      <c r="F614" s="99" t="s">
        <v>290</v>
      </c>
      <c r="G614" s="100">
        <f t="shared" si="317"/>
        <v>28901</v>
      </c>
      <c r="H614" s="100">
        <f t="shared" si="318"/>
        <v>62543</v>
      </c>
      <c r="I614" s="100">
        <f t="shared" si="319"/>
        <v>45988</v>
      </c>
      <c r="J614" s="100">
        <f t="shared" si="320"/>
        <v>49554</v>
      </c>
      <c r="K614" s="100">
        <f t="shared" si="321"/>
        <v>19859</v>
      </c>
      <c r="L614" s="100">
        <f t="shared" si="322"/>
        <v>18346</v>
      </c>
      <c r="M614" s="100">
        <f t="shared" si="323"/>
        <v>13434</v>
      </c>
      <c r="N614" s="100" t="str">
        <f t="shared" si="324"/>
        <v>|</v>
      </c>
      <c r="O614" s="100">
        <f t="shared" si="325"/>
        <v>48606</v>
      </c>
      <c r="P614" s="100">
        <f t="shared" si="326"/>
        <v>32909</v>
      </c>
      <c r="Q614" s="100">
        <f t="shared" si="327"/>
        <v>21642</v>
      </c>
      <c r="R614" s="100">
        <f t="shared" si="328"/>
        <v>67911</v>
      </c>
      <c r="S614" s="100">
        <f t="shared" si="329"/>
        <v>37314</v>
      </c>
      <c r="T614" s="100">
        <f t="shared" si="330"/>
        <v>34136</v>
      </c>
      <c r="U614" s="100">
        <f t="shared" si="331"/>
        <v>13364</v>
      </c>
      <c r="V614" s="89" t="s">
        <v>290</v>
      </c>
      <c r="W614" s="95" t="s">
        <v>37</v>
      </c>
      <c r="X614" s="95" t="s">
        <v>37</v>
      </c>
      <c r="Y614" s="95" t="s">
        <v>37</v>
      </c>
      <c r="Z614" s="95" t="s">
        <v>37</v>
      </c>
      <c r="AA614" s="95" t="s">
        <v>37</v>
      </c>
      <c r="AB614" s="95" t="s">
        <v>38</v>
      </c>
      <c r="AC614" s="95" t="s">
        <v>38</v>
      </c>
      <c r="AD614" s="96" t="s">
        <v>290</v>
      </c>
      <c r="AE614" s="95" t="s">
        <v>37</v>
      </c>
      <c r="AF614" s="95" t="s">
        <v>37</v>
      </c>
      <c r="AG614" s="95" t="s">
        <v>37</v>
      </c>
      <c r="AH614" s="95" t="s">
        <v>38</v>
      </c>
      <c r="AI614" s="95" t="s">
        <v>270</v>
      </c>
      <c r="AJ614" s="95" t="s">
        <v>37</v>
      </c>
      <c r="AK614" s="95" t="s">
        <v>38</v>
      </c>
      <c r="AL614" s="94" t="s">
        <v>290</v>
      </c>
      <c r="AM614" s="108">
        <f t="array" ref="AM614">IFERROR(INDEX(TO_name_1,MATCH(,((Шаблон_1-Точность)&gt;=G614)+((Шаблон_1+Точность)&lt;=G614),)),G614)</f>
        <v>28901</v>
      </c>
      <c r="AN614" s="109">
        <f t="array" ref="AN614">IFERROR(INDEX(TO_name_2,MATCH(,((Шаблон_2-Точность)&gt;=H614)+((Шаблон_2+Точность)&lt;=H614),)),H614)</f>
        <v>62543</v>
      </c>
      <c r="AO614" s="109" t="str">
        <f t="array" ref="AO614">IFERROR(INDEX(TO_name_3,MATCH(,((Шаблон_3-Точность)&gt;=I614)+((Шаблон_3+Точность)&lt;=I614),)),I614)</f>
        <v>ТО1</v>
      </c>
      <c r="AP614" s="109">
        <f t="array" ref="AP614">IFERROR(INDEX(TO_name_4,MATCH(,((Шаблон_4-Точность)&gt;=J614)+((Шаблон_4+Точность)&lt;=J614),)),J614)</f>
        <v>49554</v>
      </c>
      <c r="AQ614" s="109">
        <f t="array" ref="AQ614">IFERROR(INDEX(TO_name_9,MATCH(,((Шаблон_9-Точность)&gt;=K614)+((Шаблон_9+Точность)&lt;=K614),)),K614)</f>
        <v>19859</v>
      </c>
      <c r="AR614" s="109">
        <f t="array" ref="AR614">IFERROR(INDEX(TO_name_10,MATCH(,((Шаблон_10-Точность)&gt;=L614)+((Шаблон_10+Точность)&lt;=L614),)),L614)</f>
        <v>18346</v>
      </c>
      <c r="AS614" s="110">
        <f t="array" ref="AS614">IFERROR(INDEX(TO_name_11,MATCH(,((Шаблон_11-Точность)&gt;=M614)+((Шаблон_11+Точность)&lt;=M614),)),M614)</f>
        <v>13434</v>
      </c>
      <c r="AT614" s="111" t="s">
        <v>290</v>
      </c>
      <c r="AU614" s="108">
        <f t="array" ref="AU614">IFERROR(INDEX(TO_name_5,MATCH(,((Шаблон_5-Точность)&gt;=O614)+((Шаблон_5+Точность)&lt;=O614),)),O614)</f>
        <v>48606</v>
      </c>
      <c r="AV614" s="109">
        <f t="array" ref="AV614">IFERROR(INDEX(TO_name_6,MATCH(,((Шаблон_6-Точность)&gt;=P614)+((Шаблон_6+Точность)&lt;=P614),)),P614)</f>
        <v>32909</v>
      </c>
      <c r="AW614" s="109">
        <f t="array" ref="AW614">IFERROR(INDEX(TO_name_7,MATCH(,((Шаблон_7-Точность)&gt;=Q614)+((Шаблон_7+Точность)&lt;=Q614),)),Q614)</f>
        <v>21642</v>
      </c>
      <c r="AX614" s="109">
        <f t="array" ref="AX614">IFERROR(INDEX(TO_name_8,MATCH(,((Шаблон_8-Точность)&gt;=R614)+((Шаблон_8+Точность)&lt;=R614),)),R614)</f>
        <v>67911</v>
      </c>
      <c r="AY614" s="109">
        <f t="array" ref="AY614">IFERROR(INDEX(TO_name_12,MATCH(,((Шаблон_12-Точность)&gt;=S614)+((Шаблон_12+Точность)&lt;=S614),)),S614)</f>
        <v>37314</v>
      </c>
      <c r="AZ614" s="109">
        <f t="array" ref="AZ614">IFERROR(INDEX(TO_name_13,MATCH(,((Шаблон_13-Точность)&gt;=T614)+((Шаблон_13+Точность)&lt;=T614),)),T614)</f>
        <v>34136</v>
      </c>
      <c r="BA614" s="110">
        <f t="array" ref="BA614">IFERROR(INDEX(TO_name_14,MATCH(,((Шаблон_14-Точность)&gt;=U614)+((Шаблон_14+Точность)&lt;=U614),)),U614)</f>
        <v>13364</v>
      </c>
      <c r="BB614" s="3"/>
      <c r="BC614" s="3" t="str">
        <f t="shared" si="301"/>
        <v>М/72623/28901</v>
      </c>
      <c r="BD614" s="3" t="str">
        <f t="shared" si="302"/>
        <v>М/77465/62543</v>
      </c>
      <c r="BE614" s="3" t="str">
        <f t="shared" si="303"/>
        <v>М/71090/45988</v>
      </c>
      <c r="BF614" s="3" t="str">
        <f t="shared" si="304"/>
        <v>М/77854/49554</v>
      </c>
      <c r="BG614" s="3" t="str">
        <f t="shared" si="305"/>
        <v>М/19859/19859</v>
      </c>
      <c r="BH614" s="3" t="str">
        <f t="shared" si="306"/>
        <v>Р/18346/18346</v>
      </c>
      <c r="BI614" s="3" t="str">
        <f t="shared" si="307"/>
        <v>Р/13434/13434</v>
      </c>
      <c r="BJ614" s="158" t="s">
        <v>290</v>
      </c>
      <c r="BK614" s="3" t="str">
        <f t="shared" si="308"/>
        <v>М/46885/48606</v>
      </c>
      <c r="BL614" s="3" t="str">
        <f t="shared" si="309"/>
        <v>М/57891/32909</v>
      </c>
      <c r="BM614" s="3" t="str">
        <f t="shared" si="310"/>
        <v>М/42157/21642</v>
      </c>
      <c r="BN614" s="3" t="str">
        <f t="shared" si="311"/>
        <v>Р/43362/67911</v>
      </c>
      <c r="BO614" s="3" t="str">
        <f t="shared" si="312"/>
        <v>ТО1/12314/37314</v>
      </c>
      <c r="BP614" s="3" t="str">
        <f t="shared" si="313"/>
        <v>М/13621/34136</v>
      </c>
      <c r="BQ614" s="3" t="str">
        <f t="shared" si="314"/>
        <v>Р/13364/13364</v>
      </c>
    </row>
    <row r="615" spans="1:69" ht="16.5" customHeight="1" x14ac:dyDescent="0.25">
      <c r="A615" s="90">
        <v>45531</v>
      </c>
      <c r="B615" s="3">
        <v>5</v>
      </c>
      <c r="C615" s="3">
        <v>4</v>
      </c>
      <c r="D615" s="105" t="str">
        <f t="shared" si="315"/>
        <v/>
      </c>
      <c r="E615" s="105" t="str">
        <f t="shared" si="316"/>
        <v/>
      </c>
      <c r="F615" s="99" t="s">
        <v>290</v>
      </c>
      <c r="G615" s="100">
        <f t="shared" si="317"/>
        <v>28925</v>
      </c>
      <c r="H615" s="100">
        <f t="shared" si="318"/>
        <v>62567</v>
      </c>
      <c r="I615" s="100">
        <f t="shared" si="319"/>
        <v>46012</v>
      </c>
      <c r="J615" s="100">
        <f t="shared" si="320"/>
        <v>49578</v>
      </c>
      <c r="K615" s="100">
        <f t="shared" si="321"/>
        <v>19859</v>
      </c>
      <c r="L615" s="100">
        <f t="shared" si="322"/>
        <v>18346</v>
      </c>
      <c r="M615" s="100">
        <f t="shared" si="323"/>
        <v>13458</v>
      </c>
      <c r="N615" s="100" t="str">
        <f t="shared" si="324"/>
        <v>|</v>
      </c>
      <c r="O615" s="100">
        <f t="shared" si="325"/>
        <v>48630</v>
      </c>
      <c r="P615" s="100">
        <f t="shared" si="326"/>
        <v>32933</v>
      </c>
      <c r="Q615" s="100">
        <f t="shared" si="327"/>
        <v>21666</v>
      </c>
      <c r="R615" s="100">
        <f t="shared" si="328"/>
        <v>67911</v>
      </c>
      <c r="S615" s="100">
        <f t="shared" si="329"/>
        <v>37314</v>
      </c>
      <c r="T615" s="100">
        <f t="shared" si="330"/>
        <v>34160</v>
      </c>
      <c r="U615" s="100">
        <f t="shared" si="331"/>
        <v>13364</v>
      </c>
      <c r="V615" s="89" t="s">
        <v>290</v>
      </c>
      <c r="W615" s="95" t="s">
        <v>37</v>
      </c>
      <c r="X615" s="95" t="s">
        <v>37</v>
      </c>
      <c r="Y615" s="95" t="s">
        <v>37</v>
      </c>
      <c r="Z615" s="95" t="s">
        <v>37</v>
      </c>
      <c r="AA615" s="95" t="s">
        <v>38</v>
      </c>
      <c r="AB615" s="95" t="s">
        <v>38</v>
      </c>
      <c r="AC615" s="95" t="s">
        <v>37</v>
      </c>
      <c r="AD615" s="96" t="s">
        <v>290</v>
      </c>
      <c r="AE615" s="95" t="s">
        <v>37</v>
      </c>
      <c r="AF615" s="95" t="s">
        <v>37</v>
      </c>
      <c r="AG615" s="95" t="s">
        <v>37</v>
      </c>
      <c r="AH615" s="95" t="s">
        <v>38</v>
      </c>
      <c r="AI615" s="95" t="s">
        <v>270</v>
      </c>
      <c r="AJ615" s="95" t="s">
        <v>37</v>
      </c>
      <c r="AK615" s="95" t="s">
        <v>38</v>
      </c>
      <c r="AL615" s="94" t="s">
        <v>290</v>
      </c>
      <c r="AM615" s="108">
        <f t="array" ref="AM615">IFERROR(INDEX(TO_name_1,MATCH(,((Шаблон_1-Точность)&gt;=G615)+((Шаблон_1+Точность)&lt;=G615),)),G615)</f>
        <v>28925</v>
      </c>
      <c r="AN615" s="109">
        <f t="array" ref="AN615">IFERROR(INDEX(TO_name_2,MATCH(,((Шаблон_2-Точность)&gt;=H615)+((Шаблон_2+Точность)&lt;=H615),)),H615)</f>
        <v>62567</v>
      </c>
      <c r="AO615" s="109" t="str">
        <f t="array" ref="AO615">IFERROR(INDEX(TO_name_3,MATCH(,((Шаблон_3-Точность)&gt;=I615)+((Шаблон_3+Точность)&lt;=I615),)),I615)</f>
        <v>ТО1</v>
      </c>
      <c r="AP615" s="109">
        <f t="array" ref="AP615">IFERROR(INDEX(TO_name_4,MATCH(,((Шаблон_4-Точность)&gt;=J615)+((Шаблон_4+Точность)&lt;=J615),)),J615)</f>
        <v>49578</v>
      </c>
      <c r="AQ615" s="109">
        <f t="array" ref="AQ615">IFERROR(INDEX(TO_name_9,MATCH(,((Шаблон_9-Точность)&gt;=K615)+((Шаблон_9+Точность)&lt;=K615),)),K615)</f>
        <v>19859</v>
      </c>
      <c r="AR615" s="109">
        <f t="array" ref="AR615">IFERROR(INDEX(TO_name_10,MATCH(,((Шаблон_10-Точность)&gt;=L615)+((Шаблон_10+Точность)&lt;=L615),)),L615)</f>
        <v>18346</v>
      </c>
      <c r="AS615" s="110">
        <f t="array" ref="AS615">IFERROR(INDEX(TO_name_11,MATCH(,((Шаблон_11-Точность)&gt;=M615)+((Шаблон_11+Точность)&lt;=M615),)),M615)</f>
        <v>13458</v>
      </c>
      <c r="AT615" s="111" t="s">
        <v>290</v>
      </c>
      <c r="AU615" s="108">
        <f t="array" ref="AU615">IFERROR(INDEX(TO_name_5,MATCH(,((Шаблон_5-Точность)&gt;=O615)+((Шаблон_5+Точность)&lt;=O615),)),O615)</f>
        <v>48630</v>
      </c>
      <c r="AV615" s="109">
        <f t="array" ref="AV615">IFERROR(INDEX(TO_name_6,MATCH(,((Шаблон_6-Точность)&gt;=P615)+((Шаблон_6+Точность)&lt;=P615),)),P615)</f>
        <v>32933</v>
      </c>
      <c r="AW615" s="109">
        <f t="array" ref="AW615">IFERROR(INDEX(TO_name_7,MATCH(,((Шаблон_7-Точность)&gt;=Q615)+((Шаблон_7+Точность)&lt;=Q615),)),Q615)</f>
        <v>21666</v>
      </c>
      <c r="AX615" s="109">
        <f t="array" ref="AX615">IFERROR(INDEX(TO_name_8,MATCH(,((Шаблон_8-Точность)&gt;=R615)+((Шаблон_8+Точность)&lt;=R615),)),R615)</f>
        <v>67911</v>
      </c>
      <c r="AY615" s="109">
        <f t="array" ref="AY615">IFERROR(INDEX(TO_name_12,MATCH(,((Шаблон_12-Точность)&gt;=S615)+((Шаблон_12+Точность)&lt;=S615),)),S615)</f>
        <v>37314</v>
      </c>
      <c r="AZ615" s="109">
        <f t="array" ref="AZ615">IFERROR(INDEX(TO_name_13,MATCH(,((Шаблон_13-Точность)&gt;=T615)+((Шаблон_13+Точность)&lt;=T615),)),T615)</f>
        <v>34160</v>
      </c>
      <c r="BA615" s="110">
        <f t="array" ref="BA615">IFERROR(INDEX(TO_name_14,MATCH(,((Шаблон_14-Точность)&gt;=U615)+((Шаблон_14+Точность)&lt;=U615),)),U615)</f>
        <v>13364</v>
      </c>
      <c r="BB615" s="3"/>
      <c r="BC615" s="3" t="str">
        <f t="shared" si="301"/>
        <v>М/72647/28925</v>
      </c>
      <c r="BD615" s="3" t="str">
        <f t="shared" si="302"/>
        <v>М/77489/62567</v>
      </c>
      <c r="BE615" s="3" t="str">
        <f t="shared" si="303"/>
        <v>М/71114/46012</v>
      </c>
      <c r="BF615" s="3" t="str">
        <f t="shared" si="304"/>
        <v>М/77878/49578</v>
      </c>
      <c r="BG615" s="3" t="str">
        <f t="shared" si="305"/>
        <v>Р/19859/19859</v>
      </c>
      <c r="BH615" s="3" t="str">
        <f t="shared" si="306"/>
        <v>Р/18346/18346</v>
      </c>
      <c r="BI615" s="3" t="str">
        <f t="shared" si="307"/>
        <v>М/13458/13458</v>
      </c>
      <c r="BJ615" s="158" t="s">
        <v>290</v>
      </c>
      <c r="BK615" s="3" t="str">
        <f t="shared" si="308"/>
        <v>М/46909/48630</v>
      </c>
      <c r="BL615" s="3" t="str">
        <f t="shared" si="309"/>
        <v>М/57915/32933</v>
      </c>
      <c r="BM615" s="3" t="str">
        <f t="shared" si="310"/>
        <v>М/42181/21666</v>
      </c>
      <c r="BN615" s="3" t="str">
        <f t="shared" si="311"/>
        <v>Р/43362/67911</v>
      </c>
      <c r="BO615" s="3" t="str">
        <f t="shared" si="312"/>
        <v>ТО1/12314/37314</v>
      </c>
      <c r="BP615" s="3" t="str">
        <f t="shared" si="313"/>
        <v>М/13645/34160</v>
      </c>
      <c r="BQ615" s="3" t="str">
        <f t="shared" si="314"/>
        <v>Р/13364/13364</v>
      </c>
    </row>
    <row r="616" spans="1:69" ht="16.5" customHeight="1" x14ac:dyDescent="0.25">
      <c r="A616" s="90">
        <v>45532</v>
      </c>
      <c r="B616" s="3">
        <v>5</v>
      </c>
      <c r="C616" s="3">
        <v>4</v>
      </c>
      <c r="D616" s="105" t="str">
        <f t="shared" si="315"/>
        <v/>
      </c>
      <c r="E616" s="105" t="str">
        <f t="shared" si="316"/>
        <v/>
      </c>
      <c r="F616" s="99" t="s">
        <v>290</v>
      </c>
      <c r="G616" s="100">
        <f t="shared" si="317"/>
        <v>28949</v>
      </c>
      <c r="H616" s="100">
        <f t="shared" si="318"/>
        <v>62591</v>
      </c>
      <c r="I616" s="100">
        <f t="shared" si="319"/>
        <v>46036</v>
      </c>
      <c r="J616" s="100">
        <f t="shared" si="320"/>
        <v>49602</v>
      </c>
      <c r="K616" s="100">
        <f t="shared" si="321"/>
        <v>19859</v>
      </c>
      <c r="L616" s="100">
        <f t="shared" si="322"/>
        <v>18346</v>
      </c>
      <c r="M616" s="100">
        <f t="shared" si="323"/>
        <v>13482</v>
      </c>
      <c r="N616" s="100" t="str">
        <f t="shared" si="324"/>
        <v>|</v>
      </c>
      <c r="O616" s="100">
        <f t="shared" si="325"/>
        <v>48654</v>
      </c>
      <c r="P616" s="100">
        <f t="shared" si="326"/>
        <v>32957</v>
      </c>
      <c r="Q616" s="100">
        <f t="shared" si="327"/>
        <v>21690</v>
      </c>
      <c r="R616" s="100">
        <f t="shared" si="328"/>
        <v>67911</v>
      </c>
      <c r="S616" s="100">
        <f t="shared" si="329"/>
        <v>37322</v>
      </c>
      <c r="T616" s="100">
        <f t="shared" si="330"/>
        <v>34176</v>
      </c>
      <c r="U616" s="100">
        <f t="shared" si="331"/>
        <v>13364</v>
      </c>
      <c r="V616" s="89" t="s">
        <v>290</v>
      </c>
      <c r="W616" s="95" t="s">
        <v>37</v>
      </c>
      <c r="X616" s="95" t="s">
        <v>37</v>
      </c>
      <c r="Y616" s="95" t="s">
        <v>37</v>
      </c>
      <c r="Z616" s="95" t="s">
        <v>37</v>
      </c>
      <c r="AA616" s="95" t="s">
        <v>38</v>
      </c>
      <c r="AB616" s="95" t="s">
        <v>38</v>
      </c>
      <c r="AC616" s="95" t="s">
        <v>37</v>
      </c>
      <c r="AD616" s="96" t="s">
        <v>290</v>
      </c>
      <c r="AE616" s="95" t="s">
        <v>37</v>
      </c>
      <c r="AF616" s="95" t="s">
        <v>37</v>
      </c>
      <c r="AG616" s="95" t="s">
        <v>37</v>
      </c>
      <c r="AH616" s="95" t="s">
        <v>38</v>
      </c>
      <c r="AI616" s="95" t="s">
        <v>320</v>
      </c>
      <c r="AJ616" s="95" t="s">
        <v>195</v>
      </c>
      <c r="AK616" s="95" t="s">
        <v>38</v>
      </c>
      <c r="AL616" s="94" t="s">
        <v>290</v>
      </c>
      <c r="AM616" s="108">
        <f t="array" ref="AM616">IFERROR(INDEX(TO_name_1,MATCH(,((Шаблон_1-Точность)&gt;=G616)+((Шаблон_1+Точность)&lt;=G616),)),G616)</f>
        <v>28949</v>
      </c>
      <c r="AN616" s="109">
        <f t="array" ref="AN616">IFERROR(INDEX(TO_name_2,MATCH(,((Шаблон_2-Точность)&gt;=H616)+((Шаблон_2+Точность)&lt;=H616),)),H616)</f>
        <v>62591</v>
      </c>
      <c r="AO616" s="109">
        <f t="array" ref="AO616">IFERROR(INDEX(TO_name_3,MATCH(,((Шаблон_3-Точность)&gt;=I616)+((Шаблон_3+Точность)&lt;=I616),)),I616)</f>
        <v>46036</v>
      </c>
      <c r="AP616" s="109">
        <f t="array" ref="AP616">IFERROR(INDEX(TO_name_4,MATCH(,((Шаблон_4-Точность)&gt;=J616)+((Шаблон_4+Точность)&lt;=J616),)),J616)</f>
        <v>49602</v>
      </c>
      <c r="AQ616" s="109">
        <f t="array" ref="AQ616">IFERROR(INDEX(TO_name_9,MATCH(,((Шаблон_9-Точность)&gt;=K616)+((Шаблон_9+Точность)&lt;=K616),)),K616)</f>
        <v>19859</v>
      </c>
      <c r="AR616" s="109">
        <f t="array" ref="AR616">IFERROR(INDEX(TO_name_10,MATCH(,((Шаблон_10-Точность)&gt;=L616)+((Шаблон_10+Точность)&lt;=L616),)),L616)</f>
        <v>18346</v>
      </c>
      <c r="AS616" s="110">
        <f t="array" ref="AS616">IFERROR(INDEX(TO_name_11,MATCH(,((Шаблон_11-Точность)&gt;=M616)+((Шаблон_11+Точность)&lt;=M616),)),M616)</f>
        <v>13482</v>
      </c>
      <c r="AT616" s="111" t="s">
        <v>290</v>
      </c>
      <c r="AU616" s="108">
        <f t="array" ref="AU616">IFERROR(INDEX(TO_name_5,MATCH(,((Шаблон_5-Точность)&gt;=O616)+((Шаблон_5+Точность)&lt;=O616),)),O616)</f>
        <v>48654</v>
      </c>
      <c r="AV616" s="109">
        <f t="array" ref="AV616">IFERROR(INDEX(TO_name_6,MATCH(,((Шаблон_6-Точность)&gt;=P616)+((Шаблон_6+Точность)&lt;=P616),)),P616)</f>
        <v>32957</v>
      </c>
      <c r="AW616" s="109">
        <f t="array" ref="AW616">IFERROR(INDEX(TO_name_7,MATCH(,((Шаблон_7-Точность)&gt;=Q616)+((Шаблон_7+Точность)&lt;=Q616),)),Q616)</f>
        <v>21690</v>
      </c>
      <c r="AX616" s="109">
        <f t="array" ref="AX616">IFERROR(INDEX(TO_name_8,MATCH(,((Шаблон_8-Точность)&gt;=R616)+((Шаблон_8+Точность)&lt;=R616),)),R616)</f>
        <v>67911</v>
      </c>
      <c r="AY616" s="109">
        <f t="array" ref="AY616">IFERROR(INDEX(TO_name_12,MATCH(,((Шаблон_12-Точность)&gt;=S616)+((Шаблон_12+Точность)&lt;=S616),)),S616)</f>
        <v>37322</v>
      </c>
      <c r="AZ616" s="109">
        <f t="array" ref="AZ616">IFERROR(INDEX(TO_name_13,MATCH(,((Шаблон_13-Точность)&gt;=T616)+((Шаблон_13+Точность)&lt;=T616),)),T616)</f>
        <v>34176</v>
      </c>
      <c r="BA616" s="110">
        <f t="array" ref="BA616">IFERROR(INDEX(TO_name_14,MATCH(,((Шаблон_14-Точность)&gt;=U616)+((Шаблон_14+Точность)&lt;=U616),)),U616)</f>
        <v>13364</v>
      </c>
      <c r="BB616" s="3"/>
      <c r="BC616" s="3" t="str">
        <f t="shared" si="301"/>
        <v>М/72671/28949</v>
      </c>
      <c r="BD616" s="3" t="str">
        <f t="shared" si="302"/>
        <v>М/77513/62591</v>
      </c>
      <c r="BE616" s="3" t="str">
        <f t="shared" si="303"/>
        <v>М/71138/46036</v>
      </c>
      <c r="BF616" s="3" t="str">
        <f t="shared" si="304"/>
        <v>М/77902/49602</v>
      </c>
      <c r="BG616" s="3" t="str">
        <f t="shared" si="305"/>
        <v>Р/19859/19859</v>
      </c>
      <c r="BH616" s="3" t="str">
        <f t="shared" si="306"/>
        <v>Р/18346/18346</v>
      </c>
      <c r="BI616" s="3" t="str">
        <f t="shared" si="307"/>
        <v>М/13482/13482</v>
      </c>
      <c r="BJ616" s="158" t="s">
        <v>290</v>
      </c>
      <c r="BK616" s="3" t="str">
        <f t="shared" si="308"/>
        <v>М/46933/48654</v>
      </c>
      <c r="BL616" s="3" t="str">
        <f t="shared" si="309"/>
        <v>М/57939/32957</v>
      </c>
      <c r="BM616" s="3" t="str">
        <f t="shared" si="310"/>
        <v>М/42205/21690</v>
      </c>
      <c r="BN616" s="3" t="str">
        <f t="shared" si="311"/>
        <v>Р/43362/67911</v>
      </c>
      <c r="BO616" s="3" t="str">
        <f t="shared" si="312"/>
        <v>П/12322/37322</v>
      </c>
      <c r="BP616" s="3" t="str">
        <f t="shared" si="313"/>
        <v>О/13661/34176</v>
      </c>
      <c r="BQ616" s="3" t="str">
        <f t="shared" si="314"/>
        <v>Р/13364/13364</v>
      </c>
    </row>
    <row r="617" spans="1:69" ht="16.5" customHeight="1" x14ac:dyDescent="0.25">
      <c r="A617" s="90">
        <v>45533</v>
      </c>
      <c r="B617" s="3">
        <v>5</v>
      </c>
      <c r="C617" s="3">
        <v>4</v>
      </c>
      <c r="D617" s="105" t="str">
        <f t="shared" si="315"/>
        <v/>
      </c>
      <c r="E617" s="105" t="str">
        <f t="shared" si="316"/>
        <v/>
      </c>
      <c r="F617" s="99" t="s">
        <v>290</v>
      </c>
      <c r="G617" s="100">
        <f t="shared" si="317"/>
        <v>28973</v>
      </c>
      <c r="H617" s="100">
        <f t="shared" si="318"/>
        <v>62615</v>
      </c>
      <c r="I617" s="100">
        <f t="shared" si="319"/>
        <v>46060</v>
      </c>
      <c r="J617" s="100">
        <f t="shared" si="320"/>
        <v>49626</v>
      </c>
      <c r="K617" s="100">
        <f t="shared" si="321"/>
        <v>19859</v>
      </c>
      <c r="L617" s="100">
        <f t="shared" si="322"/>
        <v>18346</v>
      </c>
      <c r="M617" s="100">
        <f t="shared" si="323"/>
        <v>13506</v>
      </c>
      <c r="N617" s="100" t="str">
        <f t="shared" si="324"/>
        <v>|</v>
      </c>
      <c r="O617" s="100">
        <f t="shared" si="325"/>
        <v>48678</v>
      </c>
      <c r="P617" s="100">
        <f t="shared" si="326"/>
        <v>32981</v>
      </c>
      <c r="Q617" s="100">
        <f t="shared" si="327"/>
        <v>21714</v>
      </c>
      <c r="R617" s="100">
        <f t="shared" si="328"/>
        <v>67911</v>
      </c>
      <c r="S617" s="100">
        <f t="shared" si="329"/>
        <v>37346</v>
      </c>
      <c r="T617" s="100">
        <f t="shared" si="330"/>
        <v>34176</v>
      </c>
      <c r="U617" s="100">
        <f t="shared" si="331"/>
        <v>13364</v>
      </c>
      <c r="V617" s="89" t="s">
        <v>290</v>
      </c>
      <c r="W617" s="95" t="s">
        <v>37</v>
      </c>
      <c r="X617" s="95" t="s">
        <v>37</v>
      </c>
      <c r="Y617" s="95" t="s">
        <v>37</v>
      </c>
      <c r="Z617" s="95" t="s">
        <v>37</v>
      </c>
      <c r="AA617" s="95" t="s">
        <v>38</v>
      </c>
      <c r="AB617" s="95" t="s">
        <v>38</v>
      </c>
      <c r="AC617" s="95" t="s">
        <v>37</v>
      </c>
      <c r="AD617" s="96" t="s">
        <v>290</v>
      </c>
      <c r="AE617" s="95" t="s">
        <v>37</v>
      </c>
      <c r="AF617" s="95" t="s">
        <v>37</v>
      </c>
      <c r="AG617" s="95" t="s">
        <v>37</v>
      </c>
      <c r="AH617" s="95" t="s">
        <v>38</v>
      </c>
      <c r="AI617" s="95" t="s">
        <v>37</v>
      </c>
      <c r="AJ617" s="95" t="s">
        <v>38</v>
      </c>
      <c r="AK617" s="95" t="s">
        <v>38</v>
      </c>
      <c r="AL617" s="94" t="s">
        <v>290</v>
      </c>
      <c r="AM617" s="108">
        <f t="array" ref="AM617">IFERROR(INDEX(TO_name_1,MATCH(,((Шаблон_1-Точность)&gt;=G617)+((Шаблон_1+Точность)&lt;=G617),)),G617)</f>
        <v>28973</v>
      </c>
      <c r="AN617" s="109">
        <f t="array" ref="AN617">IFERROR(INDEX(TO_name_2,MATCH(,((Шаблон_2-Точность)&gt;=H617)+((Шаблон_2+Точность)&lt;=H617),)),H617)</f>
        <v>62615</v>
      </c>
      <c r="AO617" s="109">
        <f t="array" ref="AO617">IFERROR(INDEX(TO_name_3,MATCH(,((Шаблон_3-Точность)&gt;=I617)+((Шаблон_3+Точность)&lt;=I617),)),I617)</f>
        <v>46060</v>
      </c>
      <c r="AP617" s="109">
        <f t="array" ref="AP617">IFERROR(INDEX(TO_name_4,MATCH(,((Шаблон_4-Точность)&gt;=J617)+((Шаблон_4+Точность)&lt;=J617),)),J617)</f>
        <v>49626</v>
      </c>
      <c r="AQ617" s="109">
        <f t="array" ref="AQ617">IFERROR(INDEX(TO_name_9,MATCH(,((Шаблон_9-Точность)&gt;=K617)+((Шаблон_9+Точность)&lt;=K617),)),K617)</f>
        <v>19859</v>
      </c>
      <c r="AR617" s="109">
        <f t="array" ref="AR617">IFERROR(INDEX(TO_name_10,MATCH(,((Шаблон_10-Точность)&gt;=L617)+((Шаблон_10+Точность)&lt;=L617),)),L617)</f>
        <v>18346</v>
      </c>
      <c r="AS617" s="110" t="str">
        <f t="array" ref="AS617">IFERROR(INDEX(TO_name_11,MATCH(,((Шаблон_11-Точность)&gt;=M617)+((Шаблон_11+Точность)&lt;=M617),)),M617)</f>
        <v>ТО2</v>
      </c>
      <c r="AT617" s="111" t="s">
        <v>290</v>
      </c>
      <c r="AU617" s="108">
        <f t="array" ref="AU617">IFERROR(INDEX(TO_name_5,MATCH(,((Шаблон_5-Точность)&gt;=O617)+((Шаблон_5+Точность)&lt;=O617),)),O617)</f>
        <v>48678</v>
      </c>
      <c r="AV617" s="109">
        <f t="array" ref="AV617">IFERROR(INDEX(TO_name_6,MATCH(,((Шаблон_6-Точность)&gt;=P617)+((Шаблон_6+Точность)&lt;=P617),)),P617)</f>
        <v>32981</v>
      </c>
      <c r="AW617" s="109">
        <f t="array" ref="AW617">IFERROR(INDEX(TO_name_7,MATCH(,((Шаблон_7-Точность)&gt;=Q617)+((Шаблон_7+Точность)&lt;=Q617),)),Q617)</f>
        <v>21714</v>
      </c>
      <c r="AX617" s="109">
        <f t="array" ref="AX617">IFERROR(INDEX(TO_name_8,MATCH(,((Шаблон_8-Точность)&gt;=R617)+((Шаблон_8+Точность)&lt;=R617),)),R617)</f>
        <v>67911</v>
      </c>
      <c r="AY617" s="109">
        <f t="array" ref="AY617">IFERROR(INDEX(TO_name_12,MATCH(,((Шаблон_12-Точность)&gt;=S617)+((Шаблон_12+Точность)&lt;=S617),)),S617)</f>
        <v>37346</v>
      </c>
      <c r="AZ617" s="109">
        <f t="array" ref="AZ617">IFERROR(INDEX(TO_name_13,MATCH(,((Шаблон_13-Точность)&gt;=T617)+((Шаблон_13+Точность)&lt;=T617),)),T617)</f>
        <v>34176</v>
      </c>
      <c r="BA617" s="110">
        <f t="array" ref="BA617">IFERROR(INDEX(TO_name_14,MATCH(,((Шаблон_14-Точность)&gt;=U617)+((Шаблон_14+Точность)&lt;=U617),)),U617)</f>
        <v>13364</v>
      </c>
      <c r="BB617" s="3"/>
      <c r="BC617" s="3" t="str">
        <f t="shared" si="301"/>
        <v>М/72695/28973</v>
      </c>
      <c r="BD617" s="3" t="str">
        <f t="shared" si="302"/>
        <v>М/77537/62615</v>
      </c>
      <c r="BE617" s="3" t="str">
        <f t="shared" si="303"/>
        <v>М/71162/46060</v>
      </c>
      <c r="BF617" s="3" t="str">
        <f t="shared" si="304"/>
        <v>М/77926/49626</v>
      </c>
      <c r="BG617" s="3" t="str">
        <f t="shared" si="305"/>
        <v>Р/19859/19859</v>
      </c>
      <c r="BH617" s="3" t="str">
        <f t="shared" si="306"/>
        <v>Р/18346/18346</v>
      </c>
      <c r="BI617" s="3" t="str">
        <f t="shared" si="307"/>
        <v>М/13506/13506</v>
      </c>
      <c r="BJ617" s="158" t="s">
        <v>290</v>
      </c>
      <c r="BK617" s="3" t="str">
        <f t="shared" si="308"/>
        <v>М/46957/48678</v>
      </c>
      <c r="BL617" s="3" t="str">
        <f t="shared" si="309"/>
        <v>М/57963/32981</v>
      </c>
      <c r="BM617" s="3" t="str">
        <f t="shared" si="310"/>
        <v>М/42229/21714</v>
      </c>
      <c r="BN617" s="3" t="str">
        <f t="shared" si="311"/>
        <v>Р/43362/67911</v>
      </c>
      <c r="BO617" s="3" t="str">
        <f t="shared" si="312"/>
        <v>М/12346/37346</v>
      </c>
      <c r="BP617" s="3" t="str">
        <f t="shared" si="313"/>
        <v>Р/13661/34176</v>
      </c>
      <c r="BQ617" s="3" t="str">
        <f t="shared" si="314"/>
        <v>Р/13364/13364</v>
      </c>
    </row>
    <row r="618" spans="1:69" ht="16.5" customHeight="1" x14ac:dyDescent="0.25">
      <c r="A618" s="90">
        <v>45534</v>
      </c>
      <c r="B618" s="3">
        <v>5</v>
      </c>
      <c r="C618" s="3">
        <v>4</v>
      </c>
      <c r="D618" s="105" t="str">
        <f t="shared" si="315"/>
        <v/>
      </c>
      <c r="E618" s="105" t="str">
        <f t="shared" si="316"/>
        <v/>
      </c>
      <c r="F618" s="99" t="s">
        <v>290</v>
      </c>
      <c r="G618" s="100">
        <f t="shared" si="317"/>
        <v>28997</v>
      </c>
      <c r="H618" s="100">
        <f t="shared" si="318"/>
        <v>62639</v>
      </c>
      <c r="I618" s="100">
        <f t="shared" si="319"/>
        <v>46084</v>
      </c>
      <c r="J618" s="100">
        <f t="shared" si="320"/>
        <v>49650</v>
      </c>
      <c r="K618" s="100">
        <f t="shared" si="321"/>
        <v>19859</v>
      </c>
      <c r="L618" s="100">
        <f t="shared" si="322"/>
        <v>18346</v>
      </c>
      <c r="M618" s="100">
        <f t="shared" si="323"/>
        <v>13530</v>
      </c>
      <c r="N618" s="100" t="str">
        <f t="shared" si="324"/>
        <v>|</v>
      </c>
      <c r="O618" s="100">
        <f t="shared" si="325"/>
        <v>48702</v>
      </c>
      <c r="P618" s="100">
        <f t="shared" si="326"/>
        <v>33005</v>
      </c>
      <c r="Q618" s="100">
        <f t="shared" si="327"/>
        <v>21738</v>
      </c>
      <c r="R618" s="100">
        <f t="shared" si="328"/>
        <v>67911</v>
      </c>
      <c r="S618" s="100">
        <f t="shared" si="329"/>
        <v>37370</v>
      </c>
      <c r="T618" s="100">
        <f t="shared" si="330"/>
        <v>34176</v>
      </c>
      <c r="U618" s="100">
        <f t="shared" si="331"/>
        <v>13364</v>
      </c>
      <c r="V618" s="89" t="s">
        <v>290</v>
      </c>
      <c r="W618" s="95" t="s">
        <v>37</v>
      </c>
      <c r="X618" s="95" t="s">
        <v>37</v>
      </c>
      <c r="Y618" s="95" t="s">
        <v>37</v>
      </c>
      <c r="Z618" s="95" t="s">
        <v>37</v>
      </c>
      <c r="AA618" s="95" t="s">
        <v>38</v>
      </c>
      <c r="AB618" s="95" t="s">
        <v>38</v>
      </c>
      <c r="AC618" s="95" t="s">
        <v>37</v>
      </c>
      <c r="AD618" s="96" t="s">
        <v>290</v>
      </c>
      <c r="AE618" s="95" t="s">
        <v>37</v>
      </c>
      <c r="AF618" s="95" t="s">
        <v>37</v>
      </c>
      <c r="AG618" s="95" t="s">
        <v>37</v>
      </c>
      <c r="AH618" s="95" t="s">
        <v>38</v>
      </c>
      <c r="AI618" s="95" t="s">
        <v>37</v>
      </c>
      <c r="AJ618" s="95" t="s">
        <v>38</v>
      </c>
      <c r="AK618" s="95" t="s">
        <v>321</v>
      </c>
      <c r="AL618" s="94" t="s">
        <v>290</v>
      </c>
      <c r="AM618" s="108">
        <f t="array" ref="AM618">IFERROR(INDEX(TO_name_1,MATCH(,((Шаблон_1-Точность)&gt;=G618)+((Шаблон_1+Точность)&lt;=G618),)),G618)</f>
        <v>28997</v>
      </c>
      <c r="AN618" s="109">
        <f t="array" ref="AN618">IFERROR(INDEX(TO_name_2,MATCH(,((Шаблон_2-Точность)&gt;=H618)+((Шаблон_2+Точность)&lt;=H618),)),H618)</f>
        <v>62639</v>
      </c>
      <c r="AO618" s="109">
        <f t="array" ref="AO618">IFERROR(INDEX(TO_name_3,MATCH(,((Шаблон_3-Точность)&gt;=I618)+((Шаблон_3+Точность)&lt;=I618),)),I618)</f>
        <v>46084</v>
      </c>
      <c r="AP618" s="109">
        <f t="array" ref="AP618">IFERROR(INDEX(TO_name_4,MATCH(,((Шаблон_4-Точность)&gt;=J618)+((Шаблон_4+Точность)&lt;=J618),)),J618)</f>
        <v>49650</v>
      </c>
      <c r="AQ618" s="109">
        <f t="array" ref="AQ618">IFERROR(INDEX(TO_name_9,MATCH(,((Шаблон_9-Точность)&gt;=K618)+((Шаблон_9+Точность)&lt;=K618),)),K618)</f>
        <v>19859</v>
      </c>
      <c r="AR618" s="109">
        <f t="array" ref="AR618">IFERROR(INDEX(TO_name_10,MATCH(,((Шаблон_10-Точность)&gt;=L618)+((Шаблон_10+Точность)&lt;=L618),)),L618)</f>
        <v>18346</v>
      </c>
      <c r="AS618" s="110">
        <f t="array" ref="AS618">IFERROR(INDEX(TO_name_11,MATCH(,((Шаблон_11-Точность)&gt;=M618)+((Шаблон_11+Точность)&lt;=M618),)),M618)</f>
        <v>13530</v>
      </c>
      <c r="AT618" s="111" t="s">
        <v>290</v>
      </c>
      <c r="AU618" s="108">
        <f t="array" ref="AU618">IFERROR(INDEX(TO_name_5,MATCH(,((Шаблон_5-Точность)&gt;=O618)+((Шаблон_5+Точность)&lt;=O618),)),O618)</f>
        <v>48702</v>
      </c>
      <c r="AV618" s="109" t="str">
        <f t="array" ref="AV618">IFERROR(INDEX(TO_name_6,MATCH(,((Шаблон_6-Точность)&gt;=P618)+((Шаблон_6+Точность)&lt;=P618),)),P618)</f>
        <v>ТО2</v>
      </c>
      <c r="AW618" s="109">
        <f t="array" ref="AW618">IFERROR(INDEX(TO_name_7,MATCH(,((Шаблон_7-Точность)&gt;=Q618)+((Шаблон_7+Точность)&lt;=Q618),)),Q618)</f>
        <v>21738</v>
      </c>
      <c r="AX618" s="109">
        <f t="array" ref="AX618">IFERROR(INDEX(TO_name_8,MATCH(,((Шаблон_8-Точность)&gt;=R618)+((Шаблон_8+Точность)&lt;=R618),)),R618)</f>
        <v>67911</v>
      </c>
      <c r="AY618" s="109">
        <f t="array" ref="AY618">IFERROR(INDEX(TO_name_12,MATCH(,((Шаблон_12-Точность)&gt;=S618)+((Шаблон_12+Точность)&lt;=S618),)),S618)</f>
        <v>37370</v>
      </c>
      <c r="AZ618" s="109">
        <f t="array" ref="AZ618">IFERROR(INDEX(TO_name_13,MATCH(,((Шаблон_13-Точность)&gt;=T618)+((Шаблон_13+Точность)&lt;=T618),)),T618)</f>
        <v>34176</v>
      </c>
      <c r="BA618" s="110">
        <f t="array" ref="BA618">IFERROR(INDEX(TO_name_14,MATCH(,((Шаблон_14-Точность)&gt;=U618)+((Шаблон_14+Точность)&lt;=U618),)),U618)</f>
        <v>13364</v>
      </c>
      <c r="BB618" s="3"/>
      <c r="BC618" s="3" t="str">
        <f t="shared" si="301"/>
        <v>М/72719/28997</v>
      </c>
      <c r="BD618" s="3" t="str">
        <f t="shared" si="302"/>
        <v>М/77561/62639</v>
      </c>
      <c r="BE618" s="3" t="str">
        <f t="shared" si="303"/>
        <v>М/71186/46084</v>
      </c>
      <c r="BF618" s="3" t="str">
        <f t="shared" si="304"/>
        <v>М/77950/49650</v>
      </c>
      <c r="BG618" s="3" t="str">
        <f t="shared" si="305"/>
        <v>Р/19859/19859</v>
      </c>
      <c r="BH618" s="3" t="str">
        <f t="shared" si="306"/>
        <v>Р/18346/18346</v>
      </c>
      <c r="BI618" s="3" t="str">
        <f t="shared" si="307"/>
        <v>М/13530/13530</v>
      </c>
      <c r="BJ618" s="158" t="s">
        <v>290</v>
      </c>
      <c r="BK618" s="3" t="str">
        <f t="shared" si="308"/>
        <v>М/46981/48702</v>
      </c>
      <c r="BL618" s="3" t="str">
        <f t="shared" si="309"/>
        <v>М/57987/33005</v>
      </c>
      <c r="BM618" s="3" t="str">
        <f t="shared" si="310"/>
        <v>М/42253/21738</v>
      </c>
      <c r="BN618" s="3" t="str">
        <f t="shared" si="311"/>
        <v>Р/43362/67911</v>
      </c>
      <c r="BO618" s="3" t="str">
        <f t="shared" si="312"/>
        <v>М/12370/37370</v>
      </c>
      <c r="BP618" s="3" t="str">
        <f t="shared" si="313"/>
        <v>Р/13661/34176</v>
      </c>
      <c r="BQ618" s="3" t="str">
        <f t="shared" si="314"/>
        <v>ПМ/13364/13364</v>
      </c>
    </row>
    <row r="619" spans="1:69" ht="16.5" customHeight="1" x14ac:dyDescent="0.25">
      <c r="A619" s="90">
        <v>45535</v>
      </c>
      <c r="B619" s="3">
        <v>5</v>
      </c>
      <c r="C619" s="3">
        <v>4</v>
      </c>
      <c r="D619" s="105" t="str">
        <f t="shared" si="315"/>
        <v/>
      </c>
      <c r="E619" s="105" t="str">
        <f t="shared" si="316"/>
        <v/>
      </c>
      <c r="F619" s="99" t="s">
        <v>290</v>
      </c>
      <c r="G619" s="100">
        <f t="shared" si="317"/>
        <v>29021</v>
      </c>
      <c r="H619" s="100">
        <f t="shared" si="318"/>
        <v>62663</v>
      </c>
      <c r="I619" s="100">
        <f t="shared" si="319"/>
        <v>46108</v>
      </c>
      <c r="J619" s="100">
        <f t="shared" si="320"/>
        <v>49674</v>
      </c>
      <c r="K619" s="100">
        <f t="shared" si="321"/>
        <v>19859</v>
      </c>
      <c r="L619" s="100">
        <f t="shared" si="322"/>
        <v>18346</v>
      </c>
      <c r="M619" s="100">
        <f t="shared" si="323"/>
        <v>13554</v>
      </c>
      <c r="N619" s="100" t="str">
        <f t="shared" si="324"/>
        <v>|</v>
      </c>
      <c r="O619" s="100">
        <f t="shared" si="325"/>
        <v>48726</v>
      </c>
      <c r="P619" s="100">
        <f t="shared" si="326"/>
        <v>33029</v>
      </c>
      <c r="Q619" s="100">
        <f t="shared" si="327"/>
        <v>21762</v>
      </c>
      <c r="R619" s="100">
        <f t="shared" si="328"/>
        <v>67911</v>
      </c>
      <c r="S619" s="100">
        <f t="shared" si="329"/>
        <v>37394</v>
      </c>
      <c r="T619" s="100">
        <f t="shared" si="330"/>
        <v>34176</v>
      </c>
      <c r="U619" s="100">
        <f t="shared" si="331"/>
        <v>13364</v>
      </c>
      <c r="V619" s="89" t="s">
        <v>290</v>
      </c>
      <c r="W619" s="95" t="s">
        <v>37</v>
      </c>
      <c r="X619" s="95" t="s">
        <v>37</v>
      </c>
      <c r="Y619" s="95" t="s">
        <v>37</v>
      </c>
      <c r="Z619" s="95" t="s">
        <v>37</v>
      </c>
      <c r="AA619" s="95" t="s">
        <v>38</v>
      </c>
      <c r="AB619" s="95" t="s">
        <v>38</v>
      </c>
      <c r="AC619" s="95" t="s">
        <v>37</v>
      </c>
      <c r="AD619" s="96" t="s">
        <v>290</v>
      </c>
      <c r="AE619" s="95" t="s">
        <v>37</v>
      </c>
      <c r="AF619" s="95" t="s">
        <v>37</v>
      </c>
      <c r="AG619" s="95" t="s">
        <v>37</v>
      </c>
      <c r="AH619" s="95" t="s">
        <v>38</v>
      </c>
      <c r="AI619" s="95" t="s">
        <v>37</v>
      </c>
      <c r="AJ619" s="95" t="s">
        <v>38</v>
      </c>
      <c r="AK619" s="95" t="s">
        <v>321</v>
      </c>
      <c r="AL619" s="94" t="s">
        <v>290</v>
      </c>
      <c r="AM619" s="108">
        <f t="array" ref="AM619">IFERROR(INDEX(TO_name_1,MATCH(,((Шаблон_1-Точность)&gt;=G619)+((Шаблон_1+Точность)&lt;=G619),)),G619)</f>
        <v>29021</v>
      </c>
      <c r="AN619" s="109">
        <f t="array" ref="AN619">IFERROR(INDEX(TO_name_2,MATCH(,((Шаблон_2-Точность)&gt;=H619)+((Шаблон_2+Точность)&lt;=H619),)),H619)</f>
        <v>62663</v>
      </c>
      <c r="AO619" s="109">
        <f t="array" ref="AO619">IFERROR(INDEX(TO_name_3,MATCH(,((Шаблон_3-Точность)&gt;=I619)+((Шаблон_3+Точность)&lt;=I619),)),I619)</f>
        <v>46108</v>
      </c>
      <c r="AP619" s="109">
        <f t="array" ref="AP619">IFERROR(INDEX(TO_name_4,MATCH(,((Шаблон_4-Точность)&gt;=J619)+((Шаблон_4+Точность)&lt;=J619),)),J619)</f>
        <v>49674</v>
      </c>
      <c r="AQ619" s="109">
        <f t="array" ref="AQ619">IFERROR(INDEX(TO_name_9,MATCH(,((Шаблон_9-Точность)&gt;=K619)+((Шаблон_9+Точность)&lt;=K619),)),K619)</f>
        <v>19859</v>
      </c>
      <c r="AR619" s="109">
        <f t="array" ref="AR619">IFERROR(INDEX(TO_name_10,MATCH(,((Шаблон_10-Точность)&gt;=L619)+((Шаблон_10+Точность)&lt;=L619),)),L619)</f>
        <v>18346</v>
      </c>
      <c r="AS619" s="110">
        <f t="array" ref="AS619">IFERROR(INDEX(TO_name_11,MATCH(,((Шаблон_11-Точность)&gt;=M619)+((Шаблон_11+Точность)&lt;=M619),)),M619)</f>
        <v>13554</v>
      </c>
      <c r="AT619" s="111" t="s">
        <v>290</v>
      </c>
      <c r="AU619" s="108">
        <f t="array" ref="AU619">IFERROR(INDEX(TO_name_5,MATCH(,((Шаблон_5-Точность)&gt;=O619)+((Шаблон_5+Точность)&lt;=O619),)),O619)</f>
        <v>48726</v>
      </c>
      <c r="AV619" s="109">
        <f t="array" ref="AV619">IFERROR(INDEX(TO_name_6,MATCH(,((Шаблон_6-Точность)&gt;=P619)+((Шаблон_6+Точность)&lt;=P619),)),P619)</f>
        <v>33029</v>
      </c>
      <c r="AW619" s="109">
        <f t="array" ref="AW619">IFERROR(INDEX(TO_name_7,MATCH(,((Шаблон_7-Точность)&gt;=Q619)+((Шаблон_7+Точность)&lt;=Q619),)),Q619)</f>
        <v>21762</v>
      </c>
      <c r="AX619" s="109">
        <f t="array" ref="AX619">IFERROR(INDEX(TO_name_8,MATCH(,((Шаблон_8-Точность)&gt;=R619)+((Шаблон_8+Точность)&lt;=R619),)),R619)</f>
        <v>67911</v>
      </c>
      <c r="AY619" s="109">
        <f t="array" ref="AY619">IFERROR(INDEX(TO_name_12,MATCH(,((Шаблон_12-Точность)&gt;=S619)+((Шаблон_12+Точность)&lt;=S619),)),S619)</f>
        <v>37394</v>
      </c>
      <c r="AZ619" s="109">
        <f t="array" ref="AZ619">IFERROR(INDEX(TO_name_13,MATCH(,((Шаблон_13-Точность)&gt;=T619)+((Шаблон_13+Точность)&lt;=T619),)),T619)</f>
        <v>34176</v>
      </c>
      <c r="BA619" s="110">
        <f t="array" ref="BA619">IFERROR(INDEX(TO_name_14,MATCH(,((Шаблон_14-Точность)&gt;=U619)+((Шаблон_14+Точность)&lt;=U619),)),U619)</f>
        <v>13364</v>
      </c>
      <c r="BB619" s="3"/>
      <c r="BC619" s="3" t="str">
        <f t="shared" si="301"/>
        <v>М/72743/29021</v>
      </c>
      <c r="BD619" s="3" t="str">
        <f t="shared" si="302"/>
        <v>М/77585/62663</v>
      </c>
      <c r="BE619" s="3" t="str">
        <f t="shared" si="303"/>
        <v>М/71210/46108</v>
      </c>
      <c r="BF619" s="3" t="str">
        <f t="shared" si="304"/>
        <v>М/77974/49674</v>
      </c>
      <c r="BG619" s="3" t="str">
        <f t="shared" si="305"/>
        <v>Р/19859/19859</v>
      </c>
      <c r="BH619" s="3" t="str">
        <f t="shared" si="306"/>
        <v>Р/18346/18346</v>
      </c>
      <c r="BI619" s="3" t="str">
        <f t="shared" si="307"/>
        <v>М/13554/13554</v>
      </c>
      <c r="BJ619" s="158" t="s">
        <v>290</v>
      </c>
      <c r="BK619" s="3" t="str">
        <f t="shared" si="308"/>
        <v>М/47005/48726</v>
      </c>
      <c r="BL619" s="3" t="str">
        <f t="shared" si="309"/>
        <v>М/58011/33029</v>
      </c>
      <c r="BM619" s="3" t="str">
        <f t="shared" si="310"/>
        <v>М/42277/21762</v>
      </c>
      <c r="BN619" s="3" t="str">
        <f t="shared" si="311"/>
        <v>Р/43362/67911</v>
      </c>
      <c r="BO619" s="3" t="str">
        <f t="shared" si="312"/>
        <v>М/12394/37394</v>
      </c>
      <c r="BP619" s="3" t="str">
        <f t="shared" si="313"/>
        <v>Р/13661/34176</v>
      </c>
      <c r="BQ619" s="3" t="str">
        <f t="shared" si="314"/>
        <v>ПМ/13364/13364</v>
      </c>
    </row>
    <row r="620" spans="1:69" ht="16.5" customHeight="1" x14ac:dyDescent="0.25">
      <c r="A620" s="90">
        <v>45536</v>
      </c>
      <c r="B620" s="3">
        <v>5</v>
      </c>
      <c r="C620" s="3">
        <v>4</v>
      </c>
      <c r="D620" s="105" t="str">
        <f t="shared" si="315"/>
        <v/>
      </c>
      <c r="E620" s="105" t="str">
        <f t="shared" si="316"/>
        <v/>
      </c>
      <c r="F620" s="99" t="s">
        <v>290</v>
      </c>
      <c r="G620" s="100">
        <f t="shared" si="317"/>
        <v>29045</v>
      </c>
      <c r="H620" s="100">
        <f t="shared" si="318"/>
        <v>62687</v>
      </c>
      <c r="I620" s="100">
        <f t="shared" si="319"/>
        <v>46132</v>
      </c>
      <c r="J620" s="100">
        <f t="shared" si="320"/>
        <v>49698</v>
      </c>
      <c r="K620" s="100">
        <f t="shared" si="321"/>
        <v>19859</v>
      </c>
      <c r="L620" s="100">
        <f t="shared" si="322"/>
        <v>18346</v>
      </c>
      <c r="M620" s="100">
        <f t="shared" si="323"/>
        <v>13578</v>
      </c>
      <c r="N620" s="100" t="str">
        <f t="shared" si="324"/>
        <v>|</v>
      </c>
      <c r="O620" s="100">
        <f t="shared" si="325"/>
        <v>48750</v>
      </c>
      <c r="P620" s="100">
        <f t="shared" si="326"/>
        <v>33053</v>
      </c>
      <c r="Q620" s="100">
        <f t="shared" si="327"/>
        <v>21786</v>
      </c>
      <c r="R620" s="100">
        <f t="shared" si="328"/>
        <v>67911</v>
      </c>
      <c r="S620" s="100">
        <f t="shared" si="329"/>
        <v>37418</v>
      </c>
      <c r="T620" s="100">
        <f t="shared" si="330"/>
        <v>34176</v>
      </c>
      <c r="U620" s="100">
        <f t="shared" si="331"/>
        <v>13364</v>
      </c>
      <c r="V620" s="89" t="s">
        <v>290</v>
      </c>
      <c r="W620" s="95" t="s">
        <v>37</v>
      </c>
      <c r="X620" s="95" t="s">
        <v>37</v>
      </c>
      <c r="Y620" s="95" t="s">
        <v>37</v>
      </c>
      <c r="Z620" s="95" t="s">
        <v>37</v>
      </c>
      <c r="AA620" s="95" t="s">
        <v>38</v>
      </c>
      <c r="AB620" s="95" t="s">
        <v>38</v>
      </c>
      <c r="AC620" s="95" t="s">
        <v>37</v>
      </c>
      <c r="AD620" s="96" t="s">
        <v>290</v>
      </c>
      <c r="AE620" s="95" t="s">
        <v>37</v>
      </c>
      <c r="AF620" s="95" t="s">
        <v>37</v>
      </c>
      <c r="AG620" s="95" t="s">
        <v>37</v>
      </c>
      <c r="AH620" s="95" t="s">
        <v>38</v>
      </c>
      <c r="AI620" s="95" t="s">
        <v>37</v>
      </c>
      <c r="AJ620" s="95" t="s">
        <v>38</v>
      </c>
      <c r="AK620" s="95" t="s">
        <v>38</v>
      </c>
      <c r="AL620" s="94" t="s">
        <v>290</v>
      </c>
      <c r="AM620" s="108">
        <f t="array" ref="AM620">IFERROR(INDEX(TO_name_1,MATCH(,((Шаблон_1-Точность)&gt;=G620)+((Шаблон_1+Точность)&lt;=G620),)),G620)</f>
        <v>29045</v>
      </c>
      <c r="AN620" s="109">
        <f t="array" ref="AN620">IFERROR(INDEX(TO_name_2,MATCH(,((Шаблон_2-Точность)&gt;=H620)+((Шаблон_2+Точность)&lt;=H620),)),H620)</f>
        <v>62687</v>
      </c>
      <c r="AO620" s="109">
        <f t="array" ref="AO620">IFERROR(INDEX(TO_name_3,MATCH(,((Шаблон_3-Точность)&gt;=I620)+((Шаблон_3+Точность)&lt;=I620),)),I620)</f>
        <v>46132</v>
      </c>
      <c r="AP620" s="109">
        <f t="array" ref="AP620">IFERROR(INDEX(TO_name_4,MATCH(,((Шаблон_4-Точность)&gt;=J620)+((Шаблон_4+Точность)&lt;=J620),)),J620)</f>
        <v>49698</v>
      </c>
      <c r="AQ620" s="109">
        <f t="array" ref="AQ620">IFERROR(INDEX(TO_name_9,MATCH(,((Шаблон_9-Точность)&gt;=K620)+((Шаблон_9+Точность)&lt;=K620),)),K620)</f>
        <v>19859</v>
      </c>
      <c r="AR620" s="109">
        <f t="array" ref="AR620">IFERROR(INDEX(TO_name_10,MATCH(,((Шаблон_10-Точность)&gt;=L620)+((Шаблон_10+Точность)&lt;=L620),)),L620)</f>
        <v>18346</v>
      </c>
      <c r="AS620" s="110">
        <f t="array" ref="AS620">IFERROR(INDEX(TO_name_11,MATCH(,((Шаблон_11-Точность)&gt;=M620)+((Шаблон_11+Точность)&lt;=M620),)),M620)</f>
        <v>13578</v>
      </c>
      <c r="AT620" s="111" t="s">
        <v>290</v>
      </c>
      <c r="AU620" s="108">
        <f t="array" ref="AU620">IFERROR(INDEX(TO_name_5,MATCH(,((Шаблон_5-Точность)&gt;=O620)+((Шаблон_5+Точность)&lt;=O620),)),O620)</f>
        <v>48750</v>
      </c>
      <c r="AV620" s="109">
        <f t="array" ref="AV620">IFERROR(INDEX(TO_name_6,MATCH(,((Шаблон_6-Точность)&gt;=P620)+((Шаблон_6+Точность)&lt;=P620),)),P620)</f>
        <v>33053</v>
      </c>
      <c r="AW620" s="109">
        <f t="array" ref="AW620">IFERROR(INDEX(TO_name_7,MATCH(,((Шаблон_7-Точность)&gt;=Q620)+((Шаблон_7+Точность)&lt;=Q620),)),Q620)</f>
        <v>21786</v>
      </c>
      <c r="AX620" s="109">
        <f t="array" ref="AX620">IFERROR(INDEX(TO_name_8,MATCH(,((Шаблон_8-Точность)&gt;=R620)+((Шаблон_8+Точность)&lt;=R620),)),R620)</f>
        <v>67911</v>
      </c>
      <c r="AY620" s="109">
        <f t="array" ref="AY620">IFERROR(INDEX(TO_name_12,MATCH(,((Шаблон_12-Точность)&gt;=S620)+((Шаблон_12+Точность)&lt;=S620),)),S620)</f>
        <v>37418</v>
      </c>
      <c r="AZ620" s="109">
        <f t="array" ref="AZ620">IFERROR(INDEX(TO_name_13,MATCH(,((Шаблон_13-Точность)&gt;=T620)+((Шаблон_13+Точность)&lt;=T620),)),T620)</f>
        <v>34176</v>
      </c>
      <c r="BA620" s="110">
        <f t="array" ref="BA620">IFERROR(INDEX(TO_name_14,MATCH(,((Шаблон_14-Точность)&gt;=U620)+((Шаблон_14+Точность)&lt;=U620),)),U620)</f>
        <v>13364</v>
      </c>
      <c r="BB620" s="3"/>
      <c r="BC620" s="3" t="str">
        <f t="shared" si="301"/>
        <v>М/72767/29045</v>
      </c>
      <c r="BD620" s="3" t="str">
        <f t="shared" si="302"/>
        <v>М/77609/62687</v>
      </c>
      <c r="BE620" s="3" t="str">
        <f t="shared" si="303"/>
        <v>М/71234/46132</v>
      </c>
      <c r="BF620" s="3" t="str">
        <f t="shared" si="304"/>
        <v>М/77998/49698</v>
      </c>
      <c r="BG620" s="3" t="str">
        <f t="shared" si="305"/>
        <v>Р/19859/19859</v>
      </c>
      <c r="BH620" s="3" t="str">
        <f t="shared" si="306"/>
        <v>Р/18346/18346</v>
      </c>
      <c r="BI620" s="3" t="str">
        <f t="shared" si="307"/>
        <v>М/13578/13578</v>
      </c>
      <c r="BJ620" s="158" t="s">
        <v>290</v>
      </c>
      <c r="BK620" s="3" t="str">
        <f t="shared" si="308"/>
        <v>М/47029/48750</v>
      </c>
      <c r="BL620" s="3" t="str">
        <f t="shared" si="309"/>
        <v>М/58035/33053</v>
      </c>
      <c r="BM620" s="3" t="str">
        <f t="shared" si="310"/>
        <v>М/42301/21786</v>
      </c>
      <c r="BN620" s="3" t="str">
        <f t="shared" si="311"/>
        <v>Р/43362/67911</v>
      </c>
      <c r="BO620" s="3" t="str">
        <f t="shared" si="312"/>
        <v>М/12418/37418</v>
      </c>
      <c r="BP620" s="3" t="str">
        <f t="shared" si="313"/>
        <v>Р/13661/34176</v>
      </c>
      <c r="BQ620" s="3" t="str">
        <f t="shared" si="314"/>
        <v>Р/13364/13364</v>
      </c>
    </row>
    <row r="621" spans="1:69" ht="16.5" customHeight="1" x14ac:dyDescent="0.25">
      <c r="A621" s="90">
        <v>45537</v>
      </c>
      <c r="B621" s="3">
        <v>5</v>
      </c>
      <c r="C621" s="3">
        <v>4</v>
      </c>
      <c r="D621" s="105" t="str">
        <f t="shared" si="315"/>
        <v/>
      </c>
      <c r="E621" s="105" t="str">
        <f t="shared" si="316"/>
        <v/>
      </c>
      <c r="F621" s="99" t="s">
        <v>290</v>
      </c>
      <c r="G621" s="100">
        <f t="shared" si="317"/>
        <v>29069</v>
      </c>
      <c r="H621" s="100">
        <f t="shared" si="318"/>
        <v>62711</v>
      </c>
      <c r="I621" s="100">
        <f t="shared" si="319"/>
        <v>46156</v>
      </c>
      <c r="J621" s="100">
        <f t="shared" si="320"/>
        <v>49722</v>
      </c>
      <c r="K621" s="100">
        <f t="shared" si="321"/>
        <v>19859</v>
      </c>
      <c r="L621" s="100">
        <f t="shared" si="322"/>
        <v>18346</v>
      </c>
      <c r="M621" s="100">
        <f t="shared" si="323"/>
        <v>13602</v>
      </c>
      <c r="N621" s="100" t="str">
        <f t="shared" si="324"/>
        <v>|</v>
      </c>
      <c r="O621" s="100">
        <f t="shared" si="325"/>
        <v>48774</v>
      </c>
      <c r="P621" s="100">
        <f t="shared" si="326"/>
        <v>33077</v>
      </c>
      <c r="Q621" s="100">
        <f t="shared" si="327"/>
        <v>21810</v>
      </c>
      <c r="R621" s="100">
        <f t="shared" si="328"/>
        <v>67911</v>
      </c>
      <c r="S621" s="100">
        <f t="shared" si="329"/>
        <v>37442</v>
      </c>
      <c r="T621" s="100">
        <f t="shared" si="330"/>
        <v>34176</v>
      </c>
      <c r="U621" s="100">
        <f t="shared" si="331"/>
        <v>13364</v>
      </c>
      <c r="V621" s="89" t="s">
        <v>290</v>
      </c>
      <c r="W621" s="95" t="s">
        <v>37</v>
      </c>
      <c r="X621" s="95" t="s">
        <v>37</v>
      </c>
      <c r="Y621" s="95" t="s">
        <v>37</v>
      </c>
      <c r="Z621" s="95" t="s">
        <v>37</v>
      </c>
      <c r="AA621" s="95" t="s">
        <v>38</v>
      </c>
      <c r="AB621" s="95" t="s">
        <v>38</v>
      </c>
      <c r="AC621" s="95" t="s">
        <v>37</v>
      </c>
      <c r="AD621" s="96" t="s">
        <v>290</v>
      </c>
      <c r="AE621" s="95" t="s">
        <v>37</v>
      </c>
      <c r="AF621" s="95" t="s">
        <v>37</v>
      </c>
      <c r="AG621" s="95" t="s">
        <v>37</v>
      </c>
      <c r="AH621" s="95" t="s">
        <v>38</v>
      </c>
      <c r="AI621" s="95" t="s">
        <v>37</v>
      </c>
      <c r="AJ621" s="95" t="s">
        <v>38</v>
      </c>
      <c r="AK621" s="95" t="s">
        <v>38</v>
      </c>
      <c r="AL621" s="94" t="s">
        <v>290</v>
      </c>
      <c r="AM621" s="108">
        <f t="array" ref="AM621">IFERROR(INDEX(TO_name_1,MATCH(,((Шаблон_1-Точность)&gt;=G621)+((Шаблон_1+Точность)&lt;=G621),)),G621)</f>
        <v>29069</v>
      </c>
      <c r="AN621" s="109">
        <f t="array" ref="AN621">IFERROR(INDEX(TO_name_2,MATCH(,((Шаблон_2-Точность)&gt;=H621)+((Шаблон_2+Точность)&lt;=H621),)),H621)</f>
        <v>62711</v>
      </c>
      <c r="AO621" s="109">
        <f t="array" ref="AO621">IFERROR(INDEX(TO_name_3,MATCH(,((Шаблон_3-Точность)&gt;=I621)+((Шаблон_3+Точность)&lt;=I621),)),I621)</f>
        <v>46156</v>
      </c>
      <c r="AP621" s="109">
        <f t="array" ref="AP621">IFERROR(INDEX(TO_name_4,MATCH(,((Шаблон_4-Точность)&gt;=J621)+((Шаблон_4+Точность)&lt;=J621),)),J621)</f>
        <v>49722</v>
      </c>
      <c r="AQ621" s="109">
        <f t="array" ref="AQ621">IFERROR(INDEX(TO_name_9,MATCH(,((Шаблон_9-Точность)&gt;=K621)+((Шаблон_9+Точность)&lt;=K621),)),K621)</f>
        <v>19859</v>
      </c>
      <c r="AR621" s="109">
        <f t="array" ref="AR621">IFERROR(INDEX(TO_name_10,MATCH(,((Шаблон_10-Точность)&gt;=L621)+((Шаблон_10+Точность)&lt;=L621),)),L621)</f>
        <v>18346</v>
      </c>
      <c r="AS621" s="110">
        <f t="array" ref="AS621">IFERROR(INDEX(TO_name_11,MATCH(,((Шаблон_11-Точность)&gt;=M621)+((Шаблон_11+Точность)&lt;=M621),)),M621)</f>
        <v>13602</v>
      </c>
      <c r="AT621" s="111" t="s">
        <v>290</v>
      </c>
      <c r="AU621" s="108">
        <f t="array" ref="AU621">IFERROR(INDEX(TO_name_5,MATCH(,((Шаблон_5-Точность)&gt;=O621)+((Шаблон_5+Точность)&lt;=O621),)),O621)</f>
        <v>48774</v>
      </c>
      <c r="AV621" s="109">
        <f t="array" ref="AV621">IFERROR(INDEX(TO_name_6,MATCH(,((Шаблон_6-Точность)&gt;=P621)+((Шаблон_6+Точность)&lt;=P621),)),P621)</f>
        <v>33077</v>
      </c>
      <c r="AW621" s="109">
        <f t="array" ref="AW621">IFERROR(INDEX(TO_name_7,MATCH(,((Шаблон_7-Точность)&gt;=Q621)+((Шаблон_7+Точность)&lt;=Q621),)),Q621)</f>
        <v>21810</v>
      </c>
      <c r="AX621" s="109">
        <f t="array" ref="AX621">IFERROR(INDEX(TO_name_8,MATCH(,((Шаблон_8-Точность)&gt;=R621)+((Шаблон_8+Точность)&lt;=R621),)),R621)</f>
        <v>67911</v>
      </c>
      <c r="AY621" s="109">
        <f t="array" ref="AY621">IFERROR(INDEX(TO_name_12,MATCH(,((Шаблон_12-Точность)&gt;=S621)+((Шаблон_12+Точность)&lt;=S621),)),S621)</f>
        <v>37442</v>
      </c>
      <c r="AZ621" s="109">
        <f t="array" ref="AZ621">IFERROR(INDEX(TO_name_13,MATCH(,((Шаблон_13-Точность)&gt;=T621)+((Шаблон_13+Точность)&lt;=T621),)),T621)</f>
        <v>34176</v>
      </c>
      <c r="BA621" s="110">
        <f t="array" ref="BA621">IFERROR(INDEX(TO_name_14,MATCH(,((Шаблон_14-Точность)&gt;=U621)+((Шаблон_14+Точность)&lt;=U621),)),U621)</f>
        <v>13364</v>
      </c>
      <c r="BB621" s="3"/>
      <c r="BC621" s="3" t="str">
        <f t="shared" si="301"/>
        <v>М/72791/29069</v>
      </c>
      <c r="BD621" s="3" t="str">
        <f t="shared" si="302"/>
        <v>М/77633/62711</v>
      </c>
      <c r="BE621" s="3" t="str">
        <f t="shared" si="303"/>
        <v>М/71258/46156</v>
      </c>
      <c r="BF621" s="3" t="str">
        <f t="shared" si="304"/>
        <v>М/78022/49722</v>
      </c>
      <c r="BG621" s="3" t="str">
        <f t="shared" si="305"/>
        <v>Р/19859/19859</v>
      </c>
      <c r="BH621" s="3" t="str">
        <f t="shared" si="306"/>
        <v>Р/18346/18346</v>
      </c>
      <c r="BI621" s="3" t="str">
        <f t="shared" si="307"/>
        <v>М/13602/13602</v>
      </c>
      <c r="BJ621" s="158" t="s">
        <v>290</v>
      </c>
      <c r="BK621" s="3" t="str">
        <f t="shared" si="308"/>
        <v>М/47053/48774</v>
      </c>
      <c r="BL621" s="3" t="str">
        <f t="shared" si="309"/>
        <v>М/58059/33077</v>
      </c>
      <c r="BM621" s="3" t="str">
        <f t="shared" si="310"/>
        <v>М/42325/21810</v>
      </c>
      <c r="BN621" s="3" t="str">
        <f t="shared" si="311"/>
        <v>Р/43362/67911</v>
      </c>
      <c r="BO621" s="3" t="str">
        <f t="shared" si="312"/>
        <v>М/12442/37442</v>
      </c>
      <c r="BP621" s="3" t="str">
        <f t="shared" si="313"/>
        <v>Р/13661/34176</v>
      </c>
      <c r="BQ621" s="3" t="str">
        <f t="shared" si="314"/>
        <v>Р/13364/13364</v>
      </c>
    </row>
    <row r="622" spans="1:69" ht="16.5" customHeight="1" x14ac:dyDescent="0.25">
      <c r="A622" s="90">
        <v>45538</v>
      </c>
      <c r="B622" s="3">
        <v>5</v>
      </c>
      <c r="C622" s="3">
        <v>4</v>
      </c>
      <c r="D622" s="105" t="str">
        <f t="shared" si="315"/>
        <v/>
      </c>
      <c r="E622" s="105" t="str">
        <f t="shared" si="316"/>
        <v/>
      </c>
      <c r="F622" s="99" t="s">
        <v>290</v>
      </c>
      <c r="G622" s="100">
        <f t="shared" si="317"/>
        <v>29093</v>
      </c>
      <c r="H622" s="100">
        <f t="shared" si="318"/>
        <v>62735</v>
      </c>
      <c r="I622" s="100">
        <f t="shared" si="319"/>
        <v>46180</v>
      </c>
      <c r="J622" s="100">
        <f t="shared" si="320"/>
        <v>49746</v>
      </c>
      <c r="K622" s="100">
        <f t="shared" si="321"/>
        <v>19859</v>
      </c>
      <c r="L622" s="100">
        <f t="shared" si="322"/>
        <v>18346</v>
      </c>
      <c r="M622" s="100">
        <f t="shared" si="323"/>
        <v>13626</v>
      </c>
      <c r="N622" s="100" t="str">
        <f t="shared" si="324"/>
        <v>|</v>
      </c>
      <c r="O622" s="100">
        <f t="shared" si="325"/>
        <v>48798</v>
      </c>
      <c r="P622" s="100">
        <f t="shared" si="326"/>
        <v>33101</v>
      </c>
      <c r="Q622" s="100">
        <f t="shared" si="327"/>
        <v>21834</v>
      </c>
      <c r="R622" s="100">
        <f t="shared" si="328"/>
        <v>67911</v>
      </c>
      <c r="S622" s="100">
        <f t="shared" si="329"/>
        <v>37466</v>
      </c>
      <c r="T622" s="100">
        <f t="shared" si="330"/>
        <v>34176</v>
      </c>
      <c r="U622" s="100">
        <f t="shared" si="331"/>
        <v>13364</v>
      </c>
      <c r="V622" s="89" t="s">
        <v>290</v>
      </c>
      <c r="W622" s="95" t="s">
        <v>37</v>
      </c>
      <c r="X622" s="95" t="s">
        <v>37</v>
      </c>
      <c r="Y622" s="95" t="s">
        <v>37</v>
      </c>
      <c r="Z622" s="95" t="s">
        <v>37</v>
      </c>
      <c r="AA622" s="95" t="s">
        <v>38</v>
      </c>
      <c r="AB622" s="95" t="s">
        <v>38</v>
      </c>
      <c r="AC622" s="95" t="s">
        <v>37</v>
      </c>
      <c r="AD622" s="96" t="s">
        <v>290</v>
      </c>
      <c r="AE622" s="95" t="s">
        <v>37</v>
      </c>
      <c r="AF622" s="95" t="s">
        <v>37</v>
      </c>
      <c r="AG622" s="95" t="s">
        <v>37</v>
      </c>
      <c r="AH622" s="95" t="s">
        <v>38</v>
      </c>
      <c r="AI622" s="95" t="s">
        <v>37</v>
      </c>
      <c r="AJ622" s="95" t="s">
        <v>38</v>
      </c>
      <c r="AK622" s="95" t="s">
        <v>38</v>
      </c>
      <c r="AL622" s="94" t="s">
        <v>290</v>
      </c>
      <c r="AM622" s="108">
        <f t="array" ref="AM622">IFERROR(INDEX(TO_name_1,MATCH(,((Шаблон_1-Точность)&gt;=G622)+((Шаблон_1+Точность)&lt;=G622),)),G622)</f>
        <v>29093</v>
      </c>
      <c r="AN622" s="109">
        <f t="array" ref="AN622">IFERROR(INDEX(TO_name_2,MATCH(,((Шаблон_2-Точность)&gt;=H622)+((Шаблон_2+Точность)&lt;=H622),)),H622)</f>
        <v>62735</v>
      </c>
      <c r="AO622" s="109">
        <f t="array" ref="AO622">IFERROR(INDEX(TO_name_3,MATCH(,((Шаблон_3-Точность)&gt;=I622)+((Шаблон_3+Точность)&lt;=I622),)),I622)</f>
        <v>46180</v>
      </c>
      <c r="AP622" s="109">
        <f t="array" ref="AP622">IFERROR(INDEX(TO_name_4,MATCH(,((Шаблон_4-Точность)&gt;=J622)+((Шаблон_4+Точность)&lt;=J622),)),J622)</f>
        <v>49746</v>
      </c>
      <c r="AQ622" s="109">
        <f t="array" ref="AQ622">IFERROR(INDEX(TO_name_9,MATCH(,((Шаблон_9-Точность)&gt;=K622)+((Шаблон_9+Точность)&lt;=K622),)),K622)</f>
        <v>19859</v>
      </c>
      <c r="AR622" s="109">
        <f t="array" ref="AR622">IFERROR(INDEX(TO_name_10,MATCH(,((Шаблон_10-Точность)&gt;=L622)+((Шаблон_10+Точность)&lt;=L622),)),L622)</f>
        <v>18346</v>
      </c>
      <c r="AS622" s="110">
        <f t="array" ref="AS622">IFERROR(INDEX(TO_name_11,MATCH(,((Шаблон_11-Точность)&gt;=M622)+((Шаблон_11+Точность)&lt;=M622),)),M622)</f>
        <v>13626</v>
      </c>
      <c r="AT622" s="111" t="s">
        <v>290</v>
      </c>
      <c r="AU622" s="108">
        <f t="array" ref="AU622">IFERROR(INDEX(TO_name_5,MATCH(,((Шаблон_5-Точность)&gt;=O622)+((Шаблон_5+Точность)&lt;=O622),)),O622)</f>
        <v>48798</v>
      </c>
      <c r="AV622" s="109">
        <f t="array" ref="AV622">IFERROR(INDEX(TO_name_6,MATCH(,((Шаблон_6-Точность)&gt;=P622)+((Шаблон_6+Точность)&lt;=P622),)),P622)</f>
        <v>33101</v>
      </c>
      <c r="AW622" s="109">
        <f t="array" ref="AW622">IFERROR(INDEX(TO_name_7,MATCH(,((Шаблон_7-Точность)&gt;=Q622)+((Шаблон_7+Точность)&lt;=Q622),)),Q622)</f>
        <v>21834</v>
      </c>
      <c r="AX622" s="109">
        <f t="array" ref="AX622">IFERROR(INDEX(TO_name_8,MATCH(,((Шаблон_8-Точность)&gt;=R622)+((Шаблон_8+Точность)&lt;=R622),)),R622)</f>
        <v>67911</v>
      </c>
      <c r="AY622" s="109">
        <f t="array" ref="AY622">IFERROR(INDEX(TO_name_12,MATCH(,((Шаблон_12-Точность)&gt;=S622)+((Шаблон_12+Точность)&lt;=S622),)),S622)</f>
        <v>37466</v>
      </c>
      <c r="AZ622" s="109">
        <f t="array" ref="AZ622">IFERROR(INDEX(TO_name_13,MATCH(,((Шаблон_13-Точность)&gt;=T622)+((Шаблон_13+Точность)&lt;=T622),)),T622)</f>
        <v>34176</v>
      </c>
      <c r="BA622" s="110">
        <f t="array" ref="BA622">IFERROR(INDEX(TO_name_14,MATCH(,((Шаблон_14-Точность)&gt;=U622)+((Шаблон_14+Точность)&lt;=U622),)),U622)</f>
        <v>13364</v>
      </c>
      <c r="BB622" s="3"/>
      <c r="BC622" s="3" t="str">
        <f t="shared" si="301"/>
        <v>М/72815/29093</v>
      </c>
      <c r="BD622" s="3" t="str">
        <f t="shared" si="302"/>
        <v>М/77657/62735</v>
      </c>
      <c r="BE622" s="3" t="str">
        <f t="shared" si="303"/>
        <v>М/71282/46180</v>
      </c>
      <c r="BF622" s="3" t="str">
        <f t="shared" si="304"/>
        <v>М/78046/49746</v>
      </c>
      <c r="BG622" s="3" t="str">
        <f t="shared" si="305"/>
        <v>Р/19859/19859</v>
      </c>
      <c r="BH622" s="3" t="str">
        <f t="shared" si="306"/>
        <v>Р/18346/18346</v>
      </c>
      <c r="BI622" s="3" t="str">
        <f t="shared" si="307"/>
        <v>М/13626/13626</v>
      </c>
      <c r="BJ622" s="158" t="s">
        <v>290</v>
      </c>
      <c r="BK622" s="3" t="str">
        <f t="shared" si="308"/>
        <v>М/47077/48798</v>
      </c>
      <c r="BL622" s="3" t="str">
        <f t="shared" si="309"/>
        <v>М/58083/33101</v>
      </c>
      <c r="BM622" s="3" t="str">
        <f t="shared" si="310"/>
        <v>М/42349/21834</v>
      </c>
      <c r="BN622" s="3" t="str">
        <f t="shared" si="311"/>
        <v>Р/43362/67911</v>
      </c>
      <c r="BO622" s="3" t="str">
        <f t="shared" si="312"/>
        <v>М/12466/37466</v>
      </c>
      <c r="BP622" s="3" t="str">
        <f t="shared" si="313"/>
        <v>Р/13661/34176</v>
      </c>
      <c r="BQ622" s="3" t="str">
        <f t="shared" si="314"/>
        <v>Р/13364/13364</v>
      </c>
    </row>
    <row r="623" spans="1:69" ht="16.5" customHeight="1" x14ac:dyDescent="0.25">
      <c r="A623" s="90">
        <v>45539</v>
      </c>
      <c r="B623" s="3">
        <v>5</v>
      </c>
      <c r="C623" s="3">
        <v>4</v>
      </c>
      <c r="D623" s="105" t="str">
        <f t="shared" si="315"/>
        <v/>
      </c>
      <c r="E623" s="105" t="str">
        <f t="shared" si="316"/>
        <v/>
      </c>
      <c r="F623" s="99" t="s">
        <v>290</v>
      </c>
      <c r="G623" s="100">
        <f t="shared" si="317"/>
        <v>29117</v>
      </c>
      <c r="H623" s="100">
        <f t="shared" si="318"/>
        <v>62759</v>
      </c>
      <c r="I623" s="100">
        <f t="shared" si="319"/>
        <v>46204</v>
      </c>
      <c r="J623" s="100">
        <f t="shared" si="320"/>
        <v>49770</v>
      </c>
      <c r="K623" s="100">
        <f t="shared" si="321"/>
        <v>19867</v>
      </c>
      <c r="L623" s="100">
        <f t="shared" si="322"/>
        <v>18346</v>
      </c>
      <c r="M623" s="100">
        <f t="shared" si="323"/>
        <v>13642</v>
      </c>
      <c r="N623" s="100" t="str">
        <f t="shared" si="324"/>
        <v>|</v>
      </c>
      <c r="O623" s="100">
        <f t="shared" si="325"/>
        <v>48822</v>
      </c>
      <c r="P623" s="100">
        <f t="shared" si="326"/>
        <v>33125</v>
      </c>
      <c r="Q623" s="100">
        <f t="shared" si="327"/>
        <v>21858</v>
      </c>
      <c r="R623" s="100">
        <f t="shared" si="328"/>
        <v>67911</v>
      </c>
      <c r="S623" s="100">
        <f t="shared" si="329"/>
        <v>37490</v>
      </c>
      <c r="T623" s="100">
        <f t="shared" si="330"/>
        <v>34176</v>
      </c>
      <c r="U623" s="100">
        <f t="shared" si="331"/>
        <v>13364</v>
      </c>
      <c r="V623" s="89" t="s">
        <v>290</v>
      </c>
      <c r="W623" s="95" t="s">
        <v>37</v>
      </c>
      <c r="X623" s="95" t="s">
        <v>37</v>
      </c>
      <c r="Y623" s="95" t="s">
        <v>37</v>
      </c>
      <c r="Z623" s="95" t="s">
        <v>37</v>
      </c>
      <c r="AA623" s="95" t="s">
        <v>320</v>
      </c>
      <c r="AB623" s="95" t="s">
        <v>38</v>
      </c>
      <c r="AC623" s="95" t="s">
        <v>195</v>
      </c>
      <c r="AD623" s="96" t="s">
        <v>290</v>
      </c>
      <c r="AE623" s="95" t="s">
        <v>37</v>
      </c>
      <c r="AF623" s="95" t="s">
        <v>37</v>
      </c>
      <c r="AG623" s="95" t="s">
        <v>37</v>
      </c>
      <c r="AH623" s="95" t="s">
        <v>38</v>
      </c>
      <c r="AI623" s="95" t="s">
        <v>37</v>
      </c>
      <c r="AJ623" s="95" t="s">
        <v>38</v>
      </c>
      <c r="AK623" s="95" t="s">
        <v>38</v>
      </c>
      <c r="AL623" s="94" t="s">
        <v>290</v>
      </c>
      <c r="AM623" s="108">
        <f t="array" ref="AM623">IFERROR(INDEX(TO_name_1,MATCH(,((Шаблон_1-Точность)&gt;=G623)+((Шаблон_1+Точность)&lt;=G623),)),G623)</f>
        <v>29117</v>
      </c>
      <c r="AN623" s="109">
        <f t="array" ref="AN623">IFERROR(INDEX(TO_name_2,MATCH(,((Шаблон_2-Точность)&gt;=H623)+((Шаблон_2+Точность)&lt;=H623),)),H623)</f>
        <v>62759</v>
      </c>
      <c r="AO623" s="109">
        <f t="array" ref="AO623">IFERROR(INDEX(TO_name_3,MATCH(,((Шаблон_3-Точность)&gt;=I623)+((Шаблон_3+Точность)&lt;=I623),)),I623)</f>
        <v>46204</v>
      </c>
      <c r="AP623" s="109">
        <f t="array" ref="AP623">IFERROR(INDEX(TO_name_4,MATCH(,((Шаблон_4-Точность)&gt;=J623)+((Шаблон_4+Точность)&lt;=J623),)),J623)</f>
        <v>49770</v>
      </c>
      <c r="AQ623" s="109">
        <f t="array" ref="AQ623">IFERROR(INDEX(TO_name_9,MATCH(,((Шаблон_9-Точность)&gt;=K623)+((Шаблон_9+Точность)&lt;=K623),)),K623)</f>
        <v>19867</v>
      </c>
      <c r="AR623" s="109">
        <f t="array" ref="AR623">IFERROR(INDEX(TO_name_10,MATCH(,((Шаблон_10-Точность)&gt;=L623)+((Шаблон_10+Точность)&lt;=L623),)),L623)</f>
        <v>18346</v>
      </c>
      <c r="AS623" s="110">
        <f t="array" ref="AS623">IFERROR(INDEX(TO_name_11,MATCH(,((Шаблон_11-Точность)&gt;=M623)+((Шаблон_11+Точность)&lt;=M623),)),M623)</f>
        <v>13642</v>
      </c>
      <c r="AT623" s="111" t="s">
        <v>290</v>
      </c>
      <c r="AU623" s="108">
        <f t="array" ref="AU623">IFERROR(INDEX(TO_name_5,MATCH(,((Шаблон_5-Точность)&gt;=O623)+((Шаблон_5+Точность)&lt;=O623),)),O623)</f>
        <v>48822</v>
      </c>
      <c r="AV623" s="109">
        <f t="array" ref="AV623">IFERROR(INDEX(TO_name_6,MATCH(,((Шаблон_6-Точность)&gt;=P623)+((Шаблон_6+Точность)&lt;=P623),)),P623)</f>
        <v>33125</v>
      </c>
      <c r="AW623" s="109">
        <f t="array" ref="AW623">IFERROR(INDEX(TO_name_7,MATCH(,((Шаблон_7-Точность)&gt;=Q623)+((Шаблон_7+Точность)&lt;=Q623),)),Q623)</f>
        <v>21858</v>
      </c>
      <c r="AX623" s="109">
        <f t="array" ref="AX623">IFERROR(INDEX(TO_name_8,MATCH(,((Шаблон_8-Точность)&gt;=R623)+((Шаблон_8+Точность)&lt;=R623),)),R623)</f>
        <v>67911</v>
      </c>
      <c r="AY623" s="109">
        <f t="array" ref="AY623">IFERROR(INDEX(TO_name_12,MATCH(,((Шаблон_12-Точность)&gt;=S623)+((Шаблон_12+Точность)&lt;=S623),)),S623)</f>
        <v>37490</v>
      </c>
      <c r="AZ623" s="109">
        <f t="array" ref="AZ623">IFERROR(INDEX(TO_name_13,MATCH(,((Шаблон_13-Точность)&gt;=T623)+((Шаблон_13+Точность)&lt;=T623),)),T623)</f>
        <v>34176</v>
      </c>
      <c r="BA623" s="110">
        <f t="array" ref="BA623">IFERROR(INDEX(TO_name_14,MATCH(,((Шаблон_14-Точность)&gt;=U623)+((Шаблон_14+Точность)&lt;=U623),)),U623)</f>
        <v>13364</v>
      </c>
      <c r="BB623" s="3"/>
      <c r="BC623" s="3" t="str">
        <f t="shared" si="301"/>
        <v>М/72839/29117</v>
      </c>
      <c r="BD623" s="3" t="str">
        <f t="shared" si="302"/>
        <v>М/77681/62759</v>
      </c>
      <c r="BE623" s="3" t="str">
        <f t="shared" si="303"/>
        <v>М/71306/46204</v>
      </c>
      <c r="BF623" s="3" t="str">
        <f t="shared" si="304"/>
        <v>М/78070/49770</v>
      </c>
      <c r="BG623" s="3" t="str">
        <f t="shared" si="305"/>
        <v>П/19867/19867</v>
      </c>
      <c r="BH623" s="3" t="str">
        <f t="shared" si="306"/>
        <v>Р/18346/18346</v>
      </c>
      <c r="BI623" s="3" t="str">
        <f t="shared" si="307"/>
        <v>О/13642/13642</v>
      </c>
      <c r="BJ623" s="158" t="s">
        <v>290</v>
      </c>
      <c r="BK623" s="3" t="str">
        <f t="shared" si="308"/>
        <v>М/47101/48822</v>
      </c>
      <c r="BL623" s="3" t="str">
        <f t="shared" si="309"/>
        <v>М/58107/33125</v>
      </c>
      <c r="BM623" s="3" t="str">
        <f t="shared" si="310"/>
        <v>М/42373/21858</v>
      </c>
      <c r="BN623" s="3" t="str">
        <f t="shared" si="311"/>
        <v>Р/43362/67911</v>
      </c>
      <c r="BO623" s="3" t="str">
        <f t="shared" si="312"/>
        <v>М/12490/37490</v>
      </c>
      <c r="BP623" s="3" t="str">
        <f t="shared" si="313"/>
        <v>Р/13661/34176</v>
      </c>
      <c r="BQ623" s="3" t="str">
        <f t="shared" si="314"/>
        <v>Р/13364/13364</v>
      </c>
    </row>
    <row r="624" spans="1:69" ht="16.5" customHeight="1" x14ac:dyDescent="0.25">
      <c r="A624" s="90">
        <v>45540</v>
      </c>
      <c r="B624" s="3">
        <v>5</v>
      </c>
      <c r="C624" s="3">
        <v>4</v>
      </c>
      <c r="D624" s="105" t="str">
        <f t="shared" si="315"/>
        <v/>
      </c>
      <c r="E624" s="105" t="str">
        <f t="shared" si="316"/>
        <v/>
      </c>
      <c r="F624" s="99" t="s">
        <v>290</v>
      </c>
      <c r="G624" s="100">
        <f t="shared" si="317"/>
        <v>29141</v>
      </c>
      <c r="H624" s="100">
        <f t="shared" si="318"/>
        <v>62783</v>
      </c>
      <c r="I624" s="100">
        <f t="shared" si="319"/>
        <v>46228</v>
      </c>
      <c r="J624" s="100">
        <f t="shared" si="320"/>
        <v>49794</v>
      </c>
      <c r="K624" s="100">
        <f t="shared" si="321"/>
        <v>19891</v>
      </c>
      <c r="L624" s="100">
        <f t="shared" si="322"/>
        <v>18346</v>
      </c>
      <c r="M624" s="100">
        <f t="shared" si="323"/>
        <v>13642</v>
      </c>
      <c r="N624" s="100" t="str">
        <f t="shared" si="324"/>
        <v>|</v>
      </c>
      <c r="O624" s="100">
        <f t="shared" si="325"/>
        <v>48846</v>
      </c>
      <c r="P624" s="100">
        <f t="shared" si="326"/>
        <v>33149</v>
      </c>
      <c r="Q624" s="100">
        <f t="shared" si="327"/>
        <v>21882</v>
      </c>
      <c r="R624" s="100">
        <f t="shared" si="328"/>
        <v>67911</v>
      </c>
      <c r="S624" s="100">
        <f t="shared" si="329"/>
        <v>37514</v>
      </c>
      <c r="T624" s="100">
        <f t="shared" si="330"/>
        <v>34176</v>
      </c>
      <c r="U624" s="100">
        <f t="shared" si="331"/>
        <v>13364</v>
      </c>
      <c r="V624" s="89" t="s">
        <v>290</v>
      </c>
      <c r="W624" s="95" t="s">
        <v>37</v>
      </c>
      <c r="X624" s="95" t="s">
        <v>37</v>
      </c>
      <c r="Y624" s="95" t="s">
        <v>37</v>
      </c>
      <c r="Z624" s="95" t="s">
        <v>37</v>
      </c>
      <c r="AA624" s="95" t="s">
        <v>37</v>
      </c>
      <c r="AB624" s="95" t="s">
        <v>38</v>
      </c>
      <c r="AC624" s="95" t="s">
        <v>38</v>
      </c>
      <c r="AD624" s="96" t="s">
        <v>290</v>
      </c>
      <c r="AE624" s="95" t="s">
        <v>37</v>
      </c>
      <c r="AF624" s="95" t="s">
        <v>37</v>
      </c>
      <c r="AG624" s="95" t="s">
        <v>37</v>
      </c>
      <c r="AH624" s="95" t="s">
        <v>38</v>
      </c>
      <c r="AI624" s="95" t="s">
        <v>37</v>
      </c>
      <c r="AJ624" s="95" t="s">
        <v>38</v>
      </c>
      <c r="AK624" s="95" t="s">
        <v>38</v>
      </c>
      <c r="AL624" s="94" t="s">
        <v>290</v>
      </c>
      <c r="AM624" s="108">
        <f t="array" ref="AM624">IFERROR(INDEX(TO_name_1,MATCH(,((Шаблон_1-Точность)&gt;=G624)+((Шаблон_1+Точность)&lt;=G624),)),G624)</f>
        <v>29141</v>
      </c>
      <c r="AN624" s="109">
        <f t="array" ref="AN624">IFERROR(INDEX(TO_name_2,MATCH(,((Шаблон_2-Точность)&gt;=H624)+((Шаблон_2+Точность)&lt;=H624),)),H624)</f>
        <v>62783</v>
      </c>
      <c r="AO624" s="109">
        <f t="array" ref="AO624">IFERROR(INDEX(TO_name_3,MATCH(,((Шаблон_3-Точность)&gt;=I624)+((Шаблон_3+Точность)&lt;=I624),)),I624)</f>
        <v>46228</v>
      </c>
      <c r="AP624" s="109">
        <f t="array" ref="AP624">IFERROR(INDEX(TO_name_4,MATCH(,((Шаблон_4-Точность)&gt;=J624)+((Шаблон_4+Точность)&lt;=J624),)),J624)</f>
        <v>49794</v>
      </c>
      <c r="AQ624" s="109">
        <f t="array" ref="AQ624">IFERROR(INDEX(TO_name_9,MATCH(,((Шаблон_9-Точность)&gt;=K624)+((Шаблон_9+Точность)&lt;=K624),)),K624)</f>
        <v>19891</v>
      </c>
      <c r="AR624" s="109">
        <f t="array" ref="AR624">IFERROR(INDEX(TO_name_10,MATCH(,((Шаблон_10-Точность)&gt;=L624)+((Шаблон_10+Точность)&lt;=L624),)),L624)</f>
        <v>18346</v>
      </c>
      <c r="AS624" s="110">
        <f t="array" ref="AS624">IFERROR(INDEX(TO_name_11,MATCH(,((Шаблон_11-Точность)&gt;=M624)+((Шаблон_11+Точность)&lt;=M624),)),M624)</f>
        <v>13642</v>
      </c>
      <c r="AT624" s="111" t="s">
        <v>290</v>
      </c>
      <c r="AU624" s="108">
        <f t="array" ref="AU624">IFERROR(INDEX(TO_name_5,MATCH(,((Шаблон_5-Точность)&gt;=O624)+((Шаблон_5+Точность)&lt;=O624),)),O624)</f>
        <v>48846</v>
      </c>
      <c r="AV624" s="109">
        <f t="array" ref="AV624">IFERROR(INDEX(TO_name_6,MATCH(,((Шаблон_6-Точность)&gt;=P624)+((Шаблон_6+Точность)&lt;=P624),)),P624)</f>
        <v>33149</v>
      </c>
      <c r="AW624" s="109">
        <f t="array" ref="AW624">IFERROR(INDEX(TO_name_7,MATCH(,((Шаблон_7-Точность)&gt;=Q624)+((Шаблон_7+Точность)&lt;=Q624),)),Q624)</f>
        <v>21882</v>
      </c>
      <c r="AX624" s="109">
        <f t="array" ref="AX624">IFERROR(INDEX(TO_name_8,MATCH(,((Шаблон_8-Точность)&gt;=R624)+((Шаблон_8+Точность)&lt;=R624),)),R624)</f>
        <v>67911</v>
      </c>
      <c r="AY624" s="109">
        <f t="array" ref="AY624">IFERROR(INDEX(TO_name_12,MATCH(,((Шаблон_12-Точность)&gt;=S624)+((Шаблон_12+Точность)&lt;=S624),)),S624)</f>
        <v>37514</v>
      </c>
      <c r="AZ624" s="109">
        <f t="array" ref="AZ624">IFERROR(INDEX(TO_name_13,MATCH(,((Шаблон_13-Точность)&gt;=T624)+((Шаблон_13+Точность)&lt;=T624),)),T624)</f>
        <v>34176</v>
      </c>
      <c r="BA624" s="110">
        <f t="array" ref="BA624">IFERROR(INDEX(TO_name_14,MATCH(,((Шаблон_14-Точность)&gt;=U624)+((Шаблон_14+Точность)&lt;=U624),)),U624)</f>
        <v>13364</v>
      </c>
      <c r="BB624" s="3"/>
      <c r="BC624" s="3" t="str">
        <f t="shared" si="301"/>
        <v>М/72863/29141</v>
      </c>
      <c r="BD624" s="3" t="str">
        <f t="shared" si="302"/>
        <v>М/77705/62783</v>
      </c>
      <c r="BE624" s="3" t="str">
        <f t="shared" si="303"/>
        <v>М/71330/46228</v>
      </c>
      <c r="BF624" s="3" t="str">
        <f t="shared" si="304"/>
        <v>М/78094/49794</v>
      </c>
      <c r="BG624" s="3" t="str">
        <f t="shared" si="305"/>
        <v>М/19891/19891</v>
      </c>
      <c r="BH624" s="3" t="str">
        <f t="shared" si="306"/>
        <v>Р/18346/18346</v>
      </c>
      <c r="BI624" s="3" t="str">
        <f t="shared" si="307"/>
        <v>Р/13642/13642</v>
      </c>
      <c r="BJ624" s="158" t="s">
        <v>290</v>
      </c>
      <c r="BK624" s="3" t="str">
        <f t="shared" si="308"/>
        <v>М/47125/48846</v>
      </c>
      <c r="BL624" s="3" t="str">
        <f t="shared" si="309"/>
        <v>М/58131/33149</v>
      </c>
      <c r="BM624" s="3" t="str">
        <f t="shared" si="310"/>
        <v>М/42397/21882</v>
      </c>
      <c r="BN624" s="3" t="str">
        <f t="shared" si="311"/>
        <v>Р/43362/67911</v>
      </c>
      <c r="BO624" s="3" t="str">
        <f t="shared" si="312"/>
        <v>М/12514/37514</v>
      </c>
      <c r="BP624" s="3" t="str">
        <f t="shared" si="313"/>
        <v>Р/13661/34176</v>
      </c>
      <c r="BQ624" s="3" t="str">
        <f t="shared" si="314"/>
        <v>Р/13364/13364</v>
      </c>
    </row>
    <row r="625" spans="1:69" ht="16.5" customHeight="1" x14ac:dyDescent="0.25">
      <c r="A625" s="90">
        <v>45541</v>
      </c>
      <c r="B625" s="3">
        <v>5</v>
      </c>
      <c r="C625" s="3">
        <v>4</v>
      </c>
      <c r="D625" s="105" t="str">
        <f t="shared" si="315"/>
        <v/>
      </c>
      <c r="E625" s="105" t="str">
        <f t="shared" si="316"/>
        <v/>
      </c>
      <c r="F625" s="99" t="s">
        <v>290</v>
      </c>
      <c r="G625" s="100">
        <f t="shared" si="317"/>
        <v>29157</v>
      </c>
      <c r="H625" s="100">
        <f t="shared" si="318"/>
        <v>62807</v>
      </c>
      <c r="I625" s="100">
        <f t="shared" si="319"/>
        <v>46252</v>
      </c>
      <c r="J625" s="100">
        <f t="shared" si="320"/>
        <v>49818</v>
      </c>
      <c r="K625" s="100">
        <f t="shared" si="321"/>
        <v>19915</v>
      </c>
      <c r="L625" s="100">
        <f t="shared" si="322"/>
        <v>18346</v>
      </c>
      <c r="M625" s="100">
        <f t="shared" si="323"/>
        <v>13650</v>
      </c>
      <c r="N625" s="100" t="str">
        <f t="shared" si="324"/>
        <v>|</v>
      </c>
      <c r="O625" s="100">
        <f t="shared" si="325"/>
        <v>48870</v>
      </c>
      <c r="P625" s="100">
        <f t="shared" si="326"/>
        <v>33173</v>
      </c>
      <c r="Q625" s="100">
        <f t="shared" si="327"/>
        <v>21906</v>
      </c>
      <c r="R625" s="100">
        <f t="shared" si="328"/>
        <v>67911</v>
      </c>
      <c r="S625" s="100">
        <f t="shared" si="329"/>
        <v>37538</v>
      </c>
      <c r="T625" s="100">
        <f t="shared" si="330"/>
        <v>34176</v>
      </c>
      <c r="U625" s="100">
        <f t="shared" si="331"/>
        <v>13364</v>
      </c>
      <c r="V625" s="89" t="s">
        <v>290</v>
      </c>
      <c r="W625" s="95" t="s">
        <v>195</v>
      </c>
      <c r="X625" s="95" t="s">
        <v>37</v>
      </c>
      <c r="Y625" s="95" t="s">
        <v>37</v>
      </c>
      <c r="Z625" s="95" t="s">
        <v>37</v>
      </c>
      <c r="AA625" s="95" t="s">
        <v>37</v>
      </c>
      <c r="AB625" s="95" t="s">
        <v>38</v>
      </c>
      <c r="AC625" s="95" t="s">
        <v>320</v>
      </c>
      <c r="AD625" s="96" t="s">
        <v>290</v>
      </c>
      <c r="AE625" s="95" t="s">
        <v>37</v>
      </c>
      <c r="AF625" s="95" t="s">
        <v>37</v>
      </c>
      <c r="AG625" s="95" t="s">
        <v>37</v>
      </c>
      <c r="AH625" s="95" t="s">
        <v>38</v>
      </c>
      <c r="AI625" s="95" t="s">
        <v>37</v>
      </c>
      <c r="AJ625" s="95" t="s">
        <v>38</v>
      </c>
      <c r="AK625" s="95" t="s">
        <v>38</v>
      </c>
      <c r="AL625" s="94" t="s">
        <v>290</v>
      </c>
      <c r="AM625" s="108">
        <f t="array" ref="AM625">IFERROR(INDEX(TO_name_1,MATCH(,((Шаблон_1-Точность)&gt;=G625)+((Шаблон_1+Точность)&lt;=G625),)),G625)</f>
        <v>29157</v>
      </c>
      <c r="AN625" s="109">
        <f t="array" ref="AN625">IFERROR(INDEX(TO_name_2,MATCH(,((Шаблон_2-Точность)&gt;=H625)+((Шаблон_2+Точность)&lt;=H625),)),H625)</f>
        <v>62807</v>
      </c>
      <c r="AO625" s="109">
        <f t="array" ref="AO625">IFERROR(INDEX(TO_name_3,MATCH(,((Шаблон_3-Точность)&gt;=I625)+((Шаблон_3+Точность)&lt;=I625),)),I625)</f>
        <v>46252</v>
      </c>
      <c r="AP625" s="109">
        <f t="array" ref="AP625">IFERROR(INDEX(TO_name_4,MATCH(,((Шаблон_4-Точность)&gt;=J625)+((Шаблон_4+Точность)&lt;=J625),)),J625)</f>
        <v>49818</v>
      </c>
      <c r="AQ625" s="109">
        <f t="array" ref="AQ625">IFERROR(INDEX(TO_name_9,MATCH(,((Шаблон_9-Точность)&gt;=K625)+((Шаблон_9+Точность)&lt;=K625),)),K625)</f>
        <v>19915</v>
      </c>
      <c r="AR625" s="109">
        <f t="array" ref="AR625">IFERROR(INDEX(TO_name_10,MATCH(,((Шаблон_10-Точность)&gt;=L625)+((Шаблон_10+Точность)&lt;=L625),)),L625)</f>
        <v>18346</v>
      </c>
      <c r="AS625" s="110">
        <f t="array" ref="AS625">IFERROR(INDEX(TO_name_11,MATCH(,((Шаблон_11-Точность)&gt;=M625)+((Шаблон_11+Точность)&lt;=M625),)),M625)</f>
        <v>13650</v>
      </c>
      <c r="AT625" s="111" t="s">
        <v>290</v>
      </c>
      <c r="AU625" s="108">
        <f t="array" ref="AU625">IFERROR(INDEX(TO_name_5,MATCH(,((Шаблон_5-Точность)&gt;=O625)+((Шаблон_5+Точность)&lt;=O625),)),O625)</f>
        <v>48870</v>
      </c>
      <c r="AV625" s="109">
        <f t="array" ref="AV625">IFERROR(INDEX(TO_name_6,MATCH(,((Шаблон_6-Точность)&gt;=P625)+((Шаблон_6+Точность)&lt;=P625),)),P625)</f>
        <v>33173</v>
      </c>
      <c r="AW625" s="109">
        <f t="array" ref="AW625">IFERROR(INDEX(TO_name_7,MATCH(,((Шаблон_7-Точность)&gt;=Q625)+((Шаблон_7+Точность)&lt;=Q625),)),Q625)</f>
        <v>21906</v>
      </c>
      <c r="AX625" s="109">
        <f t="array" ref="AX625">IFERROR(INDEX(TO_name_8,MATCH(,((Шаблон_8-Точность)&gt;=R625)+((Шаблон_8+Точность)&lt;=R625),)),R625)</f>
        <v>67911</v>
      </c>
      <c r="AY625" s="109">
        <f t="array" ref="AY625">IFERROR(INDEX(TO_name_12,MATCH(,((Шаблон_12-Точность)&gt;=S625)+((Шаблон_12+Точность)&lt;=S625),)),S625)</f>
        <v>37538</v>
      </c>
      <c r="AZ625" s="109">
        <f t="array" ref="AZ625">IFERROR(INDEX(TO_name_13,MATCH(,((Шаблон_13-Точность)&gt;=T625)+((Шаблон_13+Точность)&lt;=T625),)),T625)</f>
        <v>34176</v>
      </c>
      <c r="BA625" s="110">
        <f t="array" ref="BA625">IFERROR(INDEX(TO_name_14,MATCH(,((Шаблон_14-Точность)&gt;=U625)+((Шаблон_14+Точность)&lt;=U625),)),U625)</f>
        <v>13364</v>
      </c>
      <c r="BB625" s="3"/>
      <c r="BC625" s="3" t="str">
        <f t="shared" si="301"/>
        <v>О/72879/29157</v>
      </c>
      <c r="BD625" s="3" t="str">
        <f t="shared" si="302"/>
        <v>М/77729/62807</v>
      </c>
      <c r="BE625" s="3" t="str">
        <f t="shared" si="303"/>
        <v>М/71354/46252</v>
      </c>
      <c r="BF625" s="3" t="str">
        <f t="shared" si="304"/>
        <v>М/78118/49818</v>
      </c>
      <c r="BG625" s="3" t="str">
        <f t="shared" si="305"/>
        <v>М/19915/19915</v>
      </c>
      <c r="BH625" s="3" t="str">
        <f t="shared" si="306"/>
        <v>Р/18346/18346</v>
      </c>
      <c r="BI625" s="3" t="str">
        <f t="shared" si="307"/>
        <v>П/13650/13650</v>
      </c>
      <c r="BJ625" s="158" t="s">
        <v>290</v>
      </c>
      <c r="BK625" s="3" t="str">
        <f t="shared" si="308"/>
        <v>М/47149/48870</v>
      </c>
      <c r="BL625" s="3" t="str">
        <f t="shared" si="309"/>
        <v>М/58155/33173</v>
      </c>
      <c r="BM625" s="3" t="str">
        <f t="shared" si="310"/>
        <v>М/42421/21906</v>
      </c>
      <c r="BN625" s="3" t="str">
        <f t="shared" si="311"/>
        <v>Р/43362/67911</v>
      </c>
      <c r="BO625" s="3" t="str">
        <f t="shared" si="312"/>
        <v>М/12538/37538</v>
      </c>
      <c r="BP625" s="3" t="str">
        <f t="shared" si="313"/>
        <v>Р/13661/34176</v>
      </c>
      <c r="BQ625" s="3" t="str">
        <f t="shared" si="314"/>
        <v>Р/13364/13364</v>
      </c>
    </row>
    <row r="626" spans="1:69" ht="16.5" customHeight="1" x14ac:dyDescent="0.25">
      <c r="A626" s="90">
        <v>45542</v>
      </c>
      <c r="B626" s="3">
        <v>5</v>
      </c>
      <c r="C626" s="3">
        <v>4</v>
      </c>
      <c r="D626" s="105" t="str">
        <f t="shared" si="315"/>
        <v>ОШ</v>
      </c>
      <c r="E626" s="105" t="str">
        <f t="shared" si="316"/>
        <v/>
      </c>
      <c r="F626" s="99" t="s">
        <v>290</v>
      </c>
      <c r="G626" s="100">
        <f t="shared" si="317"/>
        <v>29157</v>
      </c>
      <c r="H626" s="100">
        <f t="shared" si="318"/>
        <v>62831</v>
      </c>
      <c r="I626" s="100">
        <f t="shared" si="319"/>
        <v>46276</v>
      </c>
      <c r="J626" s="100">
        <f t="shared" si="320"/>
        <v>49842</v>
      </c>
      <c r="K626" s="100">
        <f t="shared" si="321"/>
        <v>19939</v>
      </c>
      <c r="L626" s="100">
        <f t="shared" si="322"/>
        <v>18346</v>
      </c>
      <c r="M626" s="100">
        <f t="shared" si="323"/>
        <v>13666</v>
      </c>
      <c r="N626" s="100" t="str">
        <f t="shared" si="324"/>
        <v>|</v>
      </c>
      <c r="O626" s="100">
        <f t="shared" si="325"/>
        <v>48894</v>
      </c>
      <c r="P626" s="100">
        <f t="shared" si="326"/>
        <v>33197</v>
      </c>
      <c r="Q626" s="100">
        <f t="shared" si="327"/>
        <v>21930</v>
      </c>
      <c r="R626" s="100">
        <f t="shared" si="328"/>
        <v>67911</v>
      </c>
      <c r="S626" s="100">
        <f t="shared" si="329"/>
        <v>37562</v>
      </c>
      <c r="T626" s="100">
        <f t="shared" si="330"/>
        <v>34176</v>
      </c>
      <c r="U626" s="100">
        <f t="shared" si="331"/>
        <v>13364</v>
      </c>
      <c r="V626" s="89" t="s">
        <v>290</v>
      </c>
      <c r="W626" s="95" t="s">
        <v>321</v>
      </c>
      <c r="X626" s="95" t="s">
        <v>37</v>
      </c>
      <c r="Y626" s="95" t="s">
        <v>37</v>
      </c>
      <c r="Z626" s="95" t="s">
        <v>37</v>
      </c>
      <c r="AA626" s="95" t="s">
        <v>37</v>
      </c>
      <c r="AB626" s="95" t="s">
        <v>38</v>
      </c>
      <c r="AC626" s="95" t="s">
        <v>195</v>
      </c>
      <c r="AD626" s="96" t="s">
        <v>290</v>
      </c>
      <c r="AE626" s="95" t="s">
        <v>37</v>
      </c>
      <c r="AF626" s="95" t="s">
        <v>37</v>
      </c>
      <c r="AG626" s="95" t="s">
        <v>37</v>
      </c>
      <c r="AH626" s="95" t="s">
        <v>38</v>
      </c>
      <c r="AI626" s="95" t="s">
        <v>37</v>
      </c>
      <c r="AJ626" s="95" t="s">
        <v>38</v>
      </c>
      <c r="AK626" s="95" t="s">
        <v>38</v>
      </c>
      <c r="AL626" s="94" t="s">
        <v>290</v>
      </c>
      <c r="AM626" s="108">
        <f t="array" ref="AM626">IFERROR(INDEX(TO_name_1,MATCH(,((Шаблон_1-Точность)&gt;=G626)+((Шаблон_1+Точность)&lt;=G626),)),G626)</f>
        <v>29157</v>
      </c>
      <c r="AN626" s="109">
        <f t="array" ref="AN626">IFERROR(INDEX(TO_name_2,MATCH(,((Шаблон_2-Точность)&gt;=H626)+((Шаблон_2+Точность)&lt;=H626),)),H626)</f>
        <v>62831</v>
      </c>
      <c r="AO626" s="109">
        <f t="array" ref="AO626">IFERROR(INDEX(TO_name_3,MATCH(,((Шаблон_3-Точность)&gt;=I626)+((Шаблон_3+Точность)&lt;=I626),)),I626)</f>
        <v>46276</v>
      </c>
      <c r="AP626" s="109">
        <f t="array" ref="AP626">IFERROR(INDEX(TO_name_4,MATCH(,((Шаблон_4-Точность)&gt;=J626)+((Шаблон_4+Точность)&lt;=J626),)),J626)</f>
        <v>49842</v>
      </c>
      <c r="AQ626" s="109">
        <f t="array" ref="AQ626">IFERROR(INDEX(TO_name_9,MATCH(,((Шаблон_9-Точность)&gt;=K626)+((Шаблон_9+Точность)&lt;=K626),)),K626)</f>
        <v>19939</v>
      </c>
      <c r="AR626" s="109">
        <f t="array" ref="AR626">IFERROR(INDEX(TO_name_10,MATCH(,((Шаблон_10-Точность)&gt;=L626)+((Шаблон_10+Точность)&lt;=L626),)),L626)</f>
        <v>18346</v>
      </c>
      <c r="AS626" s="110">
        <f t="array" ref="AS626">IFERROR(INDEX(TO_name_11,MATCH(,((Шаблон_11-Точность)&gt;=M626)+((Шаблон_11+Точность)&lt;=M626),)),M626)</f>
        <v>13666</v>
      </c>
      <c r="AT626" s="111" t="s">
        <v>290</v>
      </c>
      <c r="AU626" s="108">
        <f t="array" ref="AU626">IFERROR(INDEX(TO_name_5,MATCH(,((Шаблон_5-Точность)&gt;=O626)+((Шаблон_5+Точность)&lt;=O626),)),O626)</f>
        <v>48894</v>
      </c>
      <c r="AV626" s="109">
        <f t="array" ref="AV626">IFERROR(INDEX(TO_name_6,MATCH(,((Шаблон_6-Точность)&gt;=P626)+((Шаблон_6+Точность)&lt;=P626),)),P626)</f>
        <v>33197</v>
      </c>
      <c r="AW626" s="109">
        <f t="array" ref="AW626">IFERROR(INDEX(TO_name_7,MATCH(,((Шаблон_7-Точность)&gt;=Q626)+((Шаблон_7+Точность)&lt;=Q626),)),Q626)</f>
        <v>21930</v>
      </c>
      <c r="AX626" s="109">
        <f t="array" ref="AX626">IFERROR(INDEX(TO_name_8,MATCH(,((Шаблон_8-Точность)&gt;=R626)+((Шаблон_8+Точность)&lt;=R626),)),R626)</f>
        <v>67911</v>
      </c>
      <c r="AY626" s="109">
        <f t="array" ref="AY626">IFERROR(INDEX(TO_name_12,MATCH(,((Шаблон_12-Точность)&gt;=S626)+((Шаблон_12+Точность)&lt;=S626),)),S626)</f>
        <v>37562</v>
      </c>
      <c r="AZ626" s="109">
        <f t="array" ref="AZ626">IFERROR(INDEX(TO_name_13,MATCH(,((Шаблон_13-Точность)&gt;=T626)+((Шаблон_13+Точность)&lt;=T626),)),T626)</f>
        <v>34176</v>
      </c>
      <c r="BA626" s="110">
        <f t="array" ref="BA626">IFERROR(INDEX(TO_name_14,MATCH(,((Шаблон_14-Точность)&gt;=U626)+((Шаблон_14+Точность)&lt;=U626),)),U626)</f>
        <v>13364</v>
      </c>
      <c r="BB626" s="3"/>
      <c r="BC626" s="3" t="str">
        <f t="shared" si="301"/>
        <v>ПМ/72879/29157</v>
      </c>
      <c r="BD626" s="3" t="str">
        <f t="shared" si="302"/>
        <v>М/77753/62831</v>
      </c>
      <c r="BE626" s="3" t="str">
        <f t="shared" si="303"/>
        <v>М/71378/46276</v>
      </c>
      <c r="BF626" s="3" t="str">
        <f t="shared" si="304"/>
        <v>М/78142/49842</v>
      </c>
      <c r="BG626" s="3" t="str">
        <f t="shared" si="305"/>
        <v>М/19939/19939</v>
      </c>
      <c r="BH626" s="3" t="str">
        <f t="shared" si="306"/>
        <v>Р/18346/18346</v>
      </c>
      <c r="BI626" s="3" t="str">
        <f t="shared" si="307"/>
        <v>О/13666/13666</v>
      </c>
      <c r="BJ626" s="158" t="s">
        <v>290</v>
      </c>
      <c r="BK626" s="3" t="str">
        <f t="shared" si="308"/>
        <v>М/47173/48894</v>
      </c>
      <c r="BL626" s="3" t="str">
        <f t="shared" si="309"/>
        <v>М/58179/33197</v>
      </c>
      <c r="BM626" s="3" t="str">
        <f t="shared" si="310"/>
        <v>М/42445/21930</v>
      </c>
      <c r="BN626" s="3" t="str">
        <f t="shared" si="311"/>
        <v>Р/43362/67911</v>
      </c>
      <c r="BO626" s="3" t="str">
        <f t="shared" si="312"/>
        <v>М/12562/37562</v>
      </c>
      <c r="BP626" s="3" t="str">
        <f t="shared" si="313"/>
        <v>Р/13661/34176</v>
      </c>
      <c r="BQ626" s="3" t="str">
        <f t="shared" si="314"/>
        <v>Р/13364/13364</v>
      </c>
    </row>
    <row r="627" spans="1:69" ht="16.5" customHeight="1" x14ac:dyDescent="0.25">
      <c r="A627" s="90">
        <v>45543</v>
      </c>
      <c r="B627" s="3">
        <v>5</v>
      </c>
      <c r="C627" s="3">
        <v>4</v>
      </c>
      <c r="D627" s="105" t="str">
        <f t="shared" si="315"/>
        <v/>
      </c>
      <c r="E627" s="105" t="str">
        <f t="shared" si="316"/>
        <v/>
      </c>
      <c r="F627" s="99" t="s">
        <v>290</v>
      </c>
      <c r="G627" s="100">
        <f t="shared" si="317"/>
        <v>29181</v>
      </c>
      <c r="H627" s="100">
        <f t="shared" si="318"/>
        <v>62855</v>
      </c>
      <c r="I627" s="100">
        <f t="shared" si="319"/>
        <v>46300</v>
      </c>
      <c r="J627" s="100">
        <f t="shared" si="320"/>
        <v>49866</v>
      </c>
      <c r="K627" s="100">
        <f t="shared" si="321"/>
        <v>19963</v>
      </c>
      <c r="L627" s="100">
        <f t="shared" si="322"/>
        <v>18346</v>
      </c>
      <c r="M627" s="100">
        <f t="shared" si="323"/>
        <v>13666</v>
      </c>
      <c r="N627" s="100" t="str">
        <f t="shared" si="324"/>
        <v>|</v>
      </c>
      <c r="O627" s="100">
        <f t="shared" si="325"/>
        <v>48918</v>
      </c>
      <c r="P627" s="100">
        <f t="shared" si="326"/>
        <v>33221</v>
      </c>
      <c r="Q627" s="100">
        <f t="shared" si="327"/>
        <v>21954</v>
      </c>
      <c r="R627" s="100">
        <f t="shared" si="328"/>
        <v>67911</v>
      </c>
      <c r="S627" s="100">
        <f t="shared" si="329"/>
        <v>37586</v>
      </c>
      <c r="T627" s="100">
        <f t="shared" si="330"/>
        <v>34176</v>
      </c>
      <c r="U627" s="100">
        <f t="shared" si="331"/>
        <v>13364</v>
      </c>
      <c r="V627" s="89" t="s">
        <v>290</v>
      </c>
      <c r="W627" s="95" t="s">
        <v>37</v>
      </c>
      <c r="X627" s="95" t="s">
        <v>37</v>
      </c>
      <c r="Y627" s="95" t="s">
        <v>37</v>
      </c>
      <c r="Z627" s="95" t="s">
        <v>37</v>
      </c>
      <c r="AA627" s="95" t="s">
        <v>37</v>
      </c>
      <c r="AB627" s="95" t="s">
        <v>38</v>
      </c>
      <c r="AC627" s="95" t="s">
        <v>38</v>
      </c>
      <c r="AD627" s="96" t="s">
        <v>290</v>
      </c>
      <c r="AE627" s="95" t="s">
        <v>37</v>
      </c>
      <c r="AF627" s="95" t="s">
        <v>37</v>
      </c>
      <c r="AG627" s="95" t="s">
        <v>37</v>
      </c>
      <c r="AH627" s="95" t="s">
        <v>38</v>
      </c>
      <c r="AI627" s="95" t="s">
        <v>37</v>
      </c>
      <c r="AJ627" s="95" t="s">
        <v>38</v>
      </c>
      <c r="AK627" s="95" t="s">
        <v>38</v>
      </c>
      <c r="AL627" s="94" t="s">
        <v>290</v>
      </c>
      <c r="AM627" s="108">
        <f t="array" ref="AM627">IFERROR(INDEX(TO_name_1,MATCH(,((Шаблон_1-Точность)&gt;=G627)+((Шаблон_1+Точность)&lt;=G627),)),G627)</f>
        <v>29181</v>
      </c>
      <c r="AN627" s="109">
        <f t="array" ref="AN627">IFERROR(INDEX(TO_name_2,MATCH(,((Шаблон_2-Точность)&gt;=H627)+((Шаблон_2+Точность)&lt;=H627),)),H627)</f>
        <v>62855</v>
      </c>
      <c r="AO627" s="109">
        <f t="array" ref="AO627">IFERROR(INDEX(TO_name_3,MATCH(,((Шаблон_3-Точность)&gt;=I627)+((Шаблон_3+Точность)&lt;=I627),)),I627)</f>
        <v>46300</v>
      </c>
      <c r="AP627" s="109">
        <f t="array" ref="AP627">IFERROR(INDEX(TO_name_4,MATCH(,((Шаблон_4-Точность)&gt;=J627)+((Шаблон_4+Точность)&lt;=J627),)),J627)</f>
        <v>49866</v>
      </c>
      <c r="AQ627" s="109">
        <f t="array" ref="AQ627">IFERROR(INDEX(TO_name_9,MATCH(,((Шаблон_9-Точность)&gt;=K627)+((Шаблон_9+Точность)&lt;=K627),)),K627)</f>
        <v>19963</v>
      </c>
      <c r="AR627" s="109">
        <f t="array" ref="AR627">IFERROR(INDEX(TO_name_10,MATCH(,((Шаблон_10-Точность)&gt;=L627)+((Шаблон_10+Точность)&lt;=L627),)),L627)</f>
        <v>18346</v>
      </c>
      <c r="AS627" s="110">
        <f t="array" ref="AS627">IFERROR(INDEX(TO_name_11,MATCH(,((Шаблон_11-Точность)&gt;=M627)+((Шаблон_11+Точность)&lt;=M627),)),M627)</f>
        <v>13666</v>
      </c>
      <c r="AT627" s="111" t="s">
        <v>290</v>
      </c>
      <c r="AU627" s="108">
        <f t="array" ref="AU627">IFERROR(INDEX(TO_name_5,MATCH(,((Шаблон_5-Точность)&gt;=O627)+((Шаблон_5+Точность)&lt;=O627),)),O627)</f>
        <v>48918</v>
      </c>
      <c r="AV627" s="109">
        <f t="array" ref="AV627">IFERROR(INDEX(TO_name_6,MATCH(,((Шаблон_6-Точность)&gt;=P627)+((Шаблон_6+Точность)&lt;=P627),)),P627)</f>
        <v>33221</v>
      </c>
      <c r="AW627" s="109">
        <f t="array" ref="AW627">IFERROR(INDEX(TO_name_7,MATCH(,((Шаблон_7-Точность)&gt;=Q627)+((Шаблон_7+Точность)&lt;=Q627),)),Q627)</f>
        <v>21954</v>
      </c>
      <c r="AX627" s="109">
        <f t="array" ref="AX627">IFERROR(INDEX(TO_name_8,MATCH(,((Шаблон_8-Точность)&gt;=R627)+((Шаблон_8+Точность)&lt;=R627),)),R627)</f>
        <v>67911</v>
      </c>
      <c r="AY627" s="109">
        <f t="array" ref="AY627">IFERROR(INDEX(TO_name_12,MATCH(,((Шаблон_12-Точность)&gt;=S627)+((Шаблон_12+Точность)&lt;=S627),)),S627)</f>
        <v>37586</v>
      </c>
      <c r="AZ627" s="109">
        <f t="array" ref="AZ627">IFERROR(INDEX(TO_name_13,MATCH(,((Шаблон_13-Точность)&gt;=T627)+((Шаблон_13+Точность)&lt;=T627),)),T627)</f>
        <v>34176</v>
      </c>
      <c r="BA627" s="110">
        <f t="array" ref="BA627">IFERROR(INDEX(TO_name_14,MATCH(,((Шаблон_14-Точность)&gt;=U627)+((Шаблон_14+Точность)&lt;=U627),)),U627)</f>
        <v>13364</v>
      </c>
      <c r="BB627" s="3"/>
      <c r="BC627" s="3" t="str">
        <f t="shared" si="301"/>
        <v>М/72903/29181</v>
      </c>
      <c r="BD627" s="3" t="str">
        <f t="shared" si="302"/>
        <v>М/77777/62855</v>
      </c>
      <c r="BE627" s="3" t="str">
        <f t="shared" si="303"/>
        <v>М/71402/46300</v>
      </c>
      <c r="BF627" s="3" t="str">
        <f t="shared" si="304"/>
        <v>М/78166/49866</v>
      </c>
      <c r="BG627" s="3" t="str">
        <f t="shared" si="305"/>
        <v>М/19963/19963</v>
      </c>
      <c r="BH627" s="3" t="str">
        <f t="shared" si="306"/>
        <v>Р/18346/18346</v>
      </c>
      <c r="BI627" s="3" t="str">
        <f t="shared" si="307"/>
        <v>Р/13666/13666</v>
      </c>
      <c r="BJ627" s="158" t="s">
        <v>290</v>
      </c>
      <c r="BK627" s="3" t="str">
        <f t="shared" si="308"/>
        <v>М/47197/48918</v>
      </c>
      <c r="BL627" s="3" t="str">
        <f t="shared" si="309"/>
        <v>М/58203/33221</v>
      </c>
      <c r="BM627" s="3" t="str">
        <f t="shared" si="310"/>
        <v>М/42469/21954</v>
      </c>
      <c r="BN627" s="3" t="str">
        <f t="shared" si="311"/>
        <v>Р/43362/67911</v>
      </c>
      <c r="BO627" s="3" t="str">
        <f t="shared" si="312"/>
        <v>М/12586/37586</v>
      </c>
      <c r="BP627" s="3" t="str">
        <f t="shared" si="313"/>
        <v>Р/13661/34176</v>
      </c>
      <c r="BQ627" s="3" t="str">
        <f t="shared" si="314"/>
        <v>Р/13364/13364</v>
      </c>
    </row>
    <row r="628" spans="1:69" ht="16.5" customHeight="1" x14ac:dyDescent="0.25">
      <c r="A628" s="90">
        <v>45544</v>
      </c>
      <c r="B628" s="3">
        <v>5</v>
      </c>
      <c r="C628" s="3">
        <v>4</v>
      </c>
      <c r="D628" s="105" t="str">
        <f t="shared" si="315"/>
        <v/>
      </c>
      <c r="E628" s="105" t="str">
        <f t="shared" si="316"/>
        <v/>
      </c>
      <c r="F628" s="99" t="s">
        <v>290</v>
      </c>
      <c r="G628" s="100">
        <f t="shared" si="317"/>
        <v>29205</v>
      </c>
      <c r="H628" s="100">
        <f t="shared" si="318"/>
        <v>62879</v>
      </c>
      <c r="I628" s="100">
        <f t="shared" si="319"/>
        <v>46324</v>
      </c>
      <c r="J628" s="100">
        <f t="shared" si="320"/>
        <v>49890</v>
      </c>
      <c r="K628" s="100">
        <f t="shared" si="321"/>
        <v>19987</v>
      </c>
      <c r="L628" s="100">
        <f t="shared" si="322"/>
        <v>18346</v>
      </c>
      <c r="M628" s="100">
        <f t="shared" si="323"/>
        <v>13666</v>
      </c>
      <c r="N628" s="100" t="str">
        <f t="shared" si="324"/>
        <v>|</v>
      </c>
      <c r="O628" s="100">
        <f t="shared" si="325"/>
        <v>48942</v>
      </c>
      <c r="P628" s="100">
        <f t="shared" si="326"/>
        <v>33245</v>
      </c>
      <c r="Q628" s="100">
        <f t="shared" si="327"/>
        <v>21978</v>
      </c>
      <c r="R628" s="100">
        <f t="shared" si="328"/>
        <v>67911</v>
      </c>
      <c r="S628" s="100">
        <f t="shared" si="329"/>
        <v>37610</v>
      </c>
      <c r="T628" s="100">
        <f t="shared" si="330"/>
        <v>34176</v>
      </c>
      <c r="U628" s="100">
        <f t="shared" si="331"/>
        <v>13364</v>
      </c>
      <c r="V628" s="89" t="s">
        <v>290</v>
      </c>
      <c r="W628" s="95" t="s">
        <v>37</v>
      </c>
      <c r="X628" s="95" t="s">
        <v>37</v>
      </c>
      <c r="Y628" s="95" t="s">
        <v>37</v>
      </c>
      <c r="Z628" s="95" t="s">
        <v>37</v>
      </c>
      <c r="AA628" s="95" t="s">
        <v>37</v>
      </c>
      <c r="AB628" s="95" t="s">
        <v>38</v>
      </c>
      <c r="AC628" s="95" t="s">
        <v>38</v>
      </c>
      <c r="AD628" s="96" t="s">
        <v>290</v>
      </c>
      <c r="AE628" s="95" t="s">
        <v>37</v>
      </c>
      <c r="AF628" s="95" t="s">
        <v>37</v>
      </c>
      <c r="AG628" s="95" t="s">
        <v>37</v>
      </c>
      <c r="AH628" s="95" t="s">
        <v>38</v>
      </c>
      <c r="AI628" s="95" t="s">
        <v>37</v>
      </c>
      <c r="AJ628" s="95" t="s">
        <v>38</v>
      </c>
      <c r="AK628" s="95" t="s">
        <v>38</v>
      </c>
      <c r="AL628" s="94" t="s">
        <v>290</v>
      </c>
      <c r="AM628" s="108">
        <f t="array" ref="AM628">IFERROR(INDEX(TO_name_1,MATCH(,((Шаблон_1-Точность)&gt;=G628)+((Шаблон_1+Точность)&lt;=G628),)),G628)</f>
        <v>29205</v>
      </c>
      <c r="AN628" s="109">
        <f t="array" ref="AN628">IFERROR(INDEX(TO_name_2,MATCH(,((Шаблон_2-Точность)&gt;=H628)+((Шаблон_2+Точность)&lt;=H628),)),H628)</f>
        <v>62879</v>
      </c>
      <c r="AO628" s="109">
        <f t="array" ref="AO628">IFERROR(INDEX(TO_name_3,MATCH(,((Шаблон_3-Точность)&gt;=I628)+((Шаблон_3+Точность)&lt;=I628),)),I628)</f>
        <v>46324</v>
      </c>
      <c r="AP628" s="109">
        <f t="array" ref="AP628">IFERROR(INDEX(TO_name_4,MATCH(,((Шаблон_4-Точность)&gt;=J628)+((Шаблон_4+Точность)&lt;=J628),)),J628)</f>
        <v>49890</v>
      </c>
      <c r="AQ628" s="109">
        <f t="array" ref="AQ628">IFERROR(INDEX(TO_name_9,MATCH(,((Шаблон_9-Точность)&gt;=K628)+((Шаблон_9+Точность)&lt;=K628),)),K628)</f>
        <v>19987</v>
      </c>
      <c r="AR628" s="109">
        <f t="array" ref="AR628">IFERROR(INDEX(TO_name_10,MATCH(,((Шаблон_10-Точность)&gt;=L628)+((Шаблон_10+Точность)&lt;=L628),)),L628)</f>
        <v>18346</v>
      </c>
      <c r="AS628" s="110">
        <f t="array" ref="AS628">IFERROR(INDEX(TO_name_11,MATCH(,((Шаблон_11-Точность)&gt;=M628)+((Шаблон_11+Точность)&lt;=M628),)),M628)</f>
        <v>13666</v>
      </c>
      <c r="AT628" s="111" t="s">
        <v>290</v>
      </c>
      <c r="AU628" s="108">
        <f t="array" ref="AU628">IFERROR(INDEX(TO_name_5,MATCH(,((Шаблон_5-Точность)&gt;=O628)+((Шаблон_5+Точность)&lt;=O628),)),O628)</f>
        <v>48942</v>
      </c>
      <c r="AV628" s="109">
        <f t="array" ref="AV628">IFERROR(INDEX(TO_name_6,MATCH(,((Шаблон_6-Точность)&gt;=P628)+((Шаблон_6+Точность)&lt;=P628),)),P628)</f>
        <v>33245</v>
      </c>
      <c r="AW628" s="109">
        <f t="array" ref="AW628">IFERROR(INDEX(TO_name_7,MATCH(,((Шаблон_7-Точность)&gt;=Q628)+((Шаблон_7+Точность)&lt;=Q628),)),Q628)</f>
        <v>21978</v>
      </c>
      <c r="AX628" s="109">
        <f t="array" ref="AX628">IFERROR(INDEX(TO_name_8,MATCH(,((Шаблон_8-Точность)&gt;=R628)+((Шаблон_8+Точность)&lt;=R628),)),R628)</f>
        <v>67911</v>
      </c>
      <c r="AY628" s="109">
        <f t="array" ref="AY628">IFERROR(INDEX(TO_name_12,MATCH(,((Шаблон_12-Точность)&gt;=S628)+((Шаблон_12+Точность)&lt;=S628),)),S628)</f>
        <v>37610</v>
      </c>
      <c r="AZ628" s="109">
        <f t="array" ref="AZ628">IFERROR(INDEX(TO_name_13,MATCH(,((Шаблон_13-Точность)&gt;=T628)+((Шаблон_13+Точность)&lt;=T628),)),T628)</f>
        <v>34176</v>
      </c>
      <c r="BA628" s="110">
        <f t="array" ref="BA628">IFERROR(INDEX(TO_name_14,MATCH(,((Шаблон_14-Точность)&gt;=U628)+((Шаблон_14+Точность)&lt;=U628),)),U628)</f>
        <v>13364</v>
      </c>
      <c r="BB628" s="3"/>
      <c r="BC628" s="3" t="str">
        <f t="shared" si="301"/>
        <v>М/72927/29205</v>
      </c>
      <c r="BD628" s="3" t="str">
        <f t="shared" si="302"/>
        <v>М/77801/62879</v>
      </c>
      <c r="BE628" s="3" t="str">
        <f t="shared" si="303"/>
        <v>М/71426/46324</v>
      </c>
      <c r="BF628" s="3" t="str">
        <f t="shared" si="304"/>
        <v>М/78190/49890</v>
      </c>
      <c r="BG628" s="3" t="str">
        <f t="shared" si="305"/>
        <v>М/19987/19987</v>
      </c>
      <c r="BH628" s="3" t="str">
        <f t="shared" si="306"/>
        <v>Р/18346/18346</v>
      </c>
      <c r="BI628" s="3" t="str">
        <f t="shared" si="307"/>
        <v>Р/13666/13666</v>
      </c>
      <c r="BJ628" s="158" t="s">
        <v>290</v>
      </c>
      <c r="BK628" s="3" t="str">
        <f t="shared" si="308"/>
        <v>М/47221/48942</v>
      </c>
      <c r="BL628" s="3" t="str">
        <f t="shared" si="309"/>
        <v>М/58227/33245</v>
      </c>
      <c r="BM628" s="3" t="str">
        <f t="shared" si="310"/>
        <v>М/42493/21978</v>
      </c>
      <c r="BN628" s="3" t="str">
        <f t="shared" si="311"/>
        <v>Р/43362/67911</v>
      </c>
      <c r="BO628" s="3" t="str">
        <f t="shared" si="312"/>
        <v>М/12610/37610</v>
      </c>
      <c r="BP628" s="3" t="str">
        <f t="shared" si="313"/>
        <v>Р/13661/34176</v>
      </c>
      <c r="BQ628" s="3" t="str">
        <f t="shared" si="314"/>
        <v>Р/13364/13364</v>
      </c>
    </row>
    <row r="629" spans="1:69" ht="16.5" customHeight="1" x14ac:dyDescent="0.25">
      <c r="A629" s="90">
        <v>45545</v>
      </c>
      <c r="B629" s="3">
        <v>5</v>
      </c>
      <c r="C629" s="3">
        <v>4</v>
      </c>
      <c r="D629" s="105" t="str">
        <f t="shared" si="315"/>
        <v/>
      </c>
      <c r="E629" s="105" t="str">
        <f t="shared" si="316"/>
        <v/>
      </c>
      <c r="F629" s="99" t="s">
        <v>290</v>
      </c>
      <c r="G629" s="100">
        <f t="shared" si="317"/>
        <v>29229</v>
      </c>
      <c r="H629" s="100">
        <f t="shared" si="318"/>
        <v>62903</v>
      </c>
      <c r="I629" s="100">
        <f t="shared" si="319"/>
        <v>46348</v>
      </c>
      <c r="J629" s="100">
        <f t="shared" si="320"/>
        <v>49914</v>
      </c>
      <c r="K629" s="100">
        <f t="shared" si="321"/>
        <v>20011</v>
      </c>
      <c r="L629" s="100">
        <f t="shared" si="322"/>
        <v>18346</v>
      </c>
      <c r="M629" s="100">
        <f t="shared" si="323"/>
        <v>13666</v>
      </c>
      <c r="N629" s="100" t="str">
        <f t="shared" si="324"/>
        <v>|</v>
      </c>
      <c r="O629" s="100">
        <f t="shared" si="325"/>
        <v>48966</v>
      </c>
      <c r="P629" s="100">
        <f t="shared" si="326"/>
        <v>33269</v>
      </c>
      <c r="Q629" s="100">
        <f t="shared" si="327"/>
        <v>21994</v>
      </c>
      <c r="R629" s="100">
        <f t="shared" si="328"/>
        <v>67919</v>
      </c>
      <c r="S629" s="100">
        <f t="shared" si="329"/>
        <v>37634</v>
      </c>
      <c r="T629" s="100">
        <f t="shared" si="330"/>
        <v>34176</v>
      </c>
      <c r="U629" s="100">
        <f t="shared" si="331"/>
        <v>13364</v>
      </c>
      <c r="V629" s="89" t="s">
        <v>290</v>
      </c>
      <c r="W629" s="95" t="s">
        <v>37</v>
      </c>
      <c r="X629" s="95" t="s">
        <v>37</v>
      </c>
      <c r="Y629" s="95" t="s">
        <v>37</v>
      </c>
      <c r="Z629" s="95" t="s">
        <v>37</v>
      </c>
      <c r="AA629" s="95" t="s">
        <v>37</v>
      </c>
      <c r="AB629" s="95" t="s">
        <v>38</v>
      </c>
      <c r="AC629" s="95" t="s">
        <v>38</v>
      </c>
      <c r="AD629" s="96" t="s">
        <v>290</v>
      </c>
      <c r="AE629" s="95" t="s">
        <v>37</v>
      </c>
      <c r="AF629" s="95" t="s">
        <v>37</v>
      </c>
      <c r="AG629" s="95" t="s">
        <v>195</v>
      </c>
      <c r="AH629" s="95" t="s">
        <v>320</v>
      </c>
      <c r="AI629" s="95" t="s">
        <v>37</v>
      </c>
      <c r="AJ629" s="95" t="s">
        <v>38</v>
      </c>
      <c r="AK629" s="95" t="s">
        <v>38</v>
      </c>
      <c r="AL629" s="94" t="s">
        <v>290</v>
      </c>
      <c r="AM629" s="108">
        <f t="array" ref="AM629">IFERROR(INDEX(TO_name_1,MATCH(,((Шаблон_1-Точность)&gt;=G629)+((Шаблон_1+Точность)&lt;=G629),)),G629)</f>
        <v>29229</v>
      </c>
      <c r="AN629" s="109">
        <f t="array" ref="AN629">IFERROR(INDEX(TO_name_2,MATCH(,((Шаблон_2-Точность)&gt;=H629)+((Шаблон_2+Точность)&lt;=H629),)),H629)</f>
        <v>62903</v>
      </c>
      <c r="AO629" s="109">
        <f t="array" ref="AO629">IFERROR(INDEX(TO_name_3,MATCH(,((Шаблон_3-Точность)&gt;=I629)+((Шаблон_3+Точность)&lt;=I629),)),I629)</f>
        <v>46348</v>
      </c>
      <c r="AP629" s="109">
        <f t="array" ref="AP629">IFERROR(INDEX(TO_name_4,MATCH(,((Шаблон_4-Точность)&gt;=J629)+((Шаблон_4+Точность)&lt;=J629),)),J629)</f>
        <v>49914</v>
      </c>
      <c r="AQ629" s="109">
        <f t="array" ref="AQ629">IFERROR(INDEX(TO_name_9,MATCH(,((Шаблон_9-Точность)&gt;=K629)+((Шаблон_9+Точность)&lt;=K629),)),K629)</f>
        <v>20011</v>
      </c>
      <c r="AR629" s="109">
        <f t="array" ref="AR629">IFERROR(INDEX(TO_name_10,MATCH(,((Шаблон_10-Точность)&gt;=L629)+((Шаблон_10+Точность)&lt;=L629),)),L629)</f>
        <v>18346</v>
      </c>
      <c r="AS629" s="110">
        <f t="array" ref="AS629">IFERROR(INDEX(TO_name_11,MATCH(,((Шаблон_11-Точность)&gt;=M629)+((Шаблон_11+Точность)&lt;=M629),)),M629)</f>
        <v>13666</v>
      </c>
      <c r="AT629" s="111" t="s">
        <v>290</v>
      </c>
      <c r="AU629" s="108">
        <f t="array" ref="AU629">IFERROR(INDEX(TO_name_5,MATCH(,((Шаблон_5-Точность)&gt;=O629)+((Шаблон_5+Точность)&lt;=O629),)),O629)</f>
        <v>48966</v>
      </c>
      <c r="AV629" s="109">
        <f t="array" ref="AV629">IFERROR(INDEX(TO_name_6,MATCH(,((Шаблон_6-Точность)&gt;=P629)+((Шаблон_6+Точность)&lt;=P629),)),P629)</f>
        <v>33269</v>
      </c>
      <c r="AW629" s="109">
        <f t="array" ref="AW629">IFERROR(INDEX(TO_name_7,MATCH(,((Шаблон_7-Точность)&gt;=Q629)+((Шаблон_7+Точность)&lt;=Q629),)),Q629)</f>
        <v>21994</v>
      </c>
      <c r="AX629" s="109">
        <f t="array" ref="AX629">IFERROR(INDEX(TO_name_8,MATCH(,((Шаблон_8-Точность)&gt;=R629)+((Шаблон_8+Точность)&lt;=R629),)),R629)</f>
        <v>67919</v>
      </c>
      <c r="AY629" s="109">
        <f t="array" ref="AY629">IFERROR(INDEX(TO_name_12,MATCH(,((Шаблон_12-Точность)&gt;=S629)+((Шаблон_12+Точность)&lt;=S629),)),S629)</f>
        <v>37634</v>
      </c>
      <c r="AZ629" s="109">
        <f t="array" ref="AZ629">IFERROR(INDEX(TO_name_13,MATCH(,((Шаблон_13-Точность)&gt;=T629)+((Шаблон_13+Точность)&lt;=T629),)),T629)</f>
        <v>34176</v>
      </c>
      <c r="BA629" s="110">
        <f t="array" ref="BA629">IFERROR(INDEX(TO_name_14,MATCH(,((Шаблон_14-Точность)&gt;=U629)+((Шаблон_14+Точность)&lt;=U629),)),U629)</f>
        <v>13364</v>
      </c>
      <c r="BB629" s="3"/>
      <c r="BC629" s="3" t="str">
        <f t="shared" si="301"/>
        <v>М/72951/29229</v>
      </c>
      <c r="BD629" s="3" t="str">
        <f t="shared" si="302"/>
        <v>М/77825/62903</v>
      </c>
      <c r="BE629" s="3" t="str">
        <f t="shared" si="303"/>
        <v>М/71450/46348</v>
      </c>
      <c r="BF629" s="3" t="str">
        <f t="shared" si="304"/>
        <v>М/78214/49914</v>
      </c>
      <c r="BG629" s="3" t="str">
        <f t="shared" si="305"/>
        <v>М/20011/20011</v>
      </c>
      <c r="BH629" s="3" t="str">
        <f t="shared" si="306"/>
        <v>Р/18346/18346</v>
      </c>
      <c r="BI629" s="3" t="str">
        <f t="shared" si="307"/>
        <v>Р/13666/13666</v>
      </c>
      <c r="BJ629" s="158" t="s">
        <v>290</v>
      </c>
      <c r="BK629" s="3" t="str">
        <f t="shared" si="308"/>
        <v>М/47245/48966</v>
      </c>
      <c r="BL629" s="3" t="str">
        <f t="shared" si="309"/>
        <v>М/58251/33269</v>
      </c>
      <c r="BM629" s="3" t="str">
        <f t="shared" si="310"/>
        <v>О/42509/21994</v>
      </c>
      <c r="BN629" s="3" t="str">
        <f t="shared" si="311"/>
        <v>П/43370/67919</v>
      </c>
      <c r="BO629" s="3" t="str">
        <f t="shared" si="312"/>
        <v>М/12634/37634</v>
      </c>
      <c r="BP629" s="3" t="str">
        <f t="shared" si="313"/>
        <v>Р/13661/34176</v>
      </c>
      <c r="BQ629" s="3" t="str">
        <f t="shared" si="314"/>
        <v>Р/13364/13364</v>
      </c>
    </row>
    <row r="630" spans="1:69" ht="16.5" customHeight="1" x14ac:dyDescent="0.25">
      <c r="A630" s="90">
        <v>45546</v>
      </c>
      <c r="B630" s="3">
        <v>5</v>
      </c>
      <c r="C630" s="3">
        <v>4</v>
      </c>
      <c r="D630" s="105" t="str">
        <f t="shared" si="315"/>
        <v/>
      </c>
      <c r="E630" s="105" t="str">
        <f t="shared" si="316"/>
        <v>ОШ</v>
      </c>
      <c r="F630" s="99" t="s">
        <v>290</v>
      </c>
      <c r="G630" s="100">
        <f t="shared" si="317"/>
        <v>29253</v>
      </c>
      <c r="H630" s="100">
        <f t="shared" si="318"/>
        <v>62927</v>
      </c>
      <c r="I630" s="100">
        <f t="shared" si="319"/>
        <v>46372</v>
      </c>
      <c r="J630" s="100">
        <f t="shared" si="320"/>
        <v>49938</v>
      </c>
      <c r="K630" s="100">
        <f t="shared" si="321"/>
        <v>20035</v>
      </c>
      <c r="L630" s="100">
        <f t="shared" si="322"/>
        <v>18346</v>
      </c>
      <c r="M630" s="100">
        <f t="shared" si="323"/>
        <v>13666</v>
      </c>
      <c r="N630" s="100" t="str">
        <f t="shared" si="324"/>
        <v>|</v>
      </c>
      <c r="O630" s="100">
        <f t="shared" si="325"/>
        <v>48990</v>
      </c>
      <c r="P630" s="100">
        <f t="shared" si="326"/>
        <v>33293</v>
      </c>
      <c r="Q630" s="100">
        <f t="shared" si="327"/>
        <v>21994</v>
      </c>
      <c r="R630" s="100">
        <f t="shared" si="328"/>
        <v>67943</v>
      </c>
      <c r="S630" s="100">
        <f t="shared" si="329"/>
        <v>37650</v>
      </c>
      <c r="T630" s="100">
        <f t="shared" si="330"/>
        <v>34176</v>
      </c>
      <c r="U630" s="100">
        <f t="shared" si="331"/>
        <v>13364</v>
      </c>
      <c r="V630" s="89" t="s">
        <v>290</v>
      </c>
      <c r="W630" s="95" t="s">
        <v>37</v>
      </c>
      <c r="X630" s="95" t="s">
        <v>37</v>
      </c>
      <c r="Y630" s="95" t="s">
        <v>37</v>
      </c>
      <c r="Z630" s="95" t="s">
        <v>37</v>
      </c>
      <c r="AA630" s="95" t="s">
        <v>37</v>
      </c>
      <c r="AB630" s="95" t="s">
        <v>38</v>
      </c>
      <c r="AC630" s="95" t="s">
        <v>38</v>
      </c>
      <c r="AD630" s="96" t="s">
        <v>290</v>
      </c>
      <c r="AE630" s="95" t="s">
        <v>37</v>
      </c>
      <c r="AF630" s="95" t="s">
        <v>37</v>
      </c>
      <c r="AG630" s="95" t="s">
        <v>321</v>
      </c>
      <c r="AH630" s="95" t="s">
        <v>37</v>
      </c>
      <c r="AI630" s="95" t="s">
        <v>195</v>
      </c>
      <c r="AJ630" s="95" t="s">
        <v>38</v>
      </c>
      <c r="AK630" s="95" t="s">
        <v>38</v>
      </c>
      <c r="AL630" s="94" t="s">
        <v>290</v>
      </c>
      <c r="AM630" s="108">
        <f t="array" ref="AM630">IFERROR(INDEX(TO_name_1,MATCH(,((Шаблон_1-Точность)&gt;=G630)+((Шаблон_1+Точность)&lt;=G630),)),G630)</f>
        <v>29253</v>
      </c>
      <c r="AN630" s="109">
        <f t="array" ref="AN630">IFERROR(INDEX(TO_name_2,MATCH(,((Шаблон_2-Точность)&gt;=H630)+((Шаблон_2+Точность)&lt;=H630),)),H630)</f>
        <v>62927</v>
      </c>
      <c r="AO630" s="109">
        <f t="array" ref="AO630">IFERROR(INDEX(TO_name_3,MATCH(,((Шаблон_3-Точность)&gt;=I630)+((Шаблон_3+Точность)&lt;=I630),)),I630)</f>
        <v>46372</v>
      </c>
      <c r="AP630" s="109">
        <f t="array" ref="AP630">IFERROR(INDEX(TO_name_4,MATCH(,((Шаблон_4-Точность)&gt;=J630)+((Шаблон_4+Точность)&lt;=J630),)),J630)</f>
        <v>49938</v>
      </c>
      <c r="AQ630" s="109">
        <f t="array" ref="AQ630">IFERROR(INDEX(TO_name_9,MATCH(,((Шаблон_9-Точность)&gt;=K630)+((Шаблон_9+Точность)&lt;=K630),)),K630)</f>
        <v>20035</v>
      </c>
      <c r="AR630" s="109">
        <f t="array" ref="AR630">IFERROR(INDEX(TO_name_10,MATCH(,((Шаблон_10-Точность)&gt;=L630)+((Шаблон_10+Точность)&lt;=L630),)),L630)</f>
        <v>18346</v>
      </c>
      <c r="AS630" s="110">
        <f t="array" ref="AS630">IFERROR(INDEX(TO_name_11,MATCH(,((Шаблон_11-Точность)&gt;=M630)+((Шаблон_11+Точность)&lt;=M630),)),M630)</f>
        <v>13666</v>
      </c>
      <c r="AT630" s="111" t="s">
        <v>290</v>
      </c>
      <c r="AU630" s="108">
        <f t="array" ref="AU630">IFERROR(INDEX(TO_name_5,MATCH(,((Шаблон_5-Точность)&gt;=O630)+((Шаблон_5+Точность)&lt;=O630),)),O630)</f>
        <v>48990</v>
      </c>
      <c r="AV630" s="109">
        <f t="array" ref="AV630">IFERROR(INDEX(TO_name_6,MATCH(,((Шаблон_6-Точность)&gt;=P630)+((Шаблон_6+Точность)&lt;=P630),)),P630)</f>
        <v>33293</v>
      </c>
      <c r="AW630" s="109">
        <f t="array" ref="AW630">IFERROR(INDEX(TO_name_7,MATCH(,((Шаблон_7-Точность)&gt;=Q630)+((Шаблон_7+Точность)&lt;=Q630),)),Q630)</f>
        <v>21994</v>
      </c>
      <c r="AX630" s="109">
        <f t="array" ref="AX630">IFERROR(INDEX(TO_name_8,MATCH(,((Шаблон_8-Точность)&gt;=R630)+((Шаблон_8+Точность)&lt;=R630),)),R630)</f>
        <v>67943</v>
      </c>
      <c r="AY630" s="109">
        <f t="array" ref="AY630">IFERROR(INDEX(TO_name_12,MATCH(,((Шаблон_12-Точность)&gt;=S630)+((Шаблон_12+Точность)&lt;=S630),)),S630)</f>
        <v>37650</v>
      </c>
      <c r="AZ630" s="109">
        <f t="array" ref="AZ630">IFERROR(INDEX(TO_name_13,MATCH(,((Шаблон_13-Точность)&gt;=T630)+((Шаблон_13+Точность)&lt;=T630),)),T630)</f>
        <v>34176</v>
      </c>
      <c r="BA630" s="110">
        <f t="array" ref="BA630">IFERROR(INDEX(TO_name_14,MATCH(,((Шаблон_14-Точность)&gt;=U630)+((Шаблон_14+Точность)&lt;=U630),)),U630)</f>
        <v>13364</v>
      </c>
      <c r="BB630" s="3"/>
      <c r="BC630" s="3" t="str">
        <f t="shared" si="301"/>
        <v>М/72975/29253</v>
      </c>
      <c r="BD630" s="3" t="str">
        <f t="shared" si="302"/>
        <v>М/77849/62927</v>
      </c>
      <c r="BE630" s="3" t="str">
        <f t="shared" si="303"/>
        <v>М/71474/46372</v>
      </c>
      <c r="BF630" s="3" t="str">
        <f t="shared" si="304"/>
        <v>М/78238/49938</v>
      </c>
      <c r="BG630" s="3" t="str">
        <f t="shared" si="305"/>
        <v>М/20035/20035</v>
      </c>
      <c r="BH630" s="3" t="str">
        <f t="shared" si="306"/>
        <v>Р/18346/18346</v>
      </c>
      <c r="BI630" s="3" t="str">
        <f t="shared" si="307"/>
        <v>Р/13666/13666</v>
      </c>
      <c r="BJ630" s="158" t="s">
        <v>290</v>
      </c>
      <c r="BK630" s="3" t="str">
        <f t="shared" si="308"/>
        <v>М/47269/48990</v>
      </c>
      <c r="BL630" s="3" t="str">
        <f t="shared" si="309"/>
        <v>М/58275/33293</v>
      </c>
      <c r="BM630" s="3" t="str">
        <f t="shared" si="310"/>
        <v>ПМ/42509/21994</v>
      </c>
      <c r="BN630" s="3" t="str">
        <f t="shared" si="311"/>
        <v>М/43394/67943</v>
      </c>
      <c r="BO630" s="3" t="str">
        <f t="shared" si="312"/>
        <v>О/12650/37650</v>
      </c>
      <c r="BP630" s="3" t="str">
        <f t="shared" si="313"/>
        <v>Р/13661/34176</v>
      </c>
      <c r="BQ630" s="3" t="str">
        <f t="shared" si="314"/>
        <v>Р/13364/13364</v>
      </c>
    </row>
    <row r="631" spans="1:69" ht="16.5" customHeight="1" x14ac:dyDescent="0.25">
      <c r="A631" s="90">
        <v>45547</v>
      </c>
      <c r="B631" s="3">
        <v>5</v>
      </c>
      <c r="C631" s="3">
        <v>4</v>
      </c>
      <c r="D631" s="105" t="str">
        <f t="shared" si="315"/>
        <v/>
      </c>
      <c r="E631" s="105" t="str">
        <f t="shared" si="316"/>
        <v/>
      </c>
      <c r="F631" s="99" t="s">
        <v>290</v>
      </c>
      <c r="G631" s="100">
        <f t="shared" si="317"/>
        <v>29277</v>
      </c>
      <c r="H631" s="100">
        <f t="shared" si="318"/>
        <v>62951</v>
      </c>
      <c r="I631" s="100">
        <f t="shared" si="319"/>
        <v>46396</v>
      </c>
      <c r="J631" s="100">
        <f t="shared" si="320"/>
        <v>49962</v>
      </c>
      <c r="K631" s="100">
        <f t="shared" si="321"/>
        <v>20059</v>
      </c>
      <c r="L631" s="100">
        <f t="shared" si="322"/>
        <v>18346</v>
      </c>
      <c r="M631" s="100">
        <f t="shared" si="323"/>
        <v>13666</v>
      </c>
      <c r="N631" s="100" t="str">
        <f t="shared" si="324"/>
        <v>|</v>
      </c>
      <c r="O631" s="100">
        <f t="shared" si="325"/>
        <v>49014</v>
      </c>
      <c r="P631" s="100">
        <f t="shared" si="326"/>
        <v>33317</v>
      </c>
      <c r="Q631" s="100">
        <f t="shared" si="327"/>
        <v>22018</v>
      </c>
      <c r="R631" s="100">
        <f t="shared" si="328"/>
        <v>67967</v>
      </c>
      <c r="S631" s="100">
        <f t="shared" si="329"/>
        <v>37650</v>
      </c>
      <c r="T631" s="100">
        <f t="shared" si="330"/>
        <v>34176</v>
      </c>
      <c r="U631" s="100">
        <f t="shared" si="331"/>
        <v>13364</v>
      </c>
      <c r="V631" s="89" t="s">
        <v>290</v>
      </c>
      <c r="W631" s="95" t="s">
        <v>37</v>
      </c>
      <c r="X631" s="95" t="s">
        <v>37</v>
      </c>
      <c r="Y631" s="95" t="s">
        <v>37</v>
      </c>
      <c r="Z631" s="95" t="s">
        <v>37</v>
      </c>
      <c r="AA631" s="95" t="s">
        <v>37</v>
      </c>
      <c r="AB631" s="95" t="s">
        <v>38</v>
      </c>
      <c r="AC631" s="95" t="s">
        <v>38</v>
      </c>
      <c r="AD631" s="96" t="s">
        <v>290</v>
      </c>
      <c r="AE631" s="95" t="s">
        <v>37</v>
      </c>
      <c r="AF631" s="95" t="s">
        <v>37</v>
      </c>
      <c r="AG631" s="95" t="s">
        <v>37</v>
      </c>
      <c r="AH631" s="95" t="s">
        <v>37</v>
      </c>
      <c r="AI631" s="95" t="s">
        <v>38</v>
      </c>
      <c r="AJ631" s="95" t="s">
        <v>38</v>
      </c>
      <c r="AK631" s="95" t="s">
        <v>38</v>
      </c>
      <c r="AL631" s="94" t="s">
        <v>290</v>
      </c>
      <c r="AM631" s="108">
        <f t="array" ref="AM631">IFERROR(INDEX(TO_name_1,MATCH(,((Шаблон_1-Точность)&gt;=G631)+((Шаблон_1+Точность)&lt;=G631),)),G631)</f>
        <v>29277</v>
      </c>
      <c r="AN631" s="109">
        <f t="array" ref="AN631">IFERROR(INDEX(TO_name_2,MATCH(,((Шаблон_2-Точность)&gt;=H631)+((Шаблон_2+Точность)&lt;=H631),)),H631)</f>
        <v>62951</v>
      </c>
      <c r="AO631" s="109">
        <f t="array" ref="AO631">IFERROR(INDEX(TO_name_3,MATCH(,((Шаблон_3-Точность)&gt;=I631)+((Шаблон_3+Точность)&lt;=I631),)),I631)</f>
        <v>46396</v>
      </c>
      <c r="AP631" s="109">
        <f t="array" ref="AP631">IFERROR(INDEX(TO_name_4,MATCH(,((Шаблон_4-Точность)&gt;=J631)+((Шаблон_4+Точность)&lt;=J631),)),J631)</f>
        <v>49962</v>
      </c>
      <c r="AQ631" s="109">
        <f t="array" ref="AQ631">IFERROR(INDEX(TO_name_9,MATCH(,((Шаблон_9-Точность)&gt;=K631)+((Шаблон_9+Точность)&lt;=K631),)),K631)</f>
        <v>20059</v>
      </c>
      <c r="AR631" s="109">
        <f t="array" ref="AR631">IFERROR(INDEX(TO_name_10,MATCH(,((Шаблон_10-Точность)&gt;=L631)+((Шаблон_10+Точность)&lt;=L631),)),L631)</f>
        <v>18346</v>
      </c>
      <c r="AS631" s="110">
        <f t="array" ref="AS631">IFERROR(INDEX(TO_name_11,MATCH(,((Шаблон_11-Точность)&gt;=M631)+((Шаблон_11+Точность)&lt;=M631),)),M631)</f>
        <v>13666</v>
      </c>
      <c r="AT631" s="111" t="s">
        <v>290</v>
      </c>
      <c r="AU631" s="108">
        <f t="array" ref="AU631">IFERROR(INDEX(TO_name_5,MATCH(,((Шаблон_5-Точность)&gt;=O631)+((Шаблон_5+Точность)&lt;=O631),)),O631)</f>
        <v>49014</v>
      </c>
      <c r="AV631" s="109">
        <f t="array" ref="AV631">IFERROR(INDEX(TO_name_6,MATCH(,((Шаблон_6-Точность)&gt;=P631)+((Шаблон_6+Точность)&lt;=P631),)),P631)</f>
        <v>33317</v>
      </c>
      <c r="AW631" s="109">
        <f t="array" ref="AW631">IFERROR(INDEX(TO_name_7,MATCH(,((Шаблон_7-Точность)&gt;=Q631)+((Шаблон_7+Точность)&lt;=Q631),)),Q631)</f>
        <v>22018</v>
      </c>
      <c r="AX631" s="109">
        <f t="array" ref="AX631">IFERROR(INDEX(TO_name_8,MATCH(,((Шаблон_8-Точность)&gt;=R631)+((Шаблон_8+Точность)&lt;=R631),)),R631)</f>
        <v>67967</v>
      </c>
      <c r="AY631" s="109">
        <f t="array" ref="AY631">IFERROR(INDEX(TO_name_12,MATCH(,((Шаблон_12-Точность)&gt;=S631)+((Шаблон_12+Точность)&lt;=S631),)),S631)</f>
        <v>37650</v>
      </c>
      <c r="AZ631" s="109">
        <f t="array" ref="AZ631">IFERROR(INDEX(TO_name_13,MATCH(,((Шаблон_13-Точность)&gt;=T631)+((Шаблон_13+Точность)&lt;=T631),)),T631)</f>
        <v>34176</v>
      </c>
      <c r="BA631" s="110">
        <f t="array" ref="BA631">IFERROR(INDEX(TO_name_14,MATCH(,((Шаблон_14-Точность)&gt;=U631)+((Шаблон_14+Точность)&lt;=U631),)),U631)</f>
        <v>13364</v>
      </c>
      <c r="BB631" s="3"/>
      <c r="BC631" s="3" t="str">
        <f t="shared" si="301"/>
        <v>М/72999/29277</v>
      </c>
      <c r="BD631" s="3" t="str">
        <f t="shared" si="302"/>
        <v>М/77873/62951</v>
      </c>
      <c r="BE631" s="3" t="str">
        <f t="shared" si="303"/>
        <v>М/71498/46396</v>
      </c>
      <c r="BF631" s="3" t="str">
        <f t="shared" si="304"/>
        <v>М/78262/49962</v>
      </c>
      <c r="BG631" s="3" t="str">
        <f t="shared" si="305"/>
        <v>М/20059/20059</v>
      </c>
      <c r="BH631" s="3" t="str">
        <f t="shared" si="306"/>
        <v>Р/18346/18346</v>
      </c>
      <c r="BI631" s="3" t="str">
        <f t="shared" si="307"/>
        <v>Р/13666/13666</v>
      </c>
      <c r="BJ631" s="158" t="s">
        <v>290</v>
      </c>
      <c r="BK631" s="3" t="str">
        <f t="shared" si="308"/>
        <v>М/47293/49014</v>
      </c>
      <c r="BL631" s="3" t="str">
        <f t="shared" si="309"/>
        <v>М/58299/33317</v>
      </c>
      <c r="BM631" s="3" t="str">
        <f t="shared" si="310"/>
        <v>М/42533/22018</v>
      </c>
      <c r="BN631" s="3" t="str">
        <f t="shared" si="311"/>
        <v>М/43418/67967</v>
      </c>
      <c r="BO631" s="3" t="str">
        <f t="shared" si="312"/>
        <v>Р/12650/37650</v>
      </c>
      <c r="BP631" s="3" t="str">
        <f t="shared" si="313"/>
        <v>Р/13661/34176</v>
      </c>
      <c r="BQ631" s="3" t="str">
        <f t="shared" si="314"/>
        <v>Р/13364/13364</v>
      </c>
    </row>
    <row r="632" spans="1:69" ht="16.5" customHeight="1" x14ac:dyDescent="0.25">
      <c r="A632" s="90">
        <v>45548</v>
      </c>
      <c r="B632" s="3">
        <v>5</v>
      </c>
      <c r="C632" s="3">
        <v>4</v>
      </c>
      <c r="D632" s="105" t="str">
        <f t="shared" si="315"/>
        <v/>
      </c>
      <c r="E632" s="105" t="str">
        <f t="shared" si="316"/>
        <v/>
      </c>
      <c r="F632" s="99" t="s">
        <v>290</v>
      </c>
      <c r="G632" s="100">
        <f t="shared" si="317"/>
        <v>29301</v>
      </c>
      <c r="H632" s="100">
        <f t="shared" si="318"/>
        <v>62975</v>
      </c>
      <c r="I632" s="100">
        <f t="shared" si="319"/>
        <v>46420</v>
      </c>
      <c r="J632" s="100">
        <f t="shared" si="320"/>
        <v>49986</v>
      </c>
      <c r="K632" s="100">
        <f t="shared" si="321"/>
        <v>20083</v>
      </c>
      <c r="L632" s="100">
        <f t="shared" si="322"/>
        <v>18346</v>
      </c>
      <c r="M632" s="100">
        <f t="shared" si="323"/>
        <v>13666</v>
      </c>
      <c r="N632" s="100" t="str">
        <f t="shared" si="324"/>
        <v>|</v>
      </c>
      <c r="O632" s="100">
        <f t="shared" si="325"/>
        <v>49038</v>
      </c>
      <c r="P632" s="100">
        <f t="shared" si="326"/>
        <v>33341</v>
      </c>
      <c r="Q632" s="100">
        <f t="shared" si="327"/>
        <v>22042</v>
      </c>
      <c r="R632" s="100">
        <f t="shared" si="328"/>
        <v>67991</v>
      </c>
      <c r="S632" s="100">
        <f t="shared" si="329"/>
        <v>37650</v>
      </c>
      <c r="T632" s="100">
        <f t="shared" si="330"/>
        <v>34176</v>
      </c>
      <c r="U632" s="100">
        <f t="shared" si="331"/>
        <v>13364</v>
      </c>
      <c r="V632" s="89" t="s">
        <v>290</v>
      </c>
      <c r="W632" s="95" t="s">
        <v>37</v>
      </c>
      <c r="X632" s="95" t="s">
        <v>37</v>
      </c>
      <c r="Y632" s="95" t="s">
        <v>37</v>
      </c>
      <c r="Z632" s="95" t="s">
        <v>37</v>
      </c>
      <c r="AA632" s="95" t="s">
        <v>37</v>
      </c>
      <c r="AB632" s="95" t="s">
        <v>38</v>
      </c>
      <c r="AC632" s="95" t="s">
        <v>38</v>
      </c>
      <c r="AD632" s="96" t="s">
        <v>290</v>
      </c>
      <c r="AE632" s="95" t="s">
        <v>37</v>
      </c>
      <c r="AF632" s="95" t="s">
        <v>37</v>
      </c>
      <c r="AG632" s="95" t="s">
        <v>37</v>
      </c>
      <c r="AH632" s="95" t="s">
        <v>37</v>
      </c>
      <c r="AI632" s="95" t="s">
        <v>38</v>
      </c>
      <c r="AJ632" s="95" t="s">
        <v>38</v>
      </c>
      <c r="AK632" s="95" t="s">
        <v>38</v>
      </c>
      <c r="AL632" s="94" t="s">
        <v>290</v>
      </c>
      <c r="AM632" s="108">
        <f t="array" ref="AM632">IFERROR(INDEX(TO_name_1,MATCH(,((Шаблон_1-Точность)&gt;=G632)+((Шаблон_1+Точность)&lt;=G632),)),G632)</f>
        <v>29301</v>
      </c>
      <c r="AN632" s="109">
        <f t="array" ref="AN632">IFERROR(INDEX(TO_name_2,MATCH(,((Шаблон_2-Точность)&gt;=H632)+((Шаблон_2+Точность)&lt;=H632),)),H632)</f>
        <v>62975</v>
      </c>
      <c r="AO632" s="109">
        <f t="array" ref="AO632">IFERROR(INDEX(TO_name_3,MATCH(,((Шаблон_3-Точность)&gt;=I632)+((Шаблон_3+Точность)&lt;=I632),)),I632)</f>
        <v>46420</v>
      </c>
      <c r="AP632" s="109">
        <f t="array" ref="AP632">IFERROR(INDEX(TO_name_4,MATCH(,((Шаблон_4-Точность)&gt;=J632)+((Шаблон_4+Точность)&lt;=J632),)),J632)</f>
        <v>49986</v>
      </c>
      <c r="AQ632" s="109">
        <f t="array" ref="AQ632">IFERROR(INDEX(TO_name_9,MATCH(,((Шаблон_9-Точность)&gt;=K632)+((Шаблон_9+Точность)&lt;=K632),)),K632)</f>
        <v>20083</v>
      </c>
      <c r="AR632" s="109">
        <f t="array" ref="AR632">IFERROR(INDEX(TO_name_10,MATCH(,((Шаблон_10-Точность)&gt;=L632)+((Шаблон_10+Точность)&lt;=L632),)),L632)</f>
        <v>18346</v>
      </c>
      <c r="AS632" s="110">
        <f t="array" ref="AS632">IFERROR(INDEX(TO_name_11,MATCH(,((Шаблон_11-Точность)&gt;=M632)+((Шаблон_11+Точность)&lt;=M632),)),M632)</f>
        <v>13666</v>
      </c>
      <c r="AT632" s="111" t="s">
        <v>290</v>
      </c>
      <c r="AU632" s="108">
        <f t="array" ref="AU632">IFERROR(INDEX(TO_name_5,MATCH(,((Шаблон_5-Точность)&gt;=O632)+((Шаблон_5+Точность)&lt;=O632),)),O632)</f>
        <v>49038</v>
      </c>
      <c r="AV632" s="109">
        <f t="array" ref="AV632">IFERROR(INDEX(TO_name_6,MATCH(,((Шаблон_6-Точность)&gt;=P632)+((Шаблон_6+Точность)&lt;=P632),)),P632)</f>
        <v>33341</v>
      </c>
      <c r="AW632" s="109">
        <f t="array" ref="AW632">IFERROR(INDEX(TO_name_7,MATCH(,((Шаблон_7-Точность)&gt;=Q632)+((Шаблон_7+Точность)&lt;=Q632),)),Q632)</f>
        <v>22042</v>
      </c>
      <c r="AX632" s="109" t="str">
        <f t="array" ref="AX632">IFERROR(INDEX(TO_name_8,MATCH(,((Шаблон_8-Точность)&gt;=R632)+((Шаблон_8+Точность)&lt;=R632),)),R632)</f>
        <v>ТО2</v>
      </c>
      <c r="AY632" s="109">
        <f t="array" ref="AY632">IFERROR(INDEX(TO_name_12,MATCH(,((Шаблон_12-Точность)&gt;=S632)+((Шаблон_12+Точность)&lt;=S632),)),S632)</f>
        <v>37650</v>
      </c>
      <c r="AZ632" s="109">
        <f t="array" ref="AZ632">IFERROR(INDEX(TO_name_13,MATCH(,((Шаблон_13-Точность)&gt;=T632)+((Шаблон_13+Точность)&lt;=T632),)),T632)</f>
        <v>34176</v>
      </c>
      <c r="BA632" s="110">
        <f t="array" ref="BA632">IFERROR(INDEX(TO_name_14,MATCH(,((Шаблон_14-Точность)&gt;=U632)+((Шаблон_14+Точность)&lt;=U632),)),U632)</f>
        <v>13364</v>
      </c>
      <c r="BB632" s="3"/>
      <c r="BC632" s="3" t="str">
        <f t="shared" si="301"/>
        <v>М/73023/29301</v>
      </c>
      <c r="BD632" s="3" t="str">
        <f t="shared" si="302"/>
        <v>М/77897/62975</v>
      </c>
      <c r="BE632" s="3" t="str">
        <f t="shared" si="303"/>
        <v>М/71522/46420</v>
      </c>
      <c r="BF632" s="3" t="str">
        <f t="shared" si="304"/>
        <v>М/78286/49986</v>
      </c>
      <c r="BG632" s="3" t="str">
        <f t="shared" si="305"/>
        <v>М/20083/20083</v>
      </c>
      <c r="BH632" s="3" t="str">
        <f t="shared" si="306"/>
        <v>Р/18346/18346</v>
      </c>
      <c r="BI632" s="3" t="str">
        <f t="shared" si="307"/>
        <v>Р/13666/13666</v>
      </c>
      <c r="BJ632" s="158" t="s">
        <v>290</v>
      </c>
      <c r="BK632" s="3" t="str">
        <f t="shared" si="308"/>
        <v>М/47317/49038</v>
      </c>
      <c r="BL632" s="3" t="str">
        <f t="shared" si="309"/>
        <v>М/58323/33341</v>
      </c>
      <c r="BM632" s="3" t="str">
        <f t="shared" si="310"/>
        <v>М/42557/22042</v>
      </c>
      <c r="BN632" s="3" t="str">
        <f t="shared" si="311"/>
        <v>М/43442/67991</v>
      </c>
      <c r="BO632" s="3" t="str">
        <f t="shared" si="312"/>
        <v>Р/12650/37650</v>
      </c>
      <c r="BP632" s="3" t="str">
        <f t="shared" si="313"/>
        <v>Р/13661/34176</v>
      </c>
      <c r="BQ632" s="3" t="str">
        <f t="shared" si="314"/>
        <v>Р/13364/13364</v>
      </c>
    </row>
    <row r="633" spans="1:69" ht="16.5" customHeight="1" x14ac:dyDescent="0.25">
      <c r="A633" s="90">
        <v>45549</v>
      </c>
      <c r="B633" s="3">
        <v>5</v>
      </c>
      <c r="C633" s="3">
        <v>4</v>
      </c>
      <c r="D633" s="105" t="str">
        <f t="shared" si="315"/>
        <v/>
      </c>
      <c r="E633" s="105" t="str">
        <f t="shared" si="316"/>
        <v/>
      </c>
      <c r="F633" s="99" t="s">
        <v>290</v>
      </c>
      <c r="G633" s="100">
        <f t="shared" si="317"/>
        <v>29325</v>
      </c>
      <c r="H633" s="100">
        <f t="shared" si="318"/>
        <v>62999</v>
      </c>
      <c r="I633" s="100">
        <f t="shared" si="319"/>
        <v>46436</v>
      </c>
      <c r="J633" s="100">
        <f t="shared" si="320"/>
        <v>50010</v>
      </c>
      <c r="K633" s="100">
        <f t="shared" si="321"/>
        <v>20107</v>
      </c>
      <c r="L633" s="100">
        <f t="shared" si="322"/>
        <v>18346</v>
      </c>
      <c r="M633" s="100">
        <f t="shared" si="323"/>
        <v>13674</v>
      </c>
      <c r="N633" s="100" t="str">
        <f t="shared" si="324"/>
        <v>|</v>
      </c>
      <c r="O633" s="100">
        <f t="shared" si="325"/>
        <v>49062</v>
      </c>
      <c r="P633" s="100">
        <f t="shared" si="326"/>
        <v>33365</v>
      </c>
      <c r="Q633" s="100">
        <f t="shared" si="327"/>
        <v>22066</v>
      </c>
      <c r="R633" s="100">
        <f t="shared" si="328"/>
        <v>68015</v>
      </c>
      <c r="S633" s="100">
        <f t="shared" si="329"/>
        <v>37650</v>
      </c>
      <c r="T633" s="100">
        <f t="shared" si="330"/>
        <v>34176</v>
      </c>
      <c r="U633" s="100">
        <f t="shared" si="331"/>
        <v>13364</v>
      </c>
      <c r="V633" s="89" t="s">
        <v>290</v>
      </c>
      <c r="W633" s="95" t="s">
        <v>37</v>
      </c>
      <c r="X633" s="95" t="s">
        <v>37</v>
      </c>
      <c r="Y633" s="95" t="s">
        <v>195</v>
      </c>
      <c r="Z633" s="95" t="s">
        <v>37</v>
      </c>
      <c r="AA633" s="95" t="s">
        <v>37</v>
      </c>
      <c r="AB633" s="95" t="s">
        <v>38</v>
      </c>
      <c r="AC633" s="95" t="s">
        <v>320</v>
      </c>
      <c r="AD633" s="96" t="s">
        <v>290</v>
      </c>
      <c r="AE633" s="95" t="s">
        <v>37</v>
      </c>
      <c r="AF633" s="95" t="s">
        <v>37</v>
      </c>
      <c r="AG633" s="95" t="s">
        <v>37</v>
      </c>
      <c r="AH633" s="95" t="s">
        <v>37</v>
      </c>
      <c r="AI633" s="95" t="s">
        <v>38</v>
      </c>
      <c r="AJ633" s="95" t="s">
        <v>38</v>
      </c>
      <c r="AK633" s="95" t="s">
        <v>38</v>
      </c>
      <c r="AL633" s="94" t="s">
        <v>290</v>
      </c>
      <c r="AM633" s="108">
        <f t="array" ref="AM633">IFERROR(INDEX(TO_name_1,MATCH(,((Шаблон_1-Точность)&gt;=G633)+((Шаблон_1+Точность)&lt;=G633),)),G633)</f>
        <v>29325</v>
      </c>
      <c r="AN633" s="109">
        <f t="array" ref="AN633">IFERROR(INDEX(TO_name_2,MATCH(,((Шаблон_2-Точность)&gt;=H633)+((Шаблон_2+Точность)&lt;=H633),)),H633)</f>
        <v>62999</v>
      </c>
      <c r="AO633" s="109">
        <f t="array" ref="AO633">IFERROR(INDEX(TO_name_3,MATCH(,((Шаблон_3-Точность)&gt;=I633)+((Шаблон_3+Точность)&lt;=I633),)),I633)</f>
        <v>46436</v>
      </c>
      <c r="AP633" s="109">
        <f t="array" ref="AP633">IFERROR(INDEX(TO_name_4,MATCH(,((Шаблон_4-Точность)&gt;=J633)+((Шаблон_4+Точность)&lt;=J633),)),J633)</f>
        <v>50010</v>
      </c>
      <c r="AQ633" s="109">
        <f t="array" ref="AQ633">IFERROR(INDEX(TO_name_9,MATCH(,((Шаблон_9-Точность)&gt;=K633)+((Шаблон_9+Точность)&lt;=K633),)),K633)</f>
        <v>20107</v>
      </c>
      <c r="AR633" s="109">
        <f t="array" ref="AR633">IFERROR(INDEX(TO_name_10,MATCH(,((Шаблон_10-Точность)&gt;=L633)+((Шаблон_10+Точность)&lt;=L633),)),L633)</f>
        <v>18346</v>
      </c>
      <c r="AS633" s="110">
        <f t="array" ref="AS633">IFERROR(INDEX(TO_name_11,MATCH(,((Шаблон_11-Точность)&gt;=M633)+((Шаблон_11+Точность)&lt;=M633),)),M633)</f>
        <v>13674</v>
      </c>
      <c r="AT633" s="111" t="s">
        <v>290</v>
      </c>
      <c r="AU633" s="108">
        <f t="array" ref="AU633">IFERROR(INDEX(TO_name_5,MATCH(,((Шаблон_5-Точность)&gt;=O633)+((Шаблон_5+Точность)&lt;=O633),)),O633)</f>
        <v>49062</v>
      </c>
      <c r="AV633" s="109">
        <f t="array" ref="AV633">IFERROR(INDEX(TO_name_6,MATCH(,((Шаблон_6-Точность)&gt;=P633)+((Шаблон_6+Точность)&lt;=P633),)),P633)</f>
        <v>33365</v>
      </c>
      <c r="AW633" s="109">
        <f t="array" ref="AW633">IFERROR(INDEX(TO_name_7,MATCH(,((Шаблон_7-Точность)&gt;=Q633)+((Шаблон_7+Точность)&lt;=Q633),)),Q633)</f>
        <v>22066</v>
      </c>
      <c r="AX633" s="109">
        <f t="array" ref="AX633">IFERROR(INDEX(TO_name_8,MATCH(,((Шаблон_8-Точность)&gt;=R633)+((Шаблон_8+Точность)&lt;=R633),)),R633)</f>
        <v>68015</v>
      </c>
      <c r="AY633" s="109">
        <f t="array" ref="AY633">IFERROR(INDEX(TO_name_12,MATCH(,((Шаблон_12-Точность)&gt;=S633)+((Шаблон_12+Точность)&lt;=S633),)),S633)</f>
        <v>37650</v>
      </c>
      <c r="AZ633" s="109">
        <f t="array" ref="AZ633">IFERROR(INDEX(TO_name_13,MATCH(,((Шаблон_13-Точность)&gt;=T633)+((Шаблон_13+Точность)&lt;=T633),)),T633)</f>
        <v>34176</v>
      </c>
      <c r="BA633" s="110">
        <f t="array" ref="BA633">IFERROR(INDEX(TO_name_14,MATCH(,((Шаблон_14-Точность)&gt;=U633)+((Шаблон_14+Точность)&lt;=U633),)),U633)</f>
        <v>13364</v>
      </c>
      <c r="BB633" s="3"/>
      <c r="BC633" s="3" t="str">
        <f t="shared" si="301"/>
        <v>М/73047/29325</v>
      </c>
      <c r="BD633" s="3" t="str">
        <f t="shared" si="302"/>
        <v>М/77921/62999</v>
      </c>
      <c r="BE633" s="3" t="str">
        <f t="shared" si="303"/>
        <v>О/71538/46436</v>
      </c>
      <c r="BF633" s="3" t="str">
        <f t="shared" si="304"/>
        <v>М/78310/50010</v>
      </c>
      <c r="BG633" s="3" t="str">
        <f t="shared" si="305"/>
        <v>М/20107/20107</v>
      </c>
      <c r="BH633" s="3" t="str">
        <f t="shared" si="306"/>
        <v>Р/18346/18346</v>
      </c>
      <c r="BI633" s="3" t="str">
        <f t="shared" si="307"/>
        <v>П/13674/13674</v>
      </c>
      <c r="BJ633" s="158" t="s">
        <v>290</v>
      </c>
      <c r="BK633" s="3" t="str">
        <f t="shared" si="308"/>
        <v>М/47341/49062</v>
      </c>
      <c r="BL633" s="3" t="str">
        <f t="shared" si="309"/>
        <v>М/58347/33365</v>
      </c>
      <c r="BM633" s="3" t="str">
        <f t="shared" si="310"/>
        <v>М/42581/22066</v>
      </c>
      <c r="BN633" s="3" t="str">
        <f t="shared" si="311"/>
        <v>М/43466/68015</v>
      </c>
      <c r="BO633" s="3" t="str">
        <f t="shared" si="312"/>
        <v>Р/12650/37650</v>
      </c>
      <c r="BP633" s="3" t="str">
        <f t="shared" si="313"/>
        <v>Р/13661/34176</v>
      </c>
      <c r="BQ633" s="3" t="str">
        <f t="shared" si="314"/>
        <v>Р/13364/13364</v>
      </c>
    </row>
    <row r="634" spans="1:69" ht="16.5" customHeight="1" x14ac:dyDescent="0.25">
      <c r="A634" s="90">
        <v>45550</v>
      </c>
      <c r="B634" s="3">
        <v>5</v>
      </c>
      <c r="C634" s="3">
        <v>4</v>
      </c>
      <c r="D634" s="105" t="str">
        <f t="shared" si="315"/>
        <v>ОШ</v>
      </c>
      <c r="E634" s="105" t="str">
        <f t="shared" si="316"/>
        <v/>
      </c>
      <c r="F634" s="99" t="s">
        <v>290</v>
      </c>
      <c r="G634" s="100">
        <f t="shared" si="317"/>
        <v>29349</v>
      </c>
      <c r="H634" s="100">
        <f t="shared" si="318"/>
        <v>63023</v>
      </c>
      <c r="I634" s="100">
        <f t="shared" si="319"/>
        <v>46436</v>
      </c>
      <c r="J634" s="100">
        <f t="shared" si="320"/>
        <v>50034</v>
      </c>
      <c r="K634" s="100">
        <f t="shared" si="321"/>
        <v>20131</v>
      </c>
      <c r="L634" s="100">
        <f t="shared" si="322"/>
        <v>18346</v>
      </c>
      <c r="M634" s="100">
        <f t="shared" si="323"/>
        <v>13690</v>
      </c>
      <c r="N634" s="100" t="str">
        <f t="shared" si="324"/>
        <v>|</v>
      </c>
      <c r="O634" s="100">
        <f t="shared" si="325"/>
        <v>49086</v>
      </c>
      <c r="P634" s="100">
        <f t="shared" si="326"/>
        <v>33389</v>
      </c>
      <c r="Q634" s="100">
        <f t="shared" si="327"/>
        <v>22090</v>
      </c>
      <c r="R634" s="100">
        <f t="shared" si="328"/>
        <v>68039</v>
      </c>
      <c r="S634" s="100">
        <f t="shared" si="329"/>
        <v>37650</v>
      </c>
      <c r="T634" s="100">
        <f t="shared" si="330"/>
        <v>34176</v>
      </c>
      <c r="U634" s="100">
        <f t="shared" si="331"/>
        <v>13364</v>
      </c>
      <c r="V634" s="89" t="s">
        <v>290</v>
      </c>
      <c r="W634" s="95" t="s">
        <v>37</v>
      </c>
      <c r="X634" s="95" t="s">
        <v>37</v>
      </c>
      <c r="Y634" s="95" t="s">
        <v>321</v>
      </c>
      <c r="Z634" s="95" t="s">
        <v>37</v>
      </c>
      <c r="AA634" s="95" t="s">
        <v>37</v>
      </c>
      <c r="AB634" s="95" t="s">
        <v>38</v>
      </c>
      <c r="AC634" s="95" t="s">
        <v>195</v>
      </c>
      <c r="AD634" s="96" t="s">
        <v>290</v>
      </c>
      <c r="AE634" s="95" t="s">
        <v>37</v>
      </c>
      <c r="AF634" s="95" t="s">
        <v>37</v>
      </c>
      <c r="AG634" s="95" t="s">
        <v>37</v>
      </c>
      <c r="AH634" s="95" t="s">
        <v>37</v>
      </c>
      <c r="AI634" s="95" t="s">
        <v>38</v>
      </c>
      <c r="AJ634" s="95" t="s">
        <v>38</v>
      </c>
      <c r="AK634" s="95" t="s">
        <v>38</v>
      </c>
      <c r="AL634" s="94" t="s">
        <v>290</v>
      </c>
      <c r="AM634" s="108">
        <f t="array" ref="AM634">IFERROR(INDEX(TO_name_1,MATCH(,((Шаблон_1-Точность)&gt;=G634)+((Шаблон_1+Точность)&lt;=G634),)),G634)</f>
        <v>29349</v>
      </c>
      <c r="AN634" s="109">
        <f t="array" ref="AN634">IFERROR(INDEX(TO_name_2,MATCH(,((Шаблон_2-Точность)&gt;=H634)+((Шаблон_2+Точность)&lt;=H634),)),H634)</f>
        <v>63023</v>
      </c>
      <c r="AO634" s="109">
        <f t="array" ref="AO634">IFERROR(INDEX(TO_name_3,MATCH(,((Шаблон_3-Точность)&gt;=I634)+((Шаблон_3+Точность)&lt;=I634),)),I634)</f>
        <v>46436</v>
      </c>
      <c r="AP634" s="109">
        <f t="array" ref="AP634">IFERROR(INDEX(TO_name_4,MATCH(,((Шаблон_4-Точность)&gt;=J634)+((Шаблон_4+Точность)&lt;=J634),)),J634)</f>
        <v>50034</v>
      </c>
      <c r="AQ634" s="109">
        <f t="array" ref="AQ634">IFERROR(INDEX(TO_name_9,MATCH(,((Шаблон_9-Точность)&gt;=K634)+((Шаблон_9+Точность)&lt;=K634),)),K634)</f>
        <v>20131</v>
      </c>
      <c r="AR634" s="109">
        <f t="array" ref="AR634">IFERROR(INDEX(TO_name_10,MATCH(,((Шаблон_10-Точность)&gt;=L634)+((Шаблон_10+Точность)&lt;=L634),)),L634)</f>
        <v>18346</v>
      </c>
      <c r="AS634" s="110">
        <f t="array" ref="AS634">IFERROR(INDEX(TO_name_11,MATCH(,((Шаблон_11-Точность)&gt;=M634)+((Шаблон_11+Точность)&lt;=M634),)),M634)</f>
        <v>13690</v>
      </c>
      <c r="AT634" s="111" t="s">
        <v>290</v>
      </c>
      <c r="AU634" s="108">
        <f t="array" ref="AU634">IFERROR(INDEX(TO_name_5,MATCH(,((Шаблон_5-Точность)&gt;=O634)+((Шаблон_5+Точность)&lt;=O634),)),O634)</f>
        <v>49086</v>
      </c>
      <c r="AV634" s="109">
        <f t="array" ref="AV634">IFERROR(INDEX(TO_name_6,MATCH(,((Шаблон_6-Точность)&gt;=P634)+((Шаблон_6+Точность)&lt;=P634),)),P634)</f>
        <v>33389</v>
      </c>
      <c r="AW634" s="109">
        <f t="array" ref="AW634">IFERROR(INDEX(TO_name_7,MATCH(,((Шаблон_7-Точность)&gt;=Q634)+((Шаблон_7+Точность)&lt;=Q634),)),Q634)</f>
        <v>22090</v>
      </c>
      <c r="AX634" s="109">
        <f t="array" ref="AX634">IFERROR(INDEX(TO_name_8,MATCH(,((Шаблон_8-Точность)&gt;=R634)+((Шаблон_8+Точность)&lt;=R634),)),R634)</f>
        <v>68039</v>
      </c>
      <c r="AY634" s="109">
        <f t="array" ref="AY634">IFERROR(INDEX(TO_name_12,MATCH(,((Шаблон_12-Точность)&gt;=S634)+((Шаблон_12+Точность)&lt;=S634),)),S634)</f>
        <v>37650</v>
      </c>
      <c r="AZ634" s="109">
        <f t="array" ref="AZ634">IFERROR(INDEX(TO_name_13,MATCH(,((Шаблон_13-Точность)&gt;=T634)+((Шаблон_13+Точность)&lt;=T634),)),T634)</f>
        <v>34176</v>
      </c>
      <c r="BA634" s="110">
        <f t="array" ref="BA634">IFERROR(INDEX(TO_name_14,MATCH(,((Шаблон_14-Точность)&gt;=U634)+((Шаблон_14+Точность)&lt;=U634),)),U634)</f>
        <v>13364</v>
      </c>
      <c r="BB634" s="3"/>
      <c r="BC634" s="3" t="str">
        <f t="shared" si="301"/>
        <v>М/73071/29349</v>
      </c>
      <c r="BD634" s="3" t="str">
        <f t="shared" si="302"/>
        <v>М/77945/63023</v>
      </c>
      <c r="BE634" s="3" t="str">
        <f t="shared" si="303"/>
        <v>ПМ/71538/46436</v>
      </c>
      <c r="BF634" s="3" t="str">
        <f t="shared" si="304"/>
        <v>М/78334/50034</v>
      </c>
      <c r="BG634" s="3" t="str">
        <f t="shared" si="305"/>
        <v>М/20131/20131</v>
      </c>
      <c r="BH634" s="3" t="str">
        <f t="shared" si="306"/>
        <v>Р/18346/18346</v>
      </c>
      <c r="BI634" s="3" t="str">
        <f t="shared" si="307"/>
        <v>О/13690/13690</v>
      </c>
      <c r="BJ634" s="158" t="s">
        <v>290</v>
      </c>
      <c r="BK634" s="3" t="str">
        <f t="shared" si="308"/>
        <v>М/47365/49086</v>
      </c>
      <c r="BL634" s="3" t="str">
        <f t="shared" si="309"/>
        <v>М/58371/33389</v>
      </c>
      <c r="BM634" s="3" t="str">
        <f t="shared" si="310"/>
        <v>М/42605/22090</v>
      </c>
      <c r="BN634" s="3" t="str">
        <f t="shared" si="311"/>
        <v>М/43490/68039</v>
      </c>
      <c r="BO634" s="3" t="str">
        <f t="shared" si="312"/>
        <v>Р/12650/37650</v>
      </c>
      <c r="BP634" s="3" t="str">
        <f t="shared" si="313"/>
        <v>Р/13661/34176</v>
      </c>
      <c r="BQ634" s="3" t="str">
        <f t="shared" si="314"/>
        <v>Р/13364/13364</v>
      </c>
    </row>
    <row r="635" spans="1:69" ht="16.5" customHeight="1" x14ac:dyDescent="0.25">
      <c r="A635" s="90">
        <v>45551</v>
      </c>
      <c r="B635" s="3">
        <v>5</v>
      </c>
      <c r="C635" s="3">
        <v>4</v>
      </c>
      <c r="D635" s="105" t="str">
        <f t="shared" si="315"/>
        <v/>
      </c>
      <c r="E635" s="105" t="str">
        <f t="shared" si="316"/>
        <v/>
      </c>
      <c r="F635" s="99" t="s">
        <v>290</v>
      </c>
      <c r="G635" s="100">
        <f t="shared" si="317"/>
        <v>29373</v>
      </c>
      <c r="H635" s="100">
        <f t="shared" si="318"/>
        <v>63047</v>
      </c>
      <c r="I635" s="100">
        <f t="shared" si="319"/>
        <v>46460</v>
      </c>
      <c r="J635" s="100">
        <f t="shared" si="320"/>
        <v>50058</v>
      </c>
      <c r="K635" s="100">
        <f t="shared" si="321"/>
        <v>20155</v>
      </c>
      <c r="L635" s="100">
        <f t="shared" si="322"/>
        <v>18346</v>
      </c>
      <c r="M635" s="100">
        <f t="shared" si="323"/>
        <v>13690</v>
      </c>
      <c r="N635" s="100" t="str">
        <f t="shared" si="324"/>
        <v>|</v>
      </c>
      <c r="O635" s="100">
        <f t="shared" si="325"/>
        <v>49110</v>
      </c>
      <c r="P635" s="100">
        <f t="shared" si="326"/>
        <v>33413</v>
      </c>
      <c r="Q635" s="100">
        <f t="shared" si="327"/>
        <v>22114</v>
      </c>
      <c r="R635" s="100">
        <f t="shared" si="328"/>
        <v>68063</v>
      </c>
      <c r="S635" s="100">
        <f t="shared" si="329"/>
        <v>37650</v>
      </c>
      <c r="T635" s="100">
        <f t="shared" si="330"/>
        <v>34176</v>
      </c>
      <c r="U635" s="100">
        <f t="shared" si="331"/>
        <v>13364</v>
      </c>
      <c r="V635" s="89" t="s">
        <v>290</v>
      </c>
      <c r="W635" s="95" t="s">
        <v>37</v>
      </c>
      <c r="X635" s="95" t="s">
        <v>37</v>
      </c>
      <c r="Y635" s="95" t="s">
        <v>37</v>
      </c>
      <c r="Z635" s="95" t="s">
        <v>37</v>
      </c>
      <c r="AA635" s="95" t="s">
        <v>37</v>
      </c>
      <c r="AB635" s="95" t="s">
        <v>38</v>
      </c>
      <c r="AC635" s="95" t="s">
        <v>38</v>
      </c>
      <c r="AD635" s="96" t="s">
        <v>290</v>
      </c>
      <c r="AE635" s="95" t="s">
        <v>37</v>
      </c>
      <c r="AF635" s="95" t="s">
        <v>37</v>
      </c>
      <c r="AG635" s="95" t="s">
        <v>37</v>
      </c>
      <c r="AH635" s="95" t="s">
        <v>37</v>
      </c>
      <c r="AI635" s="95" t="s">
        <v>38</v>
      </c>
      <c r="AJ635" s="95" t="s">
        <v>38</v>
      </c>
      <c r="AK635" s="95" t="s">
        <v>38</v>
      </c>
      <c r="AL635" s="94" t="s">
        <v>290</v>
      </c>
      <c r="AM635" s="108">
        <f t="array" ref="AM635">IFERROR(INDEX(TO_name_1,MATCH(,((Шаблон_1-Точность)&gt;=G635)+((Шаблон_1+Точность)&lt;=G635),)),G635)</f>
        <v>29373</v>
      </c>
      <c r="AN635" s="109">
        <f t="array" ref="AN635">IFERROR(INDEX(TO_name_2,MATCH(,((Шаблон_2-Точность)&gt;=H635)+((Шаблон_2+Точность)&lt;=H635),)),H635)</f>
        <v>63047</v>
      </c>
      <c r="AO635" s="109">
        <f t="array" ref="AO635">IFERROR(INDEX(TO_name_3,MATCH(,((Шаблон_3-Точность)&gt;=I635)+((Шаблон_3+Точность)&lt;=I635),)),I635)</f>
        <v>46460</v>
      </c>
      <c r="AP635" s="109">
        <f t="array" ref="AP635">IFERROR(INDEX(TO_name_4,MATCH(,((Шаблон_4-Точность)&gt;=J635)+((Шаблон_4+Точность)&lt;=J635),)),J635)</f>
        <v>50058</v>
      </c>
      <c r="AQ635" s="109">
        <f t="array" ref="AQ635">IFERROR(INDEX(TO_name_9,MATCH(,((Шаблон_9-Точность)&gt;=K635)+((Шаблон_9+Точность)&lt;=K635),)),K635)</f>
        <v>20155</v>
      </c>
      <c r="AR635" s="109">
        <f t="array" ref="AR635">IFERROR(INDEX(TO_name_10,MATCH(,((Шаблон_10-Точность)&gt;=L635)+((Шаблон_10+Точность)&lt;=L635),)),L635)</f>
        <v>18346</v>
      </c>
      <c r="AS635" s="110">
        <f t="array" ref="AS635">IFERROR(INDEX(TO_name_11,MATCH(,((Шаблон_11-Точность)&gt;=M635)+((Шаблон_11+Точность)&lt;=M635),)),M635)</f>
        <v>13690</v>
      </c>
      <c r="AT635" s="111" t="s">
        <v>290</v>
      </c>
      <c r="AU635" s="108" t="str">
        <f t="array" ref="AU635">IFERROR(INDEX(TO_name_5,MATCH(,((Шаблон_5-Точность)&gt;=O635)+((Шаблон_5+Точность)&lt;=O635),)),O635)</f>
        <v>ТО1</v>
      </c>
      <c r="AV635" s="109">
        <f t="array" ref="AV635">IFERROR(INDEX(TO_name_6,MATCH(,((Шаблон_6-Точность)&gt;=P635)+((Шаблон_6+Точность)&lt;=P635),)),P635)</f>
        <v>33413</v>
      </c>
      <c r="AW635" s="109">
        <f t="array" ref="AW635">IFERROR(INDEX(TO_name_7,MATCH(,((Шаблон_7-Точность)&gt;=Q635)+((Шаблон_7+Точность)&lt;=Q635),)),Q635)</f>
        <v>22114</v>
      </c>
      <c r="AX635" s="109">
        <f t="array" ref="AX635">IFERROR(INDEX(TO_name_8,MATCH(,((Шаблон_8-Точность)&gt;=R635)+((Шаблон_8+Точность)&lt;=R635),)),R635)</f>
        <v>68063</v>
      </c>
      <c r="AY635" s="109">
        <f t="array" ref="AY635">IFERROR(INDEX(TO_name_12,MATCH(,((Шаблон_12-Точность)&gt;=S635)+((Шаблон_12+Точность)&lt;=S635),)),S635)</f>
        <v>37650</v>
      </c>
      <c r="AZ635" s="109">
        <f t="array" ref="AZ635">IFERROR(INDEX(TO_name_13,MATCH(,((Шаблон_13-Точность)&gt;=T635)+((Шаблон_13+Точность)&lt;=T635),)),T635)</f>
        <v>34176</v>
      </c>
      <c r="BA635" s="110">
        <f t="array" ref="BA635">IFERROR(INDEX(TO_name_14,MATCH(,((Шаблон_14-Точность)&gt;=U635)+((Шаблон_14+Точность)&lt;=U635),)),U635)</f>
        <v>13364</v>
      </c>
      <c r="BB635" s="3"/>
      <c r="BC635" s="3" t="str">
        <f t="shared" si="301"/>
        <v>М/73095/29373</v>
      </c>
      <c r="BD635" s="3" t="str">
        <f t="shared" si="302"/>
        <v>М/77969/63047</v>
      </c>
      <c r="BE635" s="3" t="str">
        <f t="shared" si="303"/>
        <v>М/71562/46460</v>
      </c>
      <c r="BF635" s="3" t="str">
        <f t="shared" si="304"/>
        <v>М/78358/50058</v>
      </c>
      <c r="BG635" s="3" t="str">
        <f t="shared" si="305"/>
        <v>М/20155/20155</v>
      </c>
      <c r="BH635" s="3" t="str">
        <f t="shared" si="306"/>
        <v>Р/18346/18346</v>
      </c>
      <c r="BI635" s="3" t="str">
        <f t="shared" si="307"/>
        <v>Р/13690/13690</v>
      </c>
      <c r="BJ635" s="158" t="s">
        <v>290</v>
      </c>
      <c r="BK635" s="3" t="str">
        <f t="shared" si="308"/>
        <v>М/47389/49110</v>
      </c>
      <c r="BL635" s="3" t="str">
        <f t="shared" si="309"/>
        <v>М/58395/33413</v>
      </c>
      <c r="BM635" s="3" t="str">
        <f t="shared" si="310"/>
        <v>М/42629/22114</v>
      </c>
      <c r="BN635" s="3" t="str">
        <f t="shared" si="311"/>
        <v>М/43514/68063</v>
      </c>
      <c r="BO635" s="3" t="str">
        <f t="shared" si="312"/>
        <v>Р/12650/37650</v>
      </c>
      <c r="BP635" s="3" t="str">
        <f t="shared" si="313"/>
        <v>Р/13661/34176</v>
      </c>
      <c r="BQ635" s="3" t="str">
        <f t="shared" si="314"/>
        <v>Р/13364/13364</v>
      </c>
    </row>
    <row r="636" spans="1:69" ht="16.5" customHeight="1" x14ac:dyDescent="0.25">
      <c r="A636" s="90">
        <v>45552</v>
      </c>
      <c r="B636" s="3">
        <v>5</v>
      </c>
      <c r="C636" s="3">
        <v>4</v>
      </c>
      <c r="D636" s="105" t="str">
        <f t="shared" si="315"/>
        <v/>
      </c>
      <c r="E636" s="105" t="str">
        <f t="shared" si="316"/>
        <v/>
      </c>
      <c r="F636" s="99" t="s">
        <v>290</v>
      </c>
      <c r="G636" s="100">
        <f t="shared" si="317"/>
        <v>29397</v>
      </c>
      <c r="H636" s="100">
        <f t="shared" si="318"/>
        <v>63071</v>
      </c>
      <c r="I636" s="100">
        <f t="shared" si="319"/>
        <v>46484</v>
      </c>
      <c r="J636" s="100">
        <f t="shared" si="320"/>
        <v>50082</v>
      </c>
      <c r="K636" s="100">
        <f t="shared" si="321"/>
        <v>20179</v>
      </c>
      <c r="L636" s="100">
        <f t="shared" si="322"/>
        <v>18346</v>
      </c>
      <c r="M636" s="100">
        <f t="shared" si="323"/>
        <v>13690</v>
      </c>
      <c r="N636" s="100" t="str">
        <f t="shared" si="324"/>
        <v>|</v>
      </c>
      <c r="O636" s="100">
        <f t="shared" si="325"/>
        <v>49134</v>
      </c>
      <c r="P636" s="100">
        <f t="shared" si="326"/>
        <v>33437</v>
      </c>
      <c r="Q636" s="100">
        <f t="shared" si="327"/>
        <v>22138</v>
      </c>
      <c r="R636" s="100">
        <f t="shared" si="328"/>
        <v>68087</v>
      </c>
      <c r="S636" s="100">
        <f t="shared" si="329"/>
        <v>37650</v>
      </c>
      <c r="T636" s="100">
        <f t="shared" si="330"/>
        <v>34176</v>
      </c>
      <c r="U636" s="100">
        <f t="shared" si="331"/>
        <v>13364</v>
      </c>
      <c r="V636" s="89" t="s">
        <v>290</v>
      </c>
      <c r="W636" s="95" t="s">
        <v>37</v>
      </c>
      <c r="X636" s="95" t="s">
        <v>37</v>
      </c>
      <c r="Y636" s="95" t="s">
        <v>37</v>
      </c>
      <c r="Z636" s="95" t="s">
        <v>37</v>
      </c>
      <c r="AA636" s="95" t="s">
        <v>37</v>
      </c>
      <c r="AB636" s="95" t="s">
        <v>38</v>
      </c>
      <c r="AC636" s="95" t="s">
        <v>38</v>
      </c>
      <c r="AD636" s="96" t="s">
        <v>290</v>
      </c>
      <c r="AE636" s="95" t="s">
        <v>37</v>
      </c>
      <c r="AF636" s="95" t="s">
        <v>37</v>
      </c>
      <c r="AG636" s="95" t="s">
        <v>37</v>
      </c>
      <c r="AH636" s="95" t="s">
        <v>37</v>
      </c>
      <c r="AI636" s="95" t="s">
        <v>38</v>
      </c>
      <c r="AJ636" s="95" t="s">
        <v>38</v>
      </c>
      <c r="AK636" s="95" t="s">
        <v>38</v>
      </c>
      <c r="AL636" s="94" t="s">
        <v>290</v>
      </c>
      <c r="AM636" s="108">
        <f t="array" ref="AM636">IFERROR(INDEX(TO_name_1,MATCH(,((Шаблон_1-Точность)&gt;=G636)+((Шаблон_1+Точность)&lt;=G636),)),G636)</f>
        <v>29397</v>
      </c>
      <c r="AN636" s="109">
        <f t="array" ref="AN636">IFERROR(INDEX(TO_name_2,MATCH(,((Шаблон_2-Точность)&gt;=H636)+((Шаблон_2+Точность)&lt;=H636),)),H636)</f>
        <v>63071</v>
      </c>
      <c r="AO636" s="109">
        <f t="array" ref="AO636">IFERROR(INDEX(TO_name_3,MATCH(,((Шаблон_3-Точность)&gt;=I636)+((Шаблон_3+Точность)&lt;=I636),)),I636)</f>
        <v>46484</v>
      </c>
      <c r="AP636" s="109">
        <f t="array" ref="AP636">IFERROR(INDEX(TO_name_4,MATCH(,((Шаблон_4-Точность)&gt;=J636)+((Шаблон_4+Точность)&lt;=J636),)),J636)</f>
        <v>50082</v>
      </c>
      <c r="AQ636" s="109">
        <f t="array" ref="AQ636">IFERROR(INDEX(TO_name_9,MATCH(,((Шаблон_9-Точность)&gt;=K636)+((Шаблон_9+Точность)&lt;=K636),)),K636)</f>
        <v>20179</v>
      </c>
      <c r="AR636" s="109">
        <f t="array" ref="AR636">IFERROR(INDEX(TO_name_10,MATCH(,((Шаблон_10-Точность)&gt;=L636)+((Шаблон_10+Точность)&lt;=L636),)),L636)</f>
        <v>18346</v>
      </c>
      <c r="AS636" s="110">
        <f t="array" ref="AS636">IFERROR(INDEX(TO_name_11,MATCH(,((Шаблон_11-Точность)&gt;=M636)+((Шаблон_11+Точность)&lt;=M636),)),M636)</f>
        <v>13690</v>
      </c>
      <c r="AT636" s="111" t="s">
        <v>290</v>
      </c>
      <c r="AU636" s="108">
        <f t="array" ref="AU636">IFERROR(INDEX(TO_name_5,MATCH(,((Шаблон_5-Точность)&gt;=O636)+((Шаблон_5+Точность)&lt;=O636),)),O636)</f>
        <v>49134</v>
      </c>
      <c r="AV636" s="109">
        <f t="array" ref="AV636">IFERROR(INDEX(TO_name_6,MATCH(,((Шаблон_6-Точность)&gt;=P636)+((Шаблон_6+Точность)&lt;=P636),)),P636)</f>
        <v>33437</v>
      </c>
      <c r="AW636" s="109">
        <f t="array" ref="AW636">IFERROR(INDEX(TO_name_7,MATCH(,((Шаблон_7-Точность)&gt;=Q636)+((Шаблон_7+Точность)&lt;=Q636),)),Q636)</f>
        <v>22138</v>
      </c>
      <c r="AX636" s="109">
        <f t="array" ref="AX636">IFERROR(INDEX(TO_name_8,MATCH(,((Шаблон_8-Точность)&gt;=R636)+((Шаблон_8+Точность)&lt;=R636),)),R636)</f>
        <v>68087</v>
      </c>
      <c r="AY636" s="109">
        <f t="array" ref="AY636">IFERROR(INDEX(TO_name_12,MATCH(,((Шаблон_12-Точность)&gt;=S636)+((Шаблон_12+Точность)&lt;=S636),)),S636)</f>
        <v>37650</v>
      </c>
      <c r="AZ636" s="109">
        <f t="array" ref="AZ636">IFERROR(INDEX(TO_name_13,MATCH(,((Шаблон_13-Точность)&gt;=T636)+((Шаблон_13+Точность)&lt;=T636),)),T636)</f>
        <v>34176</v>
      </c>
      <c r="BA636" s="110">
        <f t="array" ref="BA636">IFERROR(INDEX(TO_name_14,MATCH(,((Шаблон_14-Точность)&gt;=U636)+((Шаблон_14+Точность)&lt;=U636),)),U636)</f>
        <v>13364</v>
      </c>
      <c r="BB636" s="3"/>
      <c r="BC636" s="3" t="str">
        <f t="shared" si="301"/>
        <v>М/73119/29397</v>
      </c>
      <c r="BD636" s="3" t="str">
        <f t="shared" si="302"/>
        <v>М/77993/63071</v>
      </c>
      <c r="BE636" s="3" t="str">
        <f t="shared" si="303"/>
        <v>М/71586/46484</v>
      </c>
      <c r="BF636" s="3" t="str">
        <f t="shared" si="304"/>
        <v>М/78382/50082</v>
      </c>
      <c r="BG636" s="3" t="str">
        <f t="shared" si="305"/>
        <v>М/20179/20179</v>
      </c>
      <c r="BH636" s="3" t="str">
        <f t="shared" si="306"/>
        <v>Р/18346/18346</v>
      </c>
      <c r="BI636" s="3" t="str">
        <f t="shared" si="307"/>
        <v>Р/13690/13690</v>
      </c>
      <c r="BJ636" s="158" t="s">
        <v>290</v>
      </c>
      <c r="BK636" s="3" t="str">
        <f t="shared" si="308"/>
        <v>М/47413/49134</v>
      </c>
      <c r="BL636" s="3" t="str">
        <f t="shared" si="309"/>
        <v>М/58419/33437</v>
      </c>
      <c r="BM636" s="3" t="str">
        <f t="shared" si="310"/>
        <v>М/42653/22138</v>
      </c>
      <c r="BN636" s="3" t="str">
        <f t="shared" si="311"/>
        <v>М/43538/68087</v>
      </c>
      <c r="BO636" s="3" t="str">
        <f t="shared" si="312"/>
        <v>Р/12650/37650</v>
      </c>
      <c r="BP636" s="3" t="str">
        <f t="shared" si="313"/>
        <v>Р/13661/34176</v>
      </c>
      <c r="BQ636" s="3" t="str">
        <f t="shared" si="314"/>
        <v>Р/13364/13364</v>
      </c>
    </row>
    <row r="637" spans="1:69" ht="16.5" customHeight="1" x14ac:dyDescent="0.25">
      <c r="A637" s="90">
        <v>45553</v>
      </c>
      <c r="B637" s="3">
        <v>5</v>
      </c>
      <c r="C637" s="3">
        <v>4</v>
      </c>
      <c r="D637" s="105" t="str">
        <f t="shared" si="315"/>
        <v/>
      </c>
      <c r="E637" s="105" t="str">
        <f t="shared" si="316"/>
        <v/>
      </c>
      <c r="F637" s="99" t="s">
        <v>290</v>
      </c>
      <c r="G637" s="100">
        <f t="shared" si="317"/>
        <v>29421</v>
      </c>
      <c r="H637" s="100">
        <f t="shared" si="318"/>
        <v>63095</v>
      </c>
      <c r="I637" s="100">
        <f t="shared" si="319"/>
        <v>46508</v>
      </c>
      <c r="J637" s="100">
        <f t="shared" si="320"/>
        <v>50106</v>
      </c>
      <c r="K637" s="100">
        <f t="shared" si="321"/>
        <v>20203</v>
      </c>
      <c r="L637" s="100">
        <f t="shared" si="322"/>
        <v>18346</v>
      </c>
      <c r="M637" s="100">
        <f t="shared" si="323"/>
        <v>13690</v>
      </c>
      <c r="N637" s="100" t="str">
        <f t="shared" si="324"/>
        <v>|</v>
      </c>
      <c r="O637" s="100">
        <f t="shared" si="325"/>
        <v>49158</v>
      </c>
      <c r="P637" s="100">
        <f t="shared" si="326"/>
        <v>33461</v>
      </c>
      <c r="Q637" s="100">
        <f t="shared" si="327"/>
        <v>22162</v>
      </c>
      <c r="R637" s="100">
        <f t="shared" si="328"/>
        <v>68111</v>
      </c>
      <c r="S637" s="100">
        <f t="shared" si="329"/>
        <v>37650</v>
      </c>
      <c r="T637" s="100">
        <f t="shared" si="330"/>
        <v>34176</v>
      </c>
      <c r="U637" s="100">
        <f t="shared" si="331"/>
        <v>13364</v>
      </c>
      <c r="V637" s="89" t="s">
        <v>290</v>
      </c>
      <c r="W637" s="95" t="s">
        <v>37</v>
      </c>
      <c r="X637" s="95" t="s">
        <v>37</v>
      </c>
      <c r="Y637" s="95" t="s">
        <v>37</v>
      </c>
      <c r="Z637" s="95" t="s">
        <v>37</v>
      </c>
      <c r="AA637" s="95" t="s">
        <v>37</v>
      </c>
      <c r="AB637" s="95" t="s">
        <v>38</v>
      </c>
      <c r="AC637" s="95" t="s">
        <v>38</v>
      </c>
      <c r="AD637" s="96" t="s">
        <v>290</v>
      </c>
      <c r="AE637" s="95" t="s">
        <v>37</v>
      </c>
      <c r="AF637" s="95" t="s">
        <v>37</v>
      </c>
      <c r="AG637" s="95" t="s">
        <v>37</v>
      </c>
      <c r="AH637" s="95" t="s">
        <v>37</v>
      </c>
      <c r="AI637" s="95" t="s">
        <v>38</v>
      </c>
      <c r="AJ637" s="95" t="s">
        <v>38</v>
      </c>
      <c r="AK637" s="95" t="s">
        <v>38</v>
      </c>
      <c r="AL637" s="94" t="s">
        <v>290</v>
      </c>
      <c r="AM637" s="108">
        <f t="array" ref="AM637">IFERROR(INDEX(TO_name_1,MATCH(,((Шаблон_1-Точность)&gt;=G637)+((Шаблон_1+Точность)&lt;=G637),)),G637)</f>
        <v>29421</v>
      </c>
      <c r="AN637" s="109">
        <f t="array" ref="AN637">IFERROR(INDEX(TO_name_2,MATCH(,((Шаблон_2-Точность)&gt;=H637)+((Шаблон_2+Точность)&lt;=H637),)),H637)</f>
        <v>63095</v>
      </c>
      <c r="AO637" s="109">
        <f t="array" ref="AO637">IFERROR(INDEX(TO_name_3,MATCH(,((Шаблон_3-Точность)&gt;=I637)+((Шаблон_3+Точность)&lt;=I637),)),I637)</f>
        <v>46508</v>
      </c>
      <c r="AP637" s="109">
        <f t="array" ref="AP637">IFERROR(INDEX(TO_name_4,MATCH(,((Шаблон_4-Точность)&gt;=J637)+((Шаблон_4+Точность)&lt;=J637),)),J637)</f>
        <v>50106</v>
      </c>
      <c r="AQ637" s="109">
        <f t="array" ref="AQ637">IFERROR(INDEX(TO_name_9,MATCH(,((Шаблон_9-Точность)&gt;=K637)+((Шаблон_9+Точность)&lt;=K637),)),K637)</f>
        <v>20203</v>
      </c>
      <c r="AR637" s="109">
        <f t="array" ref="AR637">IFERROR(INDEX(TO_name_10,MATCH(,((Шаблон_10-Точность)&gt;=L637)+((Шаблон_10+Точность)&lt;=L637),)),L637)</f>
        <v>18346</v>
      </c>
      <c r="AS637" s="110">
        <f t="array" ref="AS637">IFERROR(INDEX(TO_name_11,MATCH(,((Шаблон_11-Точность)&gt;=M637)+((Шаблон_11+Точность)&lt;=M637),)),M637)</f>
        <v>13690</v>
      </c>
      <c r="AT637" s="111" t="s">
        <v>290</v>
      </c>
      <c r="AU637" s="108">
        <f t="array" ref="AU637">IFERROR(INDEX(TO_name_5,MATCH(,((Шаблон_5-Точность)&gt;=O637)+((Шаблон_5+Точность)&lt;=O637),)),O637)</f>
        <v>49158</v>
      </c>
      <c r="AV637" s="109">
        <f t="array" ref="AV637">IFERROR(INDEX(TO_name_6,MATCH(,((Шаблон_6-Точность)&gt;=P637)+((Шаблон_6+Точность)&lt;=P637),)),P637)</f>
        <v>33461</v>
      </c>
      <c r="AW637" s="109">
        <f t="array" ref="AW637">IFERROR(INDEX(TO_name_7,MATCH(,((Шаблон_7-Точность)&gt;=Q637)+((Шаблон_7+Точность)&lt;=Q637),)),Q637)</f>
        <v>22162</v>
      </c>
      <c r="AX637" s="109">
        <f t="array" ref="AX637">IFERROR(INDEX(TO_name_8,MATCH(,((Шаблон_8-Точность)&gt;=R637)+((Шаблон_8+Точность)&lt;=R637),)),R637)</f>
        <v>68111</v>
      </c>
      <c r="AY637" s="109">
        <f t="array" ref="AY637">IFERROR(INDEX(TO_name_12,MATCH(,((Шаблон_12-Точность)&gt;=S637)+((Шаблон_12+Точность)&lt;=S637),)),S637)</f>
        <v>37650</v>
      </c>
      <c r="AZ637" s="109">
        <f t="array" ref="AZ637">IFERROR(INDEX(TO_name_13,MATCH(,((Шаблон_13-Точность)&gt;=T637)+((Шаблон_13+Точность)&lt;=T637),)),T637)</f>
        <v>34176</v>
      </c>
      <c r="BA637" s="110">
        <f t="array" ref="BA637">IFERROR(INDEX(TO_name_14,MATCH(,((Шаблон_14-Точность)&gt;=U637)+((Шаблон_14+Точность)&lt;=U637),)),U637)</f>
        <v>13364</v>
      </c>
      <c r="BB637" s="3"/>
      <c r="BC637" s="3" t="str">
        <f t="shared" si="301"/>
        <v>М/73143/29421</v>
      </c>
      <c r="BD637" s="3" t="str">
        <f t="shared" si="302"/>
        <v>М/78017/63095</v>
      </c>
      <c r="BE637" s="3" t="str">
        <f t="shared" si="303"/>
        <v>М/71610/46508</v>
      </c>
      <c r="BF637" s="3" t="str">
        <f t="shared" si="304"/>
        <v>М/78406/50106</v>
      </c>
      <c r="BG637" s="3" t="str">
        <f t="shared" si="305"/>
        <v>М/20203/20203</v>
      </c>
      <c r="BH637" s="3" t="str">
        <f t="shared" si="306"/>
        <v>Р/18346/18346</v>
      </c>
      <c r="BI637" s="3" t="str">
        <f t="shared" si="307"/>
        <v>Р/13690/13690</v>
      </c>
      <c r="BJ637" s="158" t="s">
        <v>290</v>
      </c>
      <c r="BK637" s="3" t="str">
        <f t="shared" si="308"/>
        <v>М/47437/49158</v>
      </c>
      <c r="BL637" s="3" t="str">
        <f t="shared" si="309"/>
        <v>М/58443/33461</v>
      </c>
      <c r="BM637" s="3" t="str">
        <f t="shared" si="310"/>
        <v>М/42677/22162</v>
      </c>
      <c r="BN637" s="3" t="str">
        <f t="shared" si="311"/>
        <v>М/43562/68111</v>
      </c>
      <c r="BO637" s="3" t="str">
        <f t="shared" si="312"/>
        <v>Р/12650/37650</v>
      </c>
      <c r="BP637" s="3" t="str">
        <f t="shared" si="313"/>
        <v>Р/13661/34176</v>
      </c>
      <c r="BQ637" s="3" t="str">
        <f t="shared" si="314"/>
        <v>Р/13364/13364</v>
      </c>
    </row>
    <row r="638" spans="1:69" ht="16.5" customHeight="1" x14ac:dyDescent="0.25">
      <c r="A638" s="90">
        <v>45554</v>
      </c>
      <c r="B638" s="3">
        <v>5</v>
      </c>
      <c r="C638" s="3">
        <v>4</v>
      </c>
      <c r="D638" s="105" t="str">
        <f t="shared" si="315"/>
        <v/>
      </c>
      <c r="E638" s="105" t="str">
        <f t="shared" si="316"/>
        <v/>
      </c>
      <c r="F638" s="99" t="s">
        <v>290</v>
      </c>
      <c r="G638" s="100">
        <f t="shared" si="317"/>
        <v>29445</v>
      </c>
      <c r="H638" s="100">
        <f t="shared" si="318"/>
        <v>63119</v>
      </c>
      <c r="I638" s="100">
        <f t="shared" si="319"/>
        <v>46532</v>
      </c>
      <c r="J638" s="100">
        <f t="shared" si="320"/>
        <v>50130</v>
      </c>
      <c r="K638" s="100">
        <f t="shared" si="321"/>
        <v>20219</v>
      </c>
      <c r="L638" s="100">
        <f t="shared" si="322"/>
        <v>18346</v>
      </c>
      <c r="M638" s="100">
        <f t="shared" si="323"/>
        <v>13698</v>
      </c>
      <c r="N638" s="100" t="str">
        <f t="shared" si="324"/>
        <v>|</v>
      </c>
      <c r="O638" s="100">
        <f t="shared" si="325"/>
        <v>49182</v>
      </c>
      <c r="P638" s="100">
        <f t="shared" si="326"/>
        <v>33485</v>
      </c>
      <c r="Q638" s="100">
        <f t="shared" si="327"/>
        <v>22186</v>
      </c>
      <c r="R638" s="100">
        <f t="shared" si="328"/>
        <v>68135</v>
      </c>
      <c r="S638" s="100">
        <f t="shared" si="329"/>
        <v>37650</v>
      </c>
      <c r="T638" s="100">
        <f t="shared" si="330"/>
        <v>34176</v>
      </c>
      <c r="U638" s="100">
        <f t="shared" si="331"/>
        <v>13364</v>
      </c>
      <c r="V638" s="89" t="s">
        <v>290</v>
      </c>
      <c r="W638" s="95" t="s">
        <v>37</v>
      </c>
      <c r="X638" s="95" t="s">
        <v>37</v>
      </c>
      <c r="Y638" s="95" t="s">
        <v>37</v>
      </c>
      <c r="Z638" s="95" t="s">
        <v>37</v>
      </c>
      <c r="AA638" s="95" t="s">
        <v>195</v>
      </c>
      <c r="AB638" s="95" t="s">
        <v>38</v>
      </c>
      <c r="AC638" s="95" t="s">
        <v>320</v>
      </c>
      <c r="AD638" s="96" t="s">
        <v>290</v>
      </c>
      <c r="AE638" s="95" t="s">
        <v>37</v>
      </c>
      <c r="AF638" s="95" t="s">
        <v>37</v>
      </c>
      <c r="AG638" s="95" t="s">
        <v>37</v>
      </c>
      <c r="AH638" s="95" t="s">
        <v>37</v>
      </c>
      <c r="AI638" s="95" t="s">
        <v>38</v>
      </c>
      <c r="AJ638" s="95" t="s">
        <v>38</v>
      </c>
      <c r="AK638" s="95" t="s">
        <v>38</v>
      </c>
      <c r="AL638" s="94" t="s">
        <v>290</v>
      </c>
      <c r="AM638" s="108">
        <f t="array" ref="AM638">IFERROR(INDEX(TO_name_1,MATCH(,((Шаблон_1-Точность)&gt;=G638)+((Шаблон_1+Точность)&lt;=G638),)),G638)</f>
        <v>29445</v>
      </c>
      <c r="AN638" s="109">
        <f t="array" ref="AN638">IFERROR(INDEX(TO_name_2,MATCH(,((Шаблон_2-Точность)&gt;=H638)+((Шаблон_2+Точность)&lt;=H638),)),H638)</f>
        <v>63119</v>
      </c>
      <c r="AO638" s="109">
        <f t="array" ref="AO638">IFERROR(INDEX(TO_name_3,MATCH(,((Шаблон_3-Точность)&gt;=I638)+((Шаблон_3+Точность)&lt;=I638),)),I638)</f>
        <v>46532</v>
      </c>
      <c r="AP638" s="109">
        <f t="array" ref="AP638">IFERROR(INDEX(TO_name_4,MATCH(,((Шаблон_4-Точность)&gt;=J638)+((Шаблон_4+Точность)&lt;=J638),)),J638)</f>
        <v>50130</v>
      </c>
      <c r="AQ638" s="109">
        <f t="array" ref="AQ638">IFERROR(INDEX(TO_name_9,MATCH(,((Шаблон_9-Точность)&gt;=K638)+((Шаблон_9+Точность)&lt;=K638),)),K638)</f>
        <v>20219</v>
      </c>
      <c r="AR638" s="109">
        <f t="array" ref="AR638">IFERROR(INDEX(TO_name_10,MATCH(,((Шаблон_10-Точность)&gt;=L638)+((Шаблон_10+Точность)&lt;=L638),)),L638)</f>
        <v>18346</v>
      </c>
      <c r="AS638" s="110">
        <f t="array" ref="AS638">IFERROR(INDEX(TO_name_11,MATCH(,((Шаблон_11-Точность)&gt;=M638)+((Шаблон_11+Точность)&lt;=M638),)),M638)</f>
        <v>13698</v>
      </c>
      <c r="AT638" s="111" t="s">
        <v>290</v>
      </c>
      <c r="AU638" s="108">
        <f t="array" ref="AU638">IFERROR(INDEX(TO_name_5,MATCH(,((Шаблон_5-Точность)&gt;=O638)+((Шаблон_5+Точность)&lt;=O638),)),O638)</f>
        <v>49182</v>
      </c>
      <c r="AV638" s="109">
        <f t="array" ref="AV638">IFERROR(INDEX(TO_name_6,MATCH(,((Шаблон_6-Точность)&gt;=P638)+((Шаблон_6+Точность)&lt;=P638),)),P638)</f>
        <v>33485</v>
      </c>
      <c r="AW638" s="109">
        <f t="array" ref="AW638">IFERROR(INDEX(TO_name_7,MATCH(,((Шаблон_7-Точность)&gt;=Q638)+((Шаблон_7+Точность)&lt;=Q638),)),Q638)</f>
        <v>22186</v>
      </c>
      <c r="AX638" s="109">
        <f t="array" ref="AX638">IFERROR(INDEX(TO_name_8,MATCH(,((Шаблон_8-Точность)&gt;=R638)+((Шаблон_8+Точность)&lt;=R638),)),R638)</f>
        <v>68135</v>
      </c>
      <c r="AY638" s="109">
        <f t="array" ref="AY638">IFERROR(INDEX(TO_name_12,MATCH(,((Шаблон_12-Точность)&gt;=S638)+((Шаблон_12+Точность)&lt;=S638),)),S638)</f>
        <v>37650</v>
      </c>
      <c r="AZ638" s="109">
        <f t="array" ref="AZ638">IFERROR(INDEX(TO_name_13,MATCH(,((Шаблон_13-Точность)&gt;=T638)+((Шаблон_13+Точность)&lt;=T638),)),T638)</f>
        <v>34176</v>
      </c>
      <c r="BA638" s="110">
        <f t="array" ref="BA638">IFERROR(INDEX(TO_name_14,MATCH(,((Шаблон_14-Точность)&gt;=U638)+((Шаблон_14+Точность)&lt;=U638),)),U638)</f>
        <v>13364</v>
      </c>
      <c r="BB638" s="3"/>
      <c r="BC638" s="3" t="str">
        <f t="shared" si="301"/>
        <v>М/73167/29445</v>
      </c>
      <c r="BD638" s="3" t="str">
        <f t="shared" si="302"/>
        <v>М/78041/63119</v>
      </c>
      <c r="BE638" s="3" t="str">
        <f t="shared" si="303"/>
        <v>М/71634/46532</v>
      </c>
      <c r="BF638" s="3" t="str">
        <f t="shared" si="304"/>
        <v>М/78430/50130</v>
      </c>
      <c r="BG638" s="3" t="str">
        <f t="shared" si="305"/>
        <v>О/20219/20219</v>
      </c>
      <c r="BH638" s="3" t="str">
        <f t="shared" si="306"/>
        <v>Р/18346/18346</v>
      </c>
      <c r="BI638" s="3" t="str">
        <f t="shared" si="307"/>
        <v>П/13698/13698</v>
      </c>
      <c r="BJ638" s="158" t="s">
        <v>290</v>
      </c>
      <c r="BK638" s="3" t="str">
        <f t="shared" si="308"/>
        <v>М/47461/49182</v>
      </c>
      <c r="BL638" s="3" t="str">
        <f t="shared" si="309"/>
        <v>М/58467/33485</v>
      </c>
      <c r="BM638" s="3" t="str">
        <f t="shared" si="310"/>
        <v>М/42701/22186</v>
      </c>
      <c r="BN638" s="3" t="str">
        <f t="shared" si="311"/>
        <v>М/43586/68135</v>
      </c>
      <c r="BO638" s="3" t="str">
        <f t="shared" si="312"/>
        <v>Р/12650/37650</v>
      </c>
      <c r="BP638" s="3" t="str">
        <f t="shared" si="313"/>
        <v>Р/13661/34176</v>
      </c>
      <c r="BQ638" s="3" t="str">
        <f t="shared" si="314"/>
        <v>Р/13364/13364</v>
      </c>
    </row>
    <row r="639" spans="1:69" ht="16.5" customHeight="1" x14ac:dyDescent="0.25">
      <c r="A639" s="90">
        <v>45555</v>
      </c>
      <c r="B639" s="3">
        <v>5</v>
      </c>
      <c r="C639" s="3">
        <v>4</v>
      </c>
      <c r="D639" s="105" t="str">
        <f t="shared" si="315"/>
        <v/>
      </c>
      <c r="E639" s="105" t="str">
        <f t="shared" si="316"/>
        <v/>
      </c>
      <c r="F639" s="99" t="s">
        <v>290</v>
      </c>
      <c r="G639" s="100">
        <f t="shared" si="317"/>
        <v>29469</v>
      </c>
      <c r="H639" s="100">
        <f t="shared" si="318"/>
        <v>63143</v>
      </c>
      <c r="I639" s="100">
        <f t="shared" si="319"/>
        <v>46556</v>
      </c>
      <c r="J639" s="100">
        <f t="shared" si="320"/>
        <v>50154</v>
      </c>
      <c r="K639" s="100">
        <f t="shared" si="321"/>
        <v>20219</v>
      </c>
      <c r="L639" s="100">
        <f t="shared" si="322"/>
        <v>18346</v>
      </c>
      <c r="M639" s="100">
        <f t="shared" si="323"/>
        <v>13722</v>
      </c>
      <c r="N639" s="100" t="str">
        <f t="shared" si="324"/>
        <v>|</v>
      </c>
      <c r="O639" s="100">
        <f t="shared" si="325"/>
        <v>49206</v>
      </c>
      <c r="P639" s="100">
        <f t="shared" si="326"/>
        <v>33509</v>
      </c>
      <c r="Q639" s="100">
        <f t="shared" si="327"/>
        <v>22210</v>
      </c>
      <c r="R639" s="100">
        <f t="shared" si="328"/>
        <v>68159</v>
      </c>
      <c r="S639" s="100">
        <f t="shared" si="329"/>
        <v>37650</v>
      </c>
      <c r="T639" s="100">
        <f t="shared" si="330"/>
        <v>34176</v>
      </c>
      <c r="U639" s="100">
        <f t="shared" si="331"/>
        <v>13364</v>
      </c>
      <c r="V639" s="89" t="s">
        <v>290</v>
      </c>
      <c r="W639" s="95" t="s">
        <v>37</v>
      </c>
      <c r="X639" s="95" t="s">
        <v>37</v>
      </c>
      <c r="Y639" s="95" t="s">
        <v>37</v>
      </c>
      <c r="Z639" s="95" t="s">
        <v>37</v>
      </c>
      <c r="AA639" s="95" t="s">
        <v>271</v>
      </c>
      <c r="AB639" s="95" t="s">
        <v>38</v>
      </c>
      <c r="AC639" s="95" t="s">
        <v>37</v>
      </c>
      <c r="AD639" s="96" t="s">
        <v>290</v>
      </c>
      <c r="AE639" s="95" t="s">
        <v>37</v>
      </c>
      <c r="AF639" s="95" t="s">
        <v>37</v>
      </c>
      <c r="AG639" s="95" t="s">
        <v>37</v>
      </c>
      <c r="AH639" s="95" t="s">
        <v>37</v>
      </c>
      <c r="AI639" s="95" t="s">
        <v>38</v>
      </c>
      <c r="AJ639" s="95" t="s">
        <v>38</v>
      </c>
      <c r="AK639" s="95" t="s">
        <v>38</v>
      </c>
      <c r="AL639" s="94" t="s">
        <v>290</v>
      </c>
      <c r="AM639" s="108">
        <f t="array" ref="AM639">IFERROR(INDEX(TO_name_1,MATCH(,((Шаблон_1-Точность)&gt;=G639)+((Шаблон_1+Точность)&lt;=G639),)),G639)</f>
        <v>29469</v>
      </c>
      <c r="AN639" s="109">
        <f t="array" ref="AN639">IFERROR(INDEX(TO_name_2,MATCH(,((Шаблон_2-Точность)&gt;=H639)+((Шаблон_2+Точность)&lt;=H639),)),H639)</f>
        <v>63143</v>
      </c>
      <c r="AO639" s="109">
        <f t="array" ref="AO639">IFERROR(INDEX(TO_name_3,MATCH(,((Шаблон_3-Точность)&gt;=I639)+((Шаблон_3+Точность)&lt;=I639),)),I639)</f>
        <v>46556</v>
      </c>
      <c r="AP639" s="109">
        <f t="array" ref="AP639">IFERROR(INDEX(TO_name_4,MATCH(,((Шаблон_4-Точность)&gt;=J639)+((Шаблон_4+Точность)&lt;=J639),)),J639)</f>
        <v>50154</v>
      </c>
      <c r="AQ639" s="109">
        <f t="array" ref="AQ639">IFERROR(INDEX(TO_name_9,MATCH(,((Шаблон_9-Точность)&gt;=K639)+((Шаблон_9+Точность)&lt;=K639),)),K639)</f>
        <v>20219</v>
      </c>
      <c r="AR639" s="109">
        <f t="array" ref="AR639">IFERROR(INDEX(TO_name_10,MATCH(,((Шаблон_10-Точность)&gt;=L639)+((Шаблон_10+Точность)&lt;=L639),)),L639)</f>
        <v>18346</v>
      </c>
      <c r="AS639" s="110">
        <f t="array" ref="AS639">IFERROR(INDEX(TO_name_11,MATCH(,((Шаблон_11-Точность)&gt;=M639)+((Шаблон_11+Точность)&lt;=M639),)),M639)</f>
        <v>13722</v>
      </c>
      <c r="AT639" s="111" t="s">
        <v>290</v>
      </c>
      <c r="AU639" s="108">
        <f t="array" ref="AU639">IFERROR(INDEX(TO_name_5,MATCH(,((Шаблон_5-Точность)&gt;=O639)+((Шаблон_5+Точность)&lt;=O639),)),O639)</f>
        <v>49206</v>
      </c>
      <c r="AV639" s="109">
        <f t="array" ref="AV639">IFERROR(INDEX(TO_name_6,MATCH(,((Шаблон_6-Точность)&gt;=P639)+((Шаблон_6+Точность)&lt;=P639),)),P639)</f>
        <v>33509</v>
      </c>
      <c r="AW639" s="109">
        <f t="array" ref="AW639">IFERROR(INDEX(TO_name_7,MATCH(,((Шаблон_7-Точность)&gt;=Q639)+((Шаблон_7+Точность)&lt;=Q639),)),Q639)</f>
        <v>22210</v>
      </c>
      <c r="AX639" s="109">
        <f t="array" ref="AX639">IFERROR(INDEX(TO_name_8,MATCH(,((Шаблон_8-Точность)&gt;=R639)+((Шаблон_8+Точность)&lt;=R639),)),R639)</f>
        <v>68159</v>
      </c>
      <c r="AY639" s="109">
        <f t="array" ref="AY639">IFERROR(INDEX(TO_name_12,MATCH(,((Шаблон_12-Точность)&gt;=S639)+((Шаблон_12+Точность)&lt;=S639),)),S639)</f>
        <v>37650</v>
      </c>
      <c r="AZ639" s="109">
        <f t="array" ref="AZ639">IFERROR(INDEX(TO_name_13,MATCH(,((Шаблон_13-Точность)&gt;=T639)+((Шаблон_13+Точность)&lt;=T639),)),T639)</f>
        <v>34176</v>
      </c>
      <c r="BA639" s="110">
        <f t="array" ref="BA639">IFERROR(INDEX(TO_name_14,MATCH(,((Шаблон_14-Точность)&gt;=U639)+((Шаблон_14+Точность)&lt;=U639),)),U639)</f>
        <v>13364</v>
      </c>
      <c r="BB639" s="3"/>
      <c r="BC639" s="3" t="str">
        <f t="shared" si="301"/>
        <v>М/73191/29469</v>
      </c>
      <c r="BD639" s="3" t="str">
        <f t="shared" si="302"/>
        <v>М/78065/63143</v>
      </c>
      <c r="BE639" s="3" t="str">
        <f t="shared" si="303"/>
        <v>М/71658/46556</v>
      </c>
      <c r="BF639" s="3" t="str">
        <f t="shared" si="304"/>
        <v>М/78454/50154</v>
      </c>
      <c r="BG639" s="3" t="str">
        <f t="shared" si="305"/>
        <v>ТО2/20219/20219</v>
      </c>
      <c r="BH639" s="3" t="str">
        <f t="shared" si="306"/>
        <v>Р/18346/18346</v>
      </c>
      <c r="BI639" s="3" t="str">
        <f t="shared" si="307"/>
        <v>М/13722/13722</v>
      </c>
      <c r="BJ639" s="158" t="s">
        <v>290</v>
      </c>
      <c r="BK639" s="3" t="str">
        <f t="shared" si="308"/>
        <v>М/47485/49206</v>
      </c>
      <c r="BL639" s="3" t="str">
        <f t="shared" si="309"/>
        <v>М/58491/33509</v>
      </c>
      <c r="BM639" s="3" t="str">
        <f t="shared" si="310"/>
        <v>М/42725/22210</v>
      </c>
      <c r="BN639" s="3" t="str">
        <f t="shared" si="311"/>
        <v>М/43610/68159</v>
      </c>
      <c r="BO639" s="3" t="str">
        <f t="shared" si="312"/>
        <v>Р/12650/37650</v>
      </c>
      <c r="BP639" s="3" t="str">
        <f t="shared" si="313"/>
        <v>Р/13661/34176</v>
      </c>
      <c r="BQ639" s="3" t="str">
        <f t="shared" si="314"/>
        <v>Р/13364/13364</v>
      </c>
    </row>
    <row r="640" spans="1:69" ht="16.5" customHeight="1" x14ac:dyDescent="0.25">
      <c r="A640" s="90">
        <v>45556</v>
      </c>
      <c r="B640" s="3">
        <v>5</v>
      </c>
      <c r="C640" s="3">
        <v>4</v>
      </c>
      <c r="D640" s="105" t="str">
        <f t="shared" si="315"/>
        <v/>
      </c>
      <c r="E640" s="105" t="str">
        <f t="shared" si="316"/>
        <v/>
      </c>
      <c r="F640" s="99" t="s">
        <v>290</v>
      </c>
      <c r="G640" s="100">
        <f t="shared" si="317"/>
        <v>29493</v>
      </c>
      <c r="H640" s="100">
        <f t="shared" si="318"/>
        <v>63167</v>
      </c>
      <c r="I640" s="100">
        <f t="shared" si="319"/>
        <v>46580</v>
      </c>
      <c r="J640" s="100">
        <f t="shared" si="320"/>
        <v>50178</v>
      </c>
      <c r="K640" s="100">
        <f t="shared" si="321"/>
        <v>20219</v>
      </c>
      <c r="L640" s="100">
        <f t="shared" si="322"/>
        <v>18346</v>
      </c>
      <c r="M640" s="100">
        <f t="shared" si="323"/>
        <v>13746</v>
      </c>
      <c r="N640" s="100" t="str">
        <f t="shared" si="324"/>
        <v>|</v>
      </c>
      <c r="O640" s="100">
        <f t="shared" si="325"/>
        <v>49230</v>
      </c>
      <c r="P640" s="100">
        <f t="shared" si="326"/>
        <v>33533</v>
      </c>
      <c r="Q640" s="100">
        <f t="shared" si="327"/>
        <v>22234</v>
      </c>
      <c r="R640" s="100">
        <f t="shared" si="328"/>
        <v>68183</v>
      </c>
      <c r="S640" s="100">
        <f t="shared" si="329"/>
        <v>37650</v>
      </c>
      <c r="T640" s="100">
        <f t="shared" si="330"/>
        <v>34176</v>
      </c>
      <c r="U640" s="100">
        <f t="shared" si="331"/>
        <v>13364</v>
      </c>
      <c r="V640" s="89" t="s">
        <v>290</v>
      </c>
      <c r="W640" s="95" t="s">
        <v>37</v>
      </c>
      <c r="X640" s="95" t="s">
        <v>37</v>
      </c>
      <c r="Y640" s="95" t="s">
        <v>37</v>
      </c>
      <c r="Z640" s="95" t="s">
        <v>37</v>
      </c>
      <c r="AA640" s="95" t="s">
        <v>271</v>
      </c>
      <c r="AB640" s="95" t="s">
        <v>38</v>
      </c>
      <c r="AC640" s="95" t="s">
        <v>37</v>
      </c>
      <c r="AD640" s="96" t="s">
        <v>290</v>
      </c>
      <c r="AE640" s="95" t="s">
        <v>37</v>
      </c>
      <c r="AF640" s="95" t="s">
        <v>37</v>
      </c>
      <c r="AG640" s="95" t="s">
        <v>37</v>
      </c>
      <c r="AH640" s="95" t="s">
        <v>37</v>
      </c>
      <c r="AI640" s="95" t="s">
        <v>38</v>
      </c>
      <c r="AJ640" s="95" t="s">
        <v>38</v>
      </c>
      <c r="AK640" s="95" t="s">
        <v>38</v>
      </c>
      <c r="AL640" s="94" t="s">
        <v>290</v>
      </c>
      <c r="AM640" s="108">
        <f t="array" ref="AM640">IFERROR(INDEX(TO_name_1,MATCH(,((Шаблон_1-Точность)&gt;=G640)+((Шаблон_1+Точность)&lt;=G640),)),G640)</f>
        <v>29493</v>
      </c>
      <c r="AN640" s="109">
        <f t="array" ref="AN640">IFERROR(INDEX(TO_name_2,MATCH(,((Шаблон_2-Точность)&gt;=H640)+((Шаблон_2+Точность)&lt;=H640),)),H640)</f>
        <v>63167</v>
      </c>
      <c r="AO640" s="109">
        <f t="array" ref="AO640">IFERROR(INDEX(TO_name_3,MATCH(,((Шаблон_3-Точность)&gt;=I640)+((Шаблон_3+Точность)&lt;=I640),)),I640)</f>
        <v>46580</v>
      </c>
      <c r="AP640" s="109">
        <f t="array" ref="AP640">IFERROR(INDEX(TO_name_4,MATCH(,((Шаблон_4-Точность)&gt;=J640)+((Шаблон_4+Точность)&lt;=J640),)),J640)</f>
        <v>50178</v>
      </c>
      <c r="AQ640" s="109">
        <f t="array" ref="AQ640">IFERROR(INDEX(TO_name_9,MATCH(,((Шаблон_9-Точность)&gt;=K640)+((Шаблон_9+Точность)&lt;=K640),)),K640)</f>
        <v>20219</v>
      </c>
      <c r="AR640" s="109">
        <f t="array" ref="AR640">IFERROR(INDEX(TO_name_10,MATCH(,((Шаблон_10-Точность)&gt;=L640)+((Шаблон_10+Точность)&lt;=L640),)),L640)</f>
        <v>18346</v>
      </c>
      <c r="AS640" s="110">
        <f t="array" ref="AS640">IFERROR(INDEX(TO_name_11,MATCH(,((Шаблон_11-Точность)&gt;=M640)+((Шаблон_11+Точность)&lt;=M640),)),M640)</f>
        <v>13746</v>
      </c>
      <c r="AT640" s="111" t="s">
        <v>290</v>
      </c>
      <c r="AU640" s="108">
        <f t="array" ref="AU640">IFERROR(INDEX(TO_name_5,MATCH(,((Шаблон_5-Точность)&gt;=O640)+((Шаблон_5+Точность)&lt;=O640),)),O640)</f>
        <v>49230</v>
      </c>
      <c r="AV640" s="109">
        <f t="array" ref="AV640">IFERROR(INDEX(TO_name_6,MATCH(,((Шаблон_6-Точность)&gt;=P640)+((Шаблон_6+Точность)&lt;=P640),)),P640)</f>
        <v>33533</v>
      </c>
      <c r="AW640" s="109">
        <f t="array" ref="AW640">IFERROR(INDEX(TO_name_7,MATCH(,((Шаблон_7-Точность)&gt;=Q640)+((Шаблон_7+Точность)&lt;=Q640),)),Q640)</f>
        <v>22234</v>
      </c>
      <c r="AX640" s="109">
        <f t="array" ref="AX640">IFERROR(INDEX(TO_name_8,MATCH(,((Шаблон_8-Точность)&gt;=R640)+((Шаблон_8+Точность)&lt;=R640),)),R640)</f>
        <v>68183</v>
      </c>
      <c r="AY640" s="109">
        <f t="array" ref="AY640">IFERROR(INDEX(TO_name_12,MATCH(,((Шаблон_12-Точность)&gt;=S640)+((Шаблон_12+Точность)&lt;=S640),)),S640)</f>
        <v>37650</v>
      </c>
      <c r="AZ640" s="109">
        <f t="array" ref="AZ640">IFERROR(INDEX(TO_name_13,MATCH(,((Шаблон_13-Точность)&gt;=T640)+((Шаблон_13+Точность)&lt;=T640),)),T640)</f>
        <v>34176</v>
      </c>
      <c r="BA640" s="110">
        <f t="array" ref="BA640">IFERROR(INDEX(TO_name_14,MATCH(,((Шаблон_14-Точность)&gt;=U640)+((Шаблон_14+Точность)&lt;=U640),)),U640)</f>
        <v>13364</v>
      </c>
      <c r="BB640" s="3"/>
      <c r="BC640" s="3" t="str">
        <f t="shared" si="301"/>
        <v>М/73215/29493</v>
      </c>
      <c r="BD640" s="3" t="str">
        <f t="shared" si="302"/>
        <v>М/78089/63167</v>
      </c>
      <c r="BE640" s="3" t="str">
        <f t="shared" si="303"/>
        <v>М/71682/46580</v>
      </c>
      <c r="BF640" s="3" t="str">
        <f t="shared" si="304"/>
        <v>М/78478/50178</v>
      </c>
      <c r="BG640" s="3" t="str">
        <f t="shared" si="305"/>
        <v>ТО2/20219/20219</v>
      </c>
      <c r="BH640" s="3" t="str">
        <f t="shared" si="306"/>
        <v>Р/18346/18346</v>
      </c>
      <c r="BI640" s="3" t="str">
        <f t="shared" si="307"/>
        <v>М/13746/13746</v>
      </c>
      <c r="BJ640" s="158" t="s">
        <v>290</v>
      </c>
      <c r="BK640" s="3" t="str">
        <f t="shared" si="308"/>
        <v>М/47509/49230</v>
      </c>
      <c r="BL640" s="3" t="str">
        <f t="shared" si="309"/>
        <v>М/58515/33533</v>
      </c>
      <c r="BM640" s="3" t="str">
        <f t="shared" si="310"/>
        <v>М/42749/22234</v>
      </c>
      <c r="BN640" s="3" t="str">
        <f t="shared" si="311"/>
        <v>М/43634/68183</v>
      </c>
      <c r="BO640" s="3" t="str">
        <f t="shared" si="312"/>
        <v>Р/12650/37650</v>
      </c>
      <c r="BP640" s="3" t="str">
        <f t="shared" si="313"/>
        <v>Р/13661/34176</v>
      </c>
      <c r="BQ640" s="3" t="str">
        <f t="shared" si="314"/>
        <v>Р/13364/13364</v>
      </c>
    </row>
    <row r="641" spans="1:69" ht="16.5" customHeight="1" x14ac:dyDescent="0.25">
      <c r="A641" s="90">
        <v>45557</v>
      </c>
      <c r="B641" s="3">
        <v>5</v>
      </c>
      <c r="C641" s="3">
        <v>4</v>
      </c>
      <c r="D641" s="105" t="str">
        <f t="shared" si="315"/>
        <v/>
      </c>
      <c r="E641" s="105" t="str">
        <f t="shared" si="316"/>
        <v/>
      </c>
      <c r="F641" s="99" t="s">
        <v>290</v>
      </c>
      <c r="G641" s="100">
        <f t="shared" si="317"/>
        <v>29517</v>
      </c>
      <c r="H641" s="100">
        <f t="shared" si="318"/>
        <v>63191</v>
      </c>
      <c r="I641" s="100">
        <f t="shared" si="319"/>
        <v>46604</v>
      </c>
      <c r="J641" s="100">
        <f t="shared" si="320"/>
        <v>50202</v>
      </c>
      <c r="K641" s="100">
        <f t="shared" si="321"/>
        <v>20219</v>
      </c>
      <c r="L641" s="100">
        <f t="shared" si="322"/>
        <v>18346</v>
      </c>
      <c r="M641" s="100">
        <f t="shared" si="323"/>
        <v>13770</v>
      </c>
      <c r="N641" s="100" t="str">
        <f t="shared" si="324"/>
        <v>|</v>
      </c>
      <c r="O641" s="100">
        <f t="shared" si="325"/>
        <v>49254</v>
      </c>
      <c r="P641" s="100">
        <f t="shared" si="326"/>
        <v>33557</v>
      </c>
      <c r="Q641" s="100">
        <f t="shared" si="327"/>
        <v>22258</v>
      </c>
      <c r="R641" s="100">
        <f t="shared" si="328"/>
        <v>68207</v>
      </c>
      <c r="S641" s="100">
        <f t="shared" si="329"/>
        <v>37650</v>
      </c>
      <c r="T641" s="100">
        <f t="shared" si="330"/>
        <v>34176</v>
      </c>
      <c r="U641" s="100">
        <f t="shared" si="331"/>
        <v>13364</v>
      </c>
      <c r="V641" s="89" t="s">
        <v>290</v>
      </c>
      <c r="W641" s="95" t="s">
        <v>37</v>
      </c>
      <c r="X641" s="95" t="s">
        <v>37</v>
      </c>
      <c r="Y641" s="95" t="s">
        <v>37</v>
      </c>
      <c r="Z641" s="95" t="s">
        <v>37</v>
      </c>
      <c r="AA641" s="95" t="s">
        <v>271</v>
      </c>
      <c r="AB641" s="95" t="s">
        <v>38</v>
      </c>
      <c r="AC641" s="95" t="s">
        <v>37</v>
      </c>
      <c r="AD641" s="96" t="s">
        <v>290</v>
      </c>
      <c r="AE641" s="95" t="s">
        <v>37</v>
      </c>
      <c r="AF641" s="95" t="s">
        <v>37</v>
      </c>
      <c r="AG641" s="95" t="s">
        <v>37</v>
      </c>
      <c r="AH641" s="95" t="s">
        <v>37</v>
      </c>
      <c r="AI641" s="95" t="s">
        <v>38</v>
      </c>
      <c r="AJ641" s="95" t="s">
        <v>38</v>
      </c>
      <c r="AK641" s="95" t="s">
        <v>38</v>
      </c>
      <c r="AL641" s="94" t="s">
        <v>290</v>
      </c>
      <c r="AM641" s="108">
        <f t="array" ref="AM641">IFERROR(INDEX(TO_name_1,MATCH(,((Шаблон_1-Точность)&gt;=G641)+((Шаблон_1+Точность)&lt;=G641),)),G641)</f>
        <v>29517</v>
      </c>
      <c r="AN641" s="109">
        <f t="array" ref="AN641">IFERROR(INDEX(TO_name_2,MATCH(,((Шаблон_2-Точность)&gt;=H641)+((Шаблон_2+Точность)&lt;=H641),)),H641)</f>
        <v>63191</v>
      </c>
      <c r="AO641" s="109">
        <f t="array" ref="AO641">IFERROR(INDEX(TO_name_3,MATCH(,((Шаблон_3-Точность)&gt;=I641)+((Шаблон_3+Точность)&lt;=I641),)),I641)</f>
        <v>46604</v>
      </c>
      <c r="AP641" s="109">
        <f t="array" ref="AP641">IFERROR(INDEX(TO_name_4,MATCH(,((Шаблон_4-Точность)&gt;=J641)+((Шаблон_4+Точность)&lt;=J641),)),J641)</f>
        <v>50202</v>
      </c>
      <c r="AQ641" s="109">
        <f t="array" ref="AQ641">IFERROR(INDEX(TO_name_9,MATCH(,((Шаблон_9-Точность)&gt;=K641)+((Шаблон_9+Точность)&lt;=K641),)),K641)</f>
        <v>20219</v>
      </c>
      <c r="AR641" s="109">
        <f t="array" ref="AR641">IFERROR(INDEX(TO_name_10,MATCH(,((Шаблон_10-Точность)&gt;=L641)+((Шаблон_10+Точность)&lt;=L641),)),L641)</f>
        <v>18346</v>
      </c>
      <c r="AS641" s="110">
        <f t="array" ref="AS641">IFERROR(INDEX(TO_name_11,MATCH(,((Шаблон_11-Точность)&gt;=M641)+((Шаблон_11+Точность)&lt;=M641),)),M641)</f>
        <v>13770</v>
      </c>
      <c r="AT641" s="111" t="s">
        <v>290</v>
      </c>
      <c r="AU641" s="108">
        <f t="array" ref="AU641">IFERROR(INDEX(TO_name_5,MATCH(,((Шаблон_5-Точность)&gt;=O641)+((Шаблон_5+Точность)&lt;=O641),)),O641)</f>
        <v>49254</v>
      </c>
      <c r="AV641" s="109">
        <f t="array" ref="AV641">IFERROR(INDEX(TO_name_6,MATCH(,((Шаблон_6-Точность)&gt;=P641)+((Шаблон_6+Точность)&lt;=P641),)),P641)</f>
        <v>33557</v>
      </c>
      <c r="AW641" s="109">
        <f t="array" ref="AW641">IFERROR(INDEX(TO_name_7,MATCH(,((Шаблон_7-Точность)&gt;=Q641)+((Шаблон_7+Точность)&lt;=Q641),)),Q641)</f>
        <v>22258</v>
      </c>
      <c r="AX641" s="109">
        <f t="array" ref="AX641">IFERROR(INDEX(TO_name_8,MATCH(,((Шаблон_8-Точность)&gt;=R641)+((Шаблон_8+Точность)&lt;=R641),)),R641)</f>
        <v>68207</v>
      </c>
      <c r="AY641" s="109">
        <f t="array" ref="AY641">IFERROR(INDEX(TO_name_12,MATCH(,((Шаблон_12-Точность)&gt;=S641)+((Шаблон_12+Точность)&lt;=S641),)),S641)</f>
        <v>37650</v>
      </c>
      <c r="AZ641" s="109">
        <f t="array" ref="AZ641">IFERROR(INDEX(TO_name_13,MATCH(,((Шаблон_13-Точность)&gt;=T641)+((Шаблон_13+Точность)&lt;=T641),)),T641)</f>
        <v>34176</v>
      </c>
      <c r="BA641" s="110">
        <f t="array" ref="BA641">IFERROR(INDEX(TO_name_14,MATCH(,((Шаблон_14-Точность)&gt;=U641)+((Шаблон_14+Точность)&lt;=U641),)),U641)</f>
        <v>13364</v>
      </c>
      <c r="BB641" s="3"/>
      <c r="BC641" s="3" t="str">
        <f t="shared" si="301"/>
        <v>М/73239/29517</v>
      </c>
      <c r="BD641" s="3" t="str">
        <f t="shared" si="302"/>
        <v>М/78113/63191</v>
      </c>
      <c r="BE641" s="3" t="str">
        <f t="shared" si="303"/>
        <v>М/71706/46604</v>
      </c>
      <c r="BF641" s="3" t="str">
        <f t="shared" si="304"/>
        <v>М/78502/50202</v>
      </c>
      <c r="BG641" s="3" t="str">
        <f t="shared" si="305"/>
        <v>ТО2/20219/20219</v>
      </c>
      <c r="BH641" s="3" t="str">
        <f t="shared" si="306"/>
        <v>Р/18346/18346</v>
      </c>
      <c r="BI641" s="3" t="str">
        <f t="shared" si="307"/>
        <v>М/13770/13770</v>
      </c>
      <c r="BJ641" s="158" t="s">
        <v>290</v>
      </c>
      <c r="BK641" s="3" t="str">
        <f t="shared" si="308"/>
        <v>М/47533/49254</v>
      </c>
      <c r="BL641" s="3" t="str">
        <f t="shared" si="309"/>
        <v>М/58539/33557</v>
      </c>
      <c r="BM641" s="3" t="str">
        <f t="shared" si="310"/>
        <v>М/42773/22258</v>
      </c>
      <c r="BN641" s="3" t="str">
        <f t="shared" si="311"/>
        <v>М/43658/68207</v>
      </c>
      <c r="BO641" s="3" t="str">
        <f t="shared" si="312"/>
        <v>Р/12650/37650</v>
      </c>
      <c r="BP641" s="3" t="str">
        <f t="shared" si="313"/>
        <v>Р/13661/34176</v>
      </c>
      <c r="BQ641" s="3" t="str">
        <f t="shared" si="314"/>
        <v>Р/13364/13364</v>
      </c>
    </row>
    <row r="642" spans="1:69" ht="16.5" customHeight="1" x14ac:dyDescent="0.25">
      <c r="A642" s="90">
        <v>45558</v>
      </c>
      <c r="B642" s="3">
        <v>5</v>
      </c>
      <c r="C642" s="3">
        <v>4</v>
      </c>
      <c r="D642" s="105" t="str">
        <f t="shared" si="315"/>
        <v/>
      </c>
      <c r="E642" s="105" t="str">
        <f t="shared" si="316"/>
        <v/>
      </c>
      <c r="F642" s="99" t="s">
        <v>290</v>
      </c>
      <c r="G642" s="100">
        <f t="shared" si="317"/>
        <v>29541</v>
      </c>
      <c r="H642" s="100">
        <f t="shared" si="318"/>
        <v>63215</v>
      </c>
      <c r="I642" s="100">
        <f t="shared" si="319"/>
        <v>46628</v>
      </c>
      <c r="J642" s="100">
        <f t="shared" si="320"/>
        <v>50226</v>
      </c>
      <c r="K642" s="100">
        <f t="shared" si="321"/>
        <v>20219</v>
      </c>
      <c r="L642" s="100">
        <f t="shared" si="322"/>
        <v>18346</v>
      </c>
      <c r="M642" s="100">
        <f t="shared" si="323"/>
        <v>13794</v>
      </c>
      <c r="N642" s="100" t="str">
        <f t="shared" si="324"/>
        <v>|</v>
      </c>
      <c r="O642" s="100">
        <f t="shared" si="325"/>
        <v>49278</v>
      </c>
      <c r="P642" s="100">
        <f t="shared" si="326"/>
        <v>33581</v>
      </c>
      <c r="Q642" s="100">
        <f t="shared" si="327"/>
        <v>22282</v>
      </c>
      <c r="R642" s="100">
        <f t="shared" si="328"/>
        <v>68231</v>
      </c>
      <c r="S642" s="100">
        <f t="shared" si="329"/>
        <v>37650</v>
      </c>
      <c r="T642" s="100">
        <f t="shared" si="330"/>
        <v>34176</v>
      </c>
      <c r="U642" s="100">
        <f t="shared" si="331"/>
        <v>13364</v>
      </c>
      <c r="V642" s="89" t="s">
        <v>290</v>
      </c>
      <c r="W642" s="95" t="s">
        <v>37</v>
      </c>
      <c r="X642" s="95" t="s">
        <v>37</v>
      </c>
      <c r="Y642" s="95" t="s">
        <v>37</v>
      </c>
      <c r="Z642" s="95" t="s">
        <v>37</v>
      </c>
      <c r="AA642" s="95" t="s">
        <v>271</v>
      </c>
      <c r="AB642" s="95" t="s">
        <v>38</v>
      </c>
      <c r="AC642" s="95" t="s">
        <v>37</v>
      </c>
      <c r="AD642" s="96" t="s">
        <v>290</v>
      </c>
      <c r="AE642" s="95" t="s">
        <v>37</v>
      </c>
      <c r="AF642" s="95" t="s">
        <v>37</v>
      </c>
      <c r="AG642" s="95" t="s">
        <v>37</v>
      </c>
      <c r="AH642" s="95" t="s">
        <v>37</v>
      </c>
      <c r="AI642" s="95" t="s">
        <v>38</v>
      </c>
      <c r="AJ642" s="95" t="s">
        <v>38</v>
      </c>
      <c r="AK642" s="95" t="s">
        <v>38</v>
      </c>
      <c r="AL642" s="94" t="s">
        <v>290</v>
      </c>
      <c r="AM642" s="108">
        <f t="array" ref="AM642">IFERROR(INDEX(TO_name_1,MATCH(,((Шаблон_1-Точность)&gt;=G642)+((Шаблон_1+Точность)&lt;=G642),)),G642)</f>
        <v>29541</v>
      </c>
      <c r="AN642" s="109">
        <f t="array" ref="AN642">IFERROR(INDEX(TO_name_2,MATCH(,((Шаблон_2-Точность)&gt;=H642)+((Шаблон_2+Точность)&lt;=H642),)),H642)</f>
        <v>63215</v>
      </c>
      <c r="AO642" s="109">
        <f t="array" ref="AO642">IFERROR(INDEX(TO_name_3,MATCH(,((Шаблон_3-Точность)&gt;=I642)+((Шаблон_3+Точность)&lt;=I642),)),I642)</f>
        <v>46628</v>
      </c>
      <c r="AP642" s="109">
        <f t="array" ref="AP642">IFERROR(INDEX(TO_name_4,MATCH(,((Шаблон_4-Точность)&gt;=J642)+((Шаблон_4+Точность)&lt;=J642),)),J642)</f>
        <v>50226</v>
      </c>
      <c r="AQ642" s="109">
        <f t="array" ref="AQ642">IFERROR(INDEX(TO_name_9,MATCH(,((Шаблон_9-Точность)&gt;=K642)+((Шаблон_9+Точность)&lt;=K642),)),K642)</f>
        <v>20219</v>
      </c>
      <c r="AR642" s="109">
        <f t="array" ref="AR642">IFERROR(INDEX(TO_name_10,MATCH(,((Шаблон_10-Точность)&gt;=L642)+((Шаблон_10+Точность)&lt;=L642),)),L642)</f>
        <v>18346</v>
      </c>
      <c r="AS642" s="110">
        <f t="array" ref="AS642">IFERROR(INDEX(TO_name_11,MATCH(,((Шаблон_11-Точность)&gt;=M642)+((Шаблон_11+Точность)&lt;=M642),)),M642)</f>
        <v>13794</v>
      </c>
      <c r="AT642" s="111" t="s">
        <v>290</v>
      </c>
      <c r="AU642" s="108">
        <f t="array" ref="AU642">IFERROR(INDEX(TO_name_5,MATCH(,((Шаблон_5-Точность)&gt;=O642)+((Шаблон_5+Точность)&lt;=O642),)),O642)</f>
        <v>49278</v>
      </c>
      <c r="AV642" s="109">
        <f t="array" ref="AV642">IFERROR(INDEX(TO_name_6,MATCH(,((Шаблон_6-Точность)&gt;=P642)+((Шаблон_6+Точность)&lt;=P642),)),P642)</f>
        <v>33581</v>
      </c>
      <c r="AW642" s="109">
        <f t="array" ref="AW642">IFERROR(INDEX(TO_name_7,MATCH(,((Шаблон_7-Точность)&gt;=Q642)+((Шаблон_7+Точность)&lt;=Q642),)),Q642)</f>
        <v>22282</v>
      </c>
      <c r="AX642" s="109">
        <f t="array" ref="AX642">IFERROR(INDEX(TO_name_8,MATCH(,((Шаблон_8-Точность)&gt;=R642)+((Шаблон_8+Точность)&lt;=R642),)),R642)</f>
        <v>68231</v>
      </c>
      <c r="AY642" s="109">
        <f t="array" ref="AY642">IFERROR(INDEX(TO_name_12,MATCH(,((Шаблон_12-Точность)&gt;=S642)+((Шаблон_12+Точность)&lt;=S642),)),S642)</f>
        <v>37650</v>
      </c>
      <c r="AZ642" s="109">
        <f t="array" ref="AZ642">IFERROR(INDEX(TO_name_13,MATCH(,((Шаблон_13-Точность)&gt;=T642)+((Шаблон_13+Точность)&lt;=T642),)),T642)</f>
        <v>34176</v>
      </c>
      <c r="BA642" s="110">
        <f t="array" ref="BA642">IFERROR(INDEX(TO_name_14,MATCH(,((Шаблон_14-Точность)&gt;=U642)+((Шаблон_14+Точность)&lt;=U642),)),U642)</f>
        <v>13364</v>
      </c>
      <c r="BB642" s="3"/>
      <c r="BC642" s="3" t="str">
        <f t="shared" si="301"/>
        <v>М/73263/29541</v>
      </c>
      <c r="BD642" s="3" t="str">
        <f t="shared" si="302"/>
        <v>М/78137/63215</v>
      </c>
      <c r="BE642" s="3" t="str">
        <f t="shared" si="303"/>
        <v>М/71730/46628</v>
      </c>
      <c r="BF642" s="3" t="str">
        <f t="shared" si="304"/>
        <v>М/78526/50226</v>
      </c>
      <c r="BG642" s="3" t="str">
        <f t="shared" si="305"/>
        <v>ТО2/20219/20219</v>
      </c>
      <c r="BH642" s="3" t="str">
        <f t="shared" si="306"/>
        <v>Р/18346/18346</v>
      </c>
      <c r="BI642" s="3" t="str">
        <f t="shared" si="307"/>
        <v>М/13794/13794</v>
      </c>
      <c r="BJ642" s="158" t="s">
        <v>290</v>
      </c>
      <c r="BK642" s="3" t="str">
        <f t="shared" si="308"/>
        <v>М/47557/49278</v>
      </c>
      <c r="BL642" s="3" t="str">
        <f t="shared" si="309"/>
        <v>М/58563/33581</v>
      </c>
      <c r="BM642" s="3" t="str">
        <f t="shared" si="310"/>
        <v>М/42797/22282</v>
      </c>
      <c r="BN642" s="3" t="str">
        <f t="shared" si="311"/>
        <v>М/43682/68231</v>
      </c>
      <c r="BO642" s="3" t="str">
        <f t="shared" si="312"/>
        <v>Р/12650/37650</v>
      </c>
      <c r="BP642" s="3" t="str">
        <f t="shared" si="313"/>
        <v>Р/13661/34176</v>
      </c>
      <c r="BQ642" s="3" t="str">
        <f t="shared" si="314"/>
        <v>Р/13364/13364</v>
      </c>
    </row>
    <row r="643" spans="1:69" ht="16.5" customHeight="1" x14ac:dyDescent="0.25">
      <c r="A643" s="90">
        <v>45559</v>
      </c>
      <c r="B643" s="3">
        <v>5</v>
      </c>
      <c r="C643" s="3">
        <v>4</v>
      </c>
      <c r="D643" s="105" t="str">
        <f t="shared" si="315"/>
        <v/>
      </c>
      <c r="E643" s="105" t="str">
        <f t="shared" si="316"/>
        <v/>
      </c>
      <c r="F643" s="99" t="s">
        <v>290</v>
      </c>
      <c r="G643" s="100">
        <f t="shared" si="317"/>
        <v>29565</v>
      </c>
      <c r="H643" s="100">
        <f t="shared" si="318"/>
        <v>63239</v>
      </c>
      <c r="I643" s="100">
        <f t="shared" si="319"/>
        <v>46652</v>
      </c>
      <c r="J643" s="100">
        <f t="shared" si="320"/>
        <v>50250</v>
      </c>
      <c r="K643" s="100">
        <f t="shared" si="321"/>
        <v>20227</v>
      </c>
      <c r="L643" s="100">
        <f t="shared" si="322"/>
        <v>18346</v>
      </c>
      <c r="M643" s="100">
        <f t="shared" si="323"/>
        <v>13810</v>
      </c>
      <c r="N643" s="100" t="str">
        <f t="shared" si="324"/>
        <v>|</v>
      </c>
      <c r="O643" s="100">
        <f t="shared" si="325"/>
        <v>49302</v>
      </c>
      <c r="P643" s="100">
        <f t="shared" si="326"/>
        <v>33597</v>
      </c>
      <c r="Q643" s="100">
        <f t="shared" si="327"/>
        <v>22306</v>
      </c>
      <c r="R643" s="100">
        <f t="shared" si="328"/>
        <v>68255</v>
      </c>
      <c r="S643" s="100">
        <f t="shared" si="329"/>
        <v>37658</v>
      </c>
      <c r="T643" s="100">
        <f t="shared" si="330"/>
        <v>34176</v>
      </c>
      <c r="U643" s="100">
        <f t="shared" si="331"/>
        <v>13364</v>
      </c>
      <c r="V643" s="89" t="s">
        <v>290</v>
      </c>
      <c r="W643" s="95" t="s">
        <v>37</v>
      </c>
      <c r="X643" s="95" t="s">
        <v>37</v>
      </c>
      <c r="Y643" s="95" t="s">
        <v>37</v>
      </c>
      <c r="Z643" s="95" t="s">
        <v>37</v>
      </c>
      <c r="AA643" s="95" t="s">
        <v>320</v>
      </c>
      <c r="AB643" s="95" t="s">
        <v>38</v>
      </c>
      <c r="AC643" s="95" t="s">
        <v>195</v>
      </c>
      <c r="AD643" s="96" t="s">
        <v>290</v>
      </c>
      <c r="AE643" s="95" t="s">
        <v>37</v>
      </c>
      <c r="AF643" s="95" t="s">
        <v>195</v>
      </c>
      <c r="AG643" s="95" t="s">
        <v>37</v>
      </c>
      <c r="AH643" s="95" t="s">
        <v>37</v>
      </c>
      <c r="AI643" s="95" t="s">
        <v>320</v>
      </c>
      <c r="AJ643" s="95" t="s">
        <v>38</v>
      </c>
      <c r="AK643" s="95" t="s">
        <v>38</v>
      </c>
      <c r="AL643" s="94" t="s">
        <v>290</v>
      </c>
      <c r="AM643" s="108">
        <f t="array" ref="AM643">IFERROR(INDEX(TO_name_1,MATCH(,((Шаблон_1-Точность)&gt;=G643)+((Шаблон_1+Точность)&lt;=G643),)),G643)</f>
        <v>29565</v>
      </c>
      <c r="AN643" s="109">
        <f t="array" ref="AN643">IFERROR(INDEX(TO_name_2,MATCH(,((Шаблон_2-Точность)&gt;=H643)+((Шаблон_2+Точность)&lt;=H643),)),H643)</f>
        <v>63239</v>
      </c>
      <c r="AO643" s="109">
        <f t="array" ref="AO643">IFERROR(INDEX(TO_name_3,MATCH(,((Шаблон_3-Точность)&gt;=I643)+((Шаблон_3+Точность)&lt;=I643),)),I643)</f>
        <v>46652</v>
      </c>
      <c r="AP643" s="109">
        <f t="array" ref="AP643">IFERROR(INDEX(TO_name_4,MATCH(,((Шаблон_4-Точность)&gt;=J643)+((Шаблон_4+Точность)&lt;=J643),)),J643)</f>
        <v>50250</v>
      </c>
      <c r="AQ643" s="109">
        <f t="array" ref="AQ643">IFERROR(INDEX(TO_name_9,MATCH(,((Шаблон_9-Точность)&gt;=K643)+((Шаблон_9+Точность)&lt;=K643),)),K643)</f>
        <v>20227</v>
      </c>
      <c r="AR643" s="109">
        <f t="array" ref="AR643">IFERROR(INDEX(TO_name_10,MATCH(,((Шаблон_10-Точность)&gt;=L643)+((Шаблон_10+Точность)&lt;=L643),)),L643)</f>
        <v>18346</v>
      </c>
      <c r="AS643" s="110">
        <f t="array" ref="AS643">IFERROR(INDEX(TO_name_11,MATCH(,((Шаблон_11-Точность)&gt;=M643)+((Шаблон_11+Точность)&lt;=M643),)),M643)</f>
        <v>13810</v>
      </c>
      <c r="AT643" s="111" t="s">
        <v>290</v>
      </c>
      <c r="AU643" s="108">
        <f t="array" ref="AU643">IFERROR(INDEX(TO_name_5,MATCH(,((Шаблон_5-Точность)&gt;=O643)+((Шаблон_5+Точность)&lt;=O643),)),O643)</f>
        <v>49302</v>
      </c>
      <c r="AV643" s="109">
        <f t="array" ref="AV643">IFERROR(INDEX(TO_name_6,MATCH(,((Шаблон_6-Точность)&gt;=P643)+((Шаблон_6+Точность)&lt;=P643),)),P643)</f>
        <v>33597</v>
      </c>
      <c r="AW643" s="109">
        <f t="array" ref="AW643">IFERROR(INDEX(TO_name_7,MATCH(,((Шаблон_7-Точность)&gt;=Q643)+((Шаблон_7+Точность)&lt;=Q643),)),Q643)</f>
        <v>22306</v>
      </c>
      <c r="AX643" s="109">
        <f t="array" ref="AX643">IFERROR(INDEX(TO_name_8,MATCH(,((Шаблон_8-Точность)&gt;=R643)+((Шаблон_8+Точность)&lt;=R643),)),R643)</f>
        <v>68255</v>
      </c>
      <c r="AY643" s="109">
        <f t="array" ref="AY643">IFERROR(INDEX(TO_name_12,MATCH(,((Шаблон_12-Точность)&gt;=S643)+((Шаблон_12+Точность)&lt;=S643),)),S643)</f>
        <v>37658</v>
      </c>
      <c r="AZ643" s="109">
        <f t="array" ref="AZ643">IFERROR(INDEX(TO_name_13,MATCH(,((Шаблон_13-Точность)&gt;=T643)+((Шаблон_13+Точность)&lt;=T643),)),T643)</f>
        <v>34176</v>
      </c>
      <c r="BA643" s="110">
        <f t="array" ref="BA643">IFERROR(INDEX(TO_name_14,MATCH(,((Шаблон_14-Точность)&gt;=U643)+((Шаблон_14+Точность)&lt;=U643),)),U643)</f>
        <v>13364</v>
      </c>
      <c r="BB643" s="3"/>
      <c r="BC643" s="3" t="str">
        <f t="shared" si="301"/>
        <v>М/73287/29565</v>
      </c>
      <c r="BD643" s="3" t="str">
        <f t="shared" si="302"/>
        <v>М/78161/63239</v>
      </c>
      <c r="BE643" s="3" t="str">
        <f t="shared" si="303"/>
        <v>М/71754/46652</v>
      </c>
      <c r="BF643" s="3" t="str">
        <f t="shared" si="304"/>
        <v>М/78550/50250</v>
      </c>
      <c r="BG643" s="3" t="str">
        <f t="shared" si="305"/>
        <v>П/20227/20227</v>
      </c>
      <c r="BH643" s="3" t="str">
        <f t="shared" si="306"/>
        <v>Р/18346/18346</v>
      </c>
      <c r="BI643" s="3" t="str">
        <f t="shared" si="307"/>
        <v>О/13810/13810</v>
      </c>
      <c r="BJ643" s="158" t="s">
        <v>290</v>
      </c>
      <c r="BK643" s="3" t="str">
        <f t="shared" si="308"/>
        <v>М/47581/49302</v>
      </c>
      <c r="BL643" s="3" t="str">
        <f t="shared" si="309"/>
        <v>О/58579/33597</v>
      </c>
      <c r="BM643" s="3" t="str">
        <f t="shared" si="310"/>
        <v>М/42821/22306</v>
      </c>
      <c r="BN643" s="3" t="str">
        <f t="shared" si="311"/>
        <v>М/43706/68255</v>
      </c>
      <c r="BO643" s="3" t="str">
        <f t="shared" si="312"/>
        <v>П/12658/37658</v>
      </c>
      <c r="BP643" s="3" t="str">
        <f t="shared" si="313"/>
        <v>Р/13661/34176</v>
      </c>
      <c r="BQ643" s="3" t="str">
        <f t="shared" si="314"/>
        <v>Р/13364/13364</v>
      </c>
    </row>
    <row r="644" spans="1:69" ht="16.5" customHeight="1" x14ac:dyDescent="0.25">
      <c r="A644" s="90">
        <v>45560</v>
      </c>
      <c r="B644" s="3">
        <v>5</v>
      </c>
      <c r="C644" s="3">
        <v>4</v>
      </c>
      <c r="D644" s="105" t="str">
        <f t="shared" si="315"/>
        <v/>
      </c>
      <c r="E644" s="105" t="str">
        <f t="shared" si="316"/>
        <v/>
      </c>
      <c r="F644" s="99" t="s">
        <v>290</v>
      </c>
      <c r="G644" s="100">
        <f t="shared" si="317"/>
        <v>29589</v>
      </c>
      <c r="H644" s="100">
        <f t="shared" si="318"/>
        <v>63263</v>
      </c>
      <c r="I644" s="100">
        <f t="shared" si="319"/>
        <v>46676</v>
      </c>
      <c r="J644" s="100">
        <f t="shared" si="320"/>
        <v>50274</v>
      </c>
      <c r="K644" s="100">
        <f t="shared" si="321"/>
        <v>20251</v>
      </c>
      <c r="L644" s="100">
        <f t="shared" si="322"/>
        <v>18346</v>
      </c>
      <c r="M644" s="100">
        <f t="shared" si="323"/>
        <v>13810</v>
      </c>
      <c r="N644" s="100" t="str">
        <f t="shared" si="324"/>
        <v>|</v>
      </c>
      <c r="O644" s="100">
        <f t="shared" si="325"/>
        <v>49326</v>
      </c>
      <c r="P644" s="100">
        <f t="shared" si="326"/>
        <v>33597</v>
      </c>
      <c r="Q644" s="100">
        <f t="shared" si="327"/>
        <v>22330</v>
      </c>
      <c r="R644" s="100">
        <f t="shared" si="328"/>
        <v>68279</v>
      </c>
      <c r="S644" s="100">
        <f t="shared" si="329"/>
        <v>37682</v>
      </c>
      <c r="T644" s="100">
        <f t="shared" si="330"/>
        <v>34176</v>
      </c>
      <c r="U644" s="100">
        <f t="shared" si="331"/>
        <v>13364</v>
      </c>
      <c r="V644" s="89" t="s">
        <v>290</v>
      </c>
      <c r="W644" s="95" t="s">
        <v>37</v>
      </c>
      <c r="X644" s="95" t="s">
        <v>37</v>
      </c>
      <c r="Y644" s="95" t="s">
        <v>37</v>
      </c>
      <c r="Z644" s="95" t="s">
        <v>37</v>
      </c>
      <c r="AA644" s="95" t="s">
        <v>37</v>
      </c>
      <c r="AB644" s="95" t="s">
        <v>38</v>
      </c>
      <c r="AC644" s="95" t="s">
        <v>38</v>
      </c>
      <c r="AD644" s="96" t="s">
        <v>290</v>
      </c>
      <c r="AE644" s="95" t="s">
        <v>37</v>
      </c>
      <c r="AF644" s="95" t="s">
        <v>252</v>
      </c>
      <c r="AG644" s="95" t="s">
        <v>37</v>
      </c>
      <c r="AH644" s="95" t="s">
        <v>37</v>
      </c>
      <c r="AI644" s="95" t="s">
        <v>37</v>
      </c>
      <c r="AJ644" s="95" t="s">
        <v>38</v>
      </c>
      <c r="AK644" s="95" t="s">
        <v>38</v>
      </c>
      <c r="AL644" s="94" t="s">
        <v>290</v>
      </c>
      <c r="AM644" s="108">
        <f t="array" ref="AM644">IFERROR(INDEX(TO_name_1,MATCH(,((Шаблон_1-Точность)&gt;=G644)+((Шаблон_1+Точность)&lt;=G644),)),G644)</f>
        <v>29589</v>
      </c>
      <c r="AN644" s="109">
        <f t="array" ref="AN644">IFERROR(INDEX(TO_name_2,MATCH(,((Шаблон_2-Точность)&gt;=H644)+((Шаблон_2+Точность)&lt;=H644),)),H644)</f>
        <v>63263</v>
      </c>
      <c r="AO644" s="109">
        <f t="array" ref="AO644">IFERROR(INDEX(TO_name_3,MATCH(,((Шаблон_3-Точность)&gt;=I644)+((Шаблон_3+Точность)&lt;=I644),)),I644)</f>
        <v>46676</v>
      </c>
      <c r="AP644" s="109">
        <f t="array" ref="AP644">IFERROR(INDEX(TO_name_4,MATCH(,((Шаблон_4-Точность)&gt;=J644)+((Шаблон_4+Точность)&lt;=J644),)),J644)</f>
        <v>50274</v>
      </c>
      <c r="AQ644" s="109">
        <f t="array" ref="AQ644">IFERROR(INDEX(TO_name_9,MATCH(,((Шаблон_9-Точность)&gt;=K644)+((Шаблон_9+Точность)&lt;=K644),)),K644)</f>
        <v>20251</v>
      </c>
      <c r="AR644" s="109">
        <f t="array" ref="AR644">IFERROR(INDEX(TO_name_10,MATCH(,((Шаблон_10-Точность)&gt;=L644)+((Шаблон_10+Точность)&lt;=L644),)),L644)</f>
        <v>18346</v>
      </c>
      <c r="AS644" s="110">
        <f t="array" ref="AS644">IFERROR(INDEX(TO_name_11,MATCH(,((Шаблон_11-Точность)&gt;=M644)+((Шаблон_11+Точность)&lt;=M644),)),M644)</f>
        <v>13810</v>
      </c>
      <c r="AT644" s="111" t="s">
        <v>290</v>
      </c>
      <c r="AU644" s="108">
        <f t="array" ref="AU644">IFERROR(INDEX(TO_name_5,MATCH(,((Шаблон_5-Точность)&gt;=O644)+((Шаблон_5+Точность)&lt;=O644),)),O644)</f>
        <v>49326</v>
      </c>
      <c r="AV644" s="109">
        <f t="array" ref="AV644">IFERROR(INDEX(TO_name_6,MATCH(,((Шаблон_6-Точность)&gt;=P644)+((Шаблон_6+Точность)&lt;=P644),)),P644)</f>
        <v>33597</v>
      </c>
      <c r="AW644" s="109">
        <f t="array" ref="AW644">IFERROR(INDEX(TO_name_7,MATCH(,((Шаблон_7-Точность)&gt;=Q644)+((Шаблон_7+Точность)&lt;=Q644),)),Q644)</f>
        <v>22330</v>
      </c>
      <c r="AX644" s="109">
        <f t="array" ref="AX644">IFERROR(INDEX(TO_name_8,MATCH(,((Шаблон_8-Точность)&gt;=R644)+((Шаблон_8+Точность)&lt;=R644),)),R644)</f>
        <v>68279</v>
      </c>
      <c r="AY644" s="109">
        <f t="array" ref="AY644">IFERROR(INDEX(TO_name_12,MATCH(,((Шаблон_12-Точность)&gt;=S644)+((Шаблон_12+Точность)&lt;=S644),)),S644)</f>
        <v>37682</v>
      </c>
      <c r="AZ644" s="109">
        <f t="array" ref="AZ644">IFERROR(INDEX(TO_name_13,MATCH(,((Шаблон_13-Точность)&gt;=T644)+((Шаблон_13+Точность)&lt;=T644),)),T644)</f>
        <v>34176</v>
      </c>
      <c r="BA644" s="110">
        <f t="array" ref="BA644">IFERROR(INDEX(TO_name_14,MATCH(,((Шаблон_14-Точность)&gt;=U644)+((Шаблон_14+Точность)&lt;=U644),)),U644)</f>
        <v>13364</v>
      </c>
      <c r="BB644" s="3"/>
      <c r="BC644" s="3" t="str">
        <f t="shared" si="301"/>
        <v>М/73311/29589</v>
      </c>
      <c r="BD644" s="3" t="str">
        <f t="shared" si="302"/>
        <v>М/78185/63263</v>
      </c>
      <c r="BE644" s="3" t="str">
        <f t="shared" si="303"/>
        <v>М/71778/46676</v>
      </c>
      <c r="BF644" s="3" t="str">
        <f t="shared" si="304"/>
        <v>М/78574/50274</v>
      </c>
      <c r="BG644" s="3" t="str">
        <f t="shared" si="305"/>
        <v>М/20251/20251</v>
      </c>
      <c r="BH644" s="3" t="str">
        <f t="shared" si="306"/>
        <v>Р/18346/18346</v>
      </c>
      <c r="BI644" s="3" t="str">
        <f t="shared" si="307"/>
        <v>Р/13810/13810</v>
      </c>
      <c r="BJ644" s="158" t="s">
        <v>290</v>
      </c>
      <c r="BK644" s="3" t="str">
        <f t="shared" si="308"/>
        <v>М/47605/49326</v>
      </c>
      <c r="BL644" s="3" t="str">
        <f t="shared" si="309"/>
        <v>КР/58579/33597</v>
      </c>
      <c r="BM644" s="3" t="str">
        <f t="shared" si="310"/>
        <v>М/42845/22330</v>
      </c>
      <c r="BN644" s="3" t="str">
        <f t="shared" si="311"/>
        <v>М/43730/68279</v>
      </c>
      <c r="BO644" s="3" t="str">
        <f t="shared" si="312"/>
        <v>М/12682/37682</v>
      </c>
      <c r="BP644" s="3" t="str">
        <f t="shared" si="313"/>
        <v>Р/13661/34176</v>
      </c>
      <c r="BQ644" s="3" t="str">
        <f t="shared" si="314"/>
        <v>Р/13364/13364</v>
      </c>
    </row>
    <row r="645" spans="1:69" ht="16.5" customHeight="1" x14ac:dyDescent="0.25">
      <c r="A645" s="90">
        <v>45561</v>
      </c>
      <c r="B645" s="3">
        <v>5</v>
      </c>
      <c r="C645" s="3">
        <v>4</v>
      </c>
      <c r="D645" s="105" t="str">
        <f t="shared" si="315"/>
        <v/>
      </c>
      <c r="E645" s="105" t="str">
        <f t="shared" si="316"/>
        <v/>
      </c>
      <c r="F645" s="99" t="s">
        <v>290</v>
      </c>
      <c r="G645" s="100">
        <f t="shared" si="317"/>
        <v>29613</v>
      </c>
      <c r="H645" s="100">
        <f t="shared" si="318"/>
        <v>63287</v>
      </c>
      <c r="I645" s="100">
        <f t="shared" si="319"/>
        <v>46700</v>
      </c>
      <c r="J645" s="100">
        <f t="shared" si="320"/>
        <v>50298</v>
      </c>
      <c r="K645" s="100">
        <f t="shared" si="321"/>
        <v>20275</v>
      </c>
      <c r="L645" s="100">
        <f t="shared" si="322"/>
        <v>18346</v>
      </c>
      <c r="M645" s="100">
        <f t="shared" si="323"/>
        <v>13810</v>
      </c>
      <c r="N645" s="100" t="str">
        <f t="shared" si="324"/>
        <v>|</v>
      </c>
      <c r="O645" s="100">
        <f t="shared" si="325"/>
        <v>49350</v>
      </c>
      <c r="P645" s="100">
        <f t="shared" si="326"/>
        <v>33597</v>
      </c>
      <c r="Q645" s="100">
        <f t="shared" si="327"/>
        <v>22354</v>
      </c>
      <c r="R645" s="100">
        <f t="shared" si="328"/>
        <v>68303</v>
      </c>
      <c r="S645" s="100">
        <f t="shared" si="329"/>
        <v>37706</v>
      </c>
      <c r="T645" s="100">
        <f t="shared" si="330"/>
        <v>34176</v>
      </c>
      <c r="U645" s="100">
        <f t="shared" si="331"/>
        <v>13364</v>
      </c>
      <c r="V645" s="89" t="s">
        <v>290</v>
      </c>
      <c r="W645" s="95" t="s">
        <v>37</v>
      </c>
      <c r="X645" s="95" t="s">
        <v>37</v>
      </c>
      <c r="Y645" s="95" t="s">
        <v>37</v>
      </c>
      <c r="Z645" s="95" t="s">
        <v>37</v>
      </c>
      <c r="AA645" s="95" t="s">
        <v>37</v>
      </c>
      <c r="AB645" s="95" t="s">
        <v>38</v>
      </c>
      <c r="AC645" s="95" t="s">
        <v>38</v>
      </c>
      <c r="AD645" s="96" t="s">
        <v>290</v>
      </c>
      <c r="AE645" s="95" t="s">
        <v>37</v>
      </c>
      <c r="AF645" s="95" t="s">
        <v>252</v>
      </c>
      <c r="AG645" s="95" t="s">
        <v>37</v>
      </c>
      <c r="AH645" s="95" t="s">
        <v>37</v>
      </c>
      <c r="AI645" s="95" t="s">
        <v>37</v>
      </c>
      <c r="AJ645" s="95" t="s">
        <v>38</v>
      </c>
      <c r="AK645" s="95" t="s">
        <v>38</v>
      </c>
      <c r="AL645" s="94" t="s">
        <v>290</v>
      </c>
      <c r="AM645" s="108">
        <f t="array" ref="AM645">IFERROR(INDEX(TO_name_1,MATCH(,((Шаблон_1-Точность)&gt;=G645)+((Шаблон_1+Точность)&lt;=G645),)),G645)</f>
        <v>29613</v>
      </c>
      <c r="AN645" s="109">
        <f t="array" ref="AN645">IFERROR(INDEX(TO_name_2,MATCH(,((Шаблон_2-Точность)&gt;=H645)+((Шаблон_2+Точность)&lt;=H645),)),H645)</f>
        <v>63287</v>
      </c>
      <c r="AO645" s="109">
        <f t="array" ref="AO645">IFERROR(INDEX(TO_name_3,MATCH(,((Шаблон_3-Точность)&gt;=I645)+((Шаблон_3+Точность)&lt;=I645),)),I645)</f>
        <v>46700</v>
      </c>
      <c r="AP645" s="109">
        <f t="array" ref="AP645">IFERROR(INDEX(TO_name_4,MATCH(,((Шаблон_4-Точность)&gt;=J645)+((Шаблон_4+Точность)&lt;=J645),)),J645)</f>
        <v>50298</v>
      </c>
      <c r="AQ645" s="109">
        <f t="array" ref="AQ645">IFERROR(INDEX(TO_name_9,MATCH(,((Шаблон_9-Точность)&gt;=K645)+((Шаблон_9+Точность)&lt;=K645),)),K645)</f>
        <v>20275</v>
      </c>
      <c r="AR645" s="109">
        <f t="array" ref="AR645">IFERROR(INDEX(TO_name_10,MATCH(,((Шаблон_10-Точность)&gt;=L645)+((Шаблон_10+Точность)&lt;=L645),)),L645)</f>
        <v>18346</v>
      </c>
      <c r="AS645" s="110">
        <f t="array" ref="AS645">IFERROR(INDEX(TO_name_11,MATCH(,((Шаблон_11-Точность)&gt;=M645)+((Шаблон_11+Точность)&lt;=M645),)),M645)</f>
        <v>13810</v>
      </c>
      <c r="AT645" s="111" t="s">
        <v>290</v>
      </c>
      <c r="AU645" s="108">
        <f t="array" ref="AU645">IFERROR(INDEX(TO_name_5,MATCH(,((Шаблон_5-Точность)&gt;=O645)+((Шаблон_5+Точность)&lt;=O645),)),O645)</f>
        <v>49350</v>
      </c>
      <c r="AV645" s="109">
        <f t="array" ref="AV645">IFERROR(INDEX(TO_name_6,MATCH(,((Шаблон_6-Точность)&gt;=P645)+((Шаблон_6+Точность)&lt;=P645),)),P645)</f>
        <v>33597</v>
      </c>
      <c r="AW645" s="109">
        <f t="array" ref="AW645">IFERROR(INDEX(TO_name_7,MATCH(,((Шаблон_7-Точность)&gt;=Q645)+((Шаблон_7+Точность)&lt;=Q645),)),Q645)</f>
        <v>22354</v>
      </c>
      <c r="AX645" s="109">
        <f t="array" ref="AX645">IFERROR(INDEX(TO_name_8,MATCH(,((Шаблон_8-Точность)&gt;=R645)+((Шаблон_8+Точность)&lt;=R645),)),R645)</f>
        <v>68303</v>
      </c>
      <c r="AY645" s="109">
        <f t="array" ref="AY645">IFERROR(INDEX(TO_name_12,MATCH(,((Шаблон_12-Точность)&gt;=S645)+((Шаблон_12+Точность)&lt;=S645),)),S645)</f>
        <v>37706</v>
      </c>
      <c r="AZ645" s="109">
        <f t="array" ref="AZ645">IFERROR(INDEX(TO_name_13,MATCH(,((Шаблон_13-Точность)&gt;=T645)+((Шаблон_13+Точность)&lt;=T645),)),T645)</f>
        <v>34176</v>
      </c>
      <c r="BA645" s="110">
        <f t="array" ref="BA645">IFERROR(INDEX(TO_name_14,MATCH(,((Шаблон_14-Точность)&gt;=U645)+((Шаблон_14+Точность)&lt;=U645),)),U645)</f>
        <v>13364</v>
      </c>
      <c r="BB645" s="3"/>
      <c r="BC645" s="3" t="str">
        <f t="shared" si="301"/>
        <v>М/73335/29613</v>
      </c>
      <c r="BD645" s="3" t="str">
        <f t="shared" si="302"/>
        <v>М/78209/63287</v>
      </c>
      <c r="BE645" s="3" t="str">
        <f t="shared" si="303"/>
        <v>М/71802/46700</v>
      </c>
      <c r="BF645" s="3" t="str">
        <f t="shared" si="304"/>
        <v>М/78598/50298</v>
      </c>
      <c r="BG645" s="3" t="str">
        <f t="shared" si="305"/>
        <v>М/20275/20275</v>
      </c>
      <c r="BH645" s="3" t="str">
        <f t="shared" si="306"/>
        <v>Р/18346/18346</v>
      </c>
      <c r="BI645" s="3" t="str">
        <f t="shared" si="307"/>
        <v>Р/13810/13810</v>
      </c>
      <c r="BJ645" s="158" t="s">
        <v>290</v>
      </c>
      <c r="BK645" s="3" t="str">
        <f t="shared" si="308"/>
        <v>М/47629/49350</v>
      </c>
      <c r="BL645" s="3" t="str">
        <f t="shared" si="309"/>
        <v>КР/58579/33597</v>
      </c>
      <c r="BM645" s="3" t="str">
        <f t="shared" si="310"/>
        <v>М/42869/22354</v>
      </c>
      <c r="BN645" s="3" t="str">
        <f t="shared" si="311"/>
        <v>М/43754/68303</v>
      </c>
      <c r="BO645" s="3" t="str">
        <f t="shared" si="312"/>
        <v>М/12706/37706</v>
      </c>
      <c r="BP645" s="3" t="str">
        <f t="shared" si="313"/>
        <v>Р/13661/34176</v>
      </c>
      <c r="BQ645" s="3" t="str">
        <f t="shared" si="314"/>
        <v>Р/13364/13364</v>
      </c>
    </row>
    <row r="646" spans="1:69" ht="16.5" customHeight="1" x14ac:dyDescent="0.25">
      <c r="A646" s="90">
        <v>45562</v>
      </c>
      <c r="B646" s="3">
        <v>5</v>
      </c>
      <c r="C646" s="3">
        <v>4</v>
      </c>
      <c r="D646" s="105" t="str">
        <f t="shared" si="315"/>
        <v/>
      </c>
      <c r="E646" s="105" t="str">
        <f t="shared" si="316"/>
        <v/>
      </c>
      <c r="F646" s="99" t="s">
        <v>290</v>
      </c>
      <c r="G646" s="100">
        <f t="shared" si="317"/>
        <v>29637</v>
      </c>
      <c r="H646" s="100">
        <f t="shared" si="318"/>
        <v>63311</v>
      </c>
      <c r="I646" s="100">
        <f t="shared" si="319"/>
        <v>46724</v>
      </c>
      <c r="J646" s="100">
        <f t="shared" si="320"/>
        <v>50322</v>
      </c>
      <c r="K646" s="100">
        <f t="shared" si="321"/>
        <v>20299</v>
      </c>
      <c r="L646" s="100">
        <f t="shared" si="322"/>
        <v>18346</v>
      </c>
      <c r="M646" s="100">
        <f t="shared" si="323"/>
        <v>13810</v>
      </c>
      <c r="N646" s="100" t="str">
        <f t="shared" si="324"/>
        <v>|</v>
      </c>
      <c r="O646" s="100">
        <f t="shared" si="325"/>
        <v>49374</v>
      </c>
      <c r="P646" s="100">
        <f t="shared" si="326"/>
        <v>33597</v>
      </c>
      <c r="Q646" s="100">
        <f t="shared" si="327"/>
        <v>22378</v>
      </c>
      <c r="R646" s="100">
        <f t="shared" si="328"/>
        <v>68327</v>
      </c>
      <c r="S646" s="100">
        <f t="shared" si="329"/>
        <v>37730</v>
      </c>
      <c r="T646" s="100">
        <f t="shared" si="330"/>
        <v>34176</v>
      </c>
      <c r="U646" s="100">
        <f t="shared" si="331"/>
        <v>13364</v>
      </c>
      <c r="V646" s="89" t="s">
        <v>290</v>
      </c>
      <c r="W646" s="95" t="s">
        <v>37</v>
      </c>
      <c r="X646" s="95" t="s">
        <v>37</v>
      </c>
      <c r="Y646" s="95" t="s">
        <v>37</v>
      </c>
      <c r="Z646" s="95" t="s">
        <v>37</v>
      </c>
      <c r="AA646" s="95" t="s">
        <v>37</v>
      </c>
      <c r="AB646" s="95" t="s">
        <v>38</v>
      </c>
      <c r="AC646" s="95" t="s">
        <v>38</v>
      </c>
      <c r="AD646" s="96" t="s">
        <v>290</v>
      </c>
      <c r="AE646" s="95" t="s">
        <v>37</v>
      </c>
      <c r="AF646" s="95" t="s">
        <v>252</v>
      </c>
      <c r="AG646" s="95" t="s">
        <v>37</v>
      </c>
      <c r="AH646" s="95" t="s">
        <v>37</v>
      </c>
      <c r="AI646" s="95" t="s">
        <v>37</v>
      </c>
      <c r="AJ646" s="95" t="s">
        <v>38</v>
      </c>
      <c r="AK646" s="95" t="s">
        <v>38</v>
      </c>
      <c r="AL646" s="94" t="s">
        <v>290</v>
      </c>
      <c r="AM646" s="108">
        <f t="array" ref="AM646">IFERROR(INDEX(TO_name_1,MATCH(,((Шаблон_1-Точность)&gt;=G646)+((Шаблон_1+Точность)&lt;=G646),)),G646)</f>
        <v>29637</v>
      </c>
      <c r="AN646" s="109">
        <f t="array" ref="AN646">IFERROR(INDEX(TO_name_2,MATCH(,((Шаблон_2-Точность)&gt;=H646)+((Шаблон_2+Точность)&lt;=H646),)),H646)</f>
        <v>63311</v>
      </c>
      <c r="AO646" s="109">
        <f t="array" ref="AO646">IFERROR(INDEX(TO_name_3,MATCH(,((Шаблон_3-Точность)&gt;=I646)+((Шаблон_3+Точность)&lt;=I646),)),I646)</f>
        <v>46724</v>
      </c>
      <c r="AP646" s="109">
        <f t="array" ref="AP646">IFERROR(INDEX(TO_name_4,MATCH(,((Шаблон_4-Точность)&gt;=J646)+((Шаблон_4+Точность)&lt;=J646),)),J646)</f>
        <v>50322</v>
      </c>
      <c r="AQ646" s="109">
        <f t="array" ref="AQ646">IFERROR(INDEX(TO_name_9,MATCH(,((Шаблон_9-Точность)&gt;=K646)+((Шаблон_9+Точность)&lt;=K646),)),K646)</f>
        <v>20299</v>
      </c>
      <c r="AR646" s="109">
        <f t="array" ref="AR646">IFERROR(INDEX(TO_name_10,MATCH(,((Шаблон_10-Точность)&gt;=L646)+((Шаблон_10+Точность)&lt;=L646),)),L646)</f>
        <v>18346</v>
      </c>
      <c r="AS646" s="110">
        <f t="array" ref="AS646">IFERROR(INDEX(TO_name_11,MATCH(,((Шаблон_11-Точность)&gt;=M646)+((Шаблон_11+Точность)&lt;=M646),)),M646)</f>
        <v>13810</v>
      </c>
      <c r="AT646" s="111" t="s">
        <v>290</v>
      </c>
      <c r="AU646" s="108">
        <f t="array" ref="AU646">IFERROR(INDEX(TO_name_5,MATCH(,((Шаблон_5-Точность)&gt;=O646)+((Шаблон_5+Точность)&lt;=O646),)),O646)</f>
        <v>49374</v>
      </c>
      <c r="AV646" s="109">
        <f t="array" ref="AV646">IFERROR(INDEX(TO_name_6,MATCH(,((Шаблон_6-Точность)&gt;=P646)+((Шаблон_6+Точность)&lt;=P646),)),P646)</f>
        <v>33597</v>
      </c>
      <c r="AW646" s="109">
        <f t="array" ref="AW646">IFERROR(INDEX(TO_name_7,MATCH(,((Шаблон_7-Точность)&gt;=Q646)+((Шаблон_7+Точность)&lt;=Q646),)),Q646)</f>
        <v>22378</v>
      </c>
      <c r="AX646" s="109">
        <f t="array" ref="AX646">IFERROR(INDEX(TO_name_8,MATCH(,((Шаблон_8-Точность)&gt;=R646)+((Шаблон_8+Точность)&lt;=R646),)),R646)</f>
        <v>68327</v>
      </c>
      <c r="AY646" s="109">
        <f t="array" ref="AY646">IFERROR(INDEX(TO_name_12,MATCH(,((Шаблон_12-Точность)&gt;=S646)+((Шаблон_12+Точность)&lt;=S646),)),S646)</f>
        <v>37730</v>
      </c>
      <c r="AZ646" s="109">
        <f t="array" ref="AZ646">IFERROR(INDEX(TO_name_13,MATCH(,((Шаблон_13-Точность)&gt;=T646)+((Шаблон_13+Точность)&lt;=T646),)),T646)</f>
        <v>34176</v>
      </c>
      <c r="BA646" s="110">
        <f t="array" ref="BA646">IFERROR(INDEX(TO_name_14,MATCH(,((Шаблон_14-Точность)&gt;=U646)+((Шаблон_14+Точность)&lt;=U646),)),U646)</f>
        <v>13364</v>
      </c>
      <c r="BB646" s="3"/>
      <c r="BC646" s="3" t="str">
        <f t="shared" si="301"/>
        <v>М/73359/29637</v>
      </c>
      <c r="BD646" s="3" t="str">
        <f t="shared" si="302"/>
        <v>М/78233/63311</v>
      </c>
      <c r="BE646" s="3" t="str">
        <f t="shared" si="303"/>
        <v>М/71826/46724</v>
      </c>
      <c r="BF646" s="3" t="str">
        <f t="shared" si="304"/>
        <v>М/78622/50322</v>
      </c>
      <c r="BG646" s="3" t="str">
        <f t="shared" si="305"/>
        <v>М/20299/20299</v>
      </c>
      <c r="BH646" s="3" t="str">
        <f t="shared" si="306"/>
        <v>Р/18346/18346</v>
      </c>
      <c r="BI646" s="3" t="str">
        <f t="shared" si="307"/>
        <v>Р/13810/13810</v>
      </c>
      <c r="BJ646" s="158" t="s">
        <v>290</v>
      </c>
      <c r="BK646" s="3" t="str">
        <f t="shared" si="308"/>
        <v>М/47653/49374</v>
      </c>
      <c r="BL646" s="3" t="str">
        <f t="shared" si="309"/>
        <v>КР/58579/33597</v>
      </c>
      <c r="BM646" s="3" t="str">
        <f t="shared" si="310"/>
        <v>М/42893/22378</v>
      </c>
      <c r="BN646" s="3" t="str">
        <f t="shared" si="311"/>
        <v>М/43778/68327</v>
      </c>
      <c r="BO646" s="3" t="str">
        <f t="shared" si="312"/>
        <v>М/12730/37730</v>
      </c>
      <c r="BP646" s="3" t="str">
        <f t="shared" si="313"/>
        <v>Р/13661/34176</v>
      </c>
      <c r="BQ646" s="3" t="str">
        <f t="shared" si="314"/>
        <v>Р/13364/13364</v>
      </c>
    </row>
    <row r="647" spans="1:69" ht="16.5" customHeight="1" x14ac:dyDescent="0.25">
      <c r="A647" s="90">
        <v>45563</v>
      </c>
      <c r="B647" s="3">
        <v>5</v>
      </c>
      <c r="C647" s="3">
        <v>4</v>
      </c>
      <c r="D647" s="105" t="str">
        <f t="shared" si="315"/>
        <v/>
      </c>
      <c r="E647" s="105" t="str">
        <f t="shared" si="316"/>
        <v/>
      </c>
      <c r="F647" s="99" t="s">
        <v>290</v>
      </c>
      <c r="G647" s="100">
        <f t="shared" si="317"/>
        <v>29661</v>
      </c>
      <c r="H647" s="100">
        <f t="shared" si="318"/>
        <v>63335</v>
      </c>
      <c r="I647" s="100">
        <f t="shared" si="319"/>
        <v>46748</v>
      </c>
      <c r="J647" s="100">
        <f t="shared" si="320"/>
        <v>50346</v>
      </c>
      <c r="K647" s="100">
        <f t="shared" si="321"/>
        <v>20323</v>
      </c>
      <c r="L647" s="100">
        <f t="shared" si="322"/>
        <v>18346</v>
      </c>
      <c r="M647" s="100">
        <f t="shared" si="323"/>
        <v>13810</v>
      </c>
      <c r="N647" s="100" t="str">
        <f t="shared" si="324"/>
        <v>|</v>
      </c>
      <c r="O647" s="100">
        <f t="shared" si="325"/>
        <v>49398</v>
      </c>
      <c r="P647" s="100">
        <f t="shared" si="326"/>
        <v>33597</v>
      </c>
      <c r="Q647" s="100">
        <f t="shared" si="327"/>
        <v>22402</v>
      </c>
      <c r="R647" s="100">
        <f t="shared" si="328"/>
        <v>68351</v>
      </c>
      <c r="S647" s="100">
        <f t="shared" si="329"/>
        <v>37754</v>
      </c>
      <c r="T647" s="100">
        <f t="shared" si="330"/>
        <v>34176</v>
      </c>
      <c r="U647" s="100">
        <f t="shared" si="331"/>
        <v>13364</v>
      </c>
      <c r="V647" s="89" t="s">
        <v>290</v>
      </c>
      <c r="W647" s="95" t="s">
        <v>37</v>
      </c>
      <c r="X647" s="95" t="s">
        <v>37</v>
      </c>
      <c r="Y647" s="95" t="s">
        <v>37</v>
      </c>
      <c r="Z647" s="95" t="s">
        <v>37</v>
      </c>
      <c r="AA647" s="95" t="s">
        <v>37</v>
      </c>
      <c r="AB647" s="95" t="s">
        <v>38</v>
      </c>
      <c r="AC647" s="95" t="s">
        <v>38</v>
      </c>
      <c r="AD647" s="96" t="s">
        <v>290</v>
      </c>
      <c r="AE647" s="95" t="s">
        <v>37</v>
      </c>
      <c r="AF647" s="95" t="s">
        <v>252</v>
      </c>
      <c r="AG647" s="95" t="s">
        <v>37</v>
      </c>
      <c r="AH647" s="95" t="s">
        <v>37</v>
      </c>
      <c r="AI647" s="95" t="s">
        <v>37</v>
      </c>
      <c r="AJ647" s="95" t="s">
        <v>38</v>
      </c>
      <c r="AK647" s="95" t="s">
        <v>38</v>
      </c>
      <c r="AL647" s="94" t="s">
        <v>290</v>
      </c>
      <c r="AM647" s="108">
        <f t="array" ref="AM647">IFERROR(INDEX(TO_name_1,MATCH(,((Шаблон_1-Точность)&gt;=G647)+((Шаблон_1+Точность)&lt;=G647),)),G647)</f>
        <v>29661</v>
      </c>
      <c r="AN647" s="109">
        <f t="array" ref="AN647">IFERROR(INDEX(TO_name_2,MATCH(,((Шаблон_2-Точность)&gt;=H647)+((Шаблон_2+Точность)&lt;=H647),)),H647)</f>
        <v>63335</v>
      </c>
      <c r="AO647" s="109">
        <f t="array" ref="AO647">IFERROR(INDEX(TO_name_3,MATCH(,((Шаблон_3-Точность)&gt;=I647)+((Шаблон_3+Точность)&lt;=I647),)),I647)</f>
        <v>46748</v>
      </c>
      <c r="AP647" s="109">
        <f t="array" ref="AP647">IFERROR(INDEX(TO_name_4,MATCH(,((Шаблон_4-Точность)&gt;=J647)+((Шаблон_4+Точность)&lt;=J647),)),J647)</f>
        <v>50346</v>
      </c>
      <c r="AQ647" s="109">
        <f t="array" ref="AQ647">IFERROR(INDEX(TO_name_9,MATCH(,((Шаблон_9-Точность)&gt;=K647)+((Шаблон_9+Точность)&lt;=K647),)),K647)</f>
        <v>20323</v>
      </c>
      <c r="AR647" s="109">
        <f t="array" ref="AR647">IFERROR(INDEX(TO_name_10,MATCH(,((Шаблон_10-Точность)&gt;=L647)+((Шаблон_10+Точность)&lt;=L647),)),L647)</f>
        <v>18346</v>
      </c>
      <c r="AS647" s="110">
        <f t="array" ref="AS647">IFERROR(INDEX(TO_name_11,MATCH(,((Шаблон_11-Точность)&gt;=M647)+((Шаблон_11+Точность)&lt;=M647),)),M647)</f>
        <v>13810</v>
      </c>
      <c r="AT647" s="111" t="s">
        <v>290</v>
      </c>
      <c r="AU647" s="108">
        <f t="array" ref="AU647">IFERROR(INDEX(TO_name_5,MATCH(,((Шаблон_5-Точность)&gt;=O647)+((Шаблон_5+Точность)&lt;=O647),)),O647)</f>
        <v>49398</v>
      </c>
      <c r="AV647" s="109">
        <f t="array" ref="AV647">IFERROR(INDEX(TO_name_6,MATCH(,((Шаблон_6-Точность)&gt;=P647)+((Шаблон_6+Точность)&lt;=P647),)),P647)</f>
        <v>33597</v>
      </c>
      <c r="AW647" s="109">
        <f t="array" ref="AW647">IFERROR(INDEX(TO_name_7,MATCH(,((Шаблон_7-Точность)&gt;=Q647)+((Шаблон_7+Точность)&lt;=Q647),)),Q647)</f>
        <v>22402</v>
      </c>
      <c r="AX647" s="109">
        <f t="array" ref="AX647">IFERROR(INDEX(TO_name_8,MATCH(,((Шаблон_8-Точность)&gt;=R647)+((Шаблон_8+Точность)&lt;=R647),)),R647)</f>
        <v>68351</v>
      </c>
      <c r="AY647" s="109">
        <f t="array" ref="AY647">IFERROR(INDEX(TO_name_12,MATCH(,((Шаблон_12-Точность)&gt;=S647)+((Шаблон_12+Точность)&lt;=S647),)),S647)</f>
        <v>37754</v>
      </c>
      <c r="AZ647" s="109">
        <f t="array" ref="AZ647">IFERROR(INDEX(TO_name_13,MATCH(,((Шаблон_13-Точность)&gt;=T647)+((Шаблон_13+Точность)&lt;=T647),)),T647)</f>
        <v>34176</v>
      </c>
      <c r="BA647" s="110">
        <f t="array" ref="BA647">IFERROR(INDEX(TO_name_14,MATCH(,((Шаблон_14-Точность)&gt;=U647)+((Шаблон_14+Точность)&lt;=U647),)),U647)</f>
        <v>13364</v>
      </c>
      <c r="BB647" s="3"/>
      <c r="BC647" s="3" t="str">
        <f t="shared" si="301"/>
        <v>М/73383/29661</v>
      </c>
      <c r="BD647" s="3" t="str">
        <f t="shared" si="302"/>
        <v>М/78257/63335</v>
      </c>
      <c r="BE647" s="3" t="str">
        <f t="shared" si="303"/>
        <v>М/71850/46748</v>
      </c>
      <c r="BF647" s="3" t="str">
        <f t="shared" si="304"/>
        <v>М/78646/50346</v>
      </c>
      <c r="BG647" s="3" t="str">
        <f t="shared" si="305"/>
        <v>М/20323/20323</v>
      </c>
      <c r="BH647" s="3" t="str">
        <f t="shared" si="306"/>
        <v>Р/18346/18346</v>
      </c>
      <c r="BI647" s="3" t="str">
        <f t="shared" si="307"/>
        <v>Р/13810/13810</v>
      </c>
      <c r="BJ647" s="158" t="s">
        <v>290</v>
      </c>
      <c r="BK647" s="3" t="str">
        <f t="shared" si="308"/>
        <v>М/47677/49398</v>
      </c>
      <c r="BL647" s="3" t="str">
        <f t="shared" si="309"/>
        <v>КР/58579/33597</v>
      </c>
      <c r="BM647" s="3" t="str">
        <f t="shared" si="310"/>
        <v>М/42917/22402</v>
      </c>
      <c r="BN647" s="3" t="str">
        <f t="shared" si="311"/>
        <v>М/43802/68351</v>
      </c>
      <c r="BO647" s="3" t="str">
        <f t="shared" si="312"/>
        <v>М/12754/37754</v>
      </c>
      <c r="BP647" s="3" t="str">
        <f t="shared" si="313"/>
        <v>Р/13661/34176</v>
      </c>
      <c r="BQ647" s="3" t="str">
        <f t="shared" si="314"/>
        <v>Р/13364/13364</v>
      </c>
    </row>
    <row r="648" spans="1:69" ht="16.5" customHeight="1" x14ac:dyDescent="0.25">
      <c r="A648" s="90">
        <v>45564</v>
      </c>
      <c r="B648" s="3">
        <v>5</v>
      </c>
      <c r="C648" s="3">
        <v>4</v>
      </c>
      <c r="D648" s="105" t="str">
        <f t="shared" si="315"/>
        <v/>
      </c>
      <c r="E648" s="105" t="str">
        <f t="shared" si="316"/>
        <v/>
      </c>
      <c r="F648" s="99" t="s">
        <v>290</v>
      </c>
      <c r="G648" s="100">
        <f t="shared" si="317"/>
        <v>29685</v>
      </c>
      <c r="H648" s="100">
        <f t="shared" si="318"/>
        <v>63359</v>
      </c>
      <c r="I648" s="100">
        <f t="shared" si="319"/>
        <v>46772</v>
      </c>
      <c r="J648" s="100">
        <f t="shared" si="320"/>
        <v>50370</v>
      </c>
      <c r="K648" s="100">
        <f t="shared" si="321"/>
        <v>20347</v>
      </c>
      <c r="L648" s="100">
        <f t="shared" si="322"/>
        <v>18346</v>
      </c>
      <c r="M648" s="100">
        <f t="shared" si="323"/>
        <v>13810</v>
      </c>
      <c r="N648" s="100" t="str">
        <f t="shared" si="324"/>
        <v>|</v>
      </c>
      <c r="O648" s="100">
        <f t="shared" si="325"/>
        <v>49422</v>
      </c>
      <c r="P648" s="100">
        <f t="shared" si="326"/>
        <v>33597</v>
      </c>
      <c r="Q648" s="100">
        <f t="shared" si="327"/>
        <v>22426</v>
      </c>
      <c r="R648" s="100">
        <f t="shared" si="328"/>
        <v>68375</v>
      </c>
      <c r="S648" s="100">
        <f t="shared" si="329"/>
        <v>37778</v>
      </c>
      <c r="T648" s="100">
        <f t="shared" si="330"/>
        <v>34176</v>
      </c>
      <c r="U648" s="100">
        <f t="shared" si="331"/>
        <v>13364</v>
      </c>
      <c r="V648" s="89" t="s">
        <v>290</v>
      </c>
      <c r="W648" s="95" t="s">
        <v>37</v>
      </c>
      <c r="X648" s="95" t="s">
        <v>37</v>
      </c>
      <c r="Y648" s="95" t="s">
        <v>37</v>
      </c>
      <c r="Z648" s="95" t="s">
        <v>37</v>
      </c>
      <c r="AA648" s="95" t="s">
        <v>37</v>
      </c>
      <c r="AB648" s="95" t="s">
        <v>38</v>
      </c>
      <c r="AC648" s="95" t="s">
        <v>38</v>
      </c>
      <c r="AD648" s="96" t="s">
        <v>290</v>
      </c>
      <c r="AE648" s="95" t="s">
        <v>37</v>
      </c>
      <c r="AF648" s="95" t="s">
        <v>252</v>
      </c>
      <c r="AG648" s="95" t="s">
        <v>37</v>
      </c>
      <c r="AH648" s="95" t="s">
        <v>37</v>
      </c>
      <c r="AI648" s="95" t="s">
        <v>37</v>
      </c>
      <c r="AJ648" s="95" t="s">
        <v>38</v>
      </c>
      <c r="AK648" s="95" t="s">
        <v>38</v>
      </c>
      <c r="AL648" s="94" t="s">
        <v>290</v>
      </c>
      <c r="AM648" s="108">
        <f t="array" ref="AM648">IFERROR(INDEX(TO_name_1,MATCH(,((Шаблон_1-Точность)&gt;=G648)+((Шаблон_1+Точность)&lt;=G648),)),G648)</f>
        <v>29685</v>
      </c>
      <c r="AN648" s="109">
        <f t="array" ref="AN648">IFERROR(INDEX(TO_name_2,MATCH(,((Шаблон_2-Точность)&gt;=H648)+((Шаблон_2+Точность)&lt;=H648),)),H648)</f>
        <v>63359</v>
      </c>
      <c r="AO648" s="109">
        <f t="array" ref="AO648">IFERROR(INDEX(TO_name_3,MATCH(,((Шаблон_3-Точность)&gt;=I648)+((Шаблон_3+Точность)&lt;=I648),)),I648)</f>
        <v>46772</v>
      </c>
      <c r="AP648" s="109">
        <f t="array" ref="AP648">IFERROR(INDEX(TO_name_4,MATCH(,((Шаблон_4-Точность)&gt;=J648)+((Шаблон_4+Точность)&lt;=J648),)),J648)</f>
        <v>50370</v>
      </c>
      <c r="AQ648" s="109">
        <f t="array" ref="AQ648">IFERROR(INDEX(TO_name_9,MATCH(,((Шаблон_9-Точность)&gt;=K648)+((Шаблон_9+Точность)&lt;=K648),)),K648)</f>
        <v>20347</v>
      </c>
      <c r="AR648" s="109">
        <f t="array" ref="AR648">IFERROR(INDEX(TO_name_10,MATCH(,((Шаблон_10-Точность)&gt;=L648)+((Шаблон_10+Точность)&lt;=L648),)),L648)</f>
        <v>18346</v>
      </c>
      <c r="AS648" s="110">
        <f t="array" ref="AS648">IFERROR(INDEX(TO_name_11,MATCH(,((Шаблон_11-Точность)&gt;=M648)+((Шаблон_11+Точность)&lt;=M648),)),M648)</f>
        <v>13810</v>
      </c>
      <c r="AT648" s="111" t="s">
        <v>290</v>
      </c>
      <c r="AU648" s="108">
        <f t="array" ref="AU648">IFERROR(INDEX(TO_name_5,MATCH(,((Шаблон_5-Точность)&gt;=O648)+((Шаблон_5+Точность)&lt;=O648),)),O648)</f>
        <v>49422</v>
      </c>
      <c r="AV648" s="109">
        <f t="array" ref="AV648">IFERROR(INDEX(TO_name_6,MATCH(,((Шаблон_6-Точность)&gt;=P648)+((Шаблон_6+Точность)&lt;=P648),)),P648)</f>
        <v>33597</v>
      </c>
      <c r="AW648" s="109">
        <f t="array" ref="AW648">IFERROR(INDEX(TO_name_7,MATCH(,((Шаблон_7-Точность)&gt;=Q648)+((Шаблон_7+Точность)&lt;=Q648),)),Q648)</f>
        <v>22426</v>
      </c>
      <c r="AX648" s="109">
        <f t="array" ref="AX648">IFERROR(INDEX(TO_name_8,MATCH(,((Шаблон_8-Точность)&gt;=R648)+((Шаблон_8+Точность)&lt;=R648),)),R648)</f>
        <v>68375</v>
      </c>
      <c r="AY648" s="109">
        <f t="array" ref="AY648">IFERROR(INDEX(TO_name_12,MATCH(,((Шаблон_12-Точность)&gt;=S648)+((Шаблон_12+Точность)&lt;=S648),)),S648)</f>
        <v>37778</v>
      </c>
      <c r="AZ648" s="109">
        <f t="array" ref="AZ648">IFERROR(INDEX(TO_name_13,MATCH(,((Шаблон_13-Точность)&gt;=T648)+((Шаблон_13+Точность)&lt;=T648),)),T648)</f>
        <v>34176</v>
      </c>
      <c r="BA648" s="110">
        <f t="array" ref="BA648">IFERROR(INDEX(TO_name_14,MATCH(,((Шаблон_14-Точность)&gt;=U648)+((Шаблон_14+Точность)&lt;=U648),)),U648)</f>
        <v>13364</v>
      </c>
      <c r="BB648" s="3"/>
      <c r="BC648" s="3" t="str">
        <f t="shared" si="301"/>
        <v>М/73407/29685</v>
      </c>
      <c r="BD648" s="3" t="str">
        <f t="shared" si="302"/>
        <v>М/78281/63359</v>
      </c>
      <c r="BE648" s="3" t="str">
        <f t="shared" si="303"/>
        <v>М/71874/46772</v>
      </c>
      <c r="BF648" s="3" t="str">
        <f t="shared" si="304"/>
        <v>М/78670/50370</v>
      </c>
      <c r="BG648" s="3" t="str">
        <f t="shared" si="305"/>
        <v>М/20347/20347</v>
      </c>
      <c r="BH648" s="3" t="str">
        <f t="shared" si="306"/>
        <v>Р/18346/18346</v>
      </c>
      <c r="BI648" s="3" t="str">
        <f t="shared" si="307"/>
        <v>Р/13810/13810</v>
      </c>
      <c r="BJ648" s="158" t="s">
        <v>290</v>
      </c>
      <c r="BK648" s="3" t="str">
        <f t="shared" si="308"/>
        <v>М/47701/49422</v>
      </c>
      <c r="BL648" s="3" t="str">
        <f t="shared" si="309"/>
        <v>КР/58579/33597</v>
      </c>
      <c r="BM648" s="3" t="str">
        <f t="shared" si="310"/>
        <v>М/42941/22426</v>
      </c>
      <c r="BN648" s="3" t="str">
        <f t="shared" si="311"/>
        <v>М/43826/68375</v>
      </c>
      <c r="BO648" s="3" t="str">
        <f t="shared" si="312"/>
        <v>М/12778/37778</v>
      </c>
      <c r="BP648" s="3" t="str">
        <f t="shared" si="313"/>
        <v>Р/13661/34176</v>
      </c>
      <c r="BQ648" s="3" t="str">
        <f t="shared" si="314"/>
        <v>Р/13364/13364</v>
      </c>
    </row>
    <row r="649" spans="1:69" ht="16.5" customHeight="1" x14ac:dyDescent="0.25">
      <c r="A649" s="90">
        <v>45565</v>
      </c>
      <c r="B649" s="3">
        <v>5</v>
      </c>
      <c r="C649" s="3">
        <v>4</v>
      </c>
      <c r="D649" s="105" t="str">
        <f t="shared" si="315"/>
        <v/>
      </c>
      <c r="E649" s="105" t="str">
        <f t="shared" si="316"/>
        <v/>
      </c>
      <c r="F649" s="99" t="s">
        <v>290</v>
      </c>
      <c r="G649" s="100">
        <f t="shared" si="317"/>
        <v>29709</v>
      </c>
      <c r="H649" s="100">
        <f t="shared" si="318"/>
        <v>63383</v>
      </c>
      <c r="I649" s="100">
        <f t="shared" si="319"/>
        <v>46796</v>
      </c>
      <c r="J649" s="100">
        <f t="shared" si="320"/>
        <v>50394</v>
      </c>
      <c r="K649" s="100">
        <f t="shared" si="321"/>
        <v>20371</v>
      </c>
      <c r="L649" s="100">
        <f t="shared" si="322"/>
        <v>18346</v>
      </c>
      <c r="M649" s="100">
        <f t="shared" si="323"/>
        <v>13810</v>
      </c>
      <c r="N649" s="100" t="str">
        <f t="shared" si="324"/>
        <v>|</v>
      </c>
      <c r="O649" s="100">
        <f t="shared" si="325"/>
        <v>49446</v>
      </c>
      <c r="P649" s="100">
        <f t="shared" si="326"/>
        <v>33597</v>
      </c>
      <c r="Q649" s="100">
        <f t="shared" si="327"/>
        <v>22450</v>
      </c>
      <c r="R649" s="100">
        <f t="shared" si="328"/>
        <v>68399</v>
      </c>
      <c r="S649" s="100">
        <f t="shared" si="329"/>
        <v>37802</v>
      </c>
      <c r="T649" s="100">
        <f t="shared" si="330"/>
        <v>34176</v>
      </c>
      <c r="U649" s="100">
        <f t="shared" si="331"/>
        <v>13364</v>
      </c>
      <c r="V649" s="89" t="s">
        <v>290</v>
      </c>
      <c r="W649" s="95" t="s">
        <v>37</v>
      </c>
      <c r="X649" s="95" t="s">
        <v>37</v>
      </c>
      <c r="Y649" s="95" t="s">
        <v>37</v>
      </c>
      <c r="Z649" s="95" t="s">
        <v>37</v>
      </c>
      <c r="AA649" s="95" t="s">
        <v>37</v>
      </c>
      <c r="AB649" s="95" t="s">
        <v>38</v>
      </c>
      <c r="AC649" s="95" t="s">
        <v>38</v>
      </c>
      <c r="AD649" s="96" t="s">
        <v>290</v>
      </c>
      <c r="AE649" s="95" t="s">
        <v>37</v>
      </c>
      <c r="AF649" s="95" t="s">
        <v>252</v>
      </c>
      <c r="AG649" s="95" t="s">
        <v>37</v>
      </c>
      <c r="AH649" s="95" t="s">
        <v>37</v>
      </c>
      <c r="AI649" s="95" t="s">
        <v>37</v>
      </c>
      <c r="AJ649" s="95" t="s">
        <v>38</v>
      </c>
      <c r="AK649" s="95" t="s">
        <v>38</v>
      </c>
      <c r="AL649" s="94" t="s">
        <v>290</v>
      </c>
      <c r="AM649" s="108">
        <f t="array" ref="AM649">IFERROR(INDEX(TO_name_1,MATCH(,((Шаблон_1-Точность)&gt;=G649)+((Шаблон_1+Точность)&lt;=G649),)),G649)</f>
        <v>29709</v>
      </c>
      <c r="AN649" s="109">
        <f t="array" ref="AN649">IFERROR(INDEX(TO_name_2,MATCH(,((Шаблон_2-Точность)&gt;=H649)+((Шаблон_2+Точность)&lt;=H649),)),H649)</f>
        <v>63383</v>
      </c>
      <c r="AO649" s="109">
        <f t="array" ref="AO649">IFERROR(INDEX(TO_name_3,MATCH(,((Шаблон_3-Точность)&gt;=I649)+((Шаблон_3+Точность)&lt;=I649),)),I649)</f>
        <v>46796</v>
      </c>
      <c r="AP649" s="109">
        <f t="array" ref="AP649">IFERROR(INDEX(TO_name_4,MATCH(,((Шаблон_4-Точность)&gt;=J649)+((Шаблон_4+Точность)&lt;=J649),)),J649)</f>
        <v>50394</v>
      </c>
      <c r="AQ649" s="109">
        <f t="array" ref="AQ649">IFERROR(INDEX(TO_name_9,MATCH(,((Шаблон_9-Точность)&gt;=K649)+((Шаблон_9+Точность)&lt;=K649),)),K649)</f>
        <v>20371</v>
      </c>
      <c r="AR649" s="109">
        <f t="array" ref="AR649">IFERROR(INDEX(TO_name_10,MATCH(,((Шаблон_10-Точность)&gt;=L649)+((Шаблон_10+Точность)&lt;=L649),)),L649)</f>
        <v>18346</v>
      </c>
      <c r="AS649" s="110">
        <f t="array" ref="AS649">IFERROR(INDEX(TO_name_11,MATCH(,((Шаблон_11-Точность)&gt;=M649)+((Шаблон_11+Точность)&lt;=M649),)),M649)</f>
        <v>13810</v>
      </c>
      <c r="AT649" s="111" t="s">
        <v>290</v>
      </c>
      <c r="AU649" s="108">
        <f t="array" ref="AU649">IFERROR(INDEX(TO_name_5,MATCH(,((Шаблон_5-Точность)&gt;=O649)+((Шаблон_5+Точность)&lt;=O649),)),O649)</f>
        <v>49446</v>
      </c>
      <c r="AV649" s="109">
        <f t="array" ref="AV649">IFERROR(INDEX(TO_name_6,MATCH(,((Шаблон_6-Точность)&gt;=P649)+((Шаблон_6+Точность)&lt;=P649),)),P649)</f>
        <v>33597</v>
      </c>
      <c r="AW649" s="109">
        <f t="array" ref="AW649">IFERROR(INDEX(TO_name_7,MATCH(,((Шаблон_7-Точность)&gt;=Q649)+((Шаблон_7+Точность)&lt;=Q649),)),Q649)</f>
        <v>22450</v>
      </c>
      <c r="AX649" s="109">
        <f t="array" ref="AX649">IFERROR(INDEX(TO_name_8,MATCH(,((Шаблон_8-Точность)&gt;=R649)+((Шаблон_8+Точность)&lt;=R649),)),R649)</f>
        <v>68399</v>
      </c>
      <c r="AY649" s="109">
        <f t="array" ref="AY649">IFERROR(INDEX(TO_name_12,MATCH(,((Шаблон_12-Точность)&gt;=S649)+((Шаблон_12+Точность)&lt;=S649),)),S649)</f>
        <v>37802</v>
      </c>
      <c r="AZ649" s="109">
        <f t="array" ref="AZ649">IFERROR(INDEX(TO_name_13,MATCH(,((Шаблон_13-Точность)&gt;=T649)+((Шаблон_13+Точность)&lt;=T649),)),T649)</f>
        <v>34176</v>
      </c>
      <c r="BA649" s="110">
        <f t="array" ref="BA649">IFERROR(INDEX(TO_name_14,MATCH(,((Шаблон_14-Точность)&gt;=U649)+((Шаблон_14+Точность)&lt;=U649),)),U649)</f>
        <v>13364</v>
      </c>
      <c r="BB649" s="3"/>
      <c r="BC649" s="3" t="str">
        <f t="shared" si="301"/>
        <v>М/73431/29709</v>
      </c>
      <c r="BD649" s="3" t="str">
        <f t="shared" si="302"/>
        <v>М/78305/63383</v>
      </c>
      <c r="BE649" s="3" t="str">
        <f t="shared" si="303"/>
        <v>М/71898/46796</v>
      </c>
      <c r="BF649" s="3" t="str">
        <f t="shared" si="304"/>
        <v>М/78694/50394</v>
      </c>
      <c r="BG649" s="3" t="str">
        <f t="shared" si="305"/>
        <v>М/20371/20371</v>
      </c>
      <c r="BH649" s="3" t="str">
        <f t="shared" si="306"/>
        <v>Р/18346/18346</v>
      </c>
      <c r="BI649" s="3" t="str">
        <f t="shared" si="307"/>
        <v>Р/13810/13810</v>
      </c>
      <c r="BJ649" s="158" t="s">
        <v>290</v>
      </c>
      <c r="BK649" s="3" t="str">
        <f t="shared" si="308"/>
        <v>М/47725/49446</v>
      </c>
      <c r="BL649" s="3" t="str">
        <f t="shared" si="309"/>
        <v>КР/58579/33597</v>
      </c>
      <c r="BM649" s="3" t="str">
        <f t="shared" si="310"/>
        <v>М/42965/22450</v>
      </c>
      <c r="BN649" s="3" t="str">
        <f t="shared" si="311"/>
        <v>М/43850/68399</v>
      </c>
      <c r="BO649" s="3" t="str">
        <f t="shared" si="312"/>
        <v>М/12802/37802</v>
      </c>
      <c r="BP649" s="3" t="str">
        <f t="shared" si="313"/>
        <v>Р/13661/34176</v>
      </c>
      <c r="BQ649" s="3" t="str">
        <f t="shared" si="314"/>
        <v>Р/13364/13364</v>
      </c>
    </row>
    <row r="650" spans="1:69" ht="16.5" customHeight="1" x14ac:dyDescent="0.25">
      <c r="A650" s="90">
        <v>45566</v>
      </c>
      <c r="B650" s="3">
        <v>5</v>
      </c>
      <c r="C650" s="3">
        <v>4</v>
      </c>
      <c r="D650" s="105" t="str">
        <f t="shared" si="315"/>
        <v/>
      </c>
      <c r="E650" s="105" t="str">
        <f t="shared" si="316"/>
        <v/>
      </c>
      <c r="F650" s="99" t="s">
        <v>290</v>
      </c>
      <c r="G650" s="100">
        <f t="shared" si="317"/>
        <v>29733</v>
      </c>
      <c r="H650" s="100">
        <f t="shared" si="318"/>
        <v>63407</v>
      </c>
      <c r="I650" s="100">
        <f t="shared" si="319"/>
        <v>46820</v>
      </c>
      <c r="J650" s="100">
        <f t="shared" si="320"/>
        <v>50418</v>
      </c>
      <c r="K650" s="100">
        <f t="shared" si="321"/>
        <v>20395</v>
      </c>
      <c r="L650" s="100">
        <f t="shared" si="322"/>
        <v>18346</v>
      </c>
      <c r="M650" s="100">
        <f t="shared" si="323"/>
        <v>13810</v>
      </c>
      <c r="N650" s="100" t="str">
        <f t="shared" si="324"/>
        <v>|</v>
      </c>
      <c r="O650" s="100">
        <f t="shared" si="325"/>
        <v>49470</v>
      </c>
      <c r="P650" s="100">
        <f t="shared" si="326"/>
        <v>33597</v>
      </c>
      <c r="Q650" s="100">
        <f t="shared" si="327"/>
        <v>22474</v>
      </c>
      <c r="R650" s="100">
        <f t="shared" si="328"/>
        <v>68423</v>
      </c>
      <c r="S650" s="100">
        <f t="shared" si="329"/>
        <v>37818</v>
      </c>
      <c r="T650" s="100">
        <f t="shared" si="330"/>
        <v>34176</v>
      </c>
      <c r="U650" s="100">
        <f t="shared" si="331"/>
        <v>13372</v>
      </c>
      <c r="V650" s="89" t="s">
        <v>290</v>
      </c>
      <c r="W650" s="95" t="s">
        <v>37</v>
      </c>
      <c r="X650" s="95" t="s">
        <v>37</v>
      </c>
      <c r="Y650" s="95" t="s">
        <v>37</v>
      </c>
      <c r="Z650" s="95" t="s">
        <v>37</v>
      </c>
      <c r="AA650" s="95" t="s">
        <v>37</v>
      </c>
      <c r="AB650" s="95" t="s">
        <v>38</v>
      </c>
      <c r="AC650" s="95" t="s">
        <v>38</v>
      </c>
      <c r="AD650" s="96" t="s">
        <v>290</v>
      </c>
      <c r="AE650" s="95" t="s">
        <v>37</v>
      </c>
      <c r="AF650" s="95" t="s">
        <v>252</v>
      </c>
      <c r="AG650" s="95" t="s">
        <v>37</v>
      </c>
      <c r="AH650" s="95" t="s">
        <v>37</v>
      </c>
      <c r="AI650" s="95" t="s">
        <v>195</v>
      </c>
      <c r="AJ650" s="95" t="s">
        <v>38</v>
      </c>
      <c r="AK650" s="95" t="s">
        <v>320</v>
      </c>
      <c r="AL650" s="94" t="s">
        <v>290</v>
      </c>
      <c r="AM650" s="108">
        <f t="array" ref="AM650">IFERROR(INDEX(TO_name_1,MATCH(,((Шаблон_1-Точность)&gt;=G650)+((Шаблон_1+Точность)&lt;=G650),)),G650)</f>
        <v>29733</v>
      </c>
      <c r="AN650" s="109">
        <f t="array" ref="AN650">IFERROR(INDEX(TO_name_2,MATCH(,((Шаблон_2-Точность)&gt;=H650)+((Шаблон_2+Точность)&lt;=H650),)),H650)</f>
        <v>63407</v>
      </c>
      <c r="AO650" s="109">
        <f t="array" ref="AO650">IFERROR(INDEX(TO_name_3,MATCH(,((Шаблон_3-Точность)&gt;=I650)+((Шаблон_3+Точность)&lt;=I650),)),I650)</f>
        <v>46820</v>
      </c>
      <c r="AP650" s="109">
        <f t="array" ref="AP650">IFERROR(INDEX(TO_name_4,MATCH(,((Шаблон_4-Точность)&gt;=J650)+((Шаблон_4+Точность)&lt;=J650),)),J650)</f>
        <v>50418</v>
      </c>
      <c r="AQ650" s="109">
        <f t="array" ref="AQ650">IFERROR(INDEX(TO_name_9,MATCH(,((Шаблон_9-Точность)&gt;=K650)+((Шаблон_9+Точность)&lt;=K650),)),K650)</f>
        <v>20395</v>
      </c>
      <c r="AR650" s="109">
        <f t="array" ref="AR650">IFERROR(INDEX(TO_name_10,MATCH(,((Шаблон_10-Точность)&gt;=L650)+((Шаблон_10+Точность)&lt;=L650),)),L650)</f>
        <v>18346</v>
      </c>
      <c r="AS650" s="110">
        <f t="array" ref="AS650">IFERROR(INDEX(TO_name_11,MATCH(,((Шаблон_11-Точность)&gt;=M650)+((Шаблон_11+Точность)&lt;=M650),)),M650)</f>
        <v>13810</v>
      </c>
      <c r="AT650" s="111" t="s">
        <v>290</v>
      </c>
      <c r="AU650" s="108">
        <f t="array" ref="AU650">IFERROR(INDEX(TO_name_5,MATCH(,((Шаблон_5-Точность)&gt;=O650)+((Шаблон_5+Точность)&lt;=O650),)),O650)</f>
        <v>49470</v>
      </c>
      <c r="AV650" s="109">
        <f t="array" ref="AV650">IFERROR(INDEX(TO_name_6,MATCH(,((Шаблон_6-Точность)&gt;=P650)+((Шаблон_6+Точность)&lt;=P650),)),P650)</f>
        <v>33597</v>
      </c>
      <c r="AW650" s="109">
        <f t="array" ref="AW650">IFERROR(INDEX(TO_name_7,MATCH(,((Шаблон_7-Точность)&gt;=Q650)+((Шаблон_7+Точность)&lt;=Q650),)),Q650)</f>
        <v>22474</v>
      </c>
      <c r="AX650" s="109">
        <f t="array" ref="AX650">IFERROR(INDEX(TO_name_8,MATCH(,((Шаблон_8-Точность)&gt;=R650)+((Шаблон_8+Точность)&lt;=R650),)),R650)</f>
        <v>68423</v>
      </c>
      <c r="AY650" s="109">
        <f t="array" ref="AY650">IFERROR(INDEX(TO_name_12,MATCH(,((Шаблон_12-Точность)&gt;=S650)+((Шаблон_12+Точность)&lt;=S650),)),S650)</f>
        <v>37818</v>
      </c>
      <c r="AZ650" s="109">
        <f t="array" ref="AZ650">IFERROR(INDEX(TO_name_13,MATCH(,((Шаблон_13-Точность)&gt;=T650)+((Шаблон_13+Точность)&lt;=T650),)),T650)</f>
        <v>34176</v>
      </c>
      <c r="BA650" s="110">
        <f t="array" ref="BA650">IFERROR(INDEX(TO_name_14,MATCH(,((Шаблон_14-Точность)&gt;=U650)+((Шаблон_14+Точность)&lt;=U650),)),U650)</f>
        <v>13372</v>
      </c>
      <c r="BB650" s="3"/>
      <c r="BC650" s="3" t="str">
        <f t="shared" si="301"/>
        <v>М/73455/29733</v>
      </c>
      <c r="BD650" s="3" t="str">
        <f t="shared" si="302"/>
        <v>М/78329/63407</v>
      </c>
      <c r="BE650" s="3" t="str">
        <f t="shared" si="303"/>
        <v>М/71922/46820</v>
      </c>
      <c r="BF650" s="3" t="str">
        <f t="shared" si="304"/>
        <v>М/78718/50418</v>
      </c>
      <c r="BG650" s="3" t="str">
        <f t="shared" si="305"/>
        <v>М/20395/20395</v>
      </c>
      <c r="BH650" s="3" t="str">
        <f t="shared" si="306"/>
        <v>Р/18346/18346</v>
      </c>
      <c r="BI650" s="3" t="str">
        <f t="shared" si="307"/>
        <v>Р/13810/13810</v>
      </c>
      <c r="BJ650" s="158" t="s">
        <v>290</v>
      </c>
      <c r="BK650" s="3" t="str">
        <f t="shared" si="308"/>
        <v>М/47749/49470</v>
      </c>
      <c r="BL650" s="3" t="str">
        <f t="shared" si="309"/>
        <v>КР/58579/33597</v>
      </c>
      <c r="BM650" s="3" t="str">
        <f t="shared" si="310"/>
        <v>М/42989/22474</v>
      </c>
      <c r="BN650" s="3" t="str">
        <f t="shared" si="311"/>
        <v>М/43874/68423</v>
      </c>
      <c r="BO650" s="3" t="str">
        <f t="shared" si="312"/>
        <v>О/12818/37818</v>
      </c>
      <c r="BP650" s="3" t="str">
        <f t="shared" si="313"/>
        <v>Р/13661/34176</v>
      </c>
      <c r="BQ650" s="3" t="str">
        <f t="shared" si="314"/>
        <v>П/13372/13372</v>
      </c>
    </row>
    <row r="651" spans="1:69" ht="16.5" customHeight="1" x14ac:dyDescent="0.25">
      <c r="A651" s="90">
        <v>45567</v>
      </c>
      <c r="B651" s="3">
        <v>5</v>
      </c>
      <c r="C651" s="3">
        <v>4</v>
      </c>
      <c r="D651" s="105" t="str">
        <f t="shared" si="315"/>
        <v/>
      </c>
      <c r="E651" s="105" t="str">
        <f t="shared" si="316"/>
        <v/>
      </c>
      <c r="F651" s="99" t="s">
        <v>290</v>
      </c>
      <c r="G651" s="100">
        <f t="shared" si="317"/>
        <v>29757</v>
      </c>
      <c r="H651" s="100">
        <f t="shared" si="318"/>
        <v>63431</v>
      </c>
      <c r="I651" s="100">
        <f t="shared" si="319"/>
        <v>46844</v>
      </c>
      <c r="J651" s="100">
        <f t="shared" si="320"/>
        <v>50434</v>
      </c>
      <c r="K651" s="100">
        <f t="shared" si="321"/>
        <v>20419</v>
      </c>
      <c r="L651" s="100">
        <f t="shared" si="322"/>
        <v>18346</v>
      </c>
      <c r="M651" s="100">
        <f t="shared" si="323"/>
        <v>13818</v>
      </c>
      <c r="N651" s="100" t="str">
        <f t="shared" si="324"/>
        <v>|</v>
      </c>
      <c r="O651" s="100">
        <f t="shared" si="325"/>
        <v>49494</v>
      </c>
      <c r="P651" s="100">
        <f t="shared" si="326"/>
        <v>33597</v>
      </c>
      <c r="Q651" s="100">
        <f t="shared" si="327"/>
        <v>22498</v>
      </c>
      <c r="R651" s="100">
        <f t="shared" si="328"/>
        <v>68447</v>
      </c>
      <c r="S651" s="100">
        <f t="shared" si="329"/>
        <v>37818</v>
      </c>
      <c r="T651" s="100">
        <f t="shared" si="330"/>
        <v>34176</v>
      </c>
      <c r="U651" s="100">
        <f t="shared" si="331"/>
        <v>13396</v>
      </c>
      <c r="V651" s="89" t="s">
        <v>290</v>
      </c>
      <c r="W651" s="95" t="s">
        <v>37</v>
      </c>
      <c r="X651" s="95" t="s">
        <v>37</v>
      </c>
      <c r="Y651" s="95" t="s">
        <v>37</v>
      </c>
      <c r="Z651" s="95" t="s">
        <v>195</v>
      </c>
      <c r="AA651" s="95" t="s">
        <v>37</v>
      </c>
      <c r="AB651" s="95" t="s">
        <v>38</v>
      </c>
      <c r="AC651" s="95" t="s">
        <v>320</v>
      </c>
      <c r="AD651" s="96" t="s">
        <v>290</v>
      </c>
      <c r="AE651" s="95" t="s">
        <v>37</v>
      </c>
      <c r="AF651" s="95" t="s">
        <v>252</v>
      </c>
      <c r="AG651" s="95" t="s">
        <v>37</v>
      </c>
      <c r="AH651" s="95" t="s">
        <v>37</v>
      </c>
      <c r="AI651" s="95" t="s">
        <v>38</v>
      </c>
      <c r="AJ651" s="95" t="s">
        <v>38</v>
      </c>
      <c r="AK651" s="95" t="s">
        <v>37</v>
      </c>
      <c r="AL651" s="94" t="s">
        <v>290</v>
      </c>
      <c r="AM651" s="108">
        <f t="array" ref="AM651">IFERROR(INDEX(TO_name_1,MATCH(,((Шаблон_1-Точность)&gt;=G651)+((Шаблон_1+Точность)&lt;=G651),)),G651)</f>
        <v>29757</v>
      </c>
      <c r="AN651" s="109">
        <f t="array" ref="AN651">IFERROR(INDEX(TO_name_2,MATCH(,((Шаблон_2-Точность)&gt;=H651)+((Шаблон_2+Точность)&lt;=H651),)),H651)</f>
        <v>63431</v>
      </c>
      <c r="AO651" s="109">
        <f t="array" ref="AO651">IFERROR(INDEX(TO_name_3,MATCH(,((Шаблон_3-Точность)&gt;=I651)+((Шаблон_3+Точность)&lt;=I651),)),I651)</f>
        <v>46844</v>
      </c>
      <c r="AP651" s="109">
        <f t="array" ref="AP651">IFERROR(INDEX(TO_name_4,MATCH(,((Шаблон_4-Точность)&gt;=J651)+((Шаблон_4+Точность)&lt;=J651),)),J651)</f>
        <v>50434</v>
      </c>
      <c r="AQ651" s="109">
        <f t="array" ref="AQ651">IFERROR(INDEX(TO_name_9,MATCH(,((Шаблон_9-Точность)&gt;=K651)+((Шаблон_9+Точность)&lt;=K651),)),K651)</f>
        <v>20419</v>
      </c>
      <c r="AR651" s="109">
        <f t="array" ref="AR651">IFERROR(INDEX(TO_name_10,MATCH(,((Шаблон_10-Точность)&gt;=L651)+((Шаблон_10+Точность)&lt;=L651),)),L651)</f>
        <v>18346</v>
      </c>
      <c r="AS651" s="110">
        <f t="array" ref="AS651">IFERROR(INDEX(TO_name_11,MATCH(,((Шаблон_11-Точность)&gt;=M651)+((Шаблон_11+Точность)&lt;=M651),)),M651)</f>
        <v>13818</v>
      </c>
      <c r="AT651" s="111" t="s">
        <v>290</v>
      </c>
      <c r="AU651" s="108">
        <f t="array" ref="AU651">IFERROR(INDEX(TO_name_5,MATCH(,((Шаблон_5-Точность)&gt;=O651)+((Шаблон_5+Точность)&lt;=O651),)),O651)</f>
        <v>49494</v>
      </c>
      <c r="AV651" s="109">
        <f t="array" ref="AV651">IFERROR(INDEX(TO_name_6,MATCH(,((Шаблон_6-Точность)&gt;=P651)+((Шаблон_6+Точность)&lt;=P651),)),P651)</f>
        <v>33597</v>
      </c>
      <c r="AW651" s="109" t="str">
        <f t="array" ref="AW651">IFERROR(INDEX(TO_name_7,MATCH(,((Шаблон_7-Точность)&gt;=Q651)+((Шаблон_7+Точность)&lt;=Q651),)),Q651)</f>
        <v>ТО1</v>
      </c>
      <c r="AX651" s="109">
        <f t="array" ref="AX651">IFERROR(INDEX(TO_name_8,MATCH(,((Шаблон_8-Точность)&gt;=R651)+((Шаблон_8+Точность)&lt;=R651),)),R651)</f>
        <v>68447</v>
      </c>
      <c r="AY651" s="109">
        <f t="array" ref="AY651">IFERROR(INDEX(TO_name_12,MATCH(,((Шаблон_12-Точность)&gt;=S651)+((Шаблон_12+Точность)&lt;=S651),)),S651)</f>
        <v>37818</v>
      </c>
      <c r="AZ651" s="109">
        <f t="array" ref="AZ651">IFERROR(INDEX(TO_name_13,MATCH(,((Шаблон_13-Точность)&gt;=T651)+((Шаблон_13+Точность)&lt;=T651),)),T651)</f>
        <v>34176</v>
      </c>
      <c r="BA651" s="110">
        <f t="array" ref="BA651">IFERROR(INDEX(TO_name_14,MATCH(,((Шаблон_14-Точность)&gt;=U651)+((Шаблон_14+Точность)&lt;=U651),)),U651)</f>
        <v>13396</v>
      </c>
      <c r="BB651" s="3"/>
      <c r="BC651" s="3" t="str">
        <f t="shared" si="301"/>
        <v>М/73479/29757</v>
      </c>
      <c r="BD651" s="3" t="str">
        <f t="shared" si="302"/>
        <v>М/78353/63431</v>
      </c>
      <c r="BE651" s="3" t="str">
        <f t="shared" si="303"/>
        <v>М/71946/46844</v>
      </c>
      <c r="BF651" s="3" t="str">
        <f t="shared" si="304"/>
        <v>О/78734/50434</v>
      </c>
      <c r="BG651" s="3" t="str">
        <f t="shared" si="305"/>
        <v>М/20419/20419</v>
      </c>
      <c r="BH651" s="3" t="str">
        <f t="shared" si="306"/>
        <v>Р/18346/18346</v>
      </c>
      <c r="BI651" s="3" t="str">
        <f t="shared" si="307"/>
        <v>П/13818/13818</v>
      </c>
      <c r="BJ651" s="158" t="s">
        <v>290</v>
      </c>
      <c r="BK651" s="3" t="str">
        <f t="shared" si="308"/>
        <v>М/47773/49494</v>
      </c>
      <c r="BL651" s="3" t="str">
        <f t="shared" si="309"/>
        <v>КР/58579/33597</v>
      </c>
      <c r="BM651" s="3" t="str">
        <f t="shared" si="310"/>
        <v>М/43013/22498</v>
      </c>
      <c r="BN651" s="3" t="str">
        <f t="shared" si="311"/>
        <v>М/43898/68447</v>
      </c>
      <c r="BO651" s="3" t="str">
        <f t="shared" si="312"/>
        <v>Р/12818/37818</v>
      </c>
      <c r="BP651" s="3" t="str">
        <f t="shared" si="313"/>
        <v>Р/13661/34176</v>
      </c>
      <c r="BQ651" s="3" t="str">
        <f t="shared" si="314"/>
        <v>М/13396/13396</v>
      </c>
    </row>
    <row r="652" spans="1:69" ht="16.5" customHeight="1" x14ac:dyDescent="0.25">
      <c r="A652" s="90">
        <v>45568</v>
      </c>
      <c r="B652" s="3">
        <v>5</v>
      </c>
      <c r="C652" s="3">
        <v>4</v>
      </c>
      <c r="D652" s="105" t="str">
        <f t="shared" si="315"/>
        <v>ОШ</v>
      </c>
      <c r="E652" s="105" t="str">
        <f t="shared" si="316"/>
        <v/>
      </c>
      <c r="F652" s="99" t="s">
        <v>290</v>
      </c>
      <c r="G652" s="100">
        <f t="shared" si="317"/>
        <v>29781</v>
      </c>
      <c r="H652" s="100">
        <f t="shared" si="318"/>
        <v>63455</v>
      </c>
      <c r="I652" s="100">
        <f t="shared" si="319"/>
        <v>46868</v>
      </c>
      <c r="J652" s="100">
        <f t="shared" si="320"/>
        <v>50434</v>
      </c>
      <c r="K652" s="100">
        <f t="shared" si="321"/>
        <v>20443</v>
      </c>
      <c r="L652" s="100">
        <f t="shared" si="322"/>
        <v>18346</v>
      </c>
      <c r="M652" s="100">
        <f t="shared" si="323"/>
        <v>13834</v>
      </c>
      <c r="N652" s="100" t="str">
        <f t="shared" si="324"/>
        <v>|</v>
      </c>
      <c r="O652" s="100">
        <f t="shared" si="325"/>
        <v>49518</v>
      </c>
      <c r="P652" s="100">
        <f t="shared" si="326"/>
        <v>33597</v>
      </c>
      <c r="Q652" s="100">
        <f t="shared" si="327"/>
        <v>22522</v>
      </c>
      <c r="R652" s="100">
        <f t="shared" si="328"/>
        <v>68471</v>
      </c>
      <c r="S652" s="100">
        <f t="shared" si="329"/>
        <v>37818</v>
      </c>
      <c r="T652" s="100">
        <f t="shared" si="330"/>
        <v>34176</v>
      </c>
      <c r="U652" s="100">
        <f t="shared" si="331"/>
        <v>13420</v>
      </c>
      <c r="V652" s="89" t="s">
        <v>290</v>
      </c>
      <c r="W652" s="95" t="s">
        <v>37</v>
      </c>
      <c r="X652" s="95" t="s">
        <v>37</v>
      </c>
      <c r="Y652" s="95" t="s">
        <v>37</v>
      </c>
      <c r="Z652" s="95" t="s">
        <v>321</v>
      </c>
      <c r="AA652" s="95" t="s">
        <v>37</v>
      </c>
      <c r="AB652" s="95" t="s">
        <v>38</v>
      </c>
      <c r="AC652" s="95" t="s">
        <v>195</v>
      </c>
      <c r="AD652" s="96" t="s">
        <v>290</v>
      </c>
      <c r="AE652" s="95" t="s">
        <v>37</v>
      </c>
      <c r="AF652" s="95" t="s">
        <v>252</v>
      </c>
      <c r="AG652" s="95" t="s">
        <v>37</v>
      </c>
      <c r="AH652" s="95" t="s">
        <v>37</v>
      </c>
      <c r="AI652" s="95" t="s">
        <v>38</v>
      </c>
      <c r="AJ652" s="95" t="s">
        <v>38</v>
      </c>
      <c r="AK652" s="95" t="s">
        <v>37</v>
      </c>
      <c r="AL652" s="94" t="s">
        <v>290</v>
      </c>
      <c r="AM652" s="108">
        <f t="array" ref="AM652">IFERROR(INDEX(TO_name_1,MATCH(,((Шаблон_1-Точность)&gt;=G652)+((Шаблон_1+Точность)&lt;=G652),)),G652)</f>
        <v>29781</v>
      </c>
      <c r="AN652" s="109">
        <f t="array" ref="AN652">IFERROR(INDEX(TO_name_2,MATCH(,((Шаблон_2-Точность)&gt;=H652)+((Шаблон_2+Точность)&lt;=H652),)),H652)</f>
        <v>63455</v>
      </c>
      <c r="AO652" s="109">
        <f t="array" ref="AO652">IFERROR(INDEX(TO_name_3,MATCH(,((Шаблон_3-Точность)&gt;=I652)+((Шаблон_3+Точность)&lt;=I652),)),I652)</f>
        <v>46868</v>
      </c>
      <c r="AP652" s="109">
        <f t="array" ref="AP652">IFERROR(INDEX(TO_name_4,MATCH(,((Шаблон_4-Точность)&gt;=J652)+((Шаблон_4+Точность)&lt;=J652),)),J652)</f>
        <v>50434</v>
      </c>
      <c r="AQ652" s="109">
        <f t="array" ref="AQ652">IFERROR(INDEX(TO_name_9,MATCH(,((Шаблон_9-Точность)&gt;=K652)+((Шаблон_9+Точность)&lt;=K652),)),K652)</f>
        <v>20443</v>
      </c>
      <c r="AR652" s="109">
        <f t="array" ref="AR652">IFERROR(INDEX(TO_name_10,MATCH(,((Шаблон_10-Точность)&gt;=L652)+((Шаблон_10+Точность)&lt;=L652),)),L652)</f>
        <v>18346</v>
      </c>
      <c r="AS652" s="110">
        <f t="array" ref="AS652">IFERROR(INDEX(TO_name_11,MATCH(,((Шаблон_11-Точность)&gt;=M652)+((Шаблон_11+Точность)&lt;=M652),)),M652)</f>
        <v>13834</v>
      </c>
      <c r="AT652" s="111" t="s">
        <v>290</v>
      </c>
      <c r="AU652" s="108">
        <f t="array" ref="AU652">IFERROR(INDEX(TO_name_5,MATCH(,((Шаблон_5-Точность)&gt;=O652)+((Шаблон_5+Точность)&lt;=O652),)),O652)</f>
        <v>49518</v>
      </c>
      <c r="AV652" s="109">
        <f t="array" ref="AV652">IFERROR(INDEX(TO_name_6,MATCH(,((Шаблон_6-Точность)&gt;=P652)+((Шаблон_6+Точность)&lt;=P652),)),P652)</f>
        <v>33597</v>
      </c>
      <c r="AW652" s="109">
        <f t="array" ref="AW652">IFERROR(INDEX(TO_name_7,MATCH(,((Шаблон_7-Точность)&gt;=Q652)+((Шаблон_7+Точность)&lt;=Q652),)),Q652)</f>
        <v>22522</v>
      </c>
      <c r="AX652" s="109">
        <f t="array" ref="AX652">IFERROR(INDEX(TO_name_8,MATCH(,((Шаблон_8-Точность)&gt;=R652)+((Шаблон_8+Точность)&lt;=R652),)),R652)</f>
        <v>68471</v>
      </c>
      <c r="AY652" s="109">
        <f t="array" ref="AY652">IFERROR(INDEX(TO_name_12,MATCH(,((Шаблон_12-Точность)&gt;=S652)+((Шаблон_12+Точность)&lt;=S652),)),S652)</f>
        <v>37818</v>
      </c>
      <c r="AZ652" s="109">
        <f t="array" ref="AZ652">IFERROR(INDEX(TO_name_13,MATCH(,((Шаблон_13-Точность)&gt;=T652)+((Шаблон_13+Точность)&lt;=T652),)),T652)</f>
        <v>34176</v>
      </c>
      <c r="BA652" s="110">
        <f t="array" ref="BA652">IFERROR(INDEX(TO_name_14,MATCH(,((Шаблон_14-Точность)&gt;=U652)+((Шаблон_14+Точность)&lt;=U652),)),U652)</f>
        <v>13420</v>
      </c>
      <c r="BB652" s="3"/>
      <c r="BC652" s="3" t="str">
        <f t="shared" ref="BC652:BC715" si="332">W652&amp;"/"&amp;G652+Разница_ГПА_ГТД_1&amp;"/"&amp;G652</f>
        <v>М/73503/29781</v>
      </c>
      <c r="BD652" s="3" t="str">
        <f t="shared" ref="BD652:BD715" si="333">X652&amp;"/"&amp;H652+Разница_ГПА_ГТД_2&amp;"/"&amp;H652</f>
        <v>М/78377/63455</v>
      </c>
      <c r="BE652" s="3" t="str">
        <f t="shared" ref="BE652:BE715" si="334">Y652&amp;"/"&amp;I652+Разница_ГПА_ГТД_3&amp;"/"&amp;I652</f>
        <v>М/71970/46868</v>
      </c>
      <c r="BF652" s="3" t="str">
        <f t="shared" ref="BF652:BF715" si="335">Z652&amp;"/"&amp;J652+Разница_ГПА_ГТД_4&amp;"/"&amp;J652</f>
        <v>ПМ/78734/50434</v>
      </c>
      <c r="BG652" s="3" t="str">
        <f t="shared" ref="BG652:BG715" si="336">AA652&amp;"/"&amp;K652+Разница_ГПА_ГТД_9&amp;"/"&amp;K652</f>
        <v>М/20443/20443</v>
      </c>
      <c r="BH652" s="3" t="str">
        <f t="shared" ref="BH652:BH715" si="337">AB652&amp;"/"&amp;L652+Разница_ГПА_ГТД_10&amp;"/"&amp;L652</f>
        <v>Р/18346/18346</v>
      </c>
      <c r="BI652" s="3" t="str">
        <f t="shared" ref="BI652:BI715" si="338">AC652&amp;"/"&amp;M652+Разница_ГПА_ГТД_11&amp;"/"&amp;M652</f>
        <v>О/13834/13834</v>
      </c>
      <c r="BJ652" s="158" t="s">
        <v>290</v>
      </c>
      <c r="BK652" s="3" t="str">
        <f t="shared" ref="BK652:BK715" si="339">AE652&amp;"/"&amp;O652+Разница_ГПА_ГТД_5&amp;"/"&amp;O652</f>
        <v>М/47797/49518</v>
      </c>
      <c r="BL652" s="3" t="str">
        <f t="shared" ref="BL652:BL715" si="340">AF652&amp;"/"&amp;P652+Разница_ГПА_ГТД_6&amp;"/"&amp;P652</f>
        <v>КР/58579/33597</v>
      </c>
      <c r="BM652" s="3" t="str">
        <f t="shared" ref="BM652:BM715" si="341">AG652&amp;"/"&amp;Q652+Разница_ГПА_ГТД_7&amp;"/"&amp;Q652</f>
        <v>М/43037/22522</v>
      </c>
      <c r="BN652" s="3" t="str">
        <f t="shared" ref="BN652:BN715" si="342">AH652&amp;"/"&amp;R652+Разница_ГПА_ГТД_8&amp;"/"&amp;R652</f>
        <v>М/43922/68471</v>
      </c>
      <c r="BO652" s="3" t="str">
        <f t="shared" ref="BO652:BO715" si="343">AI652&amp;"/"&amp;S652+Разница_ГПА_ГТД_12&amp;"/"&amp;S652</f>
        <v>Р/12818/37818</v>
      </c>
      <c r="BP652" s="3" t="str">
        <f t="shared" ref="BP652:BP715" si="344">AJ652&amp;"/"&amp;T652+Разница_ГПА_ГТД_13&amp;"/"&amp;T652</f>
        <v>Р/13661/34176</v>
      </c>
      <c r="BQ652" s="3" t="str">
        <f t="shared" ref="BQ652:BQ715" si="345">AK652&amp;"/"&amp;U652+Разница_ГПА_ГТД_14&amp;"/"&amp;U652</f>
        <v>М/13420/13420</v>
      </c>
    </row>
    <row r="653" spans="1:69" ht="16.5" customHeight="1" x14ac:dyDescent="0.25">
      <c r="A653" s="90">
        <v>45569</v>
      </c>
      <c r="B653" s="3">
        <v>5</v>
      </c>
      <c r="C653" s="3">
        <v>4</v>
      </c>
      <c r="D653" s="105" t="str">
        <f t="shared" ref="D653:D716" si="346">IF(COUNTIF(W653:AC653,"М")+(COUNTIF(W653:AC653,"П")+COUNTIF(W653:AC653,"О"))/2=B653,"","ОШ")</f>
        <v/>
      </c>
      <c r="E653" s="105" t="str">
        <f t="shared" ref="E653:E716" si="347">IF(COUNTIF(AE653:AK653,"м")+(COUNTIF(AE653:AK653,"П")+COUNTIF(AE653:AK653,"О"))/2=C653,"","ОШ")</f>
        <v/>
      </c>
      <c r="F653" s="99" t="s">
        <v>290</v>
      </c>
      <c r="G653" s="100">
        <f t="shared" ref="G653:G716" si="348">IF(W653="М",24+G652,IF(W653="П",8+G652,IF(W653="О",16+G652,G652)))</f>
        <v>29805</v>
      </c>
      <c r="H653" s="100">
        <f t="shared" ref="H653:H716" si="349">IF(X653="М",24+H652,IF(X653="П",8+H652,IF(X653="О",16+H652,H652)))</f>
        <v>63479</v>
      </c>
      <c r="I653" s="100">
        <f t="shared" ref="I653:I716" si="350">IF(Y653="М",24+I652,IF(Y653="П",8+I652,IF(Y653="О",16+I652,I652)))</f>
        <v>46892</v>
      </c>
      <c r="J653" s="100">
        <f t="shared" ref="J653:J716" si="351">IF(Z653="М",24+J652,IF(Z653="П",8+J652,IF(Z653="О",16+J652,J652)))</f>
        <v>50458</v>
      </c>
      <c r="K653" s="100">
        <f t="shared" ref="K653:K716" si="352">IF(AA653="М",24+K652,IF(AA653="П",8+K652,IF(AA653="О",16+K652,K652)))</f>
        <v>20467</v>
      </c>
      <c r="L653" s="100">
        <f t="shared" ref="L653:L716" si="353">IF(AB653="М",24+L652,IF(AB653="П",8+L652,IF(AB653="О",16+L652,L652)))</f>
        <v>18346</v>
      </c>
      <c r="M653" s="100">
        <f t="shared" ref="M653:M716" si="354">IF(AC653="М",24+M652,IF(AC653="П",8+M652,IF(AC653="О",16+M652,M652)))</f>
        <v>13834</v>
      </c>
      <c r="N653" s="100" t="str">
        <f t="shared" ref="N653:N716" si="355">IF(AD653="М",24+N652,IF(AD653="П",8+N652,IF(AD653="О",16+N652,N652)))</f>
        <v>|</v>
      </c>
      <c r="O653" s="100">
        <f t="shared" ref="O653:O716" si="356">IF(AE653="М",24+O652,IF(AE653="П",8+O652,IF(AE653="О",16+O652,O652)))</f>
        <v>49542</v>
      </c>
      <c r="P653" s="100">
        <f t="shared" ref="P653:P716" si="357">IF(AF653="М",24+P652,IF(AF653="П",8+P652,IF(AF653="О",16+P652,P652)))</f>
        <v>33605</v>
      </c>
      <c r="Q653" s="100">
        <f t="shared" ref="Q653:Q716" si="358">IF(AG653="М",24+Q652,IF(AG653="П",8+Q652,IF(AG653="О",16+Q652,Q652)))</f>
        <v>22546</v>
      </c>
      <c r="R653" s="100">
        <f t="shared" ref="R653:R716" si="359">IF(AH653="М",24+R652,IF(AH653="П",8+R652,IF(AH653="О",16+R652,R652)))</f>
        <v>68487</v>
      </c>
      <c r="S653" s="100">
        <f t="shared" ref="S653:S716" si="360">IF(AI653="М",24+S652,IF(AI653="П",8+S652,IF(AI653="О",16+S652,S652)))</f>
        <v>37818</v>
      </c>
      <c r="T653" s="100">
        <f t="shared" ref="T653:T716" si="361">IF(AJ653="М",24+T652,IF(AJ653="П",8+T652,IF(AJ653="О",16+T652,T652)))</f>
        <v>34176</v>
      </c>
      <c r="U653" s="100">
        <f t="shared" ref="U653:U716" si="362">IF(AK653="М",24+U652,IF(AK653="П",8+U652,IF(AK653="О",16+U652,U652)))</f>
        <v>13444</v>
      </c>
      <c r="V653" s="89" t="s">
        <v>290</v>
      </c>
      <c r="W653" s="95" t="s">
        <v>37</v>
      </c>
      <c r="X653" s="95" t="s">
        <v>37</v>
      </c>
      <c r="Y653" s="95" t="s">
        <v>37</v>
      </c>
      <c r="Z653" s="95" t="s">
        <v>37</v>
      </c>
      <c r="AA653" s="95" t="s">
        <v>37</v>
      </c>
      <c r="AB653" s="95" t="s">
        <v>38</v>
      </c>
      <c r="AC653" s="95" t="s">
        <v>38</v>
      </c>
      <c r="AD653" s="96" t="s">
        <v>290</v>
      </c>
      <c r="AE653" s="95" t="s">
        <v>37</v>
      </c>
      <c r="AF653" s="95" t="s">
        <v>320</v>
      </c>
      <c r="AG653" s="95" t="s">
        <v>37</v>
      </c>
      <c r="AH653" s="95" t="s">
        <v>195</v>
      </c>
      <c r="AI653" s="95" t="s">
        <v>38</v>
      </c>
      <c r="AJ653" s="95" t="s">
        <v>38</v>
      </c>
      <c r="AK653" s="95" t="s">
        <v>37</v>
      </c>
      <c r="AL653" s="94" t="s">
        <v>290</v>
      </c>
      <c r="AM653" s="108">
        <f t="array" ref="AM653">IFERROR(INDEX(TO_name_1,MATCH(,((Шаблон_1-Точность)&gt;=G653)+((Шаблон_1+Точность)&lt;=G653),)),G653)</f>
        <v>29805</v>
      </c>
      <c r="AN653" s="109">
        <f t="array" ref="AN653">IFERROR(INDEX(TO_name_2,MATCH(,((Шаблон_2-Точность)&gt;=H653)+((Шаблон_2+Точность)&lt;=H653),)),H653)</f>
        <v>63479</v>
      </c>
      <c r="AO653" s="109">
        <f t="array" ref="AO653">IFERROR(INDEX(TO_name_3,MATCH(,((Шаблон_3-Точность)&gt;=I653)+((Шаблон_3+Точность)&lt;=I653),)),I653)</f>
        <v>46892</v>
      </c>
      <c r="AP653" s="109">
        <f t="array" ref="AP653">IFERROR(INDEX(TO_name_4,MATCH(,((Шаблон_4-Точность)&gt;=J653)+((Шаблон_4+Точность)&lt;=J653),)),J653)</f>
        <v>50458</v>
      </c>
      <c r="AQ653" s="109">
        <f t="array" ref="AQ653">IFERROR(INDEX(TO_name_9,MATCH(,((Шаблон_9-Точность)&gt;=K653)+((Шаблон_9+Точность)&lt;=K653),)),K653)</f>
        <v>20467</v>
      </c>
      <c r="AR653" s="109">
        <f t="array" ref="AR653">IFERROR(INDEX(TO_name_10,MATCH(,((Шаблон_10-Точность)&gt;=L653)+((Шаблон_10+Точность)&lt;=L653),)),L653)</f>
        <v>18346</v>
      </c>
      <c r="AS653" s="110">
        <f t="array" ref="AS653">IFERROR(INDEX(TO_name_11,MATCH(,((Шаблон_11-Точность)&gt;=M653)+((Шаблон_11+Точность)&lt;=M653),)),M653)</f>
        <v>13834</v>
      </c>
      <c r="AT653" s="111" t="s">
        <v>290</v>
      </c>
      <c r="AU653" s="108">
        <f t="array" ref="AU653">IFERROR(INDEX(TO_name_5,MATCH(,((Шаблон_5-Точность)&gt;=O653)+((Шаблон_5+Точность)&lt;=O653),)),O653)</f>
        <v>49542</v>
      </c>
      <c r="AV653" s="109">
        <f t="array" ref="AV653">IFERROR(INDEX(TO_name_6,MATCH(,((Шаблон_6-Точность)&gt;=P653)+((Шаблон_6+Точность)&lt;=P653),)),P653)</f>
        <v>33605</v>
      </c>
      <c r="AW653" s="109">
        <f t="array" ref="AW653">IFERROR(INDEX(TO_name_7,MATCH(,((Шаблон_7-Точность)&gt;=Q653)+((Шаблон_7+Точность)&lt;=Q653),)),Q653)</f>
        <v>22546</v>
      </c>
      <c r="AX653" s="109">
        <f t="array" ref="AX653">IFERROR(INDEX(TO_name_8,MATCH(,((Шаблон_8-Точность)&gt;=R653)+((Шаблон_8+Точность)&lt;=R653),)),R653)</f>
        <v>68487</v>
      </c>
      <c r="AY653" s="109">
        <f t="array" ref="AY653">IFERROR(INDEX(TO_name_12,MATCH(,((Шаблон_12-Точность)&gt;=S653)+((Шаблон_12+Точность)&lt;=S653),)),S653)</f>
        <v>37818</v>
      </c>
      <c r="AZ653" s="109">
        <f t="array" ref="AZ653">IFERROR(INDEX(TO_name_13,MATCH(,((Шаблон_13-Точность)&gt;=T653)+((Шаблон_13+Точность)&lt;=T653),)),T653)</f>
        <v>34176</v>
      </c>
      <c r="BA653" s="110">
        <f t="array" ref="BA653">IFERROR(INDEX(TO_name_14,MATCH(,((Шаблон_14-Точность)&gt;=U653)+((Шаблон_14+Точность)&lt;=U653),)),U653)</f>
        <v>13444</v>
      </c>
      <c r="BB653" s="3"/>
      <c r="BC653" s="3" t="str">
        <f t="shared" si="332"/>
        <v>М/73527/29805</v>
      </c>
      <c r="BD653" s="3" t="str">
        <f t="shared" si="333"/>
        <v>М/78401/63479</v>
      </c>
      <c r="BE653" s="3" t="str">
        <f t="shared" si="334"/>
        <v>М/71994/46892</v>
      </c>
      <c r="BF653" s="3" t="str">
        <f t="shared" si="335"/>
        <v>М/78758/50458</v>
      </c>
      <c r="BG653" s="3" t="str">
        <f t="shared" si="336"/>
        <v>М/20467/20467</v>
      </c>
      <c r="BH653" s="3" t="str">
        <f t="shared" si="337"/>
        <v>Р/18346/18346</v>
      </c>
      <c r="BI653" s="3" t="str">
        <f t="shared" si="338"/>
        <v>Р/13834/13834</v>
      </c>
      <c r="BJ653" s="158" t="s">
        <v>290</v>
      </c>
      <c r="BK653" s="3" t="str">
        <f t="shared" si="339"/>
        <v>М/47821/49542</v>
      </c>
      <c r="BL653" s="3" t="str">
        <f t="shared" si="340"/>
        <v>П/58587/33605</v>
      </c>
      <c r="BM653" s="3" t="str">
        <f t="shared" si="341"/>
        <v>М/43061/22546</v>
      </c>
      <c r="BN653" s="3" t="str">
        <f t="shared" si="342"/>
        <v>О/43938/68487</v>
      </c>
      <c r="BO653" s="3" t="str">
        <f t="shared" si="343"/>
        <v>Р/12818/37818</v>
      </c>
      <c r="BP653" s="3" t="str">
        <f t="shared" si="344"/>
        <v>Р/13661/34176</v>
      </c>
      <c r="BQ653" s="3" t="str">
        <f t="shared" si="345"/>
        <v>М/13444/13444</v>
      </c>
    </row>
    <row r="654" spans="1:69" ht="16.5" customHeight="1" x14ac:dyDescent="0.25">
      <c r="A654" s="90">
        <v>45570</v>
      </c>
      <c r="B654" s="3">
        <v>5</v>
      </c>
      <c r="C654" s="3">
        <v>4</v>
      </c>
      <c r="D654" s="105" t="str">
        <f t="shared" si="346"/>
        <v/>
      </c>
      <c r="E654" s="105" t="str">
        <f t="shared" si="347"/>
        <v/>
      </c>
      <c r="F654" s="99" t="s">
        <v>290</v>
      </c>
      <c r="G654" s="100">
        <f t="shared" si="348"/>
        <v>29829</v>
      </c>
      <c r="H654" s="100">
        <f t="shared" si="349"/>
        <v>63503</v>
      </c>
      <c r="I654" s="100">
        <f t="shared" si="350"/>
        <v>46916</v>
      </c>
      <c r="J654" s="100">
        <f t="shared" si="351"/>
        <v>50482</v>
      </c>
      <c r="K654" s="100">
        <f t="shared" si="352"/>
        <v>20491</v>
      </c>
      <c r="L654" s="100">
        <f t="shared" si="353"/>
        <v>18346</v>
      </c>
      <c r="M654" s="100">
        <f t="shared" si="354"/>
        <v>13834</v>
      </c>
      <c r="N654" s="100" t="str">
        <f t="shared" si="355"/>
        <v>|</v>
      </c>
      <c r="O654" s="100">
        <f t="shared" si="356"/>
        <v>49566</v>
      </c>
      <c r="P654" s="100">
        <f t="shared" si="357"/>
        <v>33629</v>
      </c>
      <c r="Q654" s="100">
        <f t="shared" si="358"/>
        <v>22570</v>
      </c>
      <c r="R654" s="100">
        <f t="shared" si="359"/>
        <v>68487</v>
      </c>
      <c r="S654" s="100">
        <f t="shared" si="360"/>
        <v>37818</v>
      </c>
      <c r="T654" s="100">
        <f t="shared" si="361"/>
        <v>34176</v>
      </c>
      <c r="U654" s="100">
        <f t="shared" si="362"/>
        <v>13468</v>
      </c>
      <c r="V654" s="89" t="s">
        <v>290</v>
      </c>
      <c r="W654" s="95" t="s">
        <v>37</v>
      </c>
      <c r="X654" s="95" t="s">
        <v>37</v>
      </c>
      <c r="Y654" s="95" t="s">
        <v>37</v>
      </c>
      <c r="Z654" s="95" t="s">
        <v>37</v>
      </c>
      <c r="AA654" s="95" t="s">
        <v>37</v>
      </c>
      <c r="AB654" s="95" t="s">
        <v>38</v>
      </c>
      <c r="AC654" s="95" t="s">
        <v>38</v>
      </c>
      <c r="AD654" s="96" t="s">
        <v>290</v>
      </c>
      <c r="AE654" s="95" t="s">
        <v>37</v>
      </c>
      <c r="AF654" s="95" t="s">
        <v>37</v>
      </c>
      <c r="AG654" s="95" t="s">
        <v>37</v>
      </c>
      <c r="AH654" s="95" t="s">
        <v>251</v>
      </c>
      <c r="AI654" s="95" t="s">
        <v>38</v>
      </c>
      <c r="AJ654" s="95" t="s">
        <v>38</v>
      </c>
      <c r="AK654" s="95" t="s">
        <v>37</v>
      </c>
      <c r="AL654" s="94" t="s">
        <v>290</v>
      </c>
      <c r="AM654" s="108">
        <f t="array" ref="AM654">IFERROR(INDEX(TO_name_1,MATCH(,((Шаблон_1-Точность)&gt;=G654)+((Шаблон_1+Точность)&lt;=G654),)),G654)</f>
        <v>29829</v>
      </c>
      <c r="AN654" s="109" t="str">
        <f t="array" ref="AN654">IFERROR(INDEX(TO_name_2,MATCH(,((Шаблон_2-Точность)&gt;=H654)+((Шаблон_2+Точность)&lt;=H654),)),H654)</f>
        <v>ПМ</v>
      </c>
      <c r="AO654" s="109">
        <f t="array" ref="AO654">IFERROR(INDEX(TO_name_3,MATCH(,((Шаблон_3-Точность)&gt;=I654)+((Шаблон_3+Точность)&lt;=I654),)),I654)</f>
        <v>46916</v>
      </c>
      <c r="AP654" s="109">
        <f t="array" ref="AP654">IFERROR(INDEX(TO_name_4,MATCH(,((Шаблон_4-Точность)&gt;=J654)+((Шаблон_4+Точность)&lt;=J654),)),J654)</f>
        <v>50482</v>
      </c>
      <c r="AQ654" s="109">
        <f t="array" ref="AQ654">IFERROR(INDEX(TO_name_9,MATCH(,((Шаблон_9-Точность)&gt;=K654)+((Шаблон_9+Точность)&lt;=K654),)),K654)</f>
        <v>20491</v>
      </c>
      <c r="AR654" s="109">
        <f t="array" ref="AR654">IFERROR(INDEX(TO_name_10,MATCH(,((Шаблон_10-Точность)&gt;=L654)+((Шаблон_10+Точность)&lt;=L654),)),L654)</f>
        <v>18346</v>
      </c>
      <c r="AS654" s="110">
        <f t="array" ref="AS654">IFERROR(INDEX(TO_name_11,MATCH(,((Шаблон_11-Точность)&gt;=M654)+((Шаблон_11+Точность)&lt;=M654),)),M654)</f>
        <v>13834</v>
      </c>
      <c r="AT654" s="111" t="s">
        <v>290</v>
      </c>
      <c r="AU654" s="108">
        <f t="array" ref="AU654">IFERROR(INDEX(TO_name_5,MATCH(,((Шаблон_5-Точность)&gt;=O654)+((Шаблон_5+Точность)&lt;=O654),)),O654)</f>
        <v>49566</v>
      </c>
      <c r="AV654" s="109">
        <f t="array" ref="AV654">IFERROR(INDEX(TO_name_6,MATCH(,((Шаблон_6-Точность)&gt;=P654)+((Шаблон_6+Точность)&lt;=P654),)),P654)</f>
        <v>33629</v>
      </c>
      <c r="AW654" s="109">
        <f t="array" ref="AW654">IFERROR(INDEX(TO_name_7,MATCH(,((Шаблон_7-Точность)&gt;=Q654)+((Шаблон_7+Точность)&lt;=Q654),)),Q654)</f>
        <v>22570</v>
      </c>
      <c r="AX654" s="109">
        <f t="array" ref="AX654">IFERROR(INDEX(TO_name_8,MATCH(,((Шаблон_8-Точность)&gt;=R654)+((Шаблон_8+Точность)&lt;=R654),)),R654)</f>
        <v>68487</v>
      </c>
      <c r="AY654" s="109">
        <f t="array" ref="AY654">IFERROR(INDEX(TO_name_12,MATCH(,((Шаблон_12-Точность)&gt;=S654)+((Шаблон_12+Точность)&lt;=S654),)),S654)</f>
        <v>37818</v>
      </c>
      <c r="AZ654" s="109">
        <f t="array" ref="AZ654">IFERROR(INDEX(TO_name_13,MATCH(,((Шаблон_13-Точность)&gt;=T654)+((Шаблон_13+Точность)&lt;=T654),)),T654)</f>
        <v>34176</v>
      </c>
      <c r="BA654" s="110">
        <f t="array" ref="BA654">IFERROR(INDEX(TO_name_14,MATCH(,((Шаблон_14-Точность)&gt;=U654)+((Шаблон_14+Точность)&lt;=U654),)),U654)</f>
        <v>13468</v>
      </c>
      <c r="BB654" s="3"/>
      <c r="BC654" s="3" t="str">
        <f t="shared" si="332"/>
        <v>М/73551/29829</v>
      </c>
      <c r="BD654" s="3" t="str">
        <f t="shared" si="333"/>
        <v>М/78425/63503</v>
      </c>
      <c r="BE654" s="3" t="str">
        <f t="shared" si="334"/>
        <v>М/72018/46916</v>
      </c>
      <c r="BF654" s="3" t="str">
        <f t="shared" si="335"/>
        <v>М/78782/50482</v>
      </c>
      <c r="BG654" s="3" t="str">
        <f t="shared" si="336"/>
        <v>М/20491/20491</v>
      </c>
      <c r="BH654" s="3" t="str">
        <f t="shared" si="337"/>
        <v>Р/18346/18346</v>
      </c>
      <c r="BI654" s="3" t="str">
        <f t="shared" si="338"/>
        <v>Р/13834/13834</v>
      </c>
      <c r="BJ654" s="158" t="s">
        <v>290</v>
      </c>
      <c r="BK654" s="3" t="str">
        <f t="shared" si="339"/>
        <v>М/47845/49566</v>
      </c>
      <c r="BL654" s="3" t="str">
        <f t="shared" si="340"/>
        <v>М/58611/33629</v>
      </c>
      <c r="BM654" s="3" t="str">
        <f t="shared" si="341"/>
        <v>М/43085/22570</v>
      </c>
      <c r="BN654" s="3" t="str">
        <f t="shared" si="342"/>
        <v>СР/43938/68487</v>
      </c>
      <c r="BO654" s="3" t="str">
        <f t="shared" si="343"/>
        <v>Р/12818/37818</v>
      </c>
      <c r="BP654" s="3" t="str">
        <f t="shared" si="344"/>
        <v>Р/13661/34176</v>
      </c>
      <c r="BQ654" s="3" t="str">
        <f t="shared" si="345"/>
        <v>М/13468/13468</v>
      </c>
    </row>
    <row r="655" spans="1:69" ht="16.5" customHeight="1" x14ac:dyDescent="0.25">
      <c r="A655" s="90">
        <v>45571</v>
      </c>
      <c r="B655" s="3">
        <v>5</v>
      </c>
      <c r="C655" s="3">
        <v>4</v>
      </c>
      <c r="D655" s="105" t="str">
        <f t="shared" si="346"/>
        <v/>
      </c>
      <c r="E655" s="105" t="str">
        <f t="shared" si="347"/>
        <v/>
      </c>
      <c r="F655" s="99" t="s">
        <v>290</v>
      </c>
      <c r="G655" s="100">
        <f t="shared" si="348"/>
        <v>29853</v>
      </c>
      <c r="H655" s="100">
        <f t="shared" si="349"/>
        <v>63527</v>
      </c>
      <c r="I655" s="100">
        <f t="shared" si="350"/>
        <v>46940</v>
      </c>
      <c r="J655" s="100">
        <f t="shared" si="351"/>
        <v>50506</v>
      </c>
      <c r="K655" s="100">
        <f t="shared" si="352"/>
        <v>20515</v>
      </c>
      <c r="L655" s="100">
        <f t="shared" si="353"/>
        <v>18346</v>
      </c>
      <c r="M655" s="100">
        <f t="shared" si="354"/>
        <v>13834</v>
      </c>
      <c r="N655" s="100" t="str">
        <f t="shared" si="355"/>
        <v>|</v>
      </c>
      <c r="O655" s="100">
        <f t="shared" si="356"/>
        <v>49590</v>
      </c>
      <c r="P655" s="100">
        <f t="shared" si="357"/>
        <v>33653</v>
      </c>
      <c r="Q655" s="100">
        <f t="shared" si="358"/>
        <v>22594</v>
      </c>
      <c r="R655" s="100">
        <f t="shared" si="359"/>
        <v>68487</v>
      </c>
      <c r="S655" s="100">
        <f t="shared" si="360"/>
        <v>37818</v>
      </c>
      <c r="T655" s="100">
        <f t="shared" si="361"/>
        <v>34176</v>
      </c>
      <c r="U655" s="100">
        <f t="shared" si="362"/>
        <v>13492</v>
      </c>
      <c r="V655" s="89" t="s">
        <v>290</v>
      </c>
      <c r="W655" s="95" t="s">
        <v>37</v>
      </c>
      <c r="X655" s="95" t="s">
        <v>37</v>
      </c>
      <c r="Y655" s="95" t="s">
        <v>37</v>
      </c>
      <c r="Z655" s="95" t="s">
        <v>37</v>
      </c>
      <c r="AA655" s="95" t="s">
        <v>37</v>
      </c>
      <c r="AB655" s="95" t="s">
        <v>38</v>
      </c>
      <c r="AC655" s="95" t="s">
        <v>38</v>
      </c>
      <c r="AD655" s="96" t="s">
        <v>290</v>
      </c>
      <c r="AE655" s="95" t="s">
        <v>37</v>
      </c>
      <c r="AF655" s="95" t="s">
        <v>37</v>
      </c>
      <c r="AG655" s="95" t="s">
        <v>37</v>
      </c>
      <c r="AH655" s="95" t="s">
        <v>251</v>
      </c>
      <c r="AI655" s="95" t="s">
        <v>38</v>
      </c>
      <c r="AJ655" s="95" t="s">
        <v>38</v>
      </c>
      <c r="AK655" s="95" t="s">
        <v>37</v>
      </c>
      <c r="AL655" s="94" t="s">
        <v>290</v>
      </c>
      <c r="AM655" s="108">
        <f t="array" ref="AM655">IFERROR(INDEX(TO_name_1,MATCH(,((Шаблон_1-Точность)&gt;=G655)+((Шаблон_1+Точность)&lt;=G655),)),G655)</f>
        <v>29853</v>
      </c>
      <c r="AN655" s="109">
        <f t="array" ref="AN655">IFERROR(INDEX(TO_name_2,MATCH(,((Шаблон_2-Точность)&gt;=H655)+((Шаблон_2+Точность)&lt;=H655),)),H655)</f>
        <v>63527</v>
      </c>
      <c r="AO655" s="109">
        <f t="array" ref="AO655">IFERROR(INDEX(TO_name_3,MATCH(,((Шаблон_3-Точность)&gt;=I655)+((Шаблон_3+Точность)&lt;=I655),)),I655)</f>
        <v>46940</v>
      </c>
      <c r="AP655" s="109" t="str">
        <f t="array" ref="AP655">IFERROR(INDEX(TO_name_4,MATCH(,((Шаблон_4-Точность)&gt;=J655)+((Шаблон_4+Точность)&lt;=J655),)),J655)</f>
        <v>ПМ</v>
      </c>
      <c r="AQ655" s="109">
        <f t="array" ref="AQ655">IFERROR(INDEX(TO_name_9,MATCH(,((Шаблон_9-Точность)&gt;=K655)+((Шаблон_9+Точность)&lt;=K655),)),K655)</f>
        <v>20515</v>
      </c>
      <c r="AR655" s="109">
        <f t="array" ref="AR655">IFERROR(INDEX(TO_name_10,MATCH(,((Шаблон_10-Точность)&gt;=L655)+((Шаблон_10+Точность)&lt;=L655),)),L655)</f>
        <v>18346</v>
      </c>
      <c r="AS655" s="110">
        <f t="array" ref="AS655">IFERROR(INDEX(TO_name_11,MATCH(,((Шаблон_11-Точность)&gt;=M655)+((Шаблон_11+Точность)&lt;=M655),)),M655)</f>
        <v>13834</v>
      </c>
      <c r="AT655" s="111" t="s">
        <v>290</v>
      </c>
      <c r="AU655" s="108">
        <f t="array" ref="AU655">IFERROR(INDEX(TO_name_5,MATCH(,((Шаблон_5-Точность)&gt;=O655)+((Шаблон_5+Точность)&lt;=O655),)),O655)</f>
        <v>49590</v>
      </c>
      <c r="AV655" s="109">
        <f t="array" ref="AV655">IFERROR(INDEX(TO_name_6,MATCH(,((Шаблон_6-Точность)&gt;=P655)+((Шаблон_6+Точность)&lt;=P655),)),P655)</f>
        <v>33653</v>
      </c>
      <c r="AW655" s="109">
        <f t="array" ref="AW655">IFERROR(INDEX(TO_name_7,MATCH(,((Шаблон_7-Точность)&gt;=Q655)+((Шаблон_7+Точность)&lt;=Q655),)),Q655)</f>
        <v>22594</v>
      </c>
      <c r="AX655" s="109">
        <f t="array" ref="AX655">IFERROR(INDEX(TO_name_8,MATCH(,((Шаблон_8-Точность)&gt;=R655)+((Шаблон_8+Точность)&lt;=R655),)),R655)</f>
        <v>68487</v>
      </c>
      <c r="AY655" s="109">
        <f t="array" ref="AY655">IFERROR(INDEX(TO_name_12,MATCH(,((Шаблон_12-Точность)&gt;=S655)+((Шаблон_12+Точность)&lt;=S655),)),S655)</f>
        <v>37818</v>
      </c>
      <c r="AZ655" s="109">
        <f t="array" ref="AZ655">IFERROR(INDEX(TO_name_13,MATCH(,((Шаблон_13-Точность)&gt;=T655)+((Шаблон_13+Точность)&lt;=T655),)),T655)</f>
        <v>34176</v>
      </c>
      <c r="BA655" s="110" t="str">
        <f t="array" ref="BA655">IFERROR(INDEX(TO_name_14,MATCH(,((Шаблон_14-Точность)&gt;=U655)+((Шаблон_14+Точность)&lt;=U655),)),U655)</f>
        <v>ТО2</v>
      </c>
      <c r="BB655" s="3"/>
      <c r="BC655" s="3" t="str">
        <f t="shared" si="332"/>
        <v>М/73575/29853</v>
      </c>
      <c r="BD655" s="3" t="str">
        <f t="shared" si="333"/>
        <v>М/78449/63527</v>
      </c>
      <c r="BE655" s="3" t="str">
        <f t="shared" si="334"/>
        <v>М/72042/46940</v>
      </c>
      <c r="BF655" s="3" t="str">
        <f t="shared" si="335"/>
        <v>М/78806/50506</v>
      </c>
      <c r="BG655" s="3" t="str">
        <f t="shared" si="336"/>
        <v>М/20515/20515</v>
      </c>
      <c r="BH655" s="3" t="str">
        <f t="shared" si="337"/>
        <v>Р/18346/18346</v>
      </c>
      <c r="BI655" s="3" t="str">
        <f t="shared" si="338"/>
        <v>Р/13834/13834</v>
      </c>
      <c r="BJ655" s="158" t="s">
        <v>290</v>
      </c>
      <c r="BK655" s="3" t="str">
        <f t="shared" si="339"/>
        <v>М/47869/49590</v>
      </c>
      <c r="BL655" s="3" t="str">
        <f t="shared" si="340"/>
        <v>М/58635/33653</v>
      </c>
      <c r="BM655" s="3" t="str">
        <f t="shared" si="341"/>
        <v>М/43109/22594</v>
      </c>
      <c r="BN655" s="3" t="str">
        <f t="shared" si="342"/>
        <v>СР/43938/68487</v>
      </c>
      <c r="BO655" s="3" t="str">
        <f t="shared" si="343"/>
        <v>Р/12818/37818</v>
      </c>
      <c r="BP655" s="3" t="str">
        <f t="shared" si="344"/>
        <v>Р/13661/34176</v>
      </c>
      <c r="BQ655" s="3" t="str">
        <f t="shared" si="345"/>
        <v>М/13492/13492</v>
      </c>
    </row>
    <row r="656" spans="1:69" ht="16.5" customHeight="1" x14ac:dyDescent="0.25">
      <c r="A656" s="90">
        <v>45572</v>
      </c>
      <c r="B656" s="3">
        <v>5</v>
      </c>
      <c r="C656" s="3">
        <v>4</v>
      </c>
      <c r="D656" s="105" t="str">
        <f t="shared" si="346"/>
        <v/>
      </c>
      <c r="E656" s="105" t="str">
        <f t="shared" si="347"/>
        <v/>
      </c>
      <c r="F656" s="99" t="s">
        <v>290</v>
      </c>
      <c r="G656" s="100">
        <f t="shared" si="348"/>
        <v>29877</v>
      </c>
      <c r="H656" s="100">
        <f t="shared" si="349"/>
        <v>63551</v>
      </c>
      <c r="I656" s="100">
        <f t="shared" si="350"/>
        <v>46964</v>
      </c>
      <c r="J656" s="100">
        <f t="shared" si="351"/>
        <v>50530</v>
      </c>
      <c r="K656" s="100">
        <f t="shared" si="352"/>
        <v>20539</v>
      </c>
      <c r="L656" s="100">
        <f t="shared" si="353"/>
        <v>18346</v>
      </c>
      <c r="M656" s="100">
        <f t="shared" si="354"/>
        <v>13834</v>
      </c>
      <c r="N656" s="100" t="str">
        <f t="shared" si="355"/>
        <v>|</v>
      </c>
      <c r="O656" s="100">
        <f t="shared" si="356"/>
        <v>49614</v>
      </c>
      <c r="P656" s="100">
        <f t="shared" si="357"/>
        <v>33677</v>
      </c>
      <c r="Q656" s="100">
        <f t="shared" si="358"/>
        <v>22618</v>
      </c>
      <c r="R656" s="100">
        <f t="shared" si="359"/>
        <v>68487</v>
      </c>
      <c r="S656" s="100">
        <f t="shared" si="360"/>
        <v>37818</v>
      </c>
      <c r="T656" s="100">
        <f t="shared" si="361"/>
        <v>34176</v>
      </c>
      <c r="U656" s="100">
        <f t="shared" si="362"/>
        <v>13516</v>
      </c>
      <c r="V656" s="89" t="s">
        <v>290</v>
      </c>
      <c r="W656" s="95" t="s">
        <v>37</v>
      </c>
      <c r="X656" s="95" t="s">
        <v>37</v>
      </c>
      <c r="Y656" s="95" t="s">
        <v>37</v>
      </c>
      <c r="Z656" s="95" t="s">
        <v>37</v>
      </c>
      <c r="AA656" s="95" t="s">
        <v>37</v>
      </c>
      <c r="AB656" s="95" t="s">
        <v>38</v>
      </c>
      <c r="AC656" s="95" t="s">
        <v>38</v>
      </c>
      <c r="AD656" s="96" t="s">
        <v>290</v>
      </c>
      <c r="AE656" s="95" t="s">
        <v>37</v>
      </c>
      <c r="AF656" s="95" t="s">
        <v>37</v>
      </c>
      <c r="AG656" s="95" t="s">
        <v>37</v>
      </c>
      <c r="AH656" s="95" t="s">
        <v>251</v>
      </c>
      <c r="AI656" s="95" t="s">
        <v>38</v>
      </c>
      <c r="AJ656" s="95" t="s">
        <v>38</v>
      </c>
      <c r="AK656" s="95" t="s">
        <v>37</v>
      </c>
      <c r="AL656" s="94" t="s">
        <v>290</v>
      </c>
      <c r="AM656" s="108">
        <f t="array" ref="AM656">IFERROR(INDEX(TO_name_1,MATCH(,((Шаблон_1-Точность)&gt;=G656)+((Шаблон_1+Точность)&lt;=G656),)),G656)</f>
        <v>29877</v>
      </c>
      <c r="AN656" s="109">
        <f t="array" ref="AN656">IFERROR(INDEX(TO_name_2,MATCH(,((Шаблон_2-Точность)&gt;=H656)+((Шаблон_2+Точность)&lt;=H656),)),H656)</f>
        <v>63551</v>
      </c>
      <c r="AO656" s="109">
        <f t="array" ref="AO656">IFERROR(INDEX(TO_name_3,MATCH(,((Шаблон_3-Точность)&gt;=I656)+((Шаблон_3+Точность)&lt;=I656),)),I656)</f>
        <v>46964</v>
      </c>
      <c r="AP656" s="109">
        <f t="array" ref="AP656">IFERROR(INDEX(TO_name_4,MATCH(,((Шаблон_4-Точность)&gt;=J656)+((Шаблон_4+Точность)&lt;=J656),)),J656)</f>
        <v>50530</v>
      </c>
      <c r="AQ656" s="109">
        <f t="array" ref="AQ656">IFERROR(INDEX(TO_name_9,MATCH(,((Шаблон_9-Точность)&gt;=K656)+((Шаблон_9+Точность)&lt;=K656),)),K656)</f>
        <v>20539</v>
      </c>
      <c r="AR656" s="109">
        <f t="array" ref="AR656">IFERROR(INDEX(TO_name_10,MATCH(,((Шаблон_10-Точность)&gt;=L656)+((Шаблон_10+Точность)&lt;=L656),)),L656)</f>
        <v>18346</v>
      </c>
      <c r="AS656" s="110">
        <f t="array" ref="AS656">IFERROR(INDEX(TO_name_11,MATCH(,((Шаблон_11-Точность)&gt;=M656)+((Шаблон_11+Точность)&lt;=M656),)),M656)</f>
        <v>13834</v>
      </c>
      <c r="AT656" s="111" t="s">
        <v>290</v>
      </c>
      <c r="AU656" s="108">
        <f t="array" ref="AU656">IFERROR(INDEX(TO_name_5,MATCH(,((Шаблон_5-Точность)&gt;=O656)+((Шаблон_5+Точность)&lt;=O656),)),O656)</f>
        <v>49614</v>
      </c>
      <c r="AV656" s="109">
        <f t="array" ref="AV656">IFERROR(INDEX(TO_name_6,MATCH(,((Шаблон_6-Точность)&gt;=P656)+((Шаблон_6+Точность)&lt;=P656),)),P656)</f>
        <v>33677</v>
      </c>
      <c r="AW656" s="109">
        <f t="array" ref="AW656">IFERROR(INDEX(TO_name_7,MATCH(,((Шаблон_7-Точность)&gt;=Q656)+((Шаблон_7+Точность)&lt;=Q656),)),Q656)</f>
        <v>22618</v>
      </c>
      <c r="AX656" s="109">
        <f t="array" ref="AX656">IFERROR(INDEX(TO_name_8,MATCH(,((Шаблон_8-Точность)&gt;=R656)+((Шаблон_8+Точность)&lt;=R656),)),R656)</f>
        <v>68487</v>
      </c>
      <c r="AY656" s="109">
        <f t="array" ref="AY656">IFERROR(INDEX(TO_name_12,MATCH(,((Шаблон_12-Точность)&gt;=S656)+((Шаблон_12+Точность)&lt;=S656),)),S656)</f>
        <v>37818</v>
      </c>
      <c r="AZ656" s="109">
        <f t="array" ref="AZ656">IFERROR(INDEX(TO_name_13,MATCH(,((Шаблон_13-Точность)&gt;=T656)+((Шаблон_13+Точность)&lt;=T656),)),T656)</f>
        <v>34176</v>
      </c>
      <c r="BA656" s="110">
        <f t="array" ref="BA656">IFERROR(INDEX(TO_name_14,MATCH(,((Шаблон_14-Точность)&gt;=U656)+((Шаблон_14+Точность)&lt;=U656),)),U656)</f>
        <v>13516</v>
      </c>
      <c r="BB656" s="3"/>
      <c r="BC656" s="3" t="str">
        <f t="shared" si="332"/>
        <v>М/73599/29877</v>
      </c>
      <c r="BD656" s="3" t="str">
        <f t="shared" si="333"/>
        <v>М/78473/63551</v>
      </c>
      <c r="BE656" s="3" t="str">
        <f t="shared" si="334"/>
        <v>М/72066/46964</v>
      </c>
      <c r="BF656" s="3" t="str">
        <f t="shared" si="335"/>
        <v>М/78830/50530</v>
      </c>
      <c r="BG656" s="3" t="str">
        <f t="shared" si="336"/>
        <v>М/20539/20539</v>
      </c>
      <c r="BH656" s="3" t="str">
        <f t="shared" si="337"/>
        <v>Р/18346/18346</v>
      </c>
      <c r="BI656" s="3" t="str">
        <f t="shared" si="338"/>
        <v>Р/13834/13834</v>
      </c>
      <c r="BJ656" s="158" t="s">
        <v>290</v>
      </c>
      <c r="BK656" s="3" t="str">
        <f t="shared" si="339"/>
        <v>М/47893/49614</v>
      </c>
      <c r="BL656" s="3" t="str">
        <f t="shared" si="340"/>
        <v>М/58659/33677</v>
      </c>
      <c r="BM656" s="3" t="str">
        <f t="shared" si="341"/>
        <v>М/43133/22618</v>
      </c>
      <c r="BN656" s="3" t="str">
        <f t="shared" si="342"/>
        <v>СР/43938/68487</v>
      </c>
      <c r="BO656" s="3" t="str">
        <f t="shared" si="343"/>
        <v>Р/12818/37818</v>
      </c>
      <c r="BP656" s="3" t="str">
        <f t="shared" si="344"/>
        <v>Р/13661/34176</v>
      </c>
      <c r="BQ656" s="3" t="str">
        <f t="shared" si="345"/>
        <v>М/13516/13516</v>
      </c>
    </row>
    <row r="657" spans="1:69" ht="16.5" customHeight="1" x14ac:dyDescent="0.25">
      <c r="A657" s="90">
        <v>45573</v>
      </c>
      <c r="B657" s="3">
        <v>5</v>
      </c>
      <c r="C657" s="3">
        <v>4</v>
      </c>
      <c r="D657" s="105" t="str">
        <f t="shared" si="346"/>
        <v/>
      </c>
      <c r="E657" s="105" t="str">
        <f t="shared" si="347"/>
        <v/>
      </c>
      <c r="F657" s="99" t="s">
        <v>290</v>
      </c>
      <c r="G657" s="100">
        <f t="shared" si="348"/>
        <v>29901</v>
      </c>
      <c r="H657" s="100">
        <f t="shared" si="349"/>
        <v>63575</v>
      </c>
      <c r="I657" s="100">
        <f t="shared" si="350"/>
        <v>46988</v>
      </c>
      <c r="J657" s="100">
        <f t="shared" si="351"/>
        <v>50554</v>
      </c>
      <c r="K657" s="100">
        <f t="shared" si="352"/>
        <v>20563</v>
      </c>
      <c r="L657" s="100">
        <f t="shared" si="353"/>
        <v>18346</v>
      </c>
      <c r="M657" s="100">
        <f t="shared" si="354"/>
        <v>13834</v>
      </c>
      <c r="N657" s="100" t="str">
        <f t="shared" si="355"/>
        <v>|</v>
      </c>
      <c r="O657" s="100">
        <f t="shared" si="356"/>
        <v>49638</v>
      </c>
      <c r="P657" s="100">
        <f t="shared" si="357"/>
        <v>33701</v>
      </c>
      <c r="Q657" s="100">
        <f t="shared" si="358"/>
        <v>22642</v>
      </c>
      <c r="R657" s="100">
        <f t="shared" si="359"/>
        <v>68487</v>
      </c>
      <c r="S657" s="100">
        <f t="shared" si="360"/>
        <v>37818</v>
      </c>
      <c r="T657" s="100">
        <f t="shared" si="361"/>
        <v>34176</v>
      </c>
      <c r="U657" s="100">
        <f t="shared" si="362"/>
        <v>13540</v>
      </c>
      <c r="V657" s="89" t="s">
        <v>290</v>
      </c>
      <c r="W657" s="95" t="s">
        <v>37</v>
      </c>
      <c r="X657" s="95" t="s">
        <v>37</v>
      </c>
      <c r="Y657" s="95" t="s">
        <v>37</v>
      </c>
      <c r="Z657" s="95" t="s">
        <v>37</v>
      </c>
      <c r="AA657" s="95" t="s">
        <v>37</v>
      </c>
      <c r="AB657" s="95" t="s">
        <v>38</v>
      </c>
      <c r="AC657" s="95" t="s">
        <v>38</v>
      </c>
      <c r="AD657" s="96" t="s">
        <v>290</v>
      </c>
      <c r="AE657" s="95" t="s">
        <v>37</v>
      </c>
      <c r="AF657" s="95" t="s">
        <v>37</v>
      </c>
      <c r="AG657" s="95" t="s">
        <v>37</v>
      </c>
      <c r="AH657" s="95" t="s">
        <v>251</v>
      </c>
      <c r="AI657" s="95" t="s">
        <v>38</v>
      </c>
      <c r="AJ657" s="95" t="s">
        <v>38</v>
      </c>
      <c r="AK657" s="95" t="s">
        <v>37</v>
      </c>
      <c r="AL657" s="94" t="s">
        <v>290</v>
      </c>
      <c r="AM657" s="108">
        <f t="array" ref="AM657">IFERROR(INDEX(TO_name_1,MATCH(,((Шаблон_1-Точность)&gt;=G657)+((Шаблон_1+Точность)&lt;=G657),)),G657)</f>
        <v>29901</v>
      </c>
      <c r="AN657" s="109">
        <f t="array" ref="AN657">IFERROR(INDEX(TO_name_2,MATCH(,((Шаблон_2-Точность)&gt;=H657)+((Шаблон_2+Точность)&lt;=H657),)),H657)</f>
        <v>63575</v>
      </c>
      <c r="AO657" s="109">
        <f t="array" ref="AO657">IFERROR(INDEX(TO_name_3,MATCH(,((Шаблон_3-Точность)&gt;=I657)+((Шаблон_3+Точность)&lt;=I657),)),I657)</f>
        <v>46988</v>
      </c>
      <c r="AP657" s="109">
        <f t="array" ref="AP657">IFERROR(INDEX(TO_name_4,MATCH(,((Шаблон_4-Точность)&gt;=J657)+((Шаблон_4+Точность)&lt;=J657),)),J657)</f>
        <v>50554</v>
      </c>
      <c r="AQ657" s="109">
        <f t="array" ref="AQ657">IFERROR(INDEX(TO_name_9,MATCH(,((Шаблон_9-Точность)&gt;=K657)+((Шаблон_9+Точность)&lt;=K657),)),K657)</f>
        <v>20563</v>
      </c>
      <c r="AR657" s="109">
        <f t="array" ref="AR657">IFERROR(INDEX(TO_name_10,MATCH(,((Шаблон_10-Точность)&gt;=L657)+((Шаблон_10+Точность)&lt;=L657),)),L657)</f>
        <v>18346</v>
      </c>
      <c r="AS657" s="110">
        <f t="array" ref="AS657">IFERROR(INDEX(TO_name_11,MATCH(,((Шаблон_11-Точность)&gt;=M657)+((Шаблон_11+Точность)&lt;=M657),)),M657)</f>
        <v>13834</v>
      </c>
      <c r="AT657" s="111" t="s">
        <v>290</v>
      </c>
      <c r="AU657" s="108">
        <f t="array" ref="AU657">IFERROR(INDEX(TO_name_5,MATCH(,((Шаблон_5-Точность)&gt;=O657)+((Шаблон_5+Точность)&lt;=O657),)),O657)</f>
        <v>49638</v>
      </c>
      <c r="AV657" s="109">
        <f t="array" ref="AV657">IFERROR(INDEX(TO_name_6,MATCH(,((Шаблон_6-Точность)&gt;=P657)+((Шаблон_6+Точность)&lt;=P657),)),P657)</f>
        <v>33701</v>
      </c>
      <c r="AW657" s="109">
        <f t="array" ref="AW657">IFERROR(INDEX(TO_name_7,MATCH(,((Шаблон_7-Точность)&gt;=Q657)+((Шаблон_7+Точность)&lt;=Q657),)),Q657)</f>
        <v>22642</v>
      </c>
      <c r="AX657" s="109">
        <f t="array" ref="AX657">IFERROR(INDEX(TO_name_8,MATCH(,((Шаблон_8-Точность)&gt;=R657)+((Шаблон_8+Точность)&lt;=R657),)),R657)</f>
        <v>68487</v>
      </c>
      <c r="AY657" s="109">
        <f t="array" ref="AY657">IFERROR(INDEX(TO_name_12,MATCH(,((Шаблон_12-Точность)&gt;=S657)+((Шаблон_12+Точность)&lt;=S657),)),S657)</f>
        <v>37818</v>
      </c>
      <c r="AZ657" s="109">
        <f t="array" ref="AZ657">IFERROR(INDEX(TO_name_13,MATCH(,((Шаблон_13-Точность)&gt;=T657)+((Шаблон_13+Точность)&lt;=T657),)),T657)</f>
        <v>34176</v>
      </c>
      <c r="BA657" s="110">
        <f t="array" ref="BA657">IFERROR(INDEX(TO_name_14,MATCH(,((Шаблон_14-Точность)&gt;=U657)+((Шаблон_14+Точность)&lt;=U657),)),U657)</f>
        <v>13540</v>
      </c>
      <c r="BB657" s="3"/>
      <c r="BC657" s="3" t="str">
        <f t="shared" si="332"/>
        <v>М/73623/29901</v>
      </c>
      <c r="BD657" s="3" t="str">
        <f t="shared" si="333"/>
        <v>М/78497/63575</v>
      </c>
      <c r="BE657" s="3" t="str">
        <f t="shared" si="334"/>
        <v>М/72090/46988</v>
      </c>
      <c r="BF657" s="3" t="str">
        <f t="shared" si="335"/>
        <v>М/78854/50554</v>
      </c>
      <c r="BG657" s="3" t="str">
        <f t="shared" si="336"/>
        <v>М/20563/20563</v>
      </c>
      <c r="BH657" s="3" t="str">
        <f t="shared" si="337"/>
        <v>Р/18346/18346</v>
      </c>
      <c r="BI657" s="3" t="str">
        <f t="shared" si="338"/>
        <v>Р/13834/13834</v>
      </c>
      <c r="BJ657" s="158" t="s">
        <v>290</v>
      </c>
      <c r="BK657" s="3" t="str">
        <f t="shared" si="339"/>
        <v>М/47917/49638</v>
      </c>
      <c r="BL657" s="3" t="str">
        <f t="shared" si="340"/>
        <v>М/58683/33701</v>
      </c>
      <c r="BM657" s="3" t="str">
        <f t="shared" si="341"/>
        <v>М/43157/22642</v>
      </c>
      <c r="BN657" s="3" t="str">
        <f t="shared" si="342"/>
        <v>СР/43938/68487</v>
      </c>
      <c r="BO657" s="3" t="str">
        <f t="shared" si="343"/>
        <v>Р/12818/37818</v>
      </c>
      <c r="BP657" s="3" t="str">
        <f t="shared" si="344"/>
        <v>Р/13661/34176</v>
      </c>
      <c r="BQ657" s="3" t="str">
        <f t="shared" si="345"/>
        <v>М/13540/13540</v>
      </c>
    </row>
    <row r="658" spans="1:69" ht="16.5" customHeight="1" x14ac:dyDescent="0.25">
      <c r="A658" s="90">
        <v>45574</v>
      </c>
      <c r="B658" s="3">
        <v>5</v>
      </c>
      <c r="C658" s="3">
        <v>4</v>
      </c>
      <c r="D658" s="105" t="str">
        <f t="shared" si="346"/>
        <v/>
      </c>
      <c r="E658" s="105" t="str">
        <f t="shared" si="347"/>
        <v/>
      </c>
      <c r="F658" s="99" t="s">
        <v>290</v>
      </c>
      <c r="G658" s="100">
        <f t="shared" si="348"/>
        <v>29925</v>
      </c>
      <c r="H658" s="100">
        <f t="shared" si="349"/>
        <v>63599</v>
      </c>
      <c r="I658" s="100">
        <f t="shared" si="350"/>
        <v>47012</v>
      </c>
      <c r="J658" s="100">
        <f t="shared" si="351"/>
        <v>50578</v>
      </c>
      <c r="K658" s="100">
        <f t="shared" si="352"/>
        <v>20587</v>
      </c>
      <c r="L658" s="100">
        <f t="shared" si="353"/>
        <v>18346</v>
      </c>
      <c r="M658" s="100">
        <f t="shared" si="354"/>
        <v>13834</v>
      </c>
      <c r="N658" s="100" t="str">
        <f t="shared" si="355"/>
        <v>|</v>
      </c>
      <c r="O658" s="100">
        <f t="shared" si="356"/>
        <v>49662</v>
      </c>
      <c r="P658" s="100">
        <f t="shared" si="357"/>
        <v>33725</v>
      </c>
      <c r="Q658" s="100">
        <f t="shared" si="358"/>
        <v>22666</v>
      </c>
      <c r="R658" s="100">
        <f t="shared" si="359"/>
        <v>68487</v>
      </c>
      <c r="S658" s="100">
        <f t="shared" si="360"/>
        <v>37818</v>
      </c>
      <c r="T658" s="100">
        <f t="shared" si="361"/>
        <v>34176</v>
      </c>
      <c r="U658" s="100">
        <f t="shared" si="362"/>
        <v>13564</v>
      </c>
      <c r="V658" s="89" t="s">
        <v>290</v>
      </c>
      <c r="W658" s="95" t="s">
        <v>37</v>
      </c>
      <c r="X658" s="95" t="s">
        <v>37</v>
      </c>
      <c r="Y658" s="95" t="s">
        <v>37</v>
      </c>
      <c r="Z658" s="95" t="s">
        <v>37</v>
      </c>
      <c r="AA658" s="95" t="s">
        <v>37</v>
      </c>
      <c r="AB658" s="95" t="s">
        <v>38</v>
      </c>
      <c r="AC658" s="95" t="s">
        <v>38</v>
      </c>
      <c r="AD658" s="96" t="s">
        <v>290</v>
      </c>
      <c r="AE658" s="95" t="s">
        <v>37</v>
      </c>
      <c r="AF658" s="95" t="s">
        <v>37</v>
      </c>
      <c r="AG658" s="95" t="s">
        <v>37</v>
      </c>
      <c r="AH658" s="95" t="s">
        <v>251</v>
      </c>
      <c r="AI658" s="95" t="s">
        <v>38</v>
      </c>
      <c r="AJ658" s="95" t="s">
        <v>38</v>
      </c>
      <c r="AK658" s="95" t="s">
        <v>37</v>
      </c>
      <c r="AL658" s="94" t="s">
        <v>290</v>
      </c>
      <c r="AM658" s="108">
        <f t="array" ref="AM658">IFERROR(INDEX(TO_name_1,MATCH(,((Шаблон_1-Точность)&gt;=G658)+((Шаблон_1+Точность)&lt;=G658),)),G658)</f>
        <v>29925</v>
      </c>
      <c r="AN658" s="109">
        <f t="array" ref="AN658">IFERROR(INDEX(TO_name_2,MATCH(,((Шаблон_2-Точность)&gt;=H658)+((Шаблон_2+Точность)&lt;=H658),)),H658)</f>
        <v>63599</v>
      </c>
      <c r="AO658" s="109">
        <f t="array" ref="AO658">IFERROR(INDEX(TO_name_3,MATCH(,((Шаблон_3-Точность)&gt;=I658)+((Шаблон_3+Точность)&lt;=I658),)),I658)</f>
        <v>47012</v>
      </c>
      <c r="AP658" s="109">
        <f t="array" ref="AP658">IFERROR(INDEX(TO_name_4,MATCH(,((Шаблон_4-Точность)&gt;=J658)+((Шаблон_4+Точность)&lt;=J658),)),J658)</f>
        <v>50578</v>
      </c>
      <c r="AQ658" s="109">
        <f t="array" ref="AQ658">IFERROR(INDEX(TO_name_9,MATCH(,((Шаблон_9-Точность)&gt;=K658)+((Шаблон_9+Точность)&lt;=K658),)),K658)</f>
        <v>20587</v>
      </c>
      <c r="AR658" s="109">
        <f t="array" ref="AR658">IFERROR(INDEX(TO_name_10,MATCH(,((Шаблон_10-Точность)&gt;=L658)+((Шаблон_10+Точность)&lt;=L658),)),L658)</f>
        <v>18346</v>
      </c>
      <c r="AS658" s="110">
        <f t="array" ref="AS658">IFERROR(INDEX(TO_name_11,MATCH(,((Шаблон_11-Точность)&gt;=M658)+((Шаблон_11+Точность)&lt;=M658),)),M658)</f>
        <v>13834</v>
      </c>
      <c r="AT658" s="111" t="s">
        <v>290</v>
      </c>
      <c r="AU658" s="108">
        <f t="array" ref="AU658">IFERROR(INDEX(TO_name_5,MATCH(,((Шаблон_5-Точность)&gt;=O658)+((Шаблон_5+Точность)&lt;=O658),)),O658)</f>
        <v>49662</v>
      </c>
      <c r="AV658" s="109">
        <f t="array" ref="AV658">IFERROR(INDEX(TO_name_6,MATCH(,((Шаблон_6-Точность)&gt;=P658)+((Шаблон_6+Точность)&lt;=P658),)),P658)</f>
        <v>33725</v>
      </c>
      <c r="AW658" s="109">
        <f t="array" ref="AW658">IFERROR(INDEX(TO_name_7,MATCH(,((Шаблон_7-Точность)&gt;=Q658)+((Шаблон_7+Точность)&lt;=Q658),)),Q658)</f>
        <v>22666</v>
      </c>
      <c r="AX658" s="109">
        <f t="array" ref="AX658">IFERROR(INDEX(TO_name_8,MATCH(,((Шаблон_8-Точность)&gt;=R658)+((Шаблон_8+Точность)&lt;=R658),)),R658)</f>
        <v>68487</v>
      </c>
      <c r="AY658" s="109">
        <f t="array" ref="AY658">IFERROR(INDEX(TO_name_12,MATCH(,((Шаблон_12-Точность)&gt;=S658)+((Шаблон_12+Точность)&lt;=S658),)),S658)</f>
        <v>37818</v>
      </c>
      <c r="AZ658" s="109">
        <f t="array" ref="AZ658">IFERROR(INDEX(TO_name_13,MATCH(,((Шаблон_13-Точность)&gt;=T658)+((Шаблон_13+Точность)&lt;=T658),)),T658)</f>
        <v>34176</v>
      </c>
      <c r="BA658" s="110">
        <f t="array" ref="BA658">IFERROR(INDEX(TO_name_14,MATCH(,((Шаблон_14-Точность)&gt;=U658)+((Шаблон_14+Точность)&lt;=U658),)),U658)</f>
        <v>13564</v>
      </c>
      <c r="BB658" s="3"/>
      <c r="BC658" s="3" t="str">
        <f t="shared" si="332"/>
        <v>М/73647/29925</v>
      </c>
      <c r="BD658" s="3" t="str">
        <f t="shared" si="333"/>
        <v>М/78521/63599</v>
      </c>
      <c r="BE658" s="3" t="str">
        <f t="shared" si="334"/>
        <v>М/72114/47012</v>
      </c>
      <c r="BF658" s="3" t="str">
        <f t="shared" si="335"/>
        <v>М/78878/50578</v>
      </c>
      <c r="BG658" s="3" t="str">
        <f t="shared" si="336"/>
        <v>М/20587/20587</v>
      </c>
      <c r="BH658" s="3" t="str">
        <f t="shared" si="337"/>
        <v>Р/18346/18346</v>
      </c>
      <c r="BI658" s="3" t="str">
        <f t="shared" si="338"/>
        <v>Р/13834/13834</v>
      </c>
      <c r="BJ658" s="158" t="s">
        <v>290</v>
      </c>
      <c r="BK658" s="3" t="str">
        <f t="shared" si="339"/>
        <v>М/47941/49662</v>
      </c>
      <c r="BL658" s="3" t="str">
        <f t="shared" si="340"/>
        <v>М/58707/33725</v>
      </c>
      <c r="BM658" s="3" t="str">
        <f t="shared" si="341"/>
        <v>М/43181/22666</v>
      </c>
      <c r="BN658" s="3" t="str">
        <f t="shared" si="342"/>
        <v>СР/43938/68487</v>
      </c>
      <c r="BO658" s="3" t="str">
        <f t="shared" si="343"/>
        <v>Р/12818/37818</v>
      </c>
      <c r="BP658" s="3" t="str">
        <f t="shared" si="344"/>
        <v>Р/13661/34176</v>
      </c>
      <c r="BQ658" s="3" t="str">
        <f t="shared" si="345"/>
        <v>М/13564/13564</v>
      </c>
    </row>
    <row r="659" spans="1:69" ht="16.5" customHeight="1" x14ac:dyDescent="0.25">
      <c r="A659" s="90">
        <v>45575</v>
      </c>
      <c r="B659" s="3">
        <v>5</v>
      </c>
      <c r="C659" s="3">
        <v>4</v>
      </c>
      <c r="D659" s="105" t="str">
        <f t="shared" si="346"/>
        <v/>
      </c>
      <c r="E659" s="105" t="str">
        <f t="shared" si="347"/>
        <v/>
      </c>
      <c r="F659" s="99" t="s">
        <v>290</v>
      </c>
      <c r="G659" s="100">
        <f t="shared" si="348"/>
        <v>29949</v>
      </c>
      <c r="H659" s="100">
        <f t="shared" si="349"/>
        <v>63623</v>
      </c>
      <c r="I659" s="100">
        <f t="shared" si="350"/>
        <v>47036</v>
      </c>
      <c r="J659" s="100">
        <f t="shared" si="351"/>
        <v>50602</v>
      </c>
      <c r="K659" s="100">
        <f t="shared" si="352"/>
        <v>20611</v>
      </c>
      <c r="L659" s="100">
        <f t="shared" si="353"/>
        <v>18346</v>
      </c>
      <c r="M659" s="100">
        <f t="shared" si="354"/>
        <v>13834</v>
      </c>
      <c r="N659" s="100" t="str">
        <f t="shared" si="355"/>
        <v>|</v>
      </c>
      <c r="O659" s="100">
        <f t="shared" si="356"/>
        <v>49686</v>
      </c>
      <c r="P659" s="100">
        <f t="shared" si="357"/>
        <v>33749</v>
      </c>
      <c r="Q659" s="100">
        <f t="shared" si="358"/>
        <v>22690</v>
      </c>
      <c r="R659" s="100">
        <f t="shared" si="359"/>
        <v>68487</v>
      </c>
      <c r="S659" s="100">
        <f t="shared" si="360"/>
        <v>37818</v>
      </c>
      <c r="T659" s="100">
        <f t="shared" si="361"/>
        <v>34176</v>
      </c>
      <c r="U659" s="100">
        <f t="shared" si="362"/>
        <v>13588</v>
      </c>
      <c r="V659" s="89" t="s">
        <v>290</v>
      </c>
      <c r="W659" s="95" t="s">
        <v>37</v>
      </c>
      <c r="X659" s="95" t="s">
        <v>37</v>
      </c>
      <c r="Y659" s="95" t="s">
        <v>37</v>
      </c>
      <c r="Z659" s="95" t="s">
        <v>37</v>
      </c>
      <c r="AA659" s="95" t="s">
        <v>37</v>
      </c>
      <c r="AB659" s="95" t="s">
        <v>38</v>
      </c>
      <c r="AC659" s="95" t="s">
        <v>38</v>
      </c>
      <c r="AD659" s="96" t="s">
        <v>290</v>
      </c>
      <c r="AE659" s="95" t="s">
        <v>37</v>
      </c>
      <c r="AF659" s="95" t="s">
        <v>37</v>
      </c>
      <c r="AG659" s="95" t="s">
        <v>37</v>
      </c>
      <c r="AH659" s="95" t="s">
        <v>251</v>
      </c>
      <c r="AI659" s="95" t="s">
        <v>38</v>
      </c>
      <c r="AJ659" s="95" t="s">
        <v>38</v>
      </c>
      <c r="AK659" s="95" t="s">
        <v>37</v>
      </c>
      <c r="AL659" s="94" t="s">
        <v>290</v>
      </c>
      <c r="AM659" s="108">
        <f t="array" ref="AM659">IFERROR(INDEX(TO_name_1,MATCH(,((Шаблон_1-Точность)&gt;=G659)+((Шаблон_1+Точность)&lt;=G659),)),G659)</f>
        <v>29949</v>
      </c>
      <c r="AN659" s="109">
        <f t="array" ref="AN659">IFERROR(INDEX(TO_name_2,MATCH(,((Шаблон_2-Точность)&gt;=H659)+((Шаблон_2+Точность)&lt;=H659),)),H659)</f>
        <v>63623</v>
      </c>
      <c r="AO659" s="109">
        <f t="array" ref="AO659">IFERROR(INDEX(TO_name_3,MATCH(,((Шаблон_3-Точность)&gt;=I659)+((Шаблон_3+Точность)&lt;=I659),)),I659)</f>
        <v>47036</v>
      </c>
      <c r="AP659" s="109">
        <f t="array" ref="AP659">IFERROR(INDEX(TO_name_4,MATCH(,((Шаблон_4-Точность)&gt;=J659)+((Шаблон_4+Точность)&lt;=J659),)),J659)</f>
        <v>50602</v>
      </c>
      <c r="AQ659" s="109">
        <f t="array" ref="AQ659">IFERROR(INDEX(TO_name_9,MATCH(,((Шаблон_9-Точность)&gt;=K659)+((Шаблон_9+Точность)&lt;=K659),)),K659)</f>
        <v>20611</v>
      </c>
      <c r="AR659" s="109">
        <f t="array" ref="AR659">IFERROR(INDEX(TO_name_10,MATCH(,((Шаблон_10-Точность)&gt;=L659)+((Шаблон_10+Точность)&lt;=L659),)),L659)</f>
        <v>18346</v>
      </c>
      <c r="AS659" s="110">
        <f t="array" ref="AS659">IFERROR(INDEX(TO_name_11,MATCH(,((Шаблон_11-Точность)&gt;=M659)+((Шаблон_11+Точность)&lt;=M659),)),M659)</f>
        <v>13834</v>
      </c>
      <c r="AT659" s="111" t="s">
        <v>290</v>
      </c>
      <c r="AU659" s="108">
        <f t="array" ref="AU659">IFERROR(INDEX(TO_name_5,MATCH(,((Шаблон_5-Точность)&gt;=O659)+((Шаблон_5+Точность)&lt;=O659),)),O659)</f>
        <v>49686</v>
      </c>
      <c r="AV659" s="109">
        <f t="array" ref="AV659">IFERROR(INDEX(TO_name_6,MATCH(,((Шаблон_6-Точность)&gt;=P659)+((Шаблон_6+Точность)&lt;=P659),)),P659)</f>
        <v>33749</v>
      </c>
      <c r="AW659" s="109">
        <f t="array" ref="AW659">IFERROR(INDEX(TO_name_7,MATCH(,((Шаблон_7-Точность)&gt;=Q659)+((Шаблон_7+Точность)&lt;=Q659),)),Q659)</f>
        <v>22690</v>
      </c>
      <c r="AX659" s="109">
        <f t="array" ref="AX659">IFERROR(INDEX(TO_name_8,MATCH(,((Шаблон_8-Точность)&gt;=R659)+((Шаблон_8+Точность)&lt;=R659),)),R659)</f>
        <v>68487</v>
      </c>
      <c r="AY659" s="109">
        <f t="array" ref="AY659">IFERROR(INDEX(TO_name_12,MATCH(,((Шаблон_12-Точность)&gt;=S659)+((Шаблон_12+Точность)&lt;=S659),)),S659)</f>
        <v>37818</v>
      </c>
      <c r="AZ659" s="109">
        <f t="array" ref="AZ659">IFERROR(INDEX(TO_name_13,MATCH(,((Шаблон_13-Точность)&gt;=T659)+((Шаблон_13+Точность)&lt;=T659),)),T659)</f>
        <v>34176</v>
      </c>
      <c r="BA659" s="110">
        <f t="array" ref="BA659">IFERROR(INDEX(TO_name_14,MATCH(,((Шаблон_14-Точность)&gt;=U659)+((Шаблон_14+Точность)&lt;=U659),)),U659)</f>
        <v>13588</v>
      </c>
      <c r="BB659" s="3"/>
      <c r="BC659" s="3" t="str">
        <f t="shared" si="332"/>
        <v>М/73671/29949</v>
      </c>
      <c r="BD659" s="3" t="str">
        <f t="shared" si="333"/>
        <v>М/78545/63623</v>
      </c>
      <c r="BE659" s="3" t="str">
        <f t="shared" si="334"/>
        <v>М/72138/47036</v>
      </c>
      <c r="BF659" s="3" t="str">
        <f t="shared" si="335"/>
        <v>М/78902/50602</v>
      </c>
      <c r="BG659" s="3" t="str">
        <f t="shared" si="336"/>
        <v>М/20611/20611</v>
      </c>
      <c r="BH659" s="3" t="str">
        <f t="shared" si="337"/>
        <v>Р/18346/18346</v>
      </c>
      <c r="BI659" s="3" t="str">
        <f t="shared" si="338"/>
        <v>Р/13834/13834</v>
      </c>
      <c r="BJ659" s="158" t="s">
        <v>290</v>
      </c>
      <c r="BK659" s="3" t="str">
        <f t="shared" si="339"/>
        <v>М/47965/49686</v>
      </c>
      <c r="BL659" s="3" t="str">
        <f t="shared" si="340"/>
        <v>М/58731/33749</v>
      </c>
      <c r="BM659" s="3" t="str">
        <f t="shared" si="341"/>
        <v>М/43205/22690</v>
      </c>
      <c r="BN659" s="3" t="str">
        <f t="shared" si="342"/>
        <v>СР/43938/68487</v>
      </c>
      <c r="BO659" s="3" t="str">
        <f t="shared" si="343"/>
        <v>Р/12818/37818</v>
      </c>
      <c r="BP659" s="3" t="str">
        <f t="shared" si="344"/>
        <v>Р/13661/34176</v>
      </c>
      <c r="BQ659" s="3" t="str">
        <f t="shared" si="345"/>
        <v>М/13588/13588</v>
      </c>
    </row>
    <row r="660" spans="1:69" ht="16.5" customHeight="1" x14ac:dyDescent="0.25">
      <c r="A660" s="90">
        <v>45576</v>
      </c>
      <c r="B660" s="3">
        <v>5</v>
      </c>
      <c r="C660" s="3">
        <v>4</v>
      </c>
      <c r="D660" s="105" t="str">
        <f t="shared" si="346"/>
        <v/>
      </c>
      <c r="E660" s="105" t="str">
        <f t="shared" si="347"/>
        <v/>
      </c>
      <c r="F660" s="99" t="s">
        <v>290</v>
      </c>
      <c r="G660" s="100">
        <f t="shared" si="348"/>
        <v>29973</v>
      </c>
      <c r="H660" s="100">
        <f t="shared" si="349"/>
        <v>63647</v>
      </c>
      <c r="I660" s="100">
        <f t="shared" si="350"/>
        <v>47060</v>
      </c>
      <c r="J660" s="100">
        <f t="shared" si="351"/>
        <v>50626</v>
      </c>
      <c r="K660" s="100">
        <f t="shared" si="352"/>
        <v>20635</v>
      </c>
      <c r="L660" s="100">
        <f t="shared" si="353"/>
        <v>18346</v>
      </c>
      <c r="M660" s="100">
        <f t="shared" si="354"/>
        <v>13834</v>
      </c>
      <c r="N660" s="100" t="str">
        <f t="shared" si="355"/>
        <v>|</v>
      </c>
      <c r="O660" s="100">
        <f t="shared" si="356"/>
        <v>49710</v>
      </c>
      <c r="P660" s="100">
        <f t="shared" si="357"/>
        <v>33773</v>
      </c>
      <c r="Q660" s="100">
        <f t="shared" si="358"/>
        <v>22714</v>
      </c>
      <c r="R660" s="100">
        <f t="shared" si="359"/>
        <v>68487</v>
      </c>
      <c r="S660" s="100">
        <f t="shared" si="360"/>
        <v>37818</v>
      </c>
      <c r="T660" s="100">
        <f t="shared" si="361"/>
        <v>34176</v>
      </c>
      <c r="U660" s="100">
        <f t="shared" si="362"/>
        <v>13612</v>
      </c>
      <c r="V660" s="89" t="s">
        <v>290</v>
      </c>
      <c r="W660" s="95" t="s">
        <v>37</v>
      </c>
      <c r="X660" s="95" t="s">
        <v>37</v>
      </c>
      <c r="Y660" s="95" t="s">
        <v>37</v>
      </c>
      <c r="Z660" s="95" t="s">
        <v>37</v>
      </c>
      <c r="AA660" s="95" t="s">
        <v>37</v>
      </c>
      <c r="AB660" s="95" t="s">
        <v>38</v>
      </c>
      <c r="AC660" s="95" t="s">
        <v>38</v>
      </c>
      <c r="AD660" s="96" t="s">
        <v>290</v>
      </c>
      <c r="AE660" s="95" t="s">
        <v>37</v>
      </c>
      <c r="AF660" s="95" t="s">
        <v>37</v>
      </c>
      <c r="AG660" s="95" t="s">
        <v>37</v>
      </c>
      <c r="AH660" s="95" t="s">
        <v>251</v>
      </c>
      <c r="AI660" s="95" t="s">
        <v>38</v>
      </c>
      <c r="AJ660" s="95" t="s">
        <v>38</v>
      </c>
      <c r="AK660" s="95" t="s">
        <v>37</v>
      </c>
      <c r="AL660" s="94" t="s">
        <v>290</v>
      </c>
      <c r="AM660" s="108">
        <f t="array" ref="AM660">IFERROR(INDEX(TO_name_1,MATCH(,((Шаблон_1-Точность)&gt;=G660)+((Шаблон_1+Точность)&lt;=G660),)),G660)</f>
        <v>29973</v>
      </c>
      <c r="AN660" s="109">
        <f t="array" ref="AN660">IFERROR(INDEX(TO_name_2,MATCH(,((Шаблон_2-Точность)&gt;=H660)+((Шаблон_2+Точность)&lt;=H660),)),H660)</f>
        <v>63647</v>
      </c>
      <c r="AO660" s="109">
        <f t="array" ref="AO660">IFERROR(INDEX(TO_name_3,MATCH(,((Шаблон_3-Точность)&gt;=I660)+((Шаблон_3+Точность)&lt;=I660),)),I660)</f>
        <v>47060</v>
      </c>
      <c r="AP660" s="109">
        <f t="array" ref="AP660">IFERROR(INDEX(TO_name_4,MATCH(,((Шаблон_4-Точность)&gt;=J660)+((Шаблон_4+Точность)&lt;=J660),)),J660)</f>
        <v>50626</v>
      </c>
      <c r="AQ660" s="109">
        <f t="array" ref="AQ660">IFERROR(INDEX(TO_name_9,MATCH(,((Шаблон_9-Точность)&gt;=K660)+((Шаблон_9+Точность)&lt;=K660),)),K660)</f>
        <v>20635</v>
      </c>
      <c r="AR660" s="109">
        <f t="array" ref="AR660">IFERROR(INDEX(TO_name_10,MATCH(,((Шаблон_10-Точность)&gt;=L660)+((Шаблон_10+Точность)&lt;=L660),)),L660)</f>
        <v>18346</v>
      </c>
      <c r="AS660" s="110">
        <f t="array" ref="AS660">IFERROR(INDEX(TO_name_11,MATCH(,((Шаблон_11-Точность)&gt;=M660)+((Шаблон_11+Точность)&lt;=M660),)),M660)</f>
        <v>13834</v>
      </c>
      <c r="AT660" s="111" t="s">
        <v>290</v>
      </c>
      <c r="AU660" s="108">
        <f t="array" ref="AU660">IFERROR(INDEX(TO_name_5,MATCH(,((Шаблон_5-Точность)&gt;=O660)+((Шаблон_5+Точность)&lt;=O660),)),O660)</f>
        <v>49710</v>
      </c>
      <c r="AV660" s="109">
        <f t="array" ref="AV660">IFERROR(INDEX(TO_name_6,MATCH(,((Шаблон_6-Точность)&gt;=P660)+((Шаблон_6+Точность)&lt;=P660),)),P660)</f>
        <v>33773</v>
      </c>
      <c r="AW660" s="109">
        <f t="array" ref="AW660">IFERROR(INDEX(TO_name_7,MATCH(,((Шаблон_7-Точность)&gt;=Q660)+((Шаблон_7+Точность)&lt;=Q660),)),Q660)</f>
        <v>22714</v>
      </c>
      <c r="AX660" s="109">
        <f t="array" ref="AX660">IFERROR(INDEX(TO_name_8,MATCH(,((Шаблон_8-Точность)&gt;=R660)+((Шаблон_8+Точность)&lt;=R660),)),R660)</f>
        <v>68487</v>
      </c>
      <c r="AY660" s="109">
        <f t="array" ref="AY660">IFERROR(INDEX(TO_name_12,MATCH(,((Шаблон_12-Точность)&gt;=S660)+((Шаблон_12+Точность)&lt;=S660),)),S660)</f>
        <v>37818</v>
      </c>
      <c r="AZ660" s="109">
        <f t="array" ref="AZ660">IFERROR(INDEX(TO_name_13,MATCH(,((Шаблон_13-Точность)&gt;=T660)+((Шаблон_13+Точность)&lt;=T660),)),T660)</f>
        <v>34176</v>
      </c>
      <c r="BA660" s="110">
        <f t="array" ref="BA660">IFERROR(INDEX(TO_name_14,MATCH(,((Шаблон_14-Точность)&gt;=U660)+((Шаблон_14+Точность)&lt;=U660),)),U660)</f>
        <v>13612</v>
      </c>
      <c r="BB660" s="3"/>
      <c r="BC660" s="3" t="str">
        <f t="shared" si="332"/>
        <v>М/73695/29973</v>
      </c>
      <c r="BD660" s="3" t="str">
        <f t="shared" si="333"/>
        <v>М/78569/63647</v>
      </c>
      <c r="BE660" s="3" t="str">
        <f t="shared" si="334"/>
        <v>М/72162/47060</v>
      </c>
      <c r="BF660" s="3" t="str">
        <f t="shared" si="335"/>
        <v>М/78926/50626</v>
      </c>
      <c r="BG660" s="3" t="str">
        <f t="shared" si="336"/>
        <v>М/20635/20635</v>
      </c>
      <c r="BH660" s="3" t="str">
        <f t="shared" si="337"/>
        <v>Р/18346/18346</v>
      </c>
      <c r="BI660" s="3" t="str">
        <f t="shared" si="338"/>
        <v>Р/13834/13834</v>
      </c>
      <c r="BJ660" s="158" t="s">
        <v>290</v>
      </c>
      <c r="BK660" s="3" t="str">
        <f t="shared" si="339"/>
        <v>М/47989/49710</v>
      </c>
      <c r="BL660" s="3" t="str">
        <f t="shared" si="340"/>
        <v>М/58755/33773</v>
      </c>
      <c r="BM660" s="3" t="str">
        <f t="shared" si="341"/>
        <v>М/43229/22714</v>
      </c>
      <c r="BN660" s="3" t="str">
        <f t="shared" si="342"/>
        <v>СР/43938/68487</v>
      </c>
      <c r="BO660" s="3" t="str">
        <f t="shared" si="343"/>
        <v>Р/12818/37818</v>
      </c>
      <c r="BP660" s="3" t="str">
        <f t="shared" si="344"/>
        <v>Р/13661/34176</v>
      </c>
      <c r="BQ660" s="3" t="str">
        <f t="shared" si="345"/>
        <v>М/13612/13612</v>
      </c>
    </row>
    <row r="661" spans="1:69" ht="16.5" customHeight="1" x14ac:dyDescent="0.25">
      <c r="A661" s="90">
        <v>45577</v>
      </c>
      <c r="B661" s="3">
        <v>5</v>
      </c>
      <c r="C661" s="3">
        <v>4</v>
      </c>
      <c r="D661" s="105" t="str">
        <f t="shared" si="346"/>
        <v/>
      </c>
      <c r="E661" s="105" t="str">
        <f t="shared" si="347"/>
        <v/>
      </c>
      <c r="F661" s="99" t="s">
        <v>290</v>
      </c>
      <c r="G661" s="100">
        <f t="shared" si="348"/>
        <v>29997</v>
      </c>
      <c r="H661" s="100">
        <f t="shared" si="349"/>
        <v>63671</v>
      </c>
      <c r="I661" s="100">
        <f t="shared" si="350"/>
        <v>47084</v>
      </c>
      <c r="J661" s="100">
        <f t="shared" si="351"/>
        <v>50650</v>
      </c>
      <c r="K661" s="100">
        <f t="shared" si="352"/>
        <v>20659</v>
      </c>
      <c r="L661" s="100">
        <f t="shared" si="353"/>
        <v>18346</v>
      </c>
      <c r="M661" s="100">
        <f t="shared" si="354"/>
        <v>13834</v>
      </c>
      <c r="N661" s="100" t="str">
        <f t="shared" si="355"/>
        <v>|</v>
      </c>
      <c r="O661" s="100">
        <f t="shared" si="356"/>
        <v>49734</v>
      </c>
      <c r="P661" s="100">
        <f t="shared" si="357"/>
        <v>33797</v>
      </c>
      <c r="Q661" s="100">
        <f t="shared" si="358"/>
        <v>22738</v>
      </c>
      <c r="R661" s="100">
        <f t="shared" si="359"/>
        <v>68487</v>
      </c>
      <c r="S661" s="100">
        <f t="shared" si="360"/>
        <v>37818</v>
      </c>
      <c r="T661" s="100">
        <f t="shared" si="361"/>
        <v>34176</v>
      </c>
      <c r="U661" s="100">
        <f t="shared" si="362"/>
        <v>13636</v>
      </c>
      <c r="V661" s="89" t="s">
        <v>290</v>
      </c>
      <c r="W661" s="95" t="s">
        <v>37</v>
      </c>
      <c r="X661" s="95" t="s">
        <v>37</v>
      </c>
      <c r="Y661" s="95" t="s">
        <v>37</v>
      </c>
      <c r="Z661" s="95" t="s">
        <v>37</v>
      </c>
      <c r="AA661" s="95" t="s">
        <v>37</v>
      </c>
      <c r="AB661" s="95" t="s">
        <v>38</v>
      </c>
      <c r="AC661" s="95" t="s">
        <v>38</v>
      </c>
      <c r="AD661" s="96" t="s">
        <v>290</v>
      </c>
      <c r="AE661" s="95" t="s">
        <v>37</v>
      </c>
      <c r="AF661" s="95" t="s">
        <v>37</v>
      </c>
      <c r="AG661" s="95" t="s">
        <v>37</v>
      </c>
      <c r="AH661" s="95" t="s">
        <v>251</v>
      </c>
      <c r="AI661" s="95" t="s">
        <v>38</v>
      </c>
      <c r="AJ661" s="95" t="s">
        <v>38</v>
      </c>
      <c r="AK661" s="95" t="s">
        <v>37</v>
      </c>
      <c r="AL661" s="94" t="s">
        <v>290</v>
      </c>
      <c r="AM661" s="108" t="str">
        <f t="array" ref="AM661">IFERROR(INDEX(TO_name_1,MATCH(,((Шаблон_1-Точность)&gt;=G661)+((Шаблон_1+Точность)&lt;=G661),)),G661)</f>
        <v>ГТД</v>
      </c>
      <c r="AN661" s="109">
        <f t="array" ref="AN661">IFERROR(INDEX(TO_name_2,MATCH(,((Шаблон_2-Точность)&gt;=H661)+((Шаблон_2+Точность)&lt;=H661),)),H661)</f>
        <v>63671</v>
      </c>
      <c r="AO661" s="109">
        <f t="array" ref="AO661">IFERROR(INDEX(TO_name_3,MATCH(,((Шаблон_3-Точность)&gt;=I661)+((Шаблон_3+Точность)&lt;=I661),)),I661)</f>
        <v>47084</v>
      </c>
      <c r="AP661" s="109">
        <f t="array" ref="AP661">IFERROR(INDEX(TO_name_4,MATCH(,((Шаблон_4-Точность)&gt;=J661)+((Шаблон_4+Точность)&lt;=J661),)),J661)</f>
        <v>50650</v>
      </c>
      <c r="AQ661" s="109">
        <f t="array" ref="AQ661">IFERROR(INDEX(TO_name_9,MATCH(,((Шаблон_9-Точность)&gt;=K661)+((Шаблон_9+Точность)&lt;=K661),)),K661)</f>
        <v>20659</v>
      </c>
      <c r="AR661" s="109">
        <f t="array" ref="AR661">IFERROR(INDEX(TO_name_10,MATCH(,((Шаблон_10-Точность)&gt;=L661)+((Шаблон_10+Точность)&lt;=L661),)),L661)</f>
        <v>18346</v>
      </c>
      <c r="AS661" s="110">
        <f t="array" ref="AS661">IFERROR(INDEX(TO_name_11,MATCH(,((Шаблон_11-Точность)&gt;=M661)+((Шаблон_11+Точность)&lt;=M661),)),M661)</f>
        <v>13834</v>
      </c>
      <c r="AT661" s="111" t="s">
        <v>290</v>
      </c>
      <c r="AU661" s="108">
        <f t="array" ref="AU661">IFERROR(INDEX(TO_name_5,MATCH(,((Шаблон_5-Точность)&gt;=O661)+((Шаблон_5+Точность)&lt;=O661),)),O661)</f>
        <v>49734</v>
      </c>
      <c r="AV661" s="109">
        <f t="array" ref="AV661">IFERROR(INDEX(TO_name_6,MATCH(,((Шаблон_6-Точность)&gt;=P661)+((Шаблон_6+Точность)&lt;=P661),)),P661)</f>
        <v>33797</v>
      </c>
      <c r="AW661" s="109">
        <f t="array" ref="AW661">IFERROR(INDEX(TO_name_7,MATCH(,((Шаблон_7-Точность)&gt;=Q661)+((Шаблон_7+Точность)&lt;=Q661),)),Q661)</f>
        <v>22738</v>
      </c>
      <c r="AX661" s="109">
        <f t="array" ref="AX661">IFERROR(INDEX(TO_name_8,MATCH(,((Шаблон_8-Точность)&gt;=R661)+((Шаблон_8+Точность)&lt;=R661),)),R661)</f>
        <v>68487</v>
      </c>
      <c r="AY661" s="109">
        <f t="array" ref="AY661">IFERROR(INDEX(TO_name_12,MATCH(,((Шаблон_12-Точность)&gt;=S661)+((Шаблон_12+Точность)&lt;=S661),)),S661)</f>
        <v>37818</v>
      </c>
      <c r="AZ661" s="109">
        <f t="array" ref="AZ661">IFERROR(INDEX(TO_name_13,MATCH(,((Шаблон_13-Точность)&gt;=T661)+((Шаблон_13+Точность)&lt;=T661),)),T661)</f>
        <v>34176</v>
      </c>
      <c r="BA661" s="110">
        <f t="array" ref="BA661">IFERROR(INDEX(TO_name_14,MATCH(,((Шаблон_14-Точность)&gt;=U661)+((Шаблон_14+Точность)&lt;=U661),)),U661)</f>
        <v>13636</v>
      </c>
      <c r="BB661" s="3"/>
      <c r="BC661" s="3" t="str">
        <f t="shared" si="332"/>
        <v>М/73719/29997</v>
      </c>
      <c r="BD661" s="3" t="str">
        <f t="shared" si="333"/>
        <v>М/78593/63671</v>
      </c>
      <c r="BE661" s="3" t="str">
        <f t="shared" si="334"/>
        <v>М/72186/47084</v>
      </c>
      <c r="BF661" s="3" t="str">
        <f t="shared" si="335"/>
        <v>М/78950/50650</v>
      </c>
      <c r="BG661" s="3" t="str">
        <f t="shared" si="336"/>
        <v>М/20659/20659</v>
      </c>
      <c r="BH661" s="3" t="str">
        <f t="shared" si="337"/>
        <v>Р/18346/18346</v>
      </c>
      <c r="BI661" s="3" t="str">
        <f t="shared" si="338"/>
        <v>Р/13834/13834</v>
      </c>
      <c r="BJ661" s="158" t="s">
        <v>290</v>
      </c>
      <c r="BK661" s="3" t="str">
        <f t="shared" si="339"/>
        <v>М/48013/49734</v>
      </c>
      <c r="BL661" s="3" t="str">
        <f t="shared" si="340"/>
        <v>М/58779/33797</v>
      </c>
      <c r="BM661" s="3" t="str">
        <f t="shared" si="341"/>
        <v>М/43253/22738</v>
      </c>
      <c r="BN661" s="3" t="str">
        <f t="shared" si="342"/>
        <v>СР/43938/68487</v>
      </c>
      <c r="BO661" s="3" t="str">
        <f t="shared" si="343"/>
        <v>Р/12818/37818</v>
      </c>
      <c r="BP661" s="3" t="str">
        <f t="shared" si="344"/>
        <v>Р/13661/34176</v>
      </c>
      <c r="BQ661" s="3" t="str">
        <f t="shared" si="345"/>
        <v>М/13636/13636</v>
      </c>
    </row>
    <row r="662" spans="1:69" ht="16.5" customHeight="1" x14ac:dyDescent="0.25">
      <c r="A662" s="90">
        <v>45578</v>
      </c>
      <c r="B662" s="3">
        <v>5</v>
      </c>
      <c r="C662" s="3">
        <v>4</v>
      </c>
      <c r="D662" s="105" t="str">
        <f t="shared" si="346"/>
        <v/>
      </c>
      <c r="E662" s="105" t="str">
        <f t="shared" si="347"/>
        <v/>
      </c>
      <c r="F662" s="99" t="s">
        <v>290</v>
      </c>
      <c r="G662" s="100">
        <f t="shared" si="348"/>
        <v>30021</v>
      </c>
      <c r="H662" s="100">
        <f t="shared" si="349"/>
        <v>63695</v>
      </c>
      <c r="I662" s="100">
        <f t="shared" si="350"/>
        <v>47108</v>
      </c>
      <c r="J662" s="100">
        <f t="shared" si="351"/>
        <v>50674</v>
      </c>
      <c r="K662" s="100">
        <f t="shared" si="352"/>
        <v>20683</v>
      </c>
      <c r="L662" s="100">
        <f t="shared" si="353"/>
        <v>18346</v>
      </c>
      <c r="M662" s="100">
        <f t="shared" si="354"/>
        <v>13834</v>
      </c>
      <c r="N662" s="100" t="str">
        <f t="shared" si="355"/>
        <v>|</v>
      </c>
      <c r="O662" s="100">
        <f t="shared" si="356"/>
        <v>49758</v>
      </c>
      <c r="P662" s="100">
        <f t="shared" si="357"/>
        <v>33821</v>
      </c>
      <c r="Q662" s="100">
        <f t="shared" si="358"/>
        <v>22762</v>
      </c>
      <c r="R662" s="100">
        <f t="shared" si="359"/>
        <v>68487</v>
      </c>
      <c r="S662" s="100">
        <f t="shared" si="360"/>
        <v>37818</v>
      </c>
      <c r="T662" s="100">
        <f t="shared" si="361"/>
        <v>34176</v>
      </c>
      <c r="U662" s="100">
        <f t="shared" si="362"/>
        <v>13660</v>
      </c>
      <c r="V662" s="89" t="s">
        <v>290</v>
      </c>
      <c r="W662" s="95" t="s">
        <v>37</v>
      </c>
      <c r="X662" s="95" t="s">
        <v>37</v>
      </c>
      <c r="Y662" s="95" t="s">
        <v>37</v>
      </c>
      <c r="Z662" s="95" t="s">
        <v>37</v>
      </c>
      <c r="AA662" s="95" t="s">
        <v>37</v>
      </c>
      <c r="AB662" s="95" t="s">
        <v>38</v>
      </c>
      <c r="AC662" s="95" t="s">
        <v>38</v>
      </c>
      <c r="AD662" s="96" t="s">
        <v>290</v>
      </c>
      <c r="AE662" s="95" t="s">
        <v>37</v>
      </c>
      <c r="AF662" s="95" t="s">
        <v>37</v>
      </c>
      <c r="AG662" s="95" t="s">
        <v>37</v>
      </c>
      <c r="AH662" s="95" t="s">
        <v>251</v>
      </c>
      <c r="AI662" s="95" t="s">
        <v>38</v>
      </c>
      <c r="AJ662" s="95" t="s">
        <v>38</v>
      </c>
      <c r="AK662" s="95" t="s">
        <v>37</v>
      </c>
      <c r="AL662" s="94" t="s">
        <v>290</v>
      </c>
      <c r="AM662" s="108">
        <f t="array" ref="AM662">IFERROR(INDEX(TO_name_1,MATCH(,((Шаблон_1-Точность)&gt;=G662)+((Шаблон_1+Точность)&lt;=G662),)),G662)</f>
        <v>30021</v>
      </c>
      <c r="AN662" s="109">
        <f t="array" ref="AN662">IFERROR(INDEX(TO_name_2,MATCH(,((Шаблон_2-Точность)&gt;=H662)+((Шаблон_2+Точность)&lt;=H662),)),H662)</f>
        <v>63695</v>
      </c>
      <c r="AO662" s="109">
        <f t="array" ref="AO662">IFERROR(INDEX(TO_name_3,MATCH(,((Шаблон_3-Точность)&gt;=I662)+((Шаблон_3+Точность)&lt;=I662),)),I662)</f>
        <v>47108</v>
      </c>
      <c r="AP662" s="109">
        <f t="array" ref="AP662">IFERROR(INDEX(TO_name_4,MATCH(,((Шаблон_4-Точность)&gt;=J662)+((Шаблон_4+Точность)&lt;=J662),)),J662)</f>
        <v>50674</v>
      </c>
      <c r="AQ662" s="109">
        <f t="array" ref="AQ662">IFERROR(INDEX(TO_name_9,MATCH(,((Шаблон_9-Точность)&gt;=K662)+((Шаблон_9+Точность)&lt;=K662),)),K662)</f>
        <v>20683</v>
      </c>
      <c r="AR662" s="109">
        <f t="array" ref="AR662">IFERROR(INDEX(TO_name_10,MATCH(,((Шаблон_10-Точность)&gt;=L662)+((Шаблон_10+Точность)&lt;=L662),)),L662)</f>
        <v>18346</v>
      </c>
      <c r="AS662" s="110">
        <f t="array" ref="AS662">IFERROR(INDEX(TO_name_11,MATCH(,((Шаблон_11-Точность)&gt;=M662)+((Шаблон_11+Точность)&lt;=M662),)),M662)</f>
        <v>13834</v>
      </c>
      <c r="AT662" s="111" t="s">
        <v>290</v>
      </c>
      <c r="AU662" s="108">
        <f t="array" ref="AU662">IFERROR(INDEX(TO_name_5,MATCH(,((Шаблон_5-Точность)&gt;=O662)+((Шаблон_5+Точность)&lt;=O662),)),O662)</f>
        <v>49758</v>
      </c>
      <c r="AV662" s="109">
        <f t="array" ref="AV662">IFERROR(INDEX(TO_name_6,MATCH(,((Шаблон_6-Точность)&gt;=P662)+((Шаблон_6+Точность)&lt;=P662),)),P662)</f>
        <v>33821</v>
      </c>
      <c r="AW662" s="109">
        <f t="array" ref="AW662">IFERROR(INDEX(TO_name_7,MATCH(,((Шаблон_7-Точность)&gt;=Q662)+((Шаблон_7+Точность)&lt;=Q662),)),Q662)</f>
        <v>22762</v>
      </c>
      <c r="AX662" s="109">
        <f t="array" ref="AX662">IFERROR(INDEX(TO_name_8,MATCH(,((Шаблон_8-Точность)&gt;=R662)+((Шаблон_8+Точность)&lt;=R662),)),R662)</f>
        <v>68487</v>
      </c>
      <c r="AY662" s="109">
        <f t="array" ref="AY662">IFERROR(INDEX(TO_name_12,MATCH(,((Шаблон_12-Точность)&gt;=S662)+((Шаблон_12+Точность)&lt;=S662),)),S662)</f>
        <v>37818</v>
      </c>
      <c r="AZ662" s="109">
        <f t="array" ref="AZ662">IFERROR(INDEX(TO_name_13,MATCH(,((Шаблон_13-Точность)&gt;=T662)+((Шаблон_13+Точность)&lt;=T662),)),T662)</f>
        <v>34176</v>
      </c>
      <c r="BA662" s="110">
        <f t="array" ref="BA662">IFERROR(INDEX(TO_name_14,MATCH(,((Шаблон_14-Точность)&gt;=U662)+((Шаблон_14+Точность)&lt;=U662),)),U662)</f>
        <v>13660</v>
      </c>
      <c r="BB662" s="3"/>
      <c r="BC662" s="3" t="str">
        <f t="shared" si="332"/>
        <v>М/73743/30021</v>
      </c>
      <c r="BD662" s="3" t="str">
        <f t="shared" si="333"/>
        <v>М/78617/63695</v>
      </c>
      <c r="BE662" s="3" t="str">
        <f t="shared" si="334"/>
        <v>М/72210/47108</v>
      </c>
      <c r="BF662" s="3" t="str">
        <f t="shared" si="335"/>
        <v>М/78974/50674</v>
      </c>
      <c r="BG662" s="3" t="str">
        <f t="shared" si="336"/>
        <v>М/20683/20683</v>
      </c>
      <c r="BH662" s="3" t="str">
        <f t="shared" si="337"/>
        <v>Р/18346/18346</v>
      </c>
      <c r="BI662" s="3" t="str">
        <f t="shared" si="338"/>
        <v>Р/13834/13834</v>
      </c>
      <c r="BJ662" s="158" t="s">
        <v>290</v>
      </c>
      <c r="BK662" s="3" t="str">
        <f t="shared" si="339"/>
        <v>М/48037/49758</v>
      </c>
      <c r="BL662" s="3" t="str">
        <f t="shared" si="340"/>
        <v>М/58803/33821</v>
      </c>
      <c r="BM662" s="3" t="str">
        <f t="shared" si="341"/>
        <v>М/43277/22762</v>
      </c>
      <c r="BN662" s="3" t="str">
        <f t="shared" si="342"/>
        <v>СР/43938/68487</v>
      </c>
      <c r="BO662" s="3" t="str">
        <f t="shared" si="343"/>
        <v>Р/12818/37818</v>
      </c>
      <c r="BP662" s="3" t="str">
        <f t="shared" si="344"/>
        <v>Р/13661/34176</v>
      </c>
      <c r="BQ662" s="3" t="str">
        <f t="shared" si="345"/>
        <v>М/13660/13660</v>
      </c>
    </row>
    <row r="663" spans="1:69" ht="16.5" customHeight="1" x14ac:dyDescent="0.25">
      <c r="A663" s="90">
        <v>45579</v>
      </c>
      <c r="B663" s="3">
        <v>5</v>
      </c>
      <c r="C663" s="3">
        <v>4</v>
      </c>
      <c r="D663" s="105" t="str">
        <f t="shared" si="346"/>
        <v/>
      </c>
      <c r="E663" s="105" t="str">
        <f t="shared" si="347"/>
        <v/>
      </c>
      <c r="F663" s="99" t="s">
        <v>290</v>
      </c>
      <c r="G663" s="100">
        <f t="shared" si="348"/>
        <v>30045</v>
      </c>
      <c r="H663" s="100">
        <f t="shared" si="349"/>
        <v>63719</v>
      </c>
      <c r="I663" s="100">
        <f t="shared" si="350"/>
        <v>47132</v>
      </c>
      <c r="J663" s="100">
        <f t="shared" si="351"/>
        <v>50698</v>
      </c>
      <c r="K663" s="100">
        <f t="shared" si="352"/>
        <v>20707</v>
      </c>
      <c r="L663" s="100">
        <f t="shared" si="353"/>
        <v>18346</v>
      </c>
      <c r="M663" s="100">
        <f t="shared" si="354"/>
        <v>13834</v>
      </c>
      <c r="N663" s="100" t="str">
        <f t="shared" si="355"/>
        <v>|</v>
      </c>
      <c r="O663" s="100">
        <f t="shared" si="356"/>
        <v>49782</v>
      </c>
      <c r="P663" s="100">
        <f t="shared" si="357"/>
        <v>33845</v>
      </c>
      <c r="Q663" s="100">
        <f t="shared" si="358"/>
        <v>22786</v>
      </c>
      <c r="R663" s="100">
        <f t="shared" si="359"/>
        <v>68495</v>
      </c>
      <c r="S663" s="100">
        <f t="shared" si="360"/>
        <v>37818</v>
      </c>
      <c r="T663" s="100">
        <f t="shared" si="361"/>
        <v>34176</v>
      </c>
      <c r="U663" s="100">
        <f t="shared" si="362"/>
        <v>13676</v>
      </c>
      <c r="V663" s="89" t="s">
        <v>290</v>
      </c>
      <c r="W663" s="95" t="s">
        <v>37</v>
      </c>
      <c r="X663" s="95" t="s">
        <v>37</v>
      </c>
      <c r="Y663" s="95" t="s">
        <v>37</v>
      </c>
      <c r="Z663" s="95" t="s">
        <v>37</v>
      </c>
      <c r="AA663" s="95" t="s">
        <v>37</v>
      </c>
      <c r="AB663" s="95" t="s">
        <v>38</v>
      </c>
      <c r="AC663" s="95" t="s">
        <v>38</v>
      </c>
      <c r="AD663" s="96" t="s">
        <v>290</v>
      </c>
      <c r="AE663" s="95" t="s">
        <v>37</v>
      </c>
      <c r="AF663" s="95" t="s">
        <v>37</v>
      </c>
      <c r="AG663" s="95" t="s">
        <v>37</v>
      </c>
      <c r="AH663" s="95" t="s">
        <v>320</v>
      </c>
      <c r="AI663" s="95" t="s">
        <v>38</v>
      </c>
      <c r="AJ663" s="95" t="s">
        <v>38</v>
      </c>
      <c r="AK663" s="95" t="s">
        <v>195</v>
      </c>
      <c r="AL663" s="94" t="s">
        <v>290</v>
      </c>
      <c r="AM663" s="108">
        <f t="array" ref="AM663">IFERROR(INDEX(TO_name_1,MATCH(,((Шаблон_1-Точность)&gt;=G663)+((Шаблон_1+Точность)&lt;=G663),)),G663)</f>
        <v>30045</v>
      </c>
      <c r="AN663" s="109">
        <f t="array" ref="AN663">IFERROR(INDEX(TO_name_2,MATCH(,((Шаблон_2-Точность)&gt;=H663)+((Шаблон_2+Точность)&lt;=H663),)),H663)</f>
        <v>63719</v>
      </c>
      <c r="AO663" s="109">
        <f t="array" ref="AO663">IFERROR(INDEX(TO_name_3,MATCH(,((Шаблон_3-Точность)&gt;=I663)+((Шаблон_3+Точность)&lt;=I663),)),I663)</f>
        <v>47132</v>
      </c>
      <c r="AP663" s="109">
        <f t="array" ref="AP663">IFERROR(INDEX(TO_name_4,MATCH(,((Шаблон_4-Точность)&gt;=J663)+((Шаблон_4+Точность)&lt;=J663),)),J663)</f>
        <v>50698</v>
      </c>
      <c r="AQ663" s="109">
        <f t="array" ref="AQ663">IFERROR(INDEX(TO_name_9,MATCH(,((Шаблон_9-Точность)&gt;=K663)+((Шаблон_9+Точность)&lt;=K663),)),K663)</f>
        <v>20707</v>
      </c>
      <c r="AR663" s="109">
        <f t="array" ref="AR663">IFERROR(INDEX(TO_name_10,MATCH(,((Шаблон_10-Точность)&gt;=L663)+((Шаблон_10+Точность)&lt;=L663),)),L663)</f>
        <v>18346</v>
      </c>
      <c r="AS663" s="110">
        <f t="array" ref="AS663">IFERROR(INDEX(TO_name_11,MATCH(,((Шаблон_11-Точность)&gt;=M663)+((Шаблон_11+Точность)&lt;=M663),)),M663)</f>
        <v>13834</v>
      </c>
      <c r="AT663" s="111" t="s">
        <v>290</v>
      </c>
      <c r="AU663" s="108">
        <f t="array" ref="AU663">IFERROR(INDEX(TO_name_5,MATCH(,((Шаблон_5-Точность)&gt;=O663)+((Шаблон_5+Точность)&lt;=O663),)),O663)</f>
        <v>49782</v>
      </c>
      <c r="AV663" s="109">
        <f t="array" ref="AV663">IFERROR(INDEX(TO_name_6,MATCH(,((Шаблон_6-Точность)&gt;=P663)+((Шаблон_6+Точность)&lt;=P663),)),P663)</f>
        <v>33845</v>
      </c>
      <c r="AW663" s="109">
        <f t="array" ref="AW663">IFERROR(INDEX(TO_name_7,MATCH(,((Шаблон_7-Точность)&gt;=Q663)+((Шаблон_7+Точность)&lt;=Q663),)),Q663)</f>
        <v>22786</v>
      </c>
      <c r="AX663" s="109">
        <f t="array" ref="AX663">IFERROR(INDEX(TO_name_8,MATCH(,((Шаблон_8-Точность)&gt;=R663)+((Шаблон_8+Точность)&lt;=R663),)),R663)</f>
        <v>68495</v>
      </c>
      <c r="AY663" s="109">
        <f t="array" ref="AY663">IFERROR(INDEX(TO_name_12,MATCH(,((Шаблон_12-Точность)&gt;=S663)+((Шаблон_12+Точность)&lt;=S663),)),S663)</f>
        <v>37818</v>
      </c>
      <c r="AZ663" s="109">
        <f t="array" ref="AZ663">IFERROR(INDEX(TO_name_13,MATCH(,((Шаблон_13-Точность)&gt;=T663)+((Шаблон_13+Точность)&lt;=T663),)),T663)</f>
        <v>34176</v>
      </c>
      <c r="BA663" s="110">
        <f t="array" ref="BA663">IFERROR(INDEX(TO_name_14,MATCH(,((Шаблон_14-Точность)&gt;=U663)+((Шаблон_14+Точность)&lt;=U663),)),U663)</f>
        <v>13676</v>
      </c>
      <c r="BB663" s="3"/>
      <c r="BC663" s="3" t="str">
        <f t="shared" si="332"/>
        <v>М/73767/30045</v>
      </c>
      <c r="BD663" s="3" t="str">
        <f t="shared" si="333"/>
        <v>М/78641/63719</v>
      </c>
      <c r="BE663" s="3" t="str">
        <f t="shared" si="334"/>
        <v>М/72234/47132</v>
      </c>
      <c r="BF663" s="3" t="str">
        <f t="shared" si="335"/>
        <v>М/78998/50698</v>
      </c>
      <c r="BG663" s="3" t="str">
        <f t="shared" si="336"/>
        <v>М/20707/20707</v>
      </c>
      <c r="BH663" s="3" t="str">
        <f t="shared" si="337"/>
        <v>Р/18346/18346</v>
      </c>
      <c r="BI663" s="3" t="str">
        <f t="shared" si="338"/>
        <v>Р/13834/13834</v>
      </c>
      <c r="BJ663" s="158" t="s">
        <v>290</v>
      </c>
      <c r="BK663" s="3" t="str">
        <f t="shared" si="339"/>
        <v>М/48061/49782</v>
      </c>
      <c r="BL663" s="3" t="str">
        <f t="shared" si="340"/>
        <v>М/58827/33845</v>
      </c>
      <c r="BM663" s="3" t="str">
        <f t="shared" si="341"/>
        <v>М/43301/22786</v>
      </c>
      <c r="BN663" s="3" t="str">
        <f t="shared" si="342"/>
        <v>П/43946/68495</v>
      </c>
      <c r="BO663" s="3" t="str">
        <f t="shared" si="343"/>
        <v>Р/12818/37818</v>
      </c>
      <c r="BP663" s="3" t="str">
        <f t="shared" si="344"/>
        <v>Р/13661/34176</v>
      </c>
      <c r="BQ663" s="3" t="str">
        <f t="shared" si="345"/>
        <v>О/13676/13676</v>
      </c>
    </row>
    <row r="664" spans="1:69" ht="16.5" customHeight="1" x14ac:dyDescent="0.25">
      <c r="A664" s="90">
        <v>45580</v>
      </c>
      <c r="B664" s="3">
        <v>5</v>
      </c>
      <c r="C664" s="3">
        <v>4</v>
      </c>
      <c r="D664" s="105" t="str">
        <f t="shared" si="346"/>
        <v/>
      </c>
      <c r="E664" s="105" t="str">
        <f t="shared" si="347"/>
        <v/>
      </c>
      <c r="F664" s="99" t="s">
        <v>290</v>
      </c>
      <c r="G664" s="100">
        <f t="shared" si="348"/>
        <v>30069</v>
      </c>
      <c r="H664" s="100">
        <f t="shared" si="349"/>
        <v>63743</v>
      </c>
      <c r="I664" s="100">
        <f t="shared" si="350"/>
        <v>47156</v>
      </c>
      <c r="J664" s="100">
        <f t="shared" si="351"/>
        <v>50722</v>
      </c>
      <c r="K664" s="100">
        <f t="shared" si="352"/>
        <v>20731</v>
      </c>
      <c r="L664" s="100">
        <f t="shared" si="353"/>
        <v>18346</v>
      </c>
      <c r="M664" s="100">
        <f t="shared" si="354"/>
        <v>13834</v>
      </c>
      <c r="N664" s="100" t="str">
        <f t="shared" si="355"/>
        <v>|</v>
      </c>
      <c r="O664" s="100">
        <f t="shared" si="356"/>
        <v>49806</v>
      </c>
      <c r="P664" s="100">
        <f t="shared" si="357"/>
        <v>33869</v>
      </c>
      <c r="Q664" s="100">
        <f t="shared" si="358"/>
        <v>22810</v>
      </c>
      <c r="R664" s="100">
        <f t="shared" si="359"/>
        <v>68519</v>
      </c>
      <c r="S664" s="100">
        <f t="shared" si="360"/>
        <v>37818</v>
      </c>
      <c r="T664" s="100">
        <f t="shared" si="361"/>
        <v>34176</v>
      </c>
      <c r="U664" s="100">
        <f t="shared" si="362"/>
        <v>13676</v>
      </c>
      <c r="V664" s="89" t="s">
        <v>290</v>
      </c>
      <c r="W664" s="95" t="s">
        <v>37</v>
      </c>
      <c r="X664" s="95" t="s">
        <v>37</v>
      </c>
      <c r="Y664" s="95" t="s">
        <v>37</v>
      </c>
      <c r="Z664" s="95" t="s">
        <v>37</v>
      </c>
      <c r="AA664" s="95" t="s">
        <v>37</v>
      </c>
      <c r="AB664" s="95" t="s">
        <v>38</v>
      </c>
      <c r="AC664" s="95" t="s">
        <v>38</v>
      </c>
      <c r="AD664" s="96" t="s">
        <v>290</v>
      </c>
      <c r="AE664" s="95" t="s">
        <v>37</v>
      </c>
      <c r="AF664" s="95" t="s">
        <v>37</v>
      </c>
      <c r="AG664" s="95" t="s">
        <v>37</v>
      </c>
      <c r="AH664" s="95" t="s">
        <v>37</v>
      </c>
      <c r="AI664" s="95" t="s">
        <v>38</v>
      </c>
      <c r="AJ664" s="95" t="s">
        <v>38</v>
      </c>
      <c r="AK664" s="95" t="s">
        <v>270</v>
      </c>
      <c r="AL664" s="94" t="s">
        <v>290</v>
      </c>
      <c r="AM664" s="108">
        <f t="array" ref="AM664">IFERROR(INDEX(TO_name_1,MATCH(,((Шаблон_1-Точность)&gt;=G664)+((Шаблон_1+Точность)&lt;=G664),)),G664)</f>
        <v>30069</v>
      </c>
      <c r="AN664" s="109">
        <f t="array" ref="AN664">IFERROR(INDEX(TO_name_2,MATCH(,((Шаблон_2-Точность)&gt;=H664)+((Шаблон_2+Точность)&lt;=H664),)),H664)</f>
        <v>63743</v>
      </c>
      <c r="AO664" s="109">
        <f t="array" ref="AO664">IFERROR(INDEX(TO_name_3,MATCH(,((Шаблон_3-Точность)&gt;=I664)+((Шаблон_3+Точность)&lt;=I664),)),I664)</f>
        <v>47156</v>
      </c>
      <c r="AP664" s="109">
        <f t="array" ref="AP664">IFERROR(INDEX(TO_name_4,MATCH(,((Шаблон_4-Точность)&gt;=J664)+((Шаблон_4+Точность)&lt;=J664),)),J664)</f>
        <v>50722</v>
      </c>
      <c r="AQ664" s="109">
        <f t="array" ref="AQ664">IFERROR(INDEX(TO_name_9,MATCH(,((Шаблон_9-Точность)&gt;=K664)+((Шаблон_9+Точность)&lt;=K664),)),K664)</f>
        <v>20731</v>
      </c>
      <c r="AR664" s="109">
        <f t="array" ref="AR664">IFERROR(INDEX(TO_name_10,MATCH(,((Шаблон_10-Точность)&gt;=L664)+((Шаблон_10+Точность)&lt;=L664),)),L664)</f>
        <v>18346</v>
      </c>
      <c r="AS664" s="110">
        <f t="array" ref="AS664">IFERROR(INDEX(TO_name_11,MATCH(,((Шаблон_11-Точность)&gt;=M664)+((Шаблон_11+Точность)&lt;=M664),)),M664)</f>
        <v>13834</v>
      </c>
      <c r="AT664" s="111" t="s">
        <v>290</v>
      </c>
      <c r="AU664" s="108">
        <f t="array" ref="AU664">IFERROR(INDEX(TO_name_5,MATCH(,((Шаблон_5-Точность)&gt;=O664)+((Шаблон_5+Точность)&lt;=O664),)),O664)</f>
        <v>49806</v>
      </c>
      <c r="AV664" s="109">
        <f t="array" ref="AV664">IFERROR(INDEX(TO_name_6,MATCH(,((Шаблон_6-Точность)&gt;=P664)+((Шаблон_6+Точность)&lt;=P664),)),P664)</f>
        <v>33869</v>
      </c>
      <c r="AW664" s="109">
        <f t="array" ref="AW664">IFERROR(INDEX(TO_name_7,MATCH(,((Шаблон_7-Точность)&gt;=Q664)+((Шаблон_7+Точность)&lt;=Q664),)),Q664)</f>
        <v>22810</v>
      </c>
      <c r="AX664" s="109">
        <f t="array" ref="AX664">IFERROR(INDEX(TO_name_8,MATCH(,((Шаблон_8-Точность)&gt;=R664)+((Шаблон_8+Точность)&lt;=R664),)),R664)</f>
        <v>68519</v>
      </c>
      <c r="AY664" s="109">
        <f t="array" ref="AY664">IFERROR(INDEX(TO_name_12,MATCH(,((Шаблон_12-Точность)&gt;=S664)+((Шаблон_12+Точность)&lt;=S664),)),S664)</f>
        <v>37818</v>
      </c>
      <c r="AZ664" s="109">
        <f t="array" ref="AZ664">IFERROR(INDEX(TO_name_13,MATCH(,((Шаблон_13-Точность)&gt;=T664)+((Шаблон_13+Точность)&lt;=T664),)),T664)</f>
        <v>34176</v>
      </c>
      <c r="BA664" s="110">
        <f t="array" ref="BA664">IFERROR(INDEX(TO_name_14,MATCH(,((Шаблон_14-Точность)&gt;=U664)+((Шаблон_14+Точность)&lt;=U664),)),U664)</f>
        <v>13676</v>
      </c>
      <c r="BB664" s="3"/>
      <c r="BC664" s="3" t="str">
        <f t="shared" si="332"/>
        <v>М/73791/30069</v>
      </c>
      <c r="BD664" s="3" t="str">
        <f t="shared" si="333"/>
        <v>М/78665/63743</v>
      </c>
      <c r="BE664" s="3" t="str">
        <f t="shared" si="334"/>
        <v>М/72258/47156</v>
      </c>
      <c r="BF664" s="3" t="str">
        <f t="shared" si="335"/>
        <v>М/79022/50722</v>
      </c>
      <c r="BG664" s="3" t="str">
        <f t="shared" si="336"/>
        <v>М/20731/20731</v>
      </c>
      <c r="BH664" s="3" t="str">
        <f t="shared" si="337"/>
        <v>Р/18346/18346</v>
      </c>
      <c r="BI664" s="3" t="str">
        <f t="shared" si="338"/>
        <v>Р/13834/13834</v>
      </c>
      <c r="BJ664" s="158" t="s">
        <v>290</v>
      </c>
      <c r="BK664" s="3" t="str">
        <f t="shared" si="339"/>
        <v>М/48085/49806</v>
      </c>
      <c r="BL664" s="3" t="str">
        <f t="shared" si="340"/>
        <v>М/58851/33869</v>
      </c>
      <c r="BM664" s="3" t="str">
        <f t="shared" si="341"/>
        <v>М/43325/22810</v>
      </c>
      <c r="BN664" s="3" t="str">
        <f t="shared" si="342"/>
        <v>М/43970/68519</v>
      </c>
      <c r="BO664" s="3" t="str">
        <f t="shared" si="343"/>
        <v>Р/12818/37818</v>
      </c>
      <c r="BP664" s="3" t="str">
        <f t="shared" si="344"/>
        <v>Р/13661/34176</v>
      </c>
      <c r="BQ664" s="3" t="str">
        <f t="shared" si="345"/>
        <v>ТО1/13676/13676</v>
      </c>
    </row>
    <row r="665" spans="1:69" ht="16.5" customHeight="1" x14ac:dyDescent="0.25">
      <c r="A665" s="90">
        <v>45581</v>
      </c>
      <c r="B665" s="3">
        <v>5</v>
      </c>
      <c r="C665" s="3">
        <v>4</v>
      </c>
      <c r="D665" s="105" t="str">
        <f t="shared" si="346"/>
        <v/>
      </c>
      <c r="E665" s="105" t="str">
        <f t="shared" si="347"/>
        <v/>
      </c>
      <c r="F665" s="99" t="s">
        <v>290</v>
      </c>
      <c r="G665" s="100">
        <f t="shared" si="348"/>
        <v>30093</v>
      </c>
      <c r="H665" s="100">
        <f t="shared" si="349"/>
        <v>63767</v>
      </c>
      <c r="I665" s="100">
        <f t="shared" si="350"/>
        <v>47180</v>
      </c>
      <c r="J665" s="100">
        <f t="shared" si="351"/>
        <v>50746</v>
      </c>
      <c r="K665" s="100">
        <f t="shared" si="352"/>
        <v>20755</v>
      </c>
      <c r="L665" s="100">
        <f t="shared" si="353"/>
        <v>18346</v>
      </c>
      <c r="M665" s="100">
        <f t="shared" si="354"/>
        <v>13834</v>
      </c>
      <c r="N665" s="100" t="str">
        <f t="shared" si="355"/>
        <v>|</v>
      </c>
      <c r="O665" s="100">
        <f t="shared" si="356"/>
        <v>49830</v>
      </c>
      <c r="P665" s="100">
        <f t="shared" si="357"/>
        <v>33893</v>
      </c>
      <c r="Q665" s="100">
        <f t="shared" si="358"/>
        <v>22834</v>
      </c>
      <c r="R665" s="100">
        <f t="shared" si="359"/>
        <v>68543</v>
      </c>
      <c r="S665" s="100">
        <f t="shared" si="360"/>
        <v>37818</v>
      </c>
      <c r="T665" s="100">
        <f t="shared" si="361"/>
        <v>34176</v>
      </c>
      <c r="U665" s="100">
        <f t="shared" si="362"/>
        <v>13676</v>
      </c>
      <c r="V665" s="89" t="s">
        <v>290</v>
      </c>
      <c r="W665" s="95" t="s">
        <v>37</v>
      </c>
      <c r="X665" s="95" t="s">
        <v>37</v>
      </c>
      <c r="Y665" s="95" t="s">
        <v>37</v>
      </c>
      <c r="Z665" s="95" t="s">
        <v>37</v>
      </c>
      <c r="AA665" s="95" t="s">
        <v>37</v>
      </c>
      <c r="AB665" s="95" t="s">
        <v>38</v>
      </c>
      <c r="AC665" s="95" t="s">
        <v>38</v>
      </c>
      <c r="AD665" s="96" t="s">
        <v>290</v>
      </c>
      <c r="AE665" s="95" t="s">
        <v>37</v>
      </c>
      <c r="AF665" s="95" t="s">
        <v>37</v>
      </c>
      <c r="AG665" s="95" t="s">
        <v>37</v>
      </c>
      <c r="AH665" s="95" t="s">
        <v>37</v>
      </c>
      <c r="AI665" s="95" t="s">
        <v>38</v>
      </c>
      <c r="AJ665" s="95" t="s">
        <v>38</v>
      </c>
      <c r="AK665" s="95" t="s">
        <v>270</v>
      </c>
      <c r="AL665" s="94" t="s">
        <v>290</v>
      </c>
      <c r="AM665" s="108">
        <f t="array" ref="AM665">IFERROR(INDEX(TO_name_1,MATCH(,((Шаблон_1-Точность)&gt;=G665)+((Шаблон_1+Точность)&lt;=G665),)),G665)</f>
        <v>30093</v>
      </c>
      <c r="AN665" s="109">
        <f t="array" ref="AN665">IFERROR(INDEX(TO_name_2,MATCH(,((Шаблон_2-Точность)&gt;=H665)+((Шаблон_2+Точность)&lt;=H665),)),H665)</f>
        <v>63767</v>
      </c>
      <c r="AO665" s="109">
        <f t="array" ref="AO665">IFERROR(INDEX(TO_name_3,MATCH(,((Шаблон_3-Точность)&gt;=I665)+((Шаблон_3+Точность)&lt;=I665),)),I665)</f>
        <v>47180</v>
      </c>
      <c r="AP665" s="109">
        <f t="array" ref="AP665">IFERROR(INDEX(TO_name_4,MATCH(,((Шаблон_4-Точность)&gt;=J665)+((Шаблон_4+Точность)&lt;=J665),)),J665)</f>
        <v>50746</v>
      </c>
      <c r="AQ665" s="109">
        <f t="array" ref="AQ665">IFERROR(INDEX(TO_name_9,MATCH(,((Шаблон_9-Точность)&gt;=K665)+((Шаблон_9+Точность)&lt;=K665),)),K665)</f>
        <v>20755</v>
      </c>
      <c r="AR665" s="109">
        <f t="array" ref="AR665">IFERROR(INDEX(TO_name_10,MATCH(,((Шаблон_10-Точность)&gt;=L665)+((Шаблон_10+Точность)&lt;=L665),)),L665)</f>
        <v>18346</v>
      </c>
      <c r="AS665" s="110">
        <f t="array" ref="AS665">IFERROR(INDEX(TO_name_11,MATCH(,((Шаблон_11-Точность)&gt;=M665)+((Шаблон_11+Точность)&lt;=M665),)),M665)</f>
        <v>13834</v>
      </c>
      <c r="AT665" s="111" t="s">
        <v>290</v>
      </c>
      <c r="AU665" s="108">
        <f t="array" ref="AU665">IFERROR(INDEX(TO_name_5,MATCH(,((Шаблон_5-Точность)&gt;=O665)+((Шаблон_5+Точность)&lt;=O665),)),O665)</f>
        <v>49830</v>
      </c>
      <c r="AV665" s="109">
        <f t="array" ref="AV665">IFERROR(INDEX(TO_name_6,MATCH(,((Шаблон_6-Точность)&gt;=P665)+((Шаблон_6+Точность)&lt;=P665),)),P665)</f>
        <v>33893</v>
      </c>
      <c r="AW665" s="109">
        <f t="array" ref="AW665">IFERROR(INDEX(TO_name_7,MATCH(,((Шаблон_7-Точность)&gt;=Q665)+((Шаблон_7+Точность)&lt;=Q665),)),Q665)</f>
        <v>22834</v>
      </c>
      <c r="AX665" s="109">
        <f t="array" ref="AX665">IFERROR(INDEX(TO_name_8,MATCH(,((Шаблон_8-Точность)&gt;=R665)+((Шаблон_8+Точность)&lt;=R665),)),R665)</f>
        <v>68543</v>
      </c>
      <c r="AY665" s="109">
        <f t="array" ref="AY665">IFERROR(INDEX(TO_name_12,MATCH(,((Шаблон_12-Точность)&gt;=S665)+((Шаблон_12+Точность)&lt;=S665),)),S665)</f>
        <v>37818</v>
      </c>
      <c r="AZ665" s="109">
        <f t="array" ref="AZ665">IFERROR(INDEX(TO_name_13,MATCH(,((Шаблон_13-Точность)&gt;=T665)+((Шаблон_13+Точность)&lt;=T665),)),T665)</f>
        <v>34176</v>
      </c>
      <c r="BA665" s="110">
        <f t="array" ref="BA665">IFERROR(INDEX(TO_name_14,MATCH(,((Шаблон_14-Точность)&gt;=U665)+((Шаблон_14+Точность)&lt;=U665),)),U665)</f>
        <v>13676</v>
      </c>
      <c r="BB665" s="3"/>
      <c r="BC665" s="3" t="str">
        <f t="shared" si="332"/>
        <v>М/73815/30093</v>
      </c>
      <c r="BD665" s="3" t="str">
        <f t="shared" si="333"/>
        <v>М/78689/63767</v>
      </c>
      <c r="BE665" s="3" t="str">
        <f t="shared" si="334"/>
        <v>М/72282/47180</v>
      </c>
      <c r="BF665" s="3" t="str">
        <f t="shared" si="335"/>
        <v>М/79046/50746</v>
      </c>
      <c r="BG665" s="3" t="str">
        <f t="shared" si="336"/>
        <v>М/20755/20755</v>
      </c>
      <c r="BH665" s="3" t="str">
        <f t="shared" si="337"/>
        <v>Р/18346/18346</v>
      </c>
      <c r="BI665" s="3" t="str">
        <f t="shared" si="338"/>
        <v>Р/13834/13834</v>
      </c>
      <c r="BJ665" s="158" t="s">
        <v>290</v>
      </c>
      <c r="BK665" s="3" t="str">
        <f t="shared" si="339"/>
        <v>М/48109/49830</v>
      </c>
      <c r="BL665" s="3" t="str">
        <f t="shared" si="340"/>
        <v>М/58875/33893</v>
      </c>
      <c r="BM665" s="3" t="str">
        <f t="shared" si="341"/>
        <v>М/43349/22834</v>
      </c>
      <c r="BN665" s="3" t="str">
        <f t="shared" si="342"/>
        <v>М/43994/68543</v>
      </c>
      <c r="BO665" s="3" t="str">
        <f t="shared" si="343"/>
        <v>Р/12818/37818</v>
      </c>
      <c r="BP665" s="3" t="str">
        <f t="shared" si="344"/>
        <v>Р/13661/34176</v>
      </c>
      <c r="BQ665" s="3" t="str">
        <f t="shared" si="345"/>
        <v>ТО1/13676/13676</v>
      </c>
    </row>
    <row r="666" spans="1:69" ht="16.5" customHeight="1" x14ac:dyDescent="0.25">
      <c r="A666" s="90">
        <v>45582</v>
      </c>
      <c r="B666" s="3">
        <v>5</v>
      </c>
      <c r="C666" s="3">
        <v>4</v>
      </c>
      <c r="D666" s="105" t="str">
        <f t="shared" si="346"/>
        <v/>
      </c>
      <c r="E666" s="105" t="str">
        <f t="shared" si="347"/>
        <v/>
      </c>
      <c r="F666" s="99" t="s">
        <v>290</v>
      </c>
      <c r="G666" s="100">
        <f t="shared" si="348"/>
        <v>30117</v>
      </c>
      <c r="H666" s="100">
        <f t="shared" si="349"/>
        <v>63791</v>
      </c>
      <c r="I666" s="100">
        <f t="shared" si="350"/>
        <v>47204</v>
      </c>
      <c r="J666" s="100">
        <f t="shared" si="351"/>
        <v>50770</v>
      </c>
      <c r="K666" s="100">
        <f t="shared" si="352"/>
        <v>20779</v>
      </c>
      <c r="L666" s="100">
        <f t="shared" si="353"/>
        <v>18346</v>
      </c>
      <c r="M666" s="100">
        <f t="shared" si="354"/>
        <v>13834</v>
      </c>
      <c r="N666" s="100" t="str">
        <f t="shared" si="355"/>
        <v>|</v>
      </c>
      <c r="O666" s="100">
        <f t="shared" si="356"/>
        <v>49854</v>
      </c>
      <c r="P666" s="100">
        <f t="shared" si="357"/>
        <v>33917</v>
      </c>
      <c r="Q666" s="100">
        <f t="shared" si="358"/>
        <v>22858</v>
      </c>
      <c r="R666" s="100">
        <f t="shared" si="359"/>
        <v>68567</v>
      </c>
      <c r="S666" s="100">
        <f t="shared" si="360"/>
        <v>37818</v>
      </c>
      <c r="T666" s="100">
        <f t="shared" si="361"/>
        <v>34176</v>
      </c>
      <c r="U666" s="100">
        <f t="shared" si="362"/>
        <v>13676</v>
      </c>
      <c r="V666" s="89" t="s">
        <v>290</v>
      </c>
      <c r="W666" s="95" t="s">
        <v>37</v>
      </c>
      <c r="X666" s="95" t="s">
        <v>37</v>
      </c>
      <c r="Y666" s="95" t="s">
        <v>37</v>
      </c>
      <c r="Z666" s="95" t="s">
        <v>37</v>
      </c>
      <c r="AA666" s="95" t="s">
        <v>37</v>
      </c>
      <c r="AB666" s="95" t="s">
        <v>38</v>
      </c>
      <c r="AC666" s="95" t="s">
        <v>38</v>
      </c>
      <c r="AD666" s="96" t="s">
        <v>290</v>
      </c>
      <c r="AE666" s="95" t="s">
        <v>37</v>
      </c>
      <c r="AF666" s="95" t="s">
        <v>37</v>
      </c>
      <c r="AG666" s="95" t="s">
        <v>37</v>
      </c>
      <c r="AH666" s="95" t="s">
        <v>37</v>
      </c>
      <c r="AI666" s="95" t="s">
        <v>38</v>
      </c>
      <c r="AJ666" s="95" t="s">
        <v>38</v>
      </c>
      <c r="AK666" s="95" t="s">
        <v>270</v>
      </c>
      <c r="AL666" s="94" t="s">
        <v>290</v>
      </c>
      <c r="AM666" s="108">
        <f t="array" ref="AM666">IFERROR(INDEX(TO_name_1,MATCH(,((Шаблон_1-Точность)&gt;=G666)+((Шаблон_1+Точность)&lt;=G666),)),G666)</f>
        <v>30117</v>
      </c>
      <c r="AN666" s="109">
        <f t="array" ref="AN666">IFERROR(INDEX(TO_name_2,MATCH(,((Шаблон_2-Точность)&gt;=H666)+((Шаблон_2+Точность)&lt;=H666),)),H666)</f>
        <v>63791</v>
      </c>
      <c r="AO666" s="109">
        <f t="array" ref="AO666">IFERROR(INDEX(TO_name_3,MATCH(,((Шаблон_3-Точность)&gt;=I666)+((Шаблон_3+Точность)&lt;=I666),)),I666)</f>
        <v>47204</v>
      </c>
      <c r="AP666" s="109">
        <f t="array" ref="AP666">IFERROR(INDEX(TO_name_4,MATCH(,((Шаблон_4-Точность)&gt;=J666)+((Шаблон_4+Точность)&lt;=J666),)),J666)</f>
        <v>50770</v>
      </c>
      <c r="AQ666" s="109">
        <f t="array" ref="AQ666">IFERROR(INDEX(TO_name_9,MATCH(,((Шаблон_9-Точность)&gt;=K666)+((Шаблон_9+Точность)&lt;=K666),)),K666)</f>
        <v>20779</v>
      </c>
      <c r="AR666" s="109">
        <f t="array" ref="AR666">IFERROR(INDEX(TO_name_10,MATCH(,((Шаблон_10-Точность)&gt;=L666)+((Шаблон_10+Точность)&lt;=L666),)),L666)</f>
        <v>18346</v>
      </c>
      <c r="AS666" s="110">
        <f t="array" ref="AS666">IFERROR(INDEX(TO_name_11,MATCH(,((Шаблон_11-Точность)&gt;=M666)+((Шаблон_11+Точность)&lt;=M666),)),M666)</f>
        <v>13834</v>
      </c>
      <c r="AT666" s="111" t="s">
        <v>290</v>
      </c>
      <c r="AU666" s="108">
        <f t="array" ref="AU666">IFERROR(INDEX(TO_name_5,MATCH(,((Шаблон_5-Точность)&gt;=O666)+((Шаблон_5+Точность)&lt;=O666),)),O666)</f>
        <v>49854</v>
      </c>
      <c r="AV666" s="109">
        <f t="array" ref="AV666">IFERROR(INDEX(TO_name_6,MATCH(,((Шаблон_6-Точность)&gt;=P666)+((Шаблон_6+Точность)&lt;=P666),)),P666)</f>
        <v>33917</v>
      </c>
      <c r="AW666" s="109">
        <f t="array" ref="AW666">IFERROR(INDEX(TO_name_7,MATCH(,((Шаблон_7-Точность)&gt;=Q666)+((Шаблон_7+Точность)&lt;=Q666),)),Q666)</f>
        <v>22858</v>
      </c>
      <c r="AX666" s="109">
        <f t="array" ref="AX666">IFERROR(INDEX(TO_name_8,MATCH(,((Шаблон_8-Точность)&gt;=R666)+((Шаблон_8+Точность)&lt;=R666),)),R666)</f>
        <v>68567</v>
      </c>
      <c r="AY666" s="109">
        <f t="array" ref="AY666">IFERROR(INDEX(TO_name_12,MATCH(,((Шаблон_12-Точность)&gt;=S666)+((Шаблон_12+Точность)&lt;=S666),)),S666)</f>
        <v>37818</v>
      </c>
      <c r="AZ666" s="109">
        <f t="array" ref="AZ666">IFERROR(INDEX(TO_name_13,MATCH(,((Шаблон_13-Точность)&gt;=T666)+((Шаблон_13+Точность)&lt;=T666),)),T666)</f>
        <v>34176</v>
      </c>
      <c r="BA666" s="110">
        <f t="array" ref="BA666">IFERROR(INDEX(TO_name_14,MATCH(,((Шаблон_14-Точность)&gt;=U666)+((Шаблон_14+Точность)&lt;=U666),)),U666)</f>
        <v>13676</v>
      </c>
      <c r="BB666" s="3"/>
      <c r="BC666" s="3" t="str">
        <f t="shared" si="332"/>
        <v>М/73839/30117</v>
      </c>
      <c r="BD666" s="3" t="str">
        <f t="shared" si="333"/>
        <v>М/78713/63791</v>
      </c>
      <c r="BE666" s="3" t="str">
        <f t="shared" si="334"/>
        <v>М/72306/47204</v>
      </c>
      <c r="BF666" s="3" t="str">
        <f t="shared" si="335"/>
        <v>М/79070/50770</v>
      </c>
      <c r="BG666" s="3" t="str">
        <f t="shared" si="336"/>
        <v>М/20779/20779</v>
      </c>
      <c r="BH666" s="3" t="str">
        <f t="shared" si="337"/>
        <v>Р/18346/18346</v>
      </c>
      <c r="BI666" s="3" t="str">
        <f t="shared" si="338"/>
        <v>Р/13834/13834</v>
      </c>
      <c r="BJ666" s="158" t="s">
        <v>290</v>
      </c>
      <c r="BK666" s="3" t="str">
        <f t="shared" si="339"/>
        <v>М/48133/49854</v>
      </c>
      <c r="BL666" s="3" t="str">
        <f t="shared" si="340"/>
        <v>М/58899/33917</v>
      </c>
      <c r="BM666" s="3" t="str">
        <f t="shared" si="341"/>
        <v>М/43373/22858</v>
      </c>
      <c r="BN666" s="3" t="str">
        <f t="shared" si="342"/>
        <v>М/44018/68567</v>
      </c>
      <c r="BO666" s="3" t="str">
        <f t="shared" si="343"/>
        <v>Р/12818/37818</v>
      </c>
      <c r="BP666" s="3" t="str">
        <f t="shared" si="344"/>
        <v>Р/13661/34176</v>
      </c>
      <c r="BQ666" s="3" t="str">
        <f t="shared" si="345"/>
        <v>ТО1/13676/13676</v>
      </c>
    </row>
    <row r="667" spans="1:69" ht="16.5" customHeight="1" x14ac:dyDescent="0.25">
      <c r="A667" s="90">
        <v>45583</v>
      </c>
      <c r="B667" s="3">
        <v>5</v>
      </c>
      <c r="C667" s="3">
        <v>4</v>
      </c>
      <c r="D667" s="105" t="str">
        <f t="shared" si="346"/>
        <v/>
      </c>
      <c r="E667" s="105" t="str">
        <f t="shared" si="347"/>
        <v/>
      </c>
      <c r="F667" s="99" t="s">
        <v>290</v>
      </c>
      <c r="G667" s="100">
        <f t="shared" si="348"/>
        <v>30141</v>
      </c>
      <c r="H667" s="100">
        <f t="shared" si="349"/>
        <v>63815</v>
      </c>
      <c r="I667" s="100">
        <f t="shared" si="350"/>
        <v>47228</v>
      </c>
      <c r="J667" s="100">
        <f t="shared" si="351"/>
        <v>50794</v>
      </c>
      <c r="K667" s="100">
        <f t="shared" si="352"/>
        <v>20803</v>
      </c>
      <c r="L667" s="100">
        <f t="shared" si="353"/>
        <v>18346</v>
      </c>
      <c r="M667" s="100">
        <f t="shared" si="354"/>
        <v>13834</v>
      </c>
      <c r="N667" s="100" t="str">
        <f t="shared" si="355"/>
        <v>|</v>
      </c>
      <c r="O667" s="100">
        <f t="shared" si="356"/>
        <v>49878</v>
      </c>
      <c r="P667" s="100">
        <f t="shared" si="357"/>
        <v>33941</v>
      </c>
      <c r="Q667" s="100">
        <f t="shared" si="358"/>
        <v>22882</v>
      </c>
      <c r="R667" s="100">
        <f t="shared" si="359"/>
        <v>68591</v>
      </c>
      <c r="S667" s="100">
        <f t="shared" si="360"/>
        <v>37818</v>
      </c>
      <c r="T667" s="100">
        <f t="shared" si="361"/>
        <v>34176</v>
      </c>
      <c r="U667" s="100">
        <f t="shared" si="362"/>
        <v>13676</v>
      </c>
      <c r="V667" s="89" t="s">
        <v>290</v>
      </c>
      <c r="W667" s="95" t="s">
        <v>37</v>
      </c>
      <c r="X667" s="95" t="s">
        <v>37</v>
      </c>
      <c r="Y667" s="95" t="s">
        <v>37</v>
      </c>
      <c r="Z667" s="95" t="s">
        <v>37</v>
      </c>
      <c r="AA667" s="95" t="s">
        <v>37</v>
      </c>
      <c r="AB667" s="95" t="s">
        <v>38</v>
      </c>
      <c r="AC667" s="95" t="s">
        <v>38</v>
      </c>
      <c r="AD667" s="96" t="s">
        <v>290</v>
      </c>
      <c r="AE667" s="95" t="s">
        <v>37</v>
      </c>
      <c r="AF667" s="95" t="s">
        <v>37</v>
      </c>
      <c r="AG667" s="95" t="s">
        <v>37</v>
      </c>
      <c r="AH667" s="95" t="s">
        <v>37</v>
      </c>
      <c r="AI667" s="95" t="s">
        <v>38</v>
      </c>
      <c r="AJ667" s="95" t="s">
        <v>38</v>
      </c>
      <c r="AK667" s="95" t="s">
        <v>270</v>
      </c>
      <c r="AL667" s="94" t="s">
        <v>290</v>
      </c>
      <c r="AM667" s="108">
        <f t="array" ref="AM667">IFERROR(INDEX(TO_name_1,MATCH(,((Шаблон_1-Точность)&gt;=G667)+((Шаблон_1+Точность)&lt;=G667),)),G667)</f>
        <v>30141</v>
      </c>
      <c r="AN667" s="109">
        <f t="array" ref="AN667">IFERROR(INDEX(TO_name_2,MATCH(,((Шаблон_2-Точность)&gt;=H667)+((Шаблон_2+Точность)&lt;=H667),)),H667)</f>
        <v>63815</v>
      </c>
      <c r="AO667" s="109">
        <f t="array" ref="AO667">IFERROR(INDEX(TO_name_3,MATCH(,((Шаблон_3-Точность)&gt;=I667)+((Шаблон_3+Точность)&lt;=I667),)),I667)</f>
        <v>47228</v>
      </c>
      <c r="AP667" s="109">
        <f t="array" ref="AP667">IFERROR(INDEX(TO_name_4,MATCH(,((Шаблон_4-Точность)&gt;=J667)+((Шаблон_4+Точность)&lt;=J667),)),J667)</f>
        <v>50794</v>
      </c>
      <c r="AQ667" s="109">
        <f t="array" ref="AQ667">IFERROR(INDEX(TO_name_9,MATCH(,((Шаблон_9-Точность)&gt;=K667)+((Шаблон_9+Точность)&lt;=K667),)),K667)</f>
        <v>20803</v>
      </c>
      <c r="AR667" s="109">
        <f t="array" ref="AR667">IFERROR(INDEX(TO_name_10,MATCH(,((Шаблон_10-Точность)&gt;=L667)+((Шаблон_10+Точность)&lt;=L667),)),L667)</f>
        <v>18346</v>
      </c>
      <c r="AS667" s="110">
        <f t="array" ref="AS667">IFERROR(INDEX(TO_name_11,MATCH(,((Шаблон_11-Точность)&gt;=M667)+((Шаблон_11+Точность)&lt;=M667),)),M667)</f>
        <v>13834</v>
      </c>
      <c r="AT667" s="111" t="s">
        <v>290</v>
      </c>
      <c r="AU667" s="108">
        <f t="array" ref="AU667">IFERROR(INDEX(TO_name_5,MATCH(,((Шаблон_5-Точность)&gt;=O667)+((Шаблон_5+Точность)&lt;=O667),)),O667)</f>
        <v>49878</v>
      </c>
      <c r="AV667" s="109">
        <f t="array" ref="AV667">IFERROR(INDEX(TO_name_6,MATCH(,((Шаблон_6-Точность)&gt;=P667)+((Шаблон_6+Точность)&lt;=P667),)),P667)</f>
        <v>33941</v>
      </c>
      <c r="AW667" s="109">
        <f t="array" ref="AW667">IFERROR(INDEX(TO_name_7,MATCH(,((Шаблон_7-Точность)&gt;=Q667)+((Шаблон_7+Точность)&lt;=Q667),)),Q667)</f>
        <v>22882</v>
      </c>
      <c r="AX667" s="109">
        <f t="array" ref="AX667">IFERROR(INDEX(TO_name_8,MATCH(,((Шаблон_8-Точность)&gt;=R667)+((Шаблон_8+Точность)&lt;=R667),)),R667)</f>
        <v>68591</v>
      </c>
      <c r="AY667" s="109">
        <f t="array" ref="AY667">IFERROR(INDEX(TO_name_12,MATCH(,((Шаблон_12-Точность)&gt;=S667)+((Шаблон_12+Точность)&lt;=S667),)),S667)</f>
        <v>37818</v>
      </c>
      <c r="AZ667" s="109">
        <f t="array" ref="AZ667">IFERROR(INDEX(TO_name_13,MATCH(,((Шаблон_13-Точность)&gt;=T667)+((Шаблон_13+Точность)&lt;=T667),)),T667)</f>
        <v>34176</v>
      </c>
      <c r="BA667" s="110">
        <f t="array" ref="BA667">IFERROR(INDEX(TO_name_14,MATCH(,((Шаблон_14-Точность)&gt;=U667)+((Шаблон_14+Точность)&lt;=U667),)),U667)</f>
        <v>13676</v>
      </c>
      <c r="BB667" s="3"/>
      <c r="BC667" s="3" t="str">
        <f t="shared" si="332"/>
        <v>М/73863/30141</v>
      </c>
      <c r="BD667" s="3" t="str">
        <f t="shared" si="333"/>
        <v>М/78737/63815</v>
      </c>
      <c r="BE667" s="3" t="str">
        <f t="shared" si="334"/>
        <v>М/72330/47228</v>
      </c>
      <c r="BF667" s="3" t="str">
        <f t="shared" si="335"/>
        <v>М/79094/50794</v>
      </c>
      <c r="BG667" s="3" t="str">
        <f t="shared" si="336"/>
        <v>М/20803/20803</v>
      </c>
      <c r="BH667" s="3" t="str">
        <f t="shared" si="337"/>
        <v>Р/18346/18346</v>
      </c>
      <c r="BI667" s="3" t="str">
        <f t="shared" si="338"/>
        <v>Р/13834/13834</v>
      </c>
      <c r="BJ667" s="158" t="s">
        <v>290</v>
      </c>
      <c r="BK667" s="3" t="str">
        <f t="shared" si="339"/>
        <v>М/48157/49878</v>
      </c>
      <c r="BL667" s="3" t="str">
        <f t="shared" si="340"/>
        <v>М/58923/33941</v>
      </c>
      <c r="BM667" s="3" t="str">
        <f t="shared" si="341"/>
        <v>М/43397/22882</v>
      </c>
      <c r="BN667" s="3" t="str">
        <f t="shared" si="342"/>
        <v>М/44042/68591</v>
      </c>
      <c r="BO667" s="3" t="str">
        <f t="shared" si="343"/>
        <v>Р/12818/37818</v>
      </c>
      <c r="BP667" s="3" t="str">
        <f t="shared" si="344"/>
        <v>Р/13661/34176</v>
      </c>
      <c r="BQ667" s="3" t="str">
        <f t="shared" si="345"/>
        <v>ТО1/13676/13676</v>
      </c>
    </row>
    <row r="668" spans="1:69" ht="16.5" customHeight="1" x14ac:dyDescent="0.25">
      <c r="A668" s="90">
        <v>45584</v>
      </c>
      <c r="B668" s="3">
        <v>5</v>
      </c>
      <c r="C668" s="3">
        <v>4</v>
      </c>
      <c r="D668" s="105" t="str">
        <f t="shared" si="346"/>
        <v/>
      </c>
      <c r="E668" s="105" t="str">
        <f t="shared" si="347"/>
        <v/>
      </c>
      <c r="F668" s="99" t="s">
        <v>290</v>
      </c>
      <c r="G668" s="100">
        <f t="shared" si="348"/>
        <v>30165</v>
      </c>
      <c r="H668" s="100">
        <f t="shared" si="349"/>
        <v>63839</v>
      </c>
      <c r="I668" s="100">
        <f t="shared" si="350"/>
        <v>47252</v>
      </c>
      <c r="J668" s="100">
        <f t="shared" si="351"/>
        <v>50818</v>
      </c>
      <c r="K668" s="100">
        <f t="shared" si="352"/>
        <v>20827</v>
      </c>
      <c r="L668" s="100">
        <f t="shared" si="353"/>
        <v>18346</v>
      </c>
      <c r="M668" s="100">
        <f t="shared" si="354"/>
        <v>13834</v>
      </c>
      <c r="N668" s="100" t="str">
        <f t="shared" si="355"/>
        <v>|</v>
      </c>
      <c r="O668" s="100">
        <f t="shared" si="356"/>
        <v>49902</v>
      </c>
      <c r="P668" s="100">
        <f t="shared" si="357"/>
        <v>33965</v>
      </c>
      <c r="Q668" s="100">
        <f t="shared" si="358"/>
        <v>22906</v>
      </c>
      <c r="R668" s="100">
        <f t="shared" si="359"/>
        <v>68615</v>
      </c>
      <c r="S668" s="100">
        <f t="shared" si="360"/>
        <v>37818</v>
      </c>
      <c r="T668" s="100">
        <f t="shared" si="361"/>
        <v>34176</v>
      </c>
      <c r="U668" s="100">
        <f t="shared" si="362"/>
        <v>13676</v>
      </c>
      <c r="V668" s="89" t="s">
        <v>290</v>
      </c>
      <c r="W668" s="95" t="s">
        <v>37</v>
      </c>
      <c r="X668" s="95" t="s">
        <v>37</v>
      </c>
      <c r="Y668" s="95" t="s">
        <v>37</v>
      </c>
      <c r="Z668" s="95" t="s">
        <v>37</v>
      </c>
      <c r="AA668" s="95" t="s">
        <v>37</v>
      </c>
      <c r="AB668" s="95" t="s">
        <v>38</v>
      </c>
      <c r="AC668" s="95" t="s">
        <v>38</v>
      </c>
      <c r="AD668" s="96" t="s">
        <v>290</v>
      </c>
      <c r="AE668" s="95" t="s">
        <v>37</v>
      </c>
      <c r="AF668" s="95" t="s">
        <v>37</v>
      </c>
      <c r="AG668" s="95" t="s">
        <v>37</v>
      </c>
      <c r="AH668" s="95" t="s">
        <v>37</v>
      </c>
      <c r="AI668" s="95" t="s">
        <v>38</v>
      </c>
      <c r="AJ668" s="95" t="s">
        <v>38</v>
      </c>
      <c r="AK668" s="95" t="s">
        <v>270</v>
      </c>
      <c r="AL668" s="94" t="s">
        <v>290</v>
      </c>
      <c r="AM668" s="108">
        <f t="array" ref="AM668">IFERROR(INDEX(TO_name_1,MATCH(,((Шаблон_1-Точность)&gt;=G668)+((Шаблон_1+Точность)&lt;=G668),)),G668)</f>
        <v>30165</v>
      </c>
      <c r="AN668" s="109">
        <f t="array" ref="AN668">IFERROR(INDEX(TO_name_2,MATCH(,((Шаблон_2-Точность)&gt;=H668)+((Шаблон_2+Точность)&lt;=H668),)),H668)</f>
        <v>63839</v>
      </c>
      <c r="AO668" s="109">
        <f t="array" ref="AO668">IFERROR(INDEX(TO_name_3,MATCH(,((Шаблон_3-Точность)&gt;=I668)+((Шаблон_3+Точность)&lt;=I668),)),I668)</f>
        <v>47252</v>
      </c>
      <c r="AP668" s="109">
        <f t="array" ref="AP668">IFERROR(INDEX(TO_name_4,MATCH(,((Шаблон_4-Точность)&gt;=J668)+((Шаблон_4+Точность)&lt;=J668),)),J668)</f>
        <v>50818</v>
      </c>
      <c r="AQ668" s="109">
        <f t="array" ref="AQ668">IFERROR(INDEX(TO_name_9,MATCH(,((Шаблон_9-Точность)&gt;=K668)+((Шаблон_9+Точность)&lt;=K668),)),K668)</f>
        <v>20827</v>
      </c>
      <c r="AR668" s="109">
        <f t="array" ref="AR668">IFERROR(INDEX(TO_name_10,MATCH(,((Шаблон_10-Точность)&gt;=L668)+((Шаблон_10+Точность)&lt;=L668),)),L668)</f>
        <v>18346</v>
      </c>
      <c r="AS668" s="110">
        <f t="array" ref="AS668">IFERROR(INDEX(TO_name_11,MATCH(,((Шаблон_11-Точность)&gt;=M668)+((Шаблон_11+Точность)&lt;=M668),)),M668)</f>
        <v>13834</v>
      </c>
      <c r="AT668" s="111" t="s">
        <v>290</v>
      </c>
      <c r="AU668" s="108">
        <f t="array" ref="AU668">IFERROR(INDEX(TO_name_5,MATCH(,((Шаблон_5-Точность)&gt;=O668)+((Шаблон_5+Точность)&lt;=O668),)),O668)</f>
        <v>49902</v>
      </c>
      <c r="AV668" s="109">
        <f t="array" ref="AV668">IFERROR(INDEX(TO_name_6,MATCH(,((Шаблон_6-Точность)&gt;=P668)+((Шаблон_6+Точность)&lt;=P668),)),P668)</f>
        <v>33965</v>
      </c>
      <c r="AW668" s="109">
        <f t="array" ref="AW668">IFERROR(INDEX(TO_name_7,MATCH(,((Шаблон_7-Точность)&gt;=Q668)+((Шаблон_7+Точность)&lt;=Q668),)),Q668)</f>
        <v>22906</v>
      </c>
      <c r="AX668" s="109">
        <f t="array" ref="AX668">IFERROR(INDEX(TO_name_8,MATCH(,((Шаблон_8-Точность)&gt;=R668)+((Шаблон_8+Точность)&lt;=R668),)),R668)</f>
        <v>68615</v>
      </c>
      <c r="AY668" s="109">
        <f t="array" ref="AY668">IFERROR(INDEX(TO_name_12,MATCH(,((Шаблон_12-Точность)&gt;=S668)+((Шаблон_12+Точность)&lt;=S668),)),S668)</f>
        <v>37818</v>
      </c>
      <c r="AZ668" s="109">
        <f t="array" ref="AZ668">IFERROR(INDEX(TO_name_13,MATCH(,((Шаблон_13-Точность)&gt;=T668)+((Шаблон_13+Точность)&lt;=T668),)),T668)</f>
        <v>34176</v>
      </c>
      <c r="BA668" s="110">
        <f t="array" ref="BA668">IFERROR(INDEX(TO_name_14,MATCH(,((Шаблон_14-Точность)&gt;=U668)+((Шаблон_14+Точность)&lt;=U668),)),U668)</f>
        <v>13676</v>
      </c>
      <c r="BB668" s="3"/>
      <c r="BC668" s="3" t="str">
        <f t="shared" si="332"/>
        <v>М/73887/30165</v>
      </c>
      <c r="BD668" s="3" t="str">
        <f t="shared" si="333"/>
        <v>М/78761/63839</v>
      </c>
      <c r="BE668" s="3" t="str">
        <f t="shared" si="334"/>
        <v>М/72354/47252</v>
      </c>
      <c r="BF668" s="3" t="str">
        <f t="shared" si="335"/>
        <v>М/79118/50818</v>
      </c>
      <c r="BG668" s="3" t="str">
        <f t="shared" si="336"/>
        <v>М/20827/20827</v>
      </c>
      <c r="BH668" s="3" t="str">
        <f t="shared" si="337"/>
        <v>Р/18346/18346</v>
      </c>
      <c r="BI668" s="3" t="str">
        <f t="shared" si="338"/>
        <v>Р/13834/13834</v>
      </c>
      <c r="BJ668" s="158" t="s">
        <v>290</v>
      </c>
      <c r="BK668" s="3" t="str">
        <f t="shared" si="339"/>
        <v>М/48181/49902</v>
      </c>
      <c r="BL668" s="3" t="str">
        <f t="shared" si="340"/>
        <v>М/58947/33965</v>
      </c>
      <c r="BM668" s="3" t="str">
        <f t="shared" si="341"/>
        <v>М/43421/22906</v>
      </c>
      <c r="BN668" s="3" t="str">
        <f t="shared" si="342"/>
        <v>М/44066/68615</v>
      </c>
      <c r="BO668" s="3" t="str">
        <f t="shared" si="343"/>
        <v>Р/12818/37818</v>
      </c>
      <c r="BP668" s="3" t="str">
        <f t="shared" si="344"/>
        <v>Р/13661/34176</v>
      </c>
      <c r="BQ668" s="3" t="str">
        <f t="shared" si="345"/>
        <v>ТО1/13676/13676</v>
      </c>
    </row>
    <row r="669" spans="1:69" ht="16.5" customHeight="1" x14ac:dyDescent="0.25">
      <c r="A669" s="90">
        <v>45585</v>
      </c>
      <c r="B669" s="3">
        <v>5</v>
      </c>
      <c r="C669" s="3">
        <v>4</v>
      </c>
      <c r="D669" s="105" t="str">
        <f t="shared" si="346"/>
        <v/>
      </c>
      <c r="E669" s="105" t="str">
        <f t="shared" si="347"/>
        <v/>
      </c>
      <c r="F669" s="99" t="s">
        <v>290</v>
      </c>
      <c r="G669" s="100">
        <f t="shared" si="348"/>
        <v>30189</v>
      </c>
      <c r="H669" s="100">
        <f t="shared" si="349"/>
        <v>63863</v>
      </c>
      <c r="I669" s="100">
        <f t="shared" si="350"/>
        <v>47276</v>
      </c>
      <c r="J669" s="100">
        <f t="shared" si="351"/>
        <v>50842</v>
      </c>
      <c r="K669" s="100">
        <f t="shared" si="352"/>
        <v>20851</v>
      </c>
      <c r="L669" s="100">
        <f t="shared" si="353"/>
        <v>18346</v>
      </c>
      <c r="M669" s="100">
        <f t="shared" si="354"/>
        <v>13834</v>
      </c>
      <c r="N669" s="100" t="str">
        <f t="shared" si="355"/>
        <v>|</v>
      </c>
      <c r="O669" s="100">
        <f t="shared" si="356"/>
        <v>49926</v>
      </c>
      <c r="P669" s="100">
        <f t="shared" si="357"/>
        <v>33989</v>
      </c>
      <c r="Q669" s="100">
        <f t="shared" si="358"/>
        <v>22930</v>
      </c>
      <c r="R669" s="100">
        <f t="shared" si="359"/>
        <v>68639</v>
      </c>
      <c r="S669" s="100">
        <f t="shared" si="360"/>
        <v>37818</v>
      </c>
      <c r="T669" s="100">
        <f t="shared" si="361"/>
        <v>34176</v>
      </c>
      <c r="U669" s="100">
        <f t="shared" si="362"/>
        <v>13676</v>
      </c>
      <c r="V669" s="89" t="s">
        <v>290</v>
      </c>
      <c r="W669" s="95" t="s">
        <v>37</v>
      </c>
      <c r="X669" s="95" t="s">
        <v>37</v>
      </c>
      <c r="Y669" s="95" t="s">
        <v>37</v>
      </c>
      <c r="Z669" s="95" t="s">
        <v>37</v>
      </c>
      <c r="AA669" s="95" t="s">
        <v>37</v>
      </c>
      <c r="AB669" s="95" t="s">
        <v>38</v>
      </c>
      <c r="AC669" s="95" t="s">
        <v>38</v>
      </c>
      <c r="AD669" s="96" t="s">
        <v>290</v>
      </c>
      <c r="AE669" s="95" t="s">
        <v>37</v>
      </c>
      <c r="AF669" s="95" t="s">
        <v>37</v>
      </c>
      <c r="AG669" s="95" t="s">
        <v>37</v>
      </c>
      <c r="AH669" s="95" t="s">
        <v>37</v>
      </c>
      <c r="AI669" s="95" t="s">
        <v>38</v>
      </c>
      <c r="AJ669" s="95" t="s">
        <v>38</v>
      </c>
      <c r="AK669" s="95" t="s">
        <v>270</v>
      </c>
      <c r="AL669" s="94" t="s">
        <v>290</v>
      </c>
      <c r="AM669" s="108">
        <f t="array" ref="AM669">IFERROR(INDEX(TO_name_1,MATCH(,((Шаблон_1-Точность)&gt;=G669)+((Шаблон_1+Точность)&lt;=G669),)),G669)</f>
        <v>30189</v>
      </c>
      <c r="AN669" s="109">
        <f t="array" ref="AN669">IFERROR(INDEX(TO_name_2,MATCH(,((Шаблон_2-Точность)&gt;=H669)+((Шаблон_2+Точность)&lt;=H669),)),H669)</f>
        <v>63863</v>
      </c>
      <c r="AO669" s="109">
        <f t="array" ref="AO669">IFERROR(INDEX(TO_name_3,MATCH(,((Шаблон_3-Точность)&gt;=I669)+((Шаблон_3+Точность)&lt;=I669),)),I669)</f>
        <v>47276</v>
      </c>
      <c r="AP669" s="109">
        <f t="array" ref="AP669">IFERROR(INDEX(TO_name_4,MATCH(,((Шаблон_4-Точность)&gt;=J669)+((Шаблон_4+Точность)&lt;=J669),)),J669)</f>
        <v>50842</v>
      </c>
      <c r="AQ669" s="109">
        <f t="array" ref="AQ669">IFERROR(INDEX(TO_name_9,MATCH(,((Шаблон_9-Точность)&gt;=K669)+((Шаблон_9+Точность)&lt;=K669),)),K669)</f>
        <v>20851</v>
      </c>
      <c r="AR669" s="109">
        <f t="array" ref="AR669">IFERROR(INDEX(TO_name_10,MATCH(,((Шаблон_10-Точность)&gt;=L669)+((Шаблон_10+Точность)&lt;=L669),)),L669)</f>
        <v>18346</v>
      </c>
      <c r="AS669" s="110">
        <f t="array" ref="AS669">IFERROR(INDEX(TO_name_11,MATCH(,((Шаблон_11-Точность)&gt;=M669)+((Шаблон_11+Точность)&lt;=M669),)),M669)</f>
        <v>13834</v>
      </c>
      <c r="AT669" s="111" t="s">
        <v>290</v>
      </c>
      <c r="AU669" s="108">
        <f t="array" ref="AU669">IFERROR(INDEX(TO_name_5,MATCH(,((Шаблон_5-Точность)&gt;=O669)+((Шаблон_5+Точность)&lt;=O669),)),O669)</f>
        <v>49926</v>
      </c>
      <c r="AV669" s="109">
        <f t="array" ref="AV669">IFERROR(INDEX(TO_name_6,MATCH(,((Шаблон_6-Точность)&gt;=P669)+((Шаблон_6+Точность)&lt;=P669),)),P669)</f>
        <v>33989</v>
      </c>
      <c r="AW669" s="109">
        <f t="array" ref="AW669">IFERROR(INDEX(TO_name_7,MATCH(,((Шаблон_7-Точность)&gt;=Q669)+((Шаблон_7+Точность)&lt;=Q669),)),Q669)</f>
        <v>22930</v>
      </c>
      <c r="AX669" s="109">
        <f t="array" ref="AX669">IFERROR(INDEX(TO_name_8,MATCH(,((Шаблон_8-Точность)&gt;=R669)+((Шаблон_8+Точность)&lt;=R669),)),R669)</f>
        <v>68639</v>
      </c>
      <c r="AY669" s="109">
        <f t="array" ref="AY669">IFERROR(INDEX(TO_name_12,MATCH(,((Шаблон_12-Точность)&gt;=S669)+((Шаблон_12+Точность)&lt;=S669),)),S669)</f>
        <v>37818</v>
      </c>
      <c r="AZ669" s="109">
        <f t="array" ref="AZ669">IFERROR(INDEX(TO_name_13,MATCH(,((Шаблон_13-Точность)&gt;=T669)+((Шаблон_13+Точность)&lt;=T669),)),T669)</f>
        <v>34176</v>
      </c>
      <c r="BA669" s="110">
        <f t="array" ref="BA669">IFERROR(INDEX(TO_name_14,MATCH(,((Шаблон_14-Точность)&gt;=U669)+((Шаблон_14+Точность)&lt;=U669),)),U669)</f>
        <v>13676</v>
      </c>
      <c r="BB669" s="3"/>
      <c r="BC669" s="3" t="str">
        <f t="shared" si="332"/>
        <v>М/73911/30189</v>
      </c>
      <c r="BD669" s="3" t="str">
        <f t="shared" si="333"/>
        <v>М/78785/63863</v>
      </c>
      <c r="BE669" s="3" t="str">
        <f t="shared" si="334"/>
        <v>М/72378/47276</v>
      </c>
      <c r="BF669" s="3" t="str">
        <f t="shared" si="335"/>
        <v>М/79142/50842</v>
      </c>
      <c r="BG669" s="3" t="str">
        <f t="shared" si="336"/>
        <v>М/20851/20851</v>
      </c>
      <c r="BH669" s="3" t="str">
        <f t="shared" si="337"/>
        <v>Р/18346/18346</v>
      </c>
      <c r="BI669" s="3" t="str">
        <f t="shared" si="338"/>
        <v>Р/13834/13834</v>
      </c>
      <c r="BJ669" s="158" t="s">
        <v>290</v>
      </c>
      <c r="BK669" s="3" t="str">
        <f t="shared" si="339"/>
        <v>М/48205/49926</v>
      </c>
      <c r="BL669" s="3" t="str">
        <f t="shared" si="340"/>
        <v>М/58971/33989</v>
      </c>
      <c r="BM669" s="3" t="str">
        <f t="shared" si="341"/>
        <v>М/43445/22930</v>
      </c>
      <c r="BN669" s="3" t="str">
        <f t="shared" si="342"/>
        <v>М/44090/68639</v>
      </c>
      <c r="BO669" s="3" t="str">
        <f t="shared" si="343"/>
        <v>Р/12818/37818</v>
      </c>
      <c r="BP669" s="3" t="str">
        <f t="shared" si="344"/>
        <v>Р/13661/34176</v>
      </c>
      <c r="BQ669" s="3" t="str">
        <f t="shared" si="345"/>
        <v>ТО1/13676/13676</v>
      </c>
    </row>
    <row r="670" spans="1:69" ht="16.5" customHeight="1" x14ac:dyDescent="0.25">
      <c r="A670" s="90">
        <v>45586</v>
      </c>
      <c r="B670" s="3">
        <v>5</v>
      </c>
      <c r="C670" s="3">
        <v>4</v>
      </c>
      <c r="D670" s="105" t="str">
        <f t="shared" si="346"/>
        <v/>
      </c>
      <c r="E670" s="105" t="str">
        <f t="shared" si="347"/>
        <v/>
      </c>
      <c r="F670" s="99" t="s">
        <v>290</v>
      </c>
      <c r="G670" s="100">
        <f t="shared" si="348"/>
        <v>30213</v>
      </c>
      <c r="H670" s="100">
        <f t="shared" si="349"/>
        <v>63887</v>
      </c>
      <c r="I670" s="100">
        <f t="shared" si="350"/>
        <v>47300</v>
      </c>
      <c r="J670" s="100">
        <f t="shared" si="351"/>
        <v>50866</v>
      </c>
      <c r="K670" s="100">
        <f t="shared" si="352"/>
        <v>20875</v>
      </c>
      <c r="L670" s="100">
        <f t="shared" si="353"/>
        <v>18346</v>
      </c>
      <c r="M670" s="100">
        <f t="shared" si="354"/>
        <v>13834</v>
      </c>
      <c r="N670" s="100" t="str">
        <f t="shared" si="355"/>
        <v>|</v>
      </c>
      <c r="O670" s="100">
        <f t="shared" si="356"/>
        <v>49950</v>
      </c>
      <c r="P670" s="100">
        <f t="shared" si="357"/>
        <v>34013</v>
      </c>
      <c r="Q670" s="100">
        <f t="shared" si="358"/>
        <v>22946</v>
      </c>
      <c r="R670" s="100">
        <f t="shared" si="359"/>
        <v>68663</v>
      </c>
      <c r="S670" s="100">
        <f t="shared" si="360"/>
        <v>37818</v>
      </c>
      <c r="T670" s="100">
        <f t="shared" si="361"/>
        <v>34176</v>
      </c>
      <c r="U670" s="100">
        <f t="shared" si="362"/>
        <v>13684</v>
      </c>
      <c r="V670" s="89" t="s">
        <v>290</v>
      </c>
      <c r="W670" s="95" t="s">
        <v>37</v>
      </c>
      <c r="X670" s="95" t="s">
        <v>37</v>
      </c>
      <c r="Y670" s="95" t="s">
        <v>37</v>
      </c>
      <c r="Z670" s="95" t="s">
        <v>37</v>
      </c>
      <c r="AA670" s="95" t="s">
        <v>37</v>
      </c>
      <c r="AB670" s="95" t="s">
        <v>38</v>
      </c>
      <c r="AC670" s="95" t="s">
        <v>38</v>
      </c>
      <c r="AD670" s="96" t="s">
        <v>290</v>
      </c>
      <c r="AE670" s="95" t="s">
        <v>37</v>
      </c>
      <c r="AF670" s="95" t="s">
        <v>37</v>
      </c>
      <c r="AG670" s="95" t="s">
        <v>195</v>
      </c>
      <c r="AH670" s="95" t="s">
        <v>37</v>
      </c>
      <c r="AI670" s="95" t="s">
        <v>38</v>
      </c>
      <c r="AJ670" s="95" t="s">
        <v>38</v>
      </c>
      <c r="AK670" s="95" t="s">
        <v>320</v>
      </c>
      <c r="AL670" s="94" t="s">
        <v>290</v>
      </c>
      <c r="AM670" s="108">
        <f t="array" ref="AM670">IFERROR(INDEX(TO_name_1,MATCH(,((Шаблон_1-Точность)&gt;=G670)+((Шаблон_1+Точность)&lt;=G670),)),G670)</f>
        <v>30213</v>
      </c>
      <c r="AN670" s="109">
        <f t="array" ref="AN670">IFERROR(INDEX(TO_name_2,MATCH(,((Шаблон_2-Точность)&gt;=H670)+((Шаблон_2+Точность)&lt;=H670),)),H670)</f>
        <v>63887</v>
      </c>
      <c r="AO670" s="109">
        <f t="array" ref="AO670">IFERROR(INDEX(TO_name_3,MATCH(,((Шаблон_3-Точность)&gt;=I670)+((Шаблон_3+Точность)&lt;=I670),)),I670)</f>
        <v>47300</v>
      </c>
      <c r="AP670" s="109">
        <f t="array" ref="AP670">IFERROR(INDEX(TO_name_4,MATCH(,((Шаблон_4-Точность)&gt;=J670)+((Шаблон_4+Точность)&lt;=J670),)),J670)</f>
        <v>50866</v>
      </c>
      <c r="AQ670" s="109">
        <f t="array" ref="AQ670">IFERROR(INDEX(TO_name_9,MATCH(,((Шаблон_9-Точность)&gt;=K670)+((Шаблон_9+Точность)&lt;=K670),)),K670)</f>
        <v>20875</v>
      </c>
      <c r="AR670" s="109">
        <f t="array" ref="AR670">IFERROR(INDEX(TO_name_10,MATCH(,((Шаблон_10-Точность)&gt;=L670)+((Шаблон_10+Точность)&lt;=L670),)),L670)</f>
        <v>18346</v>
      </c>
      <c r="AS670" s="110">
        <f t="array" ref="AS670">IFERROR(INDEX(TO_name_11,MATCH(,((Шаблон_11-Точность)&gt;=M670)+((Шаблон_11+Точность)&lt;=M670),)),M670)</f>
        <v>13834</v>
      </c>
      <c r="AT670" s="111" t="s">
        <v>290</v>
      </c>
      <c r="AU670" s="108">
        <f t="array" ref="AU670">IFERROR(INDEX(TO_name_5,MATCH(,((Шаблон_5-Точность)&gt;=O670)+((Шаблон_5+Точность)&lt;=O670),)),O670)</f>
        <v>49950</v>
      </c>
      <c r="AV670" s="109">
        <f t="array" ref="AV670">IFERROR(INDEX(TO_name_6,MATCH(,((Шаблон_6-Точность)&gt;=P670)+((Шаблон_6+Точность)&lt;=P670),)),P670)</f>
        <v>34013</v>
      </c>
      <c r="AW670" s="109">
        <f t="array" ref="AW670">IFERROR(INDEX(TO_name_7,MATCH(,((Шаблон_7-Точность)&gt;=Q670)+((Шаблон_7+Точность)&lt;=Q670),)),Q670)</f>
        <v>22946</v>
      </c>
      <c r="AX670" s="109">
        <f t="array" ref="AX670">IFERROR(INDEX(TO_name_8,MATCH(,((Шаблон_8-Точность)&gt;=R670)+((Шаблон_8+Точность)&lt;=R670),)),R670)</f>
        <v>68663</v>
      </c>
      <c r="AY670" s="109">
        <f t="array" ref="AY670">IFERROR(INDEX(TO_name_12,MATCH(,((Шаблон_12-Точность)&gt;=S670)+((Шаблон_12+Точность)&lt;=S670),)),S670)</f>
        <v>37818</v>
      </c>
      <c r="AZ670" s="109">
        <f t="array" ref="AZ670">IFERROR(INDEX(TO_name_13,MATCH(,((Шаблон_13-Точность)&gt;=T670)+((Шаблон_13+Точность)&lt;=T670),)),T670)</f>
        <v>34176</v>
      </c>
      <c r="BA670" s="110">
        <f t="array" ref="BA670">IFERROR(INDEX(TO_name_14,MATCH(,((Шаблон_14-Точность)&gt;=U670)+((Шаблон_14+Точность)&lt;=U670),)),U670)</f>
        <v>13684</v>
      </c>
      <c r="BB670" s="3"/>
      <c r="BC670" s="3" t="str">
        <f t="shared" si="332"/>
        <v>М/73935/30213</v>
      </c>
      <c r="BD670" s="3" t="str">
        <f t="shared" si="333"/>
        <v>М/78809/63887</v>
      </c>
      <c r="BE670" s="3" t="str">
        <f t="shared" si="334"/>
        <v>М/72402/47300</v>
      </c>
      <c r="BF670" s="3" t="str">
        <f t="shared" si="335"/>
        <v>М/79166/50866</v>
      </c>
      <c r="BG670" s="3" t="str">
        <f t="shared" si="336"/>
        <v>М/20875/20875</v>
      </c>
      <c r="BH670" s="3" t="str">
        <f t="shared" si="337"/>
        <v>Р/18346/18346</v>
      </c>
      <c r="BI670" s="3" t="str">
        <f t="shared" si="338"/>
        <v>Р/13834/13834</v>
      </c>
      <c r="BJ670" s="158" t="s">
        <v>290</v>
      </c>
      <c r="BK670" s="3" t="str">
        <f t="shared" si="339"/>
        <v>М/48229/49950</v>
      </c>
      <c r="BL670" s="3" t="str">
        <f t="shared" si="340"/>
        <v>М/58995/34013</v>
      </c>
      <c r="BM670" s="3" t="str">
        <f t="shared" si="341"/>
        <v>О/43461/22946</v>
      </c>
      <c r="BN670" s="3" t="str">
        <f t="shared" si="342"/>
        <v>М/44114/68663</v>
      </c>
      <c r="BO670" s="3" t="str">
        <f t="shared" si="343"/>
        <v>Р/12818/37818</v>
      </c>
      <c r="BP670" s="3" t="str">
        <f t="shared" si="344"/>
        <v>Р/13661/34176</v>
      </c>
      <c r="BQ670" s="3" t="str">
        <f t="shared" si="345"/>
        <v>П/13684/13684</v>
      </c>
    </row>
    <row r="671" spans="1:69" ht="16.5" customHeight="1" x14ac:dyDescent="0.25">
      <c r="A671" s="90">
        <v>45587</v>
      </c>
      <c r="B671" s="3">
        <v>5</v>
      </c>
      <c r="C671" s="3">
        <v>4</v>
      </c>
      <c r="D671" s="105" t="str">
        <f t="shared" si="346"/>
        <v/>
      </c>
      <c r="E671" s="105" t="str">
        <f t="shared" si="347"/>
        <v/>
      </c>
      <c r="F671" s="99" t="s">
        <v>290</v>
      </c>
      <c r="G671" s="100">
        <f t="shared" si="348"/>
        <v>30237</v>
      </c>
      <c r="H671" s="100">
        <f t="shared" si="349"/>
        <v>63903</v>
      </c>
      <c r="I671" s="100">
        <f t="shared" si="350"/>
        <v>47324</v>
      </c>
      <c r="J671" s="100">
        <f t="shared" si="351"/>
        <v>50890</v>
      </c>
      <c r="K671" s="100">
        <f t="shared" si="352"/>
        <v>20899</v>
      </c>
      <c r="L671" s="100">
        <f t="shared" si="353"/>
        <v>18346</v>
      </c>
      <c r="M671" s="100">
        <f t="shared" si="354"/>
        <v>13842</v>
      </c>
      <c r="N671" s="100" t="str">
        <f t="shared" si="355"/>
        <v>|</v>
      </c>
      <c r="O671" s="100">
        <f t="shared" si="356"/>
        <v>49974</v>
      </c>
      <c r="P671" s="100">
        <f t="shared" si="357"/>
        <v>34037</v>
      </c>
      <c r="Q671" s="100">
        <f t="shared" si="358"/>
        <v>22946</v>
      </c>
      <c r="R671" s="100">
        <f t="shared" si="359"/>
        <v>68687</v>
      </c>
      <c r="S671" s="100">
        <f t="shared" si="360"/>
        <v>37818</v>
      </c>
      <c r="T671" s="100">
        <f t="shared" si="361"/>
        <v>34176</v>
      </c>
      <c r="U671" s="100">
        <f t="shared" si="362"/>
        <v>13708</v>
      </c>
      <c r="V671" s="89" t="s">
        <v>290</v>
      </c>
      <c r="W671" s="95" t="s">
        <v>37</v>
      </c>
      <c r="X671" s="95" t="s">
        <v>195</v>
      </c>
      <c r="Y671" s="95" t="s">
        <v>37</v>
      </c>
      <c r="Z671" s="95" t="s">
        <v>37</v>
      </c>
      <c r="AA671" s="95" t="s">
        <v>37</v>
      </c>
      <c r="AB671" s="95" t="s">
        <v>38</v>
      </c>
      <c r="AC671" s="95" t="s">
        <v>320</v>
      </c>
      <c r="AD671" s="96" t="s">
        <v>290</v>
      </c>
      <c r="AE671" s="95" t="s">
        <v>37</v>
      </c>
      <c r="AF671" s="95" t="s">
        <v>37</v>
      </c>
      <c r="AG671" s="95" t="s">
        <v>38</v>
      </c>
      <c r="AH671" s="95" t="s">
        <v>37</v>
      </c>
      <c r="AI671" s="95" t="s">
        <v>38</v>
      </c>
      <c r="AJ671" s="95" t="s">
        <v>38</v>
      </c>
      <c r="AK671" s="95" t="s">
        <v>37</v>
      </c>
      <c r="AL671" s="94" t="s">
        <v>290</v>
      </c>
      <c r="AM671" s="108">
        <f t="array" ref="AM671">IFERROR(INDEX(TO_name_1,MATCH(,((Шаблон_1-Точность)&gt;=G671)+((Шаблон_1+Точность)&lt;=G671),)),G671)</f>
        <v>30237</v>
      </c>
      <c r="AN671" s="109">
        <f t="array" ref="AN671">IFERROR(INDEX(TO_name_2,MATCH(,((Шаблон_2-Точность)&gt;=H671)+((Шаблон_2+Точность)&lt;=H671),)),H671)</f>
        <v>63903</v>
      </c>
      <c r="AO671" s="109">
        <f t="array" ref="AO671">IFERROR(INDEX(TO_name_3,MATCH(,((Шаблон_3-Точность)&gt;=I671)+((Шаблон_3+Точность)&lt;=I671),)),I671)</f>
        <v>47324</v>
      </c>
      <c r="AP671" s="109">
        <f t="array" ref="AP671">IFERROR(INDEX(TO_name_4,MATCH(,((Шаблон_4-Точность)&gt;=J671)+((Шаблон_4+Точность)&lt;=J671),)),J671)</f>
        <v>50890</v>
      </c>
      <c r="AQ671" s="109">
        <f t="array" ref="AQ671">IFERROR(INDEX(TO_name_9,MATCH(,((Шаблон_9-Точность)&gt;=K671)+((Шаблон_9+Точность)&lt;=K671),)),K671)</f>
        <v>20899</v>
      </c>
      <c r="AR671" s="109">
        <f t="array" ref="AR671">IFERROR(INDEX(TO_name_10,MATCH(,((Шаблон_10-Точность)&gt;=L671)+((Шаблон_10+Точность)&lt;=L671),)),L671)</f>
        <v>18346</v>
      </c>
      <c r="AS671" s="110">
        <f t="array" ref="AS671">IFERROR(INDEX(TO_name_11,MATCH(,((Шаблон_11-Точность)&gt;=M671)+((Шаблон_11+Точность)&lt;=M671),)),M671)</f>
        <v>13842</v>
      </c>
      <c r="AT671" s="111" t="s">
        <v>290</v>
      </c>
      <c r="AU671" s="108">
        <f t="array" ref="AU671">IFERROR(INDEX(TO_name_5,MATCH(,((Шаблон_5-Точность)&gt;=O671)+((Шаблон_5+Точность)&lt;=O671),)),O671)</f>
        <v>49974</v>
      </c>
      <c r="AV671" s="109">
        <f t="array" ref="AV671">IFERROR(INDEX(TO_name_6,MATCH(,((Шаблон_6-Точность)&gt;=P671)+((Шаблон_6+Точность)&lt;=P671),)),P671)</f>
        <v>34037</v>
      </c>
      <c r="AW671" s="109">
        <f t="array" ref="AW671">IFERROR(INDEX(TO_name_7,MATCH(,((Шаблон_7-Точность)&gt;=Q671)+((Шаблон_7+Точность)&lt;=Q671),)),Q671)</f>
        <v>22946</v>
      </c>
      <c r="AX671" s="109">
        <f t="array" ref="AX671">IFERROR(INDEX(TO_name_8,MATCH(,((Шаблон_8-Точность)&gt;=R671)+((Шаблон_8+Точность)&lt;=R671),)),R671)</f>
        <v>68687</v>
      </c>
      <c r="AY671" s="109">
        <f t="array" ref="AY671">IFERROR(INDEX(TO_name_12,MATCH(,((Шаблон_12-Точность)&gt;=S671)+((Шаблон_12+Точность)&lt;=S671),)),S671)</f>
        <v>37818</v>
      </c>
      <c r="AZ671" s="109">
        <f t="array" ref="AZ671">IFERROR(INDEX(TO_name_13,MATCH(,((Шаблон_13-Точность)&gt;=T671)+((Шаблон_13+Точность)&lt;=T671),)),T671)</f>
        <v>34176</v>
      </c>
      <c r="BA671" s="110">
        <f t="array" ref="BA671">IFERROR(INDEX(TO_name_14,MATCH(,((Шаблон_14-Точность)&gt;=U671)+((Шаблон_14+Точность)&lt;=U671),)),U671)</f>
        <v>13708</v>
      </c>
      <c r="BB671" s="3"/>
      <c r="BC671" s="3" t="str">
        <f t="shared" si="332"/>
        <v>М/73959/30237</v>
      </c>
      <c r="BD671" s="3" t="str">
        <f t="shared" si="333"/>
        <v>О/78825/63903</v>
      </c>
      <c r="BE671" s="3" t="str">
        <f t="shared" si="334"/>
        <v>М/72426/47324</v>
      </c>
      <c r="BF671" s="3" t="str">
        <f t="shared" si="335"/>
        <v>М/79190/50890</v>
      </c>
      <c r="BG671" s="3" t="str">
        <f t="shared" si="336"/>
        <v>М/20899/20899</v>
      </c>
      <c r="BH671" s="3" t="str">
        <f t="shared" si="337"/>
        <v>Р/18346/18346</v>
      </c>
      <c r="BI671" s="3" t="str">
        <f t="shared" si="338"/>
        <v>П/13842/13842</v>
      </c>
      <c r="BJ671" s="158" t="s">
        <v>290</v>
      </c>
      <c r="BK671" s="3" t="str">
        <f t="shared" si="339"/>
        <v>М/48253/49974</v>
      </c>
      <c r="BL671" s="3" t="str">
        <f t="shared" si="340"/>
        <v>М/59019/34037</v>
      </c>
      <c r="BM671" s="3" t="str">
        <f t="shared" si="341"/>
        <v>Р/43461/22946</v>
      </c>
      <c r="BN671" s="3" t="str">
        <f t="shared" si="342"/>
        <v>М/44138/68687</v>
      </c>
      <c r="BO671" s="3" t="str">
        <f t="shared" si="343"/>
        <v>Р/12818/37818</v>
      </c>
      <c r="BP671" s="3" t="str">
        <f t="shared" si="344"/>
        <v>Р/13661/34176</v>
      </c>
      <c r="BQ671" s="3" t="str">
        <f t="shared" si="345"/>
        <v>М/13708/13708</v>
      </c>
    </row>
    <row r="672" spans="1:69" ht="16.5" customHeight="1" x14ac:dyDescent="0.25">
      <c r="A672" s="90">
        <v>45588</v>
      </c>
      <c r="B672" s="3">
        <v>5</v>
      </c>
      <c r="C672" s="3">
        <v>4</v>
      </c>
      <c r="D672" s="105" t="str">
        <f t="shared" si="346"/>
        <v/>
      </c>
      <c r="E672" s="105" t="str">
        <f t="shared" si="347"/>
        <v/>
      </c>
      <c r="F672" s="99" t="s">
        <v>290</v>
      </c>
      <c r="G672" s="100">
        <f t="shared" si="348"/>
        <v>30261</v>
      </c>
      <c r="H672" s="100">
        <f t="shared" si="349"/>
        <v>63903</v>
      </c>
      <c r="I672" s="100">
        <f t="shared" si="350"/>
        <v>47348</v>
      </c>
      <c r="J672" s="100">
        <f t="shared" si="351"/>
        <v>50906</v>
      </c>
      <c r="K672" s="100">
        <f t="shared" si="352"/>
        <v>20923</v>
      </c>
      <c r="L672" s="100">
        <f t="shared" si="353"/>
        <v>18354</v>
      </c>
      <c r="M672" s="100">
        <f t="shared" si="354"/>
        <v>13866</v>
      </c>
      <c r="N672" s="100" t="str">
        <f t="shared" si="355"/>
        <v>|</v>
      </c>
      <c r="O672" s="100">
        <f t="shared" si="356"/>
        <v>49998</v>
      </c>
      <c r="P672" s="100">
        <f t="shared" si="357"/>
        <v>34061</v>
      </c>
      <c r="Q672" s="100">
        <f t="shared" si="358"/>
        <v>22946</v>
      </c>
      <c r="R672" s="100">
        <f t="shared" si="359"/>
        <v>68711</v>
      </c>
      <c r="S672" s="100">
        <f t="shared" si="360"/>
        <v>37818</v>
      </c>
      <c r="T672" s="100">
        <f t="shared" si="361"/>
        <v>34176</v>
      </c>
      <c r="U672" s="100">
        <f t="shared" si="362"/>
        <v>13732</v>
      </c>
      <c r="V672" s="89" t="s">
        <v>290</v>
      </c>
      <c r="W672" s="95" t="s">
        <v>37</v>
      </c>
      <c r="X672" s="95" t="s">
        <v>270</v>
      </c>
      <c r="Y672" s="95" t="s">
        <v>37</v>
      </c>
      <c r="Z672" s="95" t="s">
        <v>195</v>
      </c>
      <c r="AA672" s="95" t="s">
        <v>37</v>
      </c>
      <c r="AB672" s="95" t="s">
        <v>320</v>
      </c>
      <c r="AC672" s="95" t="s">
        <v>37</v>
      </c>
      <c r="AD672" s="96" t="s">
        <v>290</v>
      </c>
      <c r="AE672" s="95" t="s">
        <v>37</v>
      </c>
      <c r="AF672" s="95" t="s">
        <v>37</v>
      </c>
      <c r="AG672" s="95" t="s">
        <v>38</v>
      </c>
      <c r="AH672" s="95" t="s">
        <v>37</v>
      </c>
      <c r="AI672" s="95" t="s">
        <v>38</v>
      </c>
      <c r="AJ672" s="95" t="s">
        <v>38</v>
      </c>
      <c r="AK672" s="95" t="s">
        <v>37</v>
      </c>
      <c r="AL672" s="94" t="s">
        <v>290</v>
      </c>
      <c r="AM672" s="108">
        <f t="array" ref="AM672">IFERROR(INDEX(TO_name_1,MATCH(,((Шаблон_1-Точность)&gt;=G672)+((Шаблон_1+Точность)&lt;=G672),)),G672)</f>
        <v>30261</v>
      </c>
      <c r="AN672" s="109">
        <f t="array" ref="AN672">IFERROR(INDEX(TO_name_2,MATCH(,((Шаблон_2-Точность)&gt;=H672)+((Шаблон_2+Точность)&lt;=H672),)),H672)</f>
        <v>63903</v>
      </c>
      <c r="AO672" s="109">
        <f t="array" ref="AO672">IFERROR(INDEX(TO_name_3,MATCH(,((Шаблон_3-Точность)&gt;=I672)+((Шаблон_3+Точность)&lt;=I672),)),I672)</f>
        <v>47348</v>
      </c>
      <c r="AP672" s="109">
        <f t="array" ref="AP672">IFERROR(INDEX(TO_name_4,MATCH(,((Шаблон_4-Точность)&gt;=J672)+((Шаблон_4+Точность)&lt;=J672),)),J672)</f>
        <v>50906</v>
      </c>
      <c r="AQ672" s="109">
        <f t="array" ref="AQ672">IFERROR(INDEX(TO_name_9,MATCH(,((Шаблон_9-Точность)&gt;=K672)+((Шаблон_9+Точность)&lt;=K672),)),K672)</f>
        <v>20923</v>
      </c>
      <c r="AR672" s="109">
        <f t="array" ref="AR672">IFERROR(INDEX(TO_name_10,MATCH(,((Шаблон_10-Точность)&gt;=L672)+((Шаблон_10+Точность)&lt;=L672),)),L672)</f>
        <v>18354</v>
      </c>
      <c r="AS672" s="110">
        <f t="array" ref="AS672">IFERROR(INDEX(TO_name_11,MATCH(,((Шаблон_11-Точность)&gt;=M672)+((Шаблон_11+Точность)&lt;=M672),)),M672)</f>
        <v>13866</v>
      </c>
      <c r="AT672" s="111" t="s">
        <v>290</v>
      </c>
      <c r="AU672" s="108">
        <f t="array" ref="AU672">IFERROR(INDEX(TO_name_5,MATCH(,((Шаблон_5-Точность)&gt;=O672)+((Шаблон_5+Точность)&lt;=O672),)),O672)</f>
        <v>49998</v>
      </c>
      <c r="AV672" s="109">
        <f t="array" ref="AV672">IFERROR(INDEX(TO_name_6,MATCH(,((Шаблон_6-Точность)&gt;=P672)+((Шаблон_6+Точность)&lt;=P672),)),P672)</f>
        <v>34061</v>
      </c>
      <c r="AW672" s="109">
        <f t="array" ref="AW672">IFERROR(INDEX(TO_name_7,MATCH(,((Шаблон_7-Точность)&gt;=Q672)+((Шаблон_7+Точность)&lt;=Q672),)),Q672)</f>
        <v>22946</v>
      </c>
      <c r="AX672" s="109">
        <f t="array" ref="AX672">IFERROR(INDEX(TO_name_8,MATCH(,((Шаблон_8-Точность)&gt;=R672)+((Шаблон_8+Точность)&lt;=R672),)),R672)</f>
        <v>68711</v>
      </c>
      <c r="AY672" s="109">
        <f t="array" ref="AY672">IFERROR(INDEX(TO_name_12,MATCH(,((Шаблон_12-Точность)&gt;=S672)+((Шаблон_12+Точность)&lt;=S672),)),S672)</f>
        <v>37818</v>
      </c>
      <c r="AZ672" s="109">
        <f t="array" ref="AZ672">IFERROR(INDEX(TO_name_13,MATCH(,((Шаблон_13-Точность)&gt;=T672)+((Шаблон_13+Точность)&lt;=T672),)),T672)</f>
        <v>34176</v>
      </c>
      <c r="BA672" s="110">
        <f t="array" ref="BA672">IFERROR(INDEX(TO_name_14,MATCH(,((Шаблон_14-Точность)&gt;=U672)+((Шаблон_14+Точность)&lt;=U672),)),U672)</f>
        <v>13732</v>
      </c>
      <c r="BB672" s="3"/>
      <c r="BC672" s="3" t="str">
        <f t="shared" si="332"/>
        <v>М/73983/30261</v>
      </c>
      <c r="BD672" s="3" t="str">
        <f t="shared" si="333"/>
        <v>ТО1/78825/63903</v>
      </c>
      <c r="BE672" s="3" t="str">
        <f t="shared" si="334"/>
        <v>М/72450/47348</v>
      </c>
      <c r="BF672" s="3" t="str">
        <f t="shared" si="335"/>
        <v>О/79206/50906</v>
      </c>
      <c r="BG672" s="3" t="str">
        <f t="shared" si="336"/>
        <v>М/20923/20923</v>
      </c>
      <c r="BH672" s="3" t="str">
        <f t="shared" si="337"/>
        <v>П/18354/18354</v>
      </c>
      <c r="BI672" s="3" t="str">
        <f t="shared" si="338"/>
        <v>М/13866/13866</v>
      </c>
      <c r="BJ672" s="158" t="s">
        <v>290</v>
      </c>
      <c r="BK672" s="3" t="str">
        <f t="shared" si="339"/>
        <v>М/48277/49998</v>
      </c>
      <c r="BL672" s="3" t="str">
        <f t="shared" si="340"/>
        <v>М/59043/34061</v>
      </c>
      <c r="BM672" s="3" t="str">
        <f t="shared" si="341"/>
        <v>Р/43461/22946</v>
      </c>
      <c r="BN672" s="3" t="str">
        <f t="shared" si="342"/>
        <v>М/44162/68711</v>
      </c>
      <c r="BO672" s="3" t="str">
        <f t="shared" si="343"/>
        <v>Р/12818/37818</v>
      </c>
      <c r="BP672" s="3" t="str">
        <f t="shared" si="344"/>
        <v>Р/13661/34176</v>
      </c>
      <c r="BQ672" s="3" t="str">
        <f t="shared" si="345"/>
        <v>М/13732/13732</v>
      </c>
    </row>
    <row r="673" spans="1:69" ht="16.5" customHeight="1" x14ac:dyDescent="0.25">
      <c r="A673" s="90">
        <v>45589</v>
      </c>
      <c r="B673" s="3">
        <v>5</v>
      </c>
      <c r="C673" s="3">
        <v>4</v>
      </c>
      <c r="D673" s="105" t="str">
        <f t="shared" si="346"/>
        <v/>
      </c>
      <c r="E673" s="105" t="str">
        <f t="shared" si="347"/>
        <v/>
      </c>
      <c r="F673" s="99" t="s">
        <v>290</v>
      </c>
      <c r="G673" s="100">
        <f t="shared" si="348"/>
        <v>30285</v>
      </c>
      <c r="H673" s="100">
        <f t="shared" si="349"/>
        <v>63903</v>
      </c>
      <c r="I673" s="100">
        <f t="shared" si="350"/>
        <v>47372</v>
      </c>
      <c r="J673" s="100">
        <f t="shared" si="351"/>
        <v>50906</v>
      </c>
      <c r="K673" s="100">
        <f t="shared" si="352"/>
        <v>20947</v>
      </c>
      <c r="L673" s="100">
        <f t="shared" si="353"/>
        <v>18378</v>
      </c>
      <c r="M673" s="100">
        <f t="shared" si="354"/>
        <v>13890</v>
      </c>
      <c r="N673" s="100" t="str">
        <f t="shared" si="355"/>
        <v>|</v>
      </c>
      <c r="O673" s="100">
        <f t="shared" si="356"/>
        <v>50014</v>
      </c>
      <c r="P673" s="100">
        <f t="shared" si="357"/>
        <v>34085</v>
      </c>
      <c r="Q673" s="100">
        <f t="shared" si="358"/>
        <v>22946</v>
      </c>
      <c r="R673" s="100">
        <f t="shared" si="359"/>
        <v>68735</v>
      </c>
      <c r="S673" s="100">
        <f t="shared" si="360"/>
        <v>37826</v>
      </c>
      <c r="T673" s="100">
        <f t="shared" si="361"/>
        <v>34176</v>
      </c>
      <c r="U673" s="100">
        <f t="shared" si="362"/>
        <v>13756</v>
      </c>
      <c r="V673" s="89" t="s">
        <v>290</v>
      </c>
      <c r="W673" s="95" t="s">
        <v>37</v>
      </c>
      <c r="X673" s="95" t="s">
        <v>270</v>
      </c>
      <c r="Y673" s="95" t="s">
        <v>37</v>
      </c>
      <c r="Z673" s="95" t="s">
        <v>38</v>
      </c>
      <c r="AA673" s="95" t="s">
        <v>37</v>
      </c>
      <c r="AB673" s="95" t="s">
        <v>37</v>
      </c>
      <c r="AC673" s="95" t="s">
        <v>37</v>
      </c>
      <c r="AD673" s="96" t="s">
        <v>290</v>
      </c>
      <c r="AE673" s="95" t="s">
        <v>195</v>
      </c>
      <c r="AF673" s="95" t="s">
        <v>37</v>
      </c>
      <c r="AG673" s="95" t="s">
        <v>38</v>
      </c>
      <c r="AH673" s="95" t="s">
        <v>37</v>
      </c>
      <c r="AI673" s="95" t="s">
        <v>320</v>
      </c>
      <c r="AJ673" s="95" t="s">
        <v>38</v>
      </c>
      <c r="AK673" s="95" t="s">
        <v>37</v>
      </c>
      <c r="AL673" s="94" t="s">
        <v>290</v>
      </c>
      <c r="AM673" s="108">
        <f t="array" ref="AM673">IFERROR(INDEX(TO_name_1,MATCH(,((Шаблон_1-Точность)&gt;=G673)+((Шаблон_1+Точность)&lt;=G673),)),G673)</f>
        <v>30285</v>
      </c>
      <c r="AN673" s="109">
        <f t="array" ref="AN673">IFERROR(INDEX(TO_name_2,MATCH(,((Шаблон_2-Точность)&gt;=H673)+((Шаблон_2+Точность)&lt;=H673),)),H673)</f>
        <v>63903</v>
      </c>
      <c r="AO673" s="109">
        <f t="array" ref="AO673">IFERROR(INDEX(TO_name_3,MATCH(,((Шаблон_3-Точность)&gt;=I673)+((Шаблон_3+Точность)&lt;=I673),)),I673)</f>
        <v>47372</v>
      </c>
      <c r="AP673" s="109">
        <f t="array" ref="AP673">IFERROR(INDEX(TO_name_4,MATCH(,((Шаблон_4-Точность)&gt;=J673)+((Шаблон_4+Точность)&lt;=J673),)),J673)</f>
        <v>50906</v>
      </c>
      <c r="AQ673" s="109">
        <f t="array" ref="AQ673">IFERROR(INDEX(TO_name_9,MATCH(,((Шаблон_9-Точность)&gt;=K673)+((Шаблон_9+Точность)&lt;=K673),)),K673)</f>
        <v>20947</v>
      </c>
      <c r="AR673" s="109">
        <f t="array" ref="AR673">IFERROR(INDEX(TO_name_10,MATCH(,((Шаблон_10-Точность)&gt;=L673)+((Шаблон_10+Точность)&lt;=L673),)),L673)</f>
        <v>18378</v>
      </c>
      <c r="AS673" s="110">
        <f t="array" ref="AS673">IFERROR(INDEX(TO_name_11,MATCH(,((Шаблон_11-Точность)&gt;=M673)+((Шаблон_11+Точность)&lt;=M673),)),M673)</f>
        <v>13890</v>
      </c>
      <c r="AT673" s="111" t="s">
        <v>290</v>
      </c>
      <c r="AU673" s="108">
        <f t="array" ref="AU673">IFERROR(INDEX(TO_name_5,MATCH(,((Шаблон_5-Точность)&gt;=O673)+((Шаблон_5+Точность)&lt;=O673),)),O673)</f>
        <v>50014</v>
      </c>
      <c r="AV673" s="109">
        <f t="array" ref="AV673">IFERROR(INDEX(TO_name_6,MATCH(,((Шаблон_6-Точность)&gt;=P673)+((Шаблон_6+Точность)&lt;=P673),)),P673)</f>
        <v>34085</v>
      </c>
      <c r="AW673" s="109">
        <f t="array" ref="AW673">IFERROR(INDEX(TO_name_7,MATCH(,((Шаблон_7-Точность)&gt;=Q673)+((Шаблон_7+Точность)&lt;=Q673),)),Q673)</f>
        <v>22946</v>
      </c>
      <c r="AX673" s="109">
        <f t="array" ref="AX673">IFERROR(INDEX(TO_name_8,MATCH(,((Шаблон_8-Точность)&gt;=R673)+((Шаблон_8+Точность)&lt;=R673),)),R673)</f>
        <v>68735</v>
      </c>
      <c r="AY673" s="109">
        <f t="array" ref="AY673">IFERROR(INDEX(TO_name_12,MATCH(,((Шаблон_12-Точность)&gt;=S673)+((Шаблон_12+Точность)&lt;=S673),)),S673)</f>
        <v>37826</v>
      </c>
      <c r="AZ673" s="109">
        <f t="array" ref="AZ673">IFERROR(INDEX(TO_name_13,MATCH(,((Шаблон_13-Точность)&gt;=T673)+((Шаблон_13+Точность)&lt;=T673),)),T673)</f>
        <v>34176</v>
      </c>
      <c r="BA673" s="110">
        <f t="array" ref="BA673">IFERROR(INDEX(TO_name_14,MATCH(,((Шаблон_14-Точность)&gt;=U673)+((Шаблон_14+Точность)&lt;=U673),)),U673)</f>
        <v>13756</v>
      </c>
      <c r="BB673" s="3"/>
      <c r="BC673" s="3" t="str">
        <f t="shared" si="332"/>
        <v>М/74007/30285</v>
      </c>
      <c r="BD673" s="3" t="str">
        <f t="shared" si="333"/>
        <v>ТО1/78825/63903</v>
      </c>
      <c r="BE673" s="3" t="str">
        <f t="shared" si="334"/>
        <v>М/72474/47372</v>
      </c>
      <c r="BF673" s="3" t="str">
        <f t="shared" si="335"/>
        <v>Р/79206/50906</v>
      </c>
      <c r="BG673" s="3" t="str">
        <f t="shared" si="336"/>
        <v>М/20947/20947</v>
      </c>
      <c r="BH673" s="3" t="str">
        <f t="shared" si="337"/>
        <v>М/18378/18378</v>
      </c>
      <c r="BI673" s="3" t="str">
        <f t="shared" si="338"/>
        <v>М/13890/13890</v>
      </c>
      <c r="BJ673" s="158" t="s">
        <v>290</v>
      </c>
      <c r="BK673" s="3" t="str">
        <f t="shared" si="339"/>
        <v>О/48293/50014</v>
      </c>
      <c r="BL673" s="3" t="str">
        <f t="shared" si="340"/>
        <v>М/59067/34085</v>
      </c>
      <c r="BM673" s="3" t="str">
        <f t="shared" si="341"/>
        <v>Р/43461/22946</v>
      </c>
      <c r="BN673" s="3" t="str">
        <f t="shared" si="342"/>
        <v>М/44186/68735</v>
      </c>
      <c r="BO673" s="3" t="str">
        <f t="shared" si="343"/>
        <v>П/12826/37826</v>
      </c>
      <c r="BP673" s="3" t="str">
        <f t="shared" si="344"/>
        <v>Р/13661/34176</v>
      </c>
      <c r="BQ673" s="3" t="str">
        <f t="shared" si="345"/>
        <v>М/13756/13756</v>
      </c>
    </row>
    <row r="674" spans="1:69" ht="16.5" customHeight="1" x14ac:dyDescent="0.25">
      <c r="A674" s="90">
        <v>45590</v>
      </c>
      <c r="B674" s="3">
        <v>5</v>
      </c>
      <c r="C674" s="3">
        <v>4</v>
      </c>
      <c r="D674" s="105" t="str">
        <f t="shared" si="346"/>
        <v/>
      </c>
      <c r="E674" s="105" t="str">
        <f t="shared" si="347"/>
        <v>ОШ</v>
      </c>
      <c r="F674" s="99" t="s">
        <v>290</v>
      </c>
      <c r="G674" s="100">
        <f t="shared" si="348"/>
        <v>30309</v>
      </c>
      <c r="H674" s="100">
        <f t="shared" si="349"/>
        <v>63903</v>
      </c>
      <c r="I674" s="100">
        <f t="shared" si="350"/>
        <v>47396</v>
      </c>
      <c r="J674" s="100">
        <f t="shared" si="351"/>
        <v>50906</v>
      </c>
      <c r="K674" s="100">
        <f t="shared" si="352"/>
        <v>20971</v>
      </c>
      <c r="L674" s="100">
        <f t="shared" si="353"/>
        <v>18402</v>
      </c>
      <c r="M674" s="100">
        <f t="shared" si="354"/>
        <v>13914</v>
      </c>
      <c r="N674" s="100" t="str">
        <f t="shared" si="355"/>
        <v>|</v>
      </c>
      <c r="O674" s="100">
        <f t="shared" si="356"/>
        <v>50014</v>
      </c>
      <c r="P674" s="100">
        <f t="shared" si="357"/>
        <v>34109</v>
      </c>
      <c r="Q674" s="100">
        <f t="shared" si="358"/>
        <v>22946</v>
      </c>
      <c r="R674" s="100">
        <f t="shared" si="359"/>
        <v>68759</v>
      </c>
      <c r="S674" s="100">
        <f t="shared" si="360"/>
        <v>37842</v>
      </c>
      <c r="T674" s="100">
        <f t="shared" si="361"/>
        <v>34176</v>
      </c>
      <c r="U674" s="100">
        <f t="shared" si="362"/>
        <v>13780</v>
      </c>
      <c r="V674" s="89" t="s">
        <v>290</v>
      </c>
      <c r="W674" s="95" t="s">
        <v>37</v>
      </c>
      <c r="X674" s="95" t="s">
        <v>270</v>
      </c>
      <c r="Y674" s="95" t="s">
        <v>37</v>
      </c>
      <c r="Z674" s="95" t="s">
        <v>38</v>
      </c>
      <c r="AA674" s="95" t="s">
        <v>37</v>
      </c>
      <c r="AB674" s="95" t="s">
        <v>37</v>
      </c>
      <c r="AC674" s="95" t="s">
        <v>37</v>
      </c>
      <c r="AD674" s="96" t="s">
        <v>290</v>
      </c>
      <c r="AE674" s="95" t="s">
        <v>321</v>
      </c>
      <c r="AF674" s="95" t="s">
        <v>37</v>
      </c>
      <c r="AG674" s="95" t="s">
        <v>38</v>
      </c>
      <c r="AH674" s="95" t="s">
        <v>37</v>
      </c>
      <c r="AI674" s="95" t="s">
        <v>195</v>
      </c>
      <c r="AJ674" s="95" t="s">
        <v>38</v>
      </c>
      <c r="AK674" s="95" t="s">
        <v>37</v>
      </c>
      <c r="AL674" s="94" t="s">
        <v>290</v>
      </c>
      <c r="AM674" s="108">
        <f t="array" ref="AM674">IFERROR(INDEX(TO_name_1,MATCH(,((Шаблон_1-Точность)&gt;=G674)+((Шаблон_1+Точность)&lt;=G674),)),G674)</f>
        <v>30309</v>
      </c>
      <c r="AN674" s="109">
        <f t="array" ref="AN674">IFERROR(INDEX(TO_name_2,MATCH(,((Шаблон_2-Точность)&gt;=H674)+((Шаблон_2+Точность)&lt;=H674),)),H674)</f>
        <v>63903</v>
      </c>
      <c r="AO674" s="109">
        <f t="array" ref="AO674">IFERROR(INDEX(TO_name_3,MATCH(,((Шаблон_3-Точность)&gt;=I674)+((Шаблон_3+Точность)&lt;=I674),)),I674)</f>
        <v>47396</v>
      </c>
      <c r="AP674" s="109">
        <f t="array" ref="AP674">IFERROR(INDEX(TO_name_4,MATCH(,((Шаблон_4-Точность)&gt;=J674)+((Шаблон_4+Точность)&lt;=J674),)),J674)</f>
        <v>50906</v>
      </c>
      <c r="AQ674" s="109">
        <f t="array" ref="AQ674">IFERROR(INDEX(TO_name_9,MATCH(,((Шаблон_9-Точность)&gt;=K674)+((Шаблон_9+Точность)&lt;=K674),)),K674)</f>
        <v>20971</v>
      </c>
      <c r="AR674" s="109">
        <f t="array" ref="AR674">IFERROR(INDEX(TO_name_10,MATCH(,((Шаблон_10-Точность)&gt;=L674)+((Шаблон_10+Точность)&lt;=L674),)),L674)</f>
        <v>18402</v>
      </c>
      <c r="AS674" s="110">
        <f t="array" ref="AS674">IFERROR(INDEX(TO_name_11,MATCH(,((Шаблон_11-Точность)&gt;=M674)+((Шаблон_11+Точность)&lt;=M674),)),M674)</f>
        <v>13914</v>
      </c>
      <c r="AT674" s="111" t="s">
        <v>290</v>
      </c>
      <c r="AU674" s="108">
        <f t="array" ref="AU674">IFERROR(INDEX(TO_name_5,MATCH(,((Шаблон_5-Точность)&gt;=O674)+((Шаблон_5+Точность)&lt;=O674),)),O674)</f>
        <v>50014</v>
      </c>
      <c r="AV674" s="109">
        <f t="array" ref="AV674">IFERROR(INDEX(TO_name_6,MATCH(,((Шаблон_6-Точность)&gt;=P674)+((Шаблон_6+Точность)&lt;=P674),)),P674)</f>
        <v>34109</v>
      </c>
      <c r="AW674" s="109">
        <f t="array" ref="AW674">IFERROR(INDEX(TO_name_7,MATCH(,((Шаблон_7-Точность)&gt;=Q674)+((Шаблон_7+Точность)&lt;=Q674),)),Q674)</f>
        <v>22946</v>
      </c>
      <c r="AX674" s="109">
        <f t="array" ref="AX674">IFERROR(INDEX(TO_name_8,MATCH(,((Шаблон_8-Точность)&gt;=R674)+((Шаблон_8+Точность)&lt;=R674),)),R674)</f>
        <v>68759</v>
      </c>
      <c r="AY674" s="109">
        <f t="array" ref="AY674">IFERROR(INDEX(TO_name_12,MATCH(,((Шаблон_12-Точность)&gt;=S674)+((Шаблон_12+Точность)&lt;=S674),)),S674)</f>
        <v>37842</v>
      </c>
      <c r="AZ674" s="109">
        <f t="array" ref="AZ674">IFERROR(INDEX(TO_name_13,MATCH(,((Шаблон_13-Точность)&gt;=T674)+((Шаблон_13+Точность)&lt;=T674),)),T674)</f>
        <v>34176</v>
      </c>
      <c r="BA674" s="110">
        <f t="array" ref="BA674">IFERROR(INDEX(TO_name_14,MATCH(,((Шаблон_14-Точность)&gt;=U674)+((Шаблон_14+Точность)&lt;=U674),)),U674)</f>
        <v>13780</v>
      </c>
      <c r="BB674" s="3"/>
      <c r="BC674" s="3" t="str">
        <f t="shared" si="332"/>
        <v>М/74031/30309</v>
      </c>
      <c r="BD674" s="3" t="str">
        <f t="shared" si="333"/>
        <v>ТО1/78825/63903</v>
      </c>
      <c r="BE674" s="3" t="str">
        <f t="shared" si="334"/>
        <v>М/72498/47396</v>
      </c>
      <c r="BF674" s="3" t="str">
        <f t="shared" si="335"/>
        <v>Р/79206/50906</v>
      </c>
      <c r="BG674" s="3" t="str">
        <f t="shared" si="336"/>
        <v>М/20971/20971</v>
      </c>
      <c r="BH674" s="3" t="str">
        <f t="shared" si="337"/>
        <v>М/18402/18402</v>
      </c>
      <c r="BI674" s="3" t="str">
        <f t="shared" si="338"/>
        <v>М/13914/13914</v>
      </c>
      <c r="BJ674" s="158" t="s">
        <v>290</v>
      </c>
      <c r="BK674" s="3" t="str">
        <f t="shared" si="339"/>
        <v>ПМ/48293/50014</v>
      </c>
      <c r="BL674" s="3" t="str">
        <f t="shared" si="340"/>
        <v>М/59091/34109</v>
      </c>
      <c r="BM674" s="3" t="str">
        <f t="shared" si="341"/>
        <v>Р/43461/22946</v>
      </c>
      <c r="BN674" s="3" t="str">
        <f t="shared" si="342"/>
        <v>М/44210/68759</v>
      </c>
      <c r="BO674" s="3" t="str">
        <f t="shared" si="343"/>
        <v>О/12842/37842</v>
      </c>
      <c r="BP674" s="3" t="str">
        <f t="shared" si="344"/>
        <v>Р/13661/34176</v>
      </c>
      <c r="BQ674" s="3" t="str">
        <f t="shared" si="345"/>
        <v>М/13780/13780</v>
      </c>
    </row>
    <row r="675" spans="1:69" ht="16.5" customHeight="1" x14ac:dyDescent="0.25">
      <c r="A675" s="90">
        <v>45591</v>
      </c>
      <c r="B675" s="3">
        <v>5</v>
      </c>
      <c r="C675" s="3">
        <v>4</v>
      </c>
      <c r="D675" s="105" t="str">
        <f t="shared" si="346"/>
        <v/>
      </c>
      <c r="E675" s="105" t="str">
        <f t="shared" si="347"/>
        <v/>
      </c>
      <c r="F675" s="99" t="s">
        <v>290</v>
      </c>
      <c r="G675" s="100">
        <f t="shared" si="348"/>
        <v>30333</v>
      </c>
      <c r="H675" s="100">
        <f t="shared" si="349"/>
        <v>63903</v>
      </c>
      <c r="I675" s="100">
        <f t="shared" si="350"/>
        <v>47420</v>
      </c>
      <c r="J675" s="100">
        <f t="shared" si="351"/>
        <v>50906</v>
      </c>
      <c r="K675" s="100">
        <f t="shared" si="352"/>
        <v>20995</v>
      </c>
      <c r="L675" s="100">
        <f t="shared" si="353"/>
        <v>18426</v>
      </c>
      <c r="M675" s="100">
        <f t="shared" si="354"/>
        <v>13938</v>
      </c>
      <c r="N675" s="100" t="str">
        <f t="shared" si="355"/>
        <v>|</v>
      </c>
      <c r="O675" s="100">
        <f t="shared" si="356"/>
        <v>50038</v>
      </c>
      <c r="P675" s="100">
        <f t="shared" si="357"/>
        <v>34133</v>
      </c>
      <c r="Q675" s="100">
        <f t="shared" si="358"/>
        <v>22946</v>
      </c>
      <c r="R675" s="100">
        <f t="shared" si="359"/>
        <v>68783</v>
      </c>
      <c r="S675" s="100">
        <f t="shared" si="360"/>
        <v>37842</v>
      </c>
      <c r="T675" s="100">
        <f t="shared" si="361"/>
        <v>34176</v>
      </c>
      <c r="U675" s="100">
        <f t="shared" si="362"/>
        <v>13804</v>
      </c>
      <c r="V675" s="89" t="s">
        <v>290</v>
      </c>
      <c r="W675" s="95" t="s">
        <v>37</v>
      </c>
      <c r="X675" s="95" t="s">
        <v>270</v>
      </c>
      <c r="Y675" s="95" t="s">
        <v>37</v>
      </c>
      <c r="Z675" s="95" t="s">
        <v>38</v>
      </c>
      <c r="AA675" s="95" t="s">
        <v>37</v>
      </c>
      <c r="AB675" s="95" t="s">
        <v>37</v>
      </c>
      <c r="AC675" s="95" t="s">
        <v>37</v>
      </c>
      <c r="AD675" s="96" t="s">
        <v>290</v>
      </c>
      <c r="AE675" s="95" t="s">
        <v>37</v>
      </c>
      <c r="AF675" s="95" t="s">
        <v>37</v>
      </c>
      <c r="AG675" s="95" t="s">
        <v>38</v>
      </c>
      <c r="AH675" s="95" t="s">
        <v>37</v>
      </c>
      <c r="AI675" s="95" t="s">
        <v>38</v>
      </c>
      <c r="AJ675" s="95" t="s">
        <v>38</v>
      </c>
      <c r="AK675" s="95" t="s">
        <v>37</v>
      </c>
      <c r="AL675" s="94" t="s">
        <v>290</v>
      </c>
      <c r="AM675" s="108">
        <f t="array" ref="AM675">IFERROR(INDEX(TO_name_1,MATCH(,((Шаблон_1-Точность)&gt;=G675)+((Шаблон_1+Точность)&lt;=G675),)),G675)</f>
        <v>30333</v>
      </c>
      <c r="AN675" s="109">
        <f t="array" ref="AN675">IFERROR(INDEX(TO_name_2,MATCH(,((Шаблон_2-Точность)&gt;=H675)+((Шаблон_2+Точность)&lt;=H675),)),H675)</f>
        <v>63903</v>
      </c>
      <c r="AO675" s="109">
        <f t="array" ref="AO675">IFERROR(INDEX(TO_name_3,MATCH(,((Шаблон_3-Точность)&gt;=I675)+((Шаблон_3+Точность)&lt;=I675),)),I675)</f>
        <v>47420</v>
      </c>
      <c r="AP675" s="109">
        <f t="array" ref="AP675">IFERROR(INDEX(TO_name_4,MATCH(,((Шаблон_4-Точность)&gt;=J675)+((Шаблон_4+Точность)&lt;=J675),)),J675)</f>
        <v>50906</v>
      </c>
      <c r="AQ675" s="109" t="str">
        <f t="array" ref="AQ675">IFERROR(INDEX(TO_name_9,MATCH(,((Шаблон_9-Точность)&gt;=K675)+((Шаблон_9+Точность)&lt;=K675),)),K675)</f>
        <v>ПМ</v>
      </c>
      <c r="AR675" s="109">
        <f t="array" ref="AR675">IFERROR(INDEX(TO_name_10,MATCH(,((Шаблон_10-Точность)&gt;=L675)+((Шаблон_10+Точность)&lt;=L675),)),L675)</f>
        <v>18426</v>
      </c>
      <c r="AS675" s="110">
        <f t="array" ref="AS675">IFERROR(INDEX(TO_name_11,MATCH(,((Шаблон_11-Точность)&gt;=M675)+((Шаблон_11+Точность)&lt;=M675),)),M675)</f>
        <v>13938</v>
      </c>
      <c r="AT675" s="111" t="s">
        <v>290</v>
      </c>
      <c r="AU675" s="108">
        <f t="array" ref="AU675">IFERROR(INDEX(TO_name_5,MATCH(,((Шаблон_5-Точность)&gt;=O675)+((Шаблон_5+Точность)&lt;=O675),)),O675)</f>
        <v>50038</v>
      </c>
      <c r="AV675" s="109">
        <f t="array" ref="AV675">IFERROR(INDEX(TO_name_6,MATCH(,((Шаблон_6-Точность)&gt;=P675)+((Шаблон_6+Точность)&lt;=P675),)),P675)</f>
        <v>34133</v>
      </c>
      <c r="AW675" s="109">
        <f t="array" ref="AW675">IFERROR(INDEX(TO_name_7,MATCH(,((Шаблон_7-Точность)&gt;=Q675)+((Шаблон_7+Точность)&lt;=Q675),)),Q675)</f>
        <v>22946</v>
      </c>
      <c r="AX675" s="109">
        <f t="array" ref="AX675">IFERROR(INDEX(TO_name_8,MATCH(,((Шаблон_8-Точность)&gt;=R675)+((Шаблон_8+Точность)&lt;=R675),)),R675)</f>
        <v>68783</v>
      </c>
      <c r="AY675" s="109">
        <f t="array" ref="AY675">IFERROR(INDEX(TO_name_12,MATCH(,((Шаблон_12-Точность)&gt;=S675)+((Шаблон_12+Точность)&lt;=S675),)),S675)</f>
        <v>37842</v>
      </c>
      <c r="AZ675" s="109">
        <f t="array" ref="AZ675">IFERROR(INDEX(TO_name_13,MATCH(,((Шаблон_13-Точность)&gt;=T675)+((Шаблон_13+Точность)&lt;=T675),)),T675)</f>
        <v>34176</v>
      </c>
      <c r="BA675" s="110">
        <f t="array" ref="BA675">IFERROR(INDEX(TO_name_14,MATCH(,((Шаблон_14-Точность)&gt;=U675)+((Шаблон_14+Точность)&lt;=U675),)),U675)</f>
        <v>13804</v>
      </c>
      <c r="BB675" s="3"/>
      <c r="BC675" s="3" t="str">
        <f t="shared" si="332"/>
        <v>М/74055/30333</v>
      </c>
      <c r="BD675" s="3" t="str">
        <f t="shared" si="333"/>
        <v>ТО1/78825/63903</v>
      </c>
      <c r="BE675" s="3" t="str">
        <f t="shared" si="334"/>
        <v>М/72522/47420</v>
      </c>
      <c r="BF675" s="3" t="str">
        <f t="shared" si="335"/>
        <v>Р/79206/50906</v>
      </c>
      <c r="BG675" s="3" t="str">
        <f t="shared" si="336"/>
        <v>М/20995/20995</v>
      </c>
      <c r="BH675" s="3" t="str">
        <f t="shared" si="337"/>
        <v>М/18426/18426</v>
      </c>
      <c r="BI675" s="3" t="str">
        <f t="shared" si="338"/>
        <v>М/13938/13938</v>
      </c>
      <c r="BJ675" s="158" t="s">
        <v>290</v>
      </c>
      <c r="BK675" s="3" t="str">
        <f t="shared" si="339"/>
        <v>М/48317/50038</v>
      </c>
      <c r="BL675" s="3" t="str">
        <f t="shared" si="340"/>
        <v>М/59115/34133</v>
      </c>
      <c r="BM675" s="3" t="str">
        <f t="shared" si="341"/>
        <v>Р/43461/22946</v>
      </c>
      <c r="BN675" s="3" t="str">
        <f t="shared" si="342"/>
        <v>М/44234/68783</v>
      </c>
      <c r="BO675" s="3" t="str">
        <f t="shared" si="343"/>
        <v>Р/12842/37842</v>
      </c>
      <c r="BP675" s="3" t="str">
        <f t="shared" si="344"/>
        <v>Р/13661/34176</v>
      </c>
      <c r="BQ675" s="3" t="str">
        <f t="shared" si="345"/>
        <v>М/13804/13804</v>
      </c>
    </row>
    <row r="676" spans="1:69" ht="16.5" customHeight="1" x14ac:dyDescent="0.25">
      <c r="A676" s="90">
        <v>45592</v>
      </c>
      <c r="B676" s="3">
        <v>5</v>
      </c>
      <c r="C676" s="3">
        <v>4</v>
      </c>
      <c r="D676" s="105" t="str">
        <f t="shared" si="346"/>
        <v/>
      </c>
      <c r="E676" s="105" t="str">
        <f t="shared" si="347"/>
        <v/>
      </c>
      <c r="F676" s="99" t="s">
        <v>290</v>
      </c>
      <c r="G676" s="100">
        <f t="shared" si="348"/>
        <v>30357</v>
      </c>
      <c r="H676" s="100">
        <f t="shared" si="349"/>
        <v>63903</v>
      </c>
      <c r="I676" s="100">
        <f t="shared" si="350"/>
        <v>47444</v>
      </c>
      <c r="J676" s="100">
        <f t="shared" si="351"/>
        <v>50906</v>
      </c>
      <c r="K676" s="100">
        <f t="shared" si="352"/>
        <v>21019</v>
      </c>
      <c r="L676" s="100">
        <f t="shared" si="353"/>
        <v>18450</v>
      </c>
      <c r="M676" s="100">
        <f t="shared" si="354"/>
        <v>13962</v>
      </c>
      <c r="N676" s="100" t="str">
        <f t="shared" si="355"/>
        <v>|</v>
      </c>
      <c r="O676" s="100">
        <f t="shared" si="356"/>
        <v>50062</v>
      </c>
      <c r="P676" s="100">
        <f t="shared" si="357"/>
        <v>34157</v>
      </c>
      <c r="Q676" s="100">
        <f t="shared" si="358"/>
        <v>22946</v>
      </c>
      <c r="R676" s="100">
        <f t="shared" si="359"/>
        <v>68807</v>
      </c>
      <c r="S676" s="100">
        <f t="shared" si="360"/>
        <v>37842</v>
      </c>
      <c r="T676" s="100">
        <f t="shared" si="361"/>
        <v>34176</v>
      </c>
      <c r="U676" s="100">
        <f t="shared" si="362"/>
        <v>13828</v>
      </c>
      <c r="V676" s="89" t="s">
        <v>290</v>
      </c>
      <c r="W676" s="95" t="s">
        <v>37</v>
      </c>
      <c r="X676" s="95" t="s">
        <v>270</v>
      </c>
      <c r="Y676" s="95" t="s">
        <v>37</v>
      </c>
      <c r="Z676" s="95" t="s">
        <v>38</v>
      </c>
      <c r="AA676" s="95" t="s">
        <v>37</v>
      </c>
      <c r="AB676" s="95" t="s">
        <v>37</v>
      </c>
      <c r="AC676" s="95" t="s">
        <v>37</v>
      </c>
      <c r="AD676" s="96" t="s">
        <v>290</v>
      </c>
      <c r="AE676" s="95" t="s">
        <v>37</v>
      </c>
      <c r="AF676" s="95" t="s">
        <v>37</v>
      </c>
      <c r="AG676" s="95" t="s">
        <v>38</v>
      </c>
      <c r="AH676" s="95" t="s">
        <v>37</v>
      </c>
      <c r="AI676" s="95" t="s">
        <v>38</v>
      </c>
      <c r="AJ676" s="95" t="s">
        <v>38</v>
      </c>
      <c r="AK676" s="95" t="s">
        <v>37</v>
      </c>
      <c r="AL676" s="94" t="s">
        <v>290</v>
      </c>
      <c r="AM676" s="108">
        <f t="array" ref="AM676">IFERROR(INDEX(TO_name_1,MATCH(,((Шаблон_1-Точность)&gt;=G676)+((Шаблон_1+Точность)&lt;=G676),)),G676)</f>
        <v>30357</v>
      </c>
      <c r="AN676" s="109">
        <f t="array" ref="AN676">IFERROR(INDEX(TO_name_2,MATCH(,((Шаблон_2-Точность)&gt;=H676)+((Шаблон_2+Точность)&lt;=H676),)),H676)</f>
        <v>63903</v>
      </c>
      <c r="AO676" s="109">
        <f t="array" ref="AO676">IFERROR(INDEX(TO_name_3,MATCH(,((Шаблон_3-Точность)&gt;=I676)+((Шаблон_3+Точность)&lt;=I676),)),I676)</f>
        <v>47444</v>
      </c>
      <c r="AP676" s="109">
        <f t="array" ref="AP676">IFERROR(INDEX(TO_name_4,MATCH(,((Шаблон_4-Точность)&gt;=J676)+((Шаблон_4+Точность)&lt;=J676),)),J676)</f>
        <v>50906</v>
      </c>
      <c r="AQ676" s="109">
        <f t="array" ref="AQ676">IFERROR(INDEX(TO_name_9,MATCH(,((Шаблон_9-Точность)&gt;=K676)+((Шаблон_9+Точность)&lt;=K676),)),K676)</f>
        <v>21019</v>
      </c>
      <c r="AR676" s="109">
        <f t="array" ref="AR676">IFERROR(INDEX(TO_name_10,MATCH(,((Шаблон_10-Точность)&gt;=L676)+((Шаблон_10+Точность)&lt;=L676),)),L676)</f>
        <v>18450</v>
      </c>
      <c r="AS676" s="110">
        <f t="array" ref="AS676">IFERROR(INDEX(TO_name_11,MATCH(,((Шаблон_11-Точность)&gt;=M676)+((Шаблон_11+Точность)&lt;=M676),)),M676)</f>
        <v>13962</v>
      </c>
      <c r="AT676" s="111" t="s">
        <v>290</v>
      </c>
      <c r="AU676" s="108">
        <f t="array" ref="AU676">IFERROR(INDEX(TO_name_5,MATCH(,((Шаблон_5-Точность)&gt;=O676)+((Шаблон_5+Точность)&lt;=O676),)),O676)</f>
        <v>50062</v>
      </c>
      <c r="AV676" s="109">
        <f t="array" ref="AV676">IFERROR(INDEX(TO_name_6,MATCH(,((Шаблон_6-Точность)&gt;=P676)+((Шаблон_6+Точность)&lt;=P676),)),P676)</f>
        <v>34157</v>
      </c>
      <c r="AW676" s="109">
        <f t="array" ref="AW676">IFERROR(INDEX(TO_name_7,MATCH(,((Шаблон_7-Точность)&gt;=Q676)+((Шаблон_7+Точность)&lt;=Q676),)),Q676)</f>
        <v>22946</v>
      </c>
      <c r="AX676" s="109">
        <f t="array" ref="AX676">IFERROR(INDEX(TO_name_8,MATCH(,((Шаблон_8-Точность)&gt;=R676)+((Шаблон_8+Точность)&lt;=R676),)),R676)</f>
        <v>68807</v>
      </c>
      <c r="AY676" s="109">
        <f t="array" ref="AY676">IFERROR(INDEX(TO_name_12,MATCH(,((Шаблон_12-Точность)&gt;=S676)+((Шаблон_12+Точность)&lt;=S676),)),S676)</f>
        <v>37842</v>
      </c>
      <c r="AZ676" s="109">
        <f t="array" ref="AZ676">IFERROR(INDEX(TO_name_13,MATCH(,((Шаблон_13-Точность)&gt;=T676)+((Шаблон_13+Точность)&lt;=T676),)),T676)</f>
        <v>34176</v>
      </c>
      <c r="BA676" s="110">
        <f t="array" ref="BA676">IFERROR(INDEX(TO_name_14,MATCH(,((Шаблон_14-Точность)&gt;=U676)+((Шаблон_14+Точность)&lt;=U676),)),U676)</f>
        <v>13828</v>
      </c>
      <c r="BB676" s="3"/>
      <c r="BC676" s="3" t="str">
        <f t="shared" si="332"/>
        <v>М/74079/30357</v>
      </c>
      <c r="BD676" s="3" t="str">
        <f t="shared" si="333"/>
        <v>ТО1/78825/63903</v>
      </c>
      <c r="BE676" s="3" t="str">
        <f t="shared" si="334"/>
        <v>М/72546/47444</v>
      </c>
      <c r="BF676" s="3" t="str">
        <f t="shared" si="335"/>
        <v>Р/79206/50906</v>
      </c>
      <c r="BG676" s="3" t="str">
        <f t="shared" si="336"/>
        <v>М/21019/21019</v>
      </c>
      <c r="BH676" s="3" t="str">
        <f t="shared" si="337"/>
        <v>М/18450/18450</v>
      </c>
      <c r="BI676" s="3" t="str">
        <f t="shared" si="338"/>
        <v>М/13962/13962</v>
      </c>
      <c r="BJ676" s="158" t="s">
        <v>290</v>
      </c>
      <c r="BK676" s="3" t="str">
        <f t="shared" si="339"/>
        <v>М/48341/50062</v>
      </c>
      <c r="BL676" s="3" t="str">
        <f t="shared" si="340"/>
        <v>М/59139/34157</v>
      </c>
      <c r="BM676" s="3" t="str">
        <f t="shared" si="341"/>
        <v>Р/43461/22946</v>
      </c>
      <c r="BN676" s="3" t="str">
        <f t="shared" si="342"/>
        <v>М/44258/68807</v>
      </c>
      <c r="BO676" s="3" t="str">
        <f t="shared" si="343"/>
        <v>Р/12842/37842</v>
      </c>
      <c r="BP676" s="3" t="str">
        <f t="shared" si="344"/>
        <v>Р/13661/34176</v>
      </c>
      <c r="BQ676" s="3" t="str">
        <f t="shared" si="345"/>
        <v>М/13828/13828</v>
      </c>
    </row>
    <row r="677" spans="1:69" ht="16.5" customHeight="1" x14ac:dyDescent="0.25">
      <c r="A677" s="90">
        <v>45593</v>
      </c>
      <c r="B677" s="3">
        <v>5</v>
      </c>
      <c r="C677" s="3">
        <v>4</v>
      </c>
      <c r="D677" s="105" t="str">
        <f t="shared" si="346"/>
        <v/>
      </c>
      <c r="E677" s="105" t="str">
        <f t="shared" si="347"/>
        <v/>
      </c>
      <c r="F677" s="99" t="s">
        <v>290</v>
      </c>
      <c r="G677" s="100">
        <f t="shared" si="348"/>
        <v>30381</v>
      </c>
      <c r="H677" s="100">
        <f t="shared" si="349"/>
        <v>63903</v>
      </c>
      <c r="I677" s="100">
        <f t="shared" si="350"/>
        <v>47468</v>
      </c>
      <c r="J677" s="100">
        <f t="shared" si="351"/>
        <v>50906</v>
      </c>
      <c r="K677" s="100">
        <f t="shared" si="352"/>
        <v>21043</v>
      </c>
      <c r="L677" s="100">
        <f t="shared" si="353"/>
        <v>18474</v>
      </c>
      <c r="M677" s="100">
        <f t="shared" si="354"/>
        <v>13986</v>
      </c>
      <c r="N677" s="100" t="str">
        <f t="shared" si="355"/>
        <v>|</v>
      </c>
      <c r="O677" s="100">
        <f t="shared" si="356"/>
        <v>50086</v>
      </c>
      <c r="P677" s="100">
        <f t="shared" si="357"/>
        <v>34181</v>
      </c>
      <c r="Q677" s="100">
        <f t="shared" si="358"/>
        <v>22946</v>
      </c>
      <c r="R677" s="100">
        <f t="shared" si="359"/>
        <v>68831</v>
      </c>
      <c r="S677" s="100">
        <f t="shared" si="360"/>
        <v>37842</v>
      </c>
      <c r="T677" s="100">
        <f t="shared" si="361"/>
        <v>34176</v>
      </c>
      <c r="U677" s="100">
        <f t="shared" si="362"/>
        <v>13852</v>
      </c>
      <c r="V677" s="89" t="s">
        <v>290</v>
      </c>
      <c r="W677" s="95" t="s">
        <v>37</v>
      </c>
      <c r="X677" s="95" t="s">
        <v>270</v>
      </c>
      <c r="Y677" s="95" t="s">
        <v>37</v>
      </c>
      <c r="Z677" s="95" t="s">
        <v>38</v>
      </c>
      <c r="AA677" s="95" t="s">
        <v>37</v>
      </c>
      <c r="AB677" s="95" t="s">
        <v>37</v>
      </c>
      <c r="AC677" s="95" t="s">
        <v>37</v>
      </c>
      <c r="AD677" s="96" t="s">
        <v>290</v>
      </c>
      <c r="AE677" s="95" t="s">
        <v>37</v>
      </c>
      <c r="AF677" s="95" t="s">
        <v>37</v>
      </c>
      <c r="AG677" s="95" t="s">
        <v>38</v>
      </c>
      <c r="AH677" s="95" t="s">
        <v>37</v>
      </c>
      <c r="AI677" s="95" t="s">
        <v>38</v>
      </c>
      <c r="AJ677" s="95" t="s">
        <v>38</v>
      </c>
      <c r="AK677" s="95" t="s">
        <v>37</v>
      </c>
      <c r="AL677" s="94" t="s">
        <v>290</v>
      </c>
      <c r="AM677" s="108">
        <f t="array" ref="AM677">IFERROR(INDEX(TO_name_1,MATCH(,((Шаблон_1-Точность)&gt;=G677)+((Шаблон_1+Точность)&lt;=G677),)),G677)</f>
        <v>30381</v>
      </c>
      <c r="AN677" s="109">
        <f t="array" ref="AN677">IFERROR(INDEX(TO_name_2,MATCH(,((Шаблон_2-Точность)&gt;=H677)+((Шаблон_2+Точность)&lt;=H677),)),H677)</f>
        <v>63903</v>
      </c>
      <c r="AO677" s="109">
        <f t="array" ref="AO677">IFERROR(INDEX(TO_name_3,MATCH(,((Шаблон_3-Точность)&gt;=I677)+((Шаблон_3+Точность)&lt;=I677),)),I677)</f>
        <v>47468</v>
      </c>
      <c r="AP677" s="109">
        <f t="array" ref="AP677">IFERROR(INDEX(TO_name_4,MATCH(,((Шаблон_4-Точность)&gt;=J677)+((Шаблон_4+Точность)&lt;=J677),)),J677)</f>
        <v>50906</v>
      </c>
      <c r="AQ677" s="109">
        <f t="array" ref="AQ677">IFERROR(INDEX(TO_name_9,MATCH(,((Шаблон_9-Точность)&gt;=K677)+((Шаблон_9+Точность)&lt;=K677),)),K677)</f>
        <v>21043</v>
      </c>
      <c r="AR677" s="109">
        <f t="array" ref="AR677">IFERROR(INDEX(TO_name_10,MATCH(,((Шаблон_10-Точность)&gt;=L677)+((Шаблон_10+Точность)&lt;=L677),)),L677)</f>
        <v>18474</v>
      </c>
      <c r="AS677" s="110">
        <f t="array" ref="AS677">IFERROR(INDEX(TO_name_11,MATCH(,((Шаблон_11-Точность)&gt;=M677)+((Шаблон_11+Точность)&lt;=M677),)),M677)</f>
        <v>13986</v>
      </c>
      <c r="AT677" s="111" t="s">
        <v>290</v>
      </c>
      <c r="AU677" s="108">
        <f t="array" ref="AU677">IFERROR(INDEX(TO_name_5,MATCH(,((Шаблон_5-Точность)&gt;=O677)+((Шаблон_5+Точность)&lt;=O677),)),O677)</f>
        <v>50086</v>
      </c>
      <c r="AV677" s="109">
        <f t="array" ref="AV677">IFERROR(INDEX(TO_name_6,MATCH(,((Шаблон_6-Точность)&gt;=P677)+((Шаблон_6+Точность)&lt;=P677),)),P677)</f>
        <v>34181</v>
      </c>
      <c r="AW677" s="109">
        <f t="array" ref="AW677">IFERROR(INDEX(TO_name_7,MATCH(,((Шаблон_7-Точность)&gt;=Q677)+((Шаблон_7+Точность)&lt;=Q677),)),Q677)</f>
        <v>22946</v>
      </c>
      <c r="AX677" s="109">
        <f t="array" ref="AX677">IFERROR(INDEX(TO_name_8,MATCH(,((Шаблон_8-Точность)&gt;=R677)+((Шаблон_8+Точность)&lt;=R677),)),R677)</f>
        <v>68831</v>
      </c>
      <c r="AY677" s="109">
        <f t="array" ref="AY677">IFERROR(INDEX(TO_name_12,MATCH(,((Шаблон_12-Точность)&gt;=S677)+((Шаблон_12+Точность)&lt;=S677),)),S677)</f>
        <v>37842</v>
      </c>
      <c r="AZ677" s="109">
        <f t="array" ref="AZ677">IFERROR(INDEX(TO_name_13,MATCH(,((Шаблон_13-Точность)&gt;=T677)+((Шаблон_13+Точность)&lt;=T677),)),T677)</f>
        <v>34176</v>
      </c>
      <c r="BA677" s="110">
        <f t="array" ref="BA677">IFERROR(INDEX(TO_name_14,MATCH(,((Шаблон_14-Точность)&gt;=U677)+((Шаблон_14+Точность)&lt;=U677),)),U677)</f>
        <v>13852</v>
      </c>
      <c r="BB677" s="3"/>
      <c r="BC677" s="3" t="str">
        <f t="shared" si="332"/>
        <v>М/74103/30381</v>
      </c>
      <c r="BD677" s="3" t="str">
        <f t="shared" si="333"/>
        <v>ТО1/78825/63903</v>
      </c>
      <c r="BE677" s="3" t="str">
        <f t="shared" si="334"/>
        <v>М/72570/47468</v>
      </c>
      <c r="BF677" s="3" t="str">
        <f t="shared" si="335"/>
        <v>Р/79206/50906</v>
      </c>
      <c r="BG677" s="3" t="str">
        <f t="shared" si="336"/>
        <v>М/21043/21043</v>
      </c>
      <c r="BH677" s="3" t="str">
        <f t="shared" si="337"/>
        <v>М/18474/18474</v>
      </c>
      <c r="BI677" s="3" t="str">
        <f t="shared" si="338"/>
        <v>М/13986/13986</v>
      </c>
      <c r="BJ677" s="158" t="s">
        <v>290</v>
      </c>
      <c r="BK677" s="3" t="str">
        <f t="shared" si="339"/>
        <v>М/48365/50086</v>
      </c>
      <c r="BL677" s="3" t="str">
        <f t="shared" si="340"/>
        <v>М/59163/34181</v>
      </c>
      <c r="BM677" s="3" t="str">
        <f t="shared" si="341"/>
        <v>Р/43461/22946</v>
      </c>
      <c r="BN677" s="3" t="str">
        <f t="shared" si="342"/>
        <v>М/44282/68831</v>
      </c>
      <c r="BO677" s="3" t="str">
        <f t="shared" si="343"/>
        <v>Р/12842/37842</v>
      </c>
      <c r="BP677" s="3" t="str">
        <f t="shared" si="344"/>
        <v>Р/13661/34176</v>
      </c>
      <c r="BQ677" s="3" t="str">
        <f t="shared" si="345"/>
        <v>М/13852/13852</v>
      </c>
    </row>
    <row r="678" spans="1:69" ht="16.5" customHeight="1" x14ac:dyDescent="0.25">
      <c r="A678" s="90">
        <v>45594</v>
      </c>
      <c r="B678" s="3">
        <v>5</v>
      </c>
      <c r="C678" s="3">
        <v>4</v>
      </c>
      <c r="D678" s="105" t="str">
        <f t="shared" si="346"/>
        <v/>
      </c>
      <c r="E678" s="105" t="str">
        <f t="shared" si="347"/>
        <v/>
      </c>
      <c r="F678" s="99" t="s">
        <v>290</v>
      </c>
      <c r="G678" s="100">
        <f t="shared" si="348"/>
        <v>30405</v>
      </c>
      <c r="H678" s="100">
        <f t="shared" si="349"/>
        <v>63911</v>
      </c>
      <c r="I678" s="100">
        <f t="shared" si="350"/>
        <v>47492</v>
      </c>
      <c r="J678" s="100">
        <f t="shared" si="351"/>
        <v>50906</v>
      </c>
      <c r="K678" s="100">
        <f t="shared" si="352"/>
        <v>21067</v>
      </c>
      <c r="L678" s="100">
        <f t="shared" si="353"/>
        <v>18498</v>
      </c>
      <c r="M678" s="100">
        <f t="shared" si="354"/>
        <v>14002</v>
      </c>
      <c r="N678" s="100" t="str">
        <f t="shared" si="355"/>
        <v>|</v>
      </c>
      <c r="O678" s="100">
        <f t="shared" si="356"/>
        <v>50110</v>
      </c>
      <c r="P678" s="100">
        <f t="shared" si="357"/>
        <v>34205</v>
      </c>
      <c r="Q678" s="100">
        <f t="shared" si="358"/>
        <v>22946</v>
      </c>
      <c r="R678" s="100">
        <f t="shared" si="359"/>
        <v>68855</v>
      </c>
      <c r="S678" s="100">
        <f t="shared" si="360"/>
        <v>37842</v>
      </c>
      <c r="T678" s="100">
        <f t="shared" si="361"/>
        <v>34176</v>
      </c>
      <c r="U678" s="100">
        <f t="shared" si="362"/>
        <v>13876</v>
      </c>
      <c r="V678" s="89" t="s">
        <v>290</v>
      </c>
      <c r="W678" s="95" t="s">
        <v>37</v>
      </c>
      <c r="X678" s="95" t="s">
        <v>320</v>
      </c>
      <c r="Y678" s="95" t="s">
        <v>37</v>
      </c>
      <c r="Z678" s="95" t="s">
        <v>38</v>
      </c>
      <c r="AA678" s="95" t="s">
        <v>37</v>
      </c>
      <c r="AB678" s="95" t="s">
        <v>37</v>
      </c>
      <c r="AC678" s="95" t="s">
        <v>195</v>
      </c>
      <c r="AD678" s="96" t="s">
        <v>290</v>
      </c>
      <c r="AE678" s="95" t="s">
        <v>37</v>
      </c>
      <c r="AF678" s="95" t="s">
        <v>37</v>
      </c>
      <c r="AG678" s="95" t="s">
        <v>38</v>
      </c>
      <c r="AH678" s="95" t="s">
        <v>37</v>
      </c>
      <c r="AI678" s="95" t="s">
        <v>38</v>
      </c>
      <c r="AJ678" s="95" t="s">
        <v>38</v>
      </c>
      <c r="AK678" s="95" t="s">
        <v>37</v>
      </c>
      <c r="AL678" s="94" t="s">
        <v>290</v>
      </c>
      <c r="AM678" s="108">
        <f t="array" ref="AM678">IFERROR(INDEX(TO_name_1,MATCH(,((Шаблон_1-Точность)&gt;=G678)+((Шаблон_1+Точность)&lt;=G678),)),G678)</f>
        <v>30405</v>
      </c>
      <c r="AN678" s="109">
        <f t="array" ref="AN678">IFERROR(INDEX(TO_name_2,MATCH(,((Шаблон_2-Точность)&gt;=H678)+((Шаблон_2+Точность)&lt;=H678),)),H678)</f>
        <v>63911</v>
      </c>
      <c r="AO678" s="109" t="str">
        <f t="array" ref="AO678">IFERROR(INDEX(TO_name_3,MATCH(,((Шаблон_3-Точность)&gt;=I678)+((Шаблон_3+Точность)&lt;=I678),)),I678)</f>
        <v>ПМ</v>
      </c>
      <c r="AP678" s="109">
        <f t="array" ref="AP678">IFERROR(INDEX(TO_name_4,MATCH(,((Шаблон_4-Точность)&gt;=J678)+((Шаблон_4+Точность)&lt;=J678),)),J678)</f>
        <v>50906</v>
      </c>
      <c r="AQ678" s="109">
        <f t="array" ref="AQ678">IFERROR(INDEX(TO_name_9,MATCH(,((Шаблон_9-Точность)&gt;=K678)+((Шаблон_9+Точность)&lt;=K678),)),K678)</f>
        <v>21067</v>
      </c>
      <c r="AR678" s="109">
        <f t="array" ref="AR678">IFERROR(INDEX(TO_name_10,MATCH(,((Шаблон_10-Точность)&gt;=L678)+((Шаблон_10+Точность)&lt;=L678),)),L678)</f>
        <v>18498</v>
      </c>
      <c r="AS678" s="110">
        <f t="array" ref="AS678">IFERROR(INDEX(TO_name_11,MATCH(,((Шаблон_11-Точность)&gt;=M678)+((Шаблон_11+Точность)&lt;=M678),)),M678)</f>
        <v>14002</v>
      </c>
      <c r="AT678" s="111" t="s">
        <v>290</v>
      </c>
      <c r="AU678" s="108">
        <f t="array" ref="AU678">IFERROR(INDEX(TO_name_5,MATCH(,((Шаблон_5-Точность)&gt;=O678)+((Шаблон_5+Точность)&lt;=O678),)),O678)</f>
        <v>50110</v>
      </c>
      <c r="AV678" s="109">
        <f t="array" ref="AV678">IFERROR(INDEX(TO_name_6,MATCH(,((Шаблон_6-Точность)&gt;=P678)+((Шаблон_6+Точность)&lt;=P678),)),P678)</f>
        <v>34205</v>
      </c>
      <c r="AW678" s="109">
        <f t="array" ref="AW678">IFERROR(INDEX(TO_name_7,MATCH(,((Шаблон_7-Точность)&gt;=Q678)+((Шаблон_7+Точность)&lt;=Q678),)),Q678)</f>
        <v>22946</v>
      </c>
      <c r="AX678" s="109">
        <f t="array" ref="AX678">IFERROR(INDEX(TO_name_8,MATCH(,((Шаблон_8-Точность)&gt;=R678)+((Шаблон_8+Точность)&lt;=R678),)),R678)</f>
        <v>68855</v>
      </c>
      <c r="AY678" s="109">
        <f t="array" ref="AY678">IFERROR(INDEX(TO_name_12,MATCH(,((Шаблон_12-Точность)&gt;=S678)+((Шаблон_12+Точность)&lt;=S678),)),S678)</f>
        <v>37842</v>
      </c>
      <c r="AZ678" s="109">
        <f t="array" ref="AZ678">IFERROR(INDEX(TO_name_13,MATCH(,((Шаблон_13-Точность)&gt;=T678)+((Шаблон_13+Точность)&lt;=T678),)),T678)</f>
        <v>34176</v>
      </c>
      <c r="BA678" s="110">
        <f t="array" ref="BA678">IFERROR(INDEX(TO_name_14,MATCH(,((Шаблон_14-Точность)&gt;=U678)+((Шаблон_14+Точность)&lt;=U678),)),U678)</f>
        <v>13876</v>
      </c>
      <c r="BB678" s="3"/>
      <c r="BC678" s="3" t="str">
        <f t="shared" si="332"/>
        <v>М/74127/30405</v>
      </c>
      <c r="BD678" s="3" t="str">
        <f t="shared" si="333"/>
        <v>П/78833/63911</v>
      </c>
      <c r="BE678" s="3" t="str">
        <f t="shared" si="334"/>
        <v>М/72594/47492</v>
      </c>
      <c r="BF678" s="3" t="str">
        <f t="shared" si="335"/>
        <v>Р/79206/50906</v>
      </c>
      <c r="BG678" s="3" t="str">
        <f t="shared" si="336"/>
        <v>М/21067/21067</v>
      </c>
      <c r="BH678" s="3" t="str">
        <f t="shared" si="337"/>
        <v>М/18498/18498</v>
      </c>
      <c r="BI678" s="3" t="str">
        <f t="shared" si="338"/>
        <v>О/14002/14002</v>
      </c>
      <c r="BJ678" s="158" t="s">
        <v>290</v>
      </c>
      <c r="BK678" s="3" t="str">
        <f t="shared" si="339"/>
        <v>М/48389/50110</v>
      </c>
      <c r="BL678" s="3" t="str">
        <f t="shared" si="340"/>
        <v>М/59187/34205</v>
      </c>
      <c r="BM678" s="3" t="str">
        <f t="shared" si="341"/>
        <v>Р/43461/22946</v>
      </c>
      <c r="BN678" s="3" t="str">
        <f t="shared" si="342"/>
        <v>М/44306/68855</v>
      </c>
      <c r="BO678" s="3" t="str">
        <f t="shared" si="343"/>
        <v>Р/12842/37842</v>
      </c>
      <c r="BP678" s="3" t="str">
        <f t="shared" si="344"/>
        <v>Р/13661/34176</v>
      </c>
      <c r="BQ678" s="3" t="str">
        <f t="shared" si="345"/>
        <v>М/13876/13876</v>
      </c>
    </row>
    <row r="679" spans="1:69" ht="16.5" customHeight="1" x14ac:dyDescent="0.25">
      <c r="A679" s="90">
        <v>45595</v>
      </c>
      <c r="B679" s="3">
        <v>5</v>
      </c>
      <c r="C679" s="3">
        <v>4</v>
      </c>
      <c r="D679" s="105" t="str">
        <f t="shared" si="346"/>
        <v>ОШ</v>
      </c>
      <c r="E679" s="105" t="str">
        <f t="shared" si="347"/>
        <v/>
      </c>
      <c r="F679" s="99" t="s">
        <v>290</v>
      </c>
      <c r="G679" s="100">
        <f t="shared" si="348"/>
        <v>30429</v>
      </c>
      <c r="H679" s="100">
        <f t="shared" si="349"/>
        <v>63935</v>
      </c>
      <c r="I679" s="100">
        <f t="shared" si="350"/>
        <v>47516</v>
      </c>
      <c r="J679" s="100">
        <f t="shared" si="351"/>
        <v>50906</v>
      </c>
      <c r="K679" s="100">
        <f t="shared" si="352"/>
        <v>21091</v>
      </c>
      <c r="L679" s="100">
        <f t="shared" si="353"/>
        <v>18514</v>
      </c>
      <c r="M679" s="100">
        <f t="shared" si="354"/>
        <v>14002</v>
      </c>
      <c r="N679" s="100" t="str">
        <f t="shared" si="355"/>
        <v>|</v>
      </c>
      <c r="O679" s="100">
        <f t="shared" si="356"/>
        <v>50134</v>
      </c>
      <c r="P679" s="100">
        <f t="shared" si="357"/>
        <v>34229</v>
      </c>
      <c r="Q679" s="100">
        <f t="shared" si="358"/>
        <v>22946</v>
      </c>
      <c r="R679" s="100">
        <f t="shared" si="359"/>
        <v>68879</v>
      </c>
      <c r="S679" s="100">
        <f t="shared" si="360"/>
        <v>37842</v>
      </c>
      <c r="T679" s="100">
        <f t="shared" si="361"/>
        <v>34176</v>
      </c>
      <c r="U679" s="100">
        <f t="shared" si="362"/>
        <v>13900</v>
      </c>
      <c r="V679" s="89" t="s">
        <v>290</v>
      </c>
      <c r="W679" s="95" t="s">
        <v>37</v>
      </c>
      <c r="X679" s="95" t="s">
        <v>37</v>
      </c>
      <c r="Y679" s="95" t="s">
        <v>37</v>
      </c>
      <c r="Z679" s="95" t="s">
        <v>38</v>
      </c>
      <c r="AA679" s="95" t="s">
        <v>37</v>
      </c>
      <c r="AB679" s="95" t="s">
        <v>195</v>
      </c>
      <c r="AC679" s="95" t="s">
        <v>321</v>
      </c>
      <c r="AD679" s="96" t="s">
        <v>290</v>
      </c>
      <c r="AE679" s="95" t="s">
        <v>37</v>
      </c>
      <c r="AF679" s="95" t="s">
        <v>37</v>
      </c>
      <c r="AG679" s="95" t="s">
        <v>38</v>
      </c>
      <c r="AH679" s="95" t="s">
        <v>37</v>
      </c>
      <c r="AI679" s="95" t="s">
        <v>38</v>
      </c>
      <c r="AJ679" s="95" t="s">
        <v>38</v>
      </c>
      <c r="AK679" s="95" t="s">
        <v>37</v>
      </c>
      <c r="AL679" s="94" t="s">
        <v>290</v>
      </c>
      <c r="AM679" s="108">
        <f t="array" ref="AM679">IFERROR(INDEX(TO_name_1,MATCH(,((Шаблон_1-Точность)&gt;=G679)+((Шаблон_1+Точность)&lt;=G679),)),G679)</f>
        <v>30429</v>
      </c>
      <c r="AN679" s="109">
        <f t="array" ref="AN679">IFERROR(INDEX(TO_name_2,MATCH(,((Шаблон_2-Точность)&gt;=H679)+((Шаблон_2+Точность)&lt;=H679),)),H679)</f>
        <v>63935</v>
      </c>
      <c r="AO679" s="109">
        <f t="array" ref="AO679">IFERROR(INDEX(TO_name_3,MATCH(,((Шаблон_3-Точность)&gt;=I679)+((Шаблон_3+Точность)&lt;=I679),)),I679)</f>
        <v>47516</v>
      </c>
      <c r="AP679" s="109">
        <f t="array" ref="AP679">IFERROR(INDEX(TO_name_4,MATCH(,((Шаблон_4-Точность)&gt;=J679)+((Шаблон_4+Точность)&lt;=J679),)),J679)</f>
        <v>50906</v>
      </c>
      <c r="AQ679" s="109">
        <f t="array" ref="AQ679">IFERROR(INDEX(TO_name_9,MATCH(,((Шаблон_9-Точность)&gt;=K679)+((Шаблон_9+Точность)&lt;=K679),)),K679)</f>
        <v>21091</v>
      </c>
      <c r="AR679" s="109">
        <f t="array" ref="AR679">IFERROR(INDEX(TO_name_10,MATCH(,((Шаблон_10-Точность)&gt;=L679)+((Шаблон_10+Точность)&lt;=L679),)),L679)</f>
        <v>18514</v>
      </c>
      <c r="AS679" s="110">
        <f t="array" ref="AS679">IFERROR(INDEX(TO_name_11,MATCH(,((Шаблон_11-Точность)&gt;=M679)+((Шаблон_11+Точность)&lt;=M679),)),M679)</f>
        <v>14002</v>
      </c>
      <c r="AT679" s="111" t="s">
        <v>290</v>
      </c>
      <c r="AU679" s="108">
        <f t="array" ref="AU679">IFERROR(INDEX(TO_name_5,MATCH(,((Шаблон_5-Точность)&gt;=O679)+((Шаблон_5+Точность)&lt;=O679),)),O679)</f>
        <v>50134</v>
      </c>
      <c r="AV679" s="109">
        <f t="array" ref="AV679">IFERROR(INDEX(TO_name_6,MATCH(,((Шаблон_6-Точность)&gt;=P679)+((Шаблон_6+Точность)&lt;=P679),)),P679)</f>
        <v>34229</v>
      </c>
      <c r="AW679" s="109">
        <f t="array" ref="AW679">IFERROR(INDEX(TO_name_7,MATCH(,((Шаблон_7-Точность)&gt;=Q679)+((Шаблон_7+Точность)&lt;=Q679),)),Q679)</f>
        <v>22946</v>
      </c>
      <c r="AX679" s="109">
        <f t="array" ref="AX679">IFERROR(INDEX(TO_name_8,MATCH(,((Шаблон_8-Точность)&gt;=R679)+((Шаблон_8+Точность)&lt;=R679),)),R679)</f>
        <v>68879</v>
      </c>
      <c r="AY679" s="109">
        <f t="array" ref="AY679">IFERROR(INDEX(TO_name_12,MATCH(,((Шаблон_12-Точность)&gt;=S679)+((Шаблон_12+Точность)&lt;=S679),)),S679)</f>
        <v>37842</v>
      </c>
      <c r="AZ679" s="109">
        <f t="array" ref="AZ679">IFERROR(INDEX(TO_name_13,MATCH(,((Шаблон_13-Точность)&gt;=T679)+((Шаблон_13+Точность)&lt;=T679),)),T679)</f>
        <v>34176</v>
      </c>
      <c r="BA679" s="110">
        <f t="array" ref="BA679">IFERROR(INDEX(TO_name_14,MATCH(,((Шаблон_14-Точность)&gt;=U679)+((Шаблон_14+Точность)&lt;=U679),)),U679)</f>
        <v>13900</v>
      </c>
      <c r="BB679" s="3"/>
      <c r="BC679" s="3" t="str">
        <f t="shared" si="332"/>
        <v>М/74151/30429</v>
      </c>
      <c r="BD679" s="3" t="str">
        <f t="shared" si="333"/>
        <v>М/78857/63935</v>
      </c>
      <c r="BE679" s="3" t="str">
        <f t="shared" si="334"/>
        <v>М/72618/47516</v>
      </c>
      <c r="BF679" s="3" t="str">
        <f t="shared" si="335"/>
        <v>Р/79206/50906</v>
      </c>
      <c r="BG679" s="3" t="str">
        <f t="shared" si="336"/>
        <v>М/21091/21091</v>
      </c>
      <c r="BH679" s="3" t="str">
        <f t="shared" si="337"/>
        <v>О/18514/18514</v>
      </c>
      <c r="BI679" s="3" t="str">
        <f t="shared" si="338"/>
        <v>ПМ/14002/14002</v>
      </c>
      <c r="BJ679" s="158" t="s">
        <v>290</v>
      </c>
      <c r="BK679" s="3" t="str">
        <f t="shared" si="339"/>
        <v>М/48413/50134</v>
      </c>
      <c r="BL679" s="3" t="str">
        <f t="shared" si="340"/>
        <v>М/59211/34229</v>
      </c>
      <c r="BM679" s="3" t="str">
        <f t="shared" si="341"/>
        <v>Р/43461/22946</v>
      </c>
      <c r="BN679" s="3" t="str">
        <f t="shared" si="342"/>
        <v>М/44330/68879</v>
      </c>
      <c r="BO679" s="3" t="str">
        <f t="shared" si="343"/>
        <v>Р/12842/37842</v>
      </c>
      <c r="BP679" s="3" t="str">
        <f t="shared" si="344"/>
        <v>Р/13661/34176</v>
      </c>
      <c r="BQ679" s="3" t="str">
        <f t="shared" si="345"/>
        <v>М/13900/13900</v>
      </c>
    </row>
    <row r="680" spans="1:69" ht="16.5" customHeight="1" x14ac:dyDescent="0.25">
      <c r="A680" s="90">
        <v>45596</v>
      </c>
      <c r="B680" s="3">
        <v>5</v>
      </c>
      <c r="C680" s="3">
        <v>4</v>
      </c>
      <c r="D680" s="105" t="str">
        <f t="shared" si="346"/>
        <v/>
      </c>
      <c r="E680" s="105" t="str">
        <f t="shared" si="347"/>
        <v/>
      </c>
      <c r="F680" s="99" t="s">
        <v>290</v>
      </c>
      <c r="G680" s="100">
        <f t="shared" si="348"/>
        <v>30453</v>
      </c>
      <c r="H680" s="100">
        <f t="shared" si="349"/>
        <v>63959</v>
      </c>
      <c r="I680" s="100">
        <f t="shared" si="350"/>
        <v>47540</v>
      </c>
      <c r="J680" s="100">
        <f t="shared" si="351"/>
        <v>50906</v>
      </c>
      <c r="K680" s="100">
        <f t="shared" si="352"/>
        <v>21115</v>
      </c>
      <c r="L680" s="100">
        <f t="shared" si="353"/>
        <v>18514</v>
      </c>
      <c r="M680" s="100">
        <f t="shared" si="354"/>
        <v>14026</v>
      </c>
      <c r="N680" s="100" t="str">
        <f t="shared" si="355"/>
        <v>|</v>
      </c>
      <c r="O680" s="100">
        <f t="shared" si="356"/>
        <v>50158</v>
      </c>
      <c r="P680" s="100">
        <f t="shared" si="357"/>
        <v>34253</v>
      </c>
      <c r="Q680" s="100">
        <f t="shared" si="358"/>
        <v>22946</v>
      </c>
      <c r="R680" s="100">
        <f t="shared" si="359"/>
        <v>68903</v>
      </c>
      <c r="S680" s="100">
        <f t="shared" si="360"/>
        <v>37842</v>
      </c>
      <c r="T680" s="100">
        <f t="shared" si="361"/>
        <v>34176</v>
      </c>
      <c r="U680" s="100">
        <f t="shared" si="362"/>
        <v>13924</v>
      </c>
      <c r="V680" s="89" t="s">
        <v>290</v>
      </c>
      <c r="W680" s="95" t="s">
        <v>37</v>
      </c>
      <c r="X680" s="95" t="s">
        <v>37</v>
      </c>
      <c r="Y680" s="95" t="s">
        <v>37</v>
      </c>
      <c r="Z680" s="95" t="s">
        <v>38</v>
      </c>
      <c r="AA680" s="95" t="s">
        <v>37</v>
      </c>
      <c r="AB680" s="95" t="s">
        <v>271</v>
      </c>
      <c r="AC680" s="95" t="s">
        <v>37</v>
      </c>
      <c r="AD680" s="96" t="s">
        <v>290</v>
      </c>
      <c r="AE680" s="95" t="s">
        <v>37</v>
      </c>
      <c r="AF680" s="95" t="s">
        <v>37</v>
      </c>
      <c r="AG680" s="95" t="s">
        <v>38</v>
      </c>
      <c r="AH680" s="95" t="s">
        <v>37</v>
      </c>
      <c r="AI680" s="95" t="s">
        <v>38</v>
      </c>
      <c r="AJ680" s="95" t="s">
        <v>38</v>
      </c>
      <c r="AK680" s="95" t="s">
        <v>37</v>
      </c>
      <c r="AL680" s="94" t="s">
        <v>290</v>
      </c>
      <c r="AM680" s="108">
        <f t="array" ref="AM680">IFERROR(INDEX(TO_name_1,MATCH(,((Шаблон_1-Точность)&gt;=G680)+((Шаблон_1+Точность)&lt;=G680),)),G680)</f>
        <v>30453</v>
      </c>
      <c r="AN680" s="109">
        <f t="array" ref="AN680">IFERROR(INDEX(TO_name_2,MATCH(,((Шаблон_2-Точность)&gt;=H680)+((Шаблон_2+Точность)&lt;=H680),)),H680)</f>
        <v>63959</v>
      </c>
      <c r="AO680" s="109">
        <f t="array" ref="AO680">IFERROR(INDEX(TO_name_3,MATCH(,((Шаблон_3-Точность)&gt;=I680)+((Шаблон_3+Точность)&lt;=I680),)),I680)</f>
        <v>47540</v>
      </c>
      <c r="AP680" s="109">
        <f t="array" ref="AP680">IFERROR(INDEX(TO_name_4,MATCH(,((Шаблон_4-Точность)&gt;=J680)+((Шаблон_4+Точность)&lt;=J680),)),J680)</f>
        <v>50906</v>
      </c>
      <c r="AQ680" s="109">
        <f t="array" ref="AQ680">IFERROR(INDEX(TO_name_9,MATCH(,((Шаблон_9-Точность)&gt;=K680)+((Шаблон_9+Точность)&lt;=K680),)),K680)</f>
        <v>21115</v>
      </c>
      <c r="AR680" s="109">
        <f t="array" ref="AR680">IFERROR(INDEX(TO_name_10,MATCH(,((Шаблон_10-Точность)&gt;=L680)+((Шаблон_10+Точность)&lt;=L680),)),L680)</f>
        <v>18514</v>
      </c>
      <c r="AS680" s="110">
        <f t="array" ref="AS680">IFERROR(INDEX(TO_name_11,MATCH(,((Шаблон_11-Точность)&gt;=M680)+((Шаблон_11+Точность)&lt;=M680),)),M680)</f>
        <v>14026</v>
      </c>
      <c r="AT680" s="111" t="s">
        <v>290</v>
      </c>
      <c r="AU680" s="108">
        <f t="array" ref="AU680">IFERROR(INDEX(TO_name_5,MATCH(,((Шаблон_5-Точность)&gt;=O680)+((Шаблон_5+Точность)&lt;=O680),)),O680)</f>
        <v>50158</v>
      </c>
      <c r="AV680" s="109">
        <f t="array" ref="AV680">IFERROR(INDEX(TO_name_6,MATCH(,((Шаблон_6-Точность)&gt;=P680)+((Шаблон_6+Точность)&lt;=P680),)),P680)</f>
        <v>34253</v>
      </c>
      <c r="AW680" s="109">
        <f t="array" ref="AW680">IFERROR(INDEX(TO_name_7,MATCH(,((Шаблон_7-Точность)&gt;=Q680)+((Шаблон_7+Точность)&lt;=Q680),)),Q680)</f>
        <v>22946</v>
      </c>
      <c r="AX680" s="109">
        <f t="array" ref="AX680">IFERROR(INDEX(TO_name_8,MATCH(,((Шаблон_8-Точность)&gt;=R680)+((Шаблон_8+Точность)&lt;=R680),)),R680)</f>
        <v>68903</v>
      </c>
      <c r="AY680" s="109">
        <f t="array" ref="AY680">IFERROR(INDEX(TO_name_12,MATCH(,((Шаблон_12-Точность)&gt;=S680)+((Шаблон_12+Точность)&lt;=S680),)),S680)</f>
        <v>37842</v>
      </c>
      <c r="AZ680" s="109">
        <f t="array" ref="AZ680">IFERROR(INDEX(TO_name_13,MATCH(,((Шаблон_13-Точность)&gt;=T680)+((Шаблон_13+Точность)&lt;=T680),)),T680)</f>
        <v>34176</v>
      </c>
      <c r="BA680" s="110">
        <f t="array" ref="BA680">IFERROR(INDEX(TO_name_14,MATCH(,((Шаблон_14-Точность)&gt;=U680)+((Шаблон_14+Точность)&lt;=U680),)),U680)</f>
        <v>13924</v>
      </c>
      <c r="BB680" s="3"/>
      <c r="BC680" s="3" t="str">
        <f t="shared" si="332"/>
        <v>М/74175/30453</v>
      </c>
      <c r="BD680" s="3" t="str">
        <f t="shared" si="333"/>
        <v>М/78881/63959</v>
      </c>
      <c r="BE680" s="3" t="str">
        <f t="shared" si="334"/>
        <v>М/72642/47540</v>
      </c>
      <c r="BF680" s="3" t="str">
        <f t="shared" si="335"/>
        <v>Р/79206/50906</v>
      </c>
      <c r="BG680" s="3" t="str">
        <f t="shared" si="336"/>
        <v>М/21115/21115</v>
      </c>
      <c r="BH680" s="3" t="str">
        <f t="shared" si="337"/>
        <v>ТО2/18514/18514</v>
      </c>
      <c r="BI680" s="3" t="str">
        <f t="shared" si="338"/>
        <v>М/14026/14026</v>
      </c>
      <c r="BJ680" s="158" t="s">
        <v>290</v>
      </c>
      <c r="BK680" s="3" t="str">
        <f t="shared" si="339"/>
        <v>М/48437/50158</v>
      </c>
      <c r="BL680" s="3" t="str">
        <f t="shared" si="340"/>
        <v>М/59235/34253</v>
      </c>
      <c r="BM680" s="3" t="str">
        <f t="shared" si="341"/>
        <v>Р/43461/22946</v>
      </c>
      <c r="BN680" s="3" t="str">
        <f t="shared" si="342"/>
        <v>М/44354/68903</v>
      </c>
      <c r="BO680" s="3" t="str">
        <f t="shared" si="343"/>
        <v>Р/12842/37842</v>
      </c>
      <c r="BP680" s="3" t="str">
        <f t="shared" si="344"/>
        <v>Р/13661/34176</v>
      </c>
      <c r="BQ680" s="3" t="str">
        <f t="shared" si="345"/>
        <v>М/13924/13924</v>
      </c>
    </row>
    <row r="681" spans="1:69" ht="16.5" customHeight="1" x14ac:dyDescent="0.25">
      <c r="A681" s="90">
        <v>45597</v>
      </c>
      <c r="B681" s="3">
        <v>5</v>
      </c>
      <c r="C681" s="3">
        <v>4</v>
      </c>
      <c r="D681" s="105" t="str">
        <f t="shared" si="346"/>
        <v/>
      </c>
      <c r="E681" s="105" t="str">
        <f t="shared" si="347"/>
        <v/>
      </c>
      <c r="F681" s="99" t="s">
        <v>290</v>
      </c>
      <c r="G681" s="100">
        <f t="shared" si="348"/>
        <v>30477</v>
      </c>
      <c r="H681" s="100">
        <f t="shared" si="349"/>
        <v>63983</v>
      </c>
      <c r="I681" s="100">
        <f t="shared" si="350"/>
        <v>47564</v>
      </c>
      <c r="J681" s="100">
        <f t="shared" si="351"/>
        <v>50906</v>
      </c>
      <c r="K681" s="100">
        <f t="shared" si="352"/>
        <v>21139</v>
      </c>
      <c r="L681" s="100">
        <f t="shared" si="353"/>
        <v>18514</v>
      </c>
      <c r="M681" s="100">
        <f t="shared" si="354"/>
        <v>14050</v>
      </c>
      <c r="N681" s="100" t="str">
        <f t="shared" si="355"/>
        <v>|</v>
      </c>
      <c r="O681" s="100">
        <f t="shared" si="356"/>
        <v>50182</v>
      </c>
      <c r="P681" s="100">
        <f t="shared" si="357"/>
        <v>34277</v>
      </c>
      <c r="Q681" s="100">
        <f t="shared" si="358"/>
        <v>22946</v>
      </c>
      <c r="R681" s="100">
        <f t="shared" si="359"/>
        <v>68927</v>
      </c>
      <c r="S681" s="100">
        <f t="shared" si="360"/>
        <v>37842</v>
      </c>
      <c r="T681" s="100">
        <f t="shared" si="361"/>
        <v>34176</v>
      </c>
      <c r="U681" s="100">
        <f t="shared" si="362"/>
        <v>13948</v>
      </c>
      <c r="V681" s="89" t="s">
        <v>290</v>
      </c>
      <c r="W681" s="95" t="s">
        <v>37</v>
      </c>
      <c r="X681" s="95" t="s">
        <v>37</v>
      </c>
      <c r="Y681" s="95" t="s">
        <v>37</v>
      </c>
      <c r="Z681" s="95" t="s">
        <v>38</v>
      </c>
      <c r="AA681" s="95" t="s">
        <v>37</v>
      </c>
      <c r="AB681" s="95" t="s">
        <v>271</v>
      </c>
      <c r="AC681" s="95" t="s">
        <v>37</v>
      </c>
      <c r="AD681" s="96" t="s">
        <v>290</v>
      </c>
      <c r="AE681" s="95" t="s">
        <v>37</v>
      </c>
      <c r="AF681" s="95" t="s">
        <v>37</v>
      </c>
      <c r="AG681" s="95" t="s">
        <v>38</v>
      </c>
      <c r="AH681" s="95" t="s">
        <v>37</v>
      </c>
      <c r="AI681" s="95" t="s">
        <v>38</v>
      </c>
      <c r="AJ681" s="95" t="s">
        <v>38</v>
      </c>
      <c r="AK681" s="95" t="s">
        <v>37</v>
      </c>
      <c r="AL681" s="94" t="s">
        <v>290</v>
      </c>
      <c r="AM681" s="108">
        <f t="array" ref="AM681">IFERROR(INDEX(TO_name_1,MATCH(,((Шаблон_1-Точность)&gt;=G681)+((Шаблон_1+Точность)&lt;=G681),)),G681)</f>
        <v>30477</v>
      </c>
      <c r="AN681" s="109">
        <f t="array" ref="AN681">IFERROR(INDEX(TO_name_2,MATCH(,((Шаблон_2-Точность)&gt;=H681)+((Шаблон_2+Точность)&lt;=H681),)),H681)</f>
        <v>63983</v>
      </c>
      <c r="AO681" s="109">
        <f t="array" ref="AO681">IFERROR(INDEX(TO_name_3,MATCH(,((Шаблон_3-Точность)&gt;=I681)+((Шаблон_3+Точность)&lt;=I681),)),I681)</f>
        <v>47564</v>
      </c>
      <c r="AP681" s="109">
        <f t="array" ref="AP681">IFERROR(INDEX(TO_name_4,MATCH(,((Шаблон_4-Точность)&gt;=J681)+((Шаблон_4+Точность)&lt;=J681),)),J681)</f>
        <v>50906</v>
      </c>
      <c r="AQ681" s="109">
        <f t="array" ref="AQ681">IFERROR(INDEX(TO_name_9,MATCH(,((Шаблон_9-Точность)&gt;=K681)+((Шаблон_9+Точность)&lt;=K681),)),K681)</f>
        <v>21139</v>
      </c>
      <c r="AR681" s="109">
        <f t="array" ref="AR681">IFERROR(INDEX(TO_name_10,MATCH(,((Шаблон_10-Точность)&gt;=L681)+((Шаблон_10+Точность)&lt;=L681),)),L681)</f>
        <v>18514</v>
      </c>
      <c r="AS681" s="110">
        <f t="array" ref="AS681">IFERROR(INDEX(TO_name_11,MATCH(,((Шаблон_11-Точность)&gt;=M681)+((Шаблон_11+Точность)&lt;=M681),)),M681)</f>
        <v>14050</v>
      </c>
      <c r="AT681" s="111" t="s">
        <v>290</v>
      </c>
      <c r="AU681" s="108">
        <f t="array" ref="AU681">IFERROR(INDEX(TO_name_5,MATCH(,((Шаблон_5-Точность)&gt;=O681)+((Шаблон_5+Точность)&lt;=O681),)),O681)</f>
        <v>50182</v>
      </c>
      <c r="AV681" s="109">
        <f t="array" ref="AV681">IFERROR(INDEX(TO_name_6,MATCH(,((Шаблон_6-Точность)&gt;=P681)+((Шаблон_6+Точность)&lt;=P681),)),P681)</f>
        <v>34277</v>
      </c>
      <c r="AW681" s="109">
        <f t="array" ref="AW681">IFERROR(INDEX(TO_name_7,MATCH(,((Шаблон_7-Точность)&gt;=Q681)+((Шаблон_7+Точность)&lt;=Q681),)),Q681)</f>
        <v>22946</v>
      </c>
      <c r="AX681" s="109">
        <f t="array" ref="AX681">IFERROR(INDEX(TO_name_8,MATCH(,((Шаблон_8-Точность)&gt;=R681)+((Шаблон_8+Точность)&lt;=R681),)),R681)</f>
        <v>68927</v>
      </c>
      <c r="AY681" s="109">
        <f t="array" ref="AY681">IFERROR(INDEX(TO_name_12,MATCH(,((Шаблон_12-Точность)&gt;=S681)+((Шаблон_12+Точность)&lt;=S681),)),S681)</f>
        <v>37842</v>
      </c>
      <c r="AZ681" s="109">
        <f t="array" ref="AZ681">IFERROR(INDEX(TO_name_13,MATCH(,((Шаблон_13-Точность)&gt;=T681)+((Шаблон_13+Точность)&lt;=T681),)),T681)</f>
        <v>34176</v>
      </c>
      <c r="BA681" s="110">
        <f t="array" ref="BA681">IFERROR(INDEX(TO_name_14,MATCH(,((Шаблон_14-Точность)&gt;=U681)+((Шаблон_14+Точность)&lt;=U681),)),U681)</f>
        <v>13948</v>
      </c>
      <c r="BB681" s="3"/>
      <c r="BC681" s="3" t="str">
        <f t="shared" si="332"/>
        <v>М/74199/30477</v>
      </c>
      <c r="BD681" s="3" t="str">
        <f t="shared" si="333"/>
        <v>М/78905/63983</v>
      </c>
      <c r="BE681" s="3" t="str">
        <f t="shared" si="334"/>
        <v>М/72666/47564</v>
      </c>
      <c r="BF681" s="3" t="str">
        <f t="shared" si="335"/>
        <v>Р/79206/50906</v>
      </c>
      <c r="BG681" s="3" t="str">
        <f t="shared" si="336"/>
        <v>М/21139/21139</v>
      </c>
      <c r="BH681" s="3" t="str">
        <f t="shared" si="337"/>
        <v>ТО2/18514/18514</v>
      </c>
      <c r="BI681" s="3" t="str">
        <f t="shared" si="338"/>
        <v>М/14050/14050</v>
      </c>
      <c r="BJ681" s="158" t="s">
        <v>290</v>
      </c>
      <c r="BK681" s="3" t="str">
        <f t="shared" si="339"/>
        <v>М/48461/50182</v>
      </c>
      <c r="BL681" s="3" t="str">
        <f t="shared" si="340"/>
        <v>М/59259/34277</v>
      </c>
      <c r="BM681" s="3" t="str">
        <f t="shared" si="341"/>
        <v>Р/43461/22946</v>
      </c>
      <c r="BN681" s="3" t="str">
        <f t="shared" si="342"/>
        <v>М/44378/68927</v>
      </c>
      <c r="BO681" s="3" t="str">
        <f t="shared" si="343"/>
        <v>Р/12842/37842</v>
      </c>
      <c r="BP681" s="3" t="str">
        <f t="shared" si="344"/>
        <v>Р/13661/34176</v>
      </c>
      <c r="BQ681" s="3" t="str">
        <f t="shared" si="345"/>
        <v>М/13948/13948</v>
      </c>
    </row>
    <row r="682" spans="1:69" ht="16.5" customHeight="1" x14ac:dyDescent="0.25">
      <c r="A682" s="90">
        <v>45598</v>
      </c>
      <c r="B682" s="3">
        <v>5</v>
      </c>
      <c r="C682" s="3">
        <v>4</v>
      </c>
      <c r="D682" s="105" t="str">
        <f t="shared" si="346"/>
        <v/>
      </c>
      <c r="E682" s="105" t="str">
        <f t="shared" si="347"/>
        <v/>
      </c>
      <c r="F682" s="99" t="s">
        <v>290</v>
      </c>
      <c r="G682" s="100">
        <f t="shared" si="348"/>
        <v>30501</v>
      </c>
      <c r="H682" s="100">
        <f t="shared" si="349"/>
        <v>64007</v>
      </c>
      <c r="I682" s="100">
        <f t="shared" si="350"/>
        <v>47588</v>
      </c>
      <c r="J682" s="100">
        <f t="shared" si="351"/>
        <v>50906</v>
      </c>
      <c r="K682" s="100">
        <f t="shared" si="352"/>
        <v>21163</v>
      </c>
      <c r="L682" s="100">
        <f t="shared" si="353"/>
        <v>18514</v>
      </c>
      <c r="M682" s="100">
        <f t="shared" si="354"/>
        <v>14074</v>
      </c>
      <c r="N682" s="100" t="str">
        <f t="shared" si="355"/>
        <v>|</v>
      </c>
      <c r="O682" s="100">
        <f t="shared" si="356"/>
        <v>50206</v>
      </c>
      <c r="P682" s="100">
        <f t="shared" si="357"/>
        <v>34301</v>
      </c>
      <c r="Q682" s="100">
        <f t="shared" si="358"/>
        <v>22946</v>
      </c>
      <c r="R682" s="100">
        <f t="shared" si="359"/>
        <v>68951</v>
      </c>
      <c r="S682" s="100">
        <f t="shared" si="360"/>
        <v>37842</v>
      </c>
      <c r="T682" s="100">
        <f t="shared" si="361"/>
        <v>34184</v>
      </c>
      <c r="U682" s="100">
        <f t="shared" si="362"/>
        <v>13964</v>
      </c>
      <c r="V682" s="89" t="s">
        <v>290</v>
      </c>
      <c r="W682" s="95" t="s">
        <v>37</v>
      </c>
      <c r="X682" s="95" t="s">
        <v>37</v>
      </c>
      <c r="Y682" s="95" t="s">
        <v>37</v>
      </c>
      <c r="Z682" s="95" t="s">
        <v>38</v>
      </c>
      <c r="AA682" s="95" t="s">
        <v>37</v>
      </c>
      <c r="AB682" s="95" t="s">
        <v>271</v>
      </c>
      <c r="AC682" s="95" t="s">
        <v>37</v>
      </c>
      <c r="AD682" s="96" t="s">
        <v>290</v>
      </c>
      <c r="AE682" s="95" t="s">
        <v>37</v>
      </c>
      <c r="AF682" s="95" t="s">
        <v>37</v>
      </c>
      <c r="AG682" s="95" t="s">
        <v>38</v>
      </c>
      <c r="AH682" s="95" t="s">
        <v>37</v>
      </c>
      <c r="AI682" s="95" t="s">
        <v>38</v>
      </c>
      <c r="AJ682" s="95" t="s">
        <v>320</v>
      </c>
      <c r="AK682" s="95" t="s">
        <v>195</v>
      </c>
      <c r="AL682" s="94" t="s">
        <v>290</v>
      </c>
      <c r="AM682" s="108">
        <f t="array" ref="AM682">IFERROR(INDEX(TO_name_1,MATCH(,((Шаблон_1-Точность)&gt;=G682)+((Шаблон_1+Точность)&lt;=G682),)),G682)</f>
        <v>30501</v>
      </c>
      <c r="AN682" s="109">
        <f t="array" ref="AN682">IFERROR(INDEX(TO_name_2,MATCH(,((Шаблон_2-Точность)&gt;=H682)+((Шаблон_2+Точность)&lt;=H682),)),H682)</f>
        <v>64007</v>
      </c>
      <c r="AO682" s="109">
        <f t="array" ref="AO682">IFERROR(INDEX(TO_name_3,MATCH(,((Шаблон_3-Точность)&gt;=I682)+((Шаблон_3+Точность)&lt;=I682),)),I682)</f>
        <v>47588</v>
      </c>
      <c r="AP682" s="109">
        <f t="array" ref="AP682">IFERROR(INDEX(TO_name_4,MATCH(,((Шаблон_4-Точность)&gt;=J682)+((Шаблон_4+Точность)&lt;=J682),)),J682)</f>
        <v>50906</v>
      </c>
      <c r="AQ682" s="109">
        <f t="array" ref="AQ682">IFERROR(INDEX(TO_name_9,MATCH(,((Шаблон_9-Точность)&gt;=K682)+((Шаблон_9+Точность)&lt;=K682),)),K682)</f>
        <v>21163</v>
      </c>
      <c r="AR682" s="109">
        <f t="array" ref="AR682">IFERROR(INDEX(TO_name_10,MATCH(,((Шаблон_10-Точность)&gt;=L682)+((Шаблон_10+Точность)&lt;=L682),)),L682)</f>
        <v>18514</v>
      </c>
      <c r="AS682" s="110">
        <f t="array" ref="AS682">IFERROR(INDEX(TO_name_11,MATCH(,((Шаблон_11-Точность)&gt;=M682)+((Шаблон_11+Точность)&lt;=M682),)),M682)</f>
        <v>14074</v>
      </c>
      <c r="AT682" s="111" t="s">
        <v>290</v>
      </c>
      <c r="AU682" s="108">
        <f t="array" ref="AU682">IFERROR(INDEX(TO_name_5,MATCH(,((Шаблон_5-Точность)&gt;=O682)+((Шаблон_5+Точность)&lt;=O682),)),O682)</f>
        <v>50206</v>
      </c>
      <c r="AV682" s="109">
        <f t="array" ref="AV682">IFERROR(INDEX(TO_name_6,MATCH(,((Шаблон_6-Точность)&gt;=P682)+((Шаблон_6+Точность)&lt;=P682),)),P682)</f>
        <v>34301</v>
      </c>
      <c r="AW682" s="109">
        <f t="array" ref="AW682">IFERROR(INDEX(TO_name_7,MATCH(,((Шаблон_7-Точность)&gt;=Q682)+((Шаблон_7+Точность)&lt;=Q682),)),Q682)</f>
        <v>22946</v>
      </c>
      <c r="AX682" s="109">
        <f t="array" ref="AX682">IFERROR(INDEX(TO_name_8,MATCH(,((Шаблон_8-Точность)&gt;=R682)+((Шаблон_8+Точность)&lt;=R682),)),R682)</f>
        <v>68951</v>
      </c>
      <c r="AY682" s="109">
        <f t="array" ref="AY682">IFERROR(INDEX(TO_name_12,MATCH(,((Шаблон_12-Точность)&gt;=S682)+((Шаблон_12+Точность)&lt;=S682),)),S682)</f>
        <v>37842</v>
      </c>
      <c r="AZ682" s="109">
        <f t="array" ref="AZ682">IFERROR(INDEX(TO_name_13,MATCH(,((Шаблон_13-Точность)&gt;=T682)+((Шаблон_13+Точность)&lt;=T682),)),T682)</f>
        <v>34184</v>
      </c>
      <c r="BA682" s="110">
        <f t="array" ref="BA682">IFERROR(INDEX(TO_name_14,MATCH(,((Шаблон_14-Точность)&gt;=U682)+((Шаблон_14+Точность)&lt;=U682),)),U682)</f>
        <v>13964</v>
      </c>
      <c r="BB682" s="3"/>
      <c r="BC682" s="3" t="str">
        <f t="shared" si="332"/>
        <v>М/74223/30501</v>
      </c>
      <c r="BD682" s="3" t="str">
        <f t="shared" si="333"/>
        <v>М/78929/64007</v>
      </c>
      <c r="BE682" s="3" t="str">
        <f t="shared" si="334"/>
        <v>М/72690/47588</v>
      </c>
      <c r="BF682" s="3" t="str">
        <f t="shared" si="335"/>
        <v>Р/79206/50906</v>
      </c>
      <c r="BG682" s="3" t="str">
        <f t="shared" si="336"/>
        <v>М/21163/21163</v>
      </c>
      <c r="BH682" s="3" t="str">
        <f t="shared" si="337"/>
        <v>ТО2/18514/18514</v>
      </c>
      <c r="BI682" s="3" t="str">
        <f t="shared" si="338"/>
        <v>М/14074/14074</v>
      </c>
      <c r="BJ682" s="158" t="s">
        <v>290</v>
      </c>
      <c r="BK682" s="3" t="str">
        <f t="shared" si="339"/>
        <v>М/48485/50206</v>
      </c>
      <c r="BL682" s="3" t="str">
        <f t="shared" si="340"/>
        <v>М/59283/34301</v>
      </c>
      <c r="BM682" s="3" t="str">
        <f t="shared" si="341"/>
        <v>Р/43461/22946</v>
      </c>
      <c r="BN682" s="3" t="str">
        <f t="shared" si="342"/>
        <v>М/44402/68951</v>
      </c>
      <c r="BO682" s="3" t="str">
        <f t="shared" si="343"/>
        <v>Р/12842/37842</v>
      </c>
      <c r="BP682" s="3" t="str">
        <f t="shared" si="344"/>
        <v>П/13669/34184</v>
      </c>
      <c r="BQ682" s="3" t="str">
        <f t="shared" si="345"/>
        <v>О/13964/13964</v>
      </c>
    </row>
    <row r="683" spans="1:69" ht="16.5" customHeight="1" x14ac:dyDescent="0.25">
      <c r="A683" s="90">
        <v>45599</v>
      </c>
      <c r="B683" s="3">
        <v>5</v>
      </c>
      <c r="C683" s="3">
        <v>4</v>
      </c>
      <c r="D683" s="105" t="str">
        <f t="shared" si="346"/>
        <v/>
      </c>
      <c r="E683" s="105" t="str">
        <f t="shared" si="347"/>
        <v/>
      </c>
      <c r="F683" s="99" t="s">
        <v>290</v>
      </c>
      <c r="G683" s="100">
        <f t="shared" si="348"/>
        <v>30525</v>
      </c>
      <c r="H683" s="100">
        <f t="shared" si="349"/>
        <v>64031</v>
      </c>
      <c r="I683" s="100">
        <f t="shared" si="350"/>
        <v>47612</v>
      </c>
      <c r="J683" s="100">
        <f t="shared" si="351"/>
        <v>50906</v>
      </c>
      <c r="K683" s="100">
        <f t="shared" si="352"/>
        <v>21187</v>
      </c>
      <c r="L683" s="100">
        <f t="shared" si="353"/>
        <v>18514</v>
      </c>
      <c r="M683" s="100">
        <f t="shared" si="354"/>
        <v>14098</v>
      </c>
      <c r="N683" s="100" t="str">
        <f t="shared" si="355"/>
        <v>|</v>
      </c>
      <c r="O683" s="100">
        <f t="shared" si="356"/>
        <v>50230</v>
      </c>
      <c r="P683" s="100">
        <f t="shared" si="357"/>
        <v>34325</v>
      </c>
      <c r="Q683" s="100">
        <f t="shared" si="358"/>
        <v>22946</v>
      </c>
      <c r="R683" s="100">
        <f t="shared" si="359"/>
        <v>68975</v>
      </c>
      <c r="S683" s="100">
        <f t="shared" si="360"/>
        <v>37842</v>
      </c>
      <c r="T683" s="100">
        <f t="shared" si="361"/>
        <v>34208</v>
      </c>
      <c r="U683" s="100">
        <f t="shared" si="362"/>
        <v>13964</v>
      </c>
      <c r="V683" s="89" t="s">
        <v>290</v>
      </c>
      <c r="W683" s="95" t="s">
        <v>37</v>
      </c>
      <c r="X683" s="95" t="s">
        <v>37</v>
      </c>
      <c r="Y683" s="95" t="s">
        <v>37</v>
      </c>
      <c r="Z683" s="95" t="s">
        <v>38</v>
      </c>
      <c r="AA683" s="95" t="s">
        <v>37</v>
      </c>
      <c r="AB683" s="95" t="s">
        <v>271</v>
      </c>
      <c r="AC683" s="95" t="s">
        <v>37</v>
      </c>
      <c r="AD683" s="96" t="s">
        <v>290</v>
      </c>
      <c r="AE683" s="95" t="s">
        <v>37</v>
      </c>
      <c r="AF683" s="95" t="s">
        <v>37</v>
      </c>
      <c r="AG683" s="95" t="s">
        <v>38</v>
      </c>
      <c r="AH683" s="95" t="s">
        <v>37</v>
      </c>
      <c r="AI683" s="95" t="s">
        <v>38</v>
      </c>
      <c r="AJ683" s="95" t="s">
        <v>37</v>
      </c>
      <c r="AK683" s="95" t="s">
        <v>38</v>
      </c>
      <c r="AL683" s="94" t="s">
        <v>290</v>
      </c>
      <c r="AM683" s="108">
        <f t="array" ref="AM683">IFERROR(INDEX(TO_name_1,MATCH(,((Шаблон_1-Точность)&gt;=G683)+((Шаблон_1+Точность)&lt;=G683),)),G683)</f>
        <v>30525</v>
      </c>
      <c r="AN683" s="109">
        <f t="array" ref="AN683">IFERROR(INDEX(TO_name_2,MATCH(,((Шаблон_2-Точность)&gt;=H683)+((Шаблон_2+Точность)&lt;=H683),)),H683)</f>
        <v>64031</v>
      </c>
      <c r="AO683" s="109">
        <f t="array" ref="AO683">IFERROR(INDEX(TO_name_3,MATCH(,((Шаблон_3-Точность)&gt;=I683)+((Шаблон_3+Точность)&lt;=I683),)),I683)</f>
        <v>47612</v>
      </c>
      <c r="AP683" s="109">
        <f t="array" ref="AP683">IFERROR(INDEX(TO_name_4,MATCH(,((Шаблон_4-Точность)&gt;=J683)+((Шаблон_4+Точность)&lt;=J683),)),J683)</f>
        <v>50906</v>
      </c>
      <c r="AQ683" s="109">
        <f t="array" ref="AQ683">IFERROR(INDEX(TO_name_9,MATCH(,((Шаблон_9-Точность)&gt;=K683)+((Шаблон_9+Точность)&lt;=K683),)),K683)</f>
        <v>21187</v>
      </c>
      <c r="AR683" s="109">
        <f t="array" ref="AR683">IFERROR(INDEX(TO_name_10,MATCH(,((Шаблон_10-Точность)&gt;=L683)+((Шаблон_10+Точность)&lt;=L683),)),L683)</f>
        <v>18514</v>
      </c>
      <c r="AS683" s="110">
        <f t="array" ref="AS683">IFERROR(INDEX(TO_name_11,MATCH(,((Шаблон_11-Точность)&gt;=M683)+((Шаблон_11+Точность)&lt;=M683),)),M683)</f>
        <v>14098</v>
      </c>
      <c r="AT683" s="111" t="s">
        <v>290</v>
      </c>
      <c r="AU683" s="108">
        <f t="array" ref="AU683">IFERROR(INDEX(TO_name_5,MATCH(,((Шаблон_5-Точность)&gt;=O683)+((Шаблон_5+Точность)&lt;=O683),)),O683)</f>
        <v>50230</v>
      </c>
      <c r="AV683" s="109">
        <f t="array" ref="AV683">IFERROR(INDEX(TO_name_6,MATCH(,((Шаблон_6-Точность)&gt;=P683)+((Шаблон_6+Точность)&lt;=P683),)),P683)</f>
        <v>34325</v>
      </c>
      <c r="AW683" s="109">
        <f t="array" ref="AW683">IFERROR(INDEX(TO_name_7,MATCH(,((Шаблон_7-Точность)&gt;=Q683)+((Шаблон_7+Точность)&lt;=Q683),)),Q683)</f>
        <v>22946</v>
      </c>
      <c r="AX683" s="109">
        <f t="array" ref="AX683">IFERROR(INDEX(TO_name_8,MATCH(,((Шаблон_8-Точность)&gt;=R683)+((Шаблон_8+Точность)&lt;=R683),)),R683)</f>
        <v>68975</v>
      </c>
      <c r="AY683" s="109">
        <f t="array" ref="AY683">IFERROR(INDEX(TO_name_12,MATCH(,((Шаблон_12-Точность)&gt;=S683)+((Шаблон_12+Точность)&lt;=S683),)),S683)</f>
        <v>37842</v>
      </c>
      <c r="AZ683" s="109">
        <f t="array" ref="AZ683">IFERROR(INDEX(TO_name_13,MATCH(,((Шаблон_13-Точность)&gt;=T683)+((Шаблон_13+Точность)&lt;=T683),)),T683)</f>
        <v>34208</v>
      </c>
      <c r="BA683" s="110">
        <f t="array" ref="BA683">IFERROR(INDEX(TO_name_14,MATCH(,((Шаблон_14-Точность)&gt;=U683)+((Шаблон_14+Точность)&lt;=U683),)),U683)</f>
        <v>13964</v>
      </c>
      <c r="BB683" s="3"/>
      <c r="BC683" s="3" t="str">
        <f t="shared" si="332"/>
        <v>М/74247/30525</v>
      </c>
      <c r="BD683" s="3" t="str">
        <f t="shared" si="333"/>
        <v>М/78953/64031</v>
      </c>
      <c r="BE683" s="3" t="str">
        <f t="shared" si="334"/>
        <v>М/72714/47612</v>
      </c>
      <c r="BF683" s="3" t="str">
        <f t="shared" si="335"/>
        <v>Р/79206/50906</v>
      </c>
      <c r="BG683" s="3" t="str">
        <f t="shared" si="336"/>
        <v>М/21187/21187</v>
      </c>
      <c r="BH683" s="3" t="str">
        <f t="shared" si="337"/>
        <v>ТО2/18514/18514</v>
      </c>
      <c r="BI683" s="3" t="str">
        <f t="shared" si="338"/>
        <v>М/14098/14098</v>
      </c>
      <c r="BJ683" s="158" t="s">
        <v>290</v>
      </c>
      <c r="BK683" s="3" t="str">
        <f t="shared" si="339"/>
        <v>М/48509/50230</v>
      </c>
      <c r="BL683" s="3" t="str">
        <f t="shared" si="340"/>
        <v>М/59307/34325</v>
      </c>
      <c r="BM683" s="3" t="str">
        <f t="shared" si="341"/>
        <v>Р/43461/22946</v>
      </c>
      <c r="BN683" s="3" t="str">
        <f t="shared" si="342"/>
        <v>М/44426/68975</v>
      </c>
      <c r="BO683" s="3" t="str">
        <f t="shared" si="343"/>
        <v>Р/12842/37842</v>
      </c>
      <c r="BP683" s="3" t="str">
        <f t="shared" si="344"/>
        <v>М/13693/34208</v>
      </c>
      <c r="BQ683" s="3" t="str">
        <f t="shared" si="345"/>
        <v>Р/13964/13964</v>
      </c>
    </row>
    <row r="684" spans="1:69" ht="16.5" customHeight="1" x14ac:dyDescent="0.25">
      <c r="A684" s="90">
        <v>45600</v>
      </c>
      <c r="B684" s="3">
        <v>5</v>
      </c>
      <c r="C684" s="3">
        <v>4</v>
      </c>
      <c r="D684" s="105" t="str">
        <f t="shared" si="346"/>
        <v/>
      </c>
      <c r="E684" s="105" t="str">
        <f t="shared" si="347"/>
        <v/>
      </c>
      <c r="F684" s="99" t="s">
        <v>290</v>
      </c>
      <c r="G684" s="100">
        <f t="shared" si="348"/>
        <v>30549</v>
      </c>
      <c r="H684" s="100">
        <f t="shared" si="349"/>
        <v>64055</v>
      </c>
      <c r="I684" s="100">
        <f t="shared" si="350"/>
        <v>47636</v>
      </c>
      <c r="J684" s="100">
        <f t="shared" si="351"/>
        <v>50906</v>
      </c>
      <c r="K684" s="100">
        <f t="shared" si="352"/>
        <v>21211</v>
      </c>
      <c r="L684" s="100">
        <f t="shared" si="353"/>
        <v>18514</v>
      </c>
      <c r="M684" s="100">
        <f t="shared" si="354"/>
        <v>14122</v>
      </c>
      <c r="N684" s="100" t="str">
        <f t="shared" si="355"/>
        <v>|</v>
      </c>
      <c r="O684" s="100">
        <f t="shared" si="356"/>
        <v>50254</v>
      </c>
      <c r="P684" s="100">
        <f t="shared" si="357"/>
        <v>34349</v>
      </c>
      <c r="Q684" s="100">
        <f t="shared" si="358"/>
        <v>22946</v>
      </c>
      <c r="R684" s="100">
        <f t="shared" si="359"/>
        <v>68999</v>
      </c>
      <c r="S684" s="100">
        <f t="shared" si="360"/>
        <v>37842</v>
      </c>
      <c r="T684" s="100">
        <f t="shared" si="361"/>
        <v>34232</v>
      </c>
      <c r="U684" s="100">
        <f t="shared" si="362"/>
        <v>13964</v>
      </c>
      <c r="V684" s="89" t="s">
        <v>290</v>
      </c>
      <c r="W684" s="95" t="s">
        <v>37</v>
      </c>
      <c r="X684" s="95" t="s">
        <v>37</v>
      </c>
      <c r="Y684" s="95" t="s">
        <v>37</v>
      </c>
      <c r="Z684" s="95" t="s">
        <v>38</v>
      </c>
      <c r="AA684" s="95" t="s">
        <v>37</v>
      </c>
      <c r="AB684" s="95" t="s">
        <v>271</v>
      </c>
      <c r="AC684" s="95" t="s">
        <v>37</v>
      </c>
      <c r="AD684" s="96" t="s">
        <v>290</v>
      </c>
      <c r="AE684" s="95" t="s">
        <v>37</v>
      </c>
      <c r="AF684" s="95" t="s">
        <v>37</v>
      </c>
      <c r="AG684" s="95" t="s">
        <v>38</v>
      </c>
      <c r="AH684" s="95" t="s">
        <v>37</v>
      </c>
      <c r="AI684" s="95" t="s">
        <v>38</v>
      </c>
      <c r="AJ684" s="95" t="s">
        <v>37</v>
      </c>
      <c r="AK684" s="95" t="s">
        <v>38</v>
      </c>
      <c r="AL684" s="94" t="s">
        <v>290</v>
      </c>
      <c r="AM684" s="108">
        <f t="array" ref="AM684">IFERROR(INDEX(TO_name_1,MATCH(,((Шаблон_1-Точность)&gt;=G684)+((Шаблон_1+Точность)&lt;=G684),)),G684)</f>
        <v>30549</v>
      </c>
      <c r="AN684" s="109">
        <f t="array" ref="AN684">IFERROR(INDEX(TO_name_2,MATCH(,((Шаблон_2-Точность)&gt;=H684)+((Шаблон_2+Точность)&lt;=H684),)),H684)</f>
        <v>64055</v>
      </c>
      <c r="AO684" s="109">
        <f t="array" ref="AO684">IFERROR(INDEX(TO_name_3,MATCH(,((Шаблон_3-Точность)&gt;=I684)+((Шаблон_3+Точность)&lt;=I684),)),I684)</f>
        <v>47636</v>
      </c>
      <c r="AP684" s="109">
        <f t="array" ref="AP684">IFERROR(INDEX(TO_name_4,MATCH(,((Шаблон_4-Точность)&gt;=J684)+((Шаблон_4+Точность)&lt;=J684),)),J684)</f>
        <v>50906</v>
      </c>
      <c r="AQ684" s="109">
        <f t="array" ref="AQ684">IFERROR(INDEX(TO_name_9,MATCH(,((Шаблон_9-Точность)&gt;=K684)+((Шаблон_9+Точность)&lt;=K684),)),K684)</f>
        <v>21211</v>
      </c>
      <c r="AR684" s="109">
        <f t="array" ref="AR684">IFERROR(INDEX(TO_name_10,MATCH(,((Шаблон_10-Точность)&gt;=L684)+((Шаблон_10+Точность)&lt;=L684),)),L684)</f>
        <v>18514</v>
      </c>
      <c r="AS684" s="110">
        <f t="array" ref="AS684">IFERROR(INDEX(TO_name_11,MATCH(,((Шаблон_11-Точность)&gt;=M684)+((Шаблон_11+Точность)&lt;=M684),)),M684)</f>
        <v>14122</v>
      </c>
      <c r="AT684" s="111" t="s">
        <v>290</v>
      </c>
      <c r="AU684" s="108">
        <f t="array" ref="AU684">IFERROR(INDEX(TO_name_5,MATCH(,((Шаблон_5-Точность)&gt;=O684)+((Шаблон_5+Точность)&lt;=O684),)),O684)</f>
        <v>50254</v>
      </c>
      <c r="AV684" s="109">
        <f t="array" ref="AV684">IFERROR(INDEX(TO_name_6,MATCH(,((Шаблон_6-Точность)&gt;=P684)+((Шаблон_6+Точность)&lt;=P684),)),P684)</f>
        <v>34349</v>
      </c>
      <c r="AW684" s="109">
        <f t="array" ref="AW684">IFERROR(INDEX(TO_name_7,MATCH(,((Шаблон_7-Точность)&gt;=Q684)+((Шаблон_7+Точность)&lt;=Q684),)),Q684)</f>
        <v>22946</v>
      </c>
      <c r="AX684" s="109">
        <f t="array" ref="AX684">IFERROR(INDEX(TO_name_8,MATCH(,((Шаблон_8-Точность)&gt;=R684)+((Шаблон_8+Точность)&lt;=R684),)),R684)</f>
        <v>68999</v>
      </c>
      <c r="AY684" s="109">
        <f t="array" ref="AY684">IFERROR(INDEX(TO_name_12,MATCH(,((Шаблон_12-Точность)&gt;=S684)+((Шаблон_12+Точность)&lt;=S684),)),S684)</f>
        <v>37842</v>
      </c>
      <c r="AZ684" s="109">
        <f t="array" ref="AZ684">IFERROR(INDEX(TO_name_13,MATCH(,((Шаблон_13-Точность)&gt;=T684)+((Шаблон_13+Точность)&lt;=T684),)),T684)</f>
        <v>34232</v>
      </c>
      <c r="BA684" s="110">
        <f t="array" ref="BA684">IFERROR(INDEX(TO_name_14,MATCH(,((Шаблон_14-Точность)&gt;=U684)+((Шаблон_14+Точность)&lt;=U684),)),U684)</f>
        <v>13964</v>
      </c>
      <c r="BB684" s="3"/>
      <c r="BC684" s="3" t="str">
        <f t="shared" si="332"/>
        <v>М/74271/30549</v>
      </c>
      <c r="BD684" s="3" t="str">
        <f t="shared" si="333"/>
        <v>М/78977/64055</v>
      </c>
      <c r="BE684" s="3" t="str">
        <f t="shared" si="334"/>
        <v>М/72738/47636</v>
      </c>
      <c r="BF684" s="3" t="str">
        <f t="shared" si="335"/>
        <v>Р/79206/50906</v>
      </c>
      <c r="BG684" s="3" t="str">
        <f t="shared" si="336"/>
        <v>М/21211/21211</v>
      </c>
      <c r="BH684" s="3" t="str">
        <f t="shared" si="337"/>
        <v>ТО2/18514/18514</v>
      </c>
      <c r="BI684" s="3" t="str">
        <f t="shared" si="338"/>
        <v>М/14122/14122</v>
      </c>
      <c r="BJ684" s="158" t="s">
        <v>290</v>
      </c>
      <c r="BK684" s="3" t="str">
        <f t="shared" si="339"/>
        <v>М/48533/50254</v>
      </c>
      <c r="BL684" s="3" t="str">
        <f t="shared" si="340"/>
        <v>М/59331/34349</v>
      </c>
      <c r="BM684" s="3" t="str">
        <f t="shared" si="341"/>
        <v>Р/43461/22946</v>
      </c>
      <c r="BN684" s="3" t="str">
        <f t="shared" si="342"/>
        <v>М/44450/68999</v>
      </c>
      <c r="BO684" s="3" t="str">
        <f t="shared" si="343"/>
        <v>Р/12842/37842</v>
      </c>
      <c r="BP684" s="3" t="str">
        <f t="shared" si="344"/>
        <v>М/13717/34232</v>
      </c>
      <c r="BQ684" s="3" t="str">
        <f t="shared" si="345"/>
        <v>Р/13964/13964</v>
      </c>
    </row>
    <row r="685" spans="1:69" ht="16.5" customHeight="1" x14ac:dyDescent="0.25">
      <c r="A685" s="90">
        <v>45601</v>
      </c>
      <c r="B685" s="3">
        <v>5</v>
      </c>
      <c r="C685" s="3">
        <v>4</v>
      </c>
      <c r="D685" s="105" t="str">
        <f t="shared" si="346"/>
        <v/>
      </c>
      <c r="E685" s="105" t="str">
        <f t="shared" si="347"/>
        <v/>
      </c>
      <c r="F685" s="99" t="s">
        <v>290</v>
      </c>
      <c r="G685" s="100">
        <f t="shared" si="348"/>
        <v>30573</v>
      </c>
      <c r="H685" s="100">
        <f t="shared" si="349"/>
        <v>64079</v>
      </c>
      <c r="I685" s="100">
        <f t="shared" si="350"/>
        <v>47660</v>
      </c>
      <c r="J685" s="100">
        <f t="shared" si="351"/>
        <v>50906</v>
      </c>
      <c r="K685" s="100">
        <f t="shared" si="352"/>
        <v>21235</v>
      </c>
      <c r="L685" s="100">
        <f t="shared" si="353"/>
        <v>18514</v>
      </c>
      <c r="M685" s="100">
        <f t="shared" si="354"/>
        <v>14146</v>
      </c>
      <c r="N685" s="100" t="str">
        <f t="shared" si="355"/>
        <v>|</v>
      </c>
      <c r="O685" s="100">
        <f t="shared" si="356"/>
        <v>50278</v>
      </c>
      <c r="P685" s="100">
        <f t="shared" si="357"/>
        <v>34373</v>
      </c>
      <c r="Q685" s="100">
        <f t="shared" si="358"/>
        <v>22946</v>
      </c>
      <c r="R685" s="100">
        <f t="shared" si="359"/>
        <v>69023</v>
      </c>
      <c r="S685" s="100">
        <f t="shared" si="360"/>
        <v>37842</v>
      </c>
      <c r="T685" s="100">
        <f t="shared" si="361"/>
        <v>34256</v>
      </c>
      <c r="U685" s="100">
        <f t="shared" si="362"/>
        <v>13964</v>
      </c>
      <c r="V685" s="89" t="s">
        <v>290</v>
      </c>
      <c r="W685" s="95" t="s">
        <v>37</v>
      </c>
      <c r="X685" s="95" t="s">
        <v>37</v>
      </c>
      <c r="Y685" s="95" t="s">
        <v>37</v>
      </c>
      <c r="Z685" s="95" t="s">
        <v>38</v>
      </c>
      <c r="AA685" s="95" t="s">
        <v>37</v>
      </c>
      <c r="AB685" s="95" t="s">
        <v>271</v>
      </c>
      <c r="AC685" s="95" t="s">
        <v>37</v>
      </c>
      <c r="AD685" s="96" t="s">
        <v>290</v>
      </c>
      <c r="AE685" s="95" t="s">
        <v>37</v>
      </c>
      <c r="AF685" s="95" t="s">
        <v>37</v>
      </c>
      <c r="AG685" s="95" t="s">
        <v>38</v>
      </c>
      <c r="AH685" s="95" t="s">
        <v>37</v>
      </c>
      <c r="AI685" s="95" t="s">
        <v>38</v>
      </c>
      <c r="AJ685" s="95" t="s">
        <v>37</v>
      </c>
      <c r="AK685" s="95" t="s">
        <v>38</v>
      </c>
      <c r="AL685" s="94" t="s">
        <v>290</v>
      </c>
      <c r="AM685" s="108">
        <f t="array" ref="AM685">IFERROR(INDEX(TO_name_1,MATCH(,((Шаблон_1-Точность)&gt;=G685)+((Шаблон_1+Точность)&lt;=G685),)),G685)</f>
        <v>30573</v>
      </c>
      <c r="AN685" s="109">
        <f t="array" ref="AN685">IFERROR(INDEX(TO_name_2,MATCH(,((Шаблон_2-Точность)&gt;=H685)+((Шаблон_2+Точность)&lt;=H685),)),H685)</f>
        <v>64079</v>
      </c>
      <c r="AO685" s="109">
        <f t="array" ref="AO685">IFERROR(INDEX(TO_name_3,MATCH(,((Шаблон_3-Точность)&gt;=I685)+((Шаблон_3+Точность)&lt;=I685),)),I685)</f>
        <v>47660</v>
      </c>
      <c r="AP685" s="109">
        <f t="array" ref="AP685">IFERROR(INDEX(TO_name_4,MATCH(,((Шаблон_4-Точность)&gt;=J685)+((Шаблон_4+Точность)&lt;=J685),)),J685)</f>
        <v>50906</v>
      </c>
      <c r="AQ685" s="109">
        <f t="array" ref="AQ685">IFERROR(INDEX(TO_name_9,MATCH(,((Шаблон_9-Точность)&gt;=K685)+((Шаблон_9+Точность)&lt;=K685),)),K685)</f>
        <v>21235</v>
      </c>
      <c r="AR685" s="109">
        <f t="array" ref="AR685">IFERROR(INDEX(TO_name_10,MATCH(,((Шаблон_10-Точность)&gt;=L685)+((Шаблон_10+Точность)&lt;=L685),)),L685)</f>
        <v>18514</v>
      </c>
      <c r="AS685" s="110">
        <f t="array" ref="AS685">IFERROR(INDEX(TO_name_11,MATCH(,((Шаблон_11-Точность)&gt;=M685)+((Шаблон_11+Точность)&lt;=M685),)),M685)</f>
        <v>14146</v>
      </c>
      <c r="AT685" s="111" t="s">
        <v>290</v>
      </c>
      <c r="AU685" s="108">
        <f t="array" ref="AU685">IFERROR(INDEX(TO_name_5,MATCH(,((Шаблон_5-Точность)&gt;=O685)+((Шаблон_5+Точность)&lt;=O685),)),O685)</f>
        <v>50278</v>
      </c>
      <c r="AV685" s="109">
        <f t="array" ref="AV685">IFERROR(INDEX(TO_name_6,MATCH(,((Шаблон_6-Точность)&gt;=P685)+((Шаблон_6+Точность)&lt;=P685),)),P685)</f>
        <v>34373</v>
      </c>
      <c r="AW685" s="109">
        <f t="array" ref="AW685">IFERROR(INDEX(TO_name_7,MATCH(,((Шаблон_7-Точность)&gt;=Q685)+((Шаблон_7+Точность)&lt;=Q685),)),Q685)</f>
        <v>22946</v>
      </c>
      <c r="AX685" s="109">
        <f t="array" ref="AX685">IFERROR(INDEX(TO_name_8,MATCH(,((Шаблон_8-Точность)&gt;=R685)+((Шаблон_8+Точность)&lt;=R685),)),R685)</f>
        <v>69023</v>
      </c>
      <c r="AY685" s="109">
        <f t="array" ref="AY685">IFERROR(INDEX(TO_name_12,MATCH(,((Шаблон_12-Точность)&gt;=S685)+((Шаблон_12+Точность)&lt;=S685),)),S685)</f>
        <v>37842</v>
      </c>
      <c r="AZ685" s="109">
        <f t="array" ref="AZ685">IFERROR(INDEX(TO_name_13,MATCH(,((Шаблон_13-Точность)&gt;=T685)+((Шаблон_13+Точность)&lt;=T685),)),T685)</f>
        <v>34256</v>
      </c>
      <c r="BA685" s="110">
        <f t="array" ref="BA685">IFERROR(INDEX(TO_name_14,MATCH(,((Шаблон_14-Точность)&gt;=U685)+((Шаблон_14+Точность)&lt;=U685),)),U685)</f>
        <v>13964</v>
      </c>
      <c r="BB685" s="3"/>
      <c r="BC685" s="3" t="str">
        <f t="shared" si="332"/>
        <v>М/74295/30573</v>
      </c>
      <c r="BD685" s="3" t="str">
        <f t="shared" si="333"/>
        <v>М/79001/64079</v>
      </c>
      <c r="BE685" s="3" t="str">
        <f t="shared" si="334"/>
        <v>М/72762/47660</v>
      </c>
      <c r="BF685" s="3" t="str">
        <f t="shared" si="335"/>
        <v>Р/79206/50906</v>
      </c>
      <c r="BG685" s="3" t="str">
        <f t="shared" si="336"/>
        <v>М/21235/21235</v>
      </c>
      <c r="BH685" s="3" t="str">
        <f t="shared" si="337"/>
        <v>ТО2/18514/18514</v>
      </c>
      <c r="BI685" s="3" t="str">
        <f t="shared" si="338"/>
        <v>М/14146/14146</v>
      </c>
      <c r="BJ685" s="158" t="s">
        <v>290</v>
      </c>
      <c r="BK685" s="3" t="str">
        <f t="shared" si="339"/>
        <v>М/48557/50278</v>
      </c>
      <c r="BL685" s="3" t="str">
        <f t="shared" si="340"/>
        <v>М/59355/34373</v>
      </c>
      <c r="BM685" s="3" t="str">
        <f t="shared" si="341"/>
        <v>Р/43461/22946</v>
      </c>
      <c r="BN685" s="3" t="str">
        <f t="shared" si="342"/>
        <v>М/44474/69023</v>
      </c>
      <c r="BO685" s="3" t="str">
        <f t="shared" si="343"/>
        <v>Р/12842/37842</v>
      </c>
      <c r="BP685" s="3" t="str">
        <f t="shared" si="344"/>
        <v>М/13741/34256</v>
      </c>
      <c r="BQ685" s="3" t="str">
        <f t="shared" si="345"/>
        <v>Р/13964/13964</v>
      </c>
    </row>
    <row r="686" spans="1:69" ht="16.5" customHeight="1" x14ac:dyDescent="0.25">
      <c r="A686" s="90">
        <v>45602</v>
      </c>
      <c r="B686" s="3">
        <v>5</v>
      </c>
      <c r="C686" s="3">
        <v>4</v>
      </c>
      <c r="D686" s="105" t="str">
        <f t="shared" si="346"/>
        <v/>
      </c>
      <c r="E686" s="105" t="str">
        <f t="shared" si="347"/>
        <v/>
      </c>
      <c r="F686" s="99" t="s">
        <v>290</v>
      </c>
      <c r="G686" s="100">
        <f t="shared" si="348"/>
        <v>30597</v>
      </c>
      <c r="H686" s="100">
        <f t="shared" si="349"/>
        <v>64103</v>
      </c>
      <c r="I686" s="100">
        <f t="shared" si="350"/>
        <v>47684</v>
      </c>
      <c r="J686" s="100">
        <f t="shared" si="351"/>
        <v>50906</v>
      </c>
      <c r="K686" s="100">
        <f t="shared" si="352"/>
        <v>21259</v>
      </c>
      <c r="L686" s="100">
        <f t="shared" si="353"/>
        <v>18514</v>
      </c>
      <c r="M686" s="100">
        <f t="shared" si="354"/>
        <v>14170</v>
      </c>
      <c r="N686" s="100" t="str">
        <f t="shared" si="355"/>
        <v>|</v>
      </c>
      <c r="O686" s="100">
        <f t="shared" si="356"/>
        <v>50302</v>
      </c>
      <c r="P686" s="100">
        <f t="shared" si="357"/>
        <v>34397</v>
      </c>
      <c r="Q686" s="100">
        <f t="shared" si="358"/>
        <v>22946</v>
      </c>
      <c r="R686" s="100">
        <f t="shared" si="359"/>
        <v>69047</v>
      </c>
      <c r="S686" s="100">
        <f t="shared" si="360"/>
        <v>37842</v>
      </c>
      <c r="T686" s="100">
        <f t="shared" si="361"/>
        <v>34280</v>
      </c>
      <c r="U686" s="100">
        <f t="shared" si="362"/>
        <v>13964</v>
      </c>
      <c r="V686" s="89" t="s">
        <v>290</v>
      </c>
      <c r="W686" s="95" t="s">
        <v>37</v>
      </c>
      <c r="X686" s="95" t="s">
        <v>37</v>
      </c>
      <c r="Y686" s="95" t="s">
        <v>37</v>
      </c>
      <c r="Z686" s="95" t="s">
        <v>38</v>
      </c>
      <c r="AA686" s="95" t="s">
        <v>37</v>
      </c>
      <c r="AB686" s="95" t="s">
        <v>271</v>
      </c>
      <c r="AC686" s="95" t="s">
        <v>37</v>
      </c>
      <c r="AD686" s="96" t="s">
        <v>290</v>
      </c>
      <c r="AE686" s="95" t="s">
        <v>37</v>
      </c>
      <c r="AF686" s="95" t="s">
        <v>37</v>
      </c>
      <c r="AG686" s="95" t="s">
        <v>38</v>
      </c>
      <c r="AH686" s="95" t="s">
        <v>37</v>
      </c>
      <c r="AI686" s="95" t="s">
        <v>38</v>
      </c>
      <c r="AJ686" s="95" t="s">
        <v>37</v>
      </c>
      <c r="AK686" s="95" t="s">
        <v>38</v>
      </c>
      <c r="AL686" s="94" t="s">
        <v>290</v>
      </c>
      <c r="AM686" s="108">
        <f t="array" ref="AM686">IFERROR(INDEX(TO_name_1,MATCH(,((Шаблон_1-Точность)&gt;=G686)+((Шаблон_1+Точность)&lt;=G686),)),G686)</f>
        <v>30597</v>
      </c>
      <c r="AN686" s="109">
        <f t="array" ref="AN686">IFERROR(INDEX(TO_name_2,MATCH(,((Шаблон_2-Точность)&gt;=H686)+((Шаблон_2+Точность)&lt;=H686),)),H686)</f>
        <v>64103</v>
      </c>
      <c r="AO686" s="109">
        <f t="array" ref="AO686">IFERROR(INDEX(TO_name_3,MATCH(,((Шаблон_3-Точность)&gt;=I686)+((Шаблон_3+Точность)&lt;=I686),)),I686)</f>
        <v>47684</v>
      </c>
      <c r="AP686" s="109">
        <f t="array" ref="AP686">IFERROR(INDEX(TO_name_4,MATCH(,((Шаблон_4-Точность)&gt;=J686)+((Шаблон_4+Точность)&lt;=J686),)),J686)</f>
        <v>50906</v>
      </c>
      <c r="AQ686" s="109">
        <f t="array" ref="AQ686">IFERROR(INDEX(TO_name_9,MATCH(,((Шаблон_9-Точность)&gt;=K686)+((Шаблон_9+Точность)&lt;=K686),)),K686)</f>
        <v>21259</v>
      </c>
      <c r="AR686" s="109">
        <f t="array" ref="AR686">IFERROR(INDEX(TO_name_10,MATCH(,((Шаблон_10-Точность)&gt;=L686)+((Шаблон_10+Точность)&lt;=L686),)),L686)</f>
        <v>18514</v>
      </c>
      <c r="AS686" s="110">
        <f t="array" ref="AS686">IFERROR(INDEX(TO_name_11,MATCH(,((Шаблон_11-Точность)&gt;=M686)+((Шаблон_11+Точность)&lt;=M686),)),M686)</f>
        <v>14170</v>
      </c>
      <c r="AT686" s="111" t="s">
        <v>290</v>
      </c>
      <c r="AU686" s="108">
        <f t="array" ref="AU686">IFERROR(INDEX(TO_name_5,MATCH(,((Шаблон_5-Точность)&gt;=O686)+((Шаблон_5+Точность)&lt;=O686),)),O686)</f>
        <v>50302</v>
      </c>
      <c r="AV686" s="109">
        <f t="array" ref="AV686">IFERROR(INDEX(TO_name_6,MATCH(,((Шаблон_6-Точность)&gt;=P686)+((Шаблон_6+Точность)&lt;=P686),)),P686)</f>
        <v>34397</v>
      </c>
      <c r="AW686" s="109">
        <f t="array" ref="AW686">IFERROR(INDEX(TO_name_7,MATCH(,((Шаблон_7-Точность)&gt;=Q686)+((Шаблон_7+Точность)&lt;=Q686),)),Q686)</f>
        <v>22946</v>
      </c>
      <c r="AX686" s="109">
        <f t="array" ref="AX686">IFERROR(INDEX(TO_name_8,MATCH(,((Шаблон_8-Точность)&gt;=R686)+((Шаблон_8+Точность)&lt;=R686),)),R686)</f>
        <v>69047</v>
      </c>
      <c r="AY686" s="109">
        <f t="array" ref="AY686">IFERROR(INDEX(TO_name_12,MATCH(,((Шаблон_12-Точность)&gt;=S686)+((Шаблон_12+Точность)&lt;=S686),)),S686)</f>
        <v>37842</v>
      </c>
      <c r="AZ686" s="109">
        <f t="array" ref="AZ686">IFERROR(INDEX(TO_name_13,MATCH(,((Шаблон_13-Точность)&gt;=T686)+((Шаблон_13+Точность)&lt;=T686),)),T686)</f>
        <v>34280</v>
      </c>
      <c r="BA686" s="110">
        <f t="array" ref="BA686">IFERROR(INDEX(TO_name_14,MATCH(,((Шаблон_14-Точность)&gt;=U686)+((Шаблон_14+Точность)&lt;=U686),)),U686)</f>
        <v>13964</v>
      </c>
      <c r="BB686" s="3"/>
      <c r="BC686" s="3" t="str">
        <f t="shared" si="332"/>
        <v>М/74319/30597</v>
      </c>
      <c r="BD686" s="3" t="str">
        <f t="shared" si="333"/>
        <v>М/79025/64103</v>
      </c>
      <c r="BE686" s="3" t="str">
        <f t="shared" si="334"/>
        <v>М/72786/47684</v>
      </c>
      <c r="BF686" s="3" t="str">
        <f t="shared" si="335"/>
        <v>Р/79206/50906</v>
      </c>
      <c r="BG686" s="3" t="str">
        <f t="shared" si="336"/>
        <v>М/21259/21259</v>
      </c>
      <c r="BH686" s="3" t="str">
        <f t="shared" si="337"/>
        <v>ТО2/18514/18514</v>
      </c>
      <c r="BI686" s="3" t="str">
        <f t="shared" si="338"/>
        <v>М/14170/14170</v>
      </c>
      <c r="BJ686" s="158" t="s">
        <v>290</v>
      </c>
      <c r="BK686" s="3" t="str">
        <f t="shared" si="339"/>
        <v>М/48581/50302</v>
      </c>
      <c r="BL686" s="3" t="str">
        <f t="shared" si="340"/>
        <v>М/59379/34397</v>
      </c>
      <c r="BM686" s="3" t="str">
        <f t="shared" si="341"/>
        <v>Р/43461/22946</v>
      </c>
      <c r="BN686" s="3" t="str">
        <f t="shared" si="342"/>
        <v>М/44498/69047</v>
      </c>
      <c r="BO686" s="3" t="str">
        <f t="shared" si="343"/>
        <v>Р/12842/37842</v>
      </c>
      <c r="BP686" s="3" t="str">
        <f t="shared" si="344"/>
        <v>М/13765/34280</v>
      </c>
      <c r="BQ686" s="3" t="str">
        <f t="shared" si="345"/>
        <v>Р/13964/13964</v>
      </c>
    </row>
    <row r="687" spans="1:69" ht="16.5" customHeight="1" x14ac:dyDescent="0.25">
      <c r="A687" s="90">
        <v>45603</v>
      </c>
      <c r="B687" s="3">
        <v>5</v>
      </c>
      <c r="C687" s="3">
        <v>4</v>
      </c>
      <c r="D687" s="105" t="str">
        <f t="shared" si="346"/>
        <v/>
      </c>
      <c r="E687" s="105" t="str">
        <f t="shared" si="347"/>
        <v/>
      </c>
      <c r="F687" s="99" t="s">
        <v>290</v>
      </c>
      <c r="G687" s="100">
        <f t="shared" si="348"/>
        <v>30621</v>
      </c>
      <c r="H687" s="100">
        <f t="shared" si="349"/>
        <v>64127</v>
      </c>
      <c r="I687" s="100">
        <f t="shared" si="350"/>
        <v>47708</v>
      </c>
      <c r="J687" s="100">
        <f t="shared" si="351"/>
        <v>50906</v>
      </c>
      <c r="K687" s="100">
        <f t="shared" si="352"/>
        <v>21283</v>
      </c>
      <c r="L687" s="100">
        <f t="shared" si="353"/>
        <v>18514</v>
      </c>
      <c r="M687" s="100">
        <f t="shared" si="354"/>
        <v>14194</v>
      </c>
      <c r="N687" s="100" t="str">
        <f t="shared" si="355"/>
        <v>|</v>
      </c>
      <c r="O687" s="100">
        <f t="shared" si="356"/>
        <v>50326</v>
      </c>
      <c r="P687" s="100">
        <f t="shared" si="357"/>
        <v>34421</v>
      </c>
      <c r="Q687" s="100">
        <f t="shared" si="358"/>
        <v>22946</v>
      </c>
      <c r="R687" s="100">
        <f t="shared" si="359"/>
        <v>69071</v>
      </c>
      <c r="S687" s="100">
        <f t="shared" si="360"/>
        <v>37842</v>
      </c>
      <c r="T687" s="100">
        <f t="shared" si="361"/>
        <v>34304</v>
      </c>
      <c r="U687" s="100">
        <f t="shared" si="362"/>
        <v>13964</v>
      </c>
      <c r="V687" s="89" t="s">
        <v>290</v>
      </c>
      <c r="W687" s="95" t="s">
        <v>37</v>
      </c>
      <c r="X687" s="95" t="s">
        <v>37</v>
      </c>
      <c r="Y687" s="95" t="s">
        <v>37</v>
      </c>
      <c r="Z687" s="95" t="s">
        <v>38</v>
      </c>
      <c r="AA687" s="95" t="s">
        <v>37</v>
      </c>
      <c r="AB687" s="95" t="s">
        <v>271</v>
      </c>
      <c r="AC687" s="95" t="s">
        <v>37</v>
      </c>
      <c r="AD687" s="96" t="s">
        <v>290</v>
      </c>
      <c r="AE687" s="95" t="s">
        <v>37</v>
      </c>
      <c r="AF687" s="95" t="s">
        <v>37</v>
      </c>
      <c r="AG687" s="95" t="s">
        <v>38</v>
      </c>
      <c r="AH687" s="95" t="s">
        <v>37</v>
      </c>
      <c r="AI687" s="95" t="s">
        <v>38</v>
      </c>
      <c r="AJ687" s="95" t="s">
        <v>37</v>
      </c>
      <c r="AK687" s="95" t="s">
        <v>38</v>
      </c>
      <c r="AL687" s="94" t="s">
        <v>290</v>
      </c>
      <c r="AM687" s="108">
        <f t="array" ref="AM687">IFERROR(INDEX(TO_name_1,MATCH(,((Шаблон_1-Точность)&gt;=G687)+((Шаблон_1+Точность)&lt;=G687),)),G687)</f>
        <v>30621</v>
      </c>
      <c r="AN687" s="109">
        <f t="array" ref="AN687">IFERROR(INDEX(TO_name_2,MATCH(,((Шаблон_2-Точность)&gt;=H687)+((Шаблон_2+Точность)&lt;=H687),)),H687)</f>
        <v>64127</v>
      </c>
      <c r="AO687" s="109">
        <f t="array" ref="AO687">IFERROR(INDEX(TO_name_3,MATCH(,((Шаблон_3-Точность)&gt;=I687)+((Шаблон_3+Точность)&lt;=I687),)),I687)</f>
        <v>47708</v>
      </c>
      <c r="AP687" s="109">
        <f t="array" ref="AP687">IFERROR(INDEX(TO_name_4,MATCH(,((Шаблон_4-Точность)&gt;=J687)+((Шаблон_4+Точность)&lt;=J687),)),J687)</f>
        <v>50906</v>
      </c>
      <c r="AQ687" s="109">
        <f t="array" ref="AQ687">IFERROR(INDEX(TO_name_9,MATCH(,((Шаблон_9-Точность)&gt;=K687)+((Шаблон_9+Точность)&lt;=K687),)),K687)</f>
        <v>21283</v>
      </c>
      <c r="AR687" s="109">
        <f t="array" ref="AR687">IFERROR(INDEX(TO_name_10,MATCH(,((Шаблон_10-Точность)&gt;=L687)+((Шаблон_10+Точность)&lt;=L687),)),L687)</f>
        <v>18514</v>
      </c>
      <c r="AS687" s="110">
        <f t="array" ref="AS687">IFERROR(INDEX(TO_name_11,MATCH(,((Шаблон_11-Точность)&gt;=M687)+((Шаблон_11+Точность)&lt;=M687),)),M687)</f>
        <v>14194</v>
      </c>
      <c r="AT687" s="111" t="s">
        <v>290</v>
      </c>
      <c r="AU687" s="108">
        <f t="array" ref="AU687">IFERROR(INDEX(TO_name_5,MATCH(,((Шаблон_5-Точность)&gt;=O687)+((Шаблон_5+Точность)&lt;=O687),)),O687)</f>
        <v>50326</v>
      </c>
      <c r="AV687" s="109">
        <f t="array" ref="AV687">IFERROR(INDEX(TO_name_6,MATCH(,((Шаблон_6-Точность)&gt;=P687)+((Шаблон_6+Точность)&lt;=P687),)),P687)</f>
        <v>34421</v>
      </c>
      <c r="AW687" s="109">
        <f t="array" ref="AW687">IFERROR(INDEX(TO_name_7,MATCH(,((Шаблон_7-Точность)&gt;=Q687)+((Шаблон_7+Точность)&lt;=Q687),)),Q687)</f>
        <v>22946</v>
      </c>
      <c r="AX687" s="109">
        <f t="array" ref="AX687">IFERROR(INDEX(TO_name_8,MATCH(,((Шаблон_8-Точность)&gt;=R687)+((Шаблон_8+Точность)&lt;=R687),)),R687)</f>
        <v>69071</v>
      </c>
      <c r="AY687" s="109">
        <f t="array" ref="AY687">IFERROR(INDEX(TO_name_12,MATCH(,((Шаблон_12-Точность)&gt;=S687)+((Шаблон_12+Точность)&lt;=S687),)),S687)</f>
        <v>37842</v>
      </c>
      <c r="AZ687" s="109">
        <f t="array" ref="AZ687">IFERROR(INDEX(TO_name_13,MATCH(,((Шаблон_13-Точность)&gt;=T687)+((Шаблон_13+Точность)&lt;=T687),)),T687)</f>
        <v>34304</v>
      </c>
      <c r="BA687" s="110">
        <f t="array" ref="BA687">IFERROR(INDEX(TO_name_14,MATCH(,((Шаблон_14-Точность)&gt;=U687)+((Шаблон_14+Точность)&lt;=U687),)),U687)</f>
        <v>13964</v>
      </c>
      <c r="BB687" s="3"/>
      <c r="BC687" s="3" t="str">
        <f t="shared" si="332"/>
        <v>М/74343/30621</v>
      </c>
      <c r="BD687" s="3" t="str">
        <f t="shared" si="333"/>
        <v>М/79049/64127</v>
      </c>
      <c r="BE687" s="3" t="str">
        <f t="shared" si="334"/>
        <v>М/72810/47708</v>
      </c>
      <c r="BF687" s="3" t="str">
        <f t="shared" si="335"/>
        <v>Р/79206/50906</v>
      </c>
      <c r="BG687" s="3" t="str">
        <f t="shared" si="336"/>
        <v>М/21283/21283</v>
      </c>
      <c r="BH687" s="3" t="str">
        <f t="shared" si="337"/>
        <v>ТО2/18514/18514</v>
      </c>
      <c r="BI687" s="3" t="str">
        <f t="shared" si="338"/>
        <v>М/14194/14194</v>
      </c>
      <c r="BJ687" s="158" t="s">
        <v>290</v>
      </c>
      <c r="BK687" s="3" t="str">
        <f t="shared" si="339"/>
        <v>М/48605/50326</v>
      </c>
      <c r="BL687" s="3" t="str">
        <f t="shared" si="340"/>
        <v>М/59403/34421</v>
      </c>
      <c r="BM687" s="3" t="str">
        <f t="shared" si="341"/>
        <v>Р/43461/22946</v>
      </c>
      <c r="BN687" s="3" t="str">
        <f t="shared" si="342"/>
        <v>М/44522/69071</v>
      </c>
      <c r="BO687" s="3" t="str">
        <f t="shared" si="343"/>
        <v>Р/12842/37842</v>
      </c>
      <c r="BP687" s="3" t="str">
        <f t="shared" si="344"/>
        <v>М/13789/34304</v>
      </c>
      <c r="BQ687" s="3" t="str">
        <f t="shared" si="345"/>
        <v>Р/13964/13964</v>
      </c>
    </row>
    <row r="688" spans="1:69" ht="16.5" customHeight="1" x14ac:dyDescent="0.25">
      <c r="A688" s="90">
        <v>45604</v>
      </c>
      <c r="B688" s="3">
        <v>5</v>
      </c>
      <c r="C688" s="3">
        <v>4</v>
      </c>
      <c r="D688" s="105" t="str">
        <f t="shared" si="346"/>
        <v/>
      </c>
      <c r="E688" s="105" t="str">
        <f t="shared" si="347"/>
        <v/>
      </c>
      <c r="F688" s="99" t="s">
        <v>290</v>
      </c>
      <c r="G688" s="100">
        <f t="shared" si="348"/>
        <v>30645</v>
      </c>
      <c r="H688" s="100">
        <f t="shared" si="349"/>
        <v>64151</v>
      </c>
      <c r="I688" s="100">
        <f t="shared" si="350"/>
        <v>47732</v>
      </c>
      <c r="J688" s="100">
        <f t="shared" si="351"/>
        <v>50906</v>
      </c>
      <c r="K688" s="100">
        <f t="shared" si="352"/>
        <v>21307</v>
      </c>
      <c r="L688" s="100">
        <f t="shared" si="353"/>
        <v>18522</v>
      </c>
      <c r="M688" s="100">
        <f t="shared" si="354"/>
        <v>14210</v>
      </c>
      <c r="N688" s="100" t="str">
        <f t="shared" si="355"/>
        <v>|</v>
      </c>
      <c r="O688" s="100">
        <f t="shared" si="356"/>
        <v>50350</v>
      </c>
      <c r="P688" s="100">
        <f t="shared" si="357"/>
        <v>34445</v>
      </c>
      <c r="Q688" s="100">
        <f t="shared" si="358"/>
        <v>22946</v>
      </c>
      <c r="R688" s="100">
        <f t="shared" si="359"/>
        <v>69095</v>
      </c>
      <c r="S688" s="100">
        <f t="shared" si="360"/>
        <v>37842</v>
      </c>
      <c r="T688" s="100">
        <f t="shared" si="361"/>
        <v>34328</v>
      </c>
      <c r="U688" s="100">
        <f t="shared" si="362"/>
        <v>13964</v>
      </c>
      <c r="V688" s="89" t="s">
        <v>290</v>
      </c>
      <c r="W688" s="95" t="s">
        <v>37</v>
      </c>
      <c r="X688" s="95" t="s">
        <v>37</v>
      </c>
      <c r="Y688" s="95" t="s">
        <v>37</v>
      </c>
      <c r="Z688" s="95" t="s">
        <v>38</v>
      </c>
      <c r="AA688" s="95" t="s">
        <v>37</v>
      </c>
      <c r="AB688" s="95" t="s">
        <v>320</v>
      </c>
      <c r="AC688" s="95" t="s">
        <v>195</v>
      </c>
      <c r="AD688" s="96" t="s">
        <v>290</v>
      </c>
      <c r="AE688" s="95" t="s">
        <v>37</v>
      </c>
      <c r="AF688" s="95" t="s">
        <v>37</v>
      </c>
      <c r="AG688" s="95" t="s">
        <v>38</v>
      </c>
      <c r="AH688" s="95" t="s">
        <v>37</v>
      </c>
      <c r="AI688" s="95" t="s">
        <v>38</v>
      </c>
      <c r="AJ688" s="95" t="s">
        <v>37</v>
      </c>
      <c r="AK688" s="95" t="s">
        <v>38</v>
      </c>
      <c r="AL688" s="94" t="s">
        <v>290</v>
      </c>
      <c r="AM688" s="108">
        <f t="array" ref="AM688">IFERROR(INDEX(TO_name_1,MATCH(,((Шаблон_1-Точность)&gt;=G688)+((Шаблон_1+Точность)&lt;=G688),)),G688)</f>
        <v>30645</v>
      </c>
      <c r="AN688" s="109">
        <f t="array" ref="AN688">IFERROR(INDEX(TO_name_2,MATCH(,((Шаблон_2-Точность)&gt;=H688)+((Шаблон_2+Точность)&lt;=H688),)),H688)</f>
        <v>64151</v>
      </c>
      <c r="AO688" s="109">
        <f t="array" ref="AO688">IFERROR(INDEX(TO_name_3,MATCH(,((Шаблон_3-Точность)&gt;=I688)+((Шаблон_3+Точность)&lt;=I688),)),I688)</f>
        <v>47732</v>
      </c>
      <c r="AP688" s="109">
        <f t="array" ref="AP688">IFERROR(INDEX(TO_name_4,MATCH(,((Шаблон_4-Точность)&gt;=J688)+((Шаблон_4+Точность)&lt;=J688),)),J688)</f>
        <v>50906</v>
      </c>
      <c r="AQ688" s="109">
        <f t="array" ref="AQ688">IFERROR(INDEX(TO_name_9,MATCH(,((Шаблон_9-Точность)&gt;=K688)+((Шаблон_9+Точность)&lt;=K688),)),K688)</f>
        <v>21307</v>
      </c>
      <c r="AR688" s="109">
        <f t="array" ref="AR688">IFERROR(INDEX(TO_name_10,MATCH(,((Шаблон_10-Точность)&gt;=L688)+((Шаблон_10+Точность)&lt;=L688),)),L688)</f>
        <v>18522</v>
      </c>
      <c r="AS688" s="110">
        <f t="array" ref="AS688">IFERROR(INDEX(TO_name_11,MATCH(,((Шаблон_11-Точность)&gt;=M688)+((Шаблон_11+Точность)&lt;=M688),)),M688)</f>
        <v>14210</v>
      </c>
      <c r="AT688" s="111" t="s">
        <v>290</v>
      </c>
      <c r="AU688" s="108">
        <f t="array" ref="AU688">IFERROR(INDEX(TO_name_5,MATCH(,((Шаблон_5-Точность)&gt;=O688)+((Шаблон_5+Точность)&lt;=O688),)),O688)</f>
        <v>50350</v>
      </c>
      <c r="AV688" s="109">
        <f t="array" ref="AV688">IFERROR(INDEX(TO_name_6,MATCH(,((Шаблон_6-Точность)&gt;=P688)+((Шаблон_6+Точность)&lt;=P688),)),P688)</f>
        <v>34445</v>
      </c>
      <c r="AW688" s="109">
        <f t="array" ref="AW688">IFERROR(INDEX(TO_name_7,MATCH(,((Шаблон_7-Точность)&gt;=Q688)+((Шаблон_7+Точность)&lt;=Q688),)),Q688)</f>
        <v>22946</v>
      </c>
      <c r="AX688" s="109">
        <f t="array" ref="AX688">IFERROR(INDEX(TO_name_8,MATCH(,((Шаблон_8-Точность)&gt;=R688)+((Шаблон_8+Точность)&lt;=R688),)),R688)</f>
        <v>69095</v>
      </c>
      <c r="AY688" s="109">
        <f t="array" ref="AY688">IFERROR(INDEX(TO_name_12,MATCH(,((Шаблон_12-Точность)&gt;=S688)+((Шаблон_12+Точность)&lt;=S688),)),S688)</f>
        <v>37842</v>
      </c>
      <c r="AZ688" s="109">
        <f t="array" ref="AZ688">IFERROR(INDEX(TO_name_13,MATCH(,((Шаблон_13-Точность)&gt;=T688)+((Шаблон_13+Точность)&lt;=T688),)),T688)</f>
        <v>34328</v>
      </c>
      <c r="BA688" s="110">
        <f t="array" ref="BA688">IFERROR(INDEX(TO_name_14,MATCH(,((Шаблон_14-Точность)&gt;=U688)+((Шаблон_14+Точность)&lt;=U688),)),U688)</f>
        <v>13964</v>
      </c>
      <c r="BB688" s="3"/>
      <c r="BC688" s="3" t="str">
        <f t="shared" si="332"/>
        <v>М/74367/30645</v>
      </c>
      <c r="BD688" s="3" t="str">
        <f t="shared" si="333"/>
        <v>М/79073/64151</v>
      </c>
      <c r="BE688" s="3" t="str">
        <f t="shared" si="334"/>
        <v>М/72834/47732</v>
      </c>
      <c r="BF688" s="3" t="str">
        <f t="shared" si="335"/>
        <v>Р/79206/50906</v>
      </c>
      <c r="BG688" s="3" t="str">
        <f t="shared" si="336"/>
        <v>М/21307/21307</v>
      </c>
      <c r="BH688" s="3" t="str">
        <f t="shared" si="337"/>
        <v>П/18522/18522</v>
      </c>
      <c r="BI688" s="3" t="str">
        <f t="shared" si="338"/>
        <v>О/14210/14210</v>
      </c>
      <c r="BJ688" s="158" t="s">
        <v>290</v>
      </c>
      <c r="BK688" s="3" t="str">
        <f t="shared" si="339"/>
        <v>М/48629/50350</v>
      </c>
      <c r="BL688" s="3" t="str">
        <f t="shared" si="340"/>
        <v>М/59427/34445</v>
      </c>
      <c r="BM688" s="3" t="str">
        <f t="shared" si="341"/>
        <v>Р/43461/22946</v>
      </c>
      <c r="BN688" s="3" t="str">
        <f t="shared" si="342"/>
        <v>М/44546/69095</v>
      </c>
      <c r="BO688" s="3" t="str">
        <f t="shared" si="343"/>
        <v>Р/12842/37842</v>
      </c>
      <c r="BP688" s="3" t="str">
        <f t="shared" si="344"/>
        <v>М/13813/34328</v>
      </c>
      <c r="BQ688" s="3" t="str">
        <f t="shared" si="345"/>
        <v>Р/13964/13964</v>
      </c>
    </row>
    <row r="689" spans="1:69" ht="16.5" customHeight="1" x14ac:dyDescent="0.25">
      <c r="A689" s="90">
        <v>45605</v>
      </c>
      <c r="B689" s="3">
        <v>5</v>
      </c>
      <c r="C689" s="3">
        <v>4</v>
      </c>
      <c r="D689" s="105" t="str">
        <f t="shared" si="346"/>
        <v/>
      </c>
      <c r="E689" s="105" t="str">
        <f t="shared" si="347"/>
        <v/>
      </c>
      <c r="F689" s="99" t="s">
        <v>290</v>
      </c>
      <c r="G689" s="100">
        <f t="shared" si="348"/>
        <v>30661</v>
      </c>
      <c r="H689" s="100">
        <f t="shared" si="349"/>
        <v>64175</v>
      </c>
      <c r="I689" s="100">
        <f t="shared" si="350"/>
        <v>47756</v>
      </c>
      <c r="J689" s="100">
        <f t="shared" si="351"/>
        <v>50914</v>
      </c>
      <c r="K689" s="100">
        <f t="shared" si="352"/>
        <v>21331</v>
      </c>
      <c r="L689" s="100">
        <f t="shared" si="353"/>
        <v>18546</v>
      </c>
      <c r="M689" s="100">
        <f t="shared" si="354"/>
        <v>14210</v>
      </c>
      <c r="N689" s="100" t="str">
        <f t="shared" si="355"/>
        <v>|</v>
      </c>
      <c r="O689" s="100">
        <f t="shared" si="356"/>
        <v>50374</v>
      </c>
      <c r="P689" s="100">
        <f t="shared" si="357"/>
        <v>34469</v>
      </c>
      <c r="Q689" s="100">
        <f t="shared" si="358"/>
        <v>22946</v>
      </c>
      <c r="R689" s="100">
        <f t="shared" si="359"/>
        <v>69119</v>
      </c>
      <c r="S689" s="100">
        <f t="shared" si="360"/>
        <v>37842</v>
      </c>
      <c r="T689" s="100">
        <f t="shared" si="361"/>
        <v>34352</v>
      </c>
      <c r="U689" s="100">
        <f t="shared" si="362"/>
        <v>13964</v>
      </c>
      <c r="V689" s="89" t="s">
        <v>290</v>
      </c>
      <c r="W689" s="95" t="s">
        <v>195</v>
      </c>
      <c r="X689" s="95" t="s">
        <v>37</v>
      </c>
      <c r="Y689" s="95" t="s">
        <v>37</v>
      </c>
      <c r="Z689" s="95" t="s">
        <v>320</v>
      </c>
      <c r="AA689" s="95" t="s">
        <v>37</v>
      </c>
      <c r="AB689" s="95" t="s">
        <v>37</v>
      </c>
      <c r="AC689" s="95" t="s">
        <v>38</v>
      </c>
      <c r="AD689" s="96" t="s">
        <v>290</v>
      </c>
      <c r="AE689" s="95" t="s">
        <v>37</v>
      </c>
      <c r="AF689" s="95" t="s">
        <v>37</v>
      </c>
      <c r="AG689" s="95" t="s">
        <v>38</v>
      </c>
      <c r="AH689" s="95" t="s">
        <v>37</v>
      </c>
      <c r="AI689" s="95" t="s">
        <v>38</v>
      </c>
      <c r="AJ689" s="95" t="s">
        <v>37</v>
      </c>
      <c r="AK689" s="95" t="s">
        <v>38</v>
      </c>
      <c r="AL689" s="94" t="s">
        <v>290</v>
      </c>
      <c r="AM689" s="108">
        <f t="array" ref="AM689">IFERROR(INDEX(TO_name_1,MATCH(,((Шаблон_1-Точность)&gt;=G689)+((Шаблон_1+Точность)&lt;=G689),)),G689)</f>
        <v>30661</v>
      </c>
      <c r="AN689" s="109">
        <f t="array" ref="AN689">IFERROR(INDEX(TO_name_2,MATCH(,((Шаблон_2-Точность)&gt;=H689)+((Шаблон_2+Точность)&lt;=H689),)),H689)</f>
        <v>64175</v>
      </c>
      <c r="AO689" s="109">
        <f t="array" ref="AO689">IFERROR(INDEX(TO_name_3,MATCH(,((Шаблон_3-Точность)&gt;=I689)+((Шаблон_3+Точность)&lt;=I689),)),I689)</f>
        <v>47756</v>
      </c>
      <c r="AP689" s="109">
        <f t="array" ref="AP689">IFERROR(INDEX(TO_name_4,MATCH(,((Шаблон_4-Точность)&gt;=J689)+((Шаблон_4+Точность)&lt;=J689),)),J689)</f>
        <v>50914</v>
      </c>
      <c r="AQ689" s="109">
        <f t="array" ref="AQ689">IFERROR(INDEX(TO_name_9,MATCH(,((Шаблон_9-Точность)&gt;=K689)+((Шаблон_9+Точность)&lt;=K689),)),K689)</f>
        <v>21331</v>
      </c>
      <c r="AR689" s="109">
        <f t="array" ref="AR689">IFERROR(INDEX(TO_name_10,MATCH(,((Шаблон_10-Точность)&gt;=L689)+((Шаблон_10+Точность)&lt;=L689),)),L689)</f>
        <v>18546</v>
      </c>
      <c r="AS689" s="110">
        <f t="array" ref="AS689">IFERROR(INDEX(TO_name_11,MATCH(,((Шаблон_11-Точность)&gt;=M689)+((Шаблон_11+Точность)&lt;=M689),)),M689)</f>
        <v>14210</v>
      </c>
      <c r="AT689" s="111" t="s">
        <v>290</v>
      </c>
      <c r="AU689" s="108">
        <f t="array" ref="AU689">IFERROR(INDEX(TO_name_5,MATCH(,((Шаблон_5-Точность)&gt;=O689)+((Шаблон_5+Точность)&lt;=O689),)),O689)</f>
        <v>50374</v>
      </c>
      <c r="AV689" s="109">
        <f t="array" ref="AV689">IFERROR(INDEX(TO_name_6,MATCH(,((Шаблон_6-Точность)&gt;=P689)+((Шаблон_6+Точность)&lt;=P689),)),P689)</f>
        <v>34469</v>
      </c>
      <c r="AW689" s="109">
        <f t="array" ref="AW689">IFERROR(INDEX(TO_name_7,MATCH(,((Шаблон_7-Точность)&gt;=Q689)+((Шаблон_7+Точность)&lt;=Q689),)),Q689)</f>
        <v>22946</v>
      </c>
      <c r="AX689" s="109">
        <f t="array" ref="AX689">IFERROR(INDEX(TO_name_8,MATCH(,((Шаблон_8-Точность)&gt;=R689)+((Шаблон_8+Точность)&lt;=R689),)),R689)</f>
        <v>69119</v>
      </c>
      <c r="AY689" s="109">
        <f t="array" ref="AY689">IFERROR(INDEX(TO_name_12,MATCH(,((Шаблон_12-Точность)&gt;=S689)+((Шаблон_12+Точность)&lt;=S689),)),S689)</f>
        <v>37842</v>
      </c>
      <c r="AZ689" s="109">
        <f t="array" ref="AZ689">IFERROR(INDEX(TO_name_13,MATCH(,((Шаблон_13-Точность)&gt;=T689)+((Шаблон_13+Точность)&lt;=T689),)),T689)</f>
        <v>34352</v>
      </c>
      <c r="BA689" s="110">
        <f t="array" ref="BA689">IFERROR(INDEX(TO_name_14,MATCH(,((Шаблон_14-Точность)&gt;=U689)+((Шаблон_14+Точность)&lt;=U689),)),U689)</f>
        <v>13964</v>
      </c>
      <c r="BB689" s="3"/>
      <c r="BC689" s="3" t="str">
        <f t="shared" si="332"/>
        <v>О/74383/30661</v>
      </c>
      <c r="BD689" s="3" t="str">
        <f t="shared" si="333"/>
        <v>М/79097/64175</v>
      </c>
      <c r="BE689" s="3" t="str">
        <f t="shared" si="334"/>
        <v>М/72858/47756</v>
      </c>
      <c r="BF689" s="3" t="str">
        <f t="shared" si="335"/>
        <v>П/79214/50914</v>
      </c>
      <c r="BG689" s="3" t="str">
        <f t="shared" si="336"/>
        <v>М/21331/21331</v>
      </c>
      <c r="BH689" s="3" t="str">
        <f t="shared" si="337"/>
        <v>М/18546/18546</v>
      </c>
      <c r="BI689" s="3" t="str">
        <f t="shared" si="338"/>
        <v>Р/14210/14210</v>
      </c>
      <c r="BJ689" s="158" t="s">
        <v>290</v>
      </c>
      <c r="BK689" s="3" t="str">
        <f t="shared" si="339"/>
        <v>М/48653/50374</v>
      </c>
      <c r="BL689" s="3" t="str">
        <f t="shared" si="340"/>
        <v>М/59451/34469</v>
      </c>
      <c r="BM689" s="3" t="str">
        <f t="shared" si="341"/>
        <v>Р/43461/22946</v>
      </c>
      <c r="BN689" s="3" t="str">
        <f t="shared" si="342"/>
        <v>М/44570/69119</v>
      </c>
      <c r="BO689" s="3" t="str">
        <f t="shared" si="343"/>
        <v>Р/12842/37842</v>
      </c>
      <c r="BP689" s="3" t="str">
        <f t="shared" si="344"/>
        <v>М/13837/34352</v>
      </c>
      <c r="BQ689" s="3" t="str">
        <f t="shared" si="345"/>
        <v>Р/13964/13964</v>
      </c>
    </row>
    <row r="690" spans="1:69" ht="16.5" customHeight="1" x14ac:dyDescent="0.25">
      <c r="A690" s="90">
        <v>45606</v>
      </c>
      <c r="B690" s="3">
        <v>5</v>
      </c>
      <c r="C690" s="3">
        <v>4</v>
      </c>
      <c r="D690" s="105" t="str">
        <f t="shared" si="346"/>
        <v/>
      </c>
      <c r="E690" s="105" t="str">
        <f t="shared" si="347"/>
        <v/>
      </c>
      <c r="F690" s="99" t="s">
        <v>290</v>
      </c>
      <c r="G690" s="100">
        <f t="shared" si="348"/>
        <v>30661</v>
      </c>
      <c r="H690" s="100">
        <f t="shared" si="349"/>
        <v>64199</v>
      </c>
      <c r="I690" s="100">
        <f t="shared" si="350"/>
        <v>47780</v>
      </c>
      <c r="J690" s="100">
        <f t="shared" si="351"/>
        <v>50938</v>
      </c>
      <c r="K690" s="100">
        <f t="shared" si="352"/>
        <v>21355</v>
      </c>
      <c r="L690" s="100">
        <f t="shared" si="353"/>
        <v>18570</v>
      </c>
      <c r="M690" s="100">
        <f t="shared" si="354"/>
        <v>14210</v>
      </c>
      <c r="N690" s="100" t="str">
        <f t="shared" si="355"/>
        <v>|</v>
      </c>
      <c r="O690" s="100">
        <f t="shared" si="356"/>
        <v>50398</v>
      </c>
      <c r="P690" s="100">
        <f t="shared" si="357"/>
        <v>34493</v>
      </c>
      <c r="Q690" s="100">
        <f t="shared" si="358"/>
        <v>22946</v>
      </c>
      <c r="R690" s="100">
        <f t="shared" si="359"/>
        <v>69143</v>
      </c>
      <c r="S690" s="100">
        <f t="shared" si="360"/>
        <v>37842</v>
      </c>
      <c r="T690" s="100">
        <f t="shared" si="361"/>
        <v>34376</v>
      </c>
      <c r="U690" s="100">
        <f t="shared" si="362"/>
        <v>13964</v>
      </c>
      <c r="V690" s="89" t="s">
        <v>290</v>
      </c>
      <c r="W690" s="95" t="s">
        <v>270</v>
      </c>
      <c r="X690" s="95" t="s">
        <v>37</v>
      </c>
      <c r="Y690" s="95" t="s">
        <v>37</v>
      </c>
      <c r="Z690" s="95" t="s">
        <v>37</v>
      </c>
      <c r="AA690" s="95" t="s">
        <v>37</v>
      </c>
      <c r="AB690" s="95" t="s">
        <v>37</v>
      </c>
      <c r="AC690" s="95" t="s">
        <v>38</v>
      </c>
      <c r="AD690" s="96" t="s">
        <v>290</v>
      </c>
      <c r="AE690" s="95" t="s">
        <v>37</v>
      </c>
      <c r="AF690" s="95" t="s">
        <v>37</v>
      </c>
      <c r="AG690" s="95" t="s">
        <v>38</v>
      </c>
      <c r="AH690" s="95" t="s">
        <v>37</v>
      </c>
      <c r="AI690" s="95" t="s">
        <v>38</v>
      </c>
      <c r="AJ690" s="95" t="s">
        <v>37</v>
      </c>
      <c r="AK690" s="95" t="s">
        <v>38</v>
      </c>
      <c r="AL690" s="94" t="s">
        <v>290</v>
      </c>
      <c r="AM690" s="108">
        <f t="array" ref="AM690">IFERROR(INDEX(TO_name_1,MATCH(,((Шаблон_1-Точность)&gt;=G690)+((Шаблон_1+Точность)&lt;=G690),)),G690)</f>
        <v>30661</v>
      </c>
      <c r="AN690" s="109">
        <f t="array" ref="AN690">IFERROR(INDEX(TO_name_2,MATCH(,((Шаблон_2-Точность)&gt;=H690)+((Шаблон_2+Точность)&lt;=H690),)),H690)</f>
        <v>64199</v>
      </c>
      <c r="AO690" s="109">
        <f t="array" ref="AO690">IFERROR(INDEX(TO_name_3,MATCH(,((Шаблон_3-Точность)&gt;=I690)+((Шаблон_3+Точность)&lt;=I690),)),I690)</f>
        <v>47780</v>
      </c>
      <c r="AP690" s="109">
        <f t="array" ref="AP690">IFERROR(INDEX(TO_name_4,MATCH(,((Шаблон_4-Точность)&gt;=J690)+((Шаблон_4+Точность)&lt;=J690),)),J690)</f>
        <v>50938</v>
      </c>
      <c r="AQ690" s="109">
        <f t="array" ref="AQ690">IFERROR(INDEX(TO_name_9,MATCH(,((Шаблон_9-Точность)&gt;=K690)+((Шаблон_9+Точность)&lt;=K690),)),K690)</f>
        <v>21355</v>
      </c>
      <c r="AR690" s="109">
        <f t="array" ref="AR690">IFERROR(INDEX(TO_name_10,MATCH(,((Шаблон_10-Точность)&gt;=L690)+((Шаблон_10+Точность)&lt;=L690),)),L690)</f>
        <v>18570</v>
      </c>
      <c r="AS690" s="110">
        <f t="array" ref="AS690">IFERROR(INDEX(TO_name_11,MATCH(,((Шаблон_11-Точность)&gt;=M690)+((Шаблон_11+Точность)&lt;=M690),)),M690)</f>
        <v>14210</v>
      </c>
      <c r="AT690" s="111" t="s">
        <v>290</v>
      </c>
      <c r="AU690" s="108">
        <f t="array" ref="AU690">IFERROR(INDEX(TO_name_5,MATCH(,((Шаблон_5-Точность)&gt;=O690)+((Шаблон_5+Точность)&lt;=O690),)),O690)</f>
        <v>50398</v>
      </c>
      <c r="AV690" s="109" t="str">
        <f t="array" ref="AV690">IFERROR(INDEX(TO_name_6,MATCH(,((Шаблон_6-Точность)&gt;=P690)+((Шаблон_6+Точность)&lt;=P690),)),P690)</f>
        <v>ПМ</v>
      </c>
      <c r="AW690" s="109">
        <f t="array" ref="AW690">IFERROR(INDEX(TO_name_7,MATCH(,((Шаблон_7-Точность)&gt;=Q690)+((Шаблон_7+Точность)&lt;=Q690),)),Q690)</f>
        <v>22946</v>
      </c>
      <c r="AX690" s="109">
        <f t="array" ref="AX690">IFERROR(INDEX(TO_name_8,MATCH(,((Шаблон_8-Точность)&gt;=R690)+((Шаблон_8+Точность)&lt;=R690),)),R690)</f>
        <v>69143</v>
      </c>
      <c r="AY690" s="109">
        <f t="array" ref="AY690">IFERROR(INDEX(TO_name_12,MATCH(,((Шаблон_12-Точность)&gt;=S690)+((Шаблон_12+Точность)&lt;=S690),)),S690)</f>
        <v>37842</v>
      </c>
      <c r="AZ690" s="109">
        <f t="array" ref="AZ690">IFERROR(INDEX(TO_name_13,MATCH(,((Шаблон_13-Точность)&gt;=T690)+((Шаблон_13+Точность)&lt;=T690),)),T690)</f>
        <v>34376</v>
      </c>
      <c r="BA690" s="110">
        <f t="array" ref="BA690">IFERROR(INDEX(TO_name_14,MATCH(,((Шаблон_14-Точность)&gt;=U690)+((Шаблон_14+Точность)&lt;=U690),)),U690)</f>
        <v>13964</v>
      </c>
      <c r="BB690" s="3"/>
      <c r="BC690" s="3" t="str">
        <f t="shared" si="332"/>
        <v>ТО1/74383/30661</v>
      </c>
      <c r="BD690" s="3" t="str">
        <f t="shared" si="333"/>
        <v>М/79121/64199</v>
      </c>
      <c r="BE690" s="3" t="str">
        <f t="shared" si="334"/>
        <v>М/72882/47780</v>
      </c>
      <c r="BF690" s="3" t="str">
        <f t="shared" si="335"/>
        <v>М/79238/50938</v>
      </c>
      <c r="BG690" s="3" t="str">
        <f t="shared" si="336"/>
        <v>М/21355/21355</v>
      </c>
      <c r="BH690" s="3" t="str">
        <f t="shared" si="337"/>
        <v>М/18570/18570</v>
      </c>
      <c r="BI690" s="3" t="str">
        <f t="shared" si="338"/>
        <v>Р/14210/14210</v>
      </c>
      <c r="BJ690" s="158" t="s">
        <v>290</v>
      </c>
      <c r="BK690" s="3" t="str">
        <f t="shared" si="339"/>
        <v>М/48677/50398</v>
      </c>
      <c r="BL690" s="3" t="str">
        <f t="shared" si="340"/>
        <v>М/59475/34493</v>
      </c>
      <c r="BM690" s="3" t="str">
        <f t="shared" si="341"/>
        <v>Р/43461/22946</v>
      </c>
      <c r="BN690" s="3" t="str">
        <f t="shared" si="342"/>
        <v>М/44594/69143</v>
      </c>
      <c r="BO690" s="3" t="str">
        <f t="shared" si="343"/>
        <v>Р/12842/37842</v>
      </c>
      <c r="BP690" s="3" t="str">
        <f t="shared" si="344"/>
        <v>М/13861/34376</v>
      </c>
      <c r="BQ690" s="3" t="str">
        <f t="shared" si="345"/>
        <v>Р/13964/13964</v>
      </c>
    </row>
    <row r="691" spans="1:69" ht="16.5" customHeight="1" x14ac:dyDescent="0.25">
      <c r="A691" s="90">
        <v>45607</v>
      </c>
      <c r="B691" s="3">
        <v>5</v>
      </c>
      <c r="C691" s="3">
        <v>4</v>
      </c>
      <c r="D691" s="105" t="str">
        <f t="shared" si="346"/>
        <v/>
      </c>
      <c r="E691" s="105" t="str">
        <f t="shared" si="347"/>
        <v/>
      </c>
      <c r="F691" s="99" t="s">
        <v>290</v>
      </c>
      <c r="G691" s="100">
        <f t="shared" si="348"/>
        <v>30661</v>
      </c>
      <c r="H691" s="100">
        <f t="shared" si="349"/>
        <v>64223</v>
      </c>
      <c r="I691" s="100">
        <f t="shared" si="350"/>
        <v>47804</v>
      </c>
      <c r="J691" s="100">
        <f t="shared" si="351"/>
        <v>50962</v>
      </c>
      <c r="K691" s="100">
        <f t="shared" si="352"/>
        <v>21379</v>
      </c>
      <c r="L691" s="100">
        <f t="shared" si="353"/>
        <v>18594</v>
      </c>
      <c r="M691" s="100">
        <f t="shared" si="354"/>
        <v>14210</v>
      </c>
      <c r="N691" s="100" t="str">
        <f t="shared" si="355"/>
        <v>|</v>
      </c>
      <c r="O691" s="100">
        <f t="shared" si="356"/>
        <v>50422</v>
      </c>
      <c r="P691" s="100">
        <f t="shared" si="357"/>
        <v>34517</v>
      </c>
      <c r="Q691" s="100">
        <f t="shared" si="358"/>
        <v>22946</v>
      </c>
      <c r="R691" s="100">
        <f t="shared" si="359"/>
        <v>69167</v>
      </c>
      <c r="S691" s="100">
        <f t="shared" si="360"/>
        <v>37842</v>
      </c>
      <c r="T691" s="100">
        <f t="shared" si="361"/>
        <v>34400</v>
      </c>
      <c r="U691" s="100">
        <f t="shared" si="362"/>
        <v>13964</v>
      </c>
      <c r="V691" s="89" t="s">
        <v>290</v>
      </c>
      <c r="W691" s="95" t="s">
        <v>270</v>
      </c>
      <c r="X691" s="95" t="s">
        <v>37</v>
      </c>
      <c r="Y691" s="95" t="s">
        <v>37</v>
      </c>
      <c r="Z691" s="95" t="s">
        <v>37</v>
      </c>
      <c r="AA691" s="95" t="s">
        <v>37</v>
      </c>
      <c r="AB691" s="95" t="s">
        <v>37</v>
      </c>
      <c r="AC691" s="95" t="s">
        <v>38</v>
      </c>
      <c r="AD691" s="96" t="s">
        <v>290</v>
      </c>
      <c r="AE691" s="95" t="s">
        <v>37</v>
      </c>
      <c r="AF691" s="95" t="s">
        <v>37</v>
      </c>
      <c r="AG691" s="95" t="s">
        <v>38</v>
      </c>
      <c r="AH691" s="95" t="s">
        <v>37</v>
      </c>
      <c r="AI691" s="95" t="s">
        <v>38</v>
      </c>
      <c r="AJ691" s="95" t="s">
        <v>37</v>
      </c>
      <c r="AK691" s="95" t="s">
        <v>38</v>
      </c>
      <c r="AL691" s="94" t="s">
        <v>290</v>
      </c>
      <c r="AM691" s="108">
        <f t="array" ref="AM691">IFERROR(INDEX(TO_name_1,MATCH(,((Шаблон_1-Точность)&gt;=G691)+((Шаблон_1+Точность)&lt;=G691),)),G691)</f>
        <v>30661</v>
      </c>
      <c r="AN691" s="109">
        <f t="array" ref="AN691">IFERROR(INDEX(TO_name_2,MATCH(,((Шаблон_2-Точность)&gt;=H691)+((Шаблон_2+Точность)&lt;=H691),)),H691)</f>
        <v>64223</v>
      </c>
      <c r="AO691" s="109">
        <f t="array" ref="AO691">IFERROR(INDEX(TO_name_3,MATCH(,((Шаблон_3-Точность)&gt;=I691)+((Шаблон_3+Точность)&lt;=I691),)),I691)</f>
        <v>47804</v>
      </c>
      <c r="AP691" s="109">
        <f t="array" ref="AP691">IFERROR(INDEX(TO_name_4,MATCH(,((Шаблон_4-Точность)&gt;=J691)+((Шаблон_4+Точность)&lt;=J691),)),J691)</f>
        <v>50962</v>
      </c>
      <c r="AQ691" s="109">
        <f t="array" ref="AQ691">IFERROR(INDEX(TO_name_9,MATCH(,((Шаблон_9-Точность)&gt;=K691)+((Шаблон_9+Точность)&lt;=K691),)),K691)</f>
        <v>21379</v>
      </c>
      <c r="AR691" s="109">
        <f t="array" ref="AR691">IFERROR(INDEX(TO_name_10,MATCH(,((Шаблон_10-Точность)&gt;=L691)+((Шаблон_10+Точность)&lt;=L691),)),L691)</f>
        <v>18594</v>
      </c>
      <c r="AS691" s="110">
        <f t="array" ref="AS691">IFERROR(INDEX(TO_name_11,MATCH(,((Шаблон_11-Точность)&gt;=M691)+((Шаблон_11+Точность)&lt;=M691),)),M691)</f>
        <v>14210</v>
      </c>
      <c r="AT691" s="111" t="s">
        <v>290</v>
      </c>
      <c r="AU691" s="108">
        <f t="array" ref="AU691">IFERROR(INDEX(TO_name_5,MATCH(,((Шаблон_5-Точность)&gt;=O691)+((Шаблон_5+Точность)&lt;=O691),)),O691)</f>
        <v>50422</v>
      </c>
      <c r="AV691" s="109">
        <f t="array" ref="AV691">IFERROR(INDEX(TO_name_6,MATCH(,((Шаблон_6-Точность)&gt;=P691)+((Шаблон_6+Точность)&lt;=P691),)),P691)</f>
        <v>34517</v>
      </c>
      <c r="AW691" s="109">
        <f t="array" ref="AW691">IFERROR(INDEX(TO_name_7,MATCH(,((Шаблон_7-Точность)&gt;=Q691)+((Шаблон_7+Точность)&lt;=Q691),)),Q691)</f>
        <v>22946</v>
      </c>
      <c r="AX691" s="109">
        <f t="array" ref="AX691">IFERROR(INDEX(TO_name_8,MATCH(,((Шаблон_8-Точность)&gt;=R691)+((Шаблон_8+Точность)&lt;=R691),)),R691)</f>
        <v>69167</v>
      </c>
      <c r="AY691" s="109">
        <f t="array" ref="AY691">IFERROR(INDEX(TO_name_12,MATCH(,((Шаблон_12-Точность)&gt;=S691)+((Шаблон_12+Точность)&lt;=S691),)),S691)</f>
        <v>37842</v>
      </c>
      <c r="AZ691" s="109">
        <f t="array" ref="AZ691">IFERROR(INDEX(TO_name_13,MATCH(,((Шаблон_13-Точность)&gt;=T691)+((Шаблон_13+Точность)&lt;=T691),)),T691)</f>
        <v>34400</v>
      </c>
      <c r="BA691" s="110">
        <f t="array" ref="BA691">IFERROR(INDEX(TO_name_14,MATCH(,((Шаблон_14-Точность)&gt;=U691)+((Шаблон_14+Точность)&lt;=U691),)),U691)</f>
        <v>13964</v>
      </c>
      <c r="BB691" s="3"/>
      <c r="BC691" s="3" t="str">
        <f t="shared" si="332"/>
        <v>ТО1/74383/30661</v>
      </c>
      <c r="BD691" s="3" t="str">
        <f t="shared" si="333"/>
        <v>М/79145/64223</v>
      </c>
      <c r="BE691" s="3" t="str">
        <f t="shared" si="334"/>
        <v>М/72906/47804</v>
      </c>
      <c r="BF691" s="3" t="str">
        <f t="shared" si="335"/>
        <v>М/79262/50962</v>
      </c>
      <c r="BG691" s="3" t="str">
        <f t="shared" si="336"/>
        <v>М/21379/21379</v>
      </c>
      <c r="BH691" s="3" t="str">
        <f t="shared" si="337"/>
        <v>М/18594/18594</v>
      </c>
      <c r="BI691" s="3" t="str">
        <f t="shared" si="338"/>
        <v>Р/14210/14210</v>
      </c>
      <c r="BJ691" s="158" t="s">
        <v>290</v>
      </c>
      <c r="BK691" s="3" t="str">
        <f t="shared" si="339"/>
        <v>М/48701/50422</v>
      </c>
      <c r="BL691" s="3" t="str">
        <f t="shared" si="340"/>
        <v>М/59499/34517</v>
      </c>
      <c r="BM691" s="3" t="str">
        <f t="shared" si="341"/>
        <v>Р/43461/22946</v>
      </c>
      <c r="BN691" s="3" t="str">
        <f t="shared" si="342"/>
        <v>М/44618/69167</v>
      </c>
      <c r="BO691" s="3" t="str">
        <f t="shared" si="343"/>
        <v>Р/12842/37842</v>
      </c>
      <c r="BP691" s="3" t="str">
        <f t="shared" si="344"/>
        <v>М/13885/34400</v>
      </c>
      <c r="BQ691" s="3" t="str">
        <f t="shared" si="345"/>
        <v>Р/13964/13964</v>
      </c>
    </row>
    <row r="692" spans="1:69" ht="16.5" customHeight="1" x14ac:dyDescent="0.25">
      <c r="A692" s="90">
        <v>45608</v>
      </c>
      <c r="B692" s="3">
        <v>5</v>
      </c>
      <c r="C692" s="3">
        <v>4</v>
      </c>
      <c r="D692" s="105" t="str">
        <f t="shared" si="346"/>
        <v/>
      </c>
      <c r="E692" s="105" t="str">
        <f t="shared" si="347"/>
        <v/>
      </c>
      <c r="F692" s="99" t="s">
        <v>290</v>
      </c>
      <c r="G692" s="100">
        <f t="shared" si="348"/>
        <v>30661</v>
      </c>
      <c r="H692" s="100">
        <f t="shared" si="349"/>
        <v>64247</v>
      </c>
      <c r="I692" s="100">
        <f t="shared" si="350"/>
        <v>47828</v>
      </c>
      <c r="J692" s="100">
        <f t="shared" si="351"/>
        <v>50986</v>
      </c>
      <c r="K692" s="100">
        <f t="shared" si="352"/>
        <v>21403</v>
      </c>
      <c r="L692" s="100">
        <f t="shared" si="353"/>
        <v>18618</v>
      </c>
      <c r="M692" s="100">
        <f t="shared" si="354"/>
        <v>14210</v>
      </c>
      <c r="N692" s="100" t="str">
        <f t="shared" si="355"/>
        <v>|</v>
      </c>
      <c r="O692" s="100">
        <f t="shared" si="356"/>
        <v>50446</v>
      </c>
      <c r="P692" s="100">
        <f t="shared" si="357"/>
        <v>34541</v>
      </c>
      <c r="Q692" s="100">
        <f t="shared" si="358"/>
        <v>22946</v>
      </c>
      <c r="R692" s="100">
        <f t="shared" si="359"/>
        <v>69191</v>
      </c>
      <c r="S692" s="100">
        <f t="shared" si="360"/>
        <v>37842</v>
      </c>
      <c r="T692" s="100">
        <f t="shared" si="361"/>
        <v>34424</v>
      </c>
      <c r="U692" s="100">
        <f t="shared" si="362"/>
        <v>13964</v>
      </c>
      <c r="V692" s="89" t="s">
        <v>290</v>
      </c>
      <c r="W692" s="95" t="s">
        <v>270</v>
      </c>
      <c r="X692" s="95" t="s">
        <v>37</v>
      </c>
      <c r="Y692" s="95" t="s">
        <v>37</v>
      </c>
      <c r="Z692" s="95" t="s">
        <v>37</v>
      </c>
      <c r="AA692" s="95" t="s">
        <v>37</v>
      </c>
      <c r="AB692" s="95" t="s">
        <v>37</v>
      </c>
      <c r="AC692" s="95" t="s">
        <v>38</v>
      </c>
      <c r="AD692" s="96" t="s">
        <v>290</v>
      </c>
      <c r="AE692" s="95" t="s">
        <v>37</v>
      </c>
      <c r="AF692" s="95" t="s">
        <v>37</v>
      </c>
      <c r="AG692" s="95" t="s">
        <v>38</v>
      </c>
      <c r="AH692" s="95" t="s">
        <v>37</v>
      </c>
      <c r="AI692" s="95" t="s">
        <v>38</v>
      </c>
      <c r="AJ692" s="95" t="s">
        <v>37</v>
      </c>
      <c r="AK692" s="95" t="s">
        <v>38</v>
      </c>
      <c r="AL692" s="94" t="s">
        <v>290</v>
      </c>
      <c r="AM692" s="108">
        <f t="array" ref="AM692">IFERROR(INDEX(TO_name_1,MATCH(,((Шаблон_1-Точность)&gt;=G692)+((Шаблон_1+Точность)&lt;=G692),)),G692)</f>
        <v>30661</v>
      </c>
      <c r="AN692" s="109">
        <f t="array" ref="AN692">IFERROR(INDEX(TO_name_2,MATCH(,((Шаблон_2-Точность)&gt;=H692)+((Шаблон_2+Точность)&lt;=H692),)),H692)</f>
        <v>64247</v>
      </c>
      <c r="AO692" s="109">
        <f t="array" ref="AO692">IFERROR(INDEX(TO_name_3,MATCH(,((Шаблон_3-Точность)&gt;=I692)+((Шаблон_3+Точность)&lt;=I692),)),I692)</f>
        <v>47828</v>
      </c>
      <c r="AP692" s="109">
        <f t="array" ref="AP692">IFERROR(INDEX(TO_name_4,MATCH(,((Шаблон_4-Точность)&gt;=J692)+((Шаблон_4+Точность)&lt;=J692),)),J692)</f>
        <v>50986</v>
      </c>
      <c r="AQ692" s="109">
        <f t="array" ref="AQ692">IFERROR(INDEX(TO_name_9,MATCH(,((Шаблон_9-Точность)&gt;=K692)+((Шаблон_9+Точность)&lt;=K692),)),K692)</f>
        <v>21403</v>
      </c>
      <c r="AR692" s="109">
        <f t="array" ref="AR692">IFERROR(INDEX(TO_name_10,MATCH(,((Шаблон_10-Точность)&gt;=L692)+((Шаблон_10+Точность)&lt;=L692),)),L692)</f>
        <v>18618</v>
      </c>
      <c r="AS692" s="110">
        <f t="array" ref="AS692">IFERROR(INDEX(TO_name_11,MATCH(,((Шаблон_11-Точность)&gt;=M692)+((Шаблон_11+Точность)&lt;=M692),)),M692)</f>
        <v>14210</v>
      </c>
      <c r="AT692" s="111" t="s">
        <v>290</v>
      </c>
      <c r="AU692" s="108">
        <f t="array" ref="AU692">IFERROR(INDEX(TO_name_5,MATCH(,((Шаблон_5-Точность)&gt;=O692)+((Шаблон_5+Точность)&lt;=O692),)),O692)</f>
        <v>50446</v>
      </c>
      <c r="AV692" s="109">
        <f t="array" ref="AV692">IFERROR(INDEX(TO_name_6,MATCH(,((Шаблон_6-Точность)&gt;=P692)+((Шаблон_6+Точность)&lt;=P692),)),P692)</f>
        <v>34541</v>
      </c>
      <c r="AW692" s="109">
        <f t="array" ref="AW692">IFERROR(INDEX(TO_name_7,MATCH(,((Шаблон_7-Точность)&gt;=Q692)+((Шаблон_7+Точность)&lt;=Q692),)),Q692)</f>
        <v>22946</v>
      </c>
      <c r="AX692" s="109">
        <f t="array" ref="AX692">IFERROR(INDEX(TO_name_8,MATCH(,((Шаблон_8-Точность)&gt;=R692)+((Шаблон_8+Точность)&lt;=R692),)),R692)</f>
        <v>69191</v>
      </c>
      <c r="AY692" s="109">
        <f t="array" ref="AY692">IFERROR(INDEX(TO_name_12,MATCH(,((Шаблон_12-Точность)&gt;=S692)+((Шаблон_12+Точность)&lt;=S692),)),S692)</f>
        <v>37842</v>
      </c>
      <c r="AZ692" s="109">
        <f t="array" ref="AZ692">IFERROR(INDEX(TO_name_13,MATCH(,((Шаблон_13-Точность)&gt;=T692)+((Шаблон_13+Точность)&lt;=T692),)),T692)</f>
        <v>34424</v>
      </c>
      <c r="BA692" s="110">
        <f t="array" ref="BA692">IFERROR(INDEX(TO_name_14,MATCH(,((Шаблон_14-Точность)&gt;=U692)+((Шаблон_14+Точность)&lt;=U692),)),U692)</f>
        <v>13964</v>
      </c>
      <c r="BB692" s="3"/>
      <c r="BC692" s="3" t="str">
        <f t="shared" si="332"/>
        <v>ТО1/74383/30661</v>
      </c>
      <c r="BD692" s="3" t="str">
        <f t="shared" si="333"/>
        <v>М/79169/64247</v>
      </c>
      <c r="BE692" s="3" t="str">
        <f t="shared" si="334"/>
        <v>М/72930/47828</v>
      </c>
      <c r="BF692" s="3" t="str">
        <f t="shared" si="335"/>
        <v>М/79286/50986</v>
      </c>
      <c r="BG692" s="3" t="str">
        <f t="shared" si="336"/>
        <v>М/21403/21403</v>
      </c>
      <c r="BH692" s="3" t="str">
        <f t="shared" si="337"/>
        <v>М/18618/18618</v>
      </c>
      <c r="BI692" s="3" t="str">
        <f t="shared" si="338"/>
        <v>Р/14210/14210</v>
      </c>
      <c r="BJ692" s="158" t="s">
        <v>290</v>
      </c>
      <c r="BK692" s="3" t="str">
        <f t="shared" si="339"/>
        <v>М/48725/50446</v>
      </c>
      <c r="BL692" s="3" t="str">
        <f t="shared" si="340"/>
        <v>М/59523/34541</v>
      </c>
      <c r="BM692" s="3" t="str">
        <f t="shared" si="341"/>
        <v>Р/43461/22946</v>
      </c>
      <c r="BN692" s="3" t="str">
        <f t="shared" si="342"/>
        <v>М/44642/69191</v>
      </c>
      <c r="BO692" s="3" t="str">
        <f t="shared" si="343"/>
        <v>Р/12842/37842</v>
      </c>
      <c r="BP692" s="3" t="str">
        <f t="shared" si="344"/>
        <v>М/13909/34424</v>
      </c>
      <c r="BQ692" s="3" t="str">
        <f t="shared" si="345"/>
        <v>Р/13964/13964</v>
      </c>
    </row>
    <row r="693" spans="1:69" ht="16.5" customHeight="1" x14ac:dyDescent="0.25">
      <c r="A693" s="90">
        <v>45609</v>
      </c>
      <c r="B693" s="3">
        <v>5</v>
      </c>
      <c r="C693" s="3">
        <v>4</v>
      </c>
      <c r="D693" s="105" t="str">
        <f t="shared" si="346"/>
        <v/>
      </c>
      <c r="E693" s="105" t="str">
        <f t="shared" si="347"/>
        <v/>
      </c>
      <c r="F693" s="99" t="s">
        <v>290</v>
      </c>
      <c r="G693" s="100">
        <f t="shared" si="348"/>
        <v>30661</v>
      </c>
      <c r="H693" s="100">
        <f t="shared" si="349"/>
        <v>64271</v>
      </c>
      <c r="I693" s="100">
        <f t="shared" si="350"/>
        <v>47852</v>
      </c>
      <c r="J693" s="100">
        <f t="shared" si="351"/>
        <v>51010</v>
      </c>
      <c r="K693" s="100">
        <f t="shared" si="352"/>
        <v>21427</v>
      </c>
      <c r="L693" s="100">
        <f t="shared" si="353"/>
        <v>18642</v>
      </c>
      <c r="M693" s="100">
        <f t="shared" si="354"/>
        <v>14210</v>
      </c>
      <c r="N693" s="100" t="str">
        <f t="shared" si="355"/>
        <v>|</v>
      </c>
      <c r="O693" s="100">
        <f t="shared" si="356"/>
        <v>50470</v>
      </c>
      <c r="P693" s="100">
        <f t="shared" si="357"/>
        <v>34565</v>
      </c>
      <c r="Q693" s="100">
        <f t="shared" si="358"/>
        <v>22946</v>
      </c>
      <c r="R693" s="100">
        <f t="shared" si="359"/>
        <v>69215</v>
      </c>
      <c r="S693" s="100">
        <f t="shared" si="360"/>
        <v>37842</v>
      </c>
      <c r="T693" s="100">
        <f t="shared" si="361"/>
        <v>34448</v>
      </c>
      <c r="U693" s="100">
        <f t="shared" si="362"/>
        <v>13964</v>
      </c>
      <c r="V693" s="89" t="s">
        <v>290</v>
      </c>
      <c r="W693" s="95" t="s">
        <v>270</v>
      </c>
      <c r="X693" s="95" t="s">
        <v>37</v>
      </c>
      <c r="Y693" s="95" t="s">
        <v>37</v>
      </c>
      <c r="Z693" s="95" t="s">
        <v>37</v>
      </c>
      <c r="AA693" s="95" t="s">
        <v>37</v>
      </c>
      <c r="AB693" s="95" t="s">
        <v>37</v>
      </c>
      <c r="AC693" s="95" t="s">
        <v>38</v>
      </c>
      <c r="AD693" s="96" t="s">
        <v>290</v>
      </c>
      <c r="AE693" s="95" t="s">
        <v>37</v>
      </c>
      <c r="AF693" s="95" t="s">
        <v>37</v>
      </c>
      <c r="AG693" s="95" t="s">
        <v>38</v>
      </c>
      <c r="AH693" s="95" t="s">
        <v>37</v>
      </c>
      <c r="AI693" s="95" t="s">
        <v>38</v>
      </c>
      <c r="AJ693" s="95" t="s">
        <v>37</v>
      </c>
      <c r="AK693" s="95" t="s">
        <v>38</v>
      </c>
      <c r="AL693" s="94" t="s">
        <v>290</v>
      </c>
      <c r="AM693" s="108">
        <f t="array" ref="AM693">IFERROR(INDEX(TO_name_1,MATCH(,((Шаблон_1-Точность)&gt;=G693)+((Шаблон_1+Точность)&lt;=G693),)),G693)</f>
        <v>30661</v>
      </c>
      <c r="AN693" s="109">
        <f t="array" ref="AN693">IFERROR(INDEX(TO_name_2,MATCH(,((Шаблон_2-Точность)&gt;=H693)+((Шаблон_2+Точность)&lt;=H693),)),H693)</f>
        <v>64271</v>
      </c>
      <c r="AO693" s="109">
        <f t="array" ref="AO693">IFERROR(INDEX(TO_name_3,MATCH(,((Шаблон_3-Точность)&gt;=I693)+((Шаблон_3+Точность)&lt;=I693),)),I693)</f>
        <v>47852</v>
      </c>
      <c r="AP693" s="109">
        <f t="array" ref="AP693">IFERROR(INDEX(TO_name_4,MATCH(,((Шаблон_4-Точность)&gt;=J693)+((Шаблон_4+Точность)&lt;=J693),)),J693)</f>
        <v>51010</v>
      </c>
      <c r="AQ693" s="109">
        <f t="array" ref="AQ693">IFERROR(INDEX(TO_name_9,MATCH(,((Шаблон_9-Точность)&gt;=K693)+((Шаблон_9+Точность)&lt;=K693),)),K693)</f>
        <v>21427</v>
      </c>
      <c r="AR693" s="109">
        <f t="array" ref="AR693">IFERROR(INDEX(TO_name_10,MATCH(,((Шаблон_10-Точность)&gt;=L693)+((Шаблон_10+Точность)&lt;=L693),)),L693)</f>
        <v>18642</v>
      </c>
      <c r="AS693" s="110">
        <f t="array" ref="AS693">IFERROR(INDEX(TO_name_11,MATCH(,((Шаблон_11-Точность)&gt;=M693)+((Шаблон_11+Точность)&lt;=M693),)),M693)</f>
        <v>14210</v>
      </c>
      <c r="AT693" s="111" t="s">
        <v>290</v>
      </c>
      <c r="AU693" s="108">
        <f t="array" ref="AU693">IFERROR(INDEX(TO_name_5,MATCH(,((Шаблон_5-Точность)&gt;=O693)+((Шаблон_5+Точность)&lt;=O693),)),O693)</f>
        <v>50470</v>
      </c>
      <c r="AV693" s="109">
        <f t="array" ref="AV693">IFERROR(INDEX(TO_name_6,MATCH(,((Шаблон_6-Точность)&gt;=P693)+((Шаблон_6+Точность)&lt;=P693),)),P693)</f>
        <v>34565</v>
      </c>
      <c r="AW693" s="109">
        <f t="array" ref="AW693">IFERROR(INDEX(TO_name_7,MATCH(,((Шаблон_7-Точность)&gt;=Q693)+((Шаблон_7+Точность)&lt;=Q693),)),Q693)</f>
        <v>22946</v>
      </c>
      <c r="AX693" s="109">
        <f t="array" ref="AX693">IFERROR(INDEX(TO_name_8,MATCH(,((Шаблон_8-Точность)&gt;=R693)+((Шаблон_8+Точность)&lt;=R693),)),R693)</f>
        <v>69215</v>
      </c>
      <c r="AY693" s="109">
        <f t="array" ref="AY693">IFERROR(INDEX(TO_name_12,MATCH(,((Шаблон_12-Точность)&gt;=S693)+((Шаблон_12+Точность)&lt;=S693),)),S693)</f>
        <v>37842</v>
      </c>
      <c r="AZ693" s="109">
        <f t="array" ref="AZ693">IFERROR(INDEX(TO_name_13,MATCH(,((Шаблон_13-Точность)&gt;=T693)+((Шаблон_13+Точность)&lt;=T693),)),T693)</f>
        <v>34448</v>
      </c>
      <c r="BA693" s="110">
        <f t="array" ref="BA693">IFERROR(INDEX(TO_name_14,MATCH(,((Шаблон_14-Точность)&gt;=U693)+((Шаблон_14+Точность)&lt;=U693),)),U693)</f>
        <v>13964</v>
      </c>
      <c r="BB693" s="3"/>
      <c r="BC693" s="3" t="str">
        <f t="shared" si="332"/>
        <v>ТО1/74383/30661</v>
      </c>
      <c r="BD693" s="3" t="str">
        <f t="shared" si="333"/>
        <v>М/79193/64271</v>
      </c>
      <c r="BE693" s="3" t="str">
        <f t="shared" si="334"/>
        <v>М/72954/47852</v>
      </c>
      <c r="BF693" s="3" t="str">
        <f t="shared" si="335"/>
        <v>М/79310/51010</v>
      </c>
      <c r="BG693" s="3" t="str">
        <f t="shared" si="336"/>
        <v>М/21427/21427</v>
      </c>
      <c r="BH693" s="3" t="str">
        <f t="shared" si="337"/>
        <v>М/18642/18642</v>
      </c>
      <c r="BI693" s="3" t="str">
        <f t="shared" si="338"/>
        <v>Р/14210/14210</v>
      </c>
      <c r="BJ693" s="158" t="s">
        <v>290</v>
      </c>
      <c r="BK693" s="3" t="str">
        <f t="shared" si="339"/>
        <v>М/48749/50470</v>
      </c>
      <c r="BL693" s="3" t="str">
        <f t="shared" si="340"/>
        <v>М/59547/34565</v>
      </c>
      <c r="BM693" s="3" t="str">
        <f t="shared" si="341"/>
        <v>Р/43461/22946</v>
      </c>
      <c r="BN693" s="3" t="str">
        <f t="shared" si="342"/>
        <v>М/44666/69215</v>
      </c>
      <c r="BO693" s="3" t="str">
        <f t="shared" si="343"/>
        <v>Р/12842/37842</v>
      </c>
      <c r="BP693" s="3" t="str">
        <f t="shared" si="344"/>
        <v>М/13933/34448</v>
      </c>
      <c r="BQ693" s="3" t="str">
        <f t="shared" si="345"/>
        <v>Р/13964/13964</v>
      </c>
    </row>
    <row r="694" spans="1:69" ht="16.5" customHeight="1" x14ac:dyDescent="0.25">
      <c r="A694" s="90">
        <v>45610</v>
      </c>
      <c r="B694" s="3">
        <v>5</v>
      </c>
      <c r="C694" s="3">
        <v>4</v>
      </c>
      <c r="D694" s="105" t="str">
        <f t="shared" si="346"/>
        <v/>
      </c>
      <c r="E694" s="105" t="str">
        <f t="shared" si="347"/>
        <v/>
      </c>
      <c r="F694" s="99" t="s">
        <v>290</v>
      </c>
      <c r="G694" s="100">
        <f t="shared" si="348"/>
        <v>30661</v>
      </c>
      <c r="H694" s="100">
        <f t="shared" si="349"/>
        <v>64295</v>
      </c>
      <c r="I694" s="100">
        <f t="shared" si="350"/>
        <v>47876</v>
      </c>
      <c r="J694" s="100">
        <f t="shared" si="351"/>
        <v>51034</v>
      </c>
      <c r="K694" s="100">
        <f t="shared" si="352"/>
        <v>21451</v>
      </c>
      <c r="L694" s="100">
        <f t="shared" si="353"/>
        <v>18666</v>
      </c>
      <c r="M694" s="100">
        <f t="shared" si="354"/>
        <v>14210</v>
      </c>
      <c r="N694" s="100" t="str">
        <f t="shared" si="355"/>
        <v>|</v>
      </c>
      <c r="O694" s="100">
        <f t="shared" si="356"/>
        <v>50494</v>
      </c>
      <c r="P694" s="100">
        <f t="shared" si="357"/>
        <v>34589</v>
      </c>
      <c r="Q694" s="100">
        <f t="shared" si="358"/>
        <v>22946</v>
      </c>
      <c r="R694" s="100">
        <f t="shared" si="359"/>
        <v>69239</v>
      </c>
      <c r="S694" s="100">
        <f t="shared" si="360"/>
        <v>37842</v>
      </c>
      <c r="T694" s="100">
        <f t="shared" si="361"/>
        <v>34472</v>
      </c>
      <c r="U694" s="100">
        <f t="shared" si="362"/>
        <v>13964</v>
      </c>
      <c r="V694" s="89" t="s">
        <v>290</v>
      </c>
      <c r="W694" s="95" t="s">
        <v>270</v>
      </c>
      <c r="X694" s="95" t="s">
        <v>37</v>
      </c>
      <c r="Y694" s="361" t="s">
        <v>37</v>
      </c>
      <c r="Z694" s="95" t="s">
        <v>37</v>
      </c>
      <c r="AA694" s="95" t="s">
        <v>37</v>
      </c>
      <c r="AB694" s="95" t="s">
        <v>37</v>
      </c>
      <c r="AC694" s="95" t="s">
        <v>38</v>
      </c>
      <c r="AD694" s="96" t="s">
        <v>290</v>
      </c>
      <c r="AE694" s="95" t="s">
        <v>37</v>
      </c>
      <c r="AF694" s="95" t="s">
        <v>37</v>
      </c>
      <c r="AG694" s="95" t="s">
        <v>38</v>
      </c>
      <c r="AH694" s="95" t="s">
        <v>37</v>
      </c>
      <c r="AI694" s="95" t="s">
        <v>38</v>
      </c>
      <c r="AJ694" s="95" t="s">
        <v>37</v>
      </c>
      <c r="AK694" s="95" t="s">
        <v>38</v>
      </c>
      <c r="AL694" s="94" t="s">
        <v>290</v>
      </c>
      <c r="AM694" s="108">
        <f t="array" ref="AM694">IFERROR(INDEX(TO_name_1,MATCH(,((Шаблон_1-Точность)&gt;=G694)+((Шаблон_1+Точность)&lt;=G694),)),G694)</f>
        <v>30661</v>
      </c>
      <c r="AN694" s="109">
        <f t="array" ref="AN694">IFERROR(INDEX(TO_name_2,MATCH(,((Шаблон_2-Точность)&gt;=H694)+((Шаблон_2+Точность)&lt;=H694),)),H694)</f>
        <v>64295</v>
      </c>
      <c r="AO694" s="109">
        <f t="array" ref="AO694">IFERROR(INDEX(TO_name_3,MATCH(,((Шаблон_3-Точность)&gt;=I694)+((Шаблон_3+Точность)&lt;=I694),)),I694)</f>
        <v>47876</v>
      </c>
      <c r="AP694" s="109">
        <f t="array" ref="AP694">IFERROR(INDEX(TO_name_4,MATCH(,((Шаблон_4-Точность)&gt;=J694)+((Шаблон_4+Точность)&lt;=J694),)),J694)</f>
        <v>51034</v>
      </c>
      <c r="AQ694" s="109">
        <f t="array" ref="AQ694">IFERROR(INDEX(TO_name_9,MATCH(,((Шаблон_9-Точность)&gt;=K694)+((Шаблон_9+Точность)&lt;=K694),)),K694)</f>
        <v>21451</v>
      </c>
      <c r="AR694" s="109">
        <f t="array" ref="AR694">IFERROR(INDEX(TO_name_10,MATCH(,((Шаблон_10-Точность)&gt;=L694)+((Шаблон_10+Точность)&lt;=L694),)),L694)</f>
        <v>18666</v>
      </c>
      <c r="AS694" s="110">
        <f t="array" ref="AS694">IFERROR(INDEX(TO_name_11,MATCH(,((Шаблон_11-Точность)&gt;=M694)+((Шаблон_11+Точность)&lt;=M694),)),M694)</f>
        <v>14210</v>
      </c>
      <c r="AT694" s="111" t="s">
        <v>290</v>
      </c>
      <c r="AU694" s="108">
        <f t="array" ref="AU694">IFERROR(INDEX(TO_name_5,MATCH(,((Шаблон_5-Точность)&gt;=O694)+((Шаблон_5+Точность)&lt;=O694),)),O694)</f>
        <v>50494</v>
      </c>
      <c r="AV694" s="109">
        <f t="array" ref="AV694">IFERROR(INDEX(TO_name_6,MATCH(,((Шаблон_6-Точность)&gt;=P694)+((Шаблон_6+Точность)&lt;=P694),)),P694)</f>
        <v>34589</v>
      </c>
      <c r="AW694" s="109">
        <f t="array" ref="AW694">IFERROR(INDEX(TO_name_7,MATCH(,((Шаблон_7-Точность)&gt;=Q694)+((Шаблон_7+Точность)&lt;=Q694),)),Q694)</f>
        <v>22946</v>
      </c>
      <c r="AX694" s="109">
        <f t="array" ref="AX694">IFERROR(INDEX(TO_name_8,MATCH(,((Шаблон_8-Точность)&gt;=R694)+((Шаблон_8+Точность)&lt;=R694),)),R694)</f>
        <v>69239</v>
      </c>
      <c r="AY694" s="109">
        <f t="array" ref="AY694">IFERROR(INDEX(TO_name_12,MATCH(,((Шаблон_12-Точность)&gt;=S694)+((Шаблон_12+Точность)&lt;=S694),)),S694)</f>
        <v>37842</v>
      </c>
      <c r="AZ694" s="109">
        <f t="array" ref="AZ694">IFERROR(INDEX(TO_name_13,MATCH(,((Шаблон_13-Точность)&gt;=T694)+((Шаблон_13+Точность)&lt;=T694),)),T694)</f>
        <v>34472</v>
      </c>
      <c r="BA694" s="110">
        <f t="array" ref="BA694">IFERROR(INDEX(TO_name_14,MATCH(,((Шаблон_14-Точность)&gt;=U694)+((Шаблон_14+Точность)&lt;=U694),)),U694)</f>
        <v>13964</v>
      </c>
      <c r="BB694" s="3"/>
      <c r="BC694" s="3" t="str">
        <f t="shared" si="332"/>
        <v>ТО1/74383/30661</v>
      </c>
      <c r="BD694" s="3" t="str">
        <f t="shared" si="333"/>
        <v>М/79217/64295</v>
      </c>
      <c r="BE694" s="3" t="str">
        <f t="shared" si="334"/>
        <v>М/72978/47876</v>
      </c>
      <c r="BF694" s="3" t="str">
        <f t="shared" si="335"/>
        <v>М/79334/51034</v>
      </c>
      <c r="BG694" s="3" t="str">
        <f t="shared" si="336"/>
        <v>М/21451/21451</v>
      </c>
      <c r="BH694" s="3" t="str">
        <f t="shared" si="337"/>
        <v>М/18666/18666</v>
      </c>
      <c r="BI694" s="3" t="str">
        <f t="shared" si="338"/>
        <v>Р/14210/14210</v>
      </c>
      <c r="BJ694" s="158" t="s">
        <v>290</v>
      </c>
      <c r="BK694" s="3" t="str">
        <f t="shared" si="339"/>
        <v>М/48773/50494</v>
      </c>
      <c r="BL694" s="3" t="str">
        <f t="shared" si="340"/>
        <v>М/59571/34589</v>
      </c>
      <c r="BM694" s="3" t="str">
        <f t="shared" si="341"/>
        <v>Р/43461/22946</v>
      </c>
      <c r="BN694" s="3" t="str">
        <f t="shared" si="342"/>
        <v>М/44690/69239</v>
      </c>
      <c r="BO694" s="3" t="str">
        <f t="shared" si="343"/>
        <v>Р/12842/37842</v>
      </c>
      <c r="BP694" s="3" t="str">
        <f t="shared" si="344"/>
        <v>М/13957/34472</v>
      </c>
      <c r="BQ694" s="3" t="str">
        <f t="shared" si="345"/>
        <v>Р/13964/13964</v>
      </c>
    </row>
    <row r="695" spans="1:69" ht="16.5" customHeight="1" x14ac:dyDescent="0.25">
      <c r="A695" s="90">
        <v>45611</v>
      </c>
      <c r="B695" s="3">
        <v>5</v>
      </c>
      <c r="C695" s="3">
        <v>4</v>
      </c>
      <c r="D695" s="105" t="str">
        <f t="shared" si="346"/>
        <v/>
      </c>
      <c r="E695" s="105" t="str">
        <f t="shared" si="347"/>
        <v/>
      </c>
      <c r="F695" s="99" t="s">
        <v>290</v>
      </c>
      <c r="G695" s="100">
        <f t="shared" si="348"/>
        <v>30661</v>
      </c>
      <c r="H695" s="100">
        <f t="shared" si="349"/>
        <v>64319</v>
      </c>
      <c r="I695" s="100">
        <f t="shared" si="350"/>
        <v>47900</v>
      </c>
      <c r="J695" s="100">
        <f t="shared" si="351"/>
        <v>51058</v>
      </c>
      <c r="K695" s="100">
        <f t="shared" si="352"/>
        <v>21475</v>
      </c>
      <c r="L695" s="100">
        <f t="shared" si="353"/>
        <v>18690</v>
      </c>
      <c r="M695" s="100">
        <f t="shared" si="354"/>
        <v>14210</v>
      </c>
      <c r="N695" s="100" t="str">
        <f t="shared" si="355"/>
        <v>|</v>
      </c>
      <c r="O695" s="100">
        <f t="shared" si="356"/>
        <v>50518</v>
      </c>
      <c r="P695" s="100">
        <f t="shared" si="357"/>
        <v>34613</v>
      </c>
      <c r="Q695" s="100">
        <f t="shared" si="358"/>
        <v>22946</v>
      </c>
      <c r="R695" s="100">
        <f t="shared" si="359"/>
        <v>69263</v>
      </c>
      <c r="S695" s="100">
        <f t="shared" si="360"/>
        <v>37842</v>
      </c>
      <c r="T695" s="100">
        <f t="shared" si="361"/>
        <v>34496</v>
      </c>
      <c r="U695" s="100">
        <f t="shared" si="362"/>
        <v>13964</v>
      </c>
      <c r="V695" s="89" t="s">
        <v>290</v>
      </c>
      <c r="W695" s="95" t="s">
        <v>270</v>
      </c>
      <c r="X695" s="95" t="s">
        <v>37</v>
      </c>
      <c r="Y695" s="95" t="s">
        <v>37</v>
      </c>
      <c r="Z695" s="95" t="s">
        <v>37</v>
      </c>
      <c r="AA695" s="95" t="s">
        <v>37</v>
      </c>
      <c r="AB695" s="95" t="s">
        <v>37</v>
      </c>
      <c r="AC695" s="95" t="s">
        <v>38</v>
      </c>
      <c r="AD695" s="96" t="s">
        <v>290</v>
      </c>
      <c r="AE695" s="95" t="s">
        <v>37</v>
      </c>
      <c r="AF695" s="95" t="s">
        <v>37</v>
      </c>
      <c r="AG695" s="95" t="s">
        <v>38</v>
      </c>
      <c r="AH695" s="95" t="s">
        <v>37</v>
      </c>
      <c r="AI695" s="95" t="s">
        <v>38</v>
      </c>
      <c r="AJ695" s="95" t="s">
        <v>37</v>
      </c>
      <c r="AK695" s="95" t="s">
        <v>38</v>
      </c>
      <c r="AL695" s="94" t="s">
        <v>290</v>
      </c>
      <c r="AM695" s="108">
        <f t="array" ref="AM695">IFERROR(INDEX(TO_name_1,MATCH(,((Шаблон_1-Точность)&gt;=G695)+((Шаблон_1+Точность)&lt;=G695),)),G695)</f>
        <v>30661</v>
      </c>
      <c r="AN695" s="109">
        <f t="array" ref="AN695">IFERROR(INDEX(TO_name_2,MATCH(,((Шаблон_2-Точность)&gt;=H695)+((Шаблон_2+Точность)&lt;=H695),)),H695)</f>
        <v>64319</v>
      </c>
      <c r="AO695" s="109">
        <f t="array" ref="AO695">IFERROR(INDEX(TO_name_3,MATCH(,((Шаблон_3-Точность)&gt;=I695)+((Шаблон_3+Точность)&lt;=I695),)),I695)</f>
        <v>47900</v>
      </c>
      <c r="AP695" s="109">
        <f t="array" ref="AP695">IFERROR(INDEX(TO_name_4,MATCH(,((Шаблон_4-Точность)&gt;=J695)+((Шаблон_4+Точность)&lt;=J695),)),J695)</f>
        <v>51058</v>
      </c>
      <c r="AQ695" s="109">
        <f t="array" ref="AQ695">IFERROR(INDEX(TO_name_9,MATCH(,((Шаблон_9-Точность)&gt;=K695)+((Шаблон_9+Точность)&lt;=K695),)),K695)</f>
        <v>21475</v>
      </c>
      <c r="AR695" s="109">
        <f t="array" ref="AR695">IFERROR(INDEX(TO_name_10,MATCH(,((Шаблон_10-Точность)&gt;=L695)+((Шаблон_10+Точность)&lt;=L695),)),L695)</f>
        <v>18690</v>
      </c>
      <c r="AS695" s="110">
        <f t="array" ref="AS695">IFERROR(INDEX(TO_name_11,MATCH(,((Шаблон_11-Точность)&gt;=M695)+((Шаблон_11+Точность)&lt;=M695),)),M695)</f>
        <v>14210</v>
      </c>
      <c r="AT695" s="111" t="s">
        <v>290</v>
      </c>
      <c r="AU695" s="108">
        <f t="array" ref="AU695">IFERROR(INDEX(TO_name_5,MATCH(,((Шаблон_5-Точность)&gt;=O695)+((Шаблон_5+Точность)&lt;=O695),)),O695)</f>
        <v>50518</v>
      </c>
      <c r="AV695" s="109">
        <f t="array" ref="AV695">IFERROR(INDEX(TO_name_6,MATCH(,((Шаблон_6-Точность)&gt;=P695)+((Шаблон_6+Точность)&lt;=P695),)),P695)</f>
        <v>34613</v>
      </c>
      <c r="AW695" s="109">
        <f t="array" ref="AW695">IFERROR(INDEX(TO_name_7,MATCH(,((Шаблон_7-Точность)&gt;=Q695)+((Шаблон_7+Точность)&lt;=Q695),)),Q695)</f>
        <v>22946</v>
      </c>
      <c r="AX695" s="109">
        <f t="array" ref="AX695">IFERROR(INDEX(TO_name_8,MATCH(,((Шаблон_8-Точность)&gt;=R695)+((Шаблон_8+Точность)&lt;=R695),)),R695)</f>
        <v>69263</v>
      </c>
      <c r="AY695" s="109">
        <f t="array" ref="AY695">IFERROR(INDEX(TO_name_12,MATCH(,((Шаблон_12-Точность)&gt;=S695)+((Шаблон_12+Точность)&lt;=S695),)),S695)</f>
        <v>37842</v>
      </c>
      <c r="AZ695" s="109">
        <f t="array" ref="AZ695">IFERROR(INDEX(TO_name_13,MATCH(,((Шаблон_13-Точность)&gt;=T695)+((Шаблон_13+Точность)&lt;=T695),)),T695)</f>
        <v>34496</v>
      </c>
      <c r="BA695" s="110">
        <f t="array" ref="BA695">IFERROR(INDEX(TO_name_14,MATCH(,((Шаблон_14-Точность)&gt;=U695)+((Шаблон_14+Точность)&lt;=U695),)),U695)</f>
        <v>13964</v>
      </c>
      <c r="BB695" s="3"/>
      <c r="BC695" s="3" t="str">
        <f t="shared" si="332"/>
        <v>ТО1/74383/30661</v>
      </c>
      <c r="BD695" s="3" t="str">
        <f t="shared" si="333"/>
        <v>М/79241/64319</v>
      </c>
      <c r="BE695" s="3" t="str">
        <f t="shared" si="334"/>
        <v>М/73002/47900</v>
      </c>
      <c r="BF695" s="3" t="str">
        <f t="shared" si="335"/>
        <v>М/79358/51058</v>
      </c>
      <c r="BG695" s="3" t="str">
        <f t="shared" si="336"/>
        <v>М/21475/21475</v>
      </c>
      <c r="BH695" s="3" t="str">
        <f t="shared" si="337"/>
        <v>М/18690/18690</v>
      </c>
      <c r="BI695" s="3" t="str">
        <f t="shared" si="338"/>
        <v>Р/14210/14210</v>
      </c>
      <c r="BJ695" s="158" t="s">
        <v>290</v>
      </c>
      <c r="BK695" s="3" t="str">
        <f t="shared" si="339"/>
        <v>М/48797/50518</v>
      </c>
      <c r="BL695" s="3" t="str">
        <f t="shared" si="340"/>
        <v>М/59595/34613</v>
      </c>
      <c r="BM695" s="3" t="str">
        <f t="shared" si="341"/>
        <v>Р/43461/22946</v>
      </c>
      <c r="BN695" s="3" t="str">
        <f t="shared" si="342"/>
        <v>М/44714/69263</v>
      </c>
      <c r="BO695" s="3" t="str">
        <f t="shared" si="343"/>
        <v>Р/12842/37842</v>
      </c>
      <c r="BP695" s="3" t="str">
        <f t="shared" si="344"/>
        <v>М/13981/34496</v>
      </c>
      <c r="BQ695" s="3" t="str">
        <f t="shared" si="345"/>
        <v>Р/13964/13964</v>
      </c>
    </row>
    <row r="696" spans="1:69" ht="16.5" customHeight="1" x14ac:dyDescent="0.25">
      <c r="A696" s="90">
        <v>45612</v>
      </c>
      <c r="B696" s="3">
        <v>5</v>
      </c>
      <c r="C696" s="3">
        <v>4</v>
      </c>
      <c r="D696" s="105" t="str">
        <f t="shared" si="346"/>
        <v/>
      </c>
      <c r="E696" s="105" t="str">
        <f t="shared" si="347"/>
        <v/>
      </c>
      <c r="F696" s="99" t="s">
        <v>290</v>
      </c>
      <c r="G696" s="100">
        <f t="shared" si="348"/>
        <v>30669</v>
      </c>
      <c r="H696" s="100">
        <f t="shared" si="349"/>
        <v>64343</v>
      </c>
      <c r="I696" s="100">
        <f t="shared" si="350"/>
        <v>47916</v>
      </c>
      <c r="J696" s="100">
        <f t="shared" si="351"/>
        <v>51082</v>
      </c>
      <c r="K696" s="100">
        <f t="shared" si="352"/>
        <v>21499</v>
      </c>
      <c r="L696" s="100">
        <f t="shared" si="353"/>
        <v>18714</v>
      </c>
      <c r="M696" s="100">
        <f t="shared" si="354"/>
        <v>14210</v>
      </c>
      <c r="N696" s="100" t="str">
        <f t="shared" si="355"/>
        <v>|</v>
      </c>
      <c r="O696" s="100">
        <f t="shared" si="356"/>
        <v>50542</v>
      </c>
      <c r="P696" s="100">
        <f t="shared" si="357"/>
        <v>34637</v>
      </c>
      <c r="Q696" s="100">
        <f t="shared" si="358"/>
        <v>22946</v>
      </c>
      <c r="R696" s="100">
        <f t="shared" si="359"/>
        <v>69287</v>
      </c>
      <c r="S696" s="100">
        <f t="shared" si="360"/>
        <v>37842</v>
      </c>
      <c r="T696" s="100">
        <f t="shared" si="361"/>
        <v>34520</v>
      </c>
      <c r="U696" s="100">
        <f t="shared" si="362"/>
        <v>13964</v>
      </c>
      <c r="V696" s="89" t="s">
        <v>290</v>
      </c>
      <c r="W696" s="95" t="s">
        <v>320</v>
      </c>
      <c r="X696" s="95" t="s">
        <v>37</v>
      </c>
      <c r="Y696" s="95" t="s">
        <v>195</v>
      </c>
      <c r="Z696" s="95" t="s">
        <v>37</v>
      </c>
      <c r="AA696" s="95" t="s">
        <v>37</v>
      </c>
      <c r="AB696" s="95" t="s">
        <v>37</v>
      </c>
      <c r="AC696" s="95" t="s">
        <v>38</v>
      </c>
      <c r="AD696" s="96" t="s">
        <v>290</v>
      </c>
      <c r="AE696" s="95" t="s">
        <v>37</v>
      </c>
      <c r="AF696" s="95" t="s">
        <v>37</v>
      </c>
      <c r="AG696" s="95" t="s">
        <v>38</v>
      </c>
      <c r="AH696" s="95" t="s">
        <v>37</v>
      </c>
      <c r="AI696" s="95" t="s">
        <v>38</v>
      </c>
      <c r="AJ696" s="95" t="s">
        <v>37</v>
      </c>
      <c r="AK696" s="95" t="s">
        <v>38</v>
      </c>
      <c r="AL696" s="94" t="s">
        <v>290</v>
      </c>
      <c r="AM696" s="108">
        <f t="array" ref="AM696">IFERROR(INDEX(TO_name_1,MATCH(,((Шаблон_1-Точность)&gt;=G696)+((Шаблон_1+Точность)&lt;=G696),)),G696)</f>
        <v>30669</v>
      </c>
      <c r="AN696" s="109">
        <f t="array" ref="AN696">IFERROR(INDEX(TO_name_2,MATCH(,((Шаблон_2-Точность)&gt;=H696)+((Шаблон_2+Точность)&lt;=H696),)),H696)</f>
        <v>64343</v>
      </c>
      <c r="AO696" s="109">
        <f t="array" ref="AO696">IFERROR(INDEX(TO_name_3,MATCH(,((Шаблон_3-Точность)&gt;=I696)+((Шаблон_3+Точность)&lt;=I696),)),I696)</f>
        <v>47916</v>
      </c>
      <c r="AP696" s="109">
        <f t="array" ref="AP696">IFERROR(INDEX(TO_name_4,MATCH(,((Шаблон_4-Точность)&gt;=J696)+((Шаблон_4+Точность)&lt;=J696),)),J696)</f>
        <v>51082</v>
      </c>
      <c r="AQ696" s="109">
        <f t="array" ref="AQ696">IFERROR(INDEX(TO_name_9,MATCH(,((Шаблон_9-Точность)&gt;=K696)+((Шаблон_9+Точность)&lt;=K696),)),K696)</f>
        <v>21499</v>
      </c>
      <c r="AR696" s="109">
        <f t="array" ref="AR696">IFERROR(INDEX(TO_name_10,MATCH(,((Шаблон_10-Точность)&gt;=L696)+((Шаблон_10+Точность)&lt;=L696),)),L696)</f>
        <v>18714</v>
      </c>
      <c r="AS696" s="110">
        <f t="array" ref="AS696">IFERROR(INDEX(TO_name_11,MATCH(,((Шаблон_11-Точность)&gt;=M696)+((Шаблон_11+Точность)&lt;=M696),)),M696)</f>
        <v>14210</v>
      </c>
      <c r="AT696" s="111" t="s">
        <v>290</v>
      </c>
      <c r="AU696" s="108">
        <f t="array" ref="AU696">IFERROR(INDEX(TO_name_5,MATCH(,((Шаблон_5-Точность)&gt;=O696)+((Шаблон_5+Точность)&lt;=O696),)),O696)</f>
        <v>50542</v>
      </c>
      <c r="AV696" s="109">
        <f t="array" ref="AV696">IFERROR(INDEX(TO_name_6,MATCH(,((Шаблон_6-Точность)&gt;=P696)+((Шаблон_6+Точность)&lt;=P696),)),P696)</f>
        <v>34637</v>
      </c>
      <c r="AW696" s="109">
        <f t="array" ref="AW696">IFERROR(INDEX(TO_name_7,MATCH(,((Шаблон_7-Точность)&gt;=Q696)+((Шаблон_7+Точность)&lt;=Q696),)),Q696)</f>
        <v>22946</v>
      </c>
      <c r="AX696" s="109">
        <f t="array" ref="AX696">IFERROR(INDEX(TO_name_8,MATCH(,((Шаблон_8-Точность)&gt;=R696)+((Шаблон_8+Точность)&lt;=R696),)),R696)</f>
        <v>69287</v>
      </c>
      <c r="AY696" s="109">
        <f t="array" ref="AY696">IFERROR(INDEX(TO_name_12,MATCH(,((Шаблон_12-Точность)&gt;=S696)+((Шаблон_12+Точность)&lt;=S696),)),S696)</f>
        <v>37842</v>
      </c>
      <c r="AZ696" s="109">
        <f t="array" ref="AZ696">IFERROR(INDEX(TO_name_13,MATCH(,((Шаблон_13-Точность)&gt;=T696)+((Шаблон_13+Точность)&lt;=T696),)),T696)</f>
        <v>34520</v>
      </c>
      <c r="BA696" s="110">
        <f t="array" ref="BA696">IFERROR(INDEX(TO_name_14,MATCH(,((Шаблон_14-Точность)&gt;=U696)+((Шаблон_14+Точность)&lt;=U696),)),U696)</f>
        <v>13964</v>
      </c>
      <c r="BB696" s="3"/>
      <c r="BC696" s="3" t="str">
        <f t="shared" si="332"/>
        <v>П/74391/30669</v>
      </c>
      <c r="BD696" s="3" t="str">
        <f t="shared" si="333"/>
        <v>М/79265/64343</v>
      </c>
      <c r="BE696" s="3" t="str">
        <f t="shared" si="334"/>
        <v>О/73018/47916</v>
      </c>
      <c r="BF696" s="3" t="str">
        <f t="shared" si="335"/>
        <v>М/79382/51082</v>
      </c>
      <c r="BG696" s="3" t="str">
        <f t="shared" si="336"/>
        <v>М/21499/21499</v>
      </c>
      <c r="BH696" s="3" t="str">
        <f t="shared" si="337"/>
        <v>М/18714/18714</v>
      </c>
      <c r="BI696" s="3" t="str">
        <f t="shared" si="338"/>
        <v>Р/14210/14210</v>
      </c>
      <c r="BJ696" s="158" t="s">
        <v>290</v>
      </c>
      <c r="BK696" s="3" t="str">
        <f t="shared" si="339"/>
        <v>М/48821/50542</v>
      </c>
      <c r="BL696" s="3" t="str">
        <f t="shared" si="340"/>
        <v>М/59619/34637</v>
      </c>
      <c r="BM696" s="3" t="str">
        <f t="shared" si="341"/>
        <v>Р/43461/22946</v>
      </c>
      <c r="BN696" s="3" t="str">
        <f t="shared" si="342"/>
        <v>М/44738/69287</v>
      </c>
      <c r="BO696" s="3" t="str">
        <f t="shared" si="343"/>
        <v>Р/12842/37842</v>
      </c>
      <c r="BP696" s="3" t="str">
        <f t="shared" si="344"/>
        <v>М/14005/34520</v>
      </c>
      <c r="BQ696" s="3" t="str">
        <f t="shared" si="345"/>
        <v>Р/13964/13964</v>
      </c>
    </row>
    <row r="697" spans="1:69" ht="16.5" customHeight="1" x14ac:dyDescent="0.25">
      <c r="A697" s="90">
        <v>45613</v>
      </c>
      <c r="B697" s="3">
        <v>5</v>
      </c>
      <c r="C697" s="3">
        <v>4</v>
      </c>
      <c r="D697" s="105" t="str">
        <f t="shared" si="346"/>
        <v/>
      </c>
      <c r="E697" s="105" t="str">
        <f t="shared" si="347"/>
        <v/>
      </c>
      <c r="F697" s="99" t="s">
        <v>290</v>
      </c>
      <c r="G697" s="100">
        <f t="shared" si="348"/>
        <v>30693</v>
      </c>
      <c r="H697" s="100">
        <f t="shared" si="349"/>
        <v>64367</v>
      </c>
      <c r="I697" s="100">
        <f t="shared" si="350"/>
        <v>47916</v>
      </c>
      <c r="J697" s="100">
        <f t="shared" si="351"/>
        <v>51106</v>
      </c>
      <c r="K697" s="100">
        <f t="shared" si="352"/>
        <v>21523</v>
      </c>
      <c r="L697" s="100">
        <f t="shared" si="353"/>
        <v>18738</v>
      </c>
      <c r="M697" s="100">
        <f t="shared" si="354"/>
        <v>14210</v>
      </c>
      <c r="N697" s="100" t="str">
        <f t="shared" si="355"/>
        <v>|</v>
      </c>
      <c r="O697" s="100">
        <f t="shared" si="356"/>
        <v>50566</v>
      </c>
      <c r="P697" s="100">
        <f t="shared" si="357"/>
        <v>34661</v>
      </c>
      <c r="Q697" s="100">
        <f t="shared" si="358"/>
        <v>22946</v>
      </c>
      <c r="R697" s="100">
        <f t="shared" si="359"/>
        <v>69311</v>
      </c>
      <c r="S697" s="100">
        <f t="shared" si="360"/>
        <v>37842</v>
      </c>
      <c r="T697" s="100">
        <f t="shared" si="361"/>
        <v>34544</v>
      </c>
      <c r="U697" s="100">
        <f t="shared" si="362"/>
        <v>13964</v>
      </c>
      <c r="V697" s="89" t="s">
        <v>290</v>
      </c>
      <c r="W697" s="95" t="s">
        <v>37</v>
      </c>
      <c r="X697" s="95" t="s">
        <v>37</v>
      </c>
      <c r="Y697" s="95" t="s">
        <v>270</v>
      </c>
      <c r="Z697" s="95" t="s">
        <v>37</v>
      </c>
      <c r="AA697" s="95" t="s">
        <v>37</v>
      </c>
      <c r="AB697" s="95" t="s">
        <v>37</v>
      </c>
      <c r="AC697" s="95" t="s">
        <v>38</v>
      </c>
      <c r="AD697" s="96" t="s">
        <v>290</v>
      </c>
      <c r="AE697" s="95" t="s">
        <v>37</v>
      </c>
      <c r="AF697" s="95" t="s">
        <v>37</v>
      </c>
      <c r="AG697" s="95" t="s">
        <v>38</v>
      </c>
      <c r="AH697" s="95" t="s">
        <v>37</v>
      </c>
      <c r="AI697" s="95" t="s">
        <v>38</v>
      </c>
      <c r="AJ697" s="95" t="s">
        <v>37</v>
      </c>
      <c r="AK697" s="95" t="s">
        <v>38</v>
      </c>
      <c r="AL697" s="94" t="s">
        <v>290</v>
      </c>
      <c r="AM697" s="108">
        <f t="array" ref="AM697">IFERROR(INDEX(TO_name_1,MATCH(,((Шаблон_1-Точность)&gt;=G697)+((Шаблон_1+Точность)&lt;=G697),)),G697)</f>
        <v>30693</v>
      </c>
      <c r="AN697" s="109">
        <f t="array" ref="AN697">IFERROR(INDEX(TO_name_2,MATCH(,((Шаблон_2-Точность)&gt;=H697)+((Шаблон_2+Точность)&lt;=H697),)),H697)</f>
        <v>64367</v>
      </c>
      <c r="AO697" s="109">
        <f t="array" ref="AO697">IFERROR(INDEX(TO_name_3,MATCH(,((Шаблон_3-Точность)&gt;=I697)+((Шаблон_3+Точность)&lt;=I697),)),I697)</f>
        <v>47916</v>
      </c>
      <c r="AP697" s="109">
        <f t="array" ref="AP697">IFERROR(INDEX(TO_name_4,MATCH(,((Шаблон_4-Точность)&gt;=J697)+((Шаблон_4+Точность)&lt;=J697),)),J697)</f>
        <v>51106</v>
      </c>
      <c r="AQ697" s="109">
        <f t="array" ref="AQ697">IFERROR(INDEX(TO_name_9,MATCH(,((Шаблон_9-Точность)&gt;=K697)+((Шаблон_9+Точность)&lt;=K697),)),K697)</f>
        <v>21523</v>
      </c>
      <c r="AR697" s="109">
        <f t="array" ref="AR697">IFERROR(INDEX(TO_name_10,MATCH(,((Шаблон_10-Точность)&gt;=L697)+((Шаблон_10+Точность)&lt;=L697),)),L697)</f>
        <v>18738</v>
      </c>
      <c r="AS697" s="110">
        <f t="array" ref="AS697">IFERROR(INDEX(TO_name_11,MATCH(,((Шаблон_11-Точность)&gt;=M697)+((Шаблон_11+Точность)&lt;=M697),)),M697)</f>
        <v>14210</v>
      </c>
      <c r="AT697" s="111" t="s">
        <v>290</v>
      </c>
      <c r="AU697" s="108">
        <f t="array" ref="AU697">IFERROR(INDEX(TO_name_5,MATCH(,((Шаблон_5-Точность)&gt;=O697)+((Шаблон_5+Точность)&lt;=O697),)),O697)</f>
        <v>50566</v>
      </c>
      <c r="AV697" s="109">
        <f t="array" ref="AV697">IFERROR(INDEX(TO_name_6,MATCH(,((Шаблон_6-Точность)&gt;=P697)+((Шаблон_6+Точность)&lt;=P697),)),P697)</f>
        <v>34661</v>
      </c>
      <c r="AW697" s="109">
        <f t="array" ref="AW697">IFERROR(INDEX(TO_name_7,MATCH(,((Шаблон_7-Точность)&gt;=Q697)+((Шаблон_7+Точность)&lt;=Q697),)),Q697)</f>
        <v>22946</v>
      </c>
      <c r="AX697" s="109">
        <f t="array" ref="AX697">IFERROR(INDEX(TO_name_8,MATCH(,((Шаблон_8-Точность)&gt;=R697)+((Шаблон_8+Точность)&lt;=R697),)),R697)</f>
        <v>69311</v>
      </c>
      <c r="AY697" s="109">
        <f t="array" ref="AY697">IFERROR(INDEX(TO_name_12,MATCH(,((Шаблон_12-Точность)&gt;=S697)+((Шаблон_12+Точность)&lt;=S697),)),S697)</f>
        <v>37842</v>
      </c>
      <c r="AZ697" s="109">
        <f t="array" ref="AZ697">IFERROR(INDEX(TO_name_13,MATCH(,((Шаблон_13-Точность)&gt;=T697)+((Шаблон_13+Точность)&lt;=T697),)),T697)</f>
        <v>34544</v>
      </c>
      <c r="BA697" s="110">
        <f t="array" ref="BA697">IFERROR(INDEX(TO_name_14,MATCH(,((Шаблон_14-Точность)&gt;=U697)+((Шаблон_14+Точность)&lt;=U697),)),U697)</f>
        <v>13964</v>
      </c>
      <c r="BB697" s="3"/>
      <c r="BC697" s="3" t="str">
        <f t="shared" si="332"/>
        <v>М/74415/30693</v>
      </c>
      <c r="BD697" s="3" t="str">
        <f t="shared" si="333"/>
        <v>М/79289/64367</v>
      </c>
      <c r="BE697" s="3" t="str">
        <f t="shared" si="334"/>
        <v>ТО1/73018/47916</v>
      </c>
      <c r="BF697" s="3" t="str">
        <f t="shared" si="335"/>
        <v>М/79406/51106</v>
      </c>
      <c r="BG697" s="3" t="str">
        <f t="shared" si="336"/>
        <v>М/21523/21523</v>
      </c>
      <c r="BH697" s="3" t="str">
        <f t="shared" si="337"/>
        <v>М/18738/18738</v>
      </c>
      <c r="BI697" s="3" t="str">
        <f t="shared" si="338"/>
        <v>Р/14210/14210</v>
      </c>
      <c r="BJ697" s="158" t="s">
        <v>290</v>
      </c>
      <c r="BK697" s="3" t="str">
        <f t="shared" si="339"/>
        <v>М/48845/50566</v>
      </c>
      <c r="BL697" s="3" t="str">
        <f t="shared" si="340"/>
        <v>М/59643/34661</v>
      </c>
      <c r="BM697" s="3" t="str">
        <f t="shared" si="341"/>
        <v>Р/43461/22946</v>
      </c>
      <c r="BN697" s="3" t="str">
        <f t="shared" si="342"/>
        <v>М/44762/69311</v>
      </c>
      <c r="BO697" s="3" t="str">
        <f t="shared" si="343"/>
        <v>Р/12842/37842</v>
      </c>
      <c r="BP697" s="3" t="str">
        <f t="shared" si="344"/>
        <v>М/14029/34544</v>
      </c>
      <c r="BQ697" s="3" t="str">
        <f t="shared" si="345"/>
        <v>Р/13964/13964</v>
      </c>
    </row>
    <row r="698" spans="1:69" ht="16.5" customHeight="1" x14ac:dyDescent="0.25">
      <c r="A698" s="90">
        <v>45614</v>
      </c>
      <c r="B698" s="3">
        <v>5</v>
      </c>
      <c r="C698" s="3">
        <v>4</v>
      </c>
      <c r="D698" s="105" t="str">
        <f t="shared" si="346"/>
        <v/>
      </c>
      <c r="E698" s="105" t="str">
        <f t="shared" si="347"/>
        <v/>
      </c>
      <c r="F698" s="99" t="s">
        <v>290</v>
      </c>
      <c r="G698" s="100">
        <f t="shared" si="348"/>
        <v>30717</v>
      </c>
      <c r="H698" s="100">
        <f t="shared" si="349"/>
        <v>64391</v>
      </c>
      <c r="I698" s="100">
        <f t="shared" si="350"/>
        <v>47916</v>
      </c>
      <c r="J698" s="100">
        <f t="shared" si="351"/>
        <v>51130</v>
      </c>
      <c r="K698" s="100">
        <f t="shared" si="352"/>
        <v>21547</v>
      </c>
      <c r="L698" s="100">
        <f t="shared" si="353"/>
        <v>18762</v>
      </c>
      <c r="M698" s="100">
        <f t="shared" si="354"/>
        <v>14210</v>
      </c>
      <c r="N698" s="100" t="str">
        <f t="shared" si="355"/>
        <v>|</v>
      </c>
      <c r="O698" s="100">
        <f t="shared" si="356"/>
        <v>50590</v>
      </c>
      <c r="P698" s="100">
        <f t="shared" si="357"/>
        <v>34685</v>
      </c>
      <c r="Q698" s="100">
        <f t="shared" si="358"/>
        <v>22946</v>
      </c>
      <c r="R698" s="100">
        <f t="shared" si="359"/>
        <v>69335</v>
      </c>
      <c r="S698" s="100">
        <f t="shared" si="360"/>
        <v>37842</v>
      </c>
      <c r="T698" s="100">
        <f t="shared" si="361"/>
        <v>34568</v>
      </c>
      <c r="U698" s="100">
        <f t="shared" si="362"/>
        <v>13964</v>
      </c>
      <c r="V698" s="89" t="s">
        <v>290</v>
      </c>
      <c r="W698" s="95" t="s">
        <v>37</v>
      </c>
      <c r="X698" s="95" t="s">
        <v>37</v>
      </c>
      <c r="Y698" s="95" t="s">
        <v>270</v>
      </c>
      <c r="Z698" s="95" t="s">
        <v>37</v>
      </c>
      <c r="AA698" s="95" t="s">
        <v>37</v>
      </c>
      <c r="AB698" s="95" t="s">
        <v>37</v>
      </c>
      <c r="AC698" s="95" t="s">
        <v>38</v>
      </c>
      <c r="AD698" s="96" t="s">
        <v>290</v>
      </c>
      <c r="AE698" s="95" t="s">
        <v>37</v>
      </c>
      <c r="AF698" s="95" t="s">
        <v>37</v>
      </c>
      <c r="AG698" s="95" t="s">
        <v>38</v>
      </c>
      <c r="AH698" s="95" t="s">
        <v>37</v>
      </c>
      <c r="AI698" s="95" t="s">
        <v>38</v>
      </c>
      <c r="AJ698" s="95" t="s">
        <v>37</v>
      </c>
      <c r="AK698" s="95" t="s">
        <v>38</v>
      </c>
      <c r="AL698" s="94" t="s">
        <v>290</v>
      </c>
      <c r="AM698" s="108">
        <f t="array" ref="AM698">IFERROR(INDEX(TO_name_1,MATCH(,((Шаблон_1-Точность)&gt;=G698)+((Шаблон_1+Точность)&lt;=G698),)),G698)</f>
        <v>30717</v>
      </c>
      <c r="AN698" s="109">
        <f t="array" ref="AN698">IFERROR(INDEX(TO_name_2,MATCH(,((Шаблон_2-Точность)&gt;=H698)+((Шаблон_2+Точность)&lt;=H698),)),H698)</f>
        <v>64391</v>
      </c>
      <c r="AO698" s="109">
        <f t="array" ref="AO698">IFERROR(INDEX(TO_name_3,MATCH(,((Шаблон_3-Точность)&gt;=I698)+((Шаблон_3+Точность)&lt;=I698),)),I698)</f>
        <v>47916</v>
      </c>
      <c r="AP698" s="109">
        <f t="array" ref="AP698">IFERROR(INDEX(TO_name_4,MATCH(,((Шаблон_4-Точность)&gt;=J698)+((Шаблон_4+Точность)&lt;=J698),)),J698)</f>
        <v>51130</v>
      </c>
      <c r="AQ698" s="109">
        <f t="array" ref="AQ698">IFERROR(INDEX(TO_name_9,MATCH(,((Шаблон_9-Точность)&gt;=K698)+((Шаблон_9+Точность)&lt;=K698),)),K698)</f>
        <v>21547</v>
      </c>
      <c r="AR698" s="109">
        <f t="array" ref="AR698">IFERROR(INDEX(TO_name_10,MATCH(,((Шаблон_10-Точность)&gt;=L698)+((Шаблон_10+Точность)&lt;=L698),)),L698)</f>
        <v>18762</v>
      </c>
      <c r="AS698" s="110">
        <f t="array" ref="AS698">IFERROR(INDEX(TO_name_11,MATCH(,((Шаблон_11-Точность)&gt;=M698)+((Шаблон_11+Точность)&lt;=M698),)),M698)</f>
        <v>14210</v>
      </c>
      <c r="AT698" s="111" t="s">
        <v>290</v>
      </c>
      <c r="AU698" s="108" t="str">
        <f t="array" ref="AU698">IFERROR(INDEX(TO_name_5,MATCH(,((Шаблон_5-Точность)&gt;=O698)+((Шаблон_5+Точность)&lt;=O698),)),O698)</f>
        <v>ПМ</v>
      </c>
      <c r="AV698" s="109">
        <f t="array" ref="AV698">IFERROR(INDEX(TO_name_6,MATCH(,((Шаблон_6-Точность)&gt;=P698)+((Шаблон_6+Точность)&lt;=P698),)),P698)</f>
        <v>34685</v>
      </c>
      <c r="AW698" s="109">
        <f t="array" ref="AW698">IFERROR(INDEX(TO_name_7,MATCH(,((Шаблон_7-Точность)&gt;=Q698)+((Шаблон_7+Точность)&lt;=Q698),)),Q698)</f>
        <v>22946</v>
      </c>
      <c r="AX698" s="109">
        <f t="array" ref="AX698">IFERROR(INDEX(TO_name_8,MATCH(,((Шаблон_8-Точность)&gt;=R698)+((Шаблон_8+Точность)&lt;=R698),)),R698)</f>
        <v>69335</v>
      </c>
      <c r="AY698" s="109">
        <f t="array" ref="AY698">IFERROR(INDEX(TO_name_12,MATCH(,((Шаблон_12-Точность)&gt;=S698)+((Шаблон_12+Точность)&lt;=S698),)),S698)</f>
        <v>37842</v>
      </c>
      <c r="AZ698" s="109">
        <f t="array" ref="AZ698">IFERROR(INDEX(TO_name_13,MATCH(,((Шаблон_13-Точность)&gt;=T698)+((Шаблон_13+Точность)&lt;=T698),)),T698)</f>
        <v>34568</v>
      </c>
      <c r="BA698" s="110">
        <f t="array" ref="BA698">IFERROR(INDEX(TO_name_14,MATCH(,((Шаблон_14-Точность)&gt;=U698)+((Шаблон_14+Точность)&lt;=U698),)),U698)</f>
        <v>13964</v>
      </c>
      <c r="BB698" s="3"/>
      <c r="BC698" s="3" t="str">
        <f t="shared" si="332"/>
        <v>М/74439/30717</v>
      </c>
      <c r="BD698" s="3" t="str">
        <f t="shared" si="333"/>
        <v>М/79313/64391</v>
      </c>
      <c r="BE698" s="3" t="str">
        <f t="shared" si="334"/>
        <v>ТО1/73018/47916</v>
      </c>
      <c r="BF698" s="3" t="str">
        <f t="shared" si="335"/>
        <v>М/79430/51130</v>
      </c>
      <c r="BG698" s="3" t="str">
        <f t="shared" si="336"/>
        <v>М/21547/21547</v>
      </c>
      <c r="BH698" s="3" t="str">
        <f t="shared" si="337"/>
        <v>М/18762/18762</v>
      </c>
      <c r="BI698" s="3" t="str">
        <f t="shared" si="338"/>
        <v>Р/14210/14210</v>
      </c>
      <c r="BJ698" s="158" t="s">
        <v>290</v>
      </c>
      <c r="BK698" s="3" t="str">
        <f t="shared" si="339"/>
        <v>М/48869/50590</v>
      </c>
      <c r="BL698" s="3" t="str">
        <f t="shared" si="340"/>
        <v>М/59667/34685</v>
      </c>
      <c r="BM698" s="3" t="str">
        <f t="shared" si="341"/>
        <v>Р/43461/22946</v>
      </c>
      <c r="BN698" s="3" t="str">
        <f t="shared" si="342"/>
        <v>М/44786/69335</v>
      </c>
      <c r="BO698" s="3" t="str">
        <f t="shared" si="343"/>
        <v>Р/12842/37842</v>
      </c>
      <c r="BP698" s="3" t="str">
        <f t="shared" si="344"/>
        <v>М/14053/34568</v>
      </c>
      <c r="BQ698" s="3" t="str">
        <f t="shared" si="345"/>
        <v>Р/13964/13964</v>
      </c>
    </row>
    <row r="699" spans="1:69" ht="16.5" customHeight="1" x14ac:dyDescent="0.25">
      <c r="A699" s="90">
        <v>45615</v>
      </c>
      <c r="B699" s="3">
        <v>5</v>
      </c>
      <c r="C699" s="3">
        <v>4</v>
      </c>
      <c r="D699" s="105" t="str">
        <f t="shared" si="346"/>
        <v/>
      </c>
      <c r="E699" s="105" t="str">
        <f t="shared" si="347"/>
        <v/>
      </c>
      <c r="F699" s="99" t="s">
        <v>290</v>
      </c>
      <c r="G699" s="100">
        <f t="shared" si="348"/>
        <v>30741</v>
      </c>
      <c r="H699" s="100">
        <f t="shared" si="349"/>
        <v>64415</v>
      </c>
      <c r="I699" s="100">
        <f t="shared" si="350"/>
        <v>47916</v>
      </c>
      <c r="J699" s="100">
        <f t="shared" si="351"/>
        <v>51154</v>
      </c>
      <c r="K699" s="100">
        <f t="shared" si="352"/>
        <v>21571</v>
      </c>
      <c r="L699" s="100">
        <f t="shared" si="353"/>
        <v>18786</v>
      </c>
      <c r="M699" s="100">
        <f t="shared" si="354"/>
        <v>14210</v>
      </c>
      <c r="N699" s="100" t="str">
        <f t="shared" si="355"/>
        <v>|</v>
      </c>
      <c r="O699" s="100">
        <f t="shared" si="356"/>
        <v>50614</v>
      </c>
      <c r="P699" s="100">
        <f t="shared" si="357"/>
        <v>34709</v>
      </c>
      <c r="Q699" s="100">
        <f t="shared" si="358"/>
        <v>22946</v>
      </c>
      <c r="R699" s="100">
        <f t="shared" si="359"/>
        <v>69359</v>
      </c>
      <c r="S699" s="100">
        <f t="shared" si="360"/>
        <v>37842</v>
      </c>
      <c r="T699" s="100">
        <f t="shared" si="361"/>
        <v>34592</v>
      </c>
      <c r="U699" s="100">
        <f t="shared" si="362"/>
        <v>13964</v>
      </c>
      <c r="V699" s="89" t="s">
        <v>290</v>
      </c>
      <c r="W699" s="95" t="s">
        <v>37</v>
      </c>
      <c r="X699" s="95" t="s">
        <v>37</v>
      </c>
      <c r="Y699" s="95" t="s">
        <v>270</v>
      </c>
      <c r="Z699" s="95" t="s">
        <v>37</v>
      </c>
      <c r="AA699" s="95" t="s">
        <v>37</v>
      </c>
      <c r="AB699" s="95" t="s">
        <v>37</v>
      </c>
      <c r="AC699" s="95" t="s">
        <v>38</v>
      </c>
      <c r="AD699" s="96" t="s">
        <v>290</v>
      </c>
      <c r="AE699" s="95" t="s">
        <v>37</v>
      </c>
      <c r="AF699" s="95" t="s">
        <v>37</v>
      </c>
      <c r="AG699" s="95" t="s">
        <v>38</v>
      </c>
      <c r="AH699" s="95" t="s">
        <v>37</v>
      </c>
      <c r="AI699" s="95" t="s">
        <v>38</v>
      </c>
      <c r="AJ699" s="95" t="s">
        <v>37</v>
      </c>
      <c r="AK699" s="95" t="s">
        <v>38</v>
      </c>
      <c r="AL699" s="94" t="s">
        <v>290</v>
      </c>
      <c r="AM699" s="108">
        <f t="array" ref="AM699">IFERROR(INDEX(TO_name_1,MATCH(,((Шаблон_1-Точность)&gt;=G699)+((Шаблон_1+Точность)&lt;=G699),)),G699)</f>
        <v>30741</v>
      </c>
      <c r="AN699" s="109">
        <f t="array" ref="AN699">IFERROR(INDEX(TO_name_2,MATCH(,((Шаблон_2-Точность)&gt;=H699)+((Шаблон_2+Точность)&lt;=H699),)),H699)</f>
        <v>64415</v>
      </c>
      <c r="AO699" s="109">
        <f t="array" ref="AO699">IFERROR(INDEX(TO_name_3,MATCH(,((Шаблон_3-Точность)&gt;=I699)+((Шаблон_3+Точность)&lt;=I699),)),I699)</f>
        <v>47916</v>
      </c>
      <c r="AP699" s="109">
        <f t="array" ref="AP699">IFERROR(INDEX(TO_name_4,MATCH(,((Шаблон_4-Точность)&gt;=J699)+((Шаблон_4+Точность)&lt;=J699),)),J699)</f>
        <v>51154</v>
      </c>
      <c r="AQ699" s="109">
        <f t="array" ref="AQ699">IFERROR(INDEX(TO_name_9,MATCH(,((Шаблон_9-Точность)&gt;=K699)+((Шаблон_9+Точность)&lt;=K699),)),K699)</f>
        <v>21571</v>
      </c>
      <c r="AR699" s="109">
        <f t="array" ref="AR699">IFERROR(INDEX(TO_name_10,MATCH(,((Шаблон_10-Точность)&gt;=L699)+((Шаблон_10+Точность)&lt;=L699),)),L699)</f>
        <v>18786</v>
      </c>
      <c r="AS699" s="110">
        <f t="array" ref="AS699">IFERROR(INDEX(TO_name_11,MATCH(,((Шаблон_11-Точность)&gt;=M699)+((Шаблон_11+Точность)&lt;=M699),)),M699)</f>
        <v>14210</v>
      </c>
      <c r="AT699" s="111" t="s">
        <v>290</v>
      </c>
      <c r="AU699" s="108">
        <f t="array" ref="AU699">IFERROR(INDEX(TO_name_5,MATCH(,((Шаблон_5-Точность)&gt;=O699)+((Шаблон_5+Точность)&lt;=O699),)),O699)</f>
        <v>50614</v>
      </c>
      <c r="AV699" s="109">
        <f t="array" ref="AV699">IFERROR(INDEX(TO_name_6,MATCH(,((Шаблон_6-Точность)&gt;=P699)+((Шаблон_6+Точность)&lt;=P699),)),P699)</f>
        <v>34709</v>
      </c>
      <c r="AW699" s="109">
        <f t="array" ref="AW699">IFERROR(INDEX(TO_name_7,MATCH(,((Шаблон_7-Точность)&gt;=Q699)+((Шаблон_7+Точность)&lt;=Q699),)),Q699)</f>
        <v>22946</v>
      </c>
      <c r="AX699" s="109">
        <f t="array" ref="AX699">IFERROR(INDEX(TO_name_8,MATCH(,((Шаблон_8-Точность)&gt;=R699)+((Шаблон_8+Точность)&lt;=R699),)),R699)</f>
        <v>69359</v>
      </c>
      <c r="AY699" s="109">
        <f t="array" ref="AY699">IFERROR(INDEX(TO_name_12,MATCH(,((Шаблон_12-Точность)&gt;=S699)+((Шаблон_12+Точность)&lt;=S699),)),S699)</f>
        <v>37842</v>
      </c>
      <c r="AZ699" s="109">
        <f t="array" ref="AZ699">IFERROR(INDEX(TO_name_13,MATCH(,((Шаблон_13-Точность)&gt;=T699)+((Шаблон_13+Точность)&lt;=T699),)),T699)</f>
        <v>34592</v>
      </c>
      <c r="BA699" s="110">
        <f t="array" ref="BA699">IFERROR(INDEX(TO_name_14,MATCH(,((Шаблон_14-Точность)&gt;=U699)+((Шаблон_14+Точность)&lt;=U699),)),U699)</f>
        <v>13964</v>
      </c>
      <c r="BB699" s="3"/>
      <c r="BC699" s="3" t="str">
        <f t="shared" si="332"/>
        <v>М/74463/30741</v>
      </c>
      <c r="BD699" s="3" t="str">
        <f t="shared" si="333"/>
        <v>М/79337/64415</v>
      </c>
      <c r="BE699" s="3" t="str">
        <f t="shared" si="334"/>
        <v>ТО1/73018/47916</v>
      </c>
      <c r="BF699" s="3" t="str">
        <f t="shared" si="335"/>
        <v>М/79454/51154</v>
      </c>
      <c r="BG699" s="3" t="str">
        <f t="shared" si="336"/>
        <v>М/21571/21571</v>
      </c>
      <c r="BH699" s="3" t="str">
        <f t="shared" si="337"/>
        <v>М/18786/18786</v>
      </c>
      <c r="BI699" s="3" t="str">
        <f t="shared" si="338"/>
        <v>Р/14210/14210</v>
      </c>
      <c r="BJ699" s="158" t="s">
        <v>290</v>
      </c>
      <c r="BK699" s="3" t="str">
        <f t="shared" si="339"/>
        <v>М/48893/50614</v>
      </c>
      <c r="BL699" s="3" t="str">
        <f t="shared" si="340"/>
        <v>М/59691/34709</v>
      </c>
      <c r="BM699" s="3" t="str">
        <f t="shared" si="341"/>
        <v>Р/43461/22946</v>
      </c>
      <c r="BN699" s="3" t="str">
        <f t="shared" si="342"/>
        <v>М/44810/69359</v>
      </c>
      <c r="BO699" s="3" t="str">
        <f t="shared" si="343"/>
        <v>Р/12842/37842</v>
      </c>
      <c r="BP699" s="3" t="str">
        <f t="shared" si="344"/>
        <v>М/14077/34592</v>
      </c>
      <c r="BQ699" s="3" t="str">
        <f t="shared" si="345"/>
        <v>Р/13964/13964</v>
      </c>
    </row>
    <row r="700" spans="1:69" ht="16.5" customHeight="1" x14ac:dyDescent="0.25">
      <c r="A700" s="90">
        <v>45616</v>
      </c>
      <c r="B700" s="3">
        <v>5</v>
      </c>
      <c r="C700" s="3">
        <v>4</v>
      </c>
      <c r="D700" s="105" t="str">
        <f t="shared" si="346"/>
        <v/>
      </c>
      <c r="E700" s="105" t="str">
        <f t="shared" si="347"/>
        <v/>
      </c>
      <c r="F700" s="99" t="s">
        <v>290</v>
      </c>
      <c r="G700" s="100">
        <f t="shared" si="348"/>
        <v>30765</v>
      </c>
      <c r="H700" s="100">
        <f t="shared" si="349"/>
        <v>64439</v>
      </c>
      <c r="I700" s="100">
        <f t="shared" si="350"/>
        <v>47916</v>
      </c>
      <c r="J700" s="100">
        <f t="shared" si="351"/>
        <v>51178</v>
      </c>
      <c r="K700" s="100">
        <f t="shared" si="352"/>
        <v>21595</v>
      </c>
      <c r="L700" s="100">
        <f t="shared" si="353"/>
        <v>18810</v>
      </c>
      <c r="M700" s="100">
        <f t="shared" si="354"/>
        <v>14210</v>
      </c>
      <c r="N700" s="100" t="str">
        <f t="shared" si="355"/>
        <v>|</v>
      </c>
      <c r="O700" s="100">
        <f t="shared" si="356"/>
        <v>50638</v>
      </c>
      <c r="P700" s="100">
        <f t="shared" si="357"/>
        <v>34733</v>
      </c>
      <c r="Q700" s="100">
        <f t="shared" si="358"/>
        <v>22946</v>
      </c>
      <c r="R700" s="100">
        <f t="shared" si="359"/>
        <v>69383</v>
      </c>
      <c r="S700" s="100">
        <f t="shared" si="360"/>
        <v>37842</v>
      </c>
      <c r="T700" s="100">
        <f t="shared" si="361"/>
        <v>34616</v>
      </c>
      <c r="U700" s="100">
        <f t="shared" si="362"/>
        <v>13964</v>
      </c>
      <c r="V700" s="89" t="s">
        <v>290</v>
      </c>
      <c r="W700" s="95" t="s">
        <v>37</v>
      </c>
      <c r="X700" s="95" t="s">
        <v>37</v>
      </c>
      <c r="Y700" s="95" t="s">
        <v>270</v>
      </c>
      <c r="Z700" s="95" t="s">
        <v>37</v>
      </c>
      <c r="AA700" s="95" t="s">
        <v>37</v>
      </c>
      <c r="AB700" s="95" t="s">
        <v>37</v>
      </c>
      <c r="AC700" s="95" t="s">
        <v>38</v>
      </c>
      <c r="AD700" s="96" t="s">
        <v>290</v>
      </c>
      <c r="AE700" s="95" t="s">
        <v>37</v>
      </c>
      <c r="AF700" s="95" t="s">
        <v>37</v>
      </c>
      <c r="AG700" s="95" t="s">
        <v>38</v>
      </c>
      <c r="AH700" s="95" t="s">
        <v>37</v>
      </c>
      <c r="AI700" s="95" t="s">
        <v>38</v>
      </c>
      <c r="AJ700" s="95" t="s">
        <v>37</v>
      </c>
      <c r="AK700" s="95" t="s">
        <v>38</v>
      </c>
      <c r="AL700" s="94" t="s">
        <v>290</v>
      </c>
      <c r="AM700" s="108">
        <f t="array" ref="AM700">IFERROR(INDEX(TO_name_1,MATCH(,((Шаблон_1-Точность)&gt;=G700)+((Шаблон_1+Точность)&lt;=G700),)),G700)</f>
        <v>30765</v>
      </c>
      <c r="AN700" s="109">
        <f t="array" ref="AN700">IFERROR(INDEX(TO_name_2,MATCH(,((Шаблон_2-Точность)&gt;=H700)+((Шаблон_2+Точность)&lt;=H700),)),H700)</f>
        <v>64439</v>
      </c>
      <c r="AO700" s="109">
        <f t="array" ref="AO700">IFERROR(INDEX(TO_name_3,MATCH(,((Шаблон_3-Точность)&gt;=I700)+((Шаблон_3+Точность)&lt;=I700),)),I700)</f>
        <v>47916</v>
      </c>
      <c r="AP700" s="109">
        <f t="array" ref="AP700">IFERROR(INDEX(TO_name_4,MATCH(,((Шаблон_4-Точность)&gt;=J700)+((Шаблон_4+Точность)&lt;=J700),)),J700)</f>
        <v>51178</v>
      </c>
      <c r="AQ700" s="109">
        <f t="array" ref="AQ700">IFERROR(INDEX(TO_name_9,MATCH(,((Шаблон_9-Точность)&gt;=K700)+((Шаблон_9+Точность)&lt;=K700),)),K700)</f>
        <v>21595</v>
      </c>
      <c r="AR700" s="109">
        <f t="array" ref="AR700">IFERROR(INDEX(TO_name_10,MATCH(,((Шаблон_10-Точность)&gt;=L700)+((Шаблон_10+Точность)&lt;=L700),)),L700)</f>
        <v>18810</v>
      </c>
      <c r="AS700" s="110">
        <f t="array" ref="AS700">IFERROR(INDEX(TO_name_11,MATCH(,((Шаблон_11-Точность)&gt;=M700)+((Шаблон_11+Точность)&lt;=M700),)),M700)</f>
        <v>14210</v>
      </c>
      <c r="AT700" s="111" t="s">
        <v>290</v>
      </c>
      <c r="AU700" s="108">
        <f t="array" ref="AU700">IFERROR(INDEX(TO_name_5,MATCH(,((Шаблон_5-Точность)&gt;=O700)+((Шаблон_5+Точность)&lt;=O700),)),O700)</f>
        <v>50638</v>
      </c>
      <c r="AV700" s="109">
        <f t="array" ref="AV700">IFERROR(INDEX(TO_name_6,MATCH(,((Шаблон_6-Точность)&gt;=P700)+((Шаблон_6+Точность)&lt;=P700),)),P700)</f>
        <v>34733</v>
      </c>
      <c r="AW700" s="109">
        <f t="array" ref="AW700">IFERROR(INDEX(TO_name_7,MATCH(,((Шаблон_7-Точность)&gt;=Q700)+((Шаблон_7+Точность)&lt;=Q700),)),Q700)</f>
        <v>22946</v>
      </c>
      <c r="AX700" s="109">
        <f t="array" ref="AX700">IFERROR(INDEX(TO_name_8,MATCH(,((Шаблон_8-Точность)&gt;=R700)+((Шаблон_8+Точность)&lt;=R700),)),R700)</f>
        <v>69383</v>
      </c>
      <c r="AY700" s="109">
        <f t="array" ref="AY700">IFERROR(INDEX(TO_name_12,MATCH(,((Шаблон_12-Точность)&gt;=S700)+((Шаблон_12+Точность)&lt;=S700),)),S700)</f>
        <v>37842</v>
      </c>
      <c r="AZ700" s="109">
        <f t="array" ref="AZ700">IFERROR(INDEX(TO_name_13,MATCH(,((Шаблон_13-Точность)&gt;=T700)+((Шаблон_13+Точность)&lt;=T700),)),T700)</f>
        <v>34616</v>
      </c>
      <c r="BA700" s="110">
        <f t="array" ref="BA700">IFERROR(INDEX(TO_name_14,MATCH(,((Шаблон_14-Точность)&gt;=U700)+((Шаблон_14+Точность)&lt;=U700),)),U700)</f>
        <v>13964</v>
      </c>
      <c r="BB700" s="3"/>
      <c r="BC700" s="3" t="str">
        <f t="shared" si="332"/>
        <v>М/74487/30765</v>
      </c>
      <c r="BD700" s="3" t="str">
        <f t="shared" si="333"/>
        <v>М/79361/64439</v>
      </c>
      <c r="BE700" s="3" t="str">
        <f t="shared" si="334"/>
        <v>ТО1/73018/47916</v>
      </c>
      <c r="BF700" s="3" t="str">
        <f t="shared" si="335"/>
        <v>М/79478/51178</v>
      </c>
      <c r="BG700" s="3" t="str">
        <f t="shared" si="336"/>
        <v>М/21595/21595</v>
      </c>
      <c r="BH700" s="3" t="str">
        <f t="shared" si="337"/>
        <v>М/18810/18810</v>
      </c>
      <c r="BI700" s="3" t="str">
        <f t="shared" si="338"/>
        <v>Р/14210/14210</v>
      </c>
      <c r="BJ700" s="158" t="s">
        <v>290</v>
      </c>
      <c r="BK700" s="3" t="str">
        <f t="shared" si="339"/>
        <v>М/48917/50638</v>
      </c>
      <c r="BL700" s="3" t="str">
        <f t="shared" si="340"/>
        <v>М/59715/34733</v>
      </c>
      <c r="BM700" s="3" t="str">
        <f t="shared" si="341"/>
        <v>Р/43461/22946</v>
      </c>
      <c r="BN700" s="3" t="str">
        <f t="shared" si="342"/>
        <v>М/44834/69383</v>
      </c>
      <c r="BO700" s="3" t="str">
        <f t="shared" si="343"/>
        <v>Р/12842/37842</v>
      </c>
      <c r="BP700" s="3" t="str">
        <f t="shared" si="344"/>
        <v>М/14101/34616</v>
      </c>
      <c r="BQ700" s="3" t="str">
        <f t="shared" si="345"/>
        <v>Р/13964/13964</v>
      </c>
    </row>
    <row r="701" spans="1:69" ht="16.5" customHeight="1" x14ac:dyDescent="0.25">
      <c r="A701" s="90">
        <v>45617</v>
      </c>
      <c r="B701" s="3">
        <v>5</v>
      </c>
      <c r="C701" s="3">
        <v>4</v>
      </c>
      <c r="D701" s="105" t="str">
        <f t="shared" si="346"/>
        <v/>
      </c>
      <c r="E701" s="105" t="str">
        <f t="shared" si="347"/>
        <v/>
      </c>
      <c r="F701" s="99" t="s">
        <v>290</v>
      </c>
      <c r="G701" s="100">
        <f t="shared" si="348"/>
        <v>30789</v>
      </c>
      <c r="H701" s="100">
        <f t="shared" si="349"/>
        <v>64463</v>
      </c>
      <c r="I701" s="100">
        <f t="shared" si="350"/>
        <v>47916</v>
      </c>
      <c r="J701" s="100">
        <f t="shared" si="351"/>
        <v>51202</v>
      </c>
      <c r="K701" s="100">
        <f t="shared" si="352"/>
        <v>21619</v>
      </c>
      <c r="L701" s="100">
        <f t="shared" si="353"/>
        <v>18834</v>
      </c>
      <c r="M701" s="100">
        <f t="shared" si="354"/>
        <v>14210</v>
      </c>
      <c r="N701" s="100" t="str">
        <f t="shared" si="355"/>
        <v>|</v>
      </c>
      <c r="O701" s="100">
        <f t="shared" si="356"/>
        <v>50662</v>
      </c>
      <c r="P701" s="100">
        <f t="shared" si="357"/>
        <v>34757</v>
      </c>
      <c r="Q701" s="100">
        <f t="shared" si="358"/>
        <v>22946</v>
      </c>
      <c r="R701" s="100">
        <f t="shared" si="359"/>
        <v>69407</v>
      </c>
      <c r="S701" s="100">
        <f t="shared" si="360"/>
        <v>37842</v>
      </c>
      <c r="T701" s="100">
        <f t="shared" si="361"/>
        <v>34640</v>
      </c>
      <c r="U701" s="100">
        <f t="shared" si="362"/>
        <v>13964</v>
      </c>
      <c r="V701" s="89" t="s">
        <v>290</v>
      </c>
      <c r="W701" s="95" t="s">
        <v>37</v>
      </c>
      <c r="X701" s="95" t="s">
        <v>37</v>
      </c>
      <c r="Y701" s="95" t="s">
        <v>270</v>
      </c>
      <c r="Z701" s="95" t="s">
        <v>37</v>
      </c>
      <c r="AA701" s="95" t="s">
        <v>37</v>
      </c>
      <c r="AB701" s="95" t="s">
        <v>37</v>
      </c>
      <c r="AC701" s="95" t="s">
        <v>38</v>
      </c>
      <c r="AD701" s="96" t="s">
        <v>290</v>
      </c>
      <c r="AE701" s="95" t="s">
        <v>37</v>
      </c>
      <c r="AF701" s="95" t="s">
        <v>37</v>
      </c>
      <c r="AG701" s="95" t="s">
        <v>38</v>
      </c>
      <c r="AH701" s="95" t="s">
        <v>37</v>
      </c>
      <c r="AI701" s="95" t="s">
        <v>38</v>
      </c>
      <c r="AJ701" s="95" t="s">
        <v>37</v>
      </c>
      <c r="AK701" s="95" t="s">
        <v>38</v>
      </c>
      <c r="AL701" s="94" t="s">
        <v>290</v>
      </c>
      <c r="AM701" s="108">
        <f t="array" ref="AM701">IFERROR(INDEX(TO_name_1,MATCH(,((Шаблон_1-Точность)&gt;=G701)+((Шаблон_1+Точность)&lt;=G701),)),G701)</f>
        <v>30789</v>
      </c>
      <c r="AN701" s="109">
        <f t="array" ref="AN701">IFERROR(INDEX(TO_name_2,MATCH(,((Шаблон_2-Точность)&gt;=H701)+((Шаблон_2+Точность)&lt;=H701),)),H701)</f>
        <v>64463</v>
      </c>
      <c r="AO701" s="109">
        <f t="array" ref="AO701">IFERROR(INDEX(TO_name_3,MATCH(,((Шаблон_3-Точность)&gt;=I701)+((Шаблон_3+Точность)&lt;=I701),)),I701)</f>
        <v>47916</v>
      </c>
      <c r="AP701" s="109">
        <f t="array" ref="AP701">IFERROR(INDEX(TO_name_4,MATCH(,((Шаблон_4-Точность)&gt;=J701)+((Шаблон_4+Точность)&lt;=J701),)),J701)</f>
        <v>51202</v>
      </c>
      <c r="AQ701" s="109">
        <f t="array" ref="AQ701">IFERROR(INDEX(TO_name_9,MATCH(,((Шаблон_9-Точность)&gt;=K701)+((Шаблон_9+Точность)&lt;=K701),)),K701)</f>
        <v>21619</v>
      </c>
      <c r="AR701" s="109">
        <f t="array" ref="AR701">IFERROR(INDEX(TO_name_10,MATCH(,((Шаблон_10-Точность)&gt;=L701)+((Шаблон_10+Точность)&lt;=L701),)),L701)</f>
        <v>18834</v>
      </c>
      <c r="AS701" s="110">
        <f t="array" ref="AS701">IFERROR(INDEX(TO_name_11,MATCH(,((Шаблон_11-Точность)&gt;=M701)+((Шаблон_11+Точность)&lt;=M701),)),M701)</f>
        <v>14210</v>
      </c>
      <c r="AT701" s="111" t="s">
        <v>290</v>
      </c>
      <c r="AU701" s="108">
        <f t="array" ref="AU701">IFERROR(INDEX(TO_name_5,MATCH(,((Шаблон_5-Точность)&gt;=O701)+((Шаблон_5+Точность)&lt;=O701),)),O701)</f>
        <v>50662</v>
      </c>
      <c r="AV701" s="109">
        <f t="array" ref="AV701">IFERROR(INDEX(TO_name_6,MATCH(,((Шаблон_6-Точность)&gt;=P701)+((Шаблон_6+Точность)&lt;=P701),)),P701)</f>
        <v>34757</v>
      </c>
      <c r="AW701" s="109">
        <f t="array" ref="AW701">IFERROR(INDEX(TO_name_7,MATCH(,((Шаблон_7-Точность)&gt;=Q701)+((Шаблон_7+Точность)&lt;=Q701),)),Q701)</f>
        <v>22946</v>
      </c>
      <c r="AX701" s="109">
        <f t="array" ref="AX701">IFERROR(INDEX(TO_name_8,MATCH(,((Шаблон_8-Точность)&gt;=R701)+((Шаблон_8+Точность)&lt;=R701),)),R701)</f>
        <v>69407</v>
      </c>
      <c r="AY701" s="109">
        <f t="array" ref="AY701">IFERROR(INDEX(TO_name_12,MATCH(,((Шаблон_12-Точность)&gt;=S701)+((Шаблон_12+Точность)&lt;=S701),)),S701)</f>
        <v>37842</v>
      </c>
      <c r="AZ701" s="109">
        <f t="array" ref="AZ701">IFERROR(INDEX(TO_name_13,MATCH(,((Шаблон_13-Точность)&gt;=T701)+((Шаблон_13+Точность)&lt;=T701),)),T701)</f>
        <v>34640</v>
      </c>
      <c r="BA701" s="110">
        <f t="array" ref="BA701">IFERROR(INDEX(TO_name_14,MATCH(,((Шаблон_14-Точность)&gt;=U701)+((Шаблон_14+Точность)&lt;=U701),)),U701)</f>
        <v>13964</v>
      </c>
      <c r="BB701" s="3"/>
      <c r="BC701" s="3" t="str">
        <f t="shared" si="332"/>
        <v>М/74511/30789</v>
      </c>
      <c r="BD701" s="3" t="str">
        <f t="shared" si="333"/>
        <v>М/79385/64463</v>
      </c>
      <c r="BE701" s="3" t="str">
        <f t="shared" si="334"/>
        <v>ТО1/73018/47916</v>
      </c>
      <c r="BF701" s="3" t="str">
        <f t="shared" si="335"/>
        <v>М/79502/51202</v>
      </c>
      <c r="BG701" s="3" t="str">
        <f t="shared" si="336"/>
        <v>М/21619/21619</v>
      </c>
      <c r="BH701" s="3" t="str">
        <f t="shared" si="337"/>
        <v>М/18834/18834</v>
      </c>
      <c r="BI701" s="3" t="str">
        <f t="shared" si="338"/>
        <v>Р/14210/14210</v>
      </c>
      <c r="BJ701" s="158" t="s">
        <v>290</v>
      </c>
      <c r="BK701" s="3" t="str">
        <f t="shared" si="339"/>
        <v>М/48941/50662</v>
      </c>
      <c r="BL701" s="3" t="str">
        <f t="shared" si="340"/>
        <v>М/59739/34757</v>
      </c>
      <c r="BM701" s="3" t="str">
        <f t="shared" si="341"/>
        <v>Р/43461/22946</v>
      </c>
      <c r="BN701" s="3" t="str">
        <f t="shared" si="342"/>
        <v>М/44858/69407</v>
      </c>
      <c r="BO701" s="3" t="str">
        <f t="shared" si="343"/>
        <v>Р/12842/37842</v>
      </c>
      <c r="BP701" s="3" t="str">
        <f t="shared" si="344"/>
        <v>М/14125/34640</v>
      </c>
      <c r="BQ701" s="3" t="str">
        <f t="shared" si="345"/>
        <v>Р/13964/13964</v>
      </c>
    </row>
    <row r="702" spans="1:69" ht="16.5" customHeight="1" x14ac:dyDescent="0.25">
      <c r="A702" s="90">
        <v>45618</v>
      </c>
      <c r="B702" s="3">
        <v>5</v>
      </c>
      <c r="C702" s="3">
        <v>4</v>
      </c>
      <c r="D702" s="105" t="str">
        <f t="shared" si="346"/>
        <v/>
      </c>
      <c r="E702" s="105" t="str">
        <f t="shared" si="347"/>
        <v/>
      </c>
      <c r="F702" s="99" t="s">
        <v>290</v>
      </c>
      <c r="G702" s="100">
        <f t="shared" si="348"/>
        <v>30813</v>
      </c>
      <c r="H702" s="100">
        <f t="shared" si="349"/>
        <v>64487</v>
      </c>
      <c r="I702" s="100">
        <f t="shared" si="350"/>
        <v>47916</v>
      </c>
      <c r="J702" s="100">
        <f t="shared" si="351"/>
        <v>51226</v>
      </c>
      <c r="K702" s="100">
        <f t="shared" si="352"/>
        <v>21643</v>
      </c>
      <c r="L702" s="100">
        <f t="shared" si="353"/>
        <v>18858</v>
      </c>
      <c r="M702" s="100">
        <f t="shared" si="354"/>
        <v>14210</v>
      </c>
      <c r="N702" s="100" t="str">
        <f t="shared" si="355"/>
        <v>|</v>
      </c>
      <c r="O702" s="100">
        <f t="shared" si="356"/>
        <v>50686</v>
      </c>
      <c r="P702" s="100">
        <f t="shared" si="357"/>
        <v>34781</v>
      </c>
      <c r="Q702" s="100">
        <f t="shared" si="358"/>
        <v>22946</v>
      </c>
      <c r="R702" s="100">
        <f t="shared" si="359"/>
        <v>69431</v>
      </c>
      <c r="S702" s="100">
        <f t="shared" si="360"/>
        <v>37842</v>
      </c>
      <c r="T702" s="100">
        <f t="shared" si="361"/>
        <v>34664</v>
      </c>
      <c r="U702" s="100">
        <f t="shared" si="362"/>
        <v>13964</v>
      </c>
      <c r="V702" s="89" t="s">
        <v>290</v>
      </c>
      <c r="W702" s="95" t="s">
        <v>37</v>
      </c>
      <c r="X702" s="95" t="s">
        <v>37</v>
      </c>
      <c r="Y702" s="95" t="s">
        <v>270</v>
      </c>
      <c r="Z702" s="95" t="s">
        <v>37</v>
      </c>
      <c r="AA702" s="95" t="s">
        <v>37</v>
      </c>
      <c r="AB702" s="95" t="s">
        <v>37</v>
      </c>
      <c r="AC702" s="95" t="s">
        <v>38</v>
      </c>
      <c r="AD702" s="96" t="s">
        <v>290</v>
      </c>
      <c r="AE702" s="95" t="s">
        <v>37</v>
      </c>
      <c r="AF702" s="95" t="s">
        <v>37</v>
      </c>
      <c r="AG702" s="95" t="s">
        <v>38</v>
      </c>
      <c r="AH702" s="95" t="s">
        <v>37</v>
      </c>
      <c r="AI702" s="95" t="s">
        <v>38</v>
      </c>
      <c r="AJ702" s="95" t="s">
        <v>37</v>
      </c>
      <c r="AK702" s="95" t="s">
        <v>38</v>
      </c>
      <c r="AL702" s="94" t="s">
        <v>290</v>
      </c>
      <c r="AM702" s="108">
        <f t="array" ref="AM702">IFERROR(INDEX(TO_name_1,MATCH(,((Шаблон_1-Точность)&gt;=G702)+((Шаблон_1+Точность)&lt;=G702),)),G702)</f>
        <v>30813</v>
      </c>
      <c r="AN702" s="109">
        <f t="array" ref="AN702">IFERROR(INDEX(TO_name_2,MATCH(,((Шаблон_2-Точность)&gt;=H702)+((Шаблон_2+Точность)&lt;=H702),)),H702)</f>
        <v>64487</v>
      </c>
      <c r="AO702" s="109">
        <f t="array" ref="AO702">IFERROR(INDEX(TO_name_3,MATCH(,((Шаблон_3-Точность)&gt;=I702)+((Шаблон_3+Точность)&lt;=I702),)),I702)</f>
        <v>47916</v>
      </c>
      <c r="AP702" s="109">
        <f t="array" ref="AP702">IFERROR(INDEX(TO_name_4,MATCH(,((Шаблон_4-Точность)&gt;=J702)+((Шаблон_4+Точность)&lt;=J702),)),J702)</f>
        <v>51226</v>
      </c>
      <c r="AQ702" s="109">
        <f t="array" ref="AQ702">IFERROR(INDEX(TO_name_9,MATCH(,((Шаблон_9-Точность)&gt;=K702)+((Шаблон_9+Точность)&lt;=K702),)),K702)</f>
        <v>21643</v>
      </c>
      <c r="AR702" s="109">
        <f t="array" ref="AR702">IFERROR(INDEX(TO_name_10,MATCH(,((Шаблон_10-Точность)&gt;=L702)+((Шаблон_10+Точность)&lt;=L702),)),L702)</f>
        <v>18858</v>
      </c>
      <c r="AS702" s="110">
        <f t="array" ref="AS702">IFERROR(INDEX(TO_name_11,MATCH(,((Шаблон_11-Точность)&gt;=M702)+((Шаблон_11+Точность)&lt;=M702),)),M702)</f>
        <v>14210</v>
      </c>
      <c r="AT702" s="111" t="s">
        <v>290</v>
      </c>
      <c r="AU702" s="108">
        <f t="array" ref="AU702">IFERROR(INDEX(TO_name_5,MATCH(,((Шаблон_5-Точность)&gt;=O702)+((Шаблон_5+Точность)&lt;=O702),)),O702)</f>
        <v>50686</v>
      </c>
      <c r="AV702" s="109">
        <f t="array" ref="AV702">IFERROR(INDEX(TO_name_6,MATCH(,((Шаблон_6-Точность)&gt;=P702)+((Шаблон_6+Точность)&lt;=P702),)),P702)</f>
        <v>34781</v>
      </c>
      <c r="AW702" s="109">
        <f t="array" ref="AW702">IFERROR(INDEX(TO_name_7,MATCH(,((Шаблон_7-Точность)&gt;=Q702)+((Шаблон_7+Точность)&lt;=Q702),)),Q702)</f>
        <v>22946</v>
      </c>
      <c r="AX702" s="109">
        <f t="array" ref="AX702">IFERROR(INDEX(TO_name_8,MATCH(,((Шаблон_8-Точность)&gt;=R702)+((Шаблон_8+Точность)&lt;=R702),)),R702)</f>
        <v>69431</v>
      </c>
      <c r="AY702" s="109">
        <f t="array" ref="AY702">IFERROR(INDEX(TO_name_12,MATCH(,((Шаблон_12-Точность)&gt;=S702)+((Шаблон_12+Точность)&lt;=S702),)),S702)</f>
        <v>37842</v>
      </c>
      <c r="AZ702" s="109">
        <f t="array" ref="AZ702">IFERROR(INDEX(TO_name_13,MATCH(,((Шаблон_13-Точность)&gt;=T702)+((Шаблон_13+Точность)&lt;=T702),)),T702)</f>
        <v>34664</v>
      </c>
      <c r="BA702" s="110">
        <f t="array" ref="BA702">IFERROR(INDEX(TO_name_14,MATCH(,((Шаблон_14-Точность)&gt;=U702)+((Шаблон_14+Точность)&lt;=U702),)),U702)</f>
        <v>13964</v>
      </c>
      <c r="BB702" s="3"/>
      <c r="BC702" s="3" t="str">
        <f t="shared" si="332"/>
        <v>М/74535/30813</v>
      </c>
      <c r="BD702" s="3" t="str">
        <f t="shared" si="333"/>
        <v>М/79409/64487</v>
      </c>
      <c r="BE702" s="3" t="str">
        <f t="shared" si="334"/>
        <v>ТО1/73018/47916</v>
      </c>
      <c r="BF702" s="3" t="str">
        <f t="shared" si="335"/>
        <v>М/79526/51226</v>
      </c>
      <c r="BG702" s="3" t="str">
        <f t="shared" si="336"/>
        <v>М/21643/21643</v>
      </c>
      <c r="BH702" s="3" t="str">
        <f t="shared" si="337"/>
        <v>М/18858/18858</v>
      </c>
      <c r="BI702" s="3" t="str">
        <f t="shared" si="338"/>
        <v>Р/14210/14210</v>
      </c>
      <c r="BJ702" s="158" t="s">
        <v>290</v>
      </c>
      <c r="BK702" s="3" t="str">
        <f t="shared" si="339"/>
        <v>М/48965/50686</v>
      </c>
      <c r="BL702" s="3" t="str">
        <f t="shared" si="340"/>
        <v>М/59763/34781</v>
      </c>
      <c r="BM702" s="3" t="str">
        <f t="shared" si="341"/>
        <v>Р/43461/22946</v>
      </c>
      <c r="BN702" s="3" t="str">
        <f t="shared" si="342"/>
        <v>М/44882/69431</v>
      </c>
      <c r="BO702" s="3" t="str">
        <f t="shared" si="343"/>
        <v>Р/12842/37842</v>
      </c>
      <c r="BP702" s="3" t="str">
        <f t="shared" si="344"/>
        <v>М/14149/34664</v>
      </c>
      <c r="BQ702" s="3" t="str">
        <f t="shared" si="345"/>
        <v>Р/13964/13964</v>
      </c>
    </row>
    <row r="703" spans="1:69" ht="16.5" customHeight="1" x14ac:dyDescent="0.25">
      <c r="A703" s="90">
        <v>45619</v>
      </c>
      <c r="B703" s="3">
        <v>5</v>
      </c>
      <c r="C703" s="3">
        <v>4</v>
      </c>
      <c r="D703" s="105" t="str">
        <f t="shared" si="346"/>
        <v/>
      </c>
      <c r="E703" s="105" t="str">
        <f t="shared" si="347"/>
        <v/>
      </c>
      <c r="F703" s="99" t="s">
        <v>290</v>
      </c>
      <c r="G703" s="100">
        <f t="shared" si="348"/>
        <v>30837</v>
      </c>
      <c r="H703" s="100">
        <f t="shared" si="349"/>
        <v>64511</v>
      </c>
      <c r="I703" s="100">
        <f t="shared" si="350"/>
        <v>47924</v>
      </c>
      <c r="J703" s="100">
        <f t="shared" si="351"/>
        <v>51242</v>
      </c>
      <c r="K703" s="100">
        <f t="shared" si="352"/>
        <v>21667</v>
      </c>
      <c r="L703" s="100">
        <f t="shared" si="353"/>
        <v>18882</v>
      </c>
      <c r="M703" s="100">
        <f t="shared" si="354"/>
        <v>14210</v>
      </c>
      <c r="N703" s="100" t="str">
        <f t="shared" si="355"/>
        <v>|</v>
      </c>
      <c r="O703" s="100">
        <f t="shared" si="356"/>
        <v>50710</v>
      </c>
      <c r="P703" s="100">
        <f t="shared" si="357"/>
        <v>34805</v>
      </c>
      <c r="Q703" s="100">
        <f t="shared" si="358"/>
        <v>22946</v>
      </c>
      <c r="R703" s="100">
        <f t="shared" si="359"/>
        <v>69455</v>
      </c>
      <c r="S703" s="100">
        <f t="shared" si="360"/>
        <v>37842</v>
      </c>
      <c r="T703" s="100">
        <f t="shared" si="361"/>
        <v>34688</v>
      </c>
      <c r="U703" s="100">
        <f t="shared" si="362"/>
        <v>13964</v>
      </c>
      <c r="V703" s="89" t="s">
        <v>290</v>
      </c>
      <c r="W703" s="95" t="s">
        <v>37</v>
      </c>
      <c r="X703" s="95" t="s">
        <v>37</v>
      </c>
      <c r="Y703" s="95" t="s">
        <v>320</v>
      </c>
      <c r="Z703" s="95" t="s">
        <v>195</v>
      </c>
      <c r="AA703" s="95" t="s">
        <v>37</v>
      </c>
      <c r="AB703" s="95" t="s">
        <v>37</v>
      </c>
      <c r="AC703" s="95" t="s">
        <v>38</v>
      </c>
      <c r="AD703" s="96" t="s">
        <v>290</v>
      </c>
      <c r="AE703" s="95" t="s">
        <v>37</v>
      </c>
      <c r="AF703" s="95" t="s">
        <v>37</v>
      </c>
      <c r="AG703" s="95" t="s">
        <v>38</v>
      </c>
      <c r="AH703" s="95" t="s">
        <v>37</v>
      </c>
      <c r="AI703" s="95" t="s">
        <v>38</v>
      </c>
      <c r="AJ703" s="95" t="s">
        <v>37</v>
      </c>
      <c r="AK703" s="95" t="s">
        <v>38</v>
      </c>
      <c r="AL703" s="94" t="s">
        <v>290</v>
      </c>
      <c r="AM703" s="108">
        <f t="array" ref="AM703">IFERROR(INDEX(TO_name_1,MATCH(,((Шаблон_1-Точность)&gt;=G703)+((Шаблон_1+Точность)&lt;=G703),)),G703)</f>
        <v>30837</v>
      </c>
      <c r="AN703" s="109">
        <f t="array" ref="AN703">IFERROR(INDEX(TO_name_2,MATCH(,((Шаблон_2-Точность)&gt;=H703)+((Шаблон_2+Точность)&lt;=H703),)),H703)</f>
        <v>64511</v>
      </c>
      <c r="AO703" s="109">
        <f t="array" ref="AO703">IFERROR(INDEX(TO_name_3,MATCH(,((Шаблон_3-Точность)&gt;=I703)+((Шаблон_3+Точность)&lt;=I703),)),I703)</f>
        <v>47924</v>
      </c>
      <c r="AP703" s="109">
        <f t="array" ref="AP703">IFERROR(INDEX(TO_name_4,MATCH(,((Шаблон_4-Точность)&gt;=J703)+((Шаблон_4+Точность)&lt;=J703),)),J703)</f>
        <v>51242</v>
      </c>
      <c r="AQ703" s="109">
        <f t="array" ref="AQ703">IFERROR(INDEX(TO_name_9,MATCH(,((Шаблон_9-Точность)&gt;=K703)+((Шаблон_9+Точность)&lt;=K703),)),K703)</f>
        <v>21667</v>
      </c>
      <c r="AR703" s="109">
        <f t="array" ref="AR703">IFERROR(INDEX(TO_name_10,MATCH(,((Шаблон_10-Точность)&gt;=L703)+((Шаблон_10+Точность)&lt;=L703),)),L703)</f>
        <v>18882</v>
      </c>
      <c r="AS703" s="110">
        <f t="array" ref="AS703">IFERROR(INDEX(TO_name_11,MATCH(,((Шаблон_11-Точность)&gt;=M703)+((Шаблон_11+Точность)&lt;=M703),)),M703)</f>
        <v>14210</v>
      </c>
      <c r="AT703" s="111" t="s">
        <v>290</v>
      </c>
      <c r="AU703" s="108">
        <f t="array" ref="AU703">IFERROR(INDEX(TO_name_5,MATCH(,((Шаблон_5-Точность)&gt;=O703)+((Шаблон_5+Точность)&lt;=O703),)),O703)</f>
        <v>50710</v>
      </c>
      <c r="AV703" s="109">
        <f t="array" ref="AV703">IFERROR(INDEX(TO_name_6,MATCH(,((Шаблон_6-Точность)&gt;=P703)+((Шаблон_6+Точность)&lt;=P703),)),P703)</f>
        <v>34805</v>
      </c>
      <c r="AW703" s="109">
        <f t="array" ref="AW703">IFERROR(INDEX(TO_name_7,MATCH(,((Шаблон_7-Точность)&gt;=Q703)+((Шаблон_7+Точность)&lt;=Q703),)),Q703)</f>
        <v>22946</v>
      </c>
      <c r="AX703" s="109">
        <f t="array" ref="AX703">IFERROR(INDEX(TO_name_8,MATCH(,((Шаблон_8-Точность)&gt;=R703)+((Шаблон_8+Точность)&lt;=R703),)),R703)</f>
        <v>69455</v>
      </c>
      <c r="AY703" s="109">
        <f t="array" ref="AY703">IFERROR(INDEX(TO_name_12,MATCH(,((Шаблон_12-Точность)&gt;=S703)+((Шаблон_12+Точность)&lt;=S703),)),S703)</f>
        <v>37842</v>
      </c>
      <c r="AZ703" s="109">
        <f t="array" ref="AZ703">IFERROR(INDEX(TO_name_13,MATCH(,((Шаблон_13-Точность)&gt;=T703)+((Шаблон_13+Точность)&lt;=T703),)),T703)</f>
        <v>34688</v>
      </c>
      <c r="BA703" s="110">
        <f t="array" ref="BA703">IFERROR(INDEX(TO_name_14,MATCH(,((Шаблон_14-Точность)&gt;=U703)+((Шаблон_14+Точность)&lt;=U703),)),U703)</f>
        <v>13964</v>
      </c>
      <c r="BB703" s="3"/>
      <c r="BC703" s="3" t="str">
        <f t="shared" si="332"/>
        <v>М/74559/30837</v>
      </c>
      <c r="BD703" s="3" t="str">
        <f t="shared" si="333"/>
        <v>М/79433/64511</v>
      </c>
      <c r="BE703" s="3" t="str">
        <f t="shared" si="334"/>
        <v>П/73026/47924</v>
      </c>
      <c r="BF703" s="3" t="str">
        <f t="shared" si="335"/>
        <v>О/79542/51242</v>
      </c>
      <c r="BG703" s="3" t="str">
        <f t="shared" si="336"/>
        <v>М/21667/21667</v>
      </c>
      <c r="BH703" s="3" t="str">
        <f t="shared" si="337"/>
        <v>М/18882/18882</v>
      </c>
      <c r="BI703" s="3" t="str">
        <f t="shared" si="338"/>
        <v>Р/14210/14210</v>
      </c>
      <c r="BJ703" s="158" t="s">
        <v>290</v>
      </c>
      <c r="BK703" s="3" t="str">
        <f t="shared" si="339"/>
        <v>М/48989/50710</v>
      </c>
      <c r="BL703" s="3" t="str">
        <f t="shared" si="340"/>
        <v>М/59787/34805</v>
      </c>
      <c r="BM703" s="3" t="str">
        <f t="shared" si="341"/>
        <v>Р/43461/22946</v>
      </c>
      <c r="BN703" s="3" t="str">
        <f t="shared" si="342"/>
        <v>М/44906/69455</v>
      </c>
      <c r="BO703" s="3" t="str">
        <f t="shared" si="343"/>
        <v>Р/12842/37842</v>
      </c>
      <c r="BP703" s="3" t="str">
        <f t="shared" si="344"/>
        <v>М/14173/34688</v>
      </c>
      <c r="BQ703" s="3" t="str">
        <f t="shared" si="345"/>
        <v>Р/13964/13964</v>
      </c>
    </row>
    <row r="704" spans="1:69" ht="16.5" customHeight="1" x14ac:dyDescent="0.25">
      <c r="A704" s="90">
        <v>45620</v>
      </c>
      <c r="B704" s="3">
        <v>5</v>
      </c>
      <c r="C704" s="3">
        <v>4</v>
      </c>
      <c r="D704" s="105" t="str">
        <f t="shared" si="346"/>
        <v/>
      </c>
      <c r="E704" s="105" t="str">
        <f t="shared" si="347"/>
        <v/>
      </c>
      <c r="F704" s="99" t="s">
        <v>290</v>
      </c>
      <c r="G704" s="100">
        <f t="shared" si="348"/>
        <v>30861</v>
      </c>
      <c r="H704" s="100">
        <f t="shared" si="349"/>
        <v>64535</v>
      </c>
      <c r="I704" s="100">
        <f t="shared" si="350"/>
        <v>47948</v>
      </c>
      <c r="J704" s="100">
        <f t="shared" si="351"/>
        <v>51242</v>
      </c>
      <c r="K704" s="100">
        <f t="shared" si="352"/>
        <v>21691</v>
      </c>
      <c r="L704" s="100">
        <f t="shared" si="353"/>
        <v>18906</v>
      </c>
      <c r="M704" s="100">
        <f t="shared" si="354"/>
        <v>14210</v>
      </c>
      <c r="N704" s="100" t="str">
        <f t="shared" si="355"/>
        <v>|</v>
      </c>
      <c r="O704" s="100">
        <f t="shared" si="356"/>
        <v>50734</v>
      </c>
      <c r="P704" s="100">
        <f t="shared" si="357"/>
        <v>34829</v>
      </c>
      <c r="Q704" s="100">
        <f t="shared" si="358"/>
        <v>22946</v>
      </c>
      <c r="R704" s="100">
        <f t="shared" si="359"/>
        <v>69479</v>
      </c>
      <c r="S704" s="100">
        <f t="shared" si="360"/>
        <v>37842</v>
      </c>
      <c r="T704" s="100">
        <f t="shared" si="361"/>
        <v>34712</v>
      </c>
      <c r="U704" s="100">
        <f t="shared" si="362"/>
        <v>13964</v>
      </c>
      <c r="V704" s="89" t="s">
        <v>290</v>
      </c>
      <c r="W704" s="95" t="s">
        <v>37</v>
      </c>
      <c r="X704" s="95" t="s">
        <v>37</v>
      </c>
      <c r="Y704" s="95" t="s">
        <v>37</v>
      </c>
      <c r="Z704" s="95" t="s">
        <v>38</v>
      </c>
      <c r="AA704" s="95" t="s">
        <v>37</v>
      </c>
      <c r="AB704" s="95" t="s">
        <v>37</v>
      </c>
      <c r="AC704" s="95" t="s">
        <v>38</v>
      </c>
      <c r="AD704" s="96" t="s">
        <v>290</v>
      </c>
      <c r="AE704" s="95" t="s">
        <v>37</v>
      </c>
      <c r="AF704" s="95" t="s">
        <v>37</v>
      </c>
      <c r="AG704" s="95" t="s">
        <v>38</v>
      </c>
      <c r="AH704" s="95" t="s">
        <v>37</v>
      </c>
      <c r="AI704" s="95" t="s">
        <v>38</v>
      </c>
      <c r="AJ704" s="95" t="s">
        <v>37</v>
      </c>
      <c r="AK704" s="95" t="s">
        <v>38</v>
      </c>
      <c r="AL704" s="94" t="s">
        <v>290</v>
      </c>
      <c r="AM704" s="108">
        <f t="array" ref="AM704">IFERROR(INDEX(TO_name_1,MATCH(,((Шаблон_1-Точность)&gt;=G704)+((Шаблон_1+Точность)&lt;=G704),)),G704)</f>
        <v>30861</v>
      </c>
      <c r="AN704" s="109">
        <f t="array" ref="AN704">IFERROR(INDEX(TO_name_2,MATCH(,((Шаблон_2-Точность)&gt;=H704)+((Шаблон_2+Точность)&lt;=H704),)),H704)</f>
        <v>64535</v>
      </c>
      <c r="AO704" s="109">
        <f t="array" ref="AO704">IFERROR(INDEX(TO_name_3,MATCH(,((Шаблон_3-Точность)&gt;=I704)+((Шаблон_3+Точность)&lt;=I704),)),I704)</f>
        <v>47948</v>
      </c>
      <c r="AP704" s="109">
        <f t="array" ref="AP704">IFERROR(INDEX(TO_name_4,MATCH(,((Шаблон_4-Точность)&gt;=J704)+((Шаблон_4+Точность)&lt;=J704),)),J704)</f>
        <v>51242</v>
      </c>
      <c r="AQ704" s="109">
        <f t="array" ref="AQ704">IFERROR(INDEX(TO_name_9,MATCH(,((Шаблон_9-Точность)&gt;=K704)+((Шаблон_9+Точность)&lt;=K704),)),K704)</f>
        <v>21691</v>
      </c>
      <c r="AR704" s="109">
        <f t="array" ref="AR704">IFERROR(INDEX(TO_name_10,MATCH(,((Шаблон_10-Точность)&gt;=L704)+((Шаблон_10+Точность)&lt;=L704),)),L704)</f>
        <v>18906</v>
      </c>
      <c r="AS704" s="110">
        <f t="array" ref="AS704">IFERROR(INDEX(TO_name_11,MATCH(,((Шаблон_11-Точность)&gt;=M704)+((Шаблон_11+Точность)&lt;=M704),)),M704)</f>
        <v>14210</v>
      </c>
      <c r="AT704" s="111" t="s">
        <v>290</v>
      </c>
      <c r="AU704" s="108">
        <f t="array" ref="AU704">IFERROR(INDEX(TO_name_5,MATCH(,((Шаблон_5-Точность)&gt;=O704)+((Шаблон_5+Точность)&lt;=O704),)),O704)</f>
        <v>50734</v>
      </c>
      <c r="AV704" s="109">
        <f t="array" ref="AV704">IFERROR(INDEX(TO_name_6,MATCH(,((Шаблон_6-Точность)&gt;=P704)+((Шаблон_6+Точность)&lt;=P704),)),P704)</f>
        <v>34829</v>
      </c>
      <c r="AW704" s="109">
        <f t="array" ref="AW704">IFERROR(INDEX(TO_name_7,MATCH(,((Шаблон_7-Точность)&gt;=Q704)+((Шаблон_7+Точность)&lt;=Q704),)),Q704)</f>
        <v>22946</v>
      </c>
      <c r="AX704" s="109">
        <f t="array" ref="AX704">IFERROR(INDEX(TO_name_8,MATCH(,((Шаблон_8-Точность)&gt;=R704)+((Шаблон_8+Точность)&lt;=R704),)),R704)</f>
        <v>69479</v>
      </c>
      <c r="AY704" s="109">
        <f t="array" ref="AY704">IFERROR(INDEX(TO_name_12,MATCH(,((Шаблон_12-Точность)&gt;=S704)+((Шаблон_12+Точность)&lt;=S704),)),S704)</f>
        <v>37842</v>
      </c>
      <c r="AZ704" s="109">
        <f t="array" ref="AZ704">IFERROR(INDEX(TO_name_13,MATCH(,((Шаблон_13-Точность)&gt;=T704)+((Шаблон_13+Точность)&lt;=T704),)),T704)</f>
        <v>34712</v>
      </c>
      <c r="BA704" s="110">
        <f t="array" ref="BA704">IFERROR(INDEX(TO_name_14,MATCH(,((Шаблон_14-Точность)&gt;=U704)+((Шаблон_14+Точность)&lt;=U704),)),U704)</f>
        <v>13964</v>
      </c>
      <c r="BB704" s="3"/>
      <c r="BC704" s="3" t="str">
        <f t="shared" si="332"/>
        <v>М/74583/30861</v>
      </c>
      <c r="BD704" s="3" t="str">
        <f t="shared" si="333"/>
        <v>М/79457/64535</v>
      </c>
      <c r="BE704" s="3" t="str">
        <f t="shared" si="334"/>
        <v>М/73050/47948</v>
      </c>
      <c r="BF704" s="3" t="str">
        <f t="shared" si="335"/>
        <v>Р/79542/51242</v>
      </c>
      <c r="BG704" s="3" t="str">
        <f t="shared" si="336"/>
        <v>М/21691/21691</v>
      </c>
      <c r="BH704" s="3" t="str">
        <f t="shared" si="337"/>
        <v>М/18906/18906</v>
      </c>
      <c r="BI704" s="3" t="str">
        <f t="shared" si="338"/>
        <v>Р/14210/14210</v>
      </c>
      <c r="BJ704" s="158" t="s">
        <v>290</v>
      </c>
      <c r="BK704" s="3" t="str">
        <f t="shared" si="339"/>
        <v>М/49013/50734</v>
      </c>
      <c r="BL704" s="3" t="str">
        <f t="shared" si="340"/>
        <v>М/59811/34829</v>
      </c>
      <c r="BM704" s="3" t="str">
        <f t="shared" si="341"/>
        <v>Р/43461/22946</v>
      </c>
      <c r="BN704" s="3" t="str">
        <f t="shared" si="342"/>
        <v>М/44930/69479</v>
      </c>
      <c r="BO704" s="3" t="str">
        <f t="shared" si="343"/>
        <v>Р/12842/37842</v>
      </c>
      <c r="BP704" s="3" t="str">
        <f t="shared" si="344"/>
        <v>М/14197/34712</v>
      </c>
      <c r="BQ704" s="3" t="str">
        <f t="shared" si="345"/>
        <v>Р/13964/13964</v>
      </c>
    </row>
    <row r="705" spans="1:69" ht="16.5" customHeight="1" x14ac:dyDescent="0.25">
      <c r="A705" s="90">
        <v>45621</v>
      </c>
      <c r="B705" s="3">
        <v>5</v>
      </c>
      <c r="C705" s="3">
        <v>4</v>
      </c>
      <c r="D705" s="105" t="str">
        <f t="shared" si="346"/>
        <v/>
      </c>
      <c r="E705" s="105" t="str">
        <f t="shared" si="347"/>
        <v/>
      </c>
      <c r="F705" s="99" t="s">
        <v>290</v>
      </c>
      <c r="G705" s="100">
        <f t="shared" si="348"/>
        <v>30885</v>
      </c>
      <c r="H705" s="100">
        <f t="shared" si="349"/>
        <v>64559</v>
      </c>
      <c r="I705" s="100">
        <f t="shared" si="350"/>
        <v>47972</v>
      </c>
      <c r="J705" s="100">
        <f t="shared" si="351"/>
        <v>51242</v>
      </c>
      <c r="K705" s="100">
        <f t="shared" si="352"/>
        <v>21715</v>
      </c>
      <c r="L705" s="100">
        <f t="shared" si="353"/>
        <v>18930</v>
      </c>
      <c r="M705" s="100">
        <f t="shared" si="354"/>
        <v>14210</v>
      </c>
      <c r="N705" s="100" t="str">
        <f t="shared" si="355"/>
        <v>|</v>
      </c>
      <c r="O705" s="100">
        <f t="shared" si="356"/>
        <v>50758</v>
      </c>
      <c r="P705" s="100">
        <f t="shared" si="357"/>
        <v>34853</v>
      </c>
      <c r="Q705" s="100">
        <f t="shared" si="358"/>
        <v>22946</v>
      </c>
      <c r="R705" s="100">
        <f t="shared" si="359"/>
        <v>69503</v>
      </c>
      <c r="S705" s="100">
        <f t="shared" si="360"/>
        <v>37842</v>
      </c>
      <c r="T705" s="100">
        <f t="shared" si="361"/>
        <v>34736</v>
      </c>
      <c r="U705" s="100">
        <f t="shared" si="362"/>
        <v>13964</v>
      </c>
      <c r="V705" s="89" t="s">
        <v>290</v>
      </c>
      <c r="W705" s="95" t="s">
        <v>37</v>
      </c>
      <c r="X705" s="95" t="s">
        <v>37</v>
      </c>
      <c r="Y705" s="95" t="s">
        <v>37</v>
      </c>
      <c r="Z705" s="95" t="s">
        <v>38</v>
      </c>
      <c r="AA705" s="95" t="s">
        <v>37</v>
      </c>
      <c r="AB705" s="95" t="s">
        <v>37</v>
      </c>
      <c r="AC705" s="95" t="s">
        <v>38</v>
      </c>
      <c r="AD705" s="96" t="s">
        <v>290</v>
      </c>
      <c r="AE705" s="95" t="s">
        <v>37</v>
      </c>
      <c r="AF705" s="95" t="s">
        <v>37</v>
      </c>
      <c r="AG705" s="95" t="s">
        <v>38</v>
      </c>
      <c r="AH705" s="95" t="s">
        <v>37</v>
      </c>
      <c r="AI705" s="95" t="s">
        <v>38</v>
      </c>
      <c r="AJ705" s="95" t="s">
        <v>37</v>
      </c>
      <c r="AK705" s="95" t="s">
        <v>38</v>
      </c>
      <c r="AL705" s="94" t="s">
        <v>290</v>
      </c>
      <c r="AM705" s="108">
        <f t="array" ref="AM705">IFERROR(INDEX(TO_name_1,MATCH(,((Шаблон_1-Точность)&gt;=G705)+((Шаблон_1+Точность)&lt;=G705),)),G705)</f>
        <v>30885</v>
      </c>
      <c r="AN705" s="109">
        <f t="array" ref="AN705">IFERROR(INDEX(TO_name_2,MATCH(,((Шаблон_2-Точность)&gt;=H705)+((Шаблон_2+Точность)&lt;=H705),)),H705)</f>
        <v>64559</v>
      </c>
      <c r="AO705" s="109">
        <f t="array" ref="AO705">IFERROR(INDEX(TO_name_3,MATCH(,((Шаблон_3-Точность)&gt;=I705)+((Шаблон_3+Точность)&lt;=I705),)),I705)</f>
        <v>47972</v>
      </c>
      <c r="AP705" s="109">
        <f t="array" ref="AP705">IFERROR(INDEX(TO_name_4,MATCH(,((Шаблон_4-Точность)&gt;=J705)+((Шаблон_4+Точность)&lt;=J705),)),J705)</f>
        <v>51242</v>
      </c>
      <c r="AQ705" s="109">
        <f t="array" ref="AQ705">IFERROR(INDEX(TO_name_9,MATCH(,((Шаблон_9-Точность)&gt;=K705)+((Шаблон_9+Точность)&lt;=K705),)),K705)</f>
        <v>21715</v>
      </c>
      <c r="AR705" s="109">
        <f t="array" ref="AR705">IFERROR(INDEX(TO_name_10,MATCH(,((Шаблон_10-Точность)&gt;=L705)+((Шаблон_10+Точность)&lt;=L705),)),L705)</f>
        <v>18930</v>
      </c>
      <c r="AS705" s="110">
        <f t="array" ref="AS705">IFERROR(INDEX(TO_name_11,MATCH(,((Шаблон_11-Точность)&gt;=M705)+((Шаблон_11+Точность)&lt;=M705),)),M705)</f>
        <v>14210</v>
      </c>
      <c r="AT705" s="111" t="s">
        <v>290</v>
      </c>
      <c r="AU705" s="108">
        <f t="array" ref="AU705">IFERROR(INDEX(TO_name_5,MATCH(,((Шаблон_5-Точность)&gt;=O705)+((Шаблон_5+Точность)&lt;=O705),)),O705)</f>
        <v>50758</v>
      </c>
      <c r="AV705" s="109">
        <f t="array" ref="AV705">IFERROR(INDEX(TO_name_6,MATCH(,((Шаблон_6-Точность)&gt;=P705)+((Шаблон_6+Точность)&lt;=P705),)),P705)</f>
        <v>34853</v>
      </c>
      <c r="AW705" s="109">
        <f t="array" ref="AW705">IFERROR(INDEX(TO_name_7,MATCH(,((Шаблон_7-Точность)&gt;=Q705)+((Шаблон_7+Точность)&lt;=Q705),)),Q705)</f>
        <v>22946</v>
      </c>
      <c r="AX705" s="109" t="str">
        <f t="array" ref="AX705">IFERROR(INDEX(TO_name_8,MATCH(,((Шаблон_8-Точность)&gt;=R705)+((Шаблон_8+Точность)&lt;=R705),)),R705)</f>
        <v>ПМ</v>
      </c>
      <c r="AY705" s="109">
        <f t="array" ref="AY705">IFERROR(INDEX(TO_name_12,MATCH(,((Шаблон_12-Точность)&gt;=S705)+((Шаблон_12+Точность)&lt;=S705),)),S705)</f>
        <v>37842</v>
      </c>
      <c r="AZ705" s="109">
        <f t="array" ref="AZ705">IFERROR(INDEX(TO_name_13,MATCH(,((Шаблон_13-Точность)&gt;=T705)+((Шаблон_13+Точность)&lt;=T705),)),T705)</f>
        <v>34736</v>
      </c>
      <c r="BA705" s="110">
        <f t="array" ref="BA705">IFERROR(INDEX(TO_name_14,MATCH(,((Шаблон_14-Точность)&gt;=U705)+((Шаблон_14+Точность)&lt;=U705),)),U705)</f>
        <v>13964</v>
      </c>
      <c r="BB705" s="3"/>
      <c r="BC705" s="3" t="str">
        <f t="shared" si="332"/>
        <v>М/74607/30885</v>
      </c>
      <c r="BD705" s="3" t="str">
        <f t="shared" si="333"/>
        <v>М/79481/64559</v>
      </c>
      <c r="BE705" s="3" t="str">
        <f t="shared" si="334"/>
        <v>М/73074/47972</v>
      </c>
      <c r="BF705" s="3" t="str">
        <f t="shared" si="335"/>
        <v>Р/79542/51242</v>
      </c>
      <c r="BG705" s="3" t="str">
        <f t="shared" si="336"/>
        <v>М/21715/21715</v>
      </c>
      <c r="BH705" s="3" t="str">
        <f t="shared" si="337"/>
        <v>М/18930/18930</v>
      </c>
      <c r="BI705" s="3" t="str">
        <f t="shared" si="338"/>
        <v>Р/14210/14210</v>
      </c>
      <c r="BJ705" s="158" t="s">
        <v>290</v>
      </c>
      <c r="BK705" s="3" t="str">
        <f t="shared" si="339"/>
        <v>М/49037/50758</v>
      </c>
      <c r="BL705" s="3" t="str">
        <f t="shared" si="340"/>
        <v>М/59835/34853</v>
      </c>
      <c r="BM705" s="3" t="str">
        <f t="shared" si="341"/>
        <v>Р/43461/22946</v>
      </c>
      <c r="BN705" s="3" t="str">
        <f t="shared" si="342"/>
        <v>М/44954/69503</v>
      </c>
      <c r="BO705" s="3" t="str">
        <f t="shared" si="343"/>
        <v>Р/12842/37842</v>
      </c>
      <c r="BP705" s="3" t="str">
        <f t="shared" si="344"/>
        <v>М/14221/34736</v>
      </c>
      <c r="BQ705" s="3" t="str">
        <f t="shared" si="345"/>
        <v>Р/13964/13964</v>
      </c>
    </row>
    <row r="706" spans="1:69" ht="16.5" customHeight="1" x14ac:dyDescent="0.25">
      <c r="A706" s="90">
        <v>45622</v>
      </c>
      <c r="B706" s="3">
        <v>5</v>
      </c>
      <c r="C706" s="3">
        <v>4</v>
      </c>
      <c r="D706" s="105" t="str">
        <f t="shared" si="346"/>
        <v/>
      </c>
      <c r="E706" s="105" t="str">
        <f t="shared" si="347"/>
        <v/>
      </c>
      <c r="F706" s="99" t="s">
        <v>290</v>
      </c>
      <c r="G706" s="100">
        <f t="shared" si="348"/>
        <v>30909</v>
      </c>
      <c r="H706" s="100">
        <f t="shared" si="349"/>
        <v>64583</v>
      </c>
      <c r="I706" s="100">
        <f t="shared" si="350"/>
        <v>47996</v>
      </c>
      <c r="J706" s="100">
        <f t="shared" si="351"/>
        <v>51242</v>
      </c>
      <c r="K706" s="100">
        <f t="shared" si="352"/>
        <v>21739</v>
      </c>
      <c r="L706" s="100">
        <f t="shared" si="353"/>
        <v>18954</v>
      </c>
      <c r="M706" s="100">
        <f t="shared" si="354"/>
        <v>14210</v>
      </c>
      <c r="N706" s="100" t="str">
        <f t="shared" si="355"/>
        <v>|</v>
      </c>
      <c r="O706" s="100">
        <f t="shared" si="356"/>
        <v>50782</v>
      </c>
      <c r="P706" s="100">
        <f t="shared" si="357"/>
        <v>34877</v>
      </c>
      <c r="Q706" s="100">
        <f t="shared" si="358"/>
        <v>22946</v>
      </c>
      <c r="R706" s="100">
        <f t="shared" si="359"/>
        <v>69527</v>
      </c>
      <c r="S706" s="100">
        <f t="shared" si="360"/>
        <v>37842</v>
      </c>
      <c r="T706" s="100">
        <f t="shared" si="361"/>
        <v>34760</v>
      </c>
      <c r="U706" s="100">
        <f t="shared" si="362"/>
        <v>13964</v>
      </c>
      <c r="V706" s="89" t="s">
        <v>290</v>
      </c>
      <c r="W706" s="95" t="s">
        <v>37</v>
      </c>
      <c r="X706" s="95" t="s">
        <v>37</v>
      </c>
      <c r="Y706" s="95" t="s">
        <v>37</v>
      </c>
      <c r="Z706" s="95" t="s">
        <v>38</v>
      </c>
      <c r="AA706" s="95" t="s">
        <v>37</v>
      </c>
      <c r="AB706" s="95" t="s">
        <v>37</v>
      </c>
      <c r="AC706" s="95" t="s">
        <v>38</v>
      </c>
      <c r="AD706" s="96" t="s">
        <v>290</v>
      </c>
      <c r="AE706" s="95" t="s">
        <v>37</v>
      </c>
      <c r="AF706" s="95" t="s">
        <v>37</v>
      </c>
      <c r="AG706" s="95" t="s">
        <v>38</v>
      </c>
      <c r="AH706" s="95" t="s">
        <v>37</v>
      </c>
      <c r="AI706" s="95" t="s">
        <v>38</v>
      </c>
      <c r="AJ706" s="95" t="s">
        <v>37</v>
      </c>
      <c r="AK706" s="95" t="s">
        <v>38</v>
      </c>
      <c r="AL706" s="94" t="s">
        <v>290</v>
      </c>
      <c r="AM706" s="108">
        <f t="array" ref="AM706">IFERROR(INDEX(TO_name_1,MATCH(,((Шаблон_1-Точность)&gt;=G706)+((Шаблон_1+Точность)&lt;=G706),)),G706)</f>
        <v>30909</v>
      </c>
      <c r="AN706" s="109">
        <f t="array" ref="AN706">IFERROR(INDEX(TO_name_2,MATCH(,((Шаблон_2-Точность)&gt;=H706)+((Шаблон_2+Точность)&lt;=H706),)),H706)</f>
        <v>64583</v>
      </c>
      <c r="AO706" s="109">
        <f t="array" ref="AO706">IFERROR(INDEX(TO_name_3,MATCH(,((Шаблон_3-Точность)&gt;=I706)+((Шаблон_3+Точность)&lt;=I706),)),I706)</f>
        <v>47996</v>
      </c>
      <c r="AP706" s="109">
        <f t="array" ref="AP706">IFERROR(INDEX(TO_name_4,MATCH(,((Шаблон_4-Точность)&gt;=J706)+((Шаблон_4+Точность)&lt;=J706),)),J706)</f>
        <v>51242</v>
      </c>
      <c r="AQ706" s="109">
        <f t="array" ref="AQ706">IFERROR(INDEX(TO_name_9,MATCH(,((Шаблон_9-Точность)&gt;=K706)+((Шаблон_9+Точность)&lt;=K706),)),K706)</f>
        <v>21739</v>
      </c>
      <c r="AR706" s="109">
        <f t="array" ref="AR706">IFERROR(INDEX(TO_name_10,MATCH(,((Шаблон_10-Точность)&gt;=L706)+((Шаблон_10+Точность)&lt;=L706),)),L706)</f>
        <v>18954</v>
      </c>
      <c r="AS706" s="110">
        <f t="array" ref="AS706">IFERROR(INDEX(TO_name_11,MATCH(,((Шаблон_11-Точность)&gt;=M706)+((Шаблон_11+Точность)&lt;=M706),)),M706)</f>
        <v>14210</v>
      </c>
      <c r="AT706" s="111" t="s">
        <v>290</v>
      </c>
      <c r="AU706" s="108">
        <f t="array" ref="AU706">IFERROR(INDEX(TO_name_5,MATCH(,((Шаблон_5-Точность)&gt;=O706)+((Шаблон_5+Точность)&lt;=O706),)),O706)</f>
        <v>50782</v>
      </c>
      <c r="AV706" s="109">
        <f t="array" ref="AV706">IFERROR(INDEX(TO_name_6,MATCH(,((Шаблон_6-Точность)&gt;=P706)+((Шаблон_6+Точность)&lt;=P706),)),P706)</f>
        <v>34877</v>
      </c>
      <c r="AW706" s="109">
        <f t="array" ref="AW706">IFERROR(INDEX(TO_name_7,MATCH(,((Шаблон_7-Точность)&gt;=Q706)+((Шаблон_7+Точность)&lt;=Q706),)),Q706)</f>
        <v>22946</v>
      </c>
      <c r="AX706" s="109">
        <f t="array" ref="AX706">IFERROR(INDEX(TO_name_8,MATCH(,((Шаблон_8-Точность)&gt;=R706)+((Шаблон_8+Точность)&lt;=R706),)),R706)</f>
        <v>69527</v>
      </c>
      <c r="AY706" s="109">
        <f t="array" ref="AY706">IFERROR(INDEX(TO_name_12,MATCH(,((Шаблон_12-Точность)&gt;=S706)+((Шаблон_12+Точность)&lt;=S706),)),S706)</f>
        <v>37842</v>
      </c>
      <c r="AZ706" s="109">
        <f t="array" ref="AZ706">IFERROR(INDEX(TO_name_13,MATCH(,((Шаблон_13-Точность)&gt;=T706)+((Шаблон_13+Точность)&lt;=T706),)),T706)</f>
        <v>34760</v>
      </c>
      <c r="BA706" s="110">
        <f t="array" ref="BA706">IFERROR(INDEX(TO_name_14,MATCH(,((Шаблон_14-Точность)&gt;=U706)+((Шаблон_14+Точность)&lt;=U706),)),U706)</f>
        <v>13964</v>
      </c>
      <c r="BB706" s="3"/>
      <c r="BC706" s="3" t="str">
        <f t="shared" si="332"/>
        <v>М/74631/30909</v>
      </c>
      <c r="BD706" s="3" t="str">
        <f t="shared" si="333"/>
        <v>М/79505/64583</v>
      </c>
      <c r="BE706" s="3" t="str">
        <f t="shared" si="334"/>
        <v>М/73098/47996</v>
      </c>
      <c r="BF706" s="3" t="str">
        <f t="shared" si="335"/>
        <v>Р/79542/51242</v>
      </c>
      <c r="BG706" s="3" t="str">
        <f t="shared" si="336"/>
        <v>М/21739/21739</v>
      </c>
      <c r="BH706" s="3" t="str">
        <f t="shared" si="337"/>
        <v>М/18954/18954</v>
      </c>
      <c r="BI706" s="3" t="str">
        <f t="shared" si="338"/>
        <v>Р/14210/14210</v>
      </c>
      <c r="BJ706" s="158" t="s">
        <v>290</v>
      </c>
      <c r="BK706" s="3" t="str">
        <f t="shared" si="339"/>
        <v>М/49061/50782</v>
      </c>
      <c r="BL706" s="3" t="str">
        <f t="shared" si="340"/>
        <v>М/59859/34877</v>
      </c>
      <c r="BM706" s="3" t="str">
        <f t="shared" si="341"/>
        <v>Р/43461/22946</v>
      </c>
      <c r="BN706" s="3" t="str">
        <f t="shared" si="342"/>
        <v>М/44978/69527</v>
      </c>
      <c r="BO706" s="3" t="str">
        <f t="shared" si="343"/>
        <v>Р/12842/37842</v>
      </c>
      <c r="BP706" s="3" t="str">
        <f t="shared" si="344"/>
        <v>М/14245/34760</v>
      </c>
      <c r="BQ706" s="3" t="str">
        <f t="shared" si="345"/>
        <v>Р/13964/13964</v>
      </c>
    </row>
    <row r="707" spans="1:69" ht="16.5" customHeight="1" x14ac:dyDescent="0.25">
      <c r="A707" s="90">
        <v>45623</v>
      </c>
      <c r="B707" s="3">
        <v>5</v>
      </c>
      <c r="C707" s="3">
        <v>4</v>
      </c>
      <c r="D707" s="105" t="str">
        <f t="shared" si="346"/>
        <v/>
      </c>
      <c r="E707" s="105" t="str">
        <f t="shared" si="347"/>
        <v/>
      </c>
      <c r="F707" s="99" t="s">
        <v>290</v>
      </c>
      <c r="G707" s="100">
        <f t="shared" si="348"/>
        <v>30933</v>
      </c>
      <c r="H707" s="100">
        <f t="shared" si="349"/>
        <v>64607</v>
      </c>
      <c r="I707" s="100">
        <f t="shared" si="350"/>
        <v>48020</v>
      </c>
      <c r="J707" s="100">
        <f t="shared" si="351"/>
        <v>51242</v>
      </c>
      <c r="K707" s="100">
        <f t="shared" si="352"/>
        <v>21763</v>
      </c>
      <c r="L707" s="100">
        <f t="shared" si="353"/>
        <v>18978</v>
      </c>
      <c r="M707" s="100">
        <f t="shared" si="354"/>
        <v>14210</v>
      </c>
      <c r="N707" s="100" t="str">
        <f t="shared" si="355"/>
        <v>|</v>
      </c>
      <c r="O707" s="100">
        <f t="shared" si="356"/>
        <v>50806</v>
      </c>
      <c r="P707" s="100">
        <f t="shared" si="357"/>
        <v>34901</v>
      </c>
      <c r="Q707" s="100">
        <f t="shared" si="358"/>
        <v>22946</v>
      </c>
      <c r="R707" s="100">
        <f t="shared" si="359"/>
        <v>69551</v>
      </c>
      <c r="S707" s="100">
        <f t="shared" si="360"/>
        <v>37842</v>
      </c>
      <c r="T707" s="100">
        <f t="shared" si="361"/>
        <v>34784</v>
      </c>
      <c r="U707" s="100">
        <f t="shared" si="362"/>
        <v>13964</v>
      </c>
      <c r="V707" s="89" t="s">
        <v>290</v>
      </c>
      <c r="W707" s="95" t="s">
        <v>37</v>
      </c>
      <c r="X707" s="95" t="s">
        <v>37</v>
      </c>
      <c r="Y707" s="95" t="s">
        <v>37</v>
      </c>
      <c r="Z707" s="95" t="s">
        <v>38</v>
      </c>
      <c r="AA707" s="95" t="s">
        <v>37</v>
      </c>
      <c r="AB707" s="95" t="s">
        <v>37</v>
      </c>
      <c r="AC707" s="95" t="s">
        <v>38</v>
      </c>
      <c r="AD707" s="96" t="s">
        <v>290</v>
      </c>
      <c r="AE707" s="95" t="s">
        <v>37</v>
      </c>
      <c r="AF707" s="95" t="s">
        <v>37</v>
      </c>
      <c r="AG707" s="95" t="s">
        <v>38</v>
      </c>
      <c r="AH707" s="95" t="s">
        <v>37</v>
      </c>
      <c r="AI707" s="95" t="s">
        <v>38</v>
      </c>
      <c r="AJ707" s="95" t="s">
        <v>37</v>
      </c>
      <c r="AK707" s="95" t="s">
        <v>38</v>
      </c>
      <c r="AL707" s="94" t="s">
        <v>290</v>
      </c>
      <c r="AM707" s="108">
        <f t="array" ref="AM707">IFERROR(INDEX(TO_name_1,MATCH(,((Шаблон_1-Точность)&gt;=G707)+((Шаблон_1+Точность)&lt;=G707),)),G707)</f>
        <v>30933</v>
      </c>
      <c r="AN707" s="109">
        <f t="array" ref="AN707">IFERROR(INDEX(TO_name_2,MATCH(,((Шаблон_2-Точность)&gt;=H707)+((Шаблон_2+Точность)&lt;=H707),)),H707)</f>
        <v>64607</v>
      </c>
      <c r="AO707" s="109">
        <f t="array" ref="AO707">IFERROR(INDEX(TO_name_3,MATCH(,((Шаблон_3-Точность)&gt;=I707)+((Шаблон_3+Точность)&lt;=I707),)),I707)</f>
        <v>48020</v>
      </c>
      <c r="AP707" s="109">
        <f t="array" ref="AP707">IFERROR(INDEX(TO_name_4,MATCH(,((Шаблон_4-Точность)&gt;=J707)+((Шаблон_4+Точность)&lt;=J707),)),J707)</f>
        <v>51242</v>
      </c>
      <c r="AQ707" s="109">
        <f t="array" ref="AQ707">IFERROR(INDEX(TO_name_9,MATCH(,((Шаблон_9-Точность)&gt;=K707)+((Шаблон_9+Точность)&lt;=K707),)),K707)</f>
        <v>21763</v>
      </c>
      <c r="AR707" s="109">
        <f t="array" ref="AR707">IFERROR(INDEX(TO_name_10,MATCH(,((Шаблон_10-Точность)&gt;=L707)+((Шаблон_10+Точность)&lt;=L707),)),L707)</f>
        <v>18978</v>
      </c>
      <c r="AS707" s="110">
        <f t="array" ref="AS707">IFERROR(INDEX(TO_name_11,MATCH(,((Шаблон_11-Точность)&gt;=M707)+((Шаблон_11+Точность)&lt;=M707),)),M707)</f>
        <v>14210</v>
      </c>
      <c r="AT707" s="111" t="s">
        <v>290</v>
      </c>
      <c r="AU707" s="108">
        <f t="array" ref="AU707">IFERROR(INDEX(TO_name_5,MATCH(,((Шаблон_5-Точность)&gt;=O707)+((Шаблон_5+Точность)&lt;=O707),)),O707)</f>
        <v>50806</v>
      </c>
      <c r="AV707" s="109">
        <f t="array" ref="AV707">IFERROR(INDEX(TO_name_6,MATCH(,((Шаблон_6-Точность)&gt;=P707)+((Шаблон_6+Точность)&lt;=P707),)),P707)</f>
        <v>34901</v>
      </c>
      <c r="AW707" s="109">
        <f t="array" ref="AW707">IFERROR(INDEX(TO_name_7,MATCH(,((Шаблон_7-Точность)&gt;=Q707)+((Шаблон_7+Точность)&lt;=Q707),)),Q707)</f>
        <v>22946</v>
      </c>
      <c r="AX707" s="109">
        <f t="array" ref="AX707">IFERROR(INDEX(TO_name_8,MATCH(,((Шаблон_8-Точность)&gt;=R707)+((Шаблон_8+Точность)&lt;=R707),)),R707)</f>
        <v>69551</v>
      </c>
      <c r="AY707" s="109">
        <f t="array" ref="AY707">IFERROR(INDEX(TO_name_12,MATCH(,((Шаблон_12-Точность)&gt;=S707)+((Шаблон_12+Точность)&lt;=S707),)),S707)</f>
        <v>37842</v>
      </c>
      <c r="AZ707" s="109">
        <f t="array" ref="AZ707">IFERROR(INDEX(TO_name_13,MATCH(,((Шаблон_13-Точность)&gt;=T707)+((Шаблон_13+Точность)&lt;=T707),)),T707)</f>
        <v>34784</v>
      </c>
      <c r="BA707" s="110">
        <f t="array" ref="BA707">IFERROR(INDEX(TO_name_14,MATCH(,((Шаблон_14-Точность)&gt;=U707)+((Шаблон_14+Точность)&lt;=U707),)),U707)</f>
        <v>13964</v>
      </c>
      <c r="BB707" s="3"/>
      <c r="BC707" s="3" t="str">
        <f t="shared" si="332"/>
        <v>М/74655/30933</v>
      </c>
      <c r="BD707" s="3" t="str">
        <f t="shared" si="333"/>
        <v>М/79529/64607</v>
      </c>
      <c r="BE707" s="3" t="str">
        <f t="shared" si="334"/>
        <v>М/73122/48020</v>
      </c>
      <c r="BF707" s="3" t="str">
        <f t="shared" si="335"/>
        <v>Р/79542/51242</v>
      </c>
      <c r="BG707" s="3" t="str">
        <f t="shared" si="336"/>
        <v>М/21763/21763</v>
      </c>
      <c r="BH707" s="3" t="str">
        <f t="shared" si="337"/>
        <v>М/18978/18978</v>
      </c>
      <c r="BI707" s="3" t="str">
        <f t="shared" si="338"/>
        <v>Р/14210/14210</v>
      </c>
      <c r="BJ707" s="158" t="s">
        <v>290</v>
      </c>
      <c r="BK707" s="3" t="str">
        <f t="shared" si="339"/>
        <v>М/49085/50806</v>
      </c>
      <c r="BL707" s="3" t="str">
        <f t="shared" si="340"/>
        <v>М/59883/34901</v>
      </c>
      <c r="BM707" s="3" t="str">
        <f t="shared" si="341"/>
        <v>Р/43461/22946</v>
      </c>
      <c r="BN707" s="3" t="str">
        <f t="shared" si="342"/>
        <v>М/45002/69551</v>
      </c>
      <c r="BO707" s="3" t="str">
        <f t="shared" si="343"/>
        <v>Р/12842/37842</v>
      </c>
      <c r="BP707" s="3" t="str">
        <f t="shared" si="344"/>
        <v>М/14269/34784</v>
      </c>
      <c r="BQ707" s="3" t="str">
        <f t="shared" si="345"/>
        <v>Р/13964/13964</v>
      </c>
    </row>
    <row r="708" spans="1:69" ht="16.5" customHeight="1" x14ac:dyDescent="0.25">
      <c r="A708" s="90">
        <v>45624</v>
      </c>
      <c r="B708" s="3">
        <v>5</v>
      </c>
      <c r="C708" s="3">
        <v>4</v>
      </c>
      <c r="D708" s="105" t="str">
        <f t="shared" si="346"/>
        <v/>
      </c>
      <c r="E708" s="105" t="str">
        <f t="shared" si="347"/>
        <v/>
      </c>
      <c r="F708" s="99" t="s">
        <v>290</v>
      </c>
      <c r="G708" s="100">
        <f t="shared" si="348"/>
        <v>30957</v>
      </c>
      <c r="H708" s="100">
        <f t="shared" si="349"/>
        <v>64631</v>
      </c>
      <c r="I708" s="100">
        <f t="shared" si="350"/>
        <v>48044</v>
      </c>
      <c r="J708" s="100">
        <f t="shared" si="351"/>
        <v>51242</v>
      </c>
      <c r="K708" s="100">
        <f t="shared" si="352"/>
        <v>21787</v>
      </c>
      <c r="L708" s="100">
        <f t="shared" si="353"/>
        <v>19002</v>
      </c>
      <c r="M708" s="100">
        <f t="shared" si="354"/>
        <v>14210</v>
      </c>
      <c r="N708" s="100" t="str">
        <f t="shared" si="355"/>
        <v>|</v>
      </c>
      <c r="O708" s="100">
        <f t="shared" si="356"/>
        <v>50830</v>
      </c>
      <c r="P708" s="100">
        <f t="shared" si="357"/>
        <v>34925</v>
      </c>
      <c r="Q708" s="100">
        <f t="shared" si="358"/>
        <v>22946</v>
      </c>
      <c r="R708" s="100">
        <f t="shared" si="359"/>
        <v>69575</v>
      </c>
      <c r="S708" s="100">
        <f t="shared" si="360"/>
        <v>37842</v>
      </c>
      <c r="T708" s="100">
        <f t="shared" si="361"/>
        <v>34808</v>
      </c>
      <c r="U708" s="100">
        <f t="shared" si="362"/>
        <v>13964</v>
      </c>
      <c r="V708" s="89" t="s">
        <v>290</v>
      </c>
      <c r="W708" s="95" t="s">
        <v>37</v>
      </c>
      <c r="X708" s="95" t="s">
        <v>37</v>
      </c>
      <c r="Y708" s="95" t="s">
        <v>37</v>
      </c>
      <c r="Z708" s="95" t="s">
        <v>38</v>
      </c>
      <c r="AA708" s="95" t="s">
        <v>37</v>
      </c>
      <c r="AB708" s="95" t="s">
        <v>37</v>
      </c>
      <c r="AC708" s="95" t="s">
        <v>38</v>
      </c>
      <c r="AD708" s="96" t="s">
        <v>290</v>
      </c>
      <c r="AE708" s="95" t="s">
        <v>37</v>
      </c>
      <c r="AF708" s="95" t="s">
        <v>37</v>
      </c>
      <c r="AG708" s="95" t="s">
        <v>38</v>
      </c>
      <c r="AH708" s="95" t="s">
        <v>37</v>
      </c>
      <c r="AI708" s="95" t="s">
        <v>38</v>
      </c>
      <c r="AJ708" s="95" t="s">
        <v>37</v>
      </c>
      <c r="AK708" s="95" t="s">
        <v>38</v>
      </c>
      <c r="AL708" s="94" t="s">
        <v>290</v>
      </c>
      <c r="AM708" s="108">
        <f t="array" ref="AM708">IFERROR(INDEX(TO_name_1,MATCH(,((Шаблон_1-Точность)&gt;=G708)+((Шаблон_1+Точность)&lt;=G708),)),G708)</f>
        <v>30957</v>
      </c>
      <c r="AN708" s="109">
        <f t="array" ref="AN708">IFERROR(INDEX(TO_name_2,MATCH(,((Шаблон_2-Точность)&gt;=H708)+((Шаблон_2+Точность)&lt;=H708),)),H708)</f>
        <v>64631</v>
      </c>
      <c r="AO708" s="109">
        <f t="array" ref="AO708">IFERROR(INDEX(TO_name_3,MATCH(,((Шаблон_3-Точность)&gt;=I708)+((Шаблон_3+Точность)&lt;=I708),)),I708)</f>
        <v>48044</v>
      </c>
      <c r="AP708" s="109">
        <f t="array" ref="AP708">IFERROR(INDEX(TO_name_4,MATCH(,((Шаблон_4-Точность)&gt;=J708)+((Шаблон_4+Точность)&lt;=J708),)),J708)</f>
        <v>51242</v>
      </c>
      <c r="AQ708" s="109">
        <f t="array" ref="AQ708">IFERROR(INDEX(TO_name_9,MATCH(,((Шаблон_9-Точность)&gt;=K708)+((Шаблон_9+Точность)&lt;=K708),)),K708)</f>
        <v>21787</v>
      </c>
      <c r="AR708" s="109">
        <f t="array" ref="AR708">IFERROR(INDEX(TO_name_10,MATCH(,((Шаблон_10-Точность)&gt;=L708)+((Шаблон_10+Точность)&lt;=L708),)),L708)</f>
        <v>19002</v>
      </c>
      <c r="AS708" s="110">
        <f t="array" ref="AS708">IFERROR(INDEX(TO_name_11,MATCH(,((Шаблон_11-Точность)&gt;=M708)+((Шаблон_11+Точность)&lt;=M708),)),M708)</f>
        <v>14210</v>
      </c>
      <c r="AT708" s="111" t="s">
        <v>290</v>
      </c>
      <c r="AU708" s="108">
        <f t="array" ref="AU708">IFERROR(INDEX(TO_name_5,MATCH(,((Шаблон_5-Точность)&gt;=O708)+((Шаблон_5+Точность)&lt;=O708),)),O708)</f>
        <v>50830</v>
      </c>
      <c r="AV708" s="109">
        <f t="array" ref="AV708">IFERROR(INDEX(TO_name_6,MATCH(,((Шаблон_6-Точность)&gt;=P708)+((Шаблон_6+Точность)&lt;=P708),)),P708)</f>
        <v>34925</v>
      </c>
      <c r="AW708" s="109">
        <f t="array" ref="AW708">IFERROR(INDEX(TO_name_7,MATCH(,((Шаблон_7-Точность)&gt;=Q708)+((Шаблон_7+Точность)&lt;=Q708),)),Q708)</f>
        <v>22946</v>
      </c>
      <c r="AX708" s="109">
        <f t="array" ref="AX708">IFERROR(INDEX(TO_name_8,MATCH(,((Шаблон_8-Точность)&gt;=R708)+((Шаблон_8+Точность)&lt;=R708),)),R708)</f>
        <v>69575</v>
      </c>
      <c r="AY708" s="109">
        <f t="array" ref="AY708">IFERROR(INDEX(TO_name_12,MATCH(,((Шаблон_12-Точность)&gt;=S708)+((Шаблон_12+Точность)&lt;=S708),)),S708)</f>
        <v>37842</v>
      </c>
      <c r="AZ708" s="109">
        <f t="array" ref="AZ708">IFERROR(INDEX(TO_name_13,MATCH(,((Шаблон_13-Точность)&gt;=T708)+((Шаблон_13+Точность)&lt;=T708),)),T708)</f>
        <v>34808</v>
      </c>
      <c r="BA708" s="110">
        <f t="array" ref="BA708">IFERROR(INDEX(TO_name_14,MATCH(,((Шаблон_14-Точность)&gt;=U708)+((Шаблон_14+Точность)&lt;=U708),)),U708)</f>
        <v>13964</v>
      </c>
      <c r="BB708" s="3"/>
      <c r="BC708" s="3" t="str">
        <f t="shared" si="332"/>
        <v>М/74679/30957</v>
      </c>
      <c r="BD708" s="3" t="str">
        <f t="shared" si="333"/>
        <v>М/79553/64631</v>
      </c>
      <c r="BE708" s="3" t="str">
        <f t="shared" si="334"/>
        <v>М/73146/48044</v>
      </c>
      <c r="BF708" s="3" t="str">
        <f t="shared" si="335"/>
        <v>Р/79542/51242</v>
      </c>
      <c r="BG708" s="3" t="str">
        <f t="shared" si="336"/>
        <v>М/21787/21787</v>
      </c>
      <c r="BH708" s="3" t="str">
        <f t="shared" si="337"/>
        <v>М/19002/19002</v>
      </c>
      <c r="BI708" s="3" t="str">
        <f t="shared" si="338"/>
        <v>Р/14210/14210</v>
      </c>
      <c r="BJ708" s="158" t="s">
        <v>290</v>
      </c>
      <c r="BK708" s="3" t="str">
        <f t="shared" si="339"/>
        <v>М/49109/50830</v>
      </c>
      <c r="BL708" s="3" t="str">
        <f t="shared" si="340"/>
        <v>М/59907/34925</v>
      </c>
      <c r="BM708" s="3" t="str">
        <f t="shared" si="341"/>
        <v>Р/43461/22946</v>
      </c>
      <c r="BN708" s="3" t="str">
        <f t="shared" si="342"/>
        <v>М/45026/69575</v>
      </c>
      <c r="BO708" s="3" t="str">
        <f t="shared" si="343"/>
        <v>Р/12842/37842</v>
      </c>
      <c r="BP708" s="3" t="str">
        <f t="shared" si="344"/>
        <v>М/14293/34808</v>
      </c>
      <c r="BQ708" s="3" t="str">
        <f t="shared" si="345"/>
        <v>Р/13964/13964</v>
      </c>
    </row>
    <row r="709" spans="1:69" ht="16.5" customHeight="1" x14ac:dyDescent="0.25">
      <c r="A709" s="90">
        <v>45625</v>
      </c>
      <c r="B709" s="3">
        <v>5</v>
      </c>
      <c r="C709" s="3">
        <v>4</v>
      </c>
      <c r="D709" s="105" t="str">
        <f t="shared" si="346"/>
        <v/>
      </c>
      <c r="E709" s="105" t="str">
        <f t="shared" si="347"/>
        <v/>
      </c>
      <c r="F709" s="99" t="s">
        <v>290</v>
      </c>
      <c r="G709" s="100">
        <f t="shared" si="348"/>
        <v>30981</v>
      </c>
      <c r="H709" s="100">
        <f t="shared" si="349"/>
        <v>64655</v>
      </c>
      <c r="I709" s="100">
        <f t="shared" si="350"/>
        <v>48068</v>
      </c>
      <c r="J709" s="100">
        <f t="shared" si="351"/>
        <v>51242</v>
      </c>
      <c r="K709" s="100">
        <f t="shared" si="352"/>
        <v>21811</v>
      </c>
      <c r="L709" s="100">
        <f t="shared" si="353"/>
        <v>19026</v>
      </c>
      <c r="M709" s="100">
        <f t="shared" si="354"/>
        <v>14210</v>
      </c>
      <c r="N709" s="100" t="str">
        <f t="shared" si="355"/>
        <v>|</v>
      </c>
      <c r="O709" s="100">
        <f t="shared" si="356"/>
        <v>50854</v>
      </c>
      <c r="P709" s="100">
        <f t="shared" si="357"/>
        <v>34949</v>
      </c>
      <c r="Q709" s="100">
        <f t="shared" si="358"/>
        <v>22946</v>
      </c>
      <c r="R709" s="100">
        <f t="shared" si="359"/>
        <v>69599</v>
      </c>
      <c r="S709" s="100">
        <f t="shared" si="360"/>
        <v>37842</v>
      </c>
      <c r="T709" s="100">
        <f t="shared" si="361"/>
        <v>34832</v>
      </c>
      <c r="U709" s="100">
        <f t="shared" si="362"/>
        <v>13964</v>
      </c>
      <c r="V709" s="89" t="s">
        <v>290</v>
      </c>
      <c r="W709" s="95" t="s">
        <v>37</v>
      </c>
      <c r="X709" s="95" t="s">
        <v>37</v>
      </c>
      <c r="Y709" s="95" t="s">
        <v>37</v>
      </c>
      <c r="Z709" s="95" t="s">
        <v>38</v>
      </c>
      <c r="AA709" s="95" t="s">
        <v>37</v>
      </c>
      <c r="AB709" s="95" t="s">
        <v>37</v>
      </c>
      <c r="AC709" s="95" t="s">
        <v>38</v>
      </c>
      <c r="AD709" s="96" t="s">
        <v>290</v>
      </c>
      <c r="AE709" s="95" t="s">
        <v>37</v>
      </c>
      <c r="AF709" s="95" t="s">
        <v>37</v>
      </c>
      <c r="AG709" s="95" t="s">
        <v>38</v>
      </c>
      <c r="AH709" s="95" t="s">
        <v>37</v>
      </c>
      <c r="AI709" s="95" t="s">
        <v>38</v>
      </c>
      <c r="AJ709" s="95" t="s">
        <v>37</v>
      </c>
      <c r="AK709" s="95" t="s">
        <v>38</v>
      </c>
      <c r="AL709" s="94" t="s">
        <v>290</v>
      </c>
      <c r="AM709" s="108">
        <f t="array" ref="AM709">IFERROR(INDEX(TO_name_1,MATCH(,((Шаблон_1-Точность)&gt;=G709)+((Шаблон_1+Точность)&lt;=G709),)),G709)</f>
        <v>30981</v>
      </c>
      <c r="AN709" s="109">
        <f t="array" ref="AN709">IFERROR(INDEX(TO_name_2,MATCH(,((Шаблон_2-Точность)&gt;=H709)+((Шаблон_2+Точность)&lt;=H709),)),H709)</f>
        <v>64655</v>
      </c>
      <c r="AO709" s="109">
        <f t="array" ref="AO709">IFERROR(INDEX(TO_name_3,MATCH(,((Шаблон_3-Точность)&gt;=I709)+((Шаблон_3+Точность)&lt;=I709),)),I709)</f>
        <v>48068</v>
      </c>
      <c r="AP709" s="109">
        <f t="array" ref="AP709">IFERROR(INDEX(TO_name_4,MATCH(,((Шаблон_4-Точность)&gt;=J709)+((Шаблон_4+Точность)&lt;=J709),)),J709)</f>
        <v>51242</v>
      </c>
      <c r="AQ709" s="109">
        <f t="array" ref="AQ709">IFERROR(INDEX(TO_name_9,MATCH(,((Шаблон_9-Точность)&gt;=K709)+((Шаблон_9+Точность)&lt;=K709),)),K709)</f>
        <v>21811</v>
      </c>
      <c r="AR709" s="109">
        <f t="array" ref="AR709">IFERROR(INDEX(TO_name_10,MATCH(,((Шаблон_10-Точность)&gt;=L709)+((Шаблон_10+Точность)&lt;=L709),)),L709)</f>
        <v>19026</v>
      </c>
      <c r="AS709" s="110">
        <f t="array" ref="AS709">IFERROR(INDEX(TO_name_11,MATCH(,((Шаблон_11-Точность)&gt;=M709)+((Шаблон_11+Точность)&lt;=M709),)),M709)</f>
        <v>14210</v>
      </c>
      <c r="AT709" s="111" t="s">
        <v>290</v>
      </c>
      <c r="AU709" s="108">
        <f t="array" ref="AU709">IFERROR(INDEX(TO_name_5,MATCH(,((Шаблон_5-Точность)&gt;=O709)+((Шаблон_5+Точность)&lt;=O709),)),O709)</f>
        <v>50854</v>
      </c>
      <c r="AV709" s="109">
        <f t="array" ref="AV709">IFERROR(INDEX(TO_name_6,MATCH(,((Шаблон_6-Точность)&gt;=P709)+((Шаблон_6+Точность)&lt;=P709),)),P709)</f>
        <v>34949</v>
      </c>
      <c r="AW709" s="109">
        <f t="array" ref="AW709">IFERROR(INDEX(TO_name_7,MATCH(,((Шаблон_7-Точность)&gt;=Q709)+((Шаблон_7+Точность)&lt;=Q709),)),Q709)</f>
        <v>22946</v>
      </c>
      <c r="AX709" s="109">
        <f t="array" ref="AX709">IFERROR(INDEX(TO_name_8,MATCH(,((Шаблон_8-Точность)&gt;=R709)+((Шаблон_8+Точность)&lt;=R709),)),R709)</f>
        <v>69599</v>
      </c>
      <c r="AY709" s="109">
        <f t="array" ref="AY709">IFERROR(INDEX(TO_name_12,MATCH(,((Шаблон_12-Точность)&gt;=S709)+((Шаблон_12+Точность)&lt;=S709),)),S709)</f>
        <v>37842</v>
      </c>
      <c r="AZ709" s="109">
        <f t="array" ref="AZ709">IFERROR(INDEX(TO_name_13,MATCH(,((Шаблон_13-Точность)&gt;=T709)+((Шаблон_13+Точность)&lt;=T709),)),T709)</f>
        <v>34832</v>
      </c>
      <c r="BA709" s="110">
        <f t="array" ref="BA709">IFERROR(INDEX(TO_name_14,MATCH(,((Шаблон_14-Точность)&gt;=U709)+((Шаблон_14+Точность)&lt;=U709),)),U709)</f>
        <v>13964</v>
      </c>
      <c r="BB709" s="3"/>
      <c r="BC709" s="3" t="str">
        <f t="shared" si="332"/>
        <v>М/74703/30981</v>
      </c>
      <c r="BD709" s="3" t="str">
        <f t="shared" si="333"/>
        <v>М/79577/64655</v>
      </c>
      <c r="BE709" s="3" t="str">
        <f t="shared" si="334"/>
        <v>М/73170/48068</v>
      </c>
      <c r="BF709" s="3" t="str">
        <f t="shared" si="335"/>
        <v>Р/79542/51242</v>
      </c>
      <c r="BG709" s="3" t="str">
        <f t="shared" si="336"/>
        <v>М/21811/21811</v>
      </c>
      <c r="BH709" s="3" t="str">
        <f t="shared" si="337"/>
        <v>М/19026/19026</v>
      </c>
      <c r="BI709" s="3" t="str">
        <f t="shared" si="338"/>
        <v>Р/14210/14210</v>
      </c>
      <c r="BJ709" s="158" t="s">
        <v>290</v>
      </c>
      <c r="BK709" s="3" t="str">
        <f t="shared" si="339"/>
        <v>М/49133/50854</v>
      </c>
      <c r="BL709" s="3" t="str">
        <f t="shared" si="340"/>
        <v>М/59931/34949</v>
      </c>
      <c r="BM709" s="3" t="str">
        <f t="shared" si="341"/>
        <v>Р/43461/22946</v>
      </c>
      <c r="BN709" s="3" t="str">
        <f t="shared" si="342"/>
        <v>М/45050/69599</v>
      </c>
      <c r="BO709" s="3" t="str">
        <f t="shared" si="343"/>
        <v>Р/12842/37842</v>
      </c>
      <c r="BP709" s="3" t="str">
        <f t="shared" si="344"/>
        <v>М/14317/34832</v>
      </c>
      <c r="BQ709" s="3" t="str">
        <f t="shared" si="345"/>
        <v>Р/13964/13964</v>
      </c>
    </row>
    <row r="710" spans="1:69" ht="16.5" customHeight="1" x14ac:dyDescent="0.25">
      <c r="A710" s="90">
        <v>45626</v>
      </c>
      <c r="B710" s="3">
        <v>5</v>
      </c>
      <c r="C710" s="3">
        <v>4</v>
      </c>
      <c r="D710" s="105" t="str">
        <f t="shared" si="346"/>
        <v/>
      </c>
      <c r="E710" s="105" t="str">
        <f t="shared" si="347"/>
        <v/>
      </c>
      <c r="F710" s="99" t="s">
        <v>290</v>
      </c>
      <c r="G710" s="100">
        <f t="shared" si="348"/>
        <v>31005</v>
      </c>
      <c r="H710" s="100">
        <f t="shared" si="349"/>
        <v>64679</v>
      </c>
      <c r="I710" s="100">
        <f t="shared" si="350"/>
        <v>48092</v>
      </c>
      <c r="J710" s="100">
        <f t="shared" si="351"/>
        <v>51242</v>
      </c>
      <c r="K710" s="100">
        <f t="shared" si="352"/>
        <v>21835</v>
      </c>
      <c r="L710" s="100">
        <f t="shared" si="353"/>
        <v>19050</v>
      </c>
      <c r="M710" s="100">
        <f t="shared" si="354"/>
        <v>14210</v>
      </c>
      <c r="N710" s="100" t="str">
        <f t="shared" si="355"/>
        <v>|</v>
      </c>
      <c r="O710" s="100">
        <f t="shared" si="356"/>
        <v>50878</v>
      </c>
      <c r="P710" s="100">
        <f t="shared" si="357"/>
        <v>34973</v>
      </c>
      <c r="Q710" s="100">
        <f t="shared" si="358"/>
        <v>22946</v>
      </c>
      <c r="R710" s="100">
        <f t="shared" si="359"/>
        <v>69623</v>
      </c>
      <c r="S710" s="100">
        <f t="shared" si="360"/>
        <v>37842</v>
      </c>
      <c r="T710" s="100">
        <f t="shared" si="361"/>
        <v>34856</v>
      </c>
      <c r="U710" s="100">
        <f t="shared" si="362"/>
        <v>13964</v>
      </c>
      <c r="V710" s="89" t="s">
        <v>290</v>
      </c>
      <c r="W710" s="95" t="s">
        <v>37</v>
      </c>
      <c r="X710" s="95" t="s">
        <v>37</v>
      </c>
      <c r="Y710" s="95" t="s">
        <v>37</v>
      </c>
      <c r="Z710" s="95" t="s">
        <v>38</v>
      </c>
      <c r="AA710" s="95" t="s">
        <v>37</v>
      </c>
      <c r="AB710" s="95" t="s">
        <v>37</v>
      </c>
      <c r="AC710" s="95" t="s">
        <v>38</v>
      </c>
      <c r="AD710" s="96" t="s">
        <v>290</v>
      </c>
      <c r="AE710" s="95" t="s">
        <v>37</v>
      </c>
      <c r="AF710" s="95" t="s">
        <v>37</v>
      </c>
      <c r="AG710" s="95" t="s">
        <v>38</v>
      </c>
      <c r="AH710" s="95" t="s">
        <v>37</v>
      </c>
      <c r="AI710" s="95" t="s">
        <v>38</v>
      </c>
      <c r="AJ710" s="95" t="s">
        <v>37</v>
      </c>
      <c r="AK710" s="95" t="s">
        <v>38</v>
      </c>
      <c r="AL710" s="94" t="s">
        <v>290</v>
      </c>
      <c r="AM710" s="108">
        <f t="array" ref="AM710">IFERROR(INDEX(TO_name_1,MATCH(,((Шаблон_1-Точность)&gt;=G710)+((Шаблон_1+Точность)&lt;=G710),)),G710)</f>
        <v>31005</v>
      </c>
      <c r="AN710" s="109">
        <f t="array" ref="AN710">IFERROR(INDEX(TO_name_2,MATCH(,((Шаблон_2-Точность)&gt;=H710)+((Шаблон_2+Точность)&lt;=H710),)),H710)</f>
        <v>64679</v>
      </c>
      <c r="AO710" s="109">
        <f t="array" ref="AO710">IFERROR(INDEX(TO_name_3,MATCH(,((Шаблон_3-Точность)&gt;=I710)+((Шаблон_3+Точность)&lt;=I710),)),I710)</f>
        <v>48092</v>
      </c>
      <c r="AP710" s="109">
        <f t="array" ref="AP710">IFERROR(INDEX(TO_name_4,MATCH(,((Шаблон_4-Точность)&gt;=J710)+((Шаблон_4+Точность)&lt;=J710),)),J710)</f>
        <v>51242</v>
      </c>
      <c r="AQ710" s="109">
        <f t="array" ref="AQ710">IFERROR(INDEX(TO_name_9,MATCH(,((Шаблон_9-Точность)&gt;=K710)+((Шаблон_9+Точность)&lt;=K710),)),K710)</f>
        <v>21835</v>
      </c>
      <c r="AR710" s="109">
        <f t="array" ref="AR710">IFERROR(INDEX(TO_name_10,MATCH(,((Шаблон_10-Точность)&gt;=L710)+((Шаблон_10+Точность)&lt;=L710),)),L710)</f>
        <v>19050</v>
      </c>
      <c r="AS710" s="110">
        <f t="array" ref="AS710">IFERROR(INDEX(TO_name_11,MATCH(,((Шаблон_11-Точность)&gt;=M710)+((Шаблон_11+Точность)&lt;=M710),)),M710)</f>
        <v>14210</v>
      </c>
      <c r="AT710" s="111" t="s">
        <v>290</v>
      </c>
      <c r="AU710" s="108">
        <f t="array" ref="AU710">IFERROR(INDEX(TO_name_5,MATCH(,((Шаблон_5-Точность)&gt;=O710)+((Шаблон_5+Точность)&lt;=O710),)),O710)</f>
        <v>50878</v>
      </c>
      <c r="AV710" s="109">
        <f t="array" ref="AV710">IFERROR(INDEX(TO_name_6,MATCH(,((Шаблон_6-Точность)&gt;=P710)+((Шаблон_6+Точность)&lt;=P710),)),P710)</f>
        <v>34973</v>
      </c>
      <c r="AW710" s="109">
        <f t="array" ref="AW710">IFERROR(INDEX(TO_name_7,MATCH(,((Шаблон_7-Точность)&gt;=Q710)+((Шаблон_7+Точность)&lt;=Q710),)),Q710)</f>
        <v>22946</v>
      </c>
      <c r="AX710" s="109">
        <f t="array" ref="AX710">IFERROR(INDEX(TO_name_8,MATCH(,((Шаблон_8-Точность)&gt;=R710)+((Шаблон_8+Точность)&lt;=R710),)),R710)</f>
        <v>69623</v>
      </c>
      <c r="AY710" s="109">
        <f t="array" ref="AY710">IFERROR(INDEX(TO_name_12,MATCH(,((Шаблон_12-Точность)&gt;=S710)+((Шаблон_12+Точность)&lt;=S710),)),S710)</f>
        <v>37842</v>
      </c>
      <c r="AZ710" s="109">
        <f t="array" ref="AZ710">IFERROR(INDEX(TO_name_13,MATCH(,((Шаблон_13-Точность)&gt;=T710)+((Шаблон_13+Точность)&lt;=T710),)),T710)</f>
        <v>34856</v>
      </c>
      <c r="BA710" s="110">
        <f t="array" ref="BA710">IFERROR(INDEX(TO_name_14,MATCH(,((Шаблон_14-Точность)&gt;=U710)+((Шаблон_14+Точность)&lt;=U710),)),U710)</f>
        <v>13964</v>
      </c>
      <c r="BB710" s="3"/>
      <c r="BC710" s="3" t="str">
        <f t="shared" si="332"/>
        <v>М/74727/31005</v>
      </c>
      <c r="BD710" s="3" t="str">
        <f t="shared" si="333"/>
        <v>М/79601/64679</v>
      </c>
      <c r="BE710" s="3" t="str">
        <f t="shared" si="334"/>
        <v>М/73194/48092</v>
      </c>
      <c r="BF710" s="3" t="str">
        <f t="shared" si="335"/>
        <v>Р/79542/51242</v>
      </c>
      <c r="BG710" s="3" t="str">
        <f t="shared" si="336"/>
        <v>М/21835/21835</v>
      </c>
      <c r="BH710" s="3" t="str">
        <f t="shared" si="337"/>
        <v>М/19050/19050</v>
      </c>
      <c r="BI710" s="3" t="str">
        <f t="shared" si="338"/>
        <v>Р/14210/14210</v>
      </c>
      <c r="BJ710" s="158" t="s">
        <v>290</v>
      </c>
      <c r="BK710" s="3" t="str">
        <f t="shared" si="339"/>
        <v>М/49157/50878</v>
      </c>
      <c r="BL710" s="3" t="str">
        <f t="shared" si="340"/>
        <v>М/59955/34973</v>
      </c>
      <c r="BM710" s="3" t="str">
        <f t="shared" si="341"/>
        <v>Р/43461/22946</v>
      </c>
      <c r="BN710" s="3" t="str">
        <f t="shared" si="342"/>
        <v>М/45074/69623</v>
      </c>
      <c r="BO710" s="3" t="str">
        <f t="shared" si="343"/>
        <v>Р/12842/37842</v>
      </c>
      <c r="BP710" s="3" t="str">
        <f t="shared" si="344"/>
        <v>М/14341/34856</v>
      </c>
      <c r="BQ710" s="3" t="str">
        <f t="shared" si="345"/>
        <v>Р/13964/13964</v>
      </c>
    </row>
    <row r="711" spans="1:69" ht="16.5" customHeight="1" x14ac:dyDescent="0.25">
      <c r="A711" s="90">
        <v>45627</v>
      </c>
      <c r="B711" s="3">
        <v>5</v>
      </c>
      <c r="C711" s="3">
        <v>4</v>
      </c>
      <c r="D711" s="105" t="str">
        <f t="shared" si="346"/>
        <v/>
      </c>
      <c r="E711" s="105" t="str">
        <f t="shared" si="347"/>
        <v/>
      </c>
      <c r="F711" s="99" t="s">
        <v>290</v>
      </c>
      <c r="G711" s="100">
        <f t="shared" si="348"/>
        <v>31029</v>
      </c>
      <c r="H711" s="100">
        <f t="shared" si="349"/>
        <v>64703</v>
      </c>
      <c r="I711" s="100">
        <f t="shared" si="350"/>
        <v>48116</v>
      </c>
      <c r="J711" s="100">
        <f t="shared" si="351"/>
        <v>51250</v>
      </c>
      <c r="K711" s="100">
        <f t="shared" si="352"/>
        <v>21851</v>
      </c>
      <c r="L711" s="100">
        <f t="shared" si="353"/>
        <v>19074</v>
      </c>
      <c r="M711" s="100">
        <f t="shared" si="354"/>
        <v>14210</v>
      </c>
      <c r="N711" s="100" t="str">
        <f t="shared" si="355"/>
        <v>|</v>
      </c>
      <c r="O711" s="100">
        <f t="shared" si="356"/>
        <v>50902</v>
      </c>
      <c r="P711" s="100">
        <f t="shared" si="357"/>
        <v>34997</v>
      </c>
      <c r="Q711" s="100">
        <f t="shared" si="358"/>
        <v>22946</v>
      </c>
      <c r="R711" s="100">
        <f t="shared" si="359"/>
        <v>69647</v>
      </c>
      <c r="S711" s="100">
        <f t="shared" si="360"/>
        <v>37842</v>
      </c>
      <c r="T711" s="100">
        <f t="shared" si="361"/>
        <v>34880</v>
      </c>
      <c r="U711" s="100">
        <f t="shared" si="362"/>
        <v>13964</v>
      </c>
      <c r="V711" s="89" t="s">
        <v>290</v>
      </c>
      <c r="W711" s="95" t="s">
        <v>37</v>
      </c>
      <c r="X711" s="95" t="s">
        <v>37</v>
      </c>
      <c r="Y711" s="95" t="s">
        <v>37</v>
      </c>
      <c r="Z711" s="95" t="s">
        <v>320</v>
      </c>
      <c r="AA711" s="95" t="s">
        <v>195</v>
      </c>
      <c r="AB711" s="95" t="s">
        <v>37</v>
      </c>
      <c r="AC711" s="95" t="s">
        <v>38</v>
      </c>
      <c r="AD711" s="96" t="s">
        <v>290</v>
      </c>
      <c r="AE711" s="95" t="s">
        <v>37</v>
      </c>
      <c r="AF711" s="95" t="s">
        <v>37</v>
      </c>
      <c r="AG711" s="95" t="s">
        <v>38</v>
      </c>
      <c r="AH711" s="95" t="s">
        <v>37</v>
      </c>
      <c r="AI711" s="95" t="s">
        <v>38</v>
      </c>
      <c r="AJ711" s="95" t="s">
        <v>37</v>
      </c>
      <c r="AK711" s="95" t="s">
        <v>38</v>
      </c>
      <c r="AL711" s="94" t="s">
        <v>290</v>
      </c>
      <c r="AM711" s="108">
        <f t="array" ref="AM711">IFERROR(INDEX(TO_name_1,MATCH(,((Шаблон_1-Точность)&gt;=G711)+((Шаблон_1+Точность)&lt;=G711),)),G711)</f>
        <v>31029</v>
      </c>
      <c r="AN711" s="109">
        <f t="array" ref="AN711">IFERROR(INDEX(TO_name_2,MATCH(,((Шаблон_2-Точность)&gt;=H711)+((Шаблон_2+Точность)&lt;=H711),)),H711)</f>
        <v>64703</v>
      </c>
      <c r="AO711" s="109">
        <f t="array" ref="AO711">IFERROR(INDEX(TO_name_3,MATCH(,((Шаблон_3-Точность)&gt;=I711)+((Шаблон_3+Точность)&lt;=I711),)),I711)</f>
        <v>48116</v>
      </c>
      <c r="AP711" s="109">
        <f t="array" ref="AP711">IFERROR(INDEX(TO_name_4,MATCH(,((Шаблон_4-Точность)&gt;=J711)+((Шаблон_4+Точность)&lt;=J711),)),J711)</f>
        <v>51250</v>
      </c>
      <c r="AQ711" s="109">
        <f t="array" ref="AQ711">IFERROR(INDEX(TO_name_9,MATCH(,((Шаблон_9-Точность)&gt;=K711)+((Шаблон_9+Точность)&lt;=K711),)),K711)</f>
        <v>21851</v>
      </c>
      <c r="AR711" s="109">
        <f t="array" ref="AR711">IFERROR(INDEX(TO_name_10,MATCH(,((Шаблон_10-Точность)&gt;=L711)+((Шаблон_10+Точность)&lt;=L711),)),L711)</f>
        <v>19074</v>
      </c>
      <c r="AS711" s="110">
        <f t="array" ref="AS711">IFERROR(INDEX(TO_name_11,MATCH(,((Шаблон_11-Точность)&gt;=M711)+((Шаблон_11+Точность)&lt;=M711),)),M711)</f>
        <v>14210</v>
      </c>
      <c r="AT711" s="111" t="s">
        <v>290</v>
      </c>
      <c r="AU711" s="108">
        <f t="array" ref="AU711">IFERROR(INDEX(TO_name_5,MATCH(,((Шаблон_5-Точность)&gt;=O711)+((Шаблон_5+Точность)&lt;=O711),)),O711)</f>
        <v>50902</v>
      </c>
      <c r="AV711" s="109">
        <f t="array" ref="AV711">IFERROR(INDEX(TO_name_6,MATCH(,((Шаблон_6-Точность)&gt;=P711)+((Шаблон_6+Точность)&lt;=P711),)),P711)</f>
        <v>34997</v>
      </c>
      <c r="AW711" s="109">
        <f t="array" ref="AW711">IFERROR(INDEX(TO_name_7,MATCH(,((Шаблон_7-Точность)&gt;=Q711)+((Шаблон_7+Точность)&lt;=Q711),)),Q711)</f>
        <v>22946</v>
      </c>
      <c r="AX711" s="109">
        <f t="array" ref="AX711">IFERROR(INDEX(TO_name_8,MATCH(,((Шаблон_8-Точность)&gt;=R711)+((Шаблон_8+Точность)&lt;=R711),)),R711)</f>
        <v>69647</v>
      </c>
      <c r="AY711" s="109">
        <f t="array" ref="AY711">IFERROR(INDEX(TO_name_12,MATCH(,((Шаблон_12-Точность)&gt;=S711)+((Шаблон_12+Точность)&lt;=S711),)),S711)</f>
        <v>37842</v>
      </c>
      <c r="AZ711" s="109">
        <f t="array" ref="AZ711">IFERROR(INDEX(TO_name_13,MATCH(,((Шаблон_13-Точность)&gt;=T711)+((Шаблон_13+Точность)&lt;=T711),)),T711)</f>
        <v>34880</v>
      </c>
      <c r="BA711" s="110">
        <f t="array" ref="BA711">IFERROR(INDEX(TO_name_14,MATCH(,((Шаблон_14-Точность)&gt;=U711)+((Шаблон_14+Точность)&lt;=U711),)),U711)</f>
        <v>13964</v>
      </c>
      <c r="BB711" s="3"/>
      <c r="BC711" s="3" t="str">
        <f t="shared" si="332"/>
        <v>М/74751/31029</v>
      </c>
      <c r="BD711" s="3" t="str">
        <f t="shared" si="333"/>
        <v>М/79625/64703</v>
      </c>
      <c r="BE711" s="3" t="str">
        <f t="shared" si="334"/>
        <v>М/73218/48116</v>
      </c>
      <c r="BF711" s="3" t="str">
        <f t="shared" si="335"/>
        <v>П/79550/51250</v>
      </c>
      <c r="BG711" s="3" t="str">
        <f t="shared" si="336"/>
        <v>О/21851/21851</v>
      </c>
      <c r="BH711" s="3" t="str">
        <f t="shared" si="337"/>
        <v>М/19074/19074</v>
      </c>
      <c r="BI711" s="3" t="str">
        <f t="shared" si="338"/>
        <v>Р/14210/14210</v>
      </c>
      <c r="BJ711" s="158" t="s">
        <v>290</v>
      </c>
      <c r="BK711" s="3" t="str">
        <f t="shared" si="339"/>
        <v>М/49181/50902</v>
      </c>
      <c r="BL711" s="3" t="str">
        <f t="shared" si="340"/>
        <v>М/59979/34997</v>
      </c>
      <c r="BM711" s="3" t="str">
        <f t="shared" si="341"/>
        <v>Р/43461/22946</v>
      </c>
      <c r="BN711" s="3" t="str">
        <f t="shared" si="342"/>
        <v>М/45098/69647</v>
      </c>
      <c r="BO711" s="3" t="str">
        <f t="shared" si="343"/>
        <v>Р/12842/37842</v>
      </c>
      <c r="BP711" s="3" t="str">
        <f t="shared" si="344"/>
        <v>М/14365/34880</v>
      </c>
      <c r="BQ711" s="3" t="str">
        <f t="shared" si="345"/>
        <v>Р/13964/13964</v>
      </c>
    </row>
    <row r="712" spans="1:69" ht="16.5" customHeight="1" x14ac:dyDescent="0.25">
      <c r="A712" s="90">
        <v>45628</v>
      </c>
      <c r="B712" s="3">
        <v>5</v>
      </c>
      <c r="C712" s="3">
        <v>4</v>
      </c>
      <c r="D712" s="105" t="str">
        <f t="shared" si="346"/>
        <v>ОШ</v>
      </c>
      <c r="E712" s="105" t="str">
        <f t="shared" si="347"/>
        <v/>
      </c>
      <c r="F712" s="99" t="s">
        <v>290</v>
      </c>
      <c r="G712" s="100">
        <f t="shared" si="348"/>
        <v>31053</v>
      </c>
      <c r="H712" s="100">
        <f t="shared" si="349"/>
        <v>64727</v>
      </c>
      <c r="I712" s="100">
        <f t="shared" si="350"/>
        <v>48140</v>
      </c>
      <c r="J712" s="100">
        <f t="shared" si="351"/>
        <v>51266</v>
      </c>
      <c r="K712" s="100">
        <f t="shared" si="352"/>
        <v>21851</v>
      </c>
      <c r="L712" s="100">
        <f t="shared" si="353"/>
        <v>19098</v>
      </c>
      <c r="M712" s="100">
        <f t="shared" si="354"/>
        <v>14210</v>
      </c>
      <c r="N712" s="100" t="str">
        <f t="shared" si="355"/>
        <v>|</v>
      </c>
      <c r="O712" s="100">
        <f t="shared" si="356"/>
        <v>50926</v>
      </c>
      <c r="P712" s="100">
        <f t="shared" si="357"/>
        <v>35021</v>
      </c>
      <c r="Q712" s="100">
        <f t="shared" si="358"/>
        <v>22946</v>
      </c>
      <c r="R712" s="100">
        <f t="shared" si="359"/>
        <v>69671</v>
      </c>
      <c r="S712" s="100">
        <f t="shared" si="360"/>
        <v>37842</v>
      </c>
      <c r="T712" s="100">
        <f t="shared" si="361"/>
        <v>34904</v>
      </c>
      <c r="U712" s="100">
        <f t="shared" si="362"/>
        <v>13964</v>
      </c>
      <c r="V712" s="89" t="s">
        <v>290</v>
      </c>
      <c r="W712" s="95" t="s">
        <v>37</v>
      </c>
      <c r="X712" s="95" t="s">
        <v>37</v>
      </c>
      <c r="Y712" s="95" t="s">
        <v>37</v>
      </c>
      <c r="Z712" s="95" t="s">
        <v>195</v>
      </c>
      <c r="AA712" s="95" t="s">
        <v>321</v>
      </c>
      <c r="AB712" s="95" t="s">
        <v>37</v>
      </c>
      <c r="AC712" s="95" t="s">
        <v>38</v>
      </c>
      <c r="AD712" s="96" t="s">
        <v>290</v>
      </c>
      <c r="AE712" s="95" t="s">
        <v>37</v>
      </c>
      <c r="AF712" s="95" t="s">
        <v>37</v>
      </c>
      <c r="AG712" s="95" t="s">
        <v>38</v>
      </c>
      <c r="AH712" s="95" t="s">
        <v>37</v>
      </c>
      <c r="AI712" s="95" t="s">
        <v>38</v>
      </c>
      <c r="AJ712" s="95" t="s">
        <v>37</v>
      </c>
      <c r="AK712" s="95" t="s">
        <v>38</v>
      </c>
      <c r="AL712" s="94" t="s">
        <v>290</v>
      </c>
      <c r="AM712" s="108">
        <f t="array" ref="AM712">IFERROR(INDEX(TO_name_1,MATCH(,((Шаблон_1-Точность)&gt;=G712)+((Шаблон_1+Точность)&lt;=G712),)),G712)</f>
        <v>31053</v>
      </c>
      <c r="AN712" s="109">
        <f t="array" ref="AN712">IFERROR(INDEX(TO_name_2,MATCH(,((Шаблон_2-Точность)&gt;=H712)+((Шаблон_2+Точность)&lt;=H712),)),H712)</f>
        <v>64727</v>
      </c>
      <c r="AO712" s="109">
        <f t="array" ref="AO712">IFERROR(INDEX(TO_name_3,MATCH(,((Шаблон_3-Точность)&gt;=I712)+((Шаблон_3+Точность)&lt;=I712),)),I712)</f>
        <v>48140</v>
      </c>
      <c r="AP712" s="109">
        <f t="array" ref="AP712">IFERROR(INDEX(TO_name_4,MATCH(,((Шаблон_4-Точность)&gt;=J712)+((Шаблон_4+Точность)&lt;=J712),)),J712)</f>
        <v>51266</v>
      </c>
      <c r="AQ712" s="109">
        <f t="array" ref="AQ712">IFERROR(INDEX(TO_name_9,MATCH(,((Шаблон_9-Точность)&gt;=K712)+((Шаблон_9+Точность)&lt;=K712),)),K712)</f>
        <v>21851</v>
      </c>
      <c r="AR712" s="109">
        <f t="array" ref="AR712">IFERROR(INDEX(TO_name_10,MATCH(,((Шаблон_10-Точность)&gt;=L712)+((Шаблон_10+Точность)&lt;=L712),)),L712)</f>
        <v>19098</v>
      </c>
      <c r="AS712" s="110">
        <f t="array" ref="AS712">IFERROR(INDEX(TO_name_11,MATCH(,((Шаблон_11-Точность)&gt;=M712)+((Шаблон_11+Точность)&lt;=M712),)),M712)</f>
        <v>14210</v>
      </c>
      <c r="AT712" s="111" t="s">
        <v>290</v>
      </c>
      <c r="AU712" s="108">
        <f t="array" ref="AU712">IFERROR(INDEX(TO_name_5,MATCH(,((Шаблон_5-Точность)&gt;=O712)+((Шаблон_5+Точность)&lt;=O712),)),O712)</f>
        <v>50926</v>
      </c>
      <c r="AV712" s="109">
        <f t="array" ref="AV712">IFERROR(INDEX(TO_name_6,MATCH(,((Шаблон_6-Точность)&gt;=P712)+((Шаблон_6+Точность)&lt;=P712),)),P712)</f>
        <v>35021</v>
      </c>
      <c r="AW712" s="109">
        <f t="array" ref="AW712">IFERROR(INDEX(TO_name_7,MATCH(,((Шаблон_7-Точность)&gt;=Q712)+((Шаблон_7+Точность)&lt;=Q712),)),Q712)</f>
        <v>22946</v>
      </c>
      <c r="AX712" s="109">
        <f t="array" ref="AX712">IFERROR(INDEX(TO_name_8,MATCH(,((Шаблон_8-Точность)&gt;=R712)+((Шаблон_8+Точность)&lt;=R712),)),R712)</f>
        <v>69671</v>
      </c>
      <c r="AY712" s="109">
        <f t="array" ref="AY712">IFERROR(INDEX(TO_name_12,MATCH(,((Шаблон_12-Точность)&gt;=S712)+((Шаблон_12+Точность)&lt;=S712),)),S712)</f>
        <v>37842</v>
      </c>
      <c r="AZ712" s="109">
        <f t="array" ref="AZ712">IFERROR(INDEX(TO_name_13,MATCH(,((Шаблон_13-Точность)&gt;=T712)+((Шаблон_13+Точность)&lt;=T712),)),T712)</f>
        <v>34904</v>
      </c>
      <c r="BA712" s="110">
        <f t="array" ref="BA712">IFERROR(INDEX(TO_name_14,MATCH(,((Шаблон_14-Точность)&gt;=U712)+((Шаблон_14+Точность)&lt;=U712),)),U712)</f>
        <v>13964</v>
      </c>
      <c r="BB712" s="3"/>
      <c r="BC712" s="3" t="str">
        <f t="shared" si="332"/>
        <v>М/74775/31053</v>
      </c>
      <c r="BD712" s="3" t="str">
        <f t="shared" si="333"/>
        <v>М/79649/64727</v>
      </c>
      <c r="BE712" s="3" t="str">
        <f t="shared" si="334"/>
        <v>М/73242/48140</v>
      </c>
      <c r="BF712" s="3" t="str">
        <f t="shared" si="335"/>
        <v>О/79566/51266</v>
      </c>
      <c r="BG712" s="3" t="str">
        <f t="shared" si="336"/>
        <v>ПМ/21851/21851</v>
      </c>
      <c r="BH712" s="3" t="str">
        <f t="shared" si="337"/>
        <v>М/19098/19098</v>
      </c>
      <c r="BI712" s="3" t="str">
        <f t="shared" si="338"/>
        <v>Р/14210/14210</v>
      </c>
      <c r="BJ712" s="158" t="s">
        <v>290</v>
      </c>
      <c r="BK712" s="3" t="str">
        <f t="shared" si="339"/>
        <v>М/49205/50926</v>
      </c>
      <c r="BL712" s="3" t="str">
        <f t="shared" si="340"/>
        <v>М/60003/35021</v>
      </c>
      <c r="BM712" s="3" t="str">
        <f t="shared" si="341"/>
        <v>Р/43461/22946</v>
      </c>
      <c r="BN712" s="3" t="str">
        <f t="shared" si="342"/>
        <v>М/45122/69671</v>
      </c>
      <c r="BO712" s="3" t="str">
        <f t="shared" si="343"/>
        <v>Р/12842/37842</v>
      </c>
      <c r="BP712" s="3" t="str">
        <f t="shared" si="344"/>
        <v>М/14389/34904</v>
      </c>
      <c r="BQ712" s="3" t="str">
        <f t="shared" si="345"/>
        <v>Р/13964/13964</v>
      </c>
    </row>
    <row r="713" spans="1:69" ht="16.5" customHeight="1" x14ac:dyDescent="0.25">
      <c r="A713" s="90">
        <v>45629</v>
      </c>
      <c r="B713" s="3">
        <v>5</v>
      </c>
      <c r="C713" s="3">
        <v>4</v>
      </c>
      <c r="D713" s="105" t="str">
        <f t="shared" si="346"/>
        <v/>
      </c>
      <c r="E713" s="105" t="str">
        <f t="shared" si="347"/>
        <v/>
      </c>
      <c r="F713" s="99" t="s">
        <v>290</v>
      </c>
      <c r="G713" s="100">
        <f t="shared" si="348"/>
        <v>31077</v>
      </c>
      <c r="H713" s="100">
        <f t="shared" si="349"/>
        <v>64751</v>
      </c>
      <c r="I713" s="100">
        <f t="shared" si="350"/>
        <v>48164</v>
      </c>
      <c r="J713" s="100">
        <f t="shared" si="351"/>
        <v>51266</v>
      </c>
      <c r="K713" s="100">
        <f t="shared" si="352"/>
        <v>21875</v>
      </c>
      <c r="L713" s="100">
        <f t="shared" si="353"/>
        <v>19122</v>
      </c>
      <c r="M713" s="100">
        <f t="shared" si="354"/>
        <v>14210</v>
      </c>
      <c r="N713" s="100" t="str">
        <f t="shared" si="355"/>
        <v>|</v>
      </c>
      <c r="O713" s="100">
        <f t="shared" si="356"/>
        <v>50950</v>
      </c>
      <c r="P713" s="100">
        <f t="shared" si="357"/>
        <v>35037</v>
      </c>
      <c r="Q713" s="100">
        <f t="shared" si="358"/>
        <v>22946</v>
      </c>
      <c r="R713" s="100">
        <f t="shared" si="359"/>
        <v>69695</v>
      </c>
      <c r="S713" s="100">
        <f t="shared" si="360"/>
        <v>37842</v>
      </c>
      <c r="T713" s="100">
        <f t="shared" si="361"/>
        <v>34928</v>
      </c>
      <c r="U713" s="100">
        <f t="shared" si="362"/>
        <v>13972</v>
      </c>
      <c r="V713" s="89" t="s">
        <v>290</v>
      </c>
      <c r="W713" s="95" t="s">
        <v>37</v>
      </c>
      <c r="X713" s="95" t="s">
        <v>37</v>
      </c>
      <c r="Y713" s="95" t="s">
        <v>37</v>
      </c>
      <c r="Z713" s="95" t="s">
        <v>38</v>
      </c>
      <c r="AA713" s="95" t="s">
        <v>37</v>
      </c>
      <c r="AB713" s="95" t="s">
        <v>37</v>
      </c>
      <c r="AC713" s="95" t="s">
        <v>38</v>
      </c>
      <c r="AD713" s="96" t="s">
        <v>290</v>
      </c>
      <c r="AE713" s="95" t="s">
        <v>37</v>
      </c>
      <c r="AF713" s="95" t="s">
        <v>195</v>
      </c>
      <c r="AG713" s="95" t="s">
        <v>38</v>
      </c>
      <c r="AH713" s="95" t="s">
        <v>37</v>
      </c>
      <c r="AI713" s="95" t="s">
        <v>38</v>
      </c>
      <c r="AJ713" s="95" t="s">
        <v>37</v>
      </c>
      <c r="AK713" s="95" t="s">
        <v>320</v>
      </c>
      <c r="AL713" s="94" t="s">
        <v>290</v>
      </c>
      <c r="AM713" s="108">
        <f t="array" ref="AM713">IFERROR(INDEX(TO_name_1,MATCH(,((Шаблон_1-Точность)&gt;=G713)+((Шаблон_1+Точность)&lt;=G713),)),G713)</f>
        <v>31077</v>
      </c>
      <c r="AN713" s="109">
        <f t="array" ref="AN713">IFERROR(INDEX(TO_name_2,MATCH(,((Шаблон_2-Точность)&gt;=H713)+((Шаблон_2+Точность)&lt;=H713),)),H713)</f>
        <v>64751</v>
      </c>
      <c r="AO713" s="109">
        <f t="array" ref="AO713">IFERROR(INDEX(TO_name_3,MATCH(,((Шаблон_3-Точность)&gt;=I713)+((Шаблон_3+Точность)&lt;=I713),)),I713)</f>
        <v>48164</v>
      </c>
      <c r="AP713" s="109">
        <f t="array" ref="AP713">IFERROR(INDEX(TO_name_4,MATCH(,((Шаблон_4-Точность)&gt;=J713)+((Шаблон_4+Точность)&lt;=J713),)),J713)</f>
        <v>51266</v>
      </c>
      <c r="AQ713" s="109">
        <f t="array" ref="AQ713">IFERROR(INDEX(TO_name_9,MATCH(,((Шаблон_9-Точность)&gt;=K713)+((Шаблон_9+Точность)&lt;=K713),)),K713)</f>
        <v>21875</v>
      </c>
      <c r="AR713" s="109">
        <f t="array" ref="AR713">IFERROR(INDEX(TO_name_10,MATCH(,((Шаблон_10-Точность)&gt;=L713)+((Шаблон_10+Точность)&lt;=L713),)),L713)</f>
        <v>19122</v>
      </c>
      <c r="AS713" s="110">
        <f t="array" ref="AS713">IFERROR(INDEX(TO_name_11,MATCH(,((Шаблон_11-Точность)&gt;=M713)+((Шаблон_11+Точность)&lt;=M713),)),M713)</f>
        <v>14210</v>
      </c>
      <c r="AT713" s="111" t="s">
        <v>290</v>
      </c>
      <c r="AU713" s="108">
        <f t="array" ref="AU713">IFERROR(INDEX(TO_name_5,MATCH(,((Шаблон_5-Точность)&gt;=O713)+((Шаблон_5+Точность)&lt;=O713),)),O713)</f>
        <v>50950</v>
      </c>
      <c r="AV713" s="109">
        <f t="array" ref="AV713">IFERROR(INDEX(TO_name_6,MATCH(,((Шаблон_6-Точность)&gt;=P713)+((Шаблон_6+Точность)&lt;=P713),)),P713)</f>
        <v>35037</v>
      </c>
      <c r="AW713" s="109">
        <f t="array" ref="AW713">IFERROR(INDEX(TO_name_7,MATCH(,((Шаблон_7-Точность)&gt;=Q713)+((Шаблон_7+Точность)&lt;=Q713),)),Q713)</f>
        <v>22946</v>
      </c>
      <c r="AX713" s="109">
        <f t="array" ref="AX713">IFERROR(INDEX(TO_name_8,MATCH(,((Шаблон_8-Точность)&gt;=R713)+((Шаблон_8+Точность)&lt;=R713),)),R713)</f>
        <v>69695</v>
      </c>
      <c r="AY713" s="109">
        <f t="array" ref="AY713">IFERROR(INDEX(TO_name_12,MATCH(,((Шаблон_12-Точность)&gt;=S713)+((Шаблон_12+Точность)&lt;=S713),)),S713)</f>
        <v>37842</v>
      </c>
      <c r="AZ713" s="109">
        <f t="array" ref="AZ713">IFERROR(INDEX(TO_name_13,MATCH(,((Шаблон_13-Точность)&gt;=T713)+((Шаблон_13+Точность)&lt;=T713),)),T713)</f>
        <v>34928</v>
      </c>
      <c r="BA713" s="110">
        <f t="array" ref="BA713">IFERROR(INDEX(TO_name_14,MATCH(,((Шаблон_14-Точность)&gt;=U713)+((Шаблон_14+Точность)&lt;=U713),)),U713)</f>
        <v>13972</v>
      </c>
      <c r="BB713" s="3"/>
      <c r="BC713" s="3" t="str">
        <f t="shared" si="332"/>
        <v>М/74799/31077</v>
      </c>
      <c r="BD713" s="3" t="str">
        <f t="shared" si="333"/>
        <v>М/79673/64751</v>
      </c>
      <c r="BE713" s="3" t="str">
        <f t="shared" si="334"/>
        <v>М/73266/48164</v>
      </c>
      <c r="BF713" s="3" t="str">
        <f t="shared" si="335"/>
        <v>Р/79566/51266</v>
      </c>
      <c r="BG713" s="3" t="str">
        <f t="shared" si="336"/>
        <v>М/21875/21875</v>
      </c>
      <c r="BH713" s="3" t="str">
        <f t="shared" si="337"/>
        <v>М/19122/19122</v>
      </c>
      <c r="BI713" s="3" t="str">
        <f t="shared" si="338"/>
        <v>Р/14210/14210</v>
      </c>
      <c r="BJ713" s="158" t="s">
        <v>290</v>
      </c>
      <c r="BK713" s="3" t="str">
        <f t="shared" si="339"/>
        <v>М/49229/50950</v>
      </c>
      <c r="BL713" s="3" t="str">
        <f t="shared" si="340"/>
        <v>О/60019/35037</v>
      </c>
      <c r="BM713" s="3" t="str">
        <f t="shared" si="341"/>
        <v>Р/43461/22946</v>
      </c>
      <c r="BN713" s="3" t="str">
        <f t="shared" si="342"/>
        <v>М/45146/69695</v>
      </c>
      <c r="BO713" s="3" t="str">
        <f t="shared" si="343"/>
        <v>Р/12842/37842</v>
      </c>
      <c r="BP713" s="3" t="str">
        <f t="shared" si="344"/>
        <v>М/14413/34928</v>
      </c>
      <c r="BQ713" s="3" t="str">
        <f t="shared" si="345"/>
        <v>П/13972/13972</v>
      </c>
    </row>
    <row r="714" spans="1:69" ht="16.5" customHeight="1" x14ac:dyDescent="0.25">
      <c r="A714" s="90">
        <v>45630</v>
      </c>
      <c r="B714" s="3">
        <v>5</v>
      </c>
      <c r="C714" s="3">
        <v>4</v>
      </c>
      <c r="D714" s="105" t="str">
        <f t="shared" si="346"/>
        <v/>
      </c>
      <c r="E714" s="105" t="str">
        <f t="shared" si="347"/>
        <v>ОШ</v>
      </c>
      <c r="F714" s="99" t="s">
        <v>290</v>
      </c>
      <c r="G714" s="100">
        <f t="shared" si="348"/>
        <v>31101</v>
      </c>
      <c r="H714" s="100">
        <f t="shared" si="349"/>
        <v>64775</v>
      </c>
      <c r="I714" s="100">
        <f t="shared" si="350"/>
        <v>48188</v>
      </c>
      <c r="J714" s="100">
        <f t="shared" si="351"/>
        <v>51266</v>
      </c>
      <c r="K714" s="100">
        <f t="shared" si="352"/>
        <v>21899</v>
      </c>
      <c r="L714" s="100">
        <f t="shared" si="353"/>
        <v>19146</v>
      </c>
      <c r="M714" s="100">
        <f t="shared" si="354"/>
        <v>14210</v>
      </c>
      <c r="N714" s="100" t="str">
        <f t="shared" si="355"/>
        <v>|</v>
      </c>
      <c r="O714" s="100">
        <f t="shared" si="356"/>
        <v>50966</v>
      </c>
      <c r="P714" s="100">
        <f t="shared" si="357"/>
        <v>35037</v>
      </c>
      <c r="Q714" s="100">
        <f t="shared" si="358"/>
        <v>22946</v>
      </c>
      <c r="R714" s="100">
        <f t="shared" si="359"/>
        <v>69719</v>
      </c>
      <c r="S714" s="100">
        <f t="shared" si="360"/>
        <v>37842</v>
      </c>
      <c r="T714" s="100">
        <f t="shared" si="361"/>
        <v>34952</v>
      </c>
      <c r="U714" s="100">
        <f t="shared" si="362"/>
        <v>13996</v>
      </c>
      <c r="V714" s="89" t="s">
        <v>290</v>
      </c>
      <c r="W714" s="95" t="s">
        <v>37</v>
      </c>
      <c r="X714" s="95" t="s">
        <v>37</v>
      </c>
      <c r="Y714" s="95" t="s">
        <v>37</v>
      </c>
      <c r="Z714" s="95" t="s">
        <v>38</v>
      </c>
      <c r="AA714" s="95" t="s">
        <v>37</v>
      </c>
      <c r="AB714" s="95" t="s">
        <v>37</v>
      </c>
      <c r="AC714" s="95" t="s">
        <v>38</v>
      </c>
      <c r="AD714" s="96" t="s">
        <v>290</v>
      </c>
      <c r="AE714" s="95" t="s">
        <v>195</v>
      </c>
      <c r="AF714" s="95" t="s">
        <v>321</v>
      </c>
      <c r="AG714" s="95" t="s">
        <v>38</v>
      </c>
      <c r="AH714" s="95" t="s">
        <v>37</v>
      </c>
      <c r="AI714" s="95" t="s">
        <v>38</v>
      </c>
      <c r="AJ714" s="95" t="s">
        <v>37</v>
      </c>
      <c r="AK714" s="95" t="s">
        <v>37</v>
      </c>
      <c r="AL714" s="94" t="s">
        <v>290</v>
      </c>
      <c r="AM714" s="108">
        <f t="array" ref="AM714">IFERROR(INDEX(TO_name_1,MATCH(,((Шаблон_1-Точность)&gt;=G714)+((Шаблон_1+Точность)&lt;=G714),)),G714)</f>
        <v>31101</v>
      </c>
      <c r="AN714" s="109">
        <f t="array" ref="AN714">IFERROR(INDEX(TO_name_2,MATCH(,((Шаблон_2-Точность)&gt;=H714)+((Шаблон_2+Точность)&lt;=H714),)),H714)</f>
        <v>64775</v>
      </c>
      <c r="AO714" s="109">
        <f t="array" ref="AO714">IFERROR(INDEX(TO_name_3,MATCH(,((Шаблон_3-Точность)&gt;=I714)+((Шаблон_3+Точность)&lt;=I714),)),I714)</f>
        <v>48188</v>
      </c>
      <c r="AP714" s="109">
        <f t="array" ref="AP714">IFERROR(INDEX(TO_name_4,MATCH(,((Шаблон_4-Точность)&gt;=J714)+((Шаблон_4+Точность)&lt;=J714),)),J714)</f>
        <v>51266</v>
      </c>
      <c r="AQ714" s="109">
        <f t="array" ref="AQ714">IFERROR(INDEX(TO_name_9,MATCH(,((Шаблон_9-Точность)&gt;=K714)+((Шаблон_9+Точность)&lt;=K714),)),K714)</f>
        <v>21899</v>
      </c>
      <c r="AR714" s="109">
        <f t="array" ref="AR714">IFERROR(INDEX(TO_name_10,MATCH(,((Шаблон_10-Точность)&gt;=L714)+((Шаблон_10+Точность)&lt;=L714),)),L714)</f>
        <v>19146</v>
      </c>
      <c r="AS714" s="110">
        <f t="array" ref="AS714">IFERROR(INDEX(TO_name_11,MATCH(,((Шаблон_11-Точность)&gt;=M714)+((Шаблон_11+Точность)&lt;=M714),)),M714)</f>
        <v>14210</v>
      </c>
      <c r="AT714" s="111" t="s">
        <v>290</v>
      </c>
      <c r="AU714" s="108">
        <f t="array" ref="AU714">IFERROR(INDEX(TO_name_5,MATCH(,((Шаблон_5-Точность)&gt;=O714)+((Шаблон_5+Точность)&lt;=O714),)),O714)</f>
        <v>50966</v>
      </c>
      <c r="AV714" s="109">
        <f t="array" ref="AV714">IFERROR(INDEX(TO_name_6,MATCH(,((Шаблон_6-Точность)&gt;=P714)+((Шаблон_6+Точность)&lt;=P714),)),P714)</f>
        <v>35037</v>
      </c>
      <c r="AW714" s="109">
        <f t="array" ref="AW714">IFERROR(INDEX(TO_name_7,MATCH(,((Шаблон_7-Точность)&gt;=Q714)+((Шаблон_7+Точность)&lt;=Q714),)),Q714)</f>
        <v>22946</v>
      </c>
      <c r="AX714" s="109">
        <f t="array" ref="AX714">IFERROR(INDEX(TO_name_8,MATCH(,((Шаблон_8-Точность)&gt;=R714)+((Шаблон_8+Точность)&lt;=R714),)),R714)</f>
        <v>69719</v>
      </c>
      <c r="AY714" s="109">
        <f t="array" ref="AY714">IFERROR(INDEX(TO_name_12,MATCH(,((Шаблон_12-Точность)&gt;=S714)+((Шаблон_12+Точность)&lt;=S714),)),S714)</f>
        <v>37842</v>
      </c>
      <c r="AZ714" s="109">
        <f t="array" ref="AZ714">IFERROR(INDEX(TO_name_13,MATCH(,((Шаблон_13-Точность)&gt;=T714)+((Шаблон_13+Точность)&lt;=T714),)),T714)</f>
        <v>34952</v>
      </c>
      <c r="BA714" s="110">
        <f t="array" ref="BA714">IFERROR(INDEX(TO_name_14,MATCH(,((Шаблон_14-Точность)&gt;=U714)+((Шаблон_14+Точность)&lt;=U714),)),U714)</f>
        <v>13996</v>
      </c>
      <c r="BB714" s="3"/>
      <c r="BC714" s="3" t="str">
        <f t="shared" si="332"/>
        <v>М/74823/31101</v>
      </c>
      <c r="BD714" s="3" t="str">
        <f t="shared" si="333"/>
        <v>М/79697/64775</v>
      </c>
      <c r="BE714" s="3" t="str">
        <f t="shared" si="334"/>
        <v>М/73290/48188</v>
      </c>
      <c r="BF714" s="3" t="str">
        <f t="shared" si="335"/>
        <v>Р/79566/51266</v>
      </c>
      <c r="BG714" s="3" t="str">
        <f t="shared" si="336"/>
        <v>М/21899/21899</v>
      </c>
      <c r="BH714" s="3" t="str">
        <f t="shared" si="337"/>
        <v>М/19146/19146</v>
      </c>
      <c r="BI714" s="3" t="str">
        <f t="shared" si="338"/>
        <v>Р/14210/14210</v>
      </c>
      <c r="BJ714" s="158" t="s">
        <v>290</v>
      </c>
      <c r="BK714" s="3" t="str">
        <f t="shared" si="339"/>
        <v>О/49245/50966</v>
      </c>
      <c r="BL714" s="3" t="str">
        <f t="shared" si="340"/>
        <v>ПМ/60019/35037</v>
      </c>
      <c r="BM714" s="3" t="str">
        <f t="shared" si="341"/>
        <v>Р/43461/22946</v>
      </c>
      <c r="BN714" s="3" t="str">
        <f t="shared" si="342"/>
        <v>М/45170/69719</v>
      </c>
      <c r="BO714" s="3" t="str">
        <f t="shared" si="343"/>
        <v>Р/12842/37842</v>
      </c>
      <c r="BP714" s="3" t="str">
        <f t="shared" si="344"/>
        <v>М/14437/34952</v>
      </c>
      <c r="BQ714" s="3" t="str">
        <f t="shared" si="345"/>
        <v>М/13996/13996</v>
      </c>
    </row>
    <row r="715" spans="1:69" ht="16.5" customHeight="1" x14ac:dyDescent="0.25">
      <c r="A715" s="90">
        <v>45631</v>
      </c>
      <c r="B715" s="3">
        <v>5</v>
      </c>
      <c r="C715" s="3">
        <v>4</v>
      </c>
      <c r="D715" s="105" t="str">
        <f t="shared" si="346"/>
        <v/>
      </c>
      <c r="E715" s="105" t="str">
        <f t="shared" si="347"/>
        <v/>
      </c>
      <c r="F715" s="99" t="s">
        <v>290</v>
      </c>
      <c r="G715" s="100">
        <f t="shared" si="348"/>
        <v>31125</v>
      </c>
      <c r="H715" s="100">
        <f t="shared" si="349"/>
        <v>64799</v>
      </c>
      <c r="I715" s="100">
        <f t="shared" si="350"/>
        <v>48212</v>
      </c>
      <c r="J715" s="100">
        <f t="shared" si="351"/>
        <v>51266</v>
      </c>
      <c r="K715" s="100">
        <f t="shared" si="352"/>
        <v>21923</v>
      </c>
      <c r="L715" s="100">
        <f t="shared" si="353"/>
        <v>19170</v>
      </c>
      <c r="M715" s="100">
        <f t="shared" si="354"/>
        <v>14210</v>
      </c>
      <c r="N715" s="100" t="str">
        <f t="shared" si="355"/>
        <v>|</v>
      </c>
      <c r="O715" s="100">
        <f t="shared" si="356"/>
        <v>50966</v>
      </c>
      <c r="P715" s="100">
        <f t="shared" si="357"/>
        <v>35061</v>
      </c>
      <c r="Q715" s="100">
        <f t="shared" si="358"/>
        <v>22946</v>
      </c>
      <c r="R715" s="100">
        <f t="shared" si="359"/>
        <v>69743</v>
      </c>
      <c r="S715" s="100">
        <f t="shared" si="360"/>
        <v>37842</v>
      </c>
      <c r="T715" s="100">
        <f t="shared" si="361"/>
        <v>34976</v>
      </c>
      <c r="U715" s="100">
        <f t="shared" si="362"/>
        <v>14020</v>
      </c>
      <c r="V715" s="89" t="s">
        <v>290</v>
      </c>
      <c r="W715" s="95" t="s">
        <v>37</v>
      </c>
      <c r="X715" s="95" t="s">
        <v>37</v>
      </c>
      <c r="Y715" s="95" t="s">
        <v>37</v>
      </c>
      <c r="Z715" s="95" t="s">
        <v>38</v>
      </c>
      <c r="AA715" s="95" t="s">
        <v>37</v>
      </c>
      <c r="AB715" s="95" t="s">
        <v>37</v>
      </c>
      <c r="AC715" s="95" t="s">
        <v>38</v>
      </c>
      <c r="AD715" s="96" t="s">
        <v>290</v>
      </c>
      <c r="AE715" s="95" t="s">
        <v>38</v>
      </c>
      <c r="AF715" s="95" t="s">
        <v>37</v>
      </c>
      <c r="AG715" s="95" t="s">
        <v>38</v>
      </c>
      <c r="AH715" s="95" t="s">
        <v>37</v>
      </c>
      <c r="AI715" s="95" t="s">
        <v>38</v>
      </c>
      <c r="AJ715" s="95" t="s">
        <v>37</v>
      </c>
      <c r="AK715" s="95" t="s">
        <v>37</v>
      </c>
      <c r="AL715" s="94" t="s">
        <v>290</v>
      </c>
      <c r="AM715" s="108">
        <f t="array" ref="AM715">IFERROR(INDEX(TO_name_1,MATCH(,((Шаблон_1-Точность)&gt;=G715)+((Шаблон_1+Точность)&lt;=G715),)),G715)</f>
        <v>31125</v>
      </c>
      <c r="AN715" s="109">
        <f t="array" ref="AN715">IFERROR(INDEX(TO_name_2,MATCH(,((Шаблон_2-Точность)&gt;=H715)+((Шаблон_2+Точность)&lt;=H715),)),H715)</f>
        <v>64799</v>
      </c>
      <c r="AO715" s="109">
        <f t="array" ref="AO715">IFERROR(INDEX(TO_name_3,MATCH(,((Шаблон_3-Точность)&gt;=I715)+((Шаблон_3+Точность)&lt;=I715),)),I715)</f>
        <v>48212</v>
      </c>
      <c r="AP715" s="109">
        <f t="array" ref="AP715">IFERROR(INDEX(TO_name_4,MATCH(,((Шаблон_4-Точность)&gt;=J715)+((Шаблон_4+Точность)&lt;=J715),)),J715)</f>
        <v>51266</v>
      </c>
      <c r="AQ715" s="109">
        <f t="array" ref="AQ715">IFERROR(INDEX(TO_name_9,MATCH(,((Шаблон_9-Точность)&gt;=K715)+((Шаблон_9+Точность)&lt;=K715),)),K715)</f>
        <v>21923</v>
      </c>
      <c r="AR715" s="109">
        <f t="array" ref="AR715">IFERROR(INDEX(TO_name_10,MATCH(,((Шаблон_10-Точность)&gt;=L715)+((Шаблон_10+Точность)&lt;=L715),)),L715)</f>
        <v>19170</v>
      </c>
      <c r="AS715" s="110">
        <f t="array" ref="AS715">IFERROR(INDEX(TO_name_11,MATCH(,((Шаблон_11-Точность)&gt;=M715)+((Шаблон_11+Точность)&lt;=M715),)),M715)</f>
        <v>14210</v>
      </c>
      <c r="AT715" s="111" t="s">
        <v>290</v>
      </c>
      <c r="AU715" s="108">
        <f t="array" ref="AU715">IFERROR(INDEX(TO_name_5,MATCH(,((Шаблон_5-Точность)&gt;=O715)+((Шаблон_5+Точность)&lt;=O715),)),O715)</f>
        <v>50966</v>
      </c>
      <c r="AV715" s="109">
        <f t="array" ref="AV715">IFERROR(INDEX(TO_name_6,MATCH(,((Шаблон_6-Точность)&gt;=P715)+((Шаблон_6+Точность)&lt;=P715),)),P715)</f>
        <v>35061</v>
      </c>
      <c r="AW715" s="109">
        <f t="array" ref="AW715">IFERROR(INDEX(TO_name_7,MATCH(,((Шаблон_7-Точность)&gt;=Q715)+((Шаблон_7+Точность)&lt;=Q715),)),Q715)</f>
        <v>22946</v>
      </c>
      <c r="AX715" s="109">
        <f t="array" ref="AX715">IFERROR(INDEX(TO_name_8,MATCH(,((Шаблон_8-Точность)&gt;=R715)+((Шаблон_8+Точность)&lt;=R715),)),R715)</f>
        <v>69743</v>
      </c>
      <c r="AY715" s="109">
        <f t="array" ref="AY715">IFERROR(INDEX(TO_name_12,MATCH(,((Шаблон_12-Точность)&gt;=S715)+((Шаблон_12+Точность)&lt;=S715),)),S715)</f>
        <v>37842</v>
      </c>
      <c r="AZ715" s="109">
        <f t="array" ref="AZ715">IFERROR(INDEX(TO_name_13,MATCH(,((Шаблон_13-Точность)&gt;=T715)+((Шаблон_13+Точность)&lt;=T715),)),T715)</f>
        <v>34976</v>
      </c>
      <c r="BA715" s="110">
        <f t="array" ref="BA715">IFERROR(INDEX(TO_name_14,MATCH(,((Шаблон_14-Точность)&gt;=U715)+((Шаблон_14+Точность)&lt;=U715),)),U715)</f>
        <v>14020</v>
      </c>
      <c r="BB715" s="3"/>
      <c r="BC715" s="3" t="str">
        <f t="shared" si="332"/>
        <v>М/74847/31125</v>
      </c>
      <c r="BD715" s="3" t="str">
        <f t="shared" si="333"/>
        <v>М/79721/64799</v>
      </c>
      <c r="BE715" s="3" t="str">
        <f t="shared" si="334"/>
        <v>М/73314/48212</v>
      </c>
      <c r="BF715" s="3" t="str">
        <f t="shared" si="335"/>
        <v>Р/79566/51266</v>
      </c>
      <c r="BG715" s="3" t="str">
        <f t="shared" si="336"/>
        <v>М/21923/21923</v>
      </c>
      <c r="BH715" s="3" t="str">
        <f t="shared" si="337"/>
        <v>М/19170/19170</v>
      </c>
      <c r="BI715" s="3" t="str">
        <f t="shared" si="338"/>
        <v>Р/14210/14210</v>
      </c>
      <c r="BJ715" s="158" t="s">
        <v>290</v>
      </c>
      <c r="BK715" s="3" t="str">
        <f t="shared" si="339"/>
        <v>Р/49245/50966</v>
      </c>
      <c r="BL715" s="3" t="str">
        <f t="shared" si="340"/>
        <v>М/60043/35061</v>
      </c>
      <c r="BM715" s="3" t="str">
        <f t="shared" si="341"/>
        <v>Р/43461/22946</v>
      </c>
      <c r="BN715" s="3" t="str">
        <f t="shared" si="342"/>
        <v>М/45194/69743</v>
      </c>
      <c r="BO715" s="3" t="str">
        <f t="shared" si="343"/>
        <v>Р/12842/37842</v>
      </c>
      <c r="BP715" s="3" t="str">
        <f t="shared" si="344"/>
        <v>М/14461/34976</v>
      </c>
      <c r="BQ715" s="3" t="str">
        <f t="shared" si="345"/>
        <v>М/14020/14020</v>
      </c>
    </row>
    <row r="716" spans="1:69" ht="16.5" customHeight="1" x14ac:dyDescent="0.25">
      <c r="A716" s="90">
        <v>45632</v>
      </c>
      <c r="B716" s="3">
        <v>5</v>
      </c>
      <c r="C716" s="3">
        <v>4</v>
      </c>
      <c r="D716" s="105" t="str">
        <f t="shared" si="346"/>
        <v/>
      </c>
      <c r="E716" s="105" t="str">
        <f t="shared" si="347"/>
        <v/>
      </c>
      <c r="F716" s="99" t="s">
        <v>290</v>
      </c>
      <c r="G716" s="100">
        <f t="shared" si="348"/>
        <v>31149</v>
      </c>
      <c r="H716" s="100">
        <f t="shared" si="349"/>
        <v>64823</v>
      </c>
      <c r="I716" s="100">
        <f t="shared" si="350"/>
        <v>48236</v>
      </c>
      <c r="J716" s="100">
        <f t="shared" si="351"/>
        <v>51266</v>
      </c>
      <c r="K716" s="100">
        <f t="shared" si="352"/>
        <v>21947</v>
      </c>
      <c r="L716" s="100">
        <f t="shared" si="353"/>
        <v>19194</v>
      </c>
      <c r="M716" s="100">
        <f t="shared" si="354"/>
        <v>14210</v>
      </c>
      <c r="N716" s="100" t="str">
        <f t="shared" si="355"/>
        <v>|</v>
      </c>
      <c r="O716" s="100">
        <f t="shared" si="356"/>
        <v>50966</v>
      </c>
      <c r="P716" s="100">
        <f t="shared" si="357"/>
        <v>35085</v>
      </c>
      <c r="Q716" s="100">
        <f t="shared" si="358"/>
        <v>22946</v>
      </c>
      <c r="R716" s="100">
        <f t="shared" si="359"/>
        <v>69767</v>
      </c>
      <c r="S716" s="100">
        <f t="shared" si="360"/>
        <v>37842</v>
      </c>
      <c r="T716" s="100">
        <f t="shared" si="361"/>
        <v>35000</v>
      </c>
      <c r="U716" s="100">
        <f t="shared" si="362"/>
        <v>14044</v>
      </c>
      <c r="V716" s="89" t="s">
        <v>290</v>
      </c>
      <c r="W716" s="95" t="s">
        <v>37</v>
      </c>
      <c r="X716" s="95" t="s">
        <v>37</v>
      </c>
      <c r="Y716" s="95" t="s">
        <v>37</v>
      </c>
      <c r="Z716" s="95" t="s">
        <v>38</v>
      </c>
      <c r="AA716" s="95" t="s">
        <v>37</v>
      </c>
      <c r="AB716" s="95" t="s">
        <v>37</v>
      </c>
      <c r="AC716" s="95" t="s">
        <v>38</v>
      </c>
      <c r="AD716" s="96" t="s">
        <v>290</v>
      </c>
      <c r="AE716" s="95" t="s">
        <v>38</v>
      </c>
      <c r="AF716" s="95" t="s">
        <v>37</v>
      </c>
      <c r="AG716" s="95" t="s">
        <v>38</v>
      </c>
      <c r="AH716" s="95" t="s">
        <v>37</v>
      </c>
      <c r="AI716" s="95" t="s">
        <v>38</v>
      </c>
      <c r="AJ716" s="95" t="s">
        <v>37</v>
      </c>
      <c r="AK716" s="95" t="s">
        <v>37</v>
      </c>
      <c r="AL716" s="94" t="s">
        <v>290</v>
      </c>
      <c r="AM716" s="108">
        <f t="array" ref="AM716">IFERROR(INDEX(TO_name_1,MATCH(,((Шаблон_1-Точность)&gt;=G716)+((Шаблон_1+Точность)&lt;=G716),)),G716)</f>
        <v>31149</v>
      </c>
      <c r="AN716" s="109">
        <f t="array" ref="AN716">IFERROR(INDEX(TO_name_2,MATCH(,((Шаблон_2-Точность)&gt;=H716)+((Шаблон_2+Точность)&lt;=H716),)),H716)</f>
        <v>64823</v>
      </c>
      <c r="AO716" s="109">
        <f t="array" ref="AO716">IFERROR(INDEX(TO_name_3,MATCH(,((Шаблон_3-Точность)&gt;=I716)+((Шаблон_3+Точность)&lt;=I716),)),I716)</f>
        <v>48236</v>
      </c>
      <c r="AP716" s="109">
        <f t="array" ref="AP716">IFERROR(INDEX(TO_name_4,MATCH(,((Шаблон_4-Точность)&gt;=J716)+((Шаблон_4+Точность)&lt;=J716),)),J716)</f>
        <v>51266</v>
      </c>
      <c r="AQ716" s="109">
        <f t="array" ref="AQ716">IFERROR(INDEX(TO_name_9,MATCH(,((Шаблон_9-Точность)&gt;=K716)+((Шаблон_9+Точность)&lt;=K716),)),K716)</f>
        <v>21947</v>
      </c>
      <c r="AR716" s="109">
        <f t="array" ref="AR716">IFERROR(INDEX(TO_name_10,MATCH(,((Шаблон_10-Точность)&gt;=L716)+((Шаблон_10+Точность)&lt;=L716),)),L716)</f>
        <v>19194</v>
      </c>
      <c r="AS716" s="110">
        <f t="array" ref="AS716">IFERROR(INDEX(TO_name_11,MATCH(,((Шаблон_11-Точность)&gt;=M716)+((Шаблон_11+Точность)&lt;=M716),)),M716)</f>
        <v>14210</v>
      </c>
      <c r="AT716" s="111" t="s">
        <v>290</v>
      </c>
      <c r="AU716" s="108">
        <f t="array" ref="AU716">IFERROR(INDEX(TO_name_5,MATCH(,((Шаблон_5-Точность)&gt;=O716)+((Шаблон_5+Точность)&lt;=O716),)),O716)</f>
        <v>50966</v>
      </c>
      <c r="AV716" s="109">
        <f t="array" ref="AV716">IFERROR(INDEX(TO_name_6,MATCH(,((Шаблон_6-Точность)&gt;=P716)+((Шаблон_6+Точность)&lt;=P716),)),P716)</f>
        <v>35085</v>
      </c>
      <c r="AW716" s="109">
        <f t="array" ref="AW716">IFERROR(INDEX(TO_name_7,MATCH(,((Шаблон_7-Точность)&gt;=Q716)+((Шаблон_7+Точность)&lt;=Q716),)),Q716)</f>
        <v>22946</v>
      </c>
      <c r="AX716" s="109">
        <f t="array" ref="AX716">IFERROR(INDEX(TO_name_8,MATCH(,((Шаблон_8-Точность)&gt;=R716)+((Шаблон_8+Точность)&lt;=R716),)),R716)</f>
        <v>69767</v>
      </c>
      <c r="AY716" s="109">
        <f t="array" ref="AY716">IFERROR(INDEX(TO_name_12,MATCH(,((Шаблон_12-Точность)&gt;=S716)+((Шаблон_12+Точность)&lt;=S716),)),S716)</f>
        <v>37842</v>
      </c>
      <c r="AZ716" s="109">
        <f t="array" ref="AZ716">IFERROR(INDEX(TO_name_13,MATCH(,((Шаблон_13-Точность)&gt;=T716)+((Шаблон_13+Точность)&lt;=T716),)),T716)</f>
        <v>35000</v>
      </c>
      <c r="BA716" s="110">
        <f t="array" ref="BA716">IFERROR(INDEX(TO_name_14,MATCH(,((Шаблон_14-Точность)&gt;=U716)+((Шаблон_14+Точность)&lt;=U716),)),U716)</f>
        <v>14044</v>
      </c>
      <c r="BB716" s="3"/>
      <c r="BC716" s="3" t="str">
        <f t="shared" ref="BC716:BC741" si="363">W716&amp;"/"&amp;G716+Разница_ГПА_ГТД_1&amp;"/"&amp;G716</f>
        <v>М/74871/31149</v>
      </c>
      <c r="BD716" s="3" t="str">
        <f t="shared" ref="BD716:BD741" si="364">X716&amp;"/"&amp;H716+Разница_ГПА_ГТД_2&amp;"/"&amp;H716</f>
        <v>М/79745/64823</v>
      </c>
      <c r="BE716" s="3" t="str">
        <f t="shared" ref="BE716:BE741" si="365">Y716&amp;"/"&amp;I716+Разница_ГПА_ГТД_3&amp;"/"&amp;I716</f>
        <v>М/73338/48236</v>
      </c>
      <c r="BF716" s="3" t="str">
        <f t="shared" ref="BF716:BF741" si="366">Z716&amp;"/"&amp;J716+Разница_ГПА_ГТД_4&amp;"/"&amp;J716</f>
        <v>Р/79566/51266</v>
      </c>
      <c r="BG716" s="3" t="str">
        <f t="shared" ref="BG716:BG741" si="367">AA716&amp;"/"&amp;K716+Разница_ГПА_ГТД_9&amp;"/"&amp;K716</f>
        <v>М/21947/21947</v>
      </c>
      <c r="BH716" s="3" t="str">
        <f t="shared" ref="BH716:BH741" si="368">AB716&amp;"/"&amp;L716+Разница_ГПА_ГТД_10&amp;"/"&amp;L716</f>
        <v>М/19194/19194</v>
      </c>
      <c r="BI716" s="3" t="str">
        <f t="shared" ref="BI716:BI741" si="369">AC716&amp;"/"&amp;M716+Разница_ГПА_ГТД_11&amp;"/"&amp;M716</f>
        <v>Р/14210/14210</v>
      </c>
      <c r="BJ716" s="158" t="s">
        <v>290</v>
      </c>
      <c r="BK716" s="3" t="str">
        <f t="shared" ref="BK716:BK741" si="370">AE716&amp;"/"&amp;O716+Разница_ГПА_ГТД_5&amp;"/"&amp;O716</f>
        <v>Р/49245/50966</v>
      </c>
      <c r="BL716" s="3" t="str">
        <f t="shared" ref="BL716:BL741" si="371">AF716&amp;"/"&amp;P716+Разница_ГПА_ГТД_6&amp;"/"&amp;P716</f>
        <v>М/60067/35085</v>
      </c>
      <c r="BM716" s="3" t="str">
        <f t="shared" ref="BM716:BM741" si="372">AG716&amp;"/"&amp;Q716+Разница_ГПА_ГТД_7&amp;"/"&amp;Q716</f>
        <v>Р/43461/22946</v>
      </c>
      <c r="BN716" s="3" t="str">
        <f t="shared" ref="BN716:BN741" si="373">AH716&amp;"/"&amp;R716+Разница_ГПА_ГТД_8&amp;"/"&amp;R716</f>
        <v>М/45218/69767</v>
      </c>
      <c r="BO716" s="3" t="str">
        <f t="shared" ref="BO716:BO741" si="374">AI716&amp;"/"&amp;S716+Разница_ГПА_ГТД_12&amp;"/"&amp;S716</f>
        <v>Р/12842/37842</v>
      </c>
      <c r="BP716" s="3" t="str">
        <f t="shared" ref="BP716:BP741" si="375">AJ716&amp;"/"&amp;T716+Разница_ГПА_ГТД_13&amp;"/"&amp;T716</f>
        <v>М/14485/35000</v>
      </c>
      <c r="BQ716" s="3" t="str">
        <f t="shared" ref="BQ716:BQ741" si="376">AK716&amp;"/"&amp;U716+Разница_ГПА_ГТД_14&amp;"/"&amp;U716</f>
        <v>М/14044/14044</v>
      </c>
    </row>
    <row r="717" spans="1:69" ht="16.5" customHeight="1" x14ac:dyDescent="0.25">
      <c r="A717" s="90">
        <v>45633</v>
      </c>
      <c r="B717" s="3">
        <v>5</v>
      </c>
      <c r="C717" s="3">
        <v>4</v>
      </c>
      <c r="D717" s="105" t="str">
        <f t="shared" ref="D717:D741" si="377">IF(COUNTIF(W717:AC717,"М")+(COUNTIF(W717:AC717,"П")+COUNTIF(W717:AC717,"О"))/2=B717,"","ОШ")</f>
        <v/>
      </c>
      <c r="E717" s="105" t="str">
        <f t="shared" ref="E717:E741" si="378">IF(COUNTIF(AE717:AK717,"м")+(COUNTIF(AE717:AK717,"П")+COUNTIF(AE717:AK717,"О"))/2=C717,"","ОШ")</f>
        <v/>
      </c>
      <c r="F717" s="99" t="s">
        <v>290</v>
      </c>
      <c r="G717" s="100">
        <f t="shared" ref="G717:G741" si="379">IF(W717="М",24+G716,IF(W717="П",8+G716,IF(W717="О",16+G716,G716)))</f>
        <v>31173</v>
      </c>
      <c r="H717" s="100">
        <f t="shared" ref="H717:H741" si="380">IF(X717="М",24+H716,IF(X717="П",8+H716,IF(X717="О",16+H716,H716)))</f>
        <v>64847</v>
      </c>
      <c r="I717" s="100">
        <f t="shared" ref="I717:I741" si="381">IF(Y717="М",24+I716,IF(Y717="П",8+I716,IF(Y717="О",16+I716,I716)))</f>
        <v>48260</v>
      </c>
      <c r="J717" s="100">
        <f t="shared" ref="J717:J741" si="382">IF(Z717="М",24+J716,IF(Z717="П",8+J716,IF(Z717="О",16+J716,J716)))</f>
        <v>51266</v>
      </c>
      <c r="K717" s="100">
        <f t="shared" ref="K717:K741" si="383">IF(AA717="М",24+K716,IF(AA717="П",8+K716,IF(AA717="О",16+K716,K716)))</f>
        <v>21971</v>
      </c>
      <c r="L717" s="100">
        <f t="shared" ref="L717:L741" si="384">IF(AB717="М",24+L716,IF(AB717="П",8+L716,IF(AB717="О",16+L716,L716)))</f>
        <v>19218</v>
      </c>
      <c r="M717" s="100">
        <f t="shared" ref="M717:M741" si="385">IF(AC717="М",24+M716,IF(AC717="П",8+M716,IF(AC717="О",16+M716,M716)))</f>
        <v>14210</v>
      </c>
      <c r="N717" s="100" t="str">
        <f t="shared" ref="N717:N741" si="386">IF(AD717="М",24+N716,IF(AD717="П",8+N716,IF(AD717="О",16+N716,N716)))</f>
        <v>|</v>
      </c>
      <c r="O717" s="100">
        <f t="shared" ref="O717:O741" si="387">IF(AE717="М",24+O716,IF(AE717="П",8+O716,IF(AE717="О",16+O716,O716)))</f>
        <v>50966</v>
      </c>
      <c r="P717" s="100">
        <f t="shared" ref="P717:P741" si="388">IF(AF717="М",24+P716,IF(AF717="П",8+P716,IF(AF717="О",16+P716,P716)))</f>
        <v>35109</v>
      </c>
      <c r="Q717" s="100">
        <f t="shared" ref="Q717:Q741" si="389">IF(AG717="М",24+Q716,IF(AG717="П",8+Q716,IF(AG717="О",16+Q716,Q716)))</f>
        <v>22946</v>
      </c>
      <c r="R717" s="100">
        <f t="shared" ref="R717:R741" si="390">IF(AH717="М",24+R716,IF(AH717="П",8+R716,IF(AH717="О",16+R716,R716)))</f>
        <v>69791</v>
      </c>
      <c r="S717" s="100">
        <f t="shared" ref="S717:S741" si="391">IF(AI717="М",24+S716,IF(AI717="П",8+S716,IF(AI717="О",16+S716,S716)))</f>
        <v>37842</v>
      </c>
      <c r="T717" s="100">
        <f t="shared" ref="T717:T741" si="392">IF(AJ717="М",24+T716,IF(AJ717="П",8+T716,IF(AJ717="О",16+T716,T716)))</f>
        <v>35024</v>
      </c>
      <c r="U717" s="100">
        <f t="shared" ref="U717:U741" si="393">IF(AK717="М",24+U716,IF(AK717="П",8+U716,IF(AK717="О",16+U716,U716)))</f>
        <v>14068</v>
      </c>
      <c r="V717" s="89" t="s">
        <v>290</v>
      </c>
      <c r="W717" s="95" t="s">
        <v>37</v>
      </c>
      <c r="X717" s="95" t="s">
        <v>37</v>
      </c>
      <c r="Y717" s="95" t="s">
        <v>37</v>
      </c>
      <c r="Z717" s="95" t="s">
        <v>38</v>
      </c>
      <c r="AA717" s="95" t="s">
        <v>37</v>
      </c>
      <c r="AB717" s="95" t="s">
        <v>37</v>
      </c>
      <c r="AC717" s="95" t="s">
        <v>38</v>
      </c>
      <c r="AD717" s="96" t="s">
        <v>290</v>
      </c>
      <c r="AE717" s="95" t="s">
        <v>38</v>
      </c>
      <c r="AF717" s="95" t="s">
        <v>37</v>
      </c>
      <c r="AG717" s="95" t="s">
        <v>38</v>
      </c>
      <c r="AH717" s="95" t="s">
        <v>37</v>
      </c>
      <c r="AI717" s="95" t="s">
        <v>38</v>
      </c>
      <c r="AJ717" s="95" t="s">
        <v>37</v>
      </c>
      <c r="AK717" s="95" t="s">
        <v>37</v>
      </c>
      <c r="AL717" s="94" t="s">
        <v>290</v>
      </c>
      <c r="AM717" s="108">
        <f t="array" ref="AM717">IFERROR(INDEX(TO_name_1,MATCH(,((Шаблон_1-Точность)&gt;=G717)+((Шаблон_1+Точность)&lt;=G717),)),G717)</f>
        <v>31173</v>
      </c>
      <c r="AN717" s="109">
        <f t="array" ref="AN717">IFERROR(INDEX(TO_name_2,MATCH(,((Шаблон_2-Точность)&gt;=H717)+((Шаблон_2+Точность)&lt;=H717),)),H717)</f>
        <v>64847</v>
      </c>
      <c r="AO717" s="109">
        <f t="array" ref="AO717">IFERROR(INDEX(TO_name_3,MATCH(,((Шаблон_3-Точность)&gt;=I717)+((Шаблон_3+Точность)&lt;=I717),)),I717)</f>
        <v>48260</v>
      </c>
      <c r="AP717" s="109">
        <f t="array" ref="AP717">IFERROR(INDEX(TO_name_4,MATCH(,((Шаблон_4-Точность)&gt;=J717)+((Шаблон_4+Точность)&lt;=J717),)),J717)</f>
        <v>51266</v>
      </c>
      <c r="AQ717" s="109">
        <f t="array" ref="AQ717">IFERROR(INDEX(TO_name_9,MATCH(,((Шаблон_9-Точность)&gt;=K717)+((Шаблон_9+Точность)&lt;=K717),)),K717)</f>
        <v>21971</v>
      </c>
      <c r="AR717" s="109">
        <f t="array" ref="AR717">IFERROR(INDEX(TO_name_10,MATCH(,((Шаблон_10-Точность)&gt;=L717)+((Шаблон_10+Точность)&lt;=L717),)),L717)</f>
        <v>19218</v>
      </c>
      <c r="AS717" s="110">
        <f t="array" ref="AS717">IFERROR(INDEX(TO_name_11,MATCH(,((Шаблон_11-Точность)&gt;=M717)+((Шаблон_11+Точность)&lt;=M717),)),M717)</f>
        <v>14210</v>
      </c>
      <c r="AT717" s="111" t="s">
        <v>290</v>
      </c>
      <c r="AU717" s="108">
        <f t="array" ref="AU717">IFERROR(INDEX(TO_name_5,MATCH(,((Шаблон_5-Точность)&gt;=O717)+((Шаблон_5+Точность)&lt;=O717),)),O717)</f>
        <v>50966</v>
      </c>
      <c r="AV717" s="109">
        <f t="array" ref="AV717">IFERROR(INDEX(TO_name_6,MATCH(,((Шаблон_6-Точность)&gt;=P717)+((Шаблон_6+Точность)&lt;=P717),)),P717)</f>
        <v>35109</v>
      </c>
      <c r="AW717" s="109">
        <f t="array" ref="AW717">IFERROR(INDEX(TO_name_7,MATCH(,((Шаблон_7-Точность)&gt;=Q717)+((Шаблон_7+Точность)&lt;=Q717),)),Q717)</f>
        <v>22946</v>
      </c>
      <c r="AX717" s="109">
        <f t="array" ref="AX717">IFERROR(INDEX(TO_name_8,MATCH(,((Шаблон_8-Точность)&gt;=R717)+((Шаблон_8+Точность)&lt;=R717),)),R717)</f>
        <v>69791</v>
      </c>
      <c r="AY717" s="109">
        <f t="array" ref="AY717">IFERROR(INDEX(TO_name_12,MATCH(,((Шаблон_12-Точность)&gt;=S717)+((Шаблон_12+Точность)&lt;=S717),)),S717)</f>
        <v>37842</v>
      </c>
      <c r="AZ717" s="109">
        <f t="array" ref="AZ717">IFERROR(INDEX(TO_name_13,MATCH(,((Шаблон_13-Точность)&gt;=T717)+((Шаблон_13+Точность)&lt;=T717),)),T717)</f>
        <v>35024</v>
      </c>
      <c r="BA717" s="110">
        <f t="array" ref="BA717">IFERROR(INDEX(TO_name_14,MATCH(,((Шаблон_14-Точность)&gt;=U717)+((Шаблон_14+Точность)&lt;=U717),)),U717)</f>
        <v>14068</v>
      </c>
      <c r="BB717" s="3"/>
      <c r="BC717" s="3" t="str">
        <f t="shared" si="363"/>
        <v>М/74895/31173</v>
      </c>
      <c r="BD717" s="3" t="str">
        <f t="shared" si="364"/>
        <v>М/79769/64847</v>
      </c>
      <c r="BE717" s="3" t="str">
        <f t="shared" si="365"/>
        <v>М/73362/48260</v>
      </c>
      <c r="BF717" s="3" t="str">
        <f t="shared" si="366"/>
        <v>Р/79566/51266</v>
      </c>
      <c r="BG717" s="3" t="str">
        <f t="shared" si="367"/>
        <v>М/21971/21971</v>
      </c>
      <c r="BH717" s="3" t="str">
        <f t="shared" si="368"/>
        <v>М/19218/19218</v>
      </c>
      <c r="BI717" s="3" t="str">
        <f t="shared" si="369"/>
        <v>Р/14210/14210</v>
      </c>
      <c r="BJ717" s="158" t="s">
        <v>290</v>
      </c>
      <c r="BK717" s="3" t="str">
        <f t="shared" si="370"/>
        <v>Р/49245/50966</v>
      </c>
      <c r="BL717" s="3" t="str">
        <f t="shared" si="371"/>
        <v>М/60091/35109</v>
      </c>
      <c r="BM717" s="3" t="str">
        <f t="shared" si="372"/>
        <v>Р/43461/22946</v>
      </c>
      <c r="BN717" s="3" t="str">
        <f t="shared" si="373"/>
        <v>М/45242/69791</v>
      </c>
      <c r="BO717" s="3" t="str">
        <f t="shared" si="374"/>
        <v>Р/12842/37842</v>
      </c>
      <c r="BP717" s="3" t="str">
        <f t="shared" si="375"/>
        <v>М/14509/35024</v>
      </c>
      <c r="BQ717" s="3" t="str">
        <f t="shared" si="376"/>
        <v>М/14068/14068</v>
      </c>
    </row>
    <row r="718" spans="1:69" ht="16.5" customHeight="1" x14ac:dyDescent="0.25">
      <c r="A718" s="90">
        <v>45634</v>
      </c>
      <c r="B718" s="3">
        <v>5</v>
      </c>
      <c r="C718" s="3">
        <v>4</v>
      </c>
      <c r="D718" s="105" t="str">
        <f t="shared" si="377"/>
        <v/>
      </c>
      <c r="E718" s="105" t="str">
        <f t="shared" si="378"/>
        <v/>
      </c>
      <c r="F718" s="99" t="s">
        <v>290</v>
      </c>
      <c r="G718" s="100">
        <f t="shared" si="379"/>
        <v>31197</v>
      </c>
      <c r="H718" s="100">
        <f t="shared" si="380"/>
        <v>64871</v>
      </c>
      <c r="I718" s="100">
        <f t="shared" si="381"/>
        <v>48284</v>
      </c>
      <c r="J718" s="100">
        <f t="shared" si="382"/>
        <v>51266</v>
      </c>
      <c r="K718" s="100">
        <f t="shared" si="383"/>
        <v>21995</v>
      </c>
      <c r="L718" s="100">
        <f t="shared" si="384"/>
        <v>19242</v>
      </c>
      <c r="M718" s="100">
        <f t="shared" si="385"/>
        <v>14210</v>
      </c>
      <c r="N718" s="100" t="str">
        <f t="shared" si="386"/>
        <v>|</v>
      </c>
      <c r="O718" s="100">
        <f t="shared" si="387"/>
        <v>50966</v>
      </c>
      <c r="P718" s="100">
        <f t="shared" si="388"/>
        <v>35133</v>
      </c>
      <c r="Q718" s="100">
        <f t="shared" si="389"/>
        <v>22946</v>
      </c>
      <c r="R718" s="100">
        <f t="shared" si="390"/>
        <v>69815</v>
      </c>
      <c r="S718" s="100">
        <f t="shared" si="391"/>
        <v>37842</v>
      </c>
      <c r="T718" s="100">
        <f t="shared" si="392"/>
        <v>35048</v>
      </c>
      <c r="U718" s="100">
        <f t="shared" si="393"/>
        <v>14092</v>
      </c>
      <c r="V718" s="89" t="s">
        <v>290</v>
      </c>
      <c r="W718" s="95" t="s">
        <v>37</v>
      </c>
      <c r="X718" s="95" t="s">
        <v>37</v>
      </c>
      <c r="Y718" s="95" t="s">
        <v>37</v>
      </c>
      <c r="Z718" s="95" t="s">
        <v>38</v>
      </c>
      <c r="AA718" s="95" t="s">
        <v>37</v>
      </c>
      <c r="AB718" s="95" t="s">
        <v>37</v>
      </c>
      <c r="AC718" s="95" t="s">
        <v>38</v>
      </c>
      <c r="AD718" s="96" t="s">
        <v>290</v>
      </c>
      <c r="AE718" s="95" t="s">
        <v>38</v>
      </c>
      <c r="AF718" s="95" t="s">
        <v>37</v>
      </c>
      <c r="AG718" s="95" t="s">
        <v>38</v>
      </c>
      <c r="AH718" s="95" t="s">
        <v>37</v>
      </c>
      <c r="AI718" s="95" t="s">
        <v>38</v>
      </c>
      <c r="AJ718" s="95" t="s">
        <v>37</v>
      </c>
      <c r="AK718" s="95" t="s">
        <v>37</v>
      </c>
      <c r="AL718" s="94" t="s">
        <v>290</v>
      </c>
      <c r="AM718" s="108">
        <f t="array" ref="AM718">IFERROR(INDEX(TO_name_1,MATCH(,((Шаблон_1-Точность)&gt;=G718)+((Шаблон_1+Точность)&lt;=G718),)),G718)</f>
        <v>31197</v>
      </c>
      <c r="AN718" s="109">
        <f t="array" ref="AN718">IFERROR(INDEX(TO_name_2,MATCH(,((Шаблон_2-Точность)&gt;=H718)+((Шаблон_2+Точность)&lt;=H718),)),H718)</f>
        <v>64871</v>
      </c>
      <c r="AO718" s="109">
        <f t="array" ref="AO718">IFERROR(INDEX(TO_name_3,MATCH(,((Шаблон_3-Точность)&gt;=I718)+((Шаблон_3+Точность)&lt;=I718),)),I718)</f>
        <v>48284</v>
      </c>
      <c r="AP718" s="109">
        <f t="array" ref="AP718">IFERROR(INDEX(TO_name_4,MATCH(,((Шаблон_4-Точность)&gt;=J718)+((Шаблон_4+Точность)&lt;=J718),)),J718)</f>
        <v>51266</v>
      </c>
      <c r="AQ718" s="109">
        <f t="array" ref="AQ718">IFERROR(INDEX(TO_name_9,MATCH(,((Шаблон_9-Точность)&gt;=K718)+((Шаблон_9+Точность)&lt;=K718),)),K718)</f>
        <v>21995</v>
      </c>
      <c r="AR718" s="109">
        <f t="array" ref="AR718">IFERROR(INDEX(TO_name_10,MATCH(,((Шаблон_10-Точность)&gt;=L718)+((Шаблон_10+Точность)&lt;=L718),)),L718)</f>
        <v>19242</v>
      </c>
      <c r="AS718" s="110">
        <f t="array" ref="AS718">IFERROR(INDEX(TO_name_11,MATCH(,((Шаблон_11-Точность)&gt;=M718)+((Шаблон_11+Точность)&lt;=M718),)),M718)</f>
        <v>14210</v>
      </c>
      <c r="AT718" s="111" t="s">
        <v>290</v>
      </c>
      <c r="AU718" s="108">
        <f t="array" ref="AU718">IFERROR(INDEX(TO_name_5,MATCH(,((Шаблон_5-Точность)&gt;=O718)+((Шаблон_5+Точность)&lt;=O718),)),O718)</f>
        <v>50966</v>
      </c>
      <c r="AV718" s="109">
        <f t="array" ref="AV718">IFERROR(INDEX(TO_name_6,MATCH(,((Шаблон_6-Точность)&gt;=P718)+((Шаблон_6+Точность)&lt;=P718),)),P718)</f>
        <v>35133</v>
      </c>
      <c r="AW718" s="109">
        <f t="array" ref="AW718">IFERROR(INDEX(TO_name_7,MATCH(,((Шаблон_7-Точность)&gt;=Q718)+((Шаблон_7+Точность)&lt;=Q718),)),Q718)</f>
        <v>22946</v>
      </c>
      <c r="AX718" s="109">
        <f t="array" ref="AX718">IFERROR(INDEX(TO_name_8,MATCH(,((Шаблон_8-Точность)&gt;=R718)+((Шаблон_8+Точность)&lt;=R718),)),R718)</f>
        <v>69815</v>
      </c>
      <c r="AY718" s="109">
        <f t="array" ref="AY718">IFERROR(INDEX(TO_name_12,MATCH(,((Шаблон_12-Точность)&gt;=S718)+((Шаблон_12+Точность)&lt;=S718),)),S718)</f>
        <v>37842</v>
      </c>
      <c r="AZ718" s="109">
        <f t="array" ref="AZ718">IFERROR(INDEX(TO_name_13,MATCH(,((Шаблон_13-Точность)&gt;=T718)+((Шаблон_13+Точность)&lt;=T718),)),T718)</f>
        <v>35048</v>
      </c>
      <c r="BA718" s="110">
        <f t="array" ref="BA718">IFERROR(INDEX(TO_name_14,MATCH(,((Шаблон_14-Точность)&gt;=U718)+((Шаблон_14+Точность)&lt;=U718),)),U718)</f>
        <v>14092</v>
      </c>
      <c r="BB718" s="3"/>
      <c r="BC718" s="3" t="str">
        <f t="shared" si="363"/>
        <v>М/74919/31197</v>
      </c>
      <c r="BD718" s="3" t="str">
        <f t="shared" si="364"/>
        <v>М/79793/64871</v>
      </c>
      <c r="BE718" s="3" t="str">
        <f t="shared" si="365"/>
        <v>М/73386/48284</v>
      </c>
      <c r="BF718" s="3" t="str">
        <f t="shared" si="366"/>
        <v>Р/79566/51266</v>
      </c>
      <c r="BG718" s="3" t="str">
        <f t="shared" si="367"/>
        <v>М/21995/21995</v>
      </c>
      <c r="BH718" s="3" t="str">
        <f t="shared" si="368"/>
        <v>М/19242/19242</v>
      </c>
      <c r="BI718" s="3" t="str">
        <f t="shared" si="369"/>
        <v>Р/14210/14210</v>
      </c>
      <c r="BJ718" s="158" t="s">
        <v>290</v>
      </c>
      <c r="BK718" s="3" t="str">
        <f t="shared" si="370"/>
        <v>Р/49245/50966</v>
      </c>
      <c r="BL718" s="3" t="str">
        <f t="shared" si="371"/>
        <v>М/60115/35133</v>
      </c>
      <c r="BM718" s="3" t="str">
        <f t="shared" si="372"/>
        <v>Р/43461/22946</v>
      </c>
      <c r="BN718" s="3" t="str">
        <f t="shared" si="373"/>
        <v>М/45266/69815</v>
      </c>
      <c r="BO718" s="3" t="str">
        <f t="shared" si="374"/>
        <v>Р/12842/37842</v>
      </c>
      <c r="BP718" s="3" t="str">
        <f t="shared" si="375"/>
        <v>М/14533/35048</v>
      </c>
      <c r="BQ718" s="3" t="str">
        <f t="shared" si="376"/>
        <v>М/14092/14092</v>
      </c>
    </row>
    <row r="719" spans="1:69" ht="16.5" customHeight="1" x14ac:dyDescent="0.25">
      <c r="A719" s="90">
        <v>45635</v>
      </c>
      <c r="B719" s="3">
        <v>5</v>
      </c>
      <c r="C719" s="3">
        <v>4</v>
      </c>
      <c r="D719" s="105" t="str">
        <f t="shared" si="377"/>
        <v/>
      </c>
      <c r="E719" s="105" t="str">
        <f t="shared" si="378"/>
        <v/>
      </c>
      <c r="F719" s="99" t="s">
        <v>290</v>
      </c>
      <c r="G719" s="100">
        <f t="shared" si="379"/>
        <v>31221</v>
      </c>
      <c r="H719" s="100">
        <f t="shared" si="380"/>
        <v>64895</v>
      </c>
      <c r="I719" s="100">
        <f t="shared" si="381"/>
        <v>48308</v>
      </c>
      <c r="J719" s="100">
        <f t="shared" si="382"/>
        <v>51266</v>
      </c>
      <c r="K719" s="100">
        <f t="shared" si="383"/>
        <v>22019</v>
      </c>
      <c r="L719" s="100">
        <f t="shared" si="384"/>
        <v>19266</v>
      </c>
      <c r="M719" s="100">
        <f t="shared" si="385"/>
        <v>14210</v>
      </c>
      <c r="N719" s="100" t="str">
        <f t="shared" si="386"/>
        <v>|</v>
      </c>
      <c r="O719" s="100">
        <f t="shared" si="387"/>
        <v>50966</v>
      </c>
      <c r="P719" s="100">
        <f t="shared" si="388"/>
        <v>35157</v>
      </c>
      <c r="Q719" s="100">
        <f t="shared" si="389"/>
        <v>22946</v>
      </c>
      <c r="R719" s="100">
        <f t="shared" si="390"/>
        <v>69839</v>
      </c>
      <c r="S719" s="100">
        <f t="shared" si="391"/>
        <v>37842</v>
      </c>
      <c r="T719" s="100">
        <f t="shared" si="392"/>
        <v>35072</v>
      </c>
      <c r="U719" s="100">
        <f t="shared" si="393"/>
        <v>14116</v>
      </c>
      <c r="V719" s="89" t="s">
        <v>290</v>
      </c>
      <c r="W719" s="95" t="s">
        <v>37</v>
      </c>
      <c r="X719" s="95" t="s">
        <v>37</v>
      </c>
      <c r="Y719" s="95" t="s">
        <v>37</v>
      </c>
      <c r="Z719" s="95" t="s">
        <v>38</v>
      </c>
      <c r="AA719" s="95" t="s">
        <v>37</v>
      </c>
      <c r="AB719" s="95" t="s">
        <v>37</v>
      </c>
      <c r="AC719" s="95" t="s">
        <v>38</v>
      </c>
      <c r="AD719" s="96" t="s">
        <v>290</v>
      </c>
      <c r="AE719" s="95" t="s">
        <v>38</v>
      </c>
      <c r="AF719" s="95" t="s">
        <v>37</v>
      </c>
      <c r="AG719" s="95" t="s">
        <v>38</v>
      </c>
      <c r="AH719" s="95" t="s">
        <v>37</v>
      </c>
      <c r="AI719" s="95" t="s">
        <v>38</v>
      </c>
      <c r="AJ719" s="95" t="s">
        <v>37</v>
      </c>
      <c r="AK719" s="95" t="s">
        <v>37</v>
      </c>
      <c r="AL719" s="94" t="s">
        <v>290</v>
      </c>
      <c r="AM719" s="108">
        <f t="array" ref="AM719">IFERROR(INDEX(TO_name_1,MATCH(,((Шаблон_1-Точность)&gt;=G719)+((Шаблон_1+Точность)&lt;=G719),)),G719)</f>
        <v>31221</v>
      </c>
      <c r="AN719" s="109">
        <f t="array" ref="AN719">IFERROR(INDEX(TO_name_2,MATCH(,((Шаблон_2-Точность)&gt;=H719)+((Шаблон_2+Точность)&lt;=H719),)),H719)</f>
        <v>64895</v>
      </c>
      <c r="AO719" s="109">
        <f t="array" ref="AO719">IFERROR(INDEX(TO_name_3,MATCH(,((Шаблон_3-Точность)&gt;=I719)+((Шаблон_3+Точность)&lt;=I719),)),I719)</f>
        <v>48308</v>
      </c>
      <c r="AP719" s="109">
        <f t="array" ref="AP719">IFERROR(INDEX(TO_name_4,MATCH(,((Шаблон_4-Точность)&gt;=J719)+((Шаблон_4+Точность)&lt;=J719),)),J719)</f>
        <v>51266</v>
      </c>
      <c r="AQ719" s="109">
        <f t="array" ref="AQ719">IFERROR(INDEX(TO_name_9,MATCH(,((Шаблон_9-Точность)&gt;=K719)+((Шаблон_9+Точность)&lt;=K719),)),K719)</f>
        <v>22019</v>
      </c>
      <c r="AR719" s="109">
        <f t="array" ref="AR719">IFERROR(INDEX(TO_name_10,MATCH(,((Шаблон_10-Точность)&gt;=L719)+((Шаблон_10+Точность)&lt;=L719),)),L719)</f>
        <v>19266</v>
      </c>
      <c r="AS719" s="110">
        <f t="array" ref="AS719">IFERROR(INDEX(TO_name_11,MATCH(,((Шаблон_11-Точность)&gt;=M719)+((Шаблон_11+Точность)&lt;=M719),)),M719)</f>
        <v>14210</v>
      </c>
      <c r="AT719" s="111" t="s">
        <v>290</v>
      </c>
      <c r="AU719" s="108">
        <f t="array" ref="AU719">IFERROR(INDEX(TO_name_5,MATCH(,((Шаблон_5-Точность)&gt;=O719)+((Шаблон_5+Точность)&lt;=O719),)),O719)</f>
        <v>50966</v>
      </c>
      <c r="AV719" s="109">
        <f t="array" ref="AV719">IFERROR(INDEX(TO_name_6,MATCH(,((Шаблон_6-Точность)&gt;=P719)+((Шаблон_6+Точность)&lt;=P719),)),P719)</f>
        <v>35157</v>
      </c>
      <c r="AW719" s="109">
        <f t="array" ref="AW719">IFERROR(INDEX(TO_name_7,MATCH(,((Шаблон_7-Точность)&gt;=Q719)+((Шаблон_7+Точность)&lt;=Q719),)),Q719)</f>
        <v>22946</v>
      </c>
      <c r="AX719" s="109">
        <f t="array" ref="AX719">IFERROR(INDEX(TO_name_8,MATCH(,((Шаблон_8-Точность)&gt;=R719)+((Шаблон_8+Точность)&lt;=R719),)),R719)</f>
        <v>69839</v>
      </c>
      <c r="AY719" s="109">
        <f t="array" ref="AY719">IFERROR(INDEX(TO_name_12,MATCH(,((Шаблон_12-Точность)&gt;=S719)+((Шаблон_12+Точность)&lt;=S719),)),S719)</f>
        <v>37842</v>
      </c>
      <c r="AZ719" s="109">
        <f t="array" ref="AZ719">IFERROR(INDEX(TO_name_13,MATCH(,((Шаблон_13-Точность)&gt;=T719)+((Шаблон_13+Точность)&lt;=T719),)),T719)</f>
        <v>35072</v>
      </c>
      <c r="BA719" s="110">
        <f t="array" ref="BA719">IFERROR(INDEX(TO_name_14,MATCH(,((Шаблон_14-Точность)&gt;=U719)+((Шаблон_14+Точность)&lt;=U719),)),U719)</f>
        <v>14116</v>
      </c>
      <c r="BB719" s="3"/>
      <c r="BC719" s="3" t="str">
        <f t="shared" si="363"/>
        <v>М/74943/31221</v>
      </c>
      <c r="BD719" s="3" t="str">
        <f t="shared" si="364"/>
        <v>М/79817/64895</v>
      </c>
      <c r="BE719" s="3" t="str">
        <f t="shared" si="365"/>
        <v>М/73410/48308</v>
      </c>
      <c r="BF719" s="3" t="str">
        <f t="shared" si="366"/>
        <v>Р/79566/51266</v>
      </c>
      <c r="BG719" s="3" t="str">
        <f t="shared" si="367"/>
        <v>М/22019/22019</v>
      </c>
      <c r="BH719" s="3" t="str">
        <f t="shared" si="368"/>
        <v>М/19266/19266</v>
      </c>
      <c r="BI719" s="3" t="str">
        <f t="shared" si="369"/>
        <v>Р/14210/14210</v>
      </c>
      <c r="BJ719" s="158" t="s">
        <v>290</v>
      </c>
      <c r="BK719" s="3" t="str">
        <f t="shared" si="370"/>
        <v>Р/49245/50966</v>
      </c>
      <c r="BL719" s="3" t="str">
        <f t="shared" si="371"/>
        <v>М/60139/35157</v>
      </c>
      <c r="BM719" s="3" t="str">
        <f t="shared" si="372"/>
        <v>Р/43461/22946</v>
      </c>
      <c r="BN719" s="3" t="str">
        <f t="shared" si="373"/>
        <v>М/45290/69839</v>
      </c>
      <c r="BO719" s="3" t="str">
        <f t="shared" si="374"/>
        <v>Р/12842/37842</v>
      </c>
      <c r="BP719" s="3" t="str">
        <f t="shared" si="375"/>
        <v>М/14557/35072</v>
      </c>
      <c r="BQ719" s="3" t="str">
        <f t="shared" si="376"/>
        <v>М/14116/14116</v>
      </c>
    </row>
    <row r="720" spans="1:69" ht="16.5" customHeight="1" x14ac:dyDescent="0.25">
      <c r="A720" s="90">
        <v>45636</v>
      </c>
      <c r="B720" s="3">
        <v>5</v>
      </c>
      <c r="C720" s="3">
        <v>4</v>
      </c>
      <c r="D720" s="105" t="str">
        <f t="shared" si="377"/>
        <v/>
      </c>
      <c r="E720" s="105" t="str">
        <f t="shared" si="378"/>
        <v/>
      </c>
      <c r="F720" s="99" t="s">
        <v>290</v>
      </c>
      <c r="G720" s="100">
        <f t="shared" si="379"/>
        <v>31245</v>
      </c>
      <c r="H720" s="100">
        <f t="shared" si="380"/>
        <v>64919</v>
      </c>
      <c r="I720" s="100">
        <f t="shared" si="381"/>
        <v>48332</v>
      </c>
      <c r="J720" s="100">
        <f t="shared" si="382"/>
        <v>51266</v>
      </c>
      <c r="K720" s="100">
        <f t="shared" si="383"/>
        <v>22043</v>
      </c>
      <c r="L720" s="100">
        <f t="shared" si="384"/>
        <v>19290</v>
      </c>
      <c r="M720" s="100">
        <f t="shared" si="385"/>
        <v>14210</v>
      </c>
      <c r="N720" s="100" t="str">
        <f t="shared" si="386"/>
        <v>|</v>
      </c>
      <c r="O720" s="100">
        <f t="shared" si="387"/>
        <v>50966</v>
      </c>
      <c r="P720" s="100">
        <f t="shared" si="388"/>
        <v>35181</v>
      </c>
      <c r="Q720" s="100">
        <f t="shared" si="389"/>
        <v>22946</v>
      </c>
      <c r="R720" s="100">
        <f t="shared" si="390"/>
        <v>69863</v>
      </c>
      <c r="S720" s="100">
        <f t="shared" si="391"/>
        <v>37842</v>
      </c>
      <c r="T720" s="100">
        <f t="shared" si="392"/>
        <v>35096</v>
      </c>
      <c r="U720" s="100">
        <f t="shared" si="393"/>
        <v>14140</v>
      </c>
      <c r="V720" s="89" t="s">
        <v>290</v>
      </c>
      <c r="W720" s="95" t="s">
        <v>37</v>
      </c>
      <c r="X720" s="95" t="s">
        <v>37</v>
      </c>
      <c r="Y720" s="95" t="s">
        <v>37</v>
      </c>
      <c r="Z720" s="95" t="s">
        <v>38</v>
      </c>
      <c r="AA720" s="95" t="s">
        <v>37</v>
      </c>
      <c r="AB720" s="95" t="s">
        <v>37</v>
      </c>
      <c r="AC720" s="95" t="s">
        <v>38</v>
      </c>
      <c r="AD720" s="96" t="s">
        <v>290</v>
      </c>
      <c r="AE720" s="95" t="s">
        <v>38</v>
      </c>
      <c r="AF720" s="95" t="s">
        <v>37</v>
      </c>
      <c r="AG720" s="95" t="s">
        <v>38</v>
      </c>
      <c r="AH720" s="95" t="s">
        <v>37</v>
      </c>
      <c r="AI720" s="95" t="s">
        <v>38</v>
      </c>
      <c r="AJ720" s="95" t="s">
        <v>37</v>
      </c>
      <c r="AK720" s="95" t="s">
        <v>37</v>
      </c>
      <c r="AL720" s="94" t="s">
        <v>290</v>
      </c>
      <c r="AM720" s="108">
        <f t="array" ref="AM720">IFERROR(INDEX(TO_name_1,MATCH(,((Шаблон_1-Точность)&gt;=G720)+((Шаблон_1+Точность)&lt;=G720),)),G720)</f>
        <v>31245</v>
      </c>
      <c r="AN720" s="109">
        <f t="array" ref="AN720">IFERROR(INDEX(TO_name_2,MATCH(,((Шаблон_2-Точность)&gt;=H720)+((Шаблон_2+Точность)&lt;=H720),)),H720)</f>
        <v>64919</v>
      </c>
      <c r="AO720" s="109">
        <f t="array" ref="AO720">IFERROR(INDEX(TO_name_3,MATCH(,((Шаблон_3-Точность)&gt;=I720)+((Шаблон_3+Точность)&lt;=I720),)),I720)</f>
        <v>48332</v>
      </c>
      <c r="AP720" s="109">
        <f t="array" ref="AP720">IFERROR(INDEX(TO_name_4,MATCH(,((Шаблон_4-Точность)&gt;=J720)+((Шаблон_4+Точность)&lt;=J720),)),J720)</f>
        <v>51266</v>
      </c>
      <c r="AQ720" s="109">
        <f t="array" ref="AQ720">IFERROR(INDEX(TO_name_9,MATCH(,((Шаблон_9-Точность)&gt;=K720)+((Шаблон_9+Точность)&lt;=K720),)),K720)</f>
        <v>22043</v>
      </c>
      <c r="AR720" s="109">
        <f t="array" ref="AR720">IFERROR(INDEX(TO_name_10,MATCH(,((Шаблон_10-Точность)&gt;=L720)+((Шаблон_10+Точность)&lt;=L720),)),L720)</f>
        <v>19290</v>
      </c>
      <c r="AS720" s="110">
        <f t="array" ref="AS720">IFERROR(INDEX(TO_name_11,MATCH(,((Шаблон_11-Точность)&gt;=M720)+((Шаблон_11+Точность)&lt;=M720),)),M720)</f>
        <v>14210</v>
      </c>
      <c r="AT720" s="111" t="s">
        <v>290</v>
      </c>
      <c r="AU720" s="108">
        <f t="array" ref="AU720">IFERROR(INDEX(TO_name_5,MATCH(,((Шаблон_5-Точность)&gt;=O720)+((Шаблон_5+Точность)&lt;=O720),)),O720)</f>
        <v>50966</v>
      </c>
      <c r="AV720" s="109">
        <f t="array" ref="AV720">IFERROR(INDEX(TO_name_6,MATCH(,((Шаблон_6-Точность)&gt;=P720)+((Шаблон_6+Точность)&lt;=P720),)),P720)</f>
        <v>35181</v>
      </c>
      <c r="AW720" s="109">
        <f t="array" ref="AW720">IFERROR(INDEX(TO_name_7,MATCH(,((Шаблон_7-Точность)&gt;=Q720)+((Шаблон_7+Точность)&lt;=Q720),)),Q720)</f>
        <v>22946</v>
      </c>
      <c r="AX720" s="109">
        <f t="array" ref="AX720">IFERROR(INDEX(TO_name_8,MATCH(,((Шаблон_8-Точность)&gt;=R720)+((Шаблон_8+Точность)&lt;=R720),)),R720)</f>
        <v>69863</v>
      </c>
      <c r="AY720" s="109">
        <f t="array" ref="AY720">IFERROR(INDEX(TO_name_12,MATCH(,((Шаблон_12-Точность)&gt;=S720)+((Шаблон_12+Точность)&lt;=S720),)),S720)</f>
        <v>37842</v>
      </c>
      <c r="AZ720" s="109">
        <f t="array" ref="AZ720">IFERROR(INDEX(TO_name_13,MATCH(,((Шаблон_13-Точность)&gt;=T720)+((Шаблон_13+Точность)&lt;=T720),)),T720)</f>
        <v>35096</v>
      </c>
      <c r="BA720" s="110">
        <f t="array" ref="BA720">IFERROR(INDEX(TO_name_14,MATCH(,((Шаблон_14-Точность)&gt;=U720)+((Шаблон_14+Точность)&lt;=U720),)),U720)</f>
        <v>14140</v>
      </c>
      <c r="BB720" s="3"/>
      <c r="BC720" s="3" t="str">
        <f t="shared" si="363"/>
        <v>М/74967/31245</v>
      </c>
      <c r="BD720" s="3" t="str">
        <f t="shared" si="364"/>
        <v>М/79841/64919</v>
      </c>
      <c r="BE720" s="3" t="str">
        <f t="shared" si="365"/>
        <v>М/73434/48332</v>
      </c>
      <c r="BF720" s="3" t="str">
        <f t="shared" si="366"/>
        <v>Р/79566/51266</v>
      </c>
      <c r="BG720" s="3" t="str">
        <f t="shared" si="367"/>
        <v>М/22043/22043</v>
      </c>
      <c r="BH720" s="3" t="str">
        <f t="shared" si="368"/>
        <v>М/19290/19290</v>
      </c>
      <c r="BI720" s="3" t="str">
        <f t="shared" si="369"/>
        <v>Р/14210/14210</v>
      </c>
      <c r="BJ720" s="158" t="s">
        <v>290</v>
      </c>
      <c r="BK720" s="3" t="str">
        <f t="shared" si="370"/>
        <v>Р/49245/50966</v>
      </c>
      <c r="BL720" s="3" t="str">
        <f t="shared" si="371"/>
        <v>М/60163/35181</v>
      </c>
      <c r="BM720" s="3" t="str">
        <f t="shared" si="372"/>
        <v>Р/43461/22946</v>
      </c>
      <c r="BN720" s="3" t="str">
        <f t="shared" si="373"/>
        <v>М/45314/69863</v>
      </c>
      <c r="BO720" s="3" t="str">
        <f t="shared" si="374"/>
        <v>Р/12842/37842</v>
      </c>
      <c r="BP720" s="3" t="str">
        <f t="shared" si="375"/>
        <v>М/14581/35096</v>
      </c>
      <c r="BQ720" s="3" t="str">
        <f t="shared" si="376"/>
        <v>М/14140/14140</v>
      </c>
    </row>
    <row r="721" spans="1:69" ht="16.5" customHeight="1" x14ac:dyDescent="0.25">
      <c r="A721" s="90">
        <v>45637</v>
      </c>
      <c r="B721" s="3">
        <v>5</v>
      </c>
      <c r="C721" s="3">
        <v>4</v>
      </c>
      <c r="D721" s="105" t="str">
        <f t="shared" si="377"/>
        <v/>
      </c>
      <c r="E721" s="105" t="str">
        <f t="shared" si="378"/>
        <v/>
      </c>
      <c r="F721" s="99" t="s">
        <v>290</v>
      </c>
      <c r="G721" s="100">
        <f t="shared" si="379"/>
        <v>31269</v>
      </c>
      <c r="H721" s="100">
        <f t="shared" si="380"/>
        <v>64943</v>
      </c>
      <c r="I721" s="100">
        <f t="shared" si="381"/>
        <v>48356</v>
      </c>
      <c r="J721" s="100">
        <f t="shared" si="382"/>
        <v>51266</v>
      </c>
      <c r="K721" s="100">
        <f t="shared" si="383"/>
        <v>22067</v>
      </c>
      <c r="L721" s="100">
        <f t="shared" si="384"/>
        <v>19314</v>
      </c>
      <c r="M721" s="100">
        <f t="shared" si="385"/>
        <v>14210</v>
      </c>
      <c r="N721" s="100" t="str">
        <f t="shared" si="386"/>
        <v>|</v>
      </c>
      <c r="O721" s="100">
        <f t="shared" si="387"/>
        <v>50966</v>
      </c>
      <c r="P721" s="100">
        <f t="shared" si="388"/>
        <v>35205</v>
      </c>
      <c r="Q721" s="100">
        <f t="shared" si="389"/>
        <v>22946</v>
      </c>
      <c r="R721" s="100">
        <f t="shared" si="390"/>
        <v>69887</v>
      </c>
      <c r="S721" s="100">
        <f t="shared" si="391"/>
        <v>37842</v>
      </c>
      <c r="T721" s="100">
        <f t="shared" si="392"/>
        <v>35120</v>
      </c>
      <c r="U721" s="100">
        <f t="shared" si="393"/>
        <v>14164</v>
      </c>
      <c r="V721" s="89" t="s">
        <v>290</v>
      </c>
      <c r="W721" s="95" t="s">
        <v>37</v>
      </c>
      <c r="X721" s="95" t="s">
        <v>37</v>
      </c>
      <c r="Y721" s="95" t="s">
        <v>37</v>
      </c>
      <c r="Z721" s="95" t="s">
        <v>38</v>
      </c>
      <c r="AA721" s="95" t="s">
        <v>37</v>
      </c>
      <c r="AB721" s="95" t="s">
        <v>37</v>
      </c>
      <c r="AC721" s="95" t="s">
        <v>38</v>
      </c>
      <c r="AD721" s="96" t="s">
        <v>290</v>
      </c>
      <c r="AE721" s="95" t="s">
        <v>38</v>
      </c>
      <c r="AF721" s="95" t="s">
        <v>37</v>
      </c>
      <c r="AG721" s="95" t="s">
        <v>38</v>
      </c>
      <c r="AH721" s="95" t="s">
        <v>37</v>
      </c>
      <c r="AI721" s="95" t="s">
        <v>38</v>
      </c>
      <c r="AJ721" s="95" t="s">
        <v>37</v>
      </c>
      <c r="AK721" s="95" t="s">
        <v>37</v>
      </c>
      <c r="AL721" s="94" t="s">
        <v>290</v>
      </c>
      <c r="AM721" s="108">
        <f t="array" ref="AM721">IFERROR(INDEX(TO_name_1,MATCH(,((Шаблон_1-Точность)&gt;=G721)+((Шаблон_1+Точность)&lt;=G721),)),G721)</f>
        <v>31269</v>
      </c>
      <c r="AN721" s="109">
        <f t="array" ref="AN721">IFERROR(INDEX(TO_name_2,MATCH(,((Шаблон_2-Точность)&gt;=H721)+((Шаблон_2+Точность)&lt;=H721),)),H721)</f>
        <v>64943</v>
      </c>
      <c r="AO721" s="109">
        <f t="array" ref="AO721">IFERROR(INDEX(TO_name_3,MATCH(,((Шаблон_3-Точность)&gt;=I721)+((Шаблон_3+Точность)&lt;=I721),)),I721)</f>
        <v>48356</v>
      </c>
      <c r="AP721" s="109">
        <f t="array" ref="AP721">IFERROR(INDEX(TO_name_4,MATCH(,((Шаблон_4-Точность)&gt;=J721)+((Шаблон_4+Точность)&lt;=J721),)),J721)</f>
        <v>51266</v>
      </c>
      <c r="AQ721" s="109">
        <f t="array" ref="AQ721">IFERROR(INDEX(TO_name_9,MATCH(,((Шаблон_9-Точность)&gt;=K721)+((Шаблон_9+Точность)&lt;=K721),)),K721)</f>
        <v>22067</v>
      </c>
      <c r="AR721" s="109">
        <f t="array" ref="AR721">IFERROR(INDEX(TO_name_10,MATCH(,((Шаблон_10-Точность)&gt;=L721)+((Шаблон_10+Точность)&lt;=L721),)),L721)</f>
        <v>19314</v>
      </c>
      <c r="AS721" s="110">
        <f t="array" ref="AS721">IFERROR(INDEX(TO_name_11,MATCH(,((Шаблон_11-Точность)&gt;=M721)+((Шаблон_11+Точность)&lt;=M721),)),M721)</f>
        <v>14210</v>
      </c>
      <c r="AT721" s="111" t="s">
        <v>290</v>
      </c>
      <c r="AU721" s="108">
        <f t="array" ref="AU721">IFERROR(INDEX(TO_name_5,MATCH(,((Шаблон_5-Точность)&gt;=O721)+((Шаблон_5+Точность)&lt;=O721),)),O721)</f>
        <v>50966</v>
      </c>
      <c r="AV721" s="109">
        <f t="array" ref="AV721">IFERROR(INDEX(TO_name_6,MATCH(,((Шаблон_6-Точность)&gt;=P721)+((Шаблон_6+Точность)&lt;=P721),)),P721)</f>
        <v>35205</v>
      </c>
      <c r="AW721" s="109">
        <f t="array" ref="AW721">IFERROR(INDEX(TO_name_7,MATCH(,((Шаблон_7-Точность)&gt;=Q721)+((Шаблон_7+Точность)&lt;=Q721),)),Q721)</f>
        <v>22946</v>
      </c>
      <c r="AX721" s="109">
        <f t="array" ref="AX721">IFERROR(INDEX(TO_name_8,MATCH(,((Шаблон_8-Точность)&gt;=R721)+((Шаблон_8+Точность)&lt;=R721),)),R721)</f>
        <v>69887</v>
      </c>
      <c r="AY721" s="109">
        <f t="array" ref="AY721">IFERROR(INDEX(TO_name_12,MATCH(,((Шаблон_12-Точность)&gt;=S721)+((Шаблон_12+Точность)&lt;=S721),)),S721)</f>
        <v>37842</v>
      </c>
      <c r="AZ721" s="109">
        <f t="array" ref="AZ721">IFERROR(INDEX(TO_name_13,MATCH(,((Шаблон_13-Точность)&gt;=T721)+((Шаблон_13+Точность)&lt;=T721),)),T721)</f>
        <v>35120</v>
      </c>
      <c r="BA721" s="110">
        <f t="array" ref="BA721">IFERROR(INDEX(TO_name_14,MATCH(,((Шаблон_14-Точность)&gt;=U721)+((Шаблон_14+Точность)&lt;=U721),)),U721)</f>
        <v>14164</v>
      </c>
      <c r="BB721" s="3"/>
      <c r="BC721" s="3" t="str">
        <f t="shared" si="363"/>
        <v>М/74991/31269</v>
      </c>
      <c r="BD721" s="3" t="str">
        <f t="shared" si="364"/>
        <v>М/79865/64943</v>
      </c>
      <c r="BE721" s="3" t="str">
        <f t="shared" si="365"/>
        <v>М/73458/48356</v>
      </c>
      <c r="BF721" s="3" t="str">
        <f t="shared" si="366"/>
        <v>Р/79566/51266</v>
      </c>
      <c r="BG721" s="3" t="str">
        <f t="shared" si="367"/>
        <v>М/22067/22067</v>
      </c>
      <c r="BH721" s="3" t="str">
        <f t="shared" si="368"/>
        <v>М/19314/19314</v>
      </c>
      <c r="BI721" s="3" t="str">
        <f t="shared" si="369"/>
        <v>Р/14210/14210</v>
      </c>
      <c r="BJ721" s="158" t="s">
        <v>290</v>
      </c>
      <c r="BK721" s="3" t="str">
        <f t="shared" si="370"/>
        <v>Р/49245/50966</v>
      </c>
      <c r="BL721" s="3" t="str">
        <f t="shared" si="371"/>
        <v>М/60187/35205</v>
      </c>
      <c r="BM721" s="3" t="str">
        <f t="shared" si="372"/>
        <v>Р/43461/22946</v>
      </c>
      <c r="BN721" s="3" t="str">
        <f t="shared" si="373"/>
        <v>М/45338/69887</v>
      </c>
      <c r="BO721" s="3" t="str">
        <f t="shared" si="374"/>
        <v>Р/12842/37842</v>
      </c>
      <c r="BP721" s="3" t="str">
        <f t="shared" si="375"/>
        <v>М/14605/35120</v>
      </c>
      <c r="BQ721" s="3" t="str">
        <f t="shared" si="376"/>
        <v>М/14164/14164</v>
      </c>
    </row>
    <row r="722" spans="1:69" ht="16.5" customHeight="1" x14ac:dyDescent="0.25">
      <c r="A722" s="90">
        <v>45638</v>
      </c>
      <c r="B722" s="3">
        <v>5</v>
      </c>
      <c r="C722" s="3">
        <v>4</v>
      </c>
      <c r="D722" s="105" t="str">
        <f t="shared" si="377"/>
        <v/>
      </c>
      <c r="E722" s="105" t="str">
        <f t="shared" si="378"/>
        <v/>
      </c>
      <c r="F722" s="99" t="s">
        <v>290</v>
      </c>
      <c r="G722" s="100">
        <f t="shared" si="379"/>
        <v>31293</v>
      </c>
      <c r="H722" s="100">
        <f t="shared" si="380"/>
        <v>64967</v>
      </c>
      <c r="I722" s="100">
        <f t="shared" si="381"/>
        <v>48380</v>
      </c>
      <c r="J722" s="100">
        <f t="shared" si="382"/>
        <v>51266</v>
      </c>
      <c r="K722" s="100">
        <f t="shared" si="383"/>
        <v>22091</v>
      </c>
      <c r="L722" s="100">
        <f t="shared" si="384"/>
        <v>19338</v>
      </c>
      <c r="M722" s="100">
        <f t="shared" si="385"/>
        <v>14210</v>
      </c>
      <c r="N722" s="100" t="str">
        <f t="shared" si="386"/>
        <v>|</v>
      </c>
      <c r="O722" s="100">
        <f t="shared" si="387"/>
        <v>50966</v>
      </c>
      <c r="P722" s="100">
        <f t="shared" si="388"/>
        <v>35229</v>
      </c>
      <c r="Q722" s="100">
        <f t="shared" si="389"/>
        <v>22946</v>
      </c>
      <c r="R722" s="100">
        <f t="shared" si="390"/>
        <v>69911</v>
      </c>
      <c r="S722" s="100">
        <f t="shared" si="391"/>
        <v>37850</v>
      </c>
      <c r="T722" s="100">
        <f t="shared" si="392"/>
        <v>35136</v>
      </c>
      <c r="U722" s="100">
        <f t="shared" si="393"/>
        <v>14188</v>
      </c>
      <c r="V722" s="89" t="s">
        <v>290</v>
      </c>
      <c r="W722" s="95" t="s">
        <v>37</v>
      </c>
      <c r="X722" s="95" t="s">
        <v>37</v>
      </c>
      <c r="Y722" s="95" t="s">
        <v>37</v>
      </c>
      <c r="Z722" s="95" t="s">
        <v>38</v>
      </c>
      <c r="AA722" s="95" t="s">
        <v>37</v>
      </c>
      <c r="AB722" s="95" t="s">
        <v>37</v>
      </c>
      <c r="AC722" s="95" t="s">
        <v>38</v>
      </c>
      <c r="AD722" s="96" t="s">
        <v>290</v>
      </c>
      <c r="AE722" s="95" t="s">
        <v>38</v>
      </c>
      <c r="AF722" s="95" t="s">
        <v>37</v>
      </c>
      <c r="AG722" s="95" t="s">
        <v>38</v>
      </c>
      <c r="AH722" s="95" t="s">
        <v>37</v>
      </c>
      <c r="AI722" s="95" t="s">
        <v>320</v>
      </c>
      <c r="AJ722" s="95" t="s">
        <v>195</v>
      </c>
      <c r="AK722" s="95" t="s">
        <v>37</v>
      </c>
      <c r="AL722" s="94" t="s">
        <v>290</v>
      </c>
      <c r="AM722" s="108">
        <f t="array" ref="AM722">IFERROR(INDEX(TO_name_1,MATCH(,((Шаблон_1-Точность)&gt;=G722)+((Шаблон_1+Точность)&lt;=G722),)),G722)</f>
        <v>31293</v>
      </c>
      <c r="AN722" s="109">
        <f t="array" ref="AN722">IFERROR(INDEX(TO_name_2,MATCH(,((Шаблон_2-Точность)&gt;=H722)+((Шаблон_2+Точность)&lt;=H722),)),H722)</f>
        <v>64967</v>
      </c>
      <c r="AO722" s="109">
        <f t="array" ref="AO722">IFERROR(INDEX(TO_name_3,MATCH(,((Шаблон_3-Точность)&gt;=I722)+((Шаблон_3+Точность)&lt;=I722),)),I722)</f>
        <v>48380</v>
      </c>
      <c r="AP722" s="109">
        <f t="array" ref="AP722">IFERROR(INDEX(TO_name_4,MATCH(,((Шаблон_4-Точность)&gt;=J722)+((Шаблон_4+Точность)&lt;=J722),)),J722)</f>
        <v>51266</v>
      </c>
      <c r="AQ722" s="109">
        <f t="array" ref="AQ722">IFERROR(INDEX(TO_name_9,MATCH(,((Шаблон_9-Точность)&gt;=K722)+((Шаблон_9+Точность)&lt;=K722),)),K722)</f>
        <v>22091</v>
      </c>
      <c r="AR722" s="109">
        <f t="array" ref="AR722">IFERROR(INDEX(TO_name_10,MATCH(,((Шаблон_10-Точность)&gt;=L722)+((Шаблон_10+Точность)&lt;=L722),)),L722)</f>
        <v>19338</v>
      </c>
      <c r="AS722" s="110">
        <f t="array" ref="AS722">IFERROR(INDEX(TO_name_11,MATCH(,((Шаблон_11-Точность)&gt;=M722)+((Шаблон_11+Точность)&lt;=M722),)),M722)</f>
        <v>14210</v>
      </c>
      <c r="AT722" s="111" t="s">
        <v>290</v>
      </c>
      <c r="AU722" s="108">
        <f t="array" ref="AU722">IFERROR(INDEX(TO_name_5,MATCH(,((Шаблон_5-Точность)&gt;=O722)+((Шаблон_5+Точность)&lt;=O722),)),O722)</f>
        <v>50966</v>
      </c>
      <c r="AV722" s="109">
        <f t="array" ref="AV722">IFERROR(INDEX(TO_name_6,MATCH(,((Шаблон_6-Точность)&gt;=P722)+((Шаблон_6+Точность)&lt;=P722),)),P722)</f>
        <v>35229</v>
      </c>
      <c r="AW722" s="109">
        <f t="array" ref="AW722">IFERROR(INDEX(TO_name_7,MATCH(,((Шаблон_7-Точность)&gt;=Q722)+((Шаблон_7+Точность)&lt;=Q722),)),Q722)</f>
        <v>22946</v>
      </c>
      <c r="AX722" s="109">
        <f t="array" ref="AX722">IFERROR(INDEX(TO_name_8,MATCH(,((Шаблон_8-Точность)&gt;=R722)+((Шаблон_8+Точность)&lt;=R722),)),R722)</f>
        <v>69911</v>
      </c>
      <c r="AY722" s="109">
        <f t="array" ref="AY722">IFERROR(INDEX(TO_name_12,MATCH(,((Шаблон_12-Точность)&gt;=S722)+((Шаблон_12+Точность)&lt;=S722),)),S722)</f>
        <v>37850</v>
      </c>
      <c r="AZ722" s="109">
        <f t="array" ref="AZ722">IFERROR(INDEX(TO_name_13,MATCH(,((Шаблон_13-Точность)&gt;=T722)+((Шаблон_13+Точность)&lt;=T722),)),T722)</f>
        <v>35136</v>
      </c>
      <c r="BA722" s="110">
        <f t="array" ref="BA722">IFERROR(INDEX(TO_name_14,MATCH(,((Шаблон_14-Точность)&gt;=U722)+((Шаблон_14+Точность)&lt;=U722),)),U722)</f>
        <v>14188</v>
      </c>
      <c r="BB722" s="3"/>
      <c r="BC722" s="3" t="str">
        <f t="shared" si="363"/>
        <v>М/75015/31293</v>
      </c>
      <c r="BD722" s="3" t="str">
        <f t="shared" si="364"/>
        <v>М/79889/64967</v>
      </c>
      <c r="BE722" s="3" t="str">
        <f t="shared" si="365"/>
        <v>М/73482/48380</v>
      </c>
      <c r="BF722" s="3" t="str">
        <f t="shared" si="366"/>
        <v>Р/79566/51266</v>
      </c>
      <c r="BG722" s="3" t="str">
        <f t="shared" si="367"/>
        <v>М/22091/22091</v>
      </c>
      <c r="BH722" s="3" t="str">
        <f t="shared" si="368"/>
        <v>М/19338/19338</v>
      </c>
      <c r="BI722" s="3" t="str">
        <f t="shared" si="369"/>
        <v>Р/14210/14210</v>
      </c>
      <c r="BJ722" s="158" t="s">
        <v>290</v>
      </c>
      <c r="BK722" s="3" t="str">
        <f t="shared" si="370"/>
        <v>Р/49245/50966</v>
      </c>
      <c r="BL722" s="3" t="str">
        <f t="shared" si="371"/>
        <v>М/60211/35229</v>
      </c>
      <c r="BM722" s="3" t="str">
        <f t="shared" si="372"/>
        <v>Р/43461/22946</v>
      </c>
      <c r="BN722" s="3" t="str">
        <f t="shared" si="373"/>
        <v>М/45362/69911</v>
      </c>
      <c r="BO722" s="3" t="str">
        <f t="shared" si="374"/>
        <v>П/12850/37850</v>
      </c>
      <c r="BP722" s="3" t="str">
        <f t="shared" si="375"/>
        <v>О/14621/35136</v>
      </c>
      <c r="BQ722" s="3" t="str">
        <f t="shared" si="376"/>
        <v>М/14188/14188</v>
      </c>
    </row>
    <row r="723" spans="1:69" ht="16.5" customHeight="1" x14ac:dyDescent="0.25">
      <c r="A723" s="90">
        <v>45639</v>
      </c>
      <c r="B723" s="3">
        <v>5</v>
      </c>
      <c r="C723" s="3">
        <v>4</v>
      </c>
      <c r="D723" s="105" t="str">
        <f t="shared" si="377"/>
        <v/>
      </c>
      <c r="E723" s="105" t="str">
        <f t="shared" si="378"/>
        <v>ОШ</v>
      </c>
      <c r="F723" s="99" t="s">
        <v>290</v>
      </c>
      <c r="G723" s="100">
        <f t="shared" si="379"/>
        <v>31317</v>
      </c>
      <c r="H723" s="100">
        <f t="shared" si="380"/>
        <v>64991</v>
      </c>
      <c r="I723" s="100">
        <f t="shared" si="381"/>
        <v>48404</v>
      </c>
      <c r="J723" s="100">
        <f t="shared" si="382"/>
        <v>51266</v>
      </c>
      <c r="K723" s="100">
        <f t="shared" si="383"/>
        <v>22115</v>
      </c>
      <c r="L723" s="100">
        <f t="shared" si="384"/>
        <v>19362</v>
      </c>
      <c r="M723" s="100">
        <f t="shared" si="385"/>
        <v>14210</v>
      </c>
      <c r="N723" s="100" t="str">
        <f t="shared" si="386"/>
        <v>|</v>
      </c>
      <c r="O723" s="100">
        <f t="shared" si="387"/>
        <v>50966</v>
      </c>
      <c r="P723" s="100">
        <f t="shared" si="388"/>
        <v>35253</v>
      </c>
      <c r="Q723" s="100">
        <f t="shared" si="389"/>
        <v>22946</v>
      </c>
      <c r="R723" s="100">
        <f t="shared" si="390"/>
        <v>69935</v>
      </c>
      <c r="S723" s="100">
        <f t="shared" si="391"/>
        <v>37866</v>
      </c>
      <c r="T723" s="100">
        <f t="shared" si="392"/>
        <v>35136</v>
      </c>
      <c r="U723" s="100">
        <f t="shared" si="393"/>
        <v>14212</v>
      </c>
      <c r="V723" s="89" t="s">
        <v>290</v>
      </c>
      <c r="W723" s="95" t="s">
        <v>37</v>
      </c>
      <c r="X723" s="95" t="s">
        <v>37</v>
      </c>
      <c r="Y723" s="95" t="s">
        <v>37</v>
      </c>
      <c r="Z723" s="95" t="s">
        <v>38</v>
      </c>
      <c r="AA723" s="95" t="s">
        <v>37</v>
      </c>
      <c r="AB723" s="95" t="s">
        <v>37</v>
      </c>
      <c r="AC723" s="95" t="s">
        <v>38</v>
      </c>
      <c r="AD723" s="96" t="s">
        <v>290</v>
      </c>
      <c r="AE723" s="95" t="s">
        <v>38</v>
      </c>
      <c r="AF723" s="95" t="s">
        <v>37</v>
      </c>
      <c r="AG723" s="95" t="s">
        <v>38</v>
      </c>
      <c r="AH723" s="95" t="s">
        <v>37</v>
      </c>
      <c r="AI723" s="95" t="s">
        <v>195</v>
      </c>
      <c r="AJ723" s="95" t="s">
        <v>321</v>
      </c>
      <c r="AK723" s="95" t="s">
        <v>37</v>
      </c>
      <c r="AL723" s="94" t="s">
        <v>290</v>
      </c>
      <c r="AM723" s="108">
        <f t="array" ref="AM723">IFERROR(INDEX(TO_name_1,MATCH(,((Шаблон_1-Точность)&gt;=G723)+((Шаблон_1+Точность)&lt;=G723),)),G723)</f>
        <v>31317</v>
      </c>
      <c r="AN723" s="109" t="str">
        <f t="array" ref="AN723">IFERROR(INDEX(TO_name_2,MATCH(,((Шаблон_2-Точность)&gt;=H723)+((Шаблон_2+Точность)&lt;=H723),)),H723)</f>
        <v>ТО2</v>
      </c>
      <c r="AO723" s="109">
        <f t="array" ref="AO723">IFERROR(INDEX(TO_name_3,MATCH(,((Шаблон_3-Точность)&gt;=I723)+((Шаблон_3+Точность)&lt;=I723),)),I723)</f>
        <v>48404</v>
      </c>
      <c r="AP723" s="109">
        <f t="array" ref="AP723">IFERROR(INDEX(TO_name_4,MATCH(,((Шаблон_4-Точность)&gt;=J723)+((Шаблон_4+Точность)&lt;=J723),)),J723)</f>
        <v>51266</v>
      </c>
      <c r="AQ723" s="109">
        <f t="array" ref="AQ723">IFERROR(INDEX(TO_name_9,MATCH(,((Шаблон_9-Точность)&gt;=K723)+((Шаблон_9+Точность)&lt;=K723),)),K723)</f>
        <v>22115</v>
      </c>
      <c r="AR723" s="109">
        <f t="array" ref="AR723">IFERROR(INDEX(TO_name_10,MATCH(,((Шаблон_10-Точность)&gt;=L723)+((Шаблон_10+Точность)&lt;=L723),)),L723)</f>
        <v>19362</v>
      </c>
      <c r="AS723" s="110">
        <f t="array" ref="AS723">IFERROR(INDEX(TO_name_11,MATCH(,((Шаблон_11-Точность)&gt;=M723)+((Шаблон_11+Точность)&lt;=M723),)),M723)</f>
        <v>14210</v>
      </c>
      <c r="AT723" s="111" t="s">
        <v>290</v>
      </c>
      <c r="AU723" s="108">
        <f t="array" ref="AU723">IFERROR(INDEX(TO_name_5,MATCH(,((Шаблон_5-Точность)&gt;=O723)+((Шаблон_5+Точность)&lt;=O723),)),O723)</f>
        <v>50966</v>
      </c>
      <c r="AV723" s="109">
        <f t="array" ref="AV723">IFERROR(INDEX(TO_name_6,MATCH(,((Шаблон_6-Точность)&gt;=P723)+((Шаблон_6+Точность)&lt;=P723),)),P723)</f>
        <v>35253</v>
      </c>
      <c r="AW723" s="109">
        <f t="array" ref="AW723">IFERROR(INDEX(TO_name_7,MATCH(,((Шаблон_7-Точность)&gt;=Q723)+((Шаблон_7+Точность)&lt;=Q723),)),Q723)</f>
        <v>22946</v>
      </c>
      <c r="AX723" s="109">
        <f t="array" ref="AX723">IFERROR(INDEX(TO_name_8,MATCH(,((Шаблон_8-Точность)&gt;=R723)+((Шаблон_8+Точность)&lt;=R723),)),R723)</f>
        <v>69935</v>
      </c>
      <c r="AY723" s="109">
        <f t="array" ref="AY723">IFERROR(INDEX(TO_name_12,MATCH(,((Шаблон_12-Точность)&gt;=S723)+((Шаблон_12+Точность)&lt;=S723),)),S723)</f>
        <v>37866</v>
      </c>
      <c r="AZ723" s="109">
        <f t="array" ref="AZ723">IFERROR(INDEX(TO_name_13,MATCH(,((Шаблон_13-Точность)&gt;=T723)+((Шаблон_13+Точность)&lt;=T723),)),T723)</f>
        <v>35136</v>
      </c>
      <c r="BA723" s="110">
        <f t="array" ref="BA723">IFERROR(INDEX(TO_name_14,MATCH(,((Шаблон_14-Точность)&gt;=U723)+((Шаблон_14+Точность)&lt;=U723),)),U723)</f>
        <v>14212</v>
      </c>
      <c r="BB723" s="3"/>
      <c r="BC723" s="3" t="str">
        <f t="shared" si="363"/>
        <v>М/75039/31317</v>
      </c>
      <c r="BD723" s="3" t="str">
        <f t="shared" si="364"/>
        <v>М/79913/64991</v>
      </c>
      <c r="BE723" s="3" t="str">
        <f t="shared" si="365"/>
        <v>М/73506/48404</v>
      </c>
      <c r="BF723" s="3" t="str">
        <f t="shared" si="366"/>
        <v>Р/79566/51266</v>
      </c>
      <c r="BG723" s="3" t="str">
        <f t="shared" si="367"/>
        <v>М/22115/22115</v>
      </c>
      <c r="BH723" s="3" t="str">
        <f t="shared" si="368"/>
        <v>М/19362/19362</v>
      </c>
      <c r="BI723" s="3" t="str">
        <f t="shared" si="369"/>
        <v>Р/14210/14210</v>
      </c>
      <c r="BJ723" s="158" t="s">
        <v>290</v>
      </c>
      <c r="BK723" s="3" t="str">
        <f t="shared" si="370"/>
        <v>Р/49245/50966</v>
      </c>
      <c r="BL723" s="3" t="str">
        <f t="shared" si="371"/>
        <v>М/60235/35253</v>
      </c>
      <c r="BM723" s="3" t="str">
        <f t="shared" si="372"/>
        <v>Р/43461/22946</v>
      </c>
      <c r="BN723" s="3" t="str">
        <f t="shared" si="373"/>
        <v>М/45386/69935</v>
      </c>
      <c r="BO723" s="3" t="str">
        <f t="shared" si="374"/>
        <v>О/12866/37866</v>
      </c>
      <c r="BP723" s="3" t="str">
        <f t="shared" si="375"/>
        <v>ПМ/14621/35136</v>
      </c>
      <c r="BQ723" s="3" t="str">
        <f t="shared" si="376"/>
        <v>М/14212/14212</v>
      </c>
    </row>
    <row r="724" spans="1:69" ht="16.5" customHeight="1" x14ac:dyDescent="0.25">
      <c r="A724" s="90">
        <v>45640</v>
      </c>
      <c r="B724" s="3">
        <v>5</v>
      </c>
      <c r="C724" s="3">
        <v>4</v>
      </c>
      <c r="D724" s="105" t="str">
        <f t="shared" si="377"/>
        <v/>
      </c>
      <c r="E724" s="105" t="str">
        <f t="shared" si="378"/>
        <v/>
      </c>
      <c r="F724" s="99" t="s">
        <v>290</v>
      </c>
      <c r="G724" s="100">
        <f t="shared" si="379"/>
        <v>31341</v>
      </c>
      <c r="H724" s="100">
        <f t="shared" si="380"/>
        <v>65015</v>
      </c>
      <c r="I724" s="100">
        <f t="shared" si="381"/>
        <v>48428</v>
      </c>
      <c r="J724" s="100">
        <f t="shared" si="382"/>
        <v>51266</v>
      </c>
      <c r="K724" s="100">
        <f t="shared" si="383"/>
        <v>22139</v>
      </c>
      <c r="L724" s="100">
        <f t="shared" si="384"/>
        <v>19386</v>
      </c>
      <c r="M724" s="100">
        <f t="shared" si="385"/>
        <v>14210</v>
      </c>
      <c r="N724" s="100" t="str">
        <f t="shared" si="386"/>
        <v>|</v>
      </c>
      <c r="O724" s="100">
        <f t="shared" si="387"/>
        <v>50966</v>
      </c>
      <c r="P724" s="100">
        <f t="shared" si="388"/>
        <v>35277</v>
      </c>
      <c r="Q724" s="100">
        <f t="shared" si="389"/>
        <v>22946</v>
      </c>
      <c r="R724" s="100">
        <f t="shared" si="390"/>
        <v>69959</v>
      </c>
      <c r="S724" s="100">
        <f t="shared" si="391"/>
        <v>37866</v>
      </c>
      <c r="T724" s="100">
        <f t="shared" si="392"/>
        <v>35160</v>
      </c>
      <c r="U724" s="100">
        <f t="shared" si="393"/>
        <v>14236</v>
      </c>
      <c r="V724" s="89" t="s">
        <v>290</v>
      </c>
      <c r="W724" s="95" t="s">
        <v>37</v>
      </c>
      <c r="X724" s="95" t="s">
        <v>37</v>
      </c>
      <c r="Y724" s="95" t="s">
        <v>37</v>
      </c>
      <c r="Z724" s="95" t="s">
        <v>38</v>
      </c>
      <c r="AA724" s="95" t="s">
        <v>37</v>
      </c>
      <c r="AB724" s="95" t="s">
        <v>37</v>
      </c>
      <c r="AC724" s="95" t="s">
        <v>38</v>
      </c>
      <c r="AD724" s="96" t="s">
        <v>290</v>
      </c>
      <c r="AE724" s="95" t="s">
        <v>38</v>
      </c>
      <c r="AF724" s="95" t="s">
        <v>37</v>
      </c>
      <c r="AG724" s="95" t="s">
        <v>38</v>
      </c>
      <c r="AH724" s="95" t="s">
        <v>37</v>
      </c>
      <c r="AI724" s="95" t="s">
        <v>38</v>
      </c>
      <c r="AJ724" s="95" t="s">
        <v>37</v>
      </c>
      <c r="AK724" s="95" t="s">
        <v>37</v>
      </c>
      <c r="AL724" s="94" t="s">
        <v>290</v>
      </c>
      <c r="AM724" s="108">
        <f t="array" ref="AM724">IFERROR(INDEX(TO_name_1,MATCH(,((Шаблон_1-Точность)&gt;=G724)+((Шаблон_1+Точность)&lt;=G724),)),G724)</f>
        <v>31341</v>
      </c>
      <c r="AN724" s="109">
        <f t="array" ref="AN724">IFERROR(INDEX(TO_name_2,MATCH(,((Шаблон_2-Точность)&gt;=H724)+((Шаблон_2+Точность)&lt;=H724),)),H724)</f>
        <v>65015</v>
      </c>
      <c r="AO724" s="109">
        <f t="array" ref="AO724">IFERROR(INDEX(TO_name_3,MATCH(,((Шаблон_3-Точность)&gt;=I724)+((Шаблон_3+Точность)&lt;=I724),)),I724)</f>
        <v>48428</v>
      </c>
      <c r="AP724" s="109">
        <f t="array" ref="AP724">IFERROR(INDEX(TO_name_4,MATCH(,((Шаблон_4-Точность)&gt;=J724)+((Шаблон_4+Точность)&lt;=J724),)),J724)</f>
        <v>51266</v>
      </c>
      <c r="AQ724" s="109">
        <f t="array" ref="AQ724">IFERROR(INDEX(TO_name_9,MATCH(,((Шаблон_9-Точность)&gt;=K724)+((Шаблон_9+Точность)&lt;=K724),)),K724)</f>
        <v>22139</v>
      </c>
      <c r="AR724" s="109">
        <f t="array" ref="AR724">IFERROR(INDEX(TO_name_10,MATCH(,((Шаблон_10-Точность)&gt;=L724)+((Шаблон_10+Точность)&lt;=L724),)),L724)</f>
        <v>19386</v>
      </c>
      <c r="AS724" s="110">
        <f t="array" ref="AS724">IFERROR(INDEX(TO_name_11,MATCH(,((Шаблон_11-Точность)&gt;=M724)+((Шаблон_11+Точность)&lt;=M724),)),M724)</f>
        <v>14210</v>
      </c>
      <c r="AT724" s="111" t="s">
        <v>290</v>
      </c>
      <c r="AU724" s="108">
        <f t="array" ref="AU724">IFERROR(INDEX(TO_name_5,MATCH(,((Шаблон_5-Точность)&gt;=O724)+((Шаблон_5+Точность)&lt;=O724),)),O724)</f>
        <v>50966</v>
      </c>
      <c r="AV724" s="109">
        <f t="array" ref="AV724">IFERROR(INDEX(TO_name_6,MATCH(,((Шаблон_6-Точность)&gt;=P724)+((Шаблон_6+Точность)&lt;=P724),)),P724)</f>
        <v>35277</v>
      </c>
      <c r="AW724" s="109">
        <f t="array" ref="AW724">IFERROR(INDEX(TO_name_7,MATCH(,((Шаблон_7-Точность)&gt;=Q724)+((Шаблон_7+Точность)&lt;=Q724),)),Q724)</f>
        <v>22946</v>
      </c>
      <c r="AX724" s="109">
        <f t="array" ref="AX724">IFERROR(INDEX(TO_name_8,MATCH(,((Шаблон_8-Точность)&gt;=R724)+((Шаблон_8+Точность)&lt;=R724),)),R724)</f>
        <v>69959</v>
      </c>
      <c r="AY724" s="109">
        <f t="array" ref="AY724">IFERROR(INDEX(TO_name_12,MATCH(,((Шаблон_12-Точность)&gt;=S724)+((Шаблон_12+Точность)&lt;=S724),)),S724)</f>
        <v>37866</v>
      </c>
      <c r="AZ724" s="109">
        <f t="array" ref="AZ724">IFERROR(INDEX(TO_name_13,MATCH(,((Шаблон_13-Точность)&gt;=T724)+((Шаблон_13+Точность)&lt;=T724),)),T724)</f>
        <v>35160</v>
      </c>
      <c r="BA724" s="110">
        <f t="array" ref="BA724">IFERROR(INDEX(TO_name_14,MATCH(,((Шаблон_14-Точность)&gt;=U724)+((Шаблон_14+Точность)&lt;=U724),)),U724)</f>
        <v>14236</v>
      </c>
      <c r="BB724" s="3"/>
      <c r="BC724" s="3" t="str">
        <f t="shared" si="363"/>
        <v>М/75063/31341</v>
      </c>
      <c r="BD724" s="3" t="str">
        <f t="shared" si="364"/>
        <v>М/79937/65015</v>
      </c>
      <c r="BE724" s="3" t="str">
        <f t="shared" si="365"/>
        <v>М/73530/48428</v>
      </c>
      <c r="BF724" s="3" t="str">
        <f t="shared" si="366"/>
        <v>Р/79566/51266</v>
      </c>
      <c r="BG724" s="3" t="str">
        <f t="shared" si="367"/>
        <v>М/22139/22139</v>
      </c>
      <c r="BH724" s="3" t="str">
        <f t="shared" si="368"/>
        <v>М/19386/19386</v>
      </c>
      <c r="BI724" s="3" t="str">
        <f t="shared" si="369"/>
        <v>Р/14210/14210</v>
      </c>
      <c r="BJ724" s="158" t="s">
        <v>290</v>
      </c>
      <c r="BK724" s="3" t="str">
        <f t="shared" si="370"/>
        <v>Р/49245/50966</v>
      </c>
      <c r="BL724" s="3" t="str">
        <f t="shared" si="371"/>
        <v>М/60259/35277</v>
      </c>
      <c r="BM724" s="3" t="str">
        <f t="shared" si="372"/>
        <v>Р/43461/22946</v>
      </c>
      <c r="BN724" s="3" t="str">
        <f t="shared" si="373"/>
        <v>М/45410/69959</v>
      </c>
      <c r="BO724" s="3" t="str">
        <f t="shared" si="374"/>
        <v>Р/12866/37866</v>
      </c>
      <c r="BP724" s="3" t="str">
        <f t="shared" si="375"/>
        <v>М/14645/35160</v>
      </c>
      <c r="BQ724" s="3" t="str">
        <f t="shared" si="376"/>
        <v>М/14236/14236</v>
      </c>
    </row>
    <row r="725" spans="1:69" ht="16.5" customHeight="1" x14ac:dyDescent="0.25">
      <c r="A725" s="90">
        <v>45641</v>
      </c>
      <c r="B725" s="3">
        <v>5</v>
      </c>
      <c r="C725" s="3">
        <v>4</v>
      </c>
      <c r="D725" s="105" t="str">
        <f t="shared" si="377"/>
        <v/>
      </c>
      <c r="E725" s="105" t="str">
        <f t="shared" si="378"/>
        <v/>
      </c>
      <c r="F725" s="99" t="s">
        <v>290</v>
      </c>
      <c r="G725" s="100">
        <f t="shared" si="379"/>
        <v>31365</v>
      </c>
      <c r="H725" s="100">
        <f t="shared" si="380"/>
        <v>65039</v>
      </c>
      <c r="I725" s="100">
        <f t="shared" si="381"/>
        <v>48452</v>
      </c>
      <c r="J725" s="100">
        <f t="shared" si="382"/>
        <v>51266</v>
      </c>
      <c r="K725" s="100">
        <f t="shared" si="383"/>
        <v>22163</v>
      </c>
      <c r="L725" s="100">
        <f t="shared" si="384"/>
        <v>19410</v>
      </c>
      <c r="M725" s="100">
        <f t="shared" si="385"/>
        <v>14210</v>
      </c>
      <c r="N725" s="100" t="str">
        <f t="shared" si="386"/>
        <v>|</v>
      </c>
      <c r="O725" s="100">
        <f t="shared" si="387"/>
        <v>50966</v>
      </c>
      <c r="P725" s="100">
        <f t="shared" si="388"/>
        <v>35301</v>
      </c>
      <c r="Q725" s="100">
        <f t="shared" si="389"/>
        <v>22946</v>
      </c>
      <c r="R725" s="100">
        <f t="shared" si="390"/>
        <v>69983</v>
      </c>
      <c r="S725" s="100">
        <f t="shared" si="391"/>
        <v>37866</v>
      </c>
      <c r="T725" s="100">
        <f t="shared" si="392"/>
        <v>35184</v>
      </c>
      <c r="U725" s="100">
        <f t="shared" si="393"/>
        <v>14260</v>
      </c>
      <c r="V725" s="89" t="s">
        <v>290</v>
      </c>
      <c r="W725" s="95" t="s">
        <v>37</v>
      </c>
      <c r="X725" s="95" t="s">
        <v>37</v>
      </c>
      <c r="Y725" s="95" t="s">
        <v>37</v>
      </c>
      <c r="Z725" s="95" t="s">
        <v>38</v>
      </c>
      <c r="AA725" s="95" t="s">
        <v>37</v>
      </c>
      <c r="AB725" s="95" t="s">
        <v>37</v>
      </c>
      <c r="AC725" s="95" t="s">
        <v>38</v>
      </c>
      <c r="AD725" s="96" t="s">
        <v>290</v>
      </c>
      <c r="AE725" s="95" t="s">
        <v>38</v>
      </c>
      <c r="AF725" s="95" t="s">
        <v>37</v>
      </c>
      <c r="AG725" s="95" t="s">
        <v>38</v>
      </c>
      <c r="AH725" s="95" t="s">
        <v>37</v>
      </c>
      <c r="AI725" s="95" t="s">
        <v>38</v>
      </c>
      <c r="AJ725" s="95" t="s">
        <v>37</v>
      </c>
      <c r="AK725" s="95" t="s">
        <v>37</v>
      </c>
      <c r="AL725" s="94" t="s">
        <v>290</v>
      </c>
      <c r="AM725" s="108">
        <f t="array" ref="AM725">IFERROR(INDEX(TO_name_1,MATCH(,((Шаблон_1-Точность)&gt;=G725)+((Шаблон_1+Точность)&lt;=G725),)),G725)</f>
        <v>31365</v>
      </c>
      <c r="AN725" s="109">
        <f t="array" ref="AN725">IFERROR(INDEX(TO_name_2,MATCH(,((Шаблон_2-Точность)&gt;=H725)+((Шаблон_2+Точность)&lt;=H725),)),H725)</f>
        <v>65039</v>
      </c>
      <c r="AO725" s="109">
        <f t="array" ref="AO725">IFERROR(INDEX(TO_name_3,MATCH(,((Шаблон_3-Точность)&gt;=I725)+((Шаблон_3+Точность)&lt;=I725),)),I725)</f>
        <v>48452</v>
      </c>
      <c r="AP725" s="109">
        <f t="array" ref="AP725">IFERROR(INDEX(TO_name_4,MATCH(,((Шаблон_4-Точность)&gt;=J725)+((Шаблон_4+Точность)&lt;=J725),)),J725)</f>
        <v>51266</v>
      </c>
      <c r="AQ725" s="109">
        <f t="array" ref="AQ725">IFERROR(INDEX(TO_name_9,MATCH(,((Шаблон_9-Точность)&gt;=K725)+((Шаблон_9+Точность)&lt;=K725),)),K725)</f>
        <v>22163</v>
      </c>
      <c r="AR725" s="109">
        <f t="array" ref="AR725">IFERROR(INDEX(TO_name_10,MATCH(,((Шаблон_10-Точность)&gt;=L725)+((Шаблон_10+Точность)&lt;=L725),)),L725)</f>
        <v>19410</v>
      </c>
      <c r="AS725" s="110">
        <f t="array" ref="AS725">IFERROR(INDEX(TO_name_11,MATCH(,((Шаблон_11-Точность)&gt;=M725)+((Шаблон_11+Точность)&lt;=M725),)),M725)</f>
        <v>14210</v>
      </c>
      <c r="AT725" s="111" t="s">
        <v>290</v>
      </c>
      <c r="AU725" s="108">
        <f t="array" ref="AU725">IFERROR(INDEX(TO_name_5,MATCH(,((Шаблон_5-Точность)&gt;=O725)+((Шаблон_5+Точность)&lt;=O725),)),O725)</f>
        <v>50966</v>
      </c>
      <c r="AV725" s="109">
        <f t="array" ref="AV725">IFERROR(INDEX(TO_name_6,MATCH(,((Шаблон_6-Точность)&gt;=P725)+((Шаблон_6+Точность)&lt;=P725),)),P725)</f>
        <v>35301</v>
      </c>
      <c r="AW725" s="109">
        <f t="array" ref="AW725">IFERROR(INDEX(TO_name_7,MATCH(,((Шаблон_7-Точность)&gt;=Q725)+((Шаблон_7+Точность)&lt;=Q725),)),Q725)</f>
        <v>22946</v>
      </c>
      <c r="AX725" s="109">
        <f t="array" ref="AX725">IFERROR(INDEX(TO_name_8,MATCH(,((Шаблон_8-Точность)&gt;=R725)+((Шаблон_8+Точность)&lt;=R725),)),R725)</f>
        <v>69983</v>
      </c>
      <c r="AY725" s="109">
        <f t="array" ref="AY725">IFERROR(INDEX(TO_name_12,MATCH(,((Шаблон_12-Точность)&gt;=S725)+((Шаблон_12+Точность)&lt;=S725),)),S725)</f>
        <v>37866</v>
      </c>
      <c r="AZ725" s="109">
        <f t="array" ref="AZ725">IFERROR(INDEX(TO_name_13,MATCH(,((Шаблон_13-Точность)&gt;=T725)+((Шаблон_13+Точность)&lt;=T725),)),T725)</f>
        <v>35184</v>
      </c>
      <c r="BA725" s="110">
        <f t="array" ref="BA725">IFERROR(INDEX(TO_name_14,MATCH(,((Шаблон_14-Точность)&gt;=U725)+((Шаблон_14+Точность)&lt;=U725),)),U725)</f>
        <v>14260</v>
      </c>
      <c r="BB725" s="3"/>
      <c r="BC725" s="3" t="str">
        <f t="shared" si="363"/>
        <v>М/75087/31365</v>
      </c>
      <c r="BD725" s="3" t="str">
        <f t="shared" si="364"/>
        <v>М/79961/65039</v>
      </c>
      <c r="BE725" s="3" t="str">
        <f t="shared" si="365"/>
        <v>М/73554/48452</v>
      </c>
      <c r="BF725" s="3" t="str">
        <f t="shared" si="366"/>
        <v>Р/79566/51266</v>
      </c>
      <c r="BG725" s="3" t="str">
        <f t="shared" si="367"/>
        <v>М/22163/22163</v>
      </c>
      <c r="BH725" s="3" t="str">
        <f t="shared" si="368"/>
        <v>М/19410/19410</v>
      </c>
      <c r="BI725" s="3" t="str">
        <f t="shared" si="369"/>
        <v>Р/14210/14210</v>
      </c>
      <c r="BJ725" s="158" t="s">
        <v>290</v>
      </c>
      <c r="BK725" s="3" t="str">
        <f t="shared" si="370"/>
        <v>Р/49245/50966</v>
      </c>
      <c r="BL725" s="3" t="str">
        <f t="shared" si="371"/>
        <v>М/60283/35301</v>
      </c>
      <c r="BM725" s="3" t="str">
        <f t="shared" si="372"/>
        <v>Р/43461/22946</v>
      </c>
      <c r="BN725" s="3" t="str">
        <f t="shared" si="373"/>
        <v>М/45434/69983</v>
      </c>
      <c r="BO725" s="3" t="str">
        <f t="shared" si="374"/>
        <v>Р/12866/37866</v>
      </c>
      <c r="BP725" s="3" t="str">
        <f t="shared" si="375"/>
        <v>М/14669/35184</v>
      </c>
      <c r="BQ725" s="3" t="str">
        <f t="shared" si="376"/>
        <v>М/14260/14260</v>
      </c>
    </row>
    <row r="726" spans="1:69" ht="16.5" customHeight="1" x14ac:dyDescent="0.25">
      <c r="A726" s="90">
        <v>45642</v>
      </c>
      <c r="B726" s="3">
        <v>5</v>
      </c>
      <c r="C726" s="3">
        <v>4</v>
      </c>
      <c r="D726" s="105" t="str">
        <f t="shared" si="377"/>
        <v/>
      </c>
      <c r="E726" s="105" t="str">
        <f t="shared" si="378"/>
        <v/>
      </c>
      <c r="F726" s="99" t="s">
        <v>290</v>
      </c>
      <c r="G726" s="100">
        <f t="shared" si="379"/>
        <v>31389</v>
      </c>
      <c r="H726" s="100">
        <f t="shared" si="380"/>
        <v>65063</v>
      </c>
      <c r="I726" s="100">
        <f t="shared" si="381"/>
        <v>48476</v>
      </c>
      <c r="J726" s="100">
        <f t="shared" si="382"/>
        <v>51266</v>
      </c>
      <c r="K726" s="100">
        <f t="shared" si="383"/>
        <v>22187</v>
      </c>
      <c r="L726" s="100">
        <f t="shared" si="384"/>
        <v>19434</v>
      </c>
      <c r="M726" s="100">
        <f t="shared" si="385"/>
        <v>14210</v>
      </c>
      <c r="N726" s="100" t="str">
        <f t="shared" si="386"/>
        <v>|</v>
      </c>
      <c r="O726" s="100">
        <f t="shared" si="387"/>
        <v>50966</v>
      </c>
      <c r="P726" s="100">
        <f t="shared" si="388"/>
        <v>35325</v>
      </c>
      <c r="Q726" s="100">
        <f t="shared" si="389"/>
        <v>22946</v>
      </c>
      <c r="R726" s="100">
        <f t="shared" si="390"/>
        <v>70007</v>
      </c>
      <c r="S726" s="100">
        <f t="shared" si="391"/>
        <v>37866</v>
      </c>
      <c r="T726" s="100">
        <f t="shared" si="392"/>
        <v>35208</v>
      </c>
      <c r="U726" s="100">
        <f t="shared" si="393"/>
        <v>14284</v>
      </c>
      <c r="V726" s="89" t="s">
        <v>290</v>
      </c>
      <c r="W726" s="95" t="s">
        <v>37</v>
      </c>
      <c r="X726" s="95" t="s">
        <v>37</v>
      </c>
      <c r="Y726" s="95" t="s">
        <v>37</v>
      </c>
      <c r="Z726" s="95" t="s">
        <v>38</v>
      </c>
      <c r="AA726" s="95" t="s">
        <v>37</v>
      </c>
      <c r="AB726" s="95" t="s">
        <v>37</v>
      </c>
      <c r="AC726" s="95" t="s">
        <v>38</v>
      </c>
      <c r="AD726" s="96" t="s">
        <v>290</v>
      </c>
      <c r="AE726" s="95" t="s">
        <v>38</v>
      </c>
      <c r="AF726" s="95" t="s">
        <v>37</v>
      </c>
      <c r="AG726" s="95" t="s">
        <v>38</v>
      </c>
      <c r="AH726" s="95" t="s">
        <v>37</v>
      </c>
      <c r="AI726" s="95" t="s">
        <v>38</v>
      </c>
      <c r="AJ726" s="95" t="s">
        <v>37</v>
      </c>
      <c r="AK726" s="95" t="s">
        <v>37</v>
      </c>
      <c r="AL726" s="94" t="s">
        <v>290</v>
      </c>
      <c r="AM726" s="108">
        <f t="array" ref="AM726">IFERROR(INDEX(TO_name_1,MATCH(,((Шаблон_1-Точность)&gt;=G726)+((Шаблон_1+Точность)&lt;=G726),)),G726)</f>
        <v>31389</v>
      </c>
      <c r="AN726" s="109">
        <f t="array" ref="AN726">IFERROR(INDEX(TO_name_2,MATCH(,((Шаблон_2-Точность)&gt;=H726)+((Шаблон_2+Точность)&lt;=H726),)),H726)</f>
        <v>65063</v>
      </c>
      <c r="AO726" s="109">
        <f t="array" ref="AO726">IFERROR(INDEX(TO_name_3,MATCH(,((Шаблон_3-Точность)&gt;=I726)+((Шаблон_3+Точность)&lt;=I726),)),I726)</f>
        <v>48476</v>
      </c>
      <c r="AP726" s="109">
        <f t="array" ref="AP726">IFERROR(INDEX(TO_name_4,MATCH(,((Шаблон_4-Точность)&gt;=J726)+((Шаблон_4+Точность)&lt;=J726),)),J726)</f>
        <v>51266</v>
      </c>
      <c r="AQ726" s="109">
        <f t="array" ref="AQ726">IFERROR(INDEX(TO_name_9,MATCH(,((Шаблон_9-Точность)&gt;=K726)+((Шаблон_9+Точность)&lt;=K726),)),K726)</f>
        <v>22187</v>
      </c>
      <c r="AR726" s="109">
        <f t="array" ref="AR726">IFERROR(INDEX(TO_name_10,MATCH(,((Шаблон_10-Точность)&gt;=L726)+((Шаблон_10+Точность)&lt;=L726),)),L726)</f>
        <v>19434</v>
      </c>
      <c r="AS726" s="110">
        <f t="array" ref="AS726">IFERROR(INDEX(TO_name_11,MATCH(,((Шаблон_11-Точность)&gt;=M726)+((Шаблон_11+Точность)&lt;=M726),)),M726)</f>
        <v>14210</v>
      </c>
      <c r="AT726" s="111" t="s">
        <v>290</v>
      </c>
      <c r="AU726" s="108">
        <f t="array" ref="AU726">IFERROR(INDEX(TO_name_5,MATCH(,((Шаблон_5-Точность)&gt;=O726)+((Шаблон_5+Точность)&lt;=O726),)),O726)</f>
        <v>50966</v>
      </c>
      <c r="AV726" s="109">
        <f t="array" ref="AV726">IFERROR(INDEX(TO_name_6,MATCH(,((Шаблон_6-Точность)&gt;=P726)+((Шаблон_6+Точность)&lt;=P726),)),P726)</f>
        <v>35325</v>
      </c>
      <c r="AW726" s="109">
        <f t="array" ref="AW726">IFERROR(INDEX(TO_name_7,MATCH(,((Шаблон_7-Точность)&gt;=Q726)+((Шаблон_7+Точность)&lt;=Q726),)),Q726)</f>
        <v>22946</v>
      </c>
      <c r="AX726" s="109">
        <f t="array" ref="AX726">IFERROR(INDEX(TO_name_8,MATCH(,((Шаблон_8-Точность)&gt;=R726)+((Шаблон_8+Точность)&lt;=R726),)),R726)</f>
        <v>70007</v>
      </c>
      <c r="AY726" s="109">
        <f t="array" ref="AY726">IFERROR(INDEX(TO_name_12,MATCH(,((Шаблон_12-Точность)&gt;=S726)+((Шаблон_12+Точность)&lt;=S726),)),S726)</f>
        <v>37866</v>
      </c>
      <c r="AZ726" s="109">
        <f t="array" ref="AZ726">IFERROR(INDEX(TO_name_13,MATCH(,((Шаблон_13-Точность)&gt;=T726)+((Шаблон_13+Точность)&lt;=T726),)),T726)</f>
        <v>35208</v>
      </c>
      <c r="BA726" s="110">
        <f t="array" ref="BA726">IFERROR(INDEX(TO_name_14,MATCH(,((Шаблон_14-Точность)&gt;=U726)+((Шаблон_14+Точность)&lt;=U726),)),U726)</f>
        <v>14284</v>
      </c>
      <c r="BB726" s="3"/>
      <c r="BC726" s="3" t="str">
        <f t="shared" si="363"/>
        <v>М/75111/31389</v>
      </c>
      <c r="BD726" s="3" t="str">
        <f t="shared" si="364"/>
        <v>М/79985/65063</v>
      </c>
      <c r="BE726" s="3" t="str">
        <f t="shared" si="365"/>
        <v>М/73578/48476</v>
      </c>
      <c r="BF726" s="3" t="str">
        <f t="shared" si="366"/>
        <v>Р/79566/51266</v>
      </c>
      <c r="BG726" s="3" t="str">
        <f t="shared" si="367"/>
        <v>М/22187/22187</v>
      </c>
      <c r="BH726" s="3" t="str">
        <f t="shared" si="368"/>
        <v>М/19434/19434</v>
      </c>
      <c r="BI726" s="3" t="str">
        <f t="shared" si="369"/>
        <v>Р/14210/14210</v>
      </c>
      <c r="BJ726" s="158" t="s">
        <v>290</v>
      </c>
      <c r="BK726" s="3" t="str">
        <f t="shared" si="370"/>
        <v>Р/49245/50966</v>
      </c>
      <c r="BL726" s="3" t="str">
        <f t="shared" si="371"/>
        <v>М/60307/35325</v>
      </c>
      <c r="BM726" s="3" t="str">
        <f t="shared" si="372"/>
        <v>Р/43461/22946</v>
      </c>
      <c r="BN726" s="3" t="str">
        <f t="shared" si="373"/>
        <v>М/45458/70007</v>
      </c>
      <c r="BO726" s="3" t="str">
        <f t="shared" si="374"/>
        <v>Р/12866/37866</v>
      </c>
      <c r="BP726" s="3" t="str">
        <f t="shared" si="375"/>
        <v>М/14693/35208</v>
      </c>
      <c r="BQ726" s="3" t="str">
        <f t="shared" si="376"/>
        <v>М/14284/14284</v>
      </c>
    </row>
    <row r="727" spans="1:69" ht="16.5" customHeight="1" x14ac:dyDescent="0.25">
      <c r="A727" s="90">
        <v>45643</v>
      </c>
      <c r="B727" s="3">
        <v>5</v>
      </c>
      <c r="C727" s="3">
        <v>4</v>
      </c>
      <c r="D727" s="105" t="str">
        <f t="shared" si="377"/>
        <v/>
      </c>
      <c r="E727" s="105" t="str">
        <f t="shared" si="378"/>
        <v/>
      </c>
      <c r="F727" s="99" t="s">
        <v>290</v>
      </c>
      <c r="G727" s="100">
        <f t="shared" si="379"/>
        <v>31413</v>
      </c>
      <c r="H727" s="100">
        <f t="shared" si="380"/>
        <v>65087</v>
      </c>
      <c r="I727" s="100">
        <f t="shared" si="381"/>
        <v>48500</v>
      </c>
      <c r="J727" s="100">
        <f t="shared" si="382"/>
        <v>51266</v>
      </c>
      <c r="K727" s="100">
        <f t="shared" si="383"/>
        <v>22211</v>
      </c>
      <c r="L727" s="100">
        <f t="shared" si="384"/>
        <v>19458</v>
      </c>
      <c r="M727" s="100">
        <f t="shared" si="385"/>
        <v>14210</v>
      </c>
      <c r="N727" s="100" t="str">
        <f t="shared" si="386"/>
        <v>|</v>
      </c>
      <c r="O727" s="100">
        <f t="shared" si="387"/>
        <v>50966</v>
      </c>
      <c r="P727" s="100">
        <f t="shared" si="388"/>
        <v>35349</v>
      </c>
      <c r="Q727" s="100">
        <f t="shared" si="389"/>
        <v>22946</v>
      </c>
      <c r="R727" s="100">
        <f t="shared" si="390"/>
        <v>70031</v>
      </c>
      <c r="S727" s="100">
        <f t="shared" si="391"/>
        <v>37866</v>
      </c>
      <c r="T727" s="100">
        <f t="shared" si="392"/>
        <v>35232</v>
      </c>
      <c r="U727" s="100">
        <f t="shared" si="393"/>
        <v>14308</v>
      </c>
      <c r="V727" s="89" t="s">
        <v>290</v>
      </c>
      <c r="W727" s="95" t="s">
        <v>37</v>
      </c>
      <c r="X727" s="95" t="s">
        <v>37</v>
      </c>
      <c r="Y727" s="95" t="s">
        <v>37</v>
      </c>
      <c r="Z727" s="95" t="s">
        <v>38</v>
      </c>
      <c r="AA727" s="95" t="s">
        <v>37</v>
      </c>
      <c r="AB727" s="95" t="s">
        <v>37</v>
      </c>
      <c r="AC727" s="95" t="s">
        <v>38</v>
      </c>
      <c r="AD727" s="96" t="s">
        <v>290</v>
      </c>
      <c r="AE727" s="95" t="s">
        <v>38</v>
      </c>
      <c r="AF727" s="95" t="s">
        <v>37</v>
      </c>
      <c r="AG727" s="95" t="s">
        <v>38</v>
      </c>
      <c r="AH727" s="95" t="s">
        <v>37</v>
      </c>
      <c r="AI727" s="95" t="s">
        <v>38</v>
      </c>
      <c r="AJ727" s="95" t="s">
        <v>37</v>
      </c>
      <c r="AK727" s="95" t="s">
        <v>37</v>
      </c>
      <c r="AL727" s="94" t="s">
        <v>290</v>
      </c>
      <c r="AM727" s="108">
        <f t="array" ref="AM727">IFERROR(INDEX(TO_name_1,MATCH(,((Шаблон_1-Точность)&gt;=G727)+((Шаблон_1+Точность)&lt;=G727),)),G727)</f>
        <v>31413</v>
      </c>
      <c r="AN727" s="109">
        <f t="array" ref="AN727">IFERROR(INDEX(TO_name_2,MATCH(,((Шаблон_2-Точность)&gt;=H727)+((Шаблон_2+Точность)&lt;=H727),)),H727)</f>
        <v>65087</v>
      </c>
      <c r="AO727" s="109">
        <f t="array" ref="AO727">IFERROR(INDEX(TO_name_3,MATCH(,((Шаблон_3-Точность)&gt;=I727)+((Шаблон_3+Точность)&lt;=I727),)),I727)</f>
        <v>48500</v>
      </c>
      <c r="AP727" s="109">
        <f t="array" ref="AP727">IFERROR(INDEX(TO_name_4,MATCH(,((Шаблон_4-Точность)&gt;=J727)+((Шаблон_4+Точность)&lt;=J727),)),J727)</f>
        <v>51266</v>
      </c>
      <c r="AQ727" s="109">
        <f t="array" ref="AQ727">IFERROR(INDEX(TO_name_9,MATCH(,((Шаблон_9-Точность)&gt;=K727)+((Шаблон_9+Точность)&lt;=K727),)),K727)</f>
        <v>22211</v>
      </c>
      <c r="AR727" s="109">
        <f t="array" ref="AR727">IFERROR(INDEX(TO_name_10,MATCH(,((Шаблон_10-Точность)&gt;=L727)+((Шаблон_10+Точность)&lt;=L727),)),L727)</f>
        <v>19458</v>
      </c>
      <c r="AS727" s="110">
        <f t="array" ref="AS727">IFERROR(INDEX(TO_name_11,MATCH(,((Шаблон_11-Точность)&gt;=M727)+((Шаблон_11+Точность)&lt;=M727),)),M727)</f>
        <v>14210</v>
      </c>
      <c r="AT727" s="111" t="s">
        <v>290</v>
      </c>
      <c r="AU727" s="108">
        <f t="array" ref="AU727">IFERROR(INDEX(TO_name_5,MATCH(,((Шаблон_5-Точность)&gt;=O727)+((Шаблон_5+Точность)&lt;=O727),)),O727)</f>
        <v>50966</v>
      </c>
      <c r="AV727" s="109">
        <f t="array" ref="AV727">IFERROR(INDEX(TO_name_6,MATCH(,((Шаблон_6-Точность)&gt;=P727)+((Шаблон_6+Точность)&lt;=P727),)),P727)</f>
        <v>35349</v>
      </c>
      <c r="AW727" s="109">
        <f t="array" ref="AW727">IFERROR(INDEX(TO_name_7,MATCH(,((Шаблон_7-Точность)&gt;=Q727)+((Шаблон_7+Точность)&lt;=Q727),)),Q727)</f>
        <v>22946</v>
      </c>
      <c r="AX727" s="109">
        <f t="array" ref="AX727">IFERROR(INDEX(TO_name_8,MATCH(,((Шаблон_8-Точность)&gt;=R727)+((Шаблон_8+Точность)&lt;=R727),)),R727)</f>
        <v>70031</v>
      </c>
      <c r="AY727" s="109">
        <f t="array" ref="AY727">IFERROR(INDEX(TO_name_12,MATCH(,((Шаблон_12-Точность)&gt;=S727)+((Шаблон_12+Точность)&lt;=S727),)),S727)</f>
        <v>37866</v>
      </c>
      <c r="AZ727" s="109">
        <f t="array" ref="AZ727">IFERROR(INDEX(TO_name_13,MATCH(,((Шаблон_13-Точность)&gt;=T727)+((Шаблон_13+Точность)&lt;=T727),)),T727)</f>
        <v>35232</v>
      </c>
      <c r="BA727" s="110">
        <f t="array" ref="BA727">IFERROR(INDEX(TO_name_14,MATCH(,((Шаблон_14-Точность)&gt;=U727)+((Шаблон_14+Точность)&lt;=U727),)),U727)</f>
        <v>14308</v>
      </c>
      <c r="BB727" s="3"/>
      <c r="BC727" s="3" t="str">
        <f t="shared" si="363"/>
        <v>М/75135/31413</v>
      </c>
      <c r="BD727" s="3" t="str">
        <f t="shared" si="364"/>
        <v>М/80009/65087</v>
      </c>
      <c r="BE727" s="3" t="str">
        <f t="shared" si="365"/>
        <v>М/73602/48500</v>
      </c>
      <c r="BF727" s="3" t="str">
        <f t="shared" si="366"/>
        <v>Р/79566/51266</v>
      </c>
      <c r="BG727" s="3" t="str">
        <f t="shared" si="367"/>
        <v>М/22211/22211</v>
      </c>
      <c r="BH727" s="3" t="str">
        <f t="shared" si="368"/>
        <v>М/19458/19458</v>
      </c>
      <c r="BI727" s="3" t="str">
        <f t="shared" si="369"/>
        <v>Р/14210/14210</v>
      </c>
      <c r="BJ727" s="158" t="s">
        <v>290</v>
      </c>
      <c r="BK727" s="3" t="str">
        <f t="shared" si="370"/>
        <v>Р/49245/50966</v>
      </c>
      <c r="BL727" s="3" t="str">
        <f t="shared" si="371"/>
        <v>М/60331/35349</v>
      </c>
      <c r="BM727" s="3" t="str">
        <f t="shared" si="372"/>
        <v>Р/43461/22946</v>
      </c>
      <c r="BN727" s="3" t="str">
        <f t="shared" si="373"/>
        <v>М/45482/70031</v>
      </c>
      <c r="BO727" s="3" t="str">
        <f t="shared" si="374"/>
        <v>Р/12866/37866</v>
      </c>
      <c r="BP727" s="3" t="str">
        <f t="shared" si="375"/>
        <v>М/14717/35232</v>
      </c>
      <c r="BQ727" s="3" t="str">
        <f t="shared" si="376"/>
        <v>М/14308/14308</v>
      </c>
    </row>
    <row r="728" spans="1:69" ht="16.5" customHeight="1" x14ac:dyDescent="0.25">
      <c r="A728" s="90">
        <v>45644</v>
      </c>
      <c r="B728" s="3">
        <v>5</v>
      </c>
      <c r="C728" s="3">
        <v>4</v>
      </c>
      <c r="D728" s="105" t="str">
        <f t="shared" si="377"/>
        <v/>
      </c>
      <c r="E728" s="105" t="str">
        <f t="shared" si="378"/>
        <v/>
      </c>
      <c r="F728" s="99" t="s">
        <v>290</v>
      </c>
      <c r="G728" s="100">
        <f t="shared" si="379"/>
        <v>31437</v>
      </c>
      <c r="H728" s="100">
        <f t="shared" si="380"/>
        <v>65111</v>
      </c>
      <c r="I728" s="100">
        <f t="shared" si="381"/>
        <v>48524</v>
      </c>
      <c r="J728" s="100">
        <f t="shared" si="382"/>
        <v>51266</v>
      </c>
      <c r="K728" s="100">
        <f t="shared" si="383"/>
        <v>22235</v>
      </c>
      <c r="L728" s="100">
        <f t="shared" si="384"/>
        <v>19482</v>
      </c>
      <c r="M728" s="100">
        <f t="shared" si="385"/>
        <v>14210</v>
      </c>
      <c r="N728" s="100" t="str">
        <f t="shared" si="386"/>
        <v>|</v>
      </c>
      <c r="O728" s="100">
        <f t="shared" si="387"/>
        <v>50966</v>
      </c>
      <c r="P728" s="100">
        <f t="shared" si="388"/>
        <v>35373</v>
      </c>
      <c r="Q728" s="100">
        <f t="shared" si="389"/>
        <v>22954</v>
      </c>
      <c r="R728" s="100">
        <f t="shared" si="390"/>
        <v>70047</v>
      </c>
      <c r="S728" s="100">
        <f t="shared" si="391"/>
        <v>37866</v>
      </c>
      <c r="T728" s="100">
        <f t="shared" si="392"/>
        <v>35256</v>
      </c>
      <c r="U728" s="100">
        <f t="shared" si="393"/>
        <v>14332</v>
      </c>
      <c r="V728" s="89" t="s">
        <v>290</v>
      </c>
      <c r="W728" s="95" t="s">
        <v>37</v>
      </c>
      <c r="X728" s="95" t="s">
        <v>37</v>
      </c>
      <c r="Y728" s="95" t="s">
        <v>37</v>
      </c>
      <c r="Z728" s="95" t="s">
        <v>38</v>
      </c>
      <c r="AA728" s="95" t="s">
        <v>37</v>
      </c>
      <c r="AB728" s="95" t="s">
        <v>37</v>
      </c>
      <c r="AC728" s="95" t="s">
        <v>38</v>
      </c>
      <c r="AD728" s="96" t="s">
        <v>290</v>
      </c>
      <c r="AE728" s="95" t="s">
        <v>38</v>
      </c>
      <c r="AF728" s="95" t="s">
        <v>37</v>
      </c>
      <c r="AG728" s="95" t="s">
        <v>320</v>
      </c>
      <c r="AH728" s="95" t="s">
        <v>195</v>
      </c>
      <c r="AI728" s="95" t="s">
        <v>38</v>
      </c>
      <c r="AJ728" s="95" t="s">
        <v>37</v>
      </c>
      <c r="AK728" s="95" t="s">
        <v>37</v>
      </c>
      <c r="AL728" s="94" t="s">
        <v>290</v>
      </c>
      <c r="AM728" s="108">
        <f t="array" ref="AM728">IFERROR(INDEX(TO_name_1,MATCH(,((Шаблон_1-Точность)&gt;=G728)+((Шаблон_1+Точность)&lt;=G728),)),G728)</f>
        <v>31437</v>
      </c>
      <c r="AN728" s="109">
        <f t="array" ref="AN728">IFERROR(INDEX(TO_name_2,MATCH(,((Шаблон_2-Точность)&gt;=H728)+((Шаблон_2+Точность)&lt;=H728),)),H728)</f>
        <v>65111</v>
      </c>
      <c r="AO728" s="109">
        <f t="array" ref="AO728">IFERROR(INDEX(TO_name_3,MATCH(,((Шаблон_3-Точность)&gt;=I728)+((Шаблон_3+Точность)&lt;=I728),)),I728)</f>
        <v>48524</v>
      </c>
      <c r="AP728" s="109">
        <f t="array" ref="AP728">IFERROR(INDEX(TO_name_4,MATCH(,((Шаблон_4-Точность)&gt;=J728)+((Шаблон_4+Точность)&lt;=J728),)),J728)</f>
        <v>51266</v>
      </c>
      <c r="AQ728" s="109">
        <f t="array" ref="AQ728">IFERROR(INDEX(TO_name_9,MATCH(,((Шаблон_9-Точность)&gt;=K728)+((Шаблон_9+Точность)&lt;=K728),)),K728)</f>
        <v>22235</v>
      </c>
      <c r="AR728" s="109">
        <f t="array" ref="AR728">IFERROR(INDEX(TO_name_10,MATCH(,((Шаблон_10-Точность)&gt;=L728)+((Шаблон_10+Точность)&lt;=L728),)),L728)</f>
        <v>19482</v>
      </c>
      <c r="AS728" s="110">
        <f t="array" ref="AS728">IFERROR(INDEX(TO_name_11,MATCH(,((Шаблон_11-Точность)&gt;=M728)+((Шаблон_11+Точность)&lt;=M728),)),M728)</f>
        <v>14210</v>
      </c>
      <c r="AT728" s="111" t="s">
        <v>290</v>
      </c>
      <c r="AU728" s="108">
        <f t="array" ref="AU728">IFERROR(INDEX(TO_name_5,MATCH(,((Шаблон_5-Точность)&gt;=O728)+((Шаблон_5+Точность)&lt;=O728),)),O728)</f>
        <v>50966</v>
      </c>
      <c r="AV728" s="109">
        <f t="array" ref="AV728">IFERROR(INDEX(TO_name_6,MATCH(,((Шаблон_6-Точность)&gt;=P728)+((Шаблон_6+Точность)&lt;=P728),)),P728)</f>
        <v>35373</v>
      </c>
      <c r="AW728" s="109">
        <f t="array" ref="AW728">IFERROR(INDEX(TO_name_7,MATCH(,((Шаблон_7-Точность)&gt;=Q728)+((Шаблон_7+Точность)&lt;=Q728),)),Q728)</f>
        <v>22954</v>
      </c>
      <c r="AX728" s="109">
        <f t="array" ref="AX728">IFERROR(INDEX(TO_name_8,MATCH(,((Шаблон_8-Точность)&gt;=R728)+((Шаблон_8+Точность)&lt;=R728),)),R728)</f>
        <v>70047</v>
      </c>
      <c r="AY728" s="109">
        <f t="array" ref="AY728">IFERROR(INDEX(TO_name_12,MATCH(,((Шаблон_12-Точность)&gt;=S728)+((Шаблон_12+Точность)&lt;=S728),)),S728)</f>
        <v>37866</v>
      </c>
      <c r="AZ728" s="109">
        <f t="array" ref="AZ728">IFERROR(INDEX(TO_name_13,MATCH(,((Шаблон_13-Точность)&gt;=T728)+((Шаблон_13+Точность)&lt;=T728),)),T728)</f>
        <v>35256</v>
      </c>
      <c r="BA728" s="110">
        <f t="array" ref="BA728">IFERROR(INDEX(TO_name_14,MATCH(,((Шаблон_14-Точность)&gt;=U728)+((Шаблон_14+Точность)&lt;=U728),)),U728)</f>
        <v>14332</v>
      </c>
      <c r="BB728" s="3"/>
      <c r="BC728" s="3" t="str">
        <f t="shared" si="363"/>
        <v>М/75159/31437</v>
      </c>
      <c r="BD728" s="3" t="str">
        <f t="shared" si="364"/>
        <v>М/80033/65111</v>
      </c>
      <c r="BE728" s="3" t="str">
        <f t="shared" si="365"/>
        <v>М/73626/48524</v>
      </c>
      <c r="BF728" s="3" t="str">
        <f t="shared" si="366"/>
        <v>Р/79566/51266</v>
      </c>
      <c r="BG728" s="3" t="str">
        <f t="shared" si="367"/>
        <v>М/22235/22235</v>
      </c>
      <c r="BH728" s="3" t="str">
        <f t="shared" si="368"/>
        <v>М/19482/19482</v>
      </c>
      <c r="BI728" s="3" t="str">
        <f t="shared" si="369"/>
        <v>Р/14210/14210</v>
      </c>
      <c r="BJ728" s="158" t="s">
        <v>290</v>
      </c>
      <c r="BK728" s="3" t="str">
        <f t="shared" si="370"/>
        <v>Р/49245/50966</v>
      </c>
      <c r="BL728" s="3" t="str">
        <f t="shared" si="371"/>
        <v>М/60355/35373</v>
      </c>
      <c r="BM728" s="3" t="str">
        <f t="shared" si="372"/>
        <v>П/43469/22954</v>
      </c>
      <c r="BN728" s="3" t="str">
        <f t="shared" si="373"/>
        <v>О/45498/70047</v>
      </c>
      <c r="BO728" s="3" t="str">
        <f t="shared" si="374"/>
        <v>Р/12866/37866</v>
      </c>
      <c r="BP728" s="3" t="str">
        <f t="shared" si="375"/>
        <v>М/14741/35256</v>
      </c>
      <c r="BQ728" s="3" t="str">
        <f t="shared" si="376"/>
        <v>М/14332/14332</v>
      </c>
    </row>
    <row r="729" spans="1:69" ht="16.5" customHeight="1" x14ac:dyDescent="0.25">
      <c r="A729" s="90">
        <v>45645</v>
      </c>
      <c r="B729" s="3">
        <v>5</v>
      </c>
      <c r="C729" s="3">
        <v>4</v>
      </c>
      <c r="D729" s="105" t="str">
        <f t="shared" si="377"/>
        <v/>
      </c>
      <c r="E729" s="105" t="str">
        <f t="shared" si="378"/>
        <v>ОШ</v>
      </c>
      <c r="F729" s="99" t="s">
        <v>290</v>
      </c>
      <c r="G729" s="100">
        <f t="shared" si="379"/>
        <v>31461</v>
      </c>
      <c r="H729" s="100">
        <f t="shared" si="380"/>
        <v>65135</v>
      </c>
      <c r="I729" s="100">
        <f t="shared" si="381"/>
        <v>48548</v>
      </c>
      <c r="J729" s="100">
        <f t="shared" si="382"/>
        <v>51266</v>
      </c>
      <c r="K729" s="100">
        <f t="shared" si="383"/>
        <v>22259</v>
      </c>
      <c r="L729" s="100">
        <f t="shared" si="384"/>
        <v>19506</v>
      </c>
      <c r="M729" s="100">
        <f t="shared" si="385"/>
        <v>14210</v>
      </c>
      <c r="N729" s="100" t="str">
        <f t="shared" si="386"/>
        <v>|</v>
      </c>
      <c r="O729" s="100">
        <f t="shared" si="387"/>
        <v>50966</v>
      </c>
      <c r="P729" s="100">
        <f t="shared" si="388"/>
        <v>35397</v>
      </c>
      <c r="Q729" s="100">
        <f t="shared" si="389"/>
        <v>22970</v>
      </c>
      <c r="R729" s="100">
        <f t="shared" si="390"/>
        <v>70047</v>
      </c>
      <c r="S729" s="100">
        <f t="shared" si="391"/>
        <v>37866</v>
      </c>
      <c r="T729" s="100">
        <f t="shared" si="392"/>
        <v>35280</v>
      </c>
      <c r="U729" s="100">
        <f t="shared" si="393"/>
        <v>14356</v>
      </c>
      <c r="V729" s="89" t="s">
        <v>290</v>
      </c>
      <c r="W729" s="95" t="s">
        <v>37</v>
      </c>
      <c r="X729" s="95" t="s">
        <v>37</v>
      </c>
      <c r="Y729" s="95" t="s">
        <v>37</v>
      </c>
      <c r="Z729" s="95" t="s">
        <v>38</v>
      </c>
      <c r="AA729" s="95" t="s">
        <v>37</v>
      </c>
      <c r="AB729" s="95" t="s">
        <v>37</v>
      </c>
      <c r="AC729" s="95" t="s">
        <v>38</v>
      </c>
      <c r="AD729" s="96" t="s">
        <v>290</v>
      </c>
      <c r="AE729" s="95" t="s">
        <v>38</v>
      </c>
      <c r="AF729" s="95" t="s">
        <v>37</v>
      </c>
      <c r="AG729" s="95" t="s">
        <v>195</v>
      </c>
      <c r="AH729" s="95" t="s">
        <v>321</v>
      </c>
      <c r="AI729" s="95" t="s">
        <v>38</v>
      </c>
      <c r="AJ729" s="95" t="s">
        <v>37</v>
      </c>
      <c r="AK729" s="95" t="s">
        <v>37</v>
      </c>
      <c r="AL729" s="94" t="s">
        <v>290</v>
      </c>
      <c r="AM729" s="108">
        <f t="array" ref="AM729">IFERROR(INDEX(TO_name_1,MATCH(,((Шаблон_1-Точность)&gt;=G729)+((Шаблон_1+Точность)&lt;=G729),)),G729)</f>
        <v>31461</v>
      </c>
      <c r="AN729" s="109">
        <f t="array" ref="AN729">IFERROR(INDEX(TO_name_2,MATCH(,((Шаблон_2-Точность)&gt;=H729)+((Шаблон_2+Точность)&lt;=H729),)),H729)</f>
        <v>65135</v>
      </c>
      <c r="AO729" s="109">
        <f t="array" ref="AO729">IFERROR(INDEX(TO_name_3,MATCH(,((Шаблон_3-Точность)&gt;=I729)+((Шаблон_3+Точность)&lt;=I729),)),I729)</f>
        <v>48548</v>
      </c>
      <c r="AP729" s="109">
        <f t="array" ref="AP729">IFERROR(INDEX(TO_name_4,MATCH(,((Шаблон_4-Точность)&gt;=J729)+((Шаблон_4+Точность)&lt;=J729),)),J729)</f>
        <v>51266</v>
      </c>
      <c r="AQ729" s="109">
        <f t="array" ref="AQ729">IFERROR(INDEX(TO_name_9,MATCH(,((Шаблон_9-Точность)&gt;=K729)+((Шаблон_9+Точность)&lt;=K729),)),K729)</f>
        <v>22259</v>
      </c>
      <c r="AR729" s="109" t="str">
        <f t="array" ref="AR729">IFERROR(INDEX(TO_name_10,MATCH(,((Шаблон_10-Точность)&gt;=L729)+((Шаблон_10+Точность)&lt;=L729),)),L729)</f>
        <v>ТО1</v>
      </c>
      <c r="AS729" s="110">
        <f t="array" ref="AS729">IFERROR(INDEX(TO_name_11,MATCH(,((Шаблон_11-Точность)&gt;=M729)+((Шаблон_11+Точность)&lt;=M729),)),M729)</f>
        <v>14210</v>
      </c>
      <c r="AT729" s="111" t="s">
        <v>290</v>
      </c>
      <c r="AU729" s="108">
        <f t="array" ref="AU729">IFERROR(INDEX(TO_name_5,MATCH(,((Шаблон_5-Точность)&gt;=O729)+((Шаблон_5+Точность)&lt;=O729),)),O729)</f>
        <v>50966</v>
      </c>
      <c r="AV729" s="109">
        <f t="array" ref="AV729">IFERROR(INDEX(TO_name_6,MATCH(,((Шаблон_6-Точность)&gt;=P729)+((Шаблон_6+Точность)&lt;=P729),)),P729)</f>
        <v>35397</v>
      </c>
      <c r="AW729" s="109">
        <f t="array" ref="AW729">IFERROR(INDEX(TO_name_7,MATCH(,((Шаблон_7-Точность)&gt;=Q729)+((Шаблон_7+Точность)&lt;=Q729),)),Q729)</f>
        <v>22970</v>
      </c>
      <c r="AX729" s="109">
        <f t="array" ref="AX729">IFERROR(INDEX(TO_name_8,MATCH(,((Шаблон_8-Точность)&gt;=R729)+((Шаблон_8+Точность)&lt;=R729),)),R729)</f>
        <v>70047</v>
      </c>
      <c r="AY729" s="109">
        <f t="array" ref="AY729">IFERROR(INDEX(TO_name_12,MATCH(,((Шаблон_12-Точность)&gt;=S729)+((Шаблон_12+Точность)&lt;=S729),)),S729)</f>
        <v>37866</v>
      </c>
      <c r="AZ729" s="109">
        <f t="array" ref="AZ729">IFERROR(INDEX(TO_name_13,MATCH(,((Шаблон_13-Точность)&gt;=T729)+((Шаблон_13+Точность)&lt;=T729),)),T729)</f>
        <v>35280</v>
      </c>
      <c r="BA729" s="110">
        <f t="array" ref="BA729">IFERROR(INDEX(TO_name_14,MATCH(,((Шаблон_14-Точность)&gt;=U729)+((Шаблон_14+Точность)&lt;=U729),)),U729)</f>
        <v>14356</v>
      </c>
      <c r="BB729" s="3"/>
      <c r="BC729" s="3" t="str">
        <f t="shared" si="363"/>
        <v>М/75183/31461</v>
      </c>
      <c r="BD729" s="3" t="str">
        <f t="shared" si="364"/>
        <v>М/80057/65135</v>
      </c>
      <c r="BE729" s="3" t="str">
        <f t="shared" si="365"/>
        <v>М/73650/48548</v>
      </c>
      <c r="BF729" s="3" t="str">
        <f t="shared" si="366"/>
        <v>Р/79566/51266</v>
      </c>
      <c r="BG729" s="3" t="str">
        <f t="shared" si="367"/>
        <v>М/22259/22259</v>
      </c>
      <c r="BH729" s="3" t="str">
        <f t="shared" si="368"/>
        <v>М/19506/19506</v>
      </c>
      <c r="BI729" s="3" t="str">
        <f t="shared" si="369"/>
        <v>Р/14210/14210</v>
      </c>
      <c r="BJ729" s="158" t="s">
        <v>290</v>
      </c>
      <c r="BK729" s="3" t="str">
        <f t="shared" si="370"/>
        <v>Р/49245/50966</v>
      </c>
      <c r="BL729" s="3" t="str">
        <f t="shared" si="371"/>
        <v>М/60379/35397</v>
      </c>
      <c r="BM729" s="3" t="str">
        <f t="shared" si="372"/>
        <v>О/43485/22970</v>
      </c>
      <c r="BN729" s="3" t="str">
        <f t="shared" si="373"/>
        <v>ПМ/45498/70047</v>
      </c>
      <c r="BO729" s="3" t="str">
        <f t="shared" si="374"/>
        <v>Р/12866/37866</v>
      </c>
      <c r="BP729" s="3" t="str">
        <f t="shared" si="375"/>
        <v>М/14765/35280</v>
      </c>
      <c r="BQ729" s="3" t="str">
        <f t="shared" si="376"/>
        <v>М/14356/14356</v>
      </c>
    </row>
    <row r="730" spans="1:69" ht="16.5" customHeight="1" x14ac:dyDescent="0.25">
      <c r="A730" s="90">
        <v>45646</v>
      </c>
      <c r="B730" s="3">
        <v>5</v>
      </c>
      <c r="C730" s="3">
        <v>4</v>
      </c>
      <c r="D730" s="105" t="str">
        <f t="shared" si="377"/>
        <v/>
      </c>
      <c r="E730" s="105" t="str">
        <f t="shared" si="378"/>
        <v/>
      </c>
      <c r="F730" s="99" t="s">
        <v>290</v>
      </c>
      <c r="G730" s="100">
        <f t="shared" si="379"/>
        <v>31485</v>
      </c>
      <c r="H730" s="100">
        <f t="shared" si="380"/>
        <v>65159</v>
      </c>
      <c r="I730" s="100">
        <f t="shared" si="381"/>
        <v>48572</v>
      </c>
      <c r="J730" s="100">
        <f t="shared" si="382"/>
        <v>51266</v>
      </c>
      <c r="K730" s="100">
        <f t="shared" si="383"/>
        <v>22283</v>
      </c>
      <c r="L730" s="100">
        <f t="shared" si="384"/>
        <v>19530</v>
      </c>
      <c r="M730" s="100">
        <f t="shared" si="385"/>
        <v>14210</v>
      </c>
      <c r="N730" s="100" t="str">
        <f t="shared" si="386"/>
        <v>|</v>
      </c>
      <c r="O730" s="100">
        <f t="shared" si="387"/>
        <v>50966</v>
      </c>
      <c r="P730" s="100">
        <f t="shared" si="388"/>
        <v>35421</v>
      </c>
      <c r="Q730" s="100">
        <f t="shared" si="389"/>
        <v>22970</v>
      </c>
      <c r="R730" s="100">
        <f t="shared" si="390"/>
        <v>70071</v>
      </c>
      <c r="S730" s="100">
        <f t="shared" si="391"/>
        <v>37866</v>
      </c>
      <c r="T730" s="100">
        <f t="shared" si="392"/>
        <v>35304</v>
      </c>
      <c r="U730" s="100">
        <f t="shared" si="393"/>
        <v>14380</v>
      </c>
      <c r="V730" s="89" t="s">
        <v>290</v>
      </c>
      <c r="W730" s="95" t="s">
        <v>37</v>
      </c>
      <c r="X730" s="95" t="s">
        <v>37</v>
      </c>
      <c r="Y730" s="95" t="s">
        <v>37</v>
      </c>
      <c r="Z730" s="95" t="s">
        <v>38</v>
      </c>
      <c r="AA730" s="95" t="s">
        <v>37</v>
      </c>
      <c r="AB730" s="95" t="s">
        <v>37</v>
      </c>
      <c r="AC730" s="95" t="s">
        <v>38</v>
      </c>
      <c r="AD730" s="96" t="s">
        <v>290</v>
      </c>
      <c r="AE730" s="95" t="s">
        <v>38</v>
      </c>
      <c r="AF730" s="95" t="s">
        <v>37</v>
      </c>
      <c r="AG730" s="95" t="s">
        <v>38</v>
      </c>
      <c r="AH730" s="95" t="s">
        <v>37</v>
      </c>
      <c r="AI730" s="95" t="s">
        <v>38</v>
      </c>
      <c r="AJ730" s="95" t="s">
        <v>37</v>
      </c>
      <c r="AK730" s="95" t="s">
        <v>37</v>
      </c>
      <c r="AL730" s="94" t="s">
        <v>290</v>
      </c>
      <c r="AM730" s="108">
        <f t="array" ref="AM730">IFERROR(INDEX(TO_name_1,MATCH(,((Шаблон_1-Точность)&gt;=G730)+((Шаблон_1+Точность)&lt;=G730),)),G730)</f>
        <v>31485</v>
      </c>
      <c r="AN730" s="109">
        <f t="array" ref="AN730">IFERROR(INDEX(TO_name_2,MATCH(,((Шаблон_2-Точность)&gt;=H730)+((Шаблон_2+Точность)&lt;=H730),)),H730)</f>
        <v>65159</v>
      </c>
      <c r="AO730" s="109">
        <f t="array" ref="AO730">IFERROR(INDEX(TO_name_3,MATCH(,((Шаблон_3-Точность)&gt;=I730)+((Шаблон_3+Точность)&lt;=I730),)),I730)</f>
        <v>48572</v>
      </c>
      <c r="AP730" s="109">
        <f t="array" ref="AP730">IFERROR(INDEX(TO_name_4,MATCH(,((Шаблон_4-Точность)&gt;=J730)+((Шаблон_4+Точность)&lt;=J730),)),J730)</f>
        <v>51266</v>
      </c>
      <c r="AQ730" s="109">
        <f t="array" ref="AQ730">IFERROR(INDEX(TO_name_9,MATCH(,((Шаблон_9-Точность)&gt;=K730)+((Шаблон_9+Точность)&lt;=K730),)),K730)</f>
        <v>22283</v>
      </c>
      <c r="AR730" s="109">
        <f t="array" ref="AR730">IFERROR(INDEX(TO_name_10,MATCH(,((Шаблон_10-Точность)&gt;=L730)+((Шаблон_10+Точность)&lt;=L730),)),L730)</f>
        <v>19530</v>
      </c>
      <c r="AS730" s="110">
        <f t="array" ref="AS730">IFERROR(INDEX(TO_name_11,MATCH(,((Шаблон_11-Точность)&gt;=M730)+((Шаблон_11+Точность)&lt;=M730),)),M730)</f>
        <v>14210</v>
      </c>
      <c r="AT730" s="111" t="s">
        <v>290</v>
      </c>
      <c r="AU730" s="108">
        <f t="array" ref="AU730">IFERROR(INDEX(TO_name_5,MATCH(,((Шаблон_5-Точность)&gt;=O730)+((Шаблон_5+Точность)&lt;=O730),)),O730)</f>
        <v>50966</v>
      </c>
      <c r="AV730" s="109">
        <f t="array" ref="AV730">IFERROR(INDEX(TO_name_6,MATCH(,((Шаблон_6-Точность)&gt;=P730)+((Шаблон_6+Точность)&lt;=P730),)),P730)</f>
        <v>35421</v>
      </c>
      <c r="AW730" s="109">
        <f t="array" ref="AW730">IFERROR(INDEX(TO_name_7,MATCH(,((Шаблон_7-Точность)&gt;=Q730)+((Шаблон_7+Точность)&lt;=Q730),)),Q730)</f>
        <v>22970</v>
      </c>
      <c r="AX730" s="109">
        <f t="array" ref="AX730">IFERROR(INDEX(TO_name_8,MATCH(,((Шаблон_8-Точность)&gt;=R730)+((Шаблон_8+Точность)&lt;=R730),)),R730)</f>
        <v>70071</v>
      </c>
      <c r="AY730" s="109">
        <f t="array" ref="AY730">IFERROR(INDEX(TO_name_12,MATCH(,((Шаблон_12-Точность)&gt;=S730)+((Шаблон_12+Точность)&lt;=S730),)),S730)</f>
        <v>37866</v>
      </c>
      <c r="AZ730" s="109">
        <f t="array" ref="AZ730">IFERROR(INDEX(TO_name_13,MATCH(,((Шаблон_13-Точность)&gt;=T730)+((Шаблон_13+Точность)&lt;=T730),)),T730)</f>
        <v>35304</v>
      </c>
      <c r="BA730" s="110">
        <f t="array" ref="BA730">IFERROR(INDEX(TO_name_14,MATCH(,((Шаблон_14-Точность)&gt;=U730)+((Шаблон_14+Точность)&lt;=U730),)),U730)</f>
        <v>14380</v>
      </c>
      <c r="BB730" s="3"/>
      <c r="BC730" s="3" t="str">
        <f t="shared" si="363"/>
        <v>М/75207/31485</v>
      </c>
      <c r="BD730" s="3" t="str">
        <f t="shared" si="364"/>
        <v>М/80081/65159</v>
      </c>
      <c r="BE730" s="3" t="str">
        <f t="shared" si="365"/>
        <v>М/73674/48572</v>
      </c>
      <c r="BF730" s="3" t="str">
        <f t="shared" si="366"/>
        <v>Р/79566/51266</v>
      </c>
      <c r="BG730" s="3" t="str">
        <f t="shared" si="367"/>
        <v>М/22283/22283</v>
      </c>
      <c r="BH730" s="3" t="str">
        <f t="shared" si="368"/>
        <v>М/19530/19530</v>
      </c>
      <c r="BI730" s="3" t="str">
        <f t="shared" si="369"/>
        <v>Р/14210/14210</v>
      </c>
      <c r="BJ730" s="158" t="s">
        <v>290</v>
      </c>
      <c r="BK730" s="3" t="str">
        <f t="shared" si="370"/>
        <v>Р/49245/50966</v>
      </c>
      <c r="BL730" s="3" t="str">
        <f t="shared" si="371"/>
        <v>М/60403/35421</v>
      </c>
      <c r="BM730" s="3" t="str">
        <f t="shared" si="372"/>
        <v>Р/43485/22970</v>
      </c>
      <c r="BN730" s="3" t="str">
        <f t="shared" si="373"/>
        <v>М/45522/70071</v>
      </c>
      <c r="BO730" s="3" t="str">
        <f t="shared" si="374"/>
        <v>Р/12866/37866</v>
      </c>
      <c r="BP730" s="3" t="str">
        <f t="shared" si="375"/>
        <v>М/14789/35304</v>
      </c>
      <c r="BQ730" s="3" t="str">
        <f t="shared" si="376"/>
        <v>М/14380/14380</v>
      </c>
    </row>
    <row r="731" spans="1:69" ht="16.5" customHeight="1" x14ac:dyDescent="0.25">
      <c r="A731" s="90">
        <v>45647</v>
      </c>
      <c r="B731" s="3">
        <v>5</v>
      </c>
      <c r="C731" s="3">
        <v>4</v>
      </c>
      <c r="D731" s="105" t="str">
        <f t="shared" si="377"/>
        <v/>
      </c>
      <c r="E731" s="105" t="str">
        <f t="shared" si="378"/>
        <v/>
      </c>
      <c r="F731" s="99" t="s">
        <v>290</v>
      </c>
      <c r="G731" s="100">
        <f t="shared" si="379"/>
        <v>31509</v>
      </c>
      <c r="H731" s="100">
        <f t="shared" si="380"/>
        <v>65183</v>
      </c>
      <c r="I731" s="100">
        <f t="shared" si="381"/>
        <v>48596</v>
      </c>
      <c r="J731" s="100">
        <f t="shared" si="382"/>
        <v>51266</v>
      </c>
      <c r="K731" s="100">
        <f t="shared" si="383"/>
        <v>22307</v>
      </c>
      <c r="L731" s="100">
        <f t="shared" si="384"/>
        <v>19554</v>
      </c>
      <c r="M731" s="100">
        <f t="shared" si="385"/>
        <v>14210</v>
      </c>
      <c r="N731" s="100" t="str">
        <f t="shared" si="386"/>
        <v>|</v>
      </c>
      <c r="O731" s="100">
        <f t="shared" si="387"/>
        <v>50966</v>
      </c>
      <c r="P731" s="100">
        <f t="shared" si="388"/>
        <v>35445</v>
      </c>
      <c r="Q731" s="100">
        <f t="shared" si="389"/>
        <v>22970</v>
      </c>
      <c r="R731" s="100">
        <f t="shared" si="390"/>
        <v>70095</v>
      </c>
      <c r="S731" s="100">
        <f t="shared" si="391"/>
        <v>37866</v>
      </c>
      <c r="T731" s="100">
        <f t="shared" si="392"/>
        <v>35328</v>
      </c>
      <c r="U731" s="100">
        <f t="shared" si="393"/>
        <v>14404</v>
      </c>
      <c r="V731" s="89" t="s">
        <v>290</v>
      </c>
      <c r="W731" s="95" t="s">
        <v>37</v>
      </c>
      <c r="X731" s="95" t="s">
        <v>37</v>
      </c>
      <c r="Y731" s="95" t="s">
        <v>37</v>
      </c>
      <c r="Z731" s="95" t="s">
        <v>38</v>
      </c>
      <c r="AA731" s="95" t="s">
        <v>37</v>
      </c>
      <c r="AB731" s="95" t="s">
        <v>37</v>
      </c>
      <c r="AC731" s="95" t="s">
        <v>38</v>
      </c>
      <c r="AD731" s="96" t="s">
        <v>290</v>
      </c>
      <c r="AE731" s="95" t="s">
        <v>38</v>
      </c>
      <c r="AF731" s="95" t="s">
        <v>37</v>
      </c>
      <c r="AG731" s="95" t="s">
        <v>38</v>
      </c>
      <c r="AH731" s="95" t="s">
        <v>37</v>
      </c>
      <c r="AI731" s="95" t="s">
        <v>38</v>
      </c>
      <c r="AJ731" s="95" t="s">
        <v>37</v>
      </c>
      <c r="AK731" s="95" t="s">
        <v>37</v>
      </c>
      <c r="AL731" s="94" t="s">
        <v>290</v>
      </c>
      <c r="AM731" s="108" t="str">
        <f t="array" ref="AM731">IFERROR(INDEX(TO_name_1,MATCH(,((Шаблон_1-Точность)&gt;=G731)+((Шаблон_1+Точность)&lt;=G731),)),G731)</f>
        <v>ПМ</v>
      </c>
      <c r="AN731" s="109">
        <f t="array" ref="AN731">IFERROR(INDEX(TO_name_2,MATCH(,((Шаблон_2-Точность)&gt;=H731)+((Шаблон_2+Точность)&lt;=H731),)),H731)</f>
        <v>65183</v>
      </c>
      <c r="AO731" s="109">
        <f t="array" ref="AO731">IFERROR(INDEX(TO_name_3,MATCH(,((Шаблон_3-Точность)&gt;=I731)+((Шаблон_3+Точность)&lt;=I731),)),I731)</f>
        <v>48596</v>
      </c>
      <c r="AP731" s="109">
        <f t="array" ref="AP731">IFERROR(INDEX(TO_name_4,MATCH(,((Шаблон_4-Точность)&gt;=J731)+((Шаблон_4+Точность)&lt;=J731),)),J731)</f>
        <v>51266</v>
      </c>
      <c r="AQ731" s="109">
        <f t="array" ref="AQ731">IFERROR(INDEX(TO_name_9,MATCH(,((Шаблон_9-Точность)&gt;=K731)+((Шаблон_9+Точность)&lt;=K731),)),K731)</f>
        <v>22307</v>
      </c>
      <c r="AR731" s="109">
        <f t="array" ref="AR731">IFERROR(INDEX(TO_name_10,MATCH(,((Шаблон_10-Точность)&gt;=L731)+((Шаблон_10+Точность)&lt;=L731),)),L731)</f>
        <v>19554</v>
      </c>
      <c r="AS731" s="110">
        <f t="array" ref="AS731">IFERROR(INDEX(TO_name_11,MATCH(,((Шаблон_11-Точность)&gt;=M731)+((Шаблон_11+Точность)&lt;=M731),)),M731)</f>
        <v>14210</v>
      </c>
      <c r="AT731" s="111" t="s">
        <v>290</v>
      </c>
      <c r="AU731" s="108">
        <f t="array" ref="AU731">IFERROR(INDEX(TO_name_5,MATCH(,((Шаблон_5-Точность)&gt;=O731)+((Шаблон_5+Точность)&lt;=O731),)),O731)</f>
        <v>50966</v>
      </c>
      <c r="AV731" s="109">
        <f t="array" ref="AV731">IFERROR(INDEX(TO_name_6,MATCH(,((Шаблон_6-Точность)&gt;=P731)+((Шаблон_6+Точность)&lt;=P731),)),P731)</f>
        <v>35445</v>
      </c>
      <c r="AW731" s="109">
        <f t="array" ref="AW731">IFERROR(INDEX(TO_name_7,MATCH(,((Шаблон_7-Точность)&gt;=Q731)+((Шаблон_7+Точность)&lt;=Q731),)),Q731)</f>
        <v>22970</v>
      </c>
      <c r="AX731" s="109">
        <f t="array" ref="AX731">IFERROR(INDEX(TO_name_8,MATCH(,((Шаблон_8-Точность)&gt;=R731)+((Шаблон_8+Точность)&lt;=R731),)),R731)</f>
        <v>70095</v>
      </c>
      <c r="AY731" s="109">
        <f t="array" ref="AY731">IFERROR(INDEX(TO_name_12,MATCH(,((Шаблон_12-Точность)&gt;=S731)+((Шаблон_12+Точность)&lt;=S731),)),S731)</f>
        <v>37866</v>
      </c>
      <c r="AZ731" s="109">
        <f t="array" ref="AZ731">IFERROR(INDEX(TO_name_13,MATCH(,((Шаблон_13-Точность)&gt;=T731)+((Шаблон_13+Точность)&lt;=T731),)),T731)</f>
        <v>35328</v>
      </c>
      <c r="BA731" s="110">
        <f t="array" ref="BA731">IFERROR(INDEX(TO_name_14,MATCH(,((Шаблон_14-Точность)&gt;=U731)+((Шаблон_14+Точность)&lt;=U731),)),U731)</f>
        <v>14404</v>
      </c>
      <c r="BB731" s="3"/>
      <c r="BC731" s="3" t="str">
        <f t="shared" si="363"/>
        <v>М/75231/31509</v>
      </c>
      <c r="BD731" s="3" t="str">
        <f t="shared" si="364"/>
        <v>М/80105/65183</v>
      </c>
      <c r="BE731" s="3" t="str">
        <f t="shared" si="365"/>
        <v>М/73698/48596</v>
      </c>
      <c r="BF731" s="3" t="str">
        <f t="shared" si="366"/>
        <v>Р/79566/51266</v>
      </c>
      <c r="BG731" s="3" t="str">
        <f t="shared" si="367"/>
        <v>М/22307/22307</v>
      </c>
      <c r="BH731" s="3" t="str">
        <f t="shared" si="368"/>
        <v>М/19554/19554</v>
      </c>
      <c r="BI731" s="3" t="str">
        <f t="shared" si="369"/>
        <v>Р/14210/14210</v>
      </c>
      <c r="BJ731" s="158" t="s">
        <v>290</v>
      </c>
      <c r="BK731" s="3" t="str">
        <f t="shared" si="370"/>
        <v>Р/49245/50966</v>
      </c>
      <c r="BL731" s="3" t="str">
        <f t="shared" si="371"/>
        <v>М/60427/35445</v>
      </c>
      <c r="BM731" s="3" t="str">
        <f t="shared" si="372"/>
        <v>Р/43485/22970</v>
      </c>
      <c r="BN731" s="3" t="str">
        <f t="shared" si="373"/>
        <v>М/45546/70095</v>
      </c>
      <c r="BO731" s="3" t="str">
        <f t="shared" si="374"/>
        <v>Р/12866/37866</v>
      </c>
      <c r="BP731" s="3" t="str">
        <f t="shared" si="375"/>
        <v>М/14813/35328</v>
      </c>
      <c r="BQ731" s="3" t="str">
        <f t="shared" si="376"/>
        <v>М/14404/14404</v>
      </c>
    </row>
    <row r="732" spans="1:69" ht="16.5" customHeight="1" x14ac:dyDescent="0.25">
      <c r="A732" s="90">
        <v>45648</v>
      </c>
      <c r="B732" s="3">
        <v>5</v>
      </c>
      <c r="C732" s="3">
        <v>4</v>
      </c>
      <c r="D732" s="105" t="str">
        <f t="shared" si="377"/>
        <v/>
      </c>
      <c r="E732" s="105" t="str">
        <f t="shared" si="378"/>
        <v/>
      </c>
      <c r="F732" s="99" t="s">
        <v>290</v>
      </c>
      <c r="G732" s="100">
        <f t="shared" si="379"/>
        <v>31533</v>
      </c>
      <c r="H732" s="100">
        <f t="shared" si="380"/>
        <v>65207</v>
      </c>
      <c r="I732" s="100">
        <f t="shared" si="381"/>
        <v>48620</v>
      </c>
      <c r="J732" s="100">
        <f t="shared" si="382"/>
        <v>51266</v>
      </c>
      <c r="K732" s="100">
        <f t="shared" si="383"/>
        <v>22331</v>
      </c>
      <c r="L732" s="100">
        <f t="shared" si="384"/>
        <v>19578</v>
      </c>
      <c r="M732" s="100">
        <f t="shared" si="385"/>
        <v>14210</v>
      </c>
      <c r="N732" s="100" t="str">
        <f t="shared" si="386"/>
        <v>|</v>
      </c>
      <c r="O732" s="100">
        <f t="shared" si="387"/>
        <v>50966</v>
      </c>
      <c r="P732" s="100">
        <f t="shared" si="388"/>
        <v>35469</v>
      </c>
      <c r="Q732" s="100">
        <f t="shared" si="389"/>
        <v>22970</v>
      </c>
      <c r="R732" s="100">
        <f t="shared" si="390"/>
        <v>70119</v>
      </c>
      <c r="S732" s="100">
        <f t="shared" si="391"/>
        <v>37866</v>
      </c>
      <c r="T732" s="100">
        <f t="shared" si="392"/>
        <v>35352</v>
      </c>
      <c r="U732" s="100">
        <f t="shared" si="393"/>
        <v>14428</v>
      </c>
      <c r="V732" s="89" t="s">
        <v>290</v>
      </c>
      <c r="W732" s="95" t="s">
        <v>37</v>
      </c>
      <c r="X732" s="95" t="s">
        <v>37</v>
      </c>
      <c r="Y732" s="95" t="s">
        <v>37</v>
      </c>
      <c r="Z732" s="95" t="s">
        <v>38</v>
      </c>
      <c r="AA732" s="95" t="s">
        <v>37</v>
      </c>
      <c r="AB732" s="95" t="s">
        <v>37</v>
      </c>
      <c r="AC732" s="95" t="s">
        <v>38</v>
      </c>
      <c r="AD732" s="96" t="s">
        <v>290</v>
      </c>
      <c r="AE732" s="95" t="s">
        <v>38</v>
      </c>
      <c r="AF732" s="95" t="s">
        <v>37</v>
      </c>
      <c r="AG732" s="95" t="s">
        <v>38</v>
      </c>
      <c r="AH732" s="95" t="s">
        <v>37</v>
      </c>
      <c r="AI732" s="95" t="s">
        <v>38</v>
      </c>
      <c r="AJ732" s="95" t="s">
        <v>37</v>
      </c>
      <c r="AK732" s="95" t="s">
        <v>37</v>
      </c>
      <c r="AL732" s="94" t="s">
        <v>290</v>
      </c>
      <c r="AM732" s="108">
        <f t="array" ref="AM732">IFERROR(INDEX(TO_name_1,MATCH(,((Шаблон_1-Точность)&gt;=G732)+((Шаблон_1+Точность)&lt;=G732),)),G732)</f>
        <v>31533</v>
      </c>
      <c r="AN732" s="109">
        <f t="array" ref="AN732">IFERROR(INDEX(TO_name_2,MATCH(,((Шаблон_2-Точность)&gt;=H732)+((Шаблон_2+Точность)&lt;=H732),)),H732)</f>
        <v>65207</v>
      </c>
      <c r="AO732" s="109">
        <f t="array" ref="AO732">IFERROR(INDEX(TO_name_3,MATCH(,((Шаблон_3-Точность)&gt;=I732)+((Шаблон_3+Точность)&lt;=I732),)),I732)</f>
        <v>48620</v>
      </c>
      <c r="AP732" s="109">
        <f t="array" ref="AP732">IFERROR(INDEX(TO_name_4,MATCH(,((Шаблон_4-Точность)&gt;=J732)+((Шаблон_4+Точность)&lt;=J732),)),J732)</f>
        <v>51266</v>
      </c>
      <c r="AQ732" s="109">
        <f t="array" ref="AQ732">IFERROR(INDEX(TO_name_9,MATCH(,((Шаблон_9-Точность)&gt;=K732)+((Шаблон_9+Точность)&lt;=K732),)),K732)</f>
        <v>22331</v>
      </c>
      <c r="AR732" s="109">
        <f t="array" ref="AR732">IFERROR(INDEX(TO_name_10,MATCH(,((Шаблон_10-Точность)&gt;=L732)+((Шаблон_10+Точность)&lt;=L732),)),L732)</f>
        <v>19578</v>
      </c>
      <c r="AS732" s="110">
        <f t="array" ref="AS732">IFERROR(INDEX(TO_name_11,MATCH(,((Шаблон_11-Точность)&gt;=M732)+((Шаблон_11+Точность)&lt;=M732),)),M732)</f>
        <v>14210</v>
      </c>
      <c r="AT732" s="111" t="s">
        <v>290</v>
      </c>
      <c r="AU732" s="108">
        <f t="array" ref="AU732">IFERROR(INDEX(TO_name_5,MATCH(,((Шаблон_5-Точность)&gt;=O732)+((Шаблон_5+Точность)&lt;=O732),)),O732)</f>
        <v>50966</v>
      </c>
      <c r="AV732" s="109">
        <f t="array" ref="AV732">IFERROR(INDEX(TO_name_6,MATCH(,((Шаблон_6-Точность)&gt;=P732)+((Шаблон_6+Точность)&lt;=P732),)),P732)</f>
        <v>35469</v>
      </c>
      <c r="AW732" s="109">
        <f t="array" ref="AW732">IFERROR(INDEX(TO_name_7,MATCH(,((Шаблон_7-Точность)&gt;=Q732)+((Шаблон_7+Точность)&lt;=Q732),)),Q732)</f>
        <v>22970</v>
      </c>
      <c r="AX732" s="109">
        <f t="array" ref="AX732">IFERROR(INDEX(TO_name_8,MATCH(,((Шаблон_8-Точность)&gt;=R732)+((Шаблон_8+Точность)&lt;=R732),)),R732)</f>
        <v>70119</v>
      </c>
      <c r="AY732" s="109">
        <f t="array" ref="AY732">IFERROR(INDEX(TO_name_12,MATCH(,((Шаблон_12-Точность)&gt;=S732)+((Шаблон_12+Точность)&lt;=S732),)),S732)</f>
        <v>37866</v>
      </c>
      <c r="AZ732" s="109">
        <f t="array" ref="AZ732">IFERROR(INDEX(TO_name_13,MATCH(,((Шаблон_13-Точность)&gt;=T732)+((Шаблон_13+Точность)&lt;=T732),)),T732)</f>
        <v>35352</v>
      </c>
      <c r="BA732" s="110">
        <f t="array" ref="BA732">IFERROR(INDEX(TO_name_14,MATCH(,((Шаблон_14-Точность)&gt;=U732)+((Шаблон_14+Точность)&lt;=U732),)),U732)</f>
        <v>14428</v>
      </c>
      <c r="BB732" s="3"/>
      <c r="BC732" s="3" t="str">
        <f t="shared" si="363"/>
        <v>М/75255/31533</v>
      </c>
      <c r="BD732" s="3" t="str">
        <f t="shared" si="364"/>
        <v>М/80129/65207</v>
      </c>
      <c r="BE732" s="3" t="str">
        <f t="shared" si="365"/>
        <v>М/73722/48620</v>
      </c>
      <c r="BF732" s="3" t="str">
        <f t="shared" si="366"/>
        <v>Р/79566/51266</v>
      </c>
      <c r="BG732" s="3" t="str">
        <f t="shared" si="367"/>
        <v>М/22331/22331</v>
      </c>
      <c r="BH732" s="3" t="str">
        <f t="shared" si="368"/>
        <v>М/19578/19578</v>
      </c>
      <c r="BI732" s="3" t="str">
        <f t="shared" si="369"/>
        <v>Р/14210/14210</v>
      </c>
      <c r="BJ732" s="158" t="s">
        <v>290</v>
      </c>
      <c r="BK732" s="3" t="str">
        <f t="shared" si="370"/>
        <v>Р/49245/50966</v>
      </c>
      <c r="BL732" s="3" t="str">
        <f t="shared" si="371"/>
        <v>М/60451/35469</v>
      </c>
      <c r="BM732" s="3" t="str">
        <f t="shared" si="372"/>
        <v>Р/43485/22970</v>
      </c>
      <c r="BN732" s="3" t="str">
        <f t="shared" si="373"/>
        <v>М/45570/70119</v>
      </c>
      <c r="BO732" s="3" t="str">
        <f t="shared" si="374"/>
        <v>Р/12866/37866</v>
      </c>
      <c r="BP732" s="3" t="str">
        <f t="shared" si="375"/>
        <v>М/14837/35352</v>
      </c>
      <c r="BQ732" s="3" t="str">
        <f t="shared" si="376"/>
        <v>М/14428/14428</v>
      </c>
    </row>
    <row r="733" spans="1:69" ht="16.5" customHeight="1" x14ac:dyDescent="0.25">
      <c r="A733" s="90">
        <v>45649</v>
      </c>
      <c r="B733" s="3">
        <v>5</v>
      </c>
      <c r="C733" s="3">
        <v>4</v>
      </c>
      <c r="D733" s="105" t="str">
        <f t="shared" si="377"/>
        <v/>
      </c>
      <c r="E733" s="105" t="str">
        <f t="shared" si="378"/>
        <v/>
      </c>
      <c r="F733" s="99" t="s">
        <v>290</v>
      </c>
      <c r="G733" s="100">
        <f t="shared" si="379"/>
        <v>31557</v>
      </c>
      <c r="H733" s="100">
        <f t="shared" si="380"/>
        <v>65231</v>
      </c>
      <c r="I733" s="100">
        <f t="shared" si="381"/>
        <v>48644</v>
      </c>
      <c r="J733" s="100">
        <f t="shared" si="382"/>
        <v>51266</v>
      </c>
      <c r="K733" s="100">
        <f t="shared" si="383"/>
        <v>22355</v>
      </c>
      <c r="L733" s="100">
        <f t="shared" si="384"/>
        <v>19602</v>
      </c>
      <c r="M733" s="100">
        <f t="shared" si="385"/>
        <v>14210</v>
      </c>
      <c r="N733" s="100" t="str">
        <f t="shared" si="386"/>
        <v>|</v>
      </c>
      <c r="O733" s="100">
        <f t="shared" si="387"/>
        <v>50966</v>
      </c>
      <c r="P733" s="100">
        <f t="shared" si="388"/>
        <v>35493</v>
      </c>
      <c r="Q733" s="100">
        <f t="shared" si="389"/>
        <v>22970</v>
      </c>
      <c r="R733" s="100">
        <f t="shared" si="390"/>
        <v>70143</v>
      </c>
      <c r="S733" s="100">
        <f t="shared" si="391"/>
        <v>37866</v>
      </c>
      <c r="T733" s="100">
        <f t="shared" si="392"/>
        <v>35376</v>
      </c>
      <c r="U733" s="100">
        <f t="shared" si="393"/>
        <v>14452</v>
      </c>
      <c r="V733" s="89" t="s">
        <v>290</v>
      </c>
      <c r="W733" s="95" t="s">
        <v>37</v>
      </c>
      <c r="X733" s="95" t="s">
        <v>37</v>
      </c>
      <c r="Y733" s="95" t="s">
        <v>37</v>
      </c>
      <c r="Z733" s="95" t="s">
        <v>38</v>
      </c>
      <c r="AA733" s="95" t="s">
        <v>37</v>
      </c>
      <c r="AB733" s="95" t="s">
        <v>37</v>
      </c>
      <c r="AC733" s="95" t="s">
        <v>38</v>
      </c>
      <c r="AD733" s="96" t="s">
        <v>290</v>
      </c>
      <c r="AE733" s="95" t="s">
        <v>38</v>
      </c>
      <c r="AF733" s="95" t="s">
        <v>37</v>
      </c>
      <c r="AG733" s="95" t="s">
        <v>38</v>
      </c>
      <c r="AH733" s="95" t="s">
        <v>37</v>
      </c>
      <c r="AI733" s="95" t="s">
        <v>38</v>
      </c>
      <c r="AJ733" s="95" t="s">
        <v>37</v>
      </c>
      <c r="AK733" s="95" t="s">
        <v>37</v>
      </c>
      <c r="AL733" s="94" t="s">
        <v>290</v>
      </c>
      <c r="AM733" s="108">
        <f t="array" ref="AM733">IFERROR(INDEX(TO_name_1,MATCH(,((Шаблон_1-Точность)&gt;=G733)+((Шаблон_1+Точность)&lt;=G733),)),G733)</f>
        <v>31557</v>
      </c>
      <c r="AN733" s="109">
        <f t="array" ref="AN733">IFERROR(INDEX(TO_name_2,MATCH(,((Шаблон_2-Точность)&gt;=H733)+((Шаблон_2+Точность)&lt;=H733),)),H733)</f>
        <v>65231</v>
      </c>
      <c r="AO733" s="109">
        <f t="array" ref="AO733">IFERROR(INDEX(TO_name_3,MATCH(,((Шаблон_3-Точность)&gt;=I733)+((Шаблон_3+Точность)&lt;=I733),)),I733)</f>
        <v>48644</v>
      </c>
      <c r="AP733" s="109">
        <f t="array" ref="AP733">IFERROR(INDEX(TO_name_4,MATCH(,((Шаблон_4-Точность)&gt;=J733)+((Шаблон_4+Точность)&lt;=J733),)),J733)</f>
        <v>51266</v>
      </c>
      <c r="AQ733" s="109">
        <f t="array" ref="AQ733">IFERROR(INDEX(TO_name_9,MATCH(,((Шаблон_9-Точность)&gt;=K733)+((Шаблон_9+Точность)&lt;=K733),)),K733)</f>
        <v>22355</v>
      </c>
      <c r="AR733" s="109">
        <f t="array" ref="AR733">IFERROR(INDEX(TO_name_10,MATCH(,((Шаблон_10-Точность)&gt;=L733)+((Шаблон_10+Точность)&lt;=L733),)),L733)</f>
        <v>19602</v>
      </c>
      <c r="AS733" s="110">
        <f t="array" ref="AS733">IFERROR(INDEX(TO_name_11,MATCH(,((Шаблон_11-Точность)&gt;=M733)+((Шаблон_11+Точность)&lt;=M733),)),M733)</f>
        <v>14210</v>
      </c>
      <c r="AT733" s="111" t="s">
        <v>290</v>
      </c>
      <c r="AU733" s="108">
        <f t="array" ref="AU733">IFERROR(INDEX(TO_name_5,MATCH(,((Шаблон_5-Точность)&gt;=O733)+((Шаблон_5+Точность)&lt;=O733),)),O733)</f>
        <v>50966</v>
      </c>
      <c r="AV733" s="109">
        <f t="array" ref="AV733">IFERROR(INDEX(TO_name_6,MATCH(,((Шаблон_6-Точность)&gt;=P733)+((Шаблон_6+Точность)&lt;=P733),)),P733)</f>
        <v>35493</v>
      </c>
      <c r="AW733" s="109">
        <f t="array" ref="AW733">IFERROR(INDEX(TO_name_7,MATCH(,((Шаблон_7-Точность)&gt;=Q733)+((Шаблон_7+Точность)&lt;=Q733),)),Q733)</f>
        <v>22970</v>
      </c>
      <c r="AX733" s="109">
        <f t="array" ref="AX733">IFERROR(INDEX(TO_name_8,MATCH(,((Шаблон_8-Точность)&gt;=R733)+((Шаблон_8+Точность)&lt;=R733),)),R733)</f>
        <v>70143</v>
      </c>
      <c r="AY733" s="109">
        <f t="array" ref="AY733">IFERROR(INDEX(TO_name_12,MATCH(,((Шаблон_12-Точность)&gt;=S733)+((Шаблон_12+Точность)&lt;=S733),)),S733)</f>
        <v>37866</v>
      </c>
      <c r="AZ733" s="109">
        <f t="array" ref="AZ733">IFERROR(INDEX(TO_name_13,MATCH(,((Шаблон_13-Точность)&gt;=T733)+((Шаблон_13+Точность)&lt;=T733),)),T733)</f>
        <v>35376</v>
      </c>
      <c r="BA733" s="110">
        <f t="array" ref="BA733">IFERROR(INDEX(TO_name_14,MATCH(,((Шаблон_14-Точность)&gt;=U733)+((Шаблон_14+Точность)&lt;=U733),)),U733)</f>
        <v>14452</v>
      </c>
      <c r="BB733" s="3"/>
      <c r="BC733" s="3" t="str">
        <f t="shared" si="363"/>
        <v>М/75279/31557</v>
      </c>
      <c r="BD733" s="3" t="str">
        <f t="shared" si="364"/>
        <v>М/80153/65231</v>
      </c>
      <c r="BE733" s="3" t="str">
        <f t="shared" si="365"/>
        <v>М/73746/48644</v>
      </c>
      <c r="BF733" s="3" t="str">
        <f t="shared" si="366"/>
        <v>Р/79566/51266</v>
      </c>
      <c r="BG733" s="3" t="str">
        <f t="shared" si="367"/>
        <v>М/22355/22355</v>
      </c>
      <c r="BH733" s="3" t="str">
        <f t="shared" si="368"/>
        <v>М/19602/19602</v>
      </c>
      <c r="BI733" s="3" t="str">
        <f t="shared" si="369"/>
        <v>Р/14210/14210</v>
      </c>
      <c r="BJ733" s="158" t="s">
        <v>290</v>
      </c>
      <c r="BK733" s="3" t="str">
        <f t="shared" si="370"/>
        <v>Р/49245/50966</v>
      </c>
      <c r="BL733" s="3" t="str">
        <f t="shared" si="371"/>
        <v>М/60475/35493</v>
      </c>
      <c r="BM733" s="3" t="str">
        <f t="shared" si="372"/>
        <v>Р/43485/22970</v>
      </c>
      <c r="BN733" s="3" t="str">
        <f t="shared" si="373"/>
        <v>М/45594/70143</v>
      </c>
      <c r="BO733" s="3" t="str">
        <f t="shared" si="374"/>
        <v>Р/12866/37866</v>
      </c>
      <c r="BP733" s="3" t="str">
        <f t="shared" si="375"/>
        <v>М/14861/35376</v>
      </c>
      <c r="BQ733" s="3" t="str">
        <f t="shared" si="376"/>
        <v>М/14452/14452</v>
      </c>
    </row>
    <row r="734" spans="1:69" ht="16.5" customHeight="1" x14ac:dyDescent="0.25">
      <c r="A734" s="90">
        <v>45650</v>
      </c>
      <c r="B734" s="3">
        <v>5</v>
      </c>
      <c r="C734" s="3">
        <v>4</v>
      </c>
      <c r="D734" s="105" t="str">
        <f t="shared" si="377"/>
        <v/>
      </c>
      <c r="E734" s="105" t="str">
        <f t="shared" si="378"/>
        <v/>
      </c>
      <c r="F734" s="99" t="s">
        <v>290</v>
      </c>
      <c r="G734" s="100">
        <f t="shared" si="379"/>
        <v>31581</v>
      </c>
      <c r="H734" s="100">
        <f t="shared" si="380"/>
        <v>65255</v>
      </c>
      <c r="I734" s="100">
        <f t="shared" si="381"/>
        <v>48668</v>
      </c>
      <c r="J734" s="100">
        <f t="shared" si="382"/>
        <v>51266</v>
      </c>
      <c r="K734" s="100">
        <f t="shared" si="383"/>
        <v>22379</v>
      </c>
      <c r="L734" s="100">
        <f t="shared" si="384"/>
        <v>19626</v>
      </c>
      <c r="M734" s="100">
        <f t="shared" si="385"/>
        <v>14210</v>
      </c>
      <c r="N734" s="100" t="str">
        <f t="shared" si="386"/>
        <v>|</v>
      </c>
      <c r="O734" s="100">
        <f t="shared" si="387"/>
        <v>50966</v>
      </c>
      <c r="P734" s="100">
        <f t="shared" si="388"/>
        <v>35517</v>
      </c>
      <c r="Q734" s="100">
        <f t="shared" si="389"/>
        <v>22970</v>
      </c>
      <c r="R734" s="100">
        <f t="shared" si="390"/>
        <v>70167</v>
      </c>
      <c r="S734" s="100">
        <f t="shared" si="391"/>
        <v>37866</v>
      </c>
      <c r="T734" s="100">
        <f t="shared" si="392"/>
        <v>35400</v>
      </c>
      <c r="U734" s="100">
        <f t="shared" si="393"/>
        <v>14476</v>
      </c>
      <c r="V734" s="89" t="s">
        <v>290</v>
      </c>
      <c r="W734" s="95" t="s">
        <v>37</v>
      </c>
      <c r="X734" s="95" t="s">
        <v>37</v>
      </c>
      <c r="Y734" s="95" t="s">
        <v>37</v>
      </c>
      <c r="Z734" s="95" t="s">
        <v>38</v>
      </c>
      <c r="AA734" s="95" t="s">
        <v>37</v>
      </c>
      <c r="AB734" s="95" t="s">
        <v>37</v>
      </c>
      <c r="AC734" s="95" t="s">
        <v>38</v>
      </c>
      <c r="AD734" s="96" t="s">
        <v>290</v>
      </c>
      <c r="AE734" s="95" t="s">
        <v>38</v>
      </c>
      <c r="AF734" s="95" t="s">
        <v>37</v>
      </c>
      <c r="AG734" s="95" t="s">
        <v>38</v>
      </c>
      <c r="AH734" s="95" t="s">
        <v>37</v>
      </c>
      <c r="AI734" s="95" t="s">
        <v>38</v>
      </c>
      <c r="AJ734" s="95" t="s">
        <v>37</v>
      </c>
      <c r="AK734" s="95" t="s">
        <v>37</v>
      </c>
      <c r="AL734" s="94" t="s">
        <v>290</v>
      </c>
      <c r="AM734" s="108">
        <f t="array" ref="AM734">IFERROR(INDEX(TO_name_1,MATCH(,((Шаблон_1-Точность)&gt;=G734)+((Шаблон_1+Точность)&lt;=G734),)),G734)</f>
        <v>31581</v>
      </c>
      <c r="AN734" s="109">
        <f t="array" ref="AN734">IFERROR(INDEX(TO_name_2,MATCH(,((Шаблон_2-Точность)&gt;=H734)+((Шаблон_2+Точность)&lt;=H734),)),H734)</f>
        <v>65255</v>
      </c>
      <c r="AO734" s="109">
        <f t="array" ref="AO734">IFERROR(INDEX(TO_name_3,MATCH(,((Шаблон_3-Точность)&gt;=I734)+((Шаблон_3+Точность)&lt;=I734),)),I734)</f>
        <v>48668</v>
      </c>
      <c r="AP734" s="109">
        <f t="array" ref="AP734">IFERROR(INDEX(TO_name_4,MATCH(,((Шаблон_4-Точность)&gt;=J734)+((Шаблон_4+Точность)&lt;=J734),)),J734)</f>
        <v>51266</v>
      </c>
      <c r="AQ734" s="109">
        <f t="array" ref="AQ734">IFERROR(INDEX(TO_name_9,MATCH(,((Шаблон_9-Точность)&gt;=K734)+((Шаблон_9+Точность)&lt;=K734),)),K734)</f>
        <v>22379</v>
      </c>
      <c r="AR734" s="109">
        <f t="array" ref="AR734">IFERROR(INDEX(TO_name_10,MATCH(,((Шаблон_10-Точность)&gt;=L734)+((Шаблон_10+Точность)&lt;=L734),)),L734)</f>
        <v>19626</v>
      </c>
      <c r="AS734" s="110">
        <f t="array" ref="AS734">IFERROR(INDEX(TO_name_11,MATCH(,((Шаблон_11-Точность)&gt;=M734)+((Шаблон_11+Точность)&lt;=M734),)),M734)</f>
        <v>14210</v>
      </c>
      <c r="AT734" s="111" t="s">
        <v>290</v>
      </c>
      <c r="AU734" s="108">
        <f t="array" ref="AU734">IFERROR(INDEX(TO_name_5,MATCH(,((Шаблон_5-Точность)&gt;=O734)+((Шаблон_5+Точность)&lt;=O734),)),O734)</f>
        <v>50966</v>
      </c>
      <c r="AV734" s="109">
        <f t="array" ref="AV734">IFERROR(INDEX(TO_name_6,MATCH(,((Шаблон_6-Точность)&gt;=P734)+((Шаблон_6+Точность)&lt;=P734),)),P734)</f>
        <v>35517</v>
      </c>
      <c r="AW734" s="109">
        <f t="array" ref="AW734">IFERROR(INDEX(TO_name_7,MATCH(,((Шаблон_7-Точность)&gt;=Q734)+((Шаблон_7+Точность)&lt;=Q734),)),Q734)</f>
        <v>22970</v>
      </c>
      <c r="AX734" s="109">
        <f t="array" ref="AX734">IFERROR(INDEX(TO_name_8,MATCH(,((Шаблон_8-Точность)&gt;=R734)+((Шаблон_8+Точность)&lt;=R734),)),R734)</f>
        <v>70167</v>
      </c>
      <c r="AY734" s="109">
        <f t="array" ref="AY734">IFERROR(INDEX(TO_name_12,MATCH(,((Шаблон_12-Точность)&gt;=S734)+((Шаблон_12+Точность)&lt;=S734),)),S734)</f>
        <v>37866</v>
      </c>
      <c r="AZ734" s="109">
        <f t="array" ref="AZ734">IFERROR(INDEX(TO_name_13,MATCH(,((Шаблон_13-Точность)&gt;=T734)+((Шаблон_13+Точность)&lt;=T734),)),T734)</f>
        <v>35400</v>
      </c>
      <c r="BA734" s="110">
        <f t="array" ref="BA734">IFERROR(INDEX(TO_name_14,MATCH(,((Шаблон_14-Точность)&gt;=U734)+((Шаблон_14+Точность)&lt;=U734),)),U734)</f>
        <v>14476</v>
      </c>
      <c r="BB734" s="3"/>
      <c r="BC734" s="3" t="str">
        <f t="shared" si="363"/>
        <v>М/75303/31581</v>
      </c>
      <c r="BD734" s="3" t="str">
        <f t="shared" si="364"/>
        <v>М/80177/65255</v>
      </c>
      <c r="BE734" s="3" t="str">
        <f t="shared" si="365"/>
        <v>М/73770/48668</v>
      </c>
      <c r="BF734" s="3" t="str">
        <f t="shared" si="366"/>
        <v>Р/79566/51266</v>
      </c>
      <c r="BG734" s="3" t="str">
        <f t="shared" si="367"/>
        <v>М/22379/22379</v>
      </c>
      <c r="BH734" s="3" t="str">
        <f t="shared" si="368"/>
        <v>М/19626/19626</v>
      </c>
      <c r="BI734" s="3" t="str">
        <f t="shared" si="369"/>
        <v>Р/14210/14210</v>
      </c>
      <c r="BJ734" s="158" t="s">
        <v>290</v>
      </c>
      <c r="BK734" s="3" t="str">
        <f t="shared" si="370"/>
        <v>Р/49245/50966</v>
      </c>
      <c r="BL734" s="3" t="str">
        <f t="shared" si="371"/>
        <v>М/60499/35517</v>
      </c>
      <c r="BM734" s="3" t="str">
        <f t="shared" si="372"/>
        <v>Р/43485/22970</v>
      </c>
      <c r="BN734" s="3" t="str">
        <f t="shared" si="373"/>
        <v>М/45618/70167</v>
      </c>
      <c r="BO734" s="3" t="str">
        <f t="shared" si="374"/>
        <v>Р/12866/37866</v>
      </c>
      <c r="BP734" s="3" t="str">
        <f t="shared" si="375"/>
        <v>М/14885/35400</v>
      </c>
      <c r="BQ734" s="3" t="str">
        <f t="shared" si="376"/>
        <v>М/14476/14476</v>
      </c>
    </row>
    <row r="735" spans="1:69" ht="16.5" customHeight="1" x14ac:dyDescent="0.25">
      <c r="A735" s="90">
        <v>45651</v>
      </c>
      <c r="B735" s="3">
        <v>5</v>
      </c>
      <c r="C735" s="3">
        <v>4</v>
      </c>
      <c r="D735" s="105" t="str">
        <f t="shared" si="377"/>
        <v/>
      </c>
      <c r="E735" s="105" t="str">
        <f t="shared" si="378"/>
        <v/>
      </c>
      <c r="F735" s="99" t="s">
        <v>290</v>
      </c>
      <c r="G735" s="100">
        <f t="shared" si="379"/>
        <v>31605</v>
      </c>
      <c r="H735" s="100">
        <f t="shared" si="380"/>
        <v>65279</v>
      </c>
      <c r="I735" s="100">
        <f t="shared" si="381"/>
        <v>48692</v>
      </c>
      <c r="J735" s="100">
        <f t="shared" si="382"/>
        <v>51266</v>
      </c>
      <c r="K735" s="100">
        <f t="shared" si="383"/>
        <v>22403</v>
      </c>
      <c r="L735" s="100">
        <f t="shared" si="384"/>
        <v>19650</v>
      </c>
      <c r="M735" s="100">
        <f t="shared" si="385"/>
        <v>14210</v>
      </c>
      <c r="N735" s="100" t="str">
        <f t="shared" si="386"/>
        <v>|</v>
      </c>
      <c r="O735" s="100">
        <f t="shared" si="387"/>
        <v>50966</v>
      </c>
      <c r="P735" s="100">
        <f t="shared" si="388"/>
        <v>35541</v>
      </c>
      <c r="Q735" s="100">
        <f t="shared" si="389"/>
        <v>22970</v>
      </c>
      <c r="R735" s="100">
        <f t="shared" si="390"/>
        <v>70191</v>
      </c>
      <c r="S735" s="100">
        <f t="shared" si="391"/>
        <v>37866</v>
      </c>
      <c r="T735" s="100">
        <f t="shared" si="392"/>
        <v>35424</v>
      </c>
      <c r="U735" s="100">
        <f t="shared" si="393"/>
        <v>14500</v>
      </c>
      <c r="V735" s="89" t="s">
        <v>290</v>
      </c>
      <c r="W735" s="95" t="s">
        <v>37</v>
      </c>
      <c r="X735" s="95" t="s">
        <v>37</v>
      </c>
      <c r="Y735" s="95" t="s">
        <v>37</v>
      </c>
      <c r="Z735" s="95" t="s">
        <v>38</v>
      </c>
      <c r="AA735" s="95" t="s">
        <v>37</v>
      </c>
      <c r="AB735" s="95" t="s">
        <v>37</v>
      </c>
      <c r="AC735" s="95" t="s">
        <v>38</v>
      </c>
      <c r="AD735" s="96" t="s">
        <v>290</v>
      </c>
      <c r="AE735" s="95" t="s">
        <v>38</v>
      </c>
      <c r="AF735" s="95" t="s">
        <v>37</v>
      </c>
      <c r="AG735" s="95" t="s">
        <v>38</v>
      </c>
      <c r="AH735" s="95" t="s">
        <v>37</v>
      </c>
      <c r="AI735" s="95" t="s">
        <v>38</v>
      </c>
      <c r="AJ735" s="95" t="s">
        <v>37</v>
      </c>
      <c r="AK735" s="95" t="s">
        <v>37</v>
      </c>
      <c r="AL735" s="94" t="s">
        <v>290</v>
      </c>
      <c r="AM735" s="108">
        <f t="array" ref="AM735">IFERROR(INDEX(TO_name_1,MATCH(,((Шаблон_1-Точность)&gt;=G735)+((Шаблон_1+Точность)&lt;=G735),)),G735)</f>
        <v>31605</v>
      </c>
      <c r="AN735" s="109">
        <f t="array" ref="AN735">IFERROR(INDEX(TO_name_2,MATCH(,((Шаблон_2-Точность)&gt;=H735)+((Шаблон_2+Точность)&lt;=H735),)),H735)</f>
        <v>65279</v>
      </c>
      <c r="AO735" s="109">
        <f t="array" ref="AO735">IFERROR(INDEX(TO_name_3,MATCH(,((Шаблон_3-Точность)&gt;=I735)+((Шаблон_3+Точность)&lt;=I735),)),I735)</f>
        <v>48692</v>
      </c>
      <c r="AP735" s="109">
        <f t="array" ref="AP735">IFERROR(INDEX(TO_name_4,MATCH(,((Шаблон_4-Точность)&gt;=J735)+((Шаблон_4+Точность)&lt;=J735),)),J735)</f>
        <v>51266</v>
      </c>
      <c r="AQ735" s="109">
        <f t="array" ref="AQ735">IFERROR(INDEX(TO_name_9,MATCH(,((Шаблон_9-Точность)&gt;=K735)+((Шаблон_9+Точность)&lt;=K735),)),K735)</f>
        <v>22403</v>
      </c>
      <c r="AR735" s="109">
        <f t="array" ref="AR735">IFERROR(INDEX(TO_name_10,MATCH(,((Шаблон_10-Точность)&gt;=L735)+((Шаблон_10+Точность)&lt;=L735),)),L735)</f>
        <v>19650</v>
      </c>
      <c r="AS735" s="110">
        <f t="array" ref="AS735">IFERROR(INDEX(TO_name_11,MATCH(,((Шаблон_11-Точность)&gt;=M735)+((Шаблон_11+Точность)&lt;=M735),)),M735)</f>
        <v>14210</v>
      </c>
      <c r="AT735" s="111" t="s">
        <v>290</v>
      </c>
      <c r="AU735" s="108">
        <f t="array" ref="AU735">IFERROR(INDEX(TO_name_5,MATCH(,((Шаблон_5-Точность)&gt;=O735)+((Шаблон_5+Точность)&lt;=O735),)),O735)</f>
        <v>50966</v>
      </c>
      <c r="AV735" s="109">
        <f t="array" ref="AV735">IFERROR(INDEX(TO_name_6,MATCH(,((Шаблон_6-Точность)&gt;=P735)+((Шаблон_6+Точность)&lt;=P735),)),P735)</f>
        <v>35541</v>
      </c>
      <c r="AW735" s="109">
        <f t="array" ref="AW735">IFERROR(INDEX(TO_name_7,MATCH(,((Шаблон_7-Точность)&gt;=Q735)+((Шаблон_7+Точность)&lt;=Q735),)),Q735)</f>
        <v>22970</v>
      </c>
      <c r="AX735" s="109">
        <f t="array" ref="AX735">IFERROR(INDEX(TO_name_8,MATCH(,((Шаблон_8-Точность)&gt;=R735)+((Шаблон_8+Точность)&lt;=R735),)),R735)</f>
        <v>70191</v>
      </c>
      <c r="AY735" s="109">
        <f t="array" ref="AY735">IFERROR(INDEX(TO_name_12,MATCH(,((Шаблон_12-Точность)&gt;=S735)+((Шаблон_12+Точность)&lt;=S735),)),S735)</f>
        <v>37866</v>
      </c>
      <c r="AZ735" s="109">
        <f t="array" ref="AZ735">IFERROR(INDEX(TO_name_13,MATCH(,((Шаблон_13-Точность)&gt;=T735)+((Шаблон_13+Точность)&lt;=T735),)),T735)</f>
        <v>35424</v>
      </c>
      <c r="BA735" s="110">
        <f t="array" ref="BA735">IFERROR(INDEX(TO_name_14,MATCH(,((Шаблон_14-Точность)&gt;=U735)+((Шаблон_14+Точность)&lt;=U735),)),U735)</f>
        <v>14500</v>
      </c>
      <c r="BB735" s="3"/>
      <c r="BC735" s="3" t="str">
        <f t="shared" si="363"/>
        <v>М/75327/31605</v>
      </c>
      <c r="BD735" s="3" t="str">
        <f t="shared" si="364"/>
        <v>М/80201/65279</v>
      </c>
      <c r="BE735" s="3" t="str">
        <f t="shared" si="365"/>
        <v>М/73794/48692</v>
      </c>
      <c r="BF735" s="3" t="str">
        <f t="shared" si="366"/>
        <v>Р/79566/51266</v>
      </c>
      <c r="BG735" s="3" t="str">
        <f t="shared" si="367"/>
        <v>М/22403/22403</v>
      </c>
      <c r="BH735" s="3" t="str">
        <f t="shared" si="368"/>
        <v>М/19650/19650</v>
      </c>
      <c r="BI735" s="3" t="str">
        <f t="shared" si="369"/>
        <v>Р/14210/14210</v>
      </c>
      <c r="BJ735" s="158" t="s">
        <v>290</v>
      </c>
      <c r="BK735" s="3" t="str">
        <f t="shared" si="370"/>
        <v>Р/49245/50966</v>
      </c>
      <c r="BL735" s="3" t="str">
        <f t="shared" si="371"/>
        <v>М/60523/35541</v>
      </c>
      <c r="BM735" s="3" t="str">
        <f t="shared" si="372"/>
        <v>Р/43485/22970</v>
      </c>
      <c r="BN735" s="3" t="str">
        <f t="shared" si="373"/>
        <v>М/45642/70191</v>
      </c>
      <c r="BO735" s="3" t="str">
        <f t="shared" si="374"/>
        <v>Р/12866/37866</v>
      </c>
      <c r="BP735" s="3" t="str">
        <f t="shared" si="375"/>
        <v>М/14909/35424</v>
      </c>
      <c r="BQ735" s="3" t="str">
        <f t="shared" si="376"/>
        <v>М/14500/14500</v>
      </c>
    </row>
    <row r="736" spans="1:69" ht="16.5" customHeight="1" x14ac:dyDescent="0.25">
      <c r="A736" s="90">
        <v>45652</v>
      </c>
      <c r="B736" s="3">
        <v>5</v>
      </c>
      <c r="C736" s="3">
        <v>4</v>
      </c>
      <c r="D736" s="105" t="str">
        <f t="shared" si="377"/>
        <v/>
      </c>
      <c r="E736" s="105" t="str">
        <f t="shared" si="378"/>
        <v/>
      </c>
      <c r="F736" s="99" t="s">
        <v>290</v>
      </c>
      <c r="G736" s="100">
        <f t="shared" si="379"/>
        <v>31629</v>
      </c>
      <c r="H736" s="100">
        <f t="shared" si="380"/>
        <v>65303</v>
      </c>
      <c r="I736" s="100">
        <f t="shared" si="381"/>
        <v>48716</v>
      </c>
      <c r="J736" s="100">
        <f t="shared" si="382"/>
        <v>51266</v>
      </c>
      <c r="K736" s="100">
        <f t="shared" si="383"/>
        <v>22427</v>
      </c>
      <c r="L736" s="100">
        <f t="shared" si="384"/>
        <v>19674</v>
      </c>
      <c r="M736" s="100">
        <f t="shared" si="385"/>
        <v>14210</v>
      </c>
      <c r="N736" s="100" t="str">
        <f t="shared" si="386"/>
        <v>|</v>
      </c>
      <c r="O736" s="100">
        <f t="shared" si="387"/>
        <v>50966</v>
      </c>
      <c r="P736" s="100">
        <f t="shared" si="388"/>
        <v>35565</v>
      </c>
      <c r="Q736" s="100">
        <f t="shared" si="389"/>
        <v>22970</v>
      </c>
      <c r="R736" s="100">
        <f t="shared" si="390"/>
        <v>70215</v>
      </c>
      <c r="S736" s="100">
        <f t="shared" si="391"/>
        <v>37866</v>
      </c>
      <c r="T736" s="100">
        <f t="shared" si="392"/>
        <v>35448</v>
      </c>
      <c r="U736" s="100">
        <f t="shared" si="393"/>
        <v>14524</v>
      </c>
      <c r="V736" s="89" t="s">
        <v>290</v>
      </c>
      <c r="W736" s="95" t="s">
        <v>37</v>
      </c>
      <c r="X736" s="95" t="s">
        <v>37</v>
      </c>
      <c r="Y736" s="95" t="s">
        <v>37</v>
      </c>
      <c r="Z736" s="95" t="s">
        <v>38</v>
      </c>
      <c r="AA736" s="95" t="s">
        <v>37</v>
      </c>
      <c r="AB736" s="95" t="s">
        <v>37</v>
      </c>
      <c r="AC736" s="95" t="s">
        <v>38</v>
      </c>
      <c r="AD736" s="96" t="s">
        <v>290</v>
      </c>
      <c r="AE736" s="95" t="s">
        <v>38</v>
      </c>
      <c r="AF736" s="95" t="s">
        <v>37</v>
      </c>
      <c r="AG736" s="95" t="s">
        <v>38</v>
      </c>
      <c r="AH736" s="95" t="s">
        <v>37</v>
      </c>
      <c r="AI736" s="95" t="s">
        <v>38</v>
      </c>
      <c r="AJ736" s="95" t="s">
        <v>37</v>
      </c>
      <c r="AK736" s="95" t="s">
        <v>37</v>
      </c>
      <c r="AL736" s="94" t="s">
        <v>290</v>
      </c>
      <c r="AM736" s="108">
        <f t="array" ref="AM736">IFERROR(INDEX(TO_name_1,MATCH(,((Шаблон_1-Точность)&gt;=G736)+((Шаблон_1+Точность)&lt;=G736),)),G736)</f>
        <v>31629</v>
      </c>
      <c r="AN736" s="109">
        <f t="array" ref="AN736">IFERROR(INDEX(TO_name_2,MATCH(,((Шаблон_2-Точность)&gt;=H736)+((Шаблон_2+Точность)&lt;=H736),)),H736)</f>
        <v>65303</v>
      </c>
      <c r="AO736" s="109">
        <f t="array" ref="AO736">IFERROR(INDEX(TO_name_3,MATCH(,((Шаблон_3-Точность)&gt;=I736)+((Шаблон_3+Точность)&lt;=I736),)),I736)</f>
        <v>48716</v>
      </c>
      <c r="AP736" s="109">
        <f t="array" ref="AP736">IFERROR(INDEX(TO_name_4,MATCH(,((Шаблон_4-Точность)&gt;=J736)+((Шаблон_4+Точность)&lt;=J736),)),J736)</f>
        <v>51266</v>
      </c>
      <c r="AQ736" s="109">
        <f t="array" ref="AQ736">IFERROR(INDEX(TO_name_9,MATCH(,((Шаблон_9-Точность)&gt;=K736)+((Шаблон_9+Точность)&lt;=K736),)),K736)</f>
        <v>22427</v>
      </c>
      <c r="AR736" s="109">
        <f t="array" ref="AR736">IFERROR(INDEX(TO_name_10,MATCH(,((Шаблон_10-Точность)&gt;=L736)+((Шаблон_10+Точность)&lt;=L736),)),L736)</f>
        <v>19674</v>
      </c>
      <c r="AS736" s="110">
        <f t="array" ref="AS736">IFERROR(INDEX(TO_name_11,MATCH(,((Шаблон_11-Точность)&gt;=M736)+((Шаблон_11+Точность)&lt;=M736),)),M736)</f>
        <v>14210</v>
      </c>
      <c r="AT736" s="111" t="s">
        <v>290</v>
      </c>
      <c r="AU736" s="108">
        <f t="array" ref="AU736">IFERROR(INDEX(TO_name_5,MATCH(,((Шаблон_5-Точность)&gt;=O736)+((Шаблон_5+Точность)&lt;=O736),)),O736)</f>
        <v>50966</v>
      </c>
      <c r="AV736" s="109">
        <f t="array" ref="AV736">IFERROR(INDEX(TO_name_6,MATCH(,((Шаблон_6-Точность)&gt;=P736)+((Шаблон_6+Точность)&lt;=P736),)),P736)</f>
        <v>35565</v>
      </c>
      <c r="AW736" s="109">
        <f t="array" ref="AW736">IFERROR(INDEX(TO_name_7,MATCH(,((Шаблон_7-Точность)&gt;=Q736)+((Шаблон_7+Точность)&lt;=Q736),)),Q736)</f>
        <v>22970</v>
      </c>
      <c r="AX736" s="109">
        <f t="array" ref="AX736">IFERROR(INDEX(TO_name_8,MATCH(,((Шаблон_8-Точность)&gt;=R736)+((Шаблон_8+Точность)&lt;=R736),)),R736)</f>
        <v>70215</v>
      </c>
      <c r="AY736" s="109">
        <f t="array" ref="AY736">IFERROR(INDEX(TO_name_12,MATCH(,((Шаблон_12-Точность)&gt;=S736)+((Шаблон_12+Точность)&lt;=S736),)),S736)</f>
        <v>37866</v>
      </c>
      <c r="AZ736" s="109">
        <f t="array" ref="AZ736">IFERROR(INDEX(TO_name_13,MATCH(,((Шаблон_13-Точность)&gt;=T736)+((Шаблон_13+Точность)&lt;=T736),)),T736)</f>
        <v>35448</v>
      </c>
      <c r="BA736" s="110">
        <f t="array" ref="BA736">IFERROR(INDEX(TO_name_14,MATCH(,((Шаблон_14-Точность)&gt;=U736)+((Шаблон_14+Точность)&lt;=U736),)),U736)</f>
        <v>14524</v>
      </c>
      <c r="BB736" s="3"/>
      <c r="BC736" s="3" t="str">
        <f t="shared" si="363"/>
        <v>М/75351/31629</v>
      </c>
      <c r="BD736" s="3" t="str">
        <f t="shared" si="364"/>
        <v>М/80225/65303</v>
      </c>
      <c r="BE736" s="3" t="str">
        <f t="shared" si="365"/>
        <v>М/73818/48716</v>
      </c>
      <c r="BF736" s="3" t="str">
        <f t="shared" si="366"/>
        <v>Р/79566/51266</v>
      </c>
      <c r="BG736" s="3" t="str">
        <f t="shared" si="367"/>
        <v>М/22427/22427</v>
      </c>
      <c r="BH736" s="3" t="str">
        <f t="shared" si="368"/>
        <v>М/19674/19674</v>
      </c>
      <c r="BI736" s="3" t="str">
        <f t="shared" si="369"/>
        <v>Р/14210/14210</v>
      </c>
      <c r="BJ736" s="158" t="s">
        <v>290</v>
      </c>
      <c r="BK736" s="3" t="str">
        <f t="shared" si="370"/>
        <v>Р/49245/50966</v>
      </c>
      <c r="BL736" s="3" t="str">
        <f t="shared" si="371"/>
        <v>М/60547/35565</v>
      </c>
      <c r="BM736" s="3" t="str">
        <f t="shared" si="372"/>
        <v>Р/43485/22970</v>
      </c>
      <c r="BN736" s="3" t="str">
        <f t="shared" si="373"/>
        <v>М/45666/70215</v>
      </c>
      <c r="BO736" s="3" t="str">
        <f t="shared" si="374"/>
        <v>Р/12866/37866</v>
      </c>
      <c r="BP736" s="3" t="str">
        <f t="shared" si="375"/>
        <v>М/14933/35448</v>
      </c>
      <c r="BQ736" s="3" t="str">
        <f t="shared" si="376"/>
        <v>М/14524/14524</v>
      </c>
    </row>
    <row r="737" spans="1:69" ht="16.5" customHeight="1" x14ac:dyDescent="0.25">
      <c r="A737" s="90">
        <v>45653</v>
      </c>
      <c r="B737" s="3">
        <v>5</v>
      </c>
      <c r="C737" s="3">
        <v>4</v>
      </c>
      <c r="D737" s="105" t="str">
        <f t="shared" si="377"/>
        <v/>
      </c>
      <c r="E737" s="105" t="str">
        <f t="shared" si="378"/>
        <v/>
      </c>
      <c r="F737" s="99" t="s">
        <v>290</v>
      </c>
      <c r="G737" s="100">
        <f t="shared" si="379"/>
        <v>31653</v>
      </c>
      <c r="H737" s="100">
        <f t="shared" si="380"/>
        <v>65327</v>
      </c>
      <c r="I737" s="100">
        <f t="shared" si="381"/>
        <v>48740</v>
      </c>
      <c r="J737" s="100">
        <f t="shared" si="382"/>
        <v>51266</v>
      </c>
      <c r="K737" s="100">
        <f t="shared" si="383"/>
        <v>22451</v>
      </c>
      <c r="L737" s="100">
        <f t="shared" si="384"/>
        <v>19698</v>
      </c>
      <c r="M737" s="100">
        <f t="shared" si="385"/>
        <v>14210</v>
      </c>
      <c r="N737" s="100" t="str">
        <f t="shared" si="386"/>
        <v>|</v>
      </c>
      <c r="O737" s="100">
        <f t="shared" si="387"/>
        <v>50966</v>
      </c>
      <c r="P737" s="100">
        <f t="shared" si="388"/>
        <v>35589</v>
      </c>
      <c r="Q737" s="100">
        <f t="shared" si="389"/>
        <v>22970</v>
      </c>
      <c r="R737" s="100">
        <f t="shared" si="390"/>
        <v>70239</v>
      </c>
      <c r="S737" s="100">
        <f t="shared" si="391"/>
        <v>37866</v>
      </c>
      <c r="T737" s="100">
        <f t="shared" si="392"/>
        <v>35472</v>
      </c>
      <c r="U737" s="100">
        <f t="shared" si="393"/>
        <v>14548</v>
      </c>
      <c r="V737" s="89" t="s">
        <v>290</v>
      </c>
      <c r="W737" s="95" t="s">
        <v>37</v>
      </c>
      <c r="X737" s="95" t="s">
        <v>37</v>
      </c>
      <c r="Y737" s="95" t="s">
        <v>37</v>
      </c>
      <c r="Z737" s="95" t="s">
        <v>38</v>
      </c>
      <c r="AA737" s="95" t="s">
        <v>37</v>
      </c>
      <c r="AB737" s="95" t="s">
        <v>37</v>
      </c>
      <c r="AC737" s="95" t="s">
        <v>38</v>
      </c>
      <c r="AD737" s="96" t="s">
        <v>290</v>
      </c>
      <c r="AE737" s="95" t="s">
        <v>38</v>
      </c>
      <c r="AF737" s="95" t="s">
        <v>37</v>
      </c>
      <c r="AG737" s="95" t="s">
        <v>38</v>
      </c>
      <c r="AH737" s="95" t="s">
        <v>37</v>
      </c>
      <c r="AI737" s="95" t="s">
        <v>38</v>
      </c>
      <c r="AJ737" s="95" t="s">
        <v>37</v>
      </c>
      <c r="AK737" s="95" t="s">
        <v>37</v>
      </c>
      <c r="AL737" s="94" t="s">
        <v>290</v>
      </c>
      <c r="AM737" s="108">
        <f t="array" ref="AM737">IFERROR(INDEX(TO_name_1,MATCH(,((Шаблон_1-Точность)&gt;=G737)+((Шаблон_1+Точность)&lt;=G737),)),G737)</f>
        <v>31653</v>
      </c>
      <c r="AN737" s="109">
        <f t="array" ref="AN737">IFERROR(INDEX(TO_name_2,MATCH(,((Шаблон_2-Точность)&gt;=H737)+((Шаблон_2+Точность)&lt;=H737),)),H737)</f>
        <v>65327</v>
      </c>
      <c r="AO737" s="109">
        <f t="array" ref="AO737">IFERROR(INDEX(TO_name_3,MATCH(,((Шаблон_3-Точность)&gt;=I737)+((Шаблон_3+Точность)&lt;=I737),)),I737)</f>
        <v>48740</v>
      </c>
      <c r="AP737" s="109">
        <f t="array" ref="AP737">IFERROR(INDEX(TO_name_4,MATCH(,((Шаблон_4-Точность)&gt;=J737)+((Шаблон_4+Точность)&lt;=J737),)),J737)</f>
        <v>51266</v>
      </c>
      <c r="AQ737" s="109">
        <f t="array" ref="AQ737">IFERROR(INDEX(TO_name_9,MATCH(,((Шаблон_9-Точность)&gt;=K737)+((Шаблон_9+Точность)&lt;=K737),)),K737)</f>
        <v>22451</v>
      </c>
      <c r="AR737" s="109">
        <f t="array" ref="AR737">IFERROR(INDEX(TO_name_10,MATCH(,((Шаблон_10-Точность)&gt;=L737)+((Шаблон_10+Точность)&lt;=L737),)),L737)</f>
        <v>19698</v>
      </c>
      <c r="AS737" s="110">
        <f t="array" ref="AS737">IFERROR(INDEX(TO_name_11,MATCH(,((Шаблон_11-Точность)&gt;=M737)+((Шаблон_11+Точность)&lt;=M737),)),M737)</f>
        <v>14210</v>
      </c>
      <c r="AT737" s="111" t="s">
        <v>290</v>
      </c>
      <c r="AU737" s="108">
        <f t="array" ref="AU737">IFERROR(INDEX(TO_name_5,MATCH(,((Шаблон_5-Точность)&gt;=O737)+((Шаблон_5+Точность)&lt;=O737),)),O737)</f>
        <v>50966</v>
      </c>
      <c r="AV737" s="109">
        <f t="array" ref="AV737">IFERROR(INDEX(TO_name_6,MATCH(,((Шаблон_6-Точность)&gt;=P737)+((Шаблон_6+Точность)&lt;=P737),)),P737)</f>
        <v>35589</v>
      </c>
      <c r="AW737" s="109">
        <f t="array" ref="AW737">IFERROR(INDEX(TO_name_7,MATCH(,((Шаблон_7-Точность)&gt;=Q737)+((Шаблон_7+Точность)&lt;=Q737),)),Q737)</f>
        <v>22970</v>
      </c>
      <c r="AX737" s="109">
        <f t="array" ref="AX737">IFERROR(INDEX(TO_name_8,MATCH(,((Шаблон_8-Точность)&gt;=R737)+((Шаблон_8+Точность)&lt;=R737),)),R737)</f>
        <v>70239</v>
      </c>
      <c r="AY737" s="109">
        <f t="array" ref="AY737">IFERROR(INDEX(TO_name_12,MATCH(,((Шаблон_12-Точность)&gt;=S737)+((Шаблон_12+Точность)&lt;=S737),)),S737)</f>
        <v>37866</v>
      </c>
      <c r="AZ737" s="109">
        <f t="array" ref="AZ737">IFERROR(INDEX(TO_name_13,MATCH(,((Шаблон_13-Точность)&gt;=T737)+((Шаблон_13+Точность)&lt;=T737),)),T737)</f>
        <v>35472</v>
      </c>
      <c r="BA737" s="110">
        <f t="array" ref="BA737">IFERROR(INDEX(TO_name_14,MATCH(,((Шаблон_14-Точность)&gt;=U737)+((Шаблон_14+Точность)&lt;=U737),)),U737)</f>
        <v>14548</v>
      </c>
      <c r="BB737" s="3"/>
      <c r="BC737" s="3" t="str">
        <f t="shared" si="363"/>
        <v>М/75375/31653</v>
      </c>
      <c r="BD737" s="3" t="str">
        <f t="shared" si="364"/>
        <v>М/80249/65327</v>
      </c>
      <c r="BE737" s="3" t="str">
        <f t="shared" si="365"/>
        <v>М/73842/48740</v>
      </c>
      <c r="BF737" s="3" t="str">
        <f t="shared" si="366"/>
        <v>Р/79566/51266</v>
      </c>
      <c r="BG737" s="3" t="str">
        <f t="shared" si="367"/>
        <v>М/22451/22451</v>
      </c>
      <c r="BH737" s="3" t="str">
        <f t="shared" si="368"/>
        <v>М/19698/19698</v>
      </c>
      <c r="BI737" s="3" t="str">
        <f t="shared" si="369"/>
        <v>Р/14210/14210</v>
      </c>
      <c r="BJ737" s="158" t="s">
        <v>290</v>
      </c>
      <c r="BK737" s="3" t="str">
        <f t="shared" si="370"/>
        <v>Р/49245/50966</v>
      </c>
      <c r="BL737" s="3" t="str">
        <f t="shared" si="371"/>
        <v>М/60571/35589</v>
      </c>
      <c r="BM737" s="3" t="str">
        <f t="shared" si="372"/>
        <v>Р/43485/22970</v>
      </c>
      <c r="BN737" s="3" t="str">
        <f t="shared" si="373"/>
        <v>М/45690/70239</v>
      </c>
      <c r="BO737" s="3" t="str">
        <f t="shared" si="374"/>
        <v>Р/12866/37866</v>
      </c>
      <c r="BP737" s="3" t="str">
        <f t="shared" si="375"/>
        <v>М/14957/35472</v>
      </c>
      <c r="BQ737" s="3" t="str">
        <f t="shared" si="376"/>
        <v>М/14548/14548</v>
      </c>
    </row>
    <row r="738" spans="1:69" ht="16.5" customHeight="1" x14ac:dyDescent="0.25">
      <c r="A738" s="90">
        <v>45654</v>
      </c>
      <c r="B738" s="3">
        <v>5</v>
      </c>
      <c r="C738" s="3">
        <v>4</v>
      </c>
      <c r="D738" s="105" t="str">
        <f t="shared" si="377"/>
        <v/>
      </c>
      <c r="E738" s="105" t="str">
        <f t="shared" si="378"/>
        <v/>
      </c>
      <c r="F738" s="99" t="s">
        <v>290</v>
      </c>
      <c r="G738" s="100">
        <f t="shared" si="379"/>
        <v>31677</v>
      </c>
      <c r="H738" s="100">
        <f t="shared" si="380"/>
        <v>65351</v>
      </c>
      <c r="I738" s="100">
        <f t="shared" si="381"/>
        <v>48764</v>
      </c>
      <c r="J738" s="100">
        <f t="shared" si="382"/>
        <v>51266</v>
      </c>
      <c r="K738" s="100">
        <f t="shared" si="383"/>
        <v>22475</v>
      </c>
      <c r="L738" s="100">
        <f t="shared" si="384"/>
        <v>19722</v>
      </c>
      <c r="M738" s="100">
        <f t="shared" si="385"/>
        <v>14210</v>
      </c>
      <c r="N738" s="100" t="str">
        <f t="shared" si="386"/>
        <v>|</v>
      </c>
      <c r="O738" s="100">
        <f t="shared" si="387"/>
        <v>50966</v>
      </c>
      <c r="P738" s="100">
        <f t="shared" si="388"/>
        <v>35613</v>
      </c>
      <c r="Q738" s="100">
        <f t="shared" si="389"/>
        <v>22970</v>
      </c>
      <c r="R738" s="100">
        <f t="shared" si="390"/>
        <v>70263</v>
      </c>
      <c r="S738" s="100">
        <f t="shared" si="391"/>
        <v>37866</v>
      </c>
      <c r="T738" s="100">
        <f t="shared" si="392"/>
        <v>35496</v>
      </c>
      <c r="U738" s="100">
        <f t="shared" si="393"/>
        <v>14572</v>
      </c>
      <c r="V738" s="89" t="s">
        <v>290</v>
      </c>
      <c r="W738" s="95" t="s">
        <v>37</v>
      </c>
      <c r="X738" s="95" t="s">
        <v>37</v>
      </c>
      <c r="Y738" s="95" t="s">
        <v>37</v>
      </c>
      <c r="Z738" s="95" t="s">
        <v>38</v>
      </c>
      <c r="AA738" s="95" t="s">
        <v>37</v>
      </c>
      <c r="AB738" s="95" t="s">
        <v>37</v>
      </c>
      <c r="AC738" s="95" t="s">
        <v>38</v>
      </c>
      <c r="AD738" s="96" t="s">
        <v>290</v>
      </c>
      <c r="AE738" s="95" t="s">
        <v>38</v>
      </c>
      <c r="AF738" s="95" t="s">
        <v>37</v>
      </c>
      <c r="AG738" s="95" t="s">
        <v>38</v>
      </c>
      <c r="AH738" s="95" t="s">
        <v>37</v>
      </c>
      <c r="AI738" s="95" t="s">
        <v>38</v>
      </c>
      <c r="AJ738" s="95" t="s">
        <v>37</v>
      </c>
      <c r="AK738" s="95" t="s">
        <v>37</v>
      </c>
      <c r="AL738" s="94" t="s">
        <v>290</v>
      </c>
      <c r="AM738" s="108">
        <f t="array" ref="AM738">IFERROR(INDEX(TO_name_1,MATCH(,((Шаблон_1-Точность)&gt;=G738)+((Шаблон_1+Точность)&lt;=G738),)),G738)</f>
        <v>31677</v>
      </c>
      <c r="AN738" s="109">
        <f t="array" ref="AN738">IFERROR(INDEX(TO_name_2,MATCH(,((Шаблон_2-Точность)&gt;=H738)+((Шаблон_2+Точность)&lt;=H738),)),H738)</f>
        <v>65351</v>
      </c>
      <c r="AO738" s="109">
        <f t="array" ref="AO738">IFERROR(INDEX(TO_name_3,MATCH(,((Шаблон_3-Точность)&gt;=I738)+((Шаблон_3+Точность)&lt;=I738),)),I738)</f>
        <v>48764</v>
      </c>
      <c r="AP738" s="109">
        <f t="array" ref="AP738">IFERROR(INDEX(TO_name_4,MATCH(,((Шаблон_4-Точность)&gt;=J738)+((Шаблон_4+Точность)&lt;=J738),)),J738)</f>
        <v>51266</v>
      </c>
      <c r="AQ738" s="109">
        <f t="array" ref="AQ738">IFERROR(INDEX(TO_name_9,MATCH(,((Шаблон_9-Точность)&gt;=K738)+((Шаблон_9+Точность)&lt;=K738),)),K738)</f>
        <v>22475</v>
      </c>
      <c r="AR738" s="109">
        <f t="array" ref="AR738">IFERROR(INDEX(TO_name_10,MATCH(,((Шаблон_10-Точность)&gt;=L738)+((Шаблон_10+Точность)&lt;=L738),)),L738)</f>
        <v>19722</v>
      </c>
      <c r="AS738" s="110">
        <f t="array" ref="AS738">IFERROR(INDEX(TO_name_11,MATCH(,((Шаблон_11-Точность)&gt;=M738)+((Шаблон_11+Точность)&lt;=M738),)),M738)</f>
        <v>14210</v>
      </c>
      <c r="AT738" s="111" t="s">
        <v>290</v>
      </c>
      <c r="AU738" s="108">
        <f t="array" ref="AU738">IFERROR(INDEX(TO_name_5,MATCH(,((Шаблон_5-Точность)&gt;=O738)+((Шаблон_5+Точность)&lt;=O738),)),O738)</f>
        <v>50966</v>
      </c>
      <c r="AV738" s="109">
        <f t="array" ref="AV738">IFERROR(INDEX(TO_name_6,MATCH(,((Шаблон_6-Точность)&gt;=P738)+((Шаблон_6+Точность)&lt;=P738),)),P738)</f>
        <v>35613</v>
      </c>
      <c r="AW738" s="109">
        <f t="array" ref="AW738">IFERROR(INDEX(TO_name_7,MATCH(,((Шаблон_7-Точность)&gt;=Q738)+((Шаблон_7+Точность)&lt;=Q738),)),Q738)</f>
        <v>22970</v>
      </c>
      <c r="AX738" s="109">
        <f t="array" ref="AX738">IFERROR(INDEX(TO_name_8,MATCH(,((Шаблон_8-Точность)&gt;=R738)+((Шаблон_8+Точность)&lt;=R738),)),R738)</f>
        <v>70263</v>
      </c>
      <c r="AY738" s="109">
        <f t="array" ref="AY738">IFERROR(INDEX(TO_name_12,MATCH(,((Шаблон_12-Точность)&gt;=S738)+((Шаблон_12+Точность)&lt;=S738),)),S738)</f>
        <v>37866</v>
      </c>
      <c r="AZ738" s="109">
        <f t="array" ref="AZ738">IFERROR(INDEX(TO_name_13,MATCH(,((Шаблон_13-Точность)&gt;=T738)+((Шаблон_13+Точность)&lt;=T738),)),T738)</f>
        <v>35496</v>
      </c>
      <c r="BA738" s="110">
        <f t="array" ref="BA738">IFERROR(INDEX(TO_name_14,MATCH(,((Шаблон_14-Точность)&gt;=U738)+((Шаблон_14+Точность)&lt;=U738),)),U738)</f>
        <v>14572</v>
      </c>
      <c r="BB738" s="3"/>
      <c r="BC738" s="3" t="str">
        <f t="shared" si="363"/>
        <v>М/75399/31677</v>
      </c>
      <c r="BD738" s="3" t="str">
        <f t="shared" si="364"/>
        <v>М/80273/65351</v>
      </c>
      <c r="BE738" s="3" t="str">
        <f t="shared" si="365"/>
        <v>М/73866/48764</v>
      </c>
      <c r="BF738" s="3" t="str">
        <f t="shared" si="366"/>
        <v>Р/79566/51266</v>
      </c>
      <c r="BG738" s="3" t="str">
        <f t="shared" si="367"/>
        <v>М/22475/22475</v>
      </c>
      <c r="BH738" s="3" t="str">
        <f t="shared" si="368"/>
        <v>М/19722/19722</v>
      </c>
      <c r="BI738" s="3" t="str">
        <f t="shared" si="369"/>
        <v>Р/14210/14210</v>
      </c>
      <c r="BJ738" s="158" t="s">
        <v>290</v>
      </c>
      <c r="BK738" s="3" t="str">
        <f t="shared" si="370"/>
        <v>Р/49245/50966</v>
      </c>
      <c r="BL738" s="3" t="str">
        <f t="shared" si="371"/>
        <v>М/60595/35613</v>
      </c>
      <c r="BM738" s="3" t="str">
        <f t="shared" si="372"/>
        <v>Р/43485/22970</v>
      </c>
      <c r="BN738" s="3" t="str">
        <f t="shared" si="373"/>
        <v>М/45714/70263</v>
      </c>
      <c r="BO738" s="3" t="str">
        <f t="shared" si="374"/>
        <v>Р/12866/37866</v>
      </c>
      <c r="BP738" s="3" t="str">
        <f t="shared" si="375"/>
        <v>М/14981/35496</v>
      </c>
      <c r="BQ738" s="3" t="str">
        <f t="shared" si="376"/>
        <v>М/14572/14572</v>
      </c>
    </row>
    <row r="739" spans="1:69" ht="16.5" customHeight="1" x14ac:dyDescent="0.25">
      <c r="A739" s="90">
        <v>45655</v>
      </c>
      <c r="B739" s="3">
        <v>5</v>
      </c>
      <c r="C739" s="3">
        <v>4</v>
      </c>
      <c r="D739" s="105" t="str">
        <f t="shared" si="377"/>
        <v/>
      </c>
      <c r="E739" s="105" t="str">
        <f t="shared" si="378"/>
        <v/>
      </c>
      <c r="F739" s="99" t="s">
        <v>290</v>
      </c>
      <c r="G739" s="100">
        <f t="shared" si="379"/>
        <v>31701</v>
      </c>
      <c r="H739" s="100">
        <f t="shared" si="380"/>
        <v>65375</v>
      </c>
      <c r="I739" s="100">
        <f t="shared" si="381"/>
        <v>48788</v>
      </c>
      <c r="J739" s="100">
        <f t="shared" si="382"/>
        <v>51274</v>
      </c>
      <c r="K739" s="100">
        <f t="shared" si="383"/>
        <v>22499</v>
      </c>
      <c r="L739" s="100">
        <f t="shared" si="384"/>
        <v>19738</v>
      </c>
      <c r="M739" s="100">
        <f t="shared" si="385"/>
        <v>14210</v>
      </c>
      <c r="N739" s="100" t="str">
        <f t="shared" si="386"/>
        <v>|</v>
      </c>
      <c r="O739" s="100">
        <f t="shared" si="387"/>
        <v>50966</v>
      </c>
      <c r="P739" s="100">
        <f t="shared" si="388"/>
        <v>35637</v>
      </c>
      <c r="Q739" s="100">
        <f t="shared" si="389"/>
        <v>22970</v>
      </c>
      <c r="R739" s="100">
        <f t="shared" si="390"/>
        <v>70287</v>
      </c>
      <c r="S739" s="100">
        <f t="shared" si="391"/>
        <v>37866</v>
      </c>
      <c r="T739" s="100">
        <f t="shared" si="392"/>
        <v>35520</v>
      </c>
      <c r="U739" s="100">
        <f t="shared" si="393"/>
        <v>14596</v>
      </c>
      <c r="V739" s="89" t="s">
        <v>290</v>
      </c>
      <c r="W739" s="95" t="s">
        <v>37</v>
      </c>
      <c r="X739" s="95" t="s">
        <v>37</v>
      </c>
      <c r="Y739" s="95" t="s">
        <v>37</v>
      </c>
      <c r="Z739" s="95" t="s">
        <v>320</v>
      </c>
      <c r="AA739" s="95" t="s">
        <v>37</v>
      </c>
      <c r="AB739" s="95" t="s">
        <v>195</v>
      </c>
      <c r="AC739" s="95" t="s">
        <v>38</v>
      </c>
      <c r="AD739" s="96" t="s">
        <v>290</v>
      </c>
      <c r="AE739" s="95" t="s">
        <v>38</v>
      </c>
      <c r="AF739" s="95" t="s">
        <v>37</v>
      </c>
      <c r="AG739" s="95" t="s">
        <v>38</v>
      </c>
      <c r="AH739" s="95" t="s">
        <v>37</v>
      </c>
      <c r="AI739" s="95" t="s">
        <v>38</v>
      </c>
      <c r="AJ739" s="95" t="s">
        <v>37</v>
      </c>
      <c r="AK739" s="95" t="s">
        <v>37</v>
      </c>
      <c r="AL739" s="94" t="s">
        <v>290</v>
      </c>
      <c r="AM739" s="108">
        <f t="array" ref="AM739">IFERROR(INDEX(TO_name_1,MATCH(,((Шаблон_1-Точность)&gt;=G739)+((Шаблон_1+Точность)&lt;=G739),)),G739)</f>
        <v>31701</v>
      </c>
      <c r="AN739" s="109">
        <f t="array" ref="AN739">IFERROR(INDEX(TO_name_2,MATCH(,((Шаблон_2-Точность)&gt;=H739)+((Шаблон_2+Точность)&lt;=H739),)),H739)</f>
        <v>65375</v>
      </c>
      <c r="AO739" s="109">
        <f t="array" ref="AO739">IFERROR(INDEX(TO_name_3,MATCH(,((Шаблон_3-Точность)&gt;=I739)+((Шаблон_3+Точность)&lt;=I739),)),I739)</f>
        <v>48788</v>
      </c>
      <c r="AP739" s="109">
        <f t="array" ref="AP739">IFERROR(INDEX(TO_name_4,MATCH(,((Шаблон_4-Точность)&gt;=J739)+((Шаблон_4+Точность)&lt;=J739),)),J739)</f>
        <v>51274</v>
      </c>
      <c r="AQ739" s="109" t="str">
        <f t="array" ref="AQ739">IFERROR(INDEX(TO_name_9,MATCH(,((Шаблон_9-Точность)&gt;=K739)+((Шаблон_9+Точность)&lt;=K739),)),K739)</f>
        <v>ТО2</v>
      </c>
      <c r="AR739" s="109">
        <f t="array" ref="AR739">IFERROR(INDEX(TO_name_10,MATCH(,((Шаблон_10-Точность)&gt;=L739)+((Шаблон_10+Точность)&lt;=L739),)),L739)</f>
        <v>19738</v>
      </c>
      <c r="AS739" s="110">
        <f t="array" ref="AS739">IFERROR(INDEX(TO_name_11,MATCH(,((Шаблон_11-Точность)&gt;=M739)+((Шаблон_11+Точность)&lt;=M739),)),M739)</f>
        <v>14210</v>
      </c>
      <c r="AT739" s="111" t="s">
        <v>290</v>
      </c>
      <c r="AU739" s="108">
        <f t="array" ref="AU739">IFERROR(INDEX(TO_name_5,MATCH(,((Шаблон_5-Точность)&gt;=O739)+((Шаблон_5+Точность)&lt;=O739),)),O739)</f>
        <v>50966</v>
      </c>
      <c r="AV739" s="109">
        <f t="array" ref="AV739">IFERROR(INDEX(TO_name_6,MATCH(,((Шаблон_6-Точность)&gt;=P739)+((Шаблон_6+Точность)&lt;=P739),)),P739)</f>
        <v>35637</v>
      </c>
      <c r="AW739" s="109">
        <f t="array" ref="AW739">IFERROR(INDEX(TO_name_7,MATCH(,((Шаблон_7-Точность)&gt;=Q739)+((Шаблон_7+Точность)&lt;=Q739),)),Q739)</f>
        <v>22970</v>
      </c>
      <c r="AX739" s="109">
        <f t="array" ref="AX739">IFERROR(INDEX(TO_name_8,MATCH(,((Шаблон_8-Точность)&gt;=R739)+((Шаблон_8+Точность)&lt;=R739),)),R739)</f>
        <v>70287</v>
      </c>
      <c r="AY739" s="109">
        <f t="array" ref="AY739">IFERROR(INDEX(TO_name_12,MATCH(,((Шаблон_12-Точность)&gt;=S739)+((Шаблон_12+Точность)&lt;=S739),)),S739)</f>
        <v>37866</v>
      </c>
      <c r="AZ739" s="109" t="str">
        <f t="array" ref="AZ739">IFERROR(INDEX(TO_name_13,MATCH(,((Шаблон_13-Точность)&gt;=T739)+((Шаблон_13+Точность)&lt;=T739),)),T739)</f>
        <v>СР</v>
      </c>
      <c r="BA739" s="110">
        <f t="array" ref="BA739">IFERROR(INDEX(TO_name_14,MATCH(,((Шаблон_14-Точность)&gt;=U739)+((Шаблон_14+Точность)&lt;=U739),)),U739)</f>
        <v>14596</v>
      </c>
      <c r="BB739" s="3"/>
      <c r="BC739" s="3" t="str">
        <f t="shared" si="363"/>
        <v>М/75423/31701</v>
      </c>
      <c r="BD739" s="3" t="str">
        <f t="shared" si="364"/>
        <v>М/80297/65375</v>
      </c>
      <c r="BE739" s="3" t="str">
        <f t="shared" si="365"/>
        <v>М/73890/48788</v>
      </c>
      <c r="BF739" s="3" t="str">
        <f t="shared" si="366"/>
        <v>П/79574/51274</v>
      </c>
      <c r="BG739" s="3" t="str">
        <f t="shared" si="367"/>
        <v>М/22499/22499</v>
      </c>
      <c r="BH739" s="3" t="str">
        <f t="shared" si="368"/>
        <v>О/19738/19738</v>
      </c>
      <c r="BI739" s="3" t="str">
        <f t="shared" si="369"/>
        <v>Р/14210/14210</v>
      </c>
      <c r="BJ739" s="158" t="s">
        <v>290</v>
      </c>
      <c r="BK739" s="3" t="str">
        <f t="shared" si="370"/>
        <v>Р/49245/50966</v>
      </c>
      <c r="BL739" s="3" t="str">
        <f t="shared" si="371"/>
        <v>М/60619/35637</v>
      </c>
      <c r="BM739" s="3" t="str">
        <f t="shared" si="372"/>
        <v>Р/43485/22970</v>
      </c>
      <c r="BN739" s="3" t="str">
        <f t="shared" si="373"/>
        <v>М/45738/70287</v>
      </c>
      <c r="BO739" s="3" t="str">
        <f t="shared" si="374"/>
        <v>Р/12866/37866</v>
      </c>
      <c r="BP739" s="3" t="str">
        <f t="shared" si="375"/>
        <v>М/15005/35520</v>
      </c>
      <c r="BQ739" s="3" t="str">
        <f t="shared" si="376"/>
        <v>М/14596/14596</v>
      </c>
    </row>
    <row r="740" spans="1:69" ht="16.5" customHeight="1" x14ac:dyDescent="0.25">
      <c r="A740" s="90">
        <v>45656</v>
      </c>
      <c r="B740" s="3">
        <v>5</v>
      </c>
      <c r="C740" s="3">
        <v>4</v>
      </c>
      <c r="D740" s="105" t="str">
        <f t="shared" si="377"/>
        <v/>
      </c>
      <c r="E740" s="105" t="str">
        <f t="shared" si="378"/>
        <v/>
      </c>
      <c r="F740" s="99" t="s">
        <v>290</v>
      </c>
      <c r="G740" s="100">
        <f t="shared" si="379"/>
        <v>31725</v>
      </c>
      <c r="H740" s="100">
        <f t="shared" si="380"/>
        <v>65399</v>
      </c>
      <c r="I740" s="100">
        <f t="shared" si="381"/>
        <v>48812</v>
      </c>
      <c r="J740" s="100">
        <f t="shared" si="382"/>
        <v>51298</v>
      </c>
      <c r="K740" s="100">
        <f t="shared" si="383"/>
        <v>22523</v>
      </c>
      <c r="L740" s="100">
        <f t="shared" si="384"/>
        <v>19738</v>
      </c>
      <c r="M740" s="100">
        <f t="shared" si="385"/>
        <v>14210</v>
      </c>
      <c r="N740" s="100" t="str">
        <f t="shared" si="386"/>
        <v>|</v>
      </c>
      <c r="O740" s="100">
        <f t="shared" si="387"/>
        <v>50966</v>
      </c>
      <c r="P740" s="100">
        <f t="shared" si="388"/>
        <v>35661</v>
      </c>
      <c r="Q740" s="100">
        <f t="shared" si="389"/>
        <v>22970</v>
      </c>
      <c r="R740" s="100">
        <f t="shared" si="390"/>
        <v>70311</v>
      </c>
      <c r="S740" s="100">
        <f t="shared" si="391"/>
        <v>37866</v>
      </c>
      <c r="T740" s="100">
        <f t="shared" si="392"/>
        <v>35544</v>
      </c>
      <c r="U740" s="100">
        <f t="shared" si="393"/>
        <v>14620</v>
      </c>
      <c r="V740" s="89" t="s">
        <v>290</v>
      </c>
      <c r="W740" s="95" t="s">
        <v>37</v>
      </c>
      <c r="X740" s="95" t="s">
        <v>37</v>
      </c>
      <c r="Y740" s="95" t="s">
        <v>37</v>
      </c>
      <c r="Z740" s="95" t="s">
        <v>37</v>
      </c>
      <c r="AA740" s="95" t="s">
        <v>37</v>
      </c>
      <c r="AB740" s="95" t="s">
        <v>38</v>
      </c>
      <c r="AC740" s="95" t="s">
        <v>38</v>
      </c>
      <c r="AD740" s="96" t="s">
        <v>290</v>
      </c>
      <c r="AE740" s="95" t="s">
        <v>38</v>
      </c>
      <c r="AF740" s="95" t="s">
        <v>37</v>
      </c>
      <c r="AG740" s="95" t="s">
        <v>38</v>
      </c>
      <c r="AH740" s="95" t="s">
        <v>37</v>
      </c>
      <c r="AI740" s="95" t="s">
        <v>38</v>
      </c>
      <c r="AJ740" s="95" t="s">
        <v>37</v>
      </c>
      <c r="AK740" s="95" t="s">
        <v>37</v>
      </c>
      <c r="AL740" s="94" t="s">
        <v>290</v>
      </c>
      <c r="AM740" s="108">
        <f t="array" ref="AM740">IFERROR(INDEX(TO_name_1,MATCH(,((Шаблон_1-Точность)&gt;=G740)+((Шаблон_1+Точность)&lt;=G740),)),G740)</f>
        <v>31725</v>
      </c>
      <c r="AN740" s="109">
        <f t="array" ref="AN740">IFERROR(INDEX(TO_name_2,MATCH(,((Шаблон_2-Точность)&gt;=H740)+((Шаблон_2+Точность)&lt;=H740),)),H740)</f>
        <v>65399</v>
      </c>
      <c r="AO740" s="109">
        <f t="array" ref="AO740">IFERROR(INDEX(TO_name_3,MATCH(,((Шаблон_3-Точность)&gt;=I740)+((Шаблон_3+Точность)&lt;=I740),)),I740)</f>
        <v>48812</v>
      </c>
      <c r="AP740" s="109">
        <f t="array" ref="AP740">IFERROR(INDEX(TO_name_4,MATCH(,((Шаблон_4-Точность)&gt;=J740)+((Шаблон_4+Точность)&lt;=J740),)),J740)</f>
        <v>51298</v>
      </c>
      <c r="AQ740" s="109">
        <f t="array" ref="AQ740">IFERROR(INDEX(TO_name_9,MATCH(,((Шаблон_9-Точность)&gt;=K740)+((Шаблон_9+Точность)&lt;=K740),)),K740)</f>
        <v>22523</v>
      </c>
      <c r="AR740" s="109">
        <f t="array" ref="AR740">IFERROR(INDEX(TO_name_10,MATCH(,((Шаблон_10-Точность)&gt;=L740)+((Шаблон_10+Точность)&lt;=L740),)),L740)</f>
        <v>19738</v>
      </c>
      <c r="AS740" s="110">
        <f t="array" ref="AS740">IFERROR(INDEX(TO_name_11,MATCH(,((Шаблон_11-Точность)&gt;=M740)+((Шаблон_11+Точность)&lt;=M740),)),M740)</f>
        <v>14210</v>
      </c>
      <c r="AT740" s="111" t="s">
        <v>290</v>
      </c>
      <c r="AU740" s="108">
        <f t="array" ref="AU740">IFERROR(INDEX(TO_name_5,MATCH(,((Шаблон_5-Точность)&gt;=O740)+((Шаблон_5+Точность)&lt;=O740),)),O740)</f>
        <v>50966</v>
      </c>
      <c r="AV740" s="109">
        <f t="array" ref="AV740">IFERROR(INDEX(TO_name_6,MATCH(,((Шаблон_6-Точность)&gt;=P740)+((Шаблон_6+Точность)&lt;=P740),)),P740)</f>
        <v>35661</v>
      </c>
      <c r="AW740" s="109">
        <f t="array" ref="AW740">IFERROR(INDEX(TO_name_7,MATCH(,((Шаблон_7-Точность)&gt;=Q740)+((Шаблон_7+Точность)&lt;=Q740),)),Q740)</f>
        <v>22970</v>
      </c>
      <c r="AX740" s="109">
        <f t="array" ref="AX740">IFERROR(INDEX(TO_name_8,MATCH(,((Шаблон_8-Точность)&gt;=R740)+((Шаблон_8+Точность)&lt;=R740),)),R740)</f>
        <v>70311</v>
      </c>
      <c r="AY740" s="109">
        <f t="array" ref="AY740">IFERROR(INDEX(TO_name_12,MATCH(,((Шаблон_12-Точность)&gt;=S740)+((Шаблон_12+Точность)&lt;=S740),)),S740)</f>
        <v>37866</v>
      </c>
      <c r="AZ740" s="109">
        <f t="array" ref="AZ740">IFERROR(INDEX(TO_name_13,MATCH(,((Шаблон_13-Точность)&gt;=T740)+((Шаблон_13+Точность)&lt;=T740),)),T740)</f>
        <v>35544</v>
      </c>
      <c r="BA740" s="110">
        <f t="array" ref="BA740">IFERROR(INDEX(TO_name_14,MATCH(,((Шаблон_14-Точность)&gt;=U740)+((Шаблон_14+Точность)&lt;=U740),)),U740)</f>
        <v>14620</v>
      </c>
      <c r="BB740" s="3"/>
      <c r="BC740" s="3" t="str">
        <f t="shared" si="363"/>
        <v>М/75447/31725</v>
      </c>
      <c r="BD740" s="3" t="str">
        <f t="shared" si="364"/>
        <v>М/80321/65399</v>
      </c>
      <c r="BE740" s="3" t="str">
        <f t="shared" si="365"/>
        <v>М/73914/48812</v>
      </c>
      <c r="BF740" s="3" t="str">
        <f t="shared" si="366"/>
        <v>М/79598/51298</v>
      </c>
      <c r="BG740" s="3" t="str">
        <f t="shared" si="367"/>
        <v>М/22523/22523</v>
      </c>
      <c r="BH740" s="3" t="str">
        <f t="shared" si="368"/>
        <v>Р/19738/19738</v>
      </c>
      <c r="BI740" s="3" t="str">
        <f t="shared" si="369"/>
        <v>Р/14210/14210</v>
      </c>
      <c r="BJ740" s="158" t="s">
        <v>290</v>
      </c>
      <c r="BK740" s="3" t="str">
        <f t="shared" si="370"/>
        <v>Р/49245/50966</v>
      </c>
      <c r="BL740" s="3" t="str">
        <f t="shared" si="371"/>
        <v>М/60643/35661</v>
      </c>
      <c r="BM740" s="3" t="str">
        <f t="shared" si="372"/>
        <v>Р/43485/22970</v>
      </c>
      <c r="BN740" s="3" t="str">
        <f t="shared" si="373"/>
        <v>М/45762/70311</v>
      </c>
      <c r="BO740" s="3" t="str">
        <f t="shared" si="374"/>
        <v>Р/12866/37866</v>
      </c>
      <c r="BP740" s="3" t="str">
        <f t="shared" si="375"/>
        <v>М/15029/35544</v>
      </c>
      <c r="BQ740" s="3" t="str">
        <f t="shared" si="376"/>
        <v>М/14620/14620</v>
      </c>
    </row>
    <row r="741" spans="1:69" ht="16.5" customHeight="1" thickBot="1" x14ac:dyDescent="0.3">
      <c r="A741" s="90">
        <v>45657</v>
      </c>
      <c r="B741" s="3">
        <v>5</v>
      </c>
      <c r="C741" s="3">
        <v>4</v>
      </c>
      <c r="D741" s="105" t="str">
        <f t="shared" si="377"/>
        <v/>
      </c>
      <c r="E741" s="105" t="str">
        <f t="shared" si="378"/>
        <v/>
      </c>
      <c r="F741" s="99" t="s">
        <v>290</v>
      </c>
      <c r="G741" s="100">
        <f t="shared" si="379"/>
        <v>31749</v>
      </c>
      <c r="H741" s="100">
        <f t="shared" si="380"/>
        <v>65423</v>
      </c>
      <c r="I741" s="100">
        <f t="shared" si="381"/>
        <v>48836</v>
      </c>
      <c r="J741" s="100">
        <f t="shared" si="382"/>
        <v>51322</v>
      </c>
      <c r="K741" s="100">
        <f t="shared" si="383"/>
        <v>22547</v>
      </c>
      <c r="L741" s="100">
        <f t="shared" si="384"/>
        <v>19738</v>
      </c>
      <c r="M741" s="100">
        <f t="shared" si="385"/>
        <v>14210</v>
      </c>
      <c r="N741" s="100" t="str">
        <f t="shared" si="386"/>
        <v>|</v>
      </c>
      <c r="O741" s="100">
        <f t="shared" si="387"/>
        <v>50966</v>
      </c>
      <c r="P741" s="100">
        <f t="shared" si="388"/>
        <v>35685</v>
      </c>
      <c r="Q741" s="100">
        <f t="shared" si="389"/>
        <v>22970</v>
      </c>
      <c r="R741" s="100">
        <f t="shared" si="390"/>
        <v>70335</v>
      </c>
      <c r="S741" s="100">
        <f t="shared" si="391"/>
        <v>37866</v>
      </c>
      <c r="T741" s="100">
        <f t="shared" si="392"/>
        <v>35568</v>
      </c>
      <c r="U741" s="100">
        <f t="shared" si="393"/>
        <v>14644</v>
      </c>
      <c r="V741" s="89" t="s">
        <v>290</v>
      </c>
      <c r="W741" s="95" t="s">
        <v>37</v>
      </c>
      <c r="X741" s="95" t="s">
        <v>37</v>
      </c>
      <c r="Y741" s="95" t="s">
        <v>37</v>
      </c>
      <c r="Z741" s="95" t="s">
        <v>37</v>
      </c>
      <c r="AA741" s="95" t="s">
        <v>37</v>
      </c>
      <c r="AB741" s="95" t="s">
        <v>38</v>
      </c>
      <c r="AC741" s="95" t="s">
        <v>38</v>
      </c>
      <c r="AD741" s="96" t="s">
        <v>290</v>
      </c>
      <c r="AE741" s="95" t="s">
        <v>38</v>
      </c>
      <c r="AF741" s="95" t="s">
        <v>37</v>
      </c>
      <c r="AG741" s="95" t="s">
        <v>38</v>
      </c>
      <c r="AH741" s="95" t="s">
        <v>37</v>
      </c>
      <c r="AI741" s="95" t="s">
        <v>38</v>
      </c>
      <c r="AJ741" s="95" t="s">
        <v>37</v>
      </c>
      <c r="AK741" s="95" t="s">
        <v>37</v>
      </c>
      <c r="AL741" s="94" t="s">
        <v>290</v>
      </c>
      <c r="AM741" s="108">
        <f t="array" ref="AM741">IFERROR(INDEX(TO_name_1,MATCH(,((Шаблон_1-Точность)&gt;=G741)+((Шаблон_1+Точность)&lt;=G741),)),G741)</f>
        <v>31749</v>
      </c>
      <c r="AN741" s="109">
        <f t="array" ref="AN741">IFERROR(INDEX(TO_name_2,MATCH(,((Шаблон_2-Точность)&gt;=H741)+((Шаблон_2+Точность)&lt;=H741),)),H741)</f>
        <v>65423</v>
      </c>
      <c r="AO741" s="109">
        <f t="array" ref="AO741">IFERROR(INDEX(TO_name_3,MATCH(,((Шаблон_3-Точность)&gt;=I741)+((Шаблон_3+Точность)&lt;=I741),)),I741)</f>
        <v>48836</v>
      </c>
      <c r="AP741" s="109">
        <f t="array" ref="AP741">IFERROR(INDEX(TO_name_4,MATCH(,((Шаблон_4-Точность)&gt;=J741)+((Шаблон_4+Точность)&lt;=J741),)),J741)</f>
        <v>51322</v>
      </c>
      <c r="AQ741" s="109">
        <f t="array" ref="AQ741">IFERROR(INDEX(TO_name_9,MATCH(,((Шаблон_9-Точность)&gt;=K741)+((Шаблон_9+Точность)&lt;=K741),)),K741)</f>
        <v>22547</v>
      </c>
      <c r="AR741" s="109">
        <f t="array" ref="AR741">IFERROR(INDEX(TO_name_10,MATCH(,((Шаблон_10-Точность)&gt;=L741)+((Шаблон_10+Точность)&lt;=L741),)),L741)</f>
        <v>19738</v>
      </c>
      <c r="AS741" s="110">
        <f t="array" ref="AS741">IFERROR(INDEX(TO_name_11,MATCH(,((Шаблон_11-Точность)&gt;=M741)+((Шаблон_11+Точность)&lt;=M741),)),M741)</f>
        <v>14210</v>
      </c>
      <c r="AT741" s="112" t="s">
        <v>290</v>
      </c>
      <c r="AU741" s="108">
        <f t="array" ref="AU741">IFERROR(INDEX(TO_name_5,MATCH(,((Шаблон_5-Точность)&gt;=O741)+((Шаблон_5+Точность)&lt;=O741),)),O741)</f>
        <v>50966</v>
      </c>
      <c r="AV741" s="109">
        <f t="array" ref="AV741">IFERROR(INDEX(TO_name_6,MATCH(,((Шаблон_6-Точность)&gt;=P741)+((Шаблон_6+Точность)&lt;=P741),)),P741)</f>
        <v>35685</v>
      </c>
      <c r="AW741" s="109">
        <f t="array" ref="AW741">IFERROR(INDEX(TO_name_7,MATCH(,((Шаблон_7-Точность)&gt;=Q741)+((Шаблон_7+Точность)&lt;=Q741),)),Q741)</f>
        <v>22970</v>
      </c>
      <c r="AX741" s="109">
        <f t="array" ref="AX741">IFERROR(INDEX(TO_name_8,MATCH(,((Шаблон_8-Точность)&gt;=R741)+((Шаблон_8+Точность)&lt;=R741),)),R741)</f>
        <v>70335</v>
      </c>
      <c r="AY741" s="109">
        <f t="array" ref="AY741">IFERROR(INDEX(TO_name_12,MATCH(,((Шаблон_12-Точность)&gt;=S741)+((Шаблон_12+Точность)&lt;=S741),)),S741)</f>
        <v>37866</v>
      </c>
      <c r="AZ741" s="109">
        <f t="array" ref="AZ741">IFERROR(INDEX(TO_name_13,MATCH(,((Шаблон_13-Точность)&gt;=T741)+((Шаблон_13+Точность)&lt;=T741),)),T741)</f>
        <v>35568</v>
      </c>
      <c r="BA741" s="110">
        <f t="array" ref="BA741">IFERROR(INDEX(TO_name_14,MATCH(,((Шаблон_14-Точность)&gt;=U741)+((Шаблон_14+Точность)&lt;=U741),)),U741)</f>
        <v>14644</v>
      </c>
      <c r="BB741" s="3"/>
      <c r="BC741" s="3" t="str">
        <f t="shared" si="363"/>
        <v>М/75471/31749</v>
      </c>
      <c r="BD741" s="3" t="str">
        <f t="shared" si="364"/>
        <v>М/80345/65423</v>
      </c>
      <c r="BE741" s="3" t="str">
        <f t="shared" si="365"/>
        <v>М/73938/48836</v>
      </c>
      <c r="BF741" s="3" t="str">
        <f t="shared" si="366"/>
        <v>М/79622/51322</v>
      </c>
      <c r="BG741" s="3" t="str">
        <f t="shared" si="367"/>
        <v>М/22547/22547</v>
      </c>
      <c r="BH741" s="3" t="str">
        <f t="shared" si="368"/>
        <v>Р/19738/19738</v>
      </c>
      <c r="BI741" s="3" t="str">
        <f t="shared" si="369"/>
        <v>Р/14210/14210</v>
      </c>
      <c r="BJ741" s="158" t="s">
        <v>290</v>
      </c>
      <c r="BK741" s="3" t="str">
        <f t="shared" si="370"/>
        <v>Р/49245/50966</v>
      </c>
      <c r="BL741" s="3" t="str">
        <f t="shared" si="371"/>
        <v>М/60667/35685</v>
      </c>
      <c r="BM741" s="3" t="str">
        <f t="shared" si="372"/>
        <v>Р/43485/22970</v>
      </c>
      <c r="BN741" s="3" t="str">
        <f t="shared" si="373"/>
        <v>М/45786/70335</v>
      </c>
      <c r="BO741" s="3" t="str">
        <f t="shared" si="374"/>
        <v>Р/12866/37866</v>
      </c>
      <c r="BP741" s="3" t="str">
        <f t="shared" si="375"/>
        <v>М/15053/35568</v>
      </c>
      <c r="BQ741" s="3" t="str">
        <f t="shared" si="376"/>
        <v>М/14644/14644</v>
      </c>
    </row>
    <row r="742" spans="1:69" ht="16.5" customHeight="1" x14ac:dyDescent="0.25">
      <c r="W742" s="95" t="s">
        <v>38</v>
      </c>
      <c r="X742" s="95" t="s">
        <v>38</v>
      </c>
      <c r="Y742" s="95" t="s">
        <v>38</v>
      </c>
      <c r="Z742" s="95" t="s">
        <v>38</v>
      </c>
      <c r="AA742" s="95" t="s">
        <v>38</v>
      </c>
      <c r="AB742" s="95" t="s">
        <v>38</v>
      </c>
      <c r="AC742" s="95" t="s">
        <v>38</v>
      </c>
      <c r="AD742" s="96" t="s">
        <v>290</v>
      </c>
      <c r="AE742" s="95" t="s">
        <v>38</v>
      </c>
      <c r="AF742" s="95" t="s">
        <v>38</v>
      </c>
      <c r="AG742" s="95" t="s">
        <v>38</v>
      </c>
      <c r="AH742" s="95" t="s">
        <v>38</v>
      </c>
      <c r="AI742" s="95" t="s">
        <v>38</v>
      </c>
      <c r="AJ742" s="95" t="s">
        <v>38</v>
      </c>
      <c r="AK742" s="95" t="s">
        <v>38</v>
      </c>
      <c r="AT742" s="119"/>
    </row>
    <row r="743" spans="1:69" ht="16.5" customHeight="1" x14ac:dyDescent="0.25">
      <c r="W743" s="95" t="s">
        <v>38</v>
      </c>
      <c r="X743" s="95" t="s">
        <v>38</v>
      </c>
      <c r="Y743" s="95" t="s">
        <v>38</v>
      </c>
      <c r="Z743" s="95" t="s">
        <v>38</v>
      </c>
      <c r="AA743" s="95" t="s">
        <v>38</v>
      </c>
      <c r="AB743" s="95" t="s">
        <v>38</v>
      </c>
      <c r="AC743" s="95" t="s">
        <v>38</v>
      </c>
      <c r="AD743" s="96" t="s">
        <v>290</v>
      </c>
      <c r="AE743" s="95" t="s">
        <v>38</v>
      </c>
      <c r="AF743" s="95" t="s">
        <v>38</v>
      </c>
      <c r="AG743" s="95" t="s">
        <v>38</v>
      </c>
      <c r="AH743" s="95" t="s">
        <v>38</v>
      </c>
      <c r="AI743" s="95" t="s">
        <v>38</v>
      </c>
      <c r="AJ743" s="95" t="s">
        <v>38</v>
      </c>
      <c r="AK743" s="95" t="s">
        <v>38</v>
      </c>
    </row>
    <row r="744" spans="1:69" ht="16.5" customHeight="1" x14ac:dyDescent="0.25">
      <c r="W744" s="95" t="s">
        <v>38</v>
      </c>
      <c r="X744" s="95" t="s">
        <v>38</v>
      </c>
      <c r="Y744" s="95" t="s">
        <v>38</v>
      </c>
      <c r="Z744" s="95" t="s">
        <v>38</v>
      </c>
      <c r="AA744" s="95" t="s">
        <v>38</v>
      </c>
      <c r="AB744" s="95" t="s">
        <v>38</v>
      </c>
      <c r="AC744" s="95" t="s">
        <v>38</v>
      </c>
      <c r="AD744" s="96" t="s">
        <v>290</v>
      </c>
      <c r="AE744" s="95" t="s">
        <v>38</v>
      </c>
      <c r="AF744" s="95" t="s">
        <v>38</v>
      </c>
      <c r="AG744" s="95" t="s">
        <v>38</v>
      </c>
      <c r="AH744" s="95" t="s">
        <v>38</v>
      </c>
      <c r="AI744" s="95" t="s">
        <v>38</v>
      </c>
      <c r="AJ744" s="95" t="s">
        <v>38</v>
      </c>
      <c r="AK744" s="95" t="s">
        <v>38</v>
      </c>
    </row>
    <row r="745" spans="1:69" ht="16.5" customHeight="1" x14ac:dyDescent="0.25">
      <c r="W745" s="95" t="s">
        <v>38</v>
      </c>
      <c r="X745" s="95" t="s">
        <v>38</v>
      </c>
      <c r="Y745" s="95" t="s">
        <v>38</v>
      </c>
      <c r="Z745" s="95" t="s">
        <v>38</v>
      </c>
      <c r="AA745" s="95" t="s">
        <v>38</v>
      </c>
      <c r="AB745" s="95" t="s">
        <v>38</v>
      </c>
      <c r="AC745" s="95" t="s">
        <v>38</v>
      </c>
      <c r="AD745" s="96" t="s">
        <v>290</v>
      </c>
      <c r="AE745" s="95" t="s">
        <v>38</v>
      </c>
      <c r="AF745" s="95" t="s">
        <v>38</v>
      </c>
      <c r="AG745" s="95" t="s">
        <v>38</v>
      </c>
      <c r="AH745" s="95" t="s">
        <v>38</v>
      </c>
      <c r="AI745" s="95" t="s">
        <v>38</v>
      </c>
      <c r="AJ745" s="95" t="s">
        <v>38</v>
      </c>
      <c r="AK745" s="95" t="s">
        <v>38</v>
      </c>
    </row>
    <row r="746" spans="1:69" ht="16.5" customHeight="1" x14ac:dyDescent="0.25">
      <c r="W746" s="95" t="s">
        <v>38</v>
      </c>
      <c r="X746" s="95" t="s">
        <v>38</v>
      </c>
      <c r="Y746" s="95" t="s">
        <v>38</v>
      </c>
      <c r="Z746" s="95" t="s">
        <v>38</v>
      </c>
      <c r="AA746" s="95" t="s">
        <v>38</v>
      </c>
      <c r="AB746" s="95" t="s">
        <v>38</v>
      </c>
      <c r="AC746" s="95" t="s">
        <v>38</v>
      </c>
      <c r="AD746" s="96" t="s">
        <v>290</v>
      </c>
      <c r="AE746" s="95" t="s">
        <v>38</v>
      </c>
      <c r="AF746" s="95" t="s">
        <v>38</v>
      </c>
      <c r="AG746" s="95" t="s">
        <v>38</v>
      </c>
      <c r="AH746" s="95" t="s">
        <v>38</v>
      </c>
      <c r="AI746" s="95" t="s">
        <v>38</v>
      </c>
      <c r="AJ746" s="95" t="s">
        <v>38</v>
      </c>
      <c r="AK746" s="95" t="s">
        <v>38</v>
      </c>
    </row>
    <row r="747" spans="1:69" ht="16.5" customHeight="1" x14ac:dyDescent="0.25">
      <c r="W747" s="95" t="s">
        <v>38</v>
      </c>
      <c r="X747" s="95" t="s">
        <v>38</v>
      </c>
      <c r="Y747" s="95" t="s">
        <v>38</v>
      </c>
      <c r="Z747" s="95" t="s">
        <v>38</v>
      </c>
      <c r="AA747" s="95" t="s">
        <v>38</v>
      </c>
      <c r="AB747" s="95" t="s">
        <v>38</v>
      </c>
      <c r="AC747" s="95" t="s">
        <v>38</v>
      </c>
      <c r="AD747" s="96" t="s">
        <v>290</v>
      </c>
      <c r="AE747" s="95" t="s">
        <v>38</v>
      </c>
      <c r="AF747" s="95" t="s">
        <v>38</v>
      </c>
      <c r="AG747" s="95" t="s">
        <v>38</v>
      </c>
      <c r="AH747" s="95" t="s">
        <v>38</v>
      </c>
      <c r="AI747" s="95" t="s">
        <v>38</v>
      </c>
      <c r="AJ747" s="95" t="s">
        <v>38</v>
      </c>
      <c r="AK747" s="95" t="s">
        <v>38</v>
      </c>
    </row>
    <row r="748" spans="1:69" ht="16.5" customHeight="1" x14ac:dyDescent="0.25">
      <c r="W748" s="95" t="s">
        <v>38</v>
      </c>
      <c r="X748" s="95" t="s">
        <v>38</v>
      </c>
      <c r="Y748" s="95" t="s">
        <v>38</v>
      </c>
      <c r="Z748" s="95" t="s">
        <v>38</v>
      </c>
      <c r="AA748" s="95" t="s">
        <v>38</v>
      </c>
      <c r="AB748" s="95" t="s">
        <v>38</v>
      </c>
      <c r="AC748" s="95" t="s">
        <v>38</v>
      </c>
      <c r="AD748" s="96" t="s">
        <v>290</v>
      </c>
      <c r="AE748" s="95" t="s">
        <v>38</v>
      </c>
      <c r="AF748" s="95" t="s">
        <v>38</v>
      </c>
      <c r="AG748" s="95" t="s">
        <v>38</v>
      </c>
      <c r="AH748" s="95" t="s">
        <v>38</v>
      </c>
      <c r="AI748" s="95" t="s">
        <v>38</v>
      </c>
      <c r="AJ748" s="95" t="s">
        <v>38</v>
      </c>
      <c r="AK748" s="95" t="s">
        <v>38</v>
      </c>
    </row>
    <row r="749" spans="1:69" ht="16.5" customHeight="1" x14ac:dyDescent="0.25">
      <c r="W749" s="95" t="s">
        <v>38</v>
      </c>
      <c r="X749" s="95" t="s">
        <v>38</v>
      </c>
      <c r="Y749" s="95" t="s">
        <v>38</v>
      </c>
      <c r="Z749" s="95" t="s">
        <v>38</v>
      </c>
      <c r="AA749" s="95" t="s">
        <v>38</v>
      </c>
      <c r="AB749" s="95" t="s">
        <v>38</v>
      </c>
      <c r="AC749" s="95" t="s">
        <v>38</v>
      </c>
      <c r="AD749" s="96" t="s">
        <v>290</v>
      </c>
      <c r="AE749" s="95" t="s">
        <v>38</v>
      </c>
      <c r="AF749" s="95" t="s">
        <v>38</v>
      </c>
      <c r="AG749" s="95" t="s">
        <v>38</v>
      </c>
      <c r="AH749" s="244" t="s">
        <v>37</v>
      </c>
      <c r="AI749" s="95" t="s">
        <v>38</v>
      </c>
      <c r="AJ749" s="95" t="s">
        <v>38</v>
      </c>
      <c r="AK749" s="95" t="s">
        <v>38</v>
      </c>
    </row>
    <row r="750" spans="1:69" ht="16.5" customHeight="1" x14ac:dyDescent="0.25">
      <c r="W750" s="95" t="s">
        <v>38</v>
      </c>
      <c r="X750" s="95" t="s">
        <v>38</v>
      </c>
      <c r="Y750" s="95" t="s">
        <v>38</v>
      </c>
      <c r="Z750" s="95" t="s">
        <v>38</v>
      </c>
      <c r="AA750" s="95" t="s">
        <v>38</v>
      </c>
      <c r="AB750" s="95" t="s">
        <v>38</v>
      </c>
      <c r="AC750" s="95" t="s">
        <v>38</v>
      </c>
      <c r="AD750" s="96" t="s">
        <v>290</v>
      </c>
      <c r="AE750" s="95" t="s">
        <v>38</v>
      </c>
      <c r="AF750" s="95" t="s">
        <v>38</v>
      </c>
      <c r="AG750" s="95" t="s">
        <v>38</v>
      </c>
      <c r="AH750" s="244" t="s">
        <v>37</v>
      </c>
      <c r="AI750" s="95" t="s">
        <v>38</v>
      </c>
      <c r="AJ750" s="95" t="s">
        <v>38</v>
      </c>
      <c r="AK750" s="95" t="s">
        <v>38</v>
      </c>
    </row>
    <row r="751" spans="1:69" ht="16.5" customHeight="1" x14ac:dyDescent="0.25">
      <c r="W751" s="95" t="s">
        <v>38</v>
      </c>
      <c r="X751" s="95" t="s">
        <v>38</v>
      </c>
      <c r="Y751" s="95" t="s">
        <v>38</v>
      </c>
      <c r="Z751" s="95" t="s">
        <v>38</v>
      </c>
      <c r="AA751" s="95" t="s">
        <v>38</v>
      </c>
      <c r="AB751" s="95" t="s">
        <v>38</v>
      </c>
      <c r="AC751" s="95" t="s">
        <v>38</v>
      </c>
      <c r="AD751" s="96" t="s">
        <v>290</v>
      </c>
      <c r="AE751" s="95" t="s">
        <v>38</v>
      </c>
      <c r="AF751" s="95" t="s">
        <v>38</v>
      </c>
      <c r="AG751" s="95" t="s">
        <v>38</v>
      </c>
      <c r="AH751" s="95" t="s">
        <v>38</v>
      </c>
      <c r="AI751" s="95" t="s">
        <v>38</v>
      </c>
      <c r="AJ751" s="95" t="s">
        <v>38</v>
      </c>
      <c r="AK751" s="95" t="s">
        <v>38</v>
      </c>
    </row>
    <row r="752" spans="1:69" ht="16.5" customHeight="1" x14ac:dyDescent="0.25">
      <c r="W752" s="95" t="s">
        <v>38</v>
      </c>
      <c r="X752" s="95" t="s">
        <v>38</v>
      </c>
      <c r="Y752" s="95" t="s">
        <v>38</v>
      </c>
      <c r="Z752" s="95" t="s">
        <v>38</v>
      </c>
      <c r="AA752" s="95" t="s">
        <v>38</v>
      </c>
      <c r="AB752" s="95" t="s">
        <v>38</v>
      </c>
      <c r="AC752" s="95" t="s">
        <v>38</v>
      </c>
      <c r="AD752" s="96" t="s">
        <v>290</v>
      </c>
      <c r="AE752" s="95" t="s">
        <v>38</v>
      </c>
      <c r="AF752" s="95" t="s">
        <v>38</v>
      </c>
      <c r="AG752" s="95" t="s">
        <v>38</v>
      </c>
      <c r="AH752" s="95" t="s">
        <v>38</v>
      </c>
      <c r="AI752" s="95" t="s">
        <v>38</v>
      </c>
      <c r="AJ752" s="95" t="s">
        <v>38</v>
      </c>
      <c r="AK752" s="95" t="s">
        <v>38</v>
      </c>
    </row>
    <row r="753" spans="23:37" ht="16.5" customHeight="1" x14ac:dyDescent="0.25">
      <c r="W753" s="95" t="s">
        <v>38</v>
      </c>
      <c r="X753" s="95" t="s">
        <v>38</v>
      </c>
      <c r="Y753" s="95" t="s">
        <v>38</v>
      </c>
      <c r="Z753" s="95" t="s">
        <v>38</v>
      </c>
      <c r="AA753" s="95" t="s">
        <v>38</v>
      </c>
      <c r="AB753" s="95" t="s">
        <v>38</v>
      </c>
      <c r="AC753" s="95" t="s">
        <v>38</v>
      </c>
      <c r="AD753" s="96" t="s">
        <v>290</v>
      </c>
      <c r="AE753" s="95" t="s">
        <v>38</v>
      </c>
      <c r="AF753" s="95" t="s">
        <v>38</v>
      </c>
      <c r="AG753" s="95" t="s">
        <v>38</v>
      </c>
      <c r="AH753" s="95" t="s">
        <v>38</v>
      </c>
      <c r="AI753" s="95" t="s">
        <v>38</v>
      </c>
      <c r="AJ753" s="95" t="s">
        <v>38</v>
      </c>
      <c r="AK753" s="95" t="s">
        <v>38</v>
      </c>
    </row>
    <row r="754" spans="23:37" ht="16.5" customHeight="1" x14ac:dyDescent="0.25">
      <c r="W754" s="95" t="s">
        <v>38</v>
      </c>
      <c r="X754" s="95" t="s">
        <v>38</v>
      </c>
      <c r="Y754" s="95" t="s">
        <v>38</v>
      </c>
      <c r="Z754" s="95" t="s">
        <v>38</v>
      </c>
      <c r="AA754" s="95" t="s">
        <v>38</v>
      </c>
      <c r="AB754" s="95" t="s">
        <v>38</v>
      </c>
      <c r="AC754" s="95" t="s">
        <v>38</v>
      </c>
      <c r="AD754" s="96" t="s">
        <v>290</v>
      </c>
      <c r="AE754" s="95" t="s">
        <v>38</v>
      </c>
      <c r="AF754" s="95" t="s">
        <v>38</v>
      </c>
      <c r="AG754" s="95" t="s">
        <v>38</v>
      </c>
      <c r="AH754" s="95" t="s">
        <v>38</v>
      </c>
      <c r="AI754" s="95" t="s">
        <v>38</v>
      </c>
      <c r="AJ754" s="95" t="s">
        <v>38</v>
      </c>
      <c r="AK754" s="95" t="s">
        <v>38</v>
      </c>
    </row>
    <row r="755" spans="23:37" ht="16.5" customHeight="1" x14ac:dyDescent="0.25">
      <c r="W755" s="95" t="s">
        <v>38</v>
      </c>
      <c r="X755" s="95" t="s">
        <v>38</v>
      </c>
      <c r="Y755" s="95" t="s">
        <v>38</v>
      </c>
      <c r="Z755" s="95" t="s">
        <v>38</v>
      </c>
      <c r="AA755" s="95" t="s">
        <v>38</v>
      </c>
      <c r="AB755" s="95" t="s">
        <v>38</v>
      </c>
      <c r="AC755" s="95" t="s">
        <v>38</v>
      </c>
      <c r="AD755" s="96" t="s">
        <v>290</v>
      </c>
      <c r="AE755" s="95" t="s">
        <v>38</v>
      </c>
      <c r="AF755" s="95" t="s">
        <v>38</v>
      </c>
      <c r="AG755" s="95" t="s">
        <v>38</v>
      </c>
      <c r="AH755" s="95" t="s">
        <v>38</v>
      </c>
      <c r="AI755" s="95" t="s">
        <v>38</v>
      </c>
      <c r="AJ755" s="95" t="s">
        <v>38</v>
      </c>
      <c r="AK755" s="95" t="s">
        <v>38</v>
      </c>
    </row>
    <row r="756" spans="23:37" ht="16.5" customHeight="1" x14ac:dyDescent="0.25">
      <c r="W756" s="95" t="s">
        <v>38</v>
      </c>
      <c r="X756" s="95" t="s">
        <v>38</v>
      </c>
      <c r="Y756" s="95" t="s">
        <v>38</v>
      </c>
      <c r="Z756" s="95" t="s">
        <v>38</v>
      </c>
      <c r="AA756" s="95" t="s">
        <v>38</v>
      </c>
      <c r="AB756" s="95" t="s">
        <v>38</v>
      </c>
      <c r="AC756" s="95" t="s">
        <v>38</v>
      </c>
      <c r="AD756" s="96" t="s">
        <v>290</v>
      </c>
      <c r="AE756" s="95" t="s">
        <v>38</v>
      </c>
      <c r="AF756" s="95" t="s">
        <v>38</v>
      </c>
      <c r="AG756" s="95" t="s">
        <v>38</v>
      </c>
      <c r="AH756" s="95" t="s">
        <v>38</v>
      </c>
      <c r="AI756" s="95" t="s">
        <v>38</v>
      </c>
      <c r="AJ756" s="95" t="s">
        <v>38</v>
      </c>
      <c r="AK756" s="95" t="s">
        <v>38</v>
      </c>
    </row>
    <row r="757" spans="23:37" ht="16.5" customHeight="1" x14ac:dyDescent="0.25">
      <c r="W757" s="95" t="s">
        <v>38</v>
      </c>
      <c r="X757" s="95" t="s">
        <v>38</v>
      </c>
      <c r="Y757" s="95" t="s">
        <v>38</v>
      </c>
      <c r="Z757" s="95" t="s">
        <v>38</v>
      </c>
      <c r="AA757" s="95" t="s">
        <v>38</v>
      </c>
      <c r="AB757" s="95" t="s">
        <v>38</v>
      </c>
      <c r="AC757" s="95" t="s">
        <v>38</v>
      </c>
      <c r="AD757" s="96" t="s">
        <v>290</v>
      </c>
      <c r="AE757" s="95" t="s">
        <v>38</v>
      </c>
      <c r="AF757" s="95" t="s">
        <v>38</v>
      </c>
      <c r="AG757" s="95" t="s">
        <v>38</v>
      </c>
      <c r="AH757" s="95" t="s">
        <v>38</v>
      </c>
      <c r="AI757" s="95" t="s">
        <v>38</v>
      </c>
      <c r="AJ757" s="95" t="s">
        <v>38</v>
      </c>
      <c r="AK757" s="95" t="s">
        <v>38</v>
      </c>
    </row>
    <row r="758" spans="23:37" ht="16.5" customHeight="1" x14ac:dyDescent="0.25">
      <c r="W758" s="95" t="s">
        <v>38</v>
      </c>
      <c r="X758" s="95" t="s">
        <v>38</v>
      </c>
      <c r="Y758" s="95" t="s">
        <v>38</v>
      </c>
      <c r="Z758" s="95" t="s">
        <v>38</v>
      </c>
      <c r="AA758" s="95" t="s">
        <v>38</v>
      </c>
      <c r="AB758" s="95" t="s">
        <v>38</v>
      </c>
      <c r="AC758" s="95" t="s">
        <v>38</v>
      </c>
      <c r="AD758" s="96" t="s">
        <v>290</v>
      </c>
      <c r="AE758" s="95" t="s">
        <v>38</v>
      </c>
      <c r="AF758" s="95" t="s">
        <v>38</v>
      </c>
      <c r="AG758" s="95" t="s">
        <v>38</v>
      </c>
      <c r="AH758" s="95" t="s">
        <v>38</v>
      </c>
      <c r="AI758" s="95" t="s">
        <v>38</v>
      </c>
      <c r="AJ758" s="95" t="s">
        <v>38</v>
      </c>
      <c r="AK758" s="95" t="s">
        <v>38</v>
      </c>
    </row>
    <row r="759" spans="23:37" ht="16.5" customHeight="1" x14ac:dyDescent="0.25">
      <c r="W759" s="95" t="s">
        <v>38</v>
      </c>
      <c r="X759" s="95" t="s">
        <v>38</v>
      </c>
      <c r="Y759" s="95" t="s">
        <v>38</v>
      </c>
      <c r="Z759" s="95" t="s">
        <v>38</v>
      </c>
      <c r="AA759" s="95" t="s">
        <v>38</v>
      </c>
      <c r="AB759" s="95" t="s">
        <v>38</v>
      </c>
      <c r="AC759" s="95" t="s">
        <v>38</v>
      </c>
      <c r="AD759" s="96" t="s">
        <v>290</v>
      </c>
      <c r="AE759" s="95" t="s">
        <v>38</v>
      </c>
      <c r="AF759" s="95" t="s">
        <v>38</v>
      </c>
      <c r="AG759" s="95" t="s">
        <v>38</v>
      </c>
      <c r="AH759" s="95" t="s">
        <v>38</v>
      </c>
      <c r="AI759" s="95" t="s">
        <v>38</v>
      </c>
      <c r="AJ759" s="95" t="s">
        <v>38</v>
      </c>
      <c r="AK759" s="95" t="s">
        <v>38</v>
      </c>
    </row>
    <row r="760" spans="23:37" ht="16.5" customHeight="1" x14ac:dyDescent="0.25">
      <c r="W760" s="95" t="s">
        <v>38</v>
      </c>
      <c r="X760" s="95" t="s">
        <v>38</v>
      </c>
      <c r="Y760" s="95" t="s">
        <v>38</v>
      </c>
      <c r="Z760" s="95" t="s">
        <v>38</v>
      </c>
      <c r="AA760" s="95" t="s">
        <v>38</v>
      </c>
      <c r="AB760" s="95" t="s">
        <v>38</v>
      </c>
      <c r="AC760" s="95" t="s">
        <v>38</v>
      </c>
      <c r="AD760" s="96" t="s">
        <v>290</v>
      </c>
      <c r="AE760" s="95" t="s">
        <v>38</v>
      </c>
      <c r="AF760" s="95" t="s">
        <v>38</v>
      </c>
      <c r="AG760" s="95" t="s">
        <v>38</v>
      </c>
      <c r="AH760" s="95" t="s">
        <v>38</v>
      </c>
      <c r="AI760" s="95" t="s">
        <v>38</v>
      </c>
      <c r="AJ760" s="95" t="s">
        <v>38</v>
      </c>
      <c r="AK760" s="95" t="s">
        <v>38</v>
      </c>
    </row>
    <row r="761" spans="23:37" ht="16.5" customHeight="1" x14ac:dyDescent="0.25">
      <c r="W761" s="95" t="s">
        <v>38</v>
      </c>
      <c r="X761" s="95" t="s">
        <v>38</v>
      </c>
      <c r="Y761" s="95" t="s">
        <v>38</v>
      </c>
      <c r="Z761" s="95" t="s">
        <v>38</v>
      </c>
      <c r="AA761" s="95" t="s">
        <v>38</v>
      </c>
      <c r="AB761" s="95" t="s">
        <v>38</v>
      </c>
      <c r="AC761" s="95" t="s">
        <v>38</v>
      </c>
      <c r="AD761" s="96" t="s">
        <v>290</v>
      </c>
      <c r="AE761" s="95" t="s">
        <v>38</v>
      </c>
      <c r="AF761" s="95" t="s">
        <v>38</v>
      </c>
      <c r="AG761" s="95" t="s">
        <v>38</v>
      </c>
      <c r="AH761" s="95" t="s">
        <v>38</v>
      </c>
      <c r="AI761" s="95" t="s">
        <v>38</v>
      </c>
      <c r="AJ761" s="95" t="s">
        <v>38</v>
      </c>
      <c r="AK761" s="95" t="s">
        <v>38</v>
      </c>
    </row>
    <row r="762" spans="23:37" ht="16.5" customHeight="1" x14ac:dyDescent="0.25">
      <c r="W762" s="95" t="s">
        <v>38</v>
      </c>
      <c r="X762" s="95" t="s">
        <v>38</v>
      </c>
      <c r="Y762" s="95" t="s">
        <v>38</v>
      </c>
      <c r="Z762" s="95" t="s">
        <v>38</v>
      </c>
      <c r="AA762" s="95" t="s">
        <v>38</v>
      </c>
      <c r="AB762" s="95" t="s">
        <v>38</v>
      </c>
      <c r="AC762" s="95" t="s">
        <v>38</v>
      </c>
      <c r="AD762" s="96" t="s">
        <v>290</v>
      </c>
      <c r="AE762" s="95" t="s">
        <v>38</v>
      </c>
      <c r="AF762" s="95" t="s">
        <v>38</v>
      </c>
      <c r="AG762" s="95" t="s">
        <v>38</v>
      </c>
      <c r="AH762" s="95" t="s">
        <v>38</v>
      </c>
      <c r="AI762" s="95" t="s">
        <v>38</v>
      </c>
      <c r="AJ762" s="95" t="s">
        <v>38</v>
      </c>
      <c r="AK762" s="95" t="s">
        <v>38</v>
      </c>
    </row>
    <row r="763" spans="23:37" ht="16.5" customHeight="1" x14ac:dyDescent="0.25">
      <c r="W763" s="95" t="s">
        <v>38</v>
      </c>
      <c r="X763" s="95" t="s">
        <v>38</v>
      </c>
      <c r="Y763" s="95" t="s">
        <v>38</v>
      </c>
      <c r="Z763" s="95" t="s">
        <v>38</v>
      </c>
      <c r="AA763" s="95" t="s">
        <v>38</v>
      </c>
      <c r="AB763" s="95" t="s">
        <v>38</v>
      </c>
      <c r="AC763" s="95" t="s">
        <v>38</v>
      </c>
      <c r="AD763" s="96" t="s">
        <v>290</v>
      </c>
      <c r="AE763" s="95" t="s">
        <v>38</v>
      </c>
      <c r="AF763" s="95" t="s">
        <v>38</v>
      </c>
      <c r="AG763" s="95" t="s">
        <v>38</v>
      </c>
      <c r="AH763" s="95" t="s">
        <v>38</v>
      </c>
      <c r="AI763" s="95" t="s">
        <v>38</v>
      </c>
      <c r="AJ763" s="95" t="s">
        <v>38</v>
      </c>
      <c r="AK763" s="95" t="s">
        <v>38</v>
      </c>
    </row>
    <row r="764" spans="23:37" ht="16.5" customHeight="1" x14ac:dyDescent="0.25">
      <c r="W764" s="95" t="s">
        <v>38</v>
      </c>
      <c r="X764" s="95" t="s">
        <v>38</v>
      </c>
      <c r="Y764" s="95" t="s">
        <v>38</v>
      </c>
      <c r="Z764" s="95" t="s">
        <v>38</v>
      </c>
      <c r="AA764" s="95" t="s">
        <v>38</v>
      </c>
      <c r="AB764" s="95" t="s">
        <v>38</v>
      </c>
      <c r="AC764" s="95" t="s">
        <v>38</v>
      </c>
      <c r="AD764" s="96" t="s">
        <v>290</v>
      </c>
      <c r="AE764" s="95" t="s">
        <v>38</v>
      </c>
      <c r="AF764" s="95" t="s">
        <v>38</v>
      </c>
      <c r="AG764" s="95" t="s">
        <v>38</v>
      </c>
      <c r="AH764" s="95" t="s">
        <v>38</v>
      </c>
      <c r="AI764" s="95" t="s">
        <v>38</v>
      </c>
      <c r="AJ764" s="95" t="s">
        <v>38</v>
      </c>
      <c r="AK764" s="95" t="s">
        <v>38</v>
      </c>
    </row>
    <row r="765" spans="23:37" ht="16.5" customHeight="1" x14ac:dyDescent="0.25">
      <c r="W765" s="95" t="s">
        <v>38</v>
      </c>
      <c r="X765" s="95" t="s">
        <v>38</v>
      </c>
      <c r="Y765" s="95" t="s">
        <v>38</v>
      </c>
      <c r="Z765" s="95" t="s">
        <v>38</v>
      </c>
      <c r="AA765" s="95" t="s">
        <v>38</v>
      </c>
      <c r="AB765" s="95" t="s">
        <v>38</v>
      </c>
      <c r="AC765" s="95" t="s">
        <v>38</v>
      </c>
      <c r="AD765" s="96" t="s">
        <v>290</v>
      </c>
      <c r="AE765" s="95" t="s">
        <v>38</v>
      </c>
      <c r="AF765" s="95" t="s">
        <v>38</v>
      </c>
      <c r="AG765" s="95" t="s">
        <v>38</v>
      </c>
      <c r="AH765" s="95" t="s">
        <v>38</v>
      </c>
      <c r="AI765" s="95" t="s">
        <v>38</v>
      </c>
      <c r="AJ765" s="95" t="s">
        <v>38</v>
      </c>
      <c r="AK765" s="95" t="s">
        <v>38</v>
      </c>
    </row>
    <row r="766" spans="23:37" ht="16.5" customHeight="1" x14ac:dyDescent="0.25">
      <c r="W766" s="95" t="s">
        <v>38</v>
      </c>
      <c r="X766" s="95" t="s">
        <v>38</v>
      </c>
      <c r="Y766" s="95" t="s">
        <v>38</v>
      </c>
      <c r="Z766" s="95" t="s">
        <v>38</v>
      </c>
      <c r="AA766" s="95" t="s">
        <v>38</v>
      </c>
      <c r="AB766" s="95" t="s">
        <v>38</v>
      </c>
      <c r="AC766" s="95" t="s">
        <v>38</v>
      </c>
      <c r="AD766" s="96" t="s">
        <v>290</v>
      </c>
      <c r="AE766" s="95" t="s">
        <v>38</v>
      </c>
      <c r="AF766" s="95" t="s">
        <v>38</v>
      </c>
      <c r="AG766" s="95" t="s">
        <v>38</v>
      </c>
      <c r="AH766" s="95" t="s">
        <v>38</v>
      </c>
      <c r="AI766" s="95" t="s">
        <v>38</v>
      </c>
      <c r="AJ766" s="95" t="s">
        <v>38</v>
      </c>
      <c r="AK766" s="95" t="s">
        <v>38</v>
      </c>
    </row>
    <row r="767" spans="23:37" ht="16.5" customHeight="1" x14ac:dyDescent="0.25">
      <c r="W767" s="95" t="s">
        <v>38</v>
      </c>
      <c r="X767" s="95" t="s">
        <v>38</v>
      </c>
      <c r="Y767" s="95" t="s">
        <v>38</v>
      </c>
      <c r="Z767" s="95" t="s">
        <v>38</v>
      </c>
      <c r="AA767" s="95" t="s">
        <v>38</v>
      </c>
      <c r="AB767" s="95" t="s">
        <v>38</v>
      </c>
      <c r="AC767" s="95" t="s">
        <v>38</v>
      </c>
      <c r="AD767" s="96" t="s">
        <v>290</v>
      </c>
      <c r="AE767" s="95" t="s">
        <v>38</v>
      </c>
      <c r="AF767" s="95" t="s">
        <v>38</v>
      </c>
      <c r="AG767" s="95" t="s">
        <v>38</v>
      </c>
      <c r="AH767" s="95" t="s">
        <v>38</v>
      </c>
      <c r="AI767" s="95" t="s">
        <v>38</v>
      </c>
      <c r="AJ767" s="95" t="s">
        <v>38</v>
      </c>
      <c r="AK767" s="95" t="s">
        <v>38</v>
      </c>
    </row>
    <row r="768" spans="23:37" ht="16.5" customHeight="1" x14ac:dyDescent="0.25">
      <c r="W768" s="95" t="s">
        <v>38</v>
      </c>
      <c r="X768" s="95" t="s">
        <v>38</v>
      </c>
      <c r="Y768" s="95" t="s">
        <v>38</v>
      </c>
      <c r="Z768" s="95" t="s">
        <v>38</v>
      </c>
      <c r="AA768" s="95" t="s">
        <v>38</v>
      </c>
      <c r="AB768" s="95" t="s">
        <v>38</v>
      </c>
      <c r="AC768" s="95" t="s">
        <v>38</v>
      </c>
      <c r="AD768" s="96" t="s">
        <v>290</v>
      </c>
      <c r="AE768" s="95" t="s">
        <v>38</v>
      </c>
      <c r="AF768" s="95" t="s">
        <v>38</v>
      </c>
      <c r="AG768" s="95" t="s">
        <v>38</v>
      </c>
      <c r="AH768" s="95" t="s">
        <v>38</v>
      </c>
      <c r="AI768" s="95" t="s">
        <v>38</v>
      </c>
      <c r="AJ768" s="95" t="s">
        <v>38</v>
      </c>
      <c r="AK768" s="95" t="s">
        <v>38</v>
      </c>
    </row>
    <row r="769" spans="23:37" ht="16.5" customHeight="1" x14ac:dyDescent="0.25">
      <c r="W769" s="95" t="s">
        <v>38</v>
      </c>
      <c r="X769" s="95" t="s">
        <v>38</v>
      </c>
      <c r="Y769" s="95" t="s">
        <v>38</v>
      </c>
      <c r="Z769" s="95" t="s">
        <v>38</v>
      </c>
      <c r="AA769" s="95" t="s">
        <v>38</v>
      </c>
      <c r="AB769" s="95" t="s">
        <v>38</v>
      </c>
      <c r="AC769" s="95" t="s">
        <v>38</v>
      </c>
      <c r="AD769" s="96" t="s">
        <v>290</v>
      </c>
      <c r="AE769" s="95" t="s">
        <v>38</v>
      </c>
      <c r="AF769" s="95" t="s">
        <v>38</v>
      </c>
      <c r="AG769" s="95" t="s">
        <v>38</v>
      </c>
      <c r="AH769" s="95" t="s">
        <v>38</v>
      </c>
      <c r="AI769" s="95" t="s">
        <v>38</v>
      </c>
      <c r="AJ769" s="95" t="s">
        <v>38</v>
      </c>
      <c r="AK769" s="95" t="s">
        <v>38</v>
      </c>
    </row>
    <row r="770" spans="23:37" ht="16.5" customHeight="1" x14ac:dyDescent="0.25">
      <c r="W770" s="95" t="s">
        <v>38</v>
      </c>
      <c r="X770" s="95" t="s">
        <v>38</v>
      </c>
      <c r="Y770" s="95" t="s">
        <v>38</v>
      </c>
      <c r="Z770" s="95" t="s">
        <v>38</v>
      </c>
      <c r="AA770" s="95" t="s">
        <v>38</v>
      </c>
      <c r="AB770" s="95" t="s">
        <v>38</v>
      </c>
      <c r="AC770" s="95" t="s">
        <v>38</v>
      </c>
      <c r="AD770" s="96" t="s">
        <v>290</v>
      </c>
      <c r="AE770" s="95" t="s">
        <v>38</v>
      </c>
      <c r="AF770" s="95" t="s">
        <v>38</v>
      </c>
      <c r="AG770" s="95" t="s">
        <v>38</v>
      </c>
      <c r="AH770" s="95" t="s">
        <v>38</v>
      </c>
      <c r="AI770" s="95" t="s">
        <v>38</v>
      </c>
      <c r="AJ770" s="95" t="s">
        <v>38</v>
      </c>
      <c r="AK770" s="95" t="s">
        <v>38</v>
      </c>
    </row>
    <row r="771" spans="23:37" ht="16.5" customHeight="1" x14ac:dyDescent="0.25">
      <c r="W771" s="95" t="s">
        <v>38</v>
      </c>
      <c r="X771" s="95" t="s">
        <v>38</v>
      </c>
      <c r="Y771" s="95" t="s">
        <v>38</v>
      </c>
      <c r="Z771" s="95" t="s">
        <v>38</v>
      </c>
      <c r="AA771" s="95" t="s">
        <v>38</v>
      </c>
      <c r="AB771" s="95" t="s">
        <v>38</v>
      </c>
      <c r="AC771" s="95" t="s">
        <v>38</v>
      </c>
      <c r="AD771" s="96" t="s">
        <v>290</v>
      </c>
      <c r="AE771" s="95" t="s">
        <v>38</v>
      </c>
      <c r="AF771" s="95" t="s">
        <v>38</v>
      </c>
      <c r="AG771" s="95" t="s">
        <v>38</v>
      </c>
      <c r="AH771" s="95" t="s">
        <v>38</v>
      </c>
      <c r="AI771" s="95" t="s">
        <v>38</v>
      </c>
      <c r="AJ771" s="95" t="s">
        <v>38</v>
      </c>
      <c r="AK771" s="95" t="s">
        <v>38</v>
      </c>
    </row>
    <row r="772" spans="23:37" ht="16.5" customHeight="1" x14ac:dyDescent="0.25">
      <c r="W772" s="95" t="s">
        <v>38</v>
      </c>
      <c r="X772" s="95" t="s">
        <v>38</v>
      </c>
      <c r="Y772" s="95" t="s">
        <v>38</v>
      </c>
      <c r="Z772" s="95" t="s">
        <v>38</v>
      </c>
      <c r="AA772" s="95" t="s">
        <v>38</v>
      </c>
      <c r="AB772" s="95" t="s">
        <v>38</v>
      </c>
      <c r="AC772" s="95" t="s">
        <v>38</v>
      </c>
      <c r="AD772" s="96" t="s">
        <v>290</v>
      </c>
      <c r="AE772" s="95" t="s">
        <v>38</v>
      </c>
      <c r="AF772" s="95" t="s">
        <v>38</v>
      </c>
      <c r="AG772" s="95" t="s">
        <v>38</v>
      </c>
      <c r="AH772" s="95" t="s">
        <v>38</v>
      </c>
      <c r="AI772" s="95" t="s">
        <v>38</v>
      </c>
      <c r="AJ772" s="95" t="s">
        <v>38</v>
      </c>
      <c r="AK772" s="95" t="s">
        <v>38</v>
      </c>
    </row>
    <row r="773" spans="23:37" ht="16.5" customHeight="1" x14ac:dyDescent="0.25">
      <c r="W773" s="95" t="s">
        <v>38</v>
      </c>
      <c r="X773" s="95" t="s">
        <v>38</v>
      </c>
      <c r="Y773" s="95" t="s">
        <v>38</v>
      </c>
      <c r="Z773" s="95" t="s">
        <v>38</v>
      </c>
      <c r="AA773" s="95" t="s">
        <v>38</v>
      </c>
      <c r="AB773" s="95" t="s">
        <v>38</v>
      </c>
      <c r="AC773" s="95" t="s">
        <v>38</v>
      </c>
      <c r="AD773" s="96" t="s">
        <v>290</v>
      </c>
      <c r="AE773" s="95" t="s">
        <v>38</v>
      </c>
      <c r="AF773" s="95" t="s">
        <v>38</v>
      </c>
      <c r="AG773" s="95" t="s">
        <v>38</v>
      </c>
      <c r="AH773" s="95" t="s">
        <v>38</v>
      </c>
      <c r="AI773" s="95" t="s">
        <v>38</v>
      </c>
      <c r="AJ773" s="95" t="s">
        <v>38</v>
      </c>
      <c r="AK773" s="95" t="s">
        <v>38</v>
      </c>
    </row>
    <row r="774" spans="23:37" ht="16.5" customHeight="1" x14ac:dyDescent="0.25">
      <c r="W774" s="95" t="s">
        <v>38</v>
      </c>
      <c r="X774" s="95" t="s">
        <v>38</v>
      </c>
      <c r="Y774" s="95" t="s">
        <v>38</v>
      </c>
      <c r="Z774" s="95" t="s">
        <v>38</v>
      </c>
      <c r="AA774" s="95" t="s">
        <v>38</v>
      </c>
      <c r="AB774" s="95" t="s">
        <v>38</v>
      </c>
      <c r="AC774" s="95" t="s">
        <v>38</v>
      </c>
      <c r="AD774" s="96" t="s">
        <v>290</v>
      </c>
      <c r="AE774" s="95" t="s">
        <v>38</v>
      </c>
      <c r="AF774" s="95" t="s">
        <v>38</v>
      </c>
      <c r="AG774" s="95" t="s">
        <v>38</v>
      </c>
      <c r="AH774" s="95" t="s">
        <v>38</v>
      </c>
      <c r="AI774" s="95" t="s">
        <v>38</v>
      </c>
      <c r="AJ774" s="95" t="s">
        <v>38</v>
      </c>
      <c r="AK774" s="95" t="s">
        <v>38</v>
      </c>
    </row>
    <row r="775" spans="23:37" ht="16.5" customHeight="1" x14ac:dyDescent="0.25">
      <c r="W775" s="95" t="s">
        <v>38</v>
      </c>
      <c r="X775" s="95" t="s">
        <v>38</v>
      </c>
      <c r="Y775" s="95" t="s">
        <v>38</v>
      </c>
      <c r="Z775" s="95" t="s">
        <v>38</v>
      </c>
      <c r="AA775" s="95" t="s">
        <v>38</v>
      </c>
      <c r="AB775" s="95" t="s">
        <v>38</v>
      </c>
      <c r="AC775" s="95" t="s">
        <v>38</v>
      </c>
      <c r="AD775" s="96" t="s">
        <v>290</v>
      </c>
      <c r="AE775" s="95" t="s">
        <v>38</v>
      </c>
      <c r="AF775" s="95" t="s">
        <v>38</v>
      </c>
      <c r="AG775" s="95" t="s">
        <v>38</v>
      </c>
      <c r="AH775" s="95" t="s">
        <v>38</v>
      </c>
      <c r="AI775" s="95" t="s">
        <v>38</v>
      </c>
      <c r="AJ775" s="95" t="s">
        <v>38</v>
      </c>
      <c r="AK775" s="95" t="s">
        <v>38</v>
      </c>
    </row>
    <row r="776" spans="23:37" ht="16.5" customHeight="1" x14ac:dyDescent="0.25">
      <c r="W776" s="95" t="s">
        <v>38</v>
      </c>
      <c r="X776" s="95" t="s">
        <v>38</v>
      </c>
      <c r="Y776" s="95" t="s">
        <v>38</v>
      </c>
      <c r="Z776" s="95" t="s">
        <v>38</v>
      </c>
      <c r="AA776" s="95" t="s">
        <v>38</v>
      </c>
      <c r="AB776" s="95" t="s">
        <v>38</v>
      </c>
      <c r="AC776" s="95" t="s">
        <v>38</v>
      </c>
      <c r="AD776" s="96" t="s">
        <v>290</v>
      </c>
      <c r="AE776" s="95" t="s">
        <v>38</v>
      </c>
      <c r="AF776" s="95" t="s">
        <v>38</v>
      </c>
      <c r="AG776" s="95" t="s">
        <v>38</v>
      </c>
      <c r="AH776" s="95" t="s">
        <v>38</v>
      </c>
      <c r="AI776" s="95" t="s">
        <v>38</v>
      </c>
      <c r="AJ776" s="95" t="s">
        <v>38</v>
      </c>
      <c r="AK776" s="95" t="s">
        <v>38</v>
      </c>
    </row>
    <row r="777" spans="23:37" ht="16.5" customHeight="1" x14ac:dyDescent="0.25">
      <c r="W777" s="95" t="s">
        <v>38</v>
      </c>
      <c r="X777" s="95" t="s">
        <v>38</v>
      </c>
      <c r="Y777" s="95" t="s">
        <v>38</v>
      </c>
      <c r="Z777" s="95" t="s">
        <v>38</v>
      </c>
      <c r="AA777" s="95" t="s">
        <v>38</v>
      </c>
      <c r="AB777" s="95" t="s">
        <v>38</v>
      </c>
      <c r="AC777" s="95" t="s">
        <v>38</v>
      </c>
      <c r="AD777" s="96" t="s">
        <v>290</v>
      </c>
      <c r="AE777" s="95" t="s">
        <v>38</v>
      </c>
      <c r="AF777" s="95" t="s">
        <v>38</v>
      </c>
      <c r="AG777" s="95" t="s">
        <v>38</v>
      </c>
      <c r="AH777" s="95" t="s">
        <v>38</v>
      </c>
      <c r="AI777" s="95" t="s">
        <v>38</v>
      </c>
      <c r="AJ777" s="95" t="s">
        <v>38</v>
      </c>
      <c r="AK777" s="95" t="s">
        <v>38</v>
      </c>
    </row>
    <row r="778" spans="23:37" ht="16.5" customHeight="1" x14ac:dyDescent="0.25">
      <c r="W778" s="95" t="s">
        <v>38</v>
      </c>
      <c r="X778" s="95" t="s">
        <v>38</v>
      </c>
      <c r="Y778" s="95" t="s">
        <v>38</v>
      </c>
      <c r="Z778" s="95" t="s">
        <v>38</v>
      </c>
      <c r="AA778" s="95" t="s">
        <v>38</v>
      </c>
      <c r="AB778" s="95" t="s">
        <v>38</v>
      </c>
      <c r="AC778" s="95" t="s">
        <v>38</v>
      </c>
      <c r="AD778" s="96" t="s">
        <v>290</v>
      </c>
      <c r="AE778" s="95" t="s">
        <v>38</v>
      </c>
      <c r="AF778" s="95" t="s">
        <v>38</v>
      </c>
      <c r="AG778" s="95" t="s">
        <v>38</v>
      </c>
      <c r="AH778" s="95" t="s">
        <v>38</v>
      </c>
      <c r="AI778" s="95" t="s">
        <v>38</v>
      </c>
      <c r="AJ778" s="95" t="s">
        <v>38</v>
      </c>
      <c r="AK778" s="95" t="s">
        <v>38</v>
      </c>
    </row>
    <row r="779" spans="23:37" ht="16.5" customHeight="1" x14ac:dyDescent="0.25">
      <c r="W779" s="95" t="s">
        <v>38</v>
      </c>
      <c r="X779" s="95" t="s">
        <v>38</v>
      </c>
      <c r="Y779" s="95" t="s">
        <v>38</v>
      </c>
      <c r="Z779" s="95" t="s">
        <v>38</v>
      </c>
      <c r="AA779" s="95" t="s">
        <v>38</v>
      </c>
      <c r="AB779" s="95" t="s">
        <v>38</v>
      </c>
      <c r="AC779" s="95" t="s">
        <v>38</v>
      </c>
      <c r="AD779" s="96" t="s">
        <v>290</v>
      </c>
      <c r="AE779" s="95" t="s">
        <v>38</v>
      </c>
      <c r="AF779" s="95" t="s">
        <v>38</v>
      </c>
      <c r="AG779" s="95" t="s">
        <v>38</v>
      </c>
      <c r="AH779" s="95" t="s">
        <v>38</v>
      </c>
      <c r="AI779" s="95" t="s">
        <v>38</v>
      </c>
      <c r="AJ779" s="95" t="s">
        <v>38</v>
      </c>
      <c r="AK779" s="95" t="s">
        <v>38</v>
      </c>
    </row>
    <row r="780" spans="23:37" ht="16.5" customHeight="1" x14ac:dyDescent="0.25">
      <c r="W780" s="95" t="s">
        <v>38</v>
      </c>
      <c r="X780" s="95" t="s">
        <v>38</v>
      </c>
      <c r="Y780" s="95" t="s">
        <v>38</v>
      </c>
      <c r="Z780" s="95" t="s">
        <v>38</v>
      </c>
      <c r="AA780" s="95" t="s">
        <v>38</v>
      </c>
      <c r="AB780" s="95" t="s">
        <v>38</v>
      </c>
      <c r="AC780" s="95" t="s">
        <v>38</v>
      </c>
      <c r="AD780" s="96" t="s">
        <v>290</v>
      </c>
      <c r="AE780" s="95" t="s">
        <v>38</v>
      </c>
      <c r="AF780" s="95" t="s">
        <v>38</v>
      </c>
      <c r="AG780" s="95" t="s">
        <v>38</v>
      </c>
      <c r="AH780" s="95" t="s">
        <v>38</v>
      </c>
      <c r="AI780" s="95" t="s">
        <v>38</v>
      </c>
      <c r="AJ780" s="95" t="s">
        <v>38</v>
      </c>
      <c r="AK780" s="95" t="s">
        <v>38</v>
      </c>
    </row>
    <row r="781" spans="23:37" ht="16.5" customHeight="1" x14ac:dyDescent="0.25">
      <c r="W781" s="95" t="s">
        <v>38</v>
      </c>
      <c r="X781" s="95" t="s">
        <v>38</v>
      </c>
      <c r="Y781" s="95" t="s">
        <v>38</v>
      </c>
      <c r="Z781" s="95" t="s">
        <v>38</v>
      </c>
      <c r="AA781" s="95" t="s">
        <v>38</v>
      </c>
      <c r="AB781" s="95" t="s">
        <v>38</v>
      </c>
      <c r="AC781" s="95" t="s">
        <v>38</v>
      </c>
      <c r="AD781" s="96" t="s">
        <v>290</v>
      </c>
      <c r="AE781" s="95" t="s">
        <v>38</v>
      </c>
      <c r="AF781" s="95" t="s">
        <v>38</v>
      </c>
      <c r="AG781" s="95" t="s">
        <v>38</v>
      </c>
      <c r="AH781" s="95" t="s">
        <v>38</v>
      </c>
      <c r="AI781" s="95" t="s">
        <v>38</v>
      </c>
      <c r="AJ781" s="95" t="s">
        <v>38</v>
      </c>
      <c r="AK781" s="95" t="s">
        <v>38</v>
      </c>
    </row>
    <row r="782" spans="23:37" ht="16.5" customHeight="1" x14ac:dyDescent="0.25">
      <c r="W782" s="95" t="s">
        <v>38</v>
      </c>
      <c r="X782" s="95" t="s">
        <v>38</v>
      </c>
      <c r="Y782" s="95" t="s">
        <v>38</v>
      </c>
      <c r="Z782" s="95" t="s">
        <v>38</v>
      </c>
      <c r="AA782" s="95" t="s">
        <v>38</v>
      </c>
      <c r="AB782" s="95" t="s">
        <v>38</v>
      </c>
      <c r="AC782" s="95" t="s">
        <v>38</v>
      </c>
      <c r="AD782" s="96" t="s">
        <v>290</v>
      </c>
      <c r="AE782" s="95" t="s">
        <v>38</v>
      </c>
      <c r="AF782" s="95" t="s">
        <v>38</v>
      </c>
      <c r="AG782" s="95" t="s">
        <v>38</v>
      </c>
      <c r="AH782" s="95" t="s">
        <v>38</v>
      </c>
      <c r="AI782" s="95" t="s">
        <v>38</v>
      </c>
      <c r="AJ782" s="95" t="s">
        <v>38</v>
      </c>
      <c r="AK782" s="95" t="s">
        <v>38</v>
      </c>
    </row>
    <row r="783" spans="23:37" ht="16.5" customHeight="1" x14ac:dyDescent="0.25">
      <c r="W783" s="95" t="s">
        <v>38</v>
      </c>
      <c r="X783" s="95" t="s">
        <v>38</v>
      </c>
      <c r="Y783" s="95" t="s">
        <v>38</v>
      </c>
      <c r="Z783" s="95" t="s">
        <v>38</v>
      </c>
      <c r="AA783" s="95" t="s">
        <v>38</v>
      </c>
      <c r="AB783" s="95" t="s">
        <v>38</v>
      </c>
      <c r="AC783" s="95" t="s">
        <v>38</v>
      </c>
      <c r="AD783" s="96" t="s">
        <v>290</v>
      </c>
      <c r="AE783" s="95" t="s">
        <v>38</v>
      </c>
      <c r="AF783" s="95" t="s">
        <v>38</v>
      </c>
      <c r="AG783" s="95" t="s">
        <v>38</v>
      </c>
      <c r="AH783" s="95" t="s">
        <v>38</v>
      </c>
      <c r="AI783" s="95" t="s">
        <v>38</v>
      </c>
      <c r="AJ783" s="95" t="s">
        <v>38</v>
      </c>
      <c r="AK783" s="95" t="s">
        <v>38</v>
      </c>
    </row>
    <row r="784" spans="23:37" ht="16.5" customHeight="1" x14ac:dyDescent="0.25">
      <c r="W784" s="95" t="s">
        <v>38</v>
      </c>
      <c r="X784" s="95" t="s">
        <v>38</v>
      </c>
      <c r="Y784" s="95" t="s">
        <v>38</v>
      </c>
      <c r="Z784" s="95" t="s">
        <v>38</v>
      </c>
      <c r="AA784" s="95" t="s">
        <v>38</v>
      </c>
      <c r="AB784" s="95" t="s">
        <v>38</v>
      </c>
      <c r="AC784" s="95" t="s">
        <v>38</v>
      </c>
      <c r="AD784" s="96" t="s">
        <v>290</v>
      </c>
      <c r="AE784" s="95" t="s">
        <v>38</v>
      </c>
      <c r="AF784" s="95" t="s">
        <v>38</v>
      </c>
      <c r="AG784" s="95" t="s">
        <v>38</v>
      </c>
      <c r="AH784" s="95" t="s">
        <v>38</v>
      </c>
      <c r="AI784" s="95" t="s">
        <v>38</v>
      </c>
      <c r="AJ784" s="95" t="s">
        <v>38</v>
      </c>
      <c r="AK784" s="95" t="s">
        <v>38</v>
      </c>
    </row>
    <row r="785" spans="23:37" ht="16.5" customHeight="1" x14ac:dyDescent="0.25">
      <c r="W785" s="95" t="s">
        <v>38</v>
      </c>
      <c r="X785" s="95" t="s">
        <v>38</v>
      </c>
      <c r="Y785" s="95" t="s">
        <v>38</v>
      </c>
      <c r="Z785" s="95" t="s">
        <v>38</v>
      </c>
      <c r="AA785" s="95" t="s">
        <v>38</v>
      </c>
      <c r="AB785" s="95" t="s">
        <v>38</v>
      </c>
      <c r="AC785" s="95" t="s">
        <v>38</v>
      </c>
      <c r="AD785" s="96" t="s">
        <v>290</v>
      </c>
      <c r="AE785" s="95" t="s">
        <v>38</v>
      </c>
      <c r="AF785" s="95" t="s">
        <v>38</v>
      </c>
      <c r="AG785" s="95" t="s">
        <v>38</v>
      </c>
      <c r="AH785" s="95" t="s">
        <v>38</v>
      </c>
      <c r="AI785" s="95" t="s">
        <v>38</v>
      </c>
      <c r="AJ785" s="95" t="s">
        <v>38</v>
      </c>
      <c r="AK785" s="95" t="s">
        <v>38</v>
      </c>
    </row>
    <row r="786" spans="23:37" ht="16.5" customHeight="1" x14ac:dyDescent="0.25">
      <c r="W786" s="95" t="s">
        <v>38</v>
      </c>
      <c r="X786" s="95" t="s">
        <v>38</v>
      </c>
      <c r="Y786" s="95" t="s">
        <v>38</v>
      </c>
      <c r="Z786" s="95" t="s">
        <v>38</v>
      </c>
      <c r="AA786" s="95" t="s">
        <v>38</v>
      </c>
      <c r="AB786" s="95" t="s">
        <v>38</v>
      </c>
      <c r="AC786" s="95" t="s">
        <v>38</v>
      </c>
      <c r="AD786" s="96" t="s">
        <v>290</v>
      </c>
      <c r="AE786" s="95" t="s">
        <v>38</v>
      </c>
      <c r="AF786" s="95" t="s">
        <v>38</v>
      </c>
      <c r="AG786" s="95" t="s">
        <v>38</v>
      </c>
      <c r="AH786" s="95" t="s">
        <v>38</v>
      </c>
      <c r="AI786" s="95" t="s">
        <v>38</v>
      </c>
      <c r="AJ786" s="95" t="s">
        <v>38</v>
      </c>
      <c r="AK786" s="95" t="s">
        <v>38</v>
      </c>
    </row>
    <row r="787" spans="23:37" ht="16.5" customHeight="1" x14ac:dyDescent="0.25">
      <c r="W787" s="95" t="s">
        <v>38</v>
      </c>
      <c r="X787" s="95" t="s">
        <v>38</v>
      </c>
      <c r="Y787" s="95" t="s">
        <v>38</v>
      </c>
      <c r="Z787" s="95" t="s">
        <v>38</v>
      </c>
      <c r="AA787" s="95" t="s">
        <v>38</v>
      </c>
      <c r="AB787" s="95" t="s">
        <v>38</v>
      </c>
      <c r="AC787" s="95" t="s">
        <v>38</v>
      </c>
      <c r="AD787" s="96" t="s">
        <v>290</v>
      </c>
      <c r="AE787" s="95" t="s">
        <v>38</v>
      </c>
      <c r="AF787" s="95" t="s">
        <v>38</v>
      </c>
      <c r="AG787" s="95" t="s">
        <v>38</v>
      </c>
      <c r="AH787" s="95" t="s">
        <v>38</v>
      </c>
      <c r="AI787" s="95" t="s">
        <v>38</v>
      </c>
      <c r="AJ787" s="95" t="s">
        <v>38</v>
      </c>
      <c r="AK787" s="95" t="s">
        <v>38</v>
      </c>
    </row>
    <row r="788" spans="23:37" ht="16.5" customHeight="1" x14ac:dyDescent="0.25">
      <c r="W788" s="95" t="s">
        <v>38</v>
      </c>
      <c r="X788" s="95" t="s">
        <v>38</v>
      </c>
      <c r="Y788" s="95" t="s">
        <v>38</v>
      </c>
      <c r="Z788" s="95" t="s">
        <v>38</v>
      </c>
      <c r="AA788" s="95" t="s">
        <v>38</v>
      </c>
      <c r="AB788" s="95" t="s">
        <v>38</v>
      </c>
      <c r="AC788" s="95" t="s">
        <v>38</v>
      </c>
      <c r="AD788" s="96" t="s">
        <v>290</v>
      </c>
      <c r="AE788" s="95" t="s">
        <v>38</v>
      </c>
      <c r="AF788" s="95" t="s">
        <v>38</v>
      </c>
      <c r="AG788" s="95" t="s">
        <v>38</v>
      </c>
      <c r="AH788" s="95" t="s">
        <v>38</v>
      </c>
      <c r="AI788" s="95" t="s">
        <v>38</v>
      </c>
      <c r="AJ788" s="95" t="s">
        <v>38</v>
      </c>
      <c r="AK788" s="95" t="s">
        <v>38</v>
      </c>
    </row>
    <row r="789" spans="23:37" ht="16.5" customHeight="1" x14ac:dyDescent="0.25">
      <c r="W789" s="95" t="s">
        <v>38</v>
      </c>
      <c r="X789" s="95" t="s">
        <v>38</v>
      </c>
      <c r="Y789" s="95" t="s">
        <v>38</v>
      </c>
      <c r="Z789" s="95" t="s">
        <v>38</v>
      </c>
      <c r="AA789" s="95" t="s">
        <v>38</v>
      </c>
      <c r="AB789" s="95" t="s">
        <v>38</v>
      </c>
      <c r="AC789" s="95" t="s">
        <v>38</v>
      </c>
      <c r="AD789" s="96" t="s">
        <v>290</v>
      </c>
      <c r="AE789" s="95" t="s">
        <v>38</v>
      </c>
      <c r="AF789" s="95" t="s">
        <v>38</v>
      </c>
      <c r="AG789" s="95" t="s">
        <v>38</v>
      </c>
      <c r="AH789" s="95" t="s">
        <v>38</v>
      </c>
      <c r="AI789" s="95" t="s">
        <v>38</v>
      </c>
      <c r="AJ789" s="95" t="s">
        <v>38</v>
      </c>
      <c r="AK789" s="95" t="s">
        <v>38</v>
      </c>
    </row>
    <row r="790" spans="23:37" ht="16.5" customHeight="1" x14ac:dyDescent="0.25">
      <c r="W790" s="95" t="s">
        <v>38</v>
      </c>
      <c r="X790" s="95" t="s">
        <v>38</v>
      </c>
      <c r="Y790" s="95" t="s">
        <v>38</v>
      </c>
      <c r="Z790" s="95" t="s">
        <v>38</v>
      </c>
      <c r="AA790" s="95" t="s">
        <v>38</v>
      </c>
      <c r="AB790" s="95" t="s">
        <v>38</v>
      </c>
      <c r="AC790" s="95" t="s">
        <v>38</v>
      </c>
      <c r="AD790" s="96" t="s">
        <v>290</v>
      </c>
      <c r="AE790" s="95" t="s">
        <v>38</v>
      </c>
      <c r="AF790" s="95" t="s">
        <v>38</v>
      </c>
      <c r="AG790" s="95" t="s">
        <v>38</v>
      </c>
      <c r="AH790" s="95" t="s">
        <v>38</v>
      </c>
      <c r="AI790" s="95" t="s">
        <v>38</v>
      </c>
      <c r="AJ790" s="95" t="s">
        <v>38</v>
      </c>
      <c r="AK790" s="95" t="s">
        <v>38</v>
      </c>
    </row>
    <row r="791" spans="23:37" ht="16.5" customHeight="1" x14ac:dyDescent="0.25">
      <c r="W791" s="95" t="s">
        <v>38</v>
      </c>
      <c r="X791" s="95" t="s">
        <v>38</v>
      </c>
      <c r="Y791" s="95" t="s">
        <v>38</v>
      </c>
      <c r="Z791" s="95" t="s">
        <v>38</v>
      </c>
      <c r="AA791" s="95" t="s">
        <v>38</v>
      </c>
      <c r="AB791" s="95" t="s">
        <v>38</v>
      </c>
      <c r="AC791" s="95" t="s">
        <v>38</v>
      </c>
      <c r="AD791" s="96" t="s">
        <v>290</v>
      </c>
      <c r="AE791" s="95" t="s">
        <v>38</v>
      </c>
      <c r="AF791" s="95" t="s">
        <v>38</v>
      </c>
      <c r="AG791" s="95" t="s">
        <v>38</v>
      </c>
      <c r="AH791" s="95" t="s">
        <v>38</v>
      </c>
      <c r="AI791" s="95" t="s">
        <v>38</v>
      </c>
      <c r="AJ791" s="95" t="s">
        <v>38</v>
      </c>
      <c r="AK791" s="95" t="s">
        <v>38</v>
      </c>
    </row>
    <row r="792" spans="23:37" ht="16.5" customHeight="1" x14ac:dyDescent="0.25">
      <c r="W792" s="95" t="s">
        <v>38</v>
      </c>
      <c r="X792" s="95" t="s">
        <v>38</v>
      </c>
      <c r="Y792" s="95" t="s">
        <v>38</v>
      </c>
      <c r="Z792" s="95" t="s">
        <v>38</v>
      </c>
      <c r="AA792" s="95" t="s">
        <v>38</v>
      </c>
      <c r="AB792" s="95" t="s">
        <v>38</v>
      </c>
      <c r="AC792" s="95" t="s">
        <v>38</v>
      </c>
      <c r="AD792" s="96" t="s">
        <v>290</v>
      </c>
      <c r="AE792" s="95" t="s">
        <v>38</v>
      </c>
      <c r="AF792" s="95" t="s">
        <v>38</v>
      </c>
      <c r="AG792" s="95" t="s">
        <v>38</v>
      </c>
      <c r="AH792" s="95" t="s">
        <v>38</v>
      </c>
      <c r="AI792" s="95" t="s">
        <v>38</v>
      </c>
      <c r="AJ792" s="95" t="s">
        <v>38</v>
      </c>
      <c r="AK792" s="95" t="s">
        <v>38</v>
      </c>
    </row>
    <row r="793" spans="23:37" ht="16.5" customHeight="1" x14ac:dyDescent="0.25">
      <c r="W793" s="95" t="s">
        <v>38</v>
      </c>
      <c r="X793" s="95" t="s">
        <v>38</v>
      </c>
      <c r="Y793" s="95" t="s">
        <v>38</v>
      </c>
      <c r="Z793" s="95" t="s">
        <v>38</v>
      </c>
      <c r="AA793" s="95" t="s">
        <v>38</v>
      </c>
      <c r="AB793" s="95" t="s">
        <v>38</v>
      </c>
      <c r="AC793" s="95" t="s">
        <v>38</v>
      </c>
      <c r="AD793" s="96" t="s">
        <v>290</v>
      </c>
      <c r="AE793" s="95" t="s">
        <v>38</v>
      </c>
      <c r="AF793" s="95" t="s">
        <v>38</v>
      </c>
      <c r="AG793" s="95" t="s">
        <v>38</v>
      </c>
      <c r="AH793" s="95" t="s">
        <v>38</v>
      </c>
      <c r="AI793" s="95" t="s">
        <v>38</v>
      </c>
      <c r="AJ793" s="95" t="s">
        <v>38</v>
      </c>
      <c r="AK793" s="95" t="s">
        <v>38</v>
      </c>
    </row>
    <row r="794" spans="23:37" ht="16.5" customHeight="1" x14ac:dyDescent="0.25">
      <c r="W794" s="95" t="s">
        <v>38</v>
      </c>
      <c r="X794" s="95" t="s">
        <v>38</v>
      </c>
      <c r="Y794" s="95" t="s">
        <v>38</v>
      </c>
      <c r="Z794" s="95" t="s">
        <v>38</v>
      </c>
      <c r="AA794" s="95" t="s">
        <v>38</v>
      </c>
      <c r="AB794" s="95" t="s">
        <v>38</v>
      </c>
      <c r="AC794" s="95" t="s">
        <v>38</v>
      </c>
      <c r="AD794" s="96" t="s">
        <v>290</v>
      </c>
      <c r="AE794" s="95" t="s">
        <v>38</v>
      </c>
      <c r="AF794" s="95" t="s">
        <v>38</v>
      </c>
      <c r="AG794" s="95" t="s">
        <v>38</v>
      </c>
      <c r="AH794" s="95" t="s">
        <v>38</v>
      </c>
      <c r="AI794" s="95" t="s">
        <v>38</v>
      </c>
      <c r="AJ794" s="95" t="s">
        <v>38</v>
      </c>
      <c r="AK794" s="95" t="s">
        <v>38</v>
      </c>
    </row>
    <row r="795" spans="23:37" ht="16.5" customHeight="1" x14ac:dyDescent="0.25">
      <c r="W795" s="95" t="s">
        <v>38</v>
      </c>
      <c r="X795" s="95" t="s">
        <v>38</v>
      </c>
      <c r="Y795" s="95" t="s">
        <v>38</v>
      </c>
      <c r="Z795" s="95" t="s">
        <v>38</v>
      </c>
      <c r="AA795" s="95" t="s">
        <v>38</v>
      </c>
      <c r="AB795" s="95" t="s">
        <v>38</v>
      </c>
      <c r="AC795" s="95" t="s">
        <v>38</v>
      </c>
      <c r="AD795" s="96" t="s">
        <v>290</v>
      </c>
      <c r="AE795" s="95" t="s">
        <v>38</v>
      </c>
      <c r="AF795" s="95" t="s">
        <v>38</v>
      </c>
      <c r="AG795" s="95" t="s">
        <v>38</v>
      </c>
      <c r="AH795" s="95" t="s">
        <v>38</v>
      </c>
      <c r="AI795" s="95" t="s">
        <v>38</v>
      </c>
      <c r="AJ795" s="95" t="s">
        <v>38</v>
      </c>
      <c r="AK795" s="95" t="s">
        <v>38</v>
      </c>
    </row>
    <row r="796" spans="23:37" ht="16.5" customHeight="1" x14ac:dyDescent="0.25">
      <c r="W796" s="95" t="s">
        <v>38</v>
      </c>
      <c r="X796" s="95" t="s">
        <v>38</v>
      </c>
      <c r="Y796" s="95" t="s">
        <v>38</v>
      </c>
      <c r="Z796" s="95" t="s">
        <v>38</v>
      </c>
      <c r="AA796" s="95" t="s">
        <v>38</v>
      </c>
      <c r="AB796" s="95" t="s">
        <v>38</v>
      </c>
      <c r="AC796" s="95" t="s">
        <v>38</v>
      </c>
      <c r="AD796" s="96" t="s">
        <v>290</v>
      </c>
      <c r="AE796" s="95" t="s">
        <v>38</v>
      </c>
      <c r="AF796" s="95" t="s">
        <v>38</v>
      </c>
      <c r="AG796" s="95" t="s">
        <v>38</v>
      </c>
      <c r="AH796" s="95" t="s">
        <v>38</v>
      </c>
      <c r="AI796" s="95" t="s">
        <v>38</v>
      </c>
      <c r="AJ796" s="95" t="s">
        <v>38</v>
      </c>
      <c r="AK796" s="95" t="s">
        <v>38</v>
      </c>
    </row>
    <row r="797" spans="23:37" ht="16.5" customHeight="1" x14ac:dyDescent="0.25">
      <c r="W797" s="95" t="s">
        <v>38</v>
      </c>
      <c r="X797" s="95" t="s">
        <v>38</v>
      </c>
      <c r="Y797" s="95" t="s">
        <v>38</v>
      </c>
      <c r="Z797" s="95" t="s">
        <v>38</v>
      </c>
      <c r="AA797" s="95" t="s">
        <v>38</v>
      </c>
      <c r="AB797" s="95" t="s">
        <v>38</v>
      </c>
      <c r="AC797" s="95" t="s">
        <v>38</v>
      </c>
      <c r="AD797" s="96" t="s">
        <v>290</v>
      </c>
      <c r="AE797" s="95" t="s">
        <v>38</v>
      </c>
      <c r="AF797" s="95" t="s">
        <v>38</v>
      </c>
      <c r="AG797" s="95" t="s">
        <v>38</v>
      </c>
      <c r="AH797" s="95" t="s">
        <v>38</v>
      </c>
      <c r="AI797" s="95" t="s">
        <v>38</v>
      </c>
      <c r="AJ797" s="95" t="s">
        <v>38</v>
      </c>
      <c r="AK797" s="95" t="s">
        <v>38</v>
      </c>
    </row>
    <row r="798" spans="23:37" ht="16.5" customHeight="1" x14ac:dyDescent="0.25">
      <c r="W798" s="156" t="s">
        <v>38</v>
      </c>
      <c r="X798" s="156" t="s">
        <v>38</v>
      </c>
      <c r="Y798" s="95" t="s">
        <v>38</v>
      </c>
      <c r="Z798" s="156" t="s">
        <v>38</v>
      </c>
      <c r="AA798" s="156" t="s">
        <v>38</v>
      </c>
      <c r="AB798" s="156" t="s">
        <v>38</v>
      </c>
      <c r="AC798" s="156" t="s">
        <v>38</v>
      </c>
      <c r="AD798" s="96" t="s">
        <v>290</v>
      </c>
      <c r="AE798" s="156" t="s">
        <v>38</v>
      </c>
      <c r="AF798" s="95" t="s">
        <v>38</v>
      </c>
      <c r="AG798" s="156" t="s">
        <v>38</v>
      </c>
      <c r="AH798" s="156" t="s">
        <v>38</v>
      </c>
      <c r="AI798" s="156" t="s">
        <v>38</v>
      </c>
      <c r="AJ798" s="156" t="s">
        <v>38</v>
      </c>
      <c r="AK798" s="156" t="s">
        <v>38</v>
      </c>
    </row>
    <row r="799" spans="23:37" ht="16.5" customHeight="1" x14ac:dyDescent="0.25">
      <c r="W799" s="156" t="s">
        <v>38</v>
      </c>
      <c r="X799" s="156" t="s">
        <v>38</v>
      </c>
      <c r="Y799" s="95" t="s">
        <v>38</v>
      </c>
      <c r="Z799" s="156" t="s">
        <v>38</v>
      </c>
      <c r="AA799" s="156" t="s">
        <v>38</v>
      </c>
      <c r="AB799" s="156" t="s">
        <v>38</v>
      </c>
      <c r="AC799" s="156" t="s">
        <v>38</v>
      </c>
      <c r="AD799" s="96" t="s">
        <v>290</v>
      </c>
      <c r="AE799" s="156" t="s">
        <v>38</v>
      </c>
      <c r="AF799" s="156" t="s">
        <v>38</v>
      </c>
      <c r="AG799" s="156" t="s">
        <v>38</v>
      </c>
      <c r="AH799" s="156" t="s">
        <v>38</v>
      </c>
      <c r="AI799" s="156" t="s">
        <v>38</v>
      </c>
      <c r="AJ799" s="156" t="s">
        <v>38</v>
      </c>
      <c r="AK799" s="156" t="s">
        <v>38</v>
      </c>
    </row>
    <row r="800" spans="23:37" ht="16.5" customHeight="1" x14ac:dyDescent="0.25">
      <c r="W800" s="156" t="s">
        <v>38</v>
      </c>
      <c r="X800" s="156" t="s">
        <v>38</v>
      </c>
      <c r="Y800" s="95" t="s">
        <v>38</v>
      </c>
      <c r="Z800" s="156" t="s">
        <v>38</v>
      </c>
      <c r="AA800" s="156" t="s">
        <v>38</v>
      </c>
      <c r="AB800" s="156" t="s">
        <v>38</v>
      </c>
      <c r="AC800" s="156" t="s">
        <v>38</v>
      </c>
      <c r="AD800" s="96" t="s">
        <v>290</v>
      </c>
      <c r="AE800" s="156" t="s">
        <v>38</v>
      </c>
      <c r="AF800" s="156" t="s">
        <v>38</v>
      </c>
      <c r="AG800" s="156" t="s">
        <v>38</v>
      </c>
      <c r="AH800" s="156" t="s">
        <v>38</v>
      </c>
      <c r="AI800" s="156" t="s">
        <v>38</v>
      </c>
      <c r="AJ800" s="156" t="s">
        <v>38</v>
      </c>
      <c r="AK800" s="156" t="s">
        <v>38</v>
      </c>
    </row>
    <row r="801" spans="23:37" ht="16.5" customHeight="1" x14ac:dyDescent="0.25">
      <c r="W801" s="156" t="s">
        <v>38</v>
      </c>
      <c r="X801" s="156" t="s">
        <v>38</v>
      </c>
      <c r="Y801" s="95" t="s">
        <v>38</v>
      </c>
      <c r="Z801" s="156" t="s">
        <v>38</v>
      </c>
      <c r="AA801" s="156" t="s">
        <v>38</v>
      </c>
      <c r="AB801" s="156" t="s">
        <v>38</v>
      </c>
      <c r="AC801" s="156" t="s">
        <v>38</v>
      </c>
      <c r="AD801" s="96" t="s">
        <v>290</v>
      </c>
      <c r="AE801" s="156" t="s">
        <v>38</v>
      </c>
      <c r="AF801" s="156" t="s">
        <v>38</v>
      </c>
      <c r="AG801" s="156" t="s">
        <v>38</v>
      </c>
      <c r="AH801" s="156" t="s">
        <v>38</v>
      </c>
      <c r="AI801" s="156" t="s">
        <v>38</v>
      </c>
      <c r="AJ801" s="156" t="s">
        <v>38</v>
      </c>
      <c r="AK801" s="156" t="s">
        <v>38</v>
      </c>
    </row>
    <row r="802" spans="23:37" ht="16.5" customHeight="1" x14ac:dyDescent="0.25">
      <c r="W802" s="156" t="s">
        <v>38</v>
      </c>
      <c r="X802" s="156" t="s">
        <v>38</v>
      </c>
      <c r="Y802" s="95" t="s">
        <v>38</v>
      </c>
      <c r="Z802" s="156" t="s">
        <v>38</v>
      </c>
      <c r="AA802" s="156" t="s">
        <v>38</v>
      </c>
      <c r="AB802" s="156" t="s">
        <v>38</v>
      </c>
      <c r="AC802" s="156" t="s">
        <v>38</v>
      </c>
      <c r="AD802" s="96" t="s">
        <v>290</v>
      </c>
      <c r="AE802" s="156" t="s">
        <v>38</v>
      </c>
      <c r="AF802" s="156" t="s">
        <v>38</v>
      </c>
      <c r="AG802" s="156" t="s">
        <v>38</v>
      </c>
      <c r="AH802" s="156" t="s">
        <v>38</v>
      </c>
      <c r="AI802" s="156" t="s">
        <v>38</v>
      </c>
      <c r="AJ802" s="156" t="s">
        <v>38</v>
      </c>
      <c r="AK802" s="156" t="s">
        <v>38</v>
      </c>
    </row>
    <row r="803" spans="23:37" ht="16.5" customHeight="1" x14ac:dyDescent="0.25">
      <c r="W803" s="156" t="s">
        <v>38</v>
      </c>
      <c r="X803" s="156" t="s">
        <v>38</v>
      </c>
      <c r="Y803" s="95" t="s">
        <v>38</v>
      </c>
      <c r="Z803" s="156" t="s">
        <v>38</v>
      </c>
      <c r="AA803" s="156" t="s">
        <v>38</v>
      </c>
      <c r="AB803" s="156" t="s">
        <v>38</v>
      </c>
      <c r="AC803" s="156" t="s">
        <v>38</v>
      </c>
      <c r="AD803" s="96" t="s">
        <v>290</v>
      </c>
      <c r="AE803" s="156" t="s">
        <v>38</v>
      </c>
      <c r="AF803" s="156" t="s">
        <v>38</v>
      </c>
      <c r="AG803" s="156" t="s">
        <v>38</v>
      </c>
      <c r="AH803" s="156" t="s">
        <v>38</v>
      </c>
      <c r="AI803" s="156" t="s">
        <v>38</v>
      </c>
      <c r="AJ803" s="156" t="s">
        <v>38</v>
      </c>
      <c r="AK803" s="156" t="s">
        <v>38</v>
      </c>
    </row>
    <row r="804" spans="23:37" ht="16.5" customHeight="1" x14ac:dyDescent="0.25">
      <c r="W804" s="156" t="s">
        <v>38</v>
      </c>
      <c r="X804" s="156" t="s">
        <v>38</v>
      </c>
      <c r="Y804" s="95" t="s">
        <v>38</v>
      </c>
      <c r="Z804" s="156" t="s">
        <v>38</v>
      </c>
      <c r="AA804" s="156" t="s">
        <v>38</v>
      </c>
      <c r="AB804" s="156" t="s">
        <v>38</v>
      </c>
      <c r="AC804" s="156" t="s">
        <v>38</v>
      </c>
      <c r="AD804" s="96" t="s">
        <v>290</v>
      </c>
      <c r="AE804" s="156" t="s">
        <v>38</v>
      </c>
      <c r="AF804" s="156" t="s">
        <v>38</v>
      </c>
      <c r="AG804" s="156" t="s">
        <v>38</v>
      </c>
      <c r="AH804" s="156" t="s">
        <v>38</v>
      </c>
      <c r="AI804" s="156" t="s">
        <v>38</v>
      </c>
      <c r="AJ804" s="156" t="s">
        <v>38</v>
      </c>
      <c r="AK804" s="156" t="s">
        <v>38</v>
      </c>
    </row>
    <row r="805" spans="23:37" ht="16.5" customHeight="1" x14ac:dyDescent="0.25">
      <c r="W805" s="156" t="s">
        <v>38</v>
      </c>
      <c r="X805" s="156" t="s">
        <v>38</v>
      </c>
      <c r="Y805" s="95" t="s">
        <v>38</v>
      </c>
      <c r="Z805" s="156" t="s">
        <v>38</v>
      </c>
      <c r="AA805" s="156" t="s">
        <v>38</v>
      </c>
      <c r="AB805" s="156" t="s">
        <v>38</v>
      </c>
      <c r="AC805" s="156" t="s">
        <v>38</v>
      </c>
      <c r="AD805" s="96" t="s">
        <v>290</v>
      </c>
      <c r="AE805" s="156" t="s">
        <v>38</v>
      </c>
      <c r="AF805" s="156" t="s">
        <v>38</v>
      </c>
      <c r="AG805" s="156" t="s">
        <v>38</v>
      </c>
      <c r="AH805" s="156" t="s">
        <v>38</v>
      </c>
      <c r="AI805" s="156" t="s">
        <v>38</v>
      </c>
      <c r="AJ805" s="156" t="s">
        <v>38</v>
      </c>
      <c r="AK805" s="156" t="s">
        <v>38</v>
      </c>
    </row>
    <row r="806" spans="23:37" ht="16.5" customHeight="1" x14ac:dyDescent="0.25">
      <c r="W806" s="156" t="s">
        <v>38</v>
      </c>
      <c r="X806" s="156" t="s">
        <v>38</v>
      </c>
      <c r="Y806" s="156" t="s">
        <v>38</v>
      </c>
      <c r="Z806" s="156" t="s">
        <v>38</v>
      </c>
      <c r="AA806" s="156" t="s">
        <v>38</v>
      </c>
      <c r="AB806" s="156" t="s">
        <v>38</v>
      </c>
      <c r="AC806" s="156" t="s">
        <v>38</v>
      </c>
      <c r="AD806" s="96" t="s">
        <v>290</v>
      </c>
      <c r="AE806" s="156" t="s">
        <v>38</v>
      </c>
      <c r="AF806" s="156" t="s">
        <v>38</v>
      </c>
      <c r="AG806" s="156" t="s">
        <v>38</v>
      </c>
      <c r="AH806" s="156" t="s">
        <v>38</v>
      </c>
      <c r="AI806" s="156" t="s">
        <v>38</v>
      </c>
      <c r="AJ806" s="156" t="s">
        <v>38</v>
      </c>
      <c r="AK806" s="156" t="s">
        <v>38</v>
      </c>
    </row>
    <row r="807" spans="23:37" ht="16.5" customHeight="1" x14ac:dyDescent="0.25">
      <c r="W807" s="156" t="s">
        <v>38</v>
      </c>
      <c r="X807" s="156" t="s">
        <v>38</v>
      </c>
      <c r="Y807" s="156" t="s">
        <v>38</v>
      </c>
      <c r="Z807" s="156" t="s">
        <v>38</v>
      </c>
      <c r="AA807" s="156" t="s">
        <v>38</v>
      </c>
      <c r="AB807" s="156" t="s">
        <v>38</v>
      </c>
      <c r="AC807" s="156" t="s">
        <v>38</v>
      </c>
      <c r="AD807" s="96" t="s">
        <v>290</v>
      </c>
      <c r="AE807" s="156" t="s">
        <v>38</v>
      </c>
      <c r="AF807" s="156" t="s">
        <v>38</v>
      </c>
      <c r="AG807" s="156" t="s">
        <v>38</v>
      </c>
      <c r="AH807" s="156" t="s">
        <v>38</v>
      </c>
      <c r="AI807" s="156" t="s">
        <v>38</v>
      </c>
      <c r="AJ807" s="156" t="s">
        <v>38</v>
      </c>
      <c r="AK807" s="156" t="s">
        <v>38</v>
      </c>
    </row>
    <row r="808" spans="23:37" ht="16.5" customHeight="1" x14ac:dyDescent="0.25">
      <c r="W808" s="156" t="s">
        <v>38</v>
      </c>
      <c r="X808" s="156" t="s">
        <v>38</v>
      </c>
      <c r="Y808" s="156" t="s">
        <v>38</v>
      </c>
      <c r="Z808" s="156" t="s">
        <v>38</v>
      </c>
      <c r="AA808" s="156" t="s">
        <v>38</v>
      </c>
      <c r="AB808" s="156" t="s">
        <v>38</v>
      </c>
      <c r="AC808" s="156" t="s">
        <v>38</v>
      </c>
      <c r="AD808" s="96" t="s">
        <v>290</v>
      </c>
      <c r="AE808" s="156" t="s">
        <v>38</v>
      </c>
      <c r="AF808" s="156" t="s">
        <v>38</v>
      </c>
      <c r="AG808" s="156" t="s">
        <v>38</v>
      </c>
      <c r="AH808" s="156" t="s">
        <v>38</v>
      </c>
      <c r="AI808" s="156" t="s">
        <v>38</v>
      </c>
      <c r="AJ808" s="156" t="s">
        <v>38</v>
      </c>
      <c r="AK808" s="156" t="s">
        <v>38</v>
      </c>
    </row>
    <row r="809" spans="23:37" ht="16.5" customHeight="1" x14ac:dyDescent="0.25">
      <c r="W809" s="156" t="s">
        <v>38</v>
      </c>
      <c r="X809" s="156" t="s">
        <v>38</v>
      </c>
      <c r="Y809" s="156" t="s">
        <v>38</v>
      </c>
      <c r="Z809" s="156" t="s">
        <v>38</v>
      </c>
      <c r="AA809" s="156" t="s">
        <v>38</v>
      </c>
      <c r="AB809" s="156" t="s">
        <v>38</v>
      </c>
      <c r="AC809" s="156" t="s">
        <v>38</v>
      </c>
      <c r="AD809" s="96" t="s">
        <v>290</v>
      </c>
      <c r="AE809" s="156" t="s">
        <v>38</v>
      </c>
      <c r="AF809" s="156" t="s">
        <v>38</v>
      </c>
      <c r="AG809" s="156" t="s">
        <v>38</v>
      </c>
      <c r="AH809" s="156" t="s">
        <v>38</v>
      </c>
      <c r="AI809" s="156" t="s">
        <v>38</v>
      </c>
      <c r="AJ809" s="156" t="s">
        <v>38</v>
      </c>
      <c r="AK809" s="156" t="s">
        <v>38</v>
      </c>
    </row>
    <row r="810" spans="23:37" ht="16.5" customHeight="1" x14ac:dyDescent="0.25">
      <c r="W810" s="156" t="s">
        <v>38</v>
      </c>
      <c r="X810" s="156" t="s">
        <v>38</v>
      </c>
      <c r="Y810" s="156" t="s">
        <v>38</v>
      </c>
      <c r="Z810" s="156" t="s">
        <v>38</v>
      </c>
      <c r="AA810" s="156" t="s">
        <v>38</v>
      </c>
      <c r="AB810" s="156" t="s">
        <v>38</v>
      </c>
      <c r="AC810" s="156" t="s">
        <v>38</v>
      </c>
      <c r="AD810" s="96" t="s">
        <v>290</v>
      </c>
      <c r="AE810" s="156" t="s">
        <v>38</v>
      </c>
      <c r="AF810" s="156" t="s">
        <v>38</v>
      </c>
      <c r="AG810" s="156" t="s">
        <v>38</v>
      </c>
      <c r="AH810" s="156" t="s">
        <v>38</v>
      </c>
      <c r="AI810" s="156" t="s">
        <v>38</v>
      </c>
      <c r="AJ810" s="156" t="s">
        <v>38</v>
      </c>
      <c r="AK810" s="156" t="s">
        <v>38</v>
      </c>
    </row>
    <row r="811" spans="23:37" ht="16.5" customHeight="1" x14ac:dyDescent="0.25">
      <c r="W811" s="156" t="s">
        <v>38</v>
      </c>
      <c r="X811" s="156" t="s">
        <v>38</v>
      </c>
      <c r="Y811" s="156" t="s">
        <v>38</v>
      </c>
      <c r="Z811" s="156" t="s">
        <v>38</v>
      </c>
      <c r="AA811" s="156" t="s">
        <v>38</v>
      </c>
      <c r="AB811" s="156" t="s">
        <v>38</v>
      </c>
      <c r="AC811" s="156" t="s">
        <v>38</v>
      </c>
      <c r="AD811" s="96" t="s">
        <v>290</v>
      </c>
      <c r="AE811" s="156" t="s">
        <v>38</v>
      </c>
      <c r="AF811" s="156" t="s">
        <v>38</v>
      </c>
      <c r="AG811" s="156" t="s">
        <v>38</v>
      </c>
      <c r="AH811" s="156" t="s">
        <v>38</v>
      </c>
      <c r="AI811" s="156" t="s">
        <v>38</v>
      </c>
      <c r="AJ811" s="156" t="s">
        <v>38</v>
      </c>
      <c r="AK811" s="156" t="s">
        <v>38</v>
      </c>
    </row>
    <row r="812" spans="23:37" ht="16.5" customHeight="1" x14ac:dyDescent="0.25">
      <c r="W812" s="156" t="s">
        <v>38</v>
      </c>
      <c r="X812" s="156" t="s">
        <v>38</v>
      </c>
      <c r="Y812" s="156" t="s">
        <v>38</v>
      </c>
      <c r="Z812" s="156" t="s">
        <v>38</v>
      </c>
      <c r="AA812" s="156" t="s">
        <v>38</v>
      </c>
      <c r="AB812" s="156" t="s">
        <v>38</v>
      </c>
      <c r="AC812" s="156" t="s">
        <v>38</v>
      </c>
      <c r="AD812" s="96" t="s">
        <v>290</v>
      </c>
      <c r="AE812" s="156" t="s">
        <v>38</v>
      </c>
      <c r="AF812" s="156" t="s">
        <v>38</v>
      </c>
      <c r="AG812" s="156" t="s">
        <v>38</v>
      </c>
      <c r="AH812" s="156" t="s">
        <v>38</v>
      </c>
      <c r="AI812" s="156" t="s">
        <v>38</v>
      </c>
      <c r="AJ812" s="156" t="s">
        <v>38</v>
      </c>
      <c r="AK812" s="156" t="s">
        <v>38</v>
      </c>
    </row>
    <row r="813" spans="23:37" ht="16.5" customHeight="1" x14ac:dyDescent="0.25">
      <c r="W813" s="156" t="s">
        <v>38</v>
      </c>
      <c r="X813" s="156" t="s">
        <v>38</v>
      </c>
      <c r="Y813" s="156" t="s">
        <v>38</v>
      </c>
      <c r="Z813" s="156" t="s">
        <v>38</v>
      </c>
      <c r="AA813" s="156" t="s">
        <v>38</v>
      </c>
      <c r="AB813" s="156" t="s">
        <v>38</v>
      </c>
      <c r="AC813" s="156" t="s">
        <v>38</v>
      </c>
      <c r="AD813" s="96" t="s">
        <v>290</v>
      </c>
      <c r="AE813" s="156" t="s">
        <v>38</v>
      </c>
      <c r="AF813" s="156" t="s">
        <v>38</v>
      </c>
      <c r="AG813" s="156" t="s">
        <v>38</v>
      </c>
      <c r="AH813" s="156" t="s">
        <v>38</v>
      </c>
      <c r="AI813" s="156" t="s">
        <v>38</v>
      </c>
      <c r="AJ813" s="156" t="s">
        <v>38</v>
      </c>
      <c r="AK813" s="156" t="s">
        <v>38</v>
      </c>
    </row>
    <row r="814" spans="23:37" ht="16.5" customHeight="1" x14ac:dyDescent="0.25">
      <c r="W814" s="156" t="s">
        <v>38</v>
      </c>
      <c r="X814" s="156" t="s">
        <v>38</v>
      </c>
      <c r="Y814" s="156" t="s">
        <v>38</v>
      </c>
      <c r="Z814" s="156" t="s">
        <v>38</v>
      </c>
      <c r="AA814" s="156" t="s">
        <v>38</v>
      </c>
      <c r="AB814" s="156" t="s">
        <v>38</v>
      </c>
      <c r="AC814" s="156" t="s">
        <v>38</v>
      </c>
      <c r="AD814" s="96" t="s">
        <v>290</v>
      </c>
      <c r="AE814" s="156" t="s">
        <v>38</v>
      </c>
      <c r="AF814" s="156" t="s">
        <v>38</v>
      </c>
      <c r="AG814" s="156" t="s">
        <v>38</v>
      </c>
      <c r="AH814" s="156" t="s">
        <v>38</v>
      </c>
      <c r="AI814" s="156" t="s">
        <v>38</v>
      </c>
      <c r="AJ814" s="156" t="s">
        <v>38</v>
      </c>
      <c r="AK814" s="156" t="s">
        <v>38</v>
      </c>
    </row>
    <row r="815" spans="23:37" ht="16.5" customHeight="1" x14ac:dyDescent="0.25">
      <c r="W815" s="156" t="s">
        <v>38</v>
      </c>
      <c r="X815" s="156" t="s">
        <v>38</v>
      </c>
      <c r="Y815" s="156" t="s">
        <v>38</v>
      </c>
      <c r="Z815" s="156" t="s">
        <v>38</v>
      </c>
      <c r="AA815" s="156" t="s">
        <v>38</v>
      </c>
      <c r="AB815" s="156" t="s">
        <v>38</v>
      </c>
      <c r="AC815" s="156" t="s">
        <v>38</v>
      </c>
      <c r="AD815" s="96" t="s">
        <v>290</v>
      </c>
      <c r="AE815" s="156" t="s">
        <v>38</v>
      </c>
      <c r="AF815" s="156" t="s">
        <v>38</v>
      </c>
      <c r="AG815" s="156" t="s">
        <v>38</v>
      </c>
      <c r="AH815" s="156" t="s">
        <v>38</v>
      </c>
      <c r="AI815" s="156" t="s">
        <v>38</v>
      </c>
      <c r="AJ815" s="156" t="s">
        <v>38</v>
      </c>
      <c r="AK815" s="156" t="s">
        <v>38</v>
      </c>
    </row>
    <row r="816" spans="23:37" ht="16.5" customHeight="1" x14ac:dyDescent="0.25">
      <c r="W816" s="156" t="s">
        <v>38</v>
      </c>
      <c r="X816" s="156" t="s">
        <v>38</v>
      </c>
      <c r="Y816" s="156" t="s">
        <v>38</v>
      </c>
      <c r="Z816" s="156" t="s">
        <v>38</v>
      </c>
      <c r="AA816" s="156" t="s">
        <v>38</v>
      </c>
      <c r="AB816" s="156" t="s">
        <v>38</v>
      </c>
      <c r="AC816" s="156" t="s">
        <v>38</v>
      </c>
      <c r="AD816" s="96" t="s">
        <v>290</v>
      </c>
      <c r="AE816" s="156" t="s">
        <v>38</v>
      </c>
      <c r="AF816" s="156" t="s">
        <v>38</v>
      </c>
      <c r="AG816" s="156" t="s">
        <v>38</v>
      </c>
      <c r="AH816" s="156" t="s">
        <v>38</v>
      </c>
      <c r="AI816" s="156" t="s">
        <v>38</v>
      </c>
      <c r="AJ816" s="156" t="s">
        <v>38</v>
      </c>
      <c r="AK816" s="156" t="s">
        <v>38</v>
      </c>
    </row>
    <row r="817" spans="23:37" ht="16.5" customHeight="1" x14ac:dyDescent="0.25">
      <c r="W817" s="156" t="s">
        <v>38</v>
      </c>
      <c r="X817" s="156" t="s">
        <v>38</v>
      </c>
      <c r="Y817" s="156" t="s">
        <v>38</v>
      </c>
      <c r="Z817" s="156" t="s">
        <v>38</v>
      </c>
      <c r="AA817" s="156" t="s">
        <v>38</v>
      </c>
      <c r="AB817" s="156" t="s">
        <v>38</v>
      </c>
      <c r="AC817" s="156" t="s">
        <v>38</v>
      </c>
      <c r="AD817" s="96" t="s">
        <v>290</v>
      </c>
      <c r="AE817" s="156" t="s">
        <v>38</v>
      </c>
      <c r="AF817" s="156" t="s">
        <v>38</v>
      </c>
      <c r="AG817" s="156" t="s">
        <v>38</v>
      </c>
      <c r="AH817" s="156" t="s">
        <v>38</v>
      </c>
      <c r="AI817" s="156" t="s">
        <v>38</v>
      </c>
      <c r="AJ817" s="156" t="s">
        <v>38</v>
      </c>
      <c r="AK817" s="156" t="s">
        <v>38</v>
      </c>
    </row>
    <row r="818" spans="23:37" ht="16.5" customHeight="1" x14ac:dyDescent="0.25">
      <c r="W818" s="156" t="s">
        <v>38</v>
      </c>
      <c r="X818" s="156" t="s">
        <v>38</v>
      </c>
      <c r="Y818" s="156" t="s">
        <v>38</v>
      </c>
      <c r="Z818" s="156" t="s">
        <v>38</v>
      </c>
      <c r="AA818" s="156" t="s">
        <v>38</v>
      </c>
      <c r="AB818" s="156" t="s">
        <v>38</v>
      </c>
      <c r="AC818" s="156" t="s">
        <v>38</v>
      </c>
      <c r="AD818" s="96" t="s">
        <v>290</v>
      </c>
      <c r="AE818" s="156" t="s">
        <v>38</v>
      </c>
      <c r="AF818" s="156" t="s">
        <v>38</v>
      </c>
      <c r="AG818" s="156" t="s">
        <v>38</v>
      </c>
      <c r="AH818" s="156" t="s">
        <v>38</v>
      </c>
      <c r="AI818" s="156" t="s">
        <v>38</v>
      </c>
      <c r="AJ818" s="156" t="s">
        <v>38</v>
      </c>
      <c r="AK818" s="156" t="s">
        <v>38</v>
      </c>
    </row>
    <row r="819" spans="23:37" ht="16.5" customHeight="1" x14ac:dyDescent="0.25">
      <c r="W819" s="156" t="s">
        <v>38</v>
      </c>
      <c r="X819" s="156" t="s">
        <v>38</v>
      </c>
      <c r="Y819" s="156" t="s">
        <v>38</v>
      </c>
      <c r="Z819" s="156" t="s">
        <v>38</v>
      </c>
      <c r="AA819" s="156" t="s">
        <v>38</v>
      </c>
      <c r="AB819" s="156" t="s">
        <v>38</v>
      </c>
      <c r="AC819" s="156" t="s">
        <v>38</v>
      </c>
      <c r="AD819" s="96" t="s">
        <v>290</v>
      </c>
      <c r="AE819" s="156" t="s">
        <v>38</v>
      </c>
      <c r="AF819" s="156" t="s">
        <v>38</v>
      </c>
      <c r="AG819" s="156" t="s">
        <v>38</v>
      </c>
      <c r="AH819" s="156" t="s">
        <v>38</v>
      </c>
      <c r="AI819" s="156" t="s">
        <v>38</v>
      </c>
      <c r="AJ819" s="156" t="s">
        <v>38</v>
      </c>
      <c r="AK819" s="156" t="s">
        <v>38</v>
      </c>
    </row>
    <row r="820" spans="23:37" ht="16.5" customHeight="1" x14ac:dyDescent="0.25">
      <c r="W820" s="156" t="s">
        <v>38</v>
      </c>
      <c r="X820" s="156" t="s">
        <v>38</v>
      </c>
      <c r="Y820" s="156" t="s">
        <v>38</v>
      </c>
      <c r="Z820" s="156" t="s">
        <v>38</v>
      </c>
      <c r="AA820" s="156" t="s">
        <v>38</v>
      </c>
      <c r="AB820" s="156" t="s">
        <v>38</v>
      </c>
      <c r="AC820" s="156" t="s">
        <v>38</v>
      </c>
      <c r="AD820" s="96" t="s">
        <v>290</v>
      </c>
      <c r="AE820" s="156" t="s">
        <v>38</v>
      </c>
      <c r="AF820" s="156" t="s">
        <v>38</v>
      </c>
      <c r="AG820" s="156" t="s">
        <v>38</v>
      </c>
      <c r="AH820" s="156" t="s">
        <v>38</v>
      </c>
      <c r="AI820" s="156" t="s">
        <v>38</v>
      </c>
      <c r="AJ820" s="156" t="s">
        <v>38</v>
      </c>
      <c r="AK820" s="156" t="s">
        <v>38</v>
      </c>
    </row>
    <row r="821" spans="23:37" ht="16.5" customHeight="1" x14ac:dyDescent="0.25">
      <c r="W821" s="156" t="s">
        <v>38</v>
      </c>
      <c r="X821" s="156" t="s">
        <v>38</v>
      </c>
      <c r="Y821" s="156" t="s">
        <v>38</v>
      </c>
      <c r="Z821" s="156" t="s">
        <v>38</v>
      </c>
      <c r="AA821" s="156" t="s">
        <v>38</v>
      </c>
      <c r="AB821" s="156" t="s">
        <v>38</v>
      </c>
      <c r="AC821" s="156" t="s">
        <v>38</v>
      </c>
      <c r="AD821" s="96" t="s">
        <v>290</v>
      </c>
      <c r="AE821" s="156" t="s">
        <v>38</v>
      </c>
      <c r="AF821" s="156" t="s">
        <v>38</v>
      </c>
      <c r="AG821" s="156" t="s">
        <v>38</v>
      </c>
      <c r="AH821" s="156" t="s">
        <v>38</v>
      </c>
      <c r="AI821" s="156" t="s">
        <v>38</v>
      </c>
      <c r="AJ821" s="156" t="s">
        <v>38</v>
      </c>
      <c r="AK821" s="156" t="s">
        <v>38</v>
      </c>
    </row>
    <row r="822" spans="23:37" ht="16.5" customHeight="1" x14ac:dyDescent="0.25">
      <c r="W822" s="156" t="s">
        <v>38</v>
      </c>
      <c r="X822" s="156" t="s">
        <v>38</v>
      </c>
      <c r="Y822" s="156" t="s">
        <v>38</v>
      </c>
      <c r="Z822" s="156" t="s">
        <v>38</v>
      </c>
      <c r="AA822" s="156" t="s">
        <v>38</v>
      </c>
      <c r="AB822" s="156" t="s">
        <v>38</v>
      </c>
      <c r="AC822" s="156" t="s">
        <v>38</v>
      </c>
      <c r="AD822" s="96" t="s">
        <v>290</v>
      </c>
      <c r="AE822" s="156" t="s">
        <v>38</v>
      </c>
      <c r="AF822" s="156" t="s">
        <v>38</v>
      </c>
      <c r="AG822" s="156" t="s">
        <v>38</v>
      </c>
      <c r="AH822" s="156" t="s">
        <v>38</v>
      </c>
      <c r="AI822" s="156" t="s">
        <v>38</v>
      </c>
      <c r="AJ822" s="156" t="s">
        <v>38</v>
      </c>
      <c r="AK822" s="156" t="s">
        <v>38</v>
      </c>
    </row>
    <row r="823" spans="23:37" ht="16.5" customHeight="1" x14ac:dyDescent="0.25">
      <c r="W823" s="156" t="s">
        <v>38</v>
      </c>
      <c r="X823" s="156" t="s">
        <v>38</v>
      </c>
      <c r="Y823" s="156" t="s">
        <v>38</v>
      </c>
      <c r="Z823" s="156" t="s">
        <v>38</v>
      </c>
      <c r="AA823" s="156" t="s">
        <v>38</v>
      </c>
      <c r="AB823" s="156" t="s">
        <v>38</v>
      </c>
      <c r="AC823" s="156" t="s">
        <v>38</v>
      </c>
      <c r="AD823" s="96" t="s">
        <v>290</v>
      </c>
      <c r="AE823" s="156" t="s">
        <v>38</v>
      </c>
      <c r="AF823" s="156" t="s">
        <v>38</v>
      </c>
      <c r="AG823" s="156" t="s">
        <v>38</v>
      </c>
      <c r="AH823" s="156" t="s">
        <v>38</v>
      </c>
      <c r="AI823" s="156" t="s">
        <v>38</v>
      </c>
      <c r="AJ823" s="156" t="s">
        <v>38</v>
      </c>
      <c r="AK823" s="156" t="s">
        <v>38</v>
      </c>
    </row>
    <row r="824" spans="23:37" ht="16.5" customHeight="1" x14ac:dyDescent="0.25">
      <c r="W824" s="156" t="s">
        <v>38</v>
      </c>
      <c r="X824" s="156" t="s">
        <v>38</v>
      </c>
      <c r="Y824" s="156" t="s">
        <v>38</v>
      </c>
      <c r="Z824" s="156" t="s">
        <v>38</v>
      </c>
      <c r="AA824" s="156" t="s">
        <v>38</v>
      </c>
      <c r="AB824" s="156" t="s">
        <v>38</v>
      </c>
      <c r="AC824" s="156" t="s">
        <v>38</v>
      </c>
      <c r="AD824" s="96" t="s">
        <v>290</v>
      </c>
      <c r="AE824" s="156" t="s">
        <v>38</v>
      </c>
      <c r="AF824" s="156" t="s">
        <v>38</v>
      </c>
      <c r="AG824" s="156" t="s">
        <v>38</v>
      </c>
      <c r="AH824" s="156" t="s">
        <v>38</v>
      </c>
      <c r="AI824" s="156" t="s">
        <v>38</v>
      </c>
      <c r="AJ824" s="156" t="s">
        <v>38</v>
      </c>
      <c r="AK824" s="156" t="s">
        <v>38</v>
      </c>
    </row>
    <row r="825" spans="23:37" ht="16.5" customHeight="1" x14ac:dyDescent="0.25">
      <c r="W825" s="156" t="s">
        <v>38</v>
      </c>
      <c r="X825" s="156" t="s">
        <v>38</v>
      </c>
      <c r="Y825" s="156" t="s">
        <v>38</v>
      </c>
      <c r="Z825" s="156" t="s">
        <v>38</v>
      </c>
      <c r="AA825" s="156" t="s">
        <v>38</v>
      </c>
      <c r="AB825" s="156" t="s">
        <v>38</v>
      </c>
      <c r="AC825" s="156" t="s">
        <v>38</v>
      </c>
      <c r="AD825" s="96" t="s">
        <v>290</v>
      </c>
      <c r="AE825" s="156" t="s">
        <v>38</v>
      </c>
      <c r="AF825" s="156" t="s">
        <v>38</v>
      </c>
      <c r="AG825" s="156" t="s">
        <v>38</v>
      </c>
      <c r="AH825" s="156" t="s">
        <v>38</v>
      </c>
      <c r="AI825" s="156" t="s">
        <v>38</v>
      </c>
      <c r="AJ825" s="156" t="s">
        <v>38</v>
      </c>
      <c r="AK825" s="156" t="s">
        <v>38</v>
      </c>
    </row>
    <row r="826" spans="23:37" ht="16.5" customHeight="1" x14ac:dyDescent="0.25">
      <c r="W826" s="156" t="s">
        <v>38</v>
      </c>
      <c r="X826" s="156" t="s">
        <v>38</v>
      </c>
      <c r="Y826" s="156" t="s">
        <v>38</v>
      </c>
      <c r="Z826" s="156" t="s">
        <v>38</v>
      </c>
      <c r="AA826" s="156" t="s">
        <v>38</v>
      </c>
      <c r="AB826" s="156" t="s">
        <v>38</v>
      </c>
      <c r="AC826" s="156" t="s">
        <v>38</v>
      </c>
      <c r="AD826" s="96" t="s">
        <v>290</v>
      </c>
      <c r="AE826" s="156" t="s">
        <v>38</v>
      </c>
      <c r="AF826" s="156" t="s">
        <v>38</v>
      </c>
      <c r="AG826" s="156" t="s">
        <v>38</v>
      </c>
      <c r="AH826" s="156" t="s">
        <v>38</v>
      </c>
      <c r="AI826" s="156" t="s">
        <v>38</v>
      </c>
      <c r="AJ826" s="156" t="s">
        <v>38</v>
      </c>
      <c r="AK826" s="156" t="s">
        <v>38</v>
      </c>
    </row>
    <row r="827" spans="23:37" ht="16.5" customHeight="1" x14ac:dyDescent="0.25">
      <c r="W827" s="156" t="s">
        <v>38</v>
      </c>
      <c r="X827" s="156" t="s">
        <v>38</v>
      </c>
      <c r="Y827" s="156" t="s">
        <v>38</v>
      </c>
      <c r="Z827" s="156" t="s">
        <v>38</v>
      </c>
      <c r="AA827" s="156" t="s">
        <v>38</v>
      </c>
      <c r="AB827" s="156" t="s">
        <v>38</v>
      </c>
      <c r="AC827" s="156" t="s">
        <v>38</v>
      </c>
      <c r="AD827" s="96" t="s">
        <v>290</v>
      </c>
      <c r="AE827" s="156" t="s">
        <v>38</v>
      </c>
      <c r="AF827" s="156" t="s">
        <v>38</v>
      </c>
      <c r="AG827" s="156" t="s">
        <v>38</v>
      </c>
      <c r="AH827" s="156" t="s">
        <v>38</v>
      </c>
      <c r="AI827" s="156" t="s">
        <v>38</v>
      </c>
      <c r="AJ827" s="156" t="s">
        <v>38</v>
      </c>
      <c r="AK827" s="156" t="s">
        <v>38</v>
      </c>
    </row>
    <row r="828" spans="23:37" ht="16.5" customHeight="1" x14ac:dyDescent="0.25">
      <c r="W828" s="156" t="s">
        <v>38</v>
      </c>
      <c r="X828" s="156" t="s">
        <v>38</v>
      </c>
      <c r="Y828" s="156" t="s">
        <v>38</v>
      </c>
      <c r="Z828" s="156" t="s">
        <v>38</v>
      </c>
      <c r="AA828" s="156" t="s">
        <v>38</v>
      </c>
      <c r="AB828" s="156" t="s">
        <v>38</v>
      </c>
      <c r="AC828" s="156" t="s">
        <v>38</v>
      </c>
      <c r="AD828" s="96" t="s">
        <v>290</v>
      </c>
      <c r="AE828" s="156" t="s">
        <v>38</v>
      </c>
      <c r="AF828" s="156" t="s">
        <v>38</v>
      </c>
      <c r="AG828" s="156" t="s">
        <v>38</v>
      </c>
      <c r="AH828" s="156" t="s">
        <v>38</v>
      </c>
      <c r="AI828" s="156" t="s">
        <v>38</v>
      </c>
      <c r="AJ828" s="156" t="s">
        <v>38</v>
      </c>
      <c r="AK828" s="156" t="s">
        <v>38</v>
      </c>
    </row>
    <row r="829" spans="23:37" ht="16.5" customHeight="1" x14ac:dyDescent="0.25">
      <c r="W829" s="156" t="s">
        <v>38</v>
      </c>
      <c r="X829" s="156" t="s">
        <v>38</v>
      </c>
      <c r="Y829" s="156" t="s">
        <v>38</v>
      </c>
      <c r="Z829" s="156" t="s">
        <v>38</v>
      </c>
      <c r="AA829" s="156" t="s">
        <v>38</v>
      </c>
      <c r="AB829" s="156" t="s">
        <v>38</v>
      </c>
      <c r="AC829" s="156" t="s">
        <v>38</v>
      </c>
      <c r="AD829" s="96" t="s">
        <v>290</v>
      </c>
      <c r="AE829" s="156" t="s">
        <v>38</v>
      </c>
      <c r="AF829" s="156" t="s">
        <v>38</v>
      </c>
      <c r="AG829" s="156" t="s">
        <v>38</v>
      </c>
      <c r="AH829" s="156" t="s">
        <v>38</v>
      </c>
      <c r="AI829" s="156" t="s">
        <v>38</v>
      </c>
      <c r="AJ829" s="156" t="s">
        <v>38</v>
      </c>
      <c r="AK829" s="156" t="s">
        <v>38</v>
      </c>
    </row>
    <row r="830" spans="23:37" ht="16.5" customHeight="1" x14ac:dyDescent="0.25">
      <c r="W830" s="156" t="s">
        <v>38</v>
      </c>
      <c r="X830" s="156" t="s">
        <v>38</v>
      </c>
      <c r="Y830" s="156" t="s">
        <v>38</v>
      </c>
      <c r="Z830" s="156" t="s">
        <v>38</v>
      </c>
      <c r="AA830" s="156" t="s">
        <v>38</v>
      </c>
      <c r="AB830" s="156" t="s">
        <v>38</v>
      </c>
      <c r="AC830" s="156" t="s">
        <v>38</v>
      </c>
      <c r="AD830" s="96" t="s">
        <v>290</v>
      </c>
      <c r="AE830" s="156" t="s">
        <v>38</v>
      </c>
      <c r="AF830" s="156" t="s">
        <v>38</v>
      </c>
      <c r="AG830" s="156" t="s">
        <v>38</v>
      </c>
      <c r="AH830" s="156" t="s">
        <v>38</v>
      </c>
      <c r="AI830" s="156" t="s">
        <v>38</v>
      </c>
      <c r="AJ830" s="156" t="s">
        <v>38</v>
      </c>
      <c r="AK830" s="156" t="s">
        <v>38</v>
      </c>
    </row>
    <row r="831" spans="23:37" ht="16.5" customHeight="1" x14ac:dyDescent="0.25">
      <c r="W831" s="156" t="s">
        <v>38</v>
      </c>
      <c r="X831" s="156" t="s">
        <v>38</v>
      </c>
      <c r="Y831" s="156" t="s">
        <v>38</v>
      </c>
      <c r="Z831" s="156" t="s">
        <v>38</v>
      </c>
      <c r="AA831" s="156" t="s">
        <v>38</v>
      </c>
      <c r="AB831" s="156" t="s">
        <v>38</v>
      </c>
      <c r="AC831" s="156" t="s">
        <v>38</v>
      </c>
      <c r="AD831" s="96" t="s">
        <v>290</v>
      </c>
      <c r="AE831" s="156" t="s">
        <v>38</v>
      </c>
      <c r="AF831" s="156" t="s">
        <v>38</v>
      </c>
      <c r="AG831" s="156" t="s">
        <v>38</v>
      </c>
      <c r="AH831" s="156" t="s">
        <v>38</v>
      </c>
      <c r="AI831" s="156" t="s">
        <v>38</v>
      </c>
      <c r="AJ831" s="156" t="s">
        <v>38</v>
      </c>
      <c r="AK831" s="156" t="s">
        <v>38</v>
      </c>
    </row>
    <row r="832" spans="23:37" ht="16.5" customHeight="1" x14ac:dyDescent="0.25">
      <c r="W832" s="156" t="s">
        <v>38</v>
      </c>
      <c r="X832" s="156" t="s">
        <v>38</v>
      </c>
      <c r="Y832" s="156" t="s">
        <v>38</v>
      </c>
      <c r="Z832" s="156" t="s">
        <v>38</v>
      </c>
      <c r="AA832" s="156" t="s">
        <v>38</v>
      </c>
      <c r="AB832" s="156" t="s">
        <v>38</v>
      </c>
      <c r="AC832" s="156" t="s">
        <v>38</v>
      </c>
      <c r="AD832" s="96" t="s">
        <v>290</v>
      </c>
      <c r="AE832" s="156" t="s">
        <v>38</v>
      </c>
      <c r="AF832" s="156" t="s">
        <v>38</v>
      </c>
      <c r="AG832" s="156" t="s">
        <v>38</v>
      </c>
      <c r="AH832" s="156" t="s">
        <v>38</v>
      </c>
      <c r="AI832" s="156" t="s">
        <v>38</v>
      </c>
      <c r="AJ832" s="156" t="s">
        <v>38</v>
      </c>
      <c r="AK832" s="156" t="s">
        <v>38</v>
      </c>
    </row>
    <row r="833" spans="23:37" ht="16.5" customHeight="1" x14ac:dyDescent="0.25">
      <c r="W833" s="156" t="s">
        <v>38</v>
      </c>
      <c r="X833" s="156" t="s">
        <v>38</v>
      </c>
      <c r="Y833" s="156" t="s">
        <v>38</v>
      </c>
      <c r="Z833" s="156" t="s">
        <v>38</v>
      </c>
      <c r="AA833" s="156" t="s">
        <v>38</v>
      </c>
      <c r="AB833" s="156" t="s">
        <v>38</v>
      </c>
      <c r="AC833" s="156" t="s">
        <v>38</v>
      </c>
      <c r="AD833" s="96" t="s">
        <v>290</v>
      </c>
      <c r="AE833" s="156" t="s">
        <v>38</v>
      </c>
      <c r="AF833" s="156" t="s">
        <v>38</v>
      </c>
      <c r="AG833" s="156" t="s">
        <v>38</v>
      </c>
      <c r="AH833" s="156" t="s">
        <v>38</v>
      </c>
      <c r="AI833" s="156" t="s">
        <v>38</v>
      </c>
      <c r="AJ833" s="156" t="s">
        <v>38</v>
      </c>
      <c r="AK833" s="156" t="s">
        <v>38</v>
      </c>
    </row>
    <row r="834" spans="23:37" ht="16.5" customHeight="1" x14ac:dyDescent="0.25">
      <c r="W834" s="156" t="s">
        <v>38</v>
      </c>
      <c r="X834" s="156" t="s">
        <v>38</v>
      </c>
      <c r="Y834" s="156" t="s">
        <v>38</v>
      </c>
      <c r="Z834" s="156" t="s">
        <v>38</v>
      </c>
      <c r="AA834" s="156" t="s">
        <v>38</v>
      </c>
      <c r="AB834" s="156" t="s">
        <v>38</v>
      </c>
      <c r="AC834" s="156" t="s">
        <v>38</v>
      </c>
      <c r="AD834" s="96" t="s">
        <v>290</v>
      </c>
      <c r="AE834" s="156" t="s">
        <v>38</v>
      </c>
      <c r="AF834" s="156" t="s">
        <v>38</v>
      </c>
      <c r="AG834" s="156" t="s">
        <v>38</v>
      </c>
      <c r="AH834" s="156" t="s">
        <v>38</v>
      </c>
      <c r="AI834" s="156" t="s">
        <v>38</v>
      </c>
      <c r="AJ834" s="156" t="s">
        <v>38</v>
      </c>
      <c r="AK834" s="156" t="s">
        <v>38</v>
      </c>
    </row>
    <row r="835" spans="23:37" ht="16.5" customHeight="1" x14ac:dyDescent="0.25">
      <c r="W835" s="156" t="s">
        <v>38</v>
      </c>
      <c r="X835" s="156" t="s">
        <v>38</v>
      </c>
      <c r="Y835" s="156" t="s">
        <v>38</v>
      </c>
      <c r="Z835" s="156" t="s">
        <v>38</v>
      </c>
      <c r="AA835" s="156" t="s">
        <v>38</v>
      </c>
      <c r="AB835" s="156" t="s">
        <v>38</v>
      </c>
      <c r="AC835" s="156" t="s">
        <v>38</v>
      </c>
      <c r="AD835" s="96" t="s">
        <v>290</v>
      </c>
      <c r="AE835" s="156" t="s">
        <v>38</v>
      </c>
      <c r="AF835" s="156" t="s">
        <v>38</v>
      </c>
      <c r="AG835" s="156" t="s">
        <v>38</v>
      </c>
      <c r="AH835" s="156" t="s">
        <v>38</v>
      </c>
      <c r="AI835" s="156" t="s">
        <v>38</v>
      </c>
      <c r="AJ835" s="156" t="s">
        <v>38</v>
      </c>
      <c r="AK835" s="156" t="s">
        <v>38</v>
      </c>
    </row>
    <row r="836" spans="23:37" ht="16.5" customHeight="1" x14ac:dyDescent="0.25">
      <c r="W836" s="156" t="s">
        <v>38</v>
      </c>
      <c r="X836" s="156" t="s">
        <v>38</v>
      </c>
      <c r="Y836" s="156" t="s">
        <v>38</v>
      </c>
      <c r="Z836" s="156" t="s">
        <v>38</v>
      </c>
      <c r="AA836" s="156" t="s">
        <v>38</v>
      </c>
      <c r="AB836" s="156" t="s">
        <v>38</v>
      </c>
      <c r="AC836" s="156" t="s">
        <v>38</v>
      </c>
      <c r="AD836" s="96" t="s">
        <v>290</v>
      </c>
      <c r="AE836" s="156" t="s">
        <v>38</v>
      </c>
      <c r="AF836" s="156" t="s">
        <v>38</v>
      </c>
      <c r="AG836" s="156" t="s">
        <v>38</v>
      </c>
      <c r="AH836" s="156" t="s">
        <v>38</v>
      </c>
      <c r="AI836" s="156" t="s">
        <v>38</v>
      </c>
      <c r="AJ836" s="156" t="s">
        <v>38</v>
      </c>
      <c r="AK836" s="156" t="s">
        <v>38</v>
      </c>
    </row>
    <row r="837" spans="23:37" ht="16.5" customHeight="1" x14ac:dyDescent="0.25">
      <c r="W837" s="156" t="s">
        <v>38</v>
      </c>
      <c r="X837" s="156" t="s">
        <v>38</v>
      </c>
      <c r="Y837" s="156" t="s">
        <v>38</v>
      </c>
      <c r="Z837" s="156" t="s">
        <v>38</v>
      </c>
      <c r="AA837" s="156" t="s">
        <v>38</v>
      </c>
      <c r="AB837" s="156" t="s">
        <v>38</v>
      </c>
      <c r="AC837" s="156" t="s">
        <v>38</v>
      </c>
      <c r="AD837" s="96" t="s">
        <v>290</v>
      </c>
      <c r="AE837" s="156" t="s">
        <v>38</v>
      </c>
      <c r="AF837" s="156" t="s">
        <v>38</v>
      </c>
      <c r="AG837" s="156" t="s">
        <v>38</v>
      </c>
      <c r="AH837" s="156" t="s">
        <v>38</v>
      </c>
      <c r="AI837" s="156" t="s">
        <v>38</v>
      </c>
      <c r="AJ837" s="156" t="s">
        <v>38</v>
      </c>
      <c r="AK837" s="156" t="s">
        <v>38</v>
      </c>
    </row>
    <row r="838" spans="23:37" ht="16.5" customHeight="1" x14ac:dyDescent="0.25">
      <c r="W838" s="156" t="s">
        <v>38</v>
      </c>
      <c r="X838" s="156" t="s">
        <v>38</v>
      </c>
      <c r="Y838" s="156" t="s">
        <v>38</v>
      </c>
      <c r="Z838" s="156" t="s">
        <v>38</v>
      </c>
      <c r="AA838" s="156" t="s">
        <v>38</v>
      </c>
      <c r="AB838" s="156" t="s">
        <v>38</v>
      </c>
      <c r="AC838" s="156" t="s">
        <v>38</v>
      </c>
      <c r="AD838" s="96" t="s">
        <v>290</v>
      </c>
      <c r="AE838" s="156" t="s">
        <v>38</v>
      </c>
      <c r="AF838" s="156" t="s">
        <v>38</v>
      </c>
      <c r="AG838" s="156" t="s">
        <v>38</v>
      </c>
      <c r="AH838" s="156" t="s">
        <v>38</v>
      </c>
      <c r="AI838" s="156" t="s">
        <v>38</v>
      </c>
      <c r="AJ838" s="156" t="s">
        <v>38</v>
      </c>
      <c r="AK838" s="156" t="s">
        <v>38</v>
      </c>
    </row>
    <row r="839" spans="23:37" ht="16.5" customHeight="1" x14ac:dyDescent="0.25">
      <c r="W839" s="156" t="s">
        <v>38</v>
      </c>
      <c r="X839" s="156" t="s">
        <v>38</v>
      </c>
      <c r="Y839" s="156" t="s">
        <v>38</v>
      </c>
      <c r="Z839" s="156" t="s">
        <v>38</v>
      </c>
      <c r="AA839" s="156" t="s">
        <v>38</v>
      </c>
      <c r="AB839" s="156" t="s">
        <v>38</v>
      </c>
      <c r="AC839" s="156" t="s">
        <v>38</v>
      </c>
      <c r="AD839" s="96" t="s">
        <v>290</v>
      </c>
      <c r="AE839" s="156" t="s">
        <v>38</v>
      </c>
      <c r="AF839" s="156" t="s">
        <v>38</v>
      </c>
      <c r="AG839" s="156" t="s">
        <v>38</v>
      </c>
      <c r="AH839" s="156" t="s">
        <v>38</v>
      </c>
      <c r="AI839" s="156" t="s">
        <v>38</v>
      </c>
      <c r="AJ839" s="156" t="s">
        <v>38</v>
      </c>
      <c r="AK839" s="156" t="s">
        <v>38</v>
      </c>
    </row>
    <row r="840" spans="23:37" ht="16.5" customHeight="1" x14ac:dyDescent="0.25">
      <c r="W840" s="156" t="s">
        <v>38</v>
      </c>
      <c r="X840" s="156" t="s">
        <v>38</v>
      </c>
      <c r="Y840" s="156" t="s">
        <v>38</v>
      </c>
      <c r="Z840" s="156" t="s">
        <v>38</v>
      </c>
      <c r="AA840" s="156" t="s">
        <v>38</v>
      </c>
      <c r="AB840" s="156" t="s">
        <v>38</v>
      </c>
      <c r="AC840" s="156" t="s">
        <v>38</v>
      </c>
      <c r="AD840" s="96" t="s">
        <v>290</v>
      </c>
      <c r="AE840" s="156" t="s">
        <v>38</v>
      </c>
      <c r="AF840" s="156" t="s">
        <v>38</v>
      </c>
      <c r="AG840" s="156" t="s">
        <v>38</v>
      </c>
      <c r="AH840" s="156" t="s">
        <v>38</v>
      </c>
      <c r="AI840" s="156" t="s">
        <v>38</v>
      </c>
      <c r="AJ840" s="156" t="s">
        <v>38</v>
      </c>
      <c r="AK840" s="156" t="s">
        <v>38</v>
      </c>
    </row>
    <row r="841" spans="23:37" ht="16.5" customHeight="1" x14ac:dyDescent="0.25">
      <c r="W841" s="156" t="s">
        <v>38</v>
      </c>
      <c r="X841" s="156" t="s">
        <v>38</v>
      </c>
      <c r="Y841" s="156" t="s">
        <v>38</v>
      </c>
      <c r="Z841" s="156" t="s">
        <v>38</v>
      </c>
      <c r="AA841" s="156" t="s">
        <v>38</v>
      </c>
      <c r="AB841" s="156" t="s">
        <v>38</v>
      </c>
      <c r="AC841" s="156" t="s">
        <v>38</v>
      </c>
      <c r="AD841" s="96" t="s">
        <v>290</v>
      </c>
      <c r="AE841" s="156" t="s">
        <v>38</v>
      </c>
      <c r="AF841" s="156" t="s">
        <v>38</v>
      </c>
      <c r="AG841" s="156" t="s">
        <v>38</v>
      </c>
      <c r="AH841" s="156" t="s">
        <v>38</v>
      </c>
      <c r="AI841" s="156" t="s">
        <v>38</v>
      </c>
      <c r="AJ841" s="156" t="s">
        <v>38</v>
      </c>
      <c r="AK841" s="156" t="s">
        <v>38</v>
      </c>
    </row>
    <row r="842" spans="23:37" ht="16.5" customHeight="1" x14ac:dyDescent="0.25">
      <c r="W842" s="156" t="s">
        <v>38</v>
      </c>
      <c r="X842" s="156" t="s">
        <v>38</v>
      </c>
      <c r="Y842" s="156" t="s">
        <v>38</v>
      </c>
      <c r="Z842" s="156" t="s">
        <v>38</v>
      </c>
      <c r="AA842" s="156" t="s">
        <v>38</v>
      </c>
      <c r="AB842" s="156" t="s">
        <v>38</v>
      </c>
      <c r="AC842" s="156" t="s">
        <v>38</v>
      </c>
      <c r="AD842" s="96" t="s">
        <v>290</v>
      </c>
      <c r="AE842" s="156" t="s">
        <v>38</v>
      </c>
      <c r="AF842" s="156" t="s">
        <v>38</v>
      </c>
      <c r="AG842" s="156" t="s">
        <v>38</v>
      </c>
      <c r="AH842" s="156" t="s">
        <v>38</v>
      </c>
      <c r="AI842" s="156" t="s">
        <v>38</v>
      </c>
      <c r="AJ842" s="156" t="s">
        <v>38</v>
      </c>
      <c r="AK842" s="156" t="s">
        <v>38</v>
      </c>
    </row>
    <row r="843" spans="23:37" ht="16.5" customHeight="1" x14ac:dyDescent="0.25">
      <c r="W843" s="156" t="s">
        <v>38</v>
      </c>
      <c r="X843" s="156" t="s">
        <v>38</v>
      </c>
      <c r="Y843" s="156" t="s">
        <v>38</v>
      </c>
      <c r="Z843" s="156" t="s">
        <v>38</v>
      </c>
      <c r="AA843" s="156" t="s">
        <v>38</v>
      </c>
      <c r="AB843" s="156" t="s">
        <v>38</v>
      </c>
      <c r="AC843" s="156" t="s">
        <v>38</v>
      </c>
      <c r="AD843" s="96" t="s">
        <v>290</v>
      </c>
      <c r="AE843" s="156" t="s">
        <v>38</v>
      </c>
      <c r="AF843" s="156" t="s">
        <v>38</v>
      </c>
      <c r="AG843" s="156" t="s">
        <v>38</v>
      </c>
      <c r="AH843" s="156" t="s">
        <v>38</v>
      </c>
      <c r="AI843" s="156" t="s">
        <v>38</v>
      </c>
      <c r="AJ843" s="156" t="s">
        <v>38</v>
      </c>
      <c r="AK843" s="156" t="s">
        <v>38</v>
      </c>
    </row>
    <row r="844" spans="23:37" ht="16.5" customHeight="1" x14ac:dyDescent="0.25">
      <c r="W844" s="156" t="s">
        <v>38</v>
      </c>
      <c r="X844" s="156" t="s">
        <v>38</v>
      </c>
      <c r="Y844" s="156" t="s">
        <v>38</v>
      </c>
      <c r="Z844" s="156" t="s">
        <v>38</v>
      </c>
      <c r="AA844" s="156" t="s">
        <v>38</v>
      </c>
      <c r="AB844" s="156" t="s">
        <v>38</v>
      </c>
      <c r="AC844" s="156" t="s">
        <v>38</v>
      </c>
      <c r="AD844" s="96" t="s">
        <v>290</v>
      </c>
      <c r="AE844" s="156" t="s">
        <v>38</v>
      </c>
      <c r="AF844" s="156" t="s">
        <v>38</v>
      </c>
      <c r="AG844" s="156" t="s">
        <v>38</v>
      </c>
      <c r="AH844" s="156" t="s">
        <v>38</v>
      </c>
      <c r="AI844" s="156" t="s">
        <v>38</v>
      </c>
      <c r="AJ844" s="156" t="s">
        <v>38</v>
      </c>
      <c r="AK844" s="156" t="s">
        <v>38</v>
      </c>
    </row>
    <row r="845" spans="23:37" ht="16.5" customHeight="1" x14ac:dyDescent="0.25">
      <c r="W845" s="156" t="s">
        <v>38</v>
      </c>
      <c r="X845" s="156" t="s">
        <v>38</v>
      </c>
      <c r="Y845" s="156" t="s">
        <v>38</v>
      </c>
      <c r="Z845" s="156" t="s">
        <v>38</v>
      </c>
      <c r="AA845" s="156" t="s">
        <v>38</v>
      </c>
      <c r="AB845" s="156" t="s">
        <v>38</v>
      </c>
      <c r="AC845" s="156" t="s">
        <v>38</v>
      </c>
      <c r="AD845" s="96" t="s">
        <v>290</v>
      </c>
      <c r="AE845" s="156" t="s">
        <v>38</v>
      </c>
      <c r="AF845" s="156" t="s">
        <v>38</v>
      </c>
      <c r="AG845" s="156" t="s">
        <v>38</v>
      </c>
      <c r="AH845" s="156" t="s">
        <v>38</v>
      </c>
      <c r="AI845" s="156" t="s">
        <v>38</v>
      </c>
      <c r="AJ845" s="156" t="s">
        <v>38</v>
      </c>
      <c r="AK845" s="156" t="s">
        <v>38</v>
      </c>
    </row>
    <row r="846" spans="23:37" ht="16.5" customHeight="1" x14ac:dyDescent="0.25">
      <c r="W846" s="156" t="s">
        <v>38</v>
      </c>
      <c r="X846" s="156" t="s">
        <v>38</v>
      </c>
      <c r="Y846" s="156" t="s">
        <v>38</v>
      </c>
      <c r="Z846" s="156" t="s">
        <v>38</v>
      </c>
      <c r="AA846" s="156" t="s">
        <v>38</v>
      </c>
      <c r="AB846" s="156" t="s">
        <v>38</v>
      </c>
      <c r="AC846" s="156" t="s">
        <v>38</v>
      </c>
      <c r="AD846" s="96" t="s">
        <v>290</v>
      </c>
      <c r="AE846" s="156" t="s">
        <v>38</v>
      </c>
      <c r="AF846" s="156" t="s">
        <v>38</v>
      </c>
      <c r="AG846" s="156" t="s">
        <v>38</v>
      </c>
      <c r="AH846" s="156" t="s">
        <v>38</v>
      </c>
      <c r="AI846" s="156" t="s">
        <v>38</v>
      </c>
      <c r="AJ846" s="156" t="s">
        <v>38</v>
      </c>
      <c r="AK846" s="156" t="s">
        <v>38</v>
      </c>
    </row>
    <row r="847" spans="23:37" ht="16.5" customHeight="1" x14ac:dyDescent="0.25">
      <c r="W847" s="156" t="s">
        <v>38</v>
      </c>
      <c r="X847" s="156" t="s">
        <v>38</v>
      </c>
      <c r="Y847" s="156" t="s">
        <v>38</v>
      </c>
      <c r="Z847" s="156" t="s">
        <v>38</v>
      </c>
      <c r="AA847" s="156" t="s">
        <v>38</v>
      </c>
      <c r="AB847" s="156" t="s">
        <v>38</v>
      </c>
      <c r="AC847" s="156" t="s">
        <v>38</v>
      </c>
      <c r="AD847" s="96" t="s">
        <v>290</v>
      </c>
      <c r="AE847" s="156" t="s">
        <v>38</v>
      </c>
      <c r="AF847" s="156" t="s">
        <v>38</v>
      </c>
      <c r="AG847" s="156" t="s">
        <v>38</v>
      </c>
      <c r="AH847" s="156" t="s">
        <v>38</v>
      </c>
      <c r="AI847" s="156" t="s">
        <v>38</v>
      </c>
      <c r="AJ847" s="156" t="s">
        <v>38</v>
      </c>
      <c r="AK847" s="156" t="s">
        <v>38</v>
      </c>
    </row>
    <row r="848" spans="23:37" ht="16.5" customHeight="1" x14ac:dyDescent="0.25">
      <c r="W848" s="156" t="s">
        <v>38</v>
      </c>
      <c r="X848" s="156" t="s">
        <v>38</v>
      </c>
      <c r="Y848" s="156" t="s">
        <v>38</v>
      </c>
      <c r="Z848" s="156" t="s">
        <v>38</v>
      </c>
      <c r="AA848" s="156" t="s">
        <v>38</v>
      </c>
      <c r="AB848" s="156" t="s">
        <v>38</v>
      </c>
      <c r="AC848" s="156" t="s">
        <v>38</v>
      </c>
      <c r="AD848" s="96" t="s">
        <v>290</v>
      </c>
      <c r="AE848" s="156" t="s">
        <v>38</v>
      </c>
      <c r="AF848" s="156" t="s">
        <v>38</v>
      </c>
      <c r="AG848" s="156" t="s">
        <v>38</v>
      </c>
      <c r="AH848" s="156" t="s">
        <v>38</v>
      </c>
      <c r="AI848" s="156" t="s">
        <v>38</v>
      </c>
      <c r="AJ848" s="156" t="s">
        <v>38</v>
      </c>
      <c r="AK848" s="156" t="s">
        <v>38</v>
      </c>
    </row>
    <row r="849" spans="23:37" ht="16.5" customHeight="1" x14ac:dyDescent="0.25">
      <c r="W849" s="156" t="s">
        <v>38</v>
      </c>
      <c r="X849" s="156" t="s">
        <v>38</v>
      </c>
      <c r="Y849" s="156" t="s">
        <v>38</v>
      </c>
      <c r="Z849" s="156" t="s">
        <v>38</v>
      </c>
      <c r="AA849" s="156" t="s">
        <v>38</v>
      </c>
      <c r="AB849" s="156" t="s">
        <v>38</v>
      </c>
      <c r="AC849" s="156" t="s">
        <v>38</v>
      </c>
      <c r="AD849" s="96" t="s">
        <v>290</v>
      </c>
      <c r="AE849" s="156" t="s">
        <v>38</v>
      </c>
      <c r="AF849" s="156" t="s">
        <v>38</v>
      </c>
      <c r="AG849" s="156" t="s">
        <v>38</v>
      </c>
      <c r="AH849" s="156" t="s">
        <v>38</v>
      </c>
      <c r="AI849" s="156" t="s">
        <v>38</v>
      </c>
      <c r="AJ849" s="156" t="s">
        <v>38</v>
      </c>
      <c r="AK849" s="156" t="s">
        <v>38</v>
      </c>
    </row>
    <row r="850" spans="23:37" ht="16.5" customHeight="1" x14ac:dyDescent="0.25">
      <c r="W850" s="156" t="s">
        <v>38</v>
      </c>
      <c r="X850" s="156" t="s">
        <v>38</v>
      </c>
      <c r="Y850" s="156" t="s">
        <v>38</v>
      </c>
      <c r="Z850" s="156" t="s">
        <v>38</v>
      </c>
      <c r="AA850" s="156" t="s">
        <v>38</v>
      </c>
      <c r="AB850" s="156" t="s">
        <v>38</v>
      </c>
      <c r="AC850" s="156" t="s">
        <v>38</v>
      </c>
      <c r="AD850" s="96" t="s">
        <v>290</v>
      </c>
      <c r="AE850" s="156" t="s">
        <v>38</v>
      </c>
      <c r="AF850" s="156" t="s">
        <v>38</v>
      </c>
      <c r="AG850" s="156" t="s">
        <v>38</v>
      </c>
      <c r="AH850" s="156" t="s">
        <v>38</v>
      </c>
      <c r="AI850" s="156" t="s">
        <v>38</v>
      </c>
      <c r="AJ850" s="156" t="s">
        <v>38</v>
      </c>
      <c r="AK850" s="156" t="s">
        <v>38</v>
      </c>
    </row>
    <row r="851" spans="23:37" ht="16.5" customHeight="1" x14ac:dyDescent="0.25">
      <c r="W851" s="156" t="s">
        <v>38</v>
      </c>
      <c r="X851" s="156" t="s">
        <v>38</v>
      </c>
      <c r="Y851" s="156" t="s">
        <v>38</v>
      </c>
      <c r="Z851" s="156" t="s">
        <v>38</v>
      </c>
      <c r="AA851" s="156" t="s">
        <v>38</v>
      </c>
      <c r="AB851" s="156" t="s">
        <v>38</v>
      </c>
      <c r="AC851" s="156" t="s">
        <v>38</v>
      </c>
      <c r="AD851" s="96" t="s">
        <v>290</v>
      </c>
      <c r="AE851" s="156" t="s">
        <v>38</v>
      </c>
      <c r="AF851" s="156" t="s">
        <v>38</v>
      </c>
      <c r="AG851" s="156" t="s">
        <v>38</v>
      </c>
      <c r="AH851" s="156" t="s">
        <v>38</v>
      </c>
      <c r="AI851" s="156" t="s">
        <v>38</v>
      </c>
      <c r="AJ851" s="156" t="s">
        <v>38</v>
      </c>
      <c r="AK851" s="156" t="s">
        <v>38</v>
      </c>
    </row>
    <row r="852" spans="23:37" ht="16.5" customHeight="1" x14ac:dyDescent="0.25">
      <c r="W852" s="156" t="s">
        <v>38</v>
      </c>
      <c r="X852" s="156" t="s">
        <v>38</v>
      </c>
      <c r="Y852" s="156" t="s">
        <v>38</v>
      </c>
      <c r="Z852" s="156" t="s">
        <v>38</v>
      </c>
      <c r="AA852" s="156" t="s">
        <v>38</v>
      </c>
      <c r="AB852" s="156" t="s">
        <v>38</v>
      </c>
      <c r="AC852" s="156" t="s">
        <v>38</v>
      </c>
      <c r="AD852" s="96" t="s">
        <v>290</v>
      </c>
      <c r="AE852" s="156" t="s">
        <v>38</v>
      </c>
      <c r="AF852" s="156" t="s">
        <v>38</v>
      </c>
      <c r="AG852" s="156" t="s">
        <v>38</v>
      </c>
      <c r="AH852" s="156" t="s">
        <v>38</v>
      </c>
      <c r="AI852" s="156" t="s">
        <v>38</v>
      </c>
      <c r="AJ852" s="156" t="s">
        <v>38</v>
      </c>
      <c r="AK852" s="156" t="s">
        <v>38</v>
      </c>
    </row>
    <row r="853" spans="23:37" ht="16.5" customHeight="1" x14ac:dyDescent="0.25">
      <c r="W853" s="156" t="s">
        <v>38</v>
      </c>
      <c r="X853" s="156" t="s">
        <v>38</v>
      </c>
      <c r="Y853" s="156" t="s">
        <v>38</v>
      </c>
      <c r="Z853" s="156" t="s">
        <v>38</v>
      </c>
      <c r="AA853" s="156" t="s">
        <v>38</v>
      </c>
      <c r="AB853" s="156" t="s">
        <v>38</v>
      </c>
      <c r="AC853" s="156" t="s">
        <v>38</v>
      </c>
      <c r="AD853" s="96" t="s">
        <v>290</v>
      </c>
      <c r="AE853" s="156" t="s">
        <v>38</v>
      </c>
      <c r="AF853" s="156" t="s">
        <v>38</v>
      </c>
      <c r="AG853" s="156" t="s">
        <v>38</v>
      </c>
      <c r="AH853" s="156" t="s">
        <v>38</v>
      </c>
      <c r="AI853" s="156" t="s">
        <v>38</v>
      </c>
      <c r="AJ853" s="156" t="s">
        <v>38</v>
      </c>
      <c r="AK853" s="156" t="s">
        <v>38</v>
      </c>
    </row>
    <row r="854" spans="23:37" ht="16.5" customHeight="1" x14ac:dyDescent="0.25">
      <c r="W854" s="156" t="s">
        <v>38</v>
      </c>
      <c r="X854" s="156" t="s">
        <v>38</v>
      </c>
      <c r="Y854" s="156" t="s">
        <v>38</v>
      </c>
      <c r="Z854" s="156" t="s">
        <v>38</v>
      </c>
      <c r="AA854" s="156" t="s">
        <v>38</v>
      </c>
      <c r="AB854" s="156" t="s">
        <v>38</v>
      </c>
      <c r="AC854" s="156" t="s">
        <v>38</v>
      </c>
      <c r="AD854" s="96" t="s">
        <v>290</v>
      </c>
      <c r="AE854" s="156" t="s">
        <v>38</v>
      </c>
      <c r="AF854" s="156" t="s">
        <v>38</v>
      </c>
      <c r="AG854" s="156" t="s">
        <v>38</v>
      </c>
      <c r="AH854" s="156" t="s">
        <v>38</v>
      </c>
      <c r="AI854" s="156" t="s">
        <v>38</v>
      </c>
      <c r="AJ854" s="156" t="s">
        <v>38</v>
      </c>
      <c r="AK854" s="156" t="s">
        <v>38</v>
      </c>
    </row>
    <row r="855" spans="23:37" ht="16.5" customHeight="1" x14ac:dyDescent="0.25">
      <c r="W855" s="156" t="s">
        <v>38</v>
      </c>
      <c r="X855" s="156" t="s">
        <v>38</v>
      </c>
      <c r="Y855" s="156" t="s">
        <v>38</v>
      </c>
      <c r="Z855" s="156" t="s">
        <v>38</v>
      </c>
      <c r="AA855" s="156" t="s">
        <v>38</v>
      </c>
      <c r="AB855" s="156" t="s">
        <v>38</v>
      </c>
      <c r="AC855" s="156" t="s">
        <v>38</v>
      </c>
      <c r="AD855" s="96" t="s">
        <v>290</v>
      </c>
      <c r="AE855" s="156" t="s">
        <v>38</v>
      </c>
      <c r="AF855" s="156" t="s">
        <v>38</v>
      </c>
      <c r="AG855" s="156" t="s">
        <v>38</v>
      </c>
      <c r="AH855" s="156" t="s">
        <v>38</v>
      </c>
      <c r="AI855" s="156" t="s">
        <v>38</v>
      </c>
      <c r="AJ855" s="156" t="s">
        <v>38</v>
      </c>
      <c r="AK855" s="156" t="s">
        <v>38</v>
      </c>
    </row>
    <row r="856" spans="23:37" ht="16.5" customHeight="1" x14ac:dyDescent="0.25">
      <c r="W856" s="156" t="s">
        <v>38</v>
      </c>
      <c r="X856" s="156" t="s">
        <v>38</v>
      </c>
      <c r="Y856" s="156" t="s">
        <v>38</v>
      </c>
      <c r="Z856" s="156" t="s">
        <v>38</v>
      </c>
      <c r="AA856" s="156" t="s">
        <v>38</v>
      </c>
      <c r="AB856" s="156" t="s">
        <v>38</v>
      </c>
      <c r="AC856" s="156" t="s">
        <v>38</v>
      </c>
      <c r="AD856" s="96" t="s">
        <v>290</v>
      </c>
      <c r="AE856" s="156" t="s">
        <v>38</v>
      </c>
      <c r="AF856" s="156" t="s">
        <v>38</v>
      </c>
      <c r="AG856" s="156" t="s">
        <v>38</v>
      </c>
      <c r="AH856" s="156" t="s">
        <v>38</v>
      </c>
      <c r="AI856" s="156" t="s">
        <v>38</v>
      </c>
      <c r="AJ856" s="156" t="s">
        <v>38</v>
      </c>
      <c r="AK856" s="156" t="s">
        <v>38</v>
      </c>
    </row>
    <row r="857" spans="23:37" ht="16.5" customHeight="1" x14ac:dyDescent="0.25">
      <c r="W857" s="156" t="s">
        <v>38</v>
      </c>
      <c r="X857" s="156" t="s">
        <v>38</v>
      </c>
      <c r="Y857" s="156" t="s">
        <v>38</v>
      </c>
      <c r="Z857" s="156" t="s">
        <v>38</v>
      </c>
      <c r="AA857" s="156" t="s">
        <v>38</v>
      </c>
      <c r="AB857" s="156" t="s">
        <v>38</v>
      </c>
      <c r="AC857" s="156" t="s">
        <v>38</v>
      </c>
      <c r="AD857" s="96" t="s">
        <v>290</v>
      </c>
      <c r="AE857" s="156" t="s">
        <v>38</v>
      </c>
      <c r="AF857" s="156" t="s">
        <v>38</v>
      </c>
      <c r="AG857" s="156" t="s">
        <v>38</v>
      </c>
      <c r="AH857" s="156" t="s">
        <v>38</v>
      </c>
      <c r="AI857" s="156" t="s">
        <v>38</v>
      </c>
      <c r="AJ857" s="156" t="s">
        <v>38</v>
      </c>
      <c r="AK857" s="156" t="s">
        <v>38</v>
      </c>
    </row>
    <row r="858" spans="23:37" ht="16.5" customHeight="1" x14ac:dyDescent="0.25">
      <c r="W858" s="156" t="s">
        <v>38</v>
      </c>
      <c r="X858" s="156" t="s">
        <v>38</v>
      </c>
      <c r="Y858" s="156" t="s">
        <v>38</v>
      </c>
      <c r="Z858" s="156" t="s">
        <v>38</v>
      </c>
      <c r="AA858" s="156" t="s">
        <v>38</v>
      </c>
      <c r="AB858" s="156" t="s">
        <v>38</v>
      </c>
      <c r="AC858" s="156" t="s">
        <v>38</v>
      </c>
      <c r="AD858" s="96" t="s">
        <v>290</v>
      </c>
      <c r="AE858" s="156" t="s">
        <v>38</v>
      </c>
      <c r="AF858" s="156" t="s">
        <v>38</v>
      </c>
      <c r="AG858" s="156" t="s">
        <v>38</v>
      </c>
      <c r="AH858" s="156" t="s">
        <v>38</v>
      </c>
      <c r="AI858" s="156" t="s">
        <v>38</v>
      </c>
      <c r="AJ858" s="156" t="s">
        <v>38</v>
      </c>
      <c r="AK858" s="156" t="s">
        <v>38</v>
      </c>
    </row>
    <row r="859" spans="23:37" ht="16.5" customHeight="1" x14ac:dyDescent="0.25">
      <c r="W859" s="156" t="s">
        <v>38</v>
      </c>
      <c r="X859" s="156" t="s">
        <v>38</v>
      </c>
      <c r="Y859" s="156" t="s">
        <v>38</v>
      </c>
      <c r="Z859" s="156" t="s">
        <v>38</v>
      </c>
      <c r="AA859" s="156" t="s">
        <v>38</v>
      </c>
      <c r="AB859" s="156" t="s">
        <v>38</v>
      </c>
      <c r="AC859" s="156" t="s">
        <v>38</v>
      </c>
      <c r="AD859" s="96" t="s">
        <v>290</v>
      </c>
      <c r="AE859" s="156" t="s">
        <v>38</v>
      </c>
      <c r="AF859" s="156" t="s">
        <v>38</v>
      </c>
      <c r="AG859" s="156" t="s">
        <v>38</v>
      </c>
      <c r="AH859" s="156" t="s">
        <v>38</v>
      </c>
      <c r="AI859" s="156" t="s">
        <v>38</v>
      </c>
      <c r="AJ859" s="156" t="s">
        <v>38</v>
      </c>
      <c r="AK859" s="156" t="s">
        <v>38</v>
      </c>
    </row>
    <row r="860" spans="23:37" ht="16.5" customHeight="1" x14ac:dyDescent="0.25">
      <c r="W860" s="156" t="s">
        <v>38</v>
      </c>
      <c r="X860" s="156" t="s">
        <v>38</v>
      </c>
      <c r="Y860" s="156" t="s">
        <v>38</v>
      </c>
      <c r="Z860" s="156" t="s">
        <v>38</v>
      </c>
      <c r="AA860" s="156" t="s">
        <v>38</v>
      </c>
      <c r="AB860" s="156" t="s">
        <v>38</v>
      </c>
      <c r="AC860" s="156" t="s">
        <v>38</v>
      </c>
      <c r="AD860" s="96" t="s">
        <v>290</v>
      </c>
      <c r="AE860" s="156" t="s">
        <v>38</v>
      </c>
      <c r="AF860" s="156" t="s">
        <v>38</v>
      </c>
      <c r="AG860" s="156" t="s">
        <v>38</v>
      </c>
      <c r="AH860" s="156" t="s">
        <v>38</v>
      </c>
      <c r="AI860" s="156" t="s">
        <v>38</v>
      </c>
      <c r="AJ860" s="156" t="s">
        <v>38</v>
      </c>
      <c r="AK860" s="156" t="s">
        <v>38</v>
      </c>
    </row>
    <row r="861" spans="23:37" ht="16.5" customHeight="1" x14ac:dyDescent="0.25">
      <c r="W861" s="156" t="s">
        <v>38</v>
      </c>
      <c r="X861" s="156" t="s">
        <v>38</v>
      </c>
      <c r="Y861" s="156" t="s">
        <v>38</v>
      </c>
      <c r="Z861" s="156" t="s">
        <v>38</v>
      </c>
      <c r="AA861" s="156" t="s">
        <v>38</v>
      </c>
      <c r="AB861" s="156" t="s">
        <v>38</v>
      </c>
      <c r="AC861" s="156" t="s">
        <v>38</v>
      </c>
      <c r="AD861" s="96" t="s">
        <v>290</v>
      </c>
      <c r="AE861" s="156" t="s">
        <v>38</v>
      </c>
      <c r="AF861" s="156" t="s">
        <v>38</v>
      </c>
      <c r="AG861" s="156" t="s">
        <v>38</v>
      </c>
      <c r="AH861" s="156" t="s">
        <v>38</v>
      </c>
      <c r="AI861" s="156" t="s">
        <v>38</v>
      </c>
      <c r="AJ861" s="156" t="s">
        <v>38</v>
      </c>
      <c r="AK861" s="156" t="s">
        <v>38</v>
      </c>
    </row>
    <row r="862" spans="23:37" ht="16.5" customHeight="1" x14ac:dyDescent="0.25">
      <c r="W862" s="156" t="s">
        <v>38</v>
      </c>
      <c r="X862" s="156" t="s">
        <v>38</v>
      </c>
      <c r="Y862" s="156" t="s">
        <v>38</v>
      </c>
      <c r="Z862" s="156" t="s">
        <v>38</v>
      </c>
      <c r="AA862" s="156" t="s">
        <v>38</v>
      </c>
      <c r="AB862" s="156" t="s">
        <v>38</v>
      </c>
      <c r="AC862" s="156" t="s">
        <v>38</v>
      </c>
      <c r="AD862" s="96" t="s">
        <v>290</v>
      </c>
      <c r="AE862" s="156" t="s">
        <v>38</v>
      </c>
      <c r="AF862" s="156" t="s">
        <v>38</v>
      </c>
      <c r="AG862" s="156" t="s">
        <v>38</v>
      </c>
      <c r="AH862" s="156" t="s">
        <v>38</v>
      </c>
      <c r="AI862" s="156" t="s">
        <v>38</v>
      </c>
      <c r="AJ862" s="156" t="s">
        <v>38</v>
      </c>
      <c r="AK862" s="156" t="s">
        <v>38</v>
      </c>
    </row>
    <row r="863" spans="23:37" ht="16.5" customHeight="1" x14ac:dyDescent="0.25">
      <c r="W863" s="156" t="s">
        <v>38</v>
      </c>
      <c r="X863" s="156" t="s">
        <v>38</v>
      </c>
      <c r="Y863" s="156" t="s">
        <v>38</v>
      </c>
      <c r="Z863" s="156" t="s">
        <v>38</v>
      </c>
      <c r="AA863" s="156" t="s">
        <v>38</v>
      </c>
      <c r="AB863" s="156" t="s">
        <v>38</v>
      </c>
      <c r="AC863" s="156" t="s">
        <v>38</v>
      </c>
      <c r="AD863" s="96" t="s">
        <v>290</v>
      </c>
      <c r="AE863" s="156" t="s">
        <v>38</v>
      </c>
      <c r="AF863" s="156" t="s">
        <v>38</v>
      </c>
      <c r="AG863" s="156" t="s">
        <v>38</v>
      </c>
      <c r="AH863" s="156" t="s">
        <v>38</v>
      </c>
      <c r="AI863" s="156" t="s">
        <v>38</v>
      </c>
      <c r="AJ863" s="156" t="s">
        <v>38</v>
      </c>
      <c r="AK863" s="156" t="s">
        <v>38</v>
      </c>
    </row>
    <row r="864" spans="23:37" ht="16.5" customHeight="1" x14ac:dyDescent="0.25">
      <c r="W864" s="156" t="s">
        <v>38</v>
      </c>
      <c r="X864" s="156" t="s">
        <v>38</v>
      </c>
      <c r="Y864" s="156" t="s">
        <v>38</v>
      </c>
      <c r="Z864" s="156" t="s">
        <v>38</v>
      </c>
      <c r="AA864" s="156" t="s">
        <v>38</v>
      </c>
      <c r="AB864" s="156" t="s">
        <v>38</v>
      </c>
      <c r="AC864" s="156" t="s">
        <v>38</v>
      </c>
      <c r="AD864" s="96" t="s">
        <v>290</v>
      </c>
      <c r="AE864" s="156" t="s">
        <v>38</v>
      </c>
      <c r="AF864" s="156" t="s">
        <v>38</v>
      </c>
      <c r="AG864" s="156" t="s">
        <v>38</v>
      </c>
      <c r="AH864" s="156" t="s">
        <v>38</v>
      </c>
      <c r="AI864" s="156" t="s">
        <v>38</v>
      </c>
      <c r="AJ864" s="156" t="s">
        <v>38</v>
      </c>
      <c r="AK864" s="156" t="s">
        <v>38</v>
      </c>
    </row>
    <row r="865" spans="23:37" ht="16.5" customHeight="1" x14ac:dyDescent="0.25">
      <c r="W865" s="156" t="s">
        <v>38</v>
      </c>
      <c r="X865" s="156" t="s">
        <v>38</v>
      </c>
      <c r="Y865" s="156" t="s">
        <v>38</v>
      </c>
      <c r="Z865" s="156" t="s">
        <v>38</v>
      </c>
      <c r="AA865" s="156" t="s">
        <v>38</v>
      </c>
      <c r="AB865" s="156" t="s">
        <v>38</v>
      </c>
      <c r="AC865" s="156" t="s">
        <v>38</v>
      </c>
      <c r="AD865" s="96" t="s">
        <v>290</v>
      </c>
      <c r="AE865" s="156" t="s">
        <v>38</v>
      </c>
      <c r="AF865" s="156" t="s">
        <v>38</v>
      </c>
      <c r="AG865" s="156" t="s">
        <v>38</v>
      </c>
      <c r="AH865" s="156" t="s">
        <v>38</v>
      </c>
      <c r="AI865" s="156" t="s">
        <v>38</v>
      </c>
      <c r="AJ865" s="156" t="s">
        <v>38</v>
      </c>
      <c r="AK865" s="156" t="s">
        <v>38</v>
      </c>
    </row>
    <row r="866" spans="23:37" ht="16.5" customHeight="1" x14ac:dyDescent="0.25">
      <c r="W866" s="156" t="s">
        <v>38</v>
      </c>
      <c r="X866" s="156" t="s">
        <v>38</v>
      </c>
      <c r="Y866" s="156" t="s">
        <v>38</v>
      </c>
      <c r="Z866" s="156" t="s">
        <v>38</v>
      </c>
      <c r="AA866" s="156" t="s">
        <v>38</v>
      </c>
      <c r="AB866" s="156" t="s">
        <v>38</v>
      </c>
      <c r="AC866" s="156" t="s">
        <v>38</v>
      </c>
      <c r="AD866" s="96" t="s">
        <v>290</v>
      </c>
      <c r="AE866" s="156" t="s">
        <v>38</v>
      </c>
      <c r="AF866" s="156" t="s">
        <v>38</v>
      </c>
      <c r="AG866" s="156" t="s">
        <v>38</v>
      </c>
      <c r="AH866" s="156" t="s">
        <v>38</v>
      </c>
      <c r="AI866" s="156" t="s">
        <v>38</v>
      </c>
      <c r="AJ866" s="156" t="s">
        <v>38</v>
      </c>
      <c r="AK866" s="156" t="s">
        <v>38</v>
      </c>
    </row>
    <row r="867" spans="23:37" ht="16.5" customHeight="1" x14ac:dyDescent="0.25">
      <c r="W867" s="156" t="s">
        <v>38</v>
      </c>
      <c r="X867" s="156" t="s">
        <v>38</v>
      </c>
      <c r="Y867" s="156" t="s">
        <v>38</v>
      </c>
      <c r="Z867" s="156" t="s">
        <v>38</v>
      </c>
      <c r="AA867" s="156" t="s">
        <v>38</v>
      </c>
      <c r="AB867" s="156" t="s">
        <v>38</v>
      </c>
      <c r="AC867" s="156" t="s">
        <v>38</v>
      </c>
      <c r="AD867" s="96" t="s">
        <v>290</v>
      </c>
      <c r="AE867" s="156" t="s">
        <v>38</v>
      </c>
      <c r="AF867" s="156" t="s">
        <v>38</v>
      </c>
      <c r="AG867" s="156" t="s">
        <v>38</v>
      </c>
      <c r="AH867" s="156" t="s">
        <v>38</v>
      </c>
      <c r="AI867" s="156" t="s">
        <v>38</v>
      </c>
      <c r="AJ867" s="156" t="s">
        <v>38</v>
      </c>
      <c r="AK867" s="156" t="s">
        <v>38</v>
      </c>
    </row>
    <row r="868" spans="23:37" ht="16.5" customHeight="1" x14ac:dyDescent="0.25">
      <c r="W868" s="156" t="s">
        <v>38</v>
      </c>
      <c r="X868" s="156" t="s">
        <v>38</v>
      </c>
      <c r="Y868" s="156" t="s">
        <v>38</v>
      </c>
      <c r="Z868" s="156" t="s">
        <v>38</v>
      </c>
      <c r="AA868" s="156" t="s">
        <v>38</v>
      </c>
      <c r="AB868" s="156" t="s">
        <v>38</v>
      </c>
      <c r="AC868" s="156" t="s">
        <v>38</v>
      </c>
      <c r="AD868" s="96" t="s">
        <v>290</v>
      </c>
      <c r="AE868" s="156" t="s">
        <v>38</v>
      </c>
      <c r="AF868" s="156" t="s">
        <v>38</v>
      </c>
      <c r="AG868" s="156" t="s">
        <v>38</v>
      </c>
      <c r="AH868" s="156" t="s">
        <v>38</v>
      </c>
      <c r="AI868" s="156" t="s">
        <v>38</v>
      </c>
      <c r="AJ868" s="156" t="s">
        <v>38</v>
      </c>
      <c r="AK868" s="156" t="s">
        <v>38</v>
      </c>
    </row>
    <row r="869" spans="23:37" ht="16.5" customHeight="1" x14ac:dyDescent="0.25">
      <c r="W869" s="156" t="s">
        <v>38</v>
      </c>
      <c r="X869" s="156" t="s">
        <v>38</v>
      </c>
      <c r="Y869" s="156" t="s">
        <v>38</v>
      </c>
      <c r="Z869" s="156" t="s">
        <v>38</v>
      </c>
      <c r="AA869" s="156" t="s">
        <v>38</v>
      </c>
      <c r="AB869" s="156" t="s">
        <v>38</v>
      </c>
      <c r="AC869" s="156" t="s">
        <v>38</v>
      </c>
      <c r="AD869" s="96" t="s">
        <v>290</v>
      </c>
      <c r="AE869" s="156" t="s">
        <v>38</v>
      </c>
      <c r="AF869" s="156" t="s">
        <v>38</v>
      </c>
      <c r="AG869" s="156" t="s">
        <v>38</v>
      </c>
      <c r="AH869" s="156" t="s">
        <v>38</v>
      </c>
      <c r="AI869" s="156" t="s">
        <v>38</v>
      </c>
      <c r="AJ869" s="156" t="s">
        <v>38</v>
      </c>
      <c r="AK869" s="156" t="s">
        <v>38</v>
      </c>
    </row>
    <row r="870" spans="23:37" ht="16.5" customHeight="1" x14ac:dyDescent="0.25">
      <c r="W870" s="156" t="s">
        <v>38</v>
      </c>
      <c r="X870" s="156" t="s">
        <v>38</v>
      </c>
      <c r="Y870" s="156" t="s">
        <v>38</v>
      </c>
      <c r="Z870" s="156" t="s">
        <v>38</v>
      </c>
      <c r="AA870" s="156" t="s">
        <v>38</v>
      </c>
      <c r="AB870" s="156" t="s">
        <v>38</v>
      </c>
      <c r="AC870" s="156" t="s">
        <v>38</v>
      </c>
      <c r="AD870" s="96" t="s">
        <v>290</v>
      </c>
      <c r="AE870" s="156" t="s">
        <v>38</v>
      </c>
      <c r="AF870" s="156" t="s">
        <v>38</v>
      </c>
      <c r="AG870" s="156" t="s">
        <v>38</v>
      </c>
      <c r="AH870" s="156" t="s">
        <v>38</v>
      </c>
      <c r="AI870" s="156" t="s">
        <v>38</v>
      </c>
      <c r="AJ870" s="156" t="s">
        <v>38</v>
      </c>
      <c r="AK870" s="156" t="s">
        <v>38</v>
      </c>
    </row>
    <row r="871" spans="23:37" ht="16.5" customHeight="1" x14ac:dyDescent="0.25">
      <c r="W871" s="156" t="s">
        <v>38</v>
      </c>
      <c r="X871" s="156" t="s">
        <v>38</v>
      </c>
      <c r="Y871" s="156" t="s">
        <v>38</v>
      </c>
      <c r="Z871" s="156" t="s">
        <v>38</v>
      </c>
      <c r="AA871" s="156" t="s">
        <v>38</v>
      </c>
      <c r="AB871" s="156" t="s">
        <v>38</v>
      </c>
      <c r="AC871" s="156" t="s">
        <v>38</v>
      </c>
      <c r="AD871" s="96" t="s">
        <v>290</v>
      </c>
      <c r="AE871" s="156" t="s">
        <v>38</v>
      </c>
      <c r="AF871" s="156" t="s">
        <v>38</v>
      </c>
      <c r="AG871" s="156" t="s">
        <v>38</v>
      </c>
      <c r="AH871" s="156" t="s">
        <v>38</v>
      </c>
      <c r="AI871" s="156" t="s">
        <v>38</v>
      </c>
      <c r="AJ871" s="156" t="s">
        <v>38</v>
      </c>
      <c r="AK871" s="156" t="s">
        <v>38</v>
      </c>
    </row>
    <row r="872" spans="23:37" ht="16.5" customHeight="1" x14ac:dyDescent="0.25">
      <c r="W872" s="156" t="s">
        <v>38</v>
      </c>
      <c r="X872" s="156" t="s">
        <v>38</v>
      </c>
      <c r="Y872" s="156" t="s">
        <v>38</v>
      </c>
      <c r="Z872" s="156" t="s">
        <v>38</v>
      </c>
      <c r="AA872" s="156" t="s">
        <v>38</v>
      </c>
      <c r="AB872" s="156" t="s">
        <v>38</v>
      </c>
      <c r="AC872" s="156" t="s">
        <v>38</v>
      </c>
      <c r="AD872" s="96" t="s">
        <v>290</v>
      </c>
      <c r="AE872" s="156" t="s">
        <v>38</v>
      </c>
      <c r="AF872" s="156" t="s">
        <v>38</v>
      </c>
      <c r="AG872" s="156" t="s">
        <v>38</v>
      </c>
      <c r="AH872" s="156" t="s">
        <v>38</v>
      </c>
      <c r="AI872" s="156" t="s">
        <v>38</v>
      </c>
      <c r="AJ872" s="156" t="s">
        <v>38</v>
      </c>
      <c r="AK872" s="156" t="s">
        <v>38</v>
      </c>
    </row>
    <row r="873" spans="23:37" ht="16.5" customHeight="1" x14ac:dyDescent="0.25">
      <c r="W873" s="156" t="s">
        <v>38</v>
      </c>
      <c r="X873" s="156" t="s">
        <v>38</v>
      </c>
      <c r="Y873" s="156" t="s">
        <v>38</v>
      </c>
      <c r="Z873" s="156" t="s">
        <v>38</v>
      </c>
      <c r="AA873" s="156" t="s">
        <v>38</v>
      </c>
      <c r="AB873" s="156" t="s">
        <v>38</v>
      </c>
      <c r="AC873" s="156" t="s">
        <v>38</v>
      </c>
      <c r="AD873" s="96" t="s">
        <v>290</v>
      </c>
      <c r="AE873" s="156" t="s">
        <v>38</v>
      </c>
      <c r="AF873" s="156" t="s">
        <v>38</v>
      </c>
      <c r="AG873" s="156" t="s">
        <v>38</v>
      </c>
      <c r="AH873" s="156" t="s">
        <v>38</v>
      </c>
      <c r="AI873" s="156" t="s">
        <v>38</v>
      </c>
      <c r="AJ873" s="156" t="s">
        <v>38</v>
      </c>
      <c r="AK873" s="156" t="s">
        <v>38</v>
      </c>
    </row>
    <row r="874" spans="23:37" ht="16.5" customHeight="1" x14ac:dyDescent="0.25">
      <c r="W874" s="156" t="s">
        <v>38</v>
      </c>
      <c r="X874" s="156" t="s">
        <v>38</v>
      </c>
      <c r="Y874" s="156" t="s">
        <v>38</v>
      </c>
      <c r="Z874" s="156" t="s">
        <v>38</v>
      </c>
      <c r="AA874" s="156" t="s">
        <v>38</v>
      </c>
      <c r="AB874" s="156" t="s">
        <v>38</v>
      </c>
      <c r="AC874" s="156" t="s">
        <v>38</v>
      </c>
      <c r="AD874" s="96" t="s">
        <v>290</v>
      </c>
      <c r="AE874" s="156" t="s">
        <v>38</v>
      </c>
      <c r="AF874" s="156" t="s">
        <v>38</v>
      </c>
      <c r="AG874" s="156" t="s">
        <v>38</v>
      </c>
      <c r="AH874" s="156" t="s">
        <v>38</v>
      </c>
      <c r="AI874" s="156" t="s">
        <v>38</v>
      </c>
      <c r="AJ874" s="156" t="s">
        <v>38</v>
      </c>
      <c r="AK874" s="156" t="s">
        <v>38</v>
      </c>
    </row>
    <row r="875" spans="23:37" ht="16.5" customHeight="1" x14ac:dyDescent="0.25">
      <c r="W875" s="156" t="s">
        <v>38</v>
      </c>
      <c r="X875" s="156" t="s">
        <v>38</v>
      </c>
      <c r="Y875" s="156" t="s">
        <v>38</v>
      </c>
      <c r="Z875" s="156" t="s">
        <v>38</v>
      </c>
      <c r="AA875" s="156" t="s">
        <v>38</v>
      </c>
      <c r="AB875" s="156" t="s">
        <v>38</v>
      </c>
      <c r="AC875" s="156" t="s">
        <v>38</v>
      </c>
      <c r="AD875" s="96" t="s">
        <v>290</v>
      </c>
      <c r="AE875" s="156" t="s">
        <v>38</v>
      </c>
      <c r="AF875" s="156" t="s">
        <v>38</v>
      </c>
      <c r="AG875" s="156" t="s">
        <v>38</v>
      </c>
      <c r="AH875" s="156" t="s">
        <v>38</v>
      </c>
      <c r="AI875" s="156" t="s">
        <v>38</v>
      </c>
      <c r="AJ875" s="156" t="s">
        <v>38</v>
      </c>
      <c r="AK875" s="156" t="s">
        <v>38</v>
      </c>
    </row>
    <row r="876" spans="23:37" ht="16.5" customHeight="1" x14ac:dyDescent="0.25">
      <c r="W876" s="156" t="s">
        <v>38</v>
      </c>
      <c r="X876" s="156" t="s">
        <v>38</v>
      </c>
      <c r="Y876" s="156" t="s">
        <v>38</v>
      </c>
      <c r="Z876" s="156" t="s">
        <v>38</v>
      </c>
      <c r="AA876" s="156" t="s">
        <v>38</v>
      </c>
      <c r="AB876" s="156" t="s">
        <v>38</v>
      </c>
      <c r="AC876" s="156" t="s">
        <v>38</v>
      </c>
      <c r="AD876" s="96" t="s">
        <v>290</v>
      </c>
      <c r="AE876" s="156" t="s">
        <v>38</v>
      </c>
      <c r="AF876" s="156" t="s">
        <v>38</v>
      </c>
      <c r="AG876" s="156" t="s">
        <v>38</v>
      </c>
      <c r="AH876" s="156" t="s">
        <v>38</v>
      </c>
      <c r="AI876" s="156" t="s">
        <v>38</v>
      </c>
      <c r="AJ876" s="156" t="s">
        <v>38</v>
      </c>
      <c r="AK876" s="156" t="s">
        <v>38</v>
      </c>
    </row>
    <row r="877" spans="23:37" ht="16.5" customHeight="1" x14ac:dyDescent="0.25">
      <c r="W877" s="156" t="s">
        <v>38</v>
      </c>
      <c r="X877" s="156" t="s">
        <v>38</v>
      </c>
      <c r="Y877" s="156" t="s">
        <v>38</v>
      </c>
      <c r="Z877" s="156" t="s">
        <v>38</v>
      </c>
      <c r="AA877" s="156" t="s">
        <v>38</v>
      </c>
      <c r="AB877" s="156" t="s">
        <v>38</v>
      </c>
      <c r="AC877" s="156" t="s">
        <v>38</v>
      </c>
      <c r="AD877" s="96" t="s">
        <v>290</v>
      </c>
      <c r="AE877" s="156" t="s">
        <v>38</v>
      </c>
      <c r="AF877" s="156" t="s">
        <v>38</v>
      </c>
      <c r="AG877" s="156" t="s">
        <v>38</v>
      </c>
      <c r="AH877" s="156" t="s">
        <v>38</v>
      </c>
      <c r="AI877" s="156" t="s">
        <v>38</v>
      </c>
      <c r="AJ877" s="156" t="s">
        <v>38</v>
      </c>
      <c r="AK877" s="156" t="s">
        <v>38</v>
      </c>
    </row>
    <row r="878" spans="23:37" ht="16.5" customHeight="1" x14ac:dyDescent="0.25">
      <c r="W878" s="156" t="s">
        <v>38</v>
      </c>
      <c r="X878" s="156" t="s">
        <v>38</v>
      </c>
      <c r="Y878" s="156" t="s">
        <v>38</v>
      </c>
      <c r="Z878" s="156" t="s">
        <v>38</v>
      </c>
      <c r="AA878" s="156" t="s">
        <v>38</v>
      </c>
      <c r="AB878" s="156" t="s">
        <v>38</v>
      </c>
      <c r="AC878" s="156" t="s">
        <v>38</v>
      </c>
      <c r="AD878" s="96" t="s">
        <v>290</v>
      </c>
      <c r="AE878" s="156" t="s">
        <v>38</v>
      </c>
      <c r="AF878" s="156" t="s">
        <v>38</v>
      </c>
      <c r="AG878" s="156" t="s">
        <v>38</v>
      </c>
      <c r="AH878" s="156" t="s">
        <v>38</v>
      </c>
      <c r="AI878" s="156" t="s">
        <v>38</v>
      </c>
      <c r="AJ878" s="156" t="s">
        <v>38</v>
      </c>
      <c r="AK878" s="156" t="s">
        <v>38</v>
      </c>
    </row>
    <row r="879" spans="23:37" ht="16.5" customHeight="1" x14ac:dyDescent="0.25">
      <c r="W879" s="156" t="s">
        <v>38</v>
      </c>
      <c r="X879" s="156" t="s">
        <v>38</v>
      </c>
      <c r="Y879" s="156" t="s">
        <v>38</v>
      </c>
      <c r="Z879" s="156" t="s">
        <v>38</v>
      </c>
      <c r="AA879" s="156" t="s">
        <v>38</v>
      </c>
      <c r="AB879" s="156" t="s">
        <v>38</v>
      </c>
      <c r="AC879" s="156" t="s">
        <v>38</v>
      </c>
      <c r="AD879" s="96" t="s">
        <v>290</v>
      </c>
      <c r="AE879" s="156" t="s">
        <v>38</v>
      </c>
      <c r="AF879" s="156" t="s">
        <v>38</v>
      </c>
      <c r="AG879" s="156" t="s">
        <v>38</v>
      </c>
      <c r="AH879" s="156" t="s">
        <v>38</v>
      </c>
      <c r="AI879" s="156" t="s">
        <v>38</v>
      </c>
      <c r="AJ879" s="156" t="s">
        <v>38</v>
      </c>
      <c r="AK879" s="156" t="s">
        <v>38</v>
      </c>
    </row>
    <row r="880" spans="23:37" ht="16.5" customHeight="1" x14ac:dyDescent="0.25">
      <c r="W880" s="156" t="s">
        <v>38</v>
      </c>
      <c r="X880" s="156" t="s">
        <v>38</v>
      </c>
      <c r="Y880" s="156" t="s">
        <v>38</v>
      </c>
      <c r="Z880" s="156" t="s">
        <v>38</v>
      </c>
      <c r="AA880" s="156" t="s">
        <v>38</v>
      </c>
      <c r="AB880" s="156" t="s">
        <v>38</v>
      </c>
      <c r="AC880" s="156" t="s">
        <v>38</v>
      </c>
      <c r="AD880" s="96" t="s">
        <v>290</v>
      </c>
      <c r="AE880" s="156" t="s">
        <v>38</v>
      </c>
      <c r="AF880" s="156" t="s">
        <v>38</v>
      </c>
      <c r="AG880" s="156" t="s">
        <v>38</v>
      </c>
      <c r="AH880" s="156" t="s">
        <v>38</v>
      </c>
      <c r="AI880" s="156" t="s">
        <v>38</v>
      </c>
      <c r="AJ880" s="156" t="s">
        <v>38</v>
      </c>
      <c r="AK880" s="156" t="s">
        <v>38</v>
      </c>
    </row>
    <row r="881" spans="23:37" ht="16.5" customHeight="1" x14ac:dyDescent="0.25">
      <c r="W881" s="156" t="s">
        <v>38</v>
      </c>
      <c r="X881" s="156" t="s">
        <v>38</v>
      </c>
      <c r="Y881" s="156" t="s">
        <v>38</v>
      </c>
      <c r="Z881" s="156" t="s">
        <v>38</v>
      </c>
      <c r="AA881" s="156" t="s">
        <v>38</v>
      </c>
      <c r="AB881" s="156" t="s">
        <v>38</v>
      </c>
      <c r="AC881" s="156" t="s">
        <v>38</v>
      </c>
      <c r="AD881" s="96" t="s">
        <v>290</v>
      </c>
      <c r="AE881" s="156" t="s">
        <v>38</v>
      </c>
      <c r="AF881" s="156" t="s">
        <v>38</v>
      </c>
      <c r="AG881" s="156" t="s">
        <v>38</v>
      </c>
      <c r="AH881" s="156" t="s">
        <v>38</v>
      </c>
      <c r="AI881" s="156" t="s">
        <v>38</v>
      </c>
      <c r="AJ881" s="156" t="s">
        <v>38</v>
      </c>
      <c r="AK881" s="156" t="s">
        <v>38</v>
      </c>
    </row>
    <row r="882" spans="23:37" ht="16.5" customHeight="1" x14ac:dyDescent="0.25">
      <c r="W882" s="156" t="s">
        <v>38</v>
      </c>
      <c r="X882" s="156" t="s">
        <v>38</v>
      </c>
      <c r="Y882" s="156" t="s">
        <v>38</v>
      </c>
      <c r="Z882" s="156" t="s">
        <v>38</v>
      </c>
      <c r="AA882" s="156" t="s">
        <v>38</v>
      </c>
      <c r="AB882" s="156" t="s">
        <v>38</v>
      </c>
      <c r="AC882" s="156" t="s">
        <v>38</v>
      </c>
      <c r="AD882" s="96" t="s">
        <v>290</v>
      </c>
      <c r="AE882" s="156" t="s">
        <v>38</v>
      </c>
      <c r="AF882" s="156" t="s">
        <v>38</v>
      </c>
      <c r="AG882" s="156" t="s">
        <v>38</v>
      </c>
      <c r="AH882" s="156" t="s">
        <v>38</v>
      </c>
      <c r="AI882" s="156" t="s">
        <v>38</v>
      </c>
      <c r="AJ882" s="156" t="s">
        <v>38</v>
      </c>
      <c r="AK882" s="156" t="s">
        <v>38</v>
      </c>
    </row>
    <row r="883" spans="23:37" ht="16.5" customHeight="1" x14ac:dyDescent="0.25">
      <c r="W883" s="156" t="s">
        <v>38</v>
      </c>
      <c r="X883" s="156" t="s">
        <v>38</v>
      </c>
      <c r="Y883" s="156" t="s">
        <v>38</v>
      </c>
      <c r="Z883" s="156" t="s">
        <v>38</v>
      </c>
      <c r="AA883" s="156" t="s">
        <v>38</v>
      </c>
      <c r="AB883" s="156" t="s">
        <v>38</v>
      </c>
      <c r="AC883" s="156" t="s">
        <v>38</v>
      </c>
      <c r="AD883" s="96" t="s">
        <v>290</v>
      </c>
      <c r="AE883" s="156" t="s">
        <v>38</v>
      </c>
      <c r="AF883" s="156" t="s">
        <v>38</v>
      </c>
      <c r="AG883" s="156" t="s">
        <v>38</v>
      </c>
      <c r="AH883" s="156" t="s">
        <v>38</v>
      </c>
      <c r="AI883" s="156" t="s">
        <v>38</v>
      </c>
      <c r="AJ883" s="156" t="s">
        <v>38</v>
      </c>
      <c r="AK883" s="156" t="s">
        <v>38</v>
      </c>
    </row>
    <row r="884" spans="23:37" ht="16.5" customHeight="1" x14ac:dyDescent="0.25">
      <c r="W884" s="156" t="s">
        <v>38</v>
      </c>
      <c r="X884" s="156" t="s">
        <v>38</v>
      </c>
      <c r="Y884" s="156" t="s">
        <v>38</v>
      </c>
      <c r="Z884" s="156" t="s">
        <v>38</v>
      </c>
      <c r="AA884" s="156" t="s">
        <v>38</v>
      </c>
      <c r="AB884" s="156" t="s">
        <v>38</v>
      </c>
      <c r="AC884" s="156" t="s">
        <v>38</v>
      </c>
      <c r="AD884" s="96" t="s">
        <v>290</v>
      </c>
      <c r="AE884" s="156" t="s">
        <v>38</v>
      </c>
      <c r="AF884" s="156" t="s">
        <v>38</v>
      </c>
      <c r="AG884" s="156" t="s">
        <v>38</v>
      </c>
      <c r="AH884" s="156" t="s">
        <v>38</v>
      </c>
      <c r="AI884" s="156" t="s">
        <v>38</v>
      </c>
      <c r="AJ884" s="156" t="s">
        <v>38</v>
      </c>
      <c r="AK884" s="156" t="s">
        <v>38</v>
      </c>
    </row>
    <row r="885" spans="23:37" ht="16.5" customHeight="1" x14ac:dyDescent="0.25">
      <c r="W885" s="156" t="s">
        <v>38</v>
      </c>
      <c r="X885" s="156" t="s">
        <v>38</v>
      </c>
      <c r="Y885" s="156" t="s">
        <v>38</v>
      </c>
      <c r="Z885" s="156" t="s">
        <v>38</v>
      </c>
      <c r="AA885" s="156" t="s">
        <v>38</v>
      </c>
      <c r="AB885" s="156" t="s">
        <v>38</v>
      </c>
      <c r="AC885" s="156" t="s">
        <v>38</v>
      </c>
      <c r="AD885" s="96" t="s">
        <v>290</v>
      </c>
      <c r="AE885" s="156" t="s">
        <v>38</v>
      </c>
      <c r="AF885" s="156" t="s">
        <v>38</v>
      </c>
      <c r="AG885" s="156" t="s">
        <v>38</v>
      </c>
      <c r="AH885" s="156" t="s">
        <v>38</v>
      </c>
      <c r="AI885" s="156" t="s">
        <v>38</v>
      </c>
      <c r="AJ885" s="156" t="s">
        <v>38</v>
      </c>
      <c r="AK885" s="156" t="s">
        <v>38</v>
      </c>
    </row>
    <row r="886" spans="23:37" ht="16.5" customHeight="1" x14ac:dyDescent="0.25">
      <c r="W886" s="156" t="s">
        <v>38</v>
      </c>
      <c r="X886" s="156" t="s">
        <v>38</v>
      </c>
      <c r="Y886" s="156" t="s">
        <v>38</v>
      </c>
      <c r="Z886" s="156" t="s">
        <v>38</v>
      </c>
      <c r="AA886" s="156" t="s">
        <v>38</v>
      </c>
      <c r="AB886" s="156" t="s">
        <v>38</v>
      </c>
      <c r="AC886" s="156" t="s">
        <v>38</v>
      </c>
      <c r="AD886" s="96" t="s">
        <v>290</v>
      </c>
      <c r="AE886" s="156" t="s">
        <v>38</v>
      </c>
      <c r="AF886" s="156" t="s">
        <v>38</v>
      </c>
      <c r="AG886" s="156" t="s">
        <v>38</v>
      </c>
      <c r="AH886" s="156" t="s">
        <v>38</v>
      </c>
      <c r="AI886" s="156" t="s">
        <v>38</v>
      </c>
      <c r="AJ886" s="156" t="s">
        <v>38</v>
      </c>
      <c r="AK886" s="156" t="s">
        <v>38</v>
      </c>
    </row>
    <row r="887" spans="23:37" ht="16.5" customHeight="1" x14ac:dyDescent="0.25">
      <c r="W887" s="156" t="s">
        <v>38</v>
      </c>
      <c r="X887" s="156" t="s">
        <v>38</v>
      </c>
      <c r="Y887" s="156" t="s">
        <v>38</v>
      </c>
      <c r="Z887" s="156" t="s">
        <v>38</v>
      </c>
      <c r="AA887" s="156" t="s">
        <v>38</v>
      </c>
      <c r="AB887" s="156" t="s">
        <v>38</v>
      </c>
      <c r="AC887" s="156" t="s">
        <v>38</v>
      </c>
      <c r="AD887" s="96" t="s">
        <v>290</v>
      </c>
      <c r="AE887" s="156" t="s">
        <v>38</v>
      </c>
      <c r="AF887" s="156" t="s">
        <v>38</v>
      </c>
      <c r="AG887" s="156" t="s">
        <v>38</v>
      </c>
      <c r="AH887" s="156" t="s">
        <v>38</v>
      </c>
      <c r="AI887" s="156" t="s">
        <v>38</v>
      </c>
      <c r="AJ887" s="156" t="s">
        <v>38</v>
      </c>
      <c r="AK887" s="156" t="s">
        <v>38</v>
      </c>
    </row>
    <row r="888" spans="23:37" ht="16.5" customHeight="1" x14ac:dyDescent="0.25">
      <c r="W888" s="156" t="s">
        <v>38</v>
      </c>
      <c r="X888" s="156" t="s">
        <v>38</v>
      </c>
      <c r="Y888" s="156" t="s">
        <v>38</v>
      </c>
      <c r="Z888" s="156" t="s">
        <v>38</v>
      </c>
      <c r="AA888" s="156" t="s">
        <v>38</v>
      </c>
      <c r="AB888" s="156" t="s">
        <v>38</v>
      </c>
      <c r="AC888" s="156" t="s">
        <v>38</v>
      </c>
      <c r="AD888" s="96" t="s">
        <v>290</v>
      </c>
      <c r="AE888" s="156" t="s">
        <v>38</v>
      </c>
      <c r="AF888" s="156" t="s">
        <v>38</v>
      </c>
      <c r="AG888" s="156" t="s">
        <v>38</v>
      </c>
      <c r="AH888" s="156" t="s">
        <v>38</v>
      </c>
      <c r="AI888" s="156" t="s">
        <v>38</v>
      </c>
      <c r="AJ888" s="156" t="s">
        <v>38</v>
      </c>
      <c r="AK888" s="156" t="s">
        <v>38</v>
      </c>
    </row>
    <row r="889" spans="23:37" ht="16.5" customHeight="1" x14ac:dyDescent="0.25">
      <c r="W889" s="156" t="s">
        <v>38</v>
      </c>
      <c r="X889" s="156" t="s">
        <v>38</v>
      </c>
      <c r="Y889" s="156" t="s">
        <v>38</v>
      </c>
      <c r="Z889" s="156" t="s">
        <v>38</v>
      </c>
      <c r="AA889" s="156" t="s">
        <v>38</v>
      </c>
      <c r="AB889" s="156" t="s">
        <v>38</v>
      </c>
      <c r="AC889" s="156" t="s">
        <v>38</v>
      </c>
      <c r="AD889" s="96" t="s">
        <v>290</v>
      </c>
      <c r="AE889" s="156" t="s">
        <v>38</v>
      </c>
      <c r="AF889" s="156" t="s">
        <v>38</v>
      </c>
      <c r="AG889" s="156" t="s">
        <v>38</v>
      </c>
      <c r="AH889" s="156" t="s">
        <v>38</v>
      </c>
      <c r="AI889" s="156" t="s">
        <v>38</v>
      </c>
      <c r="AJ889" s="156" t="s">
        <v>38</v>
      </c>
      <c r="AK889" s="156" t="s">
        <v>38</v>
      </c>
    </row>
    <row r="890" spans="23:37" ht="16.5" customHeight="1" x14ac:dyDescent="0.25">
      <c r="W890" s="156" t="s">
        <v>38</v>
      </c>
      <c r="X890" s="156" t="s">
        <v>38</v>
      </c>
      <c r="Y890" s="156" t="s">
        <v>38</v>
      </c>
      <c r="Z890" s="156" t="s">
        <v>38</v>
      </c>
      <c r="AA890" s="156" t="s">
        <v>38</v>
      </c>
      <c r="AB890" s="156" t="s">
        <v>38</v>
      </c>
      <c r="AC890" s="156" t="s">
        <v>38</v>
      </c>
      <c r="AD890" s="96" t="s">
        <v>290</v>
      </c>
      <c r="AE890" s="156" t="s">
        <v>38</v>
      </c>
      <c r="AF890" s="156" t="s">
        <v>38</v>
      </c>
      <c r="AG890" s="156" t="s">
        <v>38</v>
      </c>
      <c r="AH890" s="156" t="s">
        <v>38</v>
      </c>
      <c r="AI890" s="156" t="s">
        <v>38</v>
      </c>
      <c r="AJ890" s="156" t="s">
        <v>38</v>
      </c>
      <c r="AK890" s="156" t="s">
        <v>38</v>
      </c>
    </row>
    <row r="891" spans="23:37" ht="16.5" customHeight="1" x14ac:dyDescent="0.25">
      <c r="W891" s="156" t="s">
        <v>38</v>
      </c>
      <c r="X891" s="156" t="s">
        <v>38</v>
      </c>
      <c r="Y891" s="156" t="s">
        <v>38</v>
      </c>
      <c r="Z891" s="156" t="s">
        <v>38</v>
      </c>
      <c r="AA891" s="156" t="s">
        <v>38</v>
      </c>
      <c r="AB891" s="156" t="s">
        <v>38</v>
      </c>
      <c r="AC891" s="156" t="s">
        <v>38</v>
      </c>
      <c r="AD891" s="96" t="s">
        <v>290</v>
      </c>
      <c r="AE891" s="156" t="s">
        <v>38</v>
      </c>
      <c r="AF891" s="156" t="s">
        <v>38</v>
      </c>
      <c r="AG891" s="156" t="s">
        <v>38</v>
      </c>
      <c r="AH891" s="156" t="s">
        <v>38</v>
      </c>
      <c r="AI891" s="156" t="s">
        <v>38</v>
      </c>
      <c r="AJ891" s="156" t="s">
        <v>38</v>
      </c>
      <c r="AK891" s="156" t="s">
        <v>38</v>
      </c>
    </row>
    <row r="892" spans="23:37" ht="16.5" customHeight="1" x14ac:dyDescent="0.25">
      <c r="W892" s="156" t="s">
        <v>38</v>
      </c>
      <c r="X892" s="156" t="s">
        <v>38</v>
      </c>
      <c r="Y892" s="156" t="s">
        <v>38</v>
      </c>
      <c r="Z892" s="156" t="s">
        <v>38</v>
      </c>
      <c r="AA892" s="156" t="s">
        <v>38</v>
      </c>
      <c r="AB892" s="156" t="s">
        <v>38</v>
      </c>
      <c r="AC892" s="156" t="s">
        <v>38</v>
      </c>
      <c r="AD892" s="96" t="s">
        <v>290</v>
      </c>
      <c r="AE892" s="156" t="s">
        <v>38</v>
      </c>
      <c r="AF892" s="156" t="s">
        <v>38</v>
      </c>
      <c r="AG892" s="156" t="s">
        <v>38</v>
      </c>
      <c r="AH892" s="156" t="s">
        <v>38</v>
      </c>
      <c r="AI892" s="156" t="s">
        <v>38</v>
      </c>
      <c r="AJ892" s="156" t="s">
        <v>38</v>
      </c>
      <c r="AK892" s="156" t="s">
        <v>38</v>
      </c>
    </row>
    <row r="893" spans="23:37" ht="16.5" customHeight="1" x14ac:dyDescent="0.25">
      <c r="W893" s="156" t="s">
        <v>38</v>
      </c>
      <c r="X893" s="156" t="s">
        <v>38</v>
      </c>
      <c r="Y893" s="156" t="s">
        <v>38</v>
      </c>
      <c r="Z893" s="156" t="s">
        <v>38</v>
      </c>
      <c r="AA893" s="156" t="s">
        <v>38</v>
      </c>
      <c r="AB893" s="156" t="s">
        <v>38</v>
      </c>
      <c r="AC893" s="156" t="s">
        <v>38</v>
      </c>
      <c r="AD893" s="96" t="s">
        <v>290</v>
      </c>
      <c r="AE893" s="156" t="s">
        <v>38</v>
      </c>
      <c r="AF893" s="156" t="s">
        <v>38</v>
      </c>
      <c r="AG893" s="156" t="s">
        <v>38</v>
      </c>
      <c r="AH893" s="156" t="s">
        <v>38</v>
      </c>
      <c r="AI893" s="156" t="s">
        <v>38</v>
      </c>
      <c r="AJ893" s="156" t="s">
        <v>38</v>
      </c>
      <c r="AK893" s="156" t="s">
        <v>38</v>
      </c>
    </row>
    <row r="894" spans="23:37" ht="16.5" customHeight="1" x14ac:dyDescent="0.25">
      <c r="W894" s="156" t="s">
        <v>38</v>
      </c>
      <c r="X894" s="156" t="s">
        <v>38</v>
      </c>
      <c r="Y894" s="156" t="s">
        <v>38</v>
      </c>
      <c r="Z894" s="156" t="s">
        <v>38</v>
      </c>
      <c r="AA894" s="156" t="s">
        <v>38</v>
      </c>
      <c r="AB894" s="156" t="s">
        <v>38</v>
      </c>
      <c r="AC894" s="156" t="s">
        <v>38</v>
      </c>
      <c r="AD894" s="96" t="s">
        <v>290</v>
      </c>
      <c r="AE894" s="156" t="s">
        <v>38</v>
      </c>
      <c r="AF894" s="156" t="s">
        <v>38</v>
      </c>
      <c r="AG894" s="156" t="s">
        <v>38</v>
      </c>
      <c r="AH894" s="156" t="s">
        <v>38</v>
      </c>
      <c r="AI894" s="156" t="s">
        <v>38</v>
      </c>
      <c r="AJ894" s="156" t="s">
        <v>38</v>
      </c>
      <c r="AK894" s="156" t="s">
        <v>38</v>
      </c>
    </row>
    <row r="895" spans="23:37" ht="16.5" customHeight="1" x14ac:dyDescent="0.25">
      <c r="W895" s="156" t="s">
        <v>38</v>
      </c>
      <c r="X895" s="156" t="s">
        <v>38</v>
      </c>
      <c r="Y895" s="156" t="s">
        <v>38</v>
      </c>
      <c r="Z895" s="156" t="s">
        <v>38</v>
      </c>
      <c r="AA895" s="156" t="s">
        <v>38</v>
      </c>
      <c r="AB895" s="156" t="s">
        <v>38</v>
      </c>
      <c r="AC895" s="156" t="s">
        <v>38</v>
      </c>
      <c r="AD895" s="96" t="s">
        <v>290</v>
      </c>
      <c r="AE895" s="156" t="s">
        <v>38</v>
      </c>
      <c r="AF895" s="156" t="s">
        <v>38</v>
      </c>
      <c r="AG895" s="156" t="s">
        <v>38</v>
      </c>
      <c r="AH895" s="156" t="s">
        <v>38</v>
      </c>
      <c r="AI895" s="156" t="s">
        <v>38</v>
      </c>
      <c r="AJ895" s="156" t="s">
        <v>38</v>
      </c>
      <c r="AK895" s="156" t="s">
        <v>38</v>
      </c>
    </row>
    <row r="896" spans="23:37" ht="16.5" customHeight="1" x14ac:dyDescent="0.25">
      <c r="W896" s="156" t="s">
        <v>38</v>
      </c>
      <c r="X896" s="156" t="s">
        <v>38</v>
      </c>
      <c r="Y896" s="156" t="s">
        <v>38</v>
      </c>
      <c r="Z896" s="156" t="s">
        <v>38</v>
      </c>
      <c r="AA896" s="156" t="s">
        <v>38</v>
      </c>
      <c r="AB896" s="156" t="s">
        <v>38</v>
      </c>
      <c r="AC896" s="156" t="s">
        <v>38</v>
      </c>
      <c r="AD896" s="96" t="s">
        <v>290</v>
      </c>
      <c r="AE896" s="156" t="s">
        <v>38</v>
      </c>
      <c r="AF896" s="156" t="s">
        <v>38</v>
      </c>
      <c r="AG896" s="156" t="s">
        <v>38</v>
      </c>
      <c r="AH896" s="156" t="s">
        <v>38</v>
      </c>
      <c r="AI896" s="156" t="s">
        <v>38</v>
      </c>
      <c r="AJ896" s="156" t="s">
        <v>38</v>
      </c>
      <c r="AK896" s="156" t="s">
        <v>38</v>
      </c>
    </row>
    <row r="897" spans="23:37" ht="16.5" customHeight="1" x14ac:dyDescent="0.25">
      <c r="W897" s="156" t="s">
        <v>38</v>
      </c>
      <c r="X897" s="156" t="s">
        <v>38</v>
      </c>
      <c r="Y897" s="156" t="s">
        <v>38</v>
      </c>
      <c r="Z897" s="156" t="s">
        <v>38</v>
      </c>
      <c r="AA897" s="156" t="s">
        <v>38</v>
      </c>
      <c r="AB897" s="156" t="s">
        <v>38</v>
      </c>
      <c r="AC897" s="156" t="s">
        <v>38</v>
      </c>
      <c r="AD897" s="96" t="s">
        <v>290</v>
      </c>
      <c r="AE897" s="156" t="s">
        <v>38</v>
      </c>
      <c r="AF897" s="156" t="s">
        <v>38</v>
      </c>
      <c r="AG897" s="156" t="s">
        <v>38</v>
      </c>
      <c r="AH897" s="156" t="s">
        <v>38</v>
      </c>
      <c r="AI897" s="156" t="s">
        <v>38</v>
      </c>
      <c r="AJ897" s="156" t="s">
        <v>38</v>
      </c>
      <c r="AK897" s="156" t="s">
        <v>38</v>
      </c>
    </row>
    <row r="898" spans="23:37" ht="16.5" customHeight="1" x14ac:dyDescent="0.25">
      <c r="W898" s="156" t="s">
        <v>38</v>
      </c>
      <c r="X898" s="156" t="s">
        <v>38</v>
      </c>
      <c r="Y898" s="156" t="s">
        <v>38</v>
      </c>
      <c r="Z898" s="156" t="s">
        <v>38</v>
      </c>
      <c r="AA898" s="156" t="s">
        <v>38</v>
      </c>
      <c r="AB898" s="156" t="s">
        <v>38</v>
      </c>
      <c r="AC898" s="156" t="s">
        <v>38</v>
      </c>
      <c r="AD898" s="96" t="s">
        <v>290</v>
      </c>
      <c r="AE898" s="156" t="s">
        <v>38</v>
      </c>
      <c r="AF898" s="156" t="s">
        <v>38</v>
      </c>
      <c r="AG898" s="156" t="s">
        <v>38</v>
      </c>
      <c r="AH898" s="156" t="s">
        <v>38</v>
      </c>
      <c r="AI898" s="156" t="s">
        <v>38</v>
      </c>
      <c r="AJ898" s="156" t="s">
        <v>38</v>
      </c>
      <c r="AK898" s="156" t="s">
        <v>38</v>
      </c>
    </row>
    <row r="899" spans="23:37" ht="16.5" customHeight="1" x14ac:dyDescent="0.25">
      <c r="W899" s="156" t="s">
        <v>38</v>
      </c>
      <c r="X899" s="156" t="s">
        <v>38</v>
      </c>
      <c r="Y899" s="156" t="s">
        <v>38</v>
      </c>
      <c r="Z899" s="156" t="s">
        <v>38</v>
      </c>
      <c r="AA899" s="156" t="s">
        <v>38</v>
      </c>
      <c r="AB899" s="156" t="s">
        <v>38</v>
      </c>
      <c r="AC899" s="156" t="s">
        <v>38</v>
      </c>
      <c r="AD899" s="96" t="s">
        <v>290</v>
      </c>
      <c r="AE899" s="156" t="s">
        <v>38</v>
      </c>
      <c r="AF899" s="156" t="s">
        <v>38</v>
      </c>
      <c r="AG899" s="156" t="s">
        <v>38</v>
      </c>
      <c r="AH899" s="156" t="s">
        <v>38</v>
      </c>
      <c r="AI899" s="156" t="s">
        <v>38</v>
      </c>
      <c r="AJ899" s="156" t="s">
        <v>38</v>
      </c>
      <c r="AK899" s="156" t="s">
        <v>38</v>
      </c>
    </row>
    <row r="900" spans="23:37" ht="16.5" customHeight="1" x14ac:dyDescent="0.25">
      <c r="W900" s="156" t="s">
        <v>38</v>
      </c>
      <c r="X900" s="156" t="s">
        <v>38</v>
      </c>
      <c r="Y900" s="156" t="s">
        <v>38</v>
      </c>
      <c r="Z900" s="156" t="s">
        <v>38</v>
      </c>
      <c r="AA900" s="156" t="s">
        <v>38</v>
      </c>
      <c r="AB900" s="156" t="s">
        <v>38</v>
      </c>
      <c r="AC900" s="156" t="s">
        <v>38</v>
      </c>
      <c r="AD900" s="96" t="s">
        <v>290</v>
      </c>
      <c r="AE900" s="156" t="s">
        <v>38</v>
      </c>
      <c r="AF900" s="156" t="s">
        <v>38</v>
      </c>
      <c r="AG900" s="156" t="s">
        <v>38</v>
      </c>
      <c r="AH900" s="156" t="s">
        <v>38</v>
      </c>
      <c r="AI900" s="156" t="s">
        <v>38</v>
      </c>
      <c r="AJ900" s="156" t="s">
        <v>38</v>
      </c>
      <c r="AK900" s="156" t="s">
        <v>38</v>
      </c>
    </row>
    <row r="901" spans="23:37" ht="16.5" customHeight="1" x14ac:dyDescent="0.25">
      <c r="W901" s="156" t="s">
        <v>38</v>
      </c>
      <c r="X901" s="156" t="s">
        <v>38</v>
      </c>
      <c r="Y901" s="156" t="s">
        <v>38</v>
      </c>
      <c r="Z901" s="156" t="s">
        <v>38</v>
      </c>
      <c r="AA901" s="156" t="s">
        <v>38</v>
      </c>
      <c r="AB901" s="156" t="s">
        <v>38</v>
      </c>
      <c r="AC901" s="156" t="s">
        <v>38</v>
      </c>
      <c r="AD901" s="96" t="s">
        <v>290</v>
      </c>
      <c r="AE901" s="156" t="s">
        <v>38</v>
      </c>
      <c r="AF901" s="156" t="s">
        <v>38</v>
      </c>
      <c r="AG901" s="156" t="s">
        <v>38</v>
      </c>
      <c r="AH901" s="156" t="s">
        <v>38</v>
      </c>
      <c r="AI901" s="156" t="s">
        <v>38</v>
      </c>
      <c r="AJ901" s="156" t="s">
        <v>38</v>
      </c>
      <c r="AK901" s="156" t="s">
        <v>38</v>
      </c>
    </row>
    <row r="902" spans="23:37" ht="16.5" customHeight="1" x14ac:dyDescent="0.25">
      <c r="W902" s="156" t="s">
        <v>38</v>
      </c>
      <c r="X902" s="156" t="s">
        <v>38</v>
      </c>
      <c r="Y902" s="156" t="s">
        <v>38</v>
      </c>
      <c r="Z902" s="156" t="s">
        <v>38</v>
      </c>
      <c r="AA902" s="156" t="s">
        <v>38</v>
      </c>
      <c r="AB902" s="156" t="s">
        <v>38</v>
      </c>
      <c r="AC902" s="156" t="s">
        <v>38</v>
      </c>
      <c r="AD902" s="96" t="s">
        <v>290</v>
      </c>
      <c r="AE902" s="156" t="s">
        <v>38</v>
      </c>
      <c r="AF902" s="156" t="s">
        <v>38</v>
      </c>
      <c r="AG902" s="156" t="s">
        <v>38</v>
      </c>
      <c r="AH902" s="156" t="s">
        <v>38</v>
      </c>
      <c r="AI902" s="156" t="s">
        <v>38</v>
      </c>
      <c r="AJ902" s="156" t="s">
        <v>38</v>
      </c>
      <c r="AK902" s="156" t="s">
        <v>38</v>
      </c>
    </row>
    <row r="903" spans="23:37" ht="16.5" customHeight="1" x14ac:dyDescent="0.25">
      <c r="W903" s="156" t="s">
        <v>38</v>
      </c>
      <c r="X903" s="156" t="s">
        <v>38</v>
      </c>
      <c r="Y903" s="156" t="s">
        <v>38</v>
      </c>
      <c r="Z903" s="156" t="s">
        <v>38</v>
      </c>
      <c r="AA903" s="156" t="s">
        <v>38</v>
      </c>
      <c r="AB903" s="156" t="s">
        <v>38</v>
      </c>
      <c r="AC903" s="156" t="s">
        <v>38</v>
      </c>
      <c r="AD903" s="96" t="s">
        <v>290</v>
      </c>
      <c r="AE903" s="156" t="s">
        <v>38</v>
      </c>
      <c r="AF903" s="156" t="s">
        <v>38</v>
      </c>
      <c r="AG903" s="156" t="s">
        <v>38</v>
      </c>
      <c r="AH903" s="156" t="s">
        <v>38</v>
      </c>
      <c r="AI903" s="156" t="s">
        <v>38</v>
      </c>
      <c r="AJ903" s="156" t="s">
        <v>38</v>
      </c>
      <c r="AK903" s="156" t="s">
        <v>38</v>
      </c>
    </row>
    <row r="904" spans="23:37" ht="16.5" customHeight="1" x14ac:dyDescent="0.25">
      <c r="W904" s="156" t="s">
        <v>38</v>
      </c>
      <c r="X904" s="156" t="s">
        <v>38</v>
      </c>
      <c r="Y904" s="156" t="s">
        <v>38</v>
      </c>
      <c r="Z904" s="156" t="s">
        <v>38</v>
      </c>
      <c r="AA904" s="156" t="s">
        <v>38</v>
      </c>
      <c r="AB904" s="156" t="s">
        <v>38</v>
      </c>
      <c r="AC904" s="156" t="s">
        <v>38</v>
      </c>
      <c r="AD904" s="96" t="s">
        <v>290</v>
      </c>
      <c r="AE904" s="156" t="s">
        <v>38</v>
      </c>
      <c r="AF904" s="156" t="s">
        <v>38</v>
      </c>
      <c r="AG904" s="156" t="s">
        <v>38</v>
      </c>
      <c r="AH904" s="156" t="s">
        <v>38</v>
      </c>
      <c r="AI904" s="156" t="s">
        <v>38</v>
      </c>
      <c r="AJ904" s="156" t="s">
        <v>38</v>
      </c>
      <c r="AK904" s="156" t="s">
        <v>38</v>
      </c>
    </row>
    <row r="905" spans="23:37" ht="16.5" customHeight="1" x14ac:dyDescent="0.25">
      <c r="W905" s="156" t="s">
        <v>38</v>
      </c>
      <c r="X905" s="156" t="s">
        <v>38</v>
      </c>
      <c r="Y905" s="156" t="s">
        <v>38</v>
      </c>
      <c r="Z905" s="156" t="s">
        <v>38</v>
      </c>
      <c r="AA905" s="156" t="s">
        <v>38</v>
      </c>
      <c r="AB905" s="156" t="s">
        <v>38</v>
      </c>
      <c r="AC905" s="156" t="s">
        <v>38</v>
      </c>
      <c r="AD905" s="96" t="s">
        <v>290</v>
      </c>
      <c r="AE905" s="156" t="s">
        <v>38</v>
      </c>
      <c r="AF905" s="156" t="s">
        <v>38</v>
      </c>
      <c r="AG905" s="156" t="s">
        <v>38</v>
      </c>
      <c r="AH905" s="156" t="s">
        <v>38</v>
      </c>
      <c r="AI905" s="156" t="s">
        <v>38</v>
      </c>
      <c r="AJ905" s="156" t="s">
        <v>38</v>
      </c>
      <c r="AK905" s="156" t="s">
        <v>38</v>
      </c>
    </row>
    <row r="906" spans="23:37" ht="16.5" customHeight="1" x14ac:dyDescent="0.25">
      <c r="W906" s="156" t="s">
        <v>38</v>
      </c>
      <c r="X906" s="156" t="s">
        <v>38</v>
      </c>
      <c r="Y906" s="156" t="s">
        <v>38</v>
      </c>
      <c r="Z906" s="156" t="s">
        <v>38</v>
      </c>
      <c r="AA906" s="156" t="s">
        <v>38</v>
      </c>
      <c r="AB906" s="156" t="s">
        <v>38</v>
      </c>
      <c r="AC906" s="156" t="s">
        <v>38</v>
      </c>
      <c r="AD906" s="96" t="s">
        <v>290</v>
      </c>
      <c r="AE906" s="156" t="s">
        <v>38</v>
      </c>
      <c r="AF906" s="156" t="s">
        <v>38</v>
      </c>
      <c r="AG906" s="156" t="s">
        <v>38</v>
      </c>
      <c r="AH906" s="156" t="s">
        <v>38</v>
      </c>
      <c r="AI906" s="156" t="s">
        <v>38</v>
      </c>
      <c r="AJ906" s="156" t="s">
        <v>38</v>
      </c>
      <c r="AK906" s="156" t="s">
        <v>38</v>
      </c>
    </row>
    <row r="907" spans="23:37" ht="16.5" customHeight="1" x14ac:dyDescent="0.25">
      <c r="W907" s="156" t="s">
        <v>38</v>
      </c>
      <c r="X907" s="156" t="s">
        <v>38</v>
      </c>
      <c r="Y907" s="156" t="s">
        <v>38</v>
      </c>
      <c r="Z907" s="156" t="s">
        <v>38</v>
      </c>
      <c r="AA907" s="156" t="s">
        <v>38</v>
      </c>
      <c r="AB907" s="156" t="s">
        <v>38</v>
      </c>
      <c r="AC907" s="156" t="s">
        <v>38</v>
      </c>
      <c r="AD907" s="96" t="s">
        <v>290</v>
      </c>
      <c r="AE907" s="156" t="s">
        <v>38</v>
      </c>
      <c r="AF907" s="156" t="s">
        <v>38</v>
      </c>
      <c r="AG907" s="156" t="s">
        <v>38</v>
      </c>
      <c r="AH907" s="156" t="s">
        <v>38</v>
      </c>
      <c r="AI907" s="156" t="s">
        <v>38</v>
      </c>
      <c r="AJ907" s="156" t="s">
        <v>38</v>
      </c>
      <c r="AK907" s="156" t="s">
        <v>38</v>
      </c>
    </row>
    <row r="908" spans="23:37" ht="16.5" customHeight="1" x14ac:dyDescent="0.25">
      <c r="W908" s="156" t="s">
        <v>38</v>
      </c>
      <c r="X908" s="156" t="s">
        <v>38</v>
      </c>
      <c r="Y908" s="156" t="s">
        <v>38</v>
      </c>
      <c r="Z908" s="156" t="s">
        <v>38</v>
      </c>
      <c r="AA908" s="156" t="s">
        <v>38</v>
      </c>
      <c r="AB908" s="156" t="s">
        <v>38</v>
      </c>
      <c r="AC908" s="156" t="s">
        <v>38</v>
      </c>
      <c r="AD908" s="96" t="s">
        <v>290</v>
      </c>
      <c r="AE908" s="156" t="s">
        <v>38</v>
      </c>
      <c r="AF908" s="156" t="s">
        <v>38</v>
      </c>
      <c r="AG908" s="156" t="s">
        <v>38</v>
      </c>
      <c r="AH908" s="156" t="s">
        <v>38</v>
      </c>
      <c r="AI908" s="156" t="s">
        <v>38</v>
      </c>
      <c r="AJ908" s="156" t="s">
        <v>38</v>
      </c>
      <c r="AK908" s="156" t="s">
        <v>38</v>
      </c>
    </row>
    <row r="909" spans="23:37" ht="16.5" customHeight="1" x14ac:dyDescent="0.25">
      <c r="W909" s="156" t="s">
        <v>38</v>
      </c>
      <c r="X909" s="156" t="s">
        <v>38</v>
      </c>
      <c r="Y909" s="156" t="s">
        <v>38</v>
      </c>
      <c r="Z909" s="156" t="s">
        <v>38</v>
      </c>
      <c r="AA909" s="156" t="s">
        <v>38</v>
      </c>
      <c r="AB909" s="156" t="s">
        <v>38</v>
      </c>
      <c r="AC909" s="156" t="s">
        <v>38</v>
      </c>
      <c r="AD909" s="96" t="s">
        <v>290</v>
      </c>
      <c r="AE909" s="156" t="s">
        <v>38</v>
      </c>
      <c r="AF909" s="156" t="s">
        <v>38</v>
      </c>
      <c r="AG909" s="156" t="s">
        <v>38</v>
      </c>
      <c r="AH909" s="156" t="s">
        <v>38</v>
      </c>
      <c r="AI909" s="156" t="s">
        <v>38</v>
      </c>
      <c r="AJ909" s="156" t="s">
        <v>38</v>
      </c>
      <c r="AK909" s="156" t="s">
        <v>38</v>
      </c>
    </row>
    <row r="910" spans="23:37" ht="16.5" customHeight="1" x14ac:dyDescent="0.25">
      <c r="W910" s="156" t="s">
        <v>38</v>
      </c>
      <c r="X910" s="156" t="s">
        <v>38</v>
      </c>
      <c r="Y910" s="156" t="s">
        <v>38</v>
      </c>
      <c r="Z910" s="156" t="s">
        <v>38</v>
      </c>
      <c r="AA910" s="156" t="s">
        <v>38</v>
      </c>
      <c r="AB910" s="156" t="s">
        <v>38</v>
      </c>
      <c r="AC910" s="156" t="s">
        <v>38</v>
      </c>
      <c r="AD910" s="96" t="s">
        <v>290</v>
      </c>
      <c r="AE910" s="156" t="s">
        <v>38</v>
      </c>
      <c r="AF910" s="156" t="s">
        <v>38</v>
      </c>
      <c r="AG910" s="156" t="s">
        <v>38</v>
      </c>
      <c r="AH910" s="156" t="s">
        <v>38</v>
      </c>
      <c r="AI910" s="156" t="s">
        <v>38</v>
      </c>
      <c r="AJ910" s="156" t="s">
        <v>38</v>
      </c>
      <c r="AK910" s="156" t="s">
        <v>38</v>
      </c>
    </row>
    <row r="911" spans="23:37" ht="16.5" customHeight="1" x14ac:dyDescent="0.25">
      <c r="W911" s="156" t="s">
        <v>38</v>
      </c>
      <c r="X911" s="156" t="s">
        <v>38</v>
      </c>
      <c r="Y911" s="156" t="s">
        <v>38</v>
      </c>
      <c r="Z911" s="156" t="s">
        <v>38</v>
      </c>
      <c r="AA911" s="156" t="s">
        <v>38</v>
      </c>
      <c r="AB911" s="156" t="s">
        <v>38</v>
      </c>
      <c r="AC911" s="156" t="s">
        <v>38</v>
      </c>
      <c r="AD911" s="96" t="s">
        <v>290</v>
      </c>
      <c r="AE911" s="156" t="s">
        <v>38</v>
      </c>
      <c r="AF911" s="156" t="s">
        <v>38</v>
      </c>
      <c r="AG911" s="156" t="s">
        <v>38</v>
      </c>
      <c r="AH911" s="156" t="s">
        <v>38</v>
      </c>
      <c r="AI911" s="156" t="s">
        <v>38</v>
      </c>
      <c r="AJ911" s="156" t="s">
        <v>38</v>
      </c>
      <c r="AK911" s="156" t="s">
        <v>38</v>
      </c>
    </row>
    <row r="912" spans="23:37" ht="16.5" customHeight="1" x14ac:dyDescent="0.25">
      <c r="W912" s="156" t="s">
        <v>38</v>
      </c>
      <c r="X912" s="156" t="s">
        <v>38</v>
      </c>
      <c r="Y912" s="156" t="s">
        <v>38</v>
      </c>
      <c r="Z912" s="156" t="s">
        <v>38</v>
      </c>
      <c r="AA912" s="156" t="s">
        <v>38</v>
      </c>
      <c r="AB912" s="156" t="s">
        <v>38</v>
      </c>
      <c r="AC912" s="156" t="s">
        <v>38</v>
      </c>
      <c r="AD912" s="96" t="s">
        <v>290</v>
      </c>
      <c r="AE912" s="156" t="s">
        <v>38</v>
      </c>
      <c r="AF912" s="156" t="s">
        <v>38</v>
      </c>
      <c r="AG912" s="156" t="s">
        <v>38</v>
      </c>
      <c r="AH912" s="156" t="s">
        <v>38</v>
      </c>
      <c r="AI912" s="156" t="s">
        <v>38</v>
      </c>
      <c r="AJ912" s="156" t="s">
        <v>38</v>
      </c>
      <c r="AK912" s="156" t="s">
        <v>38</v>
      </c>
    </row>
    <row r="913" spans="23:37" ht="16.5" customHeight="1" x14ac:dyDescent="0.25">
      <c r="W913" s="156" t="s">
        <v>38</v>
      </c>
      <c r="X913" s="156" t="s">
        <v>38</v>
      </c>
      <c r="Y913" s="156" t="s">
        <v>38</v>
      </c>
      <c r="Z913" s="156" t="s">
        <v>38</v>
      </c>
      <c r="AA913" s="156" t="s">
        <v>38</v>
      </c>
      <c r="AB913" s="156" t="s">
        <v>38</v>
      </c>
      <c r="AC913" s="156" t="s">
        <v>38</v>
      </c>
      <c r="AD913" s="96" t="s">
        <v>290</v>
      </c>
      <c r="AE913" s="156" t="s">
        <v>38</v>
      </c>
      <c r="AF913" s="156" t="s">
        <v>38</v>
      </c>
      <c r="AG913" s="156" t="s">
        <v>38</v>
      </c>
      <c r="AH913" s="156" t="s">
        <v>38</v>
      </c>
      <c r="AI913" s="156" t="s">
        <v>38</v>
      </c>
      <c r="AJ913" s="156" t="s">
        <v>38</v>
      </c>
      <c r="AK913" s="156" t="s">
        <v>38</v>
      </c>
    </row>
    <row r="914" spans="23:37" ht="16.5" customHeight="1" x14ac:dyDescent="0.25">
      <c r="W914" s="156" t="s">
        <v>38</v>
      </c>
      <c r="X914" s="156" t="s">
        <v>38</v>
      </c>
      <c r="Y914" s="156" t="s">
        <v>38</v>
      </c>
      <c r="Z914" s="156" t="s">
        <v>38</v>
      </c>
      <c r="AA914" s="156" t="s">
        <v>38</v>
      </c>
      <c r="AB914" s="156" t="s">
        <v>38</v>
      </c>
      <c r="AC914" s="156" t="s">
        <v>38</v>
      </c>
      <c r="AD914" s="96" t="s">
        <v>290</v>
      </c>
      <c r="AE914" s="156" t="s">
        <v>38</v>
      </c>
      <c r="AF914" s="156" t="s">
        <v>38</v>
      </c>
      <c r="AG914" s="156" t="s">
        <v>38</v>
      </c>
      <c r="AH914" s="156" t="s">
        <v>38</v>
      </c>
      <c r="AI914" s="156" t="s">
        <v>38</v>
      </c>
      <c r="AJ914" s="156" t="s">
        <v>38</v>
      </c>
      <c r="AK914" s="156" t="s">
        <v>38</v>
      </c>
    </row>
    <row r="915" spans="23:37" ht="16.5" customHeight="1" x14ac:dyDescent="0.25">
      <c r="W915" s="156" t="s">
        <v>38</v>
      </c>
      <c r="X915" s="156" t="s">
        <v>38</v>
      </c>
      <c r="Y915" s="156" t="s">
        <v>38</v>
      </c>
      <c r="Z915" s="156" t="s">
        <v>38</v>
      </c>
      <c r="AA915" s="156" t="s">
        <v>38</v>
      </c>
      <c r="AB915" s="156" t="s">
        <v>38</v>
      </c>
      <c r="AC915" s="156" t="s">
        <v>38</v>
      </c>
      <c r="AD915" s="96" t="s">
        <v>290</v>
      </c>
      <c r="AE915" s="156" t="s">
        <v>38</v>
      </c>
      <c r="AF915" s="156" t="s">
        <v>38</v>
      </c>
      <c r="AG915" s="156" t="s">
        <v>38</v>
      </c>
      <c r="AH915" s="156" t="s">
        <v>38</v>
      </c>
      <c r="AI915" s="156" t="s">
        <v>38</v>
      </c>
      <c r="AJ915" s="156" t="s">
        <v>38</v>
      </c>
      <c r="AK915" s="156" t="s">
        <v>38</v>
      </c>
    </row>
    <row r="916" spans="23:37" ht="16.5" customHeight="1" x14ac:dyDescent="0.25">
      <c r="W916" s="156" t="s">
        <v>38</v>
      </c>
      <c r="X916" s="156" t="s">
        <v>38</v>
      </c>
      <c r="Y916" s="156" t="s">
        <v>38</v>
      </c>
      <c r="Z916" s="156" t="s">
        <v>38</v>
      </c>
      <c r="AA916" s="156" t="s">
        <v>38</v>
      </c>
      <c r="AB916" s="156" t="s">
        <v>38</v>
      </c>
      <c r="AC916" s="156" t="s">
        <v>38</v>
      </c>
      <c r="AD916" s="96" t="s">
        <v>290</v>
      </c>
      <c r="AE916" s="156" t="s">
        <v>38</v>
      </c>
      <c r="AF916" s="156" t="s">
        <v>38</v>
      </c>
      <c r="AG916" s="156" t="s">
        <v>38</v>
      </c>
      <c r="AH916" s="156" t="s">
        <v>38</v>
      </c>
      <c r="AI916" s="156" t="s">
        <v>38</v>
      </c>
      <c r="AJ916" s="156" t="s">
        <v>38</v>
      </c>
      <c r="AK916" s="156" t="s">
        <v>38</v>
      </c>
    </row>
    <row r="917" spans="23:37" ht="16.5" customHeight="1" x14ac:dyDescent="0.25">
      <c r="W917" s="156" t="s">
        <v>38</v>
      </c>
      <c r="X917" s="156" t="s">
        <v>38</v>
      </c>
      <c r="Y917" s="156" t="s">
        <v>38</v>
      </c>
      <c r="Z917" s="156" t="s">
        <v>38</v>
      </c>
      <c r="AA917" s="156" t="s">
        <v>38</v>
      </c>
      <c r="AB917" s="156" t="s">
        <v>38</v>
      </c>
      <c r="AC917" s="156" t="s">
        <v>38</v>
      </c>
      <c r="AD917" s="96" t="s">
        <v>290</v>
      </c>
      <c r="AE917" s="156" t="s">
        <v>38</v>
      </c>
      <c r="AF917" s="156" t="s">
        <v>38</v>
      </c>
      <c r="AG917" s="156" t="s">
        <v>38</v>
      </c>
      <c r="AH917" s="156" t="s">
        <v>38</v>
      </c>
      <c r="AI917" s="156" t="s">
        <v>38</v>
      </c>
      <c r="AJ917" s="156" t="s">
        <v>38</v>
      </c>
      <c r="AK917" s="156" t="s">
        <v>38</v>
      </c>
    </row>
    <row r="918" spans="23:37" ht="16.5" customHeight="1" x14ac:dyDescent="0.25">
      <c r="W918" s="156" t="s">
        <v>38</v>
      </c>
      <c r="X918" s="156" t="s">
        <v>38</v>
      </c>
      <c r="Y918" s="156" t="s">
        <v>38</v>
      </c>
      <c r="Z918" s="156" t="s">
        <v>38</v>
      </c>
      <c r="AA918" s="156" t="s">
        <v>38</v>
      </c>
      <c r="AB918" s="156" t="s">
        <v>38</v>
      </c>
      <c r="AC918" s="156" t="s">
        <v>38</v>
      </c>
      <c r="AD918" s="96" t="s">
        <v>290</v>
      </c>
      <c r="AE918" s="156" t="s">
        <v>38</v>
      </c>
      <c r="AF918" s="156" t="s">
        <v>38</v>
      </c>
      <c r="AG918" s="156" t="s">
        <v>38</v>
      </c>
      <c r="AH918" s="156" t="s">
        <v>38</v>
      </c>
      <c r="AI918" s="156" t="s">
        <v>38</v>
      </c>
      <c r="AJ918" s="156" t="s">
        <v>38</v>
      </c>
      <c r="AK918" s="156" t="s">
        <v>38</v>
      </c>
    </row>
    <row r="919" spans="23:37" ht="16.5" customHeight="1" x14ac:dyDescent="0.25">
      <c r="W919" s="156" t="s">
        <v>38</v>
      </c>
      <c r="X919" s="156" t="s">
        <v>38</v>
      </c>
      <c r="Y919" s="156" t="s">
        <v>38</v>
      </c>
      <c r="Z919" s="156" t="s">
        <v>38</v>
      </c>
      <c r="AA919" s="156" t="s">
        <v>38</v>
      </c>
      <c r="AB919" s="156" t="s">
        <v>38</v>
      </c>
      <c r="AC919" s="156" t="s">
        <v>38</v>
      </c>
      <c r="AD919" s="96" t="s">
        <v>290</v>
      </c>
      <c r="AE919" s="156" t="s">
        <v>38</v>
      </c>
      <c r="AF919" s="156" t="s">
        <v>38</v>
      </c>
      <c r="AG919" s="156" t="s">
        <v>38</v>
      </c>
      <c r="AH919" s="156" t="s">
        <v>38</v>
      </c>
      <c r="AI919" s="156" t="s">
        <v>38</v>
      </c>
      <c r="AJ919" s="156" t="s">
        <v>38</v>
      </c>
      <c r="AK919" s="156" t="s">
        <v>38</v>
      </c>
    </row>
    <row r="920" spans="23:37" ht="16.5" customHeight="1" x14ac:dyDescent="0.25">
      <c r="W920" s="156" t="s">
        <v>38</v>
      </c>
      <c r="X920" s="156" t="s">
        <v>38</v>
      </c>
      <c r="Y920" s="156" t="s">
        <v>38</v>
      </c>
      <c r="Z920" s="156" t="s">
        <v>38</v>
      </c>
      <c r="AA920" s="156" t="s">
        <v>38</v>
      </c>
      <c r="AB920" s="156" t="s">
        <v>38</v>
      </c>
      <c r="AC920" s="156" t="s">
        <v>38</v>
      </c>
      <c r="AD920" s="96" t="s">
        <v>290</v>
      </c>
      <c r="AE920" s="156" t="s">
        <v>38</v>
      </c>
      <c r="AF920" s="156" t="s">
        <v>38</v>
      </c>
      <c r="AG920" s="156" t="s">
        <v>38</v>
      </c>
      <c r="AH920" s="156" t="s">
        <v>38</v>
      </c>
      <c r="AI920" s="156" t="s">
        <v>38</v>
      </c>
      <c r="AJ920" s="156" t="s">
        <v>38</v>
      </c>
      <c r="AK920" s="156" t="s">
        <v>38</v>
      </c>
    </row>
    <row r="921" spans="23:37" ht="16.5" customHeight="1" x14ac:dyDescent="0.25">
      <c r="W921" s="156" t="s">
        <v>38</v>
      </c>
      <c r="X921" s="156" t="s">
        <v>38</v>
      </c>
      <c r="Y921" s="156" t="s">
        <v>38</v>
      </c>
      <c r="Z921" s="156" t="s">
        <v>38</v>
      </c>
      <c r="AA921" s="156" t="s">
        <v>38</v>
      </c>
      <c r="AB921" s="156" t="s">
        <v>38</v>
      </c>
      <c r="AC921" s="156" t="s">
        <v>38</v>
      </c>
      <c r="AD921" s="96" t="s">
        <v>290</v>
      </c>
      <c r="AE921" s="156" t="s">
        <v>38</v>
      </c>
      <c r="AF921" s="156" t="s">
        <v>38</v>
      </c>
      <c r="AG921" s="156" t="s">
        <v>38</v>
      </c>
      <c r="AH921" s="156" t="s">
        <v>38</v>
      </c>
      <c r="AI921" s="156" t="s">
        <v>38</v>
      </c>
      <c r="AJ921" s="156" t="s">
        <v>38</v>
      </c>
      <c r="AK921" s="156" t="s">
        <v>38</v>
      </c>
    </row>
    <row r="922" spans="23:37" ht="16.5" customHeight="1" x14ac:dyDescent="0.25">
      <c r="W922" s="156" t="s">
        <v>38</v>
      </c>
      <c r="X922" s="156" t="s">
        <v>38</v>
      </c>
      <c r="Y922" s="156" t="s">
        <v>38</v>
      </c>
      <c r="Z922" s="156" t="s">
        <v>38</v>
      </c>
      <c r="AA922" s="156" t="s">
        <v>38</v>
      </c>
      <c r="AB922" s="156" t="s">
        <v>38</v>
      </c>
      <c r="AC922" s="156" t="s">
        <v>38</v>
      </c>
      <c r="AD922" s="96" t="s">
        <v>290</v>
      </c>
      <c r="AE922" s="156" t="s">
        <v>38</v>
      </c>
      <c r="AF922" s="156" t="s">
        <v>38</v>
      </c>
      <c r="AG922" s="156" t="s">
        <v>38</v>
      </c>
      <c r="AH922" s="156" t="s">
        <v>38</v>
      </c>
      <c r="AI922" s="156" t="s">
        <v>38</v>
      </c>
      <c r="AJ922" s="156" t="s">
        <v>38</v>
      </c>
      <c r="AK922" s="156" t="s">
        <v>38</v>
      </c>
    </row>
    <row r="923" spans="23:37" ht="16.5" customHeight="1" x14ac:dyDescent="0.25">
      <c r="W923" s="156" t="s">
        <v>38</v>
      </c>
      <c r="X923" s="156" t="s">
        <v>38</v>
      </c>
      <c r="Y923" s="156" t="s">
        <v>38</v>
      </c>
      <c r="Z923" s="156" t="s">
        <v>38</v>
      </c>
      <c r="AA923" s="156" t="s">
        <v>38</v>
      </c>
      <c r="AB923" s="156" t="s">
        <v>38</v>
      </c>
      <c r="AC923" s="156" t="s">
        <v>38</v>
      </c>
      <c r="AD923" s="96" t="s">
        <v>290</v>
      </c>
      <c r="AE923" s="156" t="s">
        <v>38</v>
      </c>
      <c r="AF923" s="156" t="s">
        <v>38</v>
      </c>
      <c r="AG923" s="156" t="s">
        <v>38</v>
      </c>
      <c r="AH923" s="156" t="s">
        <v>38</v>
      </c>
      <c r="AI923" s="156" t="s">
        <v>38</v>
      </c>
      <c r="AJ923" s="156" t="s">
        <v>38</v>
      </c>
      <c r="AK923" s="156" t="s">
        <v>38</v>
      </c>
    </row>
    <row r="924" spans="23:37" ht="16.5" customHeight="1" x14ac:dyDescent="0.25">
      <c r="W924" s="156" t="s">
        <v>38</v>
      </c>
      <c r="X924" s="156" t="s">
        <v>38</v>
      </c>
      <c r="Y924" s="156" t="s">
        <v>38</v>
      </c>
      <c r="Z924" s="156" t="s">
        <v>38</v>
      </c>
      <c r="AA924" s="156" t="s">
        <v>38</v>
      </c>
      <c r="AB924" s="156" t="s">
        <v>38</v>
      </c>
      <c r="AC924" s="156" t="s">
        <v>38</v>
      </c>
      <c r="AD924" s="96" t="s">
        <v>290</v>
      </c>
      <c r="AE924" s="156" t="s">
        <v>38</v>
      </c>
      <c r="AF924" s="156" t="s">
        <v>38</v>
      </c>
      <c r="AG924" s="156" t="s">
        <v>38</v>
      </c>
      <c r="AH924" s="156" t="s">
        <v>38</v>
      </c>
      <c r="AI924" s="156" t="s">
        <v>38</v>
      </c>
      <c r="AJ924" s="156" t="s">
        <v>38</v>
      </c>
      <c r="AK924" s="156" t="s">
        <v>38</v>
      </c>
    </row>
    <row r="925" spans="23:37" ht="16.5" customHeight="1" x14ac:dyDescent="0.25">
      <c r="W925" s="156" t="s">
        <v>38</v>
      </c>
      <c r="X925" s="156" t="s">
        <v>38</v>
      </c>
      <c r="Y925" s="156" t="s">
        <v>38</v>
      </c>
      <c r="Z925" s="156" t="s">
        <v>38</v>
      </c>
      <c r="AA925" s="156" t="s">
        <v>38</v>
      </c>
      <c r="AB925" s="156" t="s">
        <v>38</v>
      </c>
      <c r="AC925" s="156" t="s">
        <v>38</v>
      </c>
      <c r="AD925" s="96" t="s">
        <v>290</v>
      </c>
      <c r="AE925" s="156" t="s">
        <v>38</v>
      </c>
      <c r="AF925" s="156" t="s">
        <v>38</v>
      </c>
      <c r="AG925" s="156" t="s">
        <v>38</v>
      </c>
      <c r="AH925" s="156" t="s">
        <v>38</v>
      </c>
      <c r="AI925" s="156" t="s">
        <v>38</v>
      </c>
      <c r="AJ925" s="156" t="s">
        <v>38</v>
      </c>
      <c r="AK925" s="156" t="s">
        <v>38</v>
      </c>
    </row>
    <row r="926" spans="23:37" ht="16.5" customHeight="1" x14ac:dyDescent="0.25">
      <c r="W926" s="156" t="s">
        <v>38</v>
      </c>
      <c r="X926" s="156" t="s">
        <v>38</v>
      </c>
      <c r="Y926" s="156" t="s">
        <v>38</v>
      </c>
      <c r="Z926" s="156" t="s">
        <v>38</v>
      </c>
      <c r="AA926" s="156" t="s">
        <v>38</v>
      </c>
      <c r="AB926" s="156" t="s">
        <v>38</v>
      </c>
      <c r="AC926" s="156" t="s">
        <v>38</v>
      </c>
      <c r="AD926" s="96" t="s">
        <v>290</v>
      </c>
      <c r="AE926" s="156" t="s">
        <v>38</v>
      </c>
      <c r="AF926" s="156" t="s">
        <v>38</v>
      </c>
      <c r="AG926" s="156" t="s">
        <v>38</v>
      </c>
      <c r="AH926" s="156" t="s">
        <v>38</v>
      </c>
      <c r="AI926" s="156" t="s">
        <v>38</v>
      </c>
      <c r="AJ926" s="156" t="s">
        <v>38</v>
      </c>
      <c r="AK926" s="156" t="s">
        <v>38</v>
      </c>
    </row>
    <row r="927" spans="23:37" ht="16.5" customHeight="1" x14ac:dyDescent="0.25">
      <c r="W927" s="156" t="s">
        <v>38</v>
      </c>
      <c r="X927" s="156" t="s">
        <v>38</v>
      </c>
      <c r="Y927" s="156" t="s">
        <v>38</v>
      </c>
      <c r="Z927" s="156" t="s">
        <v>38</v>
      </c>
      <c r="AA927" s="156" t="s">
        <v>38</v>
      </c>
      <c r="AB927" s="156" t="s">
        <v>38</v>
      </c>
      <c r="AC927" s="156" t="s">
        <v>38</v>
      </c>
      <c r="AD927" s="96" t="s">
        <v>290</v>
      </c>
      <c r="AE927" s="156" t="s">
        <v>38</v>
      </c>
      <c r="AF927" s="156" t="s">
        <v>38</v>
      </c>
      <c r="AG927" s="156" t="s">
        <v>38</v>
      </c>
      <c r="AH927" s="156" t="s">
        <v>38</v>
      </c>
      <c r="AI927" s="156" t="s">
        <v>38</v>
      </c>
      <c r="AJ927" s="156" t="s">
        <v>38</v>
      </c>
      <c r="AK927" s="156" t="s">
        <v>38</v>
      </c>
    </row>
    <row r="928" spans="23:37" ht="16.5" customHeight="1" x14ac:dyDescent="0.25">
      <c r="W928" s="156" t="s">
        <v>38</v>
      </c>
      <c r="X928" s="156" t="s">
        <v>38</v>
      </c>
      <c r="Y928" s="156" t="s">
        <v>38</v>
      </c>
      <c r="Z928" s="156" t="s">
        <v>38</v>
      </c>
      <c r="AA928" s="156" t="s">
        <v>38</v>
      </c>
      <c r="AB928" s="156" t="s">
        <v>38</v>
      </c>
      <c r="AC928" s="156" t="s">
        <v>38</v>
      </c>
      <c r="AD928" s="96" t="s">
        <v>290</v>
      </c>
      <c r="AE928" s="156" t="s">
        <v>38</v>
      </c>
      <c r="AF928" s="156" t="s">
        <v>38</v>
      </c>
      <c r="AG928" s="156" t="s">
        <v>38</v>
      </c>
      <c r="AH928" s="156" t="s">
        <v>38</v>
      </c>
      <c r="AI928" s="156" t="s">
        <v>38</v>
      </c>
      <c r="AJ928" s="156" t="s">
        <v>38</v>
      </c>
      <c r="AK928" s="156" t="s">
        <v>38</v>
      </c>
    </row>
    <row r="929" spans="23:37" ht="16.5" customHeight="1" x14ac:dyDescent="0.25">
      <c r="W929" s="156" t="s">
        <v>38</v>
      </c>
      <c r="X929" s="156" t="s">
        <v>38</v>
      </c>
      <c r="Y929" s="156" t="s">
        <v>38</v>
      </c>
      <c r="Z929" s="156" t="s">
        <v>38</v>
      </c>
      <c r="AA929" s="156" t="s">
        <v>38</v>
      </c>
      <c r="AB929" s="156" t="s">
        <v>38</v>
      </c>
      <c r="AC929" s="156" t="s">
        <v>38</v>
      </c>
      <c r="AD929" s="96" t="s">
        <v>290</v>
      </c>
      <c r="AE929" s="156" t="s">
        <v>38</v>
      </c>
      <c r="AF929" s="156" t="s">
        <v>38</v>
      </c>
      <c r="AG929" s="156" t="s">
        <v>38</v>
      </c>
      <c r="AH929" s="156" t="s">
        <v>38</v>
      </c>
      <c r="AI929" s="156" t="s">
        <v>38</v>
      </c>
      <c r="AJ929" s="156" t="s">
        <v>38</v>
      </c>
      <c r="AK929" s="156" t="s">
        <v>38</v>
      </c>
    </row>
    <row r="930" spans="23:37" ht="16.5" customHeight="1" x14ac:dyDescent="0.25">
      <c r="W930" s="156" t="s">
        <v>38</v>
      </c>
      <c r="X930" s="156" t="s">
        <v>38</v>
      </c>
      <c r="Y930" s="156" t="s">
        <v>38</v>
      </c>
      <c r="Z930" s="156" t="s">
        <v>38</v>
      </c>
      <c r="AA930" s="156" t="s">
        <v>38</v>
      </c>
      <c r="AB930" s="156" t="s">
        <v>38</v>
      </c>
      <c r="AC930" s="156" t="s">
        <v>38</v>
      </c>
      <c r="AD930" s="96" t="s">
        <v>290</v>
      </c>
      <c r="AE930" s="156" t="s">
        <v>38</v>
      </c>
      <c r="AF930" s="156" t="s">
        <v>38</v>
      </c>
      <c r="AG930" s="156" t="s">
        <v>38</v>
      </c>
      <c r="AH930" s="156" t="s">
        <v>38</v>
      </c>
      <c r="AI930" s="156" t="s">
        <v>38</v>
      </c>
      <c r="AJ930" s="156" t="s">
        <v>38</v>
      </c>
      <c r="AK930" s="156" t="s">
        <v>38</v>
      </c>
    </row>
    <row r="931" spans="23:37" ht="16.5" customHeight="1" x14ac:dyDescent="0.25">
      <c r="W931" s="156" t="s">
        <v>38</v>
      </c>
      <c r="X931" s="156" t="s">
        <v>38</v>
      </c>
      <c r="Y931" s="156" t="s">
        <v>38</v>
      </c>
      <c r="Z931" s="156" t="s">
        <v>38</v>
      </c>
      <c r="AA931" s="156" t="s">
        <v>38</v>
      </c>
      <c r="AB931" s="156" t="s">
        <v>38</v>
      </c>
      <c r="AC931" s="156" t="s">
        <v>38</v>
      </c>
      <c r="AD931" s="96" t="s">
        <v>290</v>
      </c>
      <c r="AE931" s="156" t="s">
        <v>38</v>
      </c>
      <c r="AF931" s="156" t="s">
        <v>38</v>
      </c>
      <c r="AG931" s="156" t="s">
        <v>38</v>
      </c>
      <c r="AH931" s="156" t="s">
        <v>38</v>
      </c>
      <c r="AI931" s="156" t="s">
        <v>38</v>
      </c>
      <c r="AJ931" s="156" t="s">
        <v>38</v>
      </c>
      <c r="AK931" s="156" t="s">
        <v>38</v>
      </c>
    </row>
    <row r="932" spans="23:37" ht="16.5" customHeight="1" x14ac:dyDescent="0.25">
      <c r="W932" s="156" t="s">
        <v>38</v>
      </c>
      <c r="X932" s="156" t="s">
        <v>38</v>
      </c>
      <c r="Y932" s="156" t="s">
        <v>38</v>
      </c>
      <c r="Z932" s="156" t="s">
        <v>38</v>
      </c>
      <c r="AA932" s="156" t="s">
        <v>38</v>
      </c>
      <c r="AB932" s="156" t="s">
        <v>38</v>
      </c>
      <c r="AC932" s="156" t="s">
        <v>38</v>
      </c>
      <c r="AD932" s="96" t="s">
        <v>290</v>
      </c>
      <c r="AE932" s="156" t="s">
        <v>38</v>
      </c>
      <c r="AF932" s="156" t="s">
        <v>38</v>
      </c>
      <c r="AG932" s="156" t="s">
        <v>38</v>
      </c>
      <c r="AH932" s="156" t="s">
        <v>38</v>
      </c>
      <c r="AI932" s="156" t="s">
        <v>38</v>
      </c>
      <c r="AJ932" s="156" t="s">
        <v>38</v>
      </c>
      <c r="AK932" s="156" t="s">
        <v>38</v>
      </c>
    </row>
    <row r="933" spans="23:37" ht="16.5" customHeight="1" x14ac:dyDescent="0.25">
      <c r="W933" s="156" t="s">
        <v>38</v>
      </c>
      <c r="X933" s="156" t="s">
        <v>38</v>
      </c>
      <c r="Y933" s="156" t="s">
        <v>38</v>
      </c>
      <c r="Z933" s="156" t="s">
        <v>38</v>
      </c>
      <c r="AA933" s="156" t="s">
        <v>38</v>
      </c>
      <c r="AB933" s="156" t="s">
        <v>38</v>
      </c>
      <c r="AC933" s="156" t="s">
        <v>38</v>
      </c>
      <c r="AD933" s="96" t="s">
        <v>290</v>
      </c>
      <c r="AE933" s="156" t="s">
        <v>38</v>
      </c>
      <c r="AF933" s="156" t="s">
        <v>38</v>
      </c>
      <c r="AG933" s="156" t="s">
        <v>38</v>
      </c>
      <c r="AH933" s="156" t="s">
        <v>38</v>
      </c>
      <c r="AI933" s="156" t="s">
        <v>38</v>
      </c>
      <c r="AJ933" s="156" t="s">
        <v>38</v>
      </c>
      <c r="AK933" s="156" t="s">
        <v>38</v>
      </c>
    </row>
    <row r="934" spans="23:37" ht="16.5" customHeight="1" x14ac:dyDescent="0.25">
      <c r="W934" s="156" t="s">
        <v>38</v>
      </c>
      <c r="X934" s="156" t="s">
        <v>38</v>
      </c>
      <c r="Y934" s="156" t="s">
        <v>38</v>
      </c>
      <c r="Z934" s="156" t="s">
        <v>38</v>
      </c>
      <c r="AA934" s="156" t="s">
        <v>38</v>
      </c>
      <c r="AB934" s="156" t="s">
        <v>38</v>
      </c>
      <c r="AC934" s="156" t="s">
        <v>38</v>
      </c>
      <c r="AD934" s="96" t="s">
        <v>290</v>
      </c>
      <c r="AE934" s="156" t="s">
        <v>38</v>
      </c>
      <c r="AF934" s="156" t="s">
        <v>38</v>
      </c>
      <c r="AG934" s="156" t="s">
        <v>38</v>
      </c>
      <c r="AH934" s="156" t="s">
        <v>38</v>
      </c>
      <c r="AI934" s="156" t="s">
        <v>38</v>
      </c>
      <c r="AJ934" s="156" t="s">
        <v>38</v>
      </c>
      <c r="AK934" s="156" t="s">
        <v>38</v>
      </c>
    </row>
    <row r="935" spans="23:37" ht="16.5" customHeight="1" x14ac:dyDescent="0.25">
      <c r="W935" s="156" t="s">
        <v>38</v>
      </c>
      <c r="X935" s="156" t="s">
        <v>38</v>
      </c>
      <c r="Y935" s="156" t="s">
        <v>38</v>
      </c>
      <c r="Z935" s="156" t="s">
        <v>38</v>
      </c>
      <c r="AA935" s="156" t="s">
        <v>38</v>
      </c>
      <c r="AB935" s="156" t="s">
        <v>38</v>
      </c>
      <c r="AC935" s="156" t="s">
        <v>38</v>
      </c>
      <c r="AD935" s="96" t="s">
        <v>290</v>
      </c>
      <c r="AE935" s="156" t="s">
        <v>38</v>
      </c>
      <c r="AF935" s="156" t="s">
        <v>38</v>
      </c>
      <c r="AG935" s="156" t="s">
        <v>38</v>
      </c>
      <c r="AH935" s="156" t="s">
        <v>38</v>
      </c>
      <c r="AI935" s="156" t="s">
        <v>38</v>
      </c>
      <c r="AJ935" s="156" t="s">
        <v>38</v>
      </c>
      <c r="AK935" s="156" t="s">
        <v>38</v>
      </c>
    </row>
    <row r="936" spans="23:37" ht="16.5" customHeight="1" x14ac:dyDescent="0.25">
      <c r="W936" s="156" t="s">
        <v>38</v>
      </c>
      <c r="X936" s="156" t="s">
        <v>38</v>
      </c>
      <c r="Y936" s="156" t="s">
        <v>38</v>
      </c>
      <c r="Z936" s="156" t="s">
        <v>38</v>
      </c>
      <c r="AA936" s="156" t="s">
        <v>38</v>
      </c>
      <c r="AB936" s="156" t="s">
        <v>38</v>
      </c>
      <c r="AC936" s="156" t="s">
        <v>38</v>
      </c>
      <c r="AD936" s="96" t="s">
        <v>290</v>
      </c>
      <c r="AE936" s="156" t="s">
        <v>38</v>
      </c>
      <c r="AF936" s="156" t="s">
        <v>38</v>
      </c>
      <c r="AG936" s="156" t="s">
        <v>38</v>
      </c>
      <c r="AH936" s="156" t="s">
        <v>38</v>
      </c>
      <c r="AI936" s="156" t="s">
        <v>38</v>
      </c>
      <c r="AJ936" s="156" t="s">
        <v>38</v>
      </c>
      <c r="AK936" s="156" t="s">
        <v>38</v>
      </c>
    </row>
    <row r="937" spans="23:37" ht="16.5" customHeight="1" x14ac:dyDescent="0.25">
      <c r="W937" s="156" t="s">
        <v>38</v>
      </c>
      <c r="X937" s="156" t="s">
        <v>38</v>
      </c>
      <c r="Y937" s="156" t="s">
        <v>38</v>
      </c>
      <c r="Z937" s="156" t="s">
        <v>38</v>
      </c>
      <c r="AA937" s="156" t="s">
        <v>38</v>
      </c>
      <c r="AB937" s="156" t="s">
        <v>38</v>
      </c>
      <c r="AC937" s="156" t="s">
        <v>38</v>
      </c>
      <c r="AD937" s="96" t="s">
        <v>290</v>
      </c>
      <c r="AE937" s="156" t="s">
        <v>38</v>
      </c>
      <c r="AF937" s="156" t="s">
        <v>38</v>
      </c>
      <c r="AG937" s="156" t="s">
        <v>38</v>
      </c>
      <c r="AH937" s="156" t="s">
        <v>38</v>
      </c>
      <c r="AI937" s="156" t="s">
        <v>38</v>
      </c>
      <c r="AJ937" s="156" t="s">
        <v>38</v>
      </c>
      <c r="AK937" s="156" t="s">
        <v>38</v>
      </c>
    </row>
    <row r="938" spans="23:37" ht="16.5" customHeight="1" x14ac:dyDescent="0.25">
      <c r="W938" s="156" t="s">
        <v>38</v>
      </c>
      <c r="X938" s="156" t="s">
        <v>38</v>
      </c>
      <c r="Y938" s="156" t="s">
        <v>38</v>
      </c>
      <c r="Z938" s="156" t="s">
        <v>38</v>
      </c>
      <c r="AA938" s="156" t="s">
        <v>38</v>
      </c>
      <c r="AB938" s="156" t="s">
        <v>38</v>
      </c>
      <c r="AC938" s="156" t="s">
        <v>38</v>
      </c>
      <c r="AD938" s="96" t="s">
        <v>290</v>
      </c>
      <c r="AE938" s="156" t="s">
        <v>38</v>
      </c>
      <c r="AF938" s="156" t="s">
        <v>38</v>
      </c>
      <c r="AG938" s="156" t="s">
        <v>38</v>
      </c>
      <c r="AH938" s="156" t="s">
        <v>38</v>
      </c>
      <c r="AI938" s="156" t="s">
        <v>38</v>
      </c>
      <c r="AJ938" s="156" t="s">
        <v>38</v>
      </c>
      <c r="AK938" s="156" t="s">
        <v>38</v>
      </c>
    </row>
    <row r="939" spans="23:37" ht="16.5" customHeight="1" x14ac:dyDescent="0.25">
      <c r="W939" s="156" t="s">
        <v>38</v>
      </c>
      <c r="X939" s="156" t="s">
        <v>38</v>
      </c>
      <c r="Y939" s="156" t="s">
        <v>38</v>
      </c>
      <c r="Z939" s="156" t="s">
        <v>38</v>
      </c>
      <c r="AA939" s="156" t="s">
        <v>38</v>
      </c>
      <c r="AB939" s="156" t="s">
        <v>38</v>
      </c>
      <c r="AC939" s="156" t="s">
        <v>38</v>
      </c>
      <c r="AD939" s="96" t="s">
        <v>290</v>
      </c>
      <c r="AE939" s="156" t="s">
        <v>38</v>
      </c>
      <c r="AF939" s="156" t="s">
        <v>38</v>
      </c>
      <c r="AG939" s="156" t="s">
        <v>38</v>
      </c>
      <c r="AH939" s="156" t="s">
        <v>38</v>
      </c>
      <c r="AI939" s="156" t="s">
        <v>38</v>
      </c>
      <c r="AJ939" s="156" t="s">
        <v>38</v>
      </c>
      <c r="AK939" s="156" t="s">
        <v>38</v>
      </c>
    </row>
    <row r="940" spans="23:37" ht="16.5" customHeight="1" x14ac:dyDescent="0.25">
      <c r="W940" s="156" t="s">
        <v>38</v>
      </c>
      <c r="X940" s="156" t="s">
        <v>38</v>
      </c>
      <c r="Y940" s="156" t="s">
        <v>38</v>
      </c>
      <c r="Z940" s="156" t="s">
        <v>38</v>
      </c>
      <c r="AA940" s="156" t="s">
        <v>38</v>
      </c>
      <c r="AB940" s="156" t="s">
        <v>38</v>
      </c>
      <c r="AC940" s="156" t="s">
        <v>38</v>
      </c>
      <c r="AD940" s="96" t="s">
        <v>290</v>
      </c>
      <c r="AE940" s="156" t="s">
        <v>38</v>
      </c>
      <c r="AF940" s="156" t="s">
        <v>38</v>
      </c>
      <c r="AG940" s="156" t="s">
        <v>38</v>
      </c>
      <c r="AH940" s="156" t="s">
        <v>38</v>
      </c>
      <c r="AI940" s="156" t="s">
        <v>38</v>
      </c>
      <c r="AJ940" s="156" t="s">
        <v>38</v>
      </c>
      <c r="AK940" s="156" t="s">
        <v>38</v>
      </c>
    </row>
    <row r="941" spans="23:37" ht="16.5" customHeight="1" x14ac:dyDescent="0.25">
      <c r="W941" s="156" t="s">
        <v>38</v>
      </c>
      <c r="X941" s="156" t="s">
        <v>38</v>
      </c>
      <c r="Y941" s="156" t="s">
        <v>38</v>
      </c>
      <c r="Z941" s="156" t="s">
        <v>38</v>
      </c>
      <c r="AA941" s="156" t="s">
        <v>38</v>
      </c>
      <c r="AB941" s="156" t="s">
        <v>38</v>
      </c>
      <c r="AC941" s="156" t="s">
        <v>38</v>
      </c>
      <c r="AD941" s="96" t="s">
        <v>290</v>
      </c>
      <c r="AE941" s="156" t="s">
        <v>38</v>
      </c>
      <c r="AF941" s="156" t="s">
        <v>38</v>
      </c>
      <c r="AG941" s="156" t="s">
        <v>38</v>
      </c>
      <c r="AH941" s="156" t="s">
        <v>38</v>
      </c>
      <c r="AI941" s="156" t="s">
        <v>38</v>
      </c>
      <c r="AJ941" s="156" t="s">
        <v>38</v>
      </c>
      <c r="AK941" s="156" t="s">
        <v>38</v>
      </c>
    </row>
    <row r="942" spans="23:37" ht="16.5" customHeight="1" x14ac:dyDescent="0.25">
      <c r="W942" s="156" t="s">
        <v>38</v>
      </c>
      <c r="X942" s="156" t="s">
        <v>38</v>
      </c>
      <c r="Y942" s="156" t="s">
        <v>38</v>
      </c>
      <c r="Z942" s="156" t="s">
        <v>38</v>
      </c>
      <c r="AA942" s="156" t="s">
        <v>38</v>
      </c>
      <c r="AB942" s="156" t="s">
        <v>38</v>
      </c>
      <c r="AC942" s="156" t="s">
        <v>38</v>
      </c>
      <c r="AD942" s="96" t="s">
        <v>290</v>
      </c>
      <c r="AE942" s="156" t="s">
        <v>38</v>
      </c>
      <c r="AF942" s="156" t="s">
        <v>38</v>
      </c>
      <c r="AG942" s="156" t="s">
        <v>38</v>
      </c>
      <c r="AH942" s="156" t="s">
        <v>38</v>
      </c>
      <c r="AI942" s="156" t="s">
        <v>38</v>
      </c>
      <c r="AJ942" s="156" t="s">
        <v>38</v>
      </c>
      <c r="AK942" s="156" t="s">
        <v>38</v>
      </c>
    </row>
    <row r="943" spans="23:37" ht="16.5" customHeight="1" x14ac:dyDescent="0.25">
      <c r="W943" s="156" t="s">
        <v>38</v>
      </c>
      <c r="X943" s="156" t="s">
        <v>38</v>
      </c>
      <c r="Y943" s="156" t="s">
        <v>38</v>
      </c>
      <c r="Z943" s="156" t="s">
        <v>38</v>
      </c>
      <c r="AA943" s="156" t="s">
        <v>38</v>
      </c>
      <c r="AB943" s="156" t="s">
        <v>38</v>
      </c>
      <c r="AC943" s="156" t="s">
        <v>38</v>
      </c>
      <c r="AD943" s="96" t="s">
        <v>290</v>
      </c>
      <c r="AE943" s="156" t="s">
        <v>38</v>
      </c>
      <c r="AF943" s="156" t="s">
        <v>38</v>
      </c>
      <c r="AG943" s="156" t="s">
        <v>38</v>
      </c>
      <c r="AH943" s="156" t="s">
        <v>38</v>
      </c>
      <c r="AI943" s="156" t="s">
        <v>38</v>
      </c>
      <c r="AJ943" s="156" t="s">
        <v>38</v>
      </c>
      <c r="AK943" s="156" t="s">
        <v>38</v>
      </c>
    </row>
    <row r="944" spans="23:37" ht="16.5" customHeight="1" x14ac:dyDescent="0.25">
      <c r="W944" s="156" t="s">
        <v>38</v>
      </c>
      <c r="X944" s="156" t="s">
        <v>38</v>
      </c>
      <c r="Y944" s="156" t="s">
        <v>38</v>
      </c>
      <c r="Z944" s="156" t="s">
        <v>38</v>
      </c>
      <c r="AA944" s="156" t="s">
        <v>38</v>
      </c>
      <c r="AB944" s="156" t="s">
        <v>38</v>
      </c>
      <c r="AC944" s="156" t="s">
        <v>38</v>
      </c>
      <c r="AD944" s="96" t="s">
        <v>290</v>
      </c>
      <c r="AE944" s="156" t="s">
        <v>38</v>
      </c>
      <c r="AF944" s="156" t="s">
        <v>38</v>
      </c>
      <c r="AG944" s="156" t="s">
        <v>38</v>
      </c>
      <c r="AH944" s="156" t="s">
        <v>38</v>
      </c>
      <c r="AI944" s="156" t="s">
        <v>38</v>
      </c>
      <c r="AJ944" s="156" t="s">
        <v>38</v>
      </c>
      <c r="AK944" s="156" t="s">
        <v>38</v>
      </c>
    </row>
    <row r="945" spans="23:37" ht="16.5" customHeight="1" x14ac:dyDescent="0.25">
      <c r="W945" s="156" t="s">
        <v>38</v>
      </c>
      <c r="X945" s="156" t="s">
        <v>38</v>
      </c>
      <c r="Y945" s="156" t="s">
        <v>38</v>
      </c>
      <c r="Z945" s="156" t="s">
        <v>38</v>
      </c>
      <c r="AA945" s="156" t="s">
        <v>38</v>
      </c>
      <c r="AB945" s="156" t="s">
        <v>38</v>
      </c>
      <c r="AC945" s="156" t="s">
        <v>38</v>
      </c>
      <c r="AD945" s="96" t="s">
        <v>290</v>
      </c>
      <c r="AE945" s="156" t="s">
        <v>38</v>
      </c>
      <c r="AF945" s="156" t="s">
        <v>38</v>
      </c>
      <c r="AG945" s="156" t="s">
        <v>38</v>
      </c>
      <c r="AH945" s="156" t="s">
        <v>38</v>
      </c>
      <c r="AI945" s="156" t="s">
        <v>38</v>
      </c>
      <c r="AJ945" s="156" t="s">
        <v>38</v>
      </c>
      <c r="AK945" s="156" t="s">
        <v>38</v>
      </c>
    </row>
    <row r="946" spans="23:37" ht="16.5" customHeight="1" x14ac:dyDescent="0.25">
      <c r="W946" s="156" t="s">
        <v>38</v>
      </c>
      <c r="X946" s="156" t="s">
        <v>38</v>
      </c>
      <c r="Y946" s="156" t="s">
        <v>38</v>
      </c>
      <c r="Z946" s="156" t="s">
        <v>38</v>
      </c>
      <c r="AA946" s="156" t="s">
        <v>38</v>
      </c>
      <c r="AB946" s="156" t="s">
        <v>38</v>
      </c>
      <c r="AC946" s="156" t="s">
        <v>38</v>
      </c>
      <c r="AD946" s="96" t="s">
        <v>290</v>
      </c>
      <c r="AE946" s="156" t="s">
        <v>38</v>
      </c>
      <c r="AF946" s="156" t="s">
        <v>38</v>
      </c>
      <c r="AG946" s="156" t="s">
        <v>38</v>
      </c>
      <c r="AH946" s="156" t="s">
        <v>38</v>
      </c>
      <c r="AI946" s="156" t="s">
        <v>38</v>
      </c>
      <c r="AJ946" s="156" t="s">
        <v>38</v>
      </c>
      <c r="AK946" s="156" t="s">
        <v>38</v>
      </c>
    </row>
    <row r="947" spans="23:37" ht="16.5" customHeight="1" x14ac:dyDescent="0.25">
      <c r="W947" s="156" t="s">
        <v>38</v>
      </c>
      <c r="X947" s="156" t="s">
        <v>38</v>
      </c>
      <c r="Y947" s="156" t="s">
        <v>38</v>
      </c>
      <c r="Z947" s="156" t="s">
        <v>38</v>
      </c>
      <c r="AA947" s="156" t="s">
        <v>38</v>
      </c>
      <c r="AB947" s="156" t="s">
        <v>38</v>
      </c>
      <c r="AC947" s="156" t="s">
        <v>38</v>
      </c>
      <c r="AD947" s="96" t="s">
        <v>290</v>
      </c>
      <c r="AE947" s="156" t="s">
        <v>38</v>
      </c>
      <c r="AF947" s="156" t="s">
        <v>38</v>
      </c>
      <c r="AG947" s="156" t="s">
        <v>38</v>
      </c>
      <c r="AH947" s="156" t="s">
        <v>38</v>
      </c>
      <c r="AI947" s="156" t="s">
        <v>38</v>
      </c>
      <c r="AJ947" s="156" t="s">
        <v>38</v>
      </c>
      <c r="AK947" s="156" t="s">
        <v>38</v>
      </c>
    </row>
    <row r="948" spans="23:37" ht="16.5" customHeight="1" x14ac:dyDescent="0.25">
      <c r="W948" s="156" t="s">
        <v>38</v>
      </c>
      <c r="X948" s="156" t="s">
        <v>38</v>
      </c>
      <c r="Y948" s="156" t="s">
        <v>38</v>
      </c>
      <c r="Z948" s="156" t="s">
        <v>38</v>
      </c>
      <c r="AA948" s="156" t="s">
        <v>38</v>
      </c>
      <c r="AB948" s="156" t="s">
        <v>38</v>
      </c>
      <c r="AC948" s="156" t="s">
        <v>38</v>
      </c>
      <c r="AD948" s="96" t="s">
        <v>290</v>
      </c>
      <c r="AE948" s="156" t="s">
        <v>38</v>
      </c>
      <c r="AF948" s="156" t="s">
        <v>38</v>
      </c>
      <c r="AG948" s="156" t="s">
        <v>38</v>
      </c>
      <c r="AH948" s="156" t="s">
        <v>38</v>
      </c>
      <c r="AI948" s="156" t="s">
        <v>38</v>
      </c>
      <c r="AJ948" s="156" t="s">
        <v>38</v>
      </c>
      <c r="AK948" s="156" t="s">
        <v>38</v>
      </c>
    </row>
    <row r="949" spans="23:37" ht="16.5" customHeight="1" x14ac:dyDescent="0.25">
      <c r="W949" s="156" t="s">
        <v>38</v>
      </c>
      <c r="X949" s="156" t="s">
        <v>38</v>
      </c>
      <c r="Y949" s="156" t="s">
        <v>38</v>
      </c>
      <c r="Z949" s="156" t="s">
        <v>38</v>
      </c>
      <c r="AA949" s="156" t="s">
        <v>38</v>
      </c>
      <c r="AB949" s="156" t="s">
        <v>38</v>
      </c>
      <c r="AC949" s="156" t="s">
        <v>38</v>
      </c>
      <c r="AD949" s="96" t="s">
        <v>290</v>
      </c>
      <c r="AE949" s="156" t="s">
        <v>38</v>
      </c>
      <c r="AF949" s="156" t="s">
        <v>38</v>
      </c>
      <c r="AG949" s="156" t="s">
        <v>38</v>
      </c>
      <c r="AH949" s="156" t="s">
        <v>38</v>
      </c>
      <c r="AI949" s="156" t="s">
        <v>38</v>
      </c>
      <c r="AJ949" s="156" t="s">
        <v>38</v>
      </c>
      <c r="AK949" s="156" t="s">
        <v>38</v>
      </c>
    </row>
    <row r="950" spans="23:37" ht="16.5" customHeight="1" x14ac:dyDescent="0.25">
      <c r="W950" s="156" t="s">
        <v>38</v>
      </c>
      <c r="X950" s="156" t="s">
        <v>38</v>
      </c>
      <c r="Y950" s="156" t="s">
        <v>38</v>
      </c>
      <c r="Z950" s="156" t="s">
        <v>38</v>
      </c>
      <c r="AA950" s="156" t="s">
        <v>38</v>
      </c>
      <c r="AB950" s="156" t="s">
        <v>38</v>
      </c>
      <c r="AC950" s="156" t="s">
        <v>38</v>
      </c>
      <c r="AD950" s="96" t="s">
        <v>290</v>
      </c>
      <c r="AE950" s="156" t="s">
        <v>38</v>
      </c>
      <c r="AF950" s="156" t="s">
        <v>38</v>
      </c>
      <c r="AG950" s="156" t="s">
        <v>38</v>
      </c>
      <c r="AH950" s="156" t="s">
        <v>38</v>
      </c>
      <c r="AI950" s="156" t="s">
        <v>38</v>
      </c>
      <c r="AJ950" s="156" t="s">
        <v>38</v>
      </c>
      <c r="AK950" s="156" t="s">
        <v>38</v>
      </c>
    </row>
    <row r="951" spans="23:37" ht="16.5" customHeight="1" x14ac:dyDescent="0.25">
      <c r="W951" s="156" t="s">
        <v>38</v>
      </c>
      <c r="X951" s="156" t="s">
        <v>38</v>
      </c>
      <c r="Y951" s="156" t="s">
        <v>38</v>
      </c>
      <c r="Z951" s="156" t="s">
        <v>38</v>
      </c>
      <c r="AA951" s="156" t="s">
        <v>38</v>
      </c>
      <c r="AB951" s="156" t="s">
        <v>38</v>
      </c>
      <c r="AC951" s="156" t="s">
        <v>38</v>
      </c>
      <c r="AD951" s="96" t="s">
        <v>290</v>
      </c>
      <c r="AE951" s="156" t="s">
        <v>38</v>
      </c>
      <c r="AF951" s="156" t="s">
        <v>38</v>
      </c>
      <c r="AG951" s="156" t="s">
        <v>38</v>
      </c>
      <c r="AH951" s="156" t="s">
        <v>38</v>
      </c>
      <c r="AI951" s="156" t="s">
        <v>38</v>
      </c>
      <c r="AJ951" s="156" t="s">
        <v>38</v>
      </c>
      <c r="AK951" s="156" t="s">
        <v>38</v>
      </c>
    </row>
    <row r="952" spans="23:37" ht="16.5" customHeight="1" x14ac:dyDescent="0.25">
      <c r="W952" s="156" t="s">
        <v>38</v>
      </c>
      <c r="X952" s="156" t="s">
        <v>38</v>
      </c>
      <c r="Y952" s="156" t="s">
        <v>38</v>
      </c>
      <c r="Z952" s="156" t="s">
        <v>38</v>
      </c>
      <c r="AA952" s="156" t="s">
        <v>38</v>
      </c>
      <c r="AB952" s="156" t="s">
        <v>38</v>
      </c>
      <c r="AC952" s="156" t="s">
        <v>38</v>
      </c>
      <c r="AD952" s="96" t="s">
        <v>290</v>
      </c>
      <c r="AE952" s="156" t="s">
        <v>38</v>
      </c>
      <c r="AF952" s="156" t="s">
        <v>38</v>
      </c>
      <c r="AG952" s="156" t="s">
        <v>38</v>
      </c>
      <c r="AH952" s="156" t="s">
        <v>38</v>
      </c>
      <c r="AI952" s="156" t="s">
        <v>38</v>
      </c>
      <c r="AJ952" s="156" t="s">
        <v>38</v>
      </c>
      <c r="AK952" s="156" t="s">
        <v>38</v>
      </c>
    </row>
    <row r="953" spans="23:37" ht="16.5" customHeight="1" x14ac:dyDescent="0.25">
      <c r="W953" s="156" t="s">
        <v>38</v>
      </c>
      <c r="X953" s="156" t="s">
        <v>38</v>
      </c>
      <c r="Y953" s="156" t="s">
        <v>38</v>
      </c>
      <c r="Z953" s="156" t="s">
        <v>38</v>
      </c>
      <c r="AA953" s="156" t="s">
        <v>38</v>
      </c>
      <c r="AB953" s="156" t="s">
        <v>38</v>
      </c>
      <c r="AC953" s="156" t="s">
        <v>38</v>
      </c>
      <c r="AD953" s="96" t="s">
        <v>290</v>
      </c>
      <c r="AE953" s="156" t="s">
        <v>38</v>
      </c>
      <c r="AF953" s="156" t="s">
        <v>38</v>
      </c>
      <c r="AG953" s="156" t="s">
        <v>38</v>
      </c>
      <c r="AH953" s="156" t="s">
        <v>38</v>
      </c>
      <c r="AI953" s="156" t="s">
        <v>38</v>
      </c>
      <c r="AJ953" s="156" t="s">
        <v>38</v>
      </c>
      <c r="AK953" s="156" t="s">
        <v>38</v>
      </c>
    </row>
    <row r="954" spans="23:37" ht="16.5" customHeight="1" x14ac:dyDescent="0.25">
      <c r="W954" s="156" t="s">
        <v>38</v>
      </c>
      <c r="X954" s="156" t="s">
        <v>38</v>
      </c>
      <c r="Y954" s="156" t="s">
        <v>38</v>
      </c>
      <c r="Z954" s="156" t="s">
        <v>38</v>
      </c>
      <c r="AA954" s="156" t="s">
        <v>38</v>
      </c>
      <c r="AB954" s="156" t="s">
        <v>38</v>
      </c>
      <c r="AC954" s="156" t="s">
        <v>38</v>
      </c>
      <c r="AD954" s="96" t="s">
        <v>290</v>
      </c>
      <c r="AE954" s="156" t="s">
        <v>38</v>
      </c>
      <c r="AF954" s="156" t="s">
        <v>38</v>
      </c>
      <c r="AG954" s="156" t="s">
        <v>38</v>
      </c>
      <c r="AH954" s="156" t="s">
        <v>38</v>
      </c>
      <c r="AI954" s="156" t="s">
        <v>38</v>
      </c>
      <c r="AJ954" s="156" t="s">
        <v>38</v>
      </c>
      <c r="AK954" s="156" t="s">
        <v>38</v>
      </c>
    </row>
    <row r="955" spans="23:37" ht="16.5" customHeight="1" x14ac:dyDescent="0.25">
      <c r="W955" s="156" t="s">
        <v>38</v>
      </c>
      <c r="X955" s="156" t="s">
        <v>38</v>
      </c>
      <c r="Y955" s="156" t="s">
        <v>38</v>
      </c>
      <c r="Z955" s="156" t="s">
        <v>38</v>
      </c>
      <c r="AA955" s="156" t="s">
        <v>38</v>
      </c>
      <c r="AB955" s="156" t="s">
        <v>38</v>
      </c>
      <c r="AC955" s="156" t="s">
        <v>38</v>
      </c>
      <c r="AD955" s="96" t="s">
        <v>290</v>
      </c>
      <c r="AE955" s="156" t="s">
        <v>38</v>
      </c>
      <c r="AF955" s="156" t="s">
        <v>38</v>
      </c>
      <c r="AG955" s="156" t="s">
        <v>38</v>
      </c>
      <c r="AH955" s="156" t="s">
        <v>38</v>
      </c>
      <c r="AI955" s="156" t="s">
        <v>38</v>
      </c>
      <c r="AJ955" s="156" t="s">
        <v>38</v>
      </c>
      <c r="AK955" s="156" t="s">
        <v>38</v>
      </c>
    </row>
    <row r="956" spans="23:37" ht="16.5" customHeight="1" x14ac:dyDescent="0.25">
      <c r="W956" s="156" t="s">
        <v>38</v>
      </c>
      <c r="X956" s="156" t="s">
        <v>38</v>
      </c>
      <c r="Y956" s="156" t="s">
        <v>38</v>
      </c>
      <c r="Z956" s="156" t="s">
        <v>38</v>
      </c>
      <c r="AA956" s="156" t="s">
        <v>38</v>
      </c>
      <c r="AB956" s="156" t="s">
        <v>38</v>
      </c>
      <c r="AC956" s="156" t="s">
        <v>38</v>
      </c>
      <c r="AD956" s="96" t="s">
        <v>290</v>
      </c>
      <c r="AE956" s="156" t="s">
        <v>38</v>
      </c>
      <c r="AF956" s="156" t="s">
        <v>38</v>
      </c>
      <c r="AG956" s="156" t="s">
        <v>38</v>
      </c>
      <c r="AH956" s="156" t="s">
        <v>38</v>
      </c>
      <c r="AI956" s="156" t="s">
        <v>38</v>
      </c>
      <c r="AJ956" s="156" t="s">
        <v>38</v>
      </c>
      <c r="AK956" s="156" t="s">
        <v>38</v>
      </c>
    </row>
    <row r="957" spans="23:37" ht="16.5" customHeight="1" x14ac:dyDescent="0.25">
      <c r="W957" s="156" t="s">
        <v>38</v>
      </c>
      <c r="X957" s="156" t="s">
        <v>38</v>
      </c>
      <c r="Y957" s="156" t="s">
        <v>38</v>
      </c>
      <c r="Z957" s="156" t="s">
        <v>38</v>
      </c>
      <c r="AA957" s="156" t="s">
        <v>38</v>
      </c>
      <c r="AB957" s="156" t="s">
        <v>38</v>
      </c>
      <c r="AC957" s="156" t="s">
        <v>38</v>
      </c>
      <c r="AD957" s="96" t="s">
        <v>290</v>
      </c>
      <c r="AE957" s="156" t="s">
        <v>38</v>
      </c>
      <c r="AF957" s="156" t="s">
        <v>38</v>
      </c>
      <c r="AG957" s="156" t="s">
        <v>38</v>
      </c>
      <c r="AH957" s="156" t="s">
        <v>38</v>
      </c>
      <c r="AI957" s="156" t="s">
        <v>38</v>
      </c>
      <c r="AJ957" s="156" t="s">
        <v>38</v>
      </c>
      <c r="AK957" s="156" t="s">
        <v>38</v>
      </c>
    </row>
    <row r="958" spans="23:37" ht="16.5" customHeight="1" x14ac:dyDescent="0.25">
      <c r="W958" s="156" t="s">
        <v>38</v>
      </c>
      <c r="X958" s="156" t="s">
        <v>38</v>
      </c>
      <c r="Y958" s="156" t="s">
        <v>38</v>
      </c>
      <c r="Z958" s="156" t="s">
        <v>38</v>
      </c>
      <c r="AA958" s="156" t="s">
        <v>38</v>
      </c>
      <c r="AB958" s="156" t="s">
        <v>38</v>
      </c>
      <c r="AC958" s="156" t="s">
        <v>38</v>
      </c>
      <c r="AD958" s="96" t="s">
        <v>290</v>
      </c>
      <c r="AE958" s="156" t="s">
        <v>38</v>
      </c>
      <c r="AF958" s="156" t="s">
        <v>38</v>
      </c>
      <c r="AG958" s="156" t="s">
        <v>38</v>
      </c>
      <c r="AH958" s="156" t="s">
        <v>38</v>
      </c>
      <c r="AI958" s="156" t="s">
        <v>38</v>
      </c>
      <c r="AJ958" s="156" t="s">
        <v>38</v>
      </c>
      <c r="AK958" s="156" t="s">
        <v>38</v>
      </c>
    </row>
    <row r="959" spans="23:37" ht="16.5" customHeight="1" x14ac:dyDescent="0.25">
      <c r="W959" s="156" t="s">
        <v>38</v>
      </c>
      <c r="X959" s="156" t="s">
        <v>38</v>
      </c>
      <c r="Y959" s="156" t="s">
        <v>38</v>
      </c>
      <c r="Z959" s="156" t="s">
        <v>38</v>
      </c>
      <c r="AA959" s="156" t="s">
        <v>38</v>
      </c>
      <c r="AB959" s="156" t="s">
        <v>38</v>
      </c>
      <c r="AC959" s="156" t="s">
        <v>38</v>
      </c>
      <c r="AD959" s="96" t="s">
        <v>290</v>
      </c>
      <c r="AE959" s="156" t="s">
        <v>38</v>
      </c>
      <c r="AF959" s="156" t="s">
        <v>38</v>
      </c>
      <c r="AG959" s="156" t="s">
        <v>38</v>
      </c>
      <c r="AH959" s="156" t="s">
        <v>38</v>
      </c>
      <c r="AI959" s="156" t="s">
        <v>38</v>
      </c>
      <c r="AJ959" s="156" t="s">
        <v>38</v>
      </c>
      <c r="AK959" s="156" t="s">
        <v>38</v>
      </c>
    </row>
    <row r="960" spans="23:37" ht="16.5" customHeight="1" x14ac:dyDescent="0.25">
      <c r="W960" s="156" t="s">
        <v>38</v>
      </c>
      <c r="X960" s="156" t="s">
        <v>38</v>
      </c>
      <c r="Y960" s="156" t="s">
        <v>38</v>
      </c>
      <c r="Z960" s="156" t="s">
        <v>38</v>
      </c>
      <c r="AA960" s="156" t="s">
        <v>38</v>
      </c>
      <c r="AB960" s="156" t="s">
        <v>38</v>
      </c>
      <c r="AC960" s="156" t="s">
        <v>38</v>
      </c>
      <c r="AD960" s="96" t="s">
        <v>290</v>
      </c>
      <c r="AE960" s="156" t="s">
        <v>38</v>
      </c>
      <c r="AF960" s="156" t="s">
        <v>38</v>
      </c>
      <c r="AG960" s="156" t="s">
        <v>38</v>
      </c>
      <c r="AH960" s="156" t="s">
        <v>38</v>
      </c>
      <c r="AI960" s="156" t="s">
        <v>38</v>
      </c>
      <c r="AJ960" s="156" t="s">
        <v>38</v>
      </c>
      <c r="AK960" s="156" t="s">
        <v>38</v>
      </c>
    </row>
    <row r="961" spans="23:37" ht="16.5" customHeight="1" x14ac:dyDescent="0.25">
      <c r="W961" s="156" t="s">
        <v>38</v>
      </c>
      <c r="X961" s="156" t="s">
        <v>38</v>
      </c>
      <c r="Y961" s="156" t="s">
        <v>38</v>
      </c>
      <c r="Z961" s="156" t="s">
        <v>38</v>
      </c>
      <c r="AA961" s="156" t="s">
        <v>38</v>
      </c>
      <c r="AB961" s="156" t="s">
        <v>38</v>
      </c>
      <c r="AC961" s="156" t="s">
        <v>38</v>
      </c>
      <c r="AD961" s="96" t="s">
        <v>290</v>
      </c>
      <c r="AE961" s="156" t="s">
        <v>38</v>
      </c>
      <c r="AF961" s="156" t="s">
        <v>38</v>
      </c>
      <c r="AG961" s="156" t="s">
        <v>38</v>
      </c>
      <c r="AH961" s="156" t="s">
        <v>38</v>
      </c>
      <c r="AI961" s="156" t="s">
        <v>38</v>
      </c>
      <c r="AJ961" s="156" t="s">
        <v>38</v>
      </c>
      <c r="AK961" s="156" t="s">
        <v>38</v>
      </c>
    </row>
    <row r="962" spans="23:37" ht="16.5" customHeight="1" x14ac:dyDescent="0.25">
      <c r="W962" s="156" t="s">
        <v>38</v>
      </c>
      <c r="X962" s="156" t="s">
        <v>38</v>
      </c>
      <c r="Y962" s="156" t="s">
        <v>38</v>
      </c>
      <c r="Z962" s="156" t="s">
        <v>38</v>
      </c>
      <c r="AA962" s="156" t="s">
        <v>38</v>
      </c>
      <c r="AB962" s="156" t="s">
        <v>38</v>
      </c>
      <c r="AC962" s="156" t="s">
        <v>38</v>
      </c>
      <c r="AD962" s="96" t="s">
        <v>290</v>
      </c>
      <c r="AE962" s="156" t="s">
        <v>38</v>
      </c>
      <c r="AF962" s="156" t="s">
        <v>38</v>
      </c>
      <c r="AG962" s="156" t="s">
        <v>38</v>
      </c>
      <c r="AH962" s="156" t="s">
        <v>38</v>
      </c>
      <c r="AI962" s="156" t="s">
        <v>38</v>
      </c>
      <c r="AJ962" s="156" t="s">
        <v>38</v>
      </c>
      <c r="AK962" s="156" t="s">
        <v>38</v>
      </c>
    </row>
    <row r="963" spans="23:37" ht="16.5" customHeight="1" x14ac:dyDescent="0.25">
      <c r="W963" s="156" t="s">
        <v>38</v>
      </c>
      <c r="X963" s="156" t="s">
        <v>38</v>
      </c>
      <c r="Y963" s="156" t="s">
        <v>38</v>
      </c>
      <c r="Z963" s="156" t="s">
        <v>38</v>
      </c>
      <c r="AA963" s="156" t="s">
        <v>38</v>
      </c>
      <c r="AB963" s="156" t="s">
        <v>38</v>
      </c>
      <c r="AC963" s="156" t="s">
        <v>38</v>
      </c>
      <c r="AD963" s="96" t="s">
        <v>290</v>
      </c>
      <c r="AE963" s="156" t="s">
        <v>38</v>
      </c>
      <c r="AF963" s="156" t="s">
        <v>38</v>
      </c>
      <c r="AG963" s="156" t="s">
        <v>38</v>
      </c>
      <c r="AH963" s="156" t="s">
        <v>38</v>
      </c>
      <c r="AI963" s="156" t="s">
        <v>38</v>
      </c>
      <c r="AJ963" s="156" t="s">
        <v>38</v>
      </c>
      <c r="AK963" s="156" t="s">
        <v>38</v>
      </c>
    </row>
    <row r="964" spans="23:37" ht="16.5" customHeight="1" x14ac:dyDescent="0.25">
      <c r="W964" s="156" t="s">
        <v>38</v>
      </c>
      <c r="X964" s="156" t="s">
        <v>38</v>
      </c>
      <c r="Y964" s="156" t="s">
        <v>38</v>
      </c>
      <c r="Z964" s="156" t="s">
        <v>38</v>
      </c>
      <c r="AA964" s="156" t="s">
        <v>38</v>
      </c>
      <c r="AB964" s="156" t="s">
        <v>38</v>
      </c>
      <c r="AC964" s="156" t="s">
        <v>38</v>
      </c>
      <c r="AD964" s="96" t="s">
        <v>290</v>
      </c>
      <c r="AE964" s="156" t="s">
        <v>38</v>
      </c>
      <c r="AF964" s="156" t="s">
        <v>38</v>
      </c>
      <c r="AG964" s="156" t="s">
        <v>38</v>
      </c>
      <c r="AH964" s="156" t="s">
        <v>38</v>
      </c>
      <c r="AI964" s="156" t="s">
        <v>38</v>
      </c>
      <c r="AJ964" s="156" t="s">
        <v>38</v>
      </c>
      <c r="AK964" s="156" t="s">
        <v>38</v>
      </c>
    </row>
    <row r="965" spans="23:37" ht="16.5" customHeight="1" x14ac:dyDescent="0.25">
      <c r="W965" s="156" t="s">
        <v>38</v>
      </c>
      <c r="X965" s="156" t="s">
        <v>38</v>
      </c>
      <c r="Y965" s="156" t="s">
        <v>38</v>
      </c>
      <c r="Z965" s="156" t="s">
        <v>38</v>
      </c>
      <c r="AA965" s="156" t="s">
        <v>38</v>
      </c>
      <c r="AB965" s="156" t="s">
        <v>38</v>
      </c>
      <c r="AC965" s="156" t="s">
        <v>38</v>
      </c>
      <c r="AD965" s="96" t="s">
        <v>290</v>
      </c>
      <c r="AE965" s="156" t="s">
        <v>38</v>
      </c>
      <c r="AF965" s="156" t="s">
        <v>38</v>
      </c>
      <c r="AG965" s="156" t="s">
        <v>38</v>
      </c>
      <c r="AH965" s="156" t="s">
        <v>38</v>
      </c>
      <c r="AI965" s="156" t="s">
        <v>38</v>
      </c>
      <c r="AJ965" s="156" t="s">
        <v>38</v>
      </c>
      <c r="AK965" s="156" t="s">
        <v>38</v>
      </c>
    </row>
    <row r="966" spans="23:37" ht="16.5" customHeight="1" x14ac:dyDescent="0.25">
      <c r="W966" s="156" t="s">
        <v>38</v>
      </c>
      <c r="X966" s="156" t="s">
        <v>38</v>
      </c>
      <c r="Y966" s="156" t="s">
        <v>38</v>
      </c>
      <c r="Z966" s="156" t="s">
        <v>38</v>
      </c>
      <c r="AA966" s="156" t="s">
        <v>38</v>
      </c>
      <c r="AB966" s="156" t="s">
        <v>38</v>
      </c>
      <c r="AC966" s="156" t="s">
        <v>38</v>
      </c>
      <c r="AD966" s="96" t="s">
        <v>290</v>
      </c>
      <c r="AE966" s="156" t="s">
        <v>38</v>
      </c>
      <c r="AF966" s="156" t="s">
        <v>38</v>
      </c>
      <c r="AG966" s="156" t="s">
        <v>38</v>
      </c>
      <c r="AH966" s="156" t="s">
        <v>38</v>
      </c>
      <c r="AI966" s="156" t="s">
        <v>38</v>
      </c>
      <c r="AJ966" s="156" t="s">
        <v>38</v>
      </c>
      <c r="AK966" s="156" t="s">
        <v>38</v>
      </c>
    </row>
    <row r="967" spans="23:37" ht="16.5" customHeight="1" x14ac:dyDescent="0.25">
      <c r="W967" s="156" t="s">
        <v>38</v>
      </c>
      <c r="X967" s="156" t="s">
        <v>38</v>
      </c>
      <c r="Y967" s="156" t="s">
        <v>38</v>
      </c>
      <c r="Z967" s="156" t="s">
        <v>38</v>
      </c>
      <c r="AA967" s="156" t="s">
        <v>38</v>
      </c>
      <c r="AB967" s="156" t="s">
        <v>38</v>
      </c>
      <c r="AC967" s="156" t="s">
        <v>38</v>
      </c>
      <c r="AD967" s="96" t="s">
        <v>290</v>
      </c>
      <c r="AE967" s="156" t="s">
        <v>38</v>
      </c>
      <c r="AF967" s="156" t="s">
        <v>38</v>
      </c>
      <c r="AG967" s="156" t="s">
        <v>38</v>
      </c>
      <c r="AH967" s="156" t="s">
        <v>38</v>
      </c>
      <c r="AI967" s="156" t="s">
        <v>38</v>
      </c>
      <c r="AJ967" s="156" t="s">
        <v>38</v>
      </c>
      <c r="AK967" s="156" t="s">
        <v>38</v>
      </c>
    </row>
    <row r="968" spans="23:37" ht="16.5" customHeight="1" x14ac:dyDescent="0.25">
      <c r="W968" s="156" t="s">
        <v>38</v>
      </c>
      <c r="X968" s="156" t="s">
        <v>38</v>
      </c>
      <c r="Y968" s="156" t="s">
        <v>38</v>
      </c>
      <c r="Z968" s="156" t="s">
        <v>38</v>
      </c>
      <c r="AA968" s="156" t="s">
        <v>38</v>
      </c>
      <c r="AB968" s="156" t="s">
        <v>38</v>
      </c>
      <c r="AC968" s="156" t="s">
        <v>38</v>
      </c>
      <c r="AD968" s="96" t="s">
        <v>290</v>
      </c>
      <c r="AE968" s="156" t="s">
        <v>38</v>
      </c>
      <c r="AF968" s="156" t="s">
        <v>38</v>
      </c>
      <c r="AG968" s="156" t="s">
        <v>38</v>
      </c>
      <c r="AH968" s="156" t="s">
        <v>38</v>
      </c>
      <c r="AI968" s="156" t="s">
        <v>38</v>
      </c>
      <c r="AJ968" s="156" t="s">
        <v>38</v>
      </c>
      <c r="AK968" s="156" t="s">
        <v>38</v>
      </c>
    </row>
    <row r="969" spans="23:37" ht="16.5" customHeight="1" x14ac:dyDescent="0.25">
      <c r="W969" s="156" t="s">
        <v>38</v>
      </c>
      <c r="X969" s="156" t="s">
        <v>38</v>
      </c>
      <c r="Y969" s="156" t="s">
        <v>38</v>
      </c>
      <c r="Z969" s="156" t="s">
        <v>38</v>
      </c>
      <c r="AA969" s="156" t="s">
        <v>38</v>
      </c>
      <c r="AB969" s="156" t="s">
        <v>38</v>
      </c>
      <c r="AC969" s="156" t="s">
        <v>38</v>
      </c>
      <c r="AD969" s="96" t="s">
        <v>290</v>
      </c>
      <c r="AE969" s="156" t="s">
        <v>38</v>
      </c>
      <c r="AF969" s="156" t="s">
        <v>38</v>
      </c>
      <c r="AG969" s="156" t="s">
        <v>38</v>
      </c>
      <c r="AH969" s="156" t="s">
        <v>38</v>
      </c>
      <c r="AI969" s="156" t="s">
        <v>38</v>
      </c>
      <c r="AJ969" s="156" t="s">
        <v>38</v>
      </c>
      <c r="AK969" s="156" t="s">
        <v>38</v>
      </c>
    </row>
    <row r="970" spans="23:37" ht="16.5" customHeight="1" x14ac:dyDescent="0.25">
      <c r="W970" s="156" t="s">
        <v>38</v>
      </c>
      <c r="X970" s="156" t="s">
        <v>38</v>
      </c>
      <c r="Y970" s="156" t="s">
        <v>38</v>
      </c>
      <c r="Z970" s="156" t="s">
        <v>38</v>
      </c>
      <c r="AA970" s="156" t="s">
        <v>38</v>
      </c>
      <c r="AB970" s="156" t="s">
        <v>38</v>
      </c>
      <c r="AC970" s="156" t="s">
        <v>38</v>
      </c>
      <c r="AD970" s="96" t="s">
        <v>290</v>
      </c>
      <c r="AE970" s="156" t="s">
        <v>38</v>
      </c>
      <c r="AF970" s="156" t="s">
        <v>38</v>
      </c>
      <c r="AG970" s="156" t="s">
        <v>38</v>
      </c>
      <c r="AH970" s="156" t="s">
        <v>38</v>
      </c>
      <c r="AI970" s="156" t="s">
        <v>38</v>
      </c>
      <c r="AJ970" s="156" t="s">
        <v>38</v>
      </c>
      <c r="AK970" s="156" t="s">
        <v>38</v>
      </c>
    </row>
    <row r="971" spans="23:37" ht="16.5" customHeight="1" x14ac:dyDescent="0.25">
      <c r="W971" s="156" t="s">
        <v>38</v>
      </c>
      <c r="X971" s="156" t="s">
        <v>38</v>
      </c>
      <c r="Y971" s="156" t="s">
        <v>38</v>
      </c>
      <c r="Z971" s="156" t="s">
        <v>38</v>
      </c>
      <c r="AA971" s="156" t="s">
        <v>38</v>
      </c>
      <c r="AB971" s="156" t="s">
        <v>38</v>
      </c>
      <c r="AC971" s="156" t="s">
        <v>38</v>
      </c>
      <c r="AD971" s="96" t="s">
        <v>290</v>
      </c>
      <c r="AE971" s="156" t="s">
        <v>38</v>
      </c>
      <c r="AF971" s="156" t="s">
        <v>38</v>
      </c>
      <c r="AG971" s="156" t="s">
        <v>38</v>
      </c>
      <c r="AH971" s="156" t="s">
        <v>38</v>
      </c>
      <c r="AI971" s="156" t="s">
        <v>38</v>
      </c>
      <c r="AJ971" s="156" t="s">
        <v>38</v>
      </c>
      <c r="AK971" s="156" t="s">
        <v>38</v>
      </c>
    </row>
    <row r="972" spans="23:37" ht="16.5" customHeight="1" x14ac:dyDescent="0.25">
      <c r="W972" s="156" t="s">
        <v>38</v>
      </c>
      <c r="X972" s="156" t="s">
        <v>38</v>
      </c>
      <c r="Y972" s="156" t="s">
        <v>38</v>
      </c>
      <c r="Z972" s="156" t="s">
        <v>38</v>
      </c>
      <c r="AA972" s="156" t="s">
        <v>38</v>
      </c>
      <c r="AB972" s="156" t="s">
        <v>38</v>
      </c>
      <c r="AC972" s="156" t="s">
        <v>38</v>
      </c>
      <c r="AD972" s="96" t="s">
        <v>290</v>
      </c>
      <c r="AE972" s="156" t="s">
        <v>38</v>
      </c>
      <c r="AF972" s="156" t="s">
        <v>38</v>
      </c>
      <c r="AG972" s="156" t="s">
        <v>38</v>
      </c>
      <c r="AH972" s="156" t="s">
        <v>38</v>
      </c>
      <c r="AI972" s="156" t="s">
        <v>38</v>
      </c>
      <c r="AJ972" s="156" t="s">
        <v>38</v>
      </c>
      <c r="AK972" s="156" t="s">
        <v>38</v>
      </c>
    </row>
    <row r="973" spans="23:37" ht="16.5" customHeight="1" x14ac:dyDescent="0.25">
      <c r="W973" s="156" t="s">
        <v>38</v>
      </c>
      <c r="X973" s="156" t="s">
        <v>38</v>
      </c>
      <c r="Y973" s="156" t="s">
        <v>38</v>
      </c>
      <c r="Z973" s="156" t="s">
        <v>38</v>
      </c>
      <c r="AA973" s="156" t="s">
        <v>38</v>
      </c>
      <c r="AB973" s="156" t="s">
        <v>38</v>
      </c>
      <c r="AC973" s="156" t="s">
        <v>38</v>
      </c>
      <c r="AD973" s="96" t="s">
        <v>290</v>
      </c>
      <c r="AE973" s="156" t="s">
        <v>38</v>
      </c>
      <c r="AF973" s="156" t="s">
        <v>38</v>
      </c>
      <c r="AG973" s="156" t="s">
        <v>38</v>
      </c>
      <c r="AH973" s="156" t="s">
        <v>38</v>
      </c>
      <c r="AI973" s="156" t="s">
        <v>38</v>
      </c>
      <c r="AJ973" s="156" t="s">
        <v>38</v>
      </c>
      <c r="AK973" s="156" t="s">
        <v>38</v>
      </c>
    </row>
    <row r="974" spans="23:37" ht="16.5" customHeight="1" x14ac:dyDescent="0.25">
      <c r="W974" s="156" t="s">
        <v>38</v>
      </c>
      <c r="X974" s="156" t="s">
        <v>38</v>
      </c>
      <c r="Y974" s="156" t="s">
        <v>38</v>
      </c>
      <c r="Z974" s="156" t="s">
        <v>38</v>
      </c>
      <c r="AA974" s="156" t="s">
        <v>38</v>
      </c>
      <c r="AB974" s="156" t="s">
        <v>38</v>
      </c>
      <c r="AC974" s="156" t="s">
        <v>38</v>
      </c>
      <c r="AD974" s="96" t="s">
        <v>290</v>
      </c>
      <c r="AE974" s="156" t="s">
        <v>38</v>
      </c>
      <c r="AF974" s="156" t="s">
        <v>38</v>
      </c>
      <c r="AG974" s="156" t="s">
        <v>38</v>
      </c>
      <c r="AH974" s="156" t="s">
        <v>38</v>
      </c>
      <c r="AI974" s="156" t="s">
        <v>38</v>
      </c>
      <c r="AJ974" s="156" t="s">
        <v>38</v>
      </c>
      <c r="AK974" s="156" t="s">
        <v>38</v>
      </c>
    </row>
    <row r="975" spans="23:37" ht="16.5" customHeight="1" x14ac:dyDescent="0.25">
      <c r="W975" s="156" t="s">
        <v>38</v>
      </c>
      <c r="X975" s="156" t="s">
        <v>38</v>
      </c>
      <c r="Y975" s="156" t="s">
        <v>38</v>
      </c>
      <c r="Z975" s="156" t="s">
        <v>38</v>
      </c>
      <c r="AA975" s="156" t="s">
        <v>38</v>
      </c>
      <c r="AB975" s="156" t="s">
        <v>38</v>
      </c>
      <c r="AC975" s="156" t="s">
        <v>38</v>
      </c>
      <c r="AD975" s="96" t="s">
        <v>290</v>
      </c>
      <c r="AE975" s="156" t="s">
        <v>38</v>
      </c>
      <c r="AF975" s="156" t="s">
        <v>38</v>
      </c>
      <c r="AG975" s="156" t="s">
        <v>38</v>
      </c>
      <c r="AH975" s="156" t="s">
        <v>38</v>
      </c>
      <c r="AI975" s="156" t="s">
        <v>38</v>
      </c>
      <c r="AJ975" s="156" t="s">
        <v>38</v>
      </c>
      <c r="AK975" s="156" t="s">
        <v>38</v>
      </c>
    </row>
    <row r="976" spans="23:37" ht="16.5" customHeight="1" x14ac:dyDescent="0.25">
      <c r="W976" s="156" t="s">
        <v>38</v>
      </c>
      <c r="X976" s="156" t="s">
        <v>38</v>
      </c>
      <c r="Y976" s="156" t="s">
        <v>38</v>
      </c>
      <c r="Z976" s="156" t="s">
        <v>38</v>
      </c>
      <c r="AA976" s="156" t="s">
        <v>38</v>
      </c>
      <c r="AB976" s="156" t="s">
        <v>38</v>
      </c>
      <c r="AC976" s="156" t="s">
        <v>38</v>
      </c>
      <c r="AD976" s="96" t="s">
        <v>290</v>
      </c>
      <c r="AE976" s="156" t="s">
        <v>38</v>
      </c>
      <c r="AF976" s="156" t="s">
        <v>38</v>
      </c>
      <c r="AG976" s="156" t="s">
        <v>38</v>
      </c>
      <c r="AH976" s="156" t="s">
        <v>38</v>
      </c>
      <c r="AI976" s="156" t="s">
        <v>38</v>
      </c>
      <c r="AJ976" s="156" t="s">
        <v>38</v>
      </c>
      <c r="AK976" s="156" t="s">
        <v>38</v>
      </c>
    </row>
    <row r="977" spans="23:37" ht="16.5" customHeight="1" x14ac:dyDescent="0.25">
      <c r="W977" s="156" t="s">
        <v>38</v>
      </c>
      <c r="X977" s="156" t="s">
        <v>38</v>
      </c>
      <c r="Y977" s="156" t="s">
        <v>38</v>
      </c>
      <c r="Z977" s="156" t="s">
        <v>38</v>
      </c>
      <c r="AA977" s="156" t="s">
        <v>38</v>
      </c>
      <c r="AB977" s="156" t="s">
        <v>38</v>
      </c>
      <c r="AC977" s="156" t="s">
        <v>38</v>
      </c>
      <c r="AD977" s="96" t="s">
        <v>290</v>
      </c>
      <c r="AE977" s="156" t="s">
        <v>38</v>
      </c>
      <c r="AF977" s="156" t="s">
        <v>38</v>
      </c>
      <c r="AG977" s="156" t="s">
        <v>38</v>
      </c>
      <c r="AH977" s="156" t="s">
        <v>38</v>
      </c>
      <c r="AI977" s="156" t="s">
        <v>38</v>
      </c>
      <c r="AJ977" s="156" t="s">
        <v>38</v>
      </c>
      <c r="AK977" s="156" t="s">
        <v>38</v>
      </c>
    </row>
    <row r="978" spans="23:37" ht="16.5" customHeight="1" x14ac:dyDescent="0.25">
      <c r="W978" s="156" t="s">
        <v>38</v>
      </c>
      <c r="X978" s="156" t="s">
        <v>38</v>
      </c>
      <c r="Y978" s="156" t="s">
        <v>38</v>
      </c>
      <c r="Z978" s="156" t="s">
        <v>38</v>
      </c>
      <c r="AA978" s="156" t="s">
        <v>38</v>
      </c>
      <c r="AB978" s="156" t="s">
        <v>38</v>
      </c>
      <c r="AC978" s="156" t="s">
        <v>38</v>
      </c>
      <c r="AD978" s="96" t="s">
        <v>290</v>
      </c>
      <c r="AE978" s="156" t="s">
        <v>38</v>
      </c>
      <c r="AF978" s="156" t="s">
        <v>38</v>
      </c>
      <c r="AG978" s="156" t="s">
        <v>38</v>
      </c>
      <c r="AH978" s="156" t="s">
        <v>38</v>
      </c>
      <c r="AI978" s="156" t="s">
        <v>38</v>
      </c>
      <c r="AJ978" s="156" t="s">
        <v>38</v>
      </c>
      <c r="AK978" s="156" t="s">
        <v>38</v>
      </c>
    </row>
    <row r="979" spans="23:37" ht="16.5" customHeight="1" x14ac:dyDescent="0.25">
      <c r="W979" s="156" t="s">
        <v>38</v>
      </c>
      <c r="X979" s="156" t="s">
        <v>38</v>
      </c>
      <c r="Y979" s="156" t="s">
        <v>38</v>
      </c>
      <c r="Z979" s="156" t="s">
        <v>38</v>
      </c>
      <c r="AA979" s="156" t="s">
        <v>38</v>
      </c>
      <c r="AB979" s="156" t="s">
        <v>38</v>
      </c>
      <c r="AC979" s="156" t="s">
        <v>38</v>
      </c>
      <c r="AD979" s="96" t="s">
        <v>290</v>
      </c>
      <c r="AE979" s="156" t="s">
        <v>38</v>
      </c>
      <c r="AF979" s="156" t="s">
        <v>38</v>
      </c>
      <c r="AG979" s="156" t="s">
        <v>38</v>
      </c>
      <c r="AH979" s="156" t="s">
        <v>38</v>
      </c>
      <c r="AI979" s="156" t="s">
        <v>38</v>
      </c>
      <c r="AJ979" s="156" t="s">
        <v>38</v>
      </c>
      <c r="AK979" s="156" t="s">
        <v>38</v>
      </c>
    </row>
    <row r="980" spans="23:37" ht="16.5" customHeight="1" x14ac:dyDescent="0.25">
      <c r="W980" s="156" t="s">
        <v>38</v>
      </c>
      <c r="X980" s="156" t="s">
        <v>38</v>
      </c>
      <c r="Y980" s="156" t="s">
        <v>38</v>
      </c>
      <c r="Z980" s="156" t="s">
        <v>38</v>
      </c>
      <c r="AA980" s="156" t="s">
        <v>38</v>
      </c>
      <c r="AB980" s="156" t="s">
        <v>38</v>
      </c>
      <c r="AC980" s="156" t="s">
        <v>38</v>
      </c>
      <c r="AD980" s="96" t="s">
        <v>290</v>
      </c>
      <c r="AE980" s="156" t="s">
        <v>38</v>
      </c>
      <c r="AF980" s="156" t="s">
        <v>38</v>
      </c>
      <c r="AG980" s="156" t="s">
        <v>38</v>
      </c>
      <c r="AH980" s="156" t="s">
        <v>38</v>
      </c>
      <c r="AI980" s="156" t="s">
        <v>38</v>
      </c>
      <c r="AJ980" s="156" t="s">
        <v>38</v>
      </c>
      <c r="AK980" s="156" t="s">
        <v>38</v>
      </c>
    </row>
    <row r="981" spans="23:37" ht="16.5" customHeight="1" x14ac:dyDescent="0.25">
      <c r="W981" s="156" t="s">
        <v>38</v>
      </c>
      <c r="X981" s="156" t="s">
        <v>38</v>
      </c>
      <c r="Y981" s="156" t="s">
        <v>38</v>
      </c>
      <c r="Z981" s="156" t="s">
        <v>38</v>
      </c>
      <c r="AA981" s="156" t="s">
        <v>38</v>
      </c>
      <c r="AB981" s="156" t="s">
        <v>38</v>
      </c>
      <c r="AC981" s="156" t="s">
        <v>38</v>
      </c>
      <c r="AD981" s="96" t="s">
        <v>290</v>
      </c>
      <c r="AE981" s="156" t="s">
        <v>38</v>
      </c>
      <c r="AF981" s="156" t="s">
        <v>38</v>
      </c>
      <c r="AG981" s="156" t="s">
        <v>38</v>
      </c>
      <c r="AH981" s="156" t="s">
        <v>38</v>
      </c>
      <c r="AI981" s="156" t="s">
        <v>38</v>
      </c>
      <c r="AJ981" s="156" t="s">
        <v>38</v>
      </c>
      <c r="AK981" s="156" t="s">
        <v>38</v>
      </c>
    </row>
    <row r="982" spans="23:37" ht="16.5" customHeight="1" x14ac:dyDescent="0.25">
      <c r="W982" s="156" t="s">
        <v>38</v>
      </c>
      <c r="X982" s="156" t="s">
        <v>38</v>
      </c>
      <c r="Y982" s="156" t="s">
        <v>38</v>
      </c>
      <c r="Z982" s="156" t="s">
        <v>38</v>
      </c>
      <c r="AA982" s="156" t="s">
        <v>38</v>
      </c>
      <c r="AB982" s="156" t="s">
        <v>38</v>
      </c>
      <c r="AC982" s="156" t="s">
        <v>38</v>
      </c>
      <c r="AD982" s="96" t="s">
        <v>290</v>
      </c>
      <c r="AE982" s="156" t="s">
        <v>38</v>
      </c>
      <c r="AF982" s="156" t="s">
        <v>38</v>
      </c>
      <c r="AG982" s="156" t="s">
        <v>38</v>
      </c>
      <c r="AH982" s="156" t="s">
        <v>38</v>
      </c>
      <c r="AI982" s="156" t="s">
        <v>38</v>
      </c>
      <c r="AJ982" s="156" t="s">
        <v>38</v>
      </c>
      <c r="AK982" s="156" t="s">
        <v>38</v>
      </c>
    </row>
    <row r="983" spans="23:37" ht="16.5" customHeight="1" x14ac:dyDescent="0.25">
      <c r="W983" s="156" t="s">
        <v>38</v>
      </c>
      <c r="X983" s="156" t="s">
        <v>38</v>
      </c>
      <c r="Y983" s="156" t="s">
        <v>38</v>
      </c>
      <c r="Z983" s="156" t="s">
        <v>38</v>
      </c>
      <c r="AA983" s="156" t="s">
        <v>38</v>
      </c>
      <c r="AB983" s="156" t="s">
        <v>38</v>
      </c>
      <c r="AC983" s="156" t="s">
        <v>38</v>
      </c>
      <c r="AD983" s="96" t="s">
        <v>290</v>
      </c>
      <c r="AE983" s="156" t="s">
        <v>38</v>
      </c>
      <c r="AF983" s="156" t="s">
        <v>38</v>
      </c>
      <c r="AG983" s="156" t="s">
        <v>38</v>
      </c>
      <c r="AH983" s="156" t="s">
        <v>38</v>
      </c>
      <c r="AI983" s="156" t="s">
        <v>38</v>
      </c>
      <c r="AJ983" s="156" t="s">
        <v>38</v>
      </c>
      <c r="AK983" s="156" t="s">
        <v>38</v>
      </c>
    </row>
    <row r="984" spans="23:37" ht="16.5" customHeight="1" x14ac:dyDescent="0.25">
      <c r="W984" s="156" t="s">
        <v>38</v>
      </c>
      <c r="X984" s="156" t="s">
        <v>38</v>
      </c>
      <c r="Y984" s="156" t="s">
        <v>38</v>
      </c>
      <c r="Z984" s="156" t="s">
        <v>38</v>
      </c>
      <c r="AA984" s="156" t="s">
        <v>38</v>
      </c>
      <c r="AB984" s="156" t="s">
        <v>38</v>
      </c>
      <c r="AC984" s="156" t="s">
        <v>38</v>
      </c>
      <c r="AD984" s="96" t="s">
        <v>290</v>
      </c>
      <c r="AE984" s="156" t="s">
        <v>38</v>
      </c>
      <c r="AF984" s="156" t="s">
        <v>38</v>
      </c>
      <c r="AG984" s="156" t="s">
        <v>38</v>
      </c>
      <c r="AH984" s="156" t="s">
        <v>38</v>
      </c>
      <c r="AI984" s="156" t="s">
        <v>38</v>
      </c>
      <c r="AJ984" s="156" t="s">
        <v>38</v>
      </c>
      <c r="AK984" s="156" t="s">
        <v>38</v>
      </c>
    </row>
    <row r="985" spans="23:37" ht="16.5" customHeight="1" x14ac:dyDescent="0.25">
      <c r="W985" s="156" t="s">
        <v>38</v>
      </c>
      <c r="X985" s="156" t="s">
        <v>38</v>
      </c>
      <c r="Y985" s="156" t="s">
        <v>38</v>
      </c>
      <c r="Z985" s="156" t="s">
        <v>38</v>
      </c>
      <c r="AA985" s="156" t="s">
        <v>38</v>
      </c>
      <c r="AB985" s="156" t="s">
        <v>38</v>
      </c>
      <c r="AC985" s="156" t="s">
        <v>38</v>
      </c>
      <c r="AD985" s="96" t="s">
        <v>290</v>
      </c>
      <c r="AE985" s="156" t="s">
        <v>38</v>
      </c>
      <c r="AF985" s="156" t="s">
        <v>38</v>
      </c>
      <c r="AG985" s="156" t="s">
        <v>38</v>
      </c>
      <c r="AH985" s="156" t="s">
        <v>38</v>
      </c>
      <c r="AI985" s="156" t="s">
        <v>38</v>
      </c>
      <c r="AJ985" s="156" t="s">
        <v>38</v>
      </c>
      <c r="AK985" s="156" t="s">
        <v>38</v>
      </c>
    </row>
    <row r="986" spans="23:37" ht="16.5" customHeight="1" x14ac:dyDescent="0.25">
      <c r="W986" s="156" t="s">
        <v>38</v>
      </c>
      <c r="X986" s="156" t="s">
        <v>38</v>
      </c>
      <c r="Y986" s="156" t="s">
        <v>38</v>
      </c>
      <c r="Z986" s="156" t="s">
        <v>38</v>
      </c>
      <c r="AA986" s="156" t="s">
        <v>38</v>
      </c>
      <c r="AB986" s="156" t="s">
        <v>38</v>
      </c>
      <c r="AC986" s="156" t="s">
        <v>38</v>
      </c>
      <c r="AD986" s="96" t="s">
        <v>290</v>
      </c>
      <c r="AE986" s="156" t="s">
        <v>38</v>
      </c>
      <c r="AF986" s="156" t="s">
        <v>38</v>
      </c>
      <c r="AG986" s="156" t="s">
        <v>38</v>
      </c>
      <c r="AH986" s="156" t="s">
        <v>38</v>
      </c>
      <c r="AI986" s="156" t="s">
        <v>38</v>
      </c>
      <c r="AJ986" s="156" t="s">
        <v>38</v>
      </c>
      <c r="AK986" s="156" t="s">
        <v>38</v>
      </c>
    </row>
    <row r="987" spans="23:37" ht="16.5" customHeight="1" x14ac:dyDescent="0.25">
      <c r="W987" s="156" t="s">
        <v>38</v>
      </c>
      <c r="X987" s="156" t="s">
        <v>38</v>
      </c>
      <c r="Y987" s="156" t="s">
        <v>38</v>
      </c>
      <c r="Z987" s="156" t="s">
        <v>38</v>
      </c>
      <c r="AA987" s="156" t="s">
        <v>38</v>
      </c>
      <c r="AB987" s="156" t="s">
        <v>38</v>
      </c>
      <c r="AC987" s="156" t="s">
        <v>38</v>
      </c>
      <c r="AD987" s="96" t="s">
        <v>290</v>
      </c>
      <c r="AE987" s="156" t="s">
        <v>38</v>
      </c>
      <c r="AF987" s="156" t="s">
        <v>38</v>
      </c>
      <c r="AG987" s="156" t="s">
        <v>38</v>
      </c>
      <c r="AH987" s="156" t="s">
        <v>38</v>
      </c>
      <c r="AI987" s="156" t="s">
        <v>38</v>
      </c>
      <c r="AJ987" s="156" t="s">
        <v>38</v>
      </c>
      <c r="AK987" s="156" t="s">
        <v>38</v>
      </c>
    </row>
    <row r="988" spans="23:37" ht="16.5" customHeight="1" x14ac:dyDescent="0.25">
      <c r="W988" s="156" t="s">
        <v>38</v>
      </c>
      <c r="X988" s="156" t="s">
        <v>38</v>
      </c>
      <c r="Y988" s="156" t="s">
        <v>38</v>
      </c>
      <c r="Z988" s="156" t="s">
        <v>38</v>
      </c>
      <c r="AA988" s="156" t="s">
        <v>38</v>
      </c>
      <c r="AB988" s="156" t="s">
        <v>38</v>
      </c>
      <c r="AC988" s="156" t="s">
        <v>38</v>
      </c>
      <c r="AD988" s="96" t="s">
        <v>290</v>
      </c>
      <c r="AE988" s="156" t="s">
        <v>38</v>
      </c>
      <c r="AF988" s="156" t="s">
        <v>38</v>
      </c>
      <c r="AG988" s="156" t="s">
        <v>38</v>
      </c>
      <c r="AH988" s="156" t="s">
        <v>38</v>
      </c>
      <c r="AI988" s="156" t="s">
        <v>38</v>
      </c>
      <c r="AJ988" s="156" t="s">
        <v>38</v>
      </c>
      <c r="AK988" s="156" t="s">
        <v>38</v>
      </c>
    </row>
    <row r="989" spans="23:37" ht="16.5" customHeight="1" x14ac:dyDescent="0.25">
      <c r="W989" s="156" t="s">
        <v>38</v>
      </c>
      <c r="X989" s="156" t="s">
        <v>38</v>
      </c>
      <c r="Y989" s="156" t="s">
        <v>38</v>
      </c>
      <c r="Z989" s="156" t="s">
        <v>38</v>
      </c>
      <c r="AA989" s="156" t="s">
        <v>38</v>
      </c>
      <c r="AB989" s="156" t="s">
        <v>38</v>
      </c>
      <c r="AC989" s="156" t="s">
        <v>38</v>
      </c>
      <c r="AD989" s="96" t="s">
        <v>290</v>
      </c>
      <c r="AE989" s="156" t="s">
        <v>38</v>
      </c>
      <c r="AF989" s="156" t="s">
        <v>38</v>
      </c>
      <c r="AG989" s="156" t="s">
        <v>38</v>
      </c>
      <c r="AH989" s="156" t="s">
        <v>38</v>
      </c>
      <c r="AI989" s="156" t="s">
        <v>38</v>
      </c>
      <c r="AJ989" s="156" t="s">
        <v>38</v>
      </c>
      <c r="AK989" s="156" t="s">
        <v>38</v>
      </c>
    </row>
    <row r="990" spans="23:37" ht="16.5" customHeight="1" x14ac:dyDescent="0.25">
      <c r="W990" s="156" t="s">
        <v>38</v>
      </c>
      <c r="X990" s="156" t="s">
        <v>38</v>
      </c>
      <c r="Y990" s="156" t="s">
        <v>38</v>
      </c>
      <c r="Z990" s="156" t="s">
        <v>38</v>
      </c>
      <c r="AA990" s="156" t="s">
        <v>38</v>
      </c>
      <c r="AB990" s="156" t="s">
        <v>38</v>
      </c>
      <c r="AC990" s="156" t="s">
        <v>38</v>
      </c>
      <c r="AD990" s="96" t="s">
        <v>290</v>
      </c>
      <c r="AE990" s="156" t="s">
        <v>38</v>
      </c>
      <c r="AF990" s="156" t="s">
        <v>38</v>
      </c>
      <c r="AG990" s="156" t="s">
        <v>38</v>
      </c>
      <c r="AH990" s="156" t="s">
        <v>38</v>
      </c>
      <c r="AI990" s="156" t="s">
        <v>38</v>
      </c>
      <c r="AJ990" s="156" t="s">
        <v>38</v>
      </c>
      <c r="AK990" s="156" t="s">
        <v>38</v>
      </c>
    </row>
    <row r="991" spans="23:37" ht="16.5" customHeight="1" x14ac:dyDescent="0.25">
      <c r="W991" s="156" t="s">
        <v>38</v>
      </c>
      <c r="X991" s="156" t="s">
        <v>38</v>
      </c>
      <c r="Y991" s="156" t="s">
        <v>38</v>
      </c>
      <c r="Z991" s="156" t="s">
        <v>38</v>
      </c>
      <c r="AA991" s="156" t="s">
        <v>38</v>
      </c>
      <c r="AB991" s="156" t="s">
        <v>38</v>
      </c>
      <c r="AC991" s="156" t="s">
        <v>38</v>
      </c>
      <c r="AD991" s="96" t="s">
        <v>290</v>
      </c>
      <c r="AE991" s="156" t="s">
        <v>38</v>
      </c>
      <c r="AF991" s="156" t="s">
        <v>38</v>
      </c>
      <c r="AG991" s="156" t="s">
        <v>38</v>
      </c>
      <c r="AH991" s="156" t="s">
        <v>38</v>
      </c>
      <c r="AI991" s="156" t="s">
        <v>38</v>
      </c>
      <c r="AJ991" s="156" t="s">
        <v>38</v>
      </c>
      <c r="AK991" s="156" t="s">
        <v>38</v>
      </c>
    </row>
    <row r="992" spans="23:37" ht="16.5" customHeight="1" x14ac:dyDescent="0.25">
      <c r="W992" s="156" t="s">
        <v>38</v>
      </c>
      <c r="X992" s="156" t="s">
        <v>38</v>
      </c>
      <c r="Y992" s="156" t="s">
        <v>38</v>
      </c>
      <c r="Z992" s="156" t="s">
        <v>38</v>
      </c>
      <c r="AA992" s="156" t="s">
        <v>38</v>
      </c>
      <c r="AB992" s="156" t="s">
        <v>38</v>
      </c>
      <c r="AC992" s="156" t="s">
        <v>38</v>
      </c>
      <c r="AD992" s="96" t="s">
        <v>290</v>
      </c>
      <c r="AE992" s="156" t="s">
        <v>38</v>
      </c>
      <c r="AF992" s="156" t="s">
        <v>38</v>
      </c>
      <c r="AG992" s="156" t="s">
        <v>38</v>
      </c>
      <c r="AH992" s="156" t="s">
        <v>38</v>
      </c>
      <c r="AI992" s="156" t="s">
        <v>38</v>
      </c>
      <c r="AJ992" s="156" t="s">
        <v>38</v>
      </c>
      <c r="AK992" s="156" t="s">
        <v>38</v>
      </c>
    </row>
    <row r="993" spans="23:37" ht="16.5" customHeight="1" x14ac:dyDescent="0.25">
      <c r="W993" s="156" t="s">
        <v>38</v>
      </c>
      <c r="X993" s="156" t="s">
        <v>38</v>
      </c>
      <c r="Y993" s="156" t="s">
        <v>38</v>
      </c>
      <c r="Z993" s="156" t="s">
        <v>38</v>
      </c>
      <c r="AA993" s="156" t="s">
        <v>38</v>
      </c>
      <c r="AB993" s="156" t="s">
        <v>38</v>
      </c>
      <c r="AC993" s="156" t="s">
        <v>38</v>
      </c>
      <c r="AD993" s="96" t="s">
        <v>290</v>
      </c>
      <c r="AE993" s="156" t="s">
        <v>38</v>
      </c>
      <c r="AF993" s="156" t="s">
        <v>38</v>
      </c>
      <c r="AG993" s="156" t="s">
        <v>38</v>
      </c>
      <c r="AH993" s="156" t="s">
        <v>38</v>
      </c>
      <c r="AI993" s="156" t="s">
        <v>38</v>
      </c>
      <c r="AJ993" s="156" t="s">
        <v>38</v>
      </c>
      <c r="AK993" s="156" t="s">
        <v>38</v>
      </c>
    </row>
    <row r="994" spans="23:37" ht="16.5" customHeight="1" x14ac:dyDescent="0.25">
      <c r="W994" s="156" t="s">
        <v>38</v>
      </c>
      <c r="X994" s="156" t="s">
        <v>38</v>
      </c>
      <c r="Y994" s="156" t="s">
        <v>38</v>
      </c>
      <c r="Z994" s="156" t="s">
        <v>38</v>
      </c>
      <c r="AA994" s="156" t="s">
        <v>38</v>
      </c>
      <c r="AB994" s="156" t="s">
        <v>38</v>
      </c>
      <c r="AC994" s="156" t="s">
        <v>38</v>
      </c>
      <c r="AD994" s="96" t="s">
        <v>290</v>
      </c>
      <c r="AE994" s="156" t="s">
        <v>38</v>
      </c>
      <c r="AF994" s="156" t="s">
        <v>38</v>
      </c>
      <c r="AG994" s="156" t="s">
        <v>38</v>
      </c>
      <c r="AH994" s="156" t="s">
        <v>38</v>
      </c>
      <c r="AI994" s="156" t="s">
        <v>38</v>
      </c>
      <c r="AJ994" s="156" t="s">
        <v>38</v>
      </c>
      <c r="AK994" s="156" t="s">
        <v>38</v>
      </c>
    </row>
    <row r="995" spans="23:37" ht="16.5" customHeight="1" x14ac:dyDescent="0.25">
      <c r="W995" s="156" t="s">
        <v>38</v>
      </c>
      <c r="X995" s="156" t="s">
        <v>38</v>
      </c>
      <c r="Y995" s="156" t="s">
        <v>38</v>
      </c>
      <c r="Z995" s="156" t="s">
        <v>38</v>
      </c>
      <c r="AA995" s="156" t="s">
        <v>38</v>
      </c>
      <c r="AB995" s="156" t="s">
        <v>38</v>
      </c>
      <c r="AC995" s="156" t="s">
        <v>38</v>
      </c>
      <c r="AD995" s="96" t="s">
        <v>290</v>
      </c>
      <c r="AE995" s="156" t="s">
        <v>38</v>
      </c>
      <c r="AF995" s="156" t="s">
        <v>38</v>
      </c>
      <c r="AG995" s="156" t="s">
        <v>38</v>
      </c>
      <c r="AH995" s="156" t="s">
        <v>38</v>
      </c>
      <c r="AI995" s="156" t="s">
        <v>38</v>
      </c>
      <c r="AJ995" s="156" t="s">
        <v>38</v>
      </c>
      <c r="AK995" s="156" t="s">
        <v>38</v>
      </c>
    </row>
    <row r="996" spans="23:37" ht="16.5" customHeight="1" x14ac:dyDescent="0.25">
      <c r="W996" s="156" t="s">
        <v>38</v>
      </c>
      <c r="X996" s="156" t="s">
        <v>38</v>
      </c>
      <c r="Y996" s="156" t="s">
        <v>38</v>
      </c>
      <c r="Z996" s="156" t="s">
        <v>38</v>
      </c>
      <c r="AA996" s="156" t="s">
        <v>38</v>
      </c>
      <c r="AB996" s="156" t="s">
        <v>38</v>
      </c>
      <c r="AC996" s="156" t="s">
        <v>38</v>
      </c>
      <c r="AD996" s="96" t="s">
        <v>290</v>
      </c>
      <c r="AE996" s="156" t="s">
        <v>38</v>
      </c>
      <c r="AF996" s="156" t="s">
        <v>38</v>
      </c>
      <c r="AG996" s="156" t="s">
        <v>38</v>
      </c>
      <c r="AH996" s="156" t="s">
        <v>38</v>
      </c>
      <c r="AI996" s="156" t="s">
        <v>38</v>
      </c>
      <c r="AJ996" s="156" t="s">
        <v>38</v>
      </c>
      <c r="AK996" s="156" t="s">
        <v>38</v>
      </c>
    </row>
    <row r="997" spans="23:37" ht="16.5" customHeight="1" x14ac:dyDescent="0.25">
      <c r="W997" s="156" t="s">
        <v>38</v>
      </c>
      <c r="X997" s="156" t="s">
        <v>38</v>
      </c>
      <c r="Y997" s="156" t="s">
        <v>38</v>
      </c>
      <c r="Z997" s="156" t="s">
        <v>38</v>
      </c>
      <c r="AA997" s="156" t="s">
        <v>38</v>
      </c>
      <c r="AB997" s="156" t="s">
        <v>38</v>
      </c>
      <c r="AC997" s="156" t="s">
        <v>38</v>
      </c>
      <c r="AD997" s="96" t="s">
        <v>290</v>
      </c>
      <c r="AE997" s="156" t="s">
        <v>38</v>
      </c>
      <c r="AF997" s="156" t="s">
        <v>38</v>
      </c>
      <c r="AG997" s="156" t="s">
        <v>38</v>
      </c>
      <c r="AH997" s="156" t="s">
        <v>38</v>
      </c>
      <c r="AI997" s="156" t="s">
        <v>38</v>
      </c>
      <c r="AJ997" s="156" t="s">
        <v>38</v>
      </c>
      <c r="AK997" s="156" t="s">
        <v>38</v>
      </c>
    </row>
    <row r="998" spans="23:37" ht="16.5" customHeight="1" x14ac:dyDescent="0.25">
      <c r="W998" s="156" t="s">
        <v>38</v>
      </c>
      <c r="X998" s="156" t="s">
        <v>38</v>
      </c>
      <c r="Y998" s="156" t="s">
        <v>38</v>
      </c>
      <c r="Z998" s="156" t="s">
        <v>38</v>
      </c>
      <c r="AA998" s="156" t="s">
        <v>38</v>
      </c>
      <c r="AB998" s="156" t="s">
        <v>38</v>
      </c>
      <c r="AC998" s="156" t="s">
        <v>38</v>
      </c>
      <c r="AD998" s="96" t="s">
        <v>290</v>
      </c>
      <c r="AE998" s="156" t="s">
        <v>38</v>
      </c>
      <c r="AF998" s="156" t="s">
        <v>38</v>
      </c>
      <c r="AG998" s="156" t="s">
        <v>38</v>
      </c>
      <c r="AH998" s="156" t="s">
        <v>38</v>
      </c>
      <c r="AI998" s="156" t="s">
        <v>38</v>
      </c>
      <c r="AJ998" s="156" t="s">
        <v>38</v>
      </c>
      <c r="AK998" s="156" t="s">
        <v>38</v>
      </c>
    </row>
    <row r="999" spans="23:37" ht="16.5" customHeight="1" x14ac:dyDescent="0.25">
      <c r="W999" s="156" t="s">
        <v>38</v>
      </c>
      <c r="X999" s="156" t="s">
        <v>38</v>
      </c>
      <c r="Y999" s="156" t="s">
        <v>38</v>
      </c>
      <c r="Z999" s="156" t="s">
        <v>38</v>
      </c>
      <c r="AA999" s="156" t="s">
        <v>38</v>
      </c>
      <c r="AB999" s="156" t="s">
        <v>38</v>
      </c>
      <c r="AC999" s="156" t="s">
        <v>38</v>
      </c>
      <c r="AD999" s="96" t="s">
        <v>290</v>
      </c>
      <c r="AE999" s="156" t="s">
        <v>38</v>
      </c>
      <c r="AF999" s="156" t="s">
        <v>38</v>
      </c>
      <c r="AG999" s="156" t="s">
        <v>38</v>
      </c>
      <c r="AH999" s="156" t="s">
        <v>38</v>
      </c>
      <c r="AI999" s="156" t="s">
        <v>38</v>
      </c>
      <c r="AJ999" s="156" t="s">
        <v>38</v>
      </c>
      <c r="AK999" s="156" t="s">
        <v>38</v>
      </c>
    </row>
    <row r="1000" spans="23:37" ht="16.5" customHeight="1" x14ac:dyDescent="0.25">
      <c r="W1000" s="156" t="s">
        <v>38</v>
      </c>
      <c r="X1000" s="156" t="s">
        <v>38</v>
      </c>
      <c r="Y1000" s="156" t="s">
        <v>38</v>
      </c>
      <c r="Z1000" s="156" t="s">
        <v>38</v>
      </c>
      <c r="AA1000" s="156" t="s">
        <v>38</v>
      </c>
      <c r="AB1000" s="156" t="s">
        <v>38</v>
      </c>
      <c r="AC1000" s="156" t="s">
        <v>38</v>
      </c>
      <c r="AD1000" s="96" t="s">
        <v>290</v>
      </c>
      <c r="AE1000" s="156" t="s">
        <v>38</v>
      </c>
      <c r="AF1000" s="156" t="s">
        <v>38</v>
      </c>
      <c r="AG1000" s="156" t="s">
        <v>38</v>
      </c>
      <c r="AH1000" s="156" t="s">
        <v>38</v>
      </c>
      <c r="AI1000" s="156" t="s">
        <v>38</v>
      </c>
      <c r="AJ1000" s="156" t="s">
        <v>38</v>
      </c>
      <c r="AK1000" s="156" t="s">
        <v>38</v>
      </c>
    </row>
    <row r="1001" spans="23:37" ht="16.5" customHeight="1" x14ac:dyDescent="0.25">
      <c r="W1001" s="156" t="s">
        <v>38</v>
      </c>
      <c r="X1001" s="156" t="s">
        <v>38</v>
      </c>
      <c r="Y1001" s="156" t="s">
        <v>38</v>
      </c>
      <c r="Z1001" s="156" t="s">
        <v>38</v>
      </c>
      <c r="AA1001" s="156" t="s">
        <v>38</v>
      </c>
      <c r="AB1001" s="156" t="s">
        <v>38</v>
      </c>
      <c r="AC1001" s="156" t="s">
        <v>38</v>
      </c>
      <c r="AD1001" s="96" t="s">
        <v>290</v>
      </c>
      <c r="AE1001" s="156" t="s">
        <v>38</v>
      </c>
      <c r="AF1001" s="156" t="s">
        <v>38</v>
      </c>
      <c r="AG1001" s="156" t="s">
        <v>38</v>
      </c>
      <c r="AH1001" s="156" t="s">
        <v>38</v>
      </c>
      <c r="AI1001" s="156" t="s">
        <v>38</v>
      </c>
      <c r="AJ1001" s="156" t="s">
        <v>38</v>
      </c>
      <c r="AK1001" s="156" t="s">
        <v>38</v>
      </c>
    </row>
    <row r="1002" spans="23:37" ht="16.5" customHeight="1" x14ac:dyDescent="0.25">
      <c r="W1002" s="156" t="s">
        <v>38</v>
      </c>
      <c r="X1002" s="156" t="s">
        <v>38</v>
      </c>
      <c r="Y1002" s="156" t="s">
        <v>38</v>
      </c>
      <c r="Z1002" s="156" t="s">
        <v>38</v>
      </c>
      <c r="AA1002" s="156" t="s">
        <v>38</v>
      </c>
      <c r="AB1002" s="156" t="s">
        <v>38</v>
      </c>
      <c r="AC1002" s="156" t="s">
        <v>38</v>
      </c>
      <c r="AD1002" s="96" t="s">
        <v>290</v>
      </c>
      <c r="AE1002" s="156" t="s">
        <v>38</v>
      </c>
      <c r="AF1002" s="156" t="s">
        <v>38</v>
      </c>
      <c r="AG1002" s="156" t="s">
        <v>38</v>
      </c>
      <c r="AH1002" s="156" t="s">
        <v>38</v>
      </c>
      <c r="AI1002" s="156" t="s">
        <v>38</v>
      </c>
      <c r="AJ1002" s="156" t="s">
        <v>38</v>
      </c>
      <c r="AK1002" s="156" t="s">
        <v>38</v>
      </c>
    </row>
    <row r="1003" spans="23:37" ht="16.5" customHeight="1" x14ac:dyDescent="0.25">
      <c r="W1003" s="156" t="s">
        <v>38</v>
      </c>
      <c r="X1003" s="156" t="s">
        <v>38</v>
      </c>
      <c r="Y1003" s="156" t="s">
        <v>38</v>
      </c>
      <c r="Z1003" s="156" t="s">
        <v>38</v>
      </c>
      <c r="AA1003" s="156" t="s">
        <v>38</v>
      </c>
      <c r="AB1003" s="156" t="s">
        <v>38</v>
      </c>
      <c r="AC1003" s="156" t="s">
        <v>38</v>
      </c>
      <c r="AD1003" s="96" t="s">
        <v>290</v>
      </c>
      <c r="AE1003" s="156" t="s">
        <v>38</v>
      </c>
      <c r="AF1003" s="156" t="s">
        <v>38</v>
      </c>
      <c r="AG1003" s="156" t="s">
        <v>38</v>
      </c>
      <c r="AH1003" s="156" t="s">
        <v>38</v>
      </c>
      <c r="AI1003" s="156" t="s">
        <v>38</v>
      </c>
      <c r="AJ1003" s="156" t="s">
        <v>38</v>
      </c>
      <c r="AK1003" s="156" t="s">
        <v>38</v>
      </c>
    </row>
    <row r="1004" spans="23:37" ht="16.5" customHeight="1" x14ac:dyDescent="0.25">
      <c r="W1004" s="156" t="s">
        <v>38</v>
      </c>
      <c r="X1004" s="156" t="s">
        <v>38</v>
      </c>
      <c r="Y1004" s="156" t="s">
        <v>38</v>
      </c>
      <c r="Z1004" s="156" t="s">
        <v>38</v>
      </c>
      <c r="AA1004" s="156" t="s">
        <v>38</v>
      </c>
      <c r="AB1004" s="156" t="s">
        <v>38</v>
      </c>
      <c r="AC1004" s="156" t="s">
        <v>38</v>
      </c>
      <c r="AD1004" s="96" t="s">
        <v>290</v>
      </c>
      <c r="AE1004" s="156" t="s">
        <v>38</v>
      </c>
      <c r="AF1004" s="156" t="s">
        <v>38</v>
      </c>
      <c r="AG1004" s="156" t="s">
        <v>38</v>
      </c>
      <c r="AH1004" s="156" t="s">
        <v>38</v>
      </c>
      <c r="AI1004" s="156" t="s">
        <v>38</v>
      </c>
      <c r="AJ1004" s="156" t="s">
        <v>38</v>
      </c>
      <c r="AK1004" s="156" t="s">
        <v>38</v>
      </c>
    </row>
    <row r="1005" spans="23:37" ht="16.5" customHeight="1" x14ac:dyDescent="0.25">
      <c r="W1005" s="156" t="s">
        <v>38</v>
      </c>
      <c r="X1005" s="156" t="s">
        <v>38</v>
      </c>
      <c r="Y1005" s="156" t="s">
        <v>38</v>
      </c>
      <c r="Z1005" s="156" t="s">
        <v>38</v>
      </c>
      <c r="AA1005" s="156" t="s">
        <v>38</v>
      </c>
      <c r="AB1005" s="156" t="s">
        <v>38</v>
      </c>
      <c r="AC1005" s="156" t="s">
        <v>38</v>
      </c>
      <c r="AD1005" s="96" t="s">
        <v>290</v>
      </c>
      <c r="AE1005" s="156" t="s">
        <v>38</v>
      </c>
      <c r="AF1005" s="156" t="s">
        <v>38</v>
      </c>
      <c r="AG1005" s="156" t="s">
        <v>38</v>
      </c>
      <c r="AH1005" s="156" t="s">
        <v>38</v>
      </c>
      <c r="AI1005" s="156" t="s">
        <v>38</v>
      </c>
      <c r="AJ1005" s="156" t="s">
        <v>38</v>
      </c>
      <c r="AK1005" s="156" t="s">
        <v>38</v>
      </c>
    </row>
    <row r="1006" spans="23:37" ht="16.5" customHeight="1" x14ac:dyDescent="0.25">
      <c r="W1006" s="156" t="s">
        <v>38</v>
      </c>
      <c r="X1006" s="156" t="s">
        <v>38</v>
      </c>
      <c r="Y1006" s="156" t="s">
        <v>38</v>
      </c>
      <c r="Z1006" s="156" t="s">
        <v>38</v>
      </c>
      <c r="AA1006" s="156" t="s">
        <v>38</v>
      </c>
      <c r="AB1006" s="156" t="s">
        <v>38</v>
      </c>
      <c r="AC1006" s="156" t="s">
        <v>38</v>
      </c>
      <c r="AD1006" s="96" t="s">
        <v>290</v>
      </c>
      <c r="AE1006" s="156" t="s">
        <v>38</v>
      </c>
      <c r="AF1006" s="156" t="s">
        <v>38</v>
      </c>
      <c r="AG1006" s="156" t="s">
        <v>38</v>
      </c>
      <c r="AH1006" s="156" t="s">
        <v>38</v>
      </c>
      <c r="AI1006" s="156" t="s">
        <v>38</v>
      </c>
      <c r="AJ1006" s="156" t="s">
        <v>38</v>
      </c>
      <c r="AK1006" s="156" t="s">
        <v>38</v>
      </c>
    </row>
    <row r="1007" spans="23:37" ht="16.5" customHeight="1" x14ac:dyDescent="0.25">
      <c r="W1007" s="156" t="s">
        <v>38</v>
      </c>
      <c r="X1007" s="156" t="s">
        <v>38</v>
      </c>
      <c r="Y1007" s="156" t="s">
        <v>38</v>
      </c>
      <c r="Z1007" s="156" t="s">
        <v>38</v>
      </c>
      <c r="AA1007" s="156" t="s">
        <v>38</v>
      </c>
      <c r="AB1007" s="156" t="s">
        <v>38</v>
      </c>
      <c r="AC1007" s="156" t="s">
        <v>38</v>
      </c>
      <c r="AD1007" s="96" t="s">
        <v>290</v>
      </c>
      <c r="AE1007" s="156" t="s">
        <v>38</v>
      </c>
      <c r="AF1007" s="156" t="s">
        <v>38</v>
      </c>
      <c r="AG1007" s="156" t="s">
        <v>38</v>
      </c>
      <c r="AH1007" s="156" t="s">
        <v>38</v>
      </c>
      <c r="AI1007" s="156" t="s">
        <v>38</v>
      </c>
      <c r="AJ1007" s="156" t="s">
        <v>38</v>
      </c>
      <c r="AK1007" s="156" t="s">
        <v>38</v>
      </c>
    </row>
    <row r="1008" spans="23:37" ht="16.5" customHeight="1" x14ac:dyDescent="0.25">
      <c r="W1008" s="156" t="s">
        <v>38</v>
      </c>
      <c r="X1008" s="156" t="s">
        <v>38</v>
      </c>
      <c r="Y1008" s="156" t="s">
        <v>38</v>
      </c>
      <c r="Z1008" s="156" t="s">
        <v>38</v>
      </c>
      <c r="AA1008" s="156" t="s">
        <v>38</v>
      </c>
      <c r="AB1008" s="156" t="s">
        <v>38</v>
      </c>
      <c r="AC1008" s="156" t="s">
        <v>38</v>
      </c>
      <c r="AD1008" s="96" t="s">
        <v>290</v>
      </c>
      <c r="AE1008" s="156" t="s">
        <v>38</v>
      </c>
      <c r="AF1008" s="156" t="s">
        <v>38</v>
      </c>
      <c r="AG1008" s="156" t="s">
        <v>38</v>
      </c>
      <c r="AH1008" s="156" t="s">
        <v>38</v>
      </c>
      <c r="AI1008" s="156" t="s">
        <v>38</v>
      </c>
      <c r="AJ1008" s="156" t="s">
        <v>38</v>
      </c>
      <c r="AK1008" s="156" t="s">
        <v>38</v>
      </c>
    </row>
    <row r="1009" spans="23:37" ht="16.5" customHeight="1" x14ac:dyDescent="0.25">
      <c r="W1009" s="156" t="s">
        <v>38</v>
      </c>
      <c r="X1009" s="156" t="s">
        <v>38</v>
      </c>
      <c r="Y1009" s="156" t="s">
        <v>38</v>
      </c>
      <c r="Z1009" s="156" t="s">
        <v>38</v>
      </c>
      <c r="AA1009" s="156" t="s">
        <v>38</v>
      </c>
      <c r="AB1009" s="156" t="s">
        <v>38</v>
      </c>
      <c r="AC1009" s="156" t="s">
        <v>38</v>
      </c>
      <c r="AD1009" s="96" t="s">
        <v>290</v>
      </c>
      <c r="AE1009" s="156" t="s">
        <v>38</v>
      </c>
      <c r="AF1009" s="156" t="s">
        <v>38</v>
      </c>
      <c r="AG1009" s="156" t="s">
        <v>38</v>
      </c>
      <c r="AH1009" s="156" t="s">
        <v>38</v>
      </c>
      <c r="AI1009" s="156" t="s">
        <v>38</v>
      </c>
      <c r="AJ1009" s="156" t="s">
        <v>38</v>
      </c>
      <c r="AK1009" s="156" t="s">
        <v>38</v>
      </c>
    </row>
    <row r="1010" spans="23:37" ht="16.5" customHeight="1" x14ac:dyDescent="0.25">
      <c r="W1010" s="156" t="s">
        <v>38</v>
      </c>
      <c r="X1010" s="156" t="s">
        <v>38</v>
      </c>
      <c r="Y1010" s="156" t="s">
        <v>38</v>
      </c>
      <c r="Z1010" s="156" t="s">
        <v>38</v>
      </c>
      <c r="AA1010" s="156" t="s">
        <v>38</v>
      </c>
      <c r="AB1010" s="156" t="s">
        <v>38</v>
      </c>
      <c r="AC1010" s="156" t="s">
        <v>38</v>
      </c>
      <c r="AD1010" s="96" t="s">
        <v>290</v>
      </c>
      <c r="AE1010" s="156" t="s">
        <v>38</v>
      </c>
      <c r="AF1010" s="156" t="s">
        <v>38</v>
      </c>
      <c r="AG1010" s="156" t="s">
        <v>38</v>
      </c>
      <c r="AH1010" s="156" t="s">
        <v>38</v>
      </c>
      <c r="AI1010" s="156" t="s">
        <v>38</v>
      </c>
      <c r="AJ1010" s="156" t="s">
        <v>38</v>
      </c>
      <c r="AK1010" s="156" t="s">
        <v>38</v>
      </c>
    </row>
    <row r="1011" spans="23:37" ht="16.5" customHeight="1" x14ac:dyDescent="0.25">
      <c r="W1011" s="156" t="s">
        <v>38</v>
      </c>
      <c r="X1011" s="156" t="s">
        <v>38</v>
      </c>
      <c r="Y1011" s="156" t="s">
        <v>38</v>
      </c>
      <c r="Z1011" s="156" t="s">
        <v>38</v>
      </c>
      <c r="AA1011" s="156" t="s">
        <v>38</v>
      </c>
      <c r="AB1011" s="156" t="s">
        <v>38</v>
      </c>
      <c r="AC1011" s="156" t="s">
        <v>38</v>
      </c>
      <c r="AD1011" s="96" t="s">
        <v>290</v>
      </c>
      <c r="AE1011" s="156" t="s">
        <v>38</v>
      </c>
      <c r="AF1011" s="156" t="s">
        <v>38</v>
      </c>
      <c r="AG1011" s="156" t="s">
        <v>38</v>
      </c>
      <c r="AH1011" s="156" t="s">
        <v>38</v>
      </c>
      <c r="AI1011" s="156" t="s">
        <v>38</v>
      </c>
      <c r="AJ1011" s="156" t="s">
        <v>38</v>
      </c>
      <c r="AK1011" s="156" t="s">
        <v>38</v>
      </c>
    </row>
    <row r="1012" spans="23:37" ht="16.5" customHeight="1" x14ac:dyDescent="0.25">
      <c r="W1012" s="156" t="s">
        <v>38</v>
      </c>
      <c r="X1012" s="156" t="s">
        <v>38</v>
      </c>
      <c r="Y1012" s="156" t="s">
        <v>38</v>
      </c>
      <c r="Z1012" s="156" t="s">
        <v>38</v>
      </c>
      <c r="AA1012" s="156" t="s">
        <v>38</v>
      </c>
      <c r="AB1012" s="156" t="s">
        <v>38</v>
      </c>
      <c r="AC1012" s="156" t="s">
        <v>38</v>
      </c>
      <c r="AD1012" s="96" t="s">
        <v>290</v>
      </c>
      <c r="AE1012" s="156" t="s">
        <v>38</v>
      </c>
      <c r="AF1012" s="156" t="s">
        <v>38</v>
      </c>
      <c r="AG1012" s="156" t="s">
        <v>38</v>
      </c>
      <c r="AH1012" s="156" t="s">
        <v>38</v>
      </c>
      <c r="AI1012" s="156" t="s">
        <v>38</v>
      </c>
      <c r="AJ1012" s="156" t="s">
        <v>38</v>
      </c>
      <c r="AK1012" s="156" t="s">
        <v>38</v>
      </c>
    </row>
    <row r="1013" spans="23:37" ht="16.5" customHeight="1" x14ac:dyDescent="0.25">
      <c r="W1013" s="156" t="s">
        <v>38</v>
      </c>
      <c r="X1013" s="156" t="s">
        <v>38</v>
      </c>
      <c r="Y1013" s="156" t="s">
        <v>38</v>
      </c>
      <c r="Z1013" s="156" t="s">
        <v>38</v>
      </c>
      <c r="AA1013" s="156" t="s">
        <v>38</v>
      </c>
      <c r="AB1013" s="156" t="s">
        <v>38</v>
      </c>
      <c r="AC1013" s="156" t="s">
        <v>38</v>
      </c>
      <c r="AD1013" s="96" t="s">
        <v>290</v>
      </c>
      <c r="AE1013" s="156" t="s">
        <v>38</v>
      </c>
      <c r="AF1013" s="156" t="s">
        <v>38</v>
      </c>
      <c r="AG1013" s="156" t="s">
        <v>38</v>
      </c>
      <c r="AH1013" s="156" t="s">
        <v>38</v>
      </c>
      <c r="AI1013" s="156" t="s">
        <v>38</v>
      </c>
      <c r="AJ1013" s="156" t="s">
        <v>38</v>
      </c>
      <c r="AK1013" s="156" t="s">
        <v>38</v>
      </c>
    </row>
    <row r="1014" spans="23:37" ht="16.5" customHeight="1" x14ac:dyDescent="0.25">
      <c r="W1014" s="156" t="s">
        <v>38</v>
      </c>
      <c r="X1014" s="156" t="s">
        <v>38</v>
      </c>
      <c r="Y1014" s="156" t="s">
        <v>38</v>
      </c>
      <c r="Z1014" s="156" t="s">
        <v>38</v>
      </c>
      <c r="AA1014" s="156" t="s">
        <v>38</v>
      </c>
      <c r="AB1014" s="156" t="s">
        <v>38</v>
      </c>
      <c r="AC1014" s="156" t="s">
        <v>38</v>
      </c>
      <c r="AD1014" s="96" t="s">
        <v>290</v>
      </c>
      <c r="AE1014" s="156" t="s">
        <v>38</v>
      </c>
      <c r="AF1014" s="156" t="s">
        <v>38</v>
      </c>
      <c r="AG1014" s="156" t="s">
        <v>38</v>
      </c>
      <c r="AH1014" s="156" t="s">
        <v>38</v>
      </c>
      <c r="AI1014" s="156" t="s">
        <v>38</v>
      </c>
      <c r="AJ1014" s="156" t="s">
        <v>38</v>
      </c>
      <c r="AK1014" s="156" t="s">
        <v>38</v>
      </c>
    </row>
    <row r="1015" spans="23:37" ht="16.5" customHeight="1" x14ac:dyDescent="0.25">
      <c r="W1015" s="156" t="s">
        <v>38</v>
      </c>
      <c r="X1015" s="156" t="s">
        <v>38</v>
      </c>
      <c r="Y1015" s="156" t="s">
        <v>38</v>
      </c>
      <c r="Z1015" s="156" t="s">
        <v>38</v>
      </c>
      <c r="AA1015" s="156" t="s">
        <v>38</v>
      </c>
      <c r="AB1015" s="156" t="s">
        <v>38</v>
      </c>
      <c r="AC1015" s="156" t="s">
        <v>38</v>
      </c>
      <c r="AD1015" s="96" t="s">
        <v>290</v>
      </c>
      <c r="AE1015" s="156" t="s">
        <v>38</v>
      </c>
      <c r="AF1015" s="156" t="s">
        <v>38</v>
      </c>
      <c r="AG1015" s="156" t="s">
        <v>38</v>
      </c>
      <c r="AH1015" s="156" t="s">
        <v>38</v>
      </c>
      <c r="AI1015" s="156" t="s">
        <v>38</v>
      </c>
      <c r="AJ1015" s="156" t="s">
        <v>38</v>
      </c>
      <c r="AK1015" s="156" t="s">
        <v>38</v>
      </c>
    </row>
    <row r="1016" spans="23:37" ht="16.5" customHeight="1" x14ac:dyDescent="0.25">
      <c r="W1016" s="156" t="s">
        <v>38</v>
      </c>
      <c r="X1016" s="156" t="s">
        <v>38</v>
      </c>
      <c r="Y1016" s="156" t="s">
        <v>38</v>
      </c>
      <c r="Z1016" s="156" t="s">
        <v>38</v>
      </c>
      <c r="AA1016" s="156" t="s">
        <v>38</v>
      </c>
      <c r="AB1016" s="156" t="s">
        <v>38</v>
      </c>
      <c r="AC1016" s="156" t="s">
        <v>38</v>
      </c>
      <c r="AD1016" s="96" t="s">
        <v>290</v>
      </c>
      <c r="AE1016" s="156" t="s">
        <v>38</v>
      </c>
      <c r="AF1016" s="156" t="s">
        <v>38</v>
      </c>
      <c r="AG1016" s="156" t="s">
        <v>38</v>
      </c>
      <c r="AH1016" s="156" t="s">
        <v>38</v>
      </c>
      <c r="AI1016" s="156" t="s">
        <v>38</v>
      </c>
      <c r="AJ1016" s="156" t="s">
        <v>38</v>
      </c>
      <c r="AK1016" s="156" t="s">
        <v>38</v>
      </c>
    </row>
    <row r="1017" spans="23:37" ht="16.5" customHeight="1" x14ac:dyDescent="0.25">
      <c r="W1017" s="156" t="s">
        <v>38</v>
      </c>
      <c r="X1017" s="156" t="s">
        <v>38</v>
      </c>
      <c r="Y1017" s="156" t="s">
        <v>38</v>
      </c>
      <c r="Z1017" s="156" t="s">
        <v>38</v>
      </c>
      <c r="AA1017" s="156" t="s">
        <v>38</v>
      </c>
      <c r="AB1017" s="156" t="s">
        <v>38</v>
      </c>
      <c r="AC1017" s="156" t="s">
        <v>38</v>
      </c>
      <c r="AD1017" s="96" t="s">
        <v>290</v>
      </c>
      <c r="AE1017" s="156" t="s">
        <v>38</v>
      </c>
      <c r="AF1017" s="156" t="s">
        <v>38</v>
      </c>
      <c r="AG1017" s="156" t="s">
        <v>38</v>
      </c>
      <c r="AH1017" s="156" t="s">
        <v>38</v>
      </c>
      <c r="AI1017" s="156" t="s">
        <v>38</v>
      </c>
      <c r="AJ1017" s="156" t="s">
        <v>38</v>
      </c>
      <c r="AK1017" s="156" t="s">
        <v>38</v>
      </c>
    </row>
    <row r="1018" spans="23:37" ht="16.5" customHeight="1" x14ac:dyDescent="0.25">
      <c r="W1018" s="156" t="s">
        <v>38</v>
      </c>
      <c r="X1018" s="156" t="s">
        <v>38</v>
      </c>
      <c r="Y1018" s="156" t="s">
        <v>38</v>
      </c>
      <c r="Z1018" s="156" t="s">
        <v>38</v>
      </c>
      <c r="AA1018" s="156" t="s">
        <v>38</v>
      </c>
      <c r="AB1018" s="156" t="s">
        <v>38</v>
      </c>
      <c r="AC1018" s="156" t="s">
        <v>38</v>
      </c>
      <c r="AD1018" s="96" t="s">
        <v>290</v>
      </c>
      <c r="AE1018" s="156" t="s">
        <v>38</v>
      </c>
      <c r="AF1018" s="156" t="s">
        <v>38</v>
      </c>
      <c r="AG1018" s="156" t="s">
        <v>38</v>
      </c>
      <c r="AH1018" s="156" t="s">
        <v>38</v>
      </c>
      <c r="AI1018" s="156" t="s">
        <v>38</v>
      </c>
      <c r="AJ1018" s="156" t="s">
        <v>38</v>
      </c>
      <c r="AK1018" s="156" t="s">
        <v>38</v>
      </c>
    </row>
    <row r="1019" spans="23:37" ht="16.5" customHeight="1" x14ac:dyDescent="0.25">
      <c r="W1019" s="156" t="s">
        <v>38</v>
      </c>
      <c r="X1019" s="156" t="s">
        <v>38</v>
      </c>
      <c r="Y1019" s="156" t="s">
        <v>38</v>
      </c>
      <c r="Z1019" s="156" t="s">
        <v>38</v>
      </c>
      <c r="AA1019" s="156" t="s">
        <v>38</v>
      </c>
      <c r="AB1019" s="156" t="s">
        <v>38</v>
      </c>
      <c r="AC1019" s="156" t="s">
        <v>38</v>
      </c>
      <c r="AD1019" s="96" t="s">
        <v>290</v>
      </c>
      <c r="AE1019" s="156" t="s">
        <v>38</v>
      </c>
      <c r="AF1019" s="156" t="s">
        <v>38</v>
      </c>
      <c r="AG1019" s="156" t="s">
        <v>38</v>
      </c>
      <c r="AH1019" s="156" t="s">
        <v>38</v>
      </c>
      <c r="AI1019" s="156" t="s">
        <v>38</v>
      </c>
      <c r="AJ1019" s="156" t="s">
        <v>38</v>
      </c>
      <c r="AK1019" s="156" t="s">
        <v>38</v>
      </c>
    </row>
    <row r="1020" spans="23:37" ht="16.5" customHeight="1" x14ac:dyDescent="0.25">
      <c r="W1020" s="156" t="s">
        <v>38</v>
      </c>
      <c r="X1020" s="156" t="s">
        <v>38</v>
      </c>
      <c r="Y1020" s="156" t="s">
        <v>38</v>
      </c>
      <c r="Z1020" s="156" t="s">
        <v>38</v>
      </c>
      <c r="AA1020" s="156" t="s">
        <v>38</v>
      </c>
      <c r="AB1020" s="156" t="s">
        <v>38</v>
      </c>
      <c r="AC1020" s="156" t="s">
        <v>38</v>
      </c>
      <c r="AD1020" s="96" t="s">
        <v>290</v>
      </c>
      <c r="AE1020" s="156" t="s">
        <v>38</v>
      </c>
      <c r="AF1020" s="156" t="s">
        <v>38</v>
      </c>
      <c r="AG1020" s="156" t="s">
        <v>38</v>
      </c>
      <c r="AH1020" s="156" t="s">
        <v>38</v>
      </c>
      <c r="AI1020" s="156" t="s">
        <v>38</v>
      </c>
      <c r="AJ1020" s="156" t="s">
        <v>38</v>
      </c>
      <c r="AK1020" s="156" t="s">
        <v>38</v>
      </c>
    </row>
    <row r="1021" spans="23:37" ht="16.5" customHeight="1" x14ac:dyDescent="0.25">
      <c r="W1021" s="156" t="s">
        <v>38</v>
      </c>
      <c r="X1021" s="156" t="s">
        <v>38</v>
      </c>
      <c r="Y1021" s="156" t="s">
        <v>38</v>
      </c>
      <c r="Z1021" s="156" t="s">
        <v>38</v>
      </c>
      <c r="AA1021" s="156" t="s">
        <v>38</v>
      </c>
      <c r="AB1021" s="156" t="s">
        <v>38</v>
      </c>
      <c r="AC1021" s="156" t="s">
        <v>38</v>
      </c>
      <c r="AD1021" s="96" t="s">
        <v>290</v>
      </c>
      <c r="AE1021" s="156" t="s">
        <v>38</v>
      </c>
      <c r="AF1021" s="156" t="s">
        <v>38</v>
      </c>
      <c r="AG1021" s="156" t="s">
        <v>38</v>
      </c>
      <c r="AH1021" s="156" t="s">
        <v>38</v>
      </c>
      <c r="AI1021" s="156" t="s">
        <v>38</v>
      </c>
      <c r="AJ1021" s="156" t="s">
        <v>38</v>
      </c>
      <c r="AK1021" s="156" t="s">
        <v>38</v>
      </c>
    </row>
    <row r="1022" spans="23:37" ht="16.5" customHeight="1" x14ac:dyDescent="0.25">
      <c r="W1022" s="156" t="s">
        <v>38</v>
      </c>
      <c r="X1022" s="156" t="s">
        <v>38</v>
      </c>
      <c r="Y1022" s="156" t="s">
        <v>38</v>
      </c>
      <c r="Z1022" s="156" t="s">
        <v>38</v>
      </c>
      <c r="AA1022" s="156" t="s">
        <v>38</v>
      </c>
      <c r="AB1022" s="156" t="s">
        <v>38</v>
      </c>
      <c r="AC1022" s="156" t="s">
        <v>38</v>
      </c>
      <c r="AD1022" s="96" t="s">
        <v>290</v>
      </c>
      <c r="AE1022" s="156" t="s">
        <v>38</v>
      </c>
      <c r="AF1022" s="156" t="s">
        <v>38</v>
      </c>
      <c r="AG1022" s="156" t="s">
        <v>38</v>
      </c>
      <c r="AH1022" s="156" t="s">
        <v>38</v>
      </c>
      <c r="AI1022" s="156" t="s">
        <v>38</v>
      </c>
      <c r="AJ1022" s="156" t="s">
        <v>38</v>
      </c>
      <c r="AK1022" s="156" t="s">
        <v>38</v>
      </c>
    </row>
    <row r="1023" spans="23:37" ht="16.5" customHeight="1" x14ac:dyDescent="0.25">
      <c r="W1023" s="156" t="s">
        <v>38</v>
      </c>
      <c r="X1023" s="156" t="s">
        <v>38</v>
      </c>
      <c r="Y1023" s="156" t="s">
        <v>38</v>
      </c>
      <c r="Z1023" s="156" t="s">
        <v>38</v>
      </c>
      <c r="AA1023" s="156" t="s">
        <v>38</v>
      </c>
      <c r="AB1023" s="156" t="s">
        <v>38</v>
      </c>
      <c r="AC1023" s="156" t="s">
        <v>38</v>
      </c>
      <c r="AD1023" s="96" t="s">
        <v>290</v>
      </c>
      <c r="AE1023" s="156" t="s">
        <v>38</v>
      </c>
      <c r="AF1023" s="156" t="s">
        <v>38</v>
      </c>
      <c r="AG1023" s="156" t="s">
        <v>38</v>
      </c>
      <c r="AH1023" s="156" t="s">
        <v>38</v>
      </c>
      <c r="AI1023" s="156" t="s">
        <v>38</v>
      </c>
      <c r="AJ1023" s="156" t="s">
        <v>38</v>
      </c>
      <c r="AK1023" s="156" t="s">
        <v>38</v>
      </c>
    </row>
    <row r="1024" spans="23:37" ht="16.5" customHeight="1" x14ac:dyDescent="0.25">
      <c r="W1024" s="156" t="s">
        <v>38</v>
      </c>
      <c r="X1024" s="156" t="s">
        <v>38</v>
      </c>
      <c r="Y1024" s="156" t="s">
        <v>38</v>
      </c>
      <c r="Z1024" s="156" t="s">
        <v>38</v>
      </c>
      <c r="AA1024" s="156" t="s">
        <v>38</v>
      </c>
      <c r="AB1024" s="156" t="s">
        <v>38</v>
      </c>
      <c r="AC1024" s="156" t="s">
        <v>38</v>
      </c>
      <c r="AD1024" s="96" t="s">
        <v>290</v>
      </c>
      <c r="AE1024" s="156" t="s">
        <v>38</v>
      </c>
      <c r="AF1024" s="156" t="s">
        <v>38</v>
      </c>
      <c r="AG1024" s="156" t="s">
        <v>38</v>
      </c>
      <c r="AH1024" s="156" t="s">
        <v>38</v>
      </c>
      <c r="AI1024" s="156" t="s">
        <v>38</v>
      </c>
      <c r="AJ1024" s="156" t="s">
        <v>38</v>
      </c>
      <c r="AK1024" s="156" t="s">
        <v>38</v>
      </c>
    </row>
    <row r="1025" spans="23:37" ht="16.5" customHeight="1" x14ac:dyDescent="0.25">
      <c r="W1025" s="156" t="s">
        <v>38</v>
      </c>
      <c r="X1025" s="156" t="s">
        <v>38</v>
      </c>
      <c r="Y1025" s="156" t="s">
        <v>38</v>
      </c>
      <c r="Z1025" s="156" t="s">
        <v>38</v>
      </c>
      <c r="AA1025" s="156" t="s">
        <v>38</v>
      </c>
      <c r="AB1025" s="156" t="s">
        <v>38</v>
      </c>
      <c r="AC1025" s="156" t="s">
        <v>38</v>
      </c>
      <c r="AD1025" s="96" t="s">
        <v>290</v>
      </c>
      <c r="AE1025" s="156" t="s">
        <v>38</v>
      </c>
      <c r="AF1025" s="156" t="s">
        <v>38</v>
      </c>
      <c r="AG1025" s="156" t="s">
        <v>38</v>
      </c>
      <c r="AH1025" s="156" t="s">
        <v>38</v>
      </c>
      <c r="AI1025" s="156" t="s">
        <v>38</v>
      </c>
      <c r="AJ1025" s="156" t="s">
        <v>38</v>
      </c>
      <c r="AK1025" s="156" t="s">
        <v>38</v>
      </c>
    </row>
    <row r="1026" spans="23:37" ht="16.5" customHeight="1" x14ac:dyDescent="0.25">
      <c r="W1026" s="156" t="s">
        <v>38</v>
      </c>
      <c r="X1026" s="156" t="s">
        <v>38</v>
      </c>
      <c r="Y1026" s="156" t="s">
        <v>38</v>
      </c>
      <c r="Z1026" s="156" t="s">
        <v>38</v>
      </c>
      <c r="AA1026" s="156" t="s">
        <v>38</v>
      </c>
      <c r="AB1026" s="156" t="s">
        <v>38</v>
      </c>
      <c r="AC1026" s="156" t="s">
        <v>38</v>
      </c>
      <c r="AD1026" s="96" t="s">
        <v>290</v>
      </c>
      <c r="AE1026" s="156" t="s">
        <v>38</v>
      </c>
      <c r="AF1026" s="156" t="s">
        <v>38</v>
      </c>
      <c r="AG1026" s="156" t="s">
        <v>38</v>
      </c>
      <c r="AH1026" s="156" t="s">
        <v>38</v>
      </c>
      <c r="AI1026" s="156" t="s">
        <v>38</v>
      </c>
      <c r="AJ1026" s="156" t="s">
        <v>38</v>
      </c>
      <c r="AK1026" s="156" t="s">
        <v>38</v>
      </c>
    </row>
    <row r="1027" spans="23:37" ht="16.5" customHeight="1" x14ac:dyDescent="0.25">
      <c r="W1027" s="156" t="s">
        <v>38</v>
      </c>
      <c r="X1027" s="156" t="s">
        <v>38</v>
      </c>
      <c r="Y1027" s="156" t="s">
        <v>38</v>
      </c>
      <c r="Z1027" s="156" t="s">
        <v>38</v>
      </c>
      <c r="AA1027" s="156" t="s">
        <v>38</v>
      </c>
      <c r="AB1027" s="156" t="s">
        <v>38</v>
      </c>
      <c r="AC1027" s="156" t="s">
        <v>38</v>
      </c>
      <c r="AD1027" s="96" t="s">
        <v>290</v>
      </c>
      <c r="AE1027" s="156" t="s">
        <v>38</v>
      </c>
      <c r="AF1027" s="156" t="s">
        <v>38</v>
      </c>
      <c r="AG1027" s="156" t="s">
        <v>38</v>
      </c>
      <c r="AH1027" s="156" t="s">
        <v>38</v>
      </c>
      <c r="AI1027" s="156" t="s">
        <v>38</v>
      </c>
      <c r="AJ1027" s="156" t="s">
        <v>38</v>
      </c>
      <c r="AK1027" s="156" t="s">
        <v>38</v>
      </c>
    </row>
    <row r="1028" spans="23:37" ht="16.5" customHeight="1" x14ac:dyDescent="0.25">
      <c r="W1028" s="156" t="s">
        <v>38</v>
      </c>
      <c r="X1028" s="156" t="s">
        <v>38</v>
      </c>
      <c r="Y1028" s="156" t="s">
        <v>38</v>
      </c>
      <c r="Z1028" s="156" t="s">
        <v>38</v>
      </c>
      <c r="AA1028" s="156" t="s">
        <v>38</v>
      </c>
      <c r="AB1028" s="156" t="s">
        <v>38</v>
      </c>
      <c r="AC1028" s="156" t="s">
        <v>38</v>
      </c>
      <c r="AD1028" s="96" t="s">
        <v>290</v>
      </c>
      <c r="AE1028" s="156" t="s">
        <v>38</v>
      </c>
      <c r="AF1028" s="156" t="s">
        <v>38</v>
      </c>
      <c r="AG1028" s="156" t="s">
        <v>38</v>
      </c>
      <c r="AH1028" s="156" t="s">
        <v>38</v>
      </c>
      <c r="AI1028" s="156" t="s">
        <v>38</v>
      </c>
      <c r="AJ1028" s="156" t="s">
        <v>38</v>
      </c>
      <c r="AK1028" s="156" t="s">
        <v>38</v>
      </c>
    </row>
    <row r="1029" spans="23:37" ht="16.5" customHeight="1" x14ac:dyDescent="0.25">
      <c r="W1029" s="156" t="s">
        <v>38</v>
      </c>
      <c r="X1029" s="156" t="s">
        <v>38</v>
      </c>
      <c r="Y1029" s="156" t="s">
        <v>38</v>
      </c>
      <c r="Z1029" s="156" t="s">
        <v>38</v>
      </c>
      <c r="AA1029" s="156" t="s">
        <v>38</v>
      </c>
      <c r="AB1029" s="156" t="s">
        <v>38</v>
      </c>
      <c r="AC1029" s="156" t="s">
        <v>38</v>
      </c>
      <c r="AD1029" s="96" t="s">
        <v>290</v>
      </c>
      <c r="AE1029" s="156" t="s">
        <v>38</v>
      </c>
      <c r="AF1029" s="156" t="s">
        <v>38</v>
      </c>
      <c r="AG1029" s="156" t="s">
        <v>38</v>
      </c>
      <c r="AH1029" s="156" t="s">
        <v>38</v>
      </c>
      <c r="AI1029" s="156" t="s">
        <v>38</v>
      </c>
      <c r="AJ1029" s="156" t="s">
        <v>38</v>
      </c>
      <c r="AK1029" s="156" t="s">
        <v>38</v>
      </c>
    </row>
    <row r="1030" spans="23:37" ht="16.5" customHeight="1" x14ac:dyDescent="0.25">
      <c r="W1030" s="156" t="s">
        <v>38</v>
      </c>
      <c r="X1030" s="156" t="s">
        <v>38</v>
      </c>
      <c r="Y1030" s="156" t="s">
        <v>38</v>
      </c>
      <c r="Z1030" s="156" t="s">
        <v>38</v>
      </c>
      <c r="AA1030" s="156" t="s">
        <v>38</v>
      </c>
      <c r="AB1030" s="156" t="s">
        <v>38</v>
      </c>
      <c r="AC1030" s="156" t="s">
        <v>38</v>
      </c>
      <c r="AD1030" s="96" t="s">
        <v>290</v>
      </c>
      <c r="AE1030" s="156" t="s">
        <v>38</v>
      </c>
      <c r="AF1030" s="156" t="s">
        <v>38</v>
      </c>
      <c r="AG1030" s="156" t="s">
        <v>38</v>
      </c>
      <c r="AH1030" s="156" t="s">
        <v>38</v>
      </c>
      <c r="AI1030" s="156" t="s">
        <v>38</v>
      </c>
      <c r="AJ1030" s="156" t="s">
        <v>38</v>
      </c>
      <c r="AK1030" s="156" t="s">
        <v>38</v>
      </c>
    </row>
    <row r="1031" spans="23:37" ht="16.5" customHeight="1" x14ac:dyDescent="0.25">
      <c r="W1031" s="156" t="s">
        <v>38</v>
      </c>
      <c r="X1031" s="156" t="s">
        <v>38</v>
      </c>
      <c r="Y1031" s="156" t="s">
        <v>38</v>
      </c>
      <c r="Z1031" s="156" t="s">
        <v>38</v>
      </c>
      <c r="AA1031" s="156" t="s">
        <v>38</v>
      </c>
      <c r="AB1031" s="156" t="s">
        <v>38</v>
      </c>
      <c r="AC1031" s="156" t="s">
        <v>38</v>
      </c>
      <c r="AD1031" s="96" t="s">
        <v>290</v>
      </c>
      <c r="AE1031" s="156" t="s">
        <v>38</v>
      </c>
      <c r="AF1031" s="156" t="s">
        <v>38</v>
      </c>
      <c r="AG1031" s="156" t="s">
        <v>38</v>
      </c>
      <c r="AH1031" s="156" t="s">
        <v>38</v>
      </c>
      <c r="AI1031" s="156" t="s">
        <v>38</v>
      </c>
      <c r="AJ1031" s="156" t="s">
        <v>38</v>
      </c>
      <c r="AK1031" s="156" t="s">
        <v>38</v>
      </c>
    </row>
    <row r="1032" spans="23:37" ht="16.5" customHeight="1" x14ac:dyDescent="0.25">
      <c r="W1032" s="156" t="s">
        <v>38</v>
      </c>
      <c r="X1032" s="156" t="s">
        <v>38</v>
      </c>
      <c r="Y1032" s="156" t="s">
        <v>38</v>
      </c>
      <c r="Z1032" s="156" t="s">
        <v>38</v>
      </c>
      <c r="AA1032" s="156" t="s">
        <v>38</v>
      </c>
      <c r="AB1032" s="156" t="s">
        <v>38</v>
      </c>
      <c r="AC1032" s="156" t="s">
        <v>38</v>
      </c>
      <c r="AD1032" s="96" t="s">
        <v>290</v>
      </c>
      <c r="AE1032" s="156" t="s">
        <v>38</v>
      </c>
      <c r="AF1032" s="156" t="s">
        <v>38</v>
      </c>
      <c r="AG1032" s="156" t="s">
        <v>38</v>
      </c>
      <c r="AH1032" s="156" t="s">
        <v>38</v>
      </c>
      <c r="AI1032" s="156" t="s">
        <v>38</v>
      </c>
      <c r="AJ1032" s="156" t="s">
        <v>38</v>
      </c>
      <c r="AK1032" s="156" t="s">
        <v>38</v>
      </c>
    </row>
    <row r="1033" spans="23:37" ht="16.5" customHeight="1" x14ac:dyDescent="0.25">
      <c r="W1033" s="156" t="s">
        <v>38</v>
      </c>
      <c r="X1033" s="156" t="s">
        <v>38</v>
      </c>
      <c r="Y1033" s="156" t="s">
        <v>38</v>
      </c>
      <c r="Z1033" s="156" t="s">
        <v>38</v>
      </c>
      <c r="AA1033" s="156" t="s">
        <v>38</v>
      </c>
      <c r="AB1033" s="156" t="s">
        <v>38</v>
      </c>
      <c r="AC1033" s="156" t="s">
        <v>38</v>
      </c>
      <c r="AD1033" s="96" t="s">
        <v>290</v>
      </c>
      <c r="AE1033" s="156" t="s">
        <v>38</v>
      </c>
      <c r="AF1033" s="156" t="s">
        <v>38</v>
      </c>
      <c r="AG1033" s="156" t="s">
        <v>38</v>
      </c>
      <c r="AH1033" s="156" t="s">
        <v>38</v>
      </c>
      <c r="AI1033" s="156" t="s">
        <v>38</v>
      </c>
      <c r="AJ1033" s="156" t="s">
        <v>38</v>
      </c>
      <c r="AK1033" s="156" t="s">
        <v>38</v>
      </c>
    </row>
    <row r="1034" spans="23:37" ht="16.5" customHeight="1" x14ac:dyDescent="0.25">
      <c r="W1034" s="156" t="s">
        <v>38</v>
      </c>
      <c r="X1034" s="156" t="s">
        <v>38</v>
      </c>
      <c r="Y1034" s="156" t="s">
        <v>38</v>
      </c>
      <c r="Z1034" s="156" t="s">
        <v>38</v>
      </c>
      <c r="AA1034" s="156" t="s">
        <v>38</v>
      </c>
      <c r="AB1034" s="156" t="s">
        <v>38</v>
      </c>
      <c r="AC1034" s="156" t="s">
        <v>38</v>
      </c>
      <c r="AD1034" s="96" t="s">
        <v>290</v>
      </c>
      <c r="AE1034" s="156" t="s">
        <v>38</v>
      </c>
      <c r="AF1034" s="156" t="s">
        <v>38</v>
      </c>
      <c r="AG1034" s="156" t="s">
        <v>38</v>
      </c>
      <c r="AH1034" s="156" t="s">
        <v>38</v>
      </c>
      <c r="AI1034" s="156" t="s">
        <v>38</v>
      </c>
      <c r="AJ1034" s="156" t="s">
        <v>38</v>
      </c>
      <c r="AK1034" s="156" t="s">
        <v>38</v>
      </c>
    </row>
    <row r="1035" spans="23:37" ht="16.5" customHeight="1" x14ac:dyDescent="0.25">
      <c r="W1035" s="156" t="s">
        <v>38</v>
      </c>
      <c r="X1035" s="156" t="s">
        <v>38</v>
      </c>
      <c r="Y1035" s="156" t="s">
        <v>38</v>
      </c>
      <c r="Z1035" s="156" t="s">
        <v>38</v>
      </c>
      <c r="AA1035" s="156" t="s">
        <v>38</v>
      </c>
      <c r="AB1035" s="156" t="s">
        <v>38</v>
      </c>
      <c r="AC1035" s="156" t="s">
        <v>38</v>
      </c>
      <c r="AD1035" s="96" t="s">
        <v>290</v>
      </c>
      <c r="AE1035" s="156" t="s">
        <v>38</v>
      </c>
      <c r="AF1035" s="156" t="s">
        <v>38</v>
      </c>
      <c r="AG1035" s="156" t="s">
        <v>38</v>
      </c>
      <c r="AH1035" s="156" t="s">
        <v>38</v>
      </c>
      <c r="AI1035" s="156" t="s">
        <v>38</v>
      </c>
      <c r="AJ1035" s="156" t="s">
        <v>38</v>
      </c>
      <c r="AK1035" s="156" t="s">
        <v>38</v>
      </c>
    </row>
    <row r="1036" spans="23:37" ht="16.5" customHeight="1" x14ac:dyDescent="0.25">
      <c r="W1036" s="156" t="s">
        <v>38</v>
      </c>
      <c r="X1036" s="156" t="s">
        <v>38</v>
      </c>
      <c r="Y1036" s="156" t="s">
        <v>38</v>
      </c>
      <c r="Z1036" s="156" t="s">
        <v>38</v>
      </c>
      <c r="AA1036" s="156" t="s">
        <v>38</v>
      </c>
      <c r="AB1036" s="156" t="s">
        <v>38</v>
      </c>
      <c r="AC1036" s="156" t="s">
        <v>38</v>
      </c>
      <c r="AD1036" s="96" t="s">
        <v>290</v>
      </c>
      <c r="AE1036" s="156" t="s">
        <v>38</v>
      </c>
      <c r="AF1036" s="156" t="s">
        <v>38</v>
      </c>
      <c r="AG1036" s="156" t="s">
        <v>38</v>
      </c>
      <c r="AH1036" s="156" t="s">
        <v>38</v>
      </c>
      <c r="AI1036" s="156" t="s">
        <v>38</v>
      </c>
      <c r="AJ1036" s="156" t="s">
        <v>38</v>
      </c>
      <c r="AK1036" s="156" t="s">
        <v>38</v>
      </c>
    </row>
    <row r="1037" spans="23:37" ht="16.5" customHeight="1" x14ac:dyDescent="0.25">
      <c r="W1037" s="156" t="s">
        <v>38</v>
      </c>
      <c r="X1037" s="156" t="s">
        <v>38</v>
      </c>
      <c r="Y1037" s="156" t="s">
        <v>38</v>
      </c>
      <c r="Z1037" s="156" t="s">
        <v>38</v>
      </c>
      <c r="AA1037" s="156" t="s">
        <v>38</v>
      </c>
      <c r="AB1037" s="156" t="s">
        <v>38</v>
      </c>
      <c r="AC1037" s="156" t="s">
        <v>38</v>
      </c>
      <c r="AD1037" s="96" t="s">
        <v>290</v>
      </c>
      <c r="AE1037" s="156" t="s">
        <v>38</v>
      </c>
      <c r="AF1037" s="156" t="s">
        <v>38</v>
      </c>
      <c r="AG1037" s="156" t="s">
        <v>38</v>
      </c>
      <c r="AH1037" s="156" t="s">
        <v>38</v>
      </c>
      <c r="AI1037" s="156" t="s">
        <v>38</v>
      </c>
      <c r="AJ1037" s="156" t="s">
        <v>38</v>
      </c>
      <c r="AK1037" s="156" t="s">
        <v>38</v>
      </c>
    </row>
    <row r="1038" spans="23:37" ht="16.5" customHeight="1" x14ac:dyDescent="0.25">
      <c r="W1038" s="156" t="s">
        <v>38</v>
      </c>
      <c r="X1038" s="156" t="s">
        <v>38</v>
      </c>
      <c r="Y1038" s="156" t="s">
        <v>38</v>
      </c>
      <c r="Z1038" s="156" t="s">
        <v>38</v>
      </c>
      <c r="AA1038" s="156" t="s">
        <v>38</v>
      </c>
      <c r="AB1038" s="156" t="s">
        <v>38</v>
      </c>
      <c r="AC1038" s="156" t="s">
        <v>38</v>
      </c>
      <c r="AD1038" s="96" t="s">
        <v>290</v>
      </c>
      <c r="AE1038" s="156" t="s">
        <v>38</v>
      </c>
      <c r="AF1038" s="156" t="s">
        <v>38</v>
      </c>
      <c r="AG1038" s="156" t="s">
        <v>38</v>
      </c>
      <c r="AH1038" s="156" t="s">
        <v>38</v>
      </c>
      <c r="AI1038" s="156" t="s">
        <v>38</v>
      </c>
      <c r="AJ1038" s="156" t="s">
        <v>38</v>
      </c>
      <c r="AK1038" s="156" t="s">
        <v>38</v>
      </c>
    </row>
    <row r="1039" spans="23:37" ht="16.5" customHeight="1" x14ac:dyDescent="0.25">
      <c r="W1039" s="156" t="s">
        <v>38</v>
      </c>
      <c r="X1039" s="156" t="s">
        <v>38</v>
      </c>
      <c r="Y1039" s="156" t="s">
        <v>38</v>
      </c>
      <c r="Z1039" s="156" t="s">
        <v>38</v>
      </c>
      <c r="AA1039" s="156" t="s">
        <v>38</v>
      </c>
      <c r="AB1039" s="156" t="s">
        <v>38</v>
      </c>
      <c r="AC1039" s="156" t="s">
        <v>38</v>
      </c>
      <c r="AD1039" s="96" t="s">
        <v>290</v>
      </c>
      <c r="AE1039" s="156" t="s">
        <v>38</v>
      </c>
      <c r="AF1039" s="156" t="s">
        <v>38</v>
      </c>
      <c r="AG1039" s="156" t="s">
        <v>38</v>
      </c>
      <c r="AH1039" s="156" t="s">
        <v>38</v>
      </c>
      <c r="AI1039" s="156" t="s">
        <v>38</v>
      </c>
      <c r="AJ1039" s="156" t="s">
        <v>38</v>
      </c>
      <c r="AK1039" s="156" t="s">
        <v>38</v>
      </c>
    </row>
    <row r="1040" spans="23:37" ht="16.5" customHeight="1" x14ac:dyDescent="0.25">
      <c r="W1040" s="156" t="s">
        <v>38</v>
      </c>
      <c r="X1040" s="156" t="s">
        <v>38</v>
      </c>
      <c r="Y1040" s="156" t="s">
        <v>38</v>
      </c>
      <c r="Z1040" s="156" t="s">
        <v>38</v>
      </c>
      <c r="AA1040" s="156" t="s">
        <v>38</v>
      </c>
      <c r="AB1040" s="156" t="s">
        <v>38</v>
      </c>
      <c r="AC1040" s="156" t="s">
        <v>38</v>
      </c>
      <c r="AD1040" s="96" t="s">
        <v>290</v>
      </c>
      <c r="AE1040" s="156" t="s">
        <v>38</v>
      </c>
      <c r="AF1040" s="156" t="s">
        <v>38</v>
      </c>
      <c r="AG1040" s="156" t="s">
        <v>38</v>
      </c>
      <c r="AH1040" s="156" t="s">
        <v>38</v>
      </c>
      <c r="AI1040" s="156" t="s">
        <v>38</v>
      </c>
      <c r="AJ1040" s="156" t="s">
        <v>38</v>
      </c>
      <c r="AK1040" s="156" t="s">
        <v>38</v>
      </c>
    </row>
    <row r="1041" spans="23:37" ht="16.5" customHeight="1" x14ac:dyDescent="0.25">
      <c r="W1041" s="156" t="s">
        <v>38</v>
      </c>
      <c r="X1041" s="156" t="s">
        <v>38</v>
      </c>
      <c r="Y1041" s="156" t="s">
        <v>38</v>
      </c>
      <c r="Z1041" s="156" t="s">
        <v>38</v>
      </c>
      <c r="AA1041" s="156" t="s">
        <v>38</v>
      </c>
      <c r="AB1041" s="156" t="s">
        <v>38</v>
      </c>
      <c r="AC1041" s="156" t="s">
        <v>38</v>
      </c>
      <c r="AD1041" s="96" t="s">
        <v>290</v>
      </c>
      <c r="AE1041" s="156" t="s">
        <v>38</v>
      </c>
      <c r="AF1041" s="156" t="s">
        <v>38</v>
      </c>
      <c r="AG1041" s="156" t="s">
        <v>38</v>
      </c>
      <c r="AH1041" s="156" t="s">
        <v>38</v>
      </c>
      <c r="AI1041" s="156" t="s">
        <v>38</v>
      </c>
      <c r="AJ1041" s="156" t="s">
        <v>38</v>
      </c>
      <c r="AK1041" s="156" t="s">
        <v>38</v>
      </c>
    </row>
    <row r="1042" spans="23:37" ht="16.5" customHeight="1" x14ac:dyDescent="0.25">
      <c r="W1042" s="156" t="s">
        <v>38</v>
      </c>
      <c r="X1042" s="156" t="s">
        <v>38</v>
      </c>
      <c r="Y1042" s="156" t="s">
        <v>38</v>
      </c>
      <c r="Z1042" s="156" t="s">
        <v>38</v>
      </c>
      <c r="AA1042" s="156" t="s">
        <v>38</v>
      </c>
      <c r="AB1042" s="156" t="s">
        <v>38</v>
      </c>
      <c r="AC1042" s="156" t="s">
        <v>38</v>
      </c>
      <c r="AD1042" s="96" t="s">
        <v>290</v>
      </c>
      <c r="AE1042" s="156" t="s">
        <v>38</v>
      </c>
      <c r="AF1042" s="156" t="s">
        <v>38</v>
      </c>
      <c r="AG1042" s="156" t="s">
        <v>38</v>
      </c>
      <c r="AH1042" s="156" t="s">
        <v>38</v>
      </c>
      <c r="AI1042" s="156" t="s">
        <v>38</v>
      </c>
      <c r="AJ1042" s="156" t="s">
        <v>38</v>
      </c>
      <c r="AK1042" s="156" t="s">
        <v>38</v>
      </c>
    </row>
    <row r="1043" spans="23:37" ht="16.5" customHeight="1" x14ac:dyDescent="0.25">
      <c r="W1043" s="156" t="s">
        <v>38</v>
      </c>
      <c r="X1043" s="156" t="s">
        <v>38</v>
      </c>
      <c r="Y1043" s="156" t="s">
        <v>38</v>
      </c>
      <c r="Z1043" s="156" t="s">
        <v>38</v>
      </c>
      <c r="AA1043" s="156" t="s">
        <v>38</v>
      </c>
      <c r="AB1043" s="156" t="s">
        <v>38</v>
      </c>
      <c r="AC1043" s="156" t="s">
        <v>38</v>
      </c>
      <c r="AD1043" s="96" t="s">
        <v>290</v>
      </c>
      <c r="AE1043" s="156" t="s">
        <v>38</v>
      </c>
      <c r="AF1043" s="156" t="s">
        <v>38</v>
      </c>
      <c r="AG1043" s="156" t="s">
        <v>38</v>
      </c>
      <c r="AH1043" s="156" t="s">
        <v>38</v>
      </c>
      <c r="AI1043" s="156" t="s">
        <v>38</v>
      </c>
      <c r="AJ1043" s="156" t="s">
        <v>38</v>
      </c>
      <c r="AK1043" s="156" t="s">
        <v>38</v>
      </c>
    </row>
    <row r="1044" spans="23:37" ht="16.5" customHeight="1" x14ac:dyDescent="0.25">
      <c r="W1044" s="156" t="s">
        <v>38</v>
      </c>
      <c r="X1044" s="156" t="s">
        <v>38</v>
      </c>
      <c r="Y1044" s="156" t="s">
        <v>38</v>
      </c>
      <c r="Z1044" s="156" t="s">
        <v>38</v>
      </c>
      <c r="AA1044" s="156" t="s">
        <v>38</v>
      </c>
      <c r="AB1044" s="156" t="s">
        <v>38</v>
      </c>
      <c r="AC1044" s="156" t="s">
        <v>38</v>
      </c>
      <c r="AD1044" s="96" t="s">
        <v>290</v>
      </c>
      <c r="AE1044" s="156" t="s">
        <v>38</v>
      </c>
      <c r="AF1044" s="156" t="s">
        <v>38</v>
      </c>
      <c r="AG1044" s="156" t="s">
        <v>38</v>
      </c>
      <c r="AH1044" s="156" t="s">
        <v>38</v>
      </c>
      <c r="AI1044" s="156" t="s">
        <v>38</v>
      </c>
      <c r="AJ1044" s="156" t="s">
        <v>38</v>
      </c>
      <c r="AK1044" s="156" t="s">
        <v>38</v>
      </c>
    </row>
    <row r="1045" spans="23:37" ht="16.5" customHeight="1" x14ac:dyDescent="0.25">
      <c r="W1045" s="156" t="s">
        <v>38</v>
      </c>
      <c r="X1045" s="156" t="s">
        <v>38</v>
      </c>
      <c r="Y1045" s="156" t="s">
        <v>38</v>
      </c>
      <c r="Z1045" s="156" t="s">
        <v>38</v>
      </c>
      <c r="AA1045" s="156" t="s">
        <v>38</v>
      </c>
      <c r="AB1045" s="156" t="s">
        <v>38</v>
      </c>
      <c r="AC1045" s="156" t="s">
        <v>38</v>
      </c>
      <c r="AD1045" s="96" t="s">
        <v>290</v>
      </c>
      <c r="AE1045" s="156" t="s">
        <v>38</v>
      </c>
      <c r="AF1045" s="156" t="s">
        <v>38</v>
      </c>
      <c r="AG1045" s="156" t="s">
        <v>38</v>
      </c>
      <c r="AH1045" s="156" t="s">
        <v>38</v>
      </c>
      <c r="AI1045" s="156" t="s">
        <v>38</v>
      </c>
      <c r="AJ1045" s="156" t="s">
        <v>38</v>
      </c>
      <c r="AK1045" s="156" t="s">
        <v>38</v>
      </c>
    </row>
    <row r="1046" spans="23:37" ht="16.5" customHeight="1" x14ac:dyDescent="0.25">
      <c r="W1046" s="156" t="s">
        <v>38</v>
      </c>
      <c r="X1046" s="156" t="s">
        <v>38</v>
      </c>
      <c r="Y1046" s="156" t="s">
        <v>38</v>
      </c>
      <c r="Z1046" s="156" t="s">
        <v>38</v>
      </c>
      <c r="AA1046" s="156" t="s">
        <v>38</v>
      </c>
      <c r="AB1046" s="156" t="s">
        <v>38</v>
      </c>
      <c r="AC1046" s="156" t="s">
        <v>38</v>
      </c>
      <c r="AD1046" s="96" t="s">
        <v>290</v>
      </c>
      <c r="AE1046" s="156" t="s">
        <v>38</v>
      </c>
      <c r="AF1046" s="156" t="s">
        <v>38</v>
      </c>
      <c r="AG1046" s="156" t="s">
        <v>38</v>
      </c>
      <c r="AH1046" s="156" t="s">
        <v>38</v>
      </c>
      <c r="AI1046" s="156" t="s">
        <v>38</v>
      </c>
      <c r="AJ1046" s="156" t="s">
        <v>38</v>
      </c>
      <c r="AK1046" s="156" t="s">
        <v>38</v>
      </c>
    </row>
    <row r="1047" spans="23:37" ht="16.5" customHeight="1" x14ac:dyDescent="0.25">
      <c r="W1047" s="156" t="s">
        <v>38</v>
      </c>
      <c r="X1047" s="156" t="s">
        <v>38</v>
      </c>
      <c r="Y1047" s="156" t="s">
        <v>38</v>
      </c>
      <c r="Z1047" s="156" t="s">
        <v>38</v>
      </c>
      <c r="AA1047" s="156" t="s">
        <v>38</v>
      </c>
      <c r="AB1047" s="156" t="s">
        <v>38</v>
      </c>
      <c r="AC1047" s="156" t="s">
        <v>38</v>
      </c>
      <c r="AD1047" s="96" t="s">
        <v>290</v>
      </c>
      <c r="AE1047" s="156" t="s">
        <v>38</v>
      </c>
      <c r="AF1047" s="156" t="s">
        <v>38</v>
      </c>
      <c r="AG1047" s="156" t="s">
        <v>38</v>
      </c>
      <c r="AH1047" s="156" t="s">
        <v>38</v>
      </c>
      <c r="AI1047" s="156" t="s">
        <v>38</v>
      </c>
      <c r="AJ1047" s="156" t="s">
        <v>38</v>
      </c>
      <c r="AK1047" s="156" t="s">
        <v>38</v>
      </c>
    </row>
    <row r="1048" spans="23:37" ht="16.5" customHeight="1" x14ac:dyDescent="0.25">
      <c r="W1048" s="156" t="s">
        <v>38</v>
      </c>
      <c r="X1048" s="156" t="s">
        <v>38</v>
      </c>
      <c r="Y1048" s="156" t="s">
        <v>38</v>
      </c>
      <c r="Z1048" s="156" t="s">
        <v>38</v>
      </c>
      <c r="AA1048" s="156" t="s">
        <v>38</v>
      </c>
      <c r="AB1048" s="156" t="s">
        <v>38</v>
      </c>
      <c r="AC1048" s="156" t="s">
        <v>38</v>
      </c>
      <c r="AD1048" s="96" t="s">
        <v>290</v>
      </c>
      <c r="AE1048" s="156" t="s">
        <v>38</v>
      </c>
      <c r="AF1048" s="156" t="s">
        <v>38</v>
      </c>
      <c r="AG1048" s="156" t="s">
        <v>38</v>
      </c>
      <c r="AH1048" s="156" t="s">
        <v>38</v>
      </c>
      <c r="AI1048" s="156" t="s">
        <v>38</v>
      </c>
      <c r="AJ1048" s="156" t="s">
        <v>38</v>
      </c>
      <c r="AK1048" s="156" t="s">
        <v>38</v>
      </c>
    </row>
    <row r="1049" spans="23:37" ht="16.5" customHeight="1" x14ac:dyDescent="0.25">
      <c r="W1049" s="156" t="s">
        <v>38</v>
      </c>
      <c r="X1049" s="156" t="s">
        <v>38</v>
      </c>
      <c r="Y1049" s="156" t="s">
        <v>38</v>
      </c>
      <c r="Z1049" s="156" t="s">
        <v>38</v>
      </c>
      <c r="AA1049" s="156" t="s">
        <v>38</v>
      </c>
      <c r="AB1049" s="156" t="s">
        <v>38</v>
      </c>
      <c r="AC1049" s="156" t="s">
        <v>38</v>
      </c>
      <c r="AD1049" s="96" t="s">
        <v>290</v>
      </c>
      <c r="AE1049" s="156" t="s">
        <v>38</v>
      </c>
      <c r="AF1049" s="156" t="s">
        <v>38</v>
      </c>
      <c r="AG1049" s="156" t="s">
        <v>38</v>
      </c>
      <c r="AH1049" s="156" t="s">
        <v>38</v>
      </c>
      <c r="AI1049" s="156" t="s">
        <v>38</v>
      </c>
      <c r="AJ1049" s="156" t="s">
        <v>38</v>
      </c>
      <c r="AK1049" s="156" t="s">
        <v>38</v>
      </c>
    </row>
    <row r="1050" spans="23:37" ht="16.5" customHeight="1" x14ac:dyDescent="0.25">
      <c r="W1050" s="156" t="s">
        <v>38</v>
      </c>
      <c r="X1050" s="156" t="s">
        <v>38</v>
      </c>
      <c r="Y1050" s="156" t="s">
        <v>38</v>
      </c>
      <c r="Z1050" s="156" t="s">
        <v>38</v>
      </c>
      <c r="AA1050" s="156" t="s">
        <v>38</v>
      </c>
      <c r="AB1050" s="156" t="s">
        <v>38</v>
      </c>
      <c r="AC1050" s="156" t="s">
        <v>38</v>
      </c>
      <c r="AD1050" s="96" t="s">
        <v>290</v>
      </c>
      <c r="AE1050" s="156" t="s">
        <v>38</v>
      </c>
      <c r="AF1050" s="156" t="s">
        <v>38</v>
      </c>
      <c r="AG1050" s="156" t="s">
        <v>38</v>
      </c>
      <c r="AH1050" s="156" t="s">
        <v>38</v>
      </c>
      <c r="AI1050" s="156" t="s">
        <v>38</v>
      </c>
      <c r="AJ1050" s="156" t="s">
        <v>38</v>
      </c>
      <c r="AK1050" s="156" t="s">
        <v>38</v>
      </c>
    </row>
    <row r="1051" spans="23:37" ht="16.5" customHeight="1" x14ac:dyDescent="0.25">
      <c r="W1051" s="156" t="s">
        <v>38</v>
      </c>
      <c r="X1051" s="156" t="s">
        <v>38</v>
      </c>
      <c r="Y1051" s="156" t="s">
        <v>38</v>
      </c>
      <c r="Z1051" s="156" t="s">
        <v>38</v>
      </c>
      <c r="AA1051" s="156" t="s">
        <v>38</v>
      </c>
      <c r="AB1051" s="156" t="s">
        <v>38</v>
      </c>
      <c r="AC1051" s="156" t="s">
        <v>38</v>
      </c>
      <c r="AD1051" s="96" t="s">
        <v>290</v>
      </c>
      <c r="AE1051" s="156" t="s">
        <v>38</v>
      </c>
      <c r="AF1051" s="156" t="s">
        <v>38</v>
      </c>
      <c r="AG1051" s="156" t="s">
        <v>38</v>
      </c>
      <c r="AH1051" s="156" t="s">
        <v>38</v>
      </c>
      <c r="AI1051" s="156" t="s">
        <v>38</v>
      </c>
      <c r="AJ1051" s="156" t="s">
        <v>38</v>
      </c>
      <c r="AK1051" s="156" t="s">
        <v>38</v>
      </c>
    </row>
    <row r="1052" spans="23:37" ht="16.5" customHeight="1" x14ac:dyDescent="0.25">
      <c r="W1052" s="156" t="s">
        <v>38</v>
      </c>
      <c r="X1052" s="156" t="s">
        <v>38</v>
      </c>
      <c r="Y1052" s="156" t="s">
        <v>38</v>
      </c>
      <c r="Z1052" s="156" t="s">
        <v>38</v>
      </c>
      <c r="AA1052" s="156" t="s">
        <v>38</v>
      </c>
      <c r="AB1052" s="156" t="s">
        <v>38</v>
      </c>
      <c r="AC1052" s="156" t="s">
        <v>38</v>
      </c>
      <c r="AD1052" s="96" t="s">
        <v>290</v>
      </c>
      <c r="AE1052" s="156" t="s">
        <v>38</v>
      </c>
      <c r="AF1052" s="156" t="s">
        <v>38</v>
      </c>
      <c r="AG1052" s="156" t="s">
        <v>38</v>
      </c>
      <c r="AH1052" s="156" t="s">
        <v>38</v>
      </c>
      <c r="AI1052" s="156" t="s">
        <v>38</v>
      </c>
      <c r="AJ1052" s="156" t="s">
        <v>38</v>
      </c>
      <c r="AK1052" s="156" t="s">
        <v>38</v>
      </c>
    </row>
    <row r="1053" spans="23:37" ht="16.5" customHeight="1" x14ac:dyDescent="0.25">
      <c r="W1053" s="156" t="s">
        <v>38</v>
      </c>
      <c r="X1053" s="156" t="s">
        <v>38</v>
      </c>
      <c r="Y1053" s="156" t="s">
        <v>38</v>
      </c>
      <c r="Z1053" s="156" t="s">
        <v>38</v>
      </c>
      <c r="AA1053" s="156" t="s">
        <v>38</v>
      </c>
      <c r="AB1053" s="156" t="s">
        <v>38</v>
      </c>
      <c r="AC1053" s="156" t="s">
        <v>38</v>
      </c>
      <c r="AD1053" s="96" t="s">
        <v>290</v>
      </c>
      <c r="AE1053" s="156" t="s">
        <v>38</v>
      </c>
      <c r="AF1053" s="156" t="s">
        <v>38</v>
      </c>
      <c r="AG1053" s="156" t="s">
        <v>38</v>
      </c>
      <c r="AH1053" s="156" t="s">
        <v>38</v>
      </c>
      <c r="AI1053" s="156" t="s">
        <v>38</v>
      </c>
      <c r="AJ1053" s="156" t="s">
        <v>38</v>
      </c>
      <c r="AK1053" s="156" t="s">
        <v>38</v>
      </c>
    </row>
    <row r="1054" spans="23:37" ht="16.5" customHeight="1" x14ac:dyDescent="0.25">
      <c r="W1054" s="156" t="s">
        <v>38</v>
      </c>
      <c r="X1054" s="156" t="s">
        <v>38</v>
      </c>
      <c r="Y1054" s="156" t="s">
        <v>38</v>
      </c>
      <c r="Z1054" s="156" t="s">
        <v>38</v>
      </c>
      <c r="AA1054" s="156" t="s">
        <v>38</v>
      </c>
      <c r="AB1054" s="156" t="s">
        <v>38</v>
      </c>
      <c r="AC1054" s="156" t="s">
        <v>38</v>
      </c>
      <c r="AD1054" s="96" t="s">
        <v>290</v>
      </c>
      <c r="AE1054" s="156" t="s">
        <v>38</v>
      </c>
      <c r="AF1054" s="156" t="s">
        <v>38</v>
      </c>
      <c r="AG1054" s="156" t="s">
        <v>38</v>
      </c>
      <c r="AH1054" s="156" t="s">
        <v>38</v>
      </c>
      <c r="AI1054" s="156" t="s">
        <v>38</v>
      </c>
      <c r="AJ1054" s="156" t="s">
        <v>38</v>
      </c>
      <c r="AK1054" s="156" t="s">
        <v>38</v>
      </c>
    </row>
    <row r="1055" spans="23:37" ht="16.5" customHeight="1" x14ac:dyDescent="0.25">
      <c r="W1055" s="156" t="s">
        <v>38</v>
      </c>
      <c r="X1055" s="156" t="s">
        <v>38</v>
      </c>
      <c r="Y1055" s="156" t="s">
        <v>38</v>
      </c>
      <c r="Z1055" s="156" t="s">
        <v>38</v>
      </c>
      <c r="AA1055" s="156" t="s">
        <v>38</v>
      </c>
      <c r="AB1055" s="156" t="s">
        <v>38</v>
      </c>
      <c r="AC1055" s="156" t="s">
        <v>38</v>
      </c>
      <c r="AD1055" s="96" t="s">
        <v>290</v>
      </c>
      <c r="AE1055" s="156" t="s">
        <v>38</v>
      </c>
      <c r="AF1055" s="156" t="s">
        <v>38</v>
      </c>
      <c r="AG1055" s="156" t="s">
        <v>38</v>
      </c>
      <c r="AH1055" s="156" t="s">
        <v>38</v>
      </c>
      <c r="AI1055" s="156" t="s">
        <v>38</v>
      </c>
      <c r="AJ1055" s="156" t="s">
        <v>38</v>
      </c>
      <c r="AK1055" s="156" t="s">
        <v>38</v>
      </c>
    </row>
    <row r="1056" spans="23:37" ht="16.5" customHeight="1" x14ac:dyDescent="0.25">
      <c r="W1056" s="156" t="s">
        <v>38</v>
      </c>
      <c r="X1056" s="156" t="s">
        <v>38</v>
      </c>
      <c r="Y1056" s="156" t="s">
        <v>38</v>
      </c>
      <c r="Z1056" s="156" t="s">
        <v>38</v>
      </c>
      <c r="AA1056" s="156" t="s">
        <v>38</v>
      </c>
      <c r="AB1056" s="156" t="s">
        <v>38</v>
      </c>
      <c r="AC1056" s="156" t="s">
        <v>38</v>
      </c>
      <c r="AD1056" s="96" t="s">
        <v>290</v>
      </c>
      <c r="AE1056" s="156" t="s">
        <v>38</v>
      </c>
      <c r="AF1056" s="156" t="s">
        <v>38</v>
      </c>
      <c r="AG1056" s="156" t="s">
        <v>38</v>
      </c>
      <c r="AH1056" s="156" t="s">
        <v>38</v>
      </c>
      <c r="AI1056" s="156" t="s">
        <v>38</v>
      </c>
      <c r="AJ1056" s="156" t="s">
        <v>38</v>
      </c>
      <c r="AK1056" s="156" t="s">
        <v>38</v>
      </c>
    </row>
    <row r="1057" spans="23:37" ht="16.5" customHeight="1" x14ac:dyDescent="0.25">
      <c r="W1057" s="156" t="s">
        <v>38</v>
      </c>
      <c r="X1057" s="156" t="s">
        <v>38</v>
      </c>
      <c r="Y1057" s="156" t="s">
        <v>38</v>
      </c>
      <c r="Z1057" s="156" t="s">
        <v>38</v>
      </c>
      <c r="AA1057" s="156" t="s">
        <v>38</v>
      </c>
      <c r="AB1057" s="156" t="s">
        <v>38</v>
      </c>
      <c r="AC1057" s="156" t="s">
        <v>38</v>
      </c>
      <c r="AD1057" s="96" t="s">
        <v>290</v>
      </c>
      <c r="AE1057" s="156" t="s">
        <v>38</v>
      </c>
      <c r="AF1057" s="156" t="s">
        <v>38</v>
      </c>
      <c r="AG1057" s="156" t="s">
        <v>38</v>
      </c>
      <c r="AH1057" s="156" t="s">
        <v>38</v>
      </c>
      <c r="AI1057" s="156" t="s">
        <v>38</v>
      </c>
      <c r="AJ1057" s="156" t="s">
        <v>38</v>
      </c>
      <c r="AK1057" s="156" t="s">
        <v>38</v>
      </c>
    </row>
    <row r="1058" spans="23:37" ht="16.5" customHeight="1" x14ac:dyDescent="0.25">
      <c r="W1058" s="156" t="s">
        <v>38</v>
      </c>
      <c r="X1058" s="156" t="s">
        <v>38</v>
      </c>
      <c r="Y1058" s="156" t="s">
        <v>38</v>
      </c>
      <c r="Z1058" s="156" t="s">
        <v>38</v>
      </c>
      <c r="AA1058" s="156" t="s">
        <v>38</v>
      </c>
      <c r="AB1058" s="156" t="s">
        <v>38</v>
      </c>
      <c r="AC1058" s="156" t="s">
        <v>38</v>
      </c>
      <c r="AD1058" s="96" t="s">
        <v>290</v>
      </c>
      <c r="AE1058" s="156" t="s">
        <v>38</v>
      </c>
      <c r="AF1058" s="156" t="s">
        <v>38</v>
      </c>
      <c r="AG1058" s="156" t="s">
        <v>38</v>
      </c>
      <c r="AH1058" s="156" t="s">
        <v>38</v>
      </c>
      <c r="AI1058" s="156" t="s">
        <v>38</v>
      </c>
      <c r="AJ1058" s="156" t="s">
        <v>38</v>
      </c>
      <c r="AK1058" s="156" t="s">
        <v>38</v>
      </c>
    </row>
    <row r="1059" spans="23:37" ht="16.5" customHeight="1" x14ac:dyDescent="0.25">
      <c r="W1059" s="156" t="s">
        <v>38</v>
      </c>
      <c r="X1059" s="156" t="s">
        <v>38</v>
      </c>
      <c r="Y1059" s="156" t="s">
        <v>38</v>
      </c>
      <c r="Z1059" s="156" t="s">
        <v>38</v>
      </c>
      <c r="AA1059" s="156" t="s">
        <v>38</v>
      </c>
      <c r="AB1059" s="156" t="s">
        <v>38</v>
      </c>
      <c r="AC1059" s="156" t="s">
        <v>38</v>
      </c>
      <c r="AD1059" s="96" t="s">
        <v>290</v>
      </c>
      <c r="AE1059" s="156" t="s">
        <v>38</v>
      </c>
      <c r="AF1059" s="156" t="s">
        <v>38</v>
      </c>
      <c r="AG1059" s="156" t="s">
        <v>38</v>
      </c>
      <c r="AH1059" s="156" t="s">
        <v>38</v>
      </c>
      <c r="AI1059" s="156" t="s">
        <v>38</v>
      </c>
      <c r="AJ1059" s="156" t="s">
        <v>38</v>
      </c>
      <c r="AK1059" s="156" t="s">
        <v>38</v>
      </c>
    </row>
    <row r="1060" spans="23:37" ht="16.5" customHeight="1" x14ac:dyDescent="0.25">
      <c r="W1060" s="156" t="s">
        <v>38</v>
      </c>
      <c r="X1060" s="156" t="s">
        <v>38</v>
      </c>
      <c r="Y1060" s="156" t="s">
        <v>38</v>
      </c>
      <c r="Z1060" s="156" t="s">
        <v>38</v>
      </c>
      <c r="AA1060" s="156" t="s">
        <v>38</v>
      </c>
      <c r="AB1060" s="156" t="s">
        <v>38</v>
      </c>
      <c r="AC1060" s="156" t="s">
        <v>38</v>
      </c>
      <c r="AD1060" s="96" t="s">
        <v>290</v>
      </c>
      <c r="AE1060" s="156" t="s">
        <v>38</v>
      </c>
      <c r="AF1060" s="156" t="s">
        <v>38</v>
      </c>
      <c r="AG1060" s="156" t="s">
        <v>38</v>
      </c>
      <c r="AH1060" s="156" t="s">
        <v>38</v>
      </c>
      <c r="AI1060" s="156" t="s">
        <v>38</v>
      </c>
      <c r="AJ1060" s="156" t="s">
        <v>38</v>
      </c>
      <c r="AK1060" s="156" t="s">
        <v>38</v>
      </c>
    </row>
    <row r="1061" spans="23:37" ht="16.5" customHeight="1" x14ac:dyDescent="0.25">
      <c r="W1061" s="156" t="s">
        <v>38</v>
      </c>
      <c r="X1061" s="156" t="s">
        <v>38</v>
      </c>
      <c r="Y1061" s="156" t="s">
        <v>38</v>
      </c>
      <c r="Z1061" s="156" t="s">
        <v>38</v>
      </c>
      <c r="AA1061" s="156" t="s">
        <v>38</v>
      </c>
      <c r="AB1061" s="156" t="s">
        <v>38</v>
      </c>
      <c r="AC1061" s="156" t="s">
        <v>38</v>
      </c>
      <c r="AD1061" s="96" t="s">
        <v>290</v>
      </c>
      <c r="AE1061" s="156" t="s">
        <v>38</v>
      </c>
      <c r="AF1061" s="156" t="s">
        <v>38</v>
      </c>
      <c r="AG1061" s="156" t="s">
        <v>38</v>
      </c>
      <c r="AH1061" s="156" t="s">
        <v>38</v>
      </c>
      <c r="AI1061" s="156" t="s">
        <v>38</v>
      </c>
      <c r="AJ1061" s="156" t="s">
        <v>38</v>
      </c>
      <c r="AK1061" s="156" t="s">
        <v>38</v>
      </c>
    </row>
    <row r="1062" spans="23:37" ht="16.5" customHeight="1" x14ac:dyDescent="0.25">
      <c r="W1062" s="156" t="s">
        <v>38</v>
      </c>
      <c r="X1062" s="156" t="s">
        <v>38</v>
      </c>
      <c r="Y1062" s="156" t="s">
        <v>38</v>
      </c>
      <c r="Z1062" s="156" t="s">
        <v>38</v>
      </c>
      <c r="AA1062" s="156" t="s">
        <v>38</v>
      </c>
      <c r="AB1062" s="156" t="s">
        <v>38</v>
      </c>
      <c r="AC1062" s="156" t="s">
        <v>38</v>
      </c>
      <c r="AD1062" s="96" t="s">
        <v>290</v>
      </c>
      <c r="AE1062" s="156" t="s">
        <v>38</v>
      </c>
      <c r="AF1062" s="156" t="s">
        <v>38</v>
      </c>
      <c r="AG1062" s="156" t="s">
        <v>38</v>
      </c>
      <c r="AH1062" s="156" t="s">
        <v>38</v>
      </c>
      <c r="AI1062" s="156" t="s">
        <v>38</v>
      </c>
      <c r="AJ1062" s="156" t="s">
        <v>38</v>
      </c>
      <c r="AK1062" s="156" t="s">
        <v>38</v>
      </c>
    </row>
    <row r="1063" spans="23:37" ht="16.5" customHeight="1" x14ac:dyDescent="0.25">
      <c r="W1063" s="156" t="s">
        <v>38</v>
      </c>
      <c r="X1063" s="156" t="s">
        <v>38</v>
      </c>
      <c r="Y1063" s="156" t="s">
        <v>38</v>
      </c>
      <c r="Z1063" s="156" t="s">
        <v>38</v>
      </c>
      <c r="AA1063" s="156" t="s">
        <v>38</v>
      </c>
      <c r="AB1063" s="156" t="s">
        <v>38</v>
      </c>
      <c r="AC1063" s="156" t="s">
        <v>38</v>
      </c>
      <c r="AD1063" s="96" t="s">
        <v>290</v>
      </c>
      <c r="AE1063" s="156" t="s">
        <v>38</v>
      </c>
      <c r="AF1063" s="156" t="s">
        <v>38</v>
      </c>
      <c r="AG1063" s="156" t="s">
        <v>38</v>
      </c>
      <c r="AH1063" s="156" t="s">
        <v>38</v>
      </c>
      <c r="AI1063" s="156" t="s">
        <v>38</v>
      </c>
      <c r="AJ1063" s="156" t="s">
        <v>38</v>
      </c>
      <c r="AK1063" s="156" t="s">
        <v>38</v>
      </c>
    </row>
    <row r="1064" spans="23:37" ht="16.5" customHeight="1" x14ac:dyDescent="0.25">
      <c r="W1064" s="156" t="s">
        <v>38</v>
      </c>
      <c r="X1064" s="156" t="s">
        <v>38</v>
      </c>
      <c r="Y1064" s="156" t="s">
        <v>38</v>
      </c>
      <c r="Z1064" s="156" t="s">
        <v>38</v>
      </c>
      <c r="AA1064" s="156" t="s">
        <v>38</v>
      </c>
      <c r="AB1064" s="156" t="s">
        <v>38</v>
      </c>
      <c r="AC1064" s="156" t="s">
        <v>38</v>
      </c>
      <c r="AD1064" s="96" t="s">
        <v>290</v>
      </c>
      <c r="AE1064" s="156" t="s">
        <v>38</v>
      </c>
      <c r="AF1064" s="156" t="s">
        <v>38</v>
      </c>
      <c r="AG1064" s="156" t="s">
        <v>38</v>
      </c>
      <c r="AH1064" s="156" t="s">
        <v>38</v>
      </c>
      <c r="AI1064" s="156" t="s">
        <v>38</v>
      </c>
      <c r="AJ1064" s="156" t="s">
        <v>38</v>
      </c>
      <c r="AK1064" s="156" t="s">
        <v>38</v>
      </c>
    </row>
    <row r="1065" spans="23:37" ht="16.5" customHeight="1" x14ac:dyDescent="0.25">
      <c r="W1065" s="156" t="s">
        <v>38</v>
      </c>
      <c r="X1065" s="156" t="s">
        <v>38</v>
      </c>
      <c r="Y1065" s="156" t="s">
        <v>38</v>
      </c>
      <c r="Z1065" s="156" t="s">
        <v>38</v>
      </c>
      <c r="AA1065" s="156" t="s">
        <v>38</v>
      </c>
      <c r="AB1065" s="156" t="s">
        <v>38</v>
      </c>
      <c r="AC1065" s="156" t="s">
        <v>38</v>
      </c>
      <c r="AD1065" s="96" t="s">
        <v>290</v>
      </c>
      <c r="AE1065" s="156" t="s">
        <v>38</v>
      </c>
      <c r="AF1065" s="156" t="s">
        <v>38</v>
      </c>
      <c r="AG1065" s="156" t="s">
        <v>38</v>
      </c>
      <c r="AH1065" s="156" t="s">
        <v>38</v>
      </c>
      <c r="AI1065" s="156" t="s">
        <v>38</v>
      </c>
      <c r="AJ1065" s="156" t="s">
        <v>38</v>
      </c>
      <c r="AK1065" s="156" t="s">
        <v>38</v>
      </c>
    </row>
    <row r="1066" spans="23:37" ht="16.5" customHeight="1" x14ac:dyDescent="0.25">
      <c r="W1066" s="156" t="s">
        <v>38</v>
      </c>
      <c r="X1066" s="156" t="s">
        <v>38</v>
      </c>
      <c r="Y1066" s="156" t="s">
        <v>38</v>
      </c>
      <c r="Z1066" s="156" t="s">
        <v>38</v>
      </c>
      <c r="AA1066" s="156" t="s">
        <v>38</v>
      </c>
      <c r="AB1066" s="156" t="s">
        <v>38</v>
      </c>
      <c r="AC1066" s="156" t="s">
        <v>38</v>
      </c>
      <c r="AD1066" s="96" t="s">
        <v>290</v>
      </c>
      <c r="AE1066" s="156" t="s">
        <v>38</v>
      </c>
      <c r="AF1066" s="156" t="s">
        <v>38</v>
      </c>
      <c r="AG1066" s="156" t="s">
        <v>38</v>
      </c>
      <c r="AH1066" s="156" t="s">
        <v>38</v>
      </c>
      <c r="AI1066" s="156" t="s">
        <v>38</v>
      </c>
      <c r="AJ1066" s="156" t="s">
        <v>38</v>
      </c>
      <c r="AK1066" s="156" t="s">
        <v>38</v>
      </c>
    </row>
    <row r="1067" spans="23:37" ht="16.5" customHeight="1" x14ac:dyDescent="0.25">
      <c r="W1067" s="156" t="s">
        <v>38</v>
      </c>
      <c r="X1067" s="156" t="s">
        <v>38</v>
      </c>
      <c r="Y1067" s="156" t="s">
        <v>38</v>
      </c>
      <c r="Z1067" s="156" t="s">
        <v>38</v>
      </c>
      <c r="AA1067" s="156" t="s">
        <v>38</v>
      </c>
      <c r="AB1067" s="156" t="s">
        <v>38</v>
      </c>
      <c r="AC1067" s="156" t="s">
        <v>38</v>
      </c>
      <c r="AD1067" s="96" t="s">
        <v>290</v>
      </c>
      <c r="AE1067" s="156" t="s">
        <v>38</v>
      </c>
      <c r="AF1067" s="156" t="s">
        <v>38</v>
      </c>
      <c r="AG1067" s="156" t="s">
        <v>38</v>
      </c>
      <c r="AH1067" s="156" t="s">
        <v>38</v>
      </c>
      <c r="AI1067" s="156" t="s">
        <v>38</v>
      </c>
      <c r="AJ1067" s="156" t="s">
        <v>38</v>
      </c>
      <c r="AK1067" s="156" t="s">
        <v>38</v>
      </c>
    </row>
    <row r="1068" spans="23:37" ht="16.5" customHeight="1" x14ac:dyDescent="0.25">
      <c r="W1068" s="156" t="s">
        <v>38</v>
      </c>
      <c r="X1068" s="156" t="s">
        <v>38</v>
      </c>
      <c r="Y1068" s="156" t="s">
        <v>38</v>
      </c>
      <c r="Z1068" s="156" t="s">
        <v>38</v>
      </c>
      <c r="AA1068" s="156" t="s">
        <v>38</v>
      </c>
      <c r="AB1068" s="156" t="s">
        <v>38</v>
      </c>
      <c r="AC1068" s="156" t="s">
        <v>38</v>
      </c>
      <c r="AD1068" s="96" t="s">
        <v>290</v>
      </c>
      <c r="AE1068" s="156" t="s">
        <v>38</v>
      </c>
      <c r="AF1068" s="156" t="s">
        <v>38</v>
      </c>
      <c r="AG1068" s="156" t="s">
        <v>38</v>
      </c>
      <c r="AH1068" s="156" t="s">
        <v>38</v>
      </c>
      <c r="AI1068" s="156" t="s">
        <v>38</v>
      </c>
      <c r="AJ1068" s="156" t="s">
        <v>38</v>
      </c>
      <c r="AK1068" s="156" t="s">
        <v>38</v>
      </c>
    </row>
    <row r="1069" spans="23:37" ht="16.5" customHeight="1" x14ac:dyDescent="0.25">
      <c r="W1069" s="156" t="s">
        <v>38</v>
      </c>
      <c r="X1069" s="156" t="s">
        <v>38</v>
      </c>
      <c r="Y1069" s="156" t="s">
        <v>38</v>
      </c>
      <c r="Z1069" s="156" t="s">
        <v>38</v>
      </c>
      <c r="AA1069" s="156" t="s">
        <v>38</v>
      </c>
      <c r="AB1069" s="156" t="s">
        <v>38</v>
      </c>
      <c r="AC1069" s="156" t="s">
        <v>38</v>
      </c>
      <c r="AD1069" s="96" t="s">
        <v>290</v>
      </c>
      <c r="AE1069" s="156" t="s">
        <v>38</v>
      </c>
      <c r="AF1069" s="156" t="s">
        <v>38</v>
      </c>
      <c r="AG1069" s="156" t="s">
        <v>38</v>
      </c>
      <c r="AH1069" s="156" t="s">
        <v>38</v>
      </c>
      <c r="AI1069" s="156" t="s">
        <v>38</v>
      </c>
      <c r="AJ1069" s="156" t="s">
        <v>38</v>
      </c>
      <c r="AK1069" s="156" t="s">
        <v>38</v>
      </c>
    </row>
    <row r="1070" spans="23:37" ht="16.5" customHeight="1" x14ac:dyDescent="0.25">
      <c r="W1070" s="156" t="s">
        <v>38</v>
      </c>
      <c r="X1070" s="156" t="s">
        <v>38</v>
      </c>
      <c r="Y1070" s="156" t="s">
        <v>38</v>
      </c>
      <c r="Z1070" s="156" t="s">
        <v>38</v>
      </c>
      <c r="AA1070" s="156" t="s">
        <v>38</v>
      </c>
      <c r="AB1070" s="156" t="s">
        <v>38</v>
      </c>
      <c r="AC1070" s="156" t="s">
        <v>38</v>
      </c>
      <c r="AD1070" s="96" t="s">
        <v>290</v>
      </c>
      <c r="AE1070" s="156" t="s">
        <v>38</v>
      </c>
      <c r="AF1070" s="156" t="s">
        <v>38</v>
      </c>
      <c r="AG1070" s="156" t="s">
        <v>38</v>
      </c>
      <c r="AH1070" s="156" t="s">
        <v>38</v>
      </c>
      <c r="AI1070" s="156" t="s">
        <v>38</v>
      </c>
      <c r="AJ1070" s="156" t="s">
        <v>38</v>
      </c>
      <c r="AK1070" s="156" t="s">
        <v>38</v>
      </c>
    </row>
    <row r="1071" spans="23:37" ht="16.5" customHeight="1" x14ac:dyDescent="0.25">
      <c r="W1071" s="156" t="s">
        <v>38</v>
      </c>
      <c r="X1071" s="156" t="s">
        <v>38</v>
      </c>
      <c r="Y1071" s="156" t="s">
        <v>38</v>
      </c>
      <c r="Z1071" s="156" t="s">
        <v>38</v>
      </c>
      <c r="AA1071" s="156" t="s">
        <v>38</v>
      </c>
      <c r="AB1071" s="156" t="s">
        <v>38</v>
      </c>
      <c r="AC1071" s="156" t="s">
        <v>38</v>
      </c>
      <c r="AD1071" s="96" t="s">
        <v>290</v>
      </c>
      <c r="AE1071" s="156" t="s">
        <v>38</v>
      </c>
      <c r="AF1071" s="156" t="s">
        <v>38</v>
      </c>
      <c r="AG1071" s="156" t="s">
        <v>38</v>
      </c>
      <c r="AH1071" s="156" t="s">
        <v>38</v>
      </c>
      <c r="AI1071" s="156" t="s">
        <v>38</v>
      </c>
      <c r="AJ1071" s="156" t="s">
        <v>38</v>
      </c>
      <c r="AK1071" s="156" t="s">
        <v>38</v>
      </c>
    </row>
    <row r="1072" spans="23:37" ht="16.5" customHeight="1" x14ac:dyDescent="0.25">
      <c r="W1072" s="156" t="s">
        <v>38</v>
      </c>
      <c r="X1072" s="156" t="s">
        <v>38</v>
      </c>
      <c r="Y1072" s="156" t="s">
        <v>38</v>
      </c>
      <c r="Z1072" s="156" t="s">
        <v>38</v>
      </c>
      <c r="AA1072" s="156" t="s">
        <v>38</v>
      </c>
      <c r="AB1072" s="156" t="s">
        <v>38</v>
      </c>
      <c r="AC1072" s="156" t="s">
        <v>38</v>
      </c>
      <c r="AD1072" s="96" t="s">
        <v>290</v>
      </c>
      <c r="AE1072" s="156" t="s">
        <v>38</v>
      </c>
      <c r="AF1072" s="156" t="s">
        <v>38</v>
      </c>
      <c r="AG1072" s="156" t="s">
        <v>38</v>
      </c>
      <c r="AH1072" s="156" t="s">
        <v>38</v>
      </c>
      <c r="AI1072" s="156" t="s">
        <v>38</v>
      </c>
      <c r="AJ1072" s="156" t="s">
        <v>38</v>
      </c>
      <c r="AK1072" s="156" t="s">
        <v>38</v>
      </c>
    </row>
    <row r="1073" spans="23:37" ht="16.5" customHeight="1" x14ac:dyDescent="0.25">
      <c r="W1073" s="156" t="s">
        <v>38</v>
      </c>
      <c r="X1073" s="156" t="s">
        <v>38</v>
      </c>
      <c r="Y1073" s="156" t="s">
        <v>38</v>
      </c>
      <c r="Z1073" s="156" t="s">
        <v>38</v>
      </c>
      <c r="AA1073" s="156" t="s">
        <v>38</v>
      </c>
      <c r="AB1073" s="156" t="s">
        <v>38</v>
      </c>
      <c r="AC1073" s="156" t="s">
        <v>38</v>
      </c>
      <c r="AD1073" s="96" t="s">
        <v>290</v>
      </c>
      <c r="AE1073" s="156" t="s">
        <v>38</v>
      </c>
      <c r="AF1073" s="156" t="s">
        <v>38</v>
      </c>
      <c r="AG1073" s="156" t="s">
        <v>38</v>
      </c>
      <c r="AH1073" s="156" t="s">
        <v>38</v>
      </c>
      <c r="AI1073" s="156" t="s">
        <v>38</v>
      </c>
      <c r="AJ1073" s="156" t="s">
        <v>38</v>
      </c>
      <c r="AK1073" s="156" t="s">
        <v>38</v>
      </c>
    </row>
    <row r="1074" spans="23:37" ht="16.5" customHeight="1" x14ac:dyDescent="0.25">
      <c r="W1074" s="156" t="s">
        <v>38</v>
      </c>
      <c r="X1074" s="156" t="s">
        <v>38</v>
      </c>
      <c r="Y1074" s="156" t="s">
        <v>38</v>
      </c>
      <c r="Z1074" s="156" t="s">
        <v>38</v>
      </c>
      <c r="AA1074" s="156" t="s">
        <v>38</v>
      </c>
      <c r="AB1074" s="156" t="s">
        <v>38</v>
      </c>
      <c r="AC1074" s="156" t="s">
        <v>38</v>
      </c>
      <c r="AD1074" s="96" t="s">
        <v>290</v>
      </c>
      <c r="AE1074" s="156" t="s">
        <v>38</v>
      </c>
      <c r="AF1074" s="156" t="s">
        <v>38</v>
      </c>
      <c r="AG1074" s="156" t="s">
        <v>38</v>
      </c>
      <c r="AH1074" s="156" t="s">
        <v>38</v>
      </c>
      <c r="AI1074" s="156" t="s">
        <v>38</v>
      </c>
      <c r="AJ1074" s="156" t="s">
        <v>38</v>
      </c>
      <c r="AK1074" s="156" t="s">
        <v>38</v>
      </c>
    </row>
    <row r="1075" spans="23:37" ht="16.5" customHeight="1" x14ac:dyDescent="0.25">
      <c r="W1075" s="156" t="s">
        <v>38</v>
      </c>
      <c r="X1075" s="156" t="s">
        <v>38</v>
      </c>
      <c r="Y1075" s="156" t="s">
        <v>38</v>
      </c>
      <c r="Z1075" s="156" t="s">
        <v>38</v>
      </c>
      <c r="AA1075" s="156" t="s">
        <v>38</v>
      </c>
      <c r="AB1075" s="156" t="s">
        <v>38</v>
      </c>
      <c r="AC1075" s="156" t="s">
        <v>38</v>
      </c>
      <c r="AD1075" s="96" t="s">
        <v>290</v>
      </c>
      <c r="AE1075" s="156" t="s">
        <v>38</v>
      </c>
      <c r="AF1075" s="156" t="s">
        <v>38</v>
      </c>
      <c r="AG1075" s="156" t="s">
        <v>38</v>
      </c>
      <c r="AH1075" s="156" t="s">
        <v>38</v>
      </c>
      <c r="AI1075" s="156" t="s">
        <v>38</v>
      </c>
      <c r="AJ1075" s="156" t="s">
        <v>38</v>
      </c>
      <c r="AK1075" s="156" t="s">
        <v>38</v>
      </c>
    </row>
    <row r="1076" spans="23:37" ht="16.5" customHeight="1" x14ac:dyDescent="0.25">
      <c r="W1076" s="156" t="s">
        <v>38</v>
      </c>
      <c r="X1076" s="156" t="s">
        <v>38</v>
      </c>
      <c r="Y1076" s="156" t="s">
        <v>38</v>
      </c>
      <c r="Z1076" s="156" t="s">
        <v>38</v>
      </c>
      <c r="AA1076" s="156" t="s">
        <v>38</v>
      </c>
      <c r="AB1076" s="156" t="s">
        <v>38</v>
      </c>
      <c r="AC1076" s="156" t="s">
        <v>38</v>
      </c>
      <c r="AD1076" s="96" t="s">
        <v>290</v>
      </c>
      <c r="AE1076" s="156" t="s">
        <v>38</v>
      </c>
      <c r="AF1076" s="156" t="s">
        <v>38</v>
      </c>
      <c r="AG1076" s="156" t="s">
        <v>38</v>
      </c>
      <c r="AH1076" s="156" t="s">
        <v>38</v>
      </c>
      <c r="AI1076" s="156" t="s">
        <v>38</v>
      </c>
      <c r="AJ1076" s="156" t="s">
        <v>38</v>
      </c>
      <c r="AK1076" s="156" t="s">
        <v>38</v>
      </c>
    </row>
    <row r="1077" spans="23:37" ht="16.5" customHeight="1" x14ac:dyDescent="0.25">
      <c r="W1077" s="156" t="s">
        <v>38</v>
      </c>
      <c r="X1077" s="156" t="s">
        <v>38</v>
      </c>
      <c r="Y1077" s="156" t="s">
        <v>38</v>
      </c>
      <c r="Z1077" s="156" t="s">
        <v>38</v>
      </c>
      <c r="AA1077" s="156" t="s">
        <v>38</v>
      </c>
      <c r="AB1077" s="156" t="s">
        <v>38</v>
      </c>
      <c r="AC1077" s="156" t="s">
        <v>38</v>
      </c>
      <c r="AD1077" s="96" t="s">
        <v>290</v>
      </c>
      <c r="AE1077" s="156" t="s">
        <v>38</v>
      </c>
      <c r="AF1077" s="156" t="s">
        <v>38</v>
      </c>
      <c r="AG1077" s="156" t="s">
        <v>38</v>
      </c>
      <c r="AH1077" s="156" t="s">
        <v>38</v>
      </c>
      <c r="AI1077" s="156" t="s">
        <v>38</v>
      </c>
      <c r="AJ1077" s="156" t="s">
        <v>38</v>
      </c>
      <c r="AK1077" s="156" t="s">
        <v>38</v>
      </c>
    </row>
    <row r="1078" spans="23:37" ht="16.5" customHeight="1" x14ac:dyDescent="0.25">
      <c r="W1078" s="156" t="s">
        <v>38</v>
      </c>
      <c r="X1078" s="156" t="s">
        <v>38</v>
      </c>
      <c r="Y1078" s="156" t="s">
        <v>38</v>
      </c>
      <c r="Z1078" s="156" t="s">
        <v>38</v>
      </c>
      <c r="AA1078" s="156" t="s">
        <v>38</v>
      </c>
      <c r="AB1078" s="156" t="s">
        <v>38</v>
      </c>
      <c r="AC1078" s="156" t="s">
        <v>38</v>
      </c>
      <c r="AD1078" s="96" t="s">
        <v>290</v>
      </c>
      <c r="AE1078" s="156" t="s">
        <v>38</v>
      </c>
      <c r="AF1078" s="156" t="s">
        <v>38</v>
      </c>
      <c r="AG1078" s="156" t="s">
        <v>38</v>
      </c>
      <c r="AH1078" s="156" t="s">
        <v>38</v>
      </c>
      <c r="AI1078" s="156" t="s">
        <v>38</v>
      </c>
      <c r="AJ1078" s="156" t="s">
        <v>38</v>
      </c>
      <c r="AK1078" s="156" t="s">
        <v>38</v>
      </c>
    </row>
    <row r="1079" spans="23:37" ht="16.5" customHeight="1" x14ac:dyDescent="0.25">
      <c r="W1079" s="156" t="s">
        <v>38</v>
      </c>
      <c r="X1079" s="156" t="s">
        <v>38</v>
      </c>
      <c r="Y1079" s="156" t="s">
        <v>38</v>
      </c>
      <c r="Z1079" s="156" t="s">
        <v>38</v>
      </c>
      <c r="AA1079" s="156" t="s">
        <v>38</v>
      </c>
      <c r="AB1079" s="156" t="s">
        <v>38</v>
      </c>
      <c r="AC1079" s="156" t="s">
        <v>38</v>
      </c>
      <c r="AD1079" s="96" t="s">
        <v>290</v>
      </c>
      <c r="AE1079" s="156" t="s">
        <v>38</v>
      </c>
      <c r="AF1079" s="156" t="s">
        <v>38</v>
      </c>
      <c r="AG1079" s="156" t="s">
        <v>38</v>
      </c>
      <c r="AH1079" s="156" t="s">
        <v>38</v>
      </c>
      <c r="AI1079" s="156" t="s">
        <v>38</v>
      </c>
      <c r="AJ1079" s="156" t="s">
        <v>38</v>
      </c>
      <c r="AK1079" s="156" t="s">
        <v>38</v>
      </c>
    </row>
    <row r="1080" spans="23:37" ht="16.5" customHeight="1" x14ac:dyDescent="0.25">
      <c r="W1080" s="156" t="s">
        <v>38</v>
      </c>
      <c r="X1080" s="156" t="s">
        <v>38</v>
      </c>
      <c r="Y1080" s="156" t="s">
        <v>38</v>
      </c>
      <c r="Z1080" s="156" t="s">
        <v>38</v>
      </c>
      <c r="AA1080" s="156" t="s">
        <v>38</v>
      </c>
      <c r="AB1080" s="156" t="s">
        <v>38</v>
      </c>
      <c r="AC1080" s="156" t="s">
        <v>38</v>
      </c>
      <c r="AD1080" s="96" t="s">
        <v>290</v>
      </c>
      <c r="AE1080" s="156" t="s">
        <v>38</v>
      </c>
      <c r="AF1080" s="156" t="s">
        <v>38</v>
      </c>
      <c r="AG1080" s="156" t="s">
        <v>38</v>
      </c>
      <c r="AH1080" s="156" t="s">
        <v>38</v>
      </c>
      <c r="AI1080" s="156" t="s">
        <v>38</v>
      </c>
      <c r="AJ1080" s="156" t="s">
        <v>38</v>
      </c>
      <c r="AK1080" s="156" t="s">
        <v>38</v>
      </c>
    </row>
    <row r="1081" spans="23:37" ht="16.5" customHeight="1" x14ac:dyDescent="0.25">
      <c r="W1081" s="156" t="s">
        <v>38</v>
      </c>
      <c r="X1081" s="156" t="s">
        <v>38</v>
      </c>
      <c r="Y1081" s="156" t="s">
        <v>38</v>
      </c>
      <c r="Z1081" s="156" t="s">
        <v>38</v>
      </c>
      <c r="AA1081" s="156" t="s">
        <v>38</v>
      </c>
      <c r="AB1081" s="156" t="s">
        <v>38</v>
      </c>
      <c r="AC1081" s="156" t="s">
        <v>38</v>
      </c>
      <c r="AD1081" s="96" t="s">
        <v>290</v>
      </c>
      <c r="AE1081" s="156" t="s">
        <v>38</v>
      </c>
      <c r="AF1081" s="156" t="s">
        <v>38</v>
      </c>
      <c r="AG1081" s="156" t="s">
        <v>38</v>
      </c>
      <c r="AH1081" s="156" t="s">
        <v>38</v>
      </c>
      <c r="AI1081" s="156" t="s">
        <v>38</v>
      </c>
      <c r="AJ1081" s="156" t="s">
        <v>38</v>
      </c>
      <c r="AK1081" s="156" t="s">
        <v>38</v>
      </c>
    </row>
    <row r="1082" spans="23:37" ht="16.5" customHeight="1" x14ac:dyDescent="0.25">
      <c r="W1082" s="156" t="s">
        <v>38</v>
      </c>
      <c r="X1082" s="156" t="s">
        <v>38</v>
      </c>
      <c r="Y1082" s="156" t="s">
        <v>38</v>
      </c>
      <c r="Z1082" s="156" t="s">
        <v>38</v>
      </c>
      <c r="AA1082" s="156" t="s">
        <v>38</v>
      </c>
      <c r="AB1082" s="156" t="s">
        <v>38</v>
      </c>
      <c r="AC1082" s="156" t="s">
        <v>38</v>
      </c>
      <c r="AD1082" s="96" t="s">
        <v>290</v>
      </c>
      <c r="AE1082" s="156" t="s">
        <v>38</v>
      </c>
      <c r="AF1082" s="156" t="s">
        <v>38</v>
      </c>
      <c r="AG1082" s="156" t="s">
        <v>38</v>
      </c>
      <c r="AH1082" s="156" t="s">
        <v>38</v>
      </c>
      <c r="AI1082" s="156" t="s">
        <v>38</v>
      </c>
      <c r="AJ1082" s="156" t="s">
        <v>38</v>
      </c>
      <c r="AK1082" s="156" t="s">
        <v>38</v>
      </c>
    </row>
    <row r="1083" spans="23:37" ht="16.5" customHeight="1" x14ac:dyDescent="0.25">
      <c r="W1083" s="156" t="s">
        <v>38</v>
      </c>
      <c r="X1083" s="156" t="s">
        <v>38</v>
      </c>
      <c r="Y1083" s="156" t="s">
        <v>38</v>
      </c>
      <c r="Z1083" s="156" t="s">
        <v>38</v>
      </c>
      <c r="AA1083" s="156" t="s">
        <v>38</v>
      </c>
      <c r="AB1083" s="156" t="s">
        <v>38</v>
      </c>
      <c r="AC1083" s="156" t="s">
        <v>38</v>
      </c>
      <c r="AD1083" s="96" t="s">
        <v>290</v>
      </c>
      <c r="AE1083" s="156" t="s">
        <v>38</v>
      </c>
      <c r="AF1083" s="156" t="s">
        <v>38</v>
      </c>
      <c r="AG1083" s="156" t="s">
        <v>38</v>
      </c>
      <c r="AH1083" s="156" t="s">
        <v>38</v>
      </c>
      <c r="AI1083" s="156" t="s">
        <v>38</v>
      </c>
      <c r="AJ1083" s="156" t="s">
        <v>38</v>
      </c>
      <c r="AK1083" s="156" t="s">
        <v>38</v>
      </c>
    </row>
    <row r="1084" spans="23:37" ht="16.5" customHeight="1" x14ac:dyDescent="0.25">
      <c r="W1084" s="156" t="s">
        <v>38</v>
      </c>
      <c r="X1084" s="156" t="s">
        <v>38</v>
      </c>
      <c r="Y1084" s="156" t="s">
        <v>38</v>
      </c>
      <c r="Z1084" s="156" t="s">
        <v>38</v>
      </c>
      <c r="AA1084" s="156" t="s">
        <v>38</v>
      </c>
      <c r="AB1084" s="156" t="s">
        <v>38</v>
      </c>
      <c r="AC1084" s="156" t="s">
        <v>38</v>
      </c>
      <c r="AD1084" s="96" t="s">
        <v>290</v>
      </c>
      <c r="AE1084" s="156" t="s">
        <v>38</v>
      </c>
      <c r="AF1084" s="156" t="s">
        <v>38</v>
      </c>
      <c r="AG1084" s="156" t="s">
        <v>38</v>
      </c>
      <c r="AH1084" s="156" t="s">
        <v>38</v>
      </c>
      <c r="AI1084" s="156" t="s">
        <v>38</v>
      </c>
      <c r="AJ1084" s="156" t="s">
        <v>38</v>
      </c>
      <c r="AK1084" s="156" t="s">
        <v>38</v>
      </c>
    </row>
    <row r="1085" spans="23:37" ht="16.5" customHeight="1" x14ac:dyDescent="0.25">
      <c r="W1085" s="156" t="s">
        <v>38</v>
      </c>
      <c r="X1085" s="156" t="s">
        <v>38</v>
      </c>
      <c r="Y1085" s="156" t="s">
        <v>38</v>
      </c>
      <c r="Z1085" s="156" t="s">
        <v>38</v>
      </c>
      <c r="AA1085" s="156" t="s">
        <v>38</v>
      </c>
      <c r="AB1085" s="156" t="s">
        <v>38</v>
      </c>
      <c r="AC1085" s="156" t="s">
        <v>38</v>
      </c>
      <c r="AD1085" s="96" t="s">
        <v>290</v>
      </c>
      <c r="AE1085" s="156" t="s">
        <v>38</v>
      </c>
      <c r="AF1085" s="156" t="s">
        <v>38</v>
      </c>
      <c r="AG1085" s="156" t="s">
        <v>38</v>
      </c>
      <c r="AH1085" s="156" t="s">
        <v>38</v>
      </c>
      <c r="AI1085" s="156" t="s">
        <v>38</v>
      </c>
      <c r="AJ1085" s="156" t="s">
        <v>38</v>
      </c>
      <c r="AK1085" s="156" t="s">
        <v>38</v>
      </c>
    </row>
    <row r="1086" spans="23:37" ht="16.5" customHeight="1" x14ac:dyDescent="0.25">
      <c r="W1086" s="156" t="s">
        <v>38</v>
      </c>
      <c r="X1086" s="156" t="s">
        <v>38</v>
      </c>
      <c r="Y1086" s="156" t="s">
        <v>38</v>
      </c>
      <c r="Z1086" s="156" t="s">
        <v>38</v>
      </c>
      <c r="AA1086" s="156" t="s">
        <v>38</v>
      </c>
      <c r="AB1086" s="156" t="s">
        <v>38</v>
      </c>
      <c r="AC1086" s="156" t="s">
        <v>38</v>
      </c>
      <c r="AD1086" s="96" t="s">
        <v>290</v>
      </c>
      <c r="AE1086" s="156" t="s">
        <v>38</v>
      </c>
      <c r="AF1086" s="156" t="s">
        <v>38</v>
      </c>
      <c r="AG1086" s="156" t="s">
        <v>38</v>
      </c>
      <c r="AH1086" s="156" t="s">
        <v>38</v>
      </c>
      <c r="AI1086" s="156" t="s">
        <v>38</v>
      </c>
      <c r="AJ1086" s="156" t="s">
        <v>38</v>
      </c>
      <c r="AK1086" s="156" t="s">
        <v>38</v>
      </c>
    </row>
    <row r="1087" spans="23:37" ht="16.5" customHeight="1" x14ac:dyDescent="0.25">
      <c r="W1087" s="156" t="s">
        <v>38</v>
      </c>
      <c r="X1087" s="156" t="s">
        <v>38</v>
      </c>
      <c r="Y1087" s="156" t="s">
        <v>38</v>
      </c>
      <c r="Z1087" s="156" t="s">
        <v>38</v>
      </c>
      <c r="AA1087" s="156" t="s">
        <v>38</v>
      </c>
      <c r="AB1087" s="156" t="s">
        <v>38</v>
      </c>
      <c r="AC1087" s="156" t="s">
        <v>38</v>
      </c>
      <c r="AD1087" s="96" t="s">
        <v>290</v>
      </c>
      <c r="AE1087" s="156" t="s">
        <v>38</v>
      </c>
      <c r="AF1087" s="156" t="s">
        <v>38</v>
      </c>
      <c r="AG1087" s="156" t="s">
        <v>38</v>
      </c>
      <c r="AH1087" s="156" t="s">
        <v>38</v>
      </c>
      <c r="AI1087" s="156" t="s">
        <v>38</v>
      </c>
      <c r="AJ1087" s="156" t="s">
        <v>38</v>
      </c>
      <c r="AK1087" s="156" t="s">
        <v>38</v>
      </c>
    </row>
    <row r="1088" spans="23:37" ht="16.5" customHeight="1" x14ac:dyDescent="0.25">
      <c r="W1088" s="156" t="s">
        <v>38</v>
      </c>
      <c r="X1088" s="156" t="s">
        <v>38</v>
      </c>
      <c r="Y1088" s="156" t="s">
        <v>38</v>
      </c>
      <c r="Z1088" s="156" t="s">
        <v>38</v>
      </c>
      <c r="AA1088" s="156" t="s">
        <v>38</v>
      </c>
      <c r="AB1088" s="156" t="s">
        <v>38</v>
      </c>
      <c r="AC1088" s="156" t="s">
        <v>38</v>
      </c>
      <c r="AD1088" s="96" t="s">
        <v>290</v>
      </c>
      <c r="AE1088" s="156" t="s">
        <v>38</v>
      </c>
      <c r="AF1088" s="156" t="s">
        <v>38</v>
      </c>
      <c r="AG1088" s="156" t="s">
        <v>38</v>
      </c>
      <c r="AH1088" s="156" t="s">
        <v>38</v>
      </c>
      <c r="AI1088" s="156" t="s">
        <v>38</v>
      </c>
      <c r="AJ1088" s="156" t="s">
        <v>38</v>
      </c>
      <c r="AK1088" s="156" t="s">
        <v>38</v>
      </c>
    </row>
    <row r="1089" spans="23:37" ht="16.5" customHeight="1" x14ac:dyDescent="0.25">
      <c r="W1089" s="156" t="s">
        <v>38</v>
      </c>
      <c r="X1089" s="156" t="s">
        <v>38</v>
      </c>
      <c r="Y1089" s="156" t="s">
        <v>38</v>
      </c>
      <c r="Z1089" s="156" t="s">
        <v>38</v>
      </c>
      <c r="AA1089" s="156" t="s">
        <v>38</v>
      </c>
      <c r="AB1089" s="156" t="s">
        <v>38</v>
      </c>
      <c r="AC1089" s="156" t="s">
        <v>38</v>
      </c>
      <c r="AD1089" s="96" t="s">
        <v>290</v>
      </c>
      <c r="AE1089" s="156" t="s">
        <v>38</v>
      </c>
      <c r="AF1089" s="156" t="s">
        <v>38</v>
      </c>
      <c r="AG1089" s="156" t="s">
        <v>38</v>
      </c>
      <c r="AH1089" s="156" t="s">
        <v>38</v>
      </c>
      <c r="AI1089" s="156" t="s">
        <v>38</v>
      </c>
      <c r="AJ1089" s="156" t="s">
        <v>38</v>
      </c>
      <c r="AK1089" s="156" t="s">
        <v>38</v>
      </c>
    </row>
    <row r="1090" spans="23:37" ht="16.5" customHeight="1" x14ac:dyDescent="0.25">
      <c r="W1090" s="156" t="s">
        <v>38</v>
      </c>
      <c r="X1090" s="156" t="s">
        <v>38</v>
      </c>
      <c r="Y1090" s="156" t="s">
        <v>38</v>
      </c>
      <c r="Z1090" s="156" t="s">
        <v>38</v>
      </c>
      <c r="AA1090" s="156" t="s">
        <v>38</v>
      </c>
      <c r="AB1090" s="156" t="s">
        <v>38</v>
      </c>
      <c r="AC1090" s="156" t="s">
        <v>38</v>
      </c>
      <c r="AD1090" s="96" t="s">
        <v>290</v>
      </c>
      <c r="AE1090" s="156" t="s">
        <v>38</v>
      </c>
      <c r="AF1090" s="156" t="s">
        <v>38</v>
      </c>
      <c r="AG1090" s="156" t="s">
        <v>38</v>
      </c>
      <c r="AH1090" s="156" t="s">
        <v>38</v>
      </c>
      <c r="AI1090" s="156" t="s">
        <v>38</v>
      </c>
      <c r="AJ1090" s="156" t="s">
        <v>38</v>
      </c>
      <c r="AK1090" s="156" t="s">
        <v>38</v>
      </c>
    </row>
    <row r="1091" spans="23:37" ht="16.5" customHeight="1" x14ac:dyDescent="0.25">
      <c r="W1091" s="156" t="s">
        <v>38</v>
      </c>
      <c r="X1091" s="156" t="s">
        <v>38</v>
      </c>
      <c r="Y1091" s="156" t="s">
        <v>38</v>
      </c>
      <c r="Z1091" s="156" t="s">
        <v>38</v>
      </c>
      <c r="AA1091" s="156" t="s">
        <v>38</v>
      </c>
      <c r="AB1091" s="156" t="s">
        <v>38</v>
      </c>
      <c r="AC1091" s="156" t="s">
        <v>38</v>
      </c>
      <c r="AD1091" s="96" t="s">
        <v>290</v>
      </c>
      <c r="AE1091" s="156" t="s">
        <v>38</v>
      </c>
      <c r="AF1091" s="156" t="s">
        <v>38</v>
      </c>
      <c r="AG1091" s="156" t="s">
        <v>38</v>
      </c>
      <c r="AH1091" s="156" t="s">
        <v>38</v>
      </c>
      <c r="AI1091" s="156" t="s">
        <v>38</v>
      </c>
      <c r="AJ1091" s="156" t="s">
        <v>38</v>
      </c>
      <c r="AK1091" s="156" t="s">
        <v>38</v>
      </c>
    </row>
    <row r="1092" spans="23:37" ht="16.5" customHeight="1" x14ac:dyDescent="0.25">
      <c r="W1092" s="156" t="s">
        <v>38</v>
      </c>
      <c r="X1092" s="156" t="s">
        <v>38</v>
      </c>
      <c r="Y1092" s="156" t="s">
        <v>38</v>
      </c>
      <c r="Z1092" s="156" t="s">
        <v>38</v>
      </c>
      <c r="AA1092" s="156" t="s">
        <v>38</v>
      </c>
      <c r="AB1092" s="156" t="s">
        <v>38</v>
      </c>
      <c r="AC1092" s="156" t="s">
        <v>38</v>
      </c>
      <c r="AD1092" s="96" t="s">
        <v>290</v>
      </c>
      <c r="AE1092" s="156" t="s">
        <v>38</v>
      </c>
      <c r="AF1092" s="156" t="s">
        <v>38</v>
      </c>
      <c r="AG1092" s="156" t="s">
        <v>38</v>
      </c>
      <c r="AH1092" s="156" t="s">
        <v>38</v>
      </c>
      <c r="AI1092" s="156" t="s">
        <v>38</v>
      </c>
      <c r="AJ1092" s="156" t="s">
        <v>38</v>
      </c>
      <c r="AK1092" s="156" t="s">
        <v>38</v>
      </c>
    </row>
    <row r="1093" spans="23:37" ht="16.5" customHeight="1" x14ac:dyDescent="0.25">
      <c r="W1093" s="156" t="s">
        <v>38</v>
      </c>
      <c r="X1093" s="156" t="s">
        <v>38</v>
      </c>
      <c r="Y1093" s="156" t="s">
        <v>38</v>
      </c>
      <c r="Z1093" s="156" t="s">
        <v>38</v>
      </c>
      <c r="AA1093" s="156" t="s">
        <v>38</v>
      </c>
      <c r="AB1093" s="156" t="s">
        <v>38</v>
      </c>
      <c r="AC1093" s="156" t="s">
        <v>38</v>
      </c>
      <c r="AD1093" s="96" t="s">
        <v>290</v>
      </c>
      <c r="AE1093" s="156" t="s">
        <v>38</v>
      </c>
      <c r="AF1093" s="156" t="s">
        <v>38</v>
      </c>
      <c r="AG1093" s="156" t="s">
        <v>38</v>
      </c>
      <c r="AH1093" s="156" t="s">
        <v>38</v>
      </c>
      <c r="AI1093" s="156" t="s">
        <v>38</v>
      </c>
      <c r="AJ1093" s="156" t="s">
        <v>38</v>
      </c>
      <c r="AK1093" s="156" t="s">
        <v>38</v>
      </c>
    </row>
    <row r="1094" spans="23:37" ht="16.5" customHeight="1" x14ac:dyDescent="0.25">
      <c r="W1094" s="156" t="s">
        <v>38</v>
      </c>
      <c r="X1094" s="156" t="s">
        <v>38</v>
      </c>
      <c r="Y1094" s="156" t="s">
        <v>38</v>
      </c>
      <c r="Z1094" s="156" t="s">
        <v>38</v>
      </c>
      <c r="AA1094" s="156" t="s">
        <v>38</v>
      </c>
      <c r="AB1094" s="156" t="s">
        <v>38</v>
      </c>
      <c r="AC1094" s="156" t="s">
        <v>38</v>
      </c>
      <c r="AD1094" s="96" t="s">
        <v>290</v>
      </c>
      <c r="AE1094" s="156" t="s">
        <v>38</v>
      </c>
      <c r="AF1094" s="156" t="s">
        <v>38</v>
      </c>
      <c r="AG1094" s="156" t="s">
        <v>38</v>
      </c>
      <c r="AH1094" s="156" t="s">
        <v>38</v>
      </c>
      <c r="AI1094" s="156" t="s">
        <v>38</v>
      </c>
      <c r="AJ1094" s="156" t="s">
        <v>38</v>
      </c>
      <c r="AK1094" s="156" t="s">
        <v>38</v>
      </c>
    </row>
    <row r="1095" spans="23:37" ht="16.5" customHeight="1" x14ac:dyDescent="0.25">
      <c r="W1095" s="156" t="s">
        <v>38</v>
      </c>
      <c r="X1095" s="156" t="s">
        <v>38</v>
      </c>
      <c r="Y1095" s="156" t="s">
        <v>38</v>
      </c>
      <c r="Z1095" s="156" t="s">
        <v>38</v>
      </c>
      <c r="AA1095" s="156" t="s">
        <v>38</v>
      </c>
      <c r="AB1095" s="156" t="s">
        <v>38</v>
      </c>
      <c r="AC1095" s="156" t="s">
        <v>38</v>
      </c>
      <c r="AD1095" s="96" t="s">
        <v>290</v>
      </c>
      <c r="AE1095" s="156" t="s">
        <v>38</v>
      </c>
      <c r="AF1095" s="156" t="s">
        <v>38</v>
      </c>
      <c r="AG1095" s="156" t="s">
        <v>38</v>
      </c>
      <c r="AH1095" s="156" t="s">
        <v>38</v>
      </c>
      <c r="AI1095" s="156" t="s">
        <v>38</v>
      </c>
      <c r="AJ1095" s="156" t="s">
        <v>38</v>
      </c>
      <c r="AK1095" s="156" t="s">
        <v>38</v>
      </c>
    </row>
    <row r="1096" spans="23:37" ht="16.5" customHeight="1" x14ac:dyDescent="0.25">
      <c r="W1096" s="156" t="s">
        <v>38</v>
      </c>
      <c r="X1096" s="156" t="s">
        <v>38</v>
      </c>
      <c r="Y1096" s="156" t="s">
        <v>38</v>
      </c>
      <c r="Z1096" s="156" t="s">
        <v>38</v>
      </c>
      <c r="AA1096" s="156" t="s">
        <v>38</v>
      </c>
      <c r="AB1096" s="156" t="s">
        <v>38</v>
      </c>
      <c r="AC1096" s="156" t="s">
        <v>38</v>
      </c>
      <c r="AD1096" s="96" t="s">
        <v>290</v>
      </c>
      <c r="AE1096" s="156" t="s">
        <v>38</v>
      </c>
      <c r="AF1096" s="156" t="s">
        <v>38</v>
      </c>
      <c r="AG1096" s="156" t="s">
        <v>38</v>
      </c>
      <c r="AH1096" s="156" t="s">
        <v>38</v>
      </c>
      <c r="AI1096" s="156" t="s">
        <v>38</v>
      </c>
      <c r="AJ1096" s="156" t="s">
        <v>38</v>
      </c>
      <c r="AK1096" s="156" t="s">
        <v>38</v>
      </c>
    </row>
    <row r="1097" spans="23:37" ht="16.5" customHeight="1" x14ac:dyDescent="0.25">
      <c r="W1097" s="156" t="s">
        <v>38</v>
      </c>
      <c r="X1097" s="156" t="s">
        <v>38</v>
      </c>
      <c r="Y1097" s="156" t="s">
        <v>38</v>
      </c>
      <c r="Z1097" s="156" t="s">
        <v>38</v>
      </c>
      <c r="AA1097" s="156" t="s">
        <v>38</v>
      </c>
      <c r="AB1097" s="156" t="s">
        <v>38</v>
      </c>
      <c r="AC1097" s="156" t="s">
        <v>38</v>
      </c>
      <c r="AD1097" s="96" t="s">
        <v>290</v>
      </c>
      <c r="AE1097" s="156" t="s">
        <v>38</v>
      </c>
      <c r="AF1097" s="156" t="s">
        <v>38</v>
      </c>
      <c r="AG1097" s="156" t="s">
        <v>38</v>
      </c>
      <c r="AH1097" s="156" t="s">
        <v>38</v>
      </c>
      <c r="AI1097" s="156" t="s">
        <v>38</v>
      </c>
      <c r="AJ1097" s="156" t="s">
        <v>38</v>
      </c>
      <c r="AK1097" s="156" t="s">
        <v>38</v>
      </c>
    </row>
    <row r="1098" spans="23:37" ht="16.5" customHeight="1" x14ac:dyDescent="0.25">
      <c r="W1098" s="156" t="s">
        <v>38</v>
      </c>
      <c r="X1098" s="156" t="s">
        <v>38</v>
      </c>
      <c r="Y1098" s="156" t="s">
        <v>38</v>
      </c>
      <c r="Z1098" s="156" t="s">
        <v>38</v>
      </c>
      <c r="AA1098" s="156" t="s">
        <v>38</v>
      </c>
      <c r="AB1098" s="156" t="s">
        <v>38</v>
      </c>
      <c r="AC1098" s="156" t="s">
        <v>38</v>
      </c>
      <c r="AD1098" s="96" t="s">
        <v>290</v>
      </c>
      <c r="AE1098" s="156" t="s">
        <v>38</v>
      </c>
      <c r="AF1098" s="156" t="s">
        <v>38</v>
      </c>
      <c r="AG1098" s="156" t="s">
        <v>38</v>
      </c>
      <c r="AH1098" s="156" t="s">
        <v>38</v>
      </c>
      <c r="AI1098" s="156" t="s">
        <v>38</v>
      </c>
      <c r="AJ1098" s="156" t="s">
        <v>38</v>
      </c>
      <c r="AK1098" s="156" t="s">
        <v>38</v>
      </c>
    </row>
    <row r="1099" spans="23:37" ht="16.5" customHeight="1" x14ac:dyDescent="0.25">
      <c r="W1099" s="156" t="s">
        <v>38</v>
      </c>
      <c r="X1099" s="156" t="s">
        <v>38</v>
      </c>
      <c r="Y1099" s="156" t="s">
        <v>38</v>
      </c>
      <c r="Z1099" s="156" t="s">
        <v>38</v>
      </c>
      <c r="AA1099" s="156" t="s">
        <v>38</v>
      </c>
      <c r="AB1099" s="156" t="s">
        <v>38</v>
      </c>
      <c r="AC1099" s="156" t="s">
        <v>38</v>
      </c>
      <c r="AD1099" s="96" t="s">
        <v>290</v>
      </c>
      <c r="AE1099" s="156" t="s">
        <v>38</v>
      </c>
      <c r="AF1099" s="156" t="s">
        <v>38</v>
      </c>
      <c r="AG1099" s="156" t="s">
        <v>38</v>
      </c>
      <c r="AH1099" s="156" t="s">
        <v>38</v>
      </c>
      <c r="AI1099" s="156" t="s">
        <v>38</v>
      </c>
      <c r="AJ1099" s="156" t="s">
        <v>38</v>
      </c>
      <c r="AK1099" s="156" t="s">
        <v>38</v>
      </c>
    </row>
    <row r="1100" spans="23:37" ht="16.5" customHeight="1" x14ac:dyDescent="0.25">
      <c r="W1100" s="156" t="s">
        <v>38</v>
      </c>
      <c r="X1100" s="156" t="s">
        <v>38</v>
      </c>
      <c r="Y1100" s="156" t="s">
        <v>38</v>
      </c>
      <c r="Z1100" s="156" t="s">
        <v>38</v>
      </c>
      <c r="AA1100" s="156" t="s">
        <v>38</v>
      </c>
      <c r="AB1100" s="156" t="s">
        <v>38</v>
      </c>
      <c r="AC1100" s="156" t="s">
        <v>38</v>
      </c>
      <c r="AD1100" s="96" t="s">
        <v>290</v>
      </c>
      <c r="AE1100" s="156" t="s">
        <v>38</v>
      </c>
      <c r="AF1100" s="156" t="s">
        <v>38</v>
      </c>
      <c r="AG1100" s="156" t="s">
        <v>38</v>
      </c>
      <c r="AH1100" s="156" t="s">
        <v>38</v>
      </c>
      <c r="AI1100" s="156" t="s">
        <v>38</v>
      </c>
      <c r="AJ1100" s="156" t="s">
        <v>38</v>
      </c>
      <c r="AK1100" s="156" t="s">
        <v>38</v>
      </c>
    </row>
    <row r="1101" spans="23:37" ht="16.5" customHeight="1" x14ac:dyDescent="0.25">
      <c r="W1101" s="156" t="s">
        <v>38</v>
      </c>
      <c r="X1101" s="156" t="s">
        <v>38</v>
      </c>
      <c r="Y1101" s="156" t="s">
        <v>38</v>
      </c>
      <c r="Z1101" s="156" t="s">
        <v>38</v>
      </c>
      <c r="AA1101" s="156" t="s">
        <v>38</v>
      </c>
      <c r="AB1101" s="156" t="s">
        <v>38</v>
      </c>
      <c r="AC1101" s="156" t="s">
        <v>38</v>
      </c>
      <c r="AD1101" s="96" t="s">
        <v>290</v>
      </c>
      <c r="AE1101" s="156" t="s">
        <v>38</v>
      </c>
      <c r="AF1101" s="156" t="s">
        <v>38</v>
      </c>
      <c r="AG1101" s="156" t="s">
        <v>38</v>
      </c>
      <c r="AH1101" s="156" t="s">
        <v>38</v>
      </c>
      <c r="AI1101" s="156" t="s">
        <v>38</v>
      </c>
      <c r="AJ1101" s="156" t="s">
        <v>38</v>
      </c>
      <c r="AK1101" s="156" t="s">
        <v>38</v>
      </c>
    </row>
    <row r="1102" spans="23:37" ht="16.5" customHeight="1" x14ac:dyDescent="0.25">
      <c r="W1102" s="156" t="s">
        <v>38</v>
      </c>
      <c r="X1102" s="156" t="s">
        <v>38</v>
      </c>
      <c r="Y1102" s="156" t="s">
        <v>38</v>
      </c>
      <c r="Z1102" s="156" t="s">
        <v>38</v>
      </c>
      <c r="AA1102" s="156" t="s">
        <v>38</v>
      </c>
      <c r="AB1102" s="156" t="s">
        <v>38</v>
      </c>
      <c r="AC1102" s="156" t="s">
        <v>38</v>
      </c>
      <c r="AD1102" s="96" t="s">
        <v>290</v>
      </c>
      <c r="AE1102" s="156" t="s">
        <v>38</v>
      </c>
      <c r="AF1102" s="156" t="s">
        <v>38</v>
      </c>
      <c r="AG1102" s="156" t="s">
        <v>38</v>
      </c>
      <c r="AH1102" s="156" t="s">
        <v>38</v>
      </c>
      <c r="AI1102" s="156" t="s">
        <v>38</v>
      </c>
      <c r="AJ1102" s="156" t="s">
        <v>38</v>
      </c>
      <c r="AK1102" s="156" t="s">
        <v>38</v>
      </c>
    </row>
    <row r="1103" spans="23:37" ht="16.5" customHeight="1" x14ac:dyDescent="0.25">
      <c r="W1103" s="156" t="s">
        <v>38</v>
      </c>
      <c r="X1103" s="156" t="s">
        <v>38</v>
      </c>
      <c r="Y1103" s="156" t="s">
        <v>38</v>
      </c>
      <c r="Z1103" s="156" t="s">
        <v>38</v>
      </c>
      <c r="AA1103" s="156" t="s">
        <v>38</v>
      </c>
      <c r="AB1103" s="156" t="s">
        <v>38</v>
      </c>
      <c r="AC1103" s="156" t="s">
        <v>38</v>
      </c>
      <c r="AD1103" s="96" t="s">
        <v>290</v>
      </c>
      <c r="AE1103" s="156" t="s">
        <v>38</v>
      </c>
      <c r="AF1103" s="156" t="s">
        <v>38</v>
      </c>
      <c r="AG1103" s="156" t="s">
        <v>38</v>
      </c>
      <c r="AH1103" s="156" t="s">
        <v>38</v>
      </c>
      <c r="AI1103" s="156" t="s">
        <v>38</v>
      </c>
      <c r="AJ1103" s="156" t="s">
        <v>38</v>
      </c>
      <c r="AK1103" s="156" t="s">
        <v>38</v>
      </c>
    </row>
    <row r="1104" spans="23:37" ht="16.5" customHeight="1" x14ac:dyDescent="0.25">
      <c r="W1104" s="156" t="s">
        <v>38</v>
      </c>
      <c r="X1104" s="156" t="s">
        <v>38</v>
      </c>
      <c r="Y1104" s="156" t="s">
        <v>38</v>
      </c>
      <c r="Z1104" s="156" t="s">
        <v>38</v>
      </c>
      <c r="AA1104" s="156" t="s">
        <v>38</v>
      </c>
      <c r="AB1104" s="156" t="s">
        <v>38</v>
      </c>
      <c r="AC1104" s="156" t="s">
        <v>38</v>
      </c>
      <c r="AD1104" s="96" t="s">
        <v>290</v>
      </c>
      <c r="AE1104" s="156" t="s">
        <v>38</v>
      </c>
      <c r="AF1104" s="156" t="s">
        <v>38</v>
      </c>
      <c r="AG1104" s="156" t="s">
        <v>38</v>
      </c>
      <c r="AH1104" s="156" t="s">
        <v>38</v>
      </c>
      <c r="AI1104" s="156" t="s">
        <v>38</v>
      </c>
      <c r="AJ1104" s="156" t="s">
        <v>38</v>
      </c>
      <c r="AK1104" s="156" t="s">
        <v>38</v>
      </c>
    </row>
    <row r="1105" spans="23:37" ht="16.5" customHeight="1" x14ac:dyDescent="0.25">
      <c r="W1105" s="156" t="s">
        <v>38</v>
      </c>
      <c r="X1105" s="156" t="s">
        <v>38</v>
      </c>
      <c r="Y1105" s="156" t="s">
        <v>38</v>
      </c>
      <c r="Z1105" s="156" t="s">
        <v>38</v>
      </c>
      <c r="AA1105" s="156" t="s">
        <v>38</v>
      </c>
      <c r="AB1105" s="156" t="s">
        <v>38</v>
      </c>
      <c r="AC1105" s="156" t="s">
        <v>38</v>
      </c>
      <c r="AD1105" s="96" t="s">
        <v>290</v>
      </c>
      <c r="AE1105" s="156" t="s">
        <v>38</v>
      </c>
      <c r="AF1105" s="156" t="s">
        <v>38</v>
      </c>
      <c r="AG1105" s="156" t="s">
        <v>38</v>
      </c>
      <c r="AH1105" s="156" t="s">
        <v>38</v>
      </c>
      <c r="AI1105" s="156" t="s">
        <v>38</v>
      </c>
      <c r="AJ1105" s="156" t="s">
        <v>38</v>
      </c>
      <c r="AK1105" s="156" t="s">
        <v>38</v>
      </c>
    </row>
    <row r="1106" spans="23:37" ht="16.5" customHeight="1" x14ac:dyDescent="0.25">
      <c r="W1106" s="156" t="s">
        <v>38</v>
      </c>
      <c r="X1106" s="156" t="s">
        <v>38</v>
      </c>
      <c r="Y1106" s="156" t="s">
        <v>38</v>
      </c>
      <c r="Z1106" s="156" t="s">
        <v>38</v>
      </c>
      <c r="AA1106" s="156" t="s">
        <v>38</v>
      </c>
      <c r="AB1106" s="156" t="s">
        <v>38</v>
      </c>
      <c r="AC1106" s="156" t="s">
        <v>38</v>
      </c>
      <c r="AD1106" s="96" t="s">
        <v>290</v>
      </c>
      <c r="AE1106" s="156" t="s">
        <v>38</v>
      </c>
      <c r="AF1106" s="156" t="s">
        <v>38</v>
      </c>
      <c r="AG1106" s="156" t="s">
        <v>38</v>
      </c>
      <c r="AH1106" s="156" t="s">
        <v>38</v>
      </c>
      <c r="AI1106" s="156" t="s">
        <v>38</v>
      </c>
      <c r="AJ1106" s="156" t="s">
        <v>38</v>
      </c>
      <c r="AK1106" s="156" t="s">
        <v>38</v>
      </c>
    </row>
    <row r="1107" spans="23:37" ht="16.5" customHeight="1" x14ac:dyDescent="0.25">
      <c r="W1107" s="156" t="s">
        <v>38</v>
      </c>
      <c r="X1107" s="156" t="s">
        <v>38</v>
      </c>
      <c r="Y1107" s="156" t="s">
        <v>38</v>
      </c>
      <c r="Z1107" s="156" t="s">
        <v>38</v>
      </c>
      <c r="AA1107" s="156" t="s">
        <v>38</v>
      </c>
      <c r="AB1107" s="156" t="s">
        <v>38</v>
      </c>
      <c r="AC1107" s="156" t="s">
        <v>38</v>
      </c>
      <c r="AD1107" s="96" t="s">
        <v>290</v>
      </c>
      <c r="AE1107" s="156" t="s">
        <v>38</v>
      </c>
      <c r="AF1107" s="156" t="s">
        <v>38</v>
      </c>
      <c r="AG1107" s="156" t="s">
        <v>38</v>
      </c>
      <c r="AH1107" s="156" t="s">
        <v>38</v>
      </c>
      <c r="AI1107" s="156" t="s">
        <v>38</v>
      </c>
      <c r="AJ1107" s="156" t="s">
        <v>38</v>
      </c>
      <c r="AK1107" s="156" t="s">
        <v>38</v>
      </c>
    </row>
    <row r="1108" spans="23:37" ht="16.5" customHeight="1" x14ac:dyDescent="0.25">
      <c r="W1108" s="156" t="s">
        <v>38</v>
      </c>
      <c r="X1108" s="156" t="s">
        <v>38</v>
      </c>
      <c r="Y1108" s="156" t="s">
        <v>38</v>
      </c>
      <c r="Z1108" s="156" t="s">
        <v>38</v>
      </c>
      <c r="AA1108" s="156" t="s">
        <v>38</v>
      </c>
      <c r="AB1108" s="156" t="s">
        <v>38</v>
      </c>
      <c r="AC1108" s="156" t="s">
        <v>38</v>
      </c>
      <c r="AD1108" s="96" t="s">
        <v>290</v>
      </c>
      <c r="AE1108" s="156" t="s">
        <v>38</v>
      </c>
      <c r="AF1108" s="156" t="s">
        <v>38</v>
      </c>
      <c r="AG1108" s="156" t="s">
        <v>38</v>
      </c>
      <c r="AH1108" s="156" t="s">
        <v>38</v>
      </c>
      <c r="AI1108" s="156" t="s">
        <v>38</v>
      </c>
      <c r="AJ1108" s="156" t="s">
        <v>38</v>
      </c>
      <c r="AK1108" s="156" t="s">
        <v>38</v>
      </c>
    </row>
    <row r="1109" spans="23:37" ht="16.5" customHeight="1" x14ac:dyDescent="0.25">
      <c r="W1109" s="156" t="s">
        <v>38</v>
      </c>
      <c r="X1109" s="156" t="s">
        <v>38</v>
      </c>
      <c r="Y1109" s="156" t="s">
        <v>38</v>
      </c>
      <c r="Z1109" s="156" t="s">
        <v>38</v>
      </c>
      <c r="AA1109" s="156" t="s">
        <v>38</v>
      </c>
      <c r="AB1109" s="156" t="s">
        <v>38</v>
      </c>
      <c r="AC1109" s="156" t="s">
        <v>38</v>
      </c>
      <c r="AD1109" s="96" t="s">
        <v>290</v>
      </c>
      <c r="AE1109" s="156" t="s">
        <v>38</v>
      </c>
      <c r="AF1109" s="156" t="s">
        <v>38</v>
      </c>
      <c r="AG1109" s="156" t="s">
        <v>38</v>
      </c>
      <c r="AH1109" s="156" t="s">
        <v>38</v>
      </c>
      <c r="AI1109" s="156" t="s">
        <v>38</v>
      </c>
      <c r="AJ1109" s="156" t="s">
        <v>38</v>
      </c>
      <c r="AK1109" s="156" t="s">
        <v>38</v>
      </c>
    </row>
    <row r="1110" spans="23:37" ht="16.5" customHeight="1" x14ac:dyDescent="0.25">
      <c r="W1110" s="156" t="s">
        <v>38</v>
      </c>
      <c r="X1110" s="156" t="s">
        <v>38</v>
      </c>
      <c r="Y1110" s="156" t="s">
        <v>38</v>
      </c>
      <c r="Z1110" s="156" t="s">
        <v>38</v>
      </c>
      <c r="AA1110" s="156" t="s">
        <v>38</v>
      </c>
      <c r="AB1110" s="156" t="s">
        <v>38</v>
      </c>
      <c r="AC1110" s="156" t="s">
        <v>38</v>
      </c>
      <c r="AD1110" s="96" t="s">
        <v>290</v>
      </c>
      <c r="AE1110" s="156" t="s">
        <v>38</v>
      </c>
      <c r="AF1110" s="156" t="s">
        <v>38</v>
      </c>
      <c r="AG1110" s="156" t="s">
        <v>38</v>
      </c>
      <c r="AH1110" s="156" t="s">
        <v>38</v>
      </c>
      <c r="AI1110" s="156" t="s">
        <v>38</v>
      </c>
      <c r="AJ1110" s="156" t="s">
        <v>38</v>
      </c>
      <c r="AK1110" s="156" t="s">
        <v>38</v>
      </c>
    </row>
    <row r="1111" spans="23:37" ht="16.5" customHeight="1" x14ac:dyDescent="0.25">
      <c r="W1111" s="156" t="s">
        <v>38</v>
      </c>
      <c r="X1111" s="156" t="s">
        <v>38</v>
      </c>
      <c r="Y1111" s="156" t="s">
        <v>38</v>
      </c>
      <c r="Z1111" s="156" t="s">
        <v>38</v>
      </c>
      <c r="AA1111" s="156" t="s">
        <v>38</v>
      </c>
      <c r="AB1111" s="156" t="s">
        <v>38</v>
      </c>
      <c r="AC1111" s="156" t="s">
        <v>38</v>
      </c>
      <c r="AD1111" s="96" t="s">
        <v>290</v>
      </c>
      <c r="AE1111" s="156" t="s">
        <v>38</v>
      </c>
      <c r="AF1111" s="156" t="s">
        <v>38</v>
      </c>
      <c r="AG1111" s="156" t="s">
        <v>38</v>
      </c>
      <c r="AH1111" s="156" t="s">
        <v>38</v>
      </c>
      <c r="AI1111" s="156" t="s">
        <v>38</v>
      </c>
      <c r="AJ1111" s="156" t="s">
        <v>38</v>
      </c>
      <c r="AK1111" s="156" t="s">
        <v>38</v>
      </c>
    </row>
    <row r="1112" spans="23:37" ht="16.5" customHeight="1" x14ac:dyDescent="0.25">
      <c r="W1112" s="156" t="s">
        <v>38</v>
      </c>
      <c r="X1112" s="156" t="s">
        <v>38</v>
      </c>
      <c r="Y1112" s="156" t="s">
        <v>38</v>
      </c>
      <c r="Z1112" s="156" t="s">
        <v>38</v>
      </c>
      <c r="AA1112" s="156" t="s">
        <v>38</v>
      </c>
      <c r="AB1112" s="156" t="s">
        <v>38</v>
      </c>
      <c r="AC1112" s="156" t="s">
        <v>38</v>
      </c>
      <c r="AD1112" s="96" t="s">
        <v>290</v>
      </c>
      <c r="AE1112" s="156" t="s">
        <v>38</v>
      </c>
      <c r="AF1112" s="156" t="s">
        <v>38</v>
      </c>
      <c r="AG1112" s="156" t="s">
        <v>38</v>
      </c>
      <c r="AH1112" s="156" t="s">
        <v>38</v>
      </c>
      <c r="AI1112" s="156" t="s">
        <v>38</v>
      </c>
      <c r="AJ1112" s="156" t="s">
        <v>38</v>
      </c>
      <c r="AK1112" s="156" t="s">
        <v>38</v>
      </c>
    </row>
    <row r="1113" spans="23:37" ht="16.5" customHeight="1" x14ac:dyDescent="0.25">
      <c r="W1113" s="156" t="s">
        <v>38</v>
      </c>
      <c r="X1113" s="156" t="s">
        <v>38</v>
      </c>
      <c r="Y1113" s="156" t="s">
        <v>38</v>
      </c>
      <c r="Z1113" s="156" t="s">
        <v>38</v>
      </c>
      <c r="AA1113" s="156" t="s">
        <v>38</v>
      </c>
      <c r="AB1113" s="156" t="s">
        <v>38</v>
      </c>
      <c r="AC1113" s="156" t="s">
        <v>38</v>
      </c>
      <c r="AD1113" s="96" t="s">
        <v>290</v>
      </c>
      <c r="AE1113" s="156" t="s">
        <v>38</v>
      </c>
      <c r="AF1113" s="156" t="s">
        <v>38</v>
      </c>
      <c r="AG1113" s="156" t="s">
        <v>38</v>
      </c>
      <c r="AH1113" s="156" t="s">
        <v>38</v>
      </c>
      <c r="AI1113" s="156" t="s">
        <v>38</v>
      </c>
      <c r="AJ1113" s="156" t="s">
        <v>38</v>
      </c>
      <c r="AK1113" s="156" t="s">
        <v>38</v>
      </c>
    </row>
    <row r="1114" spans="23:37" ht="16.5" customHeight="1" x14ac:dyDescent="0.25">
      <c r="W1114" s="156" t="s">
        <v>38</v>
      </c>
      <c r="X1114" s="156" t="s">
        <v>38</v>
      </c>
      <c r="Y1114" s="156" t="s">
        <v>38</v>
      </c>
      <c r="Z1114" s="156" t="s">
        <v>38</v>
      </c>
      <c r="AA1114" s="156" t="s">
        <v>38</v>
      </c>
      <c r="AB1114" s="156" t="s">
        <v>38</v>
      </c>
      <c r="AC1114" s="156" t="s">
        <v>38</v>
      </c>
      <c r="AD1114" s="96" t="s">
        <v>290</v>
      </c>
      <c r="AE1114" s="156" t="s">
        <v>38</v>
      </c>
      <c r="AF1114" s="156" t="s">
        <v>38</v>
      </c>
      <c r="AG1114" s="156" t="s">
        <v>38</v>
      </c>
      <c r="AH1114" s="156" t="s">
        <v>38</v>
      </c>
      <c r="AI1114" s="156" t="s">
        <v>38</v>
      </c>
      <c r="AJ1114" s="156" t="s">
        <v>38</v>
      </c>
      <c r="AK1114" s="156" t="s">
        <v>38</v>
      </c>
    </row>
    <row r="1115" spans="23:37" ht="16.5" customHeight="1" x14ac:dyDescent="0.25">
      <c r="W1115" s="156" t="s">
        <v>38</v>
      </c>
      <c r="X1115" s="156" t="s">
        <v>38</v>
      </c>
      <c r="Y1115" s="156" t="s">
        <v>38</v>
      </c>
      <c r="Z1115" s="156" t="s">
        <v>38</v>
      </c>
      <c r="AA1115" s="156" t="s">
        <v>38</v>
      </c>
      <c r="AB1115" s="156" t="s">
        <v>38</v>
      </c>
      <c r="AC1115" s="156" t="s">
        <v>38</v>
      </c>
      <c r="AD1115" s="96" t="s">
        <v>290</v>
      </c>
      <c r="AE1115" s="156" t="s">
        <v>38</v>
      </c>
      <c r="AF1115" s="156" t="s">
        <v>38</v>
      </c>
      <c r="AG1115" s="156" t="s">
        <v>38</v>
      </c>
      <c r="AH1115" s="156" t="s">
        <v>38</v>
      </c>
      <c r="AI1115" s="156" t="s">
        <v>38</v>
      </c>
      <c r="AJ1115" s="156" t="s">
        <v>38</v>
      </c>
      <c r="AK1115" s="156" t="s">
        <v>38</v>
      </c>
    </row>
    <row r="1116" spans="23:37" ht="16.5" customHeight="1" x14ac:dyDescent="0.25">
      <c r="W1116" s="156" t="s">
        <v>38</v>
      </c>
      <c r="X1116" s="156" t="s">
        <v>38</v>
      </c>
      <c r="Y1116" s="156" t="s">
        <v>38</v>
      </c>
      <c r="Z1116" s="156" t="s">
        <v>38</v>
      </c>
      <c r="AA1116" s="156" t="s">
        <v>38</v>
      </c>
      <c r="AB1116" s="156" t="s">
        <v>38</v>
      </c>
      <c r="AC1116" s="156" t="s">
        <v>38</v>
      </c>
      <c r="AD1116" s="96" t="s">
        <v>290</v>
      </c>
      <c r="AE1116" s="156" t="s">
        <v>38</v>
      </c>
      <c r="AF1116" s="156" t="s">
        <v>38</v>
      </c>
      <c r="AG1116" s="156" t="s">
        <v>38</v>
      </c>
      <c r="AH1116" s="156" t="s">
        <v>38</v>
      </c>
      <c r="AI1116" s="156" t="s">
        <v>38</v>
      </c>
      <c r="AJ1116" s="156" t="s">
        <v>38</v>
      </c>
      <c r="AK1116" s="156" t="s">
        <v>38</v>
      </c>
    </row>
    <row r="1117" spans="23:37" ht="16.5" customHeight="1" x14ac:dyDescent="0.25">
      <c r="W1117" s="156" t="s">
        <v>38</v>
      </c>
      <c r="X1117" s="156" t="s">
        <v>38</v>
      </c>
      <c r="Y1117" s="156" t="s">
        <v>38</v>
      </c>
      <c r="Z1117" s="156" t="s">
        <v>38</v>
      </c>
      <c r="AA1117" s="156" t="s">
        <v>38</v>
      </c>
      <c r="AB1117" s="156" t="s">
        <v>38</v>
      </c>
      <c r="AC1117" s="156" t="s">
        <v>38</v>
      </c>
      <c r="AD1117" s="96" t="s">
        <v>290</v>
      </c>
      <c r="AE1117" s="156" t="s">
        <v>38</v>
      </c>
      <c r="AF1117" s="156" t="s">
        <v>38</v>
      </c>
      <c r="AG1117" s="156" t="s">
        <v>38</v>
      </c>
      <c r="AH1117" s="156" t="s">
        <v>38</v>
      </c>
      <c r="AI1117" s="156" t="s">
        <v>38</v>
      </c>
      <c r="AJ1117" s="156" t="s">
        <v>38</v>
      </c>
      <c r="AK1117" s="156" t="s">
        <v>38</v>
      </c>
    </row>
    <row r="1118" spans="23:37" ht="16.5" customHeight="1" x14ac:dyDescent="0.25">
      <c r="W1118" s="156" t="s">
        <v>38</v>
      </c>
      <c r="X1118" s="156" t="s">
        <v>38</v>
      </c>
      <c r="Y1118" s="156" t="s">
        <v>38</v>
      </c>
      <c r="Z1118" s="156" t="s">
        <v>38</v>
      </c>
      <c r="AA1118" s="156" t="s">
        <v>38</v>
      </c>
      <c r="AB1118" s="156" t="s">
        <v>38</v>
      </c>
      <c r="AC1118" s="156" t="s">
        <v>38</v>
      </c>
      <c r="AD1118" s="96" t="s">
        <v>290</v>
      </c>
      <c r="AE1118" s="156" t="s">
        <v>38</v>
      </c>
      <c r="AF1118" s="156" t="s">
        <v>38</v>
      </c>
      <c r="AG1118" s="156" t="s">
        <v>38</v>
      </c>
      <c r="AH1118" s="156" t="s">
        <v>38</v>
      </c>
      <c r="AI1118" s="156" t="s">
        <v>38</v>
      </c>
      <c r="AJ1118" s="156" t="s">
        <v>38</v>
      </c>
      <c r="AK1118" s="156" t="s">
        <v>38</v>
      </c>
    </row>
    <row r="1119" spans="23:37" ht="16.5" customHeight="1" x14ac:dyDescent="0.25">
      <c r="W1119" s="156" t="s">
        <v>38</v>
      </c>
      <c r="X1119" s="156" t="s">
        <v>38</v>
      </c>
      <c r="Y1119" s="156" t="s">
        <v>38</v>
      </c>
      <c r="Z1119" s="156" t="s">
        <v>38</v>
      </c>
      <c r="AA1119" s="156" t="s">
        <v>38</v>
      </c>
      <c r="AB1119" s="156" t="s">
        <v>38</v>
      </c>
      <c r="AC1119" s="156" t="s">
        <v>38</v>
      </c>
      <c r="AD1119" s="96" t="s">
        <v>290</v>
      </c>
      <c r="AE1119" s="156" t="s">
        <v>38</v>
      </c>
      <c r="AF1119" s="156" t="s">
        <v>38</v>
      </c>
      <c r="AG1119" s="156" t="s">
        <v>38</v>
      </c>
      <c r="AH1119" s="156" t="s">
        <v>38</v>
      </c>
      <c r="AI1119" s="156" t="s">
        <v>38</v>
      </c>
      <c r="AJ1119" s="156" t="s">
        <v>38</v>
      </c>
      <c r="AK1119" s="156" t="s">
        <v>38</v>
      </c>
    </row>
    <row r="1120" spans="23:37" ht="16.5" customHeight="1" x14ac:dyDescent="0.25">
      <c r="W1120" s="156" t="s">
        <v>38</v>
      </c>
      <c r="X1120" s="156" t="s">
        <v>38</v>
      </c>
      <c r="Y1120" s="156" t="s">
        <v>38</v>
      </c>
      <c r="Z1120" s="156" t="s">
        <v>38</v>
      </c>
      <c r="AA1120" s="156" t="s">
        <v>38</v>
      </c>
      <c r="AB1120" s="156" t="s">
        <v>38</v>
      </c>
      <c r="AC1120" s="156" t="s">
        <v>38</v>
      </c>
      <c r="AD1120" s="96" t="s">
        <v>290</v>
      </c>
      <c r="AE1120" s="156" t="s">
        <v>38</v>
      </c>
      <c r="AF1120" s="156" t="s">
        <v>38</v>
      </c>
      <c r="AG1120" s="156" t="s">
        <v>38</v>
      </c>
      <c r="AH1120" s="156" t="s">
        <v>38</v>
      </c>
      <c r="AI1120" s="156" t="s">
        <v>38</v>
      </c>
      <c r="AJ1120" s="156" t="s">
        <v>38</v>
      </c>
      <c r="AK1120" s="156" t="s">
        <v>38</v>
      </c>
    </row>
    <row r="1121" spans="23:37" ht="16.5" customHeight="1" x14ac:dyDescent="0.25">
      <c r="W1121" s="156" t="s">
        <v>38</v>
      </c>
      <c r="X1121" s="156" t="s">
        <v>38</v>
      </c>
      <c r="Y1121" s="156" t="s">
        <v>38</v>
      </c>
      <c r="Z1121" s="156" t="s">
        <v>38</v>
      </c>
      <c r="AA1121" s="156" t="s">
        <v>38</v>
      </c>
      <c r="AB1121" s="156" t="s">
        <v>38</v>
      </c>
      <c r="AC1121" s="156" t="s">
        <v>38</v>
      </c>
      <c r="AD1121" s="96" t="s">
        <v>290</v>
      </c>
      <c r="AE1121" s="156" t="s">
        <v>38</v>
      </c>
      <c r="AF1121" s="156" t="s">
        <v>38</v>
      </c>
      <c r="AG1121" s="156" t="s">
        <v>38</v>
      </c>
      <c r="AH1121" s="156" t="s">
        <v>38</v>
      </c>
      <c r="AI1121" s="156" t="s">
        <v>38</v>
      </c>
      <c r="AJ1121" s="156" t="s">
        <v>38</v>
      </c>
      <c r="AK1121" s="156" t="s">
        <v>38</v>
      </c>
    </row>
    <row r="1122" spans="23:37" ht="16.5" customHeight="1" x14ac:dyDescent="0.25">
      <c r="W1122" s="156" t="s">
        <v>38</v>
      </c>
      <c r="X1122" s="156" t="s">
        <v>38</v>
      </c>
      <c r="Y1122" s="156" t="s">
        <v>38</v>
      </c>
      <c r="Z1122" s="156" t="s">
        <v>38</v>
      </c>
      <c r="AA1122" s="156" t="s">
        <v>38</v>
      </c>
      <c r="AB1122" s="156" t="s">
        <v>38</v>
      </c>
      <c r="AC1122" s="156" t="s">
        <v>38</v>
      </c>
      <c r="AD1122" s="96" t="s">
        <v>290</v>
      </c>
      <c r="AE1122" s="156" t="s">
        <v>38</v>
      </c>
      <c r="AF1122" s="156" t="s">
        <v>38</v>
      </c>
      <c r="AG1122" s="156" t="s">
        <v>38</v>
      </c>
      <c r="AH1122" s="156" t="s">
        <v>38</v>
      </c>
      <c r="AI1122" s="156" t="s">
        <v>38</v>
      </c>
      <c r="AJ1122" s="156" t="s">
        <v>38</v>
      </c>
      <c r="AK1122" s="156" t="s">
        <v>38</v>
      </c>
    </row>
    <row r="1123" spans="23:37" ht="16.5" customHeight="1" x14ac:dyDescent="0.25">
      <c r="W1123" s="156" t="s">
        <v>38</v>
      </c>
      <c r="X1123" s="156" t="s">
        <v>38</v>
      </c>
      <c r="Y1123" s="156" t="s">
        <v>38</v>
      </c>
      <c r="Z1123" s="156" t="s">
        <v>38</v>
      </c>
      <c r="AA1123" s="156" t="s">
        <v>38</v>
      </c>
      <c r="AB1123" s="156" t="s">
        <v>38</v>
      </c>
      <c r="AC1123" s="156" t="s">
        <v>38</v>
      </c>
      <c r="AD1123" s="96" t="s">
        <v>290</v>
      </c>
      <c r="AE1123" s="156" t="s">
        <v>38</v>
      </c>
      <c r="AF1123" s="156" t="s">
        <v>38</v>
      </c>
      <c r="AG1123" s="156" t="s">
        <v>38</v>
      </c>
      <c r="AH1123" s="156" t="s">
        <v>38</v>
      </c>
      <c r="AI1123" s="156" t="s">
        <v>38</v>
      </c>
      <c r="AJ1123" s="156" t="s">
        <v>38</v>
      </c>
      <c r="AK1123" s="156" t="s">
        <v>38</v>
      </c>
    </row>
    <row r="1124" spans="23:37" ht="16.5" customHeight="1" x14ac:dyDescent="0.25">
      <c r="W1124" s="156" t="s">
        <v>38</v>
      </c>
      <c r="X1124" s="156" t="s">
        <v>38</v>
      </c>
      <c r="Y1124" s="156" t="s">
        <v>38</v>
      </c>
      <c r="Z1124" s="156" t="s">
        <v>38</v>
      </c>
      <c r="AA1124" s="156" t="s">
        <v>38</v>
      </c>
      <c r="AB1124" s="156" t="s">
        <v>38</v>
      </c>
      <c r="AC1124" s="156" t="s">
        <v>38</v>
      </c>
      <c r="AD1124" s="96" t="s">
        <v>290</v>
      </c>
      <c r="AE1124" s="156" t="s">
        <v>38</v>
      </c>
      <c r="AF1124" s="156" t="s">
        <v>38</v>
      </c>
      <c r="AG1124" s="156" t="s">
        <v>38</v>
      </c>
      <c r="AH1124" s="156" t="s">
        <v>38</v>
      </c>
      <c r="AI1124" s="156" t="s">
        <v>38</v>
      </c>
      <c r="AJ1124" s="156" t="s">
        <v>38</v>
      </c>
      <c r="AK1124" s="156" t="s">
        <v>38</v>
      </c>
    </row>
    <row r="1125" spans="23:37" ht="16.5" customHeight="1" x14ac:dyDescent="0.25">
      <c r="W1125" s="156" t="s">
        <v>38</v>
      </c>
      <c r="X1125" s="156" t="s">
        <v>38</v>
      </c>
      <c r="Y1125" s="156" t="s">
        <v>38</v>
      </c>
      <c r="Z1125" s="156" t="s">
        <v>38</v>
      </c>
      <c r="AA1125" s="156" t="s">
        <v>38</v>
      </c>
      <c r="AB1125" s="156" t="s">
        <v>38</v>
      </c>
      <c r="AC1125" s="156" t="s">
        <v>38</v>
      </c>
      <c r="AD1125" s="96" t="s">
        <v>290</v>
      </c>
      <c r="AE1125" s="156" t="s">
        <v>38</v>
      </c>
      <c r="AF1125" s="156" t="s">
        <v>38</v>
      </c>
      <c r="AG1125" s="156" t="s">
        <v>38</v>
      </c>
      <c r="AH1125" s="156" t="s">
        <v>38</v>
      </c>
      <c r="AI1125" s="156" t="s">
        <v>38</v>
      </c>
      <c r="AJ1125" s="156" t="s">
        <v>38</v>
      </c>
      <c r="AK1125" s="156" t="s">
        <v>38</v>
      </c>
    </row>
    <row r="1126" spans="23:37" ht="16.5" customHeight="1" x14ac:dyDescent="0.25">
      <c r="W1126" s="156" t="s">
        <v>38</v>
      </c>
      <c r="X1126" s="156" t="s">
        <v>38</v>
      </c>
      <c r="Y1126" s="156" t="s">
        <v>38</v>
      </c>
      <c r="Z1126" s="156" t="s">
        <v>38</v>
      </c>
      <c r="AA1126" s="156" t="s">
        <v>38</v>
      </c>
      <c r="AB1126" s="156" t="s">
        <v>38</v>
      </c>
      <c r="AC1126" s="156" t="s">
        <v>38</v>
      </c>
      <c r="AD1126" s="96" t="s">
        <v>290</v>
      </c>
      <c r="AE1126" s="156" t="s">
        <v>38</v>
      </c>
      <c r="AF1126" s="156" t="s">
        <v>38</v>
      </c>
      <c r="AG1126" s="156" t="s">
        <v>38</v>
      </c>
      <c r="AH1126" s="156" t="s">
        <v>38</v>
      </c>
      <c r="AI1126" s="156" t="s">
        <v>38</v>
      </c>
      <c r="AJ1126" s="156" t="s">
        <v>38</v>
      </c>
      <c r="AK1126" s="156" t="s">
        <v>38</v>
      </c>
    </row>
    <row r="1127" spans="23:37" ht="16.5" customHeight="1" x14ac:dyDescent="0.25">
      <c r="W1127" s="156" t="s">
        <v>38</v>
      </c>
      <c r="X1127" s="156" t="s">
        <v>38</v>
      </c>
      <c r="Y1127" s="156" t="s">
        <v>38</v>
      </c>
      <c r="Z1127" s="156" t="s">
        <v>38</v>
      </c>
      <c r="AA1127" s="156" t="s">
        <v>38</v>
      </c>
      <c r="AB1127" s="156" t="s">
        <v>38</v>
      </c>
      <c r="AC1127" s="156" t="s">
        <v>38</v>
      </c>
      <c r="AD1127" s="96" t="s">
        <v>290</v>
      </c>
      <c r="AE1127" s="156" t="s">
        <v>38</v>
      </c>
      <c r="AF1127" s="156" t="s">
        <v>38</v>
      </c>
      <c r="AG1127" s="156" t="s">
        <v>38</v>
      </c>
      <c r="AH1127" s="156" t="s">
        <v>38</v>
      </c>
      <c r="AI1127" s="156" t="s">
        <v>38</v>
      </c>
      <c r="AJ1127" s="156" t="s">
        <v>38</v>
      </c>
      <c r="AK1127" s="156" t="s">
        <v>38</v>
      </c>
    </row>
    <row r="1128" spans="23:37" ht="16.5" customHeight="1" x14ac:dyDescent="0.25">
      <c r="W1128" s="156" t="s">
        <v>38</v>
      </c>
      <c r="X1128" s="156" t="s">
        <v>38</v>
      </c>
      <c r="Y1128" s="156" t="s">
        <v>38</v>
      </c>
      <c r="Z1128" s="156" t="s">
        <v>38</v>
      </c>
      <c r="AA1128" s="156" t="s">
        <v>38</v>
      </c>
      <c r="AB1128" s="156" t="s">
        <v>38</v>
      </c>
      <c r="AC1128" s="156" t="s">
        <v>38</v>
      </c>
      <c r="AD1128" s="96" t="s">
        <v>290</v>
      </c>
      <c r="AE1128" s="156" t="s">
        <v>38</v>
      </c>
      <c r="AF1128" s="156" t="s">
        <v>38</v>
      </c>
      <c r="AG1128" s="156" t="s">
        <v>38</v>
      </c>
      <c r="AH1128" s="156" t="s">
        <v>38</v>
      </c>
      <c r="AI1128" s="156" t="s">
        <v>38</v>
      </c>
      <c r="AJ1128" s="156" t="s">
        <v>38</v>
      </c>
      <c r="AK1128" s="156" t="s">
        <v>38</v>
      </c>
    </row>
    <row r="1129" spans="23:37" ht="16.5" customHeight="1" x14ac:dyDescent="0.25">
      <c r="W1129" s="156" t="s">
        <v>38</v>
      </c>
      <c r="X1129" s="156" t="s">
        <v>38</v>
      </c>
      <c r="Y1129" s="156" t="s">
        <v>38</v>
      </c>
      <c r="Z1129" s="156" t="s">
        <v>38</v>
      </c>
      <c r="AA1129" s="156" t="s">
        <v>38</v>
      </c>
      <c r="AB1129" s="156" t="s">
        <v>38</v>
      </c>
      <c r="AC1129" s="156" t="s">
        <v>38</v>
      </c>
      <c r="AD1129" s="96" t="s">
        <v>290</v>
      </c>
      <c r="AE1129" s="156" t="s">
        <v>38</v>
      </c>
      <c r="AF1129" s="156" t="s">
        <v>38</v>
      </c>
      <c r="AG1129" s="156" t="s">
        <v>38</v>
      </c>
      <c r="AH1129" s="156" t="s">
        <v>38</v>
      </c>
      <c r="AI1129" s="156" t="s">
        <v>38</v>
      </c>
      <c r="AJ1129" s="156" t="s">
        <v>38</v>
      </c>
      <c r="AK1129" s="156" t="s">
        <v>38</v>
      </c>
    </row>
    <row r="1130" spans="23:37" ht="16.5" customHeight="1" x14ac:dyDescent="0.25">
      <c r="W1130" s="156" t="s">
        <v>38</v>
      </c>
      <c r="X1130" s="156" t="s">
        <v>38</v>
      </c>
      <c r="Y1130" s="156" t="s">
        <v>38</v>
      </c>
      <c r="Z1130" s="156" t="s">
        <v>38</v>
      </c>
      <c r="AA1130" s="156" t="s">
        <v>38</v>
      </c>
      <c r="AB1130" s="156" t="s">
        <v>38</v>
      </c>
      <c r="AC1130" s="156" t="s">
        <v>38</v>
      </c>
      <c r="AD1130" s="96" t="s">
        <v>290</v>
      </c>
      <c r="AE1130" s="156" t="s">
        <v>38</v>
      </c>
      <c r="AF1130" s="156" t="s">
        <v>38</v>
      </c>
      <c r="AG1130" s="156" t="s">
        <v>38</v>
      </c>
      <c r="AH1130" s="156" t="s">
        <v>38</v>
      </c>
      <c r="AI1130" s="156" t="s">
        <v>38</v>
      </c>
      <c r="AJ1130" s="156" t="s">
        <v>38</v>
      </c>
      <c r="AK1130" s="156" t="s">
        <v>38</v>
      </c>
    </row>
    <row r="1131" spans="23:37" ht="16.5" customHeight="1" x14ac:dyDescent="0.25">
      <c r="W1131" s="156" t="s">
        <v>38</v>
      </c>
      <c r="X1131" s="156" t="s">
        <v>38</v>
      </c>
      <c r="Y1131" s="156" t="s">
        <v>38</v>
      </c>
      <c r="Z1131" s="156" t="s">
        <v>38</v>
      </c>
      <c r="AA1131" s="156" t="s">
        <v>38</v>
      </c>
      <c r="AB1131" s="156" t="s">
        <v>38</v>
      </c>
      <c r="AC1131" s="156" t="s">
        <v>38</v>
      </c>
      <c r="AD1131" s="96" t="s">
        <v>290</v>
      </c>
      <c r="AE1131" s="156" t="s">
        <v>38</v>
      </c>
      <c r="AF1131" s="156" t="s">
        <v>38</v>
      </c>
      <c r="AG1131" s="156" t="s">
        <v>38</v>
      </c>
      <c r="AH1131" s="156" t="s">
        <v>38</v>
      </c>
      <c r="AI1131" s="156" t="s">
        <v>38</v>
      </c>
      <c r="AJ1131" s="156" t="s">
        <v>38</v>
      </c>
      <c r="AK1131" s="156" t="s">
        <v>38</v>
      </c>
    </row>
    <row r="1132" spans="23:37" ht="16.5" customHeight="1" x14ac:dyDescent="0.25">
      <c r="W1132" s="156" t="s">
        <v>38</v>
      </c>
      <c r="X1132" s="156" t="s">
        <v>38</v>
      </c>
      <c r="Y1132" s="156" t="s">
        <v>38</v>
      </c>
      <c r="Z1132" s="156" t="s">
        <v>38</v>
      </c>
      <c r="AA1132" s="156" t="s">
        <v>38</v>
      </c>
      <c r="AB1132" s="156" t="s">
        <v>38</v>
      </c>
      <c r="AC1132" s="156" t="s">
        <v>38</v>
      </c>
      <c r="AD1132" s="96" t="s">
        <v>290</v>
      </c>
      <c r="AE1132" s="156" t="s">
        <v>38</v>
      </c>
      <c r="AF1132" s="156" t="s">
        <v>38</v>
      </c>
      <c r="AG1132" s="156" t="s">
        <v>38</v>
      </c>
      <c r="AH1132" s="156" t="s">
        <v>38</v>
      </c>
      <c r="AI1132" s="156" t="s">
        <v>38</v>
      </c>
      <c r="AJ1132" s="156" t="s">
        <v>38</v>
      </c>
      <c r="AK1132" s="156" t="s">
        <v>38</v>
      </c>
    </row>
    <row r="1133" spans="23:37" ht="16.5" customHeight="1" x14ac:dyDescent="0.25">
      <c r="W1133" s="156" t="s">
        <v>38</v>
      </c>
      <c r="X1133" s="156" t="s">
        <v>38</v>
      </c>
      <c r="Y1133" s="156" t="s">
        <v>38</v>
      </c>
      <c r="Z1133" s="156" t="s">
        <v>38</v>
      </c>
      <c r="AA1133" s="156" t="s">
        <v>38</v>
      </c>
      <c r="AB1133" s="156" t="s">
        <v>38</v>
      </c>
      <c r="AC1133" s="156" t="s">
        <v>38</v>
      </c>
      <c r="AD1133" s="96" t="s">
        <v>290</v>
      </c>
      <c r="AE1133" s="156" t="s">
        <v>38</v>
      </c>
      <c r="AF1133" s="156" t="s">
        <v>38</v>
      </c>
      <c r="AG1133" s="156" t="s">
        <v>38</v>
      </c>
      <c r="AH1133" s="156" t="s">
        <v>38</v>
      </c>
      <c r="AI1133" s="156" t="s">
        <v>38</v>
      </c>
      <c r="AJ1133" s="156" t="s">
        <v>38</v>
      </c>
      <c r="AK1133" s="156" t="s">
        <v>38</v>
      </c>
    </row>
    <row r="1134" spans="23:37" ht="16.5" customHeight="1" x14ac:dyDescent="0.25">
      <c r="W1134" s="156" t="s">
        <v>38</v>
      </c>
      <c r="X1134" s="156" t="s">
        <v>38</v>
      </c>
      <c r="Y1134" s="156" t="s">
        <v>38</v>
      </c>
      <c r="Z1134" s="156" t="s">
        <v>38</v>
      </c>
      <c r="AA1134" s="156" t="s">
        <v>38</v>
      </c>
      <c r="AB1134" s="156" t="s">
        <v>38</v>
      </c>
      <c r="AC1134" s="156" t="s">
        <v>38</v>
      </c>
      <c r="AD1134" s="96" t="s">
        <v>290</v>
      </c>
      <c r="AE1134" s="156" t="s">
        <v>38</v>
      </c>
      <c r="AF1134" s="156" t="s">
        <v>38</v>
      </c>
      <c r="AG1134" s="156" t="s">
        <v>38</v>
      </c>
      <c r="AH1134" s="156" t="s">
        <v>38</v>
      </c>
      <c r="AI1134" s="156" t="s">
        <v>38</v>
      </c>
      <c r="AJ1134" s="156" t="s">
        <v>38</v>
      </c>
      <c r="AK1134" s="156" t="s">
        <v>38</v>
      </c>
    </row>
    <row r="1135" spans="23:37" ht="16.5" customHeight="1" x14ac:dyDescent="0.25">
      <c r="W1135" s="156" t="s">
        <v>38</v>
      </c>
      <c r="X1135" s="156" t="s">
        <v>38</v>
      </c>
      <c r="Y1135" s="156" t="s">
        <v>38</v>
      </c>
      <c r="Z1135" s="156" t="s">
        <v>38</v>
      </c>
      <c r="AA1135" s="156" t="s">
        <v>38</v>
      </c>
      <c r="AB1135" s="156" t="s">
        <v>38</v>
      </c>
      <c r="AC1135" s="156" t="s">
        <v>38</v>
      </c>
      <c r="AD1135" s="96" t="s">
        <v>290</v>
      </c>
      <c r="AE1135" s="156" t="s">
        <v>38</v>
      </c>
      <c r="AF1135" s="156" t="s">
        <v>38</v>
      </c>
      <c r="AG1135" s="156" t="s">
        <v>38</v>
      </c>
      <c r="AH1135" s="156" t="s">
        <v>38</v>
      </c>
      <c r="AI1135" s="156" t="s">
        <v>38</v>
      </c>
      <c r="AJ1135" s="156" t="s">
        <v>38</v>
      </c>
      <c r="AK1135" s="156" t="s">
        <v>38</v>
      </c>
    </row>
    <row r="1136" spans="23:37" ht="16.5" customHeight="1" x14ac:dyDescent="0.25">
      <c r="W1136" s="156" t="s">
        <v>38</v>
      </c>
      <c r="X1136" s="156" t="s">
        <v>38</v>
      </c>
      <c r="Y1136" s="156" t="s">
        <v>38</v>
      </c>
      <c r="Z1136" s="156" t="s">
        <v>38</v>
      </c>
      <c r="AA1136" s="156" t="s">
        <v>38</v>
      </c>
      <c r="AB1136" s="156" t="s">
        <v>38</v>
      </c>
      <c r="AC1136" s="156" t="s">
        <v>38</v>
      </c>
      <c r="AD1136" s="96" t="s">
        <v>290</v>
      </c>
      <c r="AE1136" s="156" t="s">
        <v>38</v>
      </c>
      <c r="AF1136" s="156" t="s">
        <v>38</v>
      </c>
      <c r="AG1136" s="156" t="s">
        <v>38</v>
      </c>
      <c r="AH1136" s="156" t="s">
        <v>38</v>
      </c>
      <c r="AI1136" s="156" t="s">
        <v>38</v>
      </c>
      <c r="AJ1136" s="156" t="s">
        <v>38</v>
      </c>
      <c r="AK1136" s="156" t="s">
        <v>38</v>
      </c>
    </row>
    <row r="1137" spans="23:37" ht="16.5" customHeight="1" x14ac:dyDescent="0.25">
      <c r="W1137" s="156" t="s">
        <v>38</v>
      </c>
      <c r="X1137" s="156" t="s">
        <v>38</v>
      </c>
      <c r="Y1137" s="156" t="s">
        <v>38</v>
      </c>
      <c r="Z1137" s="156" t="s">
        <v>38</v>
      </c>
      <c r="AA1137" s="156" t="s">
        <v>38</v>
      </c>
      <c r="AB1137" s="156" t="s">
        <v>38</v>
      </c>
      <c r="AC1137" s="156" t="s">
        <v>38</v>
      </c>
      <c r="AD1137" s="96" t="s">
        <v>290</v>
      </c>
      <c r="AE1137" s="156" t="s">
        <v>38</v>
      </c>
      <c r="AF1137" s="156" t="s">
        <v>38</v>
      </c>
      <c r="AG1137" s="156" t="s">
        <v>38</v>
      </c>
      <c r="AH1137" s="156" t="s">
        <v>38</v>
      </c>
      <c r="AI1137" s="156" t="s">
        <v>38</v>
      </c>
      <c r="AJ1137" s="156" t="s">
        <v>38</v>
      </c>
      <c r="AK1137" s="156" t="s">
        <v>38</v>
      </c>
    </row>
    <row r="1138" spans="23:37" ht="16.5" customHeight="1" x14ac:dyDescent="0.25">
      <c r="W1138" s="156" t="s">
        <v>38</v>
      </c>
      <c r="X1138" s="156" t="s">
        <v>38</v>
      </c>
      <c r="Y1138" s="156" t="s">
        <v>38</v>
      </c>
      <c r="Z1138" s="156" t="s">
        <v>38</v>
      </c>
      <c r="AA1138" s="156" t="s">
        <v>38</v>
      </c>
      <c r="AB1138" s="156" t="s">
        <v>38</v>
      </c>
      <c r="AC1138" s="156" t="s">
        <v>38</v>
      </c>
      <c r="AD1138" s="96" t="s">
        <v>290</v>
      </c>
      <c r="AE1138" s="156" t="s">
        <v>38</v>
      </c>
      <c r="AF1138" s="156" t="s">
        <v>38</v>
      </c>
      <c r="AG1138" s="156" t="s">
        <v>38</v>
      </c>
      <c r="AH1138" s="156" t="s">
        <v>38</v>
      </c>
      <c r="AI1138" s="156" t="s">
        <v>38</v>
      </c>
      <c r="AJ1138" s="156" t="s">
        <v>38</v>
      </c>
      <c r="AK1138" s="156" t="s">
        <v>38</v>
      </c>
    </row>
    <row r="1139" spans="23:37" ht="16.5" customHeight="1" x14ac:dyDescent="0.25">
      <c r="W1139" s="156" t="s">
        <v>38</v>
      </c>
      <c r="X1139" s="156" t="s">
        <v>38</v>
      </c>
      <c r="Y1139" s="156" t="s">
        <v>38</v>
      </c>
      <c r="Z1139" s="156" t="s">
        <v>38</v>
      </c>
      <c r="AA1139" s="156" t="s">
        <v>38</v>
      </c>
      <c r="AB1139" s="156" t="s">
        <v>38</v>
      </c>
      <c r="AC1139" s="156" t="s">
        <v>38</v>
      </c>
      <c r="AD1139" s="96" t="s">
        <v>290</v>
      </c>
      <c r="AE1139" s="156" t="s">
        <v>38</v>
      </c>
      <c r="AF1139" s="156" t="s">
        <v>38</v>
      </c>
      <c r="AG1139" s="156" t="s">
        <v>38</v>
      </c>
      <c r="AH1139" s="156" t="s">
        <v>38</v>
      </c>
      <c r="AI1139" s="156" t="s">
        <v>38</v>
      </c>
      <c r="AJ1139" s="156" t="s">
        <v>38</v>
      </c>
      <c r="AK1139" s="156" t="s">
        <v>38</v>
      </c>
    </row>
    <row r="1140" spans="23:37" ht="16.5" customHeight="1" x14ac:dyDescent="0.25">
      <c r="W1140" s="156" t="s">
        <v>38</v>
      </c>
      <c r="X1140" s="156" t="s">
        <v>38</v>
      </c>
      <c r="Y1140" s="156" t="s">
        <v>38</v>
      </c>
      <c r="Z1140" s="156" t="s">
        <v>38</v>
      </c>
      <c r="AA1140" s="156" t="s">
        <v>38</v>
      </c>
      <c r="AB1140" s="156" t="s">
        <v>38</v>
      </c>
      <c r="AC1140" s="156" t="s">
        <v>38</v>
      </c>
      <c r="AD1140" s="96" t="s">
        <v>290</v>
      </c>
      <c r="AE1140" s="156" t="s">
        <v>38</v>
      </c>
      <c r="AF1140" s="156" t="s">
        <v>38</v>
      </c>
      <c r="AG1140" s="156" t="s">
        <v>38</v>
      </c>
      <c r="AH1140" s="156" t="s">
        <v>38</v>
      </c>
      <c r="AI1140" s="156" t="s">
        <v>38</v>
      </c>
      <c r="AJ1140" s="156" t="s">
        <v>38</v>
      </c>
      <c r="AK1140" s="156" t="s">
        <v>38</v>
      </c>
    </row>
    <row r="1141" spans="23:37" ht="16.5" customHeight="1" x14ac:dyDescent="0.25">
      <c r="W1141" s="156" t="s">
        <v>38</v>
      </c>
      <c r="X1141" s="156" t="s">
        <v>38</v>
      </c>
      <c r="Y1141" s="156" t="s">
        <v>38</v>
      </c>
      <c r="Z1141" s="156" t="s">
        <v>38</v>
      </c>
      <c r="AA1141" s="156" t="s">
        <v>38</v>
      </c>
      <c r="AB1141" s="156" t="s">
        <v>38</v>
      </c>
      <c r="AC1141" s="156" t="s">
        <v>38</v>
      </c>
      <c r="AD1141" s="96" t="s">
        <v>290</v>
      </c>
      <c r="AE1141" s="156" t="s">
        <v>38</v>
      </c>
      <c r="AF1141" s="156" t="s">
        <v>38</v>
      </c>
      <c r="AG1141" s="156" t="s">
        <v>38</v>
      </c>
      <c r="AH1141" s="156" t="s">
        <v>38</v>
      </c>
      <c r="AI1141" s="156" t="s">
        <v>38</v>
      </c>
      <c r="AJ1141" s="156" t="s">
        <v>38</v>
      </c>
      <c r="AK1141" s="156" t="s">
        <v>38</v>
      </c>
    </row>
    <row r="1142" spans="23:37" ht="16.5" customHeight="1" x14ac:dyDescent="0.25">
      <c r="W1142" s="156" t="s">
        <v>38</v>
      </c>
      <c r="X1142" s="156" t="s">
        <v>38</v>
      </c>
      <c r="Y1142" s="156" t="s">
        <v>38</v>
      </c>
      <c r="Z1142" s="156" t="s">
        <v>38</v>
      </c>
      <c r="AA1142" s="156" t="s">
        <v>38</v>
      </c>
      <c r="AB1142" s="156" t="s">
        <v>38</v>
      </c>
      <c r="AC1142" s="156" t="s">
        <v>38</v>
      </c>
      <c r="AD1142" s="96" t="s">
        <v>290</v>
      </c>
      <c r="AE1142" s="156" t="s">
        <v>38</v>
      </c>
      <c r="AF1142" s="156" t="s">
        <v>38</v>
      </c>
      <c r="AG1142" s="156" t="s">
        <v>38</v>
      </c>
      <c r="AH1142" s="156" t="s">
        <v>38</v>
      </c>
      <c r="AI1142" s="156" t="s">
        <v>38</v>
      </c>
      <c r="AJ1142" s="156" t="s">
        <v>38</v>
      </c>
      <c r="AK1142" s="156" t="s">
        <v>38</v>
      </c>
    </row>
    <row r="1143" spans="23:37" ht="16.5" customHeight="1" x14ac:dyDescent="0.25">
      <c r="W1143" s="156" t="s">
        <v>38</v>
      </c>
      <c r="X1143" s="156" t="s">
        <v>38</v>
      </c>
      <c r="Y1143" s="156" t="s">
        <v>38</v>
      </c>
      <c r="Z1143" s="156" t="s">
        <v>38</v>
      </c>
      <c r="AA1143" s="156" t="s">
        <v>38</v>
      </c>
      <c r="AB1143" s="156" t="s">
        <v>38</v>
      </c>
      <c r="AC1143" s="156" t="s">
        <v>38</v>
      </c>
      <c r="AD1143" s="96" t="s">
        <v>290</v>
      </c>
      <c r="AE1143" s="156" t="s">
        <v>38</v>
      </c>
      <c r="AF1143" s="156" t="s">
        <v>38</v>
      </c>
      <c r="AG1143" s="156" t="s">
        <v>38</v>
      </c>
      <c r="AH1143" s="156" t="s">
        <v>38</v>
      </c>
      <c r="AI1143" s="156" t="s">
        <v>38</v>
      </c>
      <c r="AJ1143" s="156" t="s">
        <v>38</v>
      </c>
      <c r="AK1143" s="156" t="s">
        <v>38</v>
      </c>
    </row>
    <row r="1144" spans="23:37" ht="16.5" customHeight="1" x14ac:dyDescent="0.25">
      <c r="W1144" s="156" t="s">
        <v>38</v>
      </c>
      <c r="X1144" s="156" t="s">
        <v>38</v>
      </c>
      <c r="Y1144" s="156" t="s">
        <v>38</v>
      </c>
      <c r="Z1144" s="156" t="s">
        <v>38</v>
      </c>
      <c r="AA1144" s="156" t="s">
        <v>38</v>
      </c>
      <c r="AB1144" s="156" t="s">
        <v>38</v>
      </c>
      <c r="AC1144" s="156" t="s">
        <v>38</v>
      </c>
      <c r="AD1144" s="96" t="s">
        <v>290</v>
      </c>
      <c r="AE1144" s="156" t="s">
        <v>38</v>
      </c>
      <c r="AF1144" s="156" t="s">
        <v>38</v>
      </c>
      <c r="AG1144" s="156" t="s">
        <v>38</v>
      </c>
      <c r="AH1144" s="156" t="s">
        <v>38</v>
      </c>
      <c r="AI1144" s="156" t="s">
        <v>38</v>
      </c>
      <c r="AJ1144" s="156" t="s">
        <v>38</v>
      </c>
      <c r="AK1144" s="156" t="s">
        <v>38</v>
      </c>
    </row>
    <row r="1145" spans="23:37" ht="16.5" customHeight="1" x14ac:dyDescent="0.25">
      <c r="W1145" s="156" t="s">
        <v>38</v>
      </c>
      <c r="X1145" s="156" t="s">
        <v>38</v>
      </c>
      <c r="Y1145" s="156" t="s">
        <v>38</v>
      </c>
      <c r="Z1145" s="156" t="s">
        <v>38</v>
      </c>
      <c r="AA1145" s="156" t="s">
        <v>38</v>
      </c>
      <c r="AB1145" s="156" t="s">
        <v>38</v>
      </c>
      <c r="AC1145" s="156" t="s">
        <v>38</v>
      </c>
      <c r="AD1145" s="96" t="s">
        <v>290</v>
      </c>
      <c r="AE1145" s="156" t="s">
        <v>38</v>
      </c>
      <c r="AF1145" s="156" t="s">
        <v>38</v>
      </c>
      <c r="AG1145" s="156" t="s">
        <v>38</v>
      </c>
      <c r="AH1145" s="156" t="s">
        <v>38</v>
      </c>
      <c r="AI1145" s="156" t="s">
        <v>38</v>
      </c>
      <c r="AJ1145" s="156" t="s">
        <v>38</v>
      </c>
      <c r="AK1145" s="156" t="s">
        <v>38</v>
      </c>
    </row>
    <row r="1146" spans="23:37" ht="16.5" customHeight="1" x14ac:dyDescent="0.25">
      <c r="W1146" s="156" t="s">
        <v>38</v>
      </c>
      <c r="X1146" s="156" t="s">
        <v>38</v>
      </c>
      <c r="Y1146" s="156" t="s">
        <v>38</v>
      </c>
      <c r="Z1146" s="156" t="s">
        <v>38</v>
      </c>
      <c r="AA1146" s="156" t="s">
        <v>38</v>
      </c>
      <c r="AB1146" s="156" t="s">
        <v>38</v>
      </c>
      <c r="AC1146" s="156" t="s">
        <v>38</v>
      </c>
      <c r="AD1146" s="96" t="s">
        <v>290</v>
      </c>
      <c r="AE1146" s="156" t="s">
        <v>38</v>
      </c>
      <c r="AF1146" s="156" t="s">
        <v>38</v>
      </c>
      <c r="AG1146" s="156" t="s">
        <v>38</v>
      </c>
      <c r="AH1146" s="156" t="s">
        <v>38</v>
      </c>
      <c r="AI1146" s="156" t="s">
        <v>38</v>
      </c>
      <c r="AJ1146" s="156" t="s">
        <v>38</v>
      </c>
      <c r="AK1146" s="156" t="s">
        <v>38</v>
      </c>
    </row>
    <row r="1147" spans="23:37" ht="16.5" customHeight="1" x14ac:dyDescent="0.25">
      <c r="W1147" s="156" t="s">
        <v>38</v>
      </c>
      <c r="X1147" s="156" t="s">
        <v>38</v>
      </c>
      <c r="Y1147" s="156" t="s">
        <v>38</v>
      </c>
      <c r="Z1147" s="156" t="s">
        <v>38</v>
      </c>
      <c r="AA1147" s="156" t="s">
        <v>38</v>
      </c>
      <c r="AB1147" s="156" t="s">
        <v>38</v>
      </c>
      <c r="AC1147" s="156" t="s">
        <v>38</v>
      </c>
      <c r="AD1147" s="96" t="s">
        <v>290</v>
      </c>
      <c r="AE1147" s="156" t="s">
        <v>38</v>
      </c>
      <c r="AF1147" s="156" t="s">
        <v>38</v>
      </c>
      <c r="AG1147" s="156" t="s">
        <v>38</v>
      </c>
      <c r="AH1147" s="156" t="s">
        <v>38</v>
      </c>
      <c r="AI1147" s="156" t="s">
        <v>38</v>
      </c>
      <c r="AJ1147" s="156" t="s">
        <v>38</v>
      </c>
      <c r="AK1147" s="156" t="s">
        <v>38</v>
      </c>
    </row>
    <row r="1148" spans="23:37" ht="16.5" customHeight="1" x14ac:dyDescent="0.25">
      <c r="W1148" s="156" t="s">
        <v>38</v>
      </c>
      <c r="X1148" s="156" t="s">
        <v>38</v>
      </c>
      <c r="Y1148" s="156" t="s">
        <v>38</v>
      </c>
      <c r="Z1148" s="156" t="s">
        <v>38</v>
      </c>
      <c r="AA1148" s="156" t="s">
        <v>38</v>
      </c>
      <c r="AB1148" s="156" t="s">
        <v>38</v>
      </c>
      <c r="AC1148" s="156" t="s">
        <v>38</v>
      </c>
      <c r="AD1148" s="96" t="s">
        <v>290</v>
      </c>
      <c r="AE1148" s="156" t="s">
        <v>38</v>
      </c>
      <c r="AF1148" s="156" t="s">
        <v>38</v>
      </c>
      <c r="AG1148" s="156" t="s">
        <v>38</v>
      </c>
      <c r="AH1148" s="156" t="s">
        <v>38</v>
      </c>
      <c r="AI1148" s="156" t="s">
        <v>38</v>
      </c>
      <c r="AJ1148" s="156" t="s">
        <v>38</v>
      </c>
      <c r="AK1148" s="156" t="s">
        <v>38</v>
      </c>
    </row>
    <row r="1149" spans="23:37" ht="16.5" customHeight="1" x14ac:dyDescent="0.25">
      <c r="W1149" s="156" t="s">
        <v>38</v>
      </c>
      <c r="X1149" s="156" t="s">
        <v>38</v>
      </c>
      <c r="Y1149" s="156" t="s">
        <v>38</v>
      </c>
      <c r="Z1149" s="156" t="s">
        <v>38</v>
      </c>
      <c r="AA1149" s="156" t="s">
        <v>38</v>
      </c>
      <c r="AB1149" s="156" t="s">
        <v>38</v>
      </c>
      <c r="AC1149" s="156" t="s">
        <v>38</v>
      </c>
      <c r="AD1149" s="96" t="s">
        <v>290</v>
      </c>
      <c r="AE1149" s="156" t="s">
        <v>38</v>
      </c>
      <c r="AF1149" s="156" t="s">
        <v>38</v>
      </c>
      <c r="AG1149" s="156" t="s">
        <v>38</v>
      </c>
      <c r="AH1149" s="156" t="s">
        <v>38</v>
      </c>
      <c r="AI1149" s="156" t="s">
        <v>38</v>
      </c>
      <c r="AJ1149" s="156" t="s">
        <v>38</v>
      </c>
      <c r="AK1149" s="156" t="s">
        <v>38</v>
      </c>
    </row>
    <row r="1150" spans="23:37" ht="16.5" customHeight="1" x14ac:dyDescent="0.25">
      <c r="W1150" s="156" t="s">
        <v>38</v>
      </c>
      <c r="X1150" s="156" t="s">
        <v>38</v>
      </c>
      <c r="Y1150" s="156" t="s">
        <v>38</v>
      </c>
      <c r="Z1150" s="156" t="s">
        <v>38</v>
      </c>
      <c r="AA1150" s="156" t="s">
        <v>38</v>
      </c>
      <c r="AB1150" s="156" t="s">
        <v>38</v>
      </c>
      <c r="AC1150" s="156" t="s">
        <v>38</v>
      </c>
      <c r="AD1150" s="96" t="s">
        <v>290</v>
      </c>
      <c r="AE1150" s="156" t="s">
        <v>38</v>
      </c>
      <c r="AF1150" s="156" t="s">
        <v>38</v>
      </c>
      <c r="AG1150" s="156" t="s">
        <v>38</v>
      </c>
      <c r="AH1150" s="156" t="s">
        <v>38</v>
      </c>
      <c r="AI1150" s="156" t="s">
        <v>38</v>
      </c>
      <c r="AJ1150" s="156" t="s">
        <v>38</v>
      </c>
      <c r="AK1150" s="156" t="s">
        <v>38</v>
      </c>
    </row>
    <row r="1151" spans="23:37" ht="16.5" customHeight="1" x14ac:dyDescent="0.25">
      <c r="W1151" s="156" t="s">
        <v>38</v>
      </c>
      <c r="X1151" s="156" t="s">
        <v>38</v>
      </c>
      <c r="Y1151" s="156" t="s">
        <v>38</v>
      </c>
      <c r="Z1151" s="156" t="s">
        <v>38</v>
      </c>
      <c r="AA1151" s="156" t="s">
        <v>38</v>
      </c>
      <c r="AB1151" s="156" t="s">
        <v>38</v>
      </c>
      <c r="AC1151" s="156" t="s">
        <v>38</v>
      </c>
      <c r="AD1151" s="96" t="s">
        <v>290</v>
      </c>
      <c r="AE1151" s="156" t="s">
        <v>38</v>
      </c>
      <c r="AF1151" s="156" t="s">
        <v>38</v>
      </c>
      <c r="AG1151" s="156" t="s">
        <v>38</v>
      </c>
      <c r="AH1151" s="156" t="s">
        <v>38</v>
      </c>
      <c r="AI1151" s="156" t="s">
        <v>38</v>
      </c>
      <c r="AJ1151" s="156" t="s">
        <v>38</v>
      </c>
      <c r="AK1151" s="156" t="s">
        <v>38</v>
      </c>
    </row>
    <row r="1152" spans="23:37" ht="16.5" customHeight="1" x14ac:dyDescent="0.25">
      <c r="W1152" s="156" t="s">
        <v>38</v>
      </c>
      <c r="X1152" s="156" t="s">
        <v>38</v>
      </c>
      <c r="Y1152" s="156" t="s">
        <v>38</v>
      </c>
      <c r="Z1152" s="156" t="s">
        <v>38</v>
      </c>
      <c r="AA1152" s="156" t="s">
        <v>38</v>
      </c>
      <c r="AB1152" s="156" t="s">
        <v>38</v>
      </c>
      <c r="AC1152" s="156" t="s">
        <v>38</v>
      </c>
      <c r="AD1152" s="96" t="s">
        <v>290</v>
      </c>
      <c r="AE1152" s="156" t="s">
        <v>38</v>
      </c>
      <c r="AF1152" s="156" t="s">
        <v>38</v>
      </c>
      <c r="AG1152" s="156" t="s">
        <v>38</v>
      </c>
      <c r="AH1152" s="156" t="s">
        <v>38</v>
      </c>
      <c r="AI1152" s="156" t="s">
        <v>38</v>
      </c>
      <c r="AJ1152" s="156" t="s">
        <v>38</v>
      </c>
      <c r="AK1152" s="156" t="s">
        <v>38</v>
      </c>
    </row>
    <row r="1153" spans="23:37" ht="16.5" customHeight="1" x14ac:dyDescent="0.25">
      <c r="W1153" s="156" t="s">
        <v>38</v>
      </c>
      <c r="X1153" s="156" t="s">
        <v>38</v>
      </c>
      <c r="Y1153" s="156" t="s">
        <v>38</v>
      </c>
      <c r="Z1153" s="156" t="s">
        <v>38</v>
      </c>
      <c r="AA1153" s="156" t="s">
        <v>38</v>
      </c>
      <c r="AB1153" s="156" t="s">
        <v>38</v>
      </c>
      <c r="AC1153" s="156" t="s">
        <v>38</v>
      </c>
      <c r="AD1153" s="96" t="s">
        <v>290</v>
      </c>
      <c r="AE1153" s="156" t="s">
        <v>38</v>
      </c>
      <c r="AF1153" s="156" t="s">
        <v>38</v>
      </c>
      <c r="AG1153" s="156" t="s">
        <v>38</v>
      </c>
      <c r="AH1153" s="156" t="s">
        <v>38</v>
      </c>
      <c r="AI1153" s="156" t="s">
        <v>38</v>
      </c>
      <c r="AJ1153" s="156" t="s">
        <v>38</v>
      </c>
      <c r="AK1153" s="156" t="s">
        <v>38</v>
      </c>
    </row>
    <row r="1154" spans="23:37" ht="16.5" customHeight="1" x14ac:dyDescent="0.25">
      <c r="W1154" s="156" t="s">
        <v>38</v>
      </c>
      <c r="X1154" s="156" t="s">
        <v>38</v>
      </c>
      <c r="Y1154" s="156" t="s">
        <v>38</v>
      </c>
      <c r="Z1154" s="156" t="s">
        <v>38</v>
      </c>
      <c r="AA1154" s="156" t="s">
        <v>38</v>
      </c>
      <c r="AB1154" s="156" t="s">
        <v>38</v>
      </c>
      <c r="AC1154" s="156" t="s">
        <v>38</v>
      </c>
      <c r="AD1154" s="96" t="s">
        <v>290</v>
      </c>
      <c r="AE1154" s="156" t="s">
        <v>38</v>
      </c>
      <c r="AF1154" s="156" t="s">
        <v>38</v>
      </c>
      <c r="AG1154" s="156" t="s">
        <v>38</v>
      </c>
      <c r="AH1154" s="156" t="s">
        <v>38</v>
      </c>
      <c r="AI1154" s="156" t="s">
        <v>38</v>
      </c>
      <c r="AJ1154" s="156" t="s">
        <v>38</v>
      </c>
      <c r="AK1154" s="156" t="s">
        <v>38</v>
      </c>
    </row>
    <row r="1155" spans="23:37" ht="16.5" customHeight="1" x14ac:dyDescent="0.25">
      <c r="W1155" s="156" t="s">
        <v>38</v>
      </c>
      <c r="X1155" s="156" t="s">
        <v>38</v>
      </c>
      <c r="Y1155" s="156" t="s">
        <v>38</v>
      </c>
      <c r="Z1155" s="156" t="s">
        <v>38</v>
      </c>
      <c r="AA1155" s="156" t="s">
        <v>38</v>
      </c>
      <c r="AB1155" s="156" t="s">
        <v>38</v>
      </c>
      <c r="AC1155" s="156" t="s">
        <v>38</v>
      </c>
      <c r="AD1155" s="96" t="s">
        <v>290</v>
      </c>
      <c r="AE1155" s="156" t="s">
        <v>38</v>
      </c>
      <c r="AF1155" s="156" t="s">
        <v>38</v>
      </c>
      <c r="AG1155" s="156" t="s">
        <v>38</v>
      </c>
      <c r="AH1155" s="156" t="s">
        <v>38</v>
      </c>
      <c r="AI1155" s="156" t="s">
        <v>38</v>
      </c>
      <c r="AJ1155" s="156" t="s">
        <v>38</v>
      </c>
      <c r="AK1155" s="156" t="s">
        <v>38</v>
      </c>
    </row>
    <row r="1156" spans="23:37" ht="16.5" customHeight="1" x14ac:dyDescent="0.25">
      <c r="W1156" s="156" t="s">
        <v>38</v>
      </c>
      <c r="X1156" s="156" t="s">
        <v>38</v>
      </c>
      <c r="Y1156" s="156" t="s">
        <v>38</v>
      </c>
      <c r="Z1156" s="156" t="s">
        <v>38</v>
      </c>
      <c r="AA1156" s="156" t="s">
        <v>38</v>
      </c>
      <c r="AB1156" s="156" t="s">
        <v>38</v>
      </c>
      <c r="AC1156" s="156" t="s">
        <v>38</v>
      </c>
      <c r="AD1156" s="96" t="s">
        <v>290</v>
      </c>
      <c r="AE1156" s="156" t="s">
        <v>38</v>
      </c>
      <c r="AF1156" s="156" t="s">
        <v>38</v>
      </c>
      <c r="AG1156" s="156" t="s">
        <v>38</v>
      </c>
      <c r="AH1156" s="156" t="s">
        <v>38</v>
      </c>
      <c r="AI1156" s="156" t="s">
        <v>38</v>
      </c>
      <c r="AJ1156" s="156" t="s">
        <v>38</v>
      </c>
      <c r="AK1156" s="156" t="s">
        <v>38</v>
      </c>
    </row>
    <row r="1157" spans="23:37" ht="16.5" customHeight="1" x14ac:dyDescent="0.25">
      <c r="W1157" s="156" t="s">
        <v>38</v>
      </c>
      <c r="X1157" s="156" t="s">
        <v>38</v>
      </c>
      <c r="Y1157" s="156" t="s">
        <v>38</v>
      </c>
      <c r="Z1157" s="156" t="s">
        <v>38</v>
      </c>
      <c r="AA1157" s="156" t="s">
        <v>38</v>
      </c>
      <c r="AB1157" s="156" t="s">
        <v>38</v>
      </c>
      <c r="AC1157" s="156" t="s">
        <v>38</v>
      </c>
      <c r="AD1157" s="96" t="s">
        <v>290</v>
      </c>
      <c r="AE1157" s="156" t="s">
        <v>38</v>
      </c>
      <c r="AF1157" s="156" t="s">
        <v>38</v>
      </c>
      <c r="AG1157" s="156" t="s">
        <v>38</v>
      </c>
      <c r="AH1157" s="156" t="s">
        <v>38</v>
      </c>
      <c r="AI1157" s="156" t="s">
        <v>38</v>
      </c>
      <c r="AJ1157" s="156" t="s">
        <v>38</v>
      </c>
      <c r="AK1157" s="156" t="s">
        <v>38</v>
      </c>
    </row>
    <row r="1158" spans="23:37" ht="16.5" customHeight="1" x14ac:dyDescent="0.25">
      <c r="W1158" s="156" t="s">
        <v>38</v>
      </c>
      <c r="X1158" s="156" t="s">
        <v>38</v>
      </c>
      <c r="Y1158" s="156" t="s">
        <v>38</v>
      </c>
      <c r="Z1158" s="156" t="s">
        <v>38</v>
      </c>
      <c r="AA1158" s="156" t="s">
        <v>38</v>
      </c>
      <c r="AB1158" s="156" t="s">
        <v>38</v>
      </c>
      <c r="AC1158" s="156" t="s">
        <v>38</v>
      </c>
      <c r="AD1158" s="96" t="s">
        <v>290</v>
      </c>
      <c r="AE1158" s="156" t="s">
        <v>38</v>
      </c>
      <c r="AF1158" s="156" t="s">
        <v>38</v>
      </c>
      <c r="AG1158" s="156" t="s">
        <v>38</v>
      </c>
      <c r="AH1158" s="156" t="s">
        <v>38</v>
      </c>
      <c r="AI1158" s="156" t="s">
        <v>38</v>
      </c>
      <c r="AJ1158" s="156" t="s">
        <v>38</v>
      </c>
      <c r="AK1158" s="156" t="s">
        <v>38</v>
      </c>
    </row>
    <row r="1159" spans="23:37" ht="16.5" customHeight="1" x14ac:dyDescent="0.25">
      <c r="W1159" s="156" t="s">
        <v>38</v>
      </c>
      <c r="X1159" s="156" t="s">
        <v>38</v>
      </c>
      <c r="Y1159" s="156" t="s">
        <v>38</v>
      </c>
      <c r="Z1159" s="156" t="s">
        <v>38</v>
      </c>
      <c r="AA1159" s="156" t="s">
        <v>38</v>
      </c>
      <c r="AB1159" s="156" t="s">
        <v>38</v>
      </c>
      <c r="AC1159" s="156" t="s">
        <v>38</v>
      </c>
      <c r="AD1159" s="96" t="s">
        <v>290</v>
      </c>
      <c r="AE1159" s="156" t="s">
        <v>38</v>
      </c>
      <c r="AF1159" s="156" t="s">
        <v>38</v>
      </c>
      <c r="AG1159" s="156" t="s">
        <v>38</v>
      </c>
      <c r="AH1159" s="156" t="s">
        <v>38</v>
      </c>
      <c r="AI1159" s="156" t="s">
        <v>38</v>
      </c>
      <c r="AJ1159" s="156" t="s">
        <v>38</v>
      </c>
      <c r="AK1159" s="156" t="s">
        <v>38</v>
      </c>
    </row>
    <row r="1160" spans="23:37" ht="16.5" customHeight="1" x14ac:dyDescent="0.25">
      <c r="W1160" s="156" t="s">
        <v>38</v>
      </c>
      <c r="X1160" s="156" t="s">
        <v>38</v>
      </c>
      <c r="Y1160" s="156" t="s">
        <v>38</v>
      </c>
      <c r="Z1160" s="156" t="s">
        <v>38</v>
      </c>
      <c r="AA1160" s="156" t="s">
        <v>38</v>
      </c>
      <c r="AB1160" s="156" t="s">
        <v>38</v>
      </c>
      <c r="AC1160" s="156" t="s">
        <v>38</v>
      </c>
      <c r="AD1160" s="96" t="s">
        <v>290</v>
      </c>
      <c r="AE1160" s="156" t="s">
        <v>38</v>
      </c>
      <c r="AF1160" s="156" t="s">
        <v>38</v>
      </c>
      <c r="AG1160" s="156" t="s">
        <v>38</v>
      </c>
      <c r="AH1160" s="156" t="s">
        <v>38</v>
      </c>
      <c r="AI1160" s="156" t="s">
        <v>38</v>
      </c>
      <c r="AJ1160" s="156" t="s">
        <v>38</v>
      </c>
      <c r="AK1160" s="156" t="s">
        <v>38</v>
      </c>
    </row>
    <row r="1161" spans="23:37" ht="16.5" customHeight="1" x14ac:dyDescent="0.25">
      <c r="W1161" s="156" t="s">
        <v>38</v>
      </c>
      <c r="X1161" s="156" t="s">
        <v>38</v>
      </c>
      <c r="Y1161" s="156" t="s">
        <v>38</v>
      </c>
      <c r="Z1161" s="156" t="s">
        <v>38</v>
      </c>
      <c r="AA1161" s="156" t="s">
        <v>38</v>
      </c>
      <c r="AB1161" s="156" t="s">
        <v>38</v>
      </c>
      <c r="AC1161" s="156" t="s">
        <v>38</v>
      </c>
      <c r="AD1161" s="96" t="s">
        <v>290</v>
      </c>
      <c r="AE1161" s="156" t="s">
        <v>38</v>
      </c>
      <c r="AF1161" s="156" t="s">
        <v>38</v>
      </c>
      <c r="AG1161" s="156" t="s">
        <v>38</v>
      </c>
      <c r="AH1161" s="156" t="s">
        <v>38</v>
      </c>
      <c r="AI1161" s="156" t="s">
        <v>38</v>
      </c>
      <c r="AJ1161" s="156" t="s">
        <v>38</v>
      </c>
      <c r="AK1161" s="156" t="s">
        <v>38</v>
      </c>
    </row>
    <row r="1162" spans="23:37" ht="16.5" customHeight="1" x14ac:dyDescent="0.25">
      <c r="W1162" s="156" t="s">
        <v>38</v>
      </c>
      <c r="X1162" s="156" t="s">
        <v>38</v>
      </c>
      <c r="Y1162" s="156" t="s">
        <v>38</v>
      </c>
      <c r="Z1162" s="156" t="s">
        <v>38</v>
      </c>
      <c r="AA1162" s="156" t="s">
        <v>38</v>
      </c>
      <c r="AB1162" s="156" t="s">
        <v>38</v>
      </c>
      <c r="AC1162" s="156" t="s">
        <v>38</v>
      </c>
      <c r="AD1162" s="96" t="s">
        <v>290</v>
      </c>
      <c r="AE1162" s="156" t="s">
        <v>38</v>
      </c>
      <c r="AF1162" s="156" t="s">
        <v>38</v>
      </c>
      <c r="AG1162" s="156" t="s">
        <v>38</v>
      </c>
      <c r="AH1162" s="156" t="s">
        <v>38</v>
      </c>
      <c r="AI1162" s="156" t="s">
        <v>38</v>
      </c>
      <c r="AJ1162" s="156" t="s">
        <v>38</v>
      </c>
      <c r="AK1162" s="156" t="s">
        <v>38</v>
      </c>
    </row>
    <row r="1163" spans="23:37" ht="16.5" customHeight="1" x14ac:dyDescent="0.25">
      <c r="W1163" s="156" t="s">
        <v>38</v>
      </c>
      <c r="X1163" s="156" t="s">
        <v>38</v>
      </c>
      <c r="Y1163" s="156" t="s">
        <v>38</v>
      </c>
      <c r="Z1163" s="156" t="s">
        <v>38</v>
      </c>
      <c r="AA1163" s="156" t="s">
        <v>38</v>
      </c>
      <c r="AB1163" s="156" t="s">
        <v>38</v>
      </c>
      <c r="AC1163" s="156" t="s">
        <v>38</v>
      </c>
      <c r="AD1163" s="96" t="s">
        <v>290</v>
      </c>
      <c r="AE1163" s="156" t="s">
        <v>38</v>
      </c>
      <c r="AF1163" s="156" t="s">
        <v>38</v>
      </c>
      <c r="AG1163" s="156" t="s">
        <v>38</v>
      </c>
      <c r="AH1163" s="156" t="s">
        <v>38</v>
      </c>
      <c r="AI1163" s="156" t="s">
        <v>38</v>
      </c>
      <c r="AJ1163" s="156" t="s">
        <v>38</v>
      </c>
      <c r="AK1163" s="156" t="s">
        <v>38</v>
      </c>
    </row>
    <row r="1164" spans="23:37" ht="16.5" customHeight="1" x14ac:dyDescent="0.25">
      <c r="W1164" s="156" t="s">
        <v>38</v>
      </c>
      <c r="X1164" s="156" t="s">
        <v>38</v>
      </c>
      <c r="Y1164" s="156" t="s">
        <v>38</v>
      </c>
      <c r="Z1164" s="156" t="s">
        <v>38</v>
      </c>
      <c r="AA1164" s="156" t="s">
        <v>38</v>
      </c>
      <c r="AB1164" s="156" t="s">
        <v>38</v>
      </c>
      <c r="AC1164" s="156" t="s">
        <v>38</v>
      </c>
      <c r="AD1164" s="96" t="s">
        <v>290</v>
      </c>
      <c r="AE1164" s="156" t="s">
        <v>38</v>
      </c>
      <c r="AF1164" s="156" t="s">
        <v>38</v>
      </c>
      <c r="AG1164" s="156" t="s">
        <v>38</v>
      </c>
      <c r="AH1164" s="156" t="s">
        <v>38</v>
      </c>
      <c r="AI1164" s="156" t="s">
        <v>38</v>
      </c>
      <c r="AJ1164" s="156" t="s">
        <v>38</v>
      </c>
      <c r="AK1164" s="156" t="s">
        <v>38</v>
      </c>
    </row>
    <row r="1165" spans="23:37" ht="16.5" customHeight="1" x14ac:dyDescent="0.25">
      <c r="W1165" s="156" t="s">
        <v>38</v>
      </c>
      <c r="X1165" s="156" t="s">
        <v>38</v>
      </c>
      <c r="Y1165" s="156" t="s">
        <v>38</v>
      </c>
      <c r="Z1165" s="156" t="s">
        <v>38</v>
      </c>
      <c r="AA1165" s="156" t="s">
        <v>38</v>
      </c>
      <c r="AB1165" s="156" t="s">
        <v>38</v>
      </c>
      <c r="AC1165" s="156" t="s">
        <v>38</v>
      </c>
      <c r="AD1165" s="96" t="s">
        <v>290</v>
      </c>
      <c r="AE1165" s="156" t="s">
        <v>38</v>
      </c>
      <c r="AF1165" s="156" t="s">
        <v>38</v>
      </c>
      <c r="AG1165" s="156" t="s">
        <v>38</v>
      </c>
      <c r="AH1165" s="156" t="s">
        <v>38</v>
      </c>
      <c r="AI1165" s="156" t="s">
        <v>38</v>
      </c>
      <c r="AJ1165" s="156" t="s">
        <v>38</v>
      </c>
      <c r="AK1165" s="156" t="s">
        <v>38</v>
      </c>
    </row>
    <row r="1166" spans="23:37" ht="16.5" customHeight="1" x14ac:dyDescent="0.25">
      <c r="W1166" s="156" t="s">
        <v>38</v>
      </c>
      <c r="X1166" s="156" t="s">
        <v>38</v>
      </c>
      <c r="Y1166" s="156" t="s">
        <v>38</v>
      </c>
      <c r="Z1166" s="156" t="s">
        <v>38</v>
      </c>
      <c r="AA1166" s="156" t="s">
        <v>38</v>
      </c>
      <c r="AB1166" s="156" t="s">
        <v>38</v>
      </c>
      <c r="AC1166" s="156" t="s">
        <v>38</v>
      </c>
      <c r="AD1166" s="96" t="s">
        <v>290</v>
      </c>
      <c r="AE1166" s="156" t="s">
        <v>38</v>
      </c>
      <c r="AF1166" s="156" t="s">
        <v>38</v>
      </c>
      <c r="AG1166" s="156" t="s">
        <v>38</v>
      </c>
      <c r="AH1166" s="156" t="s">
        <v>38</v>
      </c>
      <c r="AI1166" s="156" t="s">
        <v>38</v>
      </c>
      <c r="AJ1166" s="156" t="s">
        <v>38</v>
      </c>
      <c r="AK1166" s="156" t="s">
        <v>38</v>
      </c>
    </row>
    <row r="1167" spans="23:37" ht="16.5" customHeight="1" x14ac:dyDescent="0.25">
      <c r="W1167" s="156" t="s">
        <v>38</v>
      </c>
      <c r="X1167" s="156" t="s">
        <v>38</v>
      </c>
      <c r="Y1167" s="156" t="s">
        <v>38</v>
      </c>
      <c r="Z1167" s="156" t="s">
        <v>38</v>
      </c>
      <c r="AA1167" s="156" t="s">
        <v>38</v>
      </c>
      <c r="AB1167" s="156" t="s">
        <v>38</v>
      </c>
      <c r="AC1167" s="156" t="s">
        <v>38</v>
      </c>
      <c r="AD1167" s="96" t="s">
        <v>290</v>
      </c>
      <c r="AE1167" s="156" t="s">
        <v>38</v>
      </c>
      <c r="AF1167" s="156" t="s">
        <v>38</v>
      </c>
      <c r="AG1167" s="156" t="s">
        <v>38</v>
      </c>
      <c r="AH1167" s="156" t="s">
        <v>38</v>
      </c>
      <c r="AI1167" s="156" t="s">
        <v>38</v>
      </c>
      <c r="AJ1167" s="156" t="s">
        <v>38</v>
      </c>
      <c r="AK1167" s="156" t="s">
        <v>38</v>
      </c>
    </row>
    <row r="1168" spans="23:37" ht="16.5" customHeight="1" x14ac:dyDescent="0.25">
      <c r="W1168" s="156" t="s">
        <v>38</v>
      </c>
      <c r="X1168" s="156" t="s">
        <v>38</v>
      </c>
      <c r="Y1168" s="156" t="s">
        <v>38</v>
      </c>
      <c r="Z1168" s="156" t="s">
        <v>38</v>
      </c>
      <c r="AA1168" s="156" t="s">
        <v>38</v>
      </c>
      <c r="AB1168" s="156" t="s">
        <v>38</v>
      </c>
      <c r="AC1168" s="156" t="s">
        <v>38</v>
      </c>
      <c r="AD1168" s="96" t="s">
        <v>290</v>
      </c>
      <c r="AE1168" s="156" t="s">
        <v>38</v>
      </c>
      <c r="AF1168" s="156" t="s">
        <v>38</v>
      </c>
      <c r="AG1168" s="156" t="s">
        <v>38</v>
      </c>
      <c r="AH1168" s="156" t="s">
        <v>38</v>
      </c>
      <c r="AI1168" s="156" t="s">
        <v>38</v>
      </c>
      <c r="AJ1168" s="156" t="s">
        <v>38</v>
      </c>
      <c r="AK1168" s="156" t="s">
        <v>38</v>
      </c>
    </row>
    <row r="1169" spans="23:37" ht="16.5" customHeight="1" x14ac:dyDescent="0.25">
      <c r="W1169" s="156" t="s">
        <v>38</v>
      </c>
      <c r="X1169" s="156" t="s">
        <v>38</v>
      </c>
      <c r="Y1169" s="156" t="s">
        <v>38</v>
      </c>
      <c r="Z1169" s="156" t="s">
        <v>38</v>
      </c>
      <c r="AA1169" s="156" t="s">
        <v>38</v>
      </c>
      <c r="AB1169" s="156" t="s">
        <v>38</v>
      </c>
      <c r="AC1169" s="156" t="s">
        <v>38</v>
      </c>
      <c r="AD1169" s="96" t="s">
        <v>290</v>
      </c>
      <c r="AE1169" s="156" t="s">
        <v>38</v>
      </c>
      <c r="AF1169" s="156" t="s">
        <v>38</v>
      </c>
      <c r="AG1169" s="156" t="s">
        <v>38</v>
      </c>
      <c r="AH1169" s="156" t="s">
        <v>38</v>
      </c>
      <c r="AI1169" s="156" t="s">
        <v>38</v>
      </c>
      <c r="AJ1169" s="156" t="s">
        <v>38</v>
      </c>
      <c r="AK1169" s="156" t="s">
        <v>38</v>
      </c>
    </row>
    <row r="1170" spans="23:37" ht="16.5" customHeight="1" x14ac:dyDescent="0.25">
      <c r="W1170" s="156" t="s">
        <v>38</v>
      </c>
      <c r="X1170" s="156" t="s">
        <v>38</v>
      </c>
      <c r="Y1170" s="156" t="s">
        <v>38</v>
      </c>
      <c r="Z1170" s="156" t="s">
        <v>38</v>
      </c>
      <c r="AA1170" s="156" t="s">
        <v>38</v>
      </c>
      <c r="AB1170" s="156" t="s">
        <v>38</v>
      </c>
      <c r="AC1170" s="156" t="s">
        <v>38</v>
      </c>
      <c r="AD1170" s="96" t="s">
        <v>290</v>
      </c>
      <c r="AE1170" s="156" t="s">
        <v>38</v>
      </c>
      <c r="AF1170" s="156" t="s">
        <v>38</v>
      </c>
      <c r="AG1170" s="156" t="s">
        <v>38</v>
      </c>
      <c r="AH1170" s="156" t="s">
        <v>38</v>
      </c>
      <c r="AI1170" s="156" t="s">
        <v>38</v>
      </c>
      <c r="AJ1170" s="156" t="s">
        <v>38</v>
      </c>
      <c r="AK1170" s="156" t="s">
        <v>38</v>
      </c>
    </row>
    <row r="1171" spans="23:37" ht="16.5" customHeight="1" x14ac:dyDescent="0.25">
      <c r="W1171" s="156" t="s">
        <v>38</v>
      </c>
      <c r="X1171" s="156" t="s">
        <v>38</v>
      </c>
      <c r="Y1171" s="156" t="s">
        <v>38</v>
      </c>
      <c r="Z1171" s="156" t="s">
        <v>38</v>
      </c>
      <c r="AA1171" s="156" t="s">
        <v>38</v>
      </c>
      <c r="AB1171" s="156" t="s">
        <v>38</v>
      </c>
      <c r="AC1171" s="156" t="s">
        <v>38</v>
      </c>
      <c r="AD1171" s="96" t="s">
        <v>290</v>
      </c>
      <c r="AE1171" s="156" t="s">
        <v>38</v>
      </c>
      <c r="AF1171" s="156" t="s">
        <v>38</v>
      </c>
      <c r="AG1171" s="156" t="s">
        <v>38</v>
      </c>
      <c r="AH1171" s="156" t="s">
        <v>38</v>
      </c>
      <c r="AI1171" s="156" t="s">
        <v>38</v>
      </c>
      <c r="AJ1171" s="156" t="s">
        <v>38</v>
      </c>
      <c r="AK1171" s="156" t="s">
        <v>38</v>
      </c>
    </row>
    <row r="1172" spans="23:37" ht="16.5" customHeight="1" x14ac:dyDescent="0.25">
      <c r="W1172" s="156" t="s">
        <v>38</v>
      </c>
      <c r="X1172" s="156" t="s">
        <v>38</v>
      </c>
      <c r="Y1172" s="156" t="s">
        <v>38</v>
      </c>
      <c r="Z1172" s="156" t="s">
        <v>38</v>
      </c>
      <c r="AA1172" s="156" t="s">
        <v>38</v>
      </c>
      <c r="AB1172" s="156" t="s">
        <v>38</v>
      </c>
      <c r="AC1172" s="156" t="s">
        <v>38</v>
      </c>
      <c r="AD1172" s="96" t="s">
        <v>290</v>
      </c>
      <c r="AE1172" s="156" t="s">
        <v>38</v>
      </c>
      <c r="AF1172" s="156" t="s">
        <v>38</v>
      </c>
      <c r="AG1172" s="156" t="s">
        <v>38</v>
      </c>
      <c r="AH1172" s="156" t="s">
        <v>38</v>
      </c>
      <c r="AI1172" s="156" t="s">
        <v>38</v>
      </c>
      <c r="AJ1172" s="156" t="s">
        <v>38</v>
      </c>
      <c r="AK1172" s="156" t="s">
        <v>38</v>
      </c>
    </row>
    <row r="1173" spans="23:37" ht="16.5" customHeight="1" x14ac:dyDescent="0.25">
      <c r="W1173" s="156" t="s">
        <v>38</v>
      </c>
      <c r="X1173" s="156" t="s">
        <v>38</v>
      </c>
      <c r="Y1173" s="156" t="s">
        <v>38</v>
      </c>
      <c r="Z1173" s="156" t="s">
        <v>38</v>
      </c>
      <c r="AA1173" s="156" t="s">
        <v>38</v>
      </c>
      <c r="AB1173" s="156" t="s">
        <v>38</v>
      </c>
      <c r="AC1173" s="156" t="s">
        <v>38</v>
      </c>
      <c r="AD1173" s="96" t="s">
        <v>290</v>
      </c>
      <c r="AE1173" s="156" t="s">
        <v>38</v>
      </c>
      <c r="AF1173" s="156" t="s">
        <v>38</v>
      </c>
      <c r="AG1173" s="156" t="s">
        <v>38</v>
      </c>
      <c r="AH1173" s="156" t="s">
        <v>38</v>
      </c>
      <c r="AI1173" s="156" t="s">
        <v>38</v>
      </c>
      <c r="AJ1173" s="156" t="s">
        <v>38</v>
      </c>
      <c r="AK1173" s="156" t="s">
        <v>38</v>
      </c>
    </row>
    <row r="1174" spans="23:37" ht="16.5" customHeight="1" x14ac:dyDescent="0.25">
      <c r="W1174" s="156" t="s">
        <v>38</v>
      </c>
      <c r="X1174" s="156" t="s">
        <v>38</v>
      </c>
      <c r="Y1174" s="156" t="s">
        <v>38</v>
      </c>
      <c r="Z1174" s="156" t="s">
        <v>38</v>
      </c>
      <c r="AA1174" s="156" t="s">
        <v>38</v>
      </c>
      <c r="AB1174" s="156" t="s">
        <v>38</v>
      </c>
      <c r="AC1174" s="156" t="s">
        <v>38</v>
      </c>
      <c r="AD1174" s="96" t="s">
        <v>290</v>
      </c>
      <c r="AE1174" s="156" t="s">
        <v>38</v>
      </c>
      <c r="AF1174" s="156" t="s">
        <v>38</v>
      </c>
      <c r="AG1174" s="156" t="s">
        <v>38</v>
      </c>
      <c r="AH1174" s="156" t="s">
        <v>38</v>
      </c>
      <c r="AI1174" s="156" t="s">
        <v>38</v>
      </c>
      <c r="AJ1174" s="156" t="s">
        <v>38</v>
      </c>
      <c r="AK1174" s="156" t="s">
        <v>38</v>
      </c>
    </row>
    <row r="1175" spans="23:37" ht="16.5" customHeight="1" x14ac:dyDescent="0.25">
      <c r="W1175" s="156" t="s">
        <v>38</v>
      </c>
      <c r="X1175" s="156" t="s">
        <v>38</v>
      </c>
      <c r="Y1175" s="156" t="s">
        <v>38</v>
      </c>
      <c r="Z1175" s="156" t="s">
        <v>38</v>
      </c>
      <c r="AA1175" s="156" t="s">
        <v>38</v>
      </c>
      <c r="AB1175" s="156" t="s">
        <v>38</v>
      </c>
      <c r="AC1175" s="156" t="s">
        <v>38</v>
      </c>
      <c r="AD1175" s="96" t="s">
        <v>290</v>
      </c>
      <c r="AE1175" s="156" t="s">
        <v>38</v>
      </c>
      <c r="AF1175" s="156" t="s">
        <v>38</v>
      </c>
      <c r="AG1175" s="156" t="s">
        <v>38</v>
      </c>
      <c r="AH1175" s="156" t="s">
        <v>38</v>
      </c>
      <c r="AI1175" s="156" t="s">
        <v>38</v>
      </c>
      <c r="AJ1175" s="156" t="s">
        <v>38</v>
      </c>
      <c r="AK1175" s="156" t="s">
        <v>38</v>
      </c>
    </row>
    <row r="1176" spans="23:37" ht="16.5" customHeight="1" x14ac:dyDescent="0.25">
      <c r="W1176" s="156" t="s">
        <v>38</v>
      </c>
      <c r="X1176" s="156" t="s">
        <v>38</v>
      </c>
      <c r="Y1176" s="156" t="s">
        <v>38</v>
      </c>
      <c r="Z1176" s="156" t="s">
        <v>38</v>
      </c>
      <c r="AA1176" s="156" t="s">
        <v>38</v>
      </c>
      <c r="AB1176" s="156" t="s">
        <v>38</v>
      </c>
      <c r="AC1176" s="156" t="s">
        <v>38</v>
      </c>
      <c r="AD1176" s="96" t="s">
        <v>290</v>
      </c>
      <c r="AE1176" s="156" t="s">
        <v>38</v>
      </c>
      <c r="AF1176" s="156" t="s">
        <v>38</v>
      </c>
      <c r="AG1176" s="156" t="s">
        <v>38</v>
      </c>
      <c r="AH1176" s="156" t="s">
        <v>38</v>
      </c>
      <c r="AI1176" s="156" t="s">
        <v>38</v>
      </c>
      <c r="AJ1176" s="156" t="s">
        <v>38</v>
      </c>
      <c r="AK1176" s="156" t="s">
        <v>38</v>
      </c>
    </row>
    <row r="1177" spans="23:37" ht="16.5" customHeight="1" x14ac:dyDescent="0.25">
      <c r="W1177" s="156" t="s">
        <v>38</v>
      </c>
      <c r="X1177" s="156" t="s">
        <v>38</v>
      </c>
      <c r="Y1177" s="156" t="s">
        <v>38</v>
      </c>
      <c r="Z1177" s="156" t="s">
        <v>38</v>
      </c>
      <c r="AA1177" s="156" t="s">
        <v>38</v>
      </c>
      <c r="AB1177" s="156" t="s">
        <v>38</v>
      </c>
      <c r="AC1177" s="156" t="s">
        <v>38</v>
      </c>
      <c r="AD1177" s="96" t="s">
        <v>290</v>
      </c>
      <c r="AE1177" s="156" t="s">
        <v>38</v>
      </c>
      <c r="AF1177" s="156" t="s">
        <v>38</v>
      </c>
      <c r="AG1177" s="156" t="s">
        <v>38</v>
      </c>
      <c r="AH1177" s="156" t="s">
        <v>38</v>
      </c>
      <c r="AI1177" s="156" t="s">
        <v>38</v>
      </c>
      <c r="AJ1177" s="156" t="s">
        <v>38</v>
      </c>
      <c r="AK1177" s="156" t="s">
        <v>38</v>
      </c>
    </row>
    <row r="1178" spans="23:37" ht="16.5" customHeight="1" x14ac:dyDescent="0.25">
      <c r="W1178" s="156" t="s">
        <v>38</v>
      </c>
      <c r="X1178" s="156" t="s">
        <v>38</v>
      </c>
      <c r="Y1178" s="156" t="s">
        <v>38</v>
      </c>
      <c r="Z1178" s="156" t="s">
        <v>38</v>
      </c>
      <c r="AA1178" s="156" t="s">
        <v>38</v>
      </c>
      <c r="AB1178" s="156" t="s">
        <v>38</v>
      </c>
      <c r="AC1178" s="156" t="s">
        <v>38</v>
      </c>
      <c r="AD1178" s="96" t="s">
        <v>290</v>
      </c>
      <c r="AE1178" s="156" t="s">
        <v>38</v>
      </c>
      <c r="AF1178" s="156" t="s">
        <v>38</v>
      </c>
      <c r="AG1178" s="156" t="s">
        <v>38</v>
      </c>
      <c r="AH1178" s="156" t="s">
        <v>38</v>
      </c>
      <c r="AI1178" s="156" t="s">
        <v>38</v>
      </c>
      <c r="AJ1178" s="156" t="s">
        <v>38</v>
      </c>
      <c r="AK1178" s="156" t="s">
        <v>38</v>
      </c>
    </row>
    <row r="1179" spans="23:37" ht="16.5" customHeight="1" x14ac:dyDescent="0.25">
      <c r="W1179" s="156" t="s">
        <v>38</v>
      </c>
      <c r="X1179" s="156" t="s">
        <v>38</v>
      </c>
      <c r="Y1179" s="156" t="s">
        <v>38</v>
      </c>
      <c r="Z1179" s="156" t="s">
        <v>38</v>
      </c>
      <c r="AA1179" s="156" t="s">
        <v>38</v>
      </c>
      <c r="AB1179" s="156" t="s">
        <v>38</v>
      </c>
      <c r="AC1179" s="156" t="s">
        <v>38</v>
      </c>
      <c r="AD1179" s="96" t="s">
        <v>290</v>
      </c>
      <c r="AE1179" s="156" t="s">
        <v>38</v>
      </c>
      <c r="AF1179" s="156" t="s">
        <v>38</v>
      </c>
      <c r="AG1179" s="156" t="s">
        <v>38</v>
      </c>
      <c r="AH1179" s="156" t="s">
        <v>38</v>
      </c>
      <c r="AI1179" s="156" t="s">
        <v>38</v>
      </c>
      <c r="AJ1179" s="156" t="s">
        <v>38</v>
      </c>
      <c r="AK1179" s="156" t="s">
        <v>38</v>
      </c>
    </row>
    <row r="1180" spans="23:37" ht="16.5" customHeight="1" x14ac:dyDescent="0.25">
      <c r="W1180" s="156" t="s">
        <v>38</v>
      </c>
      <c r="X1180" s="156" t="s">
        <v>38</v>
      </c>
      <c r="Y1180" s="156" t="s">
        <v>38</v>
      </c>
      <c r="Z1180" s="156" t="s">
        <v>38</v>
      </c>
      <c r="AA1180" s="156" t="s">
        <v>38</v>
      </c>
      <c r="AB1180" s="156" t="s">
        <v>38</v>
      </c>
      <c r="AC1180" s="156" t="s">
        <v>38</v>
      </c>
      <c r="AD1180" s="96" t="s">
        <v>290</v>
      </c>
      <c r="AE1180" s="156" t="s">
        <v>38</v>
      </c>
      <c r="AF1180" s="156" t="s">
        <v>38</v>
      </c>
      <c r="AG1180" s="156" t="s">
        <v>38</v>
      </c>
      <c r="AH1180" s="156" t="s">
        <v>38</v>
      </c>
      <c r="AI1180" s="156" t="s">
        <v>38</v>
      </c>
      <c r="AJ1180" s="156" t="s">
        <v>38</v>
      </c>
      <c r="AK1180" s="156" t="s">
        <v>38</v>
      </c>
    </row>
    <row r="1181" spans="23:37" ht="16.5" customHeight="1" x14ac:dyDescent="0.25">
      <c r="W1181" s="156" t="s">
        <v>38</v>
      </c>
      <c r="X1181" s="156" t="s">
        <v>38</v>
      </c>
      <c r="Y1181" s="156" t="s">
        <v>38</v>
      </c>
      <c r="Z1181" s="156" t="s">
        <v>38</v>
      </c>
      <c r="AA1181" s="156" t="s">
        <v>38</v>
      </c>
      <c r="AB1181" s="156" t="s">
        <v>38</v>
      </c>
      <c r="AC1181" s="156" t="s">
        <v>38</v>
      </c>
      <c r="AD1181" s="96" t="s">
        <v>290</v>
      </c>
      <c r="AE1181" s="156" t="s">
        <v>38</v>
      </c>
      <c r="AF1181" s="156" t="s">
        <v>38</v>
      </c>
      <c r="AG1181" s="156" t="s">
        <v>38</v>
      </c>
      <c r="AH1181" s="156" t="s">
        <v>38</v>
      </c>
      <c r="AI1181" s="156" t="s">
        <v>38</v>
      </c>
      <c r="AJ1181" s="156" t="s">
        <v>38</v>
      </c>
      <c r="AK1181" s="156" t="s">
        <v>38</v>
      </c>
    </row>
    <row r="1182" spans="23:37" ht="16.5" customHeight="1" x14ac:dyDescent="0.25">
      <c r="W1182" s="156" t="s">
        <v>38</v>
      </c>
      <c r="X1182" s="156" t="s">
        <v>38</v>
      </c>
      <c r="Y1182" s="156" t="s">
        <v>38</v>
      </c>
      <c r="Z1182" s="156" t="s">
        <v>38</v>
      </c>
      <c r="AA1182" s="156" t="s">
        <v>38</v>
      </c>
      <c r="AB1182" s="156" t="s">
        <v>38</v>
      </c>
      <c r="AC1182" s="156" t="s">
        <v>38</v>
      </c>
      <c r="AD1182" s="96" t="s">
        <v>290</v>
      </c>
      <c r="AE1182" s="156" t="s">
        <v>38</v>
      </c>
      <c r="AF1182" s="156" t="s">
        <v>38</v>
      </c>
      <c r="AG1182" s="156" t="s">
        <v>38</v>
      </c>
      <c r="AH1182" s="156" t="s">
        <v>38</v>
      </c>
      <c r="AI1182" s="156" t="s">
        <v>38</v>
      </c>
      <c r="AJ1182" s="156" t="s">
        <v>38</v>
      </c>
      <c r="AK1182" s="156" t="s">
        <v>38</v>
      </c>
    </row>
    <row r="1183" spans="23:37" ht="16.5" customHeight="1" x14ac:dyDescent="0.25">
      <c r="W1183" s="156" t="s">
        <v>38</v>
      </c>
      <c r="X1183" s="156" t="s">
        <v>38</v>
      </c>
      <c r="Y1183" s="156" t="s">
        <v>38</v>
      </c>
      <c r="Z1183" s="156" t="s">
        <v>38</v>
      </c>
      <c r="AA1183" s="156" t="s">
        <v>38</v>
      </c>
      <c r="AB1183" s="156" t="s">
        <v>38</v>
      </c>
      <c r="AC1183" s="156" t="s">
        <v>38</v>
      </c>
      <c r="AD1183" s="96" t="s">
        <v>290</v>
      </c>
      <c r="AE1183" s="156" t="s">
        <v>38</v>
      </c>
      <c r="AF1183" s="156" t="s">
        <v>38</v>
      </c>
      <c r="AG1183" s="156" t="s">
        <v>38</v>
      </c>
      <c r="AH1183" s="156" t="s">
        <v>38</v>
      </c>
      <c r="AI1183" s="156" t="s">
        <v>38</v>
      </c>
      <c r="AJ1183" s="156" t="s">
        <v>38</v>
      </c>
      <c r="AK1183" s="156" t="s">
        <v>38</v>
      </c>
    </row>
    <row r="1184" spans="23:37" ht="16.5" customHeight="1" x14ac:dyDescent="0.25">
      <c r="W1184" s="156" t="s">
        <v>38</v>
      </c>
      <c r="X1184" s="156" t="s">
        <v>38</v>
      </c>
      <c r="Y1184" s="156" t="s">
        <v>38</v>
      </c>
      <c r="Z1184" s="156" t="s">
        <v>38</v>
      </c>
      <c r="AA1184" s="156" t="s">
        <v>38</v>
      </c>
      <c r="AB1184" s="156" t="s">
        <v>38</v>
      </c>
      <c r="AC1184" s="156" t="s">
        <v>38</v>
      </c>
      <c r="AD1184" s="96" t="s">
        <v>290</v>
      </c>
      <c r="AE1184" s="156" t="s">
        <v>38</v>
      </c>
      <c r="AF1184" s="156" t="s">
        <v>38</v>
      </c>
      <c r="AG1184" s="156" t="s">
        <v>38</v>
      </c>
      <c r="AH1184" s="156" t="s">
        <v>38</v>
      </c>
      <c r="AI1184" s="156" t="s">
        <v>38</v>
      </c>
      <c r="AJ1184" s="156" t="s">
        <v>38</v>
      </c>
      <c r="AK1184" s="156" t="s">
        <v>38</v>
      </c>
    </row>
    <row r="1185" spans="23:37" ht="16.5" customHeight="1" x14ac:dyDescent="0.25">
      <c r="W1185" s="156" t="s">
        <v>38</v>
      </c>
      <c r="X1185" s="156" t="s">
        <v>38</v>
      </c>
      <c r="Y1185" s="156" t="s">
        <v>38</v>
      </c>
      <c r="Z1185" s="156" t="s">
        <v>38</v>
      </c>
      <c r="AA1185" s="156" t="s">
        <v>38</v>
      </c>
      <c r="AB1185" s="156" t="s">
        <v>38</v>
      </c>
      <c r="AC1185" s="156" t="s">
        <v>38</v>
      </c>
      <c r="AD1185" s="96" t="s">
        <v>290</v>
      </c>
      <c r="AE1185" s="156" t="s">
        <v>38</v>
      </c>
      <c r="AF1185" s="156" t="s">
        <v>38</v>
      </c>
      <c r="AG1185" s="156" t="s">
        <v>38</v>
      </c>
      <c r="AH1185" s="156" t="s">
        <v>38</v>
      </c>
      <c r="AI1185" s="156" t="s">
        <v>38</v>
      </c>
      <c r="AJ1185" s="156" t="s">
        <v>38</v>
      </c>
      <c r="AK1185" s="156" t="s">
        <v>38</v>
      </c>
    </row>
    <row r="1186" spans="23:37" ht="16.5" customHeight="1" x14ac:dyDescent="0.25">
      <c r="W1186" s="156" t="s">
        <v>38</v>
      </c>
      <c r="X1186" s="156" t="s">
        <v>38</v>
      </c>
      <c r="Y1186" s="156" t="s">
        <v>38</v>
      </c>
      <c r="Z1186" s="156" t="s">
        <v>38</v>
      </c>
      <c r="AA1186" s="156" t="s">
        <v>38</v>
      </c>
      <c r="AB1186" s="156" t="s">
        <v>38</v>
      </c>
      <c r="AC1186" s="156" t="s">
        <v>38</v>
      </c>
      <c r="AD1186" s="96" t="s">
        <v>290</v>
      </c>
      <c r="AE1186" s="156" t="s">
        <v>38</v>
      </c>
      <c r="AF1186" s="156" t="s">
        <v>38</v>
      </c>
      <c r="AG1186" s="156" t="s">
        <v>38</v>
      </c>
      <c r="AH1186" s="156" t="s">
        <v>38</v>
      </c>
      <c r="AI1186" s="156" t="s">
        <v>38</v>
      </c>
      <c r="AJ1186" s="156" t="s">
        <v>38</v>
      </c>
      <c r="AK1186" s="156" t="s">
        <v>38</v>
      </c>
    </row>
    <row r="1187" spans="23:37" ht="16.5" customHeight="1" x14ac:dyDescent="0.25">
      <c r="W1187" s="156" t="s">
        <v>38</v>
      </c>
      <c r="X1187" s="156" t="s">
        <v>38</v>
      </c>
      <c r="Y1187" s="156" t="s">
        <v>38</v>
      </c>
      <c r="Z1187" s="156" t="s">
        <v>38</v>
      </c>
      <c r="AA1187" s="156" t="s">
        <v>38</v>
      </c>
      <c r="AB1187" s="156" t="s">
        <v>38</v>
      </c>
      <c r="AC1187" s="156" t="s">
        <v>38</v>
      </c>
      <c r="AD1187" s="96" t="s">
        <v>290</v>
      </c>
      <c r="AE1187" s="156" t="s">
        <v>38</v>
      </c>
      <c r="AF1187" s="156" t="s">
        <v>38</v>
      </c>
      <c r="AG1187" s="156" t="s">
        <v>38</v>
      </c>
      <c r="AH1187" s="156" t="s">
        <v>38</v>
      </c>
      <c r="AI1187" s="156" t="s">
        <v>38</v>
      </c>
      <c r="AJ1187" s="156" t="s">
        <v>38</v>
      </c>
      <c r="AK1187" s="156" t="s">
        <v>38</v>
      </c>
    </row>
    <row r="1188" spans="23:37" ht="16.5" customHeight="1" x14ac:dyDescent="0.25">
      <c r="W1188" s="156" t="s">
        <v>38</v>
      </c>
      <c r="X1188" s="156" t="s">
        <v>38</v>
      </c>
      <c r="Y1188" s="156" t="s">
        <v>38</v>
      </c>
      <c r="Z1188" s="156" t="s">
        <v>38</v>
      </c>
      <c r="AA1188" s="156" t="s">
        <v>38</v>
      </c>
      <c r="AB1188" s="156" t="s">
        <v>38</v>
      </c>
      <c r="AC1188" s="156" t="s">
        <v>38</v>
      </c>
      <c r="AD1188" s="96" t="s">
        <v>290</v>
      </c>
      <c r="AE1188" s="156" t="s">
        <v>38</v>
      </c>
      <c r="AF1188" s="156" t="s">
        <v>38</v>
      </c>
      <c r="AG1188" s="156" t="s">
        <v>38</v>
      </c>
      <c r="AH1188" s="156" t="s">
        <v>38</v>
      </c>
      <c r="AI1188" s="156" t="s">
        <v>38</v>
      </c>
      <c r="AJ1188" s="156" t="s">
        <v>38</v>
      </c>
      <c r="AK1188" s="156" t="s">
        <v>38</v>
      </c>
    </row>
    <row r="1189" spans="23:37" ht="16.5" customHeight="1" x14ac:dyDescent="0.25">
      <c r="W1189" s="156" t="s">
        <v>38</v>
      </c>
      <c r="X1189" s="156" t="s">
        <v>38</v>
      </c>
      <c r="Y1189" s="156" t="s">
        <v>38</v>
      </c>
      <c r="Z1189" s="156" t="s">
        <v>38</v>
      </c>
      <c r="AA1189" s="156" t="s">
        <v>38</v>
      </c>
      <c r="AB1189" s="156" t="s">
        <v>38</v>
      </c>
      <c r="AC1189" s="156" t="s">
        <v>38</v>
      </c>
      <c r="AD1189" s="96" t="s">
        <v>290</v>
      </c>
      <c r="AE1189" s="156" t="s">
        <v>38</v>
      </c>
      <c r="AF1189" s="156" t="s">
        <v>38</v>
      </c>
      <c r="AG1189" s="156" t="s">
        <v>38</v>
      </c>
      <c r="AH1189" s="156" t="s">
        <v>38</v>
      </c>
      <c r="AI1189" s="156" t="s">
        <v>38</v>
      </c>
      <c r="AJ1189" s="156" t="s">
        <v>38</v>
      </c>
      <c r="AK1189" s="156" t="s">
        <v>38</v>
      </c>
    </row>
    <row r="1190" spans="23:37" ht="16.5" customHeight="1" x14ac:dyDescent="0.25">
      <c r="W1190" s="156" t="s">
        <v>38</v>
      </c>
      <c r="X1190" s="156" t="s">
        <v>38</v>
      </c>
      <c r="Y1190" s="156" t="s">
        <v>38</v>
      </c>
      <c r="Z1190" s="156" t="s">
        <v>38</v>
      </c>
      <c r="AA1190" s="156" t="s">
        <v>38</v>
      </c>
      <c r="AB1190" s="156" t="s">
        <v>38</v>
      </c>
      <c r="AC1190" s="156" t="s">
        <v>38</v>
      </c>
      <c r="AD1190" s="96" t="s">
        <v>290</v>
      </c>
      <c r="AE1190" s="156" t="s">
        <v>38</v>
      </c>
      <c r="AF1190" s="156" t="s">
        <v>38</v>
      </c>
      <c r="AG1190" s="156" t="s">
        <v>38</v>
      </c>
      <c r="AH1190" s="156" t="s">
        <v>38</v>
      </c>
      <c r="AI1190" s="156" t="s">
        <v>38</v>
      </c>
      <c r="AJ1190" s="156" t="s">
        <v>38</v>
      </c>
      <c r="AK1190" s="156" t="s">
        <v>38</v>
      </c>
    </row>
    <row r="1191" spans="23:37" ht="16.5" customHeight="1" x14ac:dyDescent="0.25">
      <c r="W1191" s="156" t="s">
        <v>38</v>
      </c>
      <c r="X1191" s="156" t="s">
        <v>38</v>
      </c>
      <c r="Y1191" s="156" t="s">
        <v>38</v>
      </c>
      <c r="Z1191" s="156" t="s">
        <v>38</v>
      </c>
      <c r="AA1191" s="156" t="s">
        <v>38</v>
      </c>
      <c r="AB1191" s="156" t="s">
        <v>38</v>
      </c>
      <c r="AC1191" s="156" t="s">
        <v>38</v>
      </c>
      <c r="AD1191" s="96" t="s">
        <v>290</v>
      </c>
      <c r="AE1191" s="156" t="s">
        <v>38</v>
      </c>
      <c r="AF1191" s="156" t="s">
        <v>38</v>
      </c>
      <c r="AG1191" s="156" t="s">
        <v>38</v>
      </c>
      <c r="AH1191" s="156" t="s">
        <v>38</v>
      </c>
      <c r="AI1191" s="156" t="s">
        <v>38</v>
      </c>
      <c r="AJ1191" s="156" t="s">
        <v>38</v>
      </c>
      <c r="AK1191" s="156" t="s">
        <v>38</v>
      </c>
    </row>
    <row r="1192" spans="23:37" ht="16.5" customHeight="1" x14ac:dyDescent="0.25">
      <c r="W1192" s="156" t="s">
        <v>38</v>
      </c>
      <c r="X1192" s="156" t="s">
        <v>38</v>
      </c>
      <c r="Y1192" s="156" t="s">
        <v>38</v>
      </c>
      <c r="Z1192" s="156" t="s">
        <v>38</v>
      </c>
      <c r="AA1192" s="156" t="s">
        <v>38</v>
      </c>
      <c r="AB1192" s="156" t="s">
        <v>38</v>
      </c>
      <c r="AC1192" s="156" t="s">
        <v>38</v>
      </c>
      <c r="AD1192" s="96" t="s">
        <v>290</v>
      </c>
      <c r="AE1192" s="156" t="s">
        <v>38</v>
      </c>
      <c r="AF1192" s="156" t="s">
        <v>38</v>
      </c>
      <c r="AG1192" s="156" t="s">
        <v>38</v>
      </c>
      <c r="AH1192" s="156" t="s">
        <v>38</v>
      </c>
      <c r="AI1192" s="156" t="s">
        <v>38</v>
      </c>
      <c r="AJ1192" s="156" t="s">
        <v>38</v>
      </c>
      <c r="AK1192" s="156" t="s">
        <v>38</v>
      </c>
    </row>
    <row r="1193" spans="23:37" ht="16.5" customHeight="1" x14ac:dyDescent="0.25">
      <c r="W1193" s="156" t="s">
        <v>38</v>
      </c>
      <c r="X1193" s="156" t="s">
        <v>38</v>
      </c>
      <c r="Y1193" s="156" t="s">
        <v>38</v>
      </c>
      <c r="Z1193" s="156" t="s">
        <v>38</v>
      </c>
      <c r="AA1193" s="156" t="s">
        <v>38</v>
      </c>
      <c r="AB1193" s="156" t="s">
        <v>38</v>
      </c>
      <c r="AC1193" s="156" t="s">
        <v>38</v>
      </c>
      <c r="AD1193" s="96" t="s">
        <v>290</v>
      </c>
      <c r="AE1193" s="156" t="s">
        <v>38</v>
      </c>
      <c r="AF1193" s="156" t="s">
        <v>38</v>
      </c>
      <c r="AG1193" s="156" t="s">
        <v>38</v>
      </c>
      <c r="AH1193" s="156" t="s">
        <v>38</v>
      </c>
      <c r="AI1193" s="156" t="s">
        <v>38</v>
      </c>
      <c r="AJ1193" s="156" t="s">
        <v>38</v>
      </c>
      <c r="AK1193" s="156" t="s">
        <v>38</v>
      </c>
    </row>
    <row r="1194" spans="23:37" ht="16.5" customHeight="1" x14ac:dyDescent="0.25">
      <c r="W1194" s="156" t="s">
        <v>38</v>
      </c>
      <c r="X1194" s="156" t="s">
        <v>38</v>
      </c>
      <c r="Y1194" s="156" t="s">
        <v>38</v>
      </c>
      <c r="Z1194" s="156" t="s">
        <v>38</v>
      </c>
      <c r="AA1194" s="156" t="s">
        <v>38</v>
      </c>
      <c r="AB1194" s="156" t="s">
        <v>38</v>
      </c>
      <c r="AC1194" s="156" t="s">
        <v>38</v>
      </c>
      <c r="AD1194" s="96" t="s">
        <v>290</v>
      </c>
      <c r="AE1194" s="156" t="s">
        <v>38</v>
      </c>
      <c r="AF1194" s="156" t="s">
        <v>38</v>
      </c>
      <c r="AG1194" s="156" t="s">
        <v>38</v>
      </c>
      <c r="AH1194" s="156" t="s">
        <v>38</v>
      </c>
      <c r="AI1194" s="156" t="s">
        <v>38</v>
      </c>
      <c r="AJ1194" s="156" t="s">
        <v>38</v>
      </c>
      <c r="AK1194" s="156" t="s">
        <v>38</v>
      </c>
    </row>
    <row r="1195" spans="23:37" ht="16.5" customHeight="1" x14ac:dyDescent="0.25">
      <c r="W1195" s="156" t="s">
        <v>38</v>
      </c>
      <c r="X1195" s="156" t="s">
        <v>38</v>
      </c>
      <c r="Y1195" s="156" t="s">
        <v>38</v>
      </c>
      <c r="Z1195" s="156" t="s">
        <v>38</v>
      </c>
      <c r="AA1195" s="156" t="s">
        <v>38</v>
      </c>
      <c r="AB1195" s="156" t="s">
        <v>38</v>
      </c>
      <c r="AC1195" s="156" t="s">
        <v>38</v>
      </c>
      <c r="AD1195" s="96" t="s">
        <v>290</v>
      </c>
      <c r="AE1195" s="156" t="s">
        <v>38</v>
      </c>
      <c r="AF1195" s="156" t="s">
        <v>38</v>
      </c>
      <c r="AG1195" s="156" t="s">
        <v>38</v>
      </c>
      <c r="AH1195" s="156" t="s">
        <v>38</v>
      </c>
      <c r="AI1195" s="156" t="s">
        <v>38</v>
      </c>
      <c r="AJ1195" s="156" t="s">
        <v>38</v>
      </c>
      <c r="AK1195" s="156" t="s">
        <v>38</v>
      </c>
    </row>
    <row r="1196" spans="23:37" ht="16.5" customHeight="1" x14ac:dyDescent="0.25">
      <c r="W1196" s="156" t="s">
        <v>38</v>
      </c>
      <c r="X1196" s="156" t="s">
        <v>38</v>
      </c>
      <c r="Y1196" s="156" t="s">
        <v>38</v>
      </c>
      <c r="Z1196" s="156" t="s">
        <v>38</v>
      </c>
      <c r="AA1196" s="156" t="s">
        <v>38</v>
      </c>
      <c r="AB1196" s="156" t="s">
        <v>38</v>
      </c>
      <c r="AC1196" s="156" t="s">
        <v>38</v>
      </c>
      <c r="AD1196" s="96" t="s">
        <v>290</v>
      </c>
      <c r="AE1196" s="156" t="s">
        <v>38</v>
      </c>
      <c r="AF1196" s="156" t="s">
        <v>38</v>
      </c>
      <c r="AG1196" s="156" t="s">
        <v>38</v>
      </c>
      <c r="AH1196" s="156" t="s">
        <v>38</v>
      </c>
      <c r="AI1196" s="156" t="s">
        <v>38</v>
      </c>
      <c r="AJ1196" s="156" t="s">
        <v>38</v>
      </c>
      <c r="AK1196" s="156" t="s">
        <v>38</v>
      </c>
    </row>
    <row r="1197" spans="23:37" ht="16.5" customHeight="1" x14ac:dyDescent="0.25">
      <c r="W1197" s="156" t="s">
        <v>38</v>
      </c>
      <c r="X1197" s="156" t="s">
        <v>38</v>
      </c>
      <c r="Y1197" s="156" t="s">
        <v>38</v>
      </c>
      <c r="Z1197" s="156" t="s">
        <v>38</v>
      </c>
      <c r="AA1197" s="156" t="s">
        <v>38</v>
      </c>
      <c r="AB1197" s="156" t="s">
        <v>38</v>
      </c>
      <c r="AC1197" s="156" t="s">
        <v>38</v>
      </c>
      <c r="AD1197" s="96" t="s">
        <v>290</v>
      </c>
      <c r="AE1197" s="156" t="s">
        <v>38</v>
      </c>
      <c r="AF1197" s="156" t="s">
        <v>38</v>
      </c>
      <c r="AG1197" s="156" t="s">
        <v>38</v>
      </c>
      <c r="AH1197" s="156" t="s">
        <v>38</v>
      </c>
      <c r="AI1197" s="156" t="s">
        <v>38</v>
      </c>
      <c r="AJ1197" s="156" t="s">
        <v>38</v>
      </c>
      <c r="AK1197" s="156" t="s">
        <v>38</v>
      </c>
    </row>
    <row r="1198" spans="23:37" ht="16.5" customHeight="1" x14ac:dyDescent="0.25">
      <c r="W1198" s="156" t="s">
        <v>38</v>
      </c>
      <c r="X1198" s="156" t="s">
        <v>38</v>
      </c>
      <c r="Y1198" s="156" t="s">
        <v>38</v>
      </c>
      <c r="Z1198" s="156" t="s">
        <v>38</v>
      </c>
      <c r="AA1198" s="156" t="s">
        <v>38</v>
      </c>
      <c r="AB1198" s="156" t="s">
        <v>38</v>
      </c>
      <c r="AC1198" s="156" t="s">
        <v>38</v>
      </c>
      <c r="AD1198" s="96" t="s">
        <v>290</v>
      </c>
      <c r="AE1198" s="156" t="s">
        <v>38</v>
      </c>
      <c r="AF1198" s="156" t="s">
        <v>38</v>
      </c>
      <c r="AG1198" s="156" t="s">
        <v>38</v>
      </c>
      <c r="AH1198" s="156" t="s">
        <v>38</v>
      </c>
      <c r="AI1198" s="156" t="s">
        <v>38</v>
      </c>
      <c r="AJ1198" s="156" t="s">
        <v>38</v>
      </c>
      <c r="AK1198" s="156" t="s">
        <v>38</v>
      </c>
    </row>
    <row r="1199" spans="23:37" ht="16.5" customHeight="1" x14ac:dyDescent="0.25">
      <c r="W1199" s="156" t="s">
        <v>38</v>
      </c>
      <c r="X1199" s="156" t="s">
        <v>38</v>
      </c>
      <c r="Y1199" s="156" t="s">
        <v>38</v>
      </c>
      <c r="Z1199" s="156" t="s">
        <v>38</v>
      </c>
      <c r="AA1199" s="156" t="s">
        <v>38</v>
      </c>
      <c r="AB1199" s="156" t="s">
        <v>38</v>
      </c>
      <c r="AC1199" s="156" t="s">
        <v>38</v>
      </c>
      <c r="AD1199" s="96" t="s">
        <v>290</v>
      </c>
      <c r="AE1199" s="156" t="s">
        <v>38</v>
      </c>
      <c r="AF1199" s="156" t="s">
        <v>38</v>
      </c>
      <c r="AG1199" s="156" t="s">
        <v>38</v>
      </c>
      <c r="AH1199" s="156" t="s">
        <v>38</v>
      </c>
      <c r="AI1199" s="156" t="s">
        <v>38</v>
      </c>
      <c r="AJ1199" s="156" t="s">
        <v>38</v>
      </c>
      <c r="AK1199" s="156" t="s">
        <v>38</v>
      </c>
    </row>
    <row r="1200" spans="23:37" ht="16.5" customHeight="1" x14ac:dyDescent="0.25">
      <c r="W1200" s="156" t="s">
        <v>38</v>
      </c>
      <c r="X1200" s="156" t="s">
        <v>38</v>
      </c>
      <c r="Y1200" s="156" t="s">
        <v>38</v>
      </c>
      <c r="Z1200" s="156" t="s">
        <v>38</v>
      </c>
      <c r="AA1200" s="156" t="s">
        <v>38</v>
      </c>
      <c r="AB1200" s="156" t="s">
        <v>38</v>
      </c>
      <c r="AC1200" s="156" t="s">
        <v>38</v>
      </c>
      <c r="AD1200" s="96" t="s">
        <v>290</v>
      </c>
      <c r="AE1200" s="156" t="s">
        <v>38</v>
      </c>
      <c r="AF1200" s="156" t="s">
        <v>38</v>
      </c>
      <c r="AG1200" s="156" t="s">
        <v>38</v>
      </c>
      <c r="AH1200" s="156" t="s">
        <v>38</v>
      </c>
      <c r="AI1200" s="156" t="s">
        <v>38</v>
      </c>
      <c r="AJ1200" s="156" t="s">
        <v>38</v>
      </c>
      <c r="AK1200" s="156" t="s">
        <v>38</v>
      </c>
    </row>
    <row r="1201" spans="23:37" ht="16.5" customHeight="1" x14ac:dyDescent="0.25">
      <c r="W1201" s="156" t="s">
        <v>38</v>
      </c>
      <c r="X1201" s="156" t="s">
        <v>38</v>
      </c>
      <c r="Y1201" s="156" t="s">
        <v>38</v>
      </c>
      <c r="Z1201" s="156" t="s">
        <v>38</v>
      </c>
      <c r="AA1201" s="156" t="s">
        <v>38</v>
      </c>
      <c r="AB1201" s="156" t="s">
        <v>38</v>
      </c>
      <c r="AC1201" s="156" t="s">
        <v>38</v>
      </c>
      <c r="AD1201" s="96" t="s">
        <v>290</v>
      </c>
      <c r="AE1201" s="156" t="s">
        <v>38</v>
      </c>
      <c r="AF1201" s="156" t="s">
        <v>38</v>
      </c>
      <c r="AG1201" s="156" t="s">
        <v>38</v>
      </c>
      <c r="AH1201" s="156" t="s">
        <v>38</v>
      </c>
      <c r="AI1201" s="156" t="s">
        <v>38</v>
      </c>
      <c r="AJ1201" s="156" t="s">
        <v>38</v>
      </c>
      <c r="AK1201" s="156" t="s">
        <v>38</v>
      </c>
    </row>
    <row r="1202" spans="23:37" ht="16.5" customHeight="1" x14ac:dyDescent="0.25">
      <c r="W1202" s="156" t="s">
        <v>38</v>
      </c>
      <c r="X1202" s="156" t="s">
        <v>38</v>
      </c>
      <c r="Y1202" s="156" t="s">
        <v>38</v>
      </c>
      <c r="Z1202" s="156" t="s">
        <v>38</v>
      </c>
      <c r="AA1202" s="156" t="s">
        <v>38</v>
      </c>
      <c r="AB1202" s="156" t="s">
        <v>38</v>
      </c>
      <c r="AC1202" s="156" t="s">
        <v>38</v>
      </c>
      <c r="AD1202" s="96" t="s">
        <v>290</v>
      </c>
      <c r="AE1202" s="156" t="s">
        <v>38</v>
      </c>
      <c r="AF1202" s="156" t="s">
        <v>38</v>
      </c>
      <c r="AG1202" s="156" t="s">
        <v>38</v>
      </c>
      <c r="AH1202" s="156" t="s">
        <v>38</v>
      </c>
      <c r="AI1202" s="156" t="s">
        <v>38</v>
      </c>
      <c r="AJ1202" s="156" t="s">
        <v>38</v>
      </c>
      <c r="AK1202" s="156" t="s">
        <v>38</v>
      </c>
    </row>
    <row r="1203" spans="23:37" ht="16.5" customHeight="1" x14ac:dyDescent="0.25">
      <c r="W1203" s="156" t="s">
        <v>38</v>
      </c>
      <c r="X1203" s="156" t="s">
        <v>38</v>
      </c>
      <c r="Y1203" s="156" t="s">
        <v>38</v>
      </c>
      <c r="Z1203" s="156" t="s">
        <v>38</v>
      </c>
      <c r="AA1203" s="156" t="s">
        <v>38</v>
      </c>
      <c r="AB1203" s="156" t="s">
        <v>38</v>
      </c>
      <c r="AC1203" s="156" t="s">
        <v>38</v>
      </c>
      <c r="AD1203" s="96" t="s">
        <v>290</v>
      </c>
      <c r="AE1203" s="156" t="s">
        <v>38</v>
      </c>
      <c r="AF1203" s="156" t="s">
        <v>38</v>
      </c>
      <c r="AG1203" s="156" t="s">
        <v>38</v>
      </c>
      <c r="AH1203" s="156" t="s">
        <v>38</v>
      </c>
      <c r="AI1203" s="156" t="s">
        <v>38</v>
      </c>
      <c r="AJ1203" s="156" t="s">
        <v>38</v>
      </c>
      <c r="AK1203" s="156" t="s">
        <v>38</v>
      </c>
    </row>
    <row r="1204" spans="23:37" ht="16.5" customHeight="1" x14ac:dyDescent="0.25">
      <c r="W1204" s="156" t="s">
        <v>38</v>
      </c>
      <c r="X1204" s="156" t="s">
        <v>38</v>
      </c>
      <c r="Y1204" s="156" t="s">
        <v>38</v>
      </c>
      <c r="Z1204" s="156" t="s">
        <v>38</v>
      </c>
      <c r="AA1204" s="156" t="s">
        <v>38</v>
      </c>
      <c r="AB1204" s="156" t="s">
        <v>38</v>
      </c>
      <c r="AC1204" s="156" t="s">
        <v>38</v>
      </c>
      <c r="AD1204" s="96" t="s">
        <v>290</v>
      </c>
      <c r="AE1204" s="156" t="s">
        <v>38</v>
      </c>
      <c r="AF1204" s="156" t="s">
        <v>38</v>
      </c>
      <c r="AG1204" s="156" t="s">
        <v>38</v>
      </c>
      <c r="AH1204" s="156" t="s">
        <v>38</v>
      </c>
      <c r="AI1204" s="156" t="s">
        <v>38</v>
      </c>
      <c r="AJ1204" s="156" t="s">
        <v>38</v>
      </c>
      <c r="AK1204" s="156" t="s">
        <v>38</v>
      </c>
    </row>
    <row r="1205" spans="23:37" ht="16.5" customHeight="1" x14ac:dyDescent="0.25">
      <c r="W1205" s="156" t="s">
        <v>38</v>
      </c>
      <c r="X1205" s="156" t="s">
        <v>38</v>
      </c>
      <c r="Y1205" s="156" t="s">
        <v>38</v>
      </c>
      <c r="Z1205" s="156" t="s">
        <v>38</v>
      </c>
      <c r="AA1205" s="156" t="s">
        <v>38</v>
      </c>
      <c r="AB1205" s="156" t="s">
        <v>38</v>
      </c>
      <c r="AC1205" s="156" t="s">
        <v>38</v>
      </c>
      <c r="AD1205" s="96" t="s">
        <v>290</v>
      </c>
      <c r="AE1205" s="156" t="s">
        <v>38</v>
      </c>
      <c r="AF1205" s="156" t="s">
        <v>38</v>
      </c>
      <c r="AG1205" s="156" t="s">
        <v>38</v>
      </c>
      <c r="AH1205" s="156" t="s">
        <v>38</v>
      </c>
      <c r="AI1205" s="156" t="s">
        <v>38</v>
      </c>
      <c r="AJ1205" s="156" t="s">
        <v>38</v>
      </c>
      <c r="AK1205" s="156" t="s">
        <v>38</v>
      </c>
    </row>
    <row r="1206" spans="23:37" ht="16.5" customHeight="1" x14ac:dyDescent="0.25">
      <c r="W1206" s="156" t="s">
        <v>38</v>
      </c>
      <c r="X1206" s="156" t="s">
        <v>38</v>
      </c>
      <c r="Y1206" s="156" t="s">
        <v>38</v>
      </c>
      <c r="Z1206" s="156" t="s">
        <v>38</v>
      </c>
      <c r="AA1206" s="156" t="s">
        <v>38</v>
      </c>
      <c r="AB1206" s="156" t="s">
        <v>38</v>
      </c>
      <c r="AC1206" s="156" t="s">
        <v>38</v>
      </c>
      <c r="AD1206" s="96" t="s">
        <v>290</v>
      </c>
      <c r="AE1206" s="156" t="s">
        <v>38</v>
      </c>
      <c r="AF1206" s="156" t="s">
        <v>38</v>
      </c>
      <c r="AG1206" s="156" t="s">
        <v>38</v>
      </c>
      <c r="AH1206" s="156" t="s">
        <v>38</v>
      </c>
      <c r="AI1206" s="156" t="s">
        <v>38</v>
      </c>
      <c r="AJ1206" s="156" t="s">
        <v>38</v>
      </c>
      <c r="AK1206" s="156" t="s">
        <v>38</v>
      </c>
    </row>
    <row r="1207" spans="23:37" ht="16.5" customHeight="1" x14ac:dyDescent="0.25">
      <c r="W1207" s="156" t="s">
        <v>38</v>
      </c>
      <c r="X1207" s="156" t="s">
        <v>38</v>
      </c>
      <c r="Y1207" s="156" t="s">
        <v>38</v>
      </c>
      <c r="Z1207" s="156" t="s">
        <v>38</v>
      </c>
      <c r="AA1207" s="156" t="s">
        <v>38</v>
      </c>
      <c r="AB1207" s="156" t="s">
        <v>38</v>
      </c>
      <c r="AC1207" s="156" t="s">
        <v>38</v>
      </c>
      <c r="AD1207" s="96" t="s">
        <v>290</v>
      </c>
      <c r="AE1207" s="156" t="s">
        <v>38</v>
      </c>
      <c r="AF1207" s="156" t="s">
        <v>38</v>
      </c>
      <c r="AG1207" s="156" t="s">
        <v>38</v>
      </c>
      <c r="AH1207" s="156" t="s">
        <v>38</v>
      </c>
      <c r="AI1207" s="156" t="s">
        <v>38</v>
      </c>
      <c r="AJ1207" s="156" t="s">
        <v>38</v>
      </c>
      <c r="AK1207" s="156" t="s">
        <v>38</v>
      </c>
    </row>
    <row r="1208" spans="23:37" ht="16.5" customHeight="1" x14ac:dyDescent="0.25">
      <c r="W1208" s="156" t="s">
        <v>38</v>
      </c>
      <c r="X1208" s="156" t="s">
        <v>38</v>
      </c>
      <c r="Y1208" s="156" t="s">
        <v>38</v>
      </c>
      <c r="Z1208" s="156" t="s">
        <v>38</v>
      </c>
      <c r="AA1208" s="156" t="s">
        <v>38</v>
      </c>
      <c r="AB1208" s="156" t="s">
        <v>38</v>
      </c>
      <c r="AC1208" s="156" t="s">
        <v>38</v>
      </c>
      <c r="AD1208" s="96" t="s">
        <v>290</v>
      </c>
      <c r="AE1208" s="156" t="s">
        <v>38</v>
      </c>
      <c r="AF1208" s="156" t="s">
        <v>38</v>
      </c>
      <c r="AG1208" s="156" t="s">
        <v>38</v>
      </c>
      <c r="AH1208" s="156" t="s">
        <v>38</v>
      </c>
      <c r="AI1208" s="156" t="s">
        <v>38</v>
      </c>
      <c r="AJ1208" s="156" t="s">
        <v>38</v>
      </c>
      <c r="AK1208" s="156" t="s">
        <v>38</v>
      </c>
    </row>
    <row r="1209" spans="23:37" ht="16.5" customHeight="1" x14ac:dyDescent="0.25">
      <c r="W1209" s="156" t="s">
        <v>38</v>
      </c>
      <c r="X1209" s="156" t="s">
        <v>38</v>
      </c>
      <c r="Y1209" s="156" t="s">
        <v>38</v>
      </c>
      <c r="Z1209" s="156" t="s">
        <v>38</v>
      </c>
      <c r="AA1209" s="156" t="s">
        <v>38</v>
      </c>
      <c r="AB1209" s="156" t="s">
        <v>38</v>
      </c>
      <c r="AC1209" s="156" t="s">
        <v>38</v>
      </c>
      <c r="AD1209" s="96" t="s">
        <v>290</v>
      </c>
      <c r="AE1209" s="156" t="s">
        <v>38</v>
      </c>
      <c r="AF1209" s="156" t="s">
        <v>38</v>
      </c>
      <c r="AG1209" s="156" t="s">
        <v>38</v>
      </c>
      <c r="AH1209" s="156" t="s">
        <v>38</v>
      </c>
      <c r="AI1209" s="156" t="s">
        <v>38</v>
      </c>
      <c r="AJ1209" s="156" t="s">
        <v>38</v>
      </c>
      <c r="AK1209" s="156" t="s">
        <v>38</v>
      </c>
    </row>
    <row r="1210" spans="23:37" ht="16.5" customHeight="1" x14ac:dyDescent="0.25">
      <c r="W1210" s="156" t="s">
        <v>38</v>
      </c>
      <c r="X1210" s="156" t="s">
        <v>38</v>
      </c>
      <c r="Y1210" s="156" t="s">
        <v>38</v>
      </c>
      <c r="Z1210" s="156" t="s">
        <v>38</v>
      </c>
      <c r="AA1210" s="156" t="s">
        <v>38</v>
      </c>
      <c r="AB1210" s="156" t="s">
        <v>38</v>
      </c>
      <c r="AC1210" s="156" t="s">
        <v>38</v>
      </c>
      <c r="AD1210" s="96" t="s">
        <v>290</v>
      </c>
      <c r="AE1210" s="156" t="s">
        <v>38</v>
      </c>
      <c r="AF1210" s="156" t="s">
        <v>38</v>
      </c>
      <c r="AG1210" s="156" t="s">
        <v>38</v>
      </c>
      <c r="AH1210" s="156" t="s">
        <v>38</v>
      </c>
      <c r="AI1210" s="156" t="s">
        <v>38</v>
      </c>
      <c r="AJ1210" s="156" t="s">
        <v>38</v>
      </c>
      <c r="AK1210" s="156" t="s">
        <v>38</v>
      </c>
    </row>
    <row r="1211" spans="23:37" ht="16.5" customHeight="1" x14ac:dyDescent="0.25">
      <c r="W1211" s="156" t="s">
        <v>38</v>
      </c>
      <c r="X1211" s="156" t="s">
        <v>38</v>
      </c>
      <c r="Y1211" s="156" t="s">
        <v>38</v>
      </c>
      <c r="Z1211" s="156" t="s">
        <v>38</v>
      </c>
      <c r="AA1211" s="156" t="s">
        <v>38</v>
      </c>
      <c r="AB1211" s="156" t="s">
        <v>38</v>
      </c>
      <c r="AC1211" s="156" t="s">
        <v>38</v>
      </c>
      <c r="AD1211" s="96" t="s">
        <v>290</v>
      </c>
      <c r="AE1211" s="156" t="s">
        <v>38</v>
      </c>
      <c r="AF1211" s="156" t="s">
        <v>38</v>
      </c>
      <c r="AG1211" s="156" t="s">
        <v>38</v>
      </c>
      <c r="AH1211" s="156" t="s">
        <v>38</v>
      </c>
      <c r="AI1211" s="156" t="s">
        <v>38</v>
      </c>
      <c r="AJ1211" s="156" t="s">
        <v>38</v>
      </c>
      <c r="AK1211" s="156" t="s">
        <v>38</v>
      </c>
    </row>
    <row r="1212" spans="23:37" ht="16.5" customHeight="1" x14ac:dyDescent="0.25">
      <c r="W1212" s="156" t="s">
        <v>38</v>
      </c>
      <c r="X1212" s="156" t="s">
        <v>38</v>
      </c>
      <c r="Y1212" s="156" t="s">
        <v>38</v>
      </c>
      <c r="Z1212" s="156" t="s">
        <v>38</v>
      </c>
      <c r="AA1212" s="156" t="s">
        <v>38</v>
      </c>
      <c r="AB1212" s="156" t="s">
        <v>38</v>
      </c>
      <c r="AC1212" s="156" t="s">
        <v>38</v>
      </c>
      <c r="AD1212" s="96" t="s">
        <v>290</v>
      </c>
      <c r="AE1212" s="156" t="s">
        <v>38</v>
      </c>
      <c r="AF1212" s="156" t="s">
        <v>38</v>
      </c>
      <c r="AG1212" s="156" t="s">
        <v>38</v>
      </c>
      <c r="AH1212" s="156" t="s">
        <v>38</v>
      </c>
      <c r="AI1212" s="156" t="s">
        <v>38</v>
      </c>
      <c r="AJ1212" s="156" t="s">
        <v>38</v>
      </c>
      <c r="AK1212" s="156" t="s">
        <v>38</v>
      </c>
    </row>
    <row r="1213" spans="23:37" ht="16.5" customHeight="1" x14ac:dyDescent="0.25">
      <c r="W1213" s="156" t="s">
        <v>38</v>
      </c>
      <c r="X1213" s="156" t="s">
        <v>38</v>
      </c>
      <c r="Y1213" s="156" t="s">
        <v>38</v>
      </c>
      <c r="Z1213" s="156" t="s">
        <v>38</v>
      </c>
      <c r="AA1213" s="156" t="s">
        <v>38</v>
      </c>
      <c r="AB1213" s="156" t="s">
        <v>38</v>
      </c>
      <c r="AC1213" s="156" t="s">
        <v>38</v>
      </c>
      <c r="AD1213" s="96" t="s">
        <v>290</v>
      </c>
      <c r="AE1213" s="156" t="s">
        <v>38</v>
      </c>
      <c r="AF1213" s="156" t="s">
        <v>38</v>
      </c>
      <c r="AG1213" s="156" t="s">
        <v>38</v>
      </c>
      <c r="AH1213" s="156" t="s">
        <v>38</v>
      </c>
      <c r="AI1213" s="156" t="s">
        <v>38</v>
      </c>
      <c r="AJ1213" s="156" t="s">
        <v>38</v>
      </c>
      <c r="AK1213" s="156" t="s">
        <v>38</v>
      </c>
    </row>
    <row r="1214" spans="23:37" ht="16.5" customHeight="1" x14ac:dyDescent="0.25">
      <c r="W1214" s="156" t="s">
        <v>38</v>
      </c>
      <c r="X1214" s="156" t="s">
        <v>38</v>
      </c>
      <c r="Y1214" s="156" t="s">
        <v>38</v>
      </c>
      <c r="Z1214" s="156" t="s">
        <v>38</v>
      </c>
      <c r="AA1214" s="156" t="s">
        <v>38</v>
      </c>
      <c r="AB1214" s="156" t="s">
        <v>38</v>
      </c>
      <c r="AC1214" s="156" t="s">
        <v>38</v>
      </c>
      <c r="AD1214" s="96" t="s">
        <v>290</v>
      </c>
      <c r="AE1214" s="156" t="s">
        <v>38</v>
      </c>
      <c r="AF1214" s="156" t="s">
        <v>38</v>
      </c>
      <c r="AG1214" s="156" t="s">
        <v>38</v>
      </c>
      <c r="AH1214" s="156" t="s">
        <v>38</v>
      </c>
      <c r="AI1214" s="156" t="s">
        <v>38</v>
      </c>
      <c r="AJ1214" s="156" t="s">
        <v>38</v>
      </c>
      <c r="AK1214" s="156" t="s">
        <v>38</v>
      </c>
    </row>
    <row r="1215" spans="23:37" ht="16.5" customHeight="1" x14ac:dyDescent="0.25">
      <c r="W1215" s="156" t="s">
        <v>38</v>
      </c>
      <c r="X1215" s="156" t="s">
        <v>38</v>
      </c>
      <c r="Y1215" s="156" t="s">
        <v>38</v>
      </c>
      <c r="Z1215" s="156" t="s">
        <v>38</v>
      </c>
      <c r="AA1215" s="156" t="s">
        <v>38</v>
      </c>
      <c r="AB1215" s="156" t="s">
        <v>38</v>
      </c>
      <c r="AC1215" s="156" t="s">
        <v>38</v>
      </c>
      <c r="AD1215" s="96" t="s">
        <v>290</v>
      </c>
      <c r="AE1215" s="156" t="s">
        <v>38</v>
      </c>
      <c r="AF1215" s="156" t="s">
        <v>38</v>
      </c>
      <c r="AG1215" s="156" t="s">
        <v>38</v>
      </c>
      <c r="AH1215" s="156" t="s">
        <v>38</v>
      </c>
      <c r="AI1215" s="156" t="s">
        <v>38</v>
      </c>
      <c r="AJ1215" s="156" t="s">
        <v>38</v>
      </c>
      <c r="AK1215" s="156" t="s">
        <v>38</v>
      </c>
    </row>
    <row r="1216" spans="23:37" ht="16.5" customHeight="1" x14ac:dyDescent="0.25">
      <c r="W1216" s="156" t="s">
        <v>38</v>
      </c>
      <c r="X1216" s="156" t="s">
        <v>38</v>
      </c>
      <c r="Y1216" s="156" t="s">
        <v>38</v>
      </c>
      <c r="Z1216" s="156" t="s">
        <v>38</v>
      </c>
      <c r="AA1216" s="156" t="s">
        <v>38</v>
      </c>
      <c r="AB1216" s="156" t="s">
        <v>38</v>
      </c>
      <c r="AC1216" s="156" t="s">
        <v>38</v>
      </c>
      <c r="AD1216" s="96" t="s">
        <v>290</v>
      </c>
      <c r="AE1216" s="156" t="s">
        <v>38</v>
      </c>
      <c r="AF1216" s="156" t="s">
        <v>38</v>
      </c>
      <c r="AG1216" s="156" t="s">
        <v>38</v>
      </c>
      <c r="AH1216" s="156" t="s">
        <v>38</v>
      </c>
      <c r="AI1216" s="156" t="s">
        <v>38</v>
      </c>
      <c r="AJ1216" s="156" t="s">
        <v>38</v>
      </c>
      <c r="AK1216" s="156" t="s">
        <v>38</v>
      </c>
    </row>
    <row r="1217" spans="23:37" ht="16.5" customHeight="1" x14ac:dyDescent="0.25">
      <c r="W1217" s="156" t="s">
        <v>38</v>
      </c>
      <c r="X1217" s="156" t="s">
        <v>38</v>
      </c>
      <c r="Y1217" s="156" t="s">
        <v>38</v>
      </c>
      <c r="Z1217" s="156" t="s">
        <v>38</v>
      </c>
      <c r="AA1217" s="156" t="s">
        <v>38</v>
      </c>
      <c r="AB1217" s="156" t="s">
        <v>38</v>
      </c>
      <c r="AC1217" s="156" t="s">
        <v>38</v>
      </c>
      <c r="AD1217" s="96" t="s">
        <v>290</v>
      </c>
      <c r="AE1217" s="156" t="s">
        <v>38</v>
      </c>
      <c r="AF1217" s="156" t="s">
        <v>38</v>
      </c>
      <c r="AG1217" s="156" t="s">
        <v>38</v>
      </c>
      <c r="AH1217" s="156" t="s">
        <v>38</v>
      </c>
      <c r="AI1217" s="156" t="s">
        <v>38</v>
      </c>
      <c r="AJ1217" s="156" t="s">
        <v>38</v>
      </c>
      <c r="AK1217" s="156" t="s">
        <v>38</v>
      </c>
    </row>
    <row r="1218" spans="23:37" ht="16.5" customHeight="1" x14ac:dyDescent="0.25">
      <c r="W1218" s="156" t="s">
        <v>38</v>
      </c>
      <c r="X1218" s="156" t="s">
        <v>38</v>
      </c>
      <c r="Y1218" s="156" t="s">
        <v>38</v>
      </c>
      <c r="Z1218" s="156" t="s">
        <v>38</v>
      </c>
      <c r="AA1218" s="156" t="s">
        <v>38</v>
      </c>
      <c r="AB1218" s="156" t="s">
        <v>38</v>
      </c>
      <c r="AC1218" s="156" t="s">
        <v>38</v>
      </c>
      <c r="AD1218" s="96" t="s">
        <v>290</v>
      </c>
      <c r="AE1218" s="156" t="s">
        <v>38</v>
      </c>
      <c r="AF1218" s="156" t="s">
        <v>38</v>
      </c>
      <c r="AG1218" s="156" t="s">
        <v>38</v>
      </c>
      <c r="AH1218" s="156" t="s">
        <v>38</v>
      </c>
      <c r="AI1218" s="156" t="s">
        <v>38</v>
      </c>
      <c r="AJ1218" s="156" t="s">
        <v>38</v>
      </c>
      <c r="AK1218" s="156" t="s">
        <v>38</v>
      </c>
    </row>
    <row r="1219" spans="23:37" ht="16.5" customHeight="1" x14ac:dyDescent="0.25">
      <c r="W1219" s="156" t="s">
        <v>38</v>
      </c>
      <c r="X1219" s="156" t="s">
        <v>38</v>
      </c>
      <c r="Y1219" s="156" t="s">
        <v>38</v>
      </c>
      <c r="Z1219" s="156" t="s">
        <v>38</v>
      </c>
      <c r="AA1219" s="156" t="s">
        <v>38</v>
      </c>
      <c r="AB1219" s="156" t="s">
        <v>38</v>
      </c>
      <c r="AC1219" s="156" t="s">
        <v>38</v>
      </c>
      <c r="AD1219" s="96" t="s">
        <v>290</v>
      </c>
      <c r="AE1219" s="156" t="s">
        <v>38</v>
      </c>
      <c r="AF1219" s="156" t="s">
        <v>38</v>
      </c>
      <c r="AG1219" s="156" t="s">
        <v>38</v>
      </c>
      <c r="AH1219" s="156" t="s">
        <v>38</v>
      </c>
      <c r="AI1219" s="156" t="s">
        <v>38</v>
      </c>
      <c r="AJ1219" s="156" t="s">
        <v>38</v>
      </c>
      <c r="AK1219" s="156" t="s">
        <v>38</v>
      </c>
    </row>
    <row r="1220" spans="23:37" ht="16.5" customHeight="1" x14ac:dyDescent="0.25">
      <c r="W1220" s="156" t="s">
        <v>38</v>
      </c>
      <c r="X1220" s="156" t="s">
        <v>38</v>
      </c>
      <c r="Y1220" s="156" t="s">
        <v>38</v>
      </c>
      <c r="Z1220" s="156" t="s">
        <v>38</v>
      </c>
      <c r="AA1220" s="156" t="s">
        <v>38</v>
      </c>
      <c r="AB1220" s="156" t="s">
        <v>38</v>
      </c>
      <c r="AC1220" s="156" t="s">
        <v>38</v>
      </c>
      <c r="AD1220" s="96" t="s">
        <v>290</v>
      </c>
      <c r="AE1220" s="156" t="s">
        <v>38</v>
      </c>
      <c r="AF1220" s="156" t="s">
        <v>38</v>
      </c>
      <c r="AG1220" s="156" t="s">
        <v>38</v>
      </c>
      <c r="AH1220" s="156" t="s">
        <v>38</v>
      </c>
      <c r="AI1220" s="156" t="s">
        <v>38</v>
      </c>
      <c r="AJ1220" s="156" t="s">
        <v>38</v>
      </c>
      <c r="AK1220" s="156" t="s">
        <v>38</v>
      </c>
    </row>
    <row r="1221" spans="23:37" ht="16.5" customHeight="1" x14ac:dyDescent="0.25">
      <c r="W1221" s="156" t="s">
        <v>38</v>
      </c>
      <c r="X1221" s="156" t="s">
        <v>38</v>
      </c>
      <c r="Y1221" s="156" t="s">
        <v>38</v>
      </c>
      <c r="Z1221" s="156" t="s">
        <v>38</v>
      </c>
      <c r="AA1221" s="156" t="s">
        <v>38</v>
      </c>
      <c r="AB1221" s="156" t="s">
        <v>38</v>
      </c>
      <c r="AC1221" s="156" t="s">
        <v>38</v>
      </c>
      <c r="AD1221" s="96" t="s">
        <v>290</v>
      </c>
      <c r="AE1221" s="156" t="s">
        <v>38</v>
      </c>
      <c r="AF1221" s="156" t="s">
        <v>38</v>
      </c>
      <c r="AG1221" s="156" t="s">
        <v>38</v>
      </c>
      <c r="AH1221" s="156" t="s">
        <v>38</v>
      </c>
      <c r="AI1221" s="156" t="s">
        <v>38</v>
      </c>
      <c r="AJ1221" s="156" t="s">
        <v>38</v>
      </c>
      <c r="AK1221" s="156" t="s">
        <v>38</v>
      </c>
    </row>
    <row r="1222" spans="23:37" ht="16.5" customHeight="1" x14ac:dyDescent="0.25">
      <c r="W1222" s="156" t="s">
        <v>38</v>
      </c>
      <c r="X1222" s="156" t="s">
        <v>38</v>
      </c>
      <c r="Y1222" s="156" t="s">
        <v>38</v>
      </c>
      <c r="Z1222" s="156" t="s">
        <v>38</v>
      </c>
      <c r="AA1222" s="156" t="s">
        <v>38</v>
      </c>
      <c r="AB1222" s="156" t="s">
        <v>38</v>
      </c>
      <c r="AC1222" s="156" t="s">
        <v>38</v>
      </c>
      <c r="AD1222" s="96" t="s">
        <v>290</v>
      </c>
      <c r="AE1222" s="156" t="s">
        <v>38</v>
      </c>
      <c r="AF1222" s="156" t="s">
        <v>38</v>
      </c>
      <c r="AG1222" s="156" t="s">
        <v>38</v>
      </c>
      <c r="AH1222" s="156" t="s">
        <v>38</v>
      </c>
      <c r="AI1222" s="156" t="s">
        <v>38</v>
      </c>
      <c r="AJ1222" s="156" t="s">
        <v>38</v>
      </c>
      <c r="AK1222" s="156" t="s">
        <v>38</v>
      </c>
    </row>
    <row r="1223" spans="23:37" ht="16.5" customHeight="1" x14ac:dyDescent="0.25">
      <c r="W1223" s="156" t="s">
        <v>38</v>
      </c>
      <c r="X1223" s="156" t="s">
        <v>38</v>
      </c>
      <c r="Y1223" s="156" t="s">
        <v>38</v>
      </c>
      <c r="Z1223" s="156" t="s">
        <v>38</v>
      </c>
      <c r="AA1223" s="156" t="s">
        <v>38</v>
      </c>
      <c r="AB1223" s="156" t="s">
        <v>38</v>
      </c>
      <c r="AC1223" s="156" t="s">
        <v>38</v>
      </c>
      <c r="AD1223" s="96" t="s">
        <v>290</v>
      </c>
      <c r="AE1223" s="156" t="s">
        <v>38</v>
      </c>
      <c r="AF1223" s="156" t="s">
        <v>38</v>
      </c>
      <c r="AG1223" s="156" t="s">
        <v>38</v>
      </c>
      <c r="AH1223" s="156" t="s">
        <v>38</v>
      </c>
      <c r="AI1223" s="156" t="s">
        <v>38</v>
      </c>
      <c r="AJ1223" s="156" t="s">
        <v>38</v>
      </c>
      <c r="AK1223" s="156" t="s">
        <v>38</v>
      </c>
    </row>
    <row r="1224" spans="23:37" ht="16.5" customHeight="1" x14ac:dyDescent="0.25">
      <c r="W1224" s="156" t="s">
        <v>38</v>
      </c>
      <c r="X1224" s="156" t="s">
        <v>38</v>
      </c>
      <c r="Y1224" s="156" t="s">
        <v>38</v>
      </c>
      <c r="Z1224" s="156" t="s">
        <v>38</v>
      </c>
      <c r="AA1224" s="156" t="s">
        <v>38</v>
      </c>
      <c r="AB1224" s="156" t="s">
        <v>38</v>
      </c>
      <c r="AC1224" s="156" t="s">
        <v>38</v>
      </c>
      <c r="AD1224" s="96" t="s">
        <v>290</v>
      </c>
      <c r="AE1224" s="156" t="s">
        <v>38</v>
      </c>
      <c r="AF1224" s="156" t="s">
        <v>38</v>
      </c>
      <c r="AG1224" s="156" t="s">
        <v>38</v>
      </c>
      <c r="AH1224" s="156" t="s">
        <v>38</v>
      </c>
      <c r="AI1224" s="156" t="s">
        <v>38</v>
      </c>
      <c r="AJ1224" s="156" t="s">
        <v>38</v>
      </c>
      <c r="AK1224" s="156" t="s">
        <v>38</v>
      </c>
    </row>
    <row r="1225" spans="23:37" ht="16.5" customHeight="1" x14ac:dyDescent="0.25">
      <c r="W1225" s="156" t="s">
        <v>38</v>
      </c>
      <c r="X1225" s="156" t="s">
        <v>38</v>
      </c>
      <c r="Y1225" s="156" t="s">
        <v>38</v>
      </c>
      <c r="Z1225" s="156" t="s">
        <v>38</v>
      </c>
      <c r="AA1225" s="156" t="s">
        <v>38</v>
      </c>
      <c r="AB1225" s="156" t="s">
        <v>38</v>
      </c>
      <c r="AC1225" s="156" t="s">
        <v>38</v>
      </c>
      <c r="AD1225" s="96" t="s">
        <v>290</v>
      </c>
      <c r="AE1225" s="156" t="s">
        <v>38</v>
      </c>
      <c r="AF1225" s="156" t="s">
        <v>38</v>
      </c>
      <c r="AG1225" s="156" t="s">
        <v>38</v>
      </c>
      <c r="AH1225" s="156" t="s">
        <v>38</v>
      </c>
      <c r="AI1225" s="156" t="s">
        <v>38</v>
      </c>
      <c r="AJ1225" s="156" t="s">
        <v>38</v>
      </c>
      <c r="AK1225" s="156" t="s">
        <v>38</v>
      </c>
    </row>
    <row r="1226" spans="23:37" ht="16.5" customHeight="1" x14ac:dyDescent="0.25">
      <c r="W1226" s="156" t="s">
        <v>38</v>
      </c>
      <c r="X1226" s="156" t="s">
        <v>38</v>
      </c>
      <c r="Y1226" s="156" t="s">
        <v>38</v>
      </c>
      <c r="Z1226" s="156" t="s">
        <v>38</v>
      </c>
      <c r="AA1226" s="156" t="s">
        <v>38</v>
      </c>
      <c r="AB1226" s="156" t="s">
        <v>38</v>
      </c>
      <c r="AC1226" s="156" t="s">
        <v>38</v>
      </c>
      <c r="AD1226" s="96" t="s">
        <v>290</v>
      </c>
      <c r="AE1226" s="156" t="s">
        <v>38</v>
      </c>
      <c r="AF1226" s="156" t="s">
        <v>38</v>
      </c>
      <c r="AG1226" s="156" t="s">
        <v>38</v>
      </c>
      <c r="AH1226" s="156" t="s">
        <v>38</v>
      </c>
      <c r="AI1226" s="156" t="s">
        <v>38</v>
      </c>
      <c r="AJ1226" s="156" t="s">
        <v>38</v>
      </c>
      <c r="AK1226" s="156" t="s">
        <v>38</v>
      </c>
    </row>
    <row r="1227" spans="23:37" ht="16.5" customHeight="1" x14ac:dyDescent="0.25">
      <c r="W1227" s="156" t="s">
        <v>38</v>
      </c>
      <c r="X1227" s="156" t="s">
        <v>38</v>
      </c>
      <c r="Y1227" s="156" t="s">
        <v>38</v>
      </c>
      <c r="Z1227" s="156" t="s">
        <v>38</v>
      </c>
      <c r="AA1227" s="156" t="s">
        <v>38</v>
      </c>
      <c r="AB1227" s="156" t="s">
        <v>38</v>
      </c>
      <c r="AC1227" s="156" t="s">
        <v>38</v>
      </c>
      <c r="AD1227" s="96" t="s">
        <v>290</v>
      </c>
      <c r="AE1227" s="156" t="s">
        <v>38</v>
      </c>
      <c r="AF1227" s="156" t="s">
        <v>38</v>
      </c>
      <c r="AG1227" s="156" t="s">
        <v>38</v>
      </c>
      <c r="AH1227" s="156" t="s">
        <v>38</v>
      </c>
      <c r="AI1227" s="156" t="s">
        <v>38</v>
      </c>
      <c r="AJ1227" s="156" t="s">
        <v>38</v>
      </c>
      <c r="AK1227" s="156" t="s">
        <v>38</v>
      </c>
    </row>
    <row r="1228" spans="23:37" ht="16.5" customHeight="1" x14ac:dyDescent="0.25">
      <c r="W1228" s="156" t="s">
        <v>38</v>
      </c>
      <c r="X1228" s="156" t="s">
        <v>38</v>
      </c>
      <c r="Y1228" s="156" t="s">
        <v>38</v>
      </c>
      <c r="Z1228" s="156" t="s">
        <v>38</v>
      </c>
      <c r="AA1228" s="156" t="s">
        <v>38</v>
      </c>
      <c r="AB1228" s="156" t="s">
        <v>38</v>
      </c>
      <c r="AC1228" s="156" t="s">
        <v>38</v>
      </c>
      <c r="AD1228" s="96" t="s">
        <v>290</v>
      </c>
      <c r="AE1228" s="156" t="s">
        <v>38</v>
      </c>
      <c r="AF1228" s="156" t="s">
        <v>38</v>
      </c>
      <c r="AG1228" s="156" t="s">
        <v>38</v>
      </c>
      <c r="AH1228" s="156" t="s">
        <v>38</v>
      </c>
      <c r="AI1228" s="156" t="s">
        <v>38</v>
      </c>
      <c r="AJ1228" s="156" t="s">
        <v>38</v>
      </c>
      <c r="AK1228" s="156" t="s">
        <v>38</v>
      </c>
    </row>
    <row r="1229" spans="23:37" ht="16.5" customHeight="1" x14ac:dyDescent="0.25">
      <c r="W1229" s="156" t="s">
        <v>38</v>
      </c>
      <c r="X1229" s="156" t="s">
        <v>38</v>
      </c>
      <c r="Y1229" s="156" t="s">
        <v>38</v>
      </c>
      <c r="Z1229" s="156" t="s">
        <v>38</v>
      </c>
      <c r="AA1229" s="156" t="s">
        <v>38</v>
      </c>
      <c r="AB1229" s="156" t="s">
        <v>38</v>
      </c>
      <c r="AC1229" s="156" t="s">
        <v>38</v>
      </c>
      <c r="AD1229" s="96" t="s">
        <v>290</v>
      </c>
      <c r="AE1229" s="156" t="s">
        <v>38</v>
      </c>
      <c r="AF1229" s="156" t="s">
        <v>38</v>
      </c>
      <c r="AG1229" s="156" t="s">
        <v>38</v>
      </c>
      <c r="AH1229" s="156" t="s">
        <v>38</v>
      </c>
      <c r="AI1229" s="156" t="s">
        <v>38</v>
      </c>
      <c r="AJ1229" s="156" t="s">
        <v>38</v>
      </c>
      <c r="AK1229" s="156" t="s">
        <v>38</v>
      </c>
    </row>
    <row r="1230" spans="23:37" ht="16.5" customHeight="1" x14ac:dyDescent="0.25">
      <c r="W1230" s="156" t="s">
        <v>38</v>
      </c>
      <c r="X1230" s="156" t="s">
        <v>38</v>
      </c>
      <c r="Y1230" s="156" t="s">
        <v>38</v>
      </c>
      <c r="Z1230" s="156" t="s">
        <v>38</v>
      </c>
      <c r="AA1230" s="156" t="s">
        <v>38</v>
      </c>
      <c r="AB1230" s="156" t="s">
        <v>38</v>
      </c>
      <c r="AC1230" s="156" t="s">
        <v>38</v>
      </c>
      <c r="AD1230" s="96" t="s">
        <v>290</v>
      </c>
      <c r="AE1230" s="156" t="s">
        <v>38</v>
      </c>
      <c r="AF1230" s="156" t="s">
        <v>38</v>
      </c>
      <c r="AG1230" s="156" t="s">
        <v>38</v>
      </c>
      <c r="AH1230" s="156" t="s">
        <v>38</v>
      </c>
      <c r="AI1230" s="156" t="s">
        <v>38</v>
      </c>
      <c r="AJ1230" s="156" t="s">
        <v>38</v>
      </c>
      <c r="AK1230" s="156" t="s">
        <v>38</v>
      </c>
    </row>
    <row r="1231" spans="23:37" ht="16.5" customHeight="1" x14ac:dyDescent="0.25">
      <c r="W1231" s="156" t="s">
        <v>38</v>
      </c>
      <c r="X1231" s="156" t="s">
        <v>38</v>
      </c>
      <c r="Y1231" s="156" t="s">
        <v>38</v>
      </c>
      <c r="Z1231" s="156" t="s">
        <v>38</v>
      </c>
      <c r="AA1231" s="156" t="s">
        <v>38</v>
      </c>
      <c r="AB1231" s="156" t="s">
        <v>38</v>
      </c>
      <c r="AC1231" s="156" t="s">
        <v>38</v>
      </c>
      <c r="AD1231" s="96" t="s">
        <v>290</v>
      </c>
      <c r="AE1231" s="156" t="s">
        <v>38</v>
      </c>
      <c r="AF1231" s="156" t="s">
        <v>38</v>
      </c>
      <c r="AG1231" s="156" t="s">
        <v>38</v>
      </c>
      <c r="AH1231" s="156" t="s">
        <v>38</v>
      </c>
      <c r="AI1231" s="156" t="s">
        <v>38</v>
      </c>
      <c r="AJ1231" s="156" t="s">
        <v>38</v>
      </c>
      <c r="AK1231" s="156" t="s">
        <v>38</v>
      </c>
    </row>
    <row r="1232" spans="23:37" ht="16.5" customHeight="1" x14ac:dyDescent="0.25">
      <c r="W1232" s="156" t="s">
        <v>38</v>
      </c>
      <c r="X1232" s="156" t="s">
        <v>38</v>
      </c>
      <c r="Y1232" s="156" t="s">
        <v>38</v>
      </c>
      <c r="Z1232" s="156" t="s">
        <v>38</v>
      </c>
      <c r="AA1232" s="156" t="s">
        <v>38</v>
      </c>
      <c r="AB1232" s="156" t="s">
        <v>38</v>
      </c>
      <c r="AC1232" s="156" t="s">
        <v>38</v>
      </c>
      <c r="AD1232" s="96" t="s">
        <v>290</v>
      </c>
      <c r="AE1232" s="156" t="s">
        <v>38</v>
      </c>
      <c r="AF1232" s="156" t="s">
        <v>38</v>
      </c>
      <c r="AG1232" s="156" t="s">
        <v>38</v>
      </c>
      <c r="AH1232" s="156" t="s">
        <v>38</v>
      </c>
      <c r="AI1232" s="156" t="s">
        <v>38</v>
      </c>
      <c r="AJ1232" s="156" t="s">
        <v>38</v>
      </c>
      <c r="AK1232" s="156" t="s">
        <v>38</v>
      </c>
    </row>
    <row r="1233" spans="23:37" ht="16.5" customHeight="1" x14ac:dyDescent="0.25">
      <c r="W1233" s="156" t="s">
        <v>38</v>
      </c>
      <c r="X1233" s="156" t="s">
        <v>38</v>
      </c>
      <c r="Y1233" s="156" t="s">
        <v>38</v>
      </c>
      <c r="Z1233" s="156" t="s">
        <v>38</v>
      </c>
      <c r="AA1233" s="156" t="s">
        <v>38</v>
      </c>
      <c r="AB1233" s="156" t="s">
        <v>38</v>
      </c>
      <c r="AC1233" s="156" t="s">
        <v>38</v>
      </c>
      <c r="AD1233" s="96" t="s">
        <v>290</v>
      </c>
      <c r="AE1233" s="156" t="s">
        <v>38</v>
      </c>
      <c r="AF1233" s="156" t="s">
        <v>38</v>
      </c>
      <c r="AG1233" s="156" t="s">
        <v>38</v>
      </c>
      <c r="AH1233" s="156" t="s">
        <v>38</v>
      </c>
      <c r="AI1233" s="156" t="s">
        <v>38</v>
      </c>
      <c r="AJ1233" s="156" t="s">
        <v>38</v>
      </c>
      <c r="AK1233" s="156" t="s">
        <v>38</v>
      </c>
    </row>
    <row r="1234" spans="23:37" ht="16.5" customHeight="1" x14ac:dyDescent="0.25">
      <c r="W1234" s="156" t="s">
        <v>38</v>
      </c>
      <c r="X1234" s="156" t="s">
        <v>38</v>
      </c>
      <c r="Y1234" s="156" t="s">
        <v>38</v>
      </c>
      <c r="Z1234" s="156" t="s">
        <v>38</v>
      </c>
      <c r="AA1234" s="156" t="s">
        <v>38</v>
      </c>
      <c r="AB1234" s="156" t="s">
        <v>38</v>
      </c>
      <c r="AC1234" s="156" t="s">
        <v>38</v>
      </c>
      <c r="AD1234" s="96" t="s">
        <v>290</v>
      </c>
      <c r="AE1234" s="156" t="s">
        <v>38</v>
      </c>
      <c r="AF1234" s="156" t="s">
        <v>38</v>
      </c>
      <c r="AG1234" s="156" t="s">
        <v>38</v>
      </c>
      <c r="AH1234" s="156" t="s">
        <v>38</v>
      </c>
      <c r="AI1234" s="156" t="s">
        <v>38</v>
      </c>
      <c r="AJ1234" s="156" t="s">
        <v>38</v>
      </c>
      <c r="AK1234" s="156" t="s">
        <v>38</v>
      </c>
    </row>
    <row r="1235" spans="23:37" ht="16.5" customHeight="1" x14ac:dyDescent="0.25">
      <c r="W1235" s="156" t="s">
        <v>38</v>
      </c>
      <c r="X1235" s="156" t="s">
        <v>38</v>
      </c>
      <c r="Y1235" s="156" t="s">
        <v>38</v>
      </c>
      <c r="Z1235" s="156" t="s">
        <v>38</v>
      </c>
      <c r="AA1235" s="156" t="s">
        <v>38</v>
      </c>
      <c r="AB1235" s="156" t="s">
        <v>38</v>
      </c>
      <c r="AC1235" s="156" t="s">
        <v>38</v>
      </c>
      <c r="AD1235" s="96" t="s">
        <v>290</v>
      </c>
      <c r="AE1235" s="156" t="s">
        <v>38</v>
      </c>
      <c r="AF1235" s="156" t="s">
        <v>38</v>
      </c>
      <c r="AG1235" s="156" t="s">
        <v>38</v>
      </c>
      <c r="AH1235" s="156" t="s">
        <v>38</v>
      </c>
      <c r="AI1235" s="156" t="s">
        <v>38</v>
      </c>
      <c r="AJ1235" s="156" t="s">
        <v>38</v>
      </c>
      <c r="AK1235" s="156" t="s">
        <v>38</v>
      </c>
    </row>
    <row r="1236" spans="23:37" ht="16.5" customHeight="1" x14ac:dyDescent="0.25">
      <c r="W1236" s="156" t="s">
        <v>38</v>
      </c>
      <c r="X1236" s="156" t="s">
        <v>38</v>
      </c>
      <c r="Y1236" s="156" t="s">
        <v>38</v>
      </c>
      <c r="Z1236" s="156" t="s">
        <v>38</v>
      </c>
      <c r="AA1236" s="156" t="s">
        <v>38</v>
      </c>
      <c r="AB1236" s="156" t="s">
        <v>38</v>
      </c>
      <c r="AC1236" s="156" t="s">
        <v>38</v>
      </c>
      <c r="AD1236" s="96" t="s">
        <v>290</v>
      </c>
      <c r="AE1236" s="156" t="s">
        <v>38</v>
      </c>
      <c r="AF1236" s="156" t="s">
        <v>38</v>
      </c>
      <c r="AG1236" s="156" t="s">
        <v>38</v>
      </c>
      <c r="AH1236" s="156" t="s">
        <v>38</v>
      </c>
      <c r="AI1236" s="156" t="s">
        <v>38</v>
      </c>
      <c r="AJ1236" s="156" t="s">
        <v>38</v>
      </c>
      <c r="AK1236" s="156" t="s">
        <v>38</v>
      </c>
    </row>
    <row r="1237" spans="23:37" ht="16.5" customHeight="1" x14ac:dyDescent="0.25">
      <c r="W1237" s="156" t="s">
        <v>38</v>
      </c>
      <c r="X1237" s="156" t="s">
        <v>38</v>
      </c>
      <c r="Y1237" s="156" t="s">
        <v>38</v>
      </c>
      <c r="Z1237" s="156" t="s">
        <v>38</v>
      </c>
      <c r="AA1237" s="156" t="s">
        <v>38</v>
      </c>
      <c r="AB1237" s="156" t="s">
        <v>38</v>
      </c>
      <c r="AC1237" s="156" t="s">
        <v>38</v>
      </c>
      <c r="AD1237" s="96" t="s">
        <v>290</v>
      </c>
      <c r="AE1237" s="156" t="s">
        <v>38</v>
      </c>
      <c r="AF1237" s="156" t="s">
        <v>38</v>
      </c>
      <c r="AG1237" s="156" t="s">
        <v>38</v>
      </c>
      <c r="AH1237" s="156" t="s">
        <v>38</v>
      </c>
      <c r="AI1237" s="156" t="s">
        <v>38</v>
      </c>
      <c r="AJ1237" s="156" t="s">
        <v>38</v>
      </c>
      <c r="AK1237" s="156" t="s">
        <v>38</v>
      </c>
    </row>
    <row r="1238" spans="23:37" ht="16.5" customHeight="1" x14ac:dyDescent="0.25">
      <c r="W1238" s="156" t="s">
        <v>38</v>
      </c>
      <c r="X1238" s="156" t="s">
        <v>38</v>
      </c>
      <c r="Y1238" s="156" t="s">
        <v>38</v>
      </c>
      <c r="Z1238" s="156" t="s">
        <v>38</v>
      </c>
      <c r="AA1238" s="156" t="s">
        <v>38</v>
      </c>
      <c r="AB1238" s="156" t="s">
        <v>38</v>
      </c>
      <c r="AC1238" s="156" t="s">
        <v>38</v>
      </c>
      <c r="AD1238" s="96" t="s">
        <v>290</v>
      </c>
      <c r="AE1238" s="156" t="s">
        <v>38</v>
      </c>
      <c r="AF1238" s="156" t="s">
        <v>38</v>
      </c>
      <c r="AG1238" s="156" t="s">
        <v>38</v>
      </c>
      <c r="AH1238" s="156" t="s">
        <v>38</v>
      </c>
      <c r="AI1238" s="156" t="s">
        <v>38</v>
      </c>
      <c r="AJ1238" s="156" t="s">
        <v>38</v>
      </c>
      <c r="AK1238" s="156" t="s">
        <v>38</v>
      </c>
    </row>
    <row r="1239" spans="23:37" ht="16.5" customHeight="1" x14ac:dyDescent="0.25">
      <c r="W1239" s="156" t="s">
        <v>38</v>
      </c>
      <c r="X1239" s="156" t="s">
        <v>38</v>
      </c>
      <c r="Y1239" s="156" t="s">
        <v>38</v>
      </c>
      <c r="Z1239" s="156" t="s">
        <v>38</v>
      </c>
      <c r="AA1239" s="156" t="s">
        <v>38</v>
      </c>
      <c r="AB1239" s="156" t="s">
        <v>38</v>
      </c>
      <c r="AC1239" s="156" t="s">
        <v>38</v>
      </c>
      <c r="AD1239" s="96" t="s">
        <v>290</v>
      </c>
      <c r="AE1239" s="156" t="s">
        <v>38</v>
      </c>
      <c r="AF1239" s="156" t="s">
        <v>38</v>
      </c>
      <c r="AG1239" s="156" t="s">
        <v>38</v>
      </c>
      <c r="AH1239" s="156" t="s">
        <v>38</v>
      </c>
      <c r="AI1239" s="156" t="s">
        <v>38</v>
      </c>
      <c r="AJ1239" s="156" t="s">
        <v>38</v>
      </c>
      <c r="AK1239" s="156" t="s">
        <v>38</v>
      </c>
    </row>
    <row r="1240" spans="23:37" ht="16.5" customHeight="1" x14ac:dyDescent="0.25">
      <c r="W1240" s="156" t="s">
        <v>38</v>
      </c>
      <c r="X1240" s="156" t="s">
        <v>38</v>
      </c>
      <c r="Y1240" s="156" t="s">
        <v>38</v>
      </c>
      <c r="Z1240" s="156" t="s">
        <v>38</v>
      </c>
      <c r="AA1240" s="156" t="s">
        <v>38</v>
      </c>
      <c r="AB1240" s="156" t="s">
        <v>38</v>
      </c>
      <c r="AC1240" s="156" t="s">
        <v>38</v>
      </c>
      <c r="AD1240" s="96" t="s">
        <v>290</v>
      </c>
      <c r="AE1240" s="156" t="s">
        <v>38</v>
      </c>
      <c r="AF1240" s="156" t="s">
        <v>38</v>
      </c>
      <c r="AG1240" s="156" t="s">
        <v>38</v>
      </c>
      <c r="AH1240" s="156" t="s">
        <v>38</v>
      </c>
      <c r="AI1240" s="156" t="s">
        <v>38</v>
      </c>
      <c r="AJ1240" s="156" t="s">
        <v>38</v>
      </c>
      <c r="AK1240" s="156" t="s">
        <v>38</v>
      </c>
    </row>
    <row r="1241" spans="23:37" ht="16.5" customHeight="1" x14ac:dyDescent="0.25">
      <c r="W1241" s="156" t="s">
        <v>38</v>
      </c>
      <c r="X1241" s="156" t="s">
        <v>38</v>
      </c>
      <c r="Y1241" s="156" t="s">
        <v>38</v>
      </c>
      <c r="Z1241" s="156" t="s">
        <v>38</v>
      </c>
      <c r="AA1241" s="156" t="s">
        <v>38</v>
      </c>
      <c r="AB1241" s="156" t="s">
        <v>38</v>
      </c>
      <c r="AC1241" s="156" t="s">
        <v>38</v>
      </c>
      <c r="AD1241" s="96" t="s">
        <v>290</v>
      </c>
      <c r="AE1241" s="156" t="s">
        <v>38</v>
      </c>
      <c r="AF1241" s="156" t="s">
        <v>38</v>
      </c>
      <c r="AG1241" s="156" t="s">
        <v>38</v>
      </c>
      <c r="AH1241" s="156" t="s">
        <v>38</v>
      </c>
      <c r="AI1241" s="156" t="s">
        <v>38</v>
      </c>
      <c r="AJ1241" s="156" t="s">
        <v>38</v>
      </c>
      <c r="AK1241" s="156" t="s">
        <v>38</v>
      </c>
    </row>
    <row r="1242" spans="23:37" ht="16.5" customHeight="1" x14ac:dyDescent="0.25">
      <c r="W1242" s="156" t="s">
        <v>38</v>
      </c>
      <c r="X1242" s="156" t="s">
        <v>38</v>
      </c>
      <c r="Y1242" s="156" t="s">
        <v>38</v>
      </c>
      <c r="Z1242" s="156" t="s">
        <v>38</v>
      </c>
      <c r="AA1242" s="156" t="s">
        <v>38</v>
      </c>
      <c r="AB1242" s="156" t="s">
        <v>38</v>
      </c>
      <c r="AC1242" s="156" t="s">
        <v>38</v>
      </c>
      <c r="AD1242" s="96" t="s">
        <v>290</v>
      </c>
      <c r="AE1242" s="156" t="s">
        <v>38</v>
      </c>
      <c r="AF1242" s="156" t="s">
        <v>38</v>
      </c>
      <c r="AG1242" s="156" t="s">
        <v>38</v>
      </c>
      <c r="AH1242" s="156" t="s">
        <v>38</v>
      </c>
      <c r="AI1242" s="156" t="s">
        <v>38</v>
      </c>
      <c r="AJ1242" s="156" t="s">
        <v>38</v>
      </c>
      <c r="AK1242" s="156" t="s">
        <v>38</v>
      </c>
    </row>
    <row r="1243" spans="23:37" ht="16.5" customHeight="1" x14ac:dyDescent="0.25">
      <c r="W1243" s="156" t="s">
        <v>38</v>
      </c>
      <c r="X1243" s="156" t="s">
        <v>38</v>
      </c>
      <c r="Y1243" s="156" t="s">
        <v>38</v>
      </c>
      <c r="Z1243" s="156" t="s">
        <v>38</v>
      </c>
      <c r="AA1243" s="156" t="s">
        <v>38</v>
      </c>
      <c r="AB1243" s="156" t="s">
        <v>38</v>
      </c>
      <c r="AC1243" s="156" t="s">
        <v>38</v>
      </c>
      <c r="AD1243" s="96" t="s">
        <v>290</v>
      </c>
      <c r="AE1243" s="156" t="s">
        <v>38</v>
      </c>
      <c r="AF1243" s="156" t="s">
        <v>38</v>
      </c>
      <c r="AG1243" s="156" t="s">
        <v>38</v>
      </c>
      <c r="AH1243" s="156" t="s">
        <v>38</v>
      </c>
      <c r="AI1243" s="156" t="s">
        <v>38</v>
      </c>
      <c r="AJ1243" s="156" t="s">
        <v>38</v>
      </c>
      <c r="AK1243" s="156" t="s">
        <v>38</v>
      </c>
    </row>
    <row r="1244" spans="23:37" ht="16.5" customHeight="1" x14ac:dyDescent="0.25">
      <c r="W1244" s="156" t="s">
        <v>38</v>
      </c>
      <c r="X1244" s="156" t="s">
        <v>38</v>
      </c>
      <c r="Y1244" s="156" t="s">
        <v>38</v>
      </c>
      <c r="Z1244" s="156" t="s">
        <v>38</v>
      </c>
      <c r="AA1244" s="156" t="s">
        <v>38</v>
      </c>
      <c r="AB1244" s="156" t="s">
        <v>38</v>
      </c>
      <c r="AC1244" s="156" t="s">
        <v>38</v>
      </c>
      <c r="AD1244" s="96" t="s">
        <v>290</v>
      </c>
      <c r="AE1244" s="156" t="s">
        <v>38</v>
      </c>
      <c r="AF1244" s="156" t="s">
        <v>38</v>
      </c>
      <c r="AG1244" s="156" t="s">
        <v>38</v>
      </c>
      <c r="AH1244" s="156" t="s">
        <v>38</v>
      </c>
      <c r="AI1244" s="156" t="s">
        <v>38</v>
      </c>
      <c r="AJ1244" s="156" t="s">
        <v>38</v>
      </c>
      <c r="AK1244" s="156" t="s">
        <v>38</v>
      </c>
    </row>
    <row r="1245" spans="23:37" ht="16.5" customHeight="1" x14ac:dyDescent="0.25">
      <c r="W1245" s="156" t="s">
        <v>38</v>
      </c>
      <c r="X1245" s="156" t="s">
        <v>38</v>
      </c>
      <c r="Y1245" s="156" t="s">
        <v>38</v>
      </c>
      <c r="Z1245" s="156" t="s">
        <v>38</v>
      </c>
      <c r="AA1245" s="156" t="s">
        <v>38</v>
      </c>
      <c r="AB1245" s="156" t="s">
        <v>38</v>
      </c>
      <c r="AC1245" s="156" t="s">
        <v>38</v>
      </c>
      <c r="AD1245" s="96" t="s">
        <v>290</v>
      </c>
      <c r="AE1245" s="156" t="s">
        <v>38</v>
      </c>
      <c r="AF1245" s="156" t="s">
        <v>38</v>
      </c>
      <c r="AG1245" s="156" t="s">
        <v>38</v>
      </c>
      <c r="AH1245" s="156" t="s">
        <v>38</v>
      </c>
      <c r="AI1245" s="156" t="s">
        <v>38</v>
      </c>
      <c r="AJ1245" s="156" t="s">
        <v>38</v>
      </c>
      <c r="AK1245" s="156" t="s">
        <v>38</v>
      </c>
    </row>
    <row r="1246" spans="23:37" ht="16.5" customHeight="1" x14ac:dyDescent="0.25">
      <c r="W1246" s="156" t="s">
        <v>38</v>
      </c>
      <c r="X1246" s="156" t="s">
        <v>38</v>
      </c>
      <c r="Y1246" s="156" t="s">
        <v>38</v>
      </c>
      <c r="Z1246" s="156" t="s">
        <v>38</v>
      </c>
      <c r="AA1246" s="156" t="s">
        <v>38</v>
      </c>
      <c r="AB1246" s="156" t="s">
        <v>38</v>
      </c>
      <c r="AC1246" s="156" t="s">
        <v>38</v>
      </c>
      <c r="AD1246" s="96" t="s">
        <v>290</v>
      </c>
      <c r="AE1246" s="156" t="s">
        <v>38</v>
      </c>
      <c r="AF1246" s="156" t="s">
        <v>38</v>
      </c>
      <c r="AG1246" s="156" t="s">
        <v>38</v>
      </c>
      <c r="AH1246" s="156" t="s">
        <v>38</v>
      </c>
      <c r="AI1246" s="156" t="s">
        <v>38</v>
      </c>
      <c r="AJ1246" s="156" t="s">
        <v>38</v>
      </c>
      <c r="AK1246" s="156" t="s">
        <v>38</v>
      </c>
    </row>
    <row r="1247" spans="23:37" ht="16.5" customHeight="1" x14ac:dyDescent="0.25">
      <c r="W1247" s="156" t="s">
        <v>38</v>
      </c>
      <c r="X1247" s="156" t="s">
        <v>38</v>
      </c>
      <c r="Y1247" s="156" t="s">
        <v>38</v>
      </c>
      <c r="Z1247" s="156" t="s">
        <v>38</v>
      </c>
      <c r="AA1247" s="156" t="s">
        <v>38</v>
      </c>
      <c r="AB1247" s="156" t="s">
        <v>38</v>
      </c>
      <c r="AC1247" s="156" t="s">
        <v>38</v>
      </c>
      <c r="AD1247" s="96" t="s">
        <v>290</v>
      </c>
      <c r="AE1247" s="156" t="s">
        <v>38</v>
      </c>
      <c r="AF1247" s="156" t="s">
        <v>38</v>
      </c>
      <c r="AG1247" s="156" t="s">
        <v>38</v>
      </c>
      <c r="AH1247" s="156" t="s">
        <v>38</v>
      </c>
      <c r="AI1247" s="156" t="s">
        <v>38</v>
      </c>
      <c r="AJ1247" s="156" t="s">
        <v>38</v>
      </c>
      <c r="AK1247" s="156" t="s">
        <v>38</v>
      </c>
    </row>
    <row r="1248" spans="23:37" ht="16.5" customHeight="1" x14ac:dyDescent="0.25">
      <c r="W1248" s="156" t="s">
        <v>38</v>
      </c>
      <c r="X1248" s="156" t="s">
        <v>38</v>
      </c>
      <c r="Y1248" s="156" t="s">
        <v>38</v>
      </c>
      <c r="Z1248" s="156" t="s">
        <v>38</v>
      </c>
      <c r="AA1248" s="156" t="s">
        <v>38</v>
      </c>
      <c r="AB1248" s="156" t="s">
        <v>38</v>
      </c>
      <c r="AC1248" s="156" t="s">
        <v>38</v>
      </c>
      <c r="AD1248" s="96" t="s">
        <v>290</v>
      </c>
      <c r="AE1248" s="156" t="s">
        <v>38</v>
      </c>
      <c r="AF1248" s="156" t="s">
        <v>38</v>
      </c>
      <c r="AG1248" s="156" t="s">
        <v>38</v>
      </c>
      <c r="AH1248" s="156" t="s">
        <v>38</v>
      </c>
      <c r="AI1248" s="156" t="s">
        <v>38</v>
      </c>
      <c r="AJ1248" s="156" t="s">
        <v>38</v>
      </c>
      <c r="AK1248" s="156" t="s">
        <v>38</v>
      </c>
    </row>
    <row r="1249" spans="23:37" ht="16.5" customHeight="1" x14ac:dyDescent="0.25">
      <c r="W1249" s="156" t="s">
        <v>38</v>
      </c>
      <c r="X1249" s="156" t="s">
        <v>38</v>
      </c>
      <c r="Y1249" s="156" t="s">
        <v>38</v>
      </c>
      <c r="Z1249" s="156" t="s">
        <v>38</v>
      </c>
      <c r="AA1249" s="156" t="s">
        <v>38</v>
      </c>
      <c r="AB1249" s="156" t="s">
        <v>38</v>
      </c>
      <c r="AC1249" s="156" t="s">
        <v>38</v>
      </c>
      <c r="AD1249" s="96" t="s">
        <v>290</v>
      </c>
      <c r="AE1249" s="156" t="s">
        <v>38</v>
      </c>
      <c r="AF1249" s="156" t="s">
        <v>38</v>
      </c>
      <c r="AG1249" s="156" t="s">
        <v>38</v>
      </c>
      <c r="AH1249" s="156" t="s">
        <v>38</v>
      </c>
      <c r="AI1249" s="156" t="s">
        <v>38</v>
      </c>
      <c r="AJ1249" s="156" t="s">
        <v>38</v>
      </c>
      <c r="AK1249" s="156" t="s">
        <v>38</v>
      </c>
    </row>
    <row r="1250" spans="23:37" ht="16.5" customHeight="1" x14ac:dyDescent="0.25">
      <c r="W1250" s="156" t="s">
        <v>38</v>
      </c>
      <c r="X1250" s="156" t="s">
        <v>38</v>
      </c>
      <c r="Y1250" s="156" t="s">
        <v>38</v>
      </c>
      <c r="Z1250" s="156" t="s">
        <v>38</v>
      </c>
      <c r="AA1250" s="156" t="s">
        <v>38</v>
      </c>
      <c r="AB1250" s="156" t="s">
        <v>38</v>
      </c>
      <c r="AC1250" s="156" t="s">
        <v>38</v>
      </c>
      <c r="AD1250" s="96" t="s">
        <v>290</v>
      </c>
      <c r="AE1250" s="156" t="s">
        <v>38</v>
      </c>
      <c r="AF1250" s="156" t="s">
        <v>38</v>
      </c>
      <c r="AG1250" s="156" t="s">
        <v>38</v>
      </c>
      <c r="AH1250" s="156" t="s">
        <v>38</v>
      </c>
      <c r="AI1250" s="156" t="s">
        <v>38</v>
      </c>
      <c r="AJ1250" s="156" t="s">
        <v>38</v>
      </c>
      <c r="AK1250" s="156" t="s">
        <v>38</v>
      </c>
    </row>
    <row r="1251" spans="23:37" ht="16.5" customHeight="1" x14ac:dyDescent="0.25">
      <c r="W1251" s="156" t="s">
        <v>38</v>
      </c>
      <c r="X1251" s="156" t="s">
        <v>38</v>
      </c>
      <c r="Y1251" s="156" t="s">
        <v>38</v>
      </c>
      <c r="Z1251" s="156" t="s">
        <v>38</v>
      </c>
      <c r="AA1251" s="156" t="s">
        <v>38</v>
      </c>
      <c r="AB1251" s="156" t="s">
        <v>38</v>
      </c>
      <c r="AC1251" s="156" t="s">
        <v>38</v>
      </c>
      <c r="AD1251" s="96" t="s">
        <v>290</v>
      </c>
      <c r="AE1251" s="156" t="s">
        <v>38</v>
      </c>
      <c r="AF1251" s="156" t="s">
        <v>38</v>
      </c>
      <c r="AG1251" s="156" t="s">
        <v>38</v>
      </c>
      <c r="AH1251" s="156" t="s">
        <v>38</v>
      </c>
      <c r="AI1251" s="156" t="s">
        <v>38</v>
      </c>
      <c r="AJ1251" s="156" t="s">
        <v>38</v>
      </c>
      <c r="AK1251" s="156" t="s">
        <v>38</v>
      </c>
    </row>
    <row r="1252" spans="23:37" ht="16.5" customHeight="1" x14ac:dyDescent="0.25">
      <c r="W1252" s="156" t="s">
        <v>38</v>
      </c>
      <c r="X1252" s="156" t="s">
        <v>38</v>
      </c>
      <c r="Y1252" s="156" t="s">
        <v>38</v>
      </c>
      <c r="Z1252" s="156" t="s">
        <v>38</v>
      </c>
      <c r="AA1252" s="156" t="s">
        <v>38</v>
      </c>
      <c r="AB1252" s="156" t="s">
        <v>38</v>
      </c>
      <c r="AC1252" s="156" t="s">
        <v>38</v>
      </c>
      <c r="AD1252" s="96" t="s">
        <v>290</v>
      </c>
      <c r="AE1252" s="156" t="s">
        <v>38</v>
      </c>
      <c r="AF1252" s="156" t="s">
        <v>38</v>
      </c>
      <c r="AG1252" s="156" t="s">
        <v>38</v>
      </c>
      <c r="AH1252" s="156" t="s">
        <v>38</v>
      </c>
      <c r="AI1252" s="156" t="s">
        <v>38</v>
      </c>
      <c r="AJ1252" s="156" t="s">
        <v>38</v>
      </c>
      <c r="AK1252" s="156" t="s">
        <v>38</v>
      </c>
    </row>
    <row r="1253" spans="23:37" ht="16.5" customHeight="1" x14ac:dyDescent="0.25">
      <c r="W1253" s="156" t="s">
        <v>38</v>
      </c>
      <c r="X1253" s="156" t="s">
        <v>38</v>
      </c>
      <c r="Y1253" s="156" t="s">
        <v>38</v>
      </c>
      <c r="Z1253" s="156" t="s">
        <v>38</v>
      </c>
      <c r="AA1253" s="156" t="s">
        <v>38</v>
      </c>
      <c r="AB1253" s="156" t="s">
        <v>38</v>
      </c>
      <c r="AC1253" s="156" t="s">
        <v>38</v>
      </c>
      <c r="AD1253" s="96" t="s">
        <v>290</v>
      </c>
      <c r="AE1253" s="156" t="s">
        <v>38</v>
      </c>
      <c r="AF1253" s="156" t="s">
        <v>38</v>
      </c>
      <c r="AG1253" s="156" t="s">
        <v>38</v>
      </c>
      <c r="AH1253" s="156" t="s">
        <v>38</v>
      </c>
      <c r="AI1253" s="156" t="s">
        <v>38</v>
      </c>
      <c r="AJ1253" s="156" t="s">
        <v>38</v>
      </c>
      <c r="AK1253" s="156" t="s">
        <v>38</v>
      </c>
    </row>
    <row r="1254" spans="23:37" ht="16.5" customHeight="1" x14ac:dyDescent="0.25">
      <c r="W1254" s="156" t="s">
        <v>38</v>
      </c>
      <c r="X1254" s="156" t="s">
        <v>38</v>
      </c>
      <c r="Y1254" s="156" t="s">
        <v>38</v>
      </c>
      <c r="Z1254" s="156" t="s">
        <v>38</v>
      </c>
      <c r="AA1254" s="156" t="s">
        <v>38</v>
      </c>
      <c r="AB1254" s="156" t="s">
        <v>38</v>
      </c>
      <c r="AC1254" s="156" t="s">
        <v>38</v>
      </c>
      <c r="AD1254" s="96" t="s">
        <v>290</v>
      </c>
      <c r="AE1254" s="156" t="s">
        <v>38</v>
      </c>
      <c r="AF1254" s="156" t="s">
        <v>38</v>
      </c>
      <c r="AG1254" s="156" t="s">
        <v>38</v>
      </c>
      <c r="AH1254" s="156" t="s">
        <v>38</v>
      </c>
      <c r="AI1254" s="156" t="s">
        <v>38</v>
      </c>
      <c r="AJ1254" s="156" t="s">
        <v>38</v>
      </c>
      <c r="AK1254" s="156" t="s">
        <v>38</v>
      </c>
    </row>
    <row r="1255" spans="23:37" ht="16.5" customHeight="1" x14ac:dyDescent="0.25">
      <c r="W1255" s="156" t="s">
        <v>38</v>
      </c>
      <c r="X1255" s="156" t="s">
        <v>38</v>
      </c>
      <c r="Y1255" s="156" t="s">
        <v>38</v>
      </c>
      <c r="Z1255" s="156" t="s">
        <v>38</v>
      </c>
      <c r="AA1255" s="156" t="s">
        <v>38</v>
      </c>
      <c r="AB1255" s="156" t="s">
        <v>38</v>
      </c>
      <c r="AC1255" s="156" t="s">
        <v>38</v>
      </c>
      <c r="AD1255" s="96" t="s">
        <v>290</v>
      </c>
      <c r="AE1255" s="156" t="s">
        <v>38</v>
      </c>
      <c r="AF1255" s="156" t="s">
        <v>38</v>
      </c>
      <c r="AG1255" s="156" t="s">
        <v>38</v>
      </c>
      <c r="AH1255" s="156" t="s">
        <v>38</v>
      </c>
      <c r="AI1255" s="156" t="s">
        <v>38</v>
      </c>
      <c r="AJ1255" s="156" t="s">
        <v>38</v>
      </c>
      <c r="AK1255" s="156" t="s">
        <v>38</v>
      </c>
    </row>
    <row r="1256" spans="23:37" ht="16.5" customHeight="1" x14ac:dyDescent="0.25">
      <c r="W1256" s="156" t="s">
        <v>38</v>
      </c>
      <c r="X1256" s="156" t="s">
        <v>38</v>
      </c>
      <c r="Y1256" s="156" t="s">
        <v>38</v>
      </c>
      <c r="Z1256" s="156" t="s">
        <v>38</v>
      </c>
      <c r="AA1256" s="156" t="s">
        <v>38</v>
      </c>
      <c r="AB1256" s="156" t="s">
        <v>38</v>
      </c>
      <c r="AC1256" s="156" t="s">
        <v>38</v>
      </c>
      <c r="AD1256" s="96" t="s">
        <v>290</v>
      </c>
      <c r="AE1256" s="156" t="s">
        <v>38</v>
      </c>
      <c r="AF1256" s="156" t="s">
        <v>38</v>
      </c>
      <c r="AG1256" s="156" t="s">
        <v>38</v>
      </c>
      <c r="AH1256" s="156" t="s">
        <v>38</v>
      </c>
      <c r="AI1256" s="156" t="s">
        <v>38</v>
      </c>
      <c r="AJ1256" s="156" t="s">
        <v>38</v>
      </c>
      <c r="AK1256" s="156" t="s">
        <v>38</v>
      </c>
    </row>
    <row r="1257" spans="23:37" ht="16.5" customHeight="1" x14ac:dyDescent="0.25">
      <c r="W1257" s="156" t="s">
        <v>38</v>
      </c>
      <c r="X1257" s="156" t="s">
        <v>38</v>
      </c>
      <c r="Y1257" s="156" t="s">
        <v>38</v>
      </c>
      <c r="Z1257" s="156" t="s">
        <v>38</v>
      </c>
      <c r="AA1257" s="156" t="s">
        <v>38</v>
      </c>
      <c r="AB1257" s="156" t="s">
        <v>38</v>
      </c>
      <c r="AC1257" s="156" t="s">
        <v>38</v>
      </c>
      <c r="AD1257" s="96" t="s">
        <v>290</v>
      </c>
      <c r="AE1257" s="156" t="s">
        <v>38</v>
      </c>
      <c r="AF1257" s="156" t="s">
        <v>38</v>
      </c>
      <c r="AG1257" s="156" t="s">
        <v>38</v>
      </c>
      <c r="AH1257" s="156" t="s">
        <v>38</v>
      </c>
      <c r="AI1257" s="156" t="s">
        <v>38</v>
      </c>
      <c r="AJ1257" s="156" t="s">
        <v>38</v>
      </c>
      <c r="AK1257" s="156" t="s">
        <v>38</v>
      </c>
    </row>
    <row r="1258" spans="23:37" ht="16.5" customHeight="1" x14ac:dyDescent="0.25">
      <c r="W1258" s="156" t="s">
        <v>38</v>
      </c>
      <c r="X1258" s="156" t="s">
        <v>38</v>
      </c>
      <c r="Y1258" s="156" t="s">
        <v>38</v>
      </c>
      <c r="Z1258" s="156" t="s">
        <v>38</v>
      </c>
      <c r="AA1258" s="156" t="s">
        <v>38</v>
      </c>
      <c r="AB1258" s="156" t="s">
        <v>38</v>
      </c>
      <c r="AC1258" s="156" t="s">
        <v>38</v>
      </c>
      <c r="AD1258" s="96" t="s">
        <v>290</v>
      </c>
      <c r="AE1258" s="156" t="s">
        <v>38</v>
      </c>
      <c r="AF1258" s="156" t="s">
        <v>38</v>
      </c>
      <c r="AG1258" s="156" t="s">
        <v>38</v>
      </c>
      <c r="AH1258" s="156" t="s">
        <v>38</v>
      </c>
      <c r="AI1258" s="156" t="s">
        <v>38</v>
      </c>
      <c r="AJ1258" s="156" t="s">
        <v>38</v>
      </c>
      <c r="AK1258" s="156" t="s">
        <v>38</v>
      </c>
    </row>
    <row r="1259" spans="23:37" ht="16.5" customHeight="1" x14ac:dyDescent="0.25">
      <c r="W1259" s="156" t="s">
        <v>38</v>
      </c>
      <c r="X1259" s="156" t="s">
        <v>38</v>
      </c>
      <c r="Y1259" s="156" t="s">
        <v>38</v>
      </c>
      <c r="Z1259" s="156" t="s">
        <v>38</v>
      </c>
      <c r="AA1259" s="156" t="s">
        <v>38</v>
      </c>
      <c r="AB1259" s="156" t="s">
        <v>38</v>
      </c>
      <c r="AC1259" s="156" t="s">
        <v>38</v>
      </c>
      <c r="AD1259" s="96" t="s">
        <v>290</v>
      </c>
      <c r="AE1259" s="156" t="s">
        <v>38</v>
      </c>
      <c r="AF1259" s="156" t="s">
        <v>38</v>
      </c>
      <c r="AG1259" s="156" t="s">
        <v>38</v>
      </c>
      <c r="AH1259" s="156" t="s">
        <v>38</v>
      </c>
      <c r="AI1259" s="156" t="s">
        <v>38</v>
      </c>
      <c r="AJ1259" s="156" t="s">
        <v>38</v>
      </c>
      <c r="AK1259" s="156" t="s">
        <v>38</v>
      </c>
    </row>
    <row r="1260" spans="23:37" ht="16.5" customHeight="1" x14ac:dyDescent="0.25">
      <c r="W1260" s="156" t="s">
        <v>38</v>
      </c>
      <c r="X1260" s="156" t="s">
        <v>38</v>
      </c>
      <c r="Y1260" s="156" t="s">
        <v>38</v>
      </c>
      <c r="Z1260" s="156" t="s">
        <v>38</v>
      </c>
      <c r="AA1260" s="156" t="s">
        <v>38</v>
      </c>
      <c r="AB1260" s="156" t="s">
        <v>38</v>
      </c>
      <c r="AC1260" s="156" t="s">
        <v>38</v>
      </c>
      <c r="AD1260" s="96" t="s">
        <v>290</v>
      </c>
      <c r="AE1260" s="156" t="s">
        <v>38</v>
      </c>
      <c r="AF1260" s="156" t="s">
        <v>38</v>
      </c>
      <c r="AG1260" s="156" t="s">
        <v>38</v>
      </c>
      <c r="AH1260" s="156" t="s">
        <v>38</v>
      </c>
      <c r="AI1260" s="156" t="s">
        <v>38</v>
      </c>
      <c r="AJ1260" s="156" t="s">
        <v>38</v>
      </c>
      <c r="AK1260" s="156" t="s">
        <v>38</v>
      </c>
    </row>
    <row r="1261" spans="23:37" ht="16.5" customHeight="1" x14ac:dyDescent="0.25">
      <c r="W1261" s="156" t="s">
        <v>38</v>
      </c>
      <c r="X1261" s="156" t="s">
        <v>38</v>
      </c>
      <c r="Y1261" s="156" t="s">
        <v>38</v>
      </c>
      <c r="Z1261" s="156" t="s">
        <v>38</v>
      </c>
      <c r="AA1261" s="156" t="s">
        <v>38</v>
      </c>
      <c r="AB1261" s="156" t="s">
        <v>38</v>
      </c>
      <c r="AC1261" s="156" t="s">
        <v>38</v>
      </c>
      <c r="AD1261" s="96" t="s">
        <v>290</v>
      </c>
      <c r="AE1261" s="156" t="s">
        <v>38</v>
      </c>
      <c r="AF1261" s="156" t="s">
        <v>38</v>
      </c>
      <c r="AG1261" s="156" t="s">
        <v>38</v>
      </c>
      <c r="AH1261" s="156" t="s">
        <v>38</v>
      </c>
      <c r="AI1261" s="156" t="s">
        <v>38</v>
      </c>
      <c r="AJ1261" s="156" t="s">
        <v>38</v>
      </c>
      <c r="AK1261" s="156" t="s">
        <v>38</v>
      </c>
    </row>
    <row r="1262" spans="23:37" ht="16.5" customHeight="1" x14ac:dyDescent="0.25">
      <c r="W1262" s="156" t="s">
        <v>38</v>
      </c>
      <c r="X1262" s="156" t="s">
        <v>38</v>
      </c>
      <c r="Y1262" s="156" t="s">
        <v>38</v>
      </c>
      <c r="Z1262" s="156" t="s">
        <v>38</v>
      </c>
      <c r="AA1262" s="156" t="s">
        <v>38</v>
      </c>
      <c r="AB1262" s="156" t="s">
        <v>38</v>
      </c>
      <c r="AC1262" s="156" t="s">
        <v>38</v>
      </c>
      <c r="AD1262" s="96" t="s">
        <v>290</v>
      </c>
      <c r="AE1262" s="156" t="s">
        <v>38</v>
      </c>
      <c r="AF1262" s="156" t="s">
        <v>38</v>
      </c>
      <c r="AG1262" s="156" t="s">
        <v>38</v>
      </c>
      <c r="AH1262" s="156" t="s">
        <v>38</v>
      </c>
      <c r="AI1262" s="156" t="s">
        <v>38</v>
      </c>
      <c r="AJ1262" s="156" t="s">
        <v>38</v>
      </c>
      <c r="AK1262" s="156" t="s">
        <v>38</v>
      </c>
    </row>
    <row r="1263" spans="23:37" ht="16.5" customHeight="1" x14ac:dyDescent="0.25">
      <c r="W1263" s="156" t="s">
        <v>38</v>
      </c>
      <c r="X1263" s="156" t="s">
        <v>38</v>
      </c>
      <c r="Y1263" s="156" t="s">
        <v>38</v>
      </c>
      <c r="Z1263" s="156" t="s">
        <v>38</v>
      </c>
      <c r="AA1263" s="156" t="s">
        <v>38</v>
      </c>
      <c r="AB1263" s="156" t="s">
        <v>38</v>
      </c>
      <c r="AC1263" s="156" t="s">
        <v>38</v>
      </c>
      <c r="AD1263" s="96" t="s">
        <v>290</v>
      </c>
      <c r="AE1263" s="156" t="s">
        <v>38</v>
      </c>
      <c r="AF1263" s="156" t="s">
        <v>38</v>
      </c>
      <c r="AG1263" s="156" t="s">
        <v>38</v>
      </c>
      <c r="AH1263" s="156" t="s">
        <v>38</v>
      </c>
      <c r="AI1263" s="156" t="s">
        <v>38</v>
      </c>
      <c r="AJ1263" s="156" t="s">
        <v>38</v>
      </c>
      <c r="AK1263" s="156" t="s">
        <v>38</v>
      </c>
    </row>
    <row r="1264" spans="23:37" ht="16.5" customHeight="1" x14ac:dyDescent="0.25">
      <c r="W1264" s="156" t="s">
        <v>38</v>
      </c>
      <c r="X1264" s="156" t="s">
        <v>38</v>
      </c>
      <c r="Y1264" s="156" t="s">
        <v>38</v>
      </c>
      <c r="Z1264" s="156" t="s">
        <v>38</v>
      </c>
      <c r="AA1264" s="156" t="s">
        <v>38</v>
      </c>
      <c r="AB1264" s="156" t="s">
        <v>38</v>
      </c>
      <c r="AC1264" s="156" t="s">
        <v>38</v>
      </c>
      <c r="AD1264" s="96" t="s">
        <v>290</v>
      </c>
      <c r="AE1264" s="156" t="s">
        <v>38</v>
      </c>
      <c r="AF1264" s="156" t="s">
        <v>38</v>
      </c>
      <c r="AG1264" s="156" t="s">
        <v>38</v>
      </c>
      <c r="AH1264" s="156" t="s">
        <v>38</v>
      </c>
      <c r="AI1264" s="156" t="s">
        <v>38</v>
      </c>
      <c r="AJ1264" s="156" t="s">
        <v>38</v>
      </c>
      <c r="AK1264" s="156" t="s">
        <v>38</v>
      </c>
    </row>
    <row r="1265" spans="23:37" ht="16.5" customHeight="1" x14ac:dyDescent="0.25">
      <c r="W1265" s="156" t="s">
        <v>38</v>
      </c>
      <c r="X1265" s="156" t="s">
        <v>38</v>
      </c>
      <c r="Y1265" s="156" t="s">
        <v>38</v>
      </c>
      <c r="Z1265" s="156" t="s">
        <v>38</v>
      </c>
      <c r="AA1265" s="156" t="s">
        <v>38</v>
      </c>
      <c r="AB1265" s="156" t="s">
        <v>38</v>
      </c>
      <c r="AC1265" s="156" t="s">
        <v>38</v>
      </c>
      <c r="AD1265" s="96" t="s">
        <v>290</v>
      </c>
      <c r="AE1265" s="156" t="s">
        <v>38</v>
      </c>
      <c r="AF1265" s="156" t="s">
        <v>38</v>
      </c>
      <c r="AG1265" s="156" t="s">
        <v>38</v>
      </c>
      <c r="AH1265" s="156" t="s">
        <v>38</v>
      </c>
      <c r="AI1265" s="156" t="s">
        <v>38</v>
      </c>
      <c r="AJ1265" s="156" t="s">
        <v>38</v>
      </c>
      <c r="AK1265" s="156" t="s">
        <v>38</v>
      </c>
    </row>
    <row r="1266" spans="23:37" ht="16.5" customHeight="1" x14ac:dyDescent="0.25">
      <c r="W1266" s="156" t="s">
        <v>38</v>
      </c>
      <c r="X1266" s="156" t="s">
        <v>38</v>
      </c>
      <c r="Y1266" s="156" t="s">
        <v>38</v>
      </c>
      <c r="Z1266" s="156" t="s">
        <v>38</v>
      </c>
      <c r="AA1266" s="156" t="s">
        <v>38</v>
      </c>
      <c r="AB1266" s="156" t="s">
        <v>38</v>
      </c>
      <c r="AC1266" s="156" t="s">
        <v>38</v>
      </c>
      <c r="AD1266" s="96" t="s">
        <v>290</v>
      </c>
      <c r="AE1266" s="156" t="s">
        <v>38</v>
      </c>
      <c r="AF1266" s="156" t="s">
        <v>38</v>
      </c>
      <c r="AG1266" s="156" t="s">
        <v>38</v>
      </c>
      <c r="AH1266" s="156" t="s">
        <v>38</v>
      </c>
      <c r="AI1266" s="156" t="s">
        <v>38</v>
      </c>
      <c r="AJ1266" s="156" t="s">
        <v>38</v>
      </c>
      <c r="AK1266" s="156" t="s">
        <v>38</v>
      </c>
    </row>
    <row r="1267" spans="23:37" ht="16.5" customHeight="1" x14ac:dyDescent="0.25">
      <c r="W1267" s="156" t="s">
        <v>38</v>
      </c>
      <c r="X1267" s="156" t="s">
        <v>38</v>
      </c>
      <c r="Y1267" s="156" t="s">
        <v>38</v>
      </c>
      <c r="Z1267" s="156" t="s">
        <v>38</v>
      </c>
      <c r="AA1267" s="156" t="s">
        <v>38</v>
      </c>
      <c r="AB1267" s="156" t="s">
        <v>38</v>
      </c>
      <c r="AC1267" s="156" t="s">
        <v>38</v>
      </c>
      <c r="AD1267" s="96" t="s">
        <v>290</v>
      </c>
      <c r="AE1267" s="156" t="s">
        <v>38</v>
      </c>
      <c r="AF1267" s="156" t="s">
        <v>38</v>
      </c>
      <c r="AG1267" s="156" t="s">
        <v>38</v>
      </c>
      <c r="AH1267" s="156" t="s">
        <v>38</v>
      </c>
      <c r="AI1267" s="156" t="s">
        <v>38</v>
      </c>
      <c r="AJ1267" s="156" t="s">
        <v>38</v>
      </c>
      <c r="AK1267" s="156" t="s">
        <v>38</v>
      </c>
    </row>
    <row r="1268" spans="23:37" ht="16.5" customHeight="1" x14ac:dyDescent="0.25">
      <c r="W1268" s="156" t="s">
        <v>38</v>
      </c>
      <c r="X1268" s="156" t="s">
        <v>38</v>
      </c>
      <c r="Y1268" s="156" t="s">
        <v>38</v>
      </c>
      <c r="Z1268" s="156" t="s">
        <v>38</v>
      </c>
      <c r="AA1268" s="156" t="s">
        <v>38</v>
      </c>
      <c r="AB1268" s="156" t="s">
        <v>38</v>
      </c>
      <c r="AC1268" s="156" t="s">
        <v>38</v>
      </c>
      <c r="AD1268" s="96" t="s">
        <v>290</v>
      </c>
      <c r="AE1268" s="156" t="s">
        <v>38</v>
      </c>
      <c r="AF1268" s="156" t="s">
        <v>38</v>
      </c>
      <c r="AG1268" s="156" t="s">
        <v>38</v>
      </c>
      <c r="AH1268" s="156" t="s">
        <v>38</v>
      </c>
      <c r="AI1268" s="156" t="s">
        <v>38</v>
      </c>
      <c r="AJ1268" s="156" t="s">
        <v>38</v>
      </c>
      <c r="AK1268" s="156" t="s">
        <v>38</v>
      </c>
    </row>
    <row r="1269" spans="23:37" ht="16.5" customHeight="1" x14ac:dyDescent="0.25">
      <c r="W1269" s="156" t="s">
        <v>38</v>
      </c>
      <c r="X1269" s="156" t="s">
        <v>38</v>
      </c>
      <c r="Y1269" s="156" t="s">
        <v>38</v>
      </c>
      <c r="Z1269" s="156" t="s">
        <v>38</v>
      </c>
      <c r="AA1269" s="156" t="s">
        <v>38</v>
      </c>
      <c r="AB1269" s="156" t="s">
        <v>38</v>
      </c>
      <c r="AC1269" s="156" t="s">
        <v>38</v>
      </c>
      <c r="AD1269" s="96" t="s">
        <v>290</v>
      </c>
      <c r="AE1269" s="156" t="s">
        <v>38</v>
      </c>
      <c r="AF1269" s="156" t="s">
        <v>38</v>
      </c>
      <c r="AG1269" s="156" t="s">
        <v>38</v>
      </c>
      <c r="AH1269" s="156" t="s">
        <v>38</v>
      </c>
      <c r="AI1269" s="156" t="s">
        <v>38</v>
      </c>
      <c r="AJ1269" s="156" t="s">
        <v>38</v>
      </c>
      <c r="AK1269" s="156" t="s">
        <v>38</v>
      </c>
    </row>
    <row r="1270" spans="23:37" ht="16.5" customHeight="1" x14ac:dyDescent="0.25">
      <c r="W1270" s="156" t="s">
        <v>38</v>
      </c>
      <c r="X1270" s="156" t="s">
        <v>38</v>
      </c>
      <c r="Y1270" s="156" t="s">
        <v>38</v>
      </c>
      <c r="Z1270" s="156" t="s">
        <v>38</v>
      </c>
      <c r="AA1270" s="156" t="s">
        <v>38</v>
      </c>
      <c r="AB1270" s="156" t="s">
        <v>38</v>
      </c>
      <c r="AC1270" s="156" t="s">
        <v>38</v>
      </c>
      <c r="AD1270" s="96" t="s">
        <v>290</v>
      </c>
      <c r="AE1270" s="156" t="s">
        <v>38</v>
      </c>
      <c r="AF1270" s="156" t="s">
        <v>38</v>
      </c>
      <c r="AG1270" s="156" t="s">
        <v>38</v>
      </c>
      <c r="AH1270" s="156" t="s">
        <v>38</v>
      </c>
      <c r="AI1270" s="156" t="s">
        <v>38</v>
      </c>
      <c r="AJ1270" s="156" t="s">
        <v>38</v>
      </c>
      <c r="AK1270" s="156" t="s">
        <v>38</v>
      </c>
    </row>
    <row r="1271" spans="23:37" ht="16.5" customHeight="1" x14ac:dyDescent="0.25">
      <c r="W1271" s="156" t="s">
        <v>38</v>
      </c>
      <c r="X1271" s="156" t="s">
        <v>38</v>
      </c>
      <c r="Y1271" s="156" t="s">
        <v>38</v>
      </c>
      <c r="Z1271" s="156" t="s">
        <v>38</v>
      </c>
      <c r="AA1271" s="156" t="s">
        <v>38</v>
      </c>
      <c r="AB1271" s="156" t="s">
        <v>38</v>
      </c>
      <c r="AC1271" s="156" t="s">
        <v>38</v>
      </c>
      <c r="AD1271" s="96" t="s">
        <v>290</v>
      </c>
      <c r="AE1271" s="156" t="s">
        <v>38</v>
      </c>
      <c r="AF1271" s="156" t="s">
        <v>38</v>
      </c>
      <c r="AG1271" s="156" t="s">
        <v>38</v>
      </c>
      <c r="AH1271" s="156" t="s">
        <v>38</v>
      </c>
      <c r="AI1271" s="156" t="s">
        <v>38</v>
      </c>
      <c r="AJ1271" s="156" t="s">
        <v>38</v>
      </c>
      <c r="AK1271" s="156" t="s">
        <v>38</v>
      </c>
    </row>
    <row r="1272" spans="23:37" ht="16.5" customHeight="1" x14ac:dyDescent="0.25">
      <c r="W1272" s="156" t="s">
        <v>38</v>
      </c>
      <c r="X1272" s="156" t="s">
        <v>38</v>
      </c>
      <c r="Y1272" s="156" t="s">
        <v>38</v>
      </c>
      <c r="Z1272" s="156" t="s">
        <v>38</v>
      </c>
      <c r="AA1272" s="156" t="s">
        <v>38</v>
      </c>
      <c r="AB1272" s="156" t="s">
        <v>38</v>
      </c>
      <c r="AC1272" s="156" t="s">
        <v>38</v>
      </c>
      <c r="AD1272" s="96" t="s">
        <v>290</v>
      </c>
      <c r="AE1272" s="156" t="s">
        <v>38</v>
      </c>
      <c r="AF1272" s="156" t="s">
        <v>38</v>
      </c>
      <c r="AG1272" s="156" t="s">
        <v>38</v>
      </c>
      <c r="AH1272" s="156" t="s">
        <v>38</v>
      </c>
      <c r="AI1272" s="156" t="s">
        <v>38</v>
      </c>
      <c r="AJ1272" s="156" t="s">
        <v>38</v>
      </c>
      <c r="AK1272" s="156" t="s">
        <v>38</v>
      </c>
    </row>
    <row r="1273" spans="23:37" ht="16.5" customHeight="1" x14ac:dyDescent="0.25">
      <c r="W1273" s="156" t="s">
        <v>38</v>
      </c>
      <c r="X1273" s="156" t="s">
        <v>38</v>
      </c>
      <c r="Y1273" s="156" t="s">
        <v>38</v>
      </c>
      <c r="Z1273" s="156" t="s">
        <v>38</v>
      </c>
      <c r="AA1273" s="156" t="s">
        <v>38</v>
      </c>
      <c r="AB1273" s="156" t="s">
        <v>38</v>
      </c>
      <c r="AC1273" s="156" t="s">
        <v>38</v>
      </c>
      <c r="AD1273" s="96" t="s">
        <v>290</v>
      </c>
      <c r="AE1273" s="156" t="s">
        <v>38</v>
      </c>
      <c r="AF1273" s="156" t="s">
        <v>38</v>
      </c>
      <c r="AG1273" s="156" t="s">
        <v>38</v>
      </c>
      <c r="AH1273" s="156" t="s">
        <v>38</v>
      </c>
      <c r="AI1273" s="156" t="s">
        <v>38</v>
      </c>
      <c r="AJ1273" s="156" t="s">
        <v>38</v>
      </c>
      <c r="AK1273" s="156" t="s">
        <v>38</v>
      </c>
    </row>
    <row r="1274" spans="23:37" ht="16.5" customHeight="1" x14ac:dyDescent="0.25">
      <c r="W1274" s="156" t="s">
        <v>38</v>
      </c>
      <c r="X1274" s="156" t="s">
        <v>38</v>
      </c>
      <c r="Y1274" s="156" t="s">
        <v>38</v>
      </c>
      <c r="Z1274" s="156" t="s">
        <v>38</v>
      </c>
      <c r="AA1274" s="156" t="s">
        <v>38</v>
      </c>
      <c r="AB1274" s="156" t="s">
        <v>38</v>
      </c>
      <c r="AC1274" s="156" t="s">
        <v>38</v>
      </c>
      <c r="AD1274" s="96" t="s">
        <v>290</v>
      </c>
      <c r="AE1274" s="156" t="s">
        <v>38</v>
      </c>
      <c r="AF1274" s="156" t="s">
        <v>38</v>
      </c>
      <c r="AG1274" s="156" t="s">
        <v>38</v>
      </c>
      <c r="AH1274" s="156" t="s">
        <v>38</v>
      </c>
      <c r="AI1274" s="156" t="s">
        <v>38</v>
      </c>
      <c r="AJ1274" s="156" t="s">
        <v>38</v>
      </c>
      <c r="AK1274" s="156" t="s">
        <v>38</v>
      </c>
    </row>
    <row r="1275" spans="23:37" ht="16.5" customHeight="1" x14ac:dyDescent="0.25">
      <c r="W1275" s="156" t="s">
        <v>38</v>
      </c>
      <c r="X1275" s="156" t="s">
        <v>38</v>
      </c>
      <c r="Y1275" s="156" t="s">
        <v>38</v>
      </c>
      <c r="Z1275" s="156" t="s">
        <v>38</v>
      </c>
      <c r="AA1275" s="156" t="s">
        <v>38</v>
      </c>
      <c r="AB1275" s="156" t="s">
        <v>38</v>
      </c>
      <c r="AC1275" s="156" t="s">
        <v>38</v>
      </c>
      <c r="AD1275" s="96" t="s">
        <v>290</v>
      </c>
      <c r="AE1275" s="156" t="s">
        <v>38</v>
      </c>
      <c r="AF1275" s="156" t="s">
        <v>38</v>
      </c>
      <c r="AG1275" s="156" t="s">
        <v>38</v>
      </c>
      <c r="AH1275" s="156" t="s">
        <v>38</v>
      </c>
      <c r="AI1275" s="156" t="s">
        <v>38</v>
      </c>
      <c r="AJ1275" s="156" t="s">
        <v>38</v>
      </c>
      <c r="AK1275" s="156" t="s">
        <v>38</v>
      </c>
    </row>
    <row r="1276" spans="23:37" ht="16.5" customHeight="1" x14ac:dyDescent="0.25">
      <c r="W1276" s="156" t="s">
        <v>38</v>
      </c>
      <c r="X1276" s="156" t="s">
        <v>38</v>
      </c>
      <c r="Y1276" s="156" t="s">
        <v>38</v>
      </c>
      <c r="Z1276" s="156" t="s">
        <v>38</v>
      </c>
      <c r="AA1276" s="156" t="s">
        <v>38</v>
      </c>
      <c r="AB1276" s="156" t="s">
        <v>38</v>
      </c>
      <c r="AC1276" s="156" t="s">
        <v>38</v>
      </c>
      <c r="AD1276" s="96" t="s">
        <v>290</v>
      </c>
      <c r="AE1276" s="156" t="s">
        <v>38</v>
      </c>
      <c r="AF1276" s="156" t="s">
        <v>38</v>
      </c>
      <c r="AG1276" s="156" t="s">
        <v>38</v>
      </c>
      <c r="AH1276" s="156" t="s">
        <v>38</v>
      </c>
      <c r="AI1276" s="156" t="s">
        <v>38</v>
      </c>
      <c r="AJ1276" s="156" t="s">
        <v>38</v>
      </c>
      <c r="AK1276" s="156" t="s">
        <v>38</v>
      </c>
    </row>
    <row r="1277" spans="23:37" ht="16.5" customHeight="1" x14ac:dyDescent="0.25">
      <c r="W1277" s="156" t="s">
        <v>38</v>
      </c>
      <c r="X1277" s="156" t="s">
        <v>38</v>
      </c>
      <c r="Y1277" s="156" t="s">
        <v>38</v>
      </c>
      <c r="Z1277" s="156" t="s">
        <v>38</v>
      </c>
      <c r="AA1277" s="156" t="s">
        <v>38</v>
      </c>
      <c r="AB1277" s="156" t="s">
        <v>38</v>
      </c>
      <c r="AC1277" s="156" t="s">
        <v>38</v>
      </c>
      <c r="AD1277" s="96" t="s">
        <v>290</v>
      </c>
      <c r="AE1277" s="156" t="s">
        <v>38</v>
      </c>
      <c r="AF1277" s="156" t="s">
        <v>38</v>
      </c>
      <c r="AG1277" s="156" t="s">
        <v>38</v>
      </c>
      <c r="AH1277" s="156" t="s">
        <v>38</v>
      </c>
      <c r="AI1277" s="156" t="s">
        <v>38</v>
      </c>
      <c r="AJ1277" s="156" t="s">
        <v>38</v>
      </c>
      <c r="AK1277" s="156" t="s">
        <v>38</v>
      </c>
    </row>
    <row r="1278" spans="23:37" ht="16.5" customHeight="1" x14ac:dyDescent="0.25">
      <c r="W1278" s="156" t="s">
        <v>38</v>
      </c>
      <c r="X1278" s="156" t="s">
        <v>38</v>
      </c>
      <c r="Y1278" s="156" t="s">
        <v>38</v>
      </c>
      <c r="Z1278" s="156" t="s">
        <v>38</v>
      </c>
      <c r="AA1278" s="156" t="s">
        <v>38</v>
      </c>
      <c r="AB1278" s="156" t="s">
        <v>38</v>
      </c>
      <c r="AC1278" s="156" t="s">
        <v>38</v>
      </c>
      <c r="AD1278" s="96" t="s">
        <v>290</v>
      </c>
      <c r="AE1278" s="156" t="s">
        <v>38</v>
      </c>
      <c r="AF1278" s="156" t="s">
        <v>38</v>
      </c>
      <c r="AG1278" s="156" t="s">
        <v>38</v>
      </c>
      <c r="AH1278" s="156" t="s">
        <v>38</v>
      </c>
      <c r="AI1278" s="156" t="s">
        <v>38</v>
      </c>
      <c r="AJ1278" s="156" t="s">
        <v>38</v>
      </c>
      <c r="AK1278" s="156" t="s">
        <v>38</v>
      </c>
    </row>
    <row r="1279" spans="23:37" ht="16.5" customHeight="1" x14ac:dyDescent="0.25">
      <c r="W1279" s="156" t="s">
        <v>38</v>
      </c>
      <c r="X1279" s="156" t="s">
        <v>38</v>
      </c>
      <c r="Y1279" s="156" t="s">
        <v>38</v>
      </c>
      <c r="Z1279" s="156" t="s">
        <v>38</v>
      </c>
      <c r="AA1279" s="156" t="s">
        <v>38</v>
      </c>
      <c r="AB1279" s="156" t="s">
        <v>38</v>
      </c>
      <c r="AC1279" s="156" t="s">
        <v>38</v>
      </c>
      <c r="AD1279" s="96" t="s">
        <v>290</v>
      </c>
      <c r="AE1279" s="156" t="s">
        <v>38</v>
      </c>
      <c r="AF1279" s="156" t="s">
        <v>38</v>
      </c>
      <c r="AG1279" s="156" t="s">
        <v>38</v>
      </c>
      <c r="AH1279" s="156" t="s">
        <v>38</v>
      </c>
      <c r="AI1279" s="156" t="s">
        <v>38</v>
      </c>
      <c r="AJ1279" s="156" t="s">
        <v>38</v>
      </c>
      <c r="AK1279" s="156" t="s">
        <v>38</v>
      </c>
    </row>
    <row r="1280" spans="23:37" ht="16.5" customHeight="1" x14ac:dyDescent="0.25">
      <c r="W1280" s="156" t="s">
        <v>38</v>
      </c>
      <c r="X1280" s="156" t="s">
        <v>38</v>
      </c>
      <c r="Y1280" s="156" t="s">
        <v>38</v>
      </c>
      <c r="Z1280" s="156" t="s">
        <v>38</v>
      </c>
      <c r="AA1280" s="156" t="s">
        <v>38</v>
      </c>
      <c r="AB1280" s="156" t="s">
        <v>38</v>
      </c>
      <c r="AC1280" s="156" t="s">
        <v>38</v>
      </c>
      <c r="AD1280" s="96" t="s">
        <v>290</v>
      </c>
      <c r="AE1280" s="156" t="s">
        <v>38</v>
      </c>
      <c r="AF1280" s="156" t="s">
        <v>38</v>
      </c>
      <c r="AG1280" s="156" t="s">
        <v>38</v>
      </c>
      <c r="AH1280" s="156" t="s">
        <v>38</v>
      </c>
      <c r="AI1280" s="156" t="s">
        <v>38</v>
      </c>
      <c r="AJ1280" s="156" t="s">
        <v>38</v>
      </c>
      <c r="AK1280" s="156" t="s">
        <v>38</v>
      </c>
    </row>
    <row r="1281" spans="23:37" ht="16.5" customHeight="1" x14ac:dyDescent="0.25">
      <c r="W1281" s="156" t="s">
        <v>38</v>
      </c>
      <c r="X1281" s="156" t="s">
        <v>38</v>
      </c>
      <c r="Y1281" s="156" t="s">
        <v>38</v>
      </c>
      <c r="Z1281" s="156" t="s">
        <v>38</v>
      </c>
      <c r="AA1281" s="156" t="s">
        <v>38</v>
      </c>
      <c r="AB1281" s="156" t="s">
        <v>38</v>
      </c>
      <c r="AC1281" s="156" t="s">
        <v>38</v>
      </c>
      <c r="AD1281" s="96" t="s">
        <v>290</v>
      </c>
      <c r="AE1281" s="156" t="s">
        <v>38</v>
      </c>
      <c r="AF1281" s="156" t="s">
        <v>38</v>
      </c>
      <c r="AG1281" s="156" t="s">
        <v>38</v>
      </c>
      <c r="AH1281" s="156" t="s">
        <v>38</v>
      </c>
      <c r="AI1281" s="156" t="s">
        <v>38</v>
      </c>
      <c r="AJ1281" s="156" t="s">
        <v>38</v>
      </c>
      <c r="AK1281" s="156" t="s">
        <v>38</v>
      </c>
    </row>
    <row r="1282" spans="23:37" ht="16.5" customHeight="1" x14ac:dyDescent="0.25">
      <c r="W1282" s="156" t="s">
        <v>38</v>
      </c>
      <c r="X1282" s="156" t="s">
        <v>38</v>
      </c>
      <c r="Y1282" s="156" t="s">
        <v>38</v>
      </c>
      <c r="Z1282" s="156" t="s">
        <v>38</v>
      </c>
      <c r="AA1282" s="156" t="s">
        <v>38</v>
      </c>
      <c r="AB1282" s="156" t="s">
        <v>38</v>
      </c>
      <c r="AC1282" s="156" t="s">
        <v>38</v>
      </c>
      <c r="AD1282" s="96" t="s">
        <v>290</v>
      </c>
      <c r="AE1282" s="156" t="s">
        <v>38</v>
      </c>
      <c r="AF1282" s="156" t="s">
        <v>38</v>
      </c>
      <c r="AG1282" s="156" t="s">
        <v>38</v>
      </c>
      <c r="AH1282" s="156" t="s">
        <v>38</v>
      </c>
      <c r="AI1282" s="156" t="s">
        <v>38</v>
      </c>
      <c r="AJ1282" s="156" t="s">
        <v>38</v>
      </c>
      <c r="AK1282" s="156" t="s">
        <v>38</v>
      </c>
    </row>
    <row r="1283" spans="23:37" ht="16.5" customHeight="1" x14ac:dyDescent="0.25">
      <c r="W1283" s="156" t="s">
        <v>38</v>
      </c>
      <c r="X1283" s="156" t="s">
        <v>38</v>
      </c>
      <c r="Y1283" s="156" t="s">
        <v>38</v>
      </c>
      <c r="Z1283" s="156" t="s">
        <v>38</v>
      </c>
      <c r="AA1283" s="156" t="s">
        <v>38</v>
      </c>
      <c r="AB1283" s="156" t="s">
        <v>38</v>
      </c>
      <c r="AC1283" s="156" t="s">
        <v>38</v>
      </c>
      <c r="AD1283" s="96" t="s">
        <v>290</v>
      </c>
      <c r="AE1283" s="156" t="s">
        <v>38</v>
      </c>
      <c r="AF1283" s="156" t="s">
        <v>38</v>
      </c>
      <c r="AG1283" s="156" t="s">
        <v>38</v>
      </c>
      <c r="AH1283" s="156" t="s">
        <v>38</v>
      </c>
      <c r="AI1283" s="156" t="s">
        <v>38</v>
      </c>
      <c r="AJ1283" s="156" t="s">
        <v>38</v>
      </c>
      <c r="AK1283" s="156" t="s">
        <v>38</v>
      </c>
    </row>
    <row r="1284" spans="23:37" ht="16.5" customHeight="1" x14ac:dyDescent="0.25">
      <c r="W1284" s="156" t="s">
        <v>38</v>
      </c>
      <c r="X1284" s="156" t="s">
        <v>38</v>
      </c>
      <c r="Y1284" s="156" t="s">
        <v>38</v>
      </c>
      <c r="Z1284" s="156" t="s">
        <v>38</v>
      </c>
      <c r="AA1284" s="156" t="s">
        <v>38</v>
      </c>
      <c r="AB1284" s="156" t="s">
        <v>38</v>
      </c>
      <c r="AC1284" s="156" t="s">
        <v>38</v>
      </c>
      <c r="AD1284" s="96" t="s">
        <v>290</v>
      </c>
      <c r="AE1284" s="156" t="s">
        <v>38</v>
      </c>
      <c r="AF1284" s="156" t="s">
        <v>38</v>
      </c>
      <c r="AG1284" s="156" t="s">
        <v>38</v>
      </c>
      <c r="AH1284" s="156" t="s">
        <v>38</v>
      </c>
      <c r="AI1284" s="156" t="s">
        <v>38</v>
      </c>
      <c r="AJ1284" s="156" t="s">
        <v>38</v>
      </c>
      <c r="AK1284" s="156" t="s">
        <v>38</v>
      </c>
    </row>
    <row r="1285" spans="23:37" ht="16.5" customHeight="1" x14ac:dyDescent="0.25">
      <c r="W1285" s="156" t="s">
        <v>38</v>
      </c>
      <c r="X1285" s="156" t="s">
        <v>38</v>
      </c>
      <c r="Y1285" s="156" t="s">
        <v>38</v>
      </c>
      <c r="Z1285" s="156" t="s">
        <v>38</v>
      </c>
      <c r="AA1285" s="156" t="s">
        <v>38</v>
      </c>
      <c r="AB1285" s="156" t="s">
        <v>38</v>
      </c>
      <c r="AC1285" s="156" t="s">
        <v>38</v>
      </c>
      <c r="AD1285" s="96" t="s">
        <v>290</v>
      </c>
      <c r="AE1285" s="156" t="s">
        <v>38</v>
      </c>
      <c r="AF1285" s="156" t="s">
        <v>38</v>
      </c>
      <c r="AG1285" s="156" t="s">
        <v>38</v>
      </c>
      <c r="AH1285" s="156" t="s">
        <v>38</v>
      </c>
      <c r="AI1285" s="156" t="s">
        <v>38</v>
      </c>
      <c r="AJ1285" s="156" t="s">
        <v>38</v>
      </c>
      <c r="AK1285" s="156" t="s">
        <v>38</v>
      </c>
    </row>
    <row r="1286" spans="23:37" ht="16.5" customHeight="1" x14ac:dyDescent="0.25">
      <c r="W1286" s="156" t="s">
        <v>38</v>
      </c>
      <c r="X1286" s="156" t="s">
        <v>38</v>
      </c>
      <c r="Y1286" s="156" t="s">
        <v>38</v>
      </c>
      <c r="Z1286" s="156" t="s">
        <v>38</v>
      </c>
      <c r="AA1286" s="156" t="s">
        <v>38</v>
      </c>
      <c r="AB1286" s="156" t="s">
        <v>38</v>
      </c>
      <c r="AC1286" s="156" t="s">
        <v>38</v>
      </c>
      <c r="AD1286" s="96" t="s">
        <v>290</v>
      </c>
      <c r="AE1286" s="156" t="s">
        <v>38</v>
      </c>
      <c r="AF1286" s="156" t="s">
        <v>38</v>
      </c>
      <c r="AG1286" s="156" t="s">
        <v>38</v>
      </c>
      <c r="AH1286" s="156" t="s">
        <v>38</v>
      </c>
      <c r="AI1286" s="156" t="s">
        <v>38</v>
      </c>
      <c r="AJ1286" s="156" t="s">
        <v>38</v>
      </c>
      <c r="AK1286" s="156" t="s">
        <v>38</v>
      </c>
    </row>
    <row r="1287" spans="23:37" ht="16.5" customHeight="1" x14ac:dyDescent="0.25">
      <c r="W1287" s="156" t="s">
        <v>38</v>
      </c>
      <c r="X1287" s="156" t="s">
        <v>38</v>
      </c>
      <c r="Y1287" s="156" t="s">
        <v>38</v>
      </c>
      <c r="Z1287" s="156" t="s">
        <v>38</v>
      </c>
      <c r="AA1287" s="156" t="s">
        <v>38</v>
      </c>
      <c r="AB1287" s="156" t="s">
        <v>38</v>
      </c>
      <c r="AC1287" s="156" t="s">
        <v>38</v>
      </c>
      <c r="AD1287" s="96" t="s">
        <v>290</v>
      </c>
      <c r="AE1287" s="156" t="s">
        <v>38</v>
      </c>
      <c r="AF1287" s="156" t="s">
        <v>38</v>
      </c>
      <c r="AG1287" s="156" t="s">
        <v>38</v>
      </c>
      <c r="AH1287" s="156" t="s">
        <v>38</v>
      </c>
      <c r="AI1287" s="156" t="s">
        <v>38</v>
      </c>
      <c r="AJ1287" s="156" t="s">
        <v>38</v>
      </c>
      <c r="AK1287" s="156" t="s">
        <v>38</v>
      </c>
    </row>
    <row r="1288" spans="23:37" ht="16.5" customHeight="1" x14ac:dyDescent="0.25">
      <c r="W1288" s="156" t="s">
        <v>38</v>
      </c>
      <c r="X1288" s="156" t="s">
        <v>38</v>
      </c>
      <c r="Y1288" s="156" t="s">
        <v>38</v>
      </c>
      <c r="Z1288" s="156" t="s">
        <v>38</v>
      </c>
      <c r="AA1288" s="156" t="s">
        <v>38</v>
      </c>
      <c r="AB1288" s="156" t="s">
        <v>38</v>
      </c>
      <c r="AC1288" s="156" t="s">
        <v>38</v>
      </c>
      <c r="AD1288" s="96" t="s">
        <v>290</v>
      </c>
      <c r="AE1288" s="156" t="s">
        <v>38</v>
      </c>
      <c r="AF1288" s="156" t="s">
        <v>38</v>
      </c>
      <c r="AG1288" s="156" t="s">
        <v>38</v>
      </c>
      <c r="AH1288" s="156" t="s">
        <v>38</v>
      </c>
      <c r="AI1288" s="156" t="s">
        <v>38</v>
      </c>
      <c r="AJ1288" s="156" t="s">
        <v>38</v>
      </c>
      <c r="AK1288" s="156" t="s">
        <v>38</v>
      </c>
    </row>
    <row r="1289" spans="23:37" ht="16.5" customHeight="1" x14ac:dyDescent="0.25">
      <c r="W1289" s="156" t="s">
        <v>38</v>
      </c>
      <c r="X1289" s="156" t="s">
        <v>38</v>
      </c>
      <c r="Y1289" s="156" t="s">
        <v>38</v>
      </c>
      <c r="Z1289" s="156" t="s">
        <v>38</v>
      </c>
      <c r="AA1289" s="156" t="s">
        <v>38</v>
      </c>
      <c r="AB1289" s="156" t="s">
        <v>38</v>
      </c>
      <c r="AC1289" s="156" t="s">
        <v>38</v>
      </c>
      <c r="AD1289" s="96" t="s">
        <v>290</v>
      </c>
      <c r="AE1289" s="156" t="s">
        <v>38</v>
      </c>
      <c r="AF1289" s="156" t="s">
        <v>38</v>
      </c>
      <c r="AG1289" s="156" t="s">
        <v>38</v>
      </c>
      <c r="AH1289" s="156" t="s">
        <v>38</v>
      </c>
      <c r="AI1289" s="156" t="s">
        <v>38</v>
      </c>
      <c r="AJ1289" s="156" t="s">
        <v>38</v>
      </c>
      <c r="AK1289" s="156" t="s">
        <v>38</v>
      </c>
    </row>
    <row r="1290" spans="23:37" ht="16.5" customHeight="1" x14ac:dyDescent="0.25">
      <c r="W1290" s="156" t="s">
        <v>38</v>
      </c>
      <c r="X1290" s="156" t="s">
        <v>38</v>
      </c>
      <c r="Y1290" s="156" t="s">
        <v>38</v>
      </c>
      <c r="Z1290" s="156" t="s">
        <v>38</v>
      </c>
      <c r="AA1290" s="156" t="s">
        <v>38</v>
      </c>
      <c r="AB1290" s="156" t="s">
        <v>38</v>
      </c>
      <c r="AC1290" s="156" t="s">
        <v>38</v>
      </c>
      <c r="AD1290" s="96" t="s">
        <v>290</v>
      </c>
      <c r="AE1290" s="156" t="s">
        <v>38</v>
      </c>
      <c r="AF1290" s="156" t="s">
        <v>38</v>
      </c>
      <c r="AG1290" s="156" t="s">
        <v>38</v>
      </c>
      <c r="AH1290" s="156" t="s">
        <v>38</v>
      </c>
      <c r="AI1290" s="156" t="s">
        <v>38</v>
      </c>
      <c r="AJ1290" s="156" t="s">
        <v>38</v>
      </c>
      <c r="AK1290" s="156" t="s">
        <v>38</v>
      </c>
    </row>
    <row r="1291" spans="23:37" ht="16.5" customHeight="1" x14ac:dyDescent="0.25">
      <c r="W1291" s="156" t="s">
        <v>38</v>
      </c>
      <c r="X1291" s="156" t="s">
        <v>38</v>
      </c>
      <c r="Y1291" s="156" t="s">
        <v>38</v>
      </c>
      <c r="Z1291" s="156" t="s">
        <v>38</v>
      </c>
      <c r="AA1291" s="156" t="s">
        <v>38</v>
      </c>
      <c r="AB1291" s="156" t="s">
        <v>38</v>
      </c>
      <c r="AC1291" s="156" t="s">
        <v>38</v>
      </c>
      <c r="AD1291" s="96" t="s">
        <v>290</v>
      </c>
      <c r="AE1291" s="156" t="s">
        <v>38</v>
      </c>
      <c r="AF1291" s="156" t="s">
        <v>38</v>
      </c>
      <c r="AG1291" s="156" t="s">
        <v>38</v>
      </c>
      <c r="AH1291" s="156" t="s">
        <v>38</v>
      </c>
      <c r="AI1291" s="156" t="s">
        <v>38</v>
      </c>
      <c r="AJ1291" s="156" t="s">
        <v>38</v>
      </c>
      <c r="AK1291" s="156" t="s">
        <v>38</v>
      </c>
    </row>
    <row r="1292" spans="23:37" ht="16.5" customHeight="1" x14ac:dyDescent="0.25">
      <c r="W1292" s="156" t="s">
        <v>38</v>
      </c>
      <c r="X1292" s="156" t="s">
        <v>38</v>
      </c>
      <c r="Y1292" s="156" t="s">
        <v>38</v>
      </c>
      <c r="Z1292" s="156" t="s">
        <v>38</v>
      </c>
      <c r="AA1292" s="156" t="s">
        <v>38</v>
      </c>
      <c r="AB1292" s="156" t="s">
        <v>38</v>
      </c>
      <c r="AC1292" s="156" t="s">
        <v>38</v>
      </c>
      <c r="AD1292" s="96" t="s">
        <v>290</v>
      </c>
      <c r="AE1292" s="156" t="s">
        <v>38</v>
      </c>
      <c r="AF1292" s="156" t="s">
        <v>38</v>
      </c>
      <c r="AG1292" s="156" t="s">
        <v>38</v>
      </c>
      <c r="AH1292" s="156" t="s">
        <v>38</v>
      </c>
      <c r="AI1292" s="156" t="s">
        <v>38</v>
      </c>
      <c r="AJ1292" s="156" t="s">
        <v>38</v>
      </c>
      <c r="AK1292" s="156" t="s">
        <v>38</v>
      </c>
    </row>
    <row r="1293" spans="23:37" ht="16.5" customHeight="1" x14ac:dyDescent="0.25">
      <c r="W1293" s="156" t="s">
        <v>38</v>
      </c>
      <c r="X1293" s="156" t="s">
        <v>38</v>
      </c>
      <c r="Y1293" s="156" t="s">
        <v>38</v>
      </c>
      <c r="Z1293" s="156" t="s">
        <v>38</v>
      </c>
      <c r="AA1293" s="156" t="s">
        <v>38</v>
      </c>
      <c r="AB1293" s="156" t="s">
        <v>38</v>
      </c>
      <c r="AC1293" s="156" t="s">
        <v>38</v>
      </c>
      <c r="AD1293" s="96" t="s">
        <v>290</v>
      </c>
      <c r="AE1293" s="156" t="s">
        <v>38</v>
      </c>
      <c r="AF1293" s="156" t="s">
        <v>38</v>
      </c>
      <c r="AG1293" s="156" t="s">
        <v>38</v>
      </c>
      <c r="AH1293" s="156" t="s">
        <v>38</v>
      </c>
      <c r="AI1293" s="156" t="s">
        <v>38</v>
      </c>
      <c r="AJ1293" s="156" t="s">
        <v>38</v>
      </c>
      <c r="AK1293" s="156" t="s">
        <v>38</v>
      </c>
    </row>
    <row r="1294" spans="23:37" ht="16.5" customHeight="1" x14ac:dyDescent="0.25">
      <c r="W1294" s="156" t="s">
        <v>38</v>
      </c>
      <c r="X1294" s="156" t="s">
        <v>38</v>
      </c>
      <c r="Y1294" s="156" t="s">
        <v>38</v>
      </c>
      <c r="Z1294" s="156" t="s">
        <v>38</v>
      </c>
      <c r="AA1294" s="156" t="s">
        <v>38</v>
      </c>
      <c r="AB1294" s="156" t="s">
        <v>38</v>
      </c>
      <c r="AC1294" s="156" t="s">
        <v>38</v>
      </c>
      <c r="AD1294" s="96" t="s">
        <v>290</v>
      </c>
      <c r="AE1294" s="156" t="s">
        <v>38</v>
      </c>
      <c r="AF1294" s="156" t="s">
        <v>38</v>
      </c>
      <c r="AG1294" s="156" t="s">
        <v>38</v>
      </c>
      <c r="AH1294" s="156" t="s">
        <v>38</v>
      </c>
      <c r="AI1294" s="156" t="s">
        <v>38</v>
      </c>
      <c r="AJ1294" s="156" t="s">
        <v>38</v>
      </c>
      <c r="AK1294" s="156" t="s">
        <v>38</v>
      </c>
    </row>
    <row r="1295" spans="23:37" ht="16.5" customHeight="1" x14ac:dyDescent="0.25">
      <c r="W1295" s="156" t="s">
        <v>38</v>
      </c>
      <c r="X1295" s="156" t="s">
        <v>38</v>
      </c>
      <c r="Y1295" s="156" t="s">
        <v>38</v>
      </c>
      <c r="Z1295" s="156" t="s">
        <v>38</v>
      </c>
      <c r="AA1295" s="156" t="s">
        <v>38</v>
      </c>
      <c r="AB1295" s="156" t="s">
        <v>38</v>
      </c>
      <c r="AC1295" s="156" t="s">
        <v>38</v>
      </c>
      <c r="AD1295" s="96" t="s">
        <v>290</v>
      </c>
      <c r="AE1295" s="156" t="s">
        <v>38</v>
      </c>
      <c r="AF1295" s="156" t="s">
        <v>38</v>
      </c>
      <c r="AG1295" s="156" t="s">
        <v>38</v>
      </c>
      <c r="AH1295" s="156" t="s">
        <v>38</v>
      </c>
      <c r="AI1295" s="156" t="s">
        <v>38</v>
      </c>
      <c r="AJ1295" s="156" t="s">
        <v>38</v>
      </c>
      <c r="AK1295" s="156" t="s">
        <v>38</v>
      </c>
    </row>
    <row r="1296" spans="23:37" ht="16.5" customHeight="1" x14ac:dyDescent="0.25">
      <c r="W1296" s="156" t="s">
        <v>38</v>
      </c>
      <c r="X1296" s="156" t="s">
        <v>38</v>
      </c>
      <c r="Y1296" s="156" t="s">
        <v>38</v>
      </c>
      <c r="Z1296" s="156" t="s">
        <v>38</v>
      </c>
      <c r="AA1296" s="156" t="s">
        <v>38</v>
      </c>
      <c r="AB1296" s="156" t="s">
        <v>38</v>
      </c>
      <c r="AC1296" s="156" t="s">
        <v>38</v>
      </c>
      <c r="AD1296" s="96" t="s">
        <v>290</v>
      </c>
      <c r="AE1296" s="156" t="s">
        <v>38</v>
      </c>
      <c r="AF1296" s="156" t="s">
        <v>38</v>
      </c>
      <c r="AG1296" s="156" t="s">
        <v>38</v>
      </c>
      <c r="AH1296" s="156" t="s">
        <v>38</v>
      </c>
      <c r="AI1296" s="156" t="s">
        <v>38</v>
      </c>
      <c r="AJ1296" s="156" t="s">
        <v>38</v>
      </c>
      <c r="AK1296" s="156" t="s">
        <v>38</v>
      </c>
    </row>
    <row r="1297" spans="23:37" ht="16.5" customHeight="1" x14ac:dyDescent="0.25">
      <c r="W1297" s="156" t="s">
        <v>38</v>
      </c>
      <c r="X1297" s="156" t="s">
        <v>38</v>
      </c>
      <c r="Y1297" s="156" t="s">
        <v>38</v>
      </c>
      <c r="Z1297" s="156" t="s">
        <v>38</v>
      </c>
      <c r="AA1297" s="156" t="s">
        <v>38</v>
      </c>
      <c r="AB1297" s="156" t="s">
        <v>38</v>
      </c>
      <c r="AC1297" s="156" t="s">
        <v>38</v>
      </c>
      <c r="AD1297" s="96" t="s">
        <v>290</v>
      </c>
      <c r="AE1297" s="156" t="s">
        <v>38</v>
      </c>
      <c r="AF1297" s="156" t="s">
        <v>38</v>
      </c>
      <c r="AG1297" s="156" t="s">
        <v>38</v>
      </c>
      <c r="AH1297" s="156" t="s">
        <v>38</v>
      </c>
      <c r="AI1297" s="156" t="s">
        <v>38</v>
      </c>
      <c r="AJ1297" s="156" t="s">
        <v>38</v>
      </c>
      <c r="AK1297" s="156" t="s">
        <v>38</v>
      </c>
    </row>
    <row r="1298" spans="23:37" ht="16.5" customHeight="1" x14ac:dyDescent="0.25">
      <c r="W1298" s="156" t="s">
        <v>38</v>
      </c>
      <c r="X1298" s="156" t="s">
        <v>38</v>
      </c>
      <c r="Y1298" s="156" t="s">
        <v>38</v>
      </c>
      <c r="Z1298" s="156" t="s">
        <v>38</v>
      </c>
      <c r="AA1298" s="156" t="s">
        <v>38</v>
      </c>
      <c r="AB1298" s="156" t="s">
        <v>38</v>
      </c>
      <c r="AC1298" s="156" t="s">
        <v>38</v>
      </c>
      <c r="AD1298" s="96" t="s">
        <v>290</v>
      </c>
      <c r="AE1298" s="156" t="s">
        <v>38</v>
      </c>
      <c r="AF1298" s="156" t="s">
        <v>38</v>
      </c>
      <c r="AG1298" s="156" t="s">
        <v>38</v>
      </c>
      <c r="AH1298" s="156" t="s">
        <v>38</v>
      </c>
      <c r="AI1298" s="156" t="s">
        <v>38</v>
      </c>
      <c r="AJ1298" s="156" t="s">
        <v>38</v>
      </c>
      <c r="AK1298" s="156" t="s">
        <v>38</v>
      </c>
    </row>
    <row r="1299" spans="23:37" ht="16.5" customHeight="1" x14ac:dyDescent="0.25">
      <c r="W1299" s="156" t="s">
        <v>38</v>
      </c>
      <c r="X1299" s="156" t="s">
        <v>38</v>
      </c>
      <c r="Y1299" s="156" t="s">
        <v>38</v>
      </c>
      <c r="Z1299" s="156" t="s">
        <v>38</v>
      </c>
      <c r="AA1299" s="156" t="s">
        <v>38</v>
      </c>
      <c r="AB1299" s="156" t="s">
        <v>38</v>
      </c>
      <c r="AC1299" s="156" t="s">
        <v>38</v>
      </c>
      <c r="AD1299" s="96" t="s">
        <v>290</v>
      </c>
      <c r="AE1299" s="156" t="s">
        <v>38</v>
      </c>
      <c r="AF1299" s="156" t="s">
        <v>38</v>
      </c>
      <c r="AG1299" s="156" t="s">
        <v>38</v>
      </c>
      <c r="AH1299" s="156" t="s">
        <v>38</v>
      </c>
      <c r="AI1299" s="156" t="s">
        <v>38</v>
      </c>
      <c r="AJ1299" s="156" t="s">
        <v>38</v>
      </c>
      <c r="AK1299" s="156" t="s">
        <v>38</v>
      </c>
    </row>
    <row r="1300" spans="23:37" ht="16.5" customHeight="1" x14ac:dyDescent="0.25">
      <c r="W1300" s="156" t="s">
        <v>38</v>
      </c>
      <c r="X1300" s="156" t="s">
        <v>38</v>
      </c>
      <c r="Y1300" s="156" t="s">
        <v>38</v>
      </c>
      <c r="Z1300" s="156" t="s">
        <v>38</v>
      </c>
      <c r="AA1300" s="156" t="s">
        <v>38</v>
      </c>
      <c r="AB1300" s="156" t="s">
        <v>38</v>
      </c>
      <c r="AC1300" s="156" t="s">
        <v>38</v>
      </c>
      <c r="AD1300" s="96" t="s">
        <v>290</v>
      </c>
      <c r="AE1300" s="156" t="s">
        <v>38</v>
      </c>
      <c r="AF1300" s="156" t="s">
        <v>38</v>
      </c>
      <c r="AG1300" s="156" t="s">
        <v>38</v>
      </c>
      <c r="AH1300" s="156" t="s">
        <v>38</v>
      </c>
      <c r="AI1300" s="156" t="s">
        <v>38</v>
      </c>
      <c r="AJ1300" s="156" t="s">
        <v>38</v>
      </c>
      <c r="AK1300" s="156" t="s">
        <v>38</v>
      </c>
    </row>
    <row r="1301" spans="23:37" ht="16.5" customHeight="1" x14ac:dyDescent="0.25">
      <c r="W1301" s="156" t="s">
        <v>38</v>
      </c>
      <c r="X1301" s="156" t="s">
        <v>38</v>
      </c>
      <c r="Y1301" s="156" t="s">
        <v>38</v>
      </c>
      <c r="Z1301" s="156" t="s">
        <v>38</v>
      </c>
      <c r="AA1301" s="156" t="s">
        <v>38</v>
      </c>
      <c r="AB1301" s="156" t="s">
        <v>38</v>
      </c>
      <c r="AC1301" s="156" t="s">
        <v>38</v>
      </c>
      <c r="AD1301" s="96" t="s">
        <v>290</v>
      </c>
      <c r="AE1301" s="156" t="s">
        <v>38</v>
      </c>
      <c r="AF1301" s="156" t="s">
        <v>38</v>
      </c>
      <c r="AG1301" s="156" t="s">
        <v>38</v>
      </c>
      <c r="AH1301" s="156" t="s">
        <v>38</v>
      </c>
      <c r="AI1301" s="156" t="s">
        <v>38</v>
      </c>
      <c r="AJ1301" s="156" t="s">
        <v>38</v>
      </c>
      <c r="AK1301" s="156" t="s">
        <v>38</v>
      </c>
    </row>
    <row r="1302" spans="23:37" ht="16.5" customHeight="1" x14ac:dyDescent="0.25">
      <c r="W1302" s="156" t="s">
        <v>38</v>
      </c>
      <c r="X1302" s="156" t="s">
        <v>38</v>
      </c>
      <c r="Y1302" s="156" t="s">
        <v>38</v>
      </c>
      <c r="Z1302" s="156" t="s">
        <v>38</v>
      </c>
      <c r="AA1302" s="156" t="s">
        <v>38</v>
      </c>
      <c r="AB1302" s="156" t="s">
        <v>38</v>
      </c>
      <c r="AC1302" s="156" t="s">
        <v>38</v>
      </c>
      <c r="AD1302" s="96" t="s">
        <v>290</v>
      </c>
      <c r="AE1302" s="156" t="s">
        <v>38</v>
      </c>
      <c r="AF1302" s="156" t="s">
        <v>38</v>
      </c>
      <c r="AG1302" s="156" t="s">
        <v>38</v>
      </c>
      <c r="AH1302" s="156" t="s">
        <v>38</v>
      </c>
      <c r="AI1302" s="156" t="s">
        <v>38</v>
      </c>
      <c r="AJ1302" s="156" t="s">
        <v>38</v>
      </c>
      <c r="AK1302" s="156" t="s">
        <v>38</v>
      </c>
    </row>
    <row r="1303" spans="23:37" ht="16.5" customHeight="1" x14ac:dyDescent="0.25">
      <c r="W1303" s="156" t="s">
        <v>38</v>
      </c>
      <c r="X1303" s="156" t="s">
        <v>38</v>
      </c>
      <c r="Y1303" s="156" t="s">
        <v>38</v>
      </c>
      <c r="Z1303" s="156" t="s">
        <v>38</v>
      </c>
      <c r="AA1303" s="156" t="s">
        <v>38</v>
      </c>
      <c r="AB1303" s="156" t="s">
        <v>38</v>
      </c>
      <c r="AC1303" s="156" t="s">
        <v>38</v>
      </c>
      <c r="AD1303" s="96" t="s">
        <v>290</v>
      </c>
      <c r="AE1303" s="156" t="s">
        <v>38</v>
      </c>
      <c r="AF1303" s="156" t="s">
        <v>38</v>
      </c>
      <c r="AG1303" s="156" t="s">
        <v>38</v>
      </c>
      <c r="AH1303" s="156" t="s">
        <v>38</v>
      </c>
      <c r="AI1303" s="156" t="s">
        <v>38</v>
      </c>
      <c r="AJ1303" s="156" t="s">
        <v>38</v>
      </c>
      <c r="AK1303" s="156" t="s">
        <v>38</v>
      </c>
    </row>
    <row r="1304" spans="23:37" ht="16.5" customHeight="1" x14ac:dyDescent="0.25">
      <c r="W1304" s="156" t="s">
        <v>38</v>
      </c>
      <c r="X1304" s="156" t="s">
        <v>38</v>
      </c>
      <c r="Y1304" s="156" t="s">
        <v>38</v>
      </c>
      <c r="Z1304" s="156" t="s">
        <v>38</v>
      </c>
      <c r="AA1304" s="156" t="s">
        <v>38</v>
      </c>
      <c r="AB1304" s="156" t="s">
        <v>38</v>
      </c>
      <c r="AC1304" s="156" t="s">
        <v>38</v>
      </c>
      <c r="AD1304" s="96" t="s">
        <v>290</v>
      </c>
      <c r="AE1304" s="156" t="s">
        <v>38</v>
      </c>
      <c r="AF1304" s="156" t="s">
        <v>38</v>
      </c>
      <c r="AG1304" s="156" t="s">
        <v>38</v>
      </c>
      <c r="AH1304" s="156" t="s">
        <v>38</v>
      </c>
      <c r="AI1304" s="156" t="s">
        <v>38</v>
      </c>
      <c r="AJ1304" s="156" t="s">
        <v>38</v>
      </c>
      <c r="AK1304" s="156" t="s">
        <v>38</v>
      </c>
    </row>
    <row r="1305" spans="23:37" ht="16.5" customHeight="1" x14ac:dyDescent="0.25">
      <c r="W1305" s="156" t="s">
        <v>38</v>
      </c>
      <c r="X1305" s="156" t="s">
        <v>38</v>
      </c>
      <c r="Y1305" s="156" t="s">
        <v>38</v>
      </c>
      <c r="Z1305" s="156" t="s">
        <v>38</v>
      </c>
      <c r="AA1305" s="156" t="s">
        <v>38</v>
      </c>
      <c r="AB1305" s="156" t="s">
        <v>38</v>
      </c>
      <c r="AC1305" s="156" t="s">
        <v>38</v>
      </c>
      <c r="AD1305" s="96" t="s">
        <v>290</v>
      </c>
      <c r="AE1305" s="156" t="s">
        <v>38</v>
      </c>
      <c r="AF1305" s="156" t="s">
        <v>38</v>
      </c>
      <c r="AG1305" s="156" t="s">
        <v>38</v>
      </c>
      <c r="AH1305" s="156" t="s">
        <v>38</v>
      </c>
      <c r="AI1305" s="156" t="s">
        <v>38</v>
      </c>
      <c r="AJ1305" s="156" t="s">
        <v>38</v>
      </c>
      <c r="AK1305" s="156" t="s">
        <v>38</v>
      </c>
    </row>
    <row r="1306" spans="23:37" ht="16.5" customHeight="1" x14ac:dyDescent="0.25">
      <c r="W1306" s="156" t="s">
        <v>38</v>
      </c>
      <c r="X1306" s="156" t="s">
        <v>38</v>
      </c>
      <c r="Y1306" s="156" t="s">
        <v>38</v>
      </c>
      <c r="Z1306" s="156" t="s">
        <v>38</v>
      </c>
      <c r="AA1306" s="156" t="s">
        <v>38</v>
      </c>
      <c r="AB1306" s="156" t="s">
        <v>38</v>
      </c>
      <c r="AC1306" s="156" t="s">
        <v>38</v>
      </c>
      <c r="AD1306" s="96" t="s">
        <v>290</v>
      </c>
      <c r="AE1306" s="156" t="s">
        <v>38</v>
      </c>
      <c r="AF1306" s="156" t="s">
        <v>38</v>
      </c>
      <c r="AG1306" s="156" t="s">
        <v>38</v>
      </c>
      <c r="AH1306" s="156" t="s">
        <v>38</v>
      </c>
      <c r="AI1306" s="156" t="s">
        <v>38</v>
      </c>
      <c r="AJ1306" s="156" t="s">
        <v>38</v>
      </c>
      <c r="AK1306" s="156" t="s">
        <v>38</v>
      </c>
    </row>
    <row r="1307" spans="23:37" ht="16.5" customHeight="1" x14ac:dyDescent="0.25">
      <c r="W1307" s="156" t="s">
        <v>38</v>
      </c>
      <c r="X1307" s="156" t="s">
        <v>38</v>
      </c>
      <c r="Y1307" s="156" t="s">
        <v>38</v>
      </c>
      <c r="Z1307" s="156" t="s">
        <v>38</v>
      </c>
      <c r="AA1307" s="156" t="s">
        <v>38</v>
      </c>
      <c r="AB1307" s="156" t="s">
        <v>38</v>
      </c>
      <c r="AC1307" s="156" t="s">
        <v>38</v>
      </c>
      <c r="AD1307" s="96" t="s">
        <v>290</v>
      </c>
      <c r="AE1307" s="156" t="s">
        <v>38</v>
      </c>
      <c r="AF1307" s="156" t="s">
        <v>38</v>
      </c>
      <c r="AG1307" s="156" t="s">
        <v>38</v>
      </c>
      <c r="AH1307" s="156" t="s">
        <v>38</v>
      </c>
      <c r="AI1307" s="156" t="s">
        <v>38</v>
      </c>
      <c r="AJ1307" s="156" t="s">
        <v>38</v>
      </c>
      <c r="AK1307" s="156" t="s">
        <v>38</v>
      </c>
    </row>
    <row r="1308" spans="23:37" ht="16.5" customHeight="1" x14ac:dyDescent="0.25">
      <c r="W1308" s="156" t="s">
        <v>38</v>
      </c>
      <c r="X1308" s="156" t="s">
        <v>38</v>
      </c>
      <c r="Y1308" s="156" t="s">
        <v>38</v>
      </c>
      <c r="Z1308" s="156" t="s">
        <v>38</v>
      </c>
      <c r="AA1308" s="156" t="s">
        <v>38</v>
      </c>
      <c r="AB1308" s="156" t="s">
        <v>38</v>
      </c>
      <c r="AC1308" s="156" t="s">
        <v>38</v>
      </c>
      <c r="AD1308" s="96" t="s">
        <v>290</v>
      </c>
      <c r="AE1308" s="156" t="s">
        <v>38</v>
      </c>
      <c r="AF1308" s="156" t="s">
        <v>38</v>
      </c>
      <c r="AG1308" s="156" t="s">
        <v>38</v>
      </c>
      <c r="AH1308" s="156" t="s">
        <v>38</v>
      </c>
      <c r="AI1308" s="156" t="s">
        <v>38</v>
      </c>
      <c r="AJ1308" s="156" t="s">
        <v>38</v>
      </c>
      <c r="AK1308" s="156" t="s">
        <v>38</v>
      </c>
    </row>
    <row r="1309" spans="23:37" ht="16.5" customHeight="1" x14ac:dyDescent="0.25">
      <c r="W1309" s="156" t="s">
        <v>38</v>
      </c>
      <c r="X1309" s="156" t="s">
        <v>38</v>
      </c>
      <c r="Y1309" s="156" t="s">
        <v>38</v>
      </c>
      <c r="Z1309" s="156" t="s">
        <v>38</v>
      </c>
      <c r="AA1309" s="156" t="s">
        <v>38</v>
      </c>
      <c r="AB1309" s="156" t="s">
        <v>38</v>
      </c>
      <c r="AC1309" s="156" t="s">
        <v>38</v>
      </c>
      <c r="AD1309" s="96" t="s">
        <v>290</v>
      </c>
      <c r="AE1309" s="156" t="s">
        <v>38</v>
      </c>
      <c r="AF1309" s="156" t="s">
        <v>38</v>
      </c>
      <c r="AG1309" s="156" t="s">
        <v>38</v>
      </c>
      <c r="AH1309" s="156" t="s">
        <v>38</v>
      </c>
      <c r="AI1309" s="156" t="s">
        <v>38</v>
      </c>
      <c r="AJ1309" s="156" t="s">
        <v>38</v>
      </c>
      <c r="AK1309" s="156" t="s">
        <v>38</v>
      </c>
    </row>
    <row r="1310" spans="23:37" ht="16.5" customHeight="1" x14ac:dyDescent="0.25">
      <c r="W1310" s="156" t="s">
        <v>38</v>
      </c>
      <c r="X1310" s="156" t="s">
        <v>38</v>
      </c>
      <c r="Y1310" s="156" t="s">
        <v>38</v>
      </c>
      <c r="Z1310" s="156" t="s">
        <v>38</v>
      </c>
      <c r="AA1310" s="156" t="s">
        <v>38</v>
      </c>
      <c r="AB1310" s="156" t="s">
        <v>38</v>
      </c>
      <c r="AC1310" s="156" t="s">
        <v>38</v>
      </c>
      <c r="AD1310" s="96" t="s">
        <v>290</v>
      </c>
      <c r="AE1310" s="156" t="s">
        <v>38</v>
      </c>
      <c r="AF1310" s="156" t="s">
        <v>38</v>
      </c>
      <c r="AG1310" s="156" t="s">
        <v>38</v>
      </c>
      <c r="AH1310" s="156" t="s">
        <v>38</v>
      </c>
      <c r="AI1310" s="156" t="s">
        <v>38</v>
      </c>
      <c r="AJ1310" s="156" t="s">
        <v>38</v>
      </c>
      <c r="AK1310" s="156" t="s">
        <v>38</v>
      </c>
    </row>
    <row r="1311" spans="23:37" ht="16.5" customHeight="1" x14ac:dyDescent="0.25">
      <c r="W1311" s="156" t="s">
        <v>38</v>
      </c>
      <c r="X1311" s="156" t="s">
        <v>38</v>
      </c>
      <c r="Y1311" s="156" t="s">
        <v>38</v>
      </c>
      <c r="Z1311" s="156" t="s">
        <v>38</v>
      </c>
      <c r="AA1311" s="156" t="s">
        <v>38</v>
      </c>
      <c r="AB1311" s="156" t="s">
        <v>38</v>
      </c>
      <c r="AC1311" s="156" t="s">
        <v>38</v>
      </c>
      <c r="AD1311" s="96" t="s">
        <v>290</v>
      </c>
      <c r="AE1311" s="156" t="s">
        <v>38</v>
      </c>
      <c r="AF1311" s="156" t="s">
        <v>38</v>
      </c>
      <c r="AG1311" s="156" t="s">
        <v>38</v>
      </c>
      <c r="AH1311" s="156" t="s">
        <v>38</v>
      </c>
      <c r="AI1311" s="156" t="s">
        <v>38</v>
      </c>
      <c r="AJ1311" s="156" t="s">
        <v>38</v>
      </c>
      <c r="AK1311" s="156" t="s">
        <v>38</v>
      </c>
    </row>
    <row r="1312" spans="23:37" ht="16.5" customHeight="1" x14ac:dyDescent="0.25">
      <c r="W1312" s="156" t="s">
        <v>38</v>
      </c>
      <c r="X1312" s="156" t="s">
        <v>38</v>
      </c>
      <c r="Y1312" s="156" t="s">
        <v>38</v>
      </c>
      <c r="Z1312" s="156" t="s">
        <v>38</v>
      </c>
      <c r="AA1312" s="156" t="s">
        <v>38</v>
      </c>
      <c r="AB1312" s="156" t="s">
        <v>38</v>
      </c>
      <c r="AC1312" s="156" t="s">
        <v>38</v>
      </c>
      <c r="AD1312" s="96" t="s">
        <v>290</v>
      </c>
      <c r="AE1312" s="156" t="s">
        <v>38</v>
      </c>
      <c r="AF1312" s="156" t="s">
        <v>38</v>
      </c>
      <c r="AG1312" s="156" t="s">
        <v>38</v>
      </c>
      <c r="AH1312" s="156" t="s">
        <v>38</v>
      </c>
      <c r="AI1312" s="156" t="s">
        <v>38</v>
      </c>
      <c r="AJ1312" s="156" t="s">
        <v>38</v>
      </c>
      <c r="AK1312" s="156" t="s">
        <v>38</v>
      </c>
    </row>
    <row r="1313" spans="23:37" ht="16.5" customHeight="1" x14ac:dyDescent="0.25">
      <c r="W1313" s="156" t="s">
        <v>38</v>
      </c>
      <c r="X1313" s="156" t="s">
        <v>38</v>
      </c>
      <c r="Y1313" s="156" t="s">
        <v>38</v>
      </c>
      <c r="Z1313" s="156" t="s">
        <v>38</v>
      </c>
      <c r="AA1313" s="156" t="s">
        <v>38</v>
      </c>
      <c r="AB1313" s="156" t="s">
        <v>38</v>
      </c>
      <c r="AC1313" s="156" t="s">
        <v>38</v>
      </c>
      <c r="AD1313" s="96" t="s">
        <v>290</v>
      </c>
      <c r="AE1313" s="156" t="s">
        <v>38</v>
      </c>
      <c r="AF1313" s="156" t="s">
        <v>38</v>
      </c>
      <c r="AG1313" s="156" t="s">
        <v>38</v>
      </c>
      <c r="AH1313" s="156" t="s">
        <v>38</v>
      </c>
      <c r="AI1313" s="156" t="s">
        <v>38</v>
      </c>
      <c r="AJ1313" s="156" t="s">
        <v>38</v>
      </c>
      <c r="AK1313" s="156" t="s">
        <v>38</v>
      </c>
    </row>
    <row r="1314" spans="23:37" ht="16.5" customHeight="1" x14ac:dyDescent="0.25">
      <c r="W1314" s="156" t="s">
        <v>38</v>
      </c>
      <c r="X1314" s="156" t="s">
        <v>38</v>
      </c>
      <c r="Y1314" s="156" t="s">
        <v>38</v>
      </c>
      <c r="Z1314" s="156" t="s">
        <v>38</v>
      </c>
      <c r="AA1314" s="156" t="s">
        <v>38</v>
      </c>
      <c r="AB1314" s="156" t="s">
        <v>38</v>
      </c>
      <c r="AC1314" s="156" t="s">
        <v>38</v>
      </c>
      <c r="AD1314" s="96" t="s">
        <v>290</v>
      </c>
      <c r="AE1314" s="156" t="s">
        <v>38</v>
      </c>
      <c r="AF1314" s="156" t="s">
        <v>38</v>
      </c>
      <c r="AG1314" s="156" t="s">
        <v>38</v>
      </c>
      <c r="AH1314" s="156" t="s">
        <v>38</v>
      </c>
      <c r="AI1314" s="156" t="s">
        <v>38</v>
      </c>
      <c r="AJ1314" s="156" t="s">
        <v>38</v>
      </c>
      <c r="AK1314" s="156" t="s">
        <v>38</v>
      </c>
    </row>
    <row r="1315" spans="23:37" ht="16.5" customHeight="1" x14ac:dyDescent="0.25">
      <c r="W1315" s="156" t="s">
        <v>38</v>
      </c>
      <c r="X1315" s="156" t="s">
        <v>38</v>
      </c>
      <c r="Y1315" s="156" t="s">
        <v>38</v>
      </c>
      <c r="Z1315" s="156" t="s">
        <v>38</v>
      </c>
      <c r="AA1315" s="156" t="s">
        <v>38</v>
      </c>
      <c r="AB1315" s="156" t="s">
        <v>38</v>
      </c>
      <c r="AC1315" s="156" t="s">
        <v>38</v>
      </c>
      <c r="AD1315" s="96" t="s">
        <v>290</v>
      </c>
      <c r="AE1315" s="156" t="s">
        <v>38</v>
      </c>
      <c r="AF1315" s="156" t="s">
        <v>38</v>
      </c>
      <c r="AG1315" s="156" t="s">
        <v>38</v>
      </c>
      <c r="AH1315" s="156" t="s">
        <v>38</v>
      </c>
      <c r="AI1315" s="156" t="s">
        <v>38</v>
      </c>
      <c r="AJ1315" s="156" t="s">
        <v>38</v>
      </c>
      <c r="AK1315" s="156" t="s">
        <v>38</v>
      </c>
    </row>
    <row r="1316" spans="23:37" ht="16.5" customHeight="1" x14ac:dyDescent="0.25">
      <c r="W1316" s="156" t="s">
        <v>38</v>
      </c>
      <c r="X1316" s="156" t="s">
        <v>38</v>
      </c>
      <c r="Y1316" s="156" t="s">
        <v>38</v>
      </c>
      <c r="Z1316" s="156" t="s">
        <v>38</v>
      </c>
      <c r="AA1316" s="156" t="s">
        <v>38</v>
      </c>
      <c r="AB1316" s="156" t="s">
        <v>38</v>
      </c>
      <c r="AC1316" s="156" t="s">
        <v>38</v>
      </c>
      <c r="AD1316" s="96" t="s">
        <v>290</v>
      </c>
      <c r="AE1316" s="156" t="s">
        <v>38</v>
      </c>
      <c r="AF1316" s="156" t="s">
        <v>38</v>
      </c>
      <c r="AG1316" s="156" t="s">
        <v>38</v>
      </c>
      <c r="AH1316" s="156" t="s">
        <v>38</v>
      </c>
      <c r="AI1316" s="156" t="s">
        <v>38</v>
      </c>
      <c r="AJ1316" s="156" t="s">
        <v>38</v>
      </c>
      <c r="AK1316" s="156" t="s">
        <v>38</v>
      </c>
    </row>
    <row r="1317" spans="23:37" ht="16.5" customHeight="1" x14ac:dyDescent="0.25">
      <c r="W1317" s="156" t="s">
        <v>38</v>
      </c>
      <c r="X1317" s="156" t="s">
        <v>38</v>
      </c>
      <c r="Y1317" s="156" t="s">
        <v>38</v>
      </c>
      <c r="Z1317" s="156" t="s">
        <v>38</v>
      </c>
      <c r="AA1317" s="156" t="s">
        <v>38</v>
      </c>
      <c r="AB1317" s="156" t="s">
        <v>38</v>
      </c>
      <c r="AC1317" s="156" t="s">
        <v>38</v>
      </c>
      <c r="AD1317" s="96" t="s">
        <v>290</v>
      </c>
      <c r="AE1317" s="156" t="s">
        <v>38</v>
      </c>
      <c r="AF1317" s="156" t="s">
        <v>38</v>
      </c>
      <c r="AG1317" s="156" t="s">
        <v>38</v>
      </c>
      <c r="AH1317" s="156" t="s">
        <v>38</v>
      </c>
      <c r="AI1317" s="156" t="s">
        <v>38</v>
      </c>
      <c r="AJ1317" s="156" t="s">
        <v>38</v>
      </c>
      <c r="AK1317" s="156" t="s">
        <v>38</v>
      </c>
    </row>
    <row r="1318" spans="23:37" ht="16.5" customHeight="1" x14ac:dyDescent="0.25">
      <c r="W1318" s="156" t="s">
        <v>38</v>
      </c>
      <c r="X1318" s="156" t="s">
        <v>38</v>
      </c>
      <c r="Y1318" s="156" t="s">
        <v>38</v>
      </c>
      <c r="Z1318" s="156" t="s">
        <v>38</v>
      </c>
      <c r="AA1318" s="156" t="s">
        <v>38</v>
      </c>
      <c r="AB1318" s="156" t="s">
        <v>38</v>
      </c>
      <c r="AC1318" s="156" t="s">
        <v>38</v>
      </c>
      <c r="AD1318" s="96" t="s">
        <v>290</v>
      </c>
      <c r="AE1318" s="156" t="s">
        <v>38</v>
      </c>
      <c r="AF1318" s="156" t="s">
        <v>38</v>
      </c>
      <c r="AG1318" s="156" t="s">
        <v>38</v>
      </c>
      <c r="AH1318" s="156" t="s">
        <v>38</v>
      </c>
      <c r="AI1318" s="156" t="s">
        <v>38</v>
      </c>
      <c r="AJ1318" s="156" t="s">
        <v>38</v>
      </c>
      <c r="AK1318" s="156" t="s">
        <v>38</v>
      </c>
    </row>
    <row r="1319" spans="23:37" ht="16.5" customHeight="1" x14ac:dyDescent="0.25">
      <c r="W1319" s="156" t="s">
        <v>38</v>
      </c>
      <c r="X1319" s="156" t="s">
        <v>38</v>
      </c>
      <c r="Y1319" s="156" t="s">
        <v>38</v>
      </c>
      <c r="Z1319" s="156" t="s">
        <v>38</v>
      </c>
      <c r="AA1319" s="156" t="s">
        <v>38</v>
      </c>
      <c r="AB1319" s="156" t="s">
        <v>38</v>
      </c>
      <c r="AC1319" s="156" t="s">
        <v>38</v>
      </c>
      <c r="AD1319" s="96" t="s">
        <v>290</v>
      </c>
      <c r="AE1319" s="156" t="s">
        <v>38</v>
      </c>
      <c r="AF1319" s="156" t="s">
        <v>38</v>
      </c>
      <c r="AG1319" s="156" t="s">
        <v>38</v>
      </c>
      <c r="AH1319" s="156" t="s">
        <v>38</v>
      </c>
      <c r="AI1319" s="156" t="s">
        <v>38</v>
      </c>
      <c r="AJ1319" s="156" t="s">
        <v>38</v>
      </c>
      <c r="AK1319" s="156" t="s">
        <v>38</v>
      </c>
    </row>
    <row r="1320" spans="23:37" ht="16.5" customHeight="1" x14ac:dyDescent="0.25">
      <c r="W1320" s="156" t="s">
        <v>38</v>
      </c>
      <c r="X1320" s="156" t="s">
        <v>38</v>
      </c>
      <c r="Y1320" s="156" t="s">
        <v>38</v>
      </c>
      <c r="Z1320" s="156" t="s">
        <v>38</v>
      </c>
      <c r="AA1320" s="156" t="s">
        <v>38</v>
      </c>
      <c r="AB1320" s="156" t="s">
        <v>38</v>
      </c>
      <c r="AC1320" s="156" t="s">
        <v>38</v>
      </c>
      <c r="AD1320" s="96" t="s">
        <v>290</v>
      </c>
      <c r="AE1320" s="156" t="s">
        <v>38</v>
      </c>
      <c r="AF1320" s="156" t="s">
        <v>38</v>
      </c>
      <c r="AG1320" s="156" t="s">
        <v>38</v>
      </c>
      <c r="AH1320" s="156" t="s">
        <v>38</v>
      </c>
      <c r="AI1320" s="156" t="s">
        <v>38</v>
      </c>
      <c r="AJ1320" s="156" t="s">
        <v>38</v>
      </c>
      <c r="AK1320" s="156" t="s">
        <v>38</v>
      </c>
    </row>
    <row r="1321" spans="23:37" ht="16.5" customHeight="1" x14ac:dyDescent="0.25">
      <c r="W1321" s="156" t="s">
        <v>38</v>
      </c>
      <c r="X1321" s="156" t="s">
        <v>38</v>
      </c>
      <c r="Y1321" s="156" t="s">
        <v>38</v>
      </c>
      <c r="Z1321" s="156" t="s">
        <v>38</v>
      </c>
      <c r="AA1321" s="156" t="s">
        <v>38</v>
      </c>
      <c r="AB1321" s="156" t="s">
        <v>38</v>
      </c>
      <c r="AC1321" s="156" t="s">
        <v>38</v>
      </c>
      <c r="AD1321" s="96" t="s">
        <v>290</v>
      </c>
      <c r="AE1321" s="156" t="s">
        <v>38</v>
      </c>
      <c r="AF1321" s="156" t="s">
        <v>38</v>
      </c>
      <c r="AG1321" s="156" t="s">
        <v>38</v>
      </c>
      <c r="AH1321" s="156" t="s">
        <v>38</v>
      </c>
      <c r="AI1321" s="156" t="s">
        <v>38</v>
      </c>
      <c r="AJ1321" s="156" t="s">
        <v>38</v>
      </c>
      <c r="AK1321" s="156" t="s">
        <v>38</v>
      </c>
    </row>
    <row r="1322" spans="23:37" ht="16.5" customHeight="1" x14ac:dyDescent="0.25">
      <c r="W1322" s="156" t="s">
        <v>38</v>
      </c>
      <c r="X1322" s="156" t="s">
        <v>38</v>
      </c>
      <c r="Y1322" s="156" t="s">
        <v>38</v>
      </c>
      <c r="Z1322" s="156" t="s">
        <v>38</v>
      </c>
      <c r="AA1322" s="156" t="s">
        <v>38</v>
      </c>
      <c r="AB1322" s="156" t="s">
        <v>38</v>
      </c>
      <c r="AC1322" s="156" t="s">
        <v>38</v>
      </c>
      <c r="AD1322" s="96" t="s">
        <v>290</v>
      </c>
      <c r="AE1322" s="156" t="s">
        <v>38</v>
      </c>
      <c r="AF1322" s="156" t="s">
        <v>38</v>
      </c>
      <c r="AG1322" s="156" t="s">
        <v>38</v>
      </c>
      <c r="AH1322" s="156" t="s">
        <v>38</v>
      </c>
      <c r="AI1322" s="156" t="s">
        <v>38</v>
      </c>
      <c r="AJ1322" s="156" t="s">
        <v>38</v>
      </c>
      <c r="AK1322" s="156" t="s">
        <v>38</v>
      </c>
    </row>
    <row r="1323" spans="23:37" ht="16.5" customHeight="1" x14ac:dyDescent="0.25">
      <c r="W1323" s="156" t="s">
        <v>38</v>
      </c>
      <c r="X1323" s="156" t="s">
        <v>38</v>
      </c>
      <c r="Y1323" s="156" t="s">
        <v>38</v>
      </c>
      <c r="Z1323" s="156" t="s">
        <v>38</v>
      </c>
      <c r="AA1323" s="156" t="s">
        <v>38</v>
      </c>
      <c r="AB1323" s="156" t="s">
        <v>38</v>
      </c>
      <c r="AC1323" s="156" t="s">
        <v>38</v>
      </c>
      <c r="AD1323" s="96" t="s">
        <v>290</v>
      </c>
      <c r="AE1323" s="156" t="s">
        <v>38</v>
      </c>
      <c r="AF1323" s="156" t="s">
        <v>38</v>
      </c>
      <c r="AG1323" s="156" t="s">
        <v>38</v>
      </c>
      <c r="AH1323" s="156" t="s">
        <v>38</v>
      </c>
      <c r="AI1323" s="156" t="s">
        <v>38</v>
      </c>
      <c r="AJ1323" s="156" t="s">
        <v>38</v>
      </c>
      <c r="AK1323" s="156" t="s">
        <v>38</v>
      </c>
    </row>
    <row r="1324" spans="23:37" ht="16.5" customHeight="1" x14ac:dyDescent="0.25">
      <c r="W1324" s="156" t="s">
        <v>38</v>
      </c>
      <c r="X1324" s="156" t="s">
        <v>38</v>
      </c>
      <c r="Y1324" s="156" t="s">
        <v>38</v>
      </c>
      <c r="Z1324" s="156" t="s">
        <v>38</v>
      </c>
      <c r="AA1324" s="156" t="s">
        <v>38</v>
      </c>
      <c r="AB1324" s="156" t="s">
        <v>38</v>
      </c>
      <c r="AC1324" s="156" t="s">
        <v>38</v>
      </c>
      <c r="AD1324" s="96" t="s">
        <v>290</v>
      </c>
      <c r="AE1324" s="156" t="s">
        <v>38</v>
      </c>
      <c r="AF1324" s="156" t="s">
        <v>38</v>
      </c>
      <c r="AG1324" s="156" t="s">
        <v>38</v>
      </c>
      <c r="AH1324" s="156" t="s">
        <v>38</v>
      </c>
      <c r="AI1324" s="156" t="s">
        <v>38</v>
      </c>
      <c r="AJ1324" s="156" t="s">
        <v>38</v>
      </c>
      <c r="AK1324" s="156" t="s">
        <v>38</v>
      </c>
    </row>
    <row r="1325" spans="23:37" ht="16.5" customHeight="1" x14ac:dyDescent="0.25">
      <c r="W1325" s="156" t="s">
        <v>38</v>
      </c>
      <c r="X1325" s="156" t="s">
        <v>38</v>
      </c>
      <c r="Y1325" s="156" t="s">
        <v>38</v>
      </c>
      <c r="Z1325" s="156" t="s">
        <v>38</v>
      </c>
      <c r="AA1325" s="156" t="s">
        <v>38</v>
      </c>
      <c r="AB1325" s="156" t="s">
        <v>38</v>
      </c>
      <c r="AC1325" s="156" t="s">
        <v>38</v>
      </c>
      <c r="AD1325" s="96" t="s">
        <v>290</v>
      </c>
      <c r="AE1325" s="156" t="s">
        <v>38</v>
      </c>
      <c r="AF1325" s="156" t="s">
        <v>38</v>
      </c>
      <c r="AG1325" s="156" t="s">
        <v>38</v>
      </c>
      <c r="AH1325" s="156" t="s">
        <v>38</v>
      </c>
      <c r="AI1325" s="156" t="s">
        <v>38</v>
      </c>
      <c r="AJ1325" s="156" t="s">
        <v>38</v>
      </c>
      <c r="AK1325" s="156" t="s">
        <v>38</v>
      </c>
    </row>
    <row r="1326" spans="23:37" ht="16.5" customHeight="1" x14ac:dyDescent="0.25">
      <c r="W1326" s="156" t="s">
        <v>38</v>
      </c>
      <c r="X1326" s="156" t="s">
        <v>38</v>
      </c>
      <c r="Y1326" s="156" t="s">
        <v>38</v>
      </c>
      <c r="Z1326" s="156" t="s">
        <v>38</v>
      </c>
      <c r="AA1326" s="156" t="s">
        <v>38</v>
      </c>
      <c r="AB1326" s="156" t="s">
        <v>38</v>
      </c>
      <c r="AC1326" s="156" t="s">
        <v>38</v>
      </c>
      <c r="AD1326" s="96" t="s">
        <v>290</v>
      </c>
      <c r="AE1326" s="156" t="s">
        <v>38</v>
      </c>
      <c r="AF1326" s="156" t="s">
        <v>38</v>
      </c>
      <c r="AG1326" s="156" t="s">
        <v>38</v>
      </c>
      <c r="AH1326" s="156" t="s">
        <v>38</v>
      </c>
      <c r="AI1326" s="156" t="s">
        <v>38</v>
      </c>
      <c r="AJ1326" s="156" t="s">
        <v>38</v>
      </c>
      <c r="AK1326" s="156" t="s">
        <v>38</v>
      </c>
    </row>
    <row r="1327" spans="23:37" ht="16.5" customHeight="1" x14ac:dyDescent="0.25">
      <c r="W1327" s="156" t="s">
        <v>38</v>
      </c>
      <c r="X1327" s="156" t="s">
        <v>38</v>
      </c>
      <c r="Y1327" s="156" t="s">
        <v>38</v>
      </c>
      <c r="Z1327" s="156" t="s">
        <v>38</v>
      </c>
      <c r="AA1327" s="156" t="s">
        <v>38</v>
      </c>
      <c r="AB1327" s="156" t="s">
        <v>38</v>
      </c>
      <c r="AC1327" s="156" t="s">
        <v>38</v>
      </c>
      <c r="AD1327" s="96" t="s">
        <v>290</v>
      </c>
      <c r="AE1327" s="156" t="s">
        <v>38</v>
      </c>
      <c r="AF1327" s="156" t="s">
        <v>38</v>
      </c>
      <c r="AG1327" s="156" t="s">
        <v>38</v>
      </c>
      <c r="AH1327" s="156" t="s">
        <v>38</v>
      </c>
      <c r="AI1327" s="156" t="s">
        <v>38</v>
      </c>
      <c r="AJ1327" s="156" t="s">
        <v>38</v>
      </c>
      <c r="AK1327" s="156" t="s">
        <v>38</v>
      </c>
    </row>
    <row r="1328" spans="23:37" ht="16.5" customHeight="1" x14ac:dyDescent="0.25">
      <c r="W1328" s="156" t="s">
        <v>38</v>
      </c>
      <c r="X1328" s="156" t="s">
        <v>38</v>
      </c>
      <c r="Y1328" s="156" t="s">
        <v>38</v>
      </c>
      <c r="Z1328" s="156" t="s">
        <v>38</v>
      </c>
      <c r="AA1328" s="156" t="s">
        <v>38</v>
      </c>
      <c r="AB1328" s="156" t="s">
        <v>38</v>
      </c>
      <c r="AC1328" s="156" t="s">
        <v>38</v>
      </c>
      <c r="AD1328" s="96" t="s">
        <v>290</v>
      </c>
      <c r="AE1328" s="156" t="s">
        <v>38</v>
      </c>
      <c r="AF1328" s="156" t="s">
        <v>38</v>
      </c>
      <c r="AG1328" s="156" t="s">
        <v>38</v>
      </c>
      <c r="AH1328" s="156" t="s">
        <v>38</v>
      </c>
      <c r="AI1328" s="156" t="s">
        <v>38</v>
      </c>
      <c r="AJ1328" s="156" t="s">
        <v>38</v>
      </c>
      <c r="AK1328" s="156" t="s">
        <v>38</v>
      </c>
    </row>
    <row r="1329" spans="23:37" ht="16.5" customHeight="1" x14ac:dyDescent="0.25">
      <c r="W1329" s="156" t="s">
        <v>38</v>
      </c>
      <c r="X1329" s="156" t="s">
        <v>38</v>
      </c>
      <c r="Y1329" s="156" t="s">
        <v>38</v>
      </c>
      <c r="Z1329" s="156" t="s">
        <v>38</v>
      </c>
      <c r="AA1329" s="156" t="s">
        <v>38</v>
      </c>
      <c r="AB1329" s="156" t="s">
        <v>38</v>
      </c>
      <c r="AC1329" s="156" t="s">
        <v>38</v>
      </c>
      <c r="AD1329" s="96" t="s">
        <v>290</v>
      </c>
      <c r="AE1329" s="156" t="s">
        <v>38</v>
      </c>
      <c r="AF1329" s="156" t="s">
        <v>38</v>
      </c>
      <c r="AG1329" s="156" t="s">
        <v>38</v>
      </c>
      <c r="AH1329" s="156" t="s">
        <v>38</v>
      </c>
      <c r="AI1329" s="156" t="s">
        <v>38</v>
      </c>
      <c r="AJ1329" s="156" t="s">
        <v>38</v>
      </c>
      <c r="AK1329" s="156" t="s">
        <v>38</v>
      </c>
    </row>
    <row r="1330" spans="23:37" ht="16.5" customHeight="1" x14ac:dyDescent="0.25">
      <c r="W1330" s="156" t="s">
        <v>38</v>
      </c>
      <c r="X1330" s="156" t="s">
        <v>38</v>
      </c>
      <c r="Y1330" s="156" t="s">
        <v>38</v>
      </c>
      <c r="Z1330" s="156" t="s">
        <v>38</v>
      </c>
      <c r="AA1330" s="156" t="s">
        <v>38</v>
      </c>
      <c r="AB1330" s="156" t="s">
        <v>38</v>
      </c>
      <c r="AC1330" s="156" t="s">
        <v>38</v>
      </c>
      <c r="AD1330" s="96" t="s">
        <v>290</v>
      </c>
      <c r="AE1330" s="156" t="s">
        <v>38</v>
      </c>
      <c r="AF1330" s="156" t="s">
        <v>38</v>
      </c>
      <c r="AG1330" s="156" t="s">
        <v>38</v>
      </c>
      <c r="AH1330" s="156" t="s">
        <v>38</v>
      </c>
      <c r="AI1330" s="156" t="s">
        <v>38</v>
      </c>
      <c r="AJ1330" s="156" t="s">
        <v>38</v>
      </c>
      <c r="AK1330" s="156" t="s">
        <v>38</v>
      </c>
    </row>
    <row r="1331" spans="23:37" ht="16.5" customHeight="1" x14ac:dyDescent="0.25">
      <c r="W1331" s="156" t="s">
        <v>38</v>
      </c>
      <c r="X1331" s="156" t="s">
        <v>38</v>
      </c>
      <c r="Y1331" s="156" t="s">
        <v>38</v>
      </c>
      <c r="Z1331" s="156" t="s">
        <v>38</v>
      </c>
      <c r="AA1331" s="156" t="s">
        <v>38</v>
      </c>
      <c r="AB1331" s="156" t="s">
        <v>38</v>
      </c>
      <c r="AC1331" s="156" t="s">
        <v>38</v>
      </c>
      <c r="AD1331" s="96" t="s">
        <v>290</v>
      </c>
      <c r="AE1331" s="156" t="s">
        <v>38</v>
      </c>
      <c r="AF1331" s="156" t="s">
        <v>38</v>
      </c>
      <c r="AG1331" s="156" t="s">
        <v>38</v>
      </c>
      <c r="AH1331" s="156" t="s">
        <v>38</v>
      </c>
      <c r="AI1331" s="156" t="s">
        <v>38</v>
      </c>
      <c r="AJ1331" s="156" t="s">
        <v>38</v>
      </c>
      <c r="AK1331" s="156" t="s">
        <v>38</v>
      </c>
    </row>
    <row r="1332" spans="23:37" ht="16.5" customHeight="1" x14ac:dyDescent="0.25">
      <c r="W1332" s="156" t="s">
        <v>38</v>
      </c>
      <c r="X1332" s="156" t="s">
        <v>38</v>
      </c>
      <c r="Y1332" s="156" t="s">
        <v>38</v>
      </c>
      <c r="Z1332" s="156" t="s">
        <v>38</v>
      </c>
      <c r="AA1332" s="156" t="s">
        <v>38</v>
      </c>
      <c r="AB1332" s="156" t="s">
        <v>38</v>
      </c>
      <c r="AC1332" s="156" t="s">
        <v>38</v>
      </c>
      <c r="AD1332" s="96" t="s">
        <v>290</v>
      </c>
      <c r="AE1332" s="156" t="s">
        <v>38</v>
      </c>
      <c r="AF1332" s="156" t="s">
        <v>38</v>
      </c>
      <c r="AG1332" s="156" t="s">
        <v>38</v>
      </c>
      <c r="AH1332" s="156" t="s">
        <v>38</v>
      </c>
      <c r="AI1332" s="156" t="s">
        <v>38</v>
      </c>
      <c r="AJ1332" s="156" t="s">
        <v>38</v>
      </c>
      <c r="AK1332" s="156" t="s">
        <v>38</v>
      </c>
    </row>
    <row r="1333" spans="23:37" ht="16.5" customHeight="1" x14ac:dyDescent="0.25">
      <c r="W1333" s="156" t="s">
        <v>38</v>
      </c>
      <c r="X1333" s="156" t="s">
        <v>38</v>
      </c>
      <c r="Y1333" s="156" t="s">
        <v>38</v>
      </c>
      <c r="Z1333" s="156" t="s">
        <v>38</v>
      </c>
      <c r="AA1333" s="156" t="s">
        <v>38</v>
      </c>
      <c r="AB1333" s="156" t="s">
        <v>38</v>
      </c>
      <c r="AC1333" s="156" t="s">
        <v>38</v>
      </c>
      <c r="AD1333" s="96" t="s">
        <v>290</v>
      </c>
      <c r="AE1333" s="156" t="s">
        <v>38</v>
      </c>
      <c r="AF1333" s="156" t="s">
        <v>38</v>
      </c>
      <c r="AG1333" s="156" t="s">
        <v>38</v>
      </c>
      <c r="AH1333" s="156" t="s">
        <v>38</v>
      </c>
      <c r="AI1333" s="156" t="s">
        <v>38</v>
      </c>
      <c r="AJ1333" s="156" t="s">
        <v>38</v>
      </c>
      <c r="AK1333" s="156" t="s">
        <v>38</v>
      </c>
    </row>
    <row r="1334" spans="23:37" ht="16.5" customHeight="1" x14ac:dyDescent="0.25">
      <c r="W1334" s="156" t="s">
        <v>38</v>
      </c>
      <c r="X1334" s="156" t="s">
        <v>38</v>
      </c>
      <c r="Y1334" s="156" t="s">
        <v>38</v>
      </c>
      <c r="Z1334" s="156" t="s">
        <v>38</v>
      </c>
      <c r="AA1334" s="156" t="s">
        <v>38</v>
      </c>
      <c r="AB1334" s="156" t="s">
        <v>38</v>
      </c>
      <c r="AC1334" s="156" t="s">
        <v>38</v>
      </c>
      <c r="AD1334" s="96" t="s">
        <v>290</v>
      </c>
      <c r="AE1334" s="156" t="s">
        <v>38</v>
      </c>
      <c r="AF1334" s="156" t="s">
        <v>38</v>
      </c>
      <c r="AG1334" s="156" t="s">
        <v>38</v>
      </c>
      <c r="AH1334" s="156" t="s">
        <v>38</v>
      </c>
      <c r="AI1334" s="156" t="s">
        <v>38</v>
      </c>
      <c r="AJ1334" s="156" t="s">
        <v>38</v>
      </c>
      <c r="AK1334" s="156" t="s">
        <v>38</v>
      </c>
    </row>
    <row r="1335" spans="23:37" ht="16.5" customHeight="1" x14ac:dyDescent="0.25">
      <c r="W1335" s="156" t="s">
        <v>38</v>
      </c>
      <c r="X1335" s="156" t="s">
        <v>38</v>
      </c>
      <c r="Y1335" s="156" t="s">
        <v>38</v>
      </c>
      <c r="Z1335" s="156" t="s">
        <v>38</v>
      </c>
      <c r="AA1335" s="156" t="s">
        <v>38</v>
      </c>
      <c r="AB1335" s="156" t="s">
        <v>38</v>
      </c>
      <c r="AC1335" s="156" t="s">
        <v>38</v>
      </c>
      <c r="AD1335" s="96" t="s">
        <v>290</v>
      </c>
      <c r="AE1335" s="156" t="s">
        <v>38</v>
      </c>
      <c r="AF1335" s="156" t="s">
        <v>38</v>
      </c>
      <c r="AG1335" s="156" t="s">
        <v>38</v>
      </c>
      <c r="AH1335" s="156" t="s">
        <v>38</v>
      </c>
      <c r="AI1335" s="156" t="s">
        <v>38</v>
      </c>
      <c r="AJ1335" s="156" t="s">
        <v>38</v>
      </c>
      <c r="AK1335" s="156" t="s">
        <v>38</v>
      </c>
    </row>
    <row r="1336" spans="23:37" ht="16.5" customHeight="1" x14ac:dyDescent="0.25">
      <c r="W1336" s="156" t="s">
        <v>38</v>
      </c>
      <c r="X1336" s="156" t="s">
        <v>38</v>
      </c>
      <c r="Y1336" s="156" t="s">
        <v>38</v>
      </c>
      <c r="Z1336" s="156" t="s">
        <v>38</v>
      </c>
      <c r="AA1336" s="156" t="s">
        <v>38</v>
      </c>
      <c r="AB1336" s="156" t="s">
        <v>38</v>
      </c>
      <c r="AC1336" s="156" t="s">
        <v>38</v>
      </c>
      <c r="AD1336" s="96" t="s">
        <v>290</v>
      </c>
      <c r="AE1336" s="156" t="s">
        <v>38</v>
      </c>
      <c r="AF1336" s="156" t="s">
        <v>38</v>
      </c>
      <c r="AG1336" s="156" t="s">
        <v>38</v>
      </c>
      <c r="AH1336" s="156" t="s">
        <v>38</v>
      </c>
      <c r="AI1336" s="156" t="s">
        <v>38</v>
      </c>
      <c r="AJ1336" s="156" t="s">
        <v>38</v>
      </c>
      <c r="AK1336" s="156" t="s">
        <v>38</v>
      </c>
    </row>
    <row r="1337" spans="23:37" ht="16.5" customHeight="1" x14ac:dyDescent="0.25">
      <c r="W1337" s="156" t="s">
        <v>38</v>
      </c>
      <c r="X1337" s="156" t="s">
        <v>38</v>
      </c>
      <c r="Y1337" s="156" t="s">
        <v>38</v>
      </c>
      <c r="Z1337" s="156" t="s">
        <v>38</v>
      </c>
      <c r="AA1337" s="156" t="s">
        <v>38</v>
      </c>
      <c r="AB1337" s="156" t="s">
        <v>38</v>
      </c>
      <c r="AC1337" s="156" t="s">
        <v>38</v>
      </c>
      <c r="AD1337" s="96" t="s">
        <v>290</v>
      </c>
      <c r="AE1337" s="156" t="s">
        <v>38</v>
      </c>
      <c r="AF1337" s="156" t="s">
        <v>38</v>
      </c>
      <c r="AG1337" s="156" t="s">
        <v>38</v>
      </c>
      <c r="AH1337" s="156" t="s">
        <v>38</v>
      </c>
      <c r="AI1337" s="156" t="s">
        <v>38</v>
      </c>
      <c r="AJ1337" s="156" t="s">
        <v>38</v>
      </c>
      <c r="AK1337" s="156" t="s">
        <v>38</v>
      </c>
    </row>
    <row r="1338" spans="23:37" ht="16.5" customHeight="1" x14ac:dyDescent="0.25">
      <c r="W1338" s="156" t="s">
        <v>38</v>
      </c>
      <c r="X1338" s="156" t="s">
        <v>38</v>
      </c>
      <c r="Y1338" s="156" t="s">
        <v>38</v>
      </c>
      <c r="Z1338" s="156" t="s">
        <v>38</v>
      </c>
      <c r="AA1338" s="156" t="s">
        <v>38</v>
      </c>
      <c r="AB1338" s="156" t="s">
        <v>38</v>
      </c>
      <c r="AC1338" s="156" t="s">
        <v>38</v>
      </c>
      <c r="AD1338" s="96" t="s">
        <v>290</v>
      </c>
      <c r="AE1338" s="156" t="s">
        <v>38</v>
      </c>
      <c r="AF1338" s="156" t="s">
        <v>38</v>
      </c>
      <c r="AG1338" s="156" t="s">
        <v>38</v>
      </c>
      <c r="AH1338" s="156" t="s">
        <v>38</v>
      </c>
      <c r="AI1338" s="156" t="s">
        <v>38</v>
      </c>
      <c r="AJ1338" s="156" t="s">
        <v>38</v>
      </c>
      <c r="AK1338" s="156" t="s">
        <v>38</v>
      </c>
    </row>
    <row r="1339" spans="23:37" ht="16.5" customHeight="1" x14ac:dyDescent="0.25">
      <c r="W1339" s="156" t="s">
        <v>38</v>
      </c>
      <c r="X1339" s="156" t="s">
        <v>38</v>
      </c>
      <c r="Y1339" s="156" t="s">
        <v>38</v>
      </c>
      <c r="Z1339" s="156" t="s">
        <v>38</v>
      </c>
      <c r="AA1339" s="156" t="s">
        <v>38</v>
      </c>
      <c r="AB1339" s="156" t="s">
        <v>38</v>
      </c>
      <c r="AC1339" s="156" t="s">
        <v>38</v>
      </c>
      <c r="AD1339" s="96" t="s">
        <v>290</v>
      </c>
      <c r="AE1339" s="156" t="s">
        <v>38</v>
      </c>
      <c r="AF1339" s="156" t="s">
        <v>38</v>
      </c>
      <c r="AG1339" s="156" t="s">
        <v>38</v>
      </c>
      <c r="AH1339" s="156" t="s">
        <v>38</v>
      </c>
      <c r="AI1339" s="156" t="s">
        <v>38</v>
      </c>
      <c r="AJ1339" s="156" t="s">
        <v>38</v>
      </c>
      <c r="AK1339" s="156" t="s">
        <v>38</v>
      </c>
    </row>
    <row r="1340" spans="23:37" ht="16.5" customHeight="1" x14ac:dyDescent="0.25">
      <c r="W1340" s="156" t="s">
        <v>38</v>
      </c>
      <c r="X1340" s="156" t="s">
        <v>38</v>
      </c>
      <c r="Y1340" s="156" t="s">
        <v>38</v>
      </c>
      <c r="Z1340" s="156" t="s">
        <v>38</v>
      </c>
      <c r="AA1340" s="156" t="s">
        <v>38</v>
      </c>
      <c r="AB1340" s="156" t="s">
        <v>38</v>
      </c>
      <c r="AC1340" s="156" t="s">
        <v>38</v>
      </c>
      <c r="AD1340" s="96" t="s">
        <v>290</v>
      </c>
      <c r="AE1340" s="156" t="s">
        <v>38</v>
      </c>
      <c r="AF1340" s="156" t="s">
        <v>38</v>
      </c>
      <c r="AG1340" s="156" t="s">
        <v>38</v>
      </c>
      <c r="AH1340" s="156" t="s">
        <v>38</v>
      </c>
      <c r="AI1340" s="156" t="s">
        <v>38</v>
      </c>
      <c r="AJ1340" s="156" t="s">
        <v>38</v>
      </c>
      <c r="AK1340" s="156" t="s">
        <v>38</v>
      </c>
    </row>
    <row r="1341" spans="23:37" ht="16.5" customHeight="1" x14ac:dyDescent="0.25">
      <c r="W1341" s="156" t="s">
        <v>38</v>
      </c>
      <c r="X1341" s="156" t="s">
        <v>38</v>
      </c>
      <c r="Y1341" s="156" t="s">
        <v>38</v>
      </c>
      <c r="Z1341" s="156" t="s">
        <v>38</v>
      </c>
      <c r="AA1341" s="156" t="s">
        <v>38</v>
      </c>
      <c r="AB1341" s="156" t="s">
        <v>38</v>
      </c>
      <c r="AC1341" s="156" t="s">
        <v>38</v>
      </c>
      <c r="AD1341" s="96" t="s">
        <v>290</v>
      </c>
      <c r="AE1341" s="156" t="s">
        <v>38</v>
      </c>
      <c r="AF1341" s="156" t="s">
        <v>38</v>
      </c>
      <c r="AG1341" s="156" t="s">
        <v>38</v>
      </c>
      <c r="AH1341" s="156" t="s">
        <v>38</v>
      </c>
      <c r="AI1341" s="156" t="s">
        <v>38</v>
      </c>
      <c r="AJ1341" s="156" t="s">
        <v>38</v>
      </c>
      <c r="AK1341" s="156" t="s">
        <v>38</v>
      </c>
    </row>
    <row r="1342" spans="23:37" ht="16.5" customHeight="1" x14ac:dyDescent="0.25">
      <c r="W1342" s="156" t="s">
        <v>38</v>
      </c>
      <c r="X1342" s="156" t="s">
        <v>38</v>
      </c>
      <c r="Y1342" s="156" t="s">
        <v>38</v>
      </c>
      <c r="Z1342" s="156" t="s">
        <v>38</v>
      </c>
      <c r="AA1342" s="156" t="s">
        <v>38</v>
      </c>
      <c r="AB1342" s="156" t="s">
        <v>38</v>
      </c>
      <c r="AC1342" s="156" t="s">
        <v>38</v>
      </c>
      <c r="AD1342" s="96" t="s">
        <v>290</v>
      </c>
      <c r="AE1342" s="156" t="s">
        <v>38</v>
      </c>
      <c r="AF1342" s="156" t="s">
        <v>38</v>
      </c>
      <c r="AG1342" s="156" t="s">
        <v>38</v>
      </c>
      <c r="AH1342" s="156" t="s">
        <v>38</v>
      </c>
      <c r="AI1342" s="156" t="s">
        <v>38</v>
      </c>
      <c r="AJ1342" s="156" t="s">
        <v>38</v>
      </c>
      <c r="AK1342" s="156" t="s">
        <v>38</v>
      </c>
    </row>
    <row r="1343" spans="23:37" ht="16.5" customHeight="1" x14ac:dyDescent="0.25">
      <c r="W1343" s="156" t="s">
        <v>38</v>
      </c>
      <c r="X1343" s="156" t="s">
        <v>38</v>
      </c>
      <c r="Y1343" s="156" t="s">
        <v>38</v>
      </c>
      <c r="Z1343" s="156" t="s">
        <v>38</v>
      </c>
      <c r="AA1343" s="156" t="s">
        <v>38</v>
      </c>
      <c r="AB1343" s="156" t="s">
        <v>38</v>
      </c>
      <c r="AC1343" s="156" t="s">
        <v>38</v>
      </c>
      <c r="AD1343" s="96" t="s">
        <v>290</v>
      </c>
      <c r="AE1343" s="156" t="s">
        <v>38</v>
      </c>
      <c r="AF1343" s="156" t="s">
        <v>38</v>
      </c>
      <c r="AG1343" s="156" t="s">
        <v>38</v>
      </c>
      <c r="AH1343" s="156" t="s">
        <v>38</v>
      </c>
      <c r="AI1343" s="156" t="s">
        <v>38</v>
      </c>
      <c r="AJ1343" s="156" t="s">
        <v>38</v>
      </c>
      <c r="AK1343" s="156" t="s">
        <v>38</v>
      </c>
    </row>
    <row r="1344" spans="23:37" ht="16.5" customHeight="1" x14ac:dyDescent="0.25">
      <c r="W1344" s="156" t="s">
        <v>38</v>
      </c>
      <c r="X1344" s="156" t="s">
        <v>38</v>
      </c>
      <c r="Y1344" s="156" t="s">
        <v>38</v>
      </c>
      <c r="Z1344" s="156" t="s">
        <v>38</v>
      </c>
      <c r="AA1344" s="156" t="s">
        <v>38</v>
      </c>
      <c r="AB1344" s="156" t="s">
        <v>38</v>
      </c>
      <c r="AC1344" s="156" t="s">
        <v>38</v>
      </c>
      <c r="AD1344" s="96" t="s">
        <v>290</v>
      </c>
      <c r="AE1344" s="156" t="s">
        <v>38</v>
      </c>
      <c r="AF1344" s="156" t="s">
        <v>38</v>
      </c>
      <c r="AG1344" s="156" t="s">
        <v>38</v>
      </c>
      <c r="AH1344" s="156" t="s">
        <v>38</v>
      </c>
      <c r="AI1344" s="156" t="s">
        <v>38</v>
      </c>
      <c r="AJ1344" s="156" t="s">
        <v>38</v>
      </c>
      <c r="AK1344" s="156" t="s">
        <v>38</v>
      </c>
    </row>
    <row r="1345" spans="23:37" ht="16.5" customHeight="1" x14ac:dyDescent="0.25">
      <c r="W1345" s="156" t="s">
        <v>38</v>
      </c>
      <c r="X1345" s="156" t="s">
        <v>38</v>
      </c>
      <c r="Y1345" s="156" t="s">
        <v>38</v>
      </c>
      <c r="Z1345" s="156" t="s">
        <v>38</v>
      </c>
      <c r="AA1345" s="156" t="s">
        <v>38</v>
      </c>
      <c r="AB1345" s="156" t="s">
        <v>38</v>
      </c>
      <c r="AC1345" s="156" t="s">
        <v>38</v>
      </c>
      <c r="AD1345" s="96" t="s">
        <v>290</v>
      </c>
      <c r="AE1345" s="156" t="s">
        <v>38</v>
      </c>
      <c r="AF1345" s="156" t="s">
        <v>38</v>
      </c>
      <c r="AG1345" s="156" t="s">
        <v>38</v>
      </c>
      <c r="AH1345" s="156" t="s">
        <v>38</v>
      </c>
      <c r="AI1345" s="156" t="s">
        <v>38</v>
      </c>
      <c r="AJ1345" s="156" t="s">
        <v>38</v>
      </c>
      <c r="AK1345" s="156" t="s">
        <v>38</v>
      </c>
    </row>
    <row r="1346" spans="23:37" ht="16.5" customHeight="1" x14ac:dyDescent="0.25">
      <c r="W1346" s="156" t="s">
        <v>38</v>
      </c>
      <c r="X1346" s="156" t="s">
        <v>38</v>
      </c>
      <c r="Y1346" s="156" t="s">
        <v>38</v>
      </c>
      <c r="Z1346" s="156" t="s">
        <v>38</v>
      </c>
      <c r="AA1346" s="156" t="s">
        <v>38</v>
      </c>
      <c r="AB1346" s="156" t="s">
        <v>38</v>
      </c>
      <c r="AC1346" s="156" t="s">
        <v>38</v>
      </c>
      <c r="AD1346" s="96" t="s">
        <v>290</v>
      </c>
      <c r="AE1346" s="156" t="s">
        <v>38</v>
      </c>
      <c r="AF1346" s="156" t="s">
        <v>38</v>
      </c>
      <c r="AG1346" s="156" t="s">
        <v>38</v>
      </c>
      <c r="AH1346" s="156" t="s">
        <v>38</v>
      </c>
      <c r="AI1346" s="156" t="s">
        <v>38</v>
      </c>
      <c r="AJ1346" s="156" t="s">
        <v>38</v>
      </c>
      <c r="AK1346" s="156" t="s">
        <v>38</v>
      </c>
    </row>
    <row r="1347" spans="23:37" ht="16.5" customHeight="1" x14ac:dyDescent="0.25">
      <c r="W1347" s="156" t="s">
        <v>38</v>
      </c>
      <c r="X1347" s="156" t="s">
        <v>38</v>
      </c>
      <c r="Y1347" s="156" t="s">
        <v>38</v>
      </c>
      <c r="Z1347" s="156" t="s">
        <v>38</v>
      </c>
      <c r="AA1347" s="156" t="s">
        <v>38</v>
      </c>
      <c r="AB1347" s="156" t="s">
        <v>38</v>
      </c>
      <c r="AC1347" s="156" t="s">
        <v>38</v>
      </c>
      <c r="AD1347" s="96" t="s">
        <v>290</v>
      </c>
      <c r="AE1347" s="156" t="s">
        <v>38</v>
      </c>
      <c r="AF1347" s="156" t="s">
        <v>38</v>
      </c>
      <c r="AG1347" s="156" t="s">
        <v>38</v>
      </c>
      <c r="AH1347" s="156" t="s">
        <v>38</v>
      </c>
      <c r="AI1347" s="156" t="s">
        <v>38</v>
      </c>
      <c r="AJ1347" s="156" t="s">
        <v>38</v>
      </c>
      <c r="AK1347" s="156" t="s">
        <v>38</v>
      </c>
    </row>
    <row r="1348" spans="23:37" ht="16.5" customHeight="1" x14ac:dyDescent="0.25">
      <c r="W1348" s="156" t="s">
        <v>38</v>
      </c>
      <c r="X1348" s="156" t="s">
        <v>38</v>
      </c>
      <c r="Y1348" s="156" t="s">
        <v>38</v>
      </c>
      <c r="Z1348" s="156" t="s">
        <v>38</v>
      </c>
      <c r="AA1348" s="156" t="s">
        <v>38</v>
      </c>
      <c r="AB1348" s="156" t="s">
        <v>38</v>
      </c>
      <c r="AC1348" s="156" t="s">
        <v>38</v>
      </c>
      <c r="AD1348" s="96" t="s">
        <v>290</v>
      </c>
      <c r="AE1348" s="156" t="s">
        <v>38</v>
      </c>
      <c r="AF1348" s="156" t="s">
        <v>38</v>
      </c>
      <c r="AG1348" s="156" t="s">
        <v>38</v>
      </c>
      <c r="AH1348" s="156" t="s">
        <v>38</v>
      </c>
      <c r="AI1348" s="156" t="s">
        <v>38</v>
      </c>
      <c r="AJ1348" s="156" t="s">
        <v>38</v>
      </c>
      <c r="AK1348" s="156" t="s">
        <v>38</v>
      </c>
    </row>
    <row r="1349" spans="23:37" ht="16.5" customHeight="1" x14ac:dyDescent="0.25">
      <c r="W1349" s="156" t="s">
        <v>38</v>
      </c>
      <c r="X1349" s="156" t="s">
        <v>38</v>
      </c>
      <c r="Y1349" s="156" t="s">
        <v>38</v>
      </c>
      <c r="Z1349" s="156" t="s">
        <v>38</v>
      </c>
      <c r="AA1349" s="156" t="s">
        <v>38</v>
      </c>
      <c r="AB1349" s="156" t="s">
        <v>38</v>
      </c>
      <c r="AC1349" s="156" t="s">
        <v>38</v>
      </c>
      <c r="AD1349" s="96" t="s">
        <v>290</v>
      </c>
      <c r="AE1349" s="156" t="s">
        <v>38</v>
      </c>
      <c r="AF1349" s="156" t="s">
        <v>38</v>
      </c>
      <c r="AG1349" s="156" t="s">
        <v>38</v>
      </c>
      <c r="AH1349" s="156" t="s">
        <v>38</v>
      </c>
      <c r="AI1349" s="156" t="s">
        <v>38</v>
      </c>
      <c r="AJ1349" s="156" t="s">
        <v>38</v>
      </c>
      <c r="AK1349" s="156" t="s">
        <v>38</v>
      </c>
    </row>
    <row r="1350" spans="23:37" ht="16.5" customHeight="1" x14ac:dyDescent="0.25">
      <c r="W1350" s="156" t="s">
        <v>38</v>
      </c>
      <c r="X1350" s="156" t="s">
        <v>38</v>
      </c>
      <c r="Y1350" s="156" t="s">
        <v>38</v>
      </c>
      <c r="Z1350" s="156" t="s">
        <v>38</v>
      </c>
      <c r="AA1350" s="156" t="s">
        <v>38</v>
      </c>
      <c r="AB1350" s="156" t="s">
        <v>38</v>
      </c>
      <c r="AC1350" s="156" t="s">
        <v>38</v>
      </c>
      <c r="AD1350" s="96" t="s">
        <v>290</v>
      </c>
      <c r="AE1350" s="156" t="s">
        <v>38</v>
      </c>
      <c r="AF1350" s="156" t="s">
        <v>38</v>
      </c>
      <c r="AG1350" s="156" t="s">
        <v>38</v>
      </c>
      <c r="AH1350" s="156" t="s">
        <v>38</v>
      </c>
      <c r="AI1350" s="156" t="s">
        <v>38</v>
      </c>
      <c r="AJ1350" s="156" t="s">
        <v>38</v>
      </c>
      <c r="AK1350" s="156" t="s">
        <v>38</v>
      </c>
    </row>
    <row r="1351" spans="23:37" ht="16.5" customHeight="1" x14ac:dyDescent="0.25">
      <c r="W1351" s="156" t="s">
        <v>38</v>
      </c>
      <c r="X1351" s="156" t="s">
        <v>38</v>
      </c>
      <c r="Y1351" s="156" t="s">
        <v>38</v>
      </c>
      <c r="Z1351" s="156" t="s">
        <v>38</v>
      </c>
      <c r="AA1351" s="156" t="s">
        <v>38</v>
      </c>
      <c r="AB1351" s="156" t="s">
        <v>38</v>
      </c>
      <c r="AC1351" s="156" t="s">
        <v>38</v>
      </c>
      <c r="AD1351" s="96" t="s">
        <v>290</v>
      </c>
      <c r="AE1351" s="156" t="s">
        <v>38</v>
      </c>
      <c r="AF1351" s="156" t="s">
        <v>38</v>
      </c>
      <c r="AG1351" s="156" t="s">
        <v>38</v>
      </c>
      <c r="AH1351" s="156" t="s">
        <v>38</v>
      </c>
      <c r="AI1351" s="156" t="s">
        <v>38</v>
      </c>
      <c r="AJ1351" s="156" t="s">
        <v>38</v>
      </c>
      <c r="AK1351" s="156" t="s">
        <v>38</v>
      </c>
    </row>
    <row r="1352" spans="23:37" ht="16.5" customHeight="1" x14ac:dyDescent="0.25">
      <c r="W1352" s="156" t="s">
        <v>38</v>
      </c>
      <c r="X1352" s="156" t="s">
        <v>38</v>
      </c>
      <c r="Y1352" s="156" t="s">
        <v>38</v>
      </c>
      <c r="Z1352" s="156" t="s">
        <v>38</v>
      </c>
      <c r="AA1352" s="156" t="s">
        <v>38</v>
      </c>
      <c r="AB1352" s="156" t="s">
        <v>38</v>
      </c>
      <c r="AC1352" s="156" t="s">
        <v>38</v>
      </c>
      <c r="AD1352" s="96" t="s">
        <v>290</v>
      </c>
      <c r="AE1352" s="156" t="s">
        <v>38</v>
      </c>
      <c r="AF1352" s="156" t="s">
        <v>38</v>
      </c>
      <c r="AG1352" s="156" t="s">
        <v>38</v>
      </c>
      <c r="AH1352" s="156" t="s">
        <v>38</v>
      </c>
      <c r="AI1352" s="156" t="s">
        <v>38</v>
      </c>
      <c r="AJ1352" s="156" t="s">
        <v>38</v>
      </c>
      <c r="AK1352" s="156" t="s">
        <v>38</v>
      </c>
    </row>
    <row r="1353" spans="23:37" ht="16.5" customHeight="1" x14ac:dyDescent="0.25">
      <c r="W1353" s="156" t="s">
        <v>38</v>
      </c>
      <c r="X1353" s="156" t="s">
        <v>38</v>
      </c>
      <c r="Y1353" s="156" t="s">
        <v>38</v>
      </c>
      <c r="Z1353" s="156" t="s">
        <v>38</v>
      </c>
      <c r="AA1353" s="156" t="s">
        <v>38</v>
      </c>
      <c r="AB1353" s="156" t="s">
        <v>38</v>
      </c>
      <c r="AC1353" s="156" t="s">
        <v>38</v>
      </c>
      <c r="AD1353" s="96" t="s">
        <v>290</v>
      </c>
      <c r="AE1353" s="156" t="s">
        <v>38</v>
      </c>
      <c r="AF1353" s="156" t="s">
        <v>38</v>
      </c>
      <c r="AG1353" s="156" t="s">
        <v>38</v>
      </c>
      <c r="AH1353" s="156" t="s">
        <v>38</v>
      </c>
      <c r="AI1353" s="156" t="s">
        <v>38</v>
      </c>
      <c r="AJ1353" s="156" t="s">
        <v>38</v>
      </c>
      <c r="AK1353" s="156" t="s">
        <v>38</v>
      </c>
    </row>
    <row r="1354" spans="23:37" ht="16.5" customHeight="1" x14ac:dyDescent="0.25">
      <c r="W1354" s="156" t="s">
        <v>38</v>
      </c>
      <c r="X1354" s="156" t="s">
        <v>38</v>
      </c>
      <c r="Y1354" s="156" t="s">
        <v>38</v>
      </c>
      <c r="Z1354" s="156" t="s">
        <v>38</v>
      </c>
      <c r="AA1354" s="156" t="s">
        <v>38</v>
      </c>
      <c r="AB1354" s="156" t="s">
        <v>38</v>
      </c>
      <c r="AC1354" s="156" t="s">
        <v>38</v>
      </c>
      <c r="AD1354" s="96" t="s">
        <v>290</v>
      </c>
      <c r="AE1354" s="156" t="s">
        <v>38</v>
      </c>
      <c r="AF1354" s="156" t="s">
        <v>38</v>
      </c>
      <c r="AG1354" s="156" t="s">
        <v>38</v>
      </c>
      <c r="AH1354" s="156" t="s">
        <v>38</v>
      </c>
      <c r="AI1354" s="156" t="s">
        <v>38</v>
      </c>
      <c r="AJ1354" s="156" t="s">
        <v>38</v>
      </c>
      <c r="AK1354" s="156" t="s">
        <v>38</v>
      </c>
    </row>
    <row r="1355" spans="23:37" ht="16.5" customHeight="1" x14ac:dyDescent="0.25">
      <c r="W1355" s="156" t="s">
        <v>38</v>
      </c>
      <c r="X1355" s="156" t="s">
        <v>38</v>
      </c>
      <c r="Y1355" s="156" t="s">
        <v>38</v>
      </c>
      <c r="Z1355" s="156" t="s">
        <v>38</v>
      </c>
      <c r="AA1355" s="156" t="s">
        <v>38</v>
      </c>
      <c r="AB1355" s="156" t="s">
        <v>38</v>
      </c>
      <c r="AC1355" s="156" t="s">
        <v>38</v>
      </c>
      <c r="AD1355" s="96" t="s">
        <v>290</v>
      </c>
      <c r="AE1355" s="156" t="s">
        <v>38</v>
      </c>
      <c r="AF1355" s="156" t="s">
        <v>38</v>
      </c>
      <c r="AG1355" s="156" t="s">
        <v>38</v>
      </c>
      <c r="AH1355" s="156" t="s">
        <v>38</v>
      </c>
      <c r="AI1355" s="156" t="s">
        <v>38</v>
      </c>
      <c r="AJ1355" s="156" t="s">
        <v>38</v>
      </c>
      <c r="AK1355" s="156" t="s">
        <v>38</v>
      </c>
    </row>
    <row r="1356" spans="23:37" ht="16.5" customHeight="1" x14ac:dyDescent="0.25">
      <c r="W1356" s="156" t="s">
        <v>38</v>
      </c>
      <c r="X1356" s="156" t="s">
        <v>38</v>
      </c>
      <c r="Y1356" s="156" t="s">
        <v>38</v>
      </c>
      <c r="Z1356" s="156" t="s">
        <v>38</v>
      </c>
      <c r="AA1356" s="156" t="s">
        <v>38</v>
      </c>
      <c r="AB1356" s="156" t="s">
        <v>38</v>
      </c>
      <c r="AC1356" s="156" t="s">
        <v>38</v>
      </c>
      <c r="AD1356" s="96" t="s">
        <v>290</v>
      </c>
      <c r="AE1356" s="156" t="s">
        <v>38</v>
      </c>
      <c r="AF1356" s="156" t="s">
        <v>38</v>
      </c>
      <c r="AG1356" s="156" t="s">
        <v>38</v>
      </c>
      <c r="AH1356" s="156" t="s">
        <v>38</v>
      </c>
      <c r="AI1356" s="156" t="s">
        <v>38</v>
      </c>
      <c r="AJ1356" s="156" t="s">
        <v>38</v>
      </c>
      <c r="AK1356" s="156" t="s">
        <v>38</v>
      </c>
    </row>
    <row r="1357" spans="23:37" ht="16.5" customHeight="1" x14ac:dyDescent="0.25">
      <c r="W1357" s="156" t="s">
        <v>38</v>
      </c>
      <c r="X1357" s="156" t="s">
        <v>38</v>
      </c>
      <c r="Y1357" s="156" t="s">
        <v>38</v>
      </c>
      <c r="Z1357" s="156" t="s">
        <v>38</v>
      </c>
      <c r="AA1357" s="156" t="s">
        <v>38</v>
      </c>
      <c r="AB1357" s="156" t="s">
        <v>38</v>
      </c>
      <c r="AC1357" s="156" t="s">
        <v>38</v>
      </c>
      <c r="AD1357" s="96" t="s">
        <v>290</v>
      </c>
      <c r="AE1357" s="156" t="s">
        <v>38</v>
      </c>
      <c r="AF1357" s="156" t="s">
        <v>38</v>
      </c>
      <c r="AG1357" s="156" t="s">
        <v>38</v>
      </c>
      <c r="AH1357" s="156" t="s">
        <v>38</v>
      </c>
      <c r="AI1357" s="156" t="s">
        <v>38</v>
      </c>
      <c r="AJ1357" s="156" t="s">
        <v>38</v>
      </c>
      <c r="AK1357" s="156" t="s">
        <v>38</v>
      </c>
    </row>
    <row r="1358" spans="23:37" ht="16.5" customHeight="1" x14ac:dyDescent="0.25">
      <c r="W1358" s="156" t="s">
        <v>38</v>
      </c>
      <c r="X1358" s="156" t="s">
        <v>38</v>
      </c>
      <c r="Y1358" s="156" t="s">
        <v>38</v>
      </c>
      <c r="Z1358" s="156" t="s">
        <v>38</v>
      </c>
      <c r="AA1358" s="156" t="s">
        <v>38</v>
      </c>
      <c r="AB1358" s="156" t="s">
        <v>38</v>
      </c>
      <c r="AC1358" s="156" t="s">
        <v>38</v>
      </c>
      <c r="AD1358" s="96" t="s">
        <v>290</v>
      </c>
      <c r="AE1358" s="156" t="s">
        <v>38</v>
      </c>
      <c r="AF1358" s="156" t="s">
        <v>38</v>
      </c>
      <c r="AG1358" s="156" t="s">
        <v>38</v>
      </c>
      <c r="AH1358" s="156" t="s">
        <v>38</v>
      </c>
      <c r="AI1358" s="156" t="s">
        <v>38</v>
      </c>
      <c r="AJ1358" s="156" t="s">
        <v>38</v>
      </c>
      <c r="AK1358" s="156" t="s">
        <v>38</v>
      </c>
    </row>
    <row r="1359" spans="23:37" ht="16.5" customHeight="1" x14ac:dyDescent="0.25">
      <c r="W1359" s="156" t="s">
        <v>38</v>
      </c>
      <c r="X1359" s="156" t="s">
        <v>38</v>
      </c>
      <c r="Y1359" s="156" t="s">
        <v>38</v>
      </c>
      <c r="Z1359" s="156" t="s">
        <v>38</v>
      </c>
      <c r="AA1359" s="156" t="s">
        <v>38</v>
      </c>
      <c r="AB1359" s="156" t="s">
        <v>38</v>
      </c>
      <c r="AC1359" s="156" t="s">
        <v>38</v>
      </c>
      <c r="AD1359" s="96" t="s">
        <v>290</v>
      </c>
      <c r="AE1359" s="156" t="s">
        <v>38</v>
      </c>
      <c r="AF1359" s="156" t="s">
        <v>38</v>
      </c>
      <c r="AG1359" s="156" t="s">
        <v>38</v>
      </c>
      <c r="AH1359" s="156" t="s">
        <v>38</v>
      </c>
      <c r="AI1359" s="156" t="s">
        <v>38</v>
      </c>
      <c r="AJ1359" s="156" t="s">
        <v>38</v>
      </c>
      <c r="AK1359" s="156" t="s">
        <v>38</v>
      </c>
    </row>
    <row r="1360" spans="23:37" ht="16.5" customHeight="1" x14ac:dyDescent="0.25">
      <c r="W1360" s="156" t="s">
        <v>38</v>
      </c>
      <c r="X1360" s="156" t="s">
        <v>38</v>
      </c>
      <c r="Y1360" s="156" t="s">
        <v>38</v>
      </c>
      <c r="Z1360" s="156" t="s">
        <v>38</v>
      </c>
      <c r="AA1360" s="156" t="s">
        <v>38</v>
      </c>
      <c r="AB1360" s="156" t="s">
        <v>38</v>
      </c>
      <c r="AC1360" s="156" t="s">
        <v>38</v>
      </c>
      <c r="AD1360" s="96" t="s">
        <v>290</v>
      </c>
      <c r="AE1360" s="156" t="s">
        <v>38</v>
      </c>
      <c r="AF1360" s="156" t="s">
        <v>38</v>
      </c>
      <c r="AG1360" s="156" t="s">
        <v>38</v>
      </c>
      <c r="AH1360" s="156" t="s">
        <v>38</v>
      </c>
      <c r="AI1360" s="156" t="s">
        <v>38</v>
      </c>
      <c r="AJ1360" s="156" t="s">
        <v>38</v>
      </c>
      <c r="AK1360" s="156" t="s">
        <v>38</v>
      </c>
    </row>
    <row r="1361" spans="23:37" ht="16.5" customHeight="1" x14ac:dyDescent="0.25">
      <c r="W1361" s="156" t="s">
        <v>38</v>
      </c>
      <c r="X1361" s="156" t="s">
        <v>38</v>
      </c>
      <c r="Y1361" s="156" t="s">
        <v>38</v>
      </c>
      <c r="Z1361" s="156" t="s">
        <v>38</v>
      </c>
      <c r="AA1361" s="156" t="s">
        <v>38</v>
      </c>
      <c r="AB1361" s="156" t="s">
        <v>38</v>
      </c>
      <c r="AC1361" s="156" t="s">
        <v>38</v>
      </c>
      <c r="AD1361" s="96" t="s">
        <v>290</v>
      </c>
      <c r="AE1361" s="156" t="s">
        <v>38</v>
      </c>
      <c r="AF1361" s="156" t="s">
        <v>38</v>
      </c>
      <c r="AG1361" s="156" t="s">
        <v>38</v>
      </c>
      <c r="AH1361" s="156" t="s">
        <v>38</v>
      </c>
      <c r="AI1361" s="156" t="s">
        <v>38</v>
      </c>
      <c r="AJ1361" s="156" t="s">
        <v>38</v>
      </c>
      <c r="AK1361" s="156" t="s">
        <v>38</v>
      </c>
    </row>
    <row r="1362" spans="23:37" ht="16.5" customHeight="1" x14ac:dyDescent="0.25">
      <c r="W1362" s="156" t="s">
        <v>38</v>
      </c>
      <c r="X1362" s="156" t="s">
        <v>38</v>
      </c>
      <c r="Y1362" s="156" t="s">
        <v>38</v>
      </c>
      <c r="Z1362" s="156" t="s">
        <v>38</v>
      </c>
      <c r="AA1362" s="156" t="s">
        <v>38</v>
      </c>
      <c r="AB1362" s="156" t="s">
        <v>38</v>
      </c>
      <c r="AC1362" s="156" t="s">
        <v>38</v>
      </c>
      <c r="AD1362" s="96" t="s">
        <v>290</v>
      </c>
      <c r="AE1362" s="156" t="s">
        <v>38</v>
      </c>
      <c r="AF1362" s="156" t="s">
        <v>38</v>
      </c>
      <c r="AG1362" s="156" t="s">
        <v>38</v>
      </c>
      <c r="AH1362" s="156" t="s">
        <v>38</v>
      </c>
      <c r="AI1362" s="156" t="s">
        <v>38</v>
      </c>
      <c r="AJ1362" s="156" t="s">
        <v>38</v>
      </c>
      <c r="AK1362" s="156" t="s">
        <v>38</v>
      </c>
    </row>
    <row r="1363" spans="23:37" ht="16.5" customHeight="1" x14ac:dyDescent="0.25">
      <c r="W1363" s="156" t="s">
        <v>38</v>
      </c>
      <c r="X1363" s="156" t="s">
        <v>38</v>
      </c>
      <c r="Y1363" s="156" t="s">
        <v>38</v>
      </c>
      <c r="Z1363" s="156" t="s">
        <v>38</v>
      </c>
      <c r="AA1363" s="156" t="s">
        <v>38</v>
      </c>
      <c r="AB1363" s="156" t="s">
        <v>38</v>
      </c>
      <c r="AC1363" s="156" t="s">
        <v>38</v>
      </c>
      <c r="AD1363" s="96" t="s">
        <v>290</v>
      </c>
      <c r="AE1363" s="156" t="s">
        <v>38</v>
      </c>
      <c r="AF1363" s="156" t="s">
        <v>38</v>
      </c>
      <c r="AG1363" s="156" t="s">
        <v>38</v>
      </c>
      <c r="AH1363" s="156" t="s">
        <v>38</v>
      </c>
      <c r="AI1363" s="156" t="s">
        <v>38</v>
      </c>
      <c r="AJ1363" s="156" t="s">
        <v>38</v>
      </c>
      <c r="AK1363" s="156" t="s">
        <v>38</v>
      </c>
    </row>
    <row r="1364" spans="23:37" ht="16.5" customHeight="1" x14ac:dyDescent="0.25">
      <c r="W1364" s="156" t="s">
        <v>38</v>
      </c>
      <c r="X1364" s="156" t="s">
        <v>38</v>
      </c>
      <c r="Y1364" s="156" t="s">
        <v>38</v>
      </c>
      <c r="Z1364" s="156" t="s">
        <v>38</v>
      </c>
      <c r="AA1364" s="156" t="s">
        <v>38</v>
      </c>
      <c r="AB1364" s="156" t="s">
        <v>38</v>
      </c>
      <c r="AC1364" s="156" t="s">
        <v>38</v>
      </c>
      <c r="AD1364" s="96" t="s">
        <v>290</v>
      </c>
      <c r="AE1364" s="156" t="s">
        <v>38</v>
      </c>
      <c r="AF1364" s="156" t="s">
        <v>38</v>
      </c>
      <c r="AG1364" s="156" t="s">
        <v>38</v>
      </c>
      <c r="AH1364" s="156" t="s">
        <v>38</v>
      </c>
      <c r="AI1364" s="156" t="s">
        <v>38</v>
      </c>
      <c r="AJ1364" s="156" t="s">
        <v>38</v>
      </c>
      <c r="AK1364" s="156" t="s">
        <v>38</v>
      </c>
    </row>
    <row r="1365" spans="23:37" ht="16.5" customHeight="1" x14ac:dyDescent="0.25">
      <c r="W1365" s="156" t="s">
        <v>38</v>
      </c>
      <c r="X1365" s="156" t="s">
        <v>38</v>
      </c>
      <c r="Y1365" s="156" t="s">
        <v>38</v>
      </c>
      <c r="Z1365" s="156" t="s">
        <v>38</v>
      </c>
      <c r="AA1365" s="156" t="s">
        <v>38</v>
      </c>
      <c r="AB1365" s="156" t="s">
        <v>38</v>
      </c>
      <c r="AC1365" s="156" t="s">
        <v>38</v>
      </c>
      <c r="AD1365" s="96" t="s">
        <v>290</v>
      </c>
      <c r="AE1365" s="156" t="s">
        <v>38</v>
      </c>
      <c r="AF1365" s="156" t="s">
        <v>38</v>
      </c>
      <c r="AG1365" s="156" t="s">
        <v>38</v>
      </c>
      <c r="AH1365" s="156" t="s">
        <v>38</v>
      </c>
      <c r="AI1365" s="156" t="s">
        <v>38</v>
      </c>
      <c r="AJ1365" s="156" t="s">
        <v>38</v>
      </c>
      <c r="AK1365" s="156" t="s">
        <v>38</v>
      </c>
    </row>
    <row r="1366" spans="23:37" ht="16.5" customHeight="1" x14ac:dyDescent="0.25">
      <c r="W1366" s="156" t="s">
        <v>38</v>
      </c>
      <c r="X1366" s="156" t="s">
        <v>38</v>
      </c>
      <c r="Y1366" s="156" t="s">
        <v>38</v>
      </c>
      <c r="Z1366" s="156" t="s">
        <v>38</v>
      </c>
      <c r="AA1366" s="156" t="s">
        <v>38</v>
      </c>
      <c r="AB1366" s="156" t="s">
        <v>38</v>
      </c>
      <c r="AC1366" s="156" t="s">
        <v>38</v>
      </c>
      <c r="AD1366" s="96" t="s">
        <v>290</v>
      </c>
      <c r="AE1366" s="156" t="s">
        <v>38</v>
      </c>
      <c r="AF1366" s="156" t="s">
        <v>38</v>
      </c>
      <c r="AG1366" s="156" t="s">
        <v>38</v>
      </c>
      <c r="AH1366" s="156" t="s">
        <v>38</v>
      </c>
      <c r="AI1366" s="156" t="s">
        <v>38</v>
      </c>
      <c r="AJ1366" s="156" t="s">
        <v>38</v>
      </c>
      <c r="AK1366" s="156" t="s">
        <v>38</v>
      </c>
    </row>
    <row r="1367" spans="23:37" ht="16.5" customHeight="1" x14ac:dyDescent="0.25">
      <c r="W1367" s="156" t="s">
        <v>38</v>
      </c>
      <c r="X1367" s="156" t="s">
        <v>38</v>
      </c>
      <c r="Y1367" s="156" t="s">
        <v>38</v>
      </c>
      <c r="Z1367" s="156" t="s">
        <v>38</v>
      </c>
      <c r="AA1367" s="156" t="s">
        <v>38</v>
      </c>
      <c r="AB1367" s="156" t="s">
        <v>38</v>
      </c>
      <c r="AC1367" s="156" t="s">
        <v>38</v>
      </c>
      <c r="AD1367" s="96" t="s">
        <v>290</v>
      </c>
      <c r="AE1367" s="156" t="s">
        <v>38</v>
      </c>
      <c r="AF1367" s="156" t="s">
        <v>38</v>
      </c>
      <c r="AG1367" s="156" t="s">
        <v>38</v>
      </c>
      <c r="AH1367" s="156" t="s">
        <v>38</v>
      </c>
      <c r="AI1367" s="156" t="s">
        <v>38</v>
      </c>
      <c r="AJ1367" s="156" t="s">
        <v>38</v>
      </c>
      <c r="AK1367" s="156" t="s">
        <v>38</v>
      </c>
    </row>
    <row r="1368" spans="23:37" ht="16.5" customHeight="1" x14ac:dyDescent="0.25">
      <c r="W1368" s="156" t="s">
        <v>38</v>
      </c>
      <c r="X1368" s="156" t="s">
        <v>38</v>
      </c>
      <c r="Y1368" s="156" t="s">
        <v>38</v>
      </c>
      <c r="Z1368" s="156" t="s">
        <v>38</v>
      </c>
      <c r="AA1368" s="156" t="s">
        <v>38</v>
      </c>
      <c r="AB1368" s="156" t="s">
        <v>38</v>
      </c>
      <c r="AC1368" s="156" t="s">
        <v>38</v>
      </c>
      <c r="AD1368" s="96" t="s">
        <v>290</v>
      </c>
      <c r="AE1368" s="156" t="s">
        <v>38</v>
      </c>
      <c r="AF1368" s="156" t="s">
        <v>38</v>
      </c>
      <c r="AG1368" s="156" t="s">
        <v>38</v>
      </c>
      <c r="AH1368" s="156" t="s">
        <v>38</v>
      </c>
      <c r="AI1368" s="156" t="s">
        <v>38</v>
      </c>
      <c r="AJ1368" s="156" t="s">
        <v>38</v>
      </c>
      <c r="AK1368" s="156" t="s">
        <v>38</v>
      </c>
    </row>
    <row r="1369" spans="23:37" ht="16.5" customHeight="1" x14ac:dyDescent="0.25">
      <c r="W1369" s="156" t="s">
        <v>38</v>
      </c>
      <c r="X1369" s="156" t="s">
        <v>38</v>
      </c>
      <c r="Y1369" s="156" t="s">
        <v>38</v>
      </c>
      <c r="Z1369" s="156" t="s">
        <v>38</v>
      </c>
      <c r="AA1369" s="156" t="s">
        <v>38</v>
      </c>
      <c r="AB1369" s="156" t="s">
        <v>38</v>
      </c>
      <c r="AC1369" s="156" t="s">
        <v>38</v>
      </c>
      <c r="AD1369" s="96" t="s">
        <v>290</v>
      </c>
      <c r="AE1369" s="156" t="s">
        <v>38</v>
      </c>
      <c r="AF1369" s="156" t="s">
        <v>38</v>
      </c>
      <c r="AG1369" s="156" t="s">
        <v>38</v>
      </c>
      <c r="AH1369" s="156" t="s">
        <v>38</v>
      </c>
      <c r="AI1369" s="156" t="s">
        <v>38</v>
      </c>
      <c r="AJ1369" s="156" t="s">
        <v>38</v>
      </c>
      <c r="AK1369" s="156" t="s">
        <v>38</v>
      </c>
    </row>
    <row r="1370" spans="23:37" ht="16.5" customHeight="1" x14ac:dyDescent="0.25">
      <c r="W1370" s="156" t="s">
        <v>38</v>
      </c>
      <c r="X1370" s="156" t="s">
        <v>38</v>
      </c>
      <c r="Y1370" s="156" t="s">
        <v>38</v>
      </c>
      <c r="Z1370" s="156" t="s">
        <v>38</v>
      </c>
      <c r="AA1370" s="156" t="s">
        <v>38</v>
      </c>
      <c r="AB1370" s="156" t="s">
        <v>38</v>
      </c>
      <c r="AC1370" s="156" t="s">
        <v>38</v>
      </c>
      <c r="AD1370" s="96" t="s">
        <v>290</v>
      </c>
      <c r="AE1370" s="156" t="s">
        <v>38</v>
      </c>
      <c r="AF1370" s="156" t="s">
        <v>38</v>
      </c>
      <c r="AG1370" s="156" t="s">
        <v>38</v>
      </c>
      <c r="AH1370" s="156" t="s">
        <v>38</v>
      </c>
      <c r="AI1370" s="156" t="s">
        <v>38</v>
      </c>
      <c r="AJ1370" s="156" t="s">
        <v>38</v>
      </c>
      <c r="AK1370" s="156" t="s">
        <v>38</v>
      </c>
    </row>
    <row r="1371" spans="23:37" ht="16.5" customHeight="1" x14ac:dyDescent="0.25">
      <c r="W1371" s="156" t="s">
        <v>38</v>
      </c>
      <c r="X1371" s="156" t="s">
        <v>38</v>
      </c>
      <c r="Y1371" s="156" t="s">
        <v>38</v>
      </c>
      <c r="Z1371" s="156" t="s">
        <v>38</v>
      </c>
      <c r="AA1371" s="156" t="s">
        <v>38</v>
      </c>
      <c r="AB1371" s="156" t="s">
        <v>38</v>
      </c>
      <c r="AC1371" s="156" t="s">
        <v>38</v>
      </c>
      <c r="AD1371" s="96" t="s">
        <v>290</v>
      </c>
      <c r="AE1371" s="156" t="s">
        <v>38</v>
      </c>
      <c r="AF1371" s="156" t="s">
        <v>38</v>
      </c>
      <c r="AG1371" s="156" t="s">
        <v>38</v>
      </c>
      <c r="AH1371" s="156" t="s">
        <v>38</v>
      </c>
      <c r="AI1371" s="156" t="s">
        <v>38</v>
      </c>
      <c r="AJ1371" s="156" t="s">
        <v>38</v>
      </c>
      <c r="AK1371" s="156" t="s">
        <v>38</v>
      </c>
    </row>
    <row r="1372" spans="23:37" ht="16.5" customHeight="1" x14ac:dyDescent="0.25">
      <c r="W1372" s="156" t="s">
        <v>38</v>
      </c>
      <c r="X1372" s="156" t="s">
        <v>38</v>
      </c>
      <c r="Y1372" s="156" t="s">
        <v>38</v>
      </c>
      <c r="Z1372" s="156" t="s">
        <v>38</v>
      </c>
      <c r="AA1372" s="156" t="s">
        <v>38</v>
      </c>
      <c r="AB1372" s="156" t="s">
        <v>38</v>
      </c>
      <c r="AC1372" s="156" t="s">
        <v>38</v>
      </c>
      <c r="AD1372" s="96" t="s">
        <v>290</v>
      </c>
      <c r="AE1372" s="156" t="s">
        <v>38</v>
      </c>
      <c r="AF1372" s="156" t="s">
        <v>38</v>
      </c>
      <c r="AG1372" s="156" t="s">
        <v>38</v>
      </c>
      <c r="AH1372" s="156" t="s">
        <v>38</v>
      </c>
      <c r="AI1372" s="156" t="s">
        <v>38</v>
      </c>
      <c r="AJ1372" s="156" t="s">
        <v>38</v>
      </c>
      <c r="AK1372" s="156" t="s">
        <v>38</v>
      </c>
    </row>
    <row r="1373" spans="23:37" ht="16.5" customHeight="1" x14ac:dyDescent="0.25">
      <c r="W1373" s="156" t="s">
        <v>38</v>
      </c>
      <c r="X1373" s="156" t="s">
        <v>38</v>
      </c>
      <c r="Y1373" s="156" t="s">
        <v>38</v>
      </c>
      <c r="Z1373" s="156" t="s">
        <v>38</v>
      </c>
      <c r="AA1373" s="156" t="s">
        <v>38</v>
      </c>
      <c r="AB1373" s="156" t="s">
        <v>38</v>
      </c>
      <c r="AC1373" s="156" t="s">
        <v>38</v>
      </c>
      <c r="AD1373" s="96" t="s">
        <v>290</v>
      </c>
      <c r="AE1373" s="156" t="s">
        <v>38</v>
      </c>
      <c r="AF1373" s="156" t="s">
        <v>38</v>
      </c>
      <c r="AG1373" s="156" t="s">
        <v>38</v>
      </c>
      <c r="AH1373" s="156" t="s">
        <v>38</v>
      </c>
      <c r="AI1373" s="156" t="s">
        <v>38</v>
      </c>
      <c r="AJ1373" s="156" t="s">
        <v>38</v>
      </c>
      <c r="AK1373" s="156" t="s">
        <v>38</v>
      </c>
    </row>
    <row r="1374" spans="23:37" ht="16.5" customHeight="1" x14ac:dyDescent="0.25">
      <c r="W1374" s="156" t="s">
        <v>38</v>
      </c>
      <c r="X1374" s="156" t="s">
        <v>38</v>
      </c>
      <c r="Y1374" s="156" t="s">
        <v>38</v>
      </c>
      <c r="Z1374" s="156" t="s">
        <v>38</v>
      </c>
      <c r="AA1374" s="156" t="s">
        <v>38</v>
      </c>
      <c r="AB1374" s="156" t="s">
        <v>38</v>
      </c>
      <c r="AC1374" s="156" t="s">
        <v>38</v>
      </c>
      <c r="AD1374" s="96" t="s">
        <v>290</v>
      </c>
      <c r="AE1374" s="156" t="s">
        <v>38</v>
      </c>
      <c r="AF1374" s="156" t="s">
        <v>38</v>
      </c>
      <c r="AG1374" s="156" t="s">
        <v>38</v>
      </c>
      <c r="AH1374" s="156" t="s">
        <v>38</v>
      </c>
      <c r="AI1374" s="156" t="s">
        <v>38</v>
      </c>
      <c r="AJ1374" s="156" t="s">
        <v>38</v>
      </c>
      <c r="AK1374" s="156" t="s">
        <v>38</v>
      </c>
    </row>
    <row r="1375" spans="23:37" ht="16.5" customHeight="1" x14ac:dyDescent="0.25">
      <c r="W1375" s="156" t="s">
        <v>38</v>
      </c>
      <c r="X1375" s="156" t="s">
        <v>38</v>
      </c>
      <c r="Y1375" s="156" t="s">
        <v>38</v>
      </c>
      <c r="Z1375" s="156" t="s">
        <v>38</v>
      </c>
      <c r="AA1375" s="156" t="s">
        <v>38</v>
      </c>
      <c r="AB1375" s="156" t="s">
        <v>38</v>
      </c>
      <c r="AC1375" s="156" t="s">
        <v>38</v>
      </c>
      <c r="AD1375" s="96" t="s">
        <v>290</v>
      </c>
      <c r="AE1375" s="156" t="s">
        <v>38</v>
      </c>
      <c r="AF1375" s="156" t="s">
        <v>38</v>
      </c>
      <c r="AG1375" s="156" t="s">
        <v>38</v>
      </c>
      <c r="AH1375" s="156" t="s">
        <v>38</v>
      </c>
      <c r="AI1375" s="156" t="s">
        <v>38</v>
      </c>
      <c r="AJ1375" s="156" t="s">
        <v>38</v>
      </c>
      <c r="AK1375" s="156" t="s">
        <v>38</v>
      </c>
    </row>
    <row r="1376" spans="23:37" ht="16.5" customHeight="1" x14ac:dyDescent="0.25">
      <c r="W1376" s="156" t="s">
        <v>38</v>
      </c>
      <c r="X1376" s="156" t="s">
        <v>38</v>
      </c>
      <c r="Y1376" s="156" t="s">
        <v>38</v>
      </c>
      <c r="Z1376" s="156" t="s">
        <v>38</v>
      </c>
      <c r="AA1376" s="156" t="s">
        <v>38</v>
      </c>
      <c r="AB1376" s="156" t="s">
        <v>38</v>
      </c>
      <c r="AC1376" s="156" t="s">
        <v>38</v>
      </c>
      <c r="AD1376" s="96" t="s">
        <v>290</v>
      </c>
      <c r="AE1376" s="156" t="s">
        <v>38</v>
      </c>
      <c r="AF1376" s="156" t="s">
        <v>38</v>
      </c>
      <c r="AG1376" s="156" t="s">
        <v>38</v>
      </c>
      <c r="AH1376" s="156" t="s">
        <v>38</v>
      </c>
      <c r="AI1376" s="156" t="s">
        <v>38</v>
      </c>
      <c r="AJ1376" s="156" t="s">
        <v>38</v>
      </c>
      <c r="AK1376" s="156" t="s">
        <v>38</v>
      </c>
    </row>
    <row r="1377" spans="23:37" ht="16.5" customHeight="1" x14ac:dyDescent="0.25">
      <c r="W1377" s="156" t="s">
        <v>38</v>
      </c>
      <c r="X1377" s="156" t="s">
        <v>38</v>
      </c>
      <c r="Y1377" s="156" t="s">
        <v>38</v>
      </c>
      <c r="Z1377" s="156" t="s">
        <v>38</v>
      </c>
      <c r="AA1377" s="156" t="s">
        <v>38</v>
      </c>
      <c r="AB1377" s="156" t="s">
        <v>38</v>
      </c>
      <c r="AC1377" s="156" t="s">
        <v>38</v>
      </c>
      <c r="AD1377" s="96" t="s">
        <v>290</v>
      </c>
      <c r="AE1377" s="156" t="s">
        <v>38</v>
      </c>
      <c r="AF1377" s="156" t="s">
        <v>38</v>
      </c>
      <c r="AG1377" s="156" t="s">
        <v>38</v>
      </c>
      <c r="AH1377" s="156" t="s">
        <v>38</v>
      </c>
      <c r="AI1377" s="156" t="s">
        <v>38</v>
      </c>
      <c r="AJ1377" s="156" t="s">
        <v>38</v>
      </c>
      <c r="AK1377" s="156" t="s">
        <v>38</v>
      </c>
    </row>
    <row r="1378" spans="23:37" ht="16.5" customHeight="1" x14ac:dyDescent="0.25">
      <c r="W1378" s="156" t="s">
        <v>38</v>
      </c>
      <c r="X1378" s="156" t="s">
        <v>38</v>
      </c>
      <c r="Y1378" s="156" t="s">
        <v>38</v>
      </c>
      <c r="Z1378" s="156" t="s">
        <v>38</v>
      </c>
      <c r="AA1378" s="156" t="s">
        <v>38</v>
      </c>
      <c r="AB1378" s="156" t="s">
        <v>38</v>
      </c>
      <c r="AC1378" s="156" t="s">
        <v>38</v>
      </c>
      <c r="AD1378" s="96" t="s">
        <v>290</v>
      </c>
      <c r="AE1378" s="156" t="s">
        <v>38</v>
      </c>
      <c r="AF1378" s="156" t="s">
        <v>38</v>
      </c>
      <c r="AG1378" s="156" t="s">
        <v>38</v>
      </c>
      <c r="AH1378" s="156" t="s">
        <v>38</v>
      </c>
      <c r="AI1378" s="156" t="s">
        <v>38</v>
      </c>
      <c r="AJ1378" s="156" t="s">
        <v>38</v>
      </c>
      <c r="AK1378" s="156" t="s">
        <v>38</v>
      </c>
    </row>
    <row r="1379" spans="23:37" ht="16.5" customHeight="1" x14ac:dyDescent="0.25">
      <c r="W1379" s="156" t="s">
        <v>38</v>
      </c>
      <c r="X1379" s="156" t="s">
        <v>38</v>
      </c>
      <c r="Y1379" s="156" t="s">
        <v>38</v>
      </c>
      <c r="Z1379" s="156" t="s">
        <v>38</v>
      </c>
      <c r="AA1379" s="156" t="s">
        <v>38</v>
      </c>
      <c r="AB1379" s="156" t="s">
        <v>38</v>
      </c>
      <c r="AC1379" s="156" t="s">
        <v>38</v>
      </c>
      <c r="AD1379" s="96" t="s">
        <v>290</v>
      </c>
      <c r="AE1379" s="156" t="s">
        <v>38</v>
      </c>
      <c r="AF1379" s="156" t="s">
        <v>38</v>
      </c>
      <c r="AG1379" s="156" t="s">
        <v>38</v>
      </c>
      <c r="AH1379" s="156" t="s">
        <v>38</v>
      </c>
      <c r="AI1379" s="156" t="s">
        <v>38</v>
      </c>
      <c r="AJ1379" s="156" t="s">
        <v>38</v>
      </c>
      <c r="AK1379" s="156" t="s">
        <v>38</v>
      </c>
    </row>
    <row r="1380" spans="23:37" ht="16.5" customHeight="1" x14ac:dyDescent="0.25">
      <c r="W1380" s="156" t="s">
        <v>38</v>
      </c>
      <c r="X1380" s="156" t="s">
        <v>38</v>
      </c>
      <c r="Y1380" s="156" t="s">
        <v>38</v>
      </c>
      <c r="Z1380" s="156" t="s">
        <v>38</v>
      </c>
      <c r="AA1380" s="156" t="s">
        <v>38</v>
      </c>
      <c r="AB1380" s="156" t="s">
        <v>38</v>
      </c>
      <c r="AC1380" s="156" t="s">
        <v>38</v>
      </c>
      <c r="AD1380" s="96" t="s">
        <v>290</v>
      </c>
      <c r="AE1380" s="156" t="s">
        <v>38</v>
      </c>
      <c r="AF1380" s="156" t="s">
        <v>38</v>
      </c>
      <c r="AG1380" s="156" t="s">
        <v>38</v>
      </c>
      <c r="AH1380" s="156" t="s">
        <v>38</v>
      </c>
      <c r="AI1380" s="156" t="s">
        <v>38</v>
      </c>
      <c r="AJ1380" s="156" t="s">
        <v>38</v>
      </c>
      <c r="AK1380" s="156" t="s">
        <v>38</v>
      </c>
    </row>
    <row r="1381" spans="23:37" ht="16.5" customHeight="1" x14ac:dyDescent="0.25">
      <c r="W1381" s="156" t="s">
        <v>38</v>
      </c>
      <c r="X1381" s="156" t="s">
        <v>38</v>
      </c>
      <c r="Y1381" s="156" t="s">
        <v>38</v>
      </c>
      <c r="Z1381" s="156" t="s">
        <v>38</v>
      </c>
      <c r="AA1381" s="156" t="s">
        <v>38</v>
      </c>
      <c r="AB1381" s="156" t="s">
        <v>38</v>
      </c>
      <c r="AC1381" s="156" t="s">
        <v>38</v>
      </c>
      <c r="AD1381" s="96" t="s">
        <v>290</v>
      </c>
      <c r="AE1381" s="156" t="s">
        <v>38</v>
      </c>
      <c r="AF1381" s="156" t="s">
        <v>38</v>
      </c>
      <c r="AG1381" s="156" t="s">
        <v>38</v>
      </c>
      <c r="AH1381" s="156" t="s">
        <v>38</v>
      </c>
      <c r="AI1381" s="156" t="s">
        <v>38</v>
      </c>
      <c r="AJ1381" s="156" t="s">
        <v>38</v>
      </c>
      <c r="AK1381" s="156" t="s">
        <v>38</v>
      </c>
    </row>
    <row r="1382" spans="23:37" ht="16.5" customHeight="1" x14ac:dyDescent="0.25">
      <c r="W1382" s="156" t="s">
        <v>38</v>
      </c>
      <c r="X1382" s="156" t="s">
        <v>38</v>
      </c>
      <c r="Y1382" s="156" t="s">
        <v>38</v>
      </c>
      <c r="Z1382" s="156" t="s">
        <v>38</v>
      </c>
      <c r="AA1382" s="156" t="s">
        <v>38</v>
      </c>
      <c r="AB1382" s="156" t="s">
        <v>38</v>
      </c>
      <c r="AC1382" s="156" t="s">
        <v>38</v>
      </c>
      <c r="AD1382" s="96" t="s">
        <v>290</v>
      </c>
      <c r="AE1382" s="156" t="s">
        <v>38</v>
      </c>
      <c r="AF1382" s="156" t="s">
        <v>38</v>
      </c>
      <c r="AG1382" s="156" t="s">
        <v>38</v>
      </c>
      <c r="AH1382" s="156" t="s">
        <v>38</v>
      </c>
      <c r="AI1382" s="156" t="s">
        <v>38</v>
      </c>
      <c r="AJ1382" s="156" t="s">
        <v>38</v>
      </c>
      <c r="AK1382" s="156" t="s">
        <v>38</v>
      </c>
    </row>
    <row r="1383" spans="23:37" ht="16.5" customHeight="1" x14ac:dyDescent="0.25">
      <c r="W1383" s="156" t="s">
        <v>38</v>
      </c>
      <c r="X1383" s="156" t="s">
        <v>38</v>
      </c>
      <c r="Y1383" s="156" t="s">
        <v>38</v>
      </c>
      <c r="Z1383" s="156" t="s">
        <v>38</v>
      </c>
      <c r="AA1383" s="156" t="s">
        <v>38</v>
      </c>
      <c r="AB1383" s="156" t="s">
        <v>38</v>
      </c>
      <c r="AC1383" s="156" t="s">
        <v>38</v>
      </c>
      <c r="AD1383" s="96" t="s">
        <v>290</v>
      </c>
      <c r="AE1383" s="156" t="s">
        <v>38</v>
      </c>
      <c r="AF1383" s="156" t="s">
        <v>38</v>
      </c>
      <c r="AG1383" s="156" t="s">
        <v>38</v>
      </c>
      <c r="AH1383" s="156" t="s">
        <v>38</v>
      </c>
      <c r="AI1383" s="156" t="s">
        <v>38</v>
      </c>
      <c r="AJ1383" s="156" t="s">
        <v>38</v>
      </c>
      <c r="AK1383" s="156" t="s">
        <v>38</v>
      </c>
    </row>
    <row r="1384" spans="23:37" ht="16.5" customHeight="1" x14ac:dyDescent="0.25">
      <c r="W1384" s="156" t="s">
        <v>38</v>
      </c>
      <c r="X1384" s="156" t="s">
        <v>38</v>
      </c>
      <c r="Y1384" s="156" t="s">
        <v>38</v>
      </c>
      <c r="Z1384" s="156" t="s">
        <v>38</v>
      </c>
      <c r="AA1384" s="156" t="s">
        <v>38</v>
      </c>
      <c r="AB1384" s="156" t="s">
        <v>38</v>
      </c>
      <c r="AC1384" s="156" t="s">
        <v>38</v>
      </c>
      <c r="AD1384" s="96" t="s">
        <v>290</v>
      </c>
      <c r="AE1384" s="156" t="s">
        <v>38</v>
      </c>
      <c r="AF1384" s="156" t="s">
        <v>38</v>
      </c>
      <c r="AG1384" s="156" t="s">
        <v>38</v>
      </c>
      <c r="AH1384" s="156" t="s">
        <v>38</v>
      </c>
      <c r="AI1384" s="156" t="s">
        <v>38</v>
      </c>
      <c r="AJ1384" s="156" t="s">
        <v>38</v>
      </c>
      <c r="AK1384" s="156" t="s">
        <v>38</v>
      </c>
    </row>
    <row r="1385" spans="23:37" ht="16.5" customHeight="1" x14ac:dyDescent="0.25">
      <c r="W1385" s="156" t="s">
        <v>38</v>
      </c>
      <c r="X1385" s="156" t="s">
        <v>38</v>
      </c>
      <c r="Y1385" s="156" t="s">
        <v>38</v>
      </c>
      <c r="Z1385" s="156" t="s">
        <v>38</v>
      </c>
      <c r="AA1385" s="156" t="s">
        <v>38</v>
      </c>
      <c r="AB1385" s="156" t="s">
        <v>38</v>
      </c>
      <c r="AC1385" s="156" t="s">
        <v>38</v>
      </c>
      <c r="AD1385" s="96" t="s">
        <v>290</v>
      </c>
      <c r="AE1385" s="156" t="s">
        <v>38</v>
      </c>
      <c r="AF1385" s="156" t="s">
        <v>38</v>
      </c>
      <c r="AG1385" s="156" t="s">
        <v>38</v>
      </c>
      <c r="AH1385" s="156" t="s">
        <v>38</v>
      </c>
      <c r="AI1385" s="156" t="s">
        <v>38</v>
      </c>
      <c r="AJ1385" s="156" t="s">
        <v>38</v>
      </c>
      <c r="AK1385" s="156" t="s">
        <v>38</v>
      </c>
    </row>
    <row r="1386" spans="23:37" ht="16.5" customHeight="1" x14ac:dyDescent="0.25">
      <c r="W1386" s="156" t="s">
        <v>38</v>
      </c>
      <c r="X1386" s="156" t="s">
        <v>38</v>
      </c>
      <c r="Y1386" s="156" t="s">
        <v>38</v>
      </c>
      <c r="Z1386" s="156" t="s">
        <v>38</v>
      </c>
      <c r="AA1386" s="156" t="s">
        <v>38</v>
      </c>
      <c r="AB1386" s="156" t="s">
        <v>38</v>
      </c>
      <c r="AC1386" s="156" t="s">
        <v>38</v>
      </c>
      <c r="AD1386" s="96" t="s">
        <v>290</v>
      </c>
      <c r="AE1386" s="156" t="s">
        <v>38</v>
      </c>
      <c r="AF1386" s="156" t="s">
        <v>38</v>
      </c>
      <c r="AG1386" s="156" t="s">
        <v>38</v>
      </c>
      <c r="AH1386" s="156" t="s">
        <v>38</v>
      </c>
      <c r="AI1386" s="156" t="s">
        <v>38</v>
      </c>
      <c r="AJ1386" s="156" t="s">
        <v>38</v>
      </c>
      <c r="AK1386" s="156" t="s">
        <v>38</v>
      </c>
    </row>
    <row r="1387" spans="23:37" ht="16.5" customHeight="1" x14ac:dyDescent="0.25">
      <c r="W1387" s="156" t="s">
        <v>38</v>
      </c>
      <c r="X1387" s="156" t="s">
        <v>38</v>
      </c>
      <c r="Y1387" s="156" t="s">
        <v>38</v>
      </c>
      <c r="Z1387" s="156" t="s">
        <v>38</v>
      </c>
      <c r="AA1387" s="156" t="s">
        <v>38</v>
      </c>
      <c r="AB1387" s="156" t="s">
        <v>38</v>
      </c>
      <c r="AC1387" s="156" t="s">
        <v>38</v>
      </c>
      <c r="AD1387" s="96" t="s">
        <v>290</v>
      </c>
      <c r="AE1387" s="156" t="s">
        <v>38</v>
      </c>
      <c r="AF1387" s="156" t="s">
        <v>38</v>
      </c>
      <c r="AG1387" s="156" t="s">
        <v>38</v>
      </c>
      <c r="AH1387" s="156" t="s">
        <v>38</v>
      </c>
      <c r="AI1387" s="156" t="s">
        <v>38</v>
      </c>
      <c r="AJ1387" s="156" t="s">
        <v>38</v>
      </c>
      <c r="AK1387" s="156" t="s">
        <v>38</v>
      </c>
    </row>
    <row r="1388" spans="23:37" ht="16.5" customHeight="1" x14ac:dyDescent="0.25">
      <c r="W1388" s="156" t="s">
        <v>38</v>
      </c>
      <c r="X1388" s="156" t="s">
        <v>38</v>
      </c>
      <c r="Y1388" s="156" t="s">
        <v>38</v>
      </c>
      <c r="Z1388" s="156" t="s">
        <v>38</v>
      </c>
      <c r="AA1388" s="156" t="s">
        <v>38</v>
      </c>
      <c r="AB1388" s="156" t="s">
        <v>38</v>
      </c>
      <c r="AC1388" s="156" t="s">
        <v>38</v>
      </c>
      <c r="AD1388" s="96" t="s">
        <v>290</v>
      </c>
      <c r="AE1388" s="156" t="s">
        <v>38</v>
      </c>
      <c r="AF1388" s="156" t="s">
        <v>38</v>
      </c>
      <c r="AG1388" s="156" t="s">
        <v>38</v>
      </c>
      <c r="AH1388" s="156" t="s">
        <v>38</v>
      </c>
      <c r="AI1388" s="156" t="s">
        <v>38</v>
      </c>
      <c r="AJ1388" s="156" t="s">
        <v>38</v>
      </c>
      <c r="AK1388" s="156" t="s">
        <v>38</v>
      </c>
    </row>
    <row r="1389" spans="23:37" ht="16.5" customHeight="1" x14ac:dyDescent="0.25">
      <c r="W1389" s="156" t="s">
        <v>38</v>
      </c>
      <c r="X1389" s="156" t="s">
        <v>38</v>
      </c>
      <c r="Y1389" s="156" t="s">
        <v>38</v>
      </c>
      <c r="Z1389" s="156" t="s">
        <v>38</v>
      </c>
      <c r="AA1389" s="156" t="s">
        <v>38</v>
      </c>
      <c r="AB1389" s="156" t="s">
        <v>38</v>
      </c>
      <c r="AC1389" s="156" t="s">
        <v>38</v>
      </c>
      <c r="AD1389" s="96" t="s">
        <v>290</v>
      </c>
      <c r="AE1389" s="156" t="s">
        <v>38</v>
      </c>
      <c r="AF1389" s="156" t="s">
        <v>38</v>
      </c>
      <c r="AG1389" s="156" t="s">
        <v>38</v>
      </c>
      <c r="AH1389" s="156" t="s">
        <v>38</v>
      </c>
      <c r="AI1389" s="156" t="s">
        <v>38</v>
      </c>
      <c r="AJ1389" s="156" t="s">
        <v>38</v>
      </c>
      <c r="AK1389" s="156" t="s">
        <v>38</v>
      </c>
    </row>
    <row r="1390" spans="23:37" ht="16.5" customHeight="1" x14ac:dyDescent="0.25">
      <c r="W1390" s="156" t="s">
        <v>38</v>
      </c>
      <c r="X1390" s="156" t="s">
        <v>38</v>
      </c>
      <c r="Y1390" s="156" t="s">
        <v>38</v>
      </c>
      <c r="Z1390" s="156" t="s">
        <v>38</v>
      </c>
      <c r="AA1390" s="156" t="s">
        <v>38</v>
      </c>
      <c r="AB1390" s="156" t="s">
        <v>38</v>
      </c>
      <c r="AC1390" s="156" t="s">
        <v>38</v>
      </c>
      <c r="AD1390" s="96" t="s">
        <v>290</v>
      </c>
      <c r="AE1390" s="156" t="s">
        <v>38</v>
      </c>
      <c r="AF1390" s="156" t="s">
        <v>38</v>
      </c>
      <c r="AG1390" s="156" t="s">
        <v>38</v>
      </c>
      <c r="AH1390" s="156" t="s">
        <v>38</v>
      </c>
      <c r="AI1390" s="156" t="s">
        <v>38</v>
      </c>
      <c r="AJ1390" s="156" t="s">
        <v>38</v>
      </c>
      <c r="AK1390" s="156" t="s">
        <v>38</v>
      </c>
    </row>
    <row r="1391" spans="23:37" ht="16.5" customHeight="1" x14ac:dyDescent="0.25">
      <c r="W1391" s="156" t="s">
        <v>38</v>
      </c>
      <c r="X1391" s="156" t="s">
        <v>38</v>
      </c>
      <c r="Y1391" s="156" t="s">
        <v>38</v>
      </c>
      <c r="Z1391" s="156" t="s">
        <v>38</v>
      </c>
      <c r="AA1391" s="156" t="s">
        <v>38</v>
      </c>
      <c r="AB1391" s="156" t="s">
        <v>38</v>
      </c>
      <c r="AC1391" s="156" t="s">
        <v>38</v>
      </c>
      <c r="AD1391" s="96" t="s">
        <v>290</v>
      </c>
      <c r="AE1391" s="156" t="s">
        <v>38</v>
      </c>
      <c r="AF1391" s="156" t="s">
        <v>38</v>
      </c>
      <c r="AG1391" s="156" t="s">
        <v>38</v>
      </c>
      <c r="AH1391" s="156" t="s">
        <v>38</v>
      </c>
      <c r="AI1391" s="156" t="s">
        <v>38</v>
      </c>
      <c r="AJ1391" s="156" t="s">
        <v>38</v>
      </c>
      <c r="AK1391" s="156" t="s">
        <v>38</v>
      </c>
    </row>
    <row r="1392" spans="23:37" ht="16.5" customHeight="1" x14ac:dyDescent="0.25">
      <c r="W1392" s="156" t="s">
        <v>38</v>
      </c>
      <c r="X1392" s="156" t="s">
        <v>38</v>
      </c>
      <c r="Y1392" s="156" t="s">
        <v>38</v>
      </c>
      <c r="Z1392" s="156" t="s">
        <v>38</v>
      </c>
      <c r="AA1392" s="156" t="s">
        <v>38</v>
      </c>
      <c r="AB1392" s="156" t="s">
        <v>38</v>
      </c>
      <c r="AC1392" s="156" t="s">
        <v>38</v>
      </c>
      <c r="AD1392" s="96" t="s">
        <v>290</v>
      </c>
      <c r="AE1392" s="156" t="s">
        <v>38</v>
      </c>
      <c r="AF1392" s="156" t="s">
        <v>38</v>
      </c>
      <c r="AG1392" s="156" t="s">
        <v>38</v>
      </c>
      <c r="AH1392" s="156" t="s">
        <v>38</v>
      </c>
      <c r="AI1392" s="156" t="s">
        <v>38</v>
      </c>
      <c r="AJ1392" s="156" t="s">
        <v>38</v>
      </c>
      <c r="AK1392" s="156" t="s">
        <v>38</v>
      </c>
    </row>
    <row r="1393" spans="23:37" ht="16.5" customHeight="1" x14ac:dyDescent="0.25">
      <c r="W1393" s="156" t="s">
        <v>38</v>
      </c>
      <c r="X1393" s="156" t="s">
        <v>38</v>
      </c>
      <c r="Y1393" s="156" t="s">
        <v>38</v>
      </c>
      <c r="Z1393" s="156" t="s">
        <v>38</v>
      </c>
      <c r="AA1393" s="156" t="s">
        <v>38</v>
      </c>
      <c r="AB1393" s="156" t="s">
        <v>38</v>
      </c>
      <c r="AC1393" s="156" t="s">
        <v>38</v>
      </c>
      <c r="AD1393" s="96" t="s">
        <v>290</v>
      </c>
      <c r="AE1393" s="156" t="s">
        <v>38</v>
      </c>
      <c r="AF1393" s="156" t="s">
        <v>38</v>
      </c>
      <c r="AG1393" s="156" t="s">
        <v>38</v>
      </c>
      <c r="AH1393" s="156" t="s">
        <v>38</v>
      </c>
      <c r="AI1393" s="156" t="s">
        <v>38</v>
      </c>
      <c r="AJ1393" s="156" t="s">
        <v>38</v>
      </c>
      <c r="AK1393" s="156" t="s">
        <v>38</v>
      </c>
    </row>
    <row r="1394" spans="23:37" ht="16.5" customHeight="1" x14ac:dyDescent="0.25">
      <c r="W1394" s="156" t="s">
        <v>38</v>
      </c>
      <c r="X1394" s="156" t="s">
        <v>38</v>
      </c>
      <c r="Y1394" s="156" t="s">
        <v>38</v>
      </c>
      <c r="Z1394" s="156" t="s">
        <v>38</v>
      </c>
      <c r="AA1394" s="156" t="s">
        <v>38</v>
      </c>
      <c r="AB1394" s="156" t="s">
        <v>38</v>
      </c>
      <c r="AC1394" s="156" t="s">
        <v>38</v>
      </c>
      <c r="AD1394" s="96" t="s">
        <v>290</v>
      </c>
      <c r="AE1394" s="156" t="s">
        <v>38</v>
      </c>
      <c r="AF1394" s="156" t="s">
        <v>38</v>
      </c>
      <c r="AG1394" s="156" t="s">
        <v>38</v>
      </c>
      <c r="AH1394" s="156" t="s">
        <v>38</v>
      </c>
      <c r="AI1394" s="156" t="s">
        <v>38</v>
      </c>
      <c r="AJ1394" s="156" t="s">
        <v>38</v>
      </c>
      <c r="AK1394" s="156" t="s">
        <v>38</v>
      </c>
    </row>
    <row r="1395" spans="23:37" ht="16.5" customHeight="1" x14ac:dyDescent="0.25">
      <c r="W1395" s="156" t="s">
        <v>38</v>
      </c>
      <c r="X1395" s="156" t="s">
        <v>38</v>
      </c>
      <c r="Y1395" s="156" t="s">
        <v>38</v>
      </c>
      <c r="Z1395" s="156" t="s">
        <v>38</v>
      </c>
      <c r="AA1395" s="156" t="s">
        <v>38</v>
      </c>
      <c r="AB1395" s="156" t="s">
        <v>38</v>
      </c>
      <c r="AC1395" s="156" t="s">
        <v>38</v>
      </c>
      <c r="AD1395" s="96" t="s">
        <v>290</v>
      </c>
      <c r="AE1395" s="156" t="s">
        <v>38</v>
      </c>
      <c r="AF1395" s="156" t="s">
        <v>38</v>
      </c>
      <c r="AG1395" s="156" t="s">
        <v>38</v>
      </c>
      <c r="AH1395" s="156" t="s">
        <v>38</v>
      </c>
      <c r="AI1395" s="156" t="s">
        <v>38</v>
      </c>
      <c r="AJ1395" s="156" t="s">
        <v>38</v>
      </c>
      <c r="AK1395" s="156" t="s">
        <v>38</v>
      </c>
    </row>
    <row r="1396" spans="23:37" ht="16.5" customHeight="1" x14ac:dyDescent="0.25">
      <c r="W1396" s="156" t="s">
        <v>38</v>
      </c>
      <c r="X1396" s="156" t="s">
        <v>38</v>
      </c>
      <c r="Y1396" s="156" t="s">
        <v>38</v>
      </c>
      <c r="Z1396" s="156" t="s">
        <v>38</v>
      </c>
      <c r="AA1396" s="156" t="s">
        <v>38</v>
      </c>
      <c r="AB1396" s="156" t="s">
        <v>38</v>
      </c>
      <c r="AC1396" s="156" t="s">
        <v>38</v>
      </c>
      <c r="AD1396" s="96" t="s">
        <v>290</v>
      </c>
      <c r="AE1396" s="156" t="s">
        <v>38</v>
      </c>
      <c r="AF1396" s="156" t="s">
        <v>38</v>
      </c>
      <c r="AG1396" s="156" t="s">
        <v>38</v>
      </c>
      <c r="AH1396" s="156" t="s">
        <v>38</v>
      </c>
      <c r="AI1396" s="156" t="s">
        <v>38</v>
      </c>
      <c r="AJ1396" s="156" t="s">
        <v>38</v>
      </c>
      <c r="AK1396" s="156" t="s">
        <v>38</v>
      </c>
    </row>
    <row r="1397" spans="23:37" ht="16.5" customHeight="1" x14ac:dyDescent="0.25">
      <c r="W1397" s="156" t="s">
        <v>38</v>
      </c>
      <c r="X1397" s="156" t="s">
        <v>38</v>
      </c>
      <c r="Y1397" s="156" t="s">
        <v>38</v>
      </c>
      <c r="Z1397" s="156" t="s">
        <v>38</v>
      </c>
      <c r="AA1397" s="156" t="s">
        <v>38</v>
      </c>
      <c r="AB1397" s="156" t="s">
        <v>38</v>
      </c>
      <c r="AC1397" s="156" t="s">
        <v>38</v>
      </c>
      <c r="AD1397" s="96" t="s">
        <v>290</v>
      </c>
      <c r="AE1397" s="156" t="s">
        <v>38</v>
      </c>
      <c r="AF1397" s="156" t="s">
        <v>38</v>
      </c>
      <c r="AG1397" s="156" t="s">
        <v>38</v>
      </c>
      <c r="AH1397" s="156" t="s">
        <v>38</v>
      </c>
      <c r="AI1397" s="156" t="s">
        <v>38</v>
      </c>
      <c r="AJ1397" s="156" t="s">
        <v>38</v>
      </c>
      <c r="AK1397" s="156" t="s">
        <v>38</v>
      </c>
    </row>
    <row r="1398" spans="23:37" ht="16.5" customHeight="1" x14ac:dyDescent="0.25">
      <c r="W1398" s="156" t="s">
        <v>38</v>
      </c>
      <c r="X1398" s="156" t="s">
        <v>38</v>
      </c>
      <c r="Y1398" s="156" t="s">
        <v>38</v>
      </c>
      <c r="Z1398" s="156" t="s">
        <v>38</v>
      </c>
      <c r="AA1398" s="156" t="s">
        <v>38</v>
      </c>
      <c r="AB1398" s="156" t="s">
        <v>38</v>
      </c>
      <c r="AC1398" s="156" t="s">
        <v>38</v>
      </c>
      <c r="AD1398" s="96" t="s">
        <v>290</v>
      </c>
      <c r="AE1398" s="156" t="s">
        <v>38</v>
      </c>
      <c r="AF1398" s="156" t="s">
        <v>38</v>
      </c>
      <c r="AG1398" s="156" t="s">
        <v>38</v>
      </c>
      <c r="AH1398" s="156" t="s">
        <v>38</v>
      </c>
      <c r="AI1398" s="156" t="s">
        <v>38</v>
      </c>
      <c r="AJ1398" s="156" t="s">
        <v>38</v>
      </c>
      <c r="AK1398" s="156" t="s">
        <v>38</v>
      </c>
    </row>
    <row r="1399" spans="23:37" ht="16.5" customHeight="1" x14ac:dyDescent="0.25">
      <c r="W1399" s="156" t="s">
        <v>38</v>
      </c>
      <c r="X1399" s="156" t="s">
        <v>38</v>
      </c>
      <c r="Y1399" s="156" t="s">
        <v>38</v>
      </c>
      <c r="Z1399" s="156" t="s">
        <v>38</v>
      </c>
      <c r="AA1399" s="156" t="s">
        <v>38</v>
      </c>
      <c r="AB1399" s="156" t="s">
        <v>38</v>
      </c>
      <c r="AC1399" s="156" t="s">
        <v>38</v>
      </c>
      <c r="AD1399" s="96" t="s">
        <v>290</v>
      </c>
      <c r="AE1399" s="156" t="s">
        <v>38</v>
      </c>
      <c r="AF1399" s="156" t="s">
        <v>38</v>
      </c>
      <c r="AG1399" s="156" t="s">
        <v>38</v>
      </c>
      <c r="AH1399" s="156" t="s">
        <v>38</v>
      </c>
      <c r="AI1399" s="156" t="s">
        <v>38</v>
      </c>
      <c r="AJ1399" s="156" t="s">
        <v>38</v>
      </c>
      <c r="AK1399" s="156" t="s">
        <v>38</v>
      </c>
    </row>
    <row r="1400" spans="23:37" ht="16.5" customHeight="1" x14ac:dyDescent="0.25">
      <c r="W1400" s="156" t="s">
        <v>38</v>
      </c>
      <c r="X1400" s="156" t="s">
        <v>38</v>
      </c>
      <c r="Y1400" s="156" t="s">
        <v>38</v>
      </c>
      <c r="Z1400" s="156" t="s">
        <v>38</v>
      </c>
      <c r="AA1400" s="156" t="s">
        <v>38</v>
      </c>
      <c r="AB1400" s="156" t="s">
        <v>38</v>
      </c>
      <c r="AC1400" s="156" t="s">
        <v>38</v>
      </c>
      <c r="AD1400" s="96" t="s">
        <v>290</v>
      </c>
      <c r="AE1400" s="156" t="s">
        <v>38</v>
      </c>
      <c r="AF1400" s="156" t="s">
        <v>38</v>
      </c>
      <c r="AG1400" s="156" t="s">
        <v>38</v>
      </c>
      <c r="AH1400" s="156" t="s">
        <v>38</v>
      </c>
      <c r="AI1400" s="156" t="s">
        <v>38</v>
      </c>
      <c r="AJ1400" s="156" t="s">
        <v>38</v>
      </c>
      <c r="AK1400" s="156" t="s">
        <v>38</v>
      </c>
    </row>
    <row r="1401" spans="23:37" ht="16.5" customHeight="1" x14ac:dyDescent="0.25">
      <c r="W1401" s="156" t="s">
        <v>38</v>
      </c>
      <c r="X1401" s="156" t="s">
        <v>38</v>
      </c>
      <c r="Y1401" s="156" t="s">
        <v>38</v>
      </c>
      <c r="Z1401" s="156" t="s">
        <v>38</v>
      </c>
      <c r="AA1401" s="156" t="s">
        <v>38</v>
      </c>
      <c r="AB1401" s="156" t="s">
        <v>38</v>
      </c>
      <c r="AC1401" s="156" t="s">
        <v>38</v>
      </c>
      <c r="AD1401" s="96" t="s">
        <v>290</v>
      </c>
      <c r="AE1401" s="156" t="s">
        <v>38</v>
      </c>
      <c r="AF1401" s="156" t="s">
        <v>38</v>
      </c>
      <c r="AG1401" s="156" t="s">
        <v>38</v>
      </c>
      <c r="AH1401" s="156" t="s">
        <v>38</v>
      </c>
      <c r="AI1401" s="156" t="s">
        <v>38</v>
      </c>
      <c r="AJ1401" s="156" t="s">
        <v>38</v>
      </c>
      <c r="AK1401" s="156" t="s">
        <v>38</v>
      </c>
    </row>
    <row r="1402" spans="23:37" ht="16.5" customHeight="1" x14ac:dyDescent="0.25">
      <c r="W1402" s="156" t="s">
        <v>38</v>
      </c>
      <c r="X1402" s="156" t="s">
        <v>38</v>
      </c>
      <c r="Y1402" s="156" t="s">
        <v>38</v>
      </c>
      <c r="Z1402" s="156" t="s">
        <v>38</v>
      </c>
      <c r="AA1402" s="156" t="s">
        <v>38</v>
      </c>
      <c r="AB1402" s="156" t="s">
        <v>38</v>
      </c>
      <c r="AC1402" s="156" t="s">
        <v>38</v>
      </c>
      <c r="AD1402" s="96" t="s">
        <v>290</v>
      </c>
      <c r="AE1402" s="156" t="s">
        <v>38</v>
      </c>
      <c r="AF1402" s="156" t="s">
        <v>38</v>
      </c>
      <c r="AG1402" s="156" t="s">
        <v>38</v>
      </c>
      <c r="AH1402" s="156" t="s">
        <v>38</v>
      </c>
      <c r="AI1402" s="156" t="s">
        <v>38</v>
      </c>
      <c r="AJ1402" s="156" t="s">
        <v>38</v>
      </c>
      <c r="AK1402" s="156" t="s">
        <v>38</v>
      </c>
    </row>
    <row r="1403" spans="23:37" ht="16.5" customHeight="1" x14ac:dyDescent="0.25">
      <c r="W1403" s="156" t="s">
        <v>38</v>
      </c>
      <c r="X1403" s="156" t="s">
        <v>38</v>
      </c>
      <c r="Y1403" s="156" t="s">
        <v>38</v>
      </c>
      <c r="Z1403" s="156" t="s">
        <v>38</v>
      </c>
      <c r="AA1403" s="156" t="s">
        <v>38</v>
      </c>
      <c r="AB1403" s="156" t="s">
        <v>38</v>
      </c>
      <c r="AC1403" s="156" t="s">
        <v>38</v>
      </c>
      <c r="AD1403" s="96" t="s">
        <v>290</v>
      </c>
      <c r="AE1403" s="156" t="s">
        <v>38</v>
      </c>
      <c r="AF1403" s="156" t="s">
        <v>38</v>
      </c>
      <c r="AG1403" s="156" t="s">
        <v>38</v>
      </c>
      <c r="AH1403" s="156" t="s">
        <v>38</v>
      </c>
      <c r="AI1403" s="156" t="s">
        <v>38</v>
      </c>
      <c r="AJ1403" s="156" t="s">
        <v>38</v>
      </c>
      <c r="AK1403" s="156" t="s">
        <v>38</v>
      </c>
    </row>
    <row r="1404" spans="23:37" ht="16.5" customHeight="1" x14ac:dyDescent="0.25">
      <c r="W1404" s="156" t="s">
        <v>38</v>
      </c>
      <c r="X1404" s="156" t="s">
        <v>38</v>
      </c>
      <c r="Y1404" s="156" t="s">
        <v>38</v>
      </c>
      <c r="Z1404" s="156" t="s">
        <v>38</v>
      </c>
      <c r="AA1404" s="156" t="s">
        <v>38</v>
      </c>
      <c r="AB1404" s="156" t="s">
        <v>38</v>
      </c>
      <c r="AC1404" s="156" t="s">
        <v>38</v>
      </c>
      <c r="AD1404" s="96" t="s">
        <v>290</v>
      </c>
      <c r="AE1404" s="156" t="s">
        <v>38</v>
      </c>
      <c r="AF1404" s="156" t="s">
        <v>38</v>
      </c>
      <c r="AG1404" s="156" t="s">
        <v>38</v>
      </c>
      <c r="AH1404" s="156" t="s">
        <v>38</v>
      </c>
      <c r="AI1404" s="156" t="s">
        <v>38</v>
      </c>
      <c r="AJ1404" s="156" t="s">
        <v>38</v>
      </c>
      <c r="AK1404" s="156" t="s">
        <v>38</v>
      </c>
    </row>
    <row r="1405" spans="23:37" ht="16.5" customHeight="1" x14ac:dyDescent="0.25">
      <c r="W1405" s="156" t="s">
        <v>38</v>
      </c>
      <c r="X1405" s="156" t="s">
        <v>38</v>
      </c>
      <c r="Y1405" s="156" t="s">
        <v>38</v>
      </c>
      <c r="Z1405" s="156" t="s">
        <v>38</v>
      </c>
      <c r="AA1405" s="156" t="s">
        <v>38</v>
      </c>
      <c r="AB1405" s="156" t="s">
        <v>38</v>
      </c>
      <c r="AC1405" s="156" t="s">
        <v>38</v>
      </c>
      <c r="AD1405" s="96" t="s">
        <v>290</v>
      </c>
      <c r="AE1405" s="156" t="s">
        <v>38</v>
      </c>
      <c r="AF1405" s="156" t="s">
        <v>38</v>
      </c>
      <c r="AG1405" s="156" t="s">
        <v>38</v>
      </c>
      <c r="AH1405" s="156" t="s">
        <v>38</v>
      </c>
      <c r="AI1405" s="156" t="s">
        <v>38</v>
      </c>
      <c r="AJ1405" s="156" t="s">
        <v>38</v>
      </c>
      <c r="AK1405" s="156" t="s">
        <v>38</v>
      </c>
    </row>
    <row r="1406" spans="23:37" ht="16.5" customHeight="1" x14ac:dyDescent="0.25">
      <c r="W1406" s="156" t="s">
        <v>38</v>
      </c>
      <c r="X1406" s="156" t="s">
        <v>38</v>
      </c>
      <c r="Y1406" s="156" t="s">
        <v>38</v>
      </c>
      <c r="Z1406" s="156" t="s">
        <v>38</v>
      </c>
      <c r="AA1406" s="156" t="s">
        <v>38</v>
      </c>
      <c r="AB1406" s="156" t="s">
        <v>38</v>
      </c>
      <c r="AC1406" s="156" t="s">
        <v>38</v>
      </c>
      <c r="AD1406" s="96" t="s">
        <v>290</v>
      </c>
      <c r="AE1406" s="156" t="s">
        <v>38</v>
      </c>
      <c r="AF1406" s="156" t="s">
        <v>38</v>
      </c>
      <c r="AG1406" s="156" t="s">
        <v>38</v>
      </c>
      <c r="AH1406" s="156" t="s">
        <v>38</v>
      </c>
      <c r="AI1406" s="156" t="s">
        <v>38</v>
      </c>
      <c r="AJ1406" s="156" t="s">
        <v>38</v>
      </c>
      <c r="AK1406" s="156" t="s">
        <v>38</v>
      </c>
    </row>
    <row r="1407" spans="23:37" ht="16.5" customHeight="1" x14ac:dyDescent="0.25">
      <c r="W1407" s="156" t="s">
        <v>38</v>
      </c>
      <c r="X1407" s="156" t="s">
        <v>38</v>
      </c>
      <c r="Y1407" s="156" t="s">
        <v>38</v>
      </c>
      <c r="Z1407" s="156" t="s">
        <v>38</v>
      </c>
      <c r="AA1407" s="156" t="s">
        <v>38</v>
      </c>
      <c r="AB1407" s="156" t="s">
        <v>38</v>
      </c>
      <c r="AC1407" s="156" t="s">
        <v>38</v>
      </c>
      <c r="AD1407" s="96" t="s">
        <v>290</v>
      </c>
      <c r="AE1407" s="156" t="s">
        <v>38</v>
      </c>
      <c r="AF1407" s="156" t="s">
        <v>38</v>
      </c>
      <c r="AG1407" s="156" t="s">
        <v>38</v>
      </c>
      <c r="AH1407" s="156" t="s">
        <v>38</v>
      </c>
      <c r="AI1407" s="156" t="s">
        <v>38</v>
      </c>
      <c r="AJ1407" s="156" t="s">
        <v>38</v>
      </c>
      <c r="AK1407" s="156" t="s">
        <v>38</v>
      </c>
    </row>
    <row r="1408" spans="23:37" ht="16.5" customHeight="1" x14ac:dyDescent="0.25">
      <c r="W1408" s="156" t="s">
        <v>38</v>
      </c>
      <c r="X1408" s="156" t="s">
        <v>38</v>
      </c>
      <c r="Y1408" s="156" t="s">
        <v>38</v>
      </c>
      <c r="Z1408" s="156" t="s">
        <v>38</v>
      </c>
      <c r="AA1408" s="156" t="s">
        <v>38</v>
      </c>
      <c r="AB1408" s="156" t="s">
        <v>38</v>
      </c>
      <c r="AC1408" s="156" t="s">
        <v>38</v>
      </c>
      <c r="AD1408" s="96" t="s">
        <v>290</v>
      </c>
      <c r="AE1408" s="156" t="s">
        <v>38</v>
      </c>
      <c r="AF1408" s="156" t="s">
        <v>38</v>
      </c>
      <c r="AG1408" s="156" t="s">
        <v>38</v>
      </c>
      <c r="AH1408" s="156" t="s">
        <v>38</v>
      </c>
      <c r="AI1408" s="156" t="s">
        <v>38</v>
      </c>
      <c r="AJ1408" s="156" t="s">
        <v>38</v>
      </c>
      <c r="AK1408" s="156" t="s">
        <v>38</v>
      </c>
    </row>
    <row r="1409" spans="23:37" ht="16.5" customHeight="1" x14ac:dyDescent="0.25">
      <c r="W1409" s="156" t="s">
        <v>38</v>
      </c>
      <c r="X1409" s="156" t="s">
        <v>38</v>
      </c>
      <c r="Y1409" s="156" t="s">
        <v>38</v>
      </c>
      <c r="Z1409" s="156" t="s">
        <v>38</v>
      </c>
      <c r="AA1409" s="156" t="s">
        <v>38</v>
      </c>
      <c r="AB1409" s="156" t="s">
        <v>38</v>
      </c>
      <c r="AC1409" s="156" t="s">
        <v>38</v>
      </c>
      <c r="AD1409" s="96" t="s">
        <v>290</v>
      </c>
      <c r="AE1409" s="156" t="s">
        <v>38</v>
      </c>
      <c r="AF1409" s="156" t="s">
        <v>38</v>
      </c>
      <c r="AG1409" s="156" t="s">
        <v>38</v>
      </c>
      <c r="AH1409" s="156" t="s">
        <v>38</v>
      </c>
      <c r="AI1409" s="156" t="s">
        <v>38</v>
      </c>
      <c r="AJ1409" s="156" t="s">
        <v>38</v>
      </c>
      <c r="AK1409" s="156" t="s">
        <v>38</v>
      </c>
    </row>
    <row r="1410" spans="23:37" ht="16.5" customHeight="1" x14ac:dyDescent="0.25">
      <c r="W1410" s="156" t="s">
        <v>38</v>
      </c>
      <c r="X1410" s="156" t="s">
        <v>38</v>
      </c>
      <c r="Y1410" s="156" t="s">
        <v>38</v>
      </c>
      <c r="Z1410" s="156" t="s">
        <v>38</v>
      </c>
      <c r="AA1410" s="156" t="s">
        <v>38</v>
      </c>
      <c r="AB1410" s="156" t="s">
        <v>38</v>
      </c>
      <c r="AC1410" s="156" t="s">
        <v>38</v>
      </c>
      <c r="AD1410" s="96" t="s">
        <v>290</v>
      </c>
      <c r="AE1410" s="156" t="s">
        <v>38</v>
      </c>
      <c r="AF1410" s="156" t="s">
        <v>38</v>
      </c>
      <c r="AG1410" s="156" t="s">
        <v>38</v>
      </c>
      <c r="AH1410" s="156" t="s">
        <v>38</v>
      </c>
      <c r="AI1410" s="156" t="s">
        <v>38</v>
      </c>
      <c r="AJ1410" s="156" t="s">
        <v>38</v>
      </c>
      <c r="AK1410" s="156" t="s">
        <v>38</v>
      </c>
    </row>
    <row r="1411" spans="23:37" ht="16.5" customHeight="1" x14ac:dyDescent="0.25">
      <c r="W1411" s="156" t="s">
        <v>38</v>
      </c>
      <c r="X1411" s="156" t="s">
        <v>38</v>
      </c>
      <c r="Y1411" s="156" t="s">
        <v>38</v>
      </c>
      <c r="Z1411" s="156" t="s">
        <v>38</v>
      </c>
      <c r="AA1411" s="156" t="s">
        <v>38</v>
      </c>
      <c r="AB1411" s="156" t="s">
        <v>38</v>
      </c>
      <c r="AC1411" s="156" t="s">
        <v>38</v>
      </c>
      <c r="AD1411" s="96" t="s">
        <v>290</v>
      </c>
      <c r="AE1411" s="156" t="s">
        <v>38</v>
      </c>
      <c r="AF1411" s="156" t="s">
        <v>38</v>
      </c>
      <c r="AG1411" s="156" t="s">
        <v>38</v>
      </c>
      <c r="AH1411" s="156" t="s">
        <v>38</v>
      </c>
      <c r="AI1411" s="156" t="s">
        <v>38</v>
      </c>
      <c r="AJ1411" s="156" t="s">
        <v>38</v>
      </c>
      <c r="AK1411" s="156" t="s">
        <v>38</v>
      </c>
    </row>
    <row r="1412" spans="23:37" ht="16.5" customHeight="1" x14ac:dyDescent="0.25">
      <c r="W1412" s="156" t="s">
        <v>38</v>
      </c>
      <c r="X1412" s="156" t="s">
        <v>38</v>
      </c>
      <c r="Y1412" s="156" t="s">
        <v>38</v>
      </c>
      <c r="Z1412" s="156" t="s">
        <v>38</v>
      </c>
      <c r="AA1412" s="156" t="s">
        <v>38</v>
      </c>
      <c r="AB1412" s="156" t="s">
        <v>38</v>
      </c>
      <c r="AC1412" s="156" t="s">
        <v>38</v>
      </c>
      <c r="AD1412" s="96" t="s">
        <v>290</v>
      </c>
      <c r="AE1412" s="156" t="s">
        <v>38</v>
      </c>
      <c r="AF1412" s="156" t="s">
        <v>38</v>
      </c>
      <c r="AG1412" s="156" t="s">
        <v>38</v>
      </c>
      <c r="AH1412" s="156" t="s">
        <v>38</v>
      </c>
      <c r="AI1412" s="156" t="s">
        <v>38</v>
      </c>
      <c r="AJ1412" s="156" t="s">
        <v>38</v>
      </c>
      <c r="AK1412" s="156" t="s">
        <v>38</v>
      </c>
    </row>
    <row r="1413" spans="23:37" ht="16.5" customHeight="1" x14ac:dyDescent="0.25">
      <c r="W1413" s="156" t="s">
        <v>38</v>
      </c>
      <c r="X1413" s="156" t="s">
        <v>38</v>
      </c>
      <c r="Y1413" s="156" t="s">
        <v>38</v>
      </c>
      <c r="Z1413" s="156" t="s">
        <v>38</v>
      </c>
      <c r="AA1413" s="156" t="s">
        <v>38</v>
      </c>
      <c r="AB1413" s="156" t="s">
        <v>38</v>
      </c>
      <c r="AC1413" s="156" t="s">
        <v>38</v>
      </c>
      <c r="AD1413" s="96" t="s">
        <v>290</v>
      </c>
      <c r="AE1413" s="156" t="s">
        <v>38</v>
      </c>
      <c r="AF1413" s="156" t="s">
        <v>38</v>
      </c>
      <c r="AG1413" s="156" t="s">
        <v>38</v>
      </c>
      <c r="AH1413" s="156" t="s">
        <v>38</v>
      </c>
      <c r="AI1413" s="156" t="s">
        <v>38</v>
      </c>
      <c r="AJ1413" s="156" t="s">
        <v>38</v>
      </c>
      <c r="AK1413" s="156" t="s">
        <v>38</v>
      </c>
    </row>
    <row r="1414" spans="23:37" ht="16.5" customHeight="1" x14ac:dyDescent="0.25">
      <c r="W1414" s="156" t="s">
        <v>38</v>
      </c>
      <c r="X1414" s="156" t="s">
        <v>38</v>
      </c>
      <c r="Y1414" s="156" t="s">
        <v>38</v>
      </c>
      <c r="Z1414" s="156" t="s">
        <v>38</v>
      </c>
      <c r="AA1414" s="156" t="s">
        <v>38</v>
      </c>
      <c r="AB1414" s="156" t="s">
        <v>38</v>
      </c>
      <c r="AC1414" s="156" t="s">
        <v>38</v>
      </c>
      <c r="AD1414" s="96" t="s">
        <v>290</v>
      </c>
      <c r="AE1414" s="156" t="s">
        <v>38</v>
      </c>
      <c r="AF1414" s="156" t="s">
        <v>38</v>
      </c>
      <c r="AG1414" s="156" t="s">
        <v>38</v>
      </c>
      <c r="AH1414" s="156" t="s">
        <v>38</v>
      </c>
      <c r="AI1414" s="156" t="s">
        <v>38</v>
      </c>
      <c r="AJ1414" s="156" t="s">
        <v>38</v>
      </c>
      <c r="AK1414" s="156" t="s">
        <v>38</v>
      </c>
    </row>
    <row r="1415" spans="23:37" ht="16.5" customHeight="1" x14ac:dyDescent="0.25">
      <c r="W1415" s="156" t="s">
        <v>38</v>
      </c>
      <c r="X1415" s="156" t="s">
        <v>38</v>
      </c>
      <c r="Y1415" s="156" t="s">
        <v>38</v>
      </c>
      <c r="Z1415" s="156" t="s">
        <v>38</v>
      </c>
      <c r="AA1415" s="156" t="s">
        <v>38</v>
      </c>
      <c r="AB1415" s="156" t="s">
        <v>38</v>
      </c>
      <c r="AC1415" s="156" t="s">
        <v>38</v>
      </c>
      <c r="AD1415" s="96" t="s">
        <v>290</v>
      </c>
      <c r="AE1415" s="156" t="s">
        <v>38</v>
      </c>
      <c r="AF1415" s="156" t="s">
        <v>38</v>
      </c>
      <c r="AG1415" s="156" t="s">
        <v>38</v>
      </c>
      <c r="AH1415" s="156" t="s">
        <v>38</v>
      </c>
      <c r="AI1415" s="156" t="s">
        <v>38</v>
      </c>
      <c r="AJ1415" s="156" t="s">
        <v>38</v>
      </c>
      <c r="AK1415" s="156" t="s">
        <v>38</v>
      </c>
    </row>
    <row r="1416" spans="23:37" ht="16.5" customHeight="1" x14ac:dyDescent="0.25">
      <c r="W1416" s="156" t="s">
        <v>38</v>
      </c>
      <c r="X1416" s="156" t="s">
        <v>38</v>
      </c>
      <c r="Y1416" s="156" t="s">
        <v>38</v>
      </c>
      <c r="Z1416" s="156" t="s">
        <v>38</v>
      </c>
      <c r="AA1416" s="156" t="s">
        <v>38</v>
      </c>
      <c r="AB1416" s="156" t="s">
        <v>38</v>
      </c>
      <c r="AC1416" s="156" t="s">
        <v>38</v>
      </c>
      <c r="AD1416" s="96" t="s">
        <v>290</v>
      </c>
      <c r="AE1416" s="156" t="s">
        <v>38</v>
      </c>
      <c r="AF1416" s="156" t="s">
        <v>38</v>
      </c>
      <c r="AG1416" s="156" t="s">
        <v>38</v>
      </c>
      <c r="AH1416" s="156" t="s">
        <v>38</v>
      </c>
      <c r="AI1416" s="156" t="s">
        <v>38</v>
      </c>
      <c r="AJ1416" s="156" t="s">
        <v>38</v>
      </c>
      <c r="AK1416" s="156" t="s">
        <v>38</v>
      </c>
    </row>
    <row r="1417" spans="23:37" ht="16.5" customHeight="1" x14ac:dyDescent="0.25">
      <c r="W1417" s="156" t="s">
        <v>38</v>
      </c>
      <c r="X1417" s="156" t="s">
        <v>38</v>
      </c>
      <c r="Y1417" s="156" t="s">
        <v>38</v>
      </c>
      <c r="Z1417" s="156" t="s">
        <v>38</v>
      </c>
      <c r="AA1417" s="156" t="s">
        <v>38</v>
      </c>
      <c r="AB1417" s="156" t="s">
        <v>38</v>
      </c>
      <c r="AC1417" s="156" t="s">
        <v>38</v>
      </c>
      <c r="AD1417" s="96" t="s">
        <v>290</v>
      </c>
      <c r="AE1417" s="156" t="s">
        <v>38</v>
      </c>
      <c r="AF1417" s="156" t="s">
        <v>38</v>
      </c>
      <c r="AG1417" s="156" t="s">
        <v>38</v>
      </c>
      <c r="AH1417" s="156" t="s">
        <v>38</v>
      </c>
      <c r="AI1417" s="156" t="s">
        <v>38</v>
      </c>
      <c r="AJ1417" s="156" t="s">
        <v>38</v>
      </c>
      <c r="AK1417" s="156" t="s">
        <v>38</v>
      </c>
    </row>
    <row r="1418" spans="23:37" ht="16.5" customHeight="1" x14ac:dyDescent="0.25">
      <c r="W1418" s="156" t="s">
        <v>38</v>
      </c>
      <c r="X1418" s="156" t="s">
        <v>38</v>
      </c>
      <c r="Y1418" s="156" t="s">
        <v>38</v>
      </c>
      <c r="Z1418" s="156" t="s">
        <v>38</v>
      </c>
      <c r="AA1418" s="156" t="s">
        <v>38</v>
      </c>
      <c r="AB1418" s="156" t="s">
        <v>38</v>
      </c>
      <c r="AC1418" s="156" t="s">
        <v>38</v>
      </c>
      <c r="AD1418" s="96" t="s">
        <v>290</v>
      </c>
      <c r="AE1418" s="156" t="s">
        <v>38</v>
      </c>
      <c r="AF1418" s="156" t="s">
        <v>38</v>
      </c>
      <c r="AG1418" s="156" t="s">
        <v>38</v>
      </c>
      <c r="AH1418" s="156" t="s">
        <v>38</v>
      </c>
      <c r="AI1418" s="156" t="s">
        <v>38</v>
      </c>
      <c r="AJ1418" s="156" t="s">
        <v>38</v>
      </c>
      <c r="AK1418" s="156" t="s">
        <v>38</v>
      </c>
    </row>
    <row r="1419" spans="23:37" ht="16.5" customHeight="1" x14ac:dyDescent="0.25">
      <c r="W1419" s="156" t="s">
        <v>38</v>
      </c>
      <c r="X1419" s="156" t="s">
        <v>38</v>
      </c>
      <c r="Y1419" s="156" t="s">
        <v>38</v>
      </c>
      <c r="Z1419" s="156" t="s">
        <v>38</v>
      </c>
      <c r="AA1419" s="156" t="s">
        <v>38</v>
      </c>
      <c r="AB1419" s="156" t="s">
        <v>38</v>
      </c>
      <c r="AC1419" s="156" t="s">
        <v>38</v>
      </c>
      <c r="AD1419" s="96" t="s">
        <v>290</v>
      </c>
      <c r="AE1419" s="156" t="s">
        <v>38</v>
      </c>
      <c r="AF1419" s="156" t="s">
        <v>38</v>
      </c>
      <c r="AG1419" s="156" t="s">
        <v>38</v>
      </c>
      <c r="AH1419" s="156" t="s">
        <v>38</v>
      </c>
      <c r="AI1419" s="156" t="s">
        <v>38</v>
      </c>
      <c r="AJ1419" s="156" t="s">
        <v>38</v>
      </c>
      <c r="AK1419" s="156" t="s">
        <v>38</v>
      </c>
    </row>
    <row r="1420" spans="23:37" ht="16.5" customHeight="1" x14ac:dyDescent="0.25">
      <c r="W1420" s="156" t="s">
        <v>38</v>
      </c>
      <c r="X1420" s="156" t="s">
        <v>38</v>
      </c>
      <c r="Y1420" s="156" t="s">
        <v>38</v>
      </c>
      <c r="Z1420" s="156" t="s">
        <v>38</v>
      </c>
      <c r="AA1420" s="156" t="s">
        <v>38</v>
      </c>
      <c r="AB1420" s="156" t="s">
        <v>38</v>
      </c>
      <c r="AC1420" s="156" t="s">
        <v>38</v>
      </c>
      <c r="AD1420" s="96" t="s">
        <v>290</v>
      </c>
      <c r="AE1420" s="156" t="s">
        <v>38</v>
      </c>
      <c r="AF1420" s="156" t="s">
        <v>38</v>
      </c>
      <c r="AG1420" s="156" t="s">
        <v>38</v>
      </c>
      <c r="AH1420" s="156" t="s">
        <v>38</v>
      </c>
      <c r="AI1420" s="156" t="s">
        <v>38</v>
      </c>
      <c r="AJ1420" s="156" t="s">
        <v>38</v>
      </c>
      <c r="AK1420" s="156" t="s">
        <v>38</v>
      </c>
    </row>
    <row r="1421" spans="23:37" ht="16.5" customHeight="1" x14ac:dyDescent="0.25">
      <c r="W1421" s="156" t="s">
        <v>38</v>
      </c>
      <c r="X1421" s="156" t="s">
        <v>38</v>
      </c>
      <c r="Y1421" s="156" t="s">
        <v>38</v>
      </c>
      <c r="Z1421" s="156" t="s">
        <v>38</v>
      </c>
      <c r="AA1421" s="156" t="s">
        <v>38</v>
      </c>
      <c r="AB1421" s="156" t="s">
        <v>38</v>
      </c>
      <c r="AC1421" s="156" t="s">
        <v>38</v>
      </c>
      <c r="AD1421" s="96" t="s">
        <v>290</v>
      </c>
      <c r="AE1421" s="156" t="s">
        <v>38</v>
      </c>
      <c r="AF1421" s="156" t="s">
        <v>38</v>
      </c>
      <c r="AG1421" s="156" t="s">
        <v>38</v>
      </c>
      <c r="AH1421" s="156" t="s">
        <v>38</v>
      </c>
      <c r="AI1421" s="156" t="s">
        <v>38</v>
      </c>
      <c r="AJ1421" s="156" t="s">
        <v>38</v>
      </c>
      <c r="AK1421" s="156" t="s">
        <v>38</v>
      </c>
    </row>
    <row r="1422" spans="23:37" ht="16.5" customHeight="1" x14ac:dyDescent="0.25">
      <c r="W1422" s="156" t="s">
        <v>38</v>
      </c>
      <c r="X1422" s="156" t="s">
        <v>38</v>
      </c>
      <c r="Y1422" s="156" t="s">
        <v>38</v>
      </c>
      <c r="Z1422" s="156" t="s">
        <v>38</v>
      </c>
      <c r="AA1422" s="156" t="s">
        <v>38</v>
      </c>
      <c r="AB1422" s="156" t="s">
        <v>38</v>
      </c>
      <c r="AC1422" s="156" t="s">
        <v>38</v>
      </c>
      <c r="AD1422" s="96" t="s">
        <v>290</v>
      </c>
      <c r="AE1422" s="156" t="s">
        <v>38</v>
      </c>
      <c r="AF1422" s="156" t="s">
        <v>38</v>
      </c>
      <c r="AG1422" s="156" t="s">
        <v>38</v>
      </c>
      <c r="AH1422" s="156" t="s">
        <v>38</v>
      </c>
      <c r="AI1422" s="156" t="s">
        <v>38</v>
      </c>
      <c r="AJ1422" s="156" t="s">
        <v>38</v>
      </c>
      <c r="AK1422" s="156" t="s">
        <v>38</v>
      </c>
    </row>
    <row r="1423" spans="23:37" ht="16.5" customHeight="1" x14ac:dyDescent="0.25">
      <c r="W1423" s="156" t="s">
        <v>38</v>
      </c>
      <c r="X1423" s="156" t="s">
        <v>38</v>
      </c>
      <c r="Y1423" s="156" t="s">
        <v>38</v>
      </c>
      <c r="Z1423" s="156" t="s">
        <v>38</v>
      </c>
      <c r="AA1423" s="156" t="s">
        <v>38</v>
      </c>
      <c r="AB1423" s="156" t="s">
        <v>38</v>
      </c>
      <c r="AC1423" s="156" t="s">
        <v>38</v>
      </c>
      <c r="AD1423" s="96" t="s">
        <v>290</v>
      </c>
      <c r="AE1423" s="156" t="s">
        <v>38</v>
      </c>
      <c r="AF1423" s="156" t="s">
        <v>38</v>
      </c>
      <c r="AG1423" s="156" t="s">
        <v>38</v>
      </c>
      <c r="AH1423" s="156" t="s">
        <v>38</v>
      </c>
      <c r="AI1423" s="156" t="s">
        <v>38</v>
      </c>
      <c r="AJ1423" s="156" t="s">
        <v>38</v>
      </c>
      <c r="AK1423" s="156" t="s">
        <v>38</v>
      </c>
    </row>
    <row r="1424" spans="23:37" ht="16.5" customHeight="1" x14ac:dyDescent="0.25">
      <c r="W1424" s="156" t="s">
        <v>38</v>
      </c>
      <c r="X1424" s="156" t="s">
        <v>38</v>
      </c>
      <c r="Y1424" s="156" t="s">
        <v>38</v>
      </c>
      <c r="Z1424" s="156" t="s">
        <v>38</v>
      </c>
      <c r="AA1424" s="156" t="s">
        <v>38</v>
      </c>
      <c r="AB1424" s="156" t="s">
        <v>38</v>
      </c>
      <c r="AC1424" s="156" t="s">
        <v>38</v>
      </c>
      <c r="AD1424" s="96" t="s">
        <v>290</v>
      </c>
      <c r="AE1424" s="156" t="s">
        <v>38</v>
      </c>
      <c r="AF1424" s="156" t="s">
        <v>38</v>
      </c>
      <c r="AG1424" s="156" t="s">
        <v>38</v>
      </c>
      <c r="AH1424" s="156" t="s">
        <v>38</v>
      </c>
      <c r="AI1424" s="156" t="s">
        <v>38</v>
      </c>
      <c r="AJ1424" s="156" t="s">
        <v>38</v>
      </c>
      <c r="AK1424" s="156" t="s">
        <v>38</v>
      </c>
    </row>
    <row r="1425" spans="23:37" ht="16.5" customHeight="1" x14ac:dyDescent="0.25">
      <c r="W1425" s="156" t="s">
        <v>38</v>
      </c>
      <c r="X1425" s="156" t="s">
        <v>38</v>
      </c>
      <c r="Y1425" s="156" t="s">
        <v>38</v>
      </c>
      <c r="Z1425" s="156" t="s">
        <v>38</v>
      </c>
      <c r="AA1425" s="156" t="s">
        <v>38</v>
      </c>
      <c r="AB1425" s="156" t="s">
        <v>38</v>
      </c>
      <c r="AC1425" s="156" t="s">
        <v>38</v>
      </c>
      <c r="AD1425" s="96" t="s">
        <v>290</v>
      </c>
      <c r="AE1425" s="156" t="s">
        <v>38</v>
      </c>
      <c r="AF1425" s="156" t="s">
        <v>38</v>
      </c>
      <c r="AG1425" s="156" t="s">
        <v>38</v>
      </c>
      <c r="AH1425" s="156" t="s">
        <v>38</v>
      </c>
      <c r="AI1425" s="156" t="s">
        <v>38</v>
      </c>
      <c r="AJ1425" s="156" t="s">
        <v>38</v>
      </c>
      <c r="AK1425" s="156" t="s">
        <v>38</v>
      </c>
    </row>
    <row r="1426" spans="23:37" ht="16.5" customHeight="1" x14ac:dyDescent="0.25">
      <c r="W1426" s="156" t="s">
        <v>38</v>
      </c>
      <c r="X1426" s="156" t="s">
        <v>38</v>
      </c>
      <c r="Y1426" s="156" t="s">
        <v>38</v>
      </c>
      <c r="Z1426" s="156" t="s">
        <v>38</v>
      </c>
      <c r="AA1426" s="156" t="s">
        <v>38</v>
      </c>
      <c r="AB1426" s="156" t="s">
        <v>38</v>
      </c>
      <c r="AC1426" s="156" t="s">
        <v>38</v>
      </c>
      <c r="AD1426" s="96" t="s">
        <v>290</v>
      </c>
      <c r="AE1426" s="156" t="s">
        <v>38</v>
      </c>
      <c r="AF1426" s="156" t="s">
        <v>38</v>
      </c>
      <c r="AG1426" s="156" t="s">
        <v>38</v>
      </c>
      <c r="AH1426" s="156" t="s">
        <v>38</v>
      </c>
      <c r="AI1426" s="156" t="s">
        <v>38</v>
      </c>
      <c r="AJ1426" s="156" t="s">
        <v>38</v>
      </c>
      <c r="AK1426" s="156" t="s">
        <v>38</v>
      </c>
    </row>
    <row r="1427" spans="23:37" ht="16.5" customHeight="1" x14ac:dyDescent="0.25">
      <c r="W1427" s="156" t="s">
        <v>38</v>
      </c>
      <c r="X1427" s="156" t="s">
        <v>38</v>
      </c>
      <c r="Y1427" s="156" t="s">
        <v>38</v>
      </c>
      <c r="Z1427" s="156" t="s">
        <v>38</v>
      </c>
      <c r="AA1427" s="156" t="s">
        <v>38</v>
      </c>
      <c r="AB1427" s="156" t="s">
        <v>38</v>
      </c>
      <c r="AC1427" s="156" t="s">
        <v>38</v>
      </c>
      <c r="AD1427" s="96" t="s">
        <v>290</v>
      </c>
      <c r="AE1427" s="156" t="s">
        <v>38</v>
      </c>
      <c r="AF1427" s="156" t="s">
        <v>38</v>
      </c>
      <c r="AG1427" s="156" t="s">
        <v>38</v>
      </c>
      <c r="AH1427" s="156" t="s">
        <v>38</v>
      </c>
      <c r="AI1427" s="156" t="s">
        <v>38</v>
      </c>
      <c r="AJ1427" s="156" t="s">
        <v>38</v>
      </c>
      <c r="AK1427" s="156" t="s">
        <v>38</v>
      </c>
    </row>
    <row r="1428" spans="23:37" ht="16.5" customHeight="1" x14ac:dyDescent="0.25">
      <c r="W1428" s="156" t="s">
        <v>38</v>
      </c>
      <c r="X1428" s="156" t="s">
        <v>38</v>
      </c>
      <c r="Y1428" s="156" t="s">
        <v>38</v>
      </c>
      <c r="Z1428" s="156" t="s">
        <v>38</v>
      </c>
      <c r="AA1428" s="156" t="s">
        <v>38</v>
      </c>
      <c r="AB1428" s="156" t="s">
        <v>38</v>
      </c>
      <c r="AC1428" s="156" t="s">
        <v>38</v>
      </c>
      <c r="AD1428" s="96" t="s">
        <v>290</v>
      </c>
      <c r="AE1428" s="156" t="s">
        <v>38</v>
      </c>
      <c r="AF1428" s="156" t="s">
        <v>38</v>
      </c>
      <c r="AG1428" s="156" t="s">
        <v>38</v>
      </c>
      <c r="AH1428" s="156" t="s">
        <v>38</v>
      </c>
      <c r="AI1428" s="156" t="s">
        <v>38</v>
      </c>
      <c r="AJ1428" s="156" t="s">
        <v>38</v>
      </c>
      <c r="AK1428" s="156" t="s">
        <v>38</v>
      </c>
    </row>
    <row r="1429" spans="23:37" ht="16.5" customHeight="1" x14ac:dyDescent="0.25">
      <c r="W1429" s="156" t="s">
        <v>38</v>
      </c>
      <c r="X1429" s="156" t="s">
        <v>38</v>
      </c>
      <c r="Y1429" s="156" t="s">
        <v>38</v>
      </c>
      <c r="Z1429" s="156" t="s">
        <v>38</v>
      </c>
      <c r="AA1429" s="156" t="s">
        <v>38</v>
      </c>
      <c r="AB1429" s="156" t="s">
        <v>38</v>
      </c>
      <c r="AC1429" s="156" t="s">
        <v>38</v>
      </c>
      <c r="AD1429" s="96" t="s">
        <v>290</v>
      </c>
      <c r="AE1429" s="156" t="s">
        <v>38</v>
      </c>
      <c r="AF1429" s="156" t="s">
        <v>38</v>
      </c>
      <c r="AG1429" s="156" t="s">
        <v>38</v>
      </c>
      <c r="AH1429" s="156" t="s">
        <v>38</v>
      </c>
      <c r="AI1429" s="156" t="s">
        <v>38</v>
      </c>
      <c r="AJ1429" s="156" t="s">
        <v>38</v>
      </c>
      <c r="AK1429" s="156" t="s">
        <v>38</v>
      </c>
    </row>
    <row r="1430" spans="23:37" ht="16.5" customHeight="1" x14ac:dyDescent="0.25">
      <c r="W1430" s="156" t="s">
        <v>38</v>
      </c>
      <c r="X1430" s="156" t="s">
        <v>38</v>
      </c>
      <c r="Y1430" s="156" t="s">
        <v>38</v>
      </c>
      <c r="Z1430" s="156" t="s">
        <v>38</v>
      </c>
      <c r="AA1430" s="156" t="s">
        <v>38</v>
      </c>
      <c r="AB1430" s="156" t="s">
        <v>38</v>
      </c>
      <c r="AC1430" s="156" t="s">
        <v>38</v>
      </c>
      <c r="AD1430" s="96" t="s">
        <v>290</v>
      </c>
      <c r="AE1430" s="156" t="s">
        <v>38</v>
      </c>
      <c r="AF1430" s="156" t="s">
        <v>38</v>
      </c>
      <c r="AG1430" s="156" t="s">
        <v>38</v>
      </c>
      <c r="AH1430" s="156" t="s">
        <v>38</v>
      </c>
      <c r="AI1430" s="156" t="s">
        <v>38</v>
      </c>
      <c r="AJ1430" s="156" t="s">
        <v>38</v>
      </c>
      <c r="AK1430" s="156" t="s">
        <v>38</v>
      </c>
    </row>
    <row r="1431" spans="23:37" ht="16.5" customHeight="1" x14ac:dyDescent="0.25">
      <c r="W1431" s="156" t="s">
        <v>38</v>
      </c>
      <c r="X1431" s="156" t="s">
        <v>38</v>
      </c>
      <c r="Y1431" s="156" t="s">
        <v>38</v>
      </c>
      <c r="Z1431" s="156" t="s">
        <v>38</v>
      </c>
      <c r="AA1431" s="156" t="s">
        <v>38</v>
      </c>
      <c r="AB1431" s="156" t="s">
        <v>38</v>
      </c>
      <c r="AC1431" s="156" t="s">
        <v>38</v>
      </c>
      <c r="AD1431" s="96" t="s">
        <v>290</v>
      </c>
      <c r="AE1431" s="156" t="s">
        <v>38</v>
      </c>
      <c r="AF1431" s="156" t="s">
        <v>38</v>
      </c>
      <c r="AG1431" s="156" t="s">
        <v>38</v>
      </c>
      <c r="AH1431" s="156" t="s">
        <v>38</v>
      </c>
      <c r="AI1431" s="156" t="s">
        <v>38</v>
      </c>
      <c r="AJ1431" s="156" t="s">
        <v>38</v>
      </c>
      <c r="AK1431" s="156" t="s">
        <v>38</v>
      </c>
    </row>
    <row r="1432" spans="23:37" ht="16.5" customHeight="1" x14ac:dyDescent="0.25">
      <c r="W1432" s="156" t="s">
        <v>38</v>
      </c>
      <c r="X1432" s="156" t="s">
        <v>38</v>
      </c>
      <c r="Y1432" s="156" t="s">
        <v>38</v>
      </c>
      <c r="Z1432" s="156" t="s">
        <v>38</v>
      </c>
      <c r="AA1432" s="156" t="s">
        <v>38</v>
      </c>
      <c r="AB1432" s="156" t="s">
        <v>38</v>
      </c>
      <c r="AC1432" s="156" t="s">
        <v>38</v>
      </c>
      <c r="AD1432" s="96" t="s">
        <v>290</v>
      </c>
      <c r="AE1432" s="156" t="s">
        <v>38</v>
      </c>
      <c r="AF1432" s="156" t="s">
        <v>38</v>
      </c>
      <c r="AG1432" s="156" t="s">
        <v>38</v>
      </c>
      <c r="AH1432" s="156" t="s">
        <v>38</v>
      </c>
      <c r="AI1432" s="156" t="s">
        <v>38</v>
      </c>
      <c r="AJ1432" s="156" t="s">
        <v>38</v>
      </c>
      <c r="AK1432" s="156" t="s">
        <v>38</v>
      </c>
    </row>
    <row r="1433" spans="23:37" ht="16.5" customHeight="1" x14ac:dyDescent="0.25">
      <c r="W1433" s="156" t="s">
        <v>38</v>
      </c>
      <c r="X1433" s="156" t="s">
        <v>38</v>
      </c>
      <c r="Y1433" s="156" t="s">
        <v>38</v>
      </c>
      <c r="Z1433" s="156" t="s">
        <v>38</v>
      </c>
      <c r="AA1433" s="156" t="s">
        <v>38</v>
      </c>
      <c r="AB1433" s="156" t="s">
        <v>38</v>
      </c>
      <c r="AC1433" s="156" t="s">
        <v>38</v>
      </c>
      <c r="AD1433" s="96" t="s">
        <v>290</v>
      </c>
      <c r="AE1433" s="156" t="s">
        <v>38</v>
      </c>
      <c r="AF1433" s="156" t="s">
        <v>38</v>
      </c>
      <c r="AG1433" s="156" t="s">
        <v>38</v>
      </c>
      <c r="AH1433" s="156" t="s">
        <v>38</v>
      </c>
      <c r="AI1433" s="156" t="s">
        <v>38</v>
      </c>
      <c r="AJ1433" s="156" t="s">
        <v>38</v>
      </c>
      <c r="AK1433" s="156" t="s">
        <v>38</v>
      </c>
    </row>
    <row r="1434" spans="23:37" ht="16.5" customHeight="1" x14ac:dyDescent="0.25">
      <c r="W1434" s="156" t="s">
        <v>38</v>
      </c>
      <c r="X1434" s="156" t="s">
        <v>38</v>
      </c>
      <c r="Y1434" s="156" t="s">
        <v>38</v>
      </c>
      <c r="Z1434" s="156" t="s">
        <v>38</v>
      </c>
      <c r="AA1434" s="156" t="s">
        <v>38</v>
      </c>
      <c r="AB1434" s="156" t="s">
        <v>38</v>
      </c>
      <c r="AC1434" s="156" t="s">
        <v>38</v>
      </c>
      <c r="AD1434" s="96" t="s">
        <v>290</v>
      </c>
      <c r="AE1434" s="156" t="s">
        <v>38</v>
      </c>
      <c r="AF1434" s="156" t="s">
        <v>38</v>
      </c>
      <c r="AG1434" s="156" t="s">
        <v>38</v>
      </c>
      <c r="AH1434" s="156" t="s">
        <v>38</v>
      </c>
      <c r="AI1434" s="156" t="s">
        <v>38</v>
      </c>
      <c r="AJ1434" s="156" t="s">
        <v>38</v>
      </c>
      <c r="AK1434" s="156" t="s">
        <v>38</v>
      </c>
    </row>
    <row r="1435" spans="23:37" ht="16.5" customHeight="1" x14ac:dyDescent="0.25">
      <c r="W1435" s="156" t="s">
        <v>38</v>
      </c>
      <c r="X1435" s="156" t="s">
        <v>38</v>
      </c>
      <c r="Y1435" s="156" t="s">
        <v>38</v>
      </c>
      <c r="Z1435" s="156" t="s">
        <v>38</v>
      </c>
      <c r="AA1435" s="156" t="s">
        <v>38</v>
      </c>
      <c r="AB1435" s="156" t="s">
        <v>38</v>
      </c>
      <c r="AC1435" s="156" t="s">
        <v>38</v>
      </c>
      <c r="AD1435" s="96" t="s">
        <v>290</v>
      </c>
      <c r="AE1435" s="156" t="s">
        <v>38</v>
      </c>
      <c r="AF1435" s="156" t="s">
        <v>38</v>
      </c>
      <c r="AG1435" s="156" t="s">
        <v>38</v>
      </c>
      <c r="AH1435" s="156" t="s">
        <v>38</v>
      </c>
      <c r="AI1435" s="156" t="s">
        <v>38</v>
      </c>
      <c r="AJ1435" s="156" t="s">
        <v>38</v>
      </c>
      <c r="AK1435" s="156" t="s">
        <v>38</v>
      </c>
    </row>
    <row r="1436" spans="23:37" ht="16.5" customHeight="1" x14ac:dyDescent="0.25">
      <c r="W1436" s="156" t="s">
        <v>38</v>
      </c>
      <c r="X1436" s="156" t="s">
        <v>38</v>
      </c>
      <c r="Y1436" s="156" t="s">
        <v>38</v>
      </c>
      <c r="Z1436" s="156" t="s">
        <v>38</v>
      </c>
      <c r="AA1436" s="156" t="s">
        <v>38</v>
      </c>
      <c r="AB1436" s="156" t="s">
        <v>38</v>
      </c>
      <c r="AC1436" s="156" t="s">
        <v>38</v>
      </c>
      <c r="AD1436" s="96" t="s">
        <v>290</v>
      </c>
      <c r="AE1436" s="156" t="s">
        <v>38</v>
      </c>
      <c r="AF1436" s="156" t="s">
        <v>38</v>
      </c>
      <c r="AG1436" s="156" t="s">
        <v>38</v>
      </c>
      <c r="AH1436" s="156" t="s">
        <v>38</v>
      </c>
      <c r="AI1436" s="156" t="s">
        <v>38</v>
      </c>
      <c r="AJ1436" s="156" t="s">
        <v>38</v>
      </c>
      <c r="AK1436" s="156" t="s">
        <v>38</v>
      </c>
    </row>
    <row r="1437" spans="23:37" ht="16.5" customHeight="1" x14ac:dyDescent="0.25">
      <c r="W1437" s="156" t="s">
        <v>38</v>
      </c>
      <c r="X1437" s="156" t="s">
        <v>38</v>
      </c>
      <c r="Y1437" s="156" t="s">
        <v>38</v>
      </c>
      <c r="Z1437" s="156" t="s">
        <v>38</v>
      </c>
      <c r="AA1437" s="156" t="s">
        <v>38</v>
      </c>
      <c r="AB1437" s="156" t="s">
        <v>38</v>
      </c>
      <c r="AC1437" s="156" t="s">
        <v>38</v>
      </c>
      <c r="AD1437" s="96" t="s">
        <v>290</v>
      </c>
      <c r="AE1437" s="156" t="s">
        <v>38</v>
      </c>
      <c r="AF1437" s="156" t="s">
        <v>38</v>
      </c>
      <c r="AG1437" s="156" t="s">
        <v>38</v>
      </c>
      <c r="AH1437" s="156" t="s">
        <v>38</v>
      </c>
      <c r="AI1437" s="156" t="s">
        <v>38</v>
      </c>
      <c r="AJ1437" s="156" t="s">
        <v>38</v>
      </c>
      <c r="AK1437" s="156" t="s">
        <v>38</v>
      </c>
    </row>
    <row r="1438" spans="23:37" ht="16.5" customHeight="1" x14ac:dyDescent="0.25">
      <c r="W1438" s="156" t="s">
        <v>38</v>
      </c>
      <c r="X1438" s="156" t="s">
        <v>38</v>
      </c>
      <c r="Y1438" s="156" t="s">
        <v>38</v>
      </c>
      <c r="Z1438" s="156" t="s">
        <v>38</v>
      </c>
      <c r="AA1438" s="156" t="s">
        <v>38</v>
      </c>
      <c r="AB1438" s="156" t="s">
        <v>38</v>
      </c>
      <c r="AC1438" s="156" t="s">
        <v>38</v>
      </c>
      <c r="AD1438" s="96" t="s">
        <v>290</v>
      </c>
      <c r="AE1438" s="156" t="s">
        <v>38</v>
      </c>
      <c r="AF1438" s="156" t="s">
        <v>38</v>
      </c>
      <c r="AG1438" s="156" t="s">
        <v>38</v>
      </c>
      <c r="AH1438" s="156" t="s">
        <v>38</v>
      </c>
      <c r="AI1438" s="156" t="s">
        <v>38</v>
      </c>
      <c r="AJ1438" s="156" t="s">
        <v>38</v>
      </c>
      <c r="AK1438" s="156" t="s">
        <v>38</v>
      </c>
    </row>
    <row r="1439" spans="23:37" ht="16.5" customHeight="1" x14ac:dyDescent="0.25">
      <c r="W1439" s="156" t="s">
        <v>38</v>
      </c>
      <c r="X1439" s="156" t="s">
        <v>38</v>
      </c>
      <c r="Y1439" s="156" t="s">
        <v>38</v>
      </c>
      <c r="Z1439" s="156" t="s">
        <v>38</v>
      </c>
      <c r="AA1439" s="156" t="s">
        <v>38</v>
      </c>
      <c r="AB1439" s="156" t="s">
        <v>38</v>
      </c>
      <c r="AC1439" s="156" t="s">
        <v>38</v>
      </c>
      <c r="AD1439" s="96" t="s">
        <v>290</v>
      </c>
      <c r="AE1439" s="156" t="s">
        <v>38</v>
      </c>
      <c r="AF1439" s="156" t="s">
        <v>38</v>
      </c>
      <c r="AG1439" s="156" t="s">
        <v>38</v>
      </c>
      <c r="AH1439" s="156" t="s">
        <v>38</v>
      </c>
      <c r="AI1439" s="156" t="s">
        <v>38</v>
      </c>
      <c r="AJ1439" s="156" t="s">
        <v>38</v>
      </c>
      <c r="AK1439" s="156" t="s">
        <v>38</v>
      </c>
    </row>
    <row r="1440" spans="23:37" ht="16.5" customHeight="1" x14ac:dyDescent="0.25">
      <c r="W1440" s="156" t="s">
        <v>38</v>
      </c>
      <c r="X1440" s="156" t="s">
        <v>38</v>
      </c>
      <c r="Y1440" s="156" t="s">
        <v>38</v>
      </c>
      <c r="Z1440" s="156" t="s">
        <v>38</v>
      </c>
      <c r="AA1440" s="156" t="s">
        <v>38</v>
      </c>
      <c r="AB1440" s="156" t="s">
        <v>38</v>
      </c>
      <c r="AC1440" s="156" t="s">
        <v>38</v>
      </c>
      <c r="AD1440" s="96" t="s">
        <v>290</v>
      </c>
      <c r="AE1440" s="156" t="s">
        <v>38</v>
      </c>
      <c r="AF1440" s="156" t="s">
        <v>38</v>
      </c>
      <c r="AG1440" s="156" t="s">
        <v>38</v>
      </c>
      <c r="AH1440" s="156" t="s">
        <v>38</v>
      </c>
      <c r="AI1440" s="156" t="s">
        <v>38</v>
      </c>
      <c r="AJ1440" s="156" t="s">
        <v>38</v>
      </c>
      <c r="AK1440" s="156" t="s">
        <v>38</v>
      </c>
    </row>
    <row r="1441" spans="23:37" ht="16.5" customHeight="1" x14ac:dyDescent="0.25">
      <c r="W1441" s="156" t="s">
        <v>38</v>
      </c>
      <c r="X1441" s="156" t="s">
        <v>38</v>
      </c>
      <c r="Y1441" s="156" t="s">
        <v>38</v>
      </c>
      <c r="Z1441" s="156" t="s">
        <v>38</v>
      </c>
      <c r="AA1441" s="156" t="s">
        <v>38</v>
      </c>
      <c r="AB1441" s="156" t="s">
        <v>38</v>
      </c>
      <c r="AC1441" s="156" t="s">
        <v>38</v>
      </c>
      <c r="AD1441" s="96" t="s">
        <v>290</v>
      </c>
      <c r="AE1441" s="156" t="s">
        <v>38</v>
      </c>
      <c r="AF1441" s="156" t="s">
        <v>38</v>
      </c>
      <c r="AG1441" s="156" t="s">
        <v>38</v>
      </c>
      <c r="AH1441" s="156" t="s">
        <v>38</v>
      </c>
      <c r="AI1441" s="156" t="s">
        <v>38</v>
      </c>
      <c r="AJ1441" s="156" t="s">
        <v>38</v>
      </c>
      <c r="AK1441" s="156" t="s">
        <v>38</v>
      </c>
    </row>
    <row r="1442" spans="23:37" ht="16.5" customHeight="1" x14ac:dyDescent="0.25">
      <c r="W1442" s="156" t="s">
        <v>38</v>
      </c>
      <c r="X1442" s="156" t="s">
        <v>38</v>
      </c>
      <c r="Y1442" s="156" t="s">
        <v>38</v>
      </c>
      <c r="Z1442" s="156" t="s">
        <v>38</v>
      </c>
      <c r="AA1442" s="156" t="s">
        <v>38</v>
      </c>
      <c r="AB1442" s="156" t="s">
        <v>38</v>
      </c>
      <c r="AC1442" s="156" t="s">
        <v>38</v>
      </c>
      <c r="AD1442" s="96" t="s">
        <v>290</v>
      </c>
      <c r="AE1442" s="156" t="s">
        <v>38</v>
      </c>
      <c r="AF1442" s="156" t="s">
        <v>38</v>
      </c>
      <c r="AG1442" s="156" t="s">
        <v>38</v>
      </c>
      <c r="AH1442" s="156" t="s">
        <v>38</v>
      </c>
      <c r="AI1442" s="156" t="s">
        <v>38</v>
      </c>
      <c r="AJ1442" s="156" t="s">
        <v>38</v>
      </c>
      <c r="AK1442" s="156" t="s">
        <v>38</v>
      </c>
    </row>
    <row r="1443" spans="23:37" ht="16.5" customHeight="1" x14ac:dyDescent="0.25">
      <c r="W1443" s="156" t="s">
        <v>38</v>
      </c>
      <c r="X1443" s="156" t="s">
        <v>38</v>
      </c>
      <c r="Y1443" s="156" t="s">
        <v>38</v>
      </c>
      <c r="Z1443" s="156" t="s">
        <v>38</v>
      </c>
      <c r="AA1443" s="156" t="s">
        <v>38</v>
      </c>
      <c r="AB1443" s="156" t="s">
        <v>38</v>
      </c>
      <c r="AC1443" s="156" t="s">
        <v>38</v>
      </c>
      <c r="AD1443" s="96" t="s">
        <v>290</v>
      </c>
      <c r="AE1443" s="156" t="s">
        <v>38</v>
      </c>
      <c r="AF1443" s="156" t="s">
        <v>38</v>
      </c>
      <c r="AG1443" s="156" t="s">
        <v>38</v>
      </c>
      <c r="AH1443" s="156" t="s">
        <v>38</v>
      </c>
      <c r="AI1443" s="156" t="s">
        <v>38</v>
      </c>
      <c r="AJ1443" s="156" t="s">
        <v>38</v>
      </c>
      <c r="AK1443" s="156" t="s">
        <v>38</v>
      </c>
    </row>
    <row r="1444" spans="23:37" ht="16.5" customHeight="1" x14ac:dyDescent="0.25">
      <c r="W1444" s="156" t="s">
        <v>38</v>
      </c>
      <c r="X1444" s="156" t="s">
        <v>38</v>
      </c>
      <c r="Y1444" s="156" t="s">
        <v>38</v>
      </c>
      <c r="Z1444" s="156" t="s">
        <v>38</v>
      </c>
      <c r="AA1444" s="156" t="s">
        <v>38</v>
      </c>
      <c r="AB1444" s="156" t="s">
        <v>38</v>
      </c>
      <c r="AC1444" s="156" t="s">
        <v>38</v>
      </c>
      <c r="AD1444" s="96" t="s">
        <v>290</v>
      </c>
      <c r="AE1444" s="156" t="s">
        <v>38</v>
      </c>
      <c r="AF1444" s="156" t="s">
        <v>38</v>
      </c>
      <c r="AG1444" s="156" t="s">
        <v>38</v>
      </c>
      <c r="AH1444" s="156" t="s">
        <v>38</v>
      </c>
      <c r="AI1444" s="156" t="s">
        <v>38</v>
      </c>
      <c r="AJ1444" s="156" t="s">
        <v>38</v>
      </c>
      <c r="AK1444" s="156" t="s">
        <v>38</v>
      </c>
    </row>
    <row r="1445" spans="23:37" ht="16.5" customHeight="1" x14ac:dyDescent="0.25">
      <c r="W1445" s="156" t="s">
        <v>38</v>
      </c>
      <c r="X1445" s="156" t="s">
        <v>38</v>
      </c>
      <c r="Y1445" s="156" t="s">
        <v>38</v>
      </c>
      <c r="Z1445" s="156" t="s">
        <v>38</v>
      </c>
      <c r="AA1445" s="156" t="s">
        <v>38</v>
      </c>
      <c r="AB1445" s="156" t="s">
        <v>38</v>
      </c>
      <c r="AC1445" s="156" t="s">
        <v>38</v>
      </c>
      <c r="AD1445" s="96" t="s">
        <v>290</v>
      </c>
      <c r="AE1445" s="156" t="s">
        <v>38</v>
      </c>
      <c r="AF1445" s="156" t="s">
        <v>38</v>
      </c>
      <c r="AG1445" s="156" t="s">
        <v>38</v>
      </c>
      <c r="AH1445" s="156" t="s">
        <v>38</v>
      </c>
      <c r="AI1445" s="156" t="s">
        <v>38</v>
      </c>
      <c r="AJ1445" s="156" t="s">
        <v>38</v>
      </c>
      <c r="AK1445" s="156" t="s">
        <v>38</v>
      </c>
    </row>
    <row r="1446" spans="23:37" ht="16.5" customHeight="1" x14ac:dyDescent="0.25">
      <c r="W1446" s="156" t="s">
        <v>38</v>
      </c>
      <c r="X1446" s="156" t="s">
        <v>38</v>
      </c>
      <c r="Y1446" s="156" t="s">
        <v>38</v>
      </c>
      <c r="Z1446" s="156" t="s">
        <v>38</v>
      </c>
      <c r="AA1446" s="156" t="s">
        <v>38</v>
      </c>
      <c r="AB1446" s="156" t="s">
        <v>38</v>
      </c>
      <c r="AC1446" s="156" t="s">
        <v>38</v>
      </c>
      <c r="AD1446" s="96" t="s">
        <v>290</v>
      </c>
      <c r="AE1446" s="156" t="s">
        <v>38</v>
      </c>
      <c r="AF1446" s="156" t="s">
        <v>38</v>
      </c>
      <c r="AG1446" s="156" t="s">
        <v>38</v>
      </c>
      <c r="AH1446" s="156" t="s">
        <v>38</v>
      </c>
      <c r="AI1446" s="156" t="s">
        <v>38</v>
      </c>
      <c r="AJ1446" s="156" t="s">
        <v>38</v>
      </c>
      <c r="AK1446" s="156" t="s">
        <v>38</v>
      </c>
    </row>
    <row r="1447" spans="23:37" ht="16.5" customHeight="1" x14ac:dyDescent="0.25">
      <c r="W1447" s="156" t="s">
        <v>38</v>
      </c>
      <c r="X1447" s="156" t="s">
        <v>38</v>
      </c>
      <c r="Y1447" s="156" t="s">
        <v>38</v>
      </c>
      <c r="Z1447" s="156" t="s">
        <v>38</v>
      </c>
      <c r="AA1447" s="156" t="s">
        <v>38</v>
      </c>
      <c r="AB1447" s="156" t="s">
        <v>38</v>
      </c>
      <c r="AC1447" s="156" t="s">
        <v>38</v>
      </c>
      <c r="AD1447" s="96" t="s">
        <v>290</v>
      </c>
      <c r="AE1447" s="156" t="s">
        <v>38</v>
      </c>
      <c r="AF1447" s="156" t="s">
        <v>38</v>
      </c>
      <c r="AG1447" s="156" t="s">
        <v>38</v>
      </c>
      <c r="AH1447" s="156" t="s">
        <v>38</v>
      </c>
      <c r="AI1447" s="156" t="s">
        <v>38</v>
      </c>
      <c r="AJ1447" s="156" t="s">
        <v>38</v>
      </c>
      <c r="AK1447" s="156" t="s">
        <v>38</v>
      </c>
    </row>
    <row r="1448" spans="23:37" ht="16.5" customHeight="1" x14ac:dyDescent="0.25">
      <c r="W1448" s="156" t="s">
        <v>38</v>
      </c>
      <c r="X1448" s="156" t="s">
        <v>38</v>
      </c>
      <c r="Y1448" s="156" t="s">
        <v>38</v>
      </c>
      <c r="Z1448" s="156" t="s">
        <v>38</v>
      </c>
      <c r="AA1448" s="156" t="s">
        <v>38</v>
      </c>
      <c r="AB1448" s="156" t="s">
        <v>38</v>
      </c>
      <c r="AC1448" s="156" t="s">
        <v>38</v>
      </c>
      <c r="AD1448" s="96" t="s">
        <v>290</v>
      </c>
      <c r="AE1448" s="156" t="s">
        <v>38</v>
      </c>
      <c r="AF1448" s="156" t="s">
        <v>38</v>
      </c>
      <c r="AG1448" s="156" t="s">
        <v>38</v>
      </c>
      <c r="AH1448" s="156" t="s">
        <v>38</v>
      </c>
      <c r="AI1448" s="156" t="s">
        <v>38</v>
      </c>
      <c r="AJ1448" s="156" t="s">
        <v>38</v>
      </c>
      <c r="AK1448" s="156" t="s">
        <v>38</v>
      </c>
    </row>
    <row r="1449" spans="23:37" ht="16.5" customHeight="1" x14ac:dyDescent="0.25">
      <c r="W1449" s="156" t="s">
        <v>38</v>
      </c>
      <c r="X1449" s="156" t="s">
        <v>38</v>
      </c>
      <c r="Y1449" s="156" t="s">
        <v>38</v>
      </c>
      <c r="Z1449" s="156" t="s">
        <v>38</v>
      </c>
      <c r="AA1449" s="156" t="s">
        <v>38</v>
      </c>
      <c r="AB1449" s="156" t="s">
        <v>38</v>
      </c>
      <c r="AC1449" s="156" t="s">
        <v>38</v>
      </c>
      <c r="AD1449" s="96" t="s">
        <v>290</v>
      </c>
      <c r="AE1449" s="156" t="s">
        <v>38</v>
      </c>
      <c r="AF1449" s="156" t="s">
        <v>38</v>
      </c>
      <c r="AG1449" s="156" t="s">
        <v>38</v>
      </c>
      <c r="AH1449" s="156" t="s">
        <v>38</v>
      </c>
      <c r="AI1449" s="156" t="s">
        <v>38</v>
      </c>
      <c r="AJ1449" s="156" t="s">
        <v>38</v>
      </c>
      <c r="AK1449" s="156" t="s">
        <v>38</v>
      </c>
    </row>
    <row r="1450" spans="23:37" ht="16.5" customHeight="1" x14ac:dyDescent="0.25">
      <c r="W1450" s="156" t="s">
        <v>38</v>
      </c>
      <c r="X1450" s="156" t="s">
        <v>38</v>
      </c>
      <c r="Y1450" s="156" t="s">
        <v>38</v>
      </c>
      <c r="Z1450" s="156" t="s">
        <v>38</v>
      </c>
      <c r="AA1450" s="156" t="s">
        <v>38</v>
      </c>
      <c r="AB1450" s="156" t="s">
        <v>38</v>
      </c>
      <c r="AC1450" s="156" t="s">
        <v>38</v>
      </c>
      <c r="AD1450" s="96" t="s">
        <v>290</v>
      </c>
      <c r="AE1450" s="156" t="s">
        <v>38</v>
      </c>
      <c r="AF1450" s="156" t="s">
        <v>38</v>
      </c>
      <c r="AG1450" s="156" t="s">
        <v>38</v>
      </c>
      <c r="AH1450" s="156" t="s">
        <v>38</v>
      </c>
      <c r="AI1450" s="156" t="s">
        <v>38</v>
      </c>
      <c r="AJ1450" s="156" t="s">
        <v>38</v>
      </c>
      <c r="AK1450" s="156" t="s">
        <v>38</v>
      </c>
    </row>
    <row r="1451" spans="23:37" ht="16.5" customHeight="1" x14ac:dyDescent="0.25">
      <c r="W1451" s="156" t="s">
        <v>38</v>
      </c>
      <c r="X1451" s="156" t="s">
        <v>38</v>
      </c>
      <c r="Y1451" s="156" t="s">
        <v>38</v>
      </c>
      <c r="Z1451" s="156" t="s">
        <v>38</v>
      </c>
      <c r="AA1451" s="156" t="s">
        <v>38</v>
      </c>
      <c r="AB1451" s="156" t="s">
        <v>38</v>
      </c>
      <c r="AC1451" s="156" t="s">
        <v>38</v>
      </c>
      <c r="AD1451" s="96" t="s">
        <v>290</v>
      </c>
      <c r="AE1451" s="156" t="s">
        <v>38</v>
      </c>
      <c r="AF1451" s="156" t="s">
        <v>38</v>
      </c>
      <c r="AG1451" s="156" t="s">
        <v>38</v>
      </c>
      <c r="AH1451" s="156" t="s">
        <v>38</v>
      </c>
      <c r="AI1451" s="156" t="s">
        <v>38</v>
      </c>
      <c r="AJ1451" s="156" t="s">
        <v>38</v>
      </c>
      <c r="AK1451" s="156" t="s">
        <v>38</v>
      </c>
    </row>
    <row r="1452" spans="23:37" ht="16.5" customHeight="1" x14ac:dyDescent="0.25">
      <c r="W1452" s="156" t="s">
        <v>38</v>
      </c>
      <c r="X1452" s="156" t="s">
        <v>38</v>
      </c>
      <c r="Y1452" s="156" t="s">
        <v>38</v>
      </c>
      <c r="Z1452" s="156" t="s">
        <v>38</v>
      </c>
      <c r="AA1452" s="156" t="s">
        <v>38</v>
      </c>
      <c r="AB1452" s="156" t="s">
        <v>38</v>
      </c>
      <c r="AC1452" s="156" t="s">
        <v>38</v>
      </c>
      <c r="AD1452" s="96" t="s">
        <v>290</v>
      </c>
      <c r="AE1452" s="156" t="s">
        <v>38</v>
      </c>
      <c r="AF1452" s="156" t="s">
        <v>38</v>
      </c>
      <c r="AG1452" s="156" t="s">
        <v>38</v>
      </c>
      <c r="AH1452" s="156" t="s">
        <v>38</v>
      </c>
      <c r="AI1452" s="156" t="s">
        <v>38</v>
      </c>
      <c r="AJ1452" s="156" t="s">
        <v>38</v>
      </c>
      <c r="AK1452" s="156" t="s">
        <v>38</v>
      </c>
    </row>
    <row r="1453" spans="23:37" ht="16.5" customHeight="1" x14ac:dyDescent="0.25">
      <c r="W1453" s="156" t="s">
        <v>38</v>
      </c>
      <c r="X1453" s="156" t="s">
        <v>38</v>
      </c>
      <c r="Y1453" s="156" t="s">
        <v>38</v>
      </c>
      <c r="Z1453" s="156" t="s">
        <v>38</v>
      </c>
      <c r="AA1453" s="156" t="s">
        <v>38</v>
      </c>
      <c r="AB1453" s="156" t="s">
        <v>38</v>
      </c>
      <c r="AC1453" s="156" t="s">
        <v>38</v>
      </c>
      <c r="AD1453" s="96" t="s">
        <v>290</v>
      </c>
      <c r="AE1453" s="156" t="s">
        <v>38</v>
      </c>
      <c r="AF1453" s="156" t="s">
        <v>38</v>
      </c>
      <c r="AG1453" s="156" t="s">
        <v>38</v>
      </c>
      <c r="AH1453" s="156" t="s">
        <v>38</v>
      </c>
      <c r="AI1453" s="156" t="s">
        <v>38</v>
      </c>
      <c r="AJ1453" s="156" t="s">
        <v>38</v>
      </c>
      <c r="AK1453" s="156" t="s">
        <v>38</v>
      </c>
    </row>
    <row r="1454" spans="23:37" ht="16.5" customHeight="1" x14ac:dyDescent="0.25">
      <c r="W1454" s="156" t="s">
        <v>38</v>
      </c>
      <c r="X1454" s="156" t="s">
        <v>38</v>
      </c>
      <c r="Y1454" s="156" t="s">
        <v>38</v>
      </c>
      <c r="Z1454" s="156" t="s">
        <v>38</v>
      </c>
      <c r="AA1454" s="156" t="s">
        <v>38</v>
      </c>
      <c r="AB1454" s="156" t="s">
        <v>38</v>
      </c>
      <c r="AC1454" s="156" t="s">
        <v>38</v>
      </c>
      <c r="AD1454" s="96" t="s">
        <v>290</v>
      </c>
      <c r="AE1454" s="156" t="s">
        <v>38</v>
      </c>
      <c r="AF1454" s="156" t="s">
        <v>38</v>
      </c>
      <c r="AG1454" s="156" t="s">
        <v>38</v>
      </c>
      <c r="AH1454" s="156" t="s">
        <v>38</v>
      </c>
      <c r="AI1454" s="156" t="s">
        <v>38</v>
      </c>
      <c r="AJ1454" s="156" t="s">
        <v>38</v>
      </c>
      <c r="AK1454" s="156" t="s">
        <v>38</v>
      </c>
    </row>
    <row r="1455" spans="23:37" ht="16.5" customHeight="1" x14ac:dyDescent="0.25">
      <c r="W1455" s="156" t="s">
        <v>38</v>
      </c>
      <c r="X1455" s="156" t="s">
        <v>38</v>
      </c>
      <c r="Y1455" s="156" t="s">
        <v>38</v>
      </c>
      <c r="Z1455" s="156" t="s">
        <v>38</v>
      </c>
      <c r="AA1455" s="156" t="s">
        <v>38</v>
      </c>
      <c r="AB1455" s="156" t="s">
        <v>38</v>
      </c>
      <c r="AC1455" s="156" t="s">
        <v>38</v>
      </c>
      <c r="AD1455" s="96" t="s">
        <v>290</v>
      </c>
      <c r="AE1455" s="156" t="s">
        <v>38</v>
      </c>
      <c r="AF1455" s="156" t="s">
        <v>38</v>
      </c>
      <c r="AG1455" s="156" t="s">
        <v>38</v>
      </c>
      <c r="AH1455" s="156" t="s">
        <v>38</v>
      </c>
      <c r="AI1455" s="156" t="s">
        <v>38</v>
      </c>
      <c r="AJ1455" s="156" t="s">
        <v>38</v>
      </c>
      <c r="AK1455" s="156" t="s">
        <v>38</v>
      </c>
    </row>
    <row r="1456" spans="23:37" ht="16.5" customHeight="1" x14ac:dyDescent="0.25">
      <c r="W1456" s="156" t="s">
        <v>38</v>
      </c>
      <c r="X1456" s="156" t="s">
        <v>38</v>
      </c>
      <c r="Y1456" s="156" t="s">
        <v>38</v>
      </c>
      <c r="Z1456" s="156" t="s">
        <v>38</v>
      </c>
      <c r="AA1456" s="156" t="s">
        <v>38</v>
      </c>
      <c r="AB1456" s="156" t="s">
        <v>38</v>
      </c>
      <c r="AC1456" s="156" t="s">
        <v>38</v>
      </c>
      <c r="AD1456" s="96" t="s">
        <v>290</v>
      </c>
      <c r="AE1456" s="156" t="s">
        <v>38</v>
      </c>
      <c r="AF1456" s="156" t="s">
        <v>38</v>
      </c>
      <c r="AG1456" s="156" t="s">
        <v>38</v>
      </c>
      <c r="AH1456" s="156" t="s">
        <v>38</v>
      </c>
      <c r="AI1456" s="156" t="s">
        <v>38</v>
      </c>
      <c r="AJ1456" s="156" t="s">
        <v>38</v>
      </c>
      <c r="AK1456" s="156" t="s">
        <v>38</v>
      </c>
    </row>
    <row r="1457" spans="23:37" ht="16.5" customHeight="1" x14ac:dyDescent="0.25">
      <c r="W1457" s="156" t="s">
        <v>38</v>
      </c>
      <c r="X1457" s="156" t="s">
        <v>38</v>
      </c>
      <c r="Y1457" s="156" t="s">
        <v>38</v>
      </c>
      <c r="Z1457" s="156" t="s">
        <v>38</v>
      </c>
      <c r="AA1457" s="156" t="s">
        <v>38</v>
      </c>
      <c r="AB1457" s="156" t="s">
        <v>38</v>
      </c>
      <c r="AC1457" s="156" t="s">
        <v>38</v>
      </c>
      <c r="AD1457" s="96" t="s">
        <v>290</v>
      </c>
      <c r="AE1457" s="156" t="s">
        <v>38</v>
      </c>
      <c r="AF1457" s="156" t="s">
        <v>38</v>
      </c>
      <c r="AG1457" s="156" t="s">
        <v>38</v>
      </c>
      <c r="AH1457" s="156" t="s">
        <v>38</v>
      </c>
      <c r="AI1457" s="156" t="s">
        <v>38</v>
      </c>
      <c r="AJ1457" s="156" t="s">
        <v>38</v>
      </c>
      <c r="AK1457" s="156" t="s">
        <v>38</v>
      </c>
    </row>
    <row r="1458" spans="23:37" ht="16.5" customHeight="1" x14ac:dyDescent="0.25">
      <c r="W1458" s="156" t="s">
        <v>38</v>
      </c>
      <c r="X1458" s="156" t="s">
        <v>38</v>
      </c>
      <c r="Y1458" s="156" t="s">
        <v>38</v>
      </c>
      <c r="Z1458" s="156" t="s">
        <v>38</v>
      </c>
      <c r="AA1458" s="156" t="s">
        <v>38</v>
      </c>
      <c r="AB1458" s="156" t="s">
        <v>38</v>
      </c>
      <c r="AC1458" s="156" t="s">
        <v>38</v>
      </c>
      <c r="AD1458" s="96" t="s">
        <v>290</v>
      </c>
      <c r="AE1458" s="156" t="s">
        <v>38</v>
      </c>
      <c r="AF1458" s="156" t="s">
        <v>38</v>
      </c>
      <c r="AG1458" s="156" t="s">
        <v>38</v>
      </c>
      <c r="AH1458" s="156" t="s">
        <v>38</v>
      </c>
      <c r="AI1458" s="156" t="s">
        <v>38</v>
      </c>
      <c r="AJ1458" s="156" t="s">
        <v>38</v>
      </c>
      <c r="AK1458" s="156" t="s">
        <v>38</v>
      </c>
    </row>
    <row r="1459" spans="23:37" ht="16.5" customHeight="1" x14ac:dyDescent="0.25">
      <c r="W1459" s="156" t="s">
        <v>38</v>
      </c>
      <c r="X1459" s="156" t="s">
        <v>38</v>
      </c>
      <c r="Y1459" s="156" t="s">
        <v>38</v>
      </c>
      <c r="Z1459" s="156" t="s">
        <v>38</v>
      </c>
      <c r="AA1459" s="156" t="s">
        <v>38</v>
      </c>
      <c r="AB1459" s="156" t="s">
        <v>38</v>
      </c>
      <c r="AC1459" s="156" t="s">
        <v>38</v>
      </c>
      <c r="AD1459" s="96" t="s">
        <v>290</v>
      </c>
      <c r="AE1459" s="156" t="s">
        <v>38</v>
      </c>
      <c r="AF1459" s="156" t="s">
        <v>38</v>
      </c>
      <c r="AG1459" s="156" t="s">
        <v>38</v>
      </c>
      <c r="AH1459" s="156" t="s">
        <v>38</v>
      </c>
      <c r="AI1459" s="156" t="s">
        <v>38</v>
      </c>
      <c r="AJ1459" s="156" t="s">
        <v>38</v>
      </c>
      <c r="AK1459" s="156" t="s">
        <v>38</v>
      </c>
    </row>
    <row r="1460" spans="23:37" ht="16.5" customHeight="1" x14ac:dyDescent="0.25">
      <c r="W1460" s="156" t="s">
        <v>38</v>
      </c>
      <c r="X1460" s="156" t="s">
        <v>38</v>
      </c>
      <c r="Y1460" s="156" t="s">
        <v>38</v>
      </c>
      <c r="Z1460" s="156" t="s">
        <v>38</v>
      </c>
      <c r="AA1460" s="156" t="s">
        <v>38</v>
      </c>
      <c r="AB1460" s="156" t="s">
        <v>38</v>
      </c>
      <c r="AC1460" s="156" t="s">
        <v>38</v>
      </c>
      <c r="AD1460" s="96" t="s">
        <v>290</v>
      </c>
      <c r="AE1460" s="156" t="s">
        <v>38</v>
      </c>
      <c r="AF1460" s="156" t="s">
        <v>38</v>
      </c>
      <c r="AG1460" s="156" t="s">
        <v>38</v>
      </c>
      <c r="AH1460" s="156" t="s">
        <v>38</v>
      </c>
      <c r="AI1460" s="156" t="s">
        <v>38</v>
      </c>
      <c r="AJ1460" s="156" t="s">
        <v>38</v>
      </c>
      <c r="AK1460" s="156" t="s">
        <v>38</v>
      </c>
    </row>
    <row r="1461" spans="23:37" ht="16.5" customHeight="1" x14ac:dyDescent="0.25">
      <c r="W1461" s="156" t="s">
        <v>38</v>
      </c>
      <c r="X1461" s="156" t="s">
        <v>38</v>
      </c>
      <c r="Y1461" s="156" t="s">
        <v>38</v>
      </c>
      <c r="Z1461" s="156" t="s">
        <v>38</v>
      </c>
      <c r="AA1461" s="156" t="s">
        <v>38</v>
      </c>
      <c r="AB1461" s="156" t="s">
        <v>38</v>
      </c>
      <c r="AC1461" s="156" t="s">
        <v>38</v>
      </c>
      <c r="AD1461" s="96" t="s">
        <v>290</v>
      </c>
      <c r="AE1461" s="156" t="s">
        <v>38</v>
      </c>
      <c r="AF1461" s="156" t="s">
        <v>38</v>
      </c>
      <c r="AG1461" s="156" t="s">
        <v>38</v>
      </c>
      <c r="AH1461" s="156" t="s">
        <v>38</v>
      </c>
      <c r="AI1461" s="156" t="s">
        <v>38</v>
      </c>
      <c r="AJ1461" s="156" t="s">
        <v>38</v>
      </c>
      <c r="AK1461" s="156" t="s">
        <v>38</v>
      </c>
    </row>
    <row r="1462" spans="23:37" ht="16.5" customHeight="1" x14ac:dyDescent="0.25">
      <c r="W1462" s="156" t="s">
        <v>38</v>
      </c>
      <c r="X1462" s="156" t="s">
        <v>38</v>
      </c>
      <c r="Y1462" s="156" t="s">
        <v>38</v>
      </c>
      <c r="Z1462" s="156" t="s">
        <v>38</v>
      </c>
      <c r="AA1462" s="156" t="s">
        <v>38</v>
      </c>
      <c r="AB1462" s="156" t="s">
        <v>38</v>
      </c>
      <c r="AC1462" s="156" t="s">
        <v>38</v>
      </c>
      <c r="AD1462" s="96" t="s">
        <v>290</v>
      </c>
      <c r="AE1462" s="156" t="s">
        <v>38</v>
      </c>
      <c r="AF1462" s="156" t="s">
        <v>38</v>
      </c>
      <c r="AG1462" s="156" t="s">
        <v>38</v>
      </c>
      <c r="AH1462" s="156" t="s">
        <v>38</v>
      </c>
      <c r="AI1462" s="156" t="s">
        <v>38</v>
      </c>
      <c r="AJ1462" s="156" t="s">
        <v>38</v>
      </c>
      <c r="AK1462" s="156" t="s">
        <v>38</v>
      </c>
    </row>
    <row r="1463" spans="23:37" ht="16.5" customHeight="1" x14ac:dyDescent="0.25">
      <c r="W1463" s="156" t="s">
        <v>38</v>
      </c>
      <c r="X1463" s="156" t="s">
        <v>38</v>
      </c>
      <c r="Y1463" s="156" t="s">
        <v>38</v>
      </c>
      <c r="Z1463" s="156" t="s">
        <v>38</v>
      </c>
      <c r="AA1463" s="156" t="s">
        <v>38</v>
      </c>
      <c r="AB1463" s="156" t="s">
        <v>38</v>
      </c>
      <c r="AC1463" s="156" t="s">
        <v>38</v>
      </c>
      <c r="AD1463" s="96" t="s">
        <v>290</v>
      </c>
      <c r="AE1463" s="156" t="s">
        <v>38</v>
      </c>
      <c r="AF1463" s="156" t="s">
        <v>38</v>
      </c>
      <c r="AG1463" s="156" t="s">
        <v>38</v>
      </c>
      <c r="AH1463" s="156" t="s">
        <v>38</v>
      </c>
      <c r="AI1463" s="156" t="s">
        <v>38</v>
      </c>
      <c r="AJ1463" s="156" t="s">
        <v>38</v>
      </c>
      <c r="AK1463" s="156" t="s">
        <v>38</v>
      </c>
    </row>
    <row r="1464" spans="23:37" ht="16.5" customHeight="1" x14ac:dyDescent="0.25">
      <c r="W1464" s="156" t="s">
        <v>38</v>
      </c>
      <c r="X1464" s="156" t="s">
        <v>38</v>
      </c>
      <c r="Y1464" s="156" t="s">
        <v>38</v>
      </c>
      <c r="Z1464" s="156" t="s">
        <v>38</v>
      </c>
      <c r="AA1464" s="156" t="s">
        <v>38</v>
      </c>
      <c r="AB1464" s="156" t="s">
        <v>38</v>
      </c>
      <c r="AC1464" s="156" t="s">
        <v>38</v>
      </c>
      <c r="AD1464" s="96" t="s">
        <v>290</v>
      </c>
      <c r="AE1464" s="156" t="s">
        <v>38</v>
      </c>
      <c r="AF1464" s="156" t="s">
        <v>38</v>
      </c>
      <c r="AG1464" s="156" t="s">
        <v>38</v>
      </c>
      <c r="AH1464" s="156" t="s">
        <v>38</v>
      </c>
      <c r="AI1464" s="156" t="s">
        <v>38</v>
      </c>
      <c r="AJ1464" s="156" t="s">
        <v>38</v>
      </c>
      <c r="AK1464" s="156" t="s">
        <v>38</v>
      </c>
    </row>
    <row r="1465" spans="23:37" ht="16.5" customHeight="1" x14ac:dyDescent="0.25">
      <c r="W1465" s="156" t="s">
        <v>38</v>
      </c>
      <c r="X1465" s="156" t="s">
        <v>38</v>
      </c>
      <c r="Y1465" s="156" t="s">
        <v>38</v>
      </c>
      <c r="Z1465" s="156" t="s">
        <v>38</v>
      </c>
      <c r="AA1465" s="156" t="s">
        <v>38</v>
      </c>
      <c r="AB1465" s="156" t="s">
        <v>38</v>
      </c>
      <c r="AC1465" s="156" t="s">
        <v>38</v>
      </c>
      <c r="AD1465" s="96" t="s">
        <v>290</v>
      </c>
      <c r="AE1465" s="156" t="s">
        <v>38</v>
      </c>
      <c r="AF1465" s="156" t="s">
        <v>38</v>
      </c>
      <c r="AG1465" s="156" t="s">
        <v>38</v>
      </c>
      <c r="AH1465" s="156" t="s">
        <v>38</v>
      </c>
      <c r="AI1465" s="156" t="s">
        <v>38</v>
      </c>
      <c r="AJ1465" s="156" t="s">
        <v>38</v>
      </c>
      <c r="AK1465" s="156" t="s">
        <v>38</v>
      </c>
    </row>
    <row r="1466" spans="23:37" ht="16.5" customHeight="1" x14ac:dyDescent="0.25">
      <c r="W1466" s="156" t="s">
        <v>38</v>
      </c>
      <c r="X1466" s="156" t="s">
        <v>38</v>
      </c>
      <c r="Y1466" s="156" t="s">
        <v>38</v>
      </c>
      <c r="Z1466" s="156" t="s">
        <v>38</v>
      </c>
      <c r="AA1466" s="156" t="s">
        <v>38</v>
      </c>
      <c r="AB1466" s="156" t="s">
        <v>38</v>
      </c>
      <c r="AC1466" s="156" t="s">
        <v>38</v>
      </c>
      <c r="AD1466" s="96" t="s">
        <v>290</v>
      </c>
      <c r="AE1466" s="156" t="s">
        <v>38</v>
      </c>
      <c r="AF1466" s="156" t="s">
        <v>38</v>
      </c>
      <c r="AG1466" s="156" t="s">
        <v>38</v>
      </c>
      <c r="AH1466" s="156" t="s">
        <v>38</v>
      </c>
      <c r="AI1466" s="156" t="s">
        <v>38</v>
      </c>
      <c r="AJ1466" s="156" t="s">
        <v>38</v>
      </c>
      <c r="AK1466" s="156" t="s">
        <v>38</v>
      </c>
    </row>
    <row r="1467" spans="23:37" ht="16.5" customHeight="1" x14ac:dyDescent="0.25">
      <c r="W1467" s="156" t="s">
        <v>38</v>
      </c>
      <c r="X1467" s="156" t="s">
        <v>38</v>
      </c>
      <c r="Y1467" s="156" t="s">
        <v>38</v>
      </c>
      <c r="Z1467" s="156" t="s">
        <v>38</v>
      </c>
      <c r="AA1467" s="156" t="s">
        <v>38</v>
      </c>
      <c r="AB1467" s="156" t="s">
        <v>38</v>
      </c>
      <c r="AC1467" s="156" t="s">
        <v>38</v>
      </c>
      <c r="AD1467" s="96" t="s">
        <v>290</v>
      </c>
      <c r="AE1467" s="156" t="s">
        <v>38</v>
      </c>
      <c r="AF1467" s="156" t="s">
        <v>38</v>
      </c>
      <c r="AG1467" s="156" t="s">
        <v>38</v>
      </c>
      <c r="AH1467" s="156" t="s">
        <v>38</v>
      </c>
      <c r="AI1467" s="156" t="s">
        <v>38</v>
      </c>
      <c r="AJ1467" s="156" t="s">
        <v>38</v>
      </c>
      <c r="AK1467" s="156" t="s">
        <v>38</v>
      </c>
    </row>
    <row r="1468" spans="23:37" ht="16.5" customHeight="1" x14ac:dyDescent="0.25">
      <c r="W1468" s="156" t="s">
        <v>38</v>
      </c>
      <c r="X1468" s="156" t="s">
        <v>38</v>
      </c>
      <c r="Y1468" s="156" t="s">
        <v>38</v>
      </c>
      <c r="Z1468" s="156" t="s">
        <v>38</v>
      </c>
      <c r="AA1468" s="156" t="s">
        <v>38</v>
      </c>
      <c r="AB1468" s="156" t="s">
        <v>38</v>
      </c>
      <c r="AC1468" s="156" t="s">
        <v>38</v>
      </c>
      <c r="AD1468" s="96" t="s">
        <v>290</v>
      </c>
      <c r="AE1468" s="156" t="s">
        <v>38</v>
      </c>
      <c r="AF1468" s="156" t="s">
        <v>38</v>
      </c>
      <c r="AG1468" s="156" t="s">
        <v>38</v>
      </c>
      <c r="AH1468" s="156" t="s">
        <v>38</v>
      </c>
      <c r="AI1468" s="156" t="s">
        <v>38</v>
      </c>
      <c r="AJ1468" s="156" t="s">
        <v>38</v>
      </c>
      <c r="AK1468" s="156" t="s">
        <v>38</v>
      </c>
    </row>
    <row r="1469" spans="23:37" ht="16.5" customHeight="1" x14ac:dyDescent="0.25">
      <c r="W1469" s="156" t="s">
        <v>38</v>
      </c>
      <c r="X1469" s="156" t="s">
        <v>38</v>
      </c>
      <c r="Y1469" s="156" t="s">
        <v>38</v>
      </c>
      <c r="Z1469" s="156" t="s">
        <v>38</v>
      </c>
      <c r="AA1469" s="156" t="s">
        <v>38</v>
      </c>
      <c r="AB1469" s="156" t="s">
        <v>38</v>
      </c>
      <c r="AC1469" s="156" t="s">
        <v>38</v>
      </c>
      <c r="AD1469" s="96" t="s">
        <v>290</v>
      </c>
      <c r="AE1469" s="156" t="s">
        <v>38</v>
      </c>
      <c r="AF1469" s="156" t="s">
        <v>38</v>
      </c>
      <c r="AG1469" s="156" t="s">
        <v>38</v>
      </c>
      <c r="AH1469" s="156" t="s">
        <v>38</v>
      </c>
      <c r="AI1469" s="156" t="s">
        <v>38</v>
      </c>
      <c r="AJ1469" s="156" t="s">
        <v>38</v>
      </c>
      <c r="AK1469" s="156" t="s">
        <v>38</v>
      </c>
    </row>
    <row r="1470" spans="23:37" ht="16.5" customHeight="1" x14ac:dyDescent="0.25">
      <c r="W1470" s="156" t="s">
        <v>38</v>
      </c>
      <c r="X1470" s="156" t="s">
        <v>38</v>
      </c>
      <c r="Y1470" s="156" t="s">
        <v>38</v>
      </c>
      <c r="Z1470" s="156" t="s">
        <v>38</v>
      </c>
      <c r="AA1470" s="156" t="s">
        <v>38</v>
      </c>
      <c r="AB1470" s="156" t="s">
        <v>38</v>
      </c>
      <c r="AC1470" s="156" t="s">
        <v>38</v>
      </c>
      <c r="AD1470" s="96" t="s">
        <v>290</v>
      </c>
      <c r="AE1470" s="156" t="s">
        <v>38</v>
      </c>
      <c r="AF1470" s="156" t="s">
        <v>38</v>
      </c>
      <c r="AG1470" s="156" t="s">
        <v>38</v>
      </c>
      <c r="AH1470" s="156" t="s">
        <v>38</v>
      </c>
      <c r="AI1470" s="156" t="s">
        <v>38</v>
      </c>
      <c r="AJ1470" s="156" t="s">
        <v>38</v>
      </c>
      <c r="AK1470" s="156" t="s">
        <v>38</v>
      </c>
    </row>
    <row r="1471" spans="23:37" ht="16.5" customHeight="1" x14ac:dyDescent="0.25">
      <c r="W1471" s="156" t="s">
        <v>38</v>
      </c>
      <c r="X1471" s="156" t="s">
        <v>38</v>
      </c>
      <c r="Y1471" s="156" t="s">
        <v>38</v>
      </c>
      <c r="Z1471" s="156" t="s">
        <v>38</v>
      </c>
      <c r="AA1471" s="156" t="s">
        <v>38</v>
      </c>
      <c r="AB1471" s="156" t="s">
        <v>38</v>
      </c>
      <c r="AC1471" s="156" t="s">
        <v>38</v>
      </c>
      <c r="AD1471" s="96" t="s">
        <v>290</v>
      </c>
      <c r="AE1471" s="156" t="s">
        <v>38</v>
      </c>
      <c r="AF1471" s="156" t="s">
        <v>38</v>
      </c>
      <c r="AG1471" s="156" t="s">
        <v>38</v>
      </c>
      <c r="AH1471" s="156" t="s">
        <v>38</v>
      </c>
      <c r="AI1471" s="156" t="s">
        <v>38</v>
      </c>
      <c r="AJ1471" s="156" t="s">
        <v>38</v>
      </c>
      <c r="AK1471" s="156" t="s">
        <v>38</v>
      </c>
    </row>
    <row r="1472" spans="23:37" ht="16.5" customHeight="1" x14ac:dyDescent="0.25">
      <c r="W1472" s="156" t="s">
        <v>38</v>
      </c>
      <c r="X1472" s="156" t="s">
        <v>38</v>
      </c>
      <c r="Y1472" s="156" t="s">
        <v>38</v>
      </c>
      <c r="Z1472" s="156" t="s">
        <v>38</v>
      </c>
      <c r="AA1472" s="156" t="s">
        <v>38</v>
      </c>
      <c r="AB1472" s="156" t="s">
        <v>38</v>
      </c>
      <c r="AC1472" s="156" t="s">
        <v>38</v>
      </c>
      <c r="AD1472" s="96" t="s">
        <v>290</v>
      </c>
      <c r="AE1472" s="156" t="s">
        <v>38</v>
      </c>
      <c r="AF1472" s="156" t="s">
        <v>38</v>
      </c>
      <c r="AG1472" s="156" t="s">
        <v>38</v>
      </c>
      <c r="AH1472" s="156" t="s">
        <v>38</v>
      </c>
      <c r="AI1472" s="156" t="s">
        <v>38</v>
      </c>
      <c r="AJ1472" s="156" t="s">
        <v>38</v>
      </c>
      <c r="AK1472" s="156" t="s">
        <v>38</v>
      </c>
    </row>
    <row r="1473" spans="23:37" ht="16.5" customHeight="1" x14ac:dyDescent="0.25">
      <c r="W1473" s="156" t="s">
        <v>38</v>
      </c>
      <c r="X1473" s="156" t="s">
        <v>38</v>
      </c>
      <c r="Y1473" s="156" t="s">
        <v>38</v>
      </c>
      <c r="Z1473" s="156" t="s">
        <v>38</v>
      </c>
      <c r="AA1473" s="156" t="s">
        <v>38</v>
      </c>
      <c r="AB1473" s="156" t="s">
        <v>38</v>
      </c>
      <c r="AC1473" s="156" t="s">
        <v>38</v>
      </c>
      <c r="AD1473" s="96" t="s">
        <v>290</v>
      </c>
      <c r="AE1473" s="156" t="s">
        <v>38</v>
      </c>
      <c r="AF1473" s="156" t="s">
        <v>38</v>
      </c>
      <c r="AG1473" s="156" t="s">
        <v>38</v>
      </c>
      <c r="AH1473" s="156" t="s">
        <v>38</v>
      </c>
      <c r="AI1473" s="156" t="s">
        <v>38</v>
      </c>
      <c r="AJ1473" s="156" t="s">
        <v>38</v>
      </c>
      <c r="AK1473" s="156" t="s">
        <v>38</v>
      </c>
    </row>
    <row r="1474" spans="23:37" ht="16.5" customHeight="1" x14ac:dyDescent="0.25">
      <c r="W1474" s="156" t="s">
        <v>38</v>
      </c>
      <c r="X1474" s="156" t="s">
        <v>38</v>
      </c>
      <c r="Y1474" s="156" t="s">
        <v>38</v>
      </c>
      <c r="Z1474" s="156" t="s">
        <v>38</v>
      </c>
      <c r="AA1474" s="156" t="s">
        <v>38</v>
      </c>
      <c r="AB1474" s="156" t="s">
        <v>38</v>
      </c>
      <c r="AC1474" s="156" t="s">
        <v>38</v>
      </c>
      <c r="AD1474" s="96" t="s">
        <v>290</v>
      </c>
      <c r="AE1474" s="156" t="s">
        <v>38</v>
      </c>
      <c r="AF1474" s="156" t="s">
        <v>38</v>
      </c>
      <c r="AG1474" s="156" t="s">
        <v>38</v>
      </c>
      <c r="AH1474" s="156" t="s">
        <v>38</v>
      </c>
      <c r="AI1474" s="156" t="s">
        <v>38</v>
      </c>
      <c r="AJ1474" s="156" t="s">
        <v>38</v>
      </c>
      <c r="AK1474" s="156" t="s">
        <v>38</v>
      </c>
    </row>
    <row r="1475" spans="23:37" ht="16.5" customHeight="1" x14ac:dyDescent="0.25">
      <c r="W1475" s="156" t="s">
        <v>38</v>
      </c>
      <c r="X1475" s="156" t="s">
        <v>38</v>
      </c>
      <c r="Y1475" s="156" t="s">
        <v>38</v>
      </c>
      <c r="Z1475" s="156" t="s">
        <v>38</v>
      </c>
      <c r="AA1475" s="156" t="s">
        <v>38</v>
      </c>
      <c r="AB1475" s="156" t="s">
        <v>38</v>
      </c>
      <c r="AC1475" s="156" t="s">
        <v>38</v>
      </c>
      <c r="AD1475" s="96" t="s">
        <v>290</v>
      </c>
      <c r="AE1475" s="156" t="s">
        <v>38</v>
      </c>
      <c r="AF1475" s="156" t="s">
        <v>38</v>
      </c>
      <c r="AG1475" s="156" t="s">
        <v>38</v>
      </c>
      <c r="AH1475" s="156" t="s">
        <v>38</v>
      </c>
      <c r="AI1475" s="156" t="s">
        <v>38</v>
      </c>
      <c r="AJ1475" s="156" t="s">
        <v>38</v>
      </c>
      <c r="AK1475" s="156" t="s">
        <v>38</v>
      </c>
    </row>
    <row r="1476" spans="23:37" ht="16.5" customHeight="1" x14ac:dyDescent="0.25">
      <c r="W1476" s="156" t="s">
        <v>38</v>
      </c>
      <c r="X1476" s="156" t="s">
        <v>38</v>
      </c>
      <c r="Y1476" s="156" t="s">
        <v>38</v>
      </c>
      <c r="Z1476" s="156" t="s">
        <v>38</v>
      </c>
      <c r="AA1476" s="156" t="s">
        <v>38</v>
      </c>
      <c r="AB1476" s="156" t="s">
        <v>38</v>
      </c>
      <c r="AC1476" s="156" t="s">
        <v>38</v>
      </c>
      <c r="AD1476" s="96" t="s">
        <v>290</v>
      </c>
      <c r="AE1476" s="156" t="s">
        <v>38</v>
      </c>
      <c r="AF1476" s="156" t="s">
        <v>38</v>
      </c>
      <c r="AG1476" s="156" t="s">
        <v>38</v>
      </c>
      <c r="AH1476" s="156" t="s">
        <v>38</v>
      </c>
      <c r="AI1476" s="156" t="s">
        <v>38</v>
      </c>
      <c r="AJ1476" s="156" t="s">
        <v>38</v>
      </c>
      <c r="AK1476" s="156" t="s">
        <v>38</v>
      </c>
    </row>
    <row r="1477" spans="23:37" ht="16.5" customHeight="1" x14ac:dyDescent="0.25">
      <c r="W1477" s="156" t="s">
        <v>38</v>
      </c>
      <c r="X1477" s="156" t="s">
        <v>38</v>
      </c>
      <c r="Y1477" s="156" t="s">
        <v>38</v>
      </c>
      <c r="Z1477" s="156" t="s">
        <v>38</v>
      </c>
      <c r="AA1477" s="156" t="s">
        <v>38</v>
      </c>
      <c r="AB1477" s="156" t="s">
        <v>38</v>
      </c>
      <c r="AC1477" s="156" t="s">
        <v>38</v>
      </c>
      <c r="AD1477" s="96" t="s">
        <v>290</v>
      </c>
      <c r="AE1477" s="156" t="s">
        <v>38</v>
      </c>
      <c r="AF1477" s="156" t="s">
        <v>38</v>
      </c>
      <c r="AG1477" s="156" t="s">
        <v>38</v>
      </c>
      <c r="AH1477" s="156" t="s">
        <v>38</v>
      </c>
      <c r="AI1477" s="156" t="s">
        <v>38</v>
      </c>
      <c r="AJ1477" s="156" t="s">
        <v>38</v>
      </c>
      <c r="AK1477" s="156" t="s">
        <v>38</v>
      </c>
    </row>
    <row r="1478" spans="23:37" ht="16.5" customHeight="1" x14ac:dyDescent="0.25">
      <c r="W1478" s="156" t="s">
        <v>38</v>
      </c>
      <c r="X1478" s="156" t="s">
        <v>38</v>
      </c>
      <c r="Y1478" s="156" t="s">
        <v>38</v>
      </c>
      <c r="Z1478" s="156" t="s">
        <v>38</v>
      </c>
      <c r="AA1478" s="156" t="s">
        <v>38</v>
      </c>
      <c r="AB1478" s="156" t="s">
        <v>38</v>
      </c>
      <c r="AC1478" s="156" t="s">
        <v>38</v>
      </c>
      <c r="AD1478" s="96" t="s">
        <v>290</v>
      </c>
      <c r="AE1478" s="156" t="s">
        <v>38</v>
      </c>
      <c r="AF1478" s="156" t="s">
        <v>38</v>
      </c>
      <c r="AG1478" s="156" t="s">
        <v>38</v>
      </c>
      <c r="AH1478" s="156" t="s">
        <v>38</v>
      </c>
      <c r="AI1478" s="156" t="s">
        <v>38</v>
      </c>
      <c r="AJ1478" s="156" t="s">
        <v>38</v>
      </c>
      <c r="AK1478" s="156" t="s">
        <v>38</v>
      </c>
    </row>
    <row r="1479" spans="23:37" ht="16.5" customHeight="1" x14ac:dyDescent="0.25">
      <c r="W1479" s="156" t="s">
        <v>38</v>
      </c>
      <c r="X1479" s="156" t="s">
        <v>38</v>
      </c>
      <c r="Y1479" s="156" t="s">
        <v>38</v>
      </c>
      <c r="Z1479" s="156" t="s">
        <v>38</v>
      </c>
      <c r="AA1479" s="156" t="s">
        <v>38</v>
      </c>
      <c r="AB1479" s="156" t="s">
        <v>38</v>
      </c>
      <c r="AC1479" s="156" t="s">
        <v>38</v>
      </c>
      <c r="AD1479" s="96" t="s">
        <v>290</v>
      </c>
      <c r="AE1479" s="156" t="s">
        <v>38</v>
      </c>
      <c r="AF1479" s="156" t="s">
        <v>38</v>
      </c>
      <c r="AG1479" s="156" t="s">
        <v>38</v>
      </c>
      <c r="AH1479" s="156" t="s">
        <v>38</v>
      </c>
      <c r="AI1479" s="156" t="s">
        <v>38</v>
      </c>
      <c r="AJ1479" s="156" t="s">
        <v>38</v>
      </c>
      <c r="AK1479" s="156" t="s">
        <v>38</v>
      </c>
    </row>
    <row r="1480" spans="23:37" ht="16.5" customHeight="1" x14ac:dyDescent="0.25">
      <c r="W1480" s="156" t="s">
        <v>38</v>
      </c>
      <c r="X1480" s="156" t="s">
        <v>38</v>
      </c>
      <c r="Y1480" s="156" t="s">
        <v>38</v>
      </c>
      <c r="Z1480" s="156" t="s">
        <v>38</v>
      </c>
      <c r="AA1480" s="156" t="s">
        <v>38</v>
      </c>
      <c r="AB1480" s="156" t="s">
        <v>38</v>
      </c>
      <c r="AC1480" s="156" t="s">
        <v>38</v>
      </c>
      <c r="AD1480" s="96" t="s">
        <v>290</v>
      </c>
      <c r="AE1480" s="156" t="s">
        <v>38</v>
      </c>
      <c r="AF1480" s="156" t="s">
        <v>38</v>
      </c>
      <c r="AG1480" s="156" t="s">
        <v>38</v>
      </c>
      <c r="AH1480" s="156" t="s">
        <v>38</v>
      </c>
      <c r="AI1480" s="156" t="s">
        <v>38</v>
      </c>
      <c r="AJ1480" s="156" t="s">
        <v>38</v>
      </c>
      <c r="AK1480" s="156" t="s">
        <v>38</v>
      </c>
    </row>
    <row r="1481" spans="23:37" ht="16.5" customHeight="1" x14ac:dyDescent="0.25">
      <c r="W1481" s="156" t="s">
        <v>38</v>
      </c>
      <c r="X1481" s="156" t="s">
        <v>38</v>
      </c>
      <c r="Y1481" s="156" t="s">
        <v>38</v>
      </c>
      <c r="Z1481" s="156" t="s">
        <v>38</v>
      </c>
      <c r="AA1481" s="156" t="s">
        <v>38</v>
      </c>
      <c r="AB1481" s="156" t="s">
        <v>38</v>
      </c>
      <c r="AC1481" s="156" t="s">
        <v>38</v>
      </c>
      <c r="AD1481" s="96" t="s">
        <v>290</v>
      </c>
      <c r="AE1481" s="156" t="s">
        <v>38</v>
      </c>
      <c r="AF1481" s="156" t="s">
        <v>38</v>
      </c>
      <c r="AG1481" s="156" t="s">
        <v>38</v>
      </c>
      <c r="AH1481" s="156" t="s">
        <v>38</v>
      </c>
      <c r="AI1481" s="156" t="s">
        <v>38</v>
      </c>
      <c r="AJ1481" s="156" t="s">
        <v>38</v>
      </c>
      <c r="AK1481" s="156" t="s">
        <v>38</v>
      </c>
    </row>
    <row r="1482" spans="23:37" ht="16.5" customHeight="1" x14ac:dyDescent="0.25">
      <c r="W1482" s="156" t="s">
        <v>38</v>
      </c>
      <c r="X1482" s="156" t="s">
        <v>38</v>
      </c>
      <c r="Y1482" s="156" t="s">
        <v>38</v>
      </c>
      <c r="Z1482" s="156" t="s">
        <v>38</v>
      </c>
      <c r="AA1482" s="156" t="s">
        <v>38</v>
      </c>
      <c r="AB1482" s="156" t="s">
        <v>38</v>
      </c>
      <c r="AC1482" s="156" t="s">
        <v>38</v>
      </c>
      <c r="AD1482" s="96" t="s">
        <v>290</v>
      </c>
      <c r="AE1482" s="156" t="s">
        <v>38</v>
      </c>
      <c r="AF1482" s="156" t="s">
        <v>38</v>
      </c>
      <c r="AG1482" s="156" t="s">
        <v>38</v>
      </c>
      <c r="AH1482" s="156" t="s">
        <v>38</v>
      </c>
      <c r="AI1482" s="156" t="s">
        <v>38</v>
      </c>
      <c r="AJ1482" s="156" t="s">
        <v>38</v>
      </c>
      <c r="AK1482" s="156" t="s">
        <v>38</v>
      </c>
    </row>
    <row r="1483" spans="23:37" ht="16.5" customHeight="1" x14ac:dyDescent="0.25">
      <c r="W1483" s="156" t="s">
        <v>38</v>
      </c>
      <c r="X1483" s="156" t="s">
        <v>38</v>
      </c>
      <c r="Y1483" s="156" t="s">
        <v>38</v>
      </c>
      <c r="Z1483" s="156" t="s">
        <v>38</v>
      </c>
      <c r="AA1483" s="156" t="s">
        <v>38</v>
      </c>
      <c r="AB1483" s="156" t="s">
        <v>38</v>
      </c>
      <c r="AC1483" s="156" t="s">
        <v>38</v>
      </c>
      <c r="AD1483" s="96" t="s">
        <v>290</v>
      </c>
      <c r="AE1483" s="156" t="s">
        <v>38</v>
      </c>
      <c r="AF1483" s="156" t="s">
        <v>38</v>
      </c>
      <c r="AG1483" s="156" t="s">
        <v>38</v>
      </c>
      <c r="AH1483" s="156" t="s">
        <v>38</v>
      </c>
      <c r="AI1483" s="156" t="s">
        <v>38</v>
      </c>
      <c r="AJ1483" s="156" t="s">
        <v>38</v>
      </c>
      <c r="AK1483" s="156" t="s">
        <v>38</v>
      </c>
    </row>
    <row r="1484" spans="23:37" ht="16.5" customHeight="1" x14ac:dyDescent="0.25">
      <c r="W1484" s="156" t="s">
        <v>38</v>
      </c>
      <c r="X1484" s="156" t="s">
        <v>38</v>
      </c>
      <c r="Y1484" s="156" t="s">
        <v>38</v>
      </c>
      <c r="Z1484" s="156" t="s">
        <v>38</v>
      </c>
      <c r="AA1484" s="156" t="s">
        <v>38</v>
      </c>
      <c r="AB1484" s="156" t="s">
        <v>38</v>
      </c>
      <c r="AC1484" s="156" t="s">
        <v>38</v>
      </c>
      <c r="AD1484" s="96" t="s">
        <v>290</v>
      </c>
      <c r="AE1484" s="156" t="s">
        <v>38</v>
      </c>
      <c r="AF1484" s="156" t="s">
        <v>38</v>
      </c>
      <c r="AG1484" s="156" t="s">
        <v>38</v>
      </c>
      <c r="AH1484" s="156" t="s">
        <v>38</v>
      </c>
      <c r="AI1484" s="156" t="s">
        <v>38</v>
      </c>
      <c r="AJ1484" s="156" t="s">
        <v>38</v>
      </c>
      <c r="AK1484" s="156" t="s">
        <v>38</v>
      </c>
    </row>
    <row r="1485" spans="23:37" ht="16.5" customHeight="1" x14ac:dyDescent="0.25">
      <c r="W1485" s="156" t="s">
        <v>38</v>
      </c>
      <c r="X1485" s="156" t="s">
        <v>38</v>
      </c>
      <c r="Y1485" s="156" t="s">
        <v>38</v>
      </c>
      <c r="Z1485" s="156" t="s">
        <v>38</v>
      </c>
      <c r="AA1485" s="156" t="s">
        <v>38</v>
      </c>
      <c r="AB1485" s="156" t="s">
        <v>38</v>
      </c>
      <c r="AC1485" s="156" t="s">
        <v>38</v>
      </c>
      <c r="AD1485" s="96" t="s">
        <v>290</v>
      </c>
      <c r="AE1485" s="156" t="s">
        <v>38</v>
      </c>
      <c r="AF1485" s="156" t="s">
        <v>38</v>
      </c>
      <c r="AG1485" s="156" t="s">
        <v>38</v>
      </c>
      <c r="AH1485" s="156" t="s">
        <v>38</v>
      </c>
      <c r="AI1485" s="156" t="s">
        <v>38</v>
      </c>
      <c r="AJ1485" s="156" t="s">
        <v>38</v>
      </c>
      <c r="AK1485" s="156" t="s">
        <v>38</v>
      </c>
    </row>
    <row r="1486" spans="23:37" ht="16.5" customHeight="1" x14ac:dyDescent="0.25">
      <c r="W1486" s="156" t="s">
        <v>38</v>
      </c>
      <c r="X1486" s="156" t="s">
        <v>38</v>
      </c>
      <c r="Y1486" s="156" t="s">
        <v>38</v>
      </c>
      <c r="Z1486" s="156" t="s">
        <v>38</v>
      </c>
      <c r="AA1486" s="156" t="s">
        <v>38</v>
      </c>
      <c r="AB1486" s="156" t="s">
        <v>38</v>
      </c>
      <c r="AC1486" s="156" t="s">
        <v>38</v>
      </c>
      <c r="AD1486" s="96" t="s">
        <v>290</v>
      </c>
      <c r="AE1486" s="156" t="s">
        <v>38</v>
      </c>
      <c r="AF1486" s="156" t="s">
        <v>38</v>
      </c>
      <c r="AG1486" s="156" t="s">
        <v>38</v>
      </c>
      <c r="AH1486" s="156" t="s">
        <v>38</v>
      </c>
      <c r="AI1486" s="156" t="s">
        <v>38</v>
      </c>
      <c r="AJ1486" s="156" t="s">
        <v>38</v>
      </c>
      <c r="AK1486" s="156" t="s">
        <v>38</v>
      </c>
    </row>
    <row r="1487" spans="23:37" ht="16.5" customHeight="1" x14ac:dyDescent="0.25">
      <c r="W1487" s="156" t="s">
        <v>38</v>
      </c>
      <c r="X1487" s="156" t="s">
        <v>38</v>
      </c>
      <c r="Y1487" s="156" t="s">
        <v>38</v>
      </c>
      <c r="Z1487" s="156" t="s">
        <v>38</v>
      </c>
      <c r="AA1487" s="156" t="s">
        <v>38</v>
      </c>
      <c r="AB1487" s="156" t="s">
        <v>38</v>
      </c>
      <c r="AC1487" s="156" t="s">
        <v>38</v>
      </c>
      <c r="AD1487" s="96" t="s">
        <v>290</v>
      </c>
      <c r="AE1487" s="156" t="s">
        <v>38</v>
      </c>
      <c r="AF1487" s="156" t="s">
        <v>38</v>
      </c>
      <c r="AG1487" s="156" t="s">
        <v>38</v>
      </c>
      <c r="AH1487" s="156" t="s">
        <v>38</v>
      </c>
      <c r="AI1487" s="156" t="s">
        <v>38</v>
      </c>
      <c r="AJ1487" s="156" t="s">
        <v>38</v>
      </c>
      <c r="AK1487" s="156" t="s">
        <v>38</v>
      </c>
    </row>
    <row r="1488" spans="23:37" ht="16.5" customHeight="1" x14ac:dyDescent="0.25">
      <c r="W1488" s="156" t="s">
        <v>38</v>
      </c>
      <c r="X1488" s="156" t="s">
        <v>38</v>
      </c>
      <c r="Y1488" s="156" t="s">
        <v>38</v>
      </c>
      <c r="Z1488" s="156" t="s">
        <v>38</v>
      </c>
      <c r="AA1488" s="156" t="s">
        <v>38</v>
      </c>
      <c r="AB1488" s="156" t="s">
        <v>38</v>
      </c>
      <c r="AC1488" s="156" t="s">
        <v>38</v>
      </c>
      <c r="AD1488" s="96" t="s">
        <v>290</v>
      </c>
      <c r="AE1488" s="156" t="s">
        <v>38</v>
      </c>
      <c r="AF1488" s="156" t="s">
        <v>38</v>
      </c>
      <c r="AG1488" s="156" t="s">
        <v>38</v>
      </c>
      <c r="AH1488" s="156" t="s">
        <v>38</v>
      </c>
      <c r="AI1488" s="156" t="s">
        <v>38</v>
      </c>
      <c r="AJ1488" s="156" t="s">
        <v>38</v>
      </c>
      <c r="AK1488" s="156" t="s">
        <v>38</v>
      </c>
    </row>
    <row r="1489" spans="23:37" ht="16.5" customHeight="1" x14ac:dyDescent="0.25">
      <c r="W1489" s="156" t="s">
        <v>38</v>
      </c>
      <c r="X1489" s="156" t="s">
        <v>38</v>
      </c>
      <c r="Y1489" s="156" t="s">
        <v>38</v>
      </c>
      <c r="Z1489" s="156" t="s">
        <v>38</v>
      </c>
      <c r="AA1489" s="156" t="s">
        <v>38</v>
      </c>
      <c r="AB1489" s="156" t="s">
        <v>38</v>
      </c>
      <c r="AC1489" s="156" t="s">
        <v>38</v>
      </c>
      <c r="AD1489" s="96" t="s">
        <v>290</v>
      </c>
      <c r="AE1489" s="156" t="s">
        <v>38</v>
      </c>
      <c r="AF1489" s="156" t="s">
        <v>38</v>
      </c>
      <c r="AG1489" s="156" t="s">
        <v>38</v>
      </c>
      <c r="AH1489" s="156" t="s">
        <v>38</v>
      </c>
      <c r="AI1489" s="156" t="s">
        <v>38</v>
      </c>
      <c r="AJ1489" s="156" t="s">
        <v>38</v>
      </c>
      <c r="AK1489" s="156" t="s">
        <v>38</v>
      </c>
    </row>
    <row r="1490" spans="23:37" ht="16.5" customHeight="1" x14ac:dyDescent="0.25">
      <c r="W1490" s="156" t="s">
        <v>38</v>
      </c>
      <c r="X1490" s="156" t="s">
        <v>38</v>
      </c>
      <c r="Y1490" s="156" t="s">
        <v>38</v>
      </c>
      <c r="Z1490" s="156" t="s">
        <v>38</v>
      </c>
      <c r="AA1490" s="156" t="s">
        <v>38</v>
      </c>
      <c r="AB1490" s="156" t="s">
        <v>38</v>
      </c>
      <c r="AC1490" s="156" t="s">
        <v>38</v>
      </c>
      <c r="AD1490" s="96" t="s">
        <v>290</v>
      </c>
      <c r="AE1490" s="156" t="s">
        <v>38</v>
      </c>
      <c r="AF1490" s="156" t="s">
        <v>38</v>
      </c>
      <c r="AG1490" s="156" t="s">
        <v>38</v>
      </c>
      <c r="AH1490" s="156" t="s">
        <v>38</v>
      </c>
      <c r="AI1490" s="156" t="s">
        <v>38</v>
      </c>
      <c r="AJ1490" s="156" t="s">
        <v>38</v>
      </c>
      <c r="AK1490" s="156" t="s">
        <v>38</v>
      </c>
    </row>
    <row r="1491" spans="23:37" ht="16.5" customHeight="1" x14ac:dyDescent="0.25">
      <c r="W1491" s="156" t="s">
        <v>38</v>
      </c>
      <c r="X1491" s="156" t="s">
        <v>38</v>
      </c>
      <c r="Y1491" s="156" t="s">
        <v>38</v>
      </c>
      <c r="Z1491" s="156" t="s">
        <v>38</v>
      </c>
      <c r="AA1491" s="156" t="s">
        <v>38</v>
      </c>
      <c r="AB1491" s="156" t="s">
        <v>38</v>
      </c>
      <c r="AC1491" s="156" t="s">
        <v>38</v>
      </c>
      <c r="AD1491" s="96" t="s">
        <v>290</v>
      </c>
      <c r="AE1491" s="156" t="s">
        <v>38</v>
      </c>
      <c r="AF1491" s="156" t="s">
        <v>38</v>
      </c>
      <c r="AG1491" s="156" t="s">
        <v>38</v>
      </c>
      <c r="AH1491" s="156" t="s">
        <v>38</v>
      </c>
      <c r="AI1491" s="156" t="s">
        <v>38</v>
      </c>
      <c r="AJ1491" s="156" t="s">
        <v>38</v>
      </c>
      <c r="AK1491" s="156" t="s">
        <v>38</v>
      </c>
    </row>
    <row r="1492" spans="23:37" ht="16.5" customHeight="1" x14ac:dyDescent="0.25">
      <c r="W1492" s="156" t="s">
        <v>38</v>
      </c>
      <c r="X1492" s="156" t="s">
        <v>38</v>
      </c>
      <c r="Y1492" s="156" t="s">
        <v>38</v>
      </c>
      <c r="Z1492" s="156" t="s">
        <v>38</v>
      </c>
      <c r="AA1492" s="156" t="s">
        <v>38</v>
      </c>
      <c r="AB1492" s="156" t="s">
        <v>38</v>
      </c>
      <c r="AC1492" s="156" t="s">
        <v>38</v>
      </c>
      <c r="AD1492" s="96" t="s">
        <v>290</v>
      </c>
      <c r="AE1492" s="156" t="s">
        <v>38</v>
      </c>
      <c r="AF1492" s="156" t="s">
        <v>38</v>
      </c>
      <c r="AG1492" s="156" t="s">
        <v>38</v>
      </c>
      <c r="AH1492" s="156" t="s">
        <v>38</v>
      </c>
      <c r="AI1492" s="156" t="s">
        <v>38</v>
      </c>
      <c r="AJ1492" s="156" t="s">
        <v>38</v>
      </c>
      <c r="AK1492" s="156" t="s">
        <v>38</v>
      </c>
    </row>
    <row r="1493" spans="23:37" ht="16.5" customHeight="1" x14ac:dyDescent="0.25">
      <c r="W1493" s="156" t="s">
        <v>38</v>
      </c>
      <c r="X1493" s="156" t="s">
        <v>38</v>
      </c>
      <c r="Y1493" s="156" t="s">
        <v>38</v>
      </c>
      <c r="Z1493" s="156" t="s">
        <v>38</v>
      </c>
      <c r="AA1493" s="156" t="s">
        <v>38</v>
      </c>
      <c r="AB1493" s="156" t="s">
        <v>38</v>
      </c>
      <c r="AC1493" s="156" t="s">
        <v>38</v>
      </c>
      <c r="AD1493" s="96" t="s">
        <v>290</v>
      </c>
      <c r="AE1493" s="156" t="s">
        <v>38</v>
      </c>
      <c r="AF1493" s="156" t="s">
        <v>38</v>
      </c>
      <c r="AG1493" s="156" t="s">
        <v>38</v>
      </c>
      <c r="AH1493" s="156" t="s">
        <v>38</v>
      </c>
      <c r="AI1493" s="156" t="s">
        <v>38</v>
      </c>
      <c r="AJ1493" s="156" t="s">
        <v>38</v>
      </c>
      <c r="AK1493" s="156" t="s">
        <v>38</v>
      </c>
    </row>
    <row r="1494" spans="23:37" ht="16.5" customHeight="1" x14ac:dyDescent="0.25">
      <c r="W1494" s="156" t="s">
        <v>38</v>
      </c>
      <c r="X1494" s="156" t="s">
        <v>38</v>
      </c>
      <c r="Y1494" s="156" t="s">
        <v>38</v>
      </c>
      <c r="Z1494" s="156" t="s">
        <v>38</v>
      </c>
      <c r="AA1494" s="156" t="s">
        <v>38</v>
      </c>
      <c r="AB1494" s="156" t="s">
        <v>38</v>
      </c>
      <c r="AC1494" s="156" t="s">
        <v>38</v>
      </c>
      <c r="AD1494" s="96" t="s">
        <v>290</v>
      </c>
      <c r="AE1494" s="156" t="s">
        <v>38</v>
      </c>
      <c r="AF1494" s="156" t="s">
        <v>38</v>
      </c>
      <c r="AG1494" s="156" t="s">
        <v>38</v>
      </c>
      <c r="AH1494" s="156" t="s">
        <v>38</v>
      </c>
      <c r="AI1494" s="156" t="s">
        <v>38</v>
      </c>
      <c r="AJ1494" s="156" t="s">
        <v>38</v>
      </c>
      <c r="AK1494" s="156" t="s">
        <v>38</v>
      </c>
    </row>
    <row r="1495" spans="23:37" ht="16.5" customHeight="1" x14ac:dyDescent="0.25">
      <c r="W1495" s="156" t="s">
        <v>38</v>
      </c>
      <c r="X1495" s="156" t="s">
        <v>38</v>
      </c>
      <c r="Y1495" s="156" t="s">
        <v>38</v>
      </c>
      <c r="Z1495" s="156" t="s">
        <v>38</v>
      </c>
      <c r="AA1495" s="156" t="s">
        <v>38</v>
      </c>
      <c r="AB1495" s="156" t="s">
        <v>38</v>
      </c>
      <c r="AC1495" s="156" t="s">
        <v>38</v>
      </c>
      <c r="AD1495" s="96" t="s">
        <v>290</v>
      </c>
      <c r="AE1495" s="156" t="s">
        <v>38</v>
      </c>
      <c r="AF1495" s="156" t="s">
        <v>38</v>
      </c>
      <c r="AG1495" s="156" t="s">
        <v>38</v>
      </c>
      <c r="AH1495" s="156" t="s">
        <v>38</v>
      </c>
      <c r="AI1495" s="156" t="s">
        <v>38</v>
      </c>
      <c r="AJ1495" s="156" t="s">
        <v>38</v>
      </c>
      <c r="AK1495" s="156" t="s">
        <v>38</v>
      </c>
    </row>
    <row r="1496" spans="23:37" ht="16.5" customHeight="1" x14ac:dyDescent="0.25">
      <c r="W1496" s="156" t="s">
        <v>38</v>
      </c>
      <c r="X1496" s="156" t="s">
        <v>38</v>
      </c>
      <c r="Y1496" s="156" t="s">
        <v>38</v>
      </c>
      <c r="Z1496" s="156" t="s">
        <v>38</v>
      </c>
      <c r="AA1496" s="156" t="s">
        <v>38</v>
      </c>
      <c r="AB1496" s="156" t="s">
        <v>38</v>
      </c>
      <c r="AC1496" s="156" t="s">
        <v>38</v>
      </c>
      <c r="AD1496" s="96" t="s">
        <v>290</v>
      </c>
      <c r="AE1496" s="156" t="s">
        <v>38</v>
      </c>
      <c r="AF1496" s="156" t="s">
        <v>38</v>
      </c>
      <c r="AG1496" s="156" t="s">
        <v>38</v>
      </c>
      <c r="AH1496" s="156" t="s">
        <v>38</v>
      </c>
      <c r="AI1496" s="156" t="s">
        <v>38</v>
      </c>
      <c r="AJ1496" s="156" t="s">
        <v>38</v>
      </c>
      <c r="AK1496" s="156" t="s">
        <v>38</v>
      </c>
    </row>
    <row r="1497" spans="23:37" ht="16.5" customHeight="1" x14ac:dyDescent="0.25">
      <c r="W1497" s="156" t="s">
        <v>38</v>
      </c>
      <c r="X1497" s="156" t="s">
        <v>38</v>
      </c>
      <c r="Y1497" s="156" t="s">
        <v>38</v>
      </c>
      <c r="Z1497" s="156" t="s">
        <v>38</v>
      </c>
      <c r="AA1497" s="156" t="s">
        <v>38</v>
      </c>
      <c r="AB1497" s="156" t="s">
        <v>38</v>
      </c>
      <c r="AC1497" s="156" t="s">
        <v>38</v>
      </c>
      <c r="AD1497" s="96" t="s">
        <v>290</v>
      </c>
      <c r="AE1497" s="156" t="s">
        <v>38</v>
      </c>
      <c r="AF1497" s="156" t="s">
        <v>38</v>
      </c>
      <c r="AG1497" s="156" t="s">
        <v>38</v>
      </c>
      <c r="AH1497" s="156" t="s">
        <v>38</v>
      </c>
      <c r="AI1497" s="156" t="s">
        <v>38</v>
      </c>
      <c r="AJ1497" s="156" t="s">
        <v>38</v>
      </c>
      <c r="AK1497" s="156" t="s">
        <v>38</v>
      </c>
    </row>
    <row r="1498" spans="23:37" ht="16.5" customHeight="1" x14ac:dyDescent="0.25">
      <c r="W1498" s="156" t="s">
        <v>38</v>
      </c>
      <c r="X1498" s="156" t="s">
        <v>38</v>
      </c>
      <c r="Y1498" s="156" t="s">
        <v>38</v>
      </c>
      <c r="Z1498" s="156" t="s">
        <v>38</v>
      </c>
      <c r="AA1498" s="156" t="s">
        <v>38</v>
      </c>
      <c r="AB1498" s="156" t="s">
        <v>38</v>
      </c>
      <c r="AC1498" s="156" t="s">
        <v>38</v>
      </c>
      <c r="AD1498" s="96" t="s">
        <v>290</v>
      </c>
      <c r="AE1498" s="156" t="s">
        <v>38</v>
      </c>
      <c r="AF1498" s="156" t="s">
        <v>38</v>
      </c>
      <c r="AG1498" s="156" t="s">
        <v>38</v>
      </c>
      <c r="AH1498" s="156" t="s">
        <v>38</v>
      </c>
      <c r="AI1498" s="156" t="s">
        <v>38</v>
      </c>
      <c r="AJ1498" s="156" t="s">
        <v>38</v>
      </c>
      <c r="AK1498" s="156" t="s">
        <v>38</v>
      </c>
    </row>
    <row r="1499" spans="23:37" ht="16.5" customHeight="1" x14ac:dyDescent="0.25">
      <c r="W1499" s="156" t="s">
        <v>38</v>
      </c>
      <c r="X1499" s="156" t="s">
        <v>38</v>
      </c>
      <c r="Y1499" s="156" t="s">
        <v>38</v>
      </c>
      <c r="Z1499" s="156" t="s">
        <v>38</v>
      </c>
      <c r="AA1499" s="156" t="s">
        <v>38</v>
      </c>
      <c r="AB1499" s="156" t="s">
        <v>38</v>
      </c>
      <c r="AC1499" s="156" t="s">
        <v>38</v>
      </c>
      <c r="AD1499" s="96" t="s">
        <v>290</v>
      </c>
      <c r="AE1499" s="156" t="s">
        <v>38</v>
      </c>
      <c r="AF1499" s="156" t="s">
        <v>38</v>
      </c>
      <c r="AG1499" s="156" t="s">
        <v>38</v>
      </c>
      <c r="AH1499" s="156" t="s">
        <v>38</v>
      </c>
      <c r="AI1499" s="156" t="s">
        <v>38</v>
      </c>
      <c r="AJ1499" s="156" t="s">
        <v>38</v>
      </c>
      <c r="AK1499" s="156" t="s">
        <v>38</v>
      </c>
    </row>
    <row r="1500" spans="23:37" ht="16.5" customHeight="1" x14ac:dyDescent="0.25">
      <c r="W1500" s="156" t="s">
        <v>38</v>
      </c>
      <c r="X1500" s="156" t="s">
        <v>38</v>
      </c>
      <c r="Y1500" s="156" t="s">
        <v>38</v>
      </c>
      <c r="Z1500" s="156" t="s">
        <v>38</v>
      </c>
      <c r="AA1500" s="156" t="s">
        <v>38</v>
      </c>
      <c r="AB1500" s="156" t="s">
        <v>38</v>
      </c>
      <c r="AC1500" s="156" t="s">
        <v>38</v>
      </c>
      <c r="AD1500" s="96" t="s">
        <v>290</v>
      </c>
      <c r="AE1500" s="156" t="s">
        <v>38</v>
      </c>
      <c r="AF1500" s="156" t="s">
        <v>38</v>
      </c>
      <c r="AG1500" s="156" t="s">
        <v>38</v>
      </c>
      <c r="AH1500" s="156" t="s">
        <v>38</v>
      </c>
      <c r="AI1500" s="156" t="s">
        <v>38</v>
      </c>
      <c r="AJ1500" s="156" t="s">
        <v>38</v>
      </c>
      <c r="AK1500" s="156" t="s">
        <v>38</v>
      </c>
    </row>
    <row r="1501" spans="23:37" ht="16.5" customHeight="1" x14ac:dyDescent="0.25">
      <c r="W1501" s="156" t="s">
        <v>38</v>
      </c>
      <c r="X1501" s="156" t="s">
        <v>38</v>
      </c>
      <c r="Y1501" s="156" t="s">
        <v>38</v>
      </c>
      <c r="Z1501" s="156" t="s">
        <v>38</v>
      </c>
      <c r="AA1501" s="156" t="s">
        <v>38</v>
      </c>
      <c r="AB1501" s="156" t="s">
        <v>38</v>
      </c>
      <c r="AC1501" s="156" t="s">
        <v>38</v>
      </c>
      <c r="AD1501" s="96" t="s">
        <v>290</v>
      </c>
      <c r="AE1501" s="156" t="s">
        <v>38</v>
      </c>
      <c r="AF1501" s="156" t="s">
        <v>38</v>
      </c>
      <c r="AG1501" s="156" t="s">
        <v>38</v>
      </c>
      <c r="AH1501" s="156" t="s">
        <v>38</v>
      </c>
      <c r="AI1501" s="156" t="s">
        <v>38</v>
      </c>
      <c r="AJ1501" s="156" t="s">
        <v>38</v>
      </c>
      <c r="AK1501" s="156" t="s">
        <v>38</v>
      </c>
    </row>
    <row r="1502" spans="23:37" ht="16.5" customHeight="1" x14ac:dyDescent="0.25">
      <c r="W1502" s="156" t="s">
        <v>38</v>
      </c>
      <c r="X1502" s="156" t="s">
        <v>38</v>
      </c>
      <c r="Y1502" s="156" t="s">
        <v>38</v>
      </c>
      <c r="Z1502" s="156" t="s">
        <v>38</v>
      </c>
      <c r="AA1502" s="156" t="s">
        <v>38</v>
      </c>
      <c r="AB1502" s="156" t="s">
        <v>38</v>
      </c>
      <c r="AC1502" s="156" t="s">
        <v>38</v>
      </c>
      <c r="AD1502" s="96" t="s">
        <v>290</v>
      </c>
      <c r="AE1502" s="156" t="s">
        <v>38</v>
      </c>
      <c r="AF1502" s="156" t="s">
        <v>38</v>
      </c>
      <c r="AG1502" s="156" t="s">
        <v>38</v>
      </c>
      <c r="AH1502" s="156" t="s">
        <v>38</v>
      </c>
      <c r="AI1502" s="156" t="s">
        <v>38</v>
      </c>
      <c r="AJ1502" s="156" t="s">
        <v>38</v>
      </c>
      <c r="AK1502" s="156" t="s">
        <v>38</v>
      </c>
    </row>
    <row r="1503" spans="23:37" ht="16.5" customHeight="1" x14ac:dyDescent="0.25">
      <c r="W1503" s="156" t="s">
        <v>38</v>
      </c>
      <c r="X1503" s="156" t="s">
        <v>38</v>
      </c>
      <c r="Y1503" s="156" t="s">
        <v>38</v>
      </c>
      <c r="Z1503" s="156" t="s">
        <v>38</v>
      </c>
      <c r="AA1503" s="156" t="s">
        <v>38</v>
      </c>
      <c r="AB1503" s="156" t="s">
        <v>38</v>
      </c>
      <c r="AC1503" s="156" t="s">
        <v>38</v>
      </c>
      <c r="AD1503" s="96" t="s">
        <v>290</v>
      </c>
      <c r="AE1503" s="156" t="s">
        <v>38</v>
      </c>
      <c r="AF1503" s="156" t="s">
        <v>38</v>
      </c>
      <c r="AG1503" s="156" t="s">
        <v>38</v>
      </c>
      <c r="AH1503" s="156" t="s">
        <v>38</v>
      </c>
      <c r="AI1503" s="156" t="s">
        <v>38</v>
      </c>
      <c r="AJ1503" s="156" t="s">
        <v>38</v>
      </c>
      <c r="AK1503" s="156" t="s">
        <v>38</v>
      </c>
    </row>
    <row r="1504" spans="23:37" ht="16.5" customHeight="1" x14ac:dyDescent="0.25">
      <c r="W1504" s="156" t="s">
        <v>38</v>
      </c>
      <c r="X1504" s="156" t="s">
        <v>38</v>
      </c>
      <c r="Y1504" s="156" t="s">
        <v>38</v>
      </c>
      <c r="Z1504" s="156" t="s">
        <v>38</v>
      </c>
      <c r="AA1504" s="156" t="s">
        <v>38</v>
      </c>
      <c r="AB1504" s="156" t="s">
        <v>38</v>
      </c>
      <c r="AC1504" s="156" t="s">
        <v>38</v>
      </c>
      <c r="AD1504" s="96" t="s">
        <v>290</v>
      </c>
      <c r="AE1504" s="156" t="s">
        <v>38</v>
      </c>
      <c r="AF1504" s="156" t="s">
        <v>38</v>
      </c>
      <c r="AG1504" s="156" t="s">
        <v>38</v>
      </c>
      <c r="AH1504" s="156" t="s">
        <v>38</v>
      </c>
      <c r="AI1504" s="156" t="s">
        <v>38</v>
      </c>
      <c r="AJ1504" s="156" t="s">
        <v>38</v>
      </c>
      <c r="AK1504" s="156" t="s">
        <v>38</v>
      </c>
    </row>
    <row r="1505" spans="23:37" ht="16.5" customHeight="1" x14ac:dyDescent="0.25">
      <c r="W1505" s="156" t="s">
        <v>38</v>
      </c>
      <c r="X1505" s="156" t="s">
        <v>38</v>
      </c>
      <c r="Y1505" s="156" t="s">
        <v>38</v>
      </c>
      <c r="Z1505" s="156" t="s">
        <v>38</v>
      </c>
      <c r="AA1505" s="156" t="s">
        <v>38</v>
      </c>
      <c r="AB1505" s="156" t="s">
        <v>38</v>
      </c>
      <c r="AC1505" s="156" t="s">
        <v>38</v>
      </c>
      <c r="AD1505" s="96" t="s">
        <v>290</v>
      </c>
      <c r="AE1505" s="156" t="s">
        <v>38</v>
      </c>
      <c r="AF1505" s="156" t="s">
        <v>38</v>
      </c>
      <c r="AG1505" s="156" t="s">
        <v>38</v>
      </c>
      <c r="AH1505" s="156" t="s">
        <v>38</v>
      </c>
      <c r="AI1505" s="156" t="s">
        <v>38</v>
      </c>
      <c r="AJ1505" s="156" t="s">
        <v>38</v>
      </c>
      <c r="AK1505" s="156" t="s">
        <v>38</v>
      </c>
    </row>
    <row r="1506" spans="23:37" ht="16.5" customHeight="1" x14ac:dyDescent="0.25">
      <c r="W1506" s="156" t="s">
        <v>38</v>
      </c>
      <c r="X1506" s="156" t="s">
        <v>38</v>
      </c>
      <c r="Y1506" s="156" t="s">
        <v>38</v>
      </c>
      <c r="Z1506" s="156" t="s">
        <v>38</v>
      </c>
      <c r="AA1506" s="156" t="s">
        <v>38</v>
      </c>
      <c r="AB1506" s="156" t="s">
        <v>38</v>
      </c>
      <c r="AC1506" s="156" t="s">
        <v>38</v>
      </c>
      <c r="AD1506" s="96" t="s">
        <v>290</v>
      </c>
      <c r="AE1506" s="156" t="s">
        <v>38</v>
      </c>
      <c r="AF1506" s="156" t="s">
        <v>38</v>
      </c>
      <c r="AG1506" s="156" t="s">
        <v>38</v>
      </c>
      <c r="AH1506" s="156" t="s">
        <v>38</v>
      </c>
      <c r="AI1506" s="156" t="s">
        <v>38</v>
      </c>
      <c r="AJ1506" s="156" t="s">
        <v>38</v>
      </c>
      <c r="AK1506" s="156" t="s">
        <v>38</v>
      </c>
    </row>
    <row r="1507" spans="23:37" ht="16.5" customHeight="1" x14ac:dyDescent="0.25">
      <c r="W1507" s="156" t="s">
        <v>38</v>
      </c>
      <c r="X1507" s="156" t="s">
        <v>38</v>
      </c>
      <c r="Y1507" s="156" t="s">
        <v>38</v>
      </c>
      <c r="Z1507" s="156" t="s">
        <v>38</v>
      </c>
      <c r="AA1507" s="156" t="s">
        <v>38</v>
      </c>
      <c r="AB1507" s="156" t="s">
        <v>38</v>
      </c>
      <c r="AC1507" s="156" t="s">
        <v>38</v>
      </c>
      <c r="AD1507" s="96" t="s">
        <v>290</v>
      </c>
      <c r="AE1507" s="156" t="s">
        <v>38</v>
      </c>
      <c r="AF1507" s="156" t="s">
        <v>38</v>
      </c>
      <c r="AG1507" s="156" t="s">
        <v>38</v>
      </c>
      <c r="AH1507" s="156" t="s">
        <v>38</v>
      </c>
      <c r="AI1507" s="156" t="s">
        <v>38</v>
      </c>
      <c r="AJ1507" s="156" t="s">
        <v>38</v>
      </c>
      <c r="AK1507" s="156" t="s">
        <v>38</v>
      </c>
    </row>
    <row r="1508" spans="23:37" ht="16.5" customHeight="1" x14ac:dyDescent="0.25">
      <c r="W1508" s="156" t="s">
        <v>38</v>
      </c>
      <c r="X1508" s="156" t="s">
        <v>38</v>
      </c>
      <c r="Y1508" s="156" t="s">
        <v>38</v>
      </c>
      <c r="Z1508" s="156" t="s">
        <v>38</v>
      </c>
      <c r="AA1508" s="156" t="s">
        <v>38</v>
      </c>
      <c r="AB1508" s="156" t="s">
        <v>38</v>
      </c>
      <c r="AC1508" s="156" t="s">
        <v>38</v>
      </c>
      <c r="AD1508" s="96" t="s">
        <v>290</v>
      </c>
      <c r="AE1508" s="156" t="s">
        <v>38</v>
      </c>
      <c r="AF1508" s="156" t="s">
        <v>38</v>
      </c>
      <c r="AG1508" s="156" t="s">
        <v>38</v>
      </c>
      <c r="AH1508" s="156" t="s">
        <v>38</v>
      </c>
      <c r="AI1508" s="156" t="s">
        <v>38</v>
      </c>
      <c r="AJ1508" s="156" t="s">
        <v>38</v>
      </c>
      <c r="AK1508" s="156" t="s">
        <v>38</v>
      </c>
    </row>
    <row r="1509" spans="23:37" ht="16.5" customHeight="1" x14ac:dyDescent="0.25">
      <c r="W1509" s="156" t="s">
        <v>38</v>
      </c>
      <c r="X1509" s="156" t="s">
        <v>38</v>
      </c>
      <c r="Y1509" s="156" t="s">
        <v>38</v>
      </c>
      <c r="Z1509" s="156" t="s">
        <v>38</v>
      </c>
      <c r="AA1509" s="156" t="s">
        <v>38</v>
      </c>
      <c r="AB1509" s="156" t="s">
        <v>38</v>
      </c>
      <c r="AC1509" s="156" t="s">
        <v>38</v>
      </c>
      <c r="AD1509" s="96" t="s">
        <v>290</v>
      </c>
      <c r="AE1509" s="156" t="s">
        <v>38</v>
      </c>
      <c r="AF1509" s="156" t="s">
        <v>38</v>
      </c>
      <c r="AG1509" s="156" t="s">
        <v>38</v>
      </c>
      <c r="AH1509" s="156" t="s">
        <v>38</v>
      </c>
      <c r="AI1509" s="156" t="s">
        <v>38</v>
      </c>
      <c r="AJ1509" s="156" t="s">
        <v>38</v>
      </c>
      <c r="AK1509" s="156" t="s">
        <v>38</v>
      </c>
    </row>
    <row r="1510" spans="23:37" ht="16.5" customHeight="1" x14ac:dyDescent="0.25">
      <c r="W1510" s="156" t="s">
        <v>38</v>
      </c>
      <c r="X1510" s="156" t="s">
        <v>38</v>
      </c>
      <c r="Y1510" s="156" t="s">
        <v>38</v>
      </c>
      <c r="Z1510" s="156" t="s">
        <v>38</v>
      </c>
      <c r="AA1510" s="156" t="s">
        <v>38</v>
      </c>
      <c r="AB1510" s="156" t="s">
        <v>38</v>
      </c>
      <c r="AC1510" s="156" t="s">
        <v>38</v>
      </c>
      <c r="AD1510" s="96" t="s">
        <v>290</v>
      </c>
      <c r="AE1510" s="156" t="s">
        <v>38</v>
      </c>
      <c r="AF1510" s="156" t="s">
        <v>38</v>
      </c>
      <c r="AG1510" s="156" t="s">
        <v>38</v>
      </c>
      <c r="AH1510" s="156" t="s">
        <v>38</v>
      </c>
      <c r="AI1510" s="156" t="s">
        <v>38</v>
      </c>
      <c r="AJ1510" s="156" t="s">
        <v>38</v>
      </c>
      <c r="AK1510" s="156" t="s">
        <v>38</v>
      </c>
    </row>
    <row r="1511" spans="23:37" ht="16.5" customHeight="1" x14ac:dyDescent="0.25">
      <c r="W1511" s="156" t="s">
        <v>38</v>
      </c>
      <c r="X1511" s="156" t="s">
        <v>38</v>
      </c>
      <c r="Y1511" s="156" t="s">
        <v>38</v>
      </c>
      <c r="Z1511" s="156" t="s">
        <v>38</v>
      </c>
      <c r="AA1511" s="156" t="s">
        <v>38</v>
      </c>
      <c r="AB1511" s="156" t="s">
        <v>38</v>
      </c>
      <c r="AC1511" s="156" t="s">
        <v>38</v>
      </c>
      <c r="AD1511" s="96" t="s">
        <v>290</v>
      </c>
      <c r="AE1511" s="156" t="s">
        <v>38</v>
      </c>
      <c r="AF1511" s="156" t="s">
        <v>38</v>
      </c>
      <c r="AG1511" s="156" t="s">
        <v>38</v>
      </c>
      <c r="AH1511" s="156" t="s">
        <v>38</v>
      </c>
      <c r="AI1511" s="156" t="s">
        <v>38</v>
      </c>
      <c r="AJ1511" s="156" t="s">
        <v>38</v>
      </c>
      <c r="AK1511" s="156" t="s">
        <v>38</v>
      </c>
    </row>
    <row r="1512" spans="23:37" ht="16.5" customHeight="1" x14ac:dyDescent="0.25">
      <c r="W1512" s="156" t="s">
        <v>38</v>
      </c>
      <c r="X1512" s="156" t="s">
        <v>38</v>
      </c>
      <c r="Y1512" s="156" t="s">
        <v>38</v>
      </c>
      <c r="Z1512" s="156" t="s">
        <v>38</v>
      </c>
      <c r="AA1512" s="156" t="s">
        <v>38</v>
      </c>
      <c r="AB1512" s="156" t="s">
        <v>38</v>
      </c>
      <c r="AC1512" s="156" t="s">
        <v>38</v>
      </c>
      <c r="AD1512" s="96" t="s">
        <v>290</v>
      </c>
      <c r="AE1512" s="156" t="s">
        <v>38</v>
      </c>
      <c r="AF1512" s="156" t="s">
        <v>38</v>
      </c>
      <c r="AG1512" s="156" t="s">
        <v>38</v>
      </c>
      <c r="AH1512" s="156" t="s">
        <v>38</v>
      </c>
      <c r="AI1512" s="156" t="s">
        <v>38</v>
      </c>
      <c r="AJ1512" s="156" t="s">
        <v>38</v>
      </c>
      <c r="AK1512" s="156" t="s">
        <v>38</v>
      </c>
    </row>
    <row r="1513" spans="23:37" ht="16.5" customHeight="1" x14ac:dyDescent="0.25">
      <c r="W1513" s="156" t="s">
        <v>38</v>
      </c>
      <c r="X1513" s="156" t="s">
        <v>38</v>
      </c>
      <c r="Y1513" s="156" t="s">
        <v>38</v>
      </c>
      <c r="Z1513" s="156" t="s">
        <v>38</v>
      </c>
      <c r="AA1513" s="156" t="s">
        <v>38</v>
      </c>
      <c r="AB1513" s="156" t="s">
        <v>38</v>
      </c>
      <c r="AC1513" s="156" t="s">
        <v>38</v>
      </c>
      <c r="AD1513" s="96" t="s">
        <v>290</v>
      </c>
      <c r="AE1513" s="156" t="s">
        <v>38</v>
      </c>
      <c r="AF1513" s="156" t="s">
        <v>38</v>
      </c>
      <c r="AG1513" s="156" t="s">
        <v>38</v>
      </c>
      <c r="AH1513" s="156" t="s">
        <v>38</v>
      </c>
      <c r="AI1513" s="156" t="s">
        <v>38</v>
      </c>
      <c r="AJ1513" s="156" t="s">
        <v>38</v>
      </c>
      <c r="AK1513" s="156" t="s">
        <v>38</v>
      </c>
    </row>
    <row r="1514" spans="23:37" ht="16.5" customHeight="1" x14ac:dyDescent="0.25">
      <c r="W1514" s="156" t="s">
        <v>38</v>
      </c>
      <c r="X1514" s="156" t="s">
        <v>38</v>
      </c>
      <c r="Y1514" s="156" t="s">
        <v>38</v>
      </c>
      <c r="Z1514" s="156" t="s">
        <v>38</v>
      </c>
      <c r="AA1514" s="156" t="s">
        <v>38</v>
      </c>
      <c r="AB1514" s="156" t="s">
        <v>38</v>
      </c>
      <c r="AC1514" s="156" t="s">
        <v>38</v>
      </c>
      <c r="AD1514" s="96" t="s">
        <v>290</v>
      </c>
      <c r="AE1514" s="156" t="s">
        <v>38</v>
      </c>
      <c r="AF1514" s="156" t="s">
        <v>38</v>
      </c>
      <c r="AG1514" s="156" t="s">
        <v>38</v>
      </c>
      <c r="AH1514" s="156" t="s">
        <v>38</v>
      </c>
      <c r="AI1514" s="156" t="s">
        <v>38</v>
      </c>
      <c r="AJ1514" s="156" t="s">
        <v>38</v>
      </c>
      <c r="AK1514" s="156" t="s">
        <v>38</v>
      </c>
    </row>
    <row r="1515" spans="23:37" ht="16.5" customHeight="1" x14ac:dyDescent="0.25">
      <c r="W1515" s="156" t="s">
        <v>38</v>
      </c>
      <c r="X1515" s="156" t="s">
        <v>38</v>
      </c>
      <c r="Y1515" s="156" t="s">
        <v>38</v>
      </c>
      <c r="Z1515" s="156" t="s">
        <v>38</v>
      </c>
      <c r="AA1515" s="156" t="s">
        <v>38</v>
      </c>
      <c r="AB1515" s="156" t="s">
        <v>38</v>
      </c>
      <c r="AC1515" s="156" t="s">
        <v>38</v>
      </c>
      <c r="AD1515" s="96" t="s">
        <v>290</v>
      </c>
      <c r="AE1515" s="156" t="s">
        <v>38</v>
      </c>
      <c r="AF1515" s="156" t="s">
        <v>38</v>
      </c>
      <c r="AG1515" s="156" t="s">
        <v>38</v>
      </c>
      <c r="AH1515" s="156" t="s">
        <v>38</v>
      </c>
      <c r="AI1515" s="156" t="s">
        <v>38</v>
      </c>
      <c r="AJ1515" s="156" t="s">
        <v>38</v>
      </c>
      <c r="AK1515" s="156" t="s">
        <v>38</v>
      </c>
    </row>
    <row r="1516" spans="23:37" ht="16.5" customHeight="1" x14ac:dyDescent="0.25">
      <c r="W1516" s="156" t="s">
        <v>38</v>
      </c>
      <c r="X1516" s="156" t="s">
        <v>38</v>
      </c>
      <c r="Y1516" s="156" t="s">
        <v>38</v>
      </c>
      <c r="Z1516" s="156" t="s">
        <v>38</v>
      </c>
      <c r="AA1516" s="156" t="s">
        <v>38</v>
      </c>
      <c r="AB1516" s="156" t="s">
        <v>38</v>
      </c>
      <c r="AC1516" s="156" t="s">
        <v>38</v>
      </c>
      <c r="AD1516" s="96" t="s">
        <v>290</v>
      </c>
      <c r="AE1516" s="156" t="s">
        <v>38</v>
      </c>
      <c r="AF1516" s="156" t="s">
        <v>38</v>
      </c>
      <c r="AG1516" s="156" t="s">
        <v>38</v>
      </c>
      <c r="AH1516" s="156" t="s">
        <v>38</v>
      </c>
      <c r="AI1516" s="156" t="s">
        <v>38</v>
      </c>
      <c r="AJ1516" s="156" t="s">
        <v>38</v>
      </c>
      <c r="AK1516" s="156" t="s">
        <v>38</v>
      </c>
    </row>
    <row r="1517" spans="23:37" ht="16.5" customHeight="1" x14ac:dyDescent="0.25">
      <c r="W1517" s="156" t="s">
        <v>38</v>
      </c>
      <c r="X1517" s="156" t="s">
        <v>38</v>
      </c>
      <c r="Y1517" s="156" t="s">
        <v>38</v>
      </c>
      <c r="Z1517" s="156" t="s">
        <v>38</v>
      </c>
      <c r="AA1517" s="156" t="s">
        <v>38</v>
      </c>
      <c r="AB1517" s="156" t="s">
        <v>38</v>
      </c>
      <c r="AC1517" s="156" t="s">
        <v>38</v>
      </c>
      <c r="AD1517" s="96" t="s">
        <v>290</v>
      </c>
      <c r="AE1517" s="156" t="s">
        <v>38</v>
      </c>
      <c r="AF1517" s="156" t="s">
        <v>38</v>
      </c>
      <c r="AG1517" s="156" t="s">
        <v>38</v>
      </c>
      <c r="AH1517" s="156" t="s">
        <v>38</v>
      </c>
      <c r="AI1517" s="156" t="s">
        <v>38</v>
      </c>
      <c r="AJ1517" s="156" t="s">
        <v>38</v>
      </c>
      <c r="AK1517" s="156" t="s">
        <v>38</v>
      </c>
    </row>
    <row r="1518" spans="23:37" ht="16.5" customHeight="1" x14ac:dyDescent="0.25">
      <c r="W1518" s="156" t="s">
        <v>38</v>
      </c>
      <c r="X1518" s="156" t="s">
        <v>38</v>
      </c>
      <c r="Y1518" s="156" t="s">
        <v>38</v>
      </c>
      <c r="Z1518" s="156" t="s">
        <v>38</v>
      </c>
      <c r="AA1518" s="156" t="s">
        <v>38</v>
      </c>
      <c r="AB1518" s="156" t="s">
        <v>38</v>
      </c>
      <c r="AC1518" s="156" t="s">
        <v>38</v>
      </c>
      <c r="AD1518" s="96" t="s">
        <v>290</v>
      </c>
      <c r="AE1518" s="156" t="s">
        <v>38</v>
      </c>
      <c r="AF1518" s="156" t="s">
        <v>38</v>
      </c>
      <c r="AG1518" s="156" t="s">
        <v>38</v>
      </c>
      <c r="AH1518" s="156" t="s">
        <v>38</v>
      </c>
      <c r="AI1518" s="156" t="s">
        <v>38</v>
      </c>
      <c r="AJ1518" s="156" t="s">
        <v>38</v>
      </c>
      <c r="AK1518" s="156" t="s">
        <v>38</v>
      </c>
    </row>
    <row r="1519" spans="23:37" ht="16.5" customHeight="1" x14ac:dyDescent="0.25">
      <c r="W1519" s="156" t="s">
        <v>38</v>
      </c>
      <c r="X1519" s="156" t="s">
        <v>38</v>
      </c>
      <c r="Y1519" s="156" t="s">
        <v>38</v>
      </c>
      <c r="Z1519" s="156" t="s">
        <v>38</v>
      </c>
      <c r="AA1519" s="156" t="s">
        <v>38</v>
      </c>
      <c r="AB1519" s="156" t="s">
        <v>38</v>
      </c>
      <c r="AC1519" s="156" t="s">
        <v>38</v>
      </c>
      <c r="AD1519" s="96" t="s">
        <v>290</v>
      </c>
      <c r="AE1519" s="156" t="s">
        <v>38</v>
      </c>
      <c r="AF1519" s="156" t="s">
        <v>38</v>
      </c>
      <c r="AG1519" s="156" t="s">
        <v>38</v>
      </c>
      <c r="AH1519" s="156" t="s">
        <v>38</v>
      </c>
      <c r="AI1519" s="156" t="s">
        <v>38</v>
      </c>
      <c r="AJ1519" s="156" t="s">
        <v>38</v>
      </c>
      <c r="AK1519" s="156" t="s">
        <v>38</v>
      </c>
    </row>
    <row r="1520" spans="23:37" ht="16.5" customHeight="1" x14ac:dyDescent="0.25">
      <c r="W1520" s="156" t="s">
        <v>38</v>
      </c>
      <c r="X1520" s="156" t="s">
        <v>38</v>
      </c>
      <c r="Y1520" s="156" t="s">
        <v>38</v>
      </c>
      <c r="Z1520" s="156" t="s">
        <v>38</v>
      </c>
      <c r="AA1520" s="156" t="s">
        <v>38</v>
      </c>
      <c r="AB1520" s="156" t="s">
        <v>38</v>
      </c>
      <c r="AC1520" s="156" t="s">
        <v>38</v>
      </c>
      <c r="AD1520" s="96" t="s">
        <v>290</v>
      </c>
      <c r="AE1520" s="156" t="s">
        <v>38</v>
      </c>
      <c r="AF1520" s="156" t="s">
        <v>38</v>
      </c>
      <c r="AG1520" s="156" t="s">
        <v>38</v>
      </c>
      <c r="AH1520" s="156" t="s">
        <v>38</v>
      </c>
      <c r="AI1520" s="156" t="s">
        <v>38</v>
      </c>
      <c r="AJ1520" s="156" t="s">
        <v>38</v>
      </c>
      <c r="AK1520" s="156" t="s">
        <v>38</v>
      </c>
    </row>
    <row r="1521" spans="23:37" ht="16.5" customHeight="1" x14ac:dyDescent="0.25">
      <c r="W1521" s="156" t="s">
        <v>38</v>
      </c>
      <c r="X1521" s="156" t="s">
        <v>38</v>
      </c>
      <c r="Y1521" s="156" t="s">
        <v>38</v>
      </c>
      <c r="Z1521" s="156" t="s">
        <v>38</v>
      </c>
      <c r="AA1521" s="156" t="s">
        <v>38</v>
      </c>
      <c r="AB1521" s="156" t="s">
        <v>38</v>
      </c>
      <c r="AC1521" s="156" t="s">
        <v>38</v>
      </c>
      <c r="AD1521" s="96" t="s">
        <v>290</v>
      </c>
      <c r="AE1521" s="156" t="s">
        <v>38</v>
      </c>
      <c r="AF1521" s="156" t="s">
        <v>38</v>
      </c>
      <c r="AG1521" s="156" t="s">
        <v>38</v>
      </c>
      <c r="AH1521" s="156" t="s">
        <v>38</v>
      </c>
      <c r="AI1521" s="156" t="s">
        <v>38</v>
      </c>
      <c r="AJ1521" s="156" t="s">
        <v>38</v>
      </c>
      <c r="AK1521" s="156" t="s">
        <v>38</v>
      </c>
    </row>
    <row r="1522" spans="23:37" ht="16.5" customHeight="1" x14ac:dyDescent="0.25">
      <c r="W1522" s="156" t="s">
        <v>38</v>
      </c>
      <c r="X1522" s="156" t="s">
        <v>38</v>
      </c>
      <c r="Y1522" s="156" t="s">
        <v>38</v>
      </c>
      <c r="Z1522" s="156" t="s">
        <v>38</v>
      </c>
      <c r="AA1522" s="156" t="s">
        <v>38</v>
      </c>
      <c r="AB1522" s="156" t="s">
        <v>38</v>
      </c>
      <c r="AC1522" s="156" t="s">
        <v>38</v>
      </c>
      <c r="AD1522" s="96" t="s">
        <v>290</v>
      </c>
      <c r="AE1522" s="156" t="s">
        <v>38</v>
      </c>
      <c r="AF1522" s="156" t="s">
        <v>38</v>
      </c>
      <c r="AG1522" s="156" t="s">
        <v>38</v>
      </c>
      <c r="AH1522" s="156" t="s">
        <v>38</v>
      </c>
      <c r="AI1522" s="156" t="s">
        <v>38</v>
      </c>
      <c r="AJ1522" s="156" t="s">
        <v>38</v>
      </c>
      <c r="AK1522" s="156" t="s">
        <v>38</v>
      </c>
    </row>
    <row r="1523" spans="23:37" ht="16.5" customHeight="1" x14ac:dyDescent="0.25">
      <c r="W1523" s="156" t="s">
        <v>38</v>
      </c>
      <c r="X1523" s="156" t="s">
        <v>38</v>
      </c>
      <c r="Y1523" s="156" t="s">
        <v>38</v>
      </c>
      <c r="Z1523" s="156" t="s">
        <v>38</v>
      </c>
      <c r="AA1523" s="156" t="s">
        <v>38</v>
      </c>
      <c r="AB1523" s="156" t="s">
        <v>38</v>
      </c>
      <c r="AC1523" s="156" t="s">
        <v>38</v>
      </c>
      <c r="AD1523" s="96" t="s">
        <v>290</v>
      </c>
      <c r="AE1523" s="156" t="s">
        <v>38</v>
      </c>
      <c r="AF1523" s="156" t="s">
        <v>38</v>
      </c>
      <c r="AG1523" s="156" t="s">
        <v>38</v>
      </c>
      <c r="AH1523" s="156" t="s">
        <v>38</v>
      </c>
      <c r="AI1523" s="156" t="s">
        <v>38</v>
      </c>
      <c r="AJ1523" s="156" t="s">
        <v>38</v>
      </c>
      <c r="AK1523" s="156" t="s">
        <v>38</v>
      </c>
    </row>
    <row r="1524" spans="23:37" ht="16.5" customHeight="1" x14ac:dyDescent="0.25">
      <c r="W1524" s="156" t="s">
        <v>38</v>
      </c>
      <c r="X1524" s="156" t="s">
        <v>38</v>
      </c>
      <c r="Y1524" s="156" t="s">
        <v>38</v>
      </c>
      <c r="Z1524" s="156" t="s">
        <v>38</v>
      </c>
      <c r="AA1524" s="156" t="s">
        <v>38</v>
      </c>
      <c r="AB1524" s="156" t="s">
        <v>38</v>
      </c>
      <c r="AC1524" s="156" t="s">
        <v>38</v>
      </c>
      <c r="AD1524" s="96" t="s">
        <v>290</v>
      </c>
      <c r="AE1524" s="156" t="s">
        <v>38</v>
      </c>
      <c r="AF1524" s="156" t="s">
        <v>38</v>
      </c>
      <c r="AG1524" s="156" t="s">
        <v>38</v>
      </c>
      <c r="AH1524" s="156" t="s">
        <v>38</v>
      </c>
      <c r="AI1524" s="156" t="s">
        <v>38</v>
      </c>
      <c r="AJ1524" s="156" t="s">
        <v>38</v>
      </c>
      <c r="AK1524" s="156" t="s">
        <v>38</v>
      </c>
    </row>
    <row r="1525" spans="23:37" ht="16.5" customHeight="1" x14ac:dyDescent="0.25">
      <c r="W1525" s="156" t="s">
        <v>38</v>
      </c>
      <c r="X1525" s="156" t="s">
        <v>38</v>
      </c>
      <c r="Y1525" s="156" t="s">
        <v>38</v>
      </c>
      <c r="Z1525" s="156" t="s">
        <v>38</v>
      </c>
      <c r="AA1525" s="156" t="s">
        <v>38</v>
      </c>
      <c r="AB1525" s="156" t="s">
        <v>38</v>
      </c>
      <c r="AC1525" s="156" t="s">
        <v>38</v>
      </c>
      <c r="AD1525" s="96" t="s">
        <v>290</v>
      </c>
      <c r="AE1525" s="156" t="s">
        <v>38</v>
      </c>
      <c r="AF1525" s="156" t="s">
        <v>38</v>
      </c>
      <c r="AG1525" s="156" t="s">
        <v>38</v>
      </c>
      <c r="AH1525" s="156" t="s">
        <v>38</v>
      </c>
      <c r="AI1525" s="156" t="s">
        <v>38</v>
      </c>
      <c r="AJ1525" s="156" t="s">
        <v>38</v>
      </c>
      <c r="AK1525" s="156" t="s">
        <v>38</v>
      </c>
    </row>
    <row r="1526" spans="23:37" ht="16.5" customHeight="1" x14ac:dyDescent="0.25">
      <c r="W1526" s="156" t="s">
        <v>38</v>
      </c>
      <c r="X1526" s="156" t="s">
        <v>38</v>
      </c>
      <c r="Y1526" s="156" t="s">
        <v>38</v>
      </c>
      <c r="Z1526" s="156" t="s">
        <v>38</v>
      </c>
      <c r="AA1526" s="156" t="s">
        <v>38</v>
      </c>
      <c r="AB1526" s="156" t="s">
        <v>38</v>
      </c>
      <c r="AC1526" s="156" t="s">
        <v>38</v>
      </c>
      <c r="AD1526" s="96" t="s">
        <v>290</v>
      </c>
      <c r="AE1526" s="156" t="s">
        <v>38</v>
      </c>
      <c r="AF1526" s="156" t="s">
        <v>38</v>
      </c>
      <c r="AG1526" s="156" t="s">
        <v>38</v>
      </c>
      <c r="AH1526" s="156" t="s">
        <v>38</v>
      </c>
      <c r="AI1526" s="156" t="s">
        <v>38</v>
      </c>
      <c r="AJ1526" s="156" t="s">
        <v>38</v>
      </c>
      <c r="AK1526" s="156" t="s">
        <v>38</v>
      </c>
    </row>
    <row r="1527" spans="23:37" ht="16.5" customHeight="1" x14ac:dyDescent="0.25">
      <c r="W1527" s="156" t="s">
        <v>38</v>
      </c>
      <c r="X1527" s="156" t="s">
        <v>38</v>
      </c>
      <c r="Y1527" s="156" t="s">
        <v>38</v>
      </c>
      <c r="Z1527" s="156" t="s">
        <v>38</v>
      </c>
      <c r="AA1527" s="156" t="s">
        <v>38</v>
      </c>
      <c r="AB1527" s="156" t="s">
        <v>38</v>
      </c>
      <c r="AC1527" s="156" t="s">
        <v>38</v>
      </c>
      <c r="AD1527" s="96" t="s">
        <v>290</v>
      </c>
      <c r="AE1527" s="156" t="s">
        <v>38</v>
      </c>
      <c r="AF1527" s="156" t="s">
        <v>38</v>
      </c>
      <c r="AG1527" s="156" t="s">
        <v>38</v>
      </c>
      <c r="AH1527" s="156" t="s">
        <v>38</v>
      </c>
      <c r="AI1527" s="156" t="s">
        <v>38</v>
      </c>
      <c r="AJ1527" s="156" t="s">
        <v>38</v>
      </c>
      <c r="AK1527" s="156" t="s">
        <v>38</v>
      </c>
    </row>
    <row r="1528" spans="23:37" ht="16.5" customHeight="1" x14ac:dyDescent="0.25">
      <c r="W1528" s="156" t="s">
        <v>38</v>
      </c>
      <c r="X1528" s="156" t="s">
        <v>38</v>
      </c>
      <c r="Y1528" s="156" t="s">
        <v>38</v>
      </c>
      <c r="Z1528" s="156" t="s">
        <v>38</v>
      </c>
      <c r="AA1528" s="156" t="s">
        <v>38</v>
      </c>
      <c r="AB1528" s="156" t="s">
        <v>38</v>
      </c>
      <c r="AC1528" s="156" t="s">
        <v>38</v>
      </c>
      <c r="AD1528" s="96" t="s">
        <v>290</v>
      </c>
      <c r="AE1528" s="156" t="s">
        <v>38</v>
      </c>
      <c r="AF1528" s="156" t="s">
        <v>38</v>
      </c>
      <c r="AG1528" s="156" t="s">
        <v>38</v>
      </c>
      <c r="AH1528" s="156" t="s">
        <v>38</v>
      </c>
      <c r="AI1528" s="156" t="s">
        <v>38</v>
      </c>
      <c r="AJ1528" s="156" t="s">
        <v>38</v>
      </c>
      <c r="AK1528" s="156" t="s">
        <v>38</v>
      </c>
    </row>
    <row r="1529" spans="23:37" ht="16.5" customHeight="1" x14ac:dyDescent="0.25">
      <c r="W1529" s="156" t="s">
        <v>38</v>
      </c>
      <c r="X1529" s="156" t="s">
        <v>38</v>
      </c>
      <c r="Y1529" s="156" t="s">
        <v>38</v>
      </c>
      <c r="Z1529" s="156" t="s">
        <v>38</v>
      </c>
      <c r="AA1529" s="156" t="s">
        <v>38</v>
      </c>
      <c r="AB1529" s="156" t="s">
        <v>38</v>
      </c>
      <c r="AC1529" s="156" t="s">
        <v>38</v>
      </c>
      <c r="AD1529" s="96" t="s">
        <v>290</v>
      </c>
      <c r="AE1529" s="156" t="s">
        <v>38</v>
      </c>
      <c r="AF1529" s="156" t="s">
        <v>38</v>
      </c>
      <c r="AG1529" s="156" t="s">
        <v>38</v>
      </c>
      <c r="AH1529" s="156" t="s">
        <v>38</v>
      </c>
      <c r="AI1529" s="156" t="s">
        <v>38</v>
      </c>
      <c r="AJ1529" s="156" t="s">
        <v>38</v>
      </c>
      <c r="AK1529" s="156" t="s">
        <v>38</v>
      </c>
    </row>
    <row r="1530" spans="23:37" ht="16.5" customHeight="1" x14ac:dyDescent="0.25">
      <c r="W1530" s="156" t="s">
        <v>38</v>
      </c>
      <c r="X1530" s="156" t="s">
        <v>38</v>
      </c>
      <c r="Y1530" s="156" t="s">
        <v>38</v>
      </c>
      <c r="Z1530" s="156" t="s">
        <v>38</v>
      </c>
      <c r="AA1530" s="156" t="s">
        <v>38</v>
      </c>
      <c r="AB1530" s="156" t="s">
        <v>38</v>
      </c>
      <c r="AC1530" s="156" t="s">
        <v>38</v>
      </c>
      <c r="AD1530" s="96" t="s">
        <v>290</v>
      </c>
      <c r="AE1530" s="156" t="s">
        <v>38</v>
      </c>
      <c r="AF1530" s="156" t="s">
        <v>38</v>
      </c>
      <c r="AG1530" s="156" t="s">
        <v>38</v>
      </c>
      <c r="AH1530" s="156" t="s">
        <v>38</v>
      </c>
      <c r="AI1530" s="156" t="s">
        <v>38</v>
      </c>
      <c r="AJ1530" s="156" t="s">
        <v>38</v>
      </c>
      <c r="AK1530" s="156" t="s">
        <v>38</v>
      </c>
    </row>
    <row r="1531" spans="23:37" ht="16.5" customHeight="1" x14ac:dyDescent="0.25">
      <c r="W1531" s="156" t="s">
        <v>38</v>
      </c>
      <c r="X1531" s="156" t="s">
        <v>38</v>
      </c>
      <c r="Y1531" s="156" t="s">
        <v>38</v>
      </c>
      <c r="Z1531" s="156" t="s">
        <v>38</v>
      </c>
      <c r="AA1531" s="156" t="s">
        <v>38</v>
      </c>
      <c r="AB1531" s="156" t="s">
        <v>38</v>
      </c>
      <c r="AC1531" s="156" t="s">
        <v>38</v>
      </c>
      <c r="AD1531" s="96" t="s">
        <v>290</v>
      </c>
      <c r="AE1531" s="156" t="s">
        <v>38</v>
      </c>
      <c r="AF1531" s="156" t="s">
        <v>38</v>
      </c>
      <c r="AG1531" s="156" t="s">
        <v>38</v>
      </c>
      <c r="AH1531" s="156" t="s">
        <v>38</v>
      </c>
      <c r="AI1531" s="156" t="s">
        <v>38</v>
      </c>
      <c r="AJ1531" s="156" t="s">
        <v>38</v>
      </c>
      <c r="AK1531" s="156" t="s">
        <v>38</v>
      </c>
    </row>
    <row r="1532" spans="23:37" ht="16.5" customHeight="1" x14ac:dyDescent="0.25">
      <c r="W1532" s="156" t="s">
        <v>38</v>
      </c>
      <c r="X1532" s="156" t="s">
        <v>38</v>
      </c>
      <c r="Y1532" s="156" t="s">
        <v>38</v>
      </c>
      <c r="Z1532" s="156" t="s">
        <v>38</v>
      </c>
      <c r="AA1532" s="156" t="s">
        <v>38</v>
      </c>
      <c r="AB1532" s="156" t="s">
        <v>38</v>
      </c>
      <c r="AC1532" s="156" t="s">
        <v>38</v>
      </c>
      <c r="AD1532" s="96" t="s">
        <v>290</v>
      </c>
      <c r="AE1532" s="156" t="s">
        <v>38</v>
      </c>
      <c r="AF1532" s="156" t="s">
        <v>38</v>
      </c>
      <c r="AG1532" s="156" t="s">
        <v>38</v>
      </c>
      <c r="AH1532" s="156" t="s">
        <v>38</v>
      </c>
      <c r="AI1532" s="156" t="s">
        <v>38</v>
      </c>
      <c r="AJ1532" s="156" t="s">
        <v>38</v>
      </c>
      <c r="AK1532" s="156" t="s">
        <v>38</v>
      </c>
    </row>
    <row r="1533" spans="23:37" ht="16.5" customHeight="1" x14ac:dyDescent="0.25">
      <c r="W1533" s="156" t="s">
        <v>38</v>
      </c>
      <c r="X1533" s="156" t="s">
        <v>38</v>
      </c>
      <c r="Y1533" s="156" t="s">
        <v>38</v>
      </c>
      <c r="Z1533" s="156" t="s">
        <v>38</v>
      </c>
      <c r="AA1533" s="156" t="s">
        <v>38</v>
      </c>
      <c r="AB1533" s="156" t="s">
        <v>38</v>
      </c>
      <c r="AC1533" s="156" t="s">
        <v>38</v>
      </c>
      <c r="AD1533" s="96" t="s">
        <v>290</v>
      </c>
      <c r="AE1533" s="156" t="s">
        <v>38</v>
      </c>
      <c r="AF1533" s="156" t="s">
        <v>38</v>
      </c>
      <c r="AG1533" s="156" t="s">
        <v>38</v>
      </c>
      <c r="AH1533" s="156" t="s">
        <v>38</v>
      </c>
      <c r="AI1533" s="156" t="s">
        <v>38</v>
      </c>
      <c r="AJ1533" s="156" t="s">
        <v>38</v>
      </c>
      <c r="AK1533" s="156" t="s">
        <v>38</v>
      </c>
    </row>
    <row r="1534" spans="23:37" ht="16.5" customHeight="1" x14ac:dyDescent="0.25">
      <c r="W1534" s="156" t="s">
        <v>38</v>
      </c>
      <c r="X1534" s="156" t="s">
        <v>38</v>
      </c>
      <c r="Y1534" s="156" t="s">
        <v>38</v>
      </c>
      <c r="Z1534" s="156" t="s">
        <v>38</v>
      </c>
      <c r="AA1534" s="156" t="s">
        <v>38</v>
      </c>
      <c r="AB1534" s="156" t="s">
        <v>38</v>
      </c>
      <c r="AC1534" s="156" t="s">
        <v>38</v>
      </c>
      <c r="AD1534" s="96" t="s">
        <v>290</v>
      </c>
      <c r="AE1534" s="156" t="s">
        <v>38</v>
      </c>
      <c r="AF1534" s="156" t="s">
        <v>38</v>
      </c>
      <c r="AG1534" s="156" t="s">
        <v>38</v>
      </c>
      <c r="AH1534" s="156" t="s">
        <v>38</v>
      </c>
      <c r="AI1534" s="156" t="s">
        <v>38</v>
      </c>
      <c r="AJ1534" s="156" t="s">
        <v>38</v>
      </c>
      <c r="AK1534" s="156" t="s">
        <v>38</v>
      </c>
    </row>
    <row r="1535" spans="23:37" ht="16.5" customHeight="1" x14ac:dyDescent="0.25">
      <c r="W1535" s="156" t="s">
        <v>38</v>
      </c>
      <c r="X1535" s="156" t="s">
        <v>38</v>
      </c>
      <c r="Y1535" s="156" t="s">
        <v>38</v>
      </c>
      <c r="Z1535" s="156" t="s">
        <v>38</v>
      </c>
      <c r="AA1535" s="156" t="s">
        <v>38</v>
      </c>
      <c r="AB1535" s="156" t="s">
        <v>38</v>
      </c>
      <c r="AC1535" s="156" t="s">
        <v>38</v>
      </c>
      <c r="AD1535" s="96" t="s">
        <v>290</v>
      </c>
      <c r="AE1535" s="156" t="s">
        <v>38</v>
      </c>
      <c r="AF1535" s="156" t="s">
        <v>38</v>
      </c>
      <c r="AG1535" s="156" t="s">
        <v>38</v>
      </c>
      <c r="AH1535" s="156" t="s">
        <v>38</v>
      </c>
      <c r="AI1535" s="156" t="s">
        <v>38</v>
      </c>
      <c r="AJ1535" s="156" t="s">
        <v>38</v>
      </c>
      <c r="AK1535" s="156" t="s">
        <v>38</v>
      </c>
    </row>
    <row r="1536" spans="23:37" ht="16.5" customHeight="1" x14ac:dyDescent="0.25">
      <c r="W1536" s="156" t="s">
        <v>38</v>
      </c>
      <c r="X1536" s="156" t="s">
        <v>38</v>
      </c>
      <c r="Y1536" s="156" t="s">
        <v>38</v>
      </c>
      <c r="Z1536" s="156" t="s">
        <v>38</v>
      </c>
      <c r="AA1536" s="156" t="s">
        <v>38</v>
      </c>
      <c r="AB1536" s="156" t="s">
        <v>38</v>
      </c>
      <c r="AC1536" s="156" t="s">
        <v>38</v>
      </c>
      <c r="AD1536" s="96" t="s">
        <v>290</v>
      </c>
      <c r="AE1536" s="156" t="s">
        <v>38</v>
      </c>
      <c r="AF1536" s="156" t="s">
        <v>38</v>
      </c>
      <c r="AG1536" s="156" t="s">
        <v>38</v>
      </c>
      <c r="AH1536" s="156" t="s">
        <v>38</v>
      </c>
      <c r="AI1536" s="156" t="s">
        <v>38</v>
      </c>
      <c r="AJ1536" s="156" t="s">
        <v>38</v>
      </c>
      <c r="AK1536" s="156" t="s">
        <v>38</v>
      </c>
    </row>
    <row r="1537" spans="23:37" ht="16.5" customHeight="1" x14ac:dyDescent="0.25">
      <c r="W1537" s="156" t="s">
        <v>38</v>
      </c>
      <c r="X1537" s="156" t="s">
        <v>38</v>
      </c>
      <c r="Y1537" s="156" t="s">
        <v>38</v>
      </c>
      <c r="Z1537" s="156" t="s">
        <v>38</v>
      </c>
      <c r="AA1537" s="156" t="s">
        <v>38</v>
      </c>
      <c r="AB1537" s="156" t="s">
        <v>38</v>
      </c>
      <c r="AC1537" s="156" t="s">
        <v>38</v>
      </c>
      <c r="AD1537" s="96" t="s">
        <v>290</v>
      </c>
      <c r="AE1537" s="156" t="s">
        <v>38</v>
      </c>
      <c r="AF1537" s="156" t="s">
        <v>38</v>
      </c>
      <c r="AG1537" s="156" t="s">
        <v>38</v>
      </c>
      <c r="AH1537" s="156" t="s">
        <v>38</v>
      </c>
      <c r="AI1537" s="156" t="s">
        <v>38</v>
      </c>
      <c r="AJ1537" s="156" t="s">
        <v>38</v>
      </c>
      <c r="AK1537" s="156" t="s">
        <v>38</v>
      </c>
    </row>
    <row r="1538" spans="23:37" ht="16.5" customHeight="1" x14ac:dyDescent="0.25">
      <c r="W1538" s="156" t="s">
        <v>38</v>
      </c>
      <c r="X1538" s="156" t="s">
        <v>38</v>
      </c>
      <c r="Y1538" s="156" t="s">
        <v>38</v>
      </c>
      <c r="Z1538" s="156" t="s">
        <v>38</v>
      </c>
      <c r="AA1538" s="156" t="s">
        <v>38</v>
      </c>
      <c r="AB1538" s="156" t="s">
        <v>38</v>
      </c>
      <c r="AC1538" s="156" t="s">
        <v>38</v>
      </c>
      <c r="AD1538" s="96" t="s">
        <v>290</v>
      </c>
      <c r="AE1538" s="156" t="s">
        <v>38</v>
      </c>
      <c r="AF1538" s="156" t="s">
        <v>38</v>
      </c>
      <c r="AG1538" s="156" t="s">
        <v>38</v>
      </c>
      <c r="AH1538" s="156" t="s">
        <v>38</v>
      </c>
      <c r="AI1538" s="156" t="s">
        <v>38</v>
      </c>
      <c r="AJ1538" s="156" t="s">
        <v>38</v>
      </c>
      <c r="AK1538" s="156" t="s">
        <v>38</v>
      </c>
    </row>
    <row r="1539" spans="23:37" ht="16.5" customHeight="1" x14ac:dyDescent="0.25">
      <c r="W1539" s="156" t="s">
        <v>38</v>
      </c>
      <c r="X1539" s="156" t="s">
        <v>38</v>
      </c>
      <c r="Y1539" s="156" t="s">
        <v>38</v>
      </c>
      <c r="Z1539" s="156" t="s">
        <v>38</v>
      </c>
      <c r="AA1539" s="156" t="s">
        <v>38</v>
      </c>
      <c r="AB1539" s="156" t="s">
        <v>38</v>
      </c>
      <c r="AC1539" s="156" t="s">
        <v>38</v>
      </c>
      <c r="AD1539" s="96" t="s">
        <v>290</v>
      </c>
      <c r="AE1539" s="156" t="s">
        <v>38</v>
      </c>
      <c r="AF1539" s="156" t="s">
        <v>38</v>
      </c>
      <c r="AG1539" s="156" t="s">
        <v>38</v>
      </c>
      <c r="AH1539" s="156" t="s">
        <v>38</v>
      </c>
      <c r="AI1539" s="156" t="s">
        <v>38</v>
      </c>
      <c r="AJ1539" s="156" t="s">
        <v>38</v>
      </c>
      <c r="AK1539" s="156" t="s">
        <v>38</v>
      </c>
    </row>
    <row r="1540" spans="23:37" ht="16.5" customHeight="1" x14ac:dyDescent="0.25">
      <c r="W1540" s="156" t="s">
        <v>38</v>
      </c>
      <c r="X1540" s="156" t="s">
        <v>38</v>
      </c>
      <c r="Y1540" s="156" t="s">
        <v>38</v>
      </c>
      <c r="Z1540" s="156" t="s">
        <v>38</v>
      </c>
      <c r="AA1540" s="156" t="s">
        <v>38</v>
      </c>
      <c r="AB1540" s="156" t="s">
        <v>38</v>
      </c>
      <c r="AC1540" s="156" t="s">
        <v>38</v>
      </c>
      <c r="AD1540" s="96" t="s">
        <v>290</v>
      </c>
      <c r="AE1540" s="156" t="s">
        <v>38</v>
      </c>
      <c r="AF1540" s="156" t="s">
        <v>38</v>
      </c>
      <c r="AG1540" s="156" t="s">
        <v>38</v>
      </c>
      <c r="AH1540" s="156" t="s">
        <v>38</v>
      </c>
      <c r="AI1540" s="156" t="s">
        <v>38</v>
      </c>
      <c r="AJ1540" s="156" t="s">
        <v>38</v>
      </c>
      <c r="AK1540" s="156" t="s">
        <v>38</v>
      </c>
    </row>
    <row r="1541" spans="23:37" ht="16.5" customHeight="1" x14ac:dyDescent="0.25">
      <c r="W1541" s="156" t="s">
        <v>38</v>
      </c>
      <c r="X1541" s="156" t="s">
        <v>38</v>
      </c>
      <c r="Y1541" s="156" t="s">
        <v>38</v>
      </c>
      <c r="Z1541" s="156" t="s">
        <v>38</v>
      </c>
      <c r="AA1541" s="156" t="s">
        <v>38</v>
      </c>
      <c r="AB1541" s="156" t="s">
        <v>38</v>
      </c>
      <c r="AC1541" s="156" t="s">
        <v>38</v>
      </c>
      <c r="AD1541" s="96" t="s">
        <v>290</v>
      </c>
      <c r="AE1541" s="156" t="s">
        <v>38</v>
      </c>
      <c r="AF1541" s="156" t="s">
        <v>38</v>
      </c>
      <c r="AG1541" s="156" t="s">
        <v>38</v>
      </c>
      <c r="AH1541" s="156" t="s">
        <v>38</v>
      </c>
      <c r="AI1541" s="156" t="s">
        <v>38</v>
      </c>
      <c r="AJ1541" s="156" t="s">
        <v>38</v>
      </c>
      <c r="AK1541" s="156" t="s">
        <v>38</v>
      </c>
    </row>
    <row r="1542" spans="23:37" ht="16.5" customHeight="1" x14ac:dyDescent="0.25">
      <c r="W1542" s="156" t="s">
        <v>38</v>
      </c>
      <c r="X1542" s="156" t="s">
        <v>38</v>
      </c>
      <c r="Y1542" s="156" t="s">
        <v>38</v>
      </c>
      <c r="Z1542" s="156" t="s">
        <v>38</v>
      </c>
      <c r="AA1542" s="156" t="s">
        <v>38</v>
      </c>
      <c r="AB1542" s="156" t="s">
        <v>38</v>
      </c>
      <c r="AC1542" s="156" t="s">
        <v>38</v>
      </c>
      <c r="AD1542" s="96" t="s">
        <v>290</v>
      </c>
      <c r="AE1542" s="156" t="s">
        <v>38</v>
      </c>
      <c r="AF1542" s="156" t="s">
        <v>38</v>
      </c>
      <c r="AG1542" s="156" t="s">
        <v>38</v>
      </c>
      <c r="AH1542" s="156" t="s">
        <v>38</v>
      </c>
      <c r="AI1542" s="156" t="s">
        <v>38</v>
      </c>
      <c r="AJ1542" s="156" t="s">
        <v>38</v>
      </c>
      <c r="AK1542" s="156" t="s">
        <v>38</v>
      </c>
    </row>
    <row r="1543" spans="23:37" ht="16.5" customHeight="1" x14ac:dyDescent="0.25">
      <c r="W1543" s="156" t="s">
        <v>38</v>
      </c>
      <c r="X1543" s="156" t="s">
        <v>38</v>
      </c>
      <c r="Y1543" s="156" t="s">
        <v>38</v>
      </c>
      <c r="Z1543" s="156" t="s">
        <v>38</v>
      </c>
      <c r="AA1543" s="156" t="s">
        <v>38</v>
      </c>
      <c r="AB1543" s="156" t="s">
        <v>38</v>
      </c>
      <c r="AC1543" s="156" t="s">
        <v>38</v>
      </c>
      <c r="AD1543" s="96" t="s">
        <v>290</v>
      </c>
      <c r="AE1543" s="156" t="s">
        <v>38</v>
      </c>
      <c r="AF1543" s="156" t="s">
        <v>38</v>
      </c>
      <c r="AG1543" s="156" t="s">
        <v>38</v>
      </c>
      <c r="AH1543" s="156" t="s">
        <v>38</v>
      </c>
      <c r="AI1543" s="156" t="s">
        <v>38</v>
      </c>
      <c r="AJ1543" s="156" t="s">
        <v>38</v>
      </c>
      <c r="AK1543" s="156" t="s">
        <v>38</v>
      </c>
    </row>
    <row r="1544" spans="23:37" ht="16.5" customHeight="1" x14ac:dyDescent="0.25">
      <c r="W1544" s="156" t="s">
        <v>38</v>
      </c>
      <c r="X1544" s="156" t="s">
        <v>38</v>
      </c>
      <c r="Y1544" s="156" t="s">
        <v>38</v>
      </c>
      <c r="Z1544" s="156" t="s">
        <v>38</v>
      </c>
      <c r="AA1544" s="156" t="s">
        <v>38</v>
      </c>
      <c r="AB1544" s="156" t="s">
        <v>38</v>
      </c>
      <c r="AC1544" s="156" t="s">
        <v>38</v>
      </c>
      <c r="AD1544" s="96" t="s">
        <v>290</v>
      </c>
      <c r="AE1544" s="156" t="s">
        <v>38</v>
      </c>
      <c r="AF1544" s="156" t="s">
        <v>38</v>
      </c>
      <c r="AG1544" s="156" t="s">
        <v>38</v>
      </c>
      <c r="AH1544" s="156" t="s">
        <v>38</v>
      </c>
      <c r="AI1544" s="156" t="s">
        <v>38</v>
      </c>
      <c r="AJ1544" s="156" t="s">
        <v>38</v>
      </c>
      <c r="AK1544" s="156" t="s">
        <v>38</v>
      </c>
    </row>
    <row r="1545" spans="23:37" ht="16.5" customHeight="1" x14ac:dyDescent="0.25">
      <c r="W1545" s="156" t="s">
        <v>38</v>
      </c>
      <c r="X1545" s="156" t="s">
        <v>38</v>
      </c>
      <c r="Y1545" s="156" t="s">
        <v>38</v>
      </c>
      <c r="Z1545" s="156" t="s">
        <v>38</v>
      </c>
      <c r="AA1545" s="156" t="s">
        <v>38</v>
      </c>
      <c r="AB1545" s="156" t="s">
        <v>38</v>
      </c>
      <c r="AC1545" s="156" t="s">
        <v>38</v>
      </c>
      <c r="AD1545" s="96" t="s">
        <v>290</v>
      </c>
      <c r="AE1545" s="156" t="s">
        <v>38</v>
      </c>
      <c r="AF1545" s="156" t="s">
        <v>38</v>
      </c>
      <c r="AG1545" s="156" t="s">
        <v>38</v>
      </c>
      <c r="AH1545" s="156" t="s">
        <v>38</v>
      </c>
      <c r="AI1545" s="156" t="s">
        <v>38</v>
      </c>
      <c r="AJ1545" s="156" t="s">
        <v>38</v>
      </c>
      <c r="AK1545" s="156" t="s">
        <v>38</v>
      </c>
    </row>
    <row r="1546" spans="23:37" ht="16.5" customHeight="1" x14ac:dyDescent="0.25">
      <c r="W1546" s="156" t="s">
        <v>38</v>
      </c>
      <c r="X1546" s="156" t="s">
        <v>38</v>
      </c>
      <c r="Y1546" s="156" t="s">
        <v>38</v>
      </c>
      <c r="Z1546" s="156" t="s">
        <v>38</v>
      </c>
      <c r="AA1546" s="156" t="s">
        <v>38</v>
      </c>
      <c r="AB1546" s="156" t="s">
        <v>38</v>
      </c>
      <c r="AC1546" s="156" t="s">
        <v>38</v>
      </c>
      <c r="AD1546" s="96" t="s">
        <v>290</v>
      </c>
      <c r="AE1546" s="156" t="s">
        <v>38</v>
      </c>
      <c r="AF1546" s="156" t="s">
        <v>38</v>
      </c>
      <c r="AG1546" s="156" t="s">
        <v>38</v>
      </c>
      <c r="AH1546" s="156" t="s">
        <v>38</v>
      </c>
      <c r="AI1546" s="156" t="s">
        <v>38</v>
      </c>
      <c r="AJ1546" s="156" t="s">
        <v>38</v>
      </c>
      <c r="AK1546" s="156" t="s">
        <v>38</v>
      </c>
    </row>
    <row r="1547" spans="23:37" ht="16.5" customHeight="1" x14ac:dyDescent="0.25">
      <c r="W1547" s="156" t="s">
        <v>38</v>
      </c>
      <c r="X1547" s="156" t="s">
        <v>38</v>
      </c>
      <c r="Y1547" s="156" t="s">
        <v>38</v>
      </c>
      <c r="Z1547" s="156" t="s">
        <v>38</v>
      </c>
      <c r="AA1547" s="156" t="s">
        <v>38</v>
      </c>
      <c r="AB1547" s="156" t="s">
        <v>38</v>
      </c>
      <c r="AC1547" s="156" t="s">
        <v>38</v>
      </c>
      <c r="AD1547" s="96" t="s">
        <v>290</v>
      </c>
      <c r="AE1547" s="156" t="s">
        <v>38</v>
      </c>
      <c r="AF1547" s="156" t="s">
        <v>38</v>
      </c>
      <c r="AG1547" s="156" t="s">
        <v>38</v>
      </c>
      <c r="AH1547" s="156" t="s">
        <v>38</v>
      </c>
      <c r="AI1547" s="156" t="s">
        <v>38</v>
      </c>
      <c r="AJ1547" s="156" t="s">
        <v>38</v>
      </c>
      <c r="AK1547" s="156" t="s">
        <v>38</v>
      </c>
    </row>
    <row r="1548" spans="23:37" ht="16.5" customHeight="1" x14ac:dyDescent="0.25">
      <c r="W1548" s="156" t="s">
        <v>38</v>
      </c>
      <c r="X1548" s="156" t="s">
        <v>38</v>
      </c>
      <c r="Y1548" s="156" t="s">
        <v>38</v>
      </c>
      <c r="Z1548" s="156" t="s">
        <v>38</v>
      </c>
      <c r="AA1548" s="156" t="s">
        <v>38</v>
      </c>
      <c r="AB1548" s="156" t="s">
        <v>38</v>
      </c>
      <c r="AC1548" s="156" t="s">
        <v>38</v>
      </c>
      <c r="AD1548" s="96" t="s">
        <v>290</v>
      </c>
      <c r="AE1548" s="156" t="s">
        <v>38</v>
      </c>
      <c r="AF1548" s="156" t="s">
        <v>38</v>
      </c>
      <c r="AG1548" s="156" t="s">
        <v>38</v>
      </c>
      <c r="AH1548" s="156" t="s">
        <v>38</v>
      </c>
      <c r="AI1548" s="156" t="s">
        <v>38</v>
      </c>
      <c r="AJ1548" s="156" t="s">
        <v>38</v>
      </c>
      <c r="AK1548" s="156" t="s">
        <v>38</v>
      </c>
    </row>
    <row r="1549" spans="23:37" ht="16.5" customHeight="1" x14ac:dyDescent="0.25">
      <c r="W1549" s="156" t="s">
        <v>38</v>
      </c>
      <c r="X1549" s="156" t="s">
        <v>38</v>
      </c>
      <c r="Y1549" s="156" t="s">
        <v>38</v>
      </c>
      <c r="Z1549" s="156" t="s">
        <v>38</v>
      </c>
      <c r="AA1549" s="156" t="s">
        <v>38</v>
      </c>
      <c r="AB1549" s="156" t="s">
        <v>38</v>
      </c>
      <c r="AC1549" s="156" t="s">
        <v>38</v>
      </c>
      <c r="AD1549" s="96" t="s">
        <v>290</v>
      </c>
      <c r="AE1549" s="156" t="s">
        <v>38</v>
      </c>
      <c r="AF1549" s="156" t="s">
        <v>38</v>
      </c>
      <c r="AG1549" s="156" t="s">
        <v>38</v>
      </c>
      <c r="AH1549" s="156" t="s">
        <v>38</v>
      </c>
      <c r="AI1549" s="156" t="s">
        <v>38</v>
      </c>
      <c r="AJ1549" s="156" t="s">
        <v>38</v>
      </c>
      <c r="AK1549" s="156" t="s">
        <v>38</v>
      </c>
    </row>
    <row r="1550" spans="23:37" ht="16.5" customHeight="1" x14ac:dyDescent="0.25">
      <c r="W1550" s="156" t="s">
        <v>38</v>
      </c>
      <c r="X1550" s="156" t="s">
        <v>38</v>
      </c>
      <c r="Y1550" s="156" t="s">
        <v>38</v>
      </c>
      <c r="Z1550" s="156" t="s">
        <v>38</v>
      </c>
      <c r="AA1550" s="156" t="s">
        <v>38</v>
      </c>
      <c r="AB1550" s="156" t="s">
        <v>38</v>
      </c>
      <c r="AC1550" s="156" t="s">
        <v>38</v>
      </c>
      <c r="AD1550" s="96" t="s">
        <v>290</v>
      </c>
      <c r="AE1550" s="156" t="s">
        <v>38</v>
      </c>
      <c r="AF1550" s="156" t="s">
        <v>38</v>
      </c>
      <c r="AG1550" s="156" t="s">
        <v>38</v>
      </c>
      <c r="AH1550" s="156" t="s">
        <v>38</v>
      </c>
      <c r="AI1550" s="156" t="s">
        <v>38</v>
      </c>
      <c r="AJ1550" s="156" t="s">
        <v>38</v>
      </c>
      <c r="AK1550" s="156" t="s">
        <v>38</v>
      </c>
    </row>
    <row r="1551" spans="23:37" ht="16.5" customHeight="1" x14ac:dyDescent="0.25">
      <c r="W1551" s="156" t="s">
        <v>38</v>
      </c>
      <c r="X1551" s="156" t="s">
        <v>38</v>
      </c>
      <c r="Y1551" s="156" t="s">
        <v>38</v>
      </c>
      <c r="Z1551" s="156" t="s">
        <v>38</v>
      </c>
      <c r="AA1551" s="156" t="s">
        <v>38</v>
      </c>
      <c r="AB1551" s="156" t="s">
        <v>38</v>
      </c>
      <c r="AC1551" s="156" t="s">
        <v>38</v>
      </c>
      <c r="AD1551" s="96" t="s">
        <v>290</v>
      </c>
      <c r="AE1551" s="156" t="s">
        <v>38</v>
      </c>
      <c r="AF1551" s="156" t="s">
        <v>38</v>
      </c>
      <c r="AG1551" s="156" t="s">
        <v>38</v>
      </c>
      <c r="AH1551" s="156" t="s">
        <v>38</v>
      </c>
      <c r="AI1551" s="156" t="s">
        <v>38</v>
      </c>
      <c r="AJ1551" s="156" t="s">
        <v>38</v>
      </c>
      <c r="AK1551" s="156" t="s">
        <v>38</v>
      </c>
    </row>
    <row r="1552" spans="23:37" ht="16.5" customHeight="1" x14ac:dyDescent="0.25">
      <c r="W1552" s="156" t="s">
        <v>38</v>
      </c>
      <c r="X1552" s="156" t="s">
        <v>38</v>
      </c>
      <c r="Y1552" s="156" t="s">
        <v>38</v>
      </c>
      <c r="Z1552" s="156" t="s">
        <v>38</v>
      </c>
      <c r="AA1552" s="156" t="s">
        <v>38</v>
      </c>
      <c r="AB1552" s="156" t="s">
        <v>38</v>
      </c>
      <c r="AC1552" s="156" t="s">
        <v>38</v>
      </c>
      <c r="AD1552" s="96" t="s">
        <v>290</v>
      </c>
      <c r="AE1552" s="156" t="s">
        <v>38</v>
      </c>
      <c r="AF1552" s="156" t="s">
        <v>38</v>
      </c>
      <c r="AG1552" s="156" t="s">
        <v>38</v>
      </c>
      <c r="AH1552" s="156" t="s">
        <v>38</v>
      </c>
      <c r="AI1552" s="156" t="s">
        <v>38</v>
      </c>
      <c r="AJ1552" s="156" t="s">
        <v>38</v>
      </c>
      <c r="AK1552" s="156" t="s">
        <v>38</v>
      </c>
    </row>
    <row r="1553" spans="23:37" ht="16.5" customHeight="1" x14ac:dyDescent="0.25">
      <c r="W1553" s="156" t="s">
        <v>38</v>
      </c>
      <c r="X1553" s="156" t="s">
        <v>38</v>
      </c>
      <c r="Y1553" s="156" t="s">
        <v>38</v>
      </c>
      <c r="Z1553" s="156" t="s">
        <v>38</v>
      </c>
      <c r="AA1553" s="156" t="s">
        <v>38</v>
      </c>
      <c r="AB1553" s="156" t="s">
        <v>38</v>
      </c>
      <c r="AC1553" s="156" t="s">
        <v>38</v>
      </c>
      <c r="AD1553" s="96" t="s">
        <v>290</v>
      </c>
      <c r="AE1553" s="156" t="s">
        <v>38</v>
      </c>
      <c r="AF1553" s="156" t="s">
        <v>38</v>
      </c>
      <c r="AG1553" s="156" t="s">
        <v>38</v>
      </c>
      <c r="AH1553" s="156" t="s">
        <v>38</v>
      </c>
      <c r="AI1553" s="156" t="s">
        <v>38</v>
      </c>
      <c r="AJ1553" s="156" t="s">
        <v>38</v>
      </c>
      <c r="AK1553" s="156" t="s">
        <v>38</v>
      </c>
    </row>
    <row r="1554" spans="23:37" ht="16.5" customHeight="1" x14ac:dyDescent="0.25">
      <c r="W1554" s="156" t="s">
        <v>38</v>
      </c>
      <c r="X1554" s="156" t="s">
        <v>38</v>
      </c>
      <c r="Y1554" s="156" t="s">
        <v>38</v>
      </c>
      <c r="Z1554" s="156" t="s">
        <v>38</v>
      </c>
      <c r="AA1554" s="156" t="s">
        <v>38</v>
      </c>
      <c r="AB1554" s="156" t="s">
        <v>38</v>
      </c>
      <c r="AC1554" s="156" t="s">
        <v>38</v>
      </c>
      <c r="AD1554" s="96" t="s">
        <v>290</v>
      </c>
      <c r="AE1554" s="156" t="s">
        <v>38</v>
      </c>
      <c r="AF1554" s="156" t="s">
        <v>38</v>
      </c>
      <c r="AG1554" s="156" t="s">
        <v>38</v>
      </c>
      <c r="AH1554" s="156" t="s">
        <v>38</v>
      </c>
      <c r="AI1554" s="156" t="s">
        <v>38</v>
      </c>
      <c r="AJ1554" s="156" t="s">
        <v>38</v>
      </c>
      <c r="AK1554" s="156" t="s">
        <v>38</v>
      </c>
    </row>
    <row r="1555" spans="23:37" ht="16.5" customHeight="1" x14ac:dyDescent="0.25">
      <c r="W1555" s="156" t="s">
        <v>38</v>
      </c>
      <c r="X1555" s="156" t="s">
        <v>38</v>
      </c>
      <c r="Y1555" s="156" t="s">
        <v>38</v>
      </c>
      <c r="Z1555" s="156" t="s">
        <v>38</v>
      </c>
      <c r="AA1555" s="156" t="s">
        <v>38</v>
      </c>
      <c r="AB1555" s="156" t="s">
        <v>38</v>
      </c>
      <c r="AC1555" s="156" t="s">
        <v>38</v>
      </c>
      <c r="AD1555" s="96" t="s">
        <v>290</v>
      </c>
      <c r="AE1555" s="156" t="s">
        <v>38</v>
      </c>
      <c r="AF1555" s="156" t="s">
        <v>38</v>
      </c>
      <c r="AG1555" s="156" t="s">
        <v>38</v>
      </c>
      <c r="AH1555" s="156" t="s">
        <v>38</v>
      </c>
      <c r="AI1555" s="156" t="s">
        <v>38</v>
      </c>
      <c r="AJ1555" s="156" t="s">
        <v>38</v>
      </c>
      <c r="AK1555" s="156" t="s">
        <v>38</v>
      </c>
    </row>
    <row r="1556" spans="23:37" ht="16.5" customHeight="1" x14ac:dyDescent="0.25">
      <c r="W1556" s="156" t="s">
        <v>38</v>
      </c>
      <c r="X1556" s="156" t="s">
        <v>38</v>
      </c>
      <c r="Y1556" s="156" t="s">
        <v>38</v>
      </c>
      <c r="Z1556" s="156" t="s">
        <v>38</v>
      </c>
      <c r="AA1556" s="156" t="s">
        <v>38</v>
      </c>
      <c r="AB1556" s="156" t="s">
        <v>38</v>
      </c>
      <c r="AC1556" s="156" t="s">
        <v>38</v>
      </c>
      <c r="AD1556" s="96" t="s">
        <v>290</v>
      </c>
      <c r="AE1556" s="156" t="s">
        <v>38</v>
      </c>
      <c r="AF1556" s="156" t="s">
        <v>38</v>
      </c>
      <c r="AG1556" s="156" t="s">
        <v>38</v>
      </c>
      <c r="AH1556" s="156" t="s">
        <v>38</v>
      </c>
      <c r="AI1556" s="156" t="s">
        <v>38</v>
      </c>
      <c r="AJ1556" s="156" t="s">
        <v>38</v>
      </c>
      <c r="AK1556" s="156" t="s">
        <v>38</v>
      </c>
    </row>
    <row r="1557" spans="23:37" ht="16.5" customHeight="1" x14ac:dyDescent="0.25">
      <c r="W1557" s="156" t="s">
        <v>38</v>
      </c>
      <c r="X1557" s="156" t="s">
        <v>38</v>
      </c>
      <c r="Y1557" s="156" t="s">
        <v>38</v>
      </c>
      <c r="Z1557" s="156" t="s">
        <v>38</v>
      </c>
      <c r="AA1557" s="156" t="s">
        <v>38</v>
      </c>
      <c r="AB1557" s="156" t="s">
        <v>38</v>
      </c>
      <c r="AC1557" s="156" t="s">
        <v>38</v>
      </c>
      <c r="AD1557" s="96" t="s">
        <v>290</v>
      </c>
      <c r="AE1557" s="156" t="s">
        <v>38</v>
      </c>
      <c r="AF1557" s="156" t="s">
        <v>38</v>
      </c>
      <c r="AG1557" s="156" t="s">
        <v>38</v>
      </c>
      <c r="AH1557" s="156" t="s">
        <v>38</v>
      </c>
      <c r="AI1557" s="156" t="s">
        <v>38</v>
      </c>
      <c r="AJ1557" s="156" t="s">
        <v>38</v>
      </c>
      <c r="AK1557" s="156" t="s">
        <v>38</v>
      </c>
    </row>
    <row r="1558" spans="23:37" ht="16.5" customHeight="1" x14ac:dyDescent="0.25">
      <c r="W1558" s="156" t="s">
        <v>38</v>
      </c>
      <c r="X1558" s="156" t="s">
        <v>38</v>
      </c>
      <c r="Y1558" s="156" t="s">
        <v>38</v>
      </c>
      <c r="Z1558" s="156" t="s">
        <v>38</v>
      </c>
      <c r="AA1558" s="156" t="s">
        <v>38</v>
      </c>
      <c r="AB1558" s="156" t="s">
        <v>38</v>
      </c>
      <c r="AC1558" s="156" t="s">
        <v>38</v>
      </c>
      <c r="AD1558" s="96" t="s">
        <v>290</v>
      </c>
      <c r="AE1558" s="156" t="s">
        <v>38</v>
      </c>
      <c r="AF1558" s="156" t="s">
        <v>38</v>
      </c>
      <c r="AG1558" s="156" t="s">
        <v>38</v>
      </c>
      <c r="AH1558" s="156" t="s">
        <v>38</v>
      </c>
      <c r="AI1558" s="156" t="s">
        <v>38</v>
      </c>
      <c r="AJ1558" s="156" t="s">
        <v>38</v>
      </c>
      <c r="AK1558" s="156" t="s">
        <v>38</v>
      </c>
    </row>
    <row r="1559" spans="23:37" ht="16.5" customHeight="1" x14ac:dyDescent="0.25">
      <c r="W1559" s="156" t="s">
        <v>38</v>
      </c>
      <c r="X1559" s="156" t="s">
        <v>38</v>
      </c>
      <c r="Y1559" s="156" t="s">
        <v>38</v>
      </c>
      <c r="Z1559" s="156" t="s">
        <v>38</v>
      </c>
      <c r="AA1559" s="156" t="s">
        <v>38</v>
      </c>
      <c r="AB1559" s="156" t="s">
        <v>38</v>
      </c>
      <c r="AC1559" s="156" t="s">
        <v>38</v>
      </c>
      <c r="AD1559" s="96" t="s">
        <v>290</v>
      </c>
      <c r="AE1559" s="156" t="s">
        <v>38</v>
      </c>
      <c r="AF1559" s="156" t="s">
        <v>38</v>
      </c>
      <c r="AG1559" s="156" t="s">
        <v>38</v>
      </c>
      <c r="AH1559" s="156" t="s">
        <v>38</v>
      </c>
      <c r="AI1559" s="156" t="s">
        <v>38</v>
      </c>
      <c r="AJ1559" s="156" t="s">
        <v>38</v>
      </c>
      <c r="AK1559" s="156" t="s">
        <v>38</v>
      </c>
    </row>
    <row r="1560" spans="23:37" ht="16.5" customHeight="1" x14ac:dyDescent="0.25">
      <c r="W1560" s="156" t="s">
        <v>38</v>
      </c>
      <c r="X1560" s="156" t="s">
        <v>38</v>
      </c>
      <c r="Y1560" s="156" t="s">
        <v>38</v>
      </c>
      <c r="Z1560" s="156" t="s">
        <v>38</v>
      </c>
      <c r="AA1560" s="156" t="s">
        <v>38</v>
      </c>
      <c r="AB1560" s="156" t="s">
        <v>38</v>
      </c>
      <c r="AC1560" s="156" t="s">
        <v>38</v>
      </c>
      <c r="AD1560" s="96" t="s">
        <v>290</v>
      </c>
      <c r="AE1560" s="156" t="s">
        <v>38</v>
      </c>
      <c r="AF1560" s="156" t="s">
        <v>38</v>
      </c>
      <c r="AG1560" s="156" t="s">
        <v>38</v>
      </c>
      <c r="AH1560" s="156" t="s">
        <v>38</v>
      </c>
      <c r="AI1560" s="156" t="s">
        <v>38</v>
      </c>
      <c r="AJ1560" s="156" t="s">
        <v>38</v>
      </c>
      <c r="AK1560" s="156" t="s">
        <v>38</v>
      </c>
    </row>
    <row r="1561" spans="23:37" ht="16.5" customHeight="1" x14ac:dyDescent="0.25">
      <c r="W1561" s="156" t="s">
        <v>38</v>
      </c>
      <c r="X1561" s="156" t="s">
        <v>38</v>
      </c>
      <c r="Y1561" s="156" t="s">
        <v>38</v>
      </c>
      <c r="Z1561" s="156" t="s">
        <v>38</v>
      </c>
      <c r="AA1561" s="156" t="s">
        <v>38</v>
      </c>
      <c r="AB1561" s="156" t="s">
        <v>38</v>
      </c>
      <c r="AC1561" s="156" t="s">
        <v>38</v>
      </c>
      <c r="AD1561" s="96" t="s">
        <v>290</v>
      </c>
      <c r="AE1561" s="156" t="s">
        <v>38</v>
      </c>
      <c r="AF1561" s="156" t="s">
        <v>38</v>
      </c>
      <c r="AG1561" s="156" t="s">
        <v>38</v>
      </c>
      <c r="AH1561" s="156" t="s">
        <v>38</v>
      </c>
      <c r="AI1561" s="156" t="s">
        <v>38</v>
      </c>
      <c r="AJ1561" s="156" t="s">
        <v>38</v>
      </c>
      <c r="AK1561" s="156" t="s">
        <v>38</v>
      </c>
    </row>
    <row r="1562" spans="23:37" ht="16.5" customHeight="1" x14ac:dyDescent="0.25">
      <c r="W1562" s="156" t="s">
        <v>38</v>
      </c>
      <c r="X1562" s="156" t="s">
        <v>38</v>
      </c>
      <c r="Y1562" s="156" t="s">
        <v>38</v>
      </c>
      <c r="Z1562" s="156" t="s">
        <v>38</v>
      </c>
      <c r="AA1562" s="156" t="s">
        <v>38</v>
      </c>
      <c r="AB1562" s="156" t="s">
        <v>38</v>
      </c>
      <c r="AC1562" s="156" t="s">
        <v>38</v>
      </c>
      <c r="AD1562" s="96" t="s">
        <v>290</v>
      </c>
      <c r="AE1562" s="156" t="s">
        <v>38</v>
      </c>
      <c r="AF1562" s="156" t="s">
        <v>38</v>
      </c>
      <c r="AG1562" s="156" t="s">
        <v>38</v>
      </c>
      <c r="AH1562" s="156" t="s">
        <v>38</v>
      </c>
      <c r="AI1562" s="156" t="s">
        <v>38</v>
      </c>
      <c r="AJ1562" s="156" t="s">
        <v>38</v>
      </c>
      <c r="AK1562" s="156" t="s">
        <v>38</v>
      </c>
    </row>
    <row r="1563" spans="23:37" ht="16.5" customHeight="1" x14ac:dyDescent="0.25">
      <c r="W1563" s="156" t="s">
        <v>38</v>
      </c>
      <c r="X1563" s="156" t="s">
        <v>38</v>
      </c>
      <c r="Y1563" s="156" t="s">
        <v>38</v>
      </c>
      <c r="Z1563" s="156" t="s">
        <v>38</v>
      </c>
      <c r="AA1563" s="156" t="s">
        <v>38</v>
      </c>
      <c r="AB1563" s="156" t="s">
        <v>38</v>
      </c>
      <c r="AC1563" s="156" t="s">
        <v>38</v>
      </c>
      <c r="AD1563" s="96" t="s">
        <v>290</v>
      </c>
      <c r="AE1563" s="156" t="s">
        <v>38</v>
      </c>
      <c r="AF1563" s="156" t="s">
        <v>38</v>
      </c>
      <c r="AG1563" s="156" t="s">
        <v>38</v>
      </c>
      <c r="AH1563" s="156" t="s">
        <v>38</v>
      </c>
      <c r="AI1563" s="156" t="s">
        <v>38</v>
      </c>
      <c r="AJ1563" s="156" t="s">
        <v>38</v>
      </c>
      <c r="AK1563" s="156" t="s">
        <v>38</v>
      </c>
    </row>
    <row r="1564" spans="23:37" ht="16.5" customHeight="1" x14ac:dyDescent="0.25">
      <c r="W1564" s="156" t="s">
        <v>38</v>
      </c>
      <c r="X1564" s="156" t="s">
        <v>38</v>
      </c>
      <c r="Y1564" s="156" t="s">
        <v>38</v>
      </c>
      <c r="Z1564" s="156" t="s">
        <v>38</v>
      </c>
      <c r="AA1564" s="156" t="s">
        <v>38</v>
      </c>
      <c r="AB1564" s="156" t="s">
        <v>38</v>
      </c>
      <c r="AC1564" s="156" t="s">
        <v>38</v>
      </c>
      <c r="AD1564" s="96" t="s">
        <v>290</v>
      </c>
      <c r="AE1564" s="156" t="s">
        <v>38</v>
      </c>
      <c r="AF1564" s="156" t="s">
        <v>38</v>
      </c>
      <c r="AG1564" s="156" t="s">
        <v>38</v>
      </c>
      <c r="AH1564" s="156" t="s">
        <v>38</v>
      </c>
      <c r="AI1564" s="156" t="s">
        <v>38</v>
      </c>
      <c r="AJ1564" s="156" t="s">
        <v>38</v>
      </c>
      <c r="AK1564" s="156" t="s">
        <v>38</v>
      </c>
    </row>
    <row r="1565" spans="23:37" ht="16.5" customHeight="1" x14ac:dyDescent="0.25">
      <c r="W1565" s="156" t="s">
        <v>38</v>
      </c>
      <c r="X1565" s="156" t="s">
        <v>38</v>
      </c>
      <c r="Y1565" s="156" t="s">
        <v>38</v>
      </c>
      <c r="Z1565" s="156" t="s">
        <v>38</v>
      </c>
      <c r="AA1565" s="156" t="s">
        <v>38</v>
      </c>
      <c r="AB1565" s="156" t="s">
        <v>38</v>
      </c>
      <c r="AC1565" s="156" t="s">
        <v>38</v>
      </c>
      <c r="AD1565" s="96" t="s">
        <v>290</v>
      </c>
      <c r="AE1565" s="156" t="s">
        <v>38</v>
      </c>
      <c r="AF1565" s="156" t="s">
        <v>38</v>
      </c>
      <c r="AG1565" s="156" t="s">
        <v>38</v>
      </c>
      <c r="AH1565" s="156" t="s">
        <v>38</v>
      </c>
      <c r="AI1565" s="156" t="s">
        <v>38</v>
      </c>
      <c r="AJ1565" s="156" t="s">
        <v>38</v>
      </c>
      <c r="AK1565" s="156" t="s">
        <v>38</v>
      </c>
    </row>
    <row r="1566" spans="23:37" ht="16.5" customHeight="1" x14ac:dyDescent="0.25">
      <c r="W1566" s="156" t="s">
        <v>38</v>
      </c>
      <c r="X1566" s="156" t="s">
        <v>38</v>
      </c>
      <c r="Y1566" s="156" t="s">
        <v>38</v>
      </c>
      <c r="Z1566" s="156" t="s">
        <v>38</v>
      </c>
      <c r="AA1566" s="156" t="s">
        <v>38</v>
      </c>
      <c r="AB1566" s="156" t="s">
        <v>38</v>
      </c>
      <c r="AC1566" s="156" t="s">
        <v>38</v>
      </c>
      <c r="AD1566" s="96" t="s">
        <v>290</v>
      </c>
      <c r="AE1566" s="156" t="s">
        <v>38</v>
      </c>
      <c r="AF1566" s="156" t="s">
        <v>38</v>
      </c>
      <c r="AG1566" s="156" t="s">
        <v>38</v>
      </c>
      <c r="AH1566" s="156" t="s">
        <v>38</v>
      </c>
      <c r="AI1566" s="156" t="s">
        <v>38</v>
      </c>
      <c r="AJ1566" s="156" t="s">
        <v>38</v>
      </c>
      <c r="AK1566" s="156" t="s">
        <v>38</v>
      </c>
    </row>
    <row r="1567" spans="23:37" ht="16.5" customHeight="1" x14ac:dyDescent="0.25">
      <c r="W1567" s="156" t="s">
        <v>38</v>
      </c>
      <c r="X1567" s="156" t="s">
        <v>38</v>
      </c>
      <c r="Y1567" s="156" t="s">
        <v>38</v>
      </c>
      <c r="Z1567" s="156" t="s">
        <v>38</v>
      </c>
      <c r="AA1567" s="156" t="s">
        <v>38</v>
      </c>
      <c r="AB1567" s="156" t="s">
        <v>38</v>
      </c>
      <c r="AC1567" s="156" t="s">
        <v>38</v>
      </c>
      <c r="AD1567" s="96" t="s">
        <v>290</v>
      </c>
      <c r="AE1567" s="156" t="s">
        <v>38</v>
      </c>
      <c r="AF1567" s="156" t="s">
        <v>38</v>
      </c>
      <c r="AG1567" s="156" t="s">
        <v>38</v>
      </c>
      <c r="AH1567" s="156" t="s">
        <v>38</v>
      </c>
      <c r="AI1567" s="156" t="s">
        <v>38</v>
      </c>
      <c r="AJ1567" s="156" t="s">
        <v>38</v>
      </c>
      <c r="AK1567" s="156" t="s">
        <v>38</v>
      </c>
    </row>
    <row r="1568" spans="23:37" ht="16.5" customHeight="1" x14ac:dyDescent="0.25">
      <c r="W1568" s="156" t="s">
        <v>38</v>
      </c>
      <c r="X1568" s="156" t="s">
        <v>38</v>
      </c>
      <c r="Y1568" s="156" t="s">
        <v>38</v>
      </c>
      <c r="Z1568" s="156" t="s">
        <v>38</v>
      </c>
      <c r="AA1568" s="156" t="s">
        <v>38</v>
      </c>
      <c r="AB1568" s="156" t="s">
        <v>38</v>
      </c>
      <c r="AC1568" s="156" t="s">
        <v>38</v>
      </c>
      <c r="AD1568" s="96" t="s">
        <v>290</v>
      </c>
      <c r="AE1568" s="156" t="s">
        <v>38</v>
      </c>
      <c r="AF1568" s="156" t="s">
        <v>38</v>
      </c>
      <c r="AG1568" s="156" t="s">
        <v>38</v>
      </c>
      <c r="AH1568" s="156" t="s">
        <v>38</v>
      </c>
      <c r="AI1568" s="156" t="s">
        <v>38</v>
      </c>
      <c r="AJ1568" s="156" t="s">
        <v>38</v>
      </c>
      <c r="AK1568" s="156" t="s">
        <v>38</v>
      </c>
    </row>
    <row r="1569" spans="23:37" ht="16.5" customHeight="1" x14ac:dyDescent="0.25">
      <c r="W1569" s="156" t="s">
        <v>38</v>
      </c>
      <c r="X1569" s="156" t="s">
        <v>38</v>
      </c>
      <c r="Y1569" s="156" t="s">
        <v>38</v>
      </c>
      <c r="Z1569" s="156" t="s">
        <v>38</v>
      </c>
      <c r="AA1569" s="156" t="s">
        <v>38</v>
      </c>
      <c r="AB1569" s="156" t="s">
        <v>38</v>
      </c>
      <c r="AC1569" s="156" t="s">
        <v>38</v>
      </c>
      <c r="AD1569" s="96" t="s">
        <v>290</v>
      </c>
      <c r="AE1569" s="156" t="s">
        <v>38</v>
      </c>
      <c r="AF1569" s="156" t="s">
        <v>38</v>
      </c>
      <c r="AG1569" s="156" t="s">
        <v>38</v>
      </c>
      <c r="AH1569" s="156" t="s">
        <v>38</v>
      </c>
      <c r="AI1569" s="156" t="s">
        <v>38</v>
      </c>
      <c r="AJ1569" s="156" t="s">
        <v>38</v>
      </c>
      <c r="AK1569" s="156" t="s">
        <v>38</v>
      </c>
    </row>
    <row r="1570" spans="23:37" ht="16.5" customHeight="1" x14ac:dyDescent="0.25">
      <c r="W1570" s="156" t="s">
        <v>38</v>
      </c>
      <c r="X1570" s="156" t="s">
        <v>38</v>
      </c>
      <c r="Y1570" s="156" t="s">
        <v>38</v>
      </c>
      <c r="Z1570" s="156" t="s">
        <v>38</v>
      </c>
      <c r="AA1570" s="156" t="s">
        <v>38</v>
      </c>
      <c r="AB1570" s="156" t="s">
        <v>38</v>
      </c>
      <c r="AC1570" s="156" t="s">
        <v>38</v>
      </c>
      <c r="AD1570" s="96" t="s">
        <v>290</v>
      </c>
      <c r="AE1570" s="156" t="s">
        <v>38</v>
      </c>
      <c r="AF1570" s="156" t="s">
        <v>38</v>
      </c>
      <c r="AG1570" s="156" t="s">
        <v>38</v>
      </c>
      <c r="AH1570" s="156" t="s">
        <v>38</v>
      </c>
      <c r="AI1570" s="156" t="s">
        <v>38</v>
      </c>
      <c r="AJ1570" s="156" t="s">
        <v>38</v>
      </c>
      <c r="AK1570" s="156" t="s">
        <v>38</v>
      </c>
    </row>
    <row r="1571" spans="23:37" ht="16.5" customHeight="1" x14ac:dyDescent="0.25">
      <c r="W1571" s="156" t="s">
        <v>38</v>
      </c>
      <c r="X1571" s="156" t="s">
        <v>38</v>
      </c>
      <c r="Y1571" s="156" t="s">
        <v>38</v>
      </c>
      <c r="Z1571" s="156" t="s">
        <v>38</v>
      </c>
      <c r="AA1571" s="156" t="s">
        <v>38</v>
      </c>
      <c r="AB1571" s="156" t="s">
        <v>38</v>
      </c>
      <c r="AC1571" s="156" t="s">
        <v>38</v>
      </c>
      <c r="AD1571" s="96" t="s">
        <v>290</v>
      </c>
      <c r="AE1571" s="156" t="s">
        <v>38</v>
      </c>
      <c r="AF1571" s="156" t="s">
        <v>38</v>
      </c>
      <c r="AG1571" s="156" t="s">
        <v>38</v>
      </c>
      <c r="AH1571" s="156" t="s">
        <v>38</v>
      </c>
      <c r="AI1571" s="156" t="s">
        <v>38</v>
      </c>
      <c r="AJ1571" s="156" t="s">
        <v>38</v>
      </c>
      <c r="AK1571" s="156" t="s">
        <v>38</v>
      </c>
    </row>
    <row r="1572" spans="23:37" ht="16.5" customHeight="1" x14ac:dyDescent="0.25">
      <c r="W1572" s="156" t="s">
        <v>38</v>
      </c>
      <c r="X1572" s="156" t="s">
        <v>38</v>
      </c>
      <c r="Y1572" s="156" t="s">
        <v>38</v>
      </c>
      <c r="Z1572" s="156" t="s">
        <v>38</v>
      </c>
      <c r="AA1572" s="156" t="s">
        <v>38</v>
      </c>
      <c r="AB1572" s="156" t="s">
        <v>38</v>
      </c>
      <c r="AC1572" s="156" t="s">
        <v>38</v>
      </c>
      <c r="AD1572" s="96" t="s">
        <v>290</v>
      </c>
      <c r="AE1572" s="156" t="s">
        <v>38</v>
      </c>
      <c r="AF1572" s="156" t="s">
        <v>38</v>
      </c>
      <c r="AG1572" s="156" t="s">
        <v>38</v>
      </c>
      <c r="AH1572" s="156" t="s">
        <v>38</v>
      </c>
      <c r="AI1572" s="156" t="s">
        <v>38</v>
      </c>
      <c r="AJ1572" s="156" t="s">
        <v>38</v>
      </c>
      <c r="AK1572" s="156" t="s">
        <v>38</v>
      </c>
    </row>
    <row r="1573" spans="23:37" ht="16.5" customHeight="1" x14ac:dyDescent="0.25">
      <c r="W1573" s="156" t="s">
        <v>38</v>
      </c>
      <c r="X1573" s="156" t="s">
        <v>38</v>
      </c>
      <c r="Y1573" s="156" t="s">
        <v>38</v>
      </c>
      <c r="Z1573" s="156" t="s">
        <v>38</v>
      </c>
      <c r="AA1573" s="156" t="s">
        <v>38</v>
      </c>
      <c r="AB1573" s="156" t="s">
        <v>38</v>
      </c>
      <c r="AC1573" s="156" t="s">
        <v>38</v>
      </c>
      <c r="AD1573" s="96" t="s">
        <v>290</v>
      </c>
      <c r="AE1573" s="156" t="s">
        <v>38</v>
      </c>
      <c r="AF1573" s="156" t="s">
        <v>38</v>
      </c>
      <c r="AG1573" s="156" t="s">
        <v>38</v>
      </c>
      <c r="AH1573" s="156" t="s">
        <v>38</v>
      </c>
      <c r="AI1573" s="156" t="s">
        <v>38</v>
      </c>
      <c r="AJ1573" s="156" t="s">
        <v>38</v>
      </c>
      <c r="AK1573" s="156" t="s">
        <v>38</v>
      </c>
    </row>
    <row r="1574" spans="23:37" ht="16.5" customHeight="1" x14ac:dyDescent="0.25">
      <c r="W1574" s="156" t="s">
        <v>38</v>
      </c>
      <c r="X1574" s="156" t="s">
        <v>38</v>
      </c>
      <c r="Y1574" s="156" t="s">
        <v>38</v>
      </c>
      <c r="Z1574" s="156" t="s">
        <v>38</v>
      </c>
      <c r="AA1574" s="156" t="s">
        <v>38</v>
      </c>
      <c r="AB1574" s="156" t="s">
        <v>38</v>
      </c>
      <c r="AC1574" s="156" t="s">
        <v>38</v>
      </c>
      <c r="AD1574" s="96" t="s">
        <v>290</v>
      </c>
      <c r="AE1574" s="156" t="s">
        <v>38</v>
      </c>
      <c r="AF1574" s="156" t="s">
        <v>38</v>
      </c>
      <c r="AG1574" s="156" t="s">
        <v>38</v>
      </c>
      <c r="AH1574" s="156" t="s">
        <v>38</v>
      </c>
      <c r="AI1574" s="156" t="s">
        <v>38</v>
      </c>
      <c r="AJ1574" s="156" t="s">
        <v>38</v>
      </c>
      <c r="AK1574" s="156" t="s">
        <v>38</v>
      </c>
    </row>
    <row r="1575" spans="23:37" ht="16.5" customHeight="1" x14ac:dyDescent="0.25">
      <c r="W1575" s="156" t="s">
        <v>38</v>
      </c>
      <c r="X1575" s="156" t="s">
        <v>38</v>
      </c>
      <c r="Y1575" s="156" t="s">
        <v>38</v>
      </c>
      <c r="Z1575" s="156" t="s">
        <v>38</v>
      </c>
      <c r="AA1575" s="156" t="s">
        <v>38</v>
      </c>
      <c r="AB1575" s="156" t="s">
        <v>38</v>
      </c>
      <c r="AC1575" s="156" t="s">
        <v>38</v>
      </c>
      <c r="AD1575" s="96" t="s">
        <v>290</v>
      </c>
      <c r="AE1575" s="156" t="s">
        <v>38</v>
      </c>
      <c r="AF1575" s="156" t="s">
        <v>38</v>
      </c>
      <c r="AG1575" s="156" t="s">
        <v>38</v>
      </c>
      <c r="AH1575" s="156" t="s">
        <v>38</v>
      </c>
      <c r="AI1575" s="156" t="s">
        <v>38</v>
      </c>
      <c r="AJ1575" s="156" t="s">
        <v>38</v>
      </c>
      <c r="AK1575" s="156" t="s">
        <v>38</v>
      </c>
    </row>
    <row r="1576" spans="23:37" ht="16.5" customHeight="1" x14ac:dyDescent="0.25">
      <c r="W1576" s="156" t="s">
        <v>38</v>
      </c>
      <c r="X1576" s="156" t="s">
        <v>38</v>
      </c>
      <c r="Y1576" s="156" t="s">
        <v>38</v>
      </c>
      <c r="Z1576" s="156" t="s">
        <v>38</v>
      </c>
      <c r="AA1576" s="156" t="s">
        <v>38</v>
      </c>
      <c r="AB1576" s="156" t="s">
        <v>38</v>
      </c>
      <c r="AC1576" s="156" t="s">
        <v>38</v>
      </c>
      <c r="AD1576" s="96" t="s">
        <v>290</v>
      </c>
      <c r="AE1576" s="156" t="s">
        <v>38</v>
      </c>
      <c r="AF1576" s="156" t="s">
        <v>38</v>
      </c>
      <c r="AG1576" s="156" t="s">
        <v>38</v>
      </c>
      <c r="AH1576" s="156" t="s">
        <v>38</v>
      </c>
      <c r="AI1576" s="156" t="s">
        <v>38</v>
      </c>
      <c r="AJ1576" s="156" t="s">
        <v>38</v>
      </c>
      <c r="AK1576" s="156" t="s">
        <v>38</v>
      </c>
    </row>
    <row r="1577" spans="23:37" ht="16.5" customHeight="1" x14ac:dyDescent="0.25">
      <c r="W1577" s="156" t="s">
        <v>38</v>
      </c>
      <c r="X1577" s="156" t="s">
        <v>38</v>
      </c>
      <c r="Y1577" s="156" t="s">
        <v>38</v>
      </c>
      <c r="Z1577" s="156" t="s">
        <v>38</v>
      </c>
      <c r="AA1577" s="156" t="s">
        <v>38</v>
      </c>
      <c r="AB1577" s="156" t="s">
        <v>38</v>
      </c>
      <c r="AC1577" s="156" t="s">
        <v>38</v>
      </c>
      <c r="AD1577" s="96" t="s">
        <v>290</v>
      </c>
      <c r="AE1577" s="156" t="s">
        <v>38</v>
      </c>
      <c r="AF1577" s="156" t="s">
        <v>38</v>
      </c>
      <c r="AG1577" s="156" t="s">
        <v>38</v>
      </c>
      <c r="AH1577" s="156" t="s">
        <v>38</v>
      </c>
      <c r="AI1577" s="156" t="s">
        <v>38</v>
      </c>
      <c r="AJ1577" s="156" t="s">
        <v>38</v>
      </c>
      <c r="AK1577" s="156" t="s">
        <v>38</v>
      </c>
    </row>
    <row r="1578" spans="23:37" ht="16.5" customHeight="1" x14ac:dyDescent="0.25">
      <c r="W1578" s="156" t="s">
        <v>38</v>
      </c>
      <c r="X1578" s="156" t="s">
        <v>38</v>
      </c>
      <c r="Y1578" s="156" t="s">
        <v>38</v>
      </c>
      <c r="Z1578" s="156" t="s">
        <v>38</v>
      </c>
      <c r="AA1578" s="156" t="s">
        <v>38</v>
      </c>
      <c r="AB1578" s="156" t="s">
        <v>38</v>
      </c>
      <c r="AC1578" s="156" t="s">
        <v>38</v>
      </c>
      <c r="AD1578" s="96" t="s">
        <v>290</v>
      </c>
      <c r="AE1578" s="156" t="s">
        <v>38</v>
      </c>
      <c r="AF1578" s="156" t="s">
        <v>38</v>
      </c>
      <c r="AG1578" s="156" t="s">
        <v>38</v>
      </c>
      <c r="AH1578" s="156" t="s">
        <v>38</v>
      </c>
      <c r="AI1578" s="156" t="s">
        <v>38</v>
      </c>
      <c r="AJ1578" s="156" t="s">
        <v>38</v>
      </c>
      <c r="AK1578" s="156" t="s">
        <v>38</v>
      </c>
    </row>
    <row r="1579" spans="23:37" ht="16.5" customHeight="1" x14ac:dyDescent="0.25">
      <c r="W1579" s="156" t="s">
        <v>38</v>
      </c>
      <c r="X1579" s="156" t="s">
        <v>38</v>
      </c>
      <c r="Y1579" s="156" t="s">
        <v>38</v>
      </c>
      <c r="Z1579" s="156" t="s">
        <v>38</v>
      </c>
      <c r="AA1579" s="156" t="s">
        <v>38</v>
      </c>
      <c r="AB1579" s="156" t="s">
        <v>38</v>
      </c>
      <c r="AC1579" s="156" t="s">
        <v>38</v>
      </c>
      <c r="AD1579" s="96" t="s">
        <v>290</v>
      </c>
      <c r="AE1579" s="156" t="s">
        <v>38</v>
      </c>
      <c r="AF1579" s="156" t="s">
        <v>38</v>
      </c>
      <c r="AG1579" s="156" t="s">
        <v>38</v>
      </c>
      <c r="AH1579" s="156" t="s">
        <v>38</v>
      </c>
      <c r="AI1579" s="156" t="s">
        <v>38</v>
      </c>
      <c r="AJ1579" s="156" t="s">
        <v>38</v>
      </c>
      <c r="AK1579" s="156" t="s">
        <v>38</v>
      </c>
    </row>
    <row r="1580" spans="23:37" ht="16.5" customHeight="1" x14ac:dyDescent="0.25">
      <c r="W1580" s="156" t="s">
        <v>38</v>
      </c>
      <c r="X1580" s="156" t="s">
        <v>38</v>
      </c>
      <c r="Y1580" s="156" t="s">
        <v>38</v>
      </c>
      <c r="Z1580" s="156" t="s">
        <v>38</v>
      </c>
      <c r="AA1580" s="156" t="s">
        <v>38</v>
      </c>
      <c r="AB1580" s="156" t="s">
        <v>38</v>
      </c>
      <c r="AC1580" s="156" t="s">
        <v>38</v>
      </c>
      <c r="AD1580" s="96" t="s">
        <v>290</v>
      </c>
      <c r="AE1580" s="156" t="s">
        <v>38</v>
      </c>
      <c r="AF1580" s="156" t="s">
        <v>38</v>
      </c>
      <c r="AG1580" s="156" t="s">
        <v>38</v>
      </c>
      <c r="AH1580" s="156" t="s">
        <v>38</v>
      </c>
      <c r="AI1580" s="156" t="s">
        <v>38</v>
      </c>
      <c r="AJ1580" s="156" t="s">
        <v>38</v>
      </c>
      <c r="AK1580" s="156" t="s">
        <v>38</v>
      </c>
    </row>
    <row r="1581" spans="23:37" ht="16.5" customHeight="1" x14ac:dyDescent="0.25">
      <c r="W1581" s="156" t="s">
        <v>38</v>
      </c>
      <c r="X1581" s="156" t="s">
        <v>38</v>
      </c>
      <c r="Y1581" s="156" t="s">
        <v>38</v>
      </c>
      <c r="Z1581" s="156" t="s">
        <v>38</v>
      </c>
      <c r="AA1581" s="156" t="s">
        <v>38</v>
      </c>
      <c r="AB1581" s="156" t="s">
        <v>38</v>
      </c>
      <c r="AC1581" s="156" t="s">
        <v>38</v>
      </c>
      <c r="AD1581" s="96" t="s">
        <v>290</v>
      </c>
      <c r="AE1581" s="156" t="s">
        <v>38</v>
      </c>
      <c r="AF1581" s="156" t="s">
        <v>38</v>
      </c>
      <c r="AG1581" s="156" t="s">
        <v>38</v>
      </c>
      <c r="AH1581" s="156" t="s">
        <v>38</v>
      </c>
      <c r="AI1581" s="156" t="s">
        <v>38</v>
      </c>
      <c r="AJ1581" s="156" t="s">
        <v>38</v>
      </c>
      <c r="AK1581" s="156" t="s">
        <v>38</v>
      </c>
    </row>
    <row r="1582" spans="23:37" ht="16.5" customHeight="1" x14ac:dyDescent="0.25">
      <c r="W1582" s="156" t="s">
        <v>38</v>
      </c>
      <c r="X1582" s="156" t="s">
        <v>38</v>
      </c>
      <c r="Y1582" s="156" t="s">
        <v>38</v>
      </c>
      <c r="Z1582" s="156" t="s">
        <v>38</v>
      </c>
      <c r="AA1582" s="156" t="s">
        <v>38</v>
      </c>
      <c r="AB1582" s="156" t="s">
        <v>38</v>
      </c>
      <c r="AC1582" s="156" t="s">
        <v>38</v>
      </c>
      <c r="AD1582" s="96" t="s">
        <v>290</v>
      </c>
      <c r="AE1582" s="156" t="s">
        <v>38</v>
      </c>
      <c r="AF1582" s="156" t="s">
        <v>38</v>
      </c>
      <c r="AG1582" s="156" t="s">
        <v>38</v>
      </c>
      <c r="AH1582" s="156" t="s">
        <v>38</v>
      </c>
      <c r="AI1582" s="156" t="s">
        <v>38</v>
      </c>
      <c r="AJ1582" s="156" t="s">
        <v>38</v>
      </c>
      <c r="AK1582" s="156" t="s">
        <v>38</v>
      </c>
    </row>
    <row r="1583" spans="23:37" ht="16.5" customHeight="1" x14ac:dyDescent="0.25">
      <c r="W1583" s="156" t="s">
        <v>38</v>
      </c>
      <c r="X1583" s="156" t="s">
        <v>38</v>
      </c>
      <c r="Y1583" s="156" t="s">
        <v>38</v>
      </c>
      <c r="Z1583" s="156" t="s">
        <v>38</v>
      </c>
      <c r="AA1583" s="156" t="s">
        <v>38</v>
      </c>
      <c r="AB1583" s="156" t="s">
        <v>38</v>
      </c>
      <c r="AC1583" s="156" t="s">
        <v>38</v>
      </c>
      <c r="AD1583" s="96" t="s">
        <v>290</v>
      </c>
      <c r="AE1583" s="156" t="s">
        <v>38</v>
      </c>
      <c r="AF1583" s="156" t="s">
        <v>38</v>
      </c>
      <c r="AG1583" s="156" t="s">
        <v>38</v>
      </c>
      <c r="AH1583" s="156" t="s">
        <v>38</v>
      </c>
      <c r="AI1583" s="156" t="s">
        <v>38</v>
      </c>
      <c r="AJ1583" s="156" t="s">
        <v>38</v>
      </c>
      <c r="AK1583" s="156" t="s">
        <v>38</v>
      </c>
    </row>
    <row r="1584" spans="23:37" ht="16.5" customHeight="1" x14ac:dyDescent="0.25">
      <c r="W1584" s="156" t="s">
        <v>38</v>
      </c>
      <c r="X1584" s="156" t="s">
        <v>38</v>
      </c>
      <c r="Y1584" s="156" t="s">
        <v>38</v>
      </c>
      <c r="Z1584" s="156" t="s">
        <v>38</v>
      </c>
      <c r="AA1584" s="156" t="s">
        <v>38</v>
      </c>
      <c r="AB1584" s="156" t="s">
        <v>38</v>
      </c>
      <c r="AC1584" s="156" t="s">
        <v>38</v>
      </c>
      <c r="AD1584" s="96" t="s">
        <v>290</v>
      </c>
      <c r="AE1584" s="156" t="s">
        <v>38</v>
      </c>
      <c r="AF1584" s="156" t="s">
        <v>38</v>
      </c>
      <c r="AG1584" s="156" t="s">
        <v>38</v>
      </c>
      <c r="AH1584" s="156" t="s">
        <v>38</v>
      </c>
      <c r="AI1584" s="156" t="s">
        <v>38</v>
      </c>
      <c r="AJ1584" s="156" t="s">
        <v>38</v>
      </c>
      <c r="AK1584" s="156" t="s">
        <v>38</v>
      </c>
    </row>
    <row r="1585" spans="23:37" ht="16.5" customHeight="1" x14ac:dyDescent="0.25">
      <c r="W1585" s="156" t="s">
        <v>38</v>
      </c>
      <c r="X1585" s="156" t="s">
        <v>38</v>
      </c>
      <c r="Y1585" s="156" t="s">
        <v>38</v>
      </c>
      <c r="Z1585" s="156" t="s">
        <v>38</v>
      </c>
      <c r="AA1585" s="156" t="s">
        <v>38</v>
      </c>
      <c r="AB1585" s="156" t="s">
        <v>38</v>
      </c>
      <c r="AC1585" s="156" t="s">
        <v>38</v>
      </c>
      <c r="AD1585" s="96" t="s">
        <v>290</v>
      </c>
      <c r="AE1585" s="156" t="s">
        <v>38</v>
      </c>
      <c r="AF1585" s="156" t="s">
        <v>38</v>
      </c>
      <c r="AG1585" s="156" t="s">
        <v>38</v>
      </c>
      <c r="AH1585" s="156" t="s">
        <v>38</v>
      </c>
      <c r="AI1585" s="156" t="s">
        <v>38</v>
      </c>
      <c r="AJ1585" s="156" t="s">
        <v>38</v>
      </c>
      <c r="AK1585" s="156" t="s">
        <v>38</v>
      </c>
    </row>
    <row r="1586" spans="23:37" ht="16.5" customHeight="1" x14ac:dyDescent="0.25">
      <c r="W1586" s="156" t="s">
        <v>38</v>
      </c>
      <c r="X1586" s="156" t="s">
        <v>38</v>
      </c>
      <c r="Y1586" s="156" t="s">
        <v>38</v>
      </c>
      <c r="Z1586" s="156" t="s">
        <v>38</v>
      </c>
      <c r="AA1586" s="156" t="s">
        <v>38</v>
      </c>
      <c r="AB1586" s="156" t="s">
        <v>38</v>
      </c>
      <c r="AC1586" s="156" t="s">
        <v>38</v>
      </c>
      <c r="AD1586" s="96" t="s">
        <v>290</v>
      </c>
      <c r="AE1586" s="156" t="s">
        <v>38</v>
      </c>
      <c r="AF1586" s="156" t="s">
        <v>38</v>
      </c>
      <c r="AG1586" s="156" t="s">
        <v>38</v>
      </c>
      <c r="AH1586" s="156" t="s">
        <v>38</v>
      </c>
      <c r="AI1586" s="156" t="s">
        <v>38</v>
      </c>
      <c r="AJ1586" s="156" t="s">
        <v>38</v>
      </c>
      <c r="AK1586" s="156" t="s">
        <v>38</v>
      </c>
    </row>
    <row r="1587" spans="23:37" ht="16.5" customHeight="1" x14ac:dyDescent="0.25">
      <c r="W1587" s="156" t="s">
        <v>38</v>
      </c>
      <c r="X1587" s="156" t="s">
        <v>38</v>
      </c>
      <c r="Y1587" s="156" t="s">
        <v>38</v>
      </c>
      <c r="Z1587" s="156" t="s">
        <v>38</v>
      </c>
      <c r="AA1587" s="156" t="s">
        <v>38</v>
      </c>
      <c r="AB1587" s="156" t="s">
        <v>38</v>
      </c>
      <c r="AC1587" s="156" t="s">
        <v>38</v>
      </c>
      <c r="AD1587" s="96" t="s">
        <v>290</v>
      </c>
      <c r="AE1587" s="156" t="s">
        <v>38</v>
      </c>
      <c r="AF1587" s="156" t="s">
        <v>38</v>
      </c>
      <c r="AG1587" s="156" t="s">
        <v>38</v>
      </c>
      <c r="AH1587" s="156" t="s">
        <v>38</v>
      </c>
      <c r="AI1587" s="156" t="s">
        <v>38</v>
      </c>
      <c r="AJ1587" s="156" t="s">
        <v>38</v>
      </c>
      <c r="AK1587" s="156" t="s">
        <v>38</v>
      </c>
    </row>
    <row r="1588" spans="23:37" ht="16.5" customHeight="1" x14ac:dyDescent="0.25">
      <c r="W1588" s="156" t="s">
        <v>38</v>
      </c>
      <c r="X1588" s="156" t="s">
        <v>38</v>
      </c>
      <c r="Y1588" s="156" t="s">
        <v>38</v>
      </c>
      <c r="Z1588" s="156" t="s">
        <v>38</v>
      </c>
      <c r="AA1588" s="156" t="s">
        <v>38</v>
      </c>
      <c r="AB1588" s="156" t="s">
        <v>38</v>
      </c>
      <c r="AC1588" s="156" t="s">
        <v>38</v>
      </c>
      <c r="AD1588" s="96" t="s">
        <v>290</v>
      </c>
      <c r="AE1588" s="156" t="s">
        <v>38</v>
      </c>
      <c r="AF1588" s="156" t="s">
        <v>38</v>
      </c>
      <c r="AG1588" s="156" t="s">
        <v>38</v>
      </c>
      <c r="AH1588" s="156" t="s">
        <v>38</v>
      </c>
      <c r="AI1588" s="156" t="s">
        <v>38</v>
      </c>
      <c r="AJ1588" s="156" t="s">
        <v>38</v>
      </c>
      <c r="AK1588" s="156" t="s">
        <v>38</v>
      </c>
    </row>
    <row r="1589" spans="23:37" ht="16.5" customHeight="1" x14ac:dyDescent="0.25">
      <c r="W1589" s="156" t="s">
        <v>38</v>
      </c>
      <c r="X1589" s="156" t="s">
        <v>38</v>
      </c>
      <c r="Y1589" s="156" t="s">
        <v>38</v>
      </c>
      <c r="Z1589" s="156" t="s">
        <v>38</v>
      </c>
      <c r="AA1589" s="156" t="s">
        <v>38</v>
      </c>
      <c r="AB1589" s="156" t="s">
        <v>38</v>
      </c>
      <c r="AC1589" s="156" t="s">
        <v>38</v>
      </c>
      <c r="AD1589" s="96" t="s">
        <v>290</v>
      </c>
      <c r="AE1589" s="156" t="s">
        <v>38</v>
      </c>
      <c r="AF1589" s="156" t="s">
        <v>38</v>
      </c>
      <c r="AG1589" s="156" t="s">
        <v>38</v>
      </c>
      <c r="AH1589" s="156" t="s">
        <v>38</v>
      </c>
      <c r="AI1589" s="156" t="s">
        <v>38</v>
      </c>
      <c r="AJ1589" s="156" t="s">
        <v>38</v>
      </c>
      <c r="AK1589" s="156" t="s">
        <v>38</v>
      </c>
    </row>
    <row r="1590" spans="23:37" ht="16.5" customHeight="1" x14ac:dyDescent="0.25">
      <c r="W1590" s="156" t="s">
        <v>38</v>
      </c>
      <c r="X1590" s="156" t="s">
        <v>38</v>
      </c>
      <c r="Y1590" s="156" t="s">
        <v>38</v>
      </c>
      <c r="Z1590" s="156" t="s">
        <v>38</v>
      </c>
      <c r="AA1590" s="156" t="s">
        <v>38</v>
      </c>
      <c r="AB1590" s="156" t="s">
        <v>38</v>
      </c>
      <c r="AC1590" s="156" t="s">
        <v>38</v>
      </c>
      <c r="AD1590" s="96" t="s">
        <v>290</v>
      </c>
      <c r="AE1590" s="156" t="s">
        <v>38</v>
      </c>
      <c r="AF1590" s="156" t="s">
        <v>38</v>
      </c>
      <c r="AG1590" s="156" t="s">
        <v>38</v>
      </c>
      <c r="AH1590" s="156" t="s">
        <v>38</v>
      </c>
      <c r="AI1590" s="156" t="s">
        <v>38</v>
      </c>
      <c r="AJ1590" s="156" t="s">
        <v>38</v>
      </c>
      <c r="AK1590" s="156" t="s">
        <v>38</v>
      </c>
    </row>
    <row r="1591" spans="23:37" ht="16.5" customHeight="1" x14ac:dyDescent="0.25">
      <c r="W1591" s="156" t="s">
        <v>38</v>
      </c>
      <c r="X1591" s="156" t="s">
        <v>38</v>
      </c>
      <c r="Y1591" s="156" t="s">
        <v>38</v>
      </c>
      <c r="Z1591" s="156" t="s">
        <v>38</v>
      </c>
      <c r="AA1591" s="156" t="s">
        <v>38</v>
      </c>
      <c r="AB1591" s="156" t="s">
        <v>38</v>
      </c>
      <c r="AC1591" s="156" t="s">
        <v>38</v>
      </c>
      <c r="AD1591" s="96" t="s">
        <v>290</v>
      </c>
      <c r="AE1591" s="156" t="s">
        <v>38</v>
      </c>
      <c r="AF1591" s="156" t="s">
        <v>38</v>
      </c>
      <c r="AG1591" s="156" t="s">
        <v>38</v>
      </c>
      <c r="AH1591" s="156" t="s">
        <v>38</v>
      </c>
      <c r="AI1591" s="156" t="s">
        <v>38</v>
      </c>
      <c r="AJ1591" s="156" t="s">
        <v>38</v>
      </c>
      <c r="AK1591" s="156" t="s">
        <v>38</v>
      </c>
    </row>
    <row r="1592" spans="23:37" ht="16.5" customHeight="1" x14ac:dyDescent="0.25">
      <c r="W1592" s="156" t="s">
        <v>38</v>
      </c>
      <c r="X1592" s="156" t="s">
        <v>38</v>
      </c>
      <c r="Y1592" s="156" t="s">
        <v>38</v>
      </c>
      <c r="Z1592" s="156" t="s">
        <v>38</v>
      </c>
      <c r="AA1592" s="156" t="s">
        <v>38</v>
      </c>
      <c r="AB1592" s="156" t="s">
        <v>38</v>
      </c>
      <c r="AC1592" s="156" t="s">
        <v>38</v>
      </c>
      <c r="AD1592" s="96" t="s">
        <v>290</v>
      </c>
      <c r="AE1592" s="156" t="s">
        <v>38</v>
      </c>
      <c r="AF1592" s="156" t="s">
        <v>38</v>
      </c>
      <c r="AG1592" s="156" t="s">
        <v>38</v>
      </c>
      <c r="AH1592" s="156" t="s">
        <v>38</v>
      </c>
      <c r="AI1592" s="156" t="s">
        <v>38</v>
      </c>
      <c r="AJ1592" s="156" t="s">
        <v>38</v>
      </c>
      <c r="AK1592" s="156" t="s">
        <v>38</v>
      </c>
    </row>
    <row r="1593" spans="23:37" ht="16.5" customHeight="1" x14ac:dyDescent="0.25">
      <c r="W1593" s="156" t="s">
        <v>38</v>
      </c>
      <c r="X1593" s="156" t="s">
        <v>38</v>
      </c>
      <c r="Y1593" s="156" t="s">
        <v>38</v>
      </c>
      <c r="Z1593" s="156" t="s">
        <v>38</v>
      </c>
      <c r="AA1593" s="156" t="s">
        <v>38</v>
      </c>
      <c r="AB1593" s="156" t="s">
        <v>38</v>
      </c>
      <c r="AC1593" s="156" t="s">
        <v>38</v>
      </c>
      <c r="AD1593" s="96" t="s">
        <v>290</v>
      </c>
      <c r="AE1593" s="156" t="s">
        <v>38</v>
      </c>
      <c r="AF1593" s="156" t="s">
        <v>38</v>
      </c>
      <c r="AG1593" s="156" t="s">
        <v>38</v>
      </c>
      <c r="AH1593" s="156" t="s">
        <v>38</v>
      </c>
      <c r="AI1593" s="156" t="s">
        <v>38</v>
      </c>
      <c r="AJ1593" s="156" t="s">
        <v>38</v>
      </c>
      <c r="AK1593" s="156" t="s">
        <v>38</v>
      </c>
    </row>
    <row r="1594" spans="23:37" ht="16.5" customHeight="1" x14ac:dyDescent="0.25">
      <c r="W1594" s="156" t="s">
        <v>38</v>
      </c>
      <c r="X1594" s="156" t="s">
        <v>38</v>
      </c>
      <c r="Y1594" s="156" t="s">
        <v>38</v>
      </c>
      <c r="Z1594" s="156" t="s">
        <v>38</v>
      </c>
      <c r="AA1594" s="156" t="s">
        <v>38</v>
      </c>
      <c r="AB1594" s="156" t="s">
        <v>38</v>
      </c>
      <c r="AC1594" s="156" t="s">
        <v>38</v>
      </c>
      <c r="AD1594" s="96" t="s">
        <v>290</v>
      </c>
      <c r="AE1594" s="156" t="s">
        <v>38</v>
      </c>
      <c r="AF1594" s="156" t="s">
        <v>38</v>
      </c>
      <c r="AG1594" s="156" t="s">
        <v>38</v>
      </c>
      <c r="AH1594" s="156" t="s">
        <v>38</v>
      </c>
      <c r="AI1594" s="156" t="s">
        <v>38</v>
      </c>
      <c r="AJ1594" s="156" t="s">
        <v>38</v>
      </c>
      <c r="AK1594" s="156" t="s">
        <v>38</v>
      </c>
    </row>
    <row r="1595" spans="23:37" ht="16.5" customHeight="1" x14ac:dyDescent="0.25">
      <c r="W1595" s="156" t="s">
        <v>38</v>
      </c>
      <c r="X1595" s="156" t="s">
        <v>38</v>
      </c>
      <c r="Y1595" s="156" t="s">
        <v>38</v>
      </c>
      <c r="Z1595" s="156" t="s">
        <v>38</v>
      </c>
      <c r="AA1595" s="156" t="s">
        <v>38</v>
      </c>
      <c r="AB1595" s="156" t="s">
        <v>38</v>
      </c>
      <c r="AC1595" s="156" t="s">
        <v>38</v>
      </c>
      <c r="AD1595" s="96" t="s">
        <v>290</v>
      </c>
      <c r="AE1595" s="156" t="s">
        <v>38</v>
      </c>
      <c r="AF1595" s="156" t="s">
        <v>38</v>
      </c>
      <c r="AG1595" s="156" t="s">
        <v>38</v>
      </c>
      <c r="AH1595" s="156" t="s">
        <v>38</v>
      </c>
      <c r="AI1595" s="156" t="s">
        <v>38</v>
      </c>
      <c r="AJ1595" s="156" t="s">
        <v>38</v>
      </c>
      <c r="AK1595" s="156" t="s">
        <v>38</v>
      </c>
    </row>
    <row r="1596" spans="23:37" ht="16.5" customHeight="1" x14ac:dyDescent="0.25">
      <c r="W1596" s="156" t="s">
        <v>38</v>
      </c>
      <c r="X1596" s="156" t="s">
        <v>38</v>
      </c>
      <c r="Y1596" s="156" t="s">
        <v>38</v>
      </c>
      <c r="Z1596" s="156" t="s">
        <v>38</v>
      </c>
      <c r="AA1596" s="156" t="s">
        <v>38</v>
      </c>
      <c r="AB1596" s="156" t="s">
        <v>38</v>
      </c>
      <c r="AC1596" s="156" t="s">
        <v>38</v>
      </c>
      <c r="AD1596" s="96" t="s">
        <v>290</v>
      </c>
      <c r="AE1596" s="156" t="s">
        <v>38</v>
      </c>
      <c r="AF1596" s="156" t="s">
        <v>38</v>
      </c>
      <c r="AG1596" s="156" t="s">
        <v>38</v>
      </c>
      <c r="AH1596" s="156" t="s">
        <v>38</v>
      </c>
      <c r="AI1596" s="156" t="s">
        <v>38</v>
      </c>
      <c r="AJ1596" s="156" t="s">
        <v>38</v>
      </c>
      <c r="AK1596" s="156" t="s">
        <v>38</v>
      </c>
    </row>
    <row r="1597" spans="23:37" ht="16.5" customHeight="1" x14ac:dyDescent="0.25">
      <c r="W1597" s="156" t="s">
        <v>38</v>
      </c>
      <c r="X1597" s="156" t="s">
        <v>38</v>
      </c>
      <c r="Y1597" s="156" t="s">
        <v>38</v>
      </c>
      <c r="Z1597" s="156" t="s">
        <v>38</v>
      </c>
      <c r="AA1597" s="156" t="s">
        <v>38</v>
      </c>
      <c r="AB1597" s="156" t="s">
        <v>38</v>
      </c>
      <c r="AC1597" s="156" t="s">
        <v>38</v>
      </c>
      <c r="AD1597" s="96" t="s">
        <v>290</v>
      </c>
      <c r="AE1597" s="156" t="s">
        <v>38</v>
      </c>
      <c r="AF1597" s="156" t="s">
        <v>38</v>
      </c>
      <c r="AG1597" s="156" t="s">
        <v>38</v>
      </c>
      <c r="AH1597" s="156" t="s">
        <v>38</v>
      </c>
      <c r="AI1597" s="156" t="s">
        <v>38</v>
      </c>
      <c r="AJ1597" s="156" t="s">
        <v>38</v>
      </c>
      <c r="AK1597" s="156" t="s">
        <v>38</v>
      </c>
    </row>
    <row r="1598" spans="23:37" ht="16.5" customHeight="1" x14ac:dyDescent="0.25">
      <c r="W1598" s="156" t="s">
        <v>38</v>
      </c>
      <c r="X1598" s="156" t="s">
        <v>38</v>
      </c>
      <c r="Y1598" s="156" t="s">
        <v>38</v>
      </c>
      <c r="Z1598" s="156" t="s">
        <v>38</v>
      </c>
      <c r="AA1598" s="156" t="s">
        <v>38</v>
      </c>
      <c r="AB1598" s="156" t="s">
        <v>38</v>
      </c>
      <c r="AC1598" s="156" t="s">
        <v>38</v>
      </c>
      <c r="AD1598" s="96" t="s">
        <v>290</v>
      </c>
      <c r="AE1598" s="156" t="s">
        <v>38</v>
      </c>
      <c r="AF1598" s="156" t="s">
        <v>38</v>
      </c>
      <c r="AG1598" s="156" t="s">
        <v>38</v>
      </c>
      <c r="AH1598" s="156" t="s">
        <v>38</v>
      </c>
      <c r="AI1598" s="156" t="s">
        <v>38</v>
      </c>
      <c r="AJ1598" s="156" t="s">
        <v>38</v>
      </c>
      <c r="AK1598" s="156" t="s">
        <v>38</v>
      </c>
    </row>
    <row r="1599" spans="23:37" ht="16.5" customHeight="1" x14ac:dyDescent="0.25">
      <c r="W1599" s="156" t="s">
        <v>38</v>
      </c>
      <c r="X1599" s="156" t="s">
        <v>38</v>
      </c>
      <c r="Y1599" s="156" t="s">
        <v>38</v>
      </c>
      <c r="Z1599" s="156" t="s">
        <v>38</v>
      </c>
      <c r="AA1599" s="156" t="s">
        <v>38</v>
      </c>
      <c r="AB1599" s="156" t="s">
        <v>38</v>
      </c>
      <c r="AC1599" s="156" t="s">
        <v>38</v>
      </c>
      <c r="AD1599" s="96" t="s">
        <v>290</v>
      </c>
      <c r="AE1599" s="156" t="s">
        <v>38</v>
      </c>
      <c r="AF1599" s="156" t="s">
        <v>38</v>
      </c>
      <c r="AG1599" s="156" t="s">
        <v>38</v>
      </c>
      <c r="AH1599" s="156" t="s">
        <v>38</v>
      </c>
      <c r="AI1599" s="156" t="s">
        <v>38</v>
      </c>
      <c r="AJ1599" s="156" t="s">
        <v>38</v>
      </c>
      <c r="AK1599" s="156" t="s">
        <v>38</v>
      </c>
    </row>
    <row r="1600" spans="23:37" ht="16.5" customHeight="1" x14ac:dyDescent="0.25">
      <c r="W1600" s="156" t="s">
        <v>38</v>
      </c>
      <c r="X1600" s="156" t="s">
        <v>38</v>
      </c>
      <c r="Y1600" s="156" t="s">
        <v>38</v>
      </c>
      <c r="Z1600" s="156" t="s">
        <v>38</v>
      </c>
      <c r="AA1600" s="156" t="s">
        <v>38</v>
      </c>
      <c r="AB1600" s="156" t="s">
        <v>38</v>
      </c>
      <c r="AC1600" s="156" t="s">
        <v>38</v>
      </c>
      <c r="AD1600" s="96" t="s">
        <v>290</v>
      </c>
      <c r="AE1600" s="156" t="s">
        <v>38</v>
      </c>
      <c r="AF1600" s="156" t="s">
        <v>38</v>
      </c>
      <c r="AG1600" s="156" t="s">
        <v>38</v>
      </c>
      <c r="AH1600" s="156" t="s">
        <v>38</v>
      </c>
      <c r="AI1600" s="156" t="s">
        <v>38</v>
      </c>
      <c r="AJ1600" s="156" t="s">
        <v>38</v>
      </c>
      <c r="AK1600" s="156" t="s">
        <v>38</v>
      </c>
    </row>
    <row r="1601" spans="23:37" ht="16.5" customHeight="1" x14ac:dyDescent="0.25">
      <c r="W1601" s="156" t="s">
        <v>38</v>
      </c>
      <c r="X1601" s="156" t="s">
        <v>38</v>
      </c>
      <c r="Y1601" s="156" t="s">
        <v>38</v>
      </c>
      <c r="Z1601" s="156" t="s">
        <v>38</v>
      </c>
      <c r="AA1601" s="156" t="s">
        <v>38</v>
      </c>
      <c r="AB1601" s="156" t="s">
        <v>38</v>
      </c>
      <c r="AC1601" s="156" t="s">
        <v>38</v>
      </c>
      <c r="AD1601" s="96" t="s">
        <v>290</v>
      </c>
      <c r="AE1601" s="156" t="s">
        <v>38</v>
      </c>
      <c r="AF1601" s="156" t="s">
        <v>38</v>
      </c>
      <c r="AG1601" s="156" t="s">
        <v>38</v>
      </c>
      <c r="AH1601" s="156" t="s">
        <v>38</v>
      </c>
      <c r="AI1601" s="156" t="s">
        <v>38</v>
      </c>
      <c r="AJ1601" s="156" t="s">
        <v>38</v>
      </c>
      <c r="AK1601" s="156" t="s">
        <v>38</v>
      </c>
    </row>
    <row r="1602" spans="23:37" ht="16.5" customHeight="1" x14ac:dyDescent="0.25">
      <c r="W1602" s="156" t="s">
        <v>38</v>
      </c>
      <c r="X1602" s="156" t="s">
        <v>38</v>
      </c>
      <c r="Y1602" s="156" t="s">
        <v>38</v>
      </c>
      <c r="Z1602" s="156" t="s">
        <v>38</v>
      </c>
      <c r="AA1602" s="156" t="s">
        <v>38</v>
      </c>
      <c r="AB1602" s="156" t="s">
        <v>38</v>
      </c>
      <c r="AC1602" s="156" t="s">
        <v>38</v>
      </c>
      <c r="AD1602" s="96" t="s">
        <v>290</v>
      </c>
      <c r="AE1602" s="156" t="s">
        <v>38</v>
      </c>
      <c r="AF1602" s="156" t="s">
        <v>38</v>
      </c>
      <c r="AG1602" s="156" t="s">
        <v>38</v>
      </c>
      <c r="AH1602" s="156" t="s">
        <v>38</v>
      </c>
      <c r="AI1602" s="156" t="s">
        <v>38</v>
      </c>
      <c r="AJ1602" s="156" t="s">
        <v>38</v>
      </c>
      <c r="AK1602" s="156" t="s">
        <v>38</v>
      </c>
    </row>
    <row r="1603" spans="23:37" ht="16.5" customHeight="1" x14ac:dyDescent="0.25">
      <c r="W1603" s="156" t="s">
        <v>38</v>
      </c>
      <c r="X1603" s="156" t="s">
        <v>38</v>
      </c>
      <c r="Y1603" s="156" t="s">
        <v>38</v>
      </c>
      <c r="Z1603" s="156" t="s">
        <v>38</v>
      </c>
      <c r="AA1603" s="156" t="s">
        <v>38</v>
      </c>
      <c r="AB1603" s="156" t="s">
        <v>38</v>
      </c>
      <c r="AC1603" s="156" t="s">
        <v>38</v>
      </c>
      <c r="AD1603" s="96" t="s">
        <v>290</v>
      </c>
      <c r="AE1603" s="156" t="s">
        <v>38</v>
      </c>
      <c r="AF1603" s="156" t="s">
        <v>38</v>
      </c>
      <c r="AG1603" s="156" t="s">
        <v>38</v>
      </c>
      <c r="AH1603" s="156" t="s">
        <v>38</v>
      </c>
      <c r="AI1603" s="156" t="s">
        <v>38</v>
      </c>
      <c r="AJ1603" s="156" t="s">
        <v>38</v>
      </c>
      <c r="AK1603" s="156" t="s">
        <v>38</v>
      </c>
    </row>
    <row r="1604" spans="23:37" ht="16.5" customHeight="1" x14ac:dyDescent="0.25">
      <c r="W1604" s="156" t="s">
        <v>38</v>
      </c>
      <c r="X1604" s="156" t="s">
        <v>38</v>
      </c>
      <c r="Y1604" s="156" t="s">
        <v>38</v>
      </c>
      <c r="Z1604" s="156" t="s">
        <v>38</v>
      </c>
      <c r="AA1604" s="156" t="s">
        <v>38</v>
      </c>
      <c r="AB1604" s="156" t="s">
        <v>38</v>
      </c>
      <c r="AC1604" s="156" t="s">
        <v>38</v>
      </c>
      <c r="AD1604" s="96" t="s">
        <v>290</v>
      </c>
      <c r="AE1604" s="156" t="s">
        <v>38</v>
      </c>
      <c r="AF1604" s="156" t="s">
        <v>38</v>
      </c>
      <c r="AG1604" s="156" t="s">
        <v>38</v>
      </c>
      <c r="AH1604" s="156" t="s">
        <v>38</v>
      </c>
      <c r="AI1604" s="156" t="s">
        <v>38</v>
      </c>
      <c r="AJ1604" s="156" t="s">
        <v>38</v>
      </c>
      <c r="AK1604" s="156" t="s">
        <v>38</v>
      </c>
    </row>
    <row r="1605" spans="23:37" ht="16.5" customHeight="1" x14ac:dyDescent="0.25">
      <c r="W1605" s="156" t="s">
        <v>38</v>
      </c>
      <c r="X1605" s="156" t="s">
        <v>38</v>
      </c>
      <c r="Y1605" s="156" t="s">
        <v>38</v>
      </c>
      <c r="Z1605" s="156" t="s">
        <v>38</v>
      </c>
      <c r="AA1605" s="156" t="s">
        <v>38</v>
      </c>
      <c r="AB1605" s="156" t="s">
        <v>38</v>
      </c>
      <c r="AC1605" s="156" t="s">
        <v>38</v>
      </c>
      <c r="AD1605" s="96" t="s">
        <v>290</v>
      </c>
      <c r="AE1605" s="156" t="s">
        <v>38</v>
      </c>
      <c r="AF1605" s="156" t="s">
        <v>38</v>
      </c>
      <c r="AG1605" s="156" t="s">
        <v>38</v>
      </c>
      <c r="AH1605" s="156" t="s">
        <v>38</v>
      </c>
      <c r="AI1605" s="156" t="s">
        <v>38</v>
      </c>
      <c r="AJ1605" s="156" t="s">
        <v>38</v>
      </c>
      <c r="AK1605" s="156" t="s">
        <v>38</v>
      </c>
    </row>
    <row r="1606" spans="23:37" ht="16.5" customHeight="1" x14ac:dyDescent="0.25">
      <c r="W1606" s="156" t="s">
        <v>38</v>
      </c>
      <c r="X1606" s="156" t="s">
        <v>38</v>
      </c>
      <c r="Y1606" s="156" t="s">
        <v>38</v>
      </c>
      <c r="Z1606" s="156" t="s">
        <v>38</v>
      </c>
      <c r="AA1606" s="156" t="s">
        <v>38</v>
      </c>
      <c r="AB1606" s="156" t="s">
        <v>38</v>
      </c>
      <c r="AC1606" s="156" t="s">
        <v>38</v>
      </c>
      <c r="AD1606" s="96" t="s">
        <v>290</v>
      </c>
      <c r="AE1606" s="156" t="s">
        <v>38</v>
      </c>
      <c r="AF1606" s="156" t="s">
        <v>38</v>
      </c>
      <c r="AG1606" s="156" t="s">
        <v>38</v>
      </c>
      <c r="AH1606" s="156" t="s">
        <v>38</v>
      </c>
      <c r="AI1606" s="156" t="s">
        <v>38</v>
      </c>
      <c r="AJ1606" s="156" t="s">
        <v>38</v>
      </c>
      <c r="AK1606" s="156" t="s">
        <v>38</v>
      </c>
    </row>
    <row r="1607" spans="23:37" ht="16.5" customHeight="1" x14ac:dyDescent="0.25">
      <c r="W1607" s="156" t="s">
        <v>38</v>
      </c>
      <c r="X1607" s="156" t="s">
        <v>38</v>
      </c>
      <c r="Y1607" s="156" t="s">
        <v>38</v>
      </c>
      <c r="Z1607" s="156" t="s">
        <v>38</v>
      </c>
      <c r="AA1607" s="156" t="s">
        <v>38</v>
      </c>
      <c r="AB1607" s="156" t="s">
        <v>38</v>
      </c>
      <c r="AC1607" s="156" t="s">
        <v>38</v>
      </c>
      <c r="AD1607" s="96" t="s">
        <v>290</v>
      </c>
      <c r="AE1607" s="156" t="s">
        <v>38</v>
      </c>
      <c r="AF1607" s="156" t="s">
        <v>38</v>
      </c>
      <c r="AG1607" s="156" t="s">
        <v>38</v>
      </c>
      <c r="AH1607" s="156" t="s">
        <v>38</v>
      </c>
      <c r="AI1607" s="156" t="s">
        <v>38</v>
      </c>
      <c r="AJ1607" s="156" t="s">
        <v>38</v>
      </c>
      <c r="AK1607" s="156" t="s">
        <v>38</v>
      </c>
    </row>
    <row r="1608" spans="23:37" ht="16.5" customHeight="1" x14ac:dyDescent="0.25">
      <c r="W1608" s="156" t="s">
        <v>38</v>
      </c>
      <c r="X1608" s="156" t="s">
        <v>38</v>
      </c>
      <c r="Y1608" s="156" t="s">
        <v>38</v>
      </c>
      <c r="Z1608" s="156" t="s">
        <v>38</v>
      </c>
      <c r="AA1608" s="156" t="s">
        <v>38</v>
      </c>
      <c r="AB1608" s="156" t="s">
        <v>38</v>
      </c>
      <c r="AC1608" s="156" t="s">
        <v>38</v>
      </c>
      <c r="AD1608" s="96" t="s">
        <v>290</v>
      </c>
      <c r="AE1608" s="156" t="s">
        <v>38</v>
      </c>
      <c r="AF1608" s="156" t="s">
        <v>38</v>
      </c>
      <c r="AG1608" s="156" t="s">
        <v>38</v>
      </c>
      <c r="AH1608" s="156" t="s">
        <v>38</v>
      </c>
      <c r="AI1608" s="156" t="s">
        <v>38</v>
      </c>
      <c r="AJ1608" s="156" t="s">
        <v>38</v>
      </c>
      <c r="AK1608" s="156" t="s">
        <v>38</v>
      </c>
    </row>
    <row r="1609" spans="23:37" ht="16.5" customHeight="1" x14ac:dyDescent="0.25">
      <c r="W1609" s="156" t="s">
        <v>38</v>
      </c>
      <c r="X1609" s="156" t="s">
        <v>38</v>
      </c>
      <c r="Y1609" s="156" t="s">
        <v>38</v>
      </c>
      <c r="Z1609" s="156" t="s">
        <v>38</v>
      </c>
      <c r="AA1609" s="156" t="s">
        <v>38</v>
      </c>
      <c r="AB1609" s="156" t="s">
        <v>38</v>
      </c>
      <c r="AC1609" s="156" t="s">
        <v>38</v>
      </c>
      <c r="AD1609" s="96" t="s">
        <v>290</v>
      </c>
      <c r="AE1609" s="156" t="s">
        <v>38</v>
      </c>
      <c r="AF1609" s="156" t="s">
        <v>38</v>
      </c>
      <c r="AG1609" s="156" t="s">
        <v>38</v>
      </c>
      <c r="AH1609" s="156" t="s">
        <v>38</v>
      </c>
      <c r="AI1609" s="156" t="s">
        <v>38</v>
      </c>
      <c r="AJ1609" s="156" t="s">
        <v>38</v>
      </c>
      <c r="AK1609" s="156" t="s">
        <v>38</v>
      </c>
    </row>
    <row r="1610" spans="23:37" ht="16.5" customHeight="1" x14ac:dyDescent="0.25">
      <c r="W1610" s="156" t="s">
        <v>38</v>
      </c>
      <c r="X1610" s="156" t="s">
        <v>38</v>
      </c>
      <c r="Y1610" s="156" t="s">
        <v>38</v>
      </c>
      <c r="Z1610" s="156" t="s">
        <v>38</v>
      </c>
      <c r="AA1610" s="156" t="s">
        <v>38</v>
      </c>
      <c r="AB1610" s="156" t="s">
        <v>38</v>
      </c>
      <c r="AC1610" s="156" t="s">
        <v>38</v>
      </c>
      <c r="AD1610" s="96" t="s">
        <v>290</v>
      </c>
      <c r="AE1610" s="156" t="s">
        <v>38</v>
      </c>
      <c r="AF1610" s="156" t="s">
        <v>38</v>
      </c>
      <c r="AG1610" s="156" t="s">
        <v>38</v>
      </c>
      <c r="AH1610" s="156" t="s">
        <v>38</v>
      </c>
      <c r="AI1610" s="156" t="s">
        <v>38</v>
      </c>
      <c r="AJ1610" s="156" t="s">
        <v>38</v>
      </c>
      <c r="AK1610" s="156" t="s">
        <v>38</v>
      </c>
    </row>
    <row r="1611" spans="23:37" ht="16.5" customHeight="1" x14ac:dyDescent="0.25">
      <c r="W1611" s="156" t="s">
        <v>38</v>
      </c>
      <c r="X1611" s="156" t="s">
        <v>38</v>
      </c>
      <c r="Y1611" s="156" t="s">
        <v>38</v>
      </c>
      <c r="Z1611" s="156" t="s">
        <v>38</v>
      </c>
      <c r="AA1611" s="156" t="s">
        <v>38</v>
      </c>
      <c r="AB1611" s="156" t="s">
        <v>38</v>
      </c>
      <c r="AC1611" s="156" t="s">
        <v>38</v>
      </c>
      <c r="AD1611" s="96" t="s">
        <v>290</v>
      </c>
      <c r="AE1611" s="156" t="s">
        <v>38</v>
      </c>
      <c r="AF1611" s="156" t="s">
        <v>38</v>
      </c>
      <c r="AG1611" s="156" t="s">
        <v>38</v>
      </c>
      <c r="AH1611" s="156" t="s">
        <v>38</v>
      </c>
      <c r="AI1611" s="156" t="s">
        <v>38</v>
      </c>
      <c r="AJ1611" s="156" t="s">
        <v>38</v>
      </c>
      <c r="AK1611" s="156" t="s">
        <v>38</v>
      </c>
    </row>
    <row r="1612" spans="23:37" ht="16.5" customHeight="1" x14ac:dyDescent="0.25">
      <c r="W1612" s="156" t="s">
        <v>38</v>
      </c>
      <c r="X1612" s="156" t="s">
        <v>38</v>
      </c>
      <c r="Y1612" s="156" t="s">
        <v>38</v>
      </c>
      <c r="Z1612" s="156" t="s">
        <v>38</v>
      </c>
      <c r="AA1612" s="156" t="s">
        <v>38</v>
      </c>
      <c r="AB1612" s="156" t="s">
        <v>38</v>
      </c>
      <c r="AC1612" s="156" t="s">
        <v>38</v>
      </c>
      <c r="AD1612" s="96" t="s">
        <v>290</v>
      </c>
      <c r="AE1612" s="156" t="s">
        <v>38</v>
      </c>
      <c r="AF1612" s="156" t="s">
        <v>38</v>
      </c>
      <c r="AG1612" s="156" t="s">
        <v>38</v>
      </c>
      <c r="AH1612" s="156" t="s">
        <v>38</v>
      </c>
      <c r="AI1612" s="156" t="s">
        <v>38</v>
      </c>
      <c r="AJ1612" s="156" t="s">
        <v>38</v>
      </c>
      <c r="AK1612" s="156" t="s">
        <v>38</v>
      </c>
    </row>
    <row r="1613" spans="23:37" ht="16.5" customHeight="1" x14ac:dyDescent="0.25">
      <c r="W1613" s="156" t="s">
        <v>38</v>
      </c>
      <c r="X1613" s="156" t="s">
        <v>38</v>
      </c>
      <c r="Y1613" s="156" t="s">
        <v>38</v>
      </c>
      <c r="Z1613" s="156" t="s">
        <v>38</v>
      </c>
      <c r="AA1613" s="156" t="s">
        <v>38</v>
      </c>
      <c r="AB1613" s="156" t="s">
        <v>38</v>
      </c>
      <c r="AC1613" s="156" t="s">
        <v>38</v>
      </c>
      <c r="AD1613" s="96" t="s">
        <v>290</v>
      </c>
      <c r="AE1613" s="156" t="s">
        <v>38</v>
      </c>
      <c r="AF1613" s="156" t="s">
        <v>38</v>
      </c>
      <c r="AG1613" s="156" t="s">
        <v>38</v>
      </c>
      <c r="AH1613" s="156" t="s">
        <v>38</v>
      </c>
      <c r="AI1613" s="156" t="s">
        <v>38</v>
      </c>
      <c r="AJ1613" s="156" t="s">
        <v>38</v>
      </c>
      <c r="AK1613" s="156" t="s">
        <v>38</v>
      </c>
    </row>
    <row r="1614" spans="23:37" ht="16.5" customHeight="1" x14ac:dyDescent="0.25">
      <c r="W1614" s="156" t="s">
        <v>38</v>
      </c>
      <c r="X1614" s="156" t="s">
        <v>38</v>
      </c>
      <c r="Y1614" s="156" t="s">
        <v>38</v>
      </c>
      <c r="Z1614" s="156" t="s">
        <v>38</v>
      </c>
      <c r="AA1614" s="156" t="s">
        <v>38</v>
      </c>
      <c r="AB1614" s="156" t="s">
        <v>38</v>
      </c>
      <c r="AC1614" s="156" t="s">
        <v>38</v>
      </c>
      <c r="AD1614" s="96" t="s">
        <v>290</v>
      </c>
      <c r="AE1614" s="156" t="s">
        <v>38</v>
      </c>
      <c r="AF1614" s="156" t="s">
        <v>38</v>
      </c>
      <c r="AG1614" s="156" t="s">
        <v>38</v>
      </c>
      <c r="AH1614" s="156" t="s">
        <v>38</v>
      </c>
      <c r="AI1614" s="156" t="s">
        <v>38</v>
      </c>
      <c r="AJ1614" s="156" t="s">
        <v>38</v>
      </c>
      <c r="AK1614" s="156" t="s">
        <v>38</v>
      </c>
    </row>
    <row r="1615" spans="23:37" ht="16.5" customHeight="1" x14ac:dyDescent="0.25">
      <c r="W1615" s="156" t="s">
        <v>38</v>
      </c>
      <c r="X1615" s="156" t="s">
        <v>38</v>
      </c>
      <c r="Y1615" s="156" t="s">
        <v>38</v>
      </c>
      <c r="Z1615" s="156" t="s">
        <v>38</v>
      </c>
      <c r="AA1615" s="156" t="s">
        <v>38</v>
      </c>
      <c r="AB1615" s="156" t="s">
        <v>38</v>
      </c>
      <c r="AC1615" s="156" t="s">
        <v>38</v>
      </c>
      <c r="AD1615" s="96" t="s">
        <v>290</v>
      </c>
      <c r="AE1615" s="156" t="s">
        <v>38</v>
      </c>
      <c r="AF1615" s="156" t="s">
        <v>38</v>
      </c>
      <c r="AG1615" s="156" t="s">
        <v>38</v>
      </c>
      <c r="AH1615" s="156" t="s">
        <v>38</v>
      </c>
      <c r="AI1615" s="156" t="s">
        <v>38</v>
      </c>
      <c r="AJ1615" s="156" t="s">
        <v>38</v>
      </c>
      <c r="AK1615" s="156" t="s">
        <v>38</v>
      </c>
    </row>
    <row r="1616" spans="23:37" ht="16.5" customHeight="1" x14ac:dyDescent="0.25">
      <c r="W1616" s="156" t="s">
        <v>38</v>
      </c>
      <c r="X1616" s="156" t="s">
        <v>38</v>
      </c>
      <c r="Y1616" s="156" t="s">
        <v>38</v>
      </c>
      <c r="Z1616" s="156" t="s">
        <v>38</v>
      </c>
      <c r="AA1616" s="156" t="s">
        <v>38</v>
      </c>
      <c r="AB1616" s="156" t="s">
        <v>38</v>
      </c>
      <c r="AC1616" s="156" t="s">
        <v>38</v>
      </c>
      <c r="AD1616" s="96" t="s">
        <v>290</v>
      </c>
      <c r="AE1616" s="156" t="s">
        <v>38</v>
      </c>
      <c r="AF1616" s="156" t="s">
        <v>38</v>
      </c>
      <c r="AG1616" s="156" t="s">
        <v>38</v>
      </c>
      <c r="AH1616" s="156" t="s">
        <v>38</v>
      </c>
      <c r="AI1616" s="156" t="s">
        <v>38</v>
      </c>
      <c r="AJ1616" s="156" t="s">
        <v>38</v>
      </c>
      <c r="AK1616" s="156" t="s">
        <v>38</v>
      </c>
    </row>
    <row r="1617" spans="23:37" ht="16.5" customHeight="1" x14ac:dyDescent="0.25">
      <c r="W1617" s="156" t="s">
        <v>38</v>
      </c>
      <c r="X1617" s="156" t="s">
        <v>38</v>
      </c>
      <c r="Y1617" s="156" t="s">
        <v>38</v>
      </c>
      <c r="Z1617" s="156" t="s">
        <v>38</v>
      </c>
      <c r="AA1617" s="156" t="s">
        <v>38</v>
      </c>
      <c r="AB1617" s="156" t="s">
        <v>38</v>
      </c>
      <c r="AC1617" s="156" t="s">
        <v>38</v>
      </c>
      <c r="AD1617" s="96" t="s">
        <v>290</v>
      </c>
      <c r="AE1617" s="156" t="s">
        <v>38</v>
      </c>
      <c r="AF1617" s="156" t="s">
        <v>38</v>
      </c>
      <c r="AG1617" s="156" t="s">
        <v>38</v>
      </c>
      <c r="AH1617" s="156" t="s">
        <v>38</v>
      </c>
      <c r="AI1617" s="156" t="s">
        <v>38</v>
      </c>
      <c r="AJ1617" s="156" t="s">
        <v>38</v>
      </c>
      <c r="AK1617" s="156" t="s">
        <v>38</v>
      </c>
    </row>
    <row r="1618" spans="23:37" ht="16.5" customHeight="1" x14ac:dyDescent="0.25">
      <c r="W1618" s="156" t="s">
        <v>38</v>
      </c>
      <c r="X1618" s="156" t="s">
        <v>38</v>
      </c>
      <c r="Y1618" s="156" t="s">
        <v>38</v>
      </c>
      <c r="Z1618" s="156" t="s">
        <v>38</v>
      </c>
      <c r="AA1618" s="156" t="s">
        <v>38</v>
      </c>
      <c r="AB1618" s="156" t="s">
        <v>38</v>
      </c>
      <c r="AC1618" s="156" t="s">
        <v>38</v>
      </c>
      <c r="AD1618" s="96" t="s">
        <v>290</v>
      </c>
      <c r="AE1618" s="156" t="s">
        <v>38</v>
      </c>
      <c r="AF1618" s="156" t="s">
        <v>38</v>
      </c>
      <c r="AG1618" s="156" t="s">
        <v>38</v>
      </c>
      <c r="AH1618" s="156" t="s">
        <v>38</v>
      </c>
      <c r="AI1618" s="156" t="s">
        <v>38</v>
      </c>
      <c r="AJ1618" s="156" t="s">
        <v>38</v>
      </c>
      <c r="AK1618" s="156" t="s">
        <v>38</v>
      </c>
    </row>
    <row r="1619" spans="23:37" ht="16.5" customHeight="1" x14ac:dyDescent="0.25">
      <c r="W1619" s="156" t="s">
        <v>38</v>
      </c>
      <c r="X1619" s="156" t="s">
        <v>38</v>
      </c>
      <c r="Y1619" s="156" t="s">
        <v>38</v>
      </c>
      <c r="Z1619" s="156" t="s">
        <v>38</v>
      </c>
      <c r="AA1619" s="156" t="s">
        <v>38</v>
      </c>
      <c r="AB1619" s="156" t="s">
        <v>38</v>
      </c>
      <c r="AC1619" s="156" t="s">
        <v>38</v>
      </c>
      <c r="AD1619" s="96" t="s">
        <v>290</v>
      </c>
      <c r="AE1619" s="156" t="s">
        <v>38</v>
      </c>
      <c r="AF1619" s="156" t="s">
        <v>38</v>
      </c>
      <c r="AG1619" s="156" t="s">
        <v>38</v>
      </c>
      <c r="AH1619" s="156" t="s">
        <v>38</v>
      </c>
      <c r="AI1619" s="156" t="s">
        <v>38</v>
      </c>
      <c r="AJ1619" s="156" t="s">
        <v>38</v>
      </c>
      <c r="AK1619" s="156" t="s">
        <v>38</v>
      </c>
    </row>
    <row r="1620" spans="23:37" ht="16.5" customHeight="1" x14ac:dyDescent="0.25">
      <c r="W1620" s="156" t="s">
        <v>38</v>
      </c>
      <c r="X1620" s="156" t="s">
        <v>38</v>
      </c>
      <c r="Y1620" s="156" t="s">
        <v>38</v>
      </c>
      <c r="Z1620" s="156" t="s">
        <v>38</v>
      </c>
      <c r="AA1620" s="156" t="s">
        <v>38</v>
      </c>
      <c r="AB1620" s="156" t="s">
        <v>38</v>
      </c>
      <c r="AC1620" s="156" t="s">
        <v>38</v>
      </c>
      <c r="AD1620" s="96" t="s">
        <v>290</v>
      </c>
      <c r="AE1620" s="156" t="s">
        <v>38</v>
      </c>
      <c r="AF1620" s="156" t="s">
        <v>38</v>
      </c>
      <c r="AG1620" s="156" t="s">
        <v>38</v>
      </c>
      <c r="AH1620" s="156" t="s">
        <v>38</v>
      </c>
      <c r="AI1620" s="156" t="s">
        <v>38</v>
      </c>
      <c r="AJ1620" s="156" t="s">
        <v>38</v>
      </c>
      <c r="AK1620" s="156" t="s">
        <v>38</v>
      </c>
    </row>
    <row r="1621" spans="23:37" ht="16.5" customHeight="1" x14ac:dyDescent="0.25">
      <c r="W1621" s="156" t="s">
        <v>38</v>
      </c>
      <c r="X1621" s="156" t="s">
        <v>38</v>
      </c>
      <c r="Y1621" s="156" t="s">
        <v>38</v>
      </c>
      <c r="Z1621" s="156" t="s">
        <v>38</v>
      </c>
      <c r="AA1621" s="156" t="s">
        <v>38</v>
      </c>
      <c r="AB1621" s="156" t="s">
        <v>38</v>
      </c>
      <c r="AC1621" s="156" t="s">
        <v>38</v>
      </c>
      <c r="AD1621" s="96" t="s">
        <v>290</v>
      </c>
      <c r="AE1621" s="156" t="s">
        <v>38</v>
      </c>
      <c r="AF1621" s="156" t="s">
        <v>38</v>
      </c>
      <c r="AG1621" s="156" t="s">
        <v>38</v>
      </c>
      <c r="AH1621" s="156" t="s">
        <v>38</v>
      </c>
      <c r="AI1621" s="156" t="s">
        <v>38</v>
      </c>
      <c r="AJ1621" s="156" t="s">
        <v>38</v>
      </c>
      <c r="AK1621" s="156" t="s">
        <v>38</v>
      </c>
    </row>
    <row r="1622" spans="23:37" ht="16.5" customHeight="1" x14ac:dyDescent="0.25">
      <c r="W1622" s="156" t="s">
        <v>38</v>
      </c>
      <c r="X1622" s="156" t="s">
        <v>38</v>
      </c>
      <c r="Y1622" s="156" t="s">
        <v>38</v>
      </c>
      <c r="Z1622" s="156" t="s">
        <v>38</v>
      </c>
      <c r="AA1622" s="156" t="s">
        <v>38</v>
      </c>
      <c r="AB1622" s="156" t="s">
        <v>38</v>
      </c>
      <c r="AC1622" s="156" t="s">
        <v>38</v>
      </c>
      <c r="AD1622" s="96" t="s">
        <v>290</v>
      </c>
      <c r="AE1622" s="156" t="s">
        <v>38</v>
      </c>
      <c r="AF1622" s="156" t="s">
        <v>38</v>
      </c>
      <c r="AG1622" s="156" t="s">
        <v>38</v>
      </c>
      <c r="AH1622" s="156" t="s">
        <v>38</v>
      </c>
      <c r="AI1622" s="156" t="s">
        <v>38</v>
      </c>
      <c r="AJ1622" s="156" t="s">
        <v>38</v>
      </c>
      <c r="AK1622" s="156" t="s">
        <v>38</v>
      </c>
    </row>
    <row r="1623" spans="23:37" ht="16.5" customHeight="1" x14ac:dyDescent="0.25">
      <c r="W1623" s="156" t="s">
        <v>38</v>
      </c>
      <c r="X1623" s="156" t="s">
        <v>38</v>
      </c>
      <c r="Y1623" s="156" t="s">
        <v>38</v>
      </c>
      <c r="Z1623" s="156" t="s">
        <v>38</v>
      </c>
      <c r="AA1623" s="156" t="s">
        <v>38</v>
      </c>
      <c r="AB1623" s="156" t="s">
        <v>38</v>
      </c>
      <c r="AC1623" s="156" t="s">
        <v>38</v>
      </c>
      <c r="AD1623" s="96" t="s">
        <v>290</v>
      </c>
      <c r="AE1623" s="156" t="s">
        <v>38</v>
      </c>
      <c r="AF1623" s="156" t="s">
        <v>38</v>
      </c>
      <c r="AG1623" s="156" t="s">
        <v>38</v>
      </c>
      <c r="AH1623" s="156" t="s">
        <v>38</v>
      </c>
      <c r="AI1623" s="156" t="s">
        <v>38</v>
      </c>
      <c r="AJ1623" s="156" t="s">
        <v>38</v>
      </c>
      <c r="AK1623" s="156" t="s">
        <v>38</v>
      </c>
    </row>
    <row r="1624" spans="23:37" ht="16.5" customHeight="1" x14ac:dyDescent="0.25">
      <c r="W1624" s="156" t="s">
        <v>38</v>
      </c>
      <c r="X1624" s="156" t="s">
        <v>38</v>
      </c>
      <c r="Y1624" s="156" t="s">
        <v>38</v>
      </c>
      <c r="Z1624" s="156" t="s">
        <v>38</v>
      </c>
      <c r="AA1624" s="156" t="s">
        <v>38</v>
      </c>
      <c r="AB1624" s="156" t="s">
        <v>38</v>
      </c>
      <c r="AC1624" s="156" t="s">
        <v>38</v>
      </c>
      <c r="AD1624" s="96" t="s">
        <v>290</v>
      </c>
      <c r="AE1624" s="156" t="s">
        <v>38</v>
      </c>
      <c r="AF1624" s="156" t="s">
        <v>38</v>
      </c>
      <c r="AG1624" s="156" t="s">
        <v>38</v>
      </c>
      <c r="AH1624" s="156" t="s">
        <v>38</v>
      </c>
      <c r="AI1624" s="156" t="s">
        <v>38</v>
      </c>
      <c r="AJ1624" s="156" t="s">
        <v>38</v>
      </c>
      <c r="AK1624" s="156" t="s">
        <v>38</v>
      </c>
    </row>
    <row r="1625" spans="23:37" ht="16.5" customHeight="1" x14ac:dyDescent="0.25">
      <c r="W1625" s="156" t="s">
        <v>38</v>
      </c>
      <c r="X1625" s="156" t="s">
        <v>38</v>
      </c>
      <c r="Y1625" s="156" t="s">
        <v>38</v>
      </c>
      <c r="Z1625" s="156" t="s">
        <v>38</v>
      </c>
      <c r="AA1625" s="156" t="s">
        <v>38</v>
      </c>
      <c r="AB1625" s="156" t="s">
        <v>38</v>
      </c>
      <c r="AC1625" s="156" t="s">
        <v>38</v>
      </c>
      <c r="AD1625" s="96" t="s">
        <v>290</v>
      </c>
      <c r="AE1625" s="156" t="s">
        <v>38</v>
      </c>
      <c r="AF1625" s="156" t="s">
        <v>38</v>
      </c>
      <c r="AG1625" s="156" t="s">
        <v>38</v>
      </c>
      <c r="AH1625" s="156" t="s">
        <v>38</v>
      </c>
      <c r="AI1625" s="156" t="s">
        <v>38</v>
      </c>
      <c r="AJ1625" s="156" t="s">
        <v>38</v>
      </c>
      <c r="AK1625" s="156" t="s">
        <v>38</v>
      </c>
    </row>
    <row r="1626" spans="23:37" ht="16.5" customHeight="1" x14ac:dyDescent="0.25">
      <c r="W1626" s="156" t="s">
        <v>38</v>
      </c>
      <c r="X1626" s="156" t="s">
        <v>38</v>
      </c>
      <c r="Y1626" s="156" t="s">
        <v>38</v>
      </c>
      <c r="Z1626" s="156" t="s">
        <v>38</v>
      </c>
      <c r="AA1626" s="156" t="s">
        <v>38</v>
      </c>
      <c r="AB1626" s="156" t="s">
        <v>38</v>
      </c>
      <c r="AC1626" s="156" t="s">
        <v>38</v>
      </c>
      <c r="AD1626" s="96" t="s">
        <v>290</v>
      </c>
      <c r="AE1626" s="156" t="s">
        <v>38</v>
      </c>
      <c r="AF1626" s="156" t="s">
        <v>38</v>
      </c>
      <c r="AG1626" s="156" t="s">
        <v>38</v>
      </c>
      <c r="AH1626" s="156" t="s">
        <v>38</v>
      </c>
      <c r="AI1626" s="156" t="s">
        <v>38</v>
      </c>
      <c r="AJ1626" s="156" t="s">
        <v>38</v>
      </c>
      <c r="AK1626" s="156" t="s">
        <v>38</v>
      </c>
    </row>
    <row r="1627" spans="23:37" ht="16.5" customHeight="1" x14ac:dyDescent="0.25">
      <c r="W1627" s="156" t="s">
        <v>38</v>
      </c>
      <c r="X1627" s="156" t="s">
        <v>38</v>
      </c>
      <c r="Y1627" s="156" t="s">
        <v>38</v>
      </c>
      <c r="Z1627" s="156" t="s">
        <v>38</v>
      </c>
      <c r="AA1627" s="156" t="s">
        <v>38</v>
      </c>
      <c r="AB1627" s="156" t="s">
        <v>38</v>
      </c>
      <c r="AC1627" s="156" t="s">
        <v>38</v>
      </c>
      <c r="AD1627" s="96" t="s">
        <v>290</v>
      </c>
      <c r="AE1627" s="156" t="s">
        <v>38</v>
      </c>
      <c r="AF1627" s="156" t="s">
        <v>38</v>
      </c>
      <c r="AG1627" s="156" t="s">
        <v>38</v>
      </c>
      <c r="AH1627" s="156" t="s">
        <v>38</v>
      </c>
      <c r="AI1627" s="156" t="s">
        <v>38</v>
      </c>
      <c r="AJ1627" s="156" t="s">
        <v>38</v>
      </c>
      <c r="AK1627" s="156" t="s">
        <v>38</v>
      </c>
    </row>
    <row r="1628" spans="23:37" ht="16.5" customHeight="1" x14ac:dyDescent="0.25">
      <c r="W1628" s="156" t="s">
        <v>38</v>
      </c>
      <c r="X1628" s="156" t="s">
        <v>38</v>
      </c>
      <c r="Y1628" s="156" t="s">
        <v>38</v>
      </c>
      <c r="Z1628" s="156" t="s">
        <v>38</v>
      </c>
      <c r="AA1628" s="156" t="s">
        <v>38</v>
      </c>
      <c r="AB1628" s="156" t="s">
        <v>38</v>
      </c>
      <c r="AC1628" s="156" t="s">
        <v>38</v>
      </c>
      <c r="AD1628" s="96" t="s">
        <v>290</v>
      </c>
      <c r="AE1628" s="156" t="s">
        <v>38</v>
      </c>
      <c r="AF1628" s="156" t="s">
        <v>38</v>
      </c>
      <c r="AG1628" s="156" t="s">
        <v>38</v>
      </c>
      <c r="AH1628" s="156" t="s">
        <v>38</v>
      </c>
      <c r="AI1628" s="156" t="s">
        <v>38</v>
      </c>
      <c r="AJ1628" s="156" t="s">
        <v>38</v>
      </c>
      <c r="AK1628" s="156" t="s">
        <v>38</v>
      </c>
    </row>
    <row r="1629" spans="23:37" ht="16.5" customHeight="1" x14ac:dyDescent="0.25">
      <c r="W1629" s="156" t="s">
        <v>38</v>
      </c>
      <c r="X1629" s="156" t="s">
        <v>38</v>
      </c>
      <c r="Y1629" s="156" t="s">
        <v>38</v>
      </c>
      <c r="Z1629" s="156" t="s">
        <v>38</v>
      </c>
      <c r="AA1629" s="156" t="s">
        <v>38</v>
      </c>
      <c r="AB1629" s="156" t="s">
        <v>38</v>
      </c>
      <c r="AC1629" s="156" t="s">
        <v>38</v>
      </c>
      <c r="AD1629" s="96" t="s">
        <v>290</v>
      </c>
      <c r="AE1629" s="156" t="s">
        <v>38</v>
      </c>
      <c r="AF1629" s="156" t="s">
        <v>38</v>
      </c>
      <c r="AG1629" s="156" t="s">
        <v>38</v>
      </c>
      <c r="AH1629" s="156" t="s">
        <v>38</v>
      </c>
      <c r="AI1629" s="156" t="s">
        <v>38</v>
      </c>
      <c r="AJ1629" s="156" t="s">
        <v>38</v>
      </c>
      <c r="AK1629" s="156" t="s">
        <v>38</v>
      </c>
    </row>
    <row r="1630" spans="23:37" ht="16.5" customHeight="1" x14ac:dyDescent="0.25">
      <c r="W1630" s="156" t="s">
        <v>38</v>
      </c>
      <c r="X1630" s="156" t="s">
        <v>38</v>
      </c>
      <c r="Y1630" s="156" t="s">
        <v>38</v>
      </c>
      <c r="Z1630" s="156" t="s">
        <v>38</v>
      </c>
      <c r="AA1630" s="156" t="s">
        <v>38</v>
      </c>
      <c r="AB1630" s="156" t="s">
        <v>38</v>
      </c>
      <c r="AC1630" s="156" t="s">
        <v>38</v>
      </c>
      <c r="AD1630" s="96" t="s">
        <v>290</v>
      </c>
      <c r="AE1630" s="156" t="s">
        <v>38</v>
      </c>
      <c r="AF1630" s="156" t="s">
        <v>38</v>
      </c>
      <c r="AG1630" s="156" t="s">
        <v>38</v>
      </c>
      <c r="AH1630" s="156" t="s">
        <v>38</v>
      </c>
      <c r="AI1630" s="156" t="s">
        <v>38</v>
      </c>
      <c r="AJ1630" s="156" t="s">
        <v>38</v>
      </c>
      <c r="AK1630" s="156" t="s">
        <v>38</v>
      </c>
    </row>
    <row r="1631" spans="23:37" ht="16.5" customHeight="1" x14ac:dyDescent="0.25">
      <c r="W1631" s="156" t="s">
        <v>38</v>
      </c>
      <c r="X1631" s="156" t="s">
        <v>38</v>
      </c>
      <c r="Y1631" s="156" t="s">
        <v>38</v>
      </c>
      <c r="Z1631" s="156" t="s">
        <v>38</v>
      </c>
      <c r="AA1631" s="156" t="s">
        <v>38</v>
      </c>
      <c r="AB1631" s="156" t="s">
        <v>38</v>
      </c>
      <c r="AC1631" s="156" t="s">
        <v>38</v>
      </c>
      <c r="AD1631" s="96" t="s">
        <v>290</v>
      </c>
      <c r="AE1631" s="156" t="s">
        <v>38</v>
      </c>
      <c r="AF1631" s="156" t="s">
        <v>38</v>
      </c>
      <c r="AG1631" s="156" t="s">
        <v>38</v>
      </c>
      <c r="AH1631" s="156" t="s">
        <v>38</v>
      </c>
      <c r="AI1631" s="156" t="s">
        <v>38</v>
      </c>
      <c r="AJ1631" s="156" t="s">
        <v>38</v>
      </c>
      <c r="AK1631" s="156" t="s">
        <v>38</v>
      </c>
    </row>
    <row r="1632" spans="23:37" ht="16.5" customHeight="1" x14ac:dyDescent="0.25">
      <c r="W1632" s="156" t="s">
        <v>38</v>
      </c>
      <c r="X1632" s="156" t="s">
        <v>38</v>
      </c>
      <c r="Y1632" s="156" t="s">
        <v>38</v>
      </c>
      <c r="Z1632" s="156" t="s">
        <v>38</v>
      </c>
      <c r="AA1632" s="156" t="s">
        <v>38</v>
      </c>
      <c r="AB1632" s="156" t="s">
        <v>38</v>
      </c>
      <c r="AC1632" s="156" t="s">
        <v>38</v>
      </c>
      <c r="AD1632" s="96" t="s">
        <v>290</v>
      </c>
      <c r="AE1632" s="156" t="s">
        <v>38</v>
      </c>
      <c r="AF1632" s="156" t="s">
        <v>38</v>
      </c>
      <c r="AG1632" s="156" t="s">
        <v>38</v>
      </c>
      <c r="AH1632" s="156" t="s">
        <v>38</v>
      </c>
      <c r="AI1632" s="156" t="s">
        <v>38</v>
      </c>
      <c r="AJ1632" s="156" t="s">
        <v>38</v>
      </c>
      <c r="AK1632" s="156" t="s">
        <v>38</v>
      </c>
    </row>
    <row r="1633" spans="23:37" ht="16.5" customHeight="1" x14ac:dyDescent="0.25">
      <c r="W1633" s="156" t="s">
        <v>38</v>
      </c>
      <c r="X1633" s="156" t="s">
        <v>38</v>
      </c>
      <c r="Y1633" s="156" t="s">
        <v>38</v>
      </c>
      <c r="Z1633" s="156" t="s">
        <v>38</v>
      </c>
      <c r="AA1633" s="156" t="s">
        <v>38</v>
      </c>
      <c r="AB1633" s="156" t="s">
        <v>38</v>
      </c>
      <c r="AC1633" s="156" t="s">
        <v>38</v>
      </c>
      <c r="AD1633" s="96" t="s">
        <v>290</v>
      </c>
      <c r="AE1633" s="156" t="s">
        <v>38</v>
      </c>
      <c r="AF1633" s="156" t="s">
        <v>38</v>
      </c>
      <c r="AG1633" s="156" t="s">
        <v>38</v>
      </c>
      <c r="AH1633" s="156" t="s">
        <v>38</v>
      </c>
      <c r="AI1633" s="156" t="s">
        <v>38</v>
      </c>
      <c r="AJ1633" s="156" t="s">
        <v>38</v>
      </c>
      <c r="AK1633" s="156" t="s">
        <v>38</v>
      </c>
    </row>
    <row r="1634" spans="23:37" ht="16.5" customHeight="1" x14ac:dyDescent="0.25">
      <c r="W1634" s="156" t="s">
        <v>38</v>
      </c>
      <c r="X1634" s="156" t="s">
        <v>38</v>
      </c>
      <c r="Y1634" s="156" t="s">
        <v>38</v>
      </c>
      <c r="Z1634" s="156" t="s">
        <v>38</v>
      </c>
      <c r="AA1634" s="156" t="s">
        <v>38</v>
      </c>
      <c r="AB1634" s="156" t="s">
        <v>38</v>
      </c>
      <c r="AC1634" s="156" t="s">
        <v>38</v>
      </c>
      <c r="AD1634" s="96" t="s">
        <v>290</v>
      </c>
      <c r="AE1634" s="156" t="s">
        <v>38</v>
      </c>
      <c r="AF1634" s="156" t="s">
        <v>38</v>
      </c>
      <c r="AG1634" s="156" t="s">
        <v>38</v>
      </c>
      <c r="AH1634" s="156" t="s">
        <v>38</v>
      </c>
      <c r="AI1634" s="156" t="s">
        <v>38</v>
      </c>
      <c r="AJ1634" s="156" t="s">
        <v>38</v>
      </c>
      <c r="AK1634" s="156" t="s">
        <v>38</v>
      </c>
    </row>
    <row r="1635" spans="23:37" ht="16.5" customHeight="1" x14ac:dyDescent="0.25">
      <c r="W1635" s="156" t="s">
        <v>38</v>
      </c>
      <c r="X1635" s="156" t="s">
        <v>38</v>
      </c>
      <c r="Y1635" s="156" t="s">
        <v>38</v>
      </c>
      <c r="Z1635" s="156" t="s">
        <v>38</v>
      </c>
      <c r="AA1635" s="156" t="s">
        <v>38</v>
      </c>
      <c r="AB1635" s="156" t="s">
        <v>38</v>
      </c>
      <c r="AC1635" s="156" t="s">
        <v>38</v>
      </c>
      <c r="AD1635" s="96" t="s">
        <v>290</v>
      </c>
      <c r="AE1635" s="156" t="s">
        <v>38</v>
      </c>
      <c r="AF1635" s="156" t="s">
        <v>38</v>
      </c>
      <c r="AG1635" s="156" t="s">
        <v>38</v>
      </c>
      <c r="AH1635" s="156" t="s">
        <v>38</v>
      </c>
      <c r="AI1635" s="156" t="s">
        <v>38</v>
      </c>
      <c r="AJ1635" s="156" t="s">
        <v>38</v>
      </c>
      <c r="AK1635" s="156" t="s">
        <v>38</v>
      </c>
    </row>
    <row r="1636" spans="23:37" ht="16.5" customHeight="1" x14ac:dyDescent="0.25">
      <c r="W1636" s="156" t="s">
        <v>38</v>
      </c>
      <c r="X1636" s="156" t="s">
        <v>38</v>
      </c>
      <c r="Y1636" s="156" t="s">
        <v>38</v>
      </c>
      <c r="Z1636" s="156" t="s">
        <v>38</v>
      </c>
      <c r="AA1636" s="156" t="s">
        <v>38</v>
      </c>
      <c r="AB1636" s="156" t="s">
        <v>38</v>
      </c>
      <c r="AC1636" s="156" t="s">
        <v>38</v>
      </c>
      <c r="AD1636" s="96" t="s">
        <v>290</v>
      </c>
      <c r="AE1636" s="156" t="s">
        <v>38</v>
      </c>
      <c r="AF1636" s="156" t="s">
        <v>38</v>
      </c>
      <c r="AG1636" s="156" t="s">
        <v>38</v>
      </c>
      <c r="AH1636" s="156" t="s">
        <v>38</v>
      </c>
      <c r="AI1636" s="156" t="s">
        <v>38</v>
      </c>
      <c r="AJ1636" s="156" t="s">
        <v>38</v>
      </c>
      <c r="AK1636" s="156" t="s">
        <v>38</v>
      </c>
    </row>
    <row r="1637" spans="23:37" ht="16.5" customHeight="1" x14ac:dyDescent="0.25">
      <c r="W1637" s="156" t="s">
        <v>38</v>
      </c>
      <c r="X1637" s="156" t="s">
        <v>38</v>
      </c>
      <c r="Y1637" s="156" t="s">
        <v>38</v>
      </c>
      <c r="Z1637" s="156" t="s">
        <v>38</v>
      </c>
      <c r="AA1637" s="156" t="s">
        <v>38</v>
      </c>
      <c r="AB1637" s="156" t="s">
        <v>38</v>
      </c>
      <c r="AC1637" s="156" t="s">
        <v>38</v>
      </c>
      <c r="AD1637" s="96" t="s">
        <v>290</v>
      </c>
      <c r="AE1637" s="156" t="s">
        <v>38</v>
      </c>
      <c r="AF1637" s="156" t="s">
        <v>38</v>
      </c>
      <c r="AG1637" s="156" t="s">
        <v>38</v>
      </c>
      <c r="AH1637" s="156" t="s">
        <v>38</v>
      </c>
      <c r="AI1637" s="156" t="s">
        <v>38</v>
      </c>
      <c r="AJ1637" s="156" t="s">
        <v>38</v>
      </c>
      <c r="AK1637" s="156" t="s">
        <v>38</v>
      </c>
    </row>
    <row r="1638" spans="23:37" ht="16.5" customHeight="1" x14ac:dyDescent="0.25">
      <c r="W1638" s="156" t="s">
        <v>38</v>
      </c>
      <c r="X1638" s="156" t="s">
        <v>38</v>
      </c>
      <c r="Y1638" s="156" t="s">
        <v>38</v>
      </c>
      <c r="Z1638" s="156" t="s">
        <v>38</v>
      </c>
      <c r="AA1638" s="156" t="s">
        <v>38</v>
      </c>
      <c r="AB1638" s="156" t="s">
        <v>38</v>
      </c>
      <c r="AC1638" s="156" t="s">
        <v>38</v>
      </c>
      <c r="AD1638" s="96" t="s">
        <v>290</v>
      </c>
      <c r="AE1638" s="156" t="s">
        <v>38</v>
      </c>
      <c r="AF1638" s="156" t="s">
        <v>38</v>
      </c>
      <c r="AG1638" s="156" t="s">
        <v>38</v>
      </c>
      <c r="AH1638" s="156" t="s">
        <v>38</v>
      </c>
      <c r="AI1638" s="156" t="s">
        <v>38</v>
      </c>
      <c r="AJ1638" s="156" t="s">
        <v>38</v>
      </c>
      <c r="AK1638" s="156" t="s">
        <v>38</v>
      </c>
    </row>
    <row r="1639" spans="23:37" ht="16.5" customHeight="1" x14ac:dyDescent="0.25">
      <c r="W1639" s="156" t="s">
        <v>38</v>
      </c>
      <c r="X1639" s="156" t="s">
        <v>38</v>
      </c>
      <c r="Y1639" s="156" t="s">
        <v>38</v>
      </c>
      <c r="Z1639" s="156" t="s">
        <v>38</v>
      </c>
      <c r="AA1639" s="156" t="s">
        <v>38</v>
      </c>
      <c r="AB1639" s="156" t="s">
        <v>38</v>
      </c>
      <c r="AC1639" s="156" t="s">
        <v>38</v>
      </c>
      <c r="AD1639" s="96" t="s">
        <v>290</v>
      </c>
      <c r="AE1639" s="156" t="s">
        <v>38</v>
      </c>
      <c r="AF1639" s="156" t="s">
        <v>38</v>
      </c>
      <c r="AG1639" s="156" t="s">
        <v>38</v>
      </c>
      <c r="AH1639" s="156" t="s">
        <v>38</v>
      </c>
      <c r="AI1639" s="156" t="s">
        <v>38</v>
      </c>
      <c r="AJ1639" s="156" t="s">
        <v>38</v>
      </c>
      <c r="AK1639" s="156" t="s">
        <v>38</v>
      </c>
    </row>
    <row r="1640" spans="23:37" ht="16.5" customHeight="1" x14ac:dyDescent="0.25">
      <c r="W1640" s="156" t="s">
        <v>38</v>
      </c>
      <c r="X1640" s="156" t="s">
        <v>38</v>
      </c>
      <c r="Y1640" s="156" t="s">
        <v>38</v>
      </c>
      <c r="Z1640" s="156" t="s">
        <v>38</v>
      </c>
      <c r="AA1640" s="156" t="s">
        <v>38</v>
      </c>
      <c r="AB1640" s="156" t="s">
        <v>38</v>
      </c>
      <c r="AC1640" s="156" t="s">
        <v>38</v>
      </c>
      <c r="AD1640" s="96" t="s">
        <v>290</v>
      </c>
      <c r="AE1640" s="156" t="s">
        <v>38</v>
      </c>
      <c r="AF1640" s="156" t="s">
        <v>38</v>
      </c>
      <c r="AG1640" s="156" t="s">
        <v>38</v>
      </c>
      <c r="AH1640" s="156" t="s">
        <v>38</v>
      </c>
      <c r="AI1640" s="156" t="s">
        <v>38</v>
      </c>
      <c r="AJ1640" s="156" t="s">
        <v>38</v>
      </c>
      <c r="AK1640" s="156" t="s">
        <v>38</v>
      </c>
    </row>
    <row r="1641" spans="23:37" ht="16.5" customHeight="1" x14ac:dyDescent="0.25">
      <c r="W1641" s="156" t="s">
        <v>38</v>
      </c>
      <c r="X1641" s="156" t="s">
        <v>38</v>
      </c>
      <c r="Y1641" s="156" t="s">
        <v>38</v>
      </c>
      <c r="Z1641" s="156" t="s">
        <v>38</v>
      </c>
      <c r="AA1641" s="156" t="s">
        <v>38</v>
      </c>
      <c r="AB1641" s="156" t="s">
        <v>38</v>
      </c>
      <c r="AC1641" s="156" t="s">
        <v>38</v>
      </c>
      <c r="AD1641" s="96" t="s">
        <v>290</v>
      </c>
      <c r="AE1641" s="156" t="s">
        <v>38</v>
      </c>
      <c r="AF1641" s="156" t="s">
        <v>38</v>
      </c>
      <c r="AG1641" s="156" t="s">
        <v>38</v>
      </c>
      <c r="AH1641" s="156" t="s">
        <v>38</v>
      </c>
      <c r="AI1641" s="156" t="s">
        <v>38</v>
      </c>
      <c r="AJ1641" s="156" t="s">
        <v>38</v>
      </c>
      <c r="AK1641" s="156" t="s">
        <v>38</v>
      </c>
    </row>
    <row r="1642" spans="23:37" ht="16.5" customHeight="1" x14ac:dyDescent="0.25">
      <c r="W1642" s="156" t="s">
        <v>38</v>
      </c>
      <c r="X1642" s="156" t="s">
        <v>38</v>
      </c>
      <c r="Y1642" s="156" t="s">
        <v>38</v>
      </c>
      <c r="Z1642" s="156" t="s">
        <v>38</v>
      </c>
      <c r="AA1642" s="156" t="s">
        <v>38</v>
      </c>
      <c r="AB1642" s="156" t="s">
        <v>38</v>
      </c>
      <c r="AC1642" s="156" t="s">
        <v>38</v>
      </c>
      <c r="AD1642" s="96" t="s">
        <v>290</v>
      </c>
      <c r="AE1642" s="156" t="s">
        <v>38</v>
      </c>
      <c r="AF1642" s="156" t="s">
        <v>38</v>
      </c>
      <c r="AG1642" s="156" t="s">
        <v>38</v>
      </c>
      <c r="AH1642" s="156" t="s">
        <v>38</v>
      </c>
      <c r="AI1642" s="156" t="s">
        <v>38</v>
      </c>
      <c r="AJ1642" s="156" t="s">
        <v>38</v>
      </c>
      <c r="AK1642" s="156" t="s">
        <v>38</v>
      </c>
    </row>
    <row r="1643" spans="23:37" ht="16.5" customHeight="1" x14ac:dyDescent="0.25">
      <c r="W1643" s="156" t="s">
        <v>38</v>
      </c>
      <c r="X1643" s="156" t="s">
        <v>38</v>
      </c>
      <c r="Y1643" s="156" t="s">
        <v>38</v>
      </c>
      <c r="Z1643" s="156" t="s">
        <v>38</v>
      </c>
      <c r="AA1643" s="156" t="s">
        <v>38</v>
      </c>
      <c r="AB1643" s="156" t="s">
        <v>38</v>
      </c>
      <c r="AC1643" s="156" t="s">
        <v>38</v>
      </c>
      <c r="AD1643" s="96" t="s">
        <v>290</v>
      </c>
      <c r="AE1643" s="156" t="s">
        <v>38</v>
      </c>
      <c r="AF1643" s="156" t="s">
        <v>38</v>
      </c>
      <c r="AG1643" s="156" t="s">
        <v>38</v>
      </c>
      <c r="AH1643" s="156" t="s">
        <v>38</v>
      </c>
      <c r="AI1643" s="156" t="s">
        <v>38</v>
      </c>
      <c r="AJ1643" s="156" t="s">
        <v>38</v>
      </c>
      <c r="AK1643" s="156" t="s">
        <v>38</v>
      </c>
    </row>
    <row r="1644" spans="23:37" ht="16.5" customHeight="1" x14ac:dyDescent="0.25">
      <c r="W1644" s="156" t="s">
        <v>38</v>
      </c>
      <c r="X1644" s="156" t="s">
        <v>38</v>
      </c>
      <c r="Y1644" s="156" t="s">
        <v>38</v>
      </c>
      <c r="Z1644" s="156" t="s">
        <v>38</v>
      </c>
      <c r="AA1644" s="156" t="s">
        <v>38</v>
      </c>
      <c r="AB1644" s="156" t="s">
        <v>38</v>
      </c>
      <c r="AC1644" s="156" t="s">
        <v>38</v>
      </c>
      <c r="AD1644" s="96" t="s">
        <v>290</v>
      </c>
      <c r="AE1644" s="156" t="s">
        <v>38</v>
      </c>
      <c r="AF1644" s="156" t="s">
        <v>38</v>
      </c>
      <c r="AG1644" s="156" t="s">
        <v>38</v>
      </c>
      <c r="AH1644" s="156" t="s">
        <v>38</v>
      </c>
      <c r="AI1644" s="156" t="s">
        <v>38</v>
      </c>
      <c r="AJ1644" s="156" t="s">
        <v>38</v>
      </c>
      <c r="AK1644" s="156" t="s">
        <v>38</v>
      </c>
    </row>
    <row r="1645" spans="23:37" ht="16.5" customHeight="1" x14ac:dyDescent="0.25">
      <c r="W1645" s="156" t="s">
        <v>38</v>
      </c>
      <c r="X1645" s="156" t="s">
        <v>38</v>
      </c>
      <c r="Y1645" s="156" t="s">
        <v>38</v>
      </c>
      <c r="Z1645" s="156" t="s">
        <v>38</v>
      </c>
      <c r="AA1645" s="156" t="s">
        <v>38</v>
      </c>
      <c r="AB1645" s="156" t="s">
        <v>38</v>
      </c>
      <c r="AC1645" s="156" t="s">
        <v>38</v>
      </c>
      <c r="AD1645" s="96" t="s">
        <v>290</v>
      </c>
      <c r="AE1645" s="156" t="s">
        <v>38</v>
      </c>
      <c r="AF1645" s="156" t="s">
        <v>38</v>
      </c>
      <c r="AG1645" s="156" t="s">
        <v>38</v>
      </c>
      <c r="AH1645" s="156" t="s">
        <v>38</v>
      </c>
      <c r="AI1645" s="156" t="s">
        <v>38</v>
      </c>
      <c r="AJ1645" s="156" t="s">
        <v>38</v>
      </c>
      <c r="AK1645" s="156" t="s">
        <v>38</v>
      </c>
    </row>
    <row r="1646" spans="23:37" ht="16.5" customHeight="1" x14ac:dyDescent="0.25">
      <c r="W1646" s="156" t="s">
        <v>38</v>
      </c>
      <c r="X1646" s="156" t="s">
        <v>38</v>
      </c>
      <c r="Y1646" s="156" t="s">
        <v>38</v>
      </c>
      <c r="Z1646" s="156" t="s">
        <v>38</v>
      </c>
      <c r="AA1646" s="156" t="s">
        <v>38</v>
      </c>
      <c r="AB1646" s="156" t="s">
        <v>38</v>
      </c>
      <c r="AC1646" s="156" t="s">
        <v>38</v>
      </c>
      <c r="AD1646" s="96" t="s">
        <v>290</v>
      </c>
      <c r="AE1646" s="156" t="s">
        <v>38</v>
      </c>
      <c r="AF1646" s="156" t="s">
        <v>38</v>
      </c>
      <c r="AG1646" s="156" t="s">
        <v>38</v>
      </c>
      <c r="AH1646" s="156" t="s">
        <v>38</v>
      </c>
      <c r="AI1646" s="156" t="s">
        <v>38</v>
      </c>
      <c r="AJ1646" s="156" t="s">
        <v>38</v>
      </c>
      <c r="AK1646" s="156" t="s">
        <v>38</v>
      </c>
    </row>
    <row r="1647" spans="23:37" ht="16.5" customHeight="1" x14ac:dyDescent="0.25">
      <c r="W1647" s="156" t="s">
        <v>38</v>
      </c>
      <c r="X1647" s="156" t="s">
        <v>38</v>
      </c>
      <c r="Y1647" s="156" t="s">
        <v>38</v>
      </c>
      <c r="Z1647" s="156" t="s">
        <v>38</v>
      </c>
      <c r="AA1647" s="156" t="s">
        <v>38</v>
      </c>
      <c r="AB1647" s="156" t="s">
        <v>38</v>
      </c>
      <c r="AC1647" s="156" t="s">
        <v>38</v>
      </c>
      <c r="AD1647" s="96" t="s">
        <v>290</v>
      </c>
      <c r="AE1647" s="156" t="s">
        <v>38</v>
      </c>
      <c r="AF1647" s="156" t="s">
        <v>38</v>
      </c>
      <c r="AG1647" s="156" t="s">
        <v>38</v>
      </c>
      <c r="AH1647" s="156" t="s">
        <v>38</v>
      </c>
      <c r="AI1647" s="156" t="s">
        <v>38</v>
      </c>
      <c r="AJ1647" s="156" t="s">
        <v>38</v>
      </c>
      <c r="AK1647" s="156" t="s">
        <v>38</v>
      </c>
    </row>
    <row r="1648" spans="23:37" ht="16.5" customHeight="1" x14ac:dyDescent="0.25">
      <c r="W1648" s="156" t="s">
        <v>38</v>
      </c>
      <c r="X1648" s="156" t="s">
        <v>38</v>
      </c>
      <c r="Y1648" s="156" t="s">
        <v>38</v>
      </c>
      <c r="Z1648" s="156" t="s">
        <v>38</v>
      </c>
      <c r="AA1648" s="156" t="s">
        <v>38</v>
      </c>
      <c r="AB1648" s="156" t="s">
        <v>38</v>
      </c>
      <c r="AC1648" s="156" t="s">
        <v>38</v>
      </c>
      <c r="AD1648" s="96" t="s">
        <v>290</v>
      </c>
      <c r="AE1648" s="156" t="s">
        <v>38</v>
      </c>
      <c r="AF1648" s="156" t="s">
        <v>38</v>
      </c>
      <c r="AG1648" s="156" t="s">
        <v>38</v>
      </c>
      <c r="AH1648" s="156" t="s">
        <v>38</v>
      </c>
      <c r="AI1648" s="156" t="s">
        <v>38</v>
      </c>
      <c r="AJ1648" s="156" t="s">
        <v>38</v>
      </c>
      <c r="AK1648" s="156" t="s">
        <v>38</v>
      </c>
    </row>
    <row r="1649" spans="23:37" ht="16.5" customHeight="1" x14ac:dyDescent="0.25">
      <c r="W1649" s="156" t="s">
        <v>38</v>
      </c>
      <c r="X1649" s="156" t="s">
        <v>38</v>
      </c>
      <c r="Y1649" s="156" t="s">
        <v>38</v>
      </c>
      <c r="Z1649" s="156" t="s">
        <v>38</v>
      </c>
      <c r="AA1649" s="156" t="s">
        <v>38</v>
      </c>
      <c r="AB1649" s="156" t="s">
        <v>38</v>
      </c>
      <c r="AC1649" s="156" t="s">
        <v>38</v>
      </c>
      <c r="AD1649" s="96" t="s">
        <v>290</v>
      </c>
      <c r="AE1649" s="156" t="s">
        <v>38</v>
      </c>
      <c r="AF1649" s="156" t="s">
        <v>38</v>
      </c>
      <c r="AG1649" s="156" t="s">
        <v>38</v>
      </c>
      <c r="AH1649" s="156" t="s">
        <v>38</v>
      </c>
      <c r="AI1649" s="156" t="s">
        <v>38</v>
      </c>
      <c r="AJ1649" s="156" t="s">
        <v>38</v>
      </c>
      <c r="AK1649" s="156" t="s">
        <v>38</v>
      </c>
    </row>
    <row r="1650" spans="23:37" ht="16.5" customHeight="1" x14ac:dyDescent="0.25">
      <c r="W1650" s="156" t="s">
        <v>38</v>
      </c>
      <c r="X1650" s="156" t="s">
        <v>38</v>
      </c>
      <c r="Y1650" s="156" t="s">
        <v>38</v>
      </c>
      <c r="Z1650" s="156" t="s">
        <v>38</v>
      </c>
      <c r="AA1650" s="156" t="s">
        <v>38</v>
      </c>
      <c r="AB1650" s="156" t="s">
        <v>38</v>
      </c>
      <c r="AC1650" s="156" t="s">
        <v>38</v>
      </c>
      <c r="AD1650" s="96" t="s">
        <v>290</v>
      </c>
      <c r="AE1650" s="156" t="s">
        <v>38</v>
      </c>
      <c r="AF1650" s="156" t="s">
        <v>38</v>
      </c>
      <c r="AG1650" s="156" t="s">
        <v>38</v>
      </c>
      <c r="AH1650" s="156" t="s">
        <v>38</v>
      </c>
      <c r="AI1650" s="156" t="s">
        <v>38</v>
      </c>
      <c r="AJ1650" s="156" t="s">
        <v>38</v>
      </c>
      <c r="AK1650" s="156" t="s">
        <v>38</v>
      </c>
    </row>
    <row r="1651" spans="23:37" ht="16.5" customHeight="1" x14ac:dyDescent="0.25">
      <c r="W1651" s="156" t="s">
        <v>38</v>
      </c>
      <c r="X1651" s="156" t="s">
        <v>38</v>
      </c>
      <c r="Y1651" s="156" t="s">
        <v>38</v>
      </c>
      <c r="Z1651" s="156" t="s">
        <v>38</v>
      </c>
      <c r="AA1651" s="156" t="s">
        <v>38</v>
      </c>
      <c r="AB1651" s="156" t="s">
        <v>38</v>
      </c>
      <c r="AC1651" s="156" t="s">
        <v>38</v>
      </c>
      <c r="AD1651" s="96" t="s">
        <v>290</v>
      </c>
      <c r="AE1651" s="156" t="s">
        <v>38</v>
      </c>
      <c r="AF1651" s="156" t="s">
        <v>38</v>
      </c>
      <c r="AG1651" s="156" t="s">
        <v>38</v>
      </c>
      <c r="AH1651" s="156" t="s">
        <v>38</v>
      </c>
      <c r="AI1651" s="156" t="s">
        <v>38</v>
      </c>
      <c r="AJ1651" s="156" t="s">
        <v>38</v>
      </c>
      <c r="AK1651" s="156" t="s">
        <v>38</v>
      </c>
    </row>
    <row r="1652" spans="23:37" ht="16.5" customHeight="1" x14ac:dyDescent="0.25">
      <c r="W1652" s="156" t="s">
        <v>38</v>
      </c>
      <c r="X1652" s="156" t="s">
        <v>38</v>
      </c>
      <c r="Y1652" s="156" t="s">
        <v>38</v>
      </c>
      <c r="Z1652" s="156" t="s">
        <v>38</v>
      </c>
      <c r="AA1652" s="156" t="s">
        <v>38</v>
      </c>
      <c r="AB1652" s="156" t="s">
        <v>38</v>
      </c>
      <c r="AC1652" s="156" t="s">
        <v>38</v>
      </c>
      <c r="AD1652" s="96" t="s">
        <v>290</v>
      </c>
      <c r="AE1652" s="156" t="s">
        <v>38</v>
      </c>
      <c r="AF1652" s="156" t="s">
        <v>38</v>
      </c>
      <c r="AG1652" s="156" t="s">
        <v>38</v>
      </c>
      <c r="AH1652" s="156" t="s">
        <v>38</v>
      </c>
      <c r="AI1652" s="156" t="s">
        <v>38</v>
      </c>
      <c r="AJ1652" s="156" t="s">
        <v>38</v>
      </c>
      <c r="AK1652" s="156" t="s">
        <v>38</v>
      </c>
    </row>
    <row r="1653" spans="23:37" ht="16.5" customHeight="1" x14ac:dyDescent="0.25">
      <c r="W1653" s="156" t="s">
        <v>38</v>
      </c>
      <c r="X1653" s="156" t="s">
        <v>38</v>
      </c>
      <c r="Y1653" s="156" t="s">
        <v>38</v>
      </c>
      <c r="Z1653" s="156" t="s">
        <v>38</v>
      </c>
      <c r="AA1653" s="156" t="s">
        <v>38</v>
      </c>
      <c r="AB1653" s="156" t="s">
        <v>38</v>
      </c>
      <c r="AC1653" s="156" t="s">
        <v>38</v>
      </c>
      <c r="AD1653" s="96" t="s">
        <v>290</v>
      </c>
      <c r="AE1653" s="156" t="s">
        <v>38</v>
      </c>
      <c r="AF1653" s="156" t="s">
        <v>38</v>
      </c>
      <c r="AG1653" s="156" t="s">
        <v>38</v>
      </c>
      <c r="AH1653" s="156" t="s">
        <v>38</v>
      </c>
      <c r="AI1653" s="156" t="s">
        <v>38</v>
      </c>
      <c r="AJ1653" s="156" t="s">
        <v>38</v>
      </c>
      <c r="AK1653" s="156" t="s">
        <v>38</v>
      </c>
    </row>
    <row r="1654" spans="23:37" ht="16.5" customHeight="1" x14ac:dyDescent="0.25">
      <c r="W1654" s="156" t="s">
        <v>38</v>
      </c>
      <c r="X1654" s="156" t="s">
        <v>38</v>
      </c>
      <c r="Y1654" s="156" t="s">
        <v>38</v>
      </c>
      <c r="Z1654" s="156" t="s">
        <v>38</v>
      </c>
      <c r="AA1654" s="156" t="s">
        <v>38</v>
      </c>
      <c r="AB1654" s="156" t="s">
        <v>38</v>
      </c>
      <c r="AC1654" s="156" t="s">
        <v>38</v>
      </c>
      <c r="AD1654" s="96" t="s">
        <v>290</v>
      </c>
      <c r="AE1654" s="156" t="s">
        <v>38</v>
      </c>
      <c r="AF1654" s="156" t="s">
        <v>38</v>
      </c>
      <c r="AG1654" s="156" t="s">
        <v>38</v>
      </c>
      <c r="AH1654" s="156" t="s">
        <v>38</v>
      </c>
      <c r="AI1654" s="156" t="s">
        <v>38</v>
      </c>
      <c r="AJ1654" s="156" t="s">
        <v>38</v>
      </c>
      <c r="AK1654" s="156" t="s">
        <v>38</v>
      </c>
    </row>
    <row r="1655" spans="23:37" ht="16.5" customHeight="1" x14ac:dyDescent="0.25">
      <c r="W1655" s="156" t="s">
        <v>38</v>
      </c>
      <c r="X1655" s="156" t="s">
        <v>38</v>
      </c>
      <c r="Y1655" s="156" t="s">
        <v>38</v>
      </c>
      <c r="Z1655" s="156" t="s">
        <v>38</v>
      </c>
      <c r="AA1655" s="156" t="s">
        <v>38</v>
      </c>
      <c r="AB1655" s="156" t="s">
        <v>38</v>
      </c>
      <c r="AC1655" s="156" t="s">
        <v>38</v>
      </c>
      <c r="AD1655" s="96" t="s">
        <v>290</v>
      </c>
      <c r="AE1655" s="156" t="s">
        <v>38</v>
      </c>
      <c r="AF1655" s="156" t="s">
        <v>38</v>
      </c>
      <c r="AG1655" s="156" t="s">
        <v>38</v>
      </c>
      <c r="AH1655" s="156" t="s">
        <v>38</v>
      </c>
      <c r="AI1655" s="156" t="s">
        <v>38</v>
      </c>
      <c r="AJ1655" s="156" t="s">
        <v>38</v>
      </c>
      <c r="AK1655" s="156" t="s">
        <v>38</v>
      </c>
    </row>
    <row r="1656" spans="23:37" ht="16.5" customHeight="1" x14ac:dyDescent="0.25">
      <c r="W1656" s="156" t="s">
        <v>38</v>
      </c>
      <c r="X1656" s="156" t="s">
        <v>38</v>
      </c>
      <c r="Y1656" s="156" t="s">
        <v>38</v>
      </c>
      <c r="Z1656" s="156" t="s">
        <v>38</v>
      </c>
      <c r="AA1656" s="156" t="s">
        <v>38</v>
      </c>
      <c r="AB1656" s="156" t="s">
        <v>38</v>
      </c>
      <c r="AC1656" s="156" t="s">
        <v>38</v>
      </c>
      <c r="AD1656" s="96" t="s">
        <v>290</v>
      </c>
      <c r="AE1656" s="156" t="s">
        <v>38</v>
      </c>
      <c r="AF1656" s="156" t="s">
        <v>38</v>
      </c>
      <c r="AG1656" s="156" t="s">
        <v>38</v>
      </c>
      <c r="AH1656" s="156" t="s">
        <v>38</v>
      </c>
      <c r="AI1656" s="156" t="s">
        <v>38</v>
      </c>
      <c r="AJ1656" s="156" t="s">
        <v>38</v>
      </c>
      <c r="AK1656" s="156" t="s">
        <v>38</v>
      </c>
    </row>
    <row r="1657" spans="23:37" ht="16.5" customHeight="1" x14ac:dyDescent="0.25">
      <c r="W1657" s="156" t="s">
        <v>38</v>
      </c>
      <c r="X1657" s="156" t="s">
        <v>38</v>
      </c>
      <c r="Y1657" s="156" t="s">
        <v>38</v>
      </c>
      <c r="Z1657" s="156" t="s">
        <v>38</v>
      </c>
      <c r="AA1657" s="156" t="s">
        <v>38</v>
      </c>
      <c r="AB1657" s="156" t="s">
        <v>38</v>
      </c>
      <c r="AC1657" s="156" t="s">
        <v>38</v>
      </c>
      <c r="AD1657" s="96" t="s">
        <v>290</v>
      </c>
      <c r="AE1657" s="156" t="s">
        <v>38</v>
      </c>
      <c r="AF1657" s="156" t="s">
        <v>38</v>
      </c>
      <c r="AG1657" s="156" t="s">
        <v>38</v>
      </c>
      <c r="AH1657" s="156" t="s">
        <v>38</v>
      </c>
      <c r="AI1657" s="156" t="s">
        <v>38</v>
      </c>
      <c r="AJ1657" s="156" t="s">
        <v>38</v>
      </c>
      <c r="AK1657" s="156" t="s">
        <v>38</v>
      </c>
    </row>
    <row r="1658" spans="23:37" ht="16.5" customHeight="1" x14ac:dyDescent="0.25">
      <c r="W1658" s="156" t="s">
        <v>38</v>
      </c>
      <c r="X1658" s="156" t="s">
        <v>38</v>
      </c>
      <c r="Y1658" s="156" t="s">
        <v>38</v>
      </c>
      <c r="Z1658" s="156" t="s">
        <v>38</v>
      </c>
      <c r="AA1658" s="156" t="s">
        <v>38</v>
      </c>
      <c r="AB1658" s="156" t="s">
        <v>38</v>
      </c>
      <c r="AC1658" s="156" t="s">
        <v>38</v>
      </c>
      <c r="AD1658" s="96" t="s">
        <v>290</v>
      </c>
      <c r="AE1658" s="156" t="s">
        <v>38</v>
      </c>
      <c r="AF1658" s="156" t="s">
        <v>38</v>
      </c>
      <c r="AG1658" s="156" t="s">
        <v>38</v>
      </c>
      <c r="AH1658" s="156" t="s">
        <v>38</v>
      </c>
      <c r="AI1658" s="156" t="s">
        <v>38</v>
      </c>
      <c r="AJ1658" s="156" t="s">
        <v>38</v>
      </c>
      <c r="AK1658" s="156" t="s">
        <v>38</v>
      </c>
    </row>
    <row r="1659" spans="23:37" ht="16.5" customHeight="1" x14ac:dyDescent="0.25">
      <c r="W1659" s="156" t="s">
        <v>38</v>
      </c>
      <c r="X1659" s="156" t="s">
        <v>38</v>
      </c>
      <c r="Y1659" s="156" t="s">
        <v>38</v>
      </c>
      <c r="Z1659" s="156" t="s">
        <v>38</v>
      </c>
      <c r="AA1659" s="156" t="s">
        <v>38</v>
      </c>
      <c r="AB1659" s="156" t="s">
        <v>38</v>
      </c>
      <c r="AC1659" s="156" t="s">
        <v>38</v>
      </c>
      <c r="AD1659" s="96" t="s">
        <v>290</v>
      </c>
      <c r="AE1659" s="156" t="s">
        <v>38</v>
      </c>
      <c r="AF1659" s="156" t="s">
        <v>38</v>
      </c>
      <c r="AG1659" s="156" t="s">
        <v>38</v>
      </c>
      <c r="AH1659" s="156" t="s">
        <v>38</v>
      </c>
      <c r="AI1659" s="156" t="s">
        <v>38</v>
      </c>
      <c r="AJ1659" s="156" t="s">
        <v>38</v>
      </c>
      <c r="AK1659" s="156" t="s">
        <v>38</v>
      </c>
    </row>
    <row r="1660" spans="23:37" ht="16.5" customHeight="1" x14ac:dyDescent="0.25">
      <c r="W1660" s="156" t="s">
        <v>38</v>
      </c>
      <c r="X1660" s="156" t="s">
        <v>38</v>
      </c>
      <c r="Y1660" s="156" t="s">
        <v>38</v>
      </c>
      <c r="Z1660" s="156" t="s">
        <v>38</v>
      </c>
      <c r="AA1660" s="156" t="s">
        <v>38</v>
      </c>
      <c r="AB1660" s="156" t="s">
        <v>38</v>
      </c>
      <c r="AC1660" s="156" t="s">
        <v>38</v>
      </c>
      <c r="AD1660" s="96" t="s">
        <v>290</v>
      </c>
      <c r="AE1660" s="156" t="s">
        <v>38</v>
      </c>
      <c r="AF1660" s="156" t="s">
        <v>38</v>
      </c>
      <c r="AG1660" s="156" t="s">
        <v>38</v>
      </c>
      <c r="AH1660" s="156" t="s">
        <v>38</v>
      </c>
      <c r="AI1660" s="156" t="s">
        <v>38</v>
      </c>
      <c r="AJ1660" s="156" t="s">
        <v>38</v>
      </c>
      <c r="AK1660" s="156" t="s">
        <v>38</v>
      </c>
    </row>
    <row r="1661" spans="23:37" ht="16.5" customHeight="1" x14ac:dyDescent="0.25">
      <c r="W1661" s="156" t="s">
        <v>38</v>
      </c>
      <c r="X1661" s="156" t="s">
        <v>38</v>
      </c>
      <c r="Y1661" s="156" t="s">
        <v>38</v>
      </c>
      <c r="Z1661" s="156" t="s">
        <v>38</v>
      </c>
      <c r="AA1661" s="156" t="s">
        <v>38</v>
      </c>
      <c r="AB1661" s="156" t="s">
        <v>38</v>
      </c>
      <c r="AC1661" s="156" t="s">
        <v>38</v>
      </c>
      <c r="AD1661" s="96" t="s">
        <v>290</v>
      </c>
      <c r="AE1661" s="156" t="s">
        <v>38</v>
      </c>
      <c r="AF1661" s="156" t="s">
        <v>38</v>
      </c>
      <c r="AG1661" s="156" t="s">
        <v>38</v>
      </c>
      <c r="AH1661" s="156" t="s">
        <v>38</v>
      </c>
      <c r="AI1661" s="156" t="s">
        <v>38</v>
      </c>
      <c r="AJ1661" s="156" t="s">
        <v>38</v>
      </c>
      <c r="AK1661" s="156" t="s">
        <v>38</v>
      </c>
    </row>
    <row r="1662" spans="23:37" ht="16.5" customHeight="1" x14ac:dyDescent="0.25">
      <c r="W1662" s="156" t="s">
        <v>38</v>
      </c>
      <c r="X1662" s="156" t="s">
        <v>38</v>
      </c>
      <c r="Y1662" s="156" t="s">
        <v>38</v>
      </c>
      <c r="Z1662" s="156" t="s">
        <v>38</v>
      </c>
      <c r="AA1662" s="156" t="s">
        <v>38</v>
      </c>
      <c r="AB1662" s="156" t="s">
        <v>38</v>
      </c>
      <c r="AC1662" s="156" t="s">
        <v>38</v>
      </c>
      <c r="AD1662" s="96" t="s">
        <v>290</v>
      </c>
      <c r="AE1662" s="156" t="s">
        <v>38</v>
      </c>
      <c r="AF1662" s="156" t="s">
        <v>38</v>
      </c>
      <c r="AG1662" s="156" t="s">
        <v>38</v>
      </c>
      <c r="AH1662" s="156" t="s">
        <v>38</v>
      </c>
      <c r="AI1662" s="156" t="s">
        <v>38</v>
      </c>
      <c r="AJ1662" s="156" t="s">
        <v>38</v>
      </c>
      <c r="AK1662" s="156" t="s">
        <v>38</v>
      </c>
    </row>
    <row r="1663" spans="23:37" ht="16.5" customHeight="1" x14ac:dyDescent="0.25">
      <c r="W1663" s="156" t="s">
        <v>38</v>
      </c>
      <c r="X1663" s="156" t="s">
        <v>38</v>
      </c>
      <c r="Y1663" s="156" t="s">
        <v>38</v>
      </c>
      <c r="Z1663" s="156" t="s">
        <v>38</v>
      </c>
      <c r="AA1663" s="156" t="s">
        <v>38</v>
      </c>
      <c r="AB1663" s="156" t="s">
        <v>38</v>
      </c>
      <c r="AC1663" s="156" t="s">
        <v>38</v>
      </c>
      <c r="AD1663" s="96" t="s">
        <v>290</v>
      </c>
      <c r="AE1663" s="156" t="s">
        <v>38</v>
      </c>
      <c r="AF1663" s="156" t="s">
        <v>38</v>
      </c>
      <c r="AG1663" s="156" t="s">
        <v>38</v>
      </c>
      <c r="AH1663" s="156" t="s">
        <v>38</v>
      </c>
      <c r="AI1663" s="156" t="s">
        <v>38</v>
      </c>
      <c r="AJ1663" s="156" t="s">
        <v>38</v>
      </c>
      <c r="AK1663" s="156" t="s">
        <v>38</v>
      </c>
    </row>
    <row r="1664" spans="23:37" ht="16.5" customHeight="1" x14ac:dyDescent="0.25">
      <c r="W1664" s="156" t="s">
        <v>38</v>
      </c>
      <c r="X1664" s="156" t="s">
        <v>38</v>
      </c>
      <c r="Y1664" s="156" t="s">
        <v>38</v>
      </c>
      <c r="Z1664" s="156" t="s">
        <v>38</v>
      </c>
      <c r="AA1664" s="156" t="s">
        <v>38</v>
      </c>
      <c r="AB1664" s="156" t="s">
        <v>38</v>
      </c>
      <c r="AC1664" s="156" t="s">
        <v>38</v>
      </c>
      <c r="AD1664" s="96" t="s">
        <v>290</v>
      </c>
      <c r="AE1664" s="156" t="s">
        <v>38</v>
      </c>
      <c r="AF1664" s="156" t="s">
        <v>38</v>
      </c>
      <c r="AG1664" s="156" t="s">
        <v>38</v>
      </c>
      <c r="AH1664" s="156" t="s">
        <v>38</v>
      </c>
      <c r="AI1664" s="156" t="s">
        <v>38</v>
      </c>
      <c r="AJ1664" s="156" t="s">
        <v>38</v>
      </c>
      <c r="AK1664" s="156" t="s">
        <v>38</v>
      </c>
    </row>
    <row r="1665" spans="23:37" ht="16.5" customHeight="1" x14ac:dyDescent="0.25">
      <c r="W1665" s="156" t="s">
        <v>38</v>
      </c>
      <c r="X1665" s="156" t="s">
        <v>38</v>
      </c>
      <c r="Y1665" s="156" t="s">
        <v>38</v>
      </c>
      <c r="Z1665" s="156" t="s">
        <v>38</v>
      </c>
      <c r="AA1665" s="156" t="s">
        <v>38</v>
      </c>
      <c r="AB1665" s="156" t="s">
        <v>38</v>
      </c>
      <c r="AC1665" s="156" t="s">
        <v>38</v>
      </c>
      <c r="AD1665" s="96" t="s">
        <v>290</v>
      </c>
      <c r="AE1665" s="156" t="s">
        <v>38</v>
      </c>
      <c r="AF1665" s="156" t="s">
        <v>38</v>
      </c>
      <c r="AG1665" s="156" t="s">
        <v>38</v>
      </c>
      <c r="AH1665" s="156" t="s">
        <v>38</v>
      </c>
      <c r="AI1665" s="156" t="s">
        <v>38</v>
      </c>
      <c r="AJ1665" s="156" t="s">
        <v>38</v>
      </c>
      <c r="AK1665" s="156" t="s">
        <v>38</v>
      </c>
    </row>
    <row r="1666" spans="23:37" ht="16.5" customHeight="1" x14ac:dyDescent="0.25">
      <c r="W1666" s="156" t="s">
        <v>38</v>
      </c>
      <c r="X1666" s="156" t="s">
        <v>38</v>
      </c>
      <c r="Y1666" s="156" t="s">
        <v>38</v>
      </c>
      <c r="Z1666" s="156" t="s">
        <v>38</v>
      </c>
      <c r="AA1666" s="156" t="s">
        <v>38</v>
      </c>
      <c r="AB1666" s="156" t="s">
        <v>38</v>
      </c>
      <c r="AC1666" s="156" t="s">
        <v>38</v>
      </c>
      <c r="AD1666" s="96" t="s">
        <v>290</v>
      </c>
      <c r="AE1666" s="156" t="s">
        <v>38</v>
      </c>
      <c r="AF1666" s="156" t="s">
        <v>38</v>
      </c>
      <c r="AG1666" s="156" t="s">
        <v>38</v>
      </c>
      <c r="AH1666" s="156" t="s">
        <v>38</v>
      </c>
      <c r="AI1666" s="156" t="s">
        <v>38</v>
      </c>
      <c r="AJ1666" s="156" t="s">
        <v>38</v>
      </c>
      <c r="AK1666" s="156" t="s">
        <v>38</v>
      </c>
    </row>
    <row r="1667" spans="23:37" ht="16.5" customHeight="1" x14ac:dyDescent="0.25">
      <c r="W1667" s="156" t="s">
        <v>38</v>
      </c>
      <c r="X1667" s="156" t="s">
        <v>38</v>
      </c>
      <c r="Y1667" s="156" t="s">
        <v>38</v>
      </c>
      <c r="Z1667" s="156" t="s">
        <v>38</v>
      </c>
      <c r="AA1667" s="156" t="s">
        <v>38</v>
      </c>
      <c r="AB1667" s="156" t="s">
        <v>38</v>
      </c>
      <c r="AC1667" s="156" t="s">
        <v>38</v>
      </c>
      <c r="AD1667" s="96" t="s">
        <v>290</v>
      </c>
      <c r="AE1667" s="156" t="s">
        <v>38</v>
      </c>
      <c r="AF1667" s="156" t="s">
        <v>38</v>
      </c>
      <c r="AG1667" s="156" t="s">
        <v>38</v>
      </c>
      <c r="AH1667" s="156" t="s">
        <v>38</v>
      </c>
      <c r="AI1667" s="156" t="s">
        <v>38</v>
      </c>
      <c r="AJ1667" s="156" t="s">
        <v>38</v>
      </c>
      <c r="AK1667" s="156" t="s">
        <v>38</v>
      </c>
    </row>
    <row r="1668" spans="23:37" ht="16.5" customHeight="1" x14ac:dyDescent="0.25">
      <c r="W1668" s="156" t="s">
        <v>38</v>
      </c>
      <c r="X1668" s="156" t="s">
        <v>38</v>
      </c>
      <c r="Y1668" s="156" t="s">
        <v>38</v>
      </c>
      <c r="Z1668" s="156" t="s">
        <v>38</v>
      </c>
      <c r="AA1668" s="156" t="s">
        <v>38</v>
      </c>
      <c r="AB1668" s="156" t="s">
        <v>38</v>
      </c>
      <c r="AC1668" s="156" t="s">
        <v>38</v>
      </c>
      <c r="AD1668" s="96" t="s">
        <v>290</v>
      </c>
      <c r="AE1668" s="156" t="s">
        <v>38</v>
      </c>
      <c r="AF1668" s="156" t="s">
        <v>38</v>
      </c>
      <c r="AG1668" s="156" t="s">
        <v>38</v>
      </c>
      <c r="AH1668" s="156" t="s">
        <v>38</v>
      </c>
      <c r="AI1668" s="156" t="s">
        <v>38</v>
      </c>
      <c r="AJ1668" s="156" t="s">
        <v>38</v>
      </c>
      <c r="AK1668" s="156" t="s">
        <v>38</v>
      </c>
    </row>
    <row r="1669" spans="23:37" ht="16.5" customHeight="1" x14ac:dyDescent="0.25">
      <c r="W1669" s="156" t="s">
        <v>38</v>
      </c>
      <c r="X1669" s="156" t="s">
        <v>38</v>
      </c>
      <c r="Y1669" s="156" t="s">
        <v>38</v>
      </c>
      <c r="Z1669" s="156" t="s">
        <v>38</v>
      </c>
      <c r="AA1669" s="156" t="s">
        <v>38</v>
      </c>
      <c r="AB1669" s="156" t="s">
        <v>38</v>
      </c>
      <c r="AC1669" s="156" t="s">
        <v>38</v>
      </c>
      <c r="AD1669" s="96" t="s">
        <v>290</v>
      </c>
      <c r="AE1669" s="156" t="s">
        <v>38</v>
      </c>
      <c r="AF1669" s="156" t="s">
        <v>38</v>
      </c>
      <c r="AG1669" s="156" t="s">
        <v>38</v>
      </c>
      <c r="AH1669" s="156" t="s">
        <v>38</v>
      </c>
      <c r="AI1669" s="156" t="s">
        <v>38</v>
      </c>
      <c r="AJ1669" s="156" t="s">
        <v>38</v>
      </c>
      <c r="AK1669" s="156" t="s">
        <v>38</v>
      </c>
    </row>
    <row r="1670" spans="23:37" ht="16.5" customHeight="1" x14ac:dyDescent="0.25">
      <c r="W1670" s="156" t="s">
        <v>38</v>
      </c>
      <c r="X1670" s="156" t="s">
        <v>38</v>
      </c>
      <c r="Y1670" s="156" t="s">
        <v>38</v>
      </c>
      <c r="Z1670" s="156" t="s">
        <v>38</v>
      </c>
      <c r="AA1670" s="156" t="s">
        <v>38</v>
      </c>
      <c r="AB1670" s="156" t="s">
        <v>38</v>
      </c>
      <c r="AC1670" s="156" t="s">
        <v>38</v>
      </c>
      <c r="AD1670" s="96" t="s">
        <v>290</v>
      </c>
      <c r="AE1670" s="156" t="s">
        <v>38</v>
      </c>
      <c r="AF1670" s="156" t="s">
        <v>38</v>
      </c>
      <c r="AG1670" s="156" t="s">
        <v>38</v>
      </c>
      <c r="AH1670" s="156" t="s">
        <v>38</v>
      </c>
      <c r="AI1670" s="156" t="s">
        <v>38</v>
      </c>
      <c r="AJ1670" s="156" t="s">
        <v>38</v>
      </c>
      <c r="AK1670" s="156" t="s">
        <v>38</v>
      </c>
    </row>
    <row r="1671" spans="23:37" ht="16.5" customHeight="1" x14ac:dyDescent="0.25">
      <c r="W1671" s="156" t="s">
        <v>38</v>
      </c>
      <c r="X1671" s="156" t="s">
        <v>38</v>
      </c>
      <c r="Y1671" s="156" t="s">
        <v>38</v>
      </c>
      <c r="Z1671" s="156" t="s">
        <v>38</v>
      </c>
      <c r="AA1671" s="156" t="s">
        <v>38</v>
      </c>
      <c r="AB1671" s="156" t="s">
        <v>38</v>
      </c>
      <c r="AC1671" s="156" t="s">
        <v>38</v>
      </c>
      <c r="AD1671" s="96" t="s">
        <v>290</v>
      </c>
      <c r="AE1671" s="156" t="s">
        <v>38</v>
      </c>
      <c r="AF1671" s="156" t="s">
        <v>38</v>
      </c>
      <c r="AG1671" s="156" t="s">
        <v>38</v>
      </c>
      <c r="AH1671" s="156" t="s">
        <v>38</v>
      </c>
      <c r="AI1671" s="156" t="s">
        <v>38</v>
      </c>
      <c r="AJ1671" s="156" t="s">
        <v>38</v>
      </c>
      <c r="AK1671" s="156" t="s">
        <v>38</v>
      </c>
    </row>
    <row r="1672" spans="23:37" ht="16.5" customHeight="1" x14ac:dyDescent="0.25">
      <c r="W1672" s="156" t="s">
        <v>38</v>
      </c>
      <c r="X1672" s="156" t="s">
        <v>38</v>
      </c>
      <c r="Y1672" s="156" t="s">
        <v>38</v>
      </c>
      <c r="Z1672" s="156" t="s">
        <v>38</v>
      </c>
      <c r="AA1672" s="156" t="s">
        <v>38</v>
      </c>
      <c r="AB1672" s="156" t="s">
        <v>38</v>
      </c>
      <c r="AC1672" s="156" t="s">
        <v>38</v>
      </c>
      <c r="AD1672" s="96" t="s">
        <v>290</v>
      </c>
      <c r="AE1672" s="156" t="s">
        <v>38</v>
      </c>
      <c r="AF1672" s="156" t="s">
        <v>38</v>
      </c>
      <c r="AG1672" s="156" t="s">
        <v>38</v>
      </c>
      <c r="AH1672" s="156" t="s">
        <v>38</v>
      </c>
      <c r="AI1672" s="156" t="s">
        <v>38</v>
      </c>
      <c r="AJ1672" s="156" t="s">
        <v>38</v>
      </c>
      <c r="AK1672" s="156" t="s">
        <v>38</v>
      </c>
    </row>
    <row r="1673" spans="23:37" ht="16.5" customHeight="1" x14ac:dyDescent="0.25">
      <c r="W1673" s="156" t="s">
        <v>38</v>
      </c>
      <c r="X1673" s="156" t="s">
        <v>38</v>
      </c>
      <c r="Y1673" s="156" t="s">
        <v>38</v>
      </c>
      <c r="Z1673" s="156" t="s">
        <v>38</v>
      </c>
      <c r="AA1673" s="156" t="s">
        <v>38</v>
      </c>
      <c r="AB1673" s="156" t="s">
        <v>38</v>
      </c>
      <c r="AC1673" s="156" t="s">
        <v>38</v>
      </c>
      <c r="AD1673" s="96" t="s">
        <v>290</v>
      </c>
      <c r="AE1673" s="156" t="s">
        <v>38</v>
      </c>
      <c r="AF1673" s="156" t="s">
        <v>38</v>
      </c>
      <c r="AG1673" s="156" t="s">
        <v>38</v>
      </c>
      <c r="AH1673" s="156" t="s">
        <v>38</v>
      </c>
      <c r="AI1673" s="156" t="s">
        <v>38</v>
      </c>
      <c r="AJ1673" s="156" t="s">
        <v>38</v>
      </c>
      <c r="AK1673" s="156" t="s">
        <v>38</v>
      </c>
    </row>
    <row r="1674" spans="23:37" ht="16.5" customHeight="1" x14ac:dyDescent="0.25">
      <c r="W1674" s="156" t="s">
        <v>38</v>
      </c>
      <c r="X1674" s="156" t="s">
        <v>38</v>
      </c>
      <c r="Y1674" s="156" t="s">
        <v>38</v>
      </c>
      <c r="Z1674" s="156" t="s">
        <v>38</v>
      </c>
      <c r="AA1674" s="156" t="s">
        <v>38</v>
      </c>
      <c r="AB1674" s="156" t="s">
        <v>38</v>
      </c>
      <c r="AC1674" s="156" t="s">
        <v>38</v>
      </c>
      <c r="AD1674" s="96" t="s">
        <v>290</v>
      </c>
      <c r="AE1674" s="156" t="s">
        <v>38</v>
      </c>
      <c r="AF1674" s="156" t="s">
        <v>38</v>
      </c>
      <c r="AG1674" s="156" t="s">
        <v>38</v>
      </c>
      <c r="AH1674" s="156" t="s">
        <v>38</v>
      </c>
      <c r="AI1674" s="156" t="s">
        <v>38</v>
      </c>
      <c r="AJ1674" s="156" t="s">
        <v>38</v>
      </c>
      <c r="AK1674" s="156" t="s">
        <v>38</v>
      </c>
    </row>
    <row r="1675" spans="23:37" ht="16.5" customHeight="1" x14ac:dyDescent="0.25">
      <c r="W1675" s="156" t="s">
        <v>38</v>
      </c>
      <c r="X1675" s="156" t="s">
        <v>38</v>
      </c>
      <c r="Y1675" s="156" t="s">
        <v>38</v>
      </c>
      <c r="Z1675" s="156" t="s">
        <v>38</v>
      </c>
      <c r="AA1675" s="156" t="s">
        <v>38</v>
      </c>
      <c r="AB1675" s="156" t="s">
        <v>38</v>
      </c>
      <c r="AC1675" s="156" t="s">
        <v>38</v>
      </c>
      <c r="AD1675" s="96" t="s">
        <v>290</v>
      </c>
      <c r="AE1675" s="156" t="s">
        <v>38</v>
      </c>
      <c r="AF1675" s="156" t="s">
        <v>38</v>
      </c>
      <c r="AG1675" s="156" t="s">
        <v>38</v>
      </c>
      <c r="AH1675" s="156" t="s">
        <v>38</v>
      </c>
      <c r="AI1675" s="156" t="s">
        <v>38</v>
      </c>
      <c r="AJ1675" s="156" t="s">
        <v>38</v>
      </c>
      <c r="AK1675" s="156" t="s">
        <v>38</v>
      </c>
    </row>
    <row r="1676" spans="23:37" ht="16.5" customHeight="1" x14ac:dyDescent="0.25">
      <c r="W1676" s="156" t="s">
        <v>38</v>
      </c>
      <c r="X1676" s="156" t="s">
        <v>38</v>
      </c>
      <c r="Y1676" s="156" t="s">
        <v>38</v>
      </c>
      <c r="Z1676" s="156" t="s">
        <v>38</v>
      </c>
      <c r="AA1676" s="156" t="s">
        <v>38</v>
      </c>
      <c r="AB1676" s="156" t="s">
        <v>38</v>
      </c>
      <c r="AC1676" s="156" t="s">
        <v>38</v>
      </c>
      <c r="AD1676" s="96" t="s">
        <v>290</v>
      </c>
      <c r="AE1676" s="156" t="s">
        <v>38</v>
      </c>
      <c r="AF1676" s="156" t="s">
        <v>38</v>
      </c>
      <c r="AG1676" s="156" t="s">
        <v>38</v>
      </c>
      <c r="AH1676" s="156" t="s">
        <v>38</v>
      </c>
      <c r="AI1676" s="156" t="s">
        <v>38</v>
      </c>
      <c r="AJ1676" s="156" t="s">
        <v>38</v>
      </c>
      <c r="AK1676" s="156" t="s">
        <v>38</v>
      </c>
    </row>
    <row r="1677" spans="23:37" ht="16.5" customHeight="1" x14ac:dyDescent="0.25">
      <c r="W1677" s="156" t="s">
        <v>38</v>
      </c>
      <c r="X1677" s="156" t="s">
        <v>38</v>
      </c>
      <c r="Y1677" s="156" t="s">
        <v>38</v>
      </c>
      <c r="Z1677" s="156" t="s">
        <v>38</v>
      </c>
      <c r="AA1677" s="156" t="s">
        <v>38</v>
      </c>
      <c r="AB1677" s="156" t="s">
        <v>38</v>
      </c>
      <c r="AC1677" s="156" t="s">
        <v>38</v>
      </c>
      <c r="AD1677" s="96" t="s">
        <v>290</v>
      </c>
      <c r="AE1677" s="156" t="s">
        <v>38</v>
      </c>
      <c r="AF1677" s="156" t="s">
        <v>38</v>
      </c>
      <c r="AG1677" s="156" t="s">
        <v>38</v>
      </c>
      <c r="AH1677" s="156" t="s">
        <v>38</v>
      </c>
      <c r="AI1677" s="156" t="s">
        <v>38</v>
      </c>
      <c r="AJ1677" s="156" t="s">
        <v>38</v>
      </c>
      <c r="AK1677" s="156" t="s">
        <v>38</v>
      </c>
    </row>
    <row r="1678" spans="23:37" ht="16.5" customHeight="1" x14ac:dyDescent="0.25">
      <c r="W1678" s="156" t="s">
        <v>38</v>
      </c>
      <c r="X1678" s="156" t="s">
        <v>38</v>
      </c>
      <c r="Y1678" s="156" t="s">
        <v>38</v>
      </c>
      <c r="Z1678" s="156" t="s">
        <v>38</v>
      </c>
      <c r="AA1678" s="156" t="s">
        <v>38</v>
      </c>
      <c r="AB1678" s="156" t="s">
        <v>38</v>
      </c>
      <c r="AC1678" s="156" t="s">
        <v>38</v>
      </c>
      <c r="AD1678" s="96" t="s">
        <v>290</v>
      </c>
      <c r="AE1678" s="156" t="s">
        <v>38</v>
      </c>
      <c r="AF1678" s="156" t="s">
        <v>38</v>
      </c>
      <c r="AG1678" s="156" t="s">
        <v>38</v>
      </c>
      <c r="AH1678" s="156" t="s">
        <v>38</v>
      </c>
      <c r="AI1678" s="156" t="s">
        <v>38</v>
      </c>
      <c r="AJ1678" s="156" t="s">
        <v>38</v>
      </c>
      <c r="AK1678" s="156" t="s">
        <v>38</v>
      </c>
    </row>
    <row r="1679" spans="23:37" ht="16.5" customHeight="1" x14ac:dyDescent="0.25">
      <c r="W1679" s="156" t="s">
        <v>38</v>
      </c>
      <c r="X1679" s="156" t="s">
        <v>38</v>
      </c>
      <c r="Y1679" s="156" t="s">
        <v>38</v>
      </c>
      <c r="Z1679" s="156" t="s">
        <v>38</v>
      </c>
      <c r="AA1679" s="156" t="s">
        <v>38</v>
      </c>
      <c r="AB1679" s="156" t="s">
        <v>38</v>
      </c>
      <c r="AC1679" s="156" t="s">
        <v>38</v>
      </c>
      <c r="AD1679" s="96" t="s">
        <v>290</v>
      </c>
      <c r="AE1679" s="156" t="s">
        <v>38</v>
      </c>
      <c r="AF1679" s="156" t="s">
        <v>38</v>
      </c>
      <c r="AG1679" s="156" t="s">
        <v>38</v>
      </c>
      <c r="AH1679" s="156" t="s">
        <v>38</v>
      </c>
      <c r="AI1679" s="156" t="s">
        <v>38</v>
      </c>
      <c r="AJ1679" s="156" t="s">
        <v>38</v>
      </c>
      <c r="AK1679" s="156" t="s">
        <v>38</v>
      </c>
    </row>
    <row r="1680" spans="23:37" ht="16.5" customHeight="1" x14ac:dyDescent="0.25">
      <c r="W1680" s="156" t="s">
        <v>38</v>
      </c>
      <c r="X1680" s="156" t="s">
        <v>38</v>
      </c>
      <c r="Y1680" s="156" t="s">
        <v>38</v>
      </c>
      <c r="Z1680" s="156" t="s">
        <v>38</v>
      </c>
      <c r="AA1680" s="156" t="s">
        <v>38</v>
      </c>
      <c r="AB1680" s="156" t="s">
        <v>38</v>
      </c>
      <c r="AC1680" s="156" t="s">
        <v>38</v>
      </c>
      <c r="AD1680" s="96" t="s">
        <v>290</v>
      </c>
      <c r="AE1680" s="156" t="s">
        <v>38</v>
      </c>
      <c r="AF1680" s="156" t="s">
        <v>38</v>
      </c>
      <c r="AG1680" s="156" t="s">
        <v>38</v>
      </c>
      <c r="AH1680" s="156" t="s">
        <v>38</v>
      </c>
      <c r="AI1680" s="156" t="s">
        <v>38</v>
      </c>
      <c r="AJ1680" s="156" t="s">
        <v>38</v>
      </c>
      <c r="AK1680" s="156" t="s">
        <v>38</v>
      </c>
    </row>
    <row r="1681" spans="23:37" ht="16.5" customHeight="1" x14ac:dyDescent="0.25">
      <c r="W1681" s="156" t="s">
        <v>38</v>
      </c>
      <c r="X1681" s="156" t="s">
        <v>38</v>
      </c>
      <c r="Y1681" s="156" t="s">
        <v>38</v>
      </c>
      <c r="Z1681" s="156" t="s">
        <v>38</v>
      </c>
      <c r="AA1681" s="156" t="s">
        <v>38</v>
      </c>
      <c r="AB1681" s="156" t="s">
        <v>38</v>
      </c>
      <c r="AC1681" s="156" t="s">
        <v>38</v>
      </c>
      <c r="AD1681" s="96" t="s">
        <v>290</v>
      </c>
      <c r="AE1681" s="156" t="s">
        <v>38</v>
      </c>
      <c r="AF1681" s="156" t="s">
        <v>38</v>
      </c>
      <c r="AG1681" s="156" t="s">
        <v>38</v>
      </c>
      <c r="AH1681" s="156" t="s">
        <v>38</v>
      </c>
      <c r="AI1681" s="156" t="s">
        <v>38</v>
      </c>
      <c r="AJ1681" s="156" t="s">
        <v>38</v>
      </c>
      <c r="AK1681" s="156" t="s">
        <v>38</v>
      </c>
    </row>
    <row r="1682" spans="23:37" ht="16.5" customHeight="1" x14ac:dyDescent="0.25">
      <c r="W1682" s="156" t="s">
        <v>38</v>
      </c>
      <c r="X1682" s="156" t="s">
        <v>38</v>
      </c>
      <c r="Y1682" s="156" t="s">
        <v>38</v>
      </c>
      <c r="Z1682" s="156" t="s">
        <v>38</v>
      </c>
      <c r="AA1682" s="156" t="s">
        <v>38</v>
      </c>
      <c r="AB1682" s="156" t="s">
        <v>38</v>
      </c>
      <c r="AC1682" s="156" t="s">
        <v>38</v>
      </c>
      <c r="AD1682" s="96" t="s">
        <v>290</v>
      </c>
      <c r="AE1682" s="156" t="s">
        <v>38</v>
      </c>
      <c r="AF1682" s="156" t="s">
        <v>38</v>
      </c>
      <c r="AG1682" s="156" t="s">
        <v>38</v>
      </c>
      <c r="AH1682" s="156" t="s">
        <v>38</v>
      </c>
      <c r="AI1682" s="156" t="s">
        <v>38</v>
      </c>
      <c r="AJ1682" s="156" t="s">
        <v>38</v>
      </c>
      <c r="AK1682" s="156" t="s">
        <v>38</v>
      </c>
    </row>
    <row r="1683" spans="23:37" ht="16.5" customHeight="1" x14ac:dyDescent="0.25">
      <c r="W1683" s="156" t="s">
        <v>38</v>
      </c>
      <c r="X1683" s="156" t="s">
        <v>38</v>
      </c>
      <c r="Y1683" s="156" t="s">
        <v>38</v>
      </c>
      <c r="Z1683" s="156" t="s">
        <v>38</v>
      </c>
      <c r="AA1683" s="156" t="s">
        <v>38</v>
      </c>
      <c r="AB1683" s="156" t="s">
        <v>38</v>
      </c>
      <c r="AC1683" s="156" t="s">
        <v>38</v>
      </c>
      <c r="AD1683" s="96" t="s">
        <v>290</v>
      </c>
      <c r="AE1683" s="156" t="s">
        <v>38</v>
      </c>
      <c r="AF1683" s="156" t="s">
        <v>38</v>
      </c>
      <c r="AG1683" s="156" t="s">
        <v>38</v>
      </c>
      <c r="AH1683" s="156" t="s">
        <v>38</v>
      </c>
      <c r="AI1683" s="156" t="s">
        <v>38</v>
      </c>
      <c r="AJ1683" s="156" t="s">
        <v>38</v>
      </c>
      <c r="AK1683" s="156" t="s">
        <v>38</v>
      </c>
    </row>
    <row r="1684" spans="23:37" ht="16.5" customHeight="1" x14ac:dyDescent="0.25">
      <c r="W1684" s="156" t="s">
        <v>38</v>
      </c>
      <c r="X1684" s="156" t="s">
        <v>38</v>
      </c>
      <c r="Y1684" s="156" t="s">
        <v>38</v>
      </c>
      <c r="Z1684" s="156" t="s">
        <v>38</v>
      </c>
      <c r="AA1684" s="156" t="s">
        <v>38</v>
      </c>
      <c r="AB1684" s="156" t="s">
        <v>38</v>
      </c>
      <c r="AC1684" s="156" t="s">
        <v>38</v>
      </c>
      <c r="AD1684" s="96" t="s">
        <v>290</v>
      </c>
      <c r="AE1684" s="156" t="s">
        <v>38</v>
      </c>
      <c r="AF1684" s="156" t="s">
        <v>38</v>
      </c>
      <c r="AG1684" s="156" t="s">
        <v>38</v>
      </c>
      <c r="AH1684" s="156" t="s">
        <v>38</v>
      </c>
      <c r="AI1684" s="156" t="s">
        <v>38</v>
      </c>
      <c r="AJ1684" s="156" t="s">
        <v>38</v>
      </c>
      <c r="AK1684" s="156" t="s">
        <v>38</v>
      </c>
    </row>
    <row r="1685" spans="23:37" ht="16.5" customHeight="1" x14ac:dyDescent="0.25">
      <c r="W1685" s="156" t="s">
        <v>38</v>
      </c>
      <c r="X1685" s="156" t="s">
        <v>38</v>
      </c>
      <c r="Y1685" s="156" t="s">
        <v>38</v>
      </c>
      <c r="Z1685" s="156" t="s">
        <v>38</v>
      </c>
      <c r="AA1685" s="156" t="s">
        <v>38</v>
      </c>
      <c r="AB1685" s="156" t="s">
        <v>38</v>
      </c>
      <c r="AC1685" s="156" t="s">
        <v>38</v>
      </c>
      <c r="AD1685" s="96" t="s">
        <v>290</v>
      </c>
      <c r="AE1685" s="156" t="s">
        <v>38</v>
      </c>
      <c r="AF1685" s="156" t="s">
        <v>38</v>
      </c>
      <c r="AG1685" s="156" t="s">
        <v>38</v>
      </c>
      <c r="AH1685" s="156" t="s">
        <v>38</v>
      </c>
      <c r="AI1685" s="156" t="s">
        <v>38</v>
      </c>
      <c r="AJ1685" s="156" t="s">
        <v>38</v>
      </c>
      <c r="AK1685" s="156" t="s">
        <v>38</v>
      </c>
    </row>
    <row r="1686" spans="23:37" ht="16.5" customHeight="1" x14ac:dyDescent="0.25">
      <c r="W1686" s="156" t="s">
        <v>38</v>
      </c>
      <c r="X1686" s="156" t="s">
        <v>38</v>
      </c>
      <c r="Y1686" s="156" t="s">
        <v>38</v>
      </c>
      <c r="Z1686" s="156" t="s">
        <v>38</v>
      </c>
      <c r="AA1686" s="156" t="s">
        <v>38</v>
      </c>
      <c r="AB1686" s="156" t="s">
        <v>38</v>
      </c>
      <c r="AC1686" s="156" t="s">
        <v>38</v>
      </c>
      <c r="AD1686" s="96" t="s">
        <v>290</v>
      </c>
      <c r="AE1686" s="156" t="s">
        <v>38</v>
      </c>
      <c r="AF1686" s="156" t="s">
        <v>38</v>
      </c>
      <c r="AG1686" s="156" t="s">
        <v>38</v>
      </c>
      <c r="AH1686" s="156" t="s">
        <v>38</v>
      </c>
      <c r="AI1686" s="156" t="s">
        <v>38</v>
      </c>
      <c r="AJ1686" s="156" t="s">
        <v>38</v>
      </c>
      <c r="AK1686" s="156" t="s">
        <v>38</v>
      </c>
    </row>
    <row r="1687" spans="23:37" ht="16.5" customHeight="1" x14ac:dyDescent="0.25">
      <c r="W1687" s="156" t="s">
        <v>38</v>
      </c>
      <c r="X1687" s="156" t="s">
        <v>38</v>
      </c>
      <c r="Y1687" s="156" t="s">
        <v>38</v>
      </c>
      <c r="Z1687" s="156" t="s">
        <v>38</v>
      </c>
      <c r="AA1687" s="156" t="s">
        <v>38</v>
      </c>
      <c r="AB1687" s="156" t="s">
        <v>38</v>
      </c>
      <c r="AC1687" s="156" t="s">
        <v>38</v>
      </c>
      <c r="AD1687" s="96" t="s">
        <v>290</v>
      </c>
      <c r="AE1687" s="156" t="s">
        <v>38</v>
      </c>
      <c r="AF1687" s="156" t="s">
        <v>38</v>
      </c>
      <c r="AG1687" s="156" t="s">
        <v>38</v>
      </c>
      <c r="AH1687" s="156" t="s">
        <v>38</v>
      </c>
      <c r="AI1687" s="156" t="s">
        <v>38</v>
      </c>
      <c r="AJ1687" s="156" t="s">
        <v>38</v>
      </c>
      <c r="AK1687" s="156" t="s">
        <v>38</v>
      </c>
    </row>
    <row r="1688" spans="23:37" ht="16.5" customHeight="1" x14ac:dyDescent="0.25">
      <c r="W1688" s="156" t="s">
        <v>38</v>
      </c>
      <c r="X1688" s="156" t="s">
        <v>38</v>
      </c>
      <c r="Y1688" s="156" t="s">
        <v>38</v>
      </c>
      <c r="Z1688" s="156" t="s">
        <v>38</v>
      </c>
      <c r="AA1688" s="156" t="s">
        <v>38</v>
      </c>
      <c r="AB1688" s="156" t="s">
        <v>38</v>
      </c>
      <c r="AC1688" s="156" t="s">
        <v>38</v>
      </c>
      <c r="AD1688" s="96" t="s">
        <v>290</v>
      </c>
      <c r="AE1688" s="156" t="s">
        <v>38</v>
      </c>
      <c r="AF1688" s="156" t="s">
        <v>38</v>
      </c>
      <c r="AG1688" s="156" t="s">
        <v>38</v>
      </c>
      <c r="AH1688" s="156" t="s">
        <v>38</v>
      </c>
      <c r="AI1688" s="156" t="s">
        <v>38</v>
      </c>
      <c r="AJ1688" s="156" t="s">
        <v>38</v>
      </c>
      <c r="AK1688" s="156" t="s">
        <v>38</v>
      </c>
    </row>
    <row r="1689" spans="23:37" ht="16.5" customHeight="1" x14ac:dyDescent="0.25">
      <c r="W1689" s="156" t="s">
        <v>38</v>
      </c>
      <c r="X1689" s="156" t="s">
        <v>38</v>
      </c>
      <c r="Y1689" s="156" t="s">
        <v>38</v>
      </c>
      <c r="Z1689" s="156" t="s">
        <v>38</v>
      </c>
      <c r="AA1689" s="156" t="s">
        <v>38</v>
      </c>
      <c r="AB1689" s="156" t="s">
        <v>38</v>
      </c>
      <c r="AC1689" s="156" t="s">
        <v>38</v>
      </c>
      <c r="AD1689" s="96" t="s">
        <v>290</v>
      </c>
      <c r="AE1689" s="156" t="s">
        <v>38</v>
      </c>
      <c r="AF1689" s="156" t="s">
        <v>38</v>
      </c>
      <c r="AG1689" s="156" t="s">
        <v>38</v>
      </c>
      <c r="AH1689" s="156" t="s">
        <v>38</v>
      </c>
      <c r="AI1689" s="156" t="s">
        <v>38</v>
      </c>
      <c r="AJ1689" s="156" t="s">
        <v>38</v>
      </c>
      <c r="AK1689" s="156" t="s">
        <v>38</v>
      </c>
    </row>
    <row r="1690" spans="23:37" ht="16.5" customHeight="1" x14ac:dyDescent="0.25">
      <c r="W1690" s="156" t="s">
        <v>38</v>
      </c>
      <c r="X1690" s="156" t="s">
        <v>38</v>
      </c>
      <c r="Y1690" s="156" t="s">
        <v>38</v>
      </c>
      <c r="Z1690" s="156" t="s">
        <v>38</v>
      </c>
      <c r="AA1690" s="156" t="s">
        <v>38</v>
      </c>
      <c r="AB1690" s="156" t="s">
        <v>38</v>
      </c>
      <c r="AC1690" s="156" t="s">
        <v>38</v>
      </c>
      <c r="AD1690" s="96" t="s">
        <v>290</v>
      </c>
      <c r="AE1690" s="156" t="s">
        <v>38</v>
      </c>
      <c r="AF1690" s="156" t="s">
        <v>38</v>
      </c>
      <c r="AG1690" s="156" t="s">
        <v>38</v>
      </c>
      <c r="AH1690" s="156" t="s">
        <v>38</v>
      </c>
      <c r="AI1690" s="156" t="s">
        <v>38</v>
      </c>
      <c r="AJ1690" s="156" t="s">
        <v>38</v>
      </c>
      <c r="AK1690" s="156" t="s">
        <v>38</v>
      </c>
    </row>
    <row r="1691" spans="23:37" ht="16.5" customHeight="1" x14ac:dyDescent="0.25">
      <c r="W1691" s="156" t="s">
        <v>38</v>
      </c>
      <c r="X1691" s="156" t="s">
        <v>38</v>
      </c>
      <c r="Y1691" s="156" t="s">
        <v>38</v>
      </c>
      <c r="Z1691" s="156" t="s">
        <v>38</v>
      </c>
      <c r="AA1691" s="156" t="s">
        <v>38</v>
      </c>
      <c r="AB1691" s="156" t="s">
        <v>38</v>
      </c>
      <c r="AC1691" s="156" t="s">
        <v>38</v>
      </c>
      <c r="AD1691" s="96" t="s">
        <v>290</v>
      </c>
      <c r="AE1691" s="156" t="s">
        <v>38</v>
      </c>
      <c r="AF1691" s="156" t="s">
        <v>38</v>
      </c>
      <c r="AG1691" s="156" t="s">
        <v>38</v>
      </c>
      <c r="AH1691" s="156" t="s">
        <v>38</v>
      </c>
      <c r="AI1691" s="156" t="s">
        <v>38</v>
      </c>
      <c r="AJ1691" s="156" t="s">
        <v>38</v>
      </c>
      <c r="AK1691" s="156" t="s">
        <v>38</v>
      </c>
    </row>
    <row r="1692" spans="23:37" ht="16.5" customHeight="1" x14ac:dyDescent="0.25">
      <c r="W1692" s="156" t="s">
        <v>38</v>
      </c>
      <c r="X1692" s="156" t="s">
        <v>38</v>
      </c>
      <c r="Y1692" s="156" t="s">
        <v>38</v>
      </c>
      <c r="Z1692" s="156" t="s">
        <v>38</v>
      </c>
      <c r="AA1692" s="156" t="s">
        <v>38</v>
      </c>
      <c r="AB1692" s="156" t="s">
        <v>38</v>
      </c>
      <c r="AC1692" s="156" t="s">
        <v>38</v>
      </c>
      <c r="AD1692" s="96" t="s">
        <v>290</v>
      </c>
      <c r="AE1692" s="156" t="s">
        <v>38</v>
      </c>
      <c r="AF1692" s="156" t="s">
        <v>38</v>
      </c>
      <c r="AG1692" s="156" t="s">
        <v>38</v>
      </c>
      <c r="AH1692" s="156" t="s">
        <v>38</v>
      </c>
      <c r="AI1692" s="156" t="s">
        <v>38</v>
      </c>
      <c r="AJ1692" s="156" t="s">
        <v>38</v>
      </c>
      <c r="AK1692" s="156" t="s">
        <v>38</v>
      </c>
    </row>
    <row r="1693" spans="23:37" ht="16.5" customHeight="1" x14ac:dyDescent="0.25">
      <c r="W1693" s="156" t="s">
        <v>38</v>
      </c>
      <c r="X1693" s="156" t="s">
        <v>38</v>
      </c>
      <c r="Y1693" s="156" t="s">
        <v>38</v>
      </c>
      <c r="Z1693" s="156" t="s">
        <v>38</v>
      </c>
      <c r="AA1693" s="156" t="s">
        <v>38</v>
      </c>
      <c r="AB1693" s="156" t="s">
        <v>38</v>
      </c>
      <c r="AC1693" s="156" t="s">
        <v>38</v>
      </c>
      <c r="AD1693" s="96" t="s">
        <v>290</v>
      </c>
      <c r="AE1693" s="156" t="s">
        <v>38</v>
      </c>
      <c r="AF1693" s="156" t="s">
        <v>38</v>
      </c>
      <c r="AG1693" s="156" t="s">
        <v>38</v>
      </c>
      <c r="AH1693" s="156" t="s">
        <v>38</v>
      </c>
      <c r="AI1693" s="156" t="s">
        <v>38</v>
      </c>
      <c r="AJ1693" s="156" t="s">
        <v>38</v>
      </c>
      <c r="AK1693" s="156" t="s">
        <v>38</v>
      </c>
    </row>
    <row r="1694" spans="23:37" ht="16.5" customHeight="1" x14ac:dyDescent="0.25">
      <c r="W1694" s="156" t="s">
        <v>38</v>
      </c>
      <c r="X1694" s="156" t="s">
        <v>38</v>
      </c>
      <c r="Y1694" s="156" t="s">
        <v>38</v>
      </c>
      <c r="Z1694" s="156" t="s">
        <v>38</v>
      </c>
      <c r="AA1694" s="156" t="s">
        <v>38</v>
      </c>
      <c r="AB1694" s="156" t="s">
        <v>38</v>
      </c>
      <c r="AC1694" s="156" t="s">
        <v>38</v>
      </c>
      <c r="AD1694" s="96" t="s">
        <v>290</v>
      </c>
      <c r="AE1694" s="156" t="s">
        <v>38</v>
      </c>
      <c r="AF1694" s="156" t="s">
        <v>38</v>
      </c>
      <c r="AG1694" s="156" t="s">
        <v>38</v>
      </c>
      <c r="AH1694" s="156" t="s">
        <v>38</v>
      </c>
      <c r="AI1694" s="156" t="s">
        <v>38</v>
      </c>
      <c r="AJ1694" s="156" t="s">
        <v>38</v>
      </c>
      <c r="AK1694" s="156" t="s">
        <v>38</v>
      </c>
    </row>
    <row r="1695" spans="23:37" ht="16.5" customHeight="1" x14ac:dyDescent="0.25">
      <c r="W1695" s="156" t="s">
        <v>38</v>
      </c>
      <c r="X1695" s="156" t="s">
        <v>38</v>
      </c>
      <c r="Y1695" s="156" t="s">
        <v>38</v>
      </c>
      <c r="Z1695" s="156" t="s">
        <v>38</v>
      </c>
      <c r="AA1695" s="156" t="s">
        <v>38</v>
      </c>
      <c r="AB1695" s="156" t="s">
        <v>38</v>
      </c>
      <c r="AC1695" s="156" t="s">
        <v>38</v>
      </c>
      <c r="AD1695" s="96" t="s">
        <v>290</v>
      </c>
      <c r="AE1695" s="156" t="s">
        <v>38</v>
      </c>
      <c r="AF1695" s="156" t="s">
        <v>38</v>
      </c>
      <c r="AG1695" s="156" t="s">
        <v>38</v>
      </c>
      <c r="AH1695" s="156" t="s">
        <v>38</v>
      </c>
      <c r="AI1695" s="156" t="s">
        <v>38</v>
      </c>
      <c r="AJ1695" s="156" t="s">
        <v>38</v>
      </c>
      <c r="AK1695" s="156" t="s">
        <v>38</v>
      </c>
    </row>
    <row r="1696" spans="23:37" ht="16.5" customHeight="1" x14ac:dyDescent="0.25">
      <c r="W1696" s="156" t="s">
        <v>38</v>
      </c>
      <c r="X1696" s="156" t="s">
        <v>38</v>
      </c>
      <c r="Y1696" s="156" t="s">
        <v>38</v>
      </c>
      <c r="Z1696" s="156" t="s">
        <v>38</v>
      </c>
      <c r="AA1696" s="156" t="s">
        <v>38</v>
      </c>
      <c r="AB1696" s="156" t="s">
        <v>38</v>
      </c>
      <c r="AC1696" s="156" t="s">
        <v>38</v>
      </c>
      <c r="AD1696" s="96" t="s">
        <v>290</v>
      </c>
      <c r="AE1696" s="156" t="s">
        <v>38</v>
      </c>
      <c r="AF1696" s="156" t="s">
        <v>38</v>
      </c>
      <c r="AG1696" s="156" t="s">
        <v>38</v>
      </c>
      <c r="AH1696" s="156" t="s">
        <v>38</v>
      </c>
      <c r="AI1696" s="156" t="s">
        <v>38</v>
      </c>
      <c r="AJ1696" s="156" t="s">
        <v>38</v>
      </c>
      <c r="AK1696" s="156" t="s">
        <v>38</v>
      </c>
    </row>
    <row r="1697" spans="23:37" ht="16.5" customHeight="1" x14ac:dyDescent="0.25">
      <c r="W1697" s="156" t="s">
        <v>38</v>
      </c>
      <c r="X1697" s="156" t="s">
        <v>38</v>
      </c>
      <c r="Y1697" s="156" t="s">
        <v>38</v>
      </c>
      <c r="Z1697" s="156" t="s">
        <v>38</v>
      </c>
      <c r="AA1697" s="156" t="s">
        <v>38</v>
      </c>
      <c r="AB1697" s="156" t="s">
        <v>38</v>
      </c>
      <c r="AC1697" s="156" t="s">
        <v>38</v>
      </c>
      <c r="AD1697" s="96" t="s">
        <v>290</v>
      </c>
      <c r="AE1697" s="156" t="s">
        <v>38</v>
      </c>
      <c r="AF1697" s="156" t="s">
        <v>38</v>
      </c>
      <c r="AG1697" s="156" t="s">
        <v>38</v>
      </c>
      <c r="AH1697" s="156" t="s">
        <v>38</v>
      </c>
      <c r="AI1697" s="156" t="s">
        <v>38</v>
      </c>
      <c r="AJ1697" s="156" t="s">
        <v>38</v>
      </c>
      <c r="AK1697" s="156" t="s">
        <v>38</v>
      </c>
    </row>
    <row r="1698" spans="23:37" ht="16.5" customHeight="1" x14ac:dyDescent="0.25">
      <c r="W1698" s="156" t="s">
        <v>38</v>
      </c>
      <c r="X1698" s="156" t="s">
        <v>38</v>
      </c>
      <c r="Y1698" s="156" t="s">
        <v>38</v>
      </c>
      <c r="Z1698" s="156" t="s">
        <v>38</v>
      </c>
      <c r="AA1698" s="156" t="s">
        <v>38</v>
      </c>
      <c r="AB1698" s="156" t="s">
        <v>38</v>
      </c>
      <c r="AC1698" s="156" t="s">
        <v>38</v>
      </c>
      <c r="AD1698" s="96" t="s">
        <v>290</v>
      </c>
      <c r="AE1698" s="156" t="s">
        <v>38</v>
      </c>
      <c r="AF1698" s="156" t="s">
        <v>38</v>
      </c>
      <c r="AG1698" s="156" t="s">
        <v>38</v>
      </c>
      <c r="AH1698" s="156" t="s">
        <v>38</v>
      </c>
      <c r="AI1698" s="156" t="s">
        <v>38</v>
      </c>
      <c r="AJ1698" s="156" t="s">
        <v>38</v>
      </c>
      <c r="AK1698" s="156" t="s">
        <v>38</v>
      </c>
    </row>
    <row r="1699" spans="23:37" ht="16.5" customHeight="1" x14ac:dyDescent="0.25">
      <c r="W1699" s="156" t="s">
        <v>38</v>
      </c>
      <c r="X1699" s="156" t="s">
        <v>38</v>
      </c>
      <c r="Y1699" s="156" t="s">
        <v>38</v>
      </c>
      <c r="Z1699" s="156" t="s">
        <v>38</v>
      </c>
      <c r="AA1699" s="156" t="s">
        <v>38</v>
      </c>
      <c r="AB1699" s="156" t="s">
        <v>38</v>
      </c>
      <c r="AC1699" s="156" t="s">
        <v>38</v>
      </c>
      <c r="AD1699" s="96" t="s">
        <v>290</v>
      </c>
      <c r="AE1699" s="156" t="s">
        <v>38</v>
      </c>
      <c r="AF1699" s="156" t="s">
        <v>38</v>
      </c>
      <c r="AG1699" s="156" t="s">
        <v>38</v>
      </c>
      <c r="AH1699" s="156" t="s">
        <v>38</v>
      </c>
      <c r="AI1699" s="156" t="s">
        <v>38</v>
      </c>
      <c r="AJ1699" s="156" t="s">
        <v>38</v>
      </c>
      <c r="AK1699" s="156" t="s">
        <v>38</v>
      </c>
    </row>
    <row r="1700" spans="23:37" ht="16.5" customHeight="1" x14ac:dyDescent="0.25">
      <c r="W1700" s="156" t="s">
        <v>38</v>
      </c>
      <c r="X1700" s="156" t="s">
        <v>38</v>
      </c>
      <c r="Y1700" s="156" t="s">
        <v>38</v>
      </c>
      <c r="Z1700" s="156" t="s">
        <v>38</v>
      </c>
      <c r="AA1700" s="156" t="s">
        <v>38</v>
      </c>
      <c r="AB1700" s="156" t="s">
        <v>38</v>
      </c>
      <c r="AC1700" s="156" t="s">
        <v>38</v>
      </c>
      <c r="AD1700" s="96" t="s">
        <v>290</v>
      </c>
      <c r="AE1700" s="156" t="s">
        <v>38</v>
      </c>
      <c r="AF1700" s="156" t="s">
        <v>38</v>
      </c>
      <c r="AG1700" s="156" t="s">
        <v>38</v>
      </c>
      <c r="AH1700" s="156" t="s">
        <v>38</v>
      </c>
      <c r="AI1700" s="156" t="s">
        <v>38</v>
      </c>
      <c r="AJ1700" s="156" t="s">
        <v>38</v>
      </c>
      <c r="AK1700" s="156" t="s">
        <v>38</v>
      </c>
    </row>
    <row r="1701" spans="23:37" ht="16.5" customHeight="1" x14ac:dyDescent="0.25">
      <c r="W1701" s="156" t="s">
        <v>38</v>
      </c>
      <c r="X1701" s="156" t="s">
        <v>38</v>
      </c>
      <c r="Y1701" s="156" t="s">
        <v>38</v>
      </c>
      <c r="Z1701" s="156" t="s">
        <v>38</v>
      </c>
      <c r="AA1701" s="156" t="s">
        <v>38</v>
      </c>
      <c r="AB1701" s="156" t="s">
        <v>38</v>
      </c>
      <c r="AC1701" s="156" t="s">
        <v>38</v>
      </c>
      <c r="AD1701" s="96" t="s">
        <v>290</v>
      </c>
      <c r="AE1701" s="156" t="s">
        <v>38</v>
      </c>
      <c r="AF1701" s="156" t="s">
        <v>38</v>
      </c>
      <c r="AG1701" s="156" t="s">
        <v>38</v>
      </c>
      <c r="AH1701" s="156" t="s">
        <v>38</v>
      </c>
      <c r="AI1701" s="156" t="s">
        <v>38</v>
      </c>
      <c r="AJ1701" s="156" t="s">
        <v>38</v>
      </c>
      <c r="AK1701" s="156" t="s">
        <v>38</v>
      </c>
    </row>
    <row r="1702" spans="23:37" ht="16.5" customHeight="1" x14ac:dyDescent="0.25">
      <c r="W1702" s="156" t="s">
        <v>38</v>
      </c>
      <c r="X1702" s="156" t="s">
        <v>38</v>
      </c>
      <c r="Y1702" s="156" t="s">
        <v>38</v>
      </c>
      <c r="Z1702" s="156" t="s">
        <v>38</v>
      </c>
      <c r="AA1702" s="156" t="s">
        <v>38</v>
      </c>
      <c r="AB1702" s="156" t="s">
        <v>38</v>
      </c>
      <c r="AC1702" s="156" t="s">
        <v>38</v>
      </c>
      <c r="AD1702" s="96" t="s">
        <v>290</v>
      </c>
      <c r="AE1702" s="156" t="s">
        <v>38</v>
      </c>
      <c r="AF1702" s="156" t="s">
        <v>38</v>
      </c>
      <c r="AG1702" s="156" t="s">
        <v>38</v>
      </c>
      <c r="AH1702" s="156" t="s">
        <v>38</v>
      </c>
      <c r="AI1702" s="156" t="s">
        <v>38</v>
      </c>
      <c r="AJ1702" s="156" t="s">
        <v>38</v>
      </c>
      <c r="AK1702" s="156" t="s">
        <v>38</v>
      </c>
    </row>
    <row r="1703" spans="23:37" ht="16.5" customHeight="1" x14ac:dyDescent="0.25">
      <c r="W1703" s="156" t="s">
        <v>38</v>
      </c>
      <c r="X1703" s="156" t="s">
        <v>38</v>
      </c>
      <c r="Y1703" s="156" t="s">
        <v>38</v>
      </c>
      <c r="Z1703" s="156" t="s">
        <v>38</v>
      </c>
      <c r="AA1703" s="156" t="s">
        <v>38</v>
      </c>
      <c r="AB1703" s="156" t="s">
        <v>38</v>
      </c>
      <c r="AC1703" s="156" t="s">
        <v>38</v>
      </c>
      <c r="AD1703" s="96" t="s">
        <v>290</v>
      </c>
      <c r="AE1703" s="156" t="s">
        <v>38</v>
      </c>
      <c r="AF1703" s="156" t="s">
        <v>38</v>
      </c>
      <c r="AG1703" s="156" t="s">
        <v>38</v>
      </c>
      <c r="AH1703" s="156" t="s">
        <v>38</v>
      </c>
      <c r="AI1703" s="156" t="s">
        <v>38</v>
      </c>
      <c r="AJ1703" s="156" t="s">
        <v>38</v>
      </c>
      <c r="AK1703" s="156" t="s">
        <v>38</v>
      </c>
    </row>
    <row r="1704" spans="23:37" ht="16.5" customHeight="1" x14ac:dyDescent="0.25">
      <c r="W1704" s="156" t="s">
        <v>38</v>
      </c>
      <c r="X1704" s="156" t="s">
        <v>38</v>
      </c>
      <c r="Y1704" s="156" t="s">
        <v>38</v>
      </c>
      <c r="Z1704" s="156" t="s">
        <v>38</v>
      </c>
      <c r="AA1704" s="156" t="s">
        <v>38</v>
      </c>
      <c r="AB1704" s="156" t="s">
        <v>38</v>
      </c>
      <c r="AC1704" s="156" t="s">
        <v>38</v>
      </c>
      <c r="AD1704" s="96" t="s">
        <v>290</v>
      </c>
      <c r="AE1704" s="156" t="s">
        <v>38</v>
      </c>
      <c r="AF1704" s="156" t="s">
        <v>38</v>
      </c>
      <c r="AG1704" s="156" t="s">
        <v>38</v>
      </c>
      <c r="AH1704" s="156" t="s">
        <v>38</v>
      </c>
      <c r="AI1704" s="156" t="s">
        <v>38</v>
      </c>
      <c r="AJ1704" s="156" t="s">
        <v>38</v>
      </c>
      <c r="AK1704" s="156" t="s">
        <v>38</v>
      </c>
    </row>
    <row r="1705" spans="23:37" ht="16.5" customHeight="1" x14ac:dyDescent="0.25">
      <c r="W1705" s="156" t="s">
        <v>38</v>
      </c>
      <c r="X1705" s="156" t="s">
        <v>38</v>
      </c>
      <c r="Y1705" s="156" t="s">
        <v>38</v>
      </c>
      <c r="Z1705" s="156" t="s">
        <v>38</v>
      </c>
      <c r="AA1705" s="156" t="s">
        <v>38</v>
      </c>
      <c r="AB1705" s="156" t="s">
        <v>38</v>
      </c>
      <c r="AC1705" s="156" t="s">
        <v>38</v>
      </c>
      <c r="AD1705" s="96" t="s">
        <v>290</v>
      </c>
      <c r="AE1705" s="156" t="s">
        <v>38</v>
      </c>
      <c r="AF1705" s="156" t="s">
        <v>38</v>
      </c>
      <c r="AG1705" s="156" t="s">
        <v>38</v>
      </c>
      <c r="AH1705" s="156" t="s">
        <v>38</v>
      </c>
      <c r="AI1705" s="156" t="s">
        <v>38</v>
      </c>
      <c r="AJ1705" s="156" t="s">
        <v>38</v>
      </c>
      <c r="AK1705" s="156" t="s">
        <v>38</v>
      </c>
    </row>
    <row r="1706" spans="23:37" ht="16.5" customHeight="1" x14ac:dyDescent="0.25">
      <c r="W1706" s="156" t="s">
        <v>38</v>
      </c>
      <c r="X1706" s="156" t="s">
        <v>38</v>
      </c>
      <c r="Y1706" s="156" t="s">
        <v>38</v>
      </c>
      <c r="Z1706" s="156" t="s">
        <v>38</v>
      </c>
      <c r="AA1706" s="156" t="s">
        <v>38</v>
      </c>
      <c r="AB1706" s="156" t="s">
        <v>38</v>
      </c>
      <c r="AC1706" s="156" t="s">
        <v>38</v>
      </c>
      <c r="AD1706" s="96" t="s">
        <v>290</v>
      </c>
      <c r="AE1706" s="156" t="s">
        <v>38</v>
      </c>
      <c r="AF1706" s="156" t="s">
        <v>38</v>
      </c>
      <c r="AG1706" s="156" t="s">
        <v>38</v>
      </c>
      <c r="AH1706" s="156" t="s">
        <v>38</v>
      </c>
      <c r="AI1706" s="156" t="s">
        <v>38</v>
      </c>
      <c r="AJ1706" s="156" t="s">
        <v>38</v>
      </c>
      <c r="AK1706" s="156" t="s">
        <v>38</v>
      </c>
    </row>
    <row r="1707" spans="23:37" ht="16.5" customHeight="1" x14ac:dyDescent="0.25">
      <c r="W1707" s="156" t="s">
        <v>38</v>
      </c>
      <c r="X1707" s="156" t="s">
        <v>38</v>
      </c>
      <c r="Y1707" s="156" t="s">
        <v>38</v>
      </c>
      <c r="Z1707" s="156" t="s">
        <v>38</v>
      </c>
      <c r="AA1707" s="156" t="s">
        <v>38</v>
      </c>
      <c r="AB1707" s="156" t="s">
        <v>38</v>
      </c>
      <c r="AC1707" s="156" t="s">
        <v>38</v>
      </c>
      <c r="AD1707" s="96" t="s">
        <v>290</v>
      </c>
      <c r="AE1707" s="156" t="s">
        <v>38</v>
      </c>
      <c r="AF1707" s="156" t="s">
        <v>38</v>
      </c>
      <c r="AG1707" s="156" t="s">
        <v>38</v>
      </c>
      <c r="AH1707" s="156" t="s">
        <v>38</v>
      </c>
      <c r="AI1707" s="156" t="s">
        <v>38</v>
      </c>
      <c r="AJ1707" s="156" t="s">
        <v>38</v>
      </c>
      <c r="AK1707" s="156" t="s">
        <v>38</v>
      </c>
    </row>
    <row r="1708" spans="23:37" ht="16.5" customHeight="1" x14ac:dyDescent="0.25">
      <c r="W1708" s="156" t="s">
        <v>38</v>
      </c>
      <c r="X1708" s="156" t="s">
        <v>38</v>
      </c>
      <c r="Y1708" s="156" t="s">
        <v>38</v>
      </c>
      <c r="Z1708" s="156" t="s">
        <v>38</v>
      </c>
      <c r="AA1708" s="156" t="s">
        <v>38</v>
      </c>
      <c r="AB1708" s="156" t="s">
        <v>38</v>
      </c>
      <c r="AC1708" s="156" t="s">
        <v>38</v>
      </c>
      <c r="AD1708" s="96" t="s">
        <v>290</v>
      </c>
      <c r="AE1708" s="156" t="s">
        <v>38</v>
      </c>
      <c r="AF1708" s="156" t="s">
        <v>38</v>
      </c>
      <c r="AG1708" s="156" t="s">
        <v>38</v>
      </c>
      <c r="AH1708" s="156" t="s">
        <v>38</v>
      </c>
      <c r="AI1708" s="156" t="s">
        <v>38</v>
      </c>
      <c r="AJ1708" s="156" t="s">
        <v>38</v>
      </c>
      <c r="AK1708" s="156" t="s">
        <v>38</v>
      </c>
    </row>
    <row r="1709" spans="23:37" ht="16.5" customHeight="1" x14ac:dyDescent="0.25">
      <c r="W1709" s="156" t="s">
        <v>38</v>
      </c>
      <c r="X1709" s="156" t="s">
        <v>38</v>
      </c>
      <c r="Y1709" s="156" t="s">
        <v>38</v>
      </c>
      <c r="Z1709" s="156" t="s">
        <v>38</v>
      </c>
      <c r="AA1709" s="156" t="s">
        <v>38</v>
      </c>
      <c r="AB1709" s="156" t="s">
        <v>38</v>
      </c>
      <c r="AC1709" s="156" t="s">
        <v>38</v>
      </c>
      <c r="AD1709" s="96" t="s">
        <v>290</v>
      </c>
      <c r="AE1709" s="156" t="s">
        <v>38</v>
      </c>
      <c r="AF1709" s="156" t="s">
        <v>38</v>
      </c>
      <c r="AG1709" s="156" t="s">
        <v>38</v>
      </c>
      <c r="AH1709" s="156" t="s">
        <v>38</v>
      </c>
      <c r="AI1709" s="156" t="s">
        <v>38</v>
      </c>
      <c r="AJ1709" s="156" t="s">
        <v>38</v>
      </c>
      <c r="AK1709" s="156" t="s">
        <v>38</v>
      </c>
    </row>
    <row r="1710" spans="23:37" ht="16.5" customHeight="1" x14ac:dyDescent="0.25">
      <c r="W1710" s="156" t="s">
        <v>38</v>
      </c>
      <c r="X1710" s="156" t="s">
        <v>38</v>
      </c>
      <c r="Y1710" s="156" t="s">
        <v>38</v>
      </c>
      <c r="Z1710" s="156" t="s">
        <v>38</v>
      </c>
      <c r="AA1710" s="156" t="s">
        <v>38</v>
      </c>
      <c r="AB1710" s="156" t="s">
        <v>38</v>
      </c>
      <c r="AC1710" s="156" t="s">
        <v>38</v>
      </c>
      <c r="AD1710" s="96" t="s">
        <v>290</v>
      </c>
      <c r="AE1710" s="156" t="s">
        <v>38</v>
      </c>
      <c r="AF1710" s="156" t="s">
        <v>38</v>
      </c>
      <c r="AG1710" s="156" t="s">
        <v>38</v>
      </c>
      <c r="AH1710" s="156" t="s">
        <v>38</v>
      </c>
      <c r="AI1710" s="156" t="s">
        <v>38</v>
      </c>
      <c r="AJ1710" s="156" t="s">
        <v>38</v>
      </c>
      <c r="AK1710" s="156" t="s">
        <v>38</v>
      </c>
    </row>
    <row r="1711" spans="23:37" ht="16.5" customHeight="1" x14ac:dyDescent="0.25">
      <c r="W1711" s="156" t="s">
        <v>38</v>
      </c>
      <c r="X1711" s="156" t="s">
        <v>38</v>
      </c>
      <c r="Y1711" s="156" t="s">
        <v>38</v>
      </c>
      <c r="Z1711" s="156" t="s">
        <v>38</v>
      </c>
      <c r="AA1711" s="156" t="s">
        <v>38</v>
      </c>
      <c r="AB1711" s="156" t="s">
        <v>38</v>
      </c>
      <c r="AC1711" s="156" t="s">
        <v>38</v>
      </c>
      <c r="AD1711" s="96" t="s">
        <v>290</v>
      </c>
      <c r="AE1711" s="156" t="s">
        <v>38</v>
      </c>
      <c r="AF1711" s="156" t="s">
        <v>38</v>
      </c>
      <c r="AG1711" s="156" t="s">
        <v>38</v>
      </c>
      <c r="AH1711" s="156" t="s">
        <v>38</v>
      </c>
      <c r="AI1711" s="156" t="s">
        <v>38</v>
      </c>
      <c r="AJ1711" s="156" t="s">
        <v>38</v>
      </c>
      <c r="AK1711" s="156" t="s">
        <v>38</v>
      </c>
    </row>
    <row r="1712" spans="23:37" ht="16.5" customHeight="1" x14ac:dyDescent="0.25">
      <c r="W1712" s="156" t="s">
        <v>38</v>
      </c>
      <c r="X1712" s="156" t="s">
        <v>38</v>
      </c>
      <c r="Y1712" s="156" t="s">
        <v>38</v>
      </c>
      <c r="Z1712" s="156" t="s">
        <v>38</v>
      </c>
      <c r="AA1712" s="156" t="s">
        <v>38</v>
      </c>
      <c r="AB1712" s="156" t="s">
        <v>38</v>
      </c>
      <c r="AC1712" s="156" t="s">
        <v>38</v>
      </c>
      <c r="AD1712" s="96" t="s">
        <v>290</v>
      </c>
      <c r="AE1712" s="156" t="s">
        <v>38</v>
      </c>
      <c r="AF1712" s="156" t="s">
        <v>38</v>
      </c>
      <c r="AG1712" s="156" t="s">
        <v>38</v>
      </c>
      <c r="AH1712" s="156" t="s">
        <v>38</v>
      </c>
      <c r="AI1712" s="156" t="s">
        <v>38</v>
      </c>
      <c r="AJ1712" s="156" t="s">
        <v>38</v>
      </c>
      <c r="AK1712" s="156" t="s">
        <v>38</v>
      </c>
    </row>
    <row r="1713" spans="23:37" ht="16.5" customHeight="1" x14ac:dyDescent="0.25">
      <c r="W1713" s="156" t="s">
        <v>38</v>
      </c>
      <c r="X1713" s="156" t="s">
        <v>38</v>
      </c>
      <c r="Y1713" s="156" t="s">
        <v>38</v>
      </c>
      <c r="Z1713" s="156" t="s">
        <v>38</v>
      </c>
      <c r="AA1713" s="156" t="s">
        <v>38</v>
      </c>
      <c r="AB1713" s="156" t="s">
        <v>38</v>
      </c>
      <c r="AC1713" s="156" t="s">
        <v>38</v>
      </c>
      <c r="AD1713" s="96" t="s">
        <v>290</v>
      </c>
      <c r="AE1713" s="156" t="s">
        <v>38</v>
      </c>
      <c r="AF1713" s="156" t="s">
        <v>38</v>
      </c>
      <c r="AG1713" s="156" t="s">
        <v>38</v>
      </c>
      <c r="AH1713" s="156" t="s">
        <v>38</v>
      </c>
      <c r="AI1713" s="156" t="s">
        <v>38</v>
      </c>
      <c r="AJ1713" s="156" t="s">
        <v>38</v>
      </c>
      <c r="AK1713" s="156" t="s">
        <v>38</v>
      </c>
    </row>
    <row r="1714" spans="23:37" ht="16.5" customHeight="1" x14ac:dyDescent="0.25">
      <c r="W1714" s="156" t="s">
        <v>38</v>
      </c>
      <c r="X1714" s="156" t="s">
        <v>38</v>
      </c>
      <c r="Y1714" s="156" t="s">
        <v>38</v>
      </c>
      <c r="Z1714" s="156" t="s">
        <v>38</v>
      </c>
      <c r="AA1714" s="156" t="s">
        <v>38</v>
      </c>
      <c r="AB1714" s="156" t="s">
        <v>38</v>
      </c>
      <c r="AC1714" s="156" t="s">
        <v>38</v>
      </c>
      <c r="AD1714" s="96" t="s">
        <v>290</v>
      </c>
      <c r="AE1714" s="156" t="s">
        <v>38</v>
      </c>
      <c r="AF1714" s="156" t="s">
        <v>38</v>
      </c>
      <c r="AG1714" s="156" t="s">
        <v>38</v>
      </c>
      <c r="AH1714" s="156" t="s">
        <v>38</v>
      </c>
      <c r="AI1714" s="156" t="s">
        <v>38</v>
      </c>
      <c r="AJ1714" s="156" t="s">
        <v>38</v>
      </c>
      <c r="AK1714" s="156" t="s">
        <v>38</v>
      </c>
    </row>
    <row r="1715" spans="23:37" ht="16.5" customHeight="1" x14ac:dyDescent="0.25">
      <c r="W1715" s="156" t="s">
        <v>38</v>
      </c>
      <c r="X1715" s="156" t="s">
        <v>38</v>
      </c>
      <c r="Y1715" s="156" t="s">
        <v>38</v>
      </c>
      <c r="Z1715" s="156" t="s">
        <v>38</v>
      </c>
      <c r="AA1715" s="156" t="s">
        <v>38</v>
      </c>
      <c r="AB1715" s="156" t="s">
        <v>38</v>
      </c>
      <c r="AC1715" s="156" t="s">
        <v>38</v>
      </c>
      <c r="AD1715" s="96" t="s">
        <v>290</v>
      </c>
      <c r="AE1715" s="156" t="s">
        <v>38</v>
      </c>
      <c r="AF1715" s="156" t="s">
        <v>38</v>
      </c>
      <c r="AG1715" s="156" t="s">
        <v>38</v>
      </c>
      <c r="AH1715" s="156" t="s">
        <v>38</v>
      </c>
      <c r="AI1715" s="156" t="s">
        <v>38</v>
      </c>
      <c r="AJ1715" s="156" t="s">
        <v>38</v>
      </c>
      <c r="AK1715" s="156" t="s">
        <v>38</v>
      </c>
    </row>
    <row r="1716" spans="23:37" ht="16.5" customHeight="1" x14ac:dyDescent="0.25">
      <c r="W1716" s="156" t="s">
        <v>38</v>
      </c>
      <c r="X1716" s="156" t="s">
        <v>38</v>
      </c>
      <c r="Y1716" s="156" t="s">
        <v>38</v>
      </c>
      <c r="Z1716" s="156" t="s">
        <v>38</v>
      </c>
      <c r="AA1716" s="156" t="s">
        <v>38</v>
      </c>
      <c r="AB1716" s="156" t="s">
        <v>38</v>
      </c>
      <c r="AC1716" s="156" t="s">
        <v>38</v>
      </c>
      <c r="AD1716" s="96" t="s">
        <v>290</v>
      </c>
      <c r="AE1716" s="156" t="s">
        <v>38</v>
      </c>
      <c r="AF1716" s="156" t="s">
        <v>38</v>
      </c>
      <c r="AG1716" s="156" t="s">
        <v>38</v>
      </c>
      <c r="AH1716" s="156" t="s">
        <v>38</v>
      </c>
      <c r="AI1716" s="156" t="s">
        <v>38</v>
      </c>
      <c r="AJ1716" s="156" t="s">
        <v>38</v>
      </c>
      <c r="AK1716" s="156" t="s">
        <v>38</v>
      </c>
    </row>
    <row r="1717" spans="23:37" ht="16.5" customHeight="1" x14ac:dyDescent="0.25">
      <c r="W1717" s="156" t="s">
        <v>38</v>
      </c>
      <c r="X1717" s="156" t="s">
        <v>38</v>
      </c>
      <c r="Y1717" s="156" t="s">
        <v>38</v>
      </c>
      <c r="Z1717" s="156" t="s">
        <v>38</v>
      </c>
      <c r="AA1717" s="156" t="s">
        <v>38</v>
      </c>
      <c r="AB1717" s="156" t="s">
        <v>38</v>
      </c>
      <c r="AC1717" s="156" t="s">
        <v>38</v>
      </c>
      <c r="AD1717" s="96" t="s">
        <v>290</v>
      </c>
      <c r="AE1717" s="156" t="s">
        <v>38</v>
      </c>
      <c r="AF1717" s="156" t="s">
        <v>38</v>
      </c>
      <c r="AG1717" s="156" t="s">
        <v>38</v>
      </c>
      <c r="AH1717" s="156" t="s">
        <v>38</v>
      </c>
      <c r="AI1717" s="156" t="s">
        <v>38</v>
      </c>
      <c r="AJ1717" s="156" t="s">
        <v>38</v>
      </c>
      <c r="AK1717" s="156" t="s">
        <v>38</v>
      </c>
    </row>
    <row r="1718" spans="23:37" ht="16.5" customHeight="1" x14ac:dyDescent="0.25">
      <c r="W1718" s="156" t="s">
        <v>38</v>
      </c>
      <c r="X1718" s="156" t="s">
        <v>38</v>
      </c>
      <c r="Y1718" s="156" t="s">
        <v>38</v>
      </c>
      <c r="Z1718" s="156" t="s">
        <v>38</v>
      </c>
      <c r="AA1718" s="156" t="s">
        <v>38</v>
      </c>
      <c r="AB1718" s="156" t="s">
        <v>38</v>
      </c>
      <c r="AC1718" s="156" t="s">
        <v>38</v>
      </c>
      <c r="AD1718" s="96" t="s">
        <v>290</v>
      </c>
      <c r="AE1718" s="156" t="s">
        <v>38</v>
      </c>
      <c r="AF1718" s="156" t="s">
        <v>38</v>
      </c>
      <c r="AG1718" s="156" t="s">
        <v>38</v>
      </c>
      <c r="AH1718" s="156" t="s">
        <v>38</v>
      </c>
      <c r="AI1718" s="156" t="s">
        <v>38</v>
      </c>
      <c r="AJ1718" s="156" t="s">
        <v>38</v>
      </c>
      <c r="AK1718" s="156" t="s">
        <v>38</v>
      </c>
    </row>
    <row r="1719" spans="23:37" ht="16.5" customHeight="1" x14ac:dyDescent="0.25">
      <c r="W1719" s="156" t="s">
        <v>38</v>
      </c>
      <c r="X1719" s="156" t="s">
        <v>38</v>
      </c>
      <c r="Y1719" s="156" t="s">
        <v>38</v>
      </c>
      <c r="Z1719" s="156" t="s">
        <v>38</v>
      </c>
      <c r="AA1719" s="156" t="s">
        <v>38</v>
      </c>
      <c r="AB1719" s="156" t="s">
        <v>38</v>
      </c>
      <c r="AC1719" s="156" t="s">
        <v>38</v>
      </c>
      <c r="AD1719" s="96" t="s">
        <v>290</v>
      </c>
      <c r="AE1719" s="156" t="s">
        <v>38</v>
      </c>
      <c r="AF1719" s="156" t="s">
        <v>38</v>
      </c>
      <c r="AG1719" s="156" t="s">
        <v>38</v>
      </c>
      <c r="AH1719" s="156" t="s">
        <v>38</v>
      </c>
      <c r="AI1719" s="156" t="s">
        <v>38</v>
      </c>
      <c r="AJ1719" s="156" t="s">
        <v>38</v>
      </c>
      <c r="AK1719" s="156" t="s">
        <v>38</v>
      </c>
    </row>
    <row r="1720" spans="23:37" ht="16.5" customHeight="1" x14ac:dyDescent="0.25">
      <c r="W1720" s="156" t="s">
        <v>38</v>
      </c>
      <c r="X1720" s="156" t="s">
        <v>38</v>
      </c>
      <c r="Y1720" s="156" t="s">
        <v>38</v>
      </c>
      <c r="Z1720" s="156" t="s">
        <v>38</v>
      </c>
      <c r="AA1720" s="156" t="s">
        <v>38</v>
      </c>
      <c r="AB1720" s="156" t="s">
        <v>38</v>
      </c>
      <c r="AC1720" s="156" t="s">
        <v>38</v>
      </c>
      <c r="AD1720" s="96" t="s">
        <v>290</v>
      </c>
      <c r="AE1720" s="156" t="s">
        <v>38</v>
      </c>
      <c r="AF1720" s="156" t="s">
        <v>38</v>
      </c>
      <c r="AG1720" s="156" t="s">
        <v>38</v>
      </c>
      <c r="AH1720" s="156" t="s">
        <v>38</v>
      </c>
      <c r="AI1720" s="156" t="s">
        <v>38</v>
      </c>
      <c r="AJ1720" s="156" t="s">
        <v>38</v>
      </c>
      <c r="AK1720" s="156" t="s">
        <v>38</v>
      </c>
    </row>
    <row r="1721" spans="23:37" ht="16.5" customHeight="1" x14ac:dyDescent="0.25">
      <c r="W1721" s="156" t="s">
        <v>38</v>
      </c>
      <c r="X1721" s="156" t="s">
        <v>38</v>
      </c>
      <c r="Y1721" s="156" t="s">
        <v>38</v>
      </c>
      <c r="Z1721" s="156" t="s">
        <v>38</v>
      </c>
      <c r="AA1721" s="156" t="s">
        <v>38</v>
      </c>
      <c r="AB1721" s="156" t="s">
        <v>38</v>
      </c>
      <c r="AC1721" s="156" t="s">
        <v>38</v>
      </c>
      <c r="AD1721" s="96" t="s">
        <v>290</v>
      </c>
      <c r="AE1721" s="156" t="s">
        <v>38</v>
      </c>
      <c r="AF1721" s="156" t="s">
        <v>38</v>
      </c>
      <c r="AG1721" s="156" t="s">
        <v>38</v>
      </c>
      <c r="AH1721" s="156" t="s">
        <v>38</v>
      </c>
      <c r="AI1721" s="156" t="s">
        <v>38</v>
      </c>
      <c r="AJ1721" s="156" t="s">
        <v>38</v>
      </c>
      <c r="AK1721" s="156" t="s">
        <v>38</v>
      </c>
    </row>
    <row r="1722" spans="23:37" ht="16.5" customHeight="1" x14ac:dyDescent="0.25">
      <c r="W1722" s="156" t="s">
        <v>38</v>
      </c>
      <c r="X1722" s="156" t="s">
        <v>38</v>
      </c>
      <c r="Y1722" s="156" t="s">
        <v>38</v>
      </c>
      <c r="Z1722" s="156" t="s">
        <v>38</v>
      </c>
      <c r="AA1722" s="156" t="s">
        <v>38</v>
      </c>
      <c r="AB1722" s="156" t="s">
        <v>38</v>
      </c>
      <c r="AC1722" s="156" t="s">
        <v>38</v>
      </c>
      <c r="AD1722" s="96" t="s">
        <v>290</v>
      </c>
      <c r="AE1722" s="156" t="s">
        <v>38</v>
      </c>
      <c r="AF1722" s="156" t="s">
        <v>38</v>
      </c>
      <c r="AG1722" s="156" t="s">
        <v>38</v>
      </c>
      <c r="AH1722" s="156" t="s">
        <v>38</v>
      </c>
      <c r="AI1722" s="156" t="s">
        <v>38</v>
      </c>
      <c r="AJ1722" s="156" t="s">
        <v>38</v>
      </c>
      <c r="AK1722" s="156" t="s">
        <v>38</v>
      </c>
    </row>
    <row r="1723" spans="23:37" ht="16.5" customHeight="1" x14ac:dyDescent="0.25">
      <c r="W1723" s="156" t="s">
        <v>38</v>
      </c>
      <c r="X1723" s="156" t="s">
        <v>38</v>
      </c>
      <c r="Y1723" s="156" t="s">
        <v>38</v>
      </c>
      <c r="Z1723" s="156" t="s">
        <v>38</v>
      </c>
      <c r="AA1723" s="156" t="s">
        <v>38</v>
      </c>
      <c r="AB1723" s="156" t="s">
        <v>38</v>
      </c>
      <c r="AC1723" s="156" t="s">
        <v>38</v>
      </c>
      <c r="AD1723" s="96" t="s">
        <v>290</v>
      </c>
      <c r="AE1723" s="156" t="s">
        <v>38</v>
      </c>
      <c r="AF1723" s="156" t="s">
        <v>38</v>
      </c>
      <c r="AG1723" s="156" t="s">
        <v>38</v>
      </c>
      <c r="AH1723" s="156" t="s">
        <v>38</v>
      </c>
      <c r="AI1723" s="156" t="s">
        <v>38</v>
      </c>
      <c r="AJ1723" s="156" t="s">
        <v>38</v>
      </c>
      <c r="AK1723" s="156" t="s">
        <v>38</v>
      </c>
    </row>
    <row r="1724" spans="23:37" ht="16.5" customHeight="1" x14ac:dyDescent="0.25">
      <c r="W1724" s="156" t="s">
        <v>38</v>
      </c>
      <c r="X1724" s="156" t="s">
        <v>38</v>
      </c>
      <c r="Y1724" s="156" t="s">
        <v>38</v>
      </c>
      <c r="Z1724" s="156" t="s">
        <v>38</v>
      </c>
      <c r="AA1724" s="156" t="s">
        <v>38</v>
      </c>
      <c r="AB1724" s="156" t="s">
        <v>38</v>
      </c>
      <c r="AC1724" s="156" t="s">
        <v>38</v>
      </c>
      <c r="AD1724" s="96" t="s">
        <v>290</v>
      </c>
      <c r="AE1724" s="156" t="s">
        <v>38</v>
      </c>
      <c r="AF1724" s="156" t="s">
        <v>38</v>
      </c>
      <c r="AG1724" s="156" t="s">
        <v>38</v>
      </c>
      <c r="AH1724" s="156" t="s">
        <v>38</v>
      </c>
      <c r="AI1724" s="156" t="s">
        <v>38</v>
      </c>
      <c r="AJ1724" s="156" t="s">
        <v>38</v>
      </c>
      <c r="AK1724" s="156" t="s">
        <v>38</v>
      </c>
    </row>
    <row r="1725" spans="23:37" ht="16.5" customHeight="1" x14ac:dyDescent="0.25">
      <c r="W1725" s="156" t="s">
        <v>38</v>
      </c>
      <c r="X1725" s="156" t="s">
        <v>38</v>
      </c>
      <c r="Y1725" s="156" t="s">
        <v>38</v>
      </c>
      <c r="Z1725" s="156" t="s">
        <v>38</v>
      </c>
      <c r="AA1725" s="156" t="s">
        <v>38</v>
      </c>
      <c r="AB1725" s="156" t="s">
        <v>38</v>
      </c>
      <c r="AC1725" s="156" t="s">
        <v>38</v>
      </c>
      <c r="AD1725" s="96" t="s">
        <v>290</v>
      </c>
      <c r="AE1725" s="156" t="s">
        <v>38</v>
      </c>
      <c r="AF1725" s="156" t="s">
        <v>38</v>
      </c>
      <c r="AG1725" s="156" t="s">
        <v>38</v>
      </c>
      <c r="AH1725" s="156" t="s">
        <v>38</v>
      </c>
      <c r="AI1725" s="156" t="s">
        <v>38</v>
      </c>
      <c r="AJ1725" s="156" t="s">
        <v>38</v>
      </c>
      <c r="AK1725" s="156" t="s">
        <v>38</v>
      </c>
    </row>
    <row r="1726" spans="23:37" ht="16.5" customHeight="1" x14ac:dyDescent="0.25">
      <c r="W1726" s="156" t="s">
        <v>38</v>
      </c>
      <c r="X1726" s="156" t="s">
        <v>38</v>
      </c>
      <c r="Y1726" s="156" t="s">
        <v>38</v>
      </c>
      <c r="Z1726" s="156" t="s">
        <v>38</v>
      </c>
      <c r="AA1726" s="156" t="s">
        <v>38</v>
      </c>
      <c r="AB1726" s="156" t="s">
        <v>38</v>
      </c>
      <c r="AC1726" s="156" t="s">
        <v>38</v>
      </c>
      <c r="AD1726" s="96" t="s">
        <v>290</v>
      </c>
      <c r="AE1726" s="156" t="s">
        <v>38</v>
      </c>
      <c r="AF1726" s="156" t="s">
        <v>38</v>
      </c>
      <c r="AG1726" s="156" t="s">
        <v>38</v>
      </c>
      <c r="AH1726" s="156" t="s">
        <v>38</v>
      </c>
      <c r="AI1726" s="156" t="s">
        <v>38</v>
      </c>
      <c r="AJ1726" s="156" t="s">
        <v>38</v>
      </c>
      <c r="AK1726" s="156" t="s">
        <v>38</v>
      </c>
    </row>
    <row r="1727" spans="23:37" ht="16.5" customHeight="1" x14ac:dyDescent="0.25">
      <c r="W1727" s="156" t="s">
        <v>38</v>
      </c>
      <c r="X1727" s="156" t="s">
        <v>38</v>
      </c>
      <c r="Y1727" s="156" t="s">
        <v>38</v>
      </c>
      <c r="Z1727" s="156" t="s">
        <v>38</v>
      </c>
      <c r="AA1727" s="156" t="s">
        <v>38</v>
      </c>
      <c r="AB1727" s="156" t="s">
        <v>38</v>
      </c>
      <c r="AC1727" s="156" t="s">
        <v>38</v>
      </c>
      <c r="AD1727" s="96" t="s">
        <v>290</v>
      </c>
      <c r="AE1727" s="156" t="s">
        <v>38</v>
      </c>
      <c r="AF1727" s="156" t="s">
        <v>38</v>
      </c>
      <c r="AG1727" s="156" t="s">
        <v>38</v>
      </c>
      <c r="AH1727" s="156" t="s">
        <v>38</v>
      </c>
      <c r="AI1727" s="156" t="s">
        <v>38</v>
      </c>
      <c r="AJ1727" s="156" t="s">
        <v>38</v>
      </c>
      <c r="AK1727" s="156" t="s">
        <v>38</v>
      </c>
    </row>
    <row r="1728" spans="23:37" ht="16.5" customHeight="1" x14ac:dyDescent="0.25">
      <c r="W1728" s="156" t="s">
        <v>38</v>
      </c>
      <c r="X1728" s="156" t="s">
        <v>38</v>
      </c>
      <c r="Y1728" s="156" t="s">
        <v>38</v>
      </c>
      <c r="Z1728" s="156" t="s">
        <v>38</v>
      </c>
      <c r="AA1728" s="156" t="s">
        <v>38</v>
      </c>
      <c r="AB1728" s="156" t="s">
        <v>38</v>
      </c>
      <c r="AC1728" s="156" t="s">
        <v>38</v>
      </c>
      <c r="AD1728" s="96" t="s">
        <v>290</v>
      </c>
      <c r="AE1728" s="156" t="s">
        <v>38</v>
      </c>
      <c r="AF1728" s="156" t="s">
        <v>38</v>
      </c>
      <c r="AG1728" s="156" t="s">
        <v>38</v>
      </c>
      <c r="AH1728" s="156" t="s">
        <v>38</v>
      </c>
      <c r="AI1728" s="156" t="s">
        <v>38</v>
      </c>
      <c r="AJ1728" s="156" t="s">
        <v>38</v>
      </c>
      <c r="AK1728" s="156" t="s">
        <v>38</v>
      </c>
    </row>
    <row r="1729" spans="23:37" ht="16.5" customHeight="1" x14ac:dyDescent="0.25">
      <c r="W1729" s="156" t="s">
        <v>38</v>
      </c>
      <c r="X1729" s="156" t="s">
        <v>38</v>
      </c>
      <c r="Y1729" s="156" t="s">
        <v>38</v>
      </c>
      <c r="Z1729" s="156" t="s">
        <v>38</v>
      </c>
      <c r="AA1729" s="156" t="s">
        <v>38</v>
      </c>
      <c r="AB1729" s="156" t="s">
        <v>38</v>
      </c>
      <c r="AC1729" s="156" t="s">
        <v>38</v>
      </c>
      <c r="AD1729" s="96" t="s">
        <v>290</v>
      </c>
      <c r="AE1729" s="156" t="s">
        <v>38</v>
      </c>
      <c r="AF1729" s="156" t="s">
        <v>38</v>
      </c>
      <c r="AG1729" s="156" t="s">
        <v>38</v>
      </c>
      <c r="AH1729" s="156" t="s">
        <v>38</v>
      </c>
      <c r="AI1729" s="156" t="s">
        <v>38</v>
      </c>
      <c r="AJ1729" s="156" t="s">
        <v>38</v>
      </c>
      <c r="AK1729" s="156" t="s">
        <v>38</v>
      </c>
    </row>
    <row r="1730" spans="23:37" ht="16.5" customHeight="1" x14ac:dyDescent="0.25">
      <c r="W1730" s="156" t="s">
        <v>38</v>
      </c>
      <c r="X1730" s="156" t="s">
        <v>38</v>
      </c>
      <c r="Y1730" s="156" t="s">
        <v>38</v>
      </c>
      <c r="Z1730" s="156" t="s">
        <v>38</v>
      </c>
      <c r="AA1730" s="156" t="s">
        <v>38</v>
      </c>
      <c r="AB1730" s="156" t="s">
        <v>38</v>
      </c>
      <c r="AC1730" s="156" t="s">
        <v>38</v>
      </c>
      <c r="AD1730" s="96" t="s">
        <v>290</v>
      </c>
      <c r="AE1730" s="156" t="s">
        <v>38</v>
      </c>
      <c r="AF1730" s="156" t="s">
        <v>38</v>
      </c>
      <c r="AG1730" s="156" t="s">
        <v>38</v>
      </c>
      <c r="AH1730" s="156" t="s">
        <v>38</v>
      </c>
      <c r="AI1730" s="156" t="s">
        <v>38</v>
      </c>
      <c r="AJ1730" s="156" t="s">
        <v>38</v>
      </c>
      <c r="AK1730" s="156" t="s">
        <v>38</v>
      </c>
    </row>
    <row r="1731" spans="23:37" ht="16.5" customHeight="1" x14ac:dyDescent="0.25">
      <c r="W1731" s="156" t="s">
        <v>38</v>
      </c>
      <c r="X1731" s="156" t="s">
        <v>38</v>
      </c>
      <c r="Y1731" s="156" t="s">
        <v>38</v>
      </c>
      <c r="Z1731" s="156" t="s">
        <v>38</v>
      </c>
      <c r="AA1731" s="156" t="s">
        <v>38</v>
      </c>
      <c r="AB1731" s="156" t="s">
        <v>38</v>
      </c>
      <c r="AC1731" s="156" t="s">
        <v>38</v>
      </c>
      <c r="AD1731" s="96" t="s">
        <v>290</v>
      </c>
      <c r="AE1731" s="156" t="s">
        <v>38</v>
      </c>
      <c r="AF1731" s="156" t="s">
        <v>38</v>
      </c>
      <c r="AG1731" s="156" t="s">
        <v>38</v>
      </c>
      <c r="AH1731" s="156" t="s">
        <v>38</v>
      </c>
      <c r="AI1731" s="156" t="s">
        <v>38</v>
      </c>
      <c r="AJ1731" s="156" t="s">
        <v>38</v>
      </c>
      <c r="AK1731" s="156" t="s">
        <v>38</v>
      </c>
    </row>
    <row r="1732" spans="23:37" ht="16.5" customHeight="1" x14ac:dyDescent="0.25">
      <c r="W1732" s="156" t="s">
        <v>38</v>
      </c>
      <c r="X1732" s="156" t="s">
        <v>38</v>
      </c>
      <c r="Y1732" s="156" t="s">
        <v>38</v>
      </c>
      <c r="Z1732" s="156" t="s">
        <v>38</v>
      </c>
      <c r="AA1732" s="156" t="s">
        <v>38</v>
      </c>
      <c r="AB1732" s="156" t="s">
        <v>38</v>
      </c>
      <c r="AC1732" s="156" t="s">
        <v>38</v>
      </c>
      <c r="AD1732" s="96" t="s">
        <v>290</v>
      </c>
      <c r="AE1732" s="156" t="s">
        <v>38</v>
      </c>
      <c r="AF1732" s="156" t="s">
        <v>38</v>
      </c>
      <c r="AG1732" s="156" t="s">
        <v>38</v>
      </c>
      <c r="AH1732" s="156" t="s">
        <v>38</v>
      </c>
      <c r="AI1732" s="156" t="s">
        <v>38</v>
      </c>
      <c r="AJ1732" s="156" t="s">
        <v>38</v>
      </c>
      <c r="AK1732" s="156" t="s">
        <v>38</v>
      </c>
    </row>
    <row r="1733" spans="23:37" ht="16.5" customHeight="1" x14ac:dyDescent="0.25">
      <c r="W1733" s="156" t="s">
        <v>38</v>
      </c>
      <c r="X1733" s="156" t="s">
        <v>38</v>
      </c>
      <c r="Y1733" s="156" t="s">
        <v>38</v>
      </c>
      <c r="Z1733" s="156" t="s">
        <v>38</v>
      </c>
      <c r="AA1733" s="156" t="s">
        <v>38</v>
      </c>
      <c r="AB1733" s="156" t="s">
        <v>38</v>
      </c>
      <c r="AC1733" s="156" t="s">
        <v>38</v>
      </c>
      <c r="AD1733" s="96" t="s">
        <v>290</v>
      </c>
      <c r="AE1733" s="156" t="s">
        <v>38</v>
      </c>
      <c r="AF1733" s="156" t="s">
        <v>38</v>
      </c>
      <c r="AG1733" s="156" t="s">
        <v>38</v>
      </c>
      <c r="AH1733" s="156" t="s">
        <v>38</v>
      </c>
      <c r="AI1733" s="156" t="s">
        <v>38</v>
      </c>
      <c r="AJ1733" s="156" t="s">
        <v>38</v>
      </c>
      <c r="AK1733" s="156" t="s">
        <v>38</v>
      </c>
    </row>
    <row r="1734" spans="23:37" ht="16.5" customHeight="1" x14ac:dyDescent="0.25">
      <c r="W1734" s="156" t="s">
        <v>38</v>
      </c>
      <c r="X1734" s="156" t="s">
        <v>38</v>
      </c>
      <c r="Y1734" s="156" t="s">
        <v>38</v>
      </c>
      <c r="Z1734" s="156" t="s">
        <v>38</v>
      </c>
      <c r="AA1734" s="156" t="s">
        <v>38</v>
      </c>
      <c r="AB1734" s="156" t="s">
        <v>38</v>
      </c>
      <c r="AC1734" s="156" t="s">
        <v>38</v>
      </c>
      <c r="AD1734" s="96" t="s">
        <v>290</v>
      </c>
      <c r="AE1734" s="156" t="s">
        <v>38</v>
      </c>
      <c r="AF1734" s="156" t="s">
        <v>38</v>
      </c>
      <c r="AG1734" s="156" t="s">
        <v>38</v>
      </c>
      <c r="AH1734" s="156" t="s">
        <v>38</v>
      </c>
      <c r="AI1734" s="156" t="s">
        <v>38</v>
      </c>
      <c r="AJ1734" s="156" t="s">
        <v>38</v>
      </c>
      <c r="AK1734" s="156" t="s">
        <v>38</v>
      </c>
    </row>
    <row r="1735" spans="23:37" ht="16.5" customHeight="1" x14ac:dyDescent="0.25">
      <c r="W1735" s="156" t="s">
        <v>38</v>
      </c>
      <c r="X1735" s="156" t="s">
        <v>38</v>
      </c>
      <c r="Y1735" s="156" t="s">
        <v>38</v>
      </c>
      <c r="Z1735" s="156" t="s">
        <v>38</v>
      </c>
      <c r="AA1735" s="156" t="s">
        <v>38</v>
      </c>
      <c r="AB1735" s="156" t="s">
        <v>38</v>
      </c>
      <c r="AC1735" s="156" t="s">
        <v>38</v>
      </c>
      <c r="AD1735" s="96" t="s">
        <v>290</v>
      </c>
      <c r="AE1735" s="156" t="s">
        <v>38</v>
      </c>
      <c r="AF1735" s="156" t="s">
        <v>38</v>
      </c>
      <c r="AG1735" s="156" t="s">
        <v>38</v>
      </c>
      <c r="AH1735" s="156" t="s">
        <v>38</v>
      </c>
      <c r="AI1735" s="156" t="s">
        <v>38</v>
      </c>
      <c r="AJ1735" s="156" t="s">
        <v>38</v>
      </c>
      <c r="AK1735" s="156" t="s">
        <v>38</v>
      </c>
    </row>
    <row r="1736" spans="23:37" ht="16.5" customHeight="1" x14ac:dyDescent="0.25">
      <c r="W1736" s="156" t="s">
        <v>38</v>
      </c>
      <c r="X1736" s="156" t="s">
        <v>38</v>
      </c>
      <c r="Y1736" s="156" t="s">
        <v>38</v>
      </c>
      <c r="Z1736" s="156" t="s">
        <v>38</v>
      </c>
      <c r="AA1736" s="156" t="s">
        <v>38</v>
      </c>
      <c r="AB1736" s="156" t="s">
        <v>38</v>
      </c>
      <c r="AC1736" s="156" t="s">
        <v>38</v>
      </c>
      <c r="AD1736" s="96" t="s">
        <v>290</v>
      </c>
      <c r="AE1736" s="156" t="s">
        <v>38</v>
      </c>
      <c r="AF1736" s="156" t="s">
        <v>38</v>
      </c>
      <c r="AG1736" s="156" t="s">
        <v>38</v>
      </c>
      <c r="AH1736" s="156" t="s">
        <v>38</v>
      </c>
      <c r="AI1736" s="156" t="s">
        <v>38</v>
      </c>
      <c r="AJ1736" s="156" t="s">
        <v>38</v>
      </c>
      <c r="AK1736" s="156" t="s">
        <v>38</v>
      </c>
    </row>
    <row r="1737" spans="23:37" ht="16.5" customHeight="1" x14ac:dyDescent="0.25">
      <c r="W1737" s="156" t="s">
        <v>38</v>
      </c>
      <c r="X1737" s="156" t="s">
        <v>38</v>
      </c>
      <c r="Y1737" s="156" t="s">
        <v>38</v>
      </c>
      <c r="Z1737" s="156" t="s">
        <v>38</v>
      </c>
      <c r="AA1737" s="156" t="s">
        <v>38</v>
      </c>
      <c r="AB1737" s="156" t="s">
        <v>38</v>
      </c>
      <c r="AC1737" s="156" t="s">
        <v>38</v>
      </c>
      <c r="AD1737" s="96" t="s">
        <v>290</v>
      </c>
      <c r="AE1737" s="156" t="s">
        <v>38</v>
      </c>
      <c r="AF1737" s="156" t="s">
        <v>38</v>
      </c>
      <c r="AG1737" s="156" t="s">
        <v>38</v>
      </c>
      <c r="AH1737" s="156" t="s">
        <v>38</v>
      </c>
      <c r="AI1737" s="156" t="s">
        <v>38</v>
      </c>
      <c r="AJ1737" s="156" t="s">
        <v>38</v>
      </c>
      <c r="AK1737" s="156" t="s">
        <v>38</v>
      </c>
    </row>
    <row r="1738" spans="23:37" ht="16.5" customHeight="1" x14ac:dyDescent="0.25">
      <c r="W1738" s="156" t="s">
        <v>38</v>
      </c>
      <c r="X1738" s="156" t="s">
        <v>38</v>
      </c>
      <c r="Y1738" s="156" t="s">
        <v>38</v>
      </c>
      <c r="Z1738" s="156" t="s">
        <v>38</v>
      </c>
      <c r="AA1738" s="156" t="s">
        <v>38</v>
      </c>
      <c r="AB1738" s="156" t="s">
        <v>38</v>
      </c>
      <c r="AC1738" s="156" t="s">
        <v>38</v>
      </c>
      <c r="AD1738" s="96" t="s">
        <v>290</v>
      </c>
      <c r="AE1738" s="156" t="s">
        <v>38</v>
      </c>
      <c r="AF1738" s="156" t="s">
        <v>38</v>
      </c>
      <c r="AG1738" s="156" t="s">
        <v>38</v>
      </c>
      <c r="AH1738" s="156" t="s">
        <v>38</v>
      </c>
      <c r="AI1738" s="156" t="s">
        <v>38</v>
      </c>
      <c r="AJ1738" s="156" t="s">
        <v>38</v>
      </c>
      <c r="AK1738" s="156" t="s">
        <v>38</v>
      </c>
    </row>
    <row r="1739" spans="23:37" ht="16.5" customHeight="1" x14ac:dyDescent="0.25">
      <c r="W1739" s="156" t="s">
        <v>38</v>
      </c>
      <c r="X1739" s="156" t="s">
        <v>38</v>
      </c>
      <c r="Y1739" s="156" t="s">
        <v>38</v>
      </c>
      <c r="Z1739" s="156" t="s">
        <v>38</v>
      </c>
      <c r="AA1739" s="156" t="s">
        <v>38</v>
      </c>
      <c r="AB1739" s="156" t="s">
        <v>38</v>
      </c>
      <c r="AC1739" s="156" t="s">
        <v>38</v>
      </c>
      <c r="AD1739" s="96" t="s">
        <v>290</v>
      </c>
      <c r="AE1739" s="156" t="s">
        <v>38</v>
      </c>
      <c r="AF1739" s="156" t="s">
        <v>38</v>
      </c>
      <c r="AG1739" s="156" t="s">
        <v>38</v>
      </c>
      <c r="AH1739" s="156" t="s">
        <v>38</v>
      </c>
      <c r="AI1739" s="156" t="s">
        <v>38</v>
      </c>
      <c r="AJ1739" s="156" t="s">
        <v>38</v>
      </c>
      <c r="AK1739" s="156" t="s">
        <v>38</v>
      </c>
    </row>
    <row r="1740" spans="23:37" ht="16.5" customHeight="1" x14ac:dyDescent="0.25">
      <c r="W1740" s="156" t="s">
        <v>38</v>
      </c>
      <c r="X1740" s="156" t="s">
        <v>38</v>
      </c>
      <c r="Y1740" s="156" t="s">
        <v>38</v>
      </c>
      <c r="Z1740" s="156" t="s">
        <v>38</v>
      </c>
      <c r="AA1740" s="156" t="s">
        <v>38</v>
      </c>
      <c r="AB1740" s="156" t="s">
        <v>38</v>
      </c>
      <c r="AC1740" s="156" t="s">
        <v>38</v>
      </c>
      <c r="AD1740" s="96" t="s">
        <v>290</v>
      </c>
      <c r="AE1740" s="156" t="s">
        <v>38</v>
      </c>
      <c r="AF1740" s="156" t="s">
        <v>38</v>
      </c>
      <c r="AG1740" s="156" t="s">
        <v>38</v>
      </c>
      <c r="AH1740" s="156" t="s">
        <v>38</v>
      </c>
      <c r="AI1740" s="156" t="s">
        <v>38</v>
      </c>
      <c r="AJ1740" s="156" t="s">
        <v>38</v>
      </c>
      <c r="AK1740" s="156" t="s">
        <v>38</v>
      </c>
    </row>
    <row r="1741" spans="23:37" ht="16.5" customHeight="1" x14ac:dyDescent="0.25">
      <c r="W1741" s="156" t="s">
        <v>38</v>
      </c>
      <c r="X1741" s="156" t="s">
        <v>38</v>
      </c>
      <c r="Y1741" s="156" t="s">
        <v>38</v>
      </c>
      <c r="Z1741" s="156" t="s">
        <v>38</v>
      </c>
      <c r="AA1741" s="156" t="s">
        <v>38</v>
      </c>
      <c r="AB1741" s="156" t="s">
        <v>38</v>
      </c>
      <c r="AC1741" s="156" t="s">
        <v>38</v>
      </c>
      <c r="AD1741" s="96" t="s">
        <v>290</v>
      </c>
      <c r="AE1741" s="156" t="s">
        <v>38</v>
      </c>
      <c r="AF1741" s="156" t="s">
        <v>38</v>
      </c>
      <c r="AG1741" s="156" t="s">
        <v>38</v>
      </c>
      <c r="AH1741" s="156" t="s">
        <v>38</v>
      </c>
      <c r="AI1741" s="156" t="s">
        <v>38</v>
      </c>
      <c r="AJ1741" s="156" t="s">
        <v>38</v>
      </c>
      <c r="AK1741" s="156" t="s">
        <v>38</v>
      </c>
    </row>
    <row r="1742" spans="23:37" ht="16.5" customHeight="1" x14ac:dyDescent="0.25">
      <c r="W1742" s="156" t="s">
        <v>38</v>
      </c>
      <c r="X1742" s="156" t="s">
        <v>38</v>
      </c>
      <c r="Y1742" s="156" t="s">
        <v>38</v>
      </c>
      <c r="Z1742" s="156" t="s">
        <v>38</v>
      </c>
      <c r="AA1742" s="156" t="s">
        <v>38</v>
      </c>
      <c r="AB1742" s="156" t="s">
        <v>38</v>
      </c>
      <c r="AC1742" s="156" t="s">
        <v>38</v>
      </c>
      <c r="AD1742" s="96" t="s">
        <v>290</v>
      </c>
      <c r="AE1742" s="156" t="s">
        <v>38</v>
      </c>
      <c r="AF1742" s="156" t="s">
        <v>38</v>
      </c>
      <c r="AG1742" s="156" t="s">
        <v>38</v>
      </c>
      <c r="AH1742" s="156" t="s">
        <v>38</v>
      </c>
      <c r="AI1742" s="156" t="s">
        <v>38</v>
      </c>
      <c r="AJ1742" s="156" t="s">
        <v>38</v>
      </c>
      <c r="AK1742" s="156" t="s">
        <v>38</v>
      </c>
    </row>
    <row r="1743" spans="23:37" ht="16.5" customHeight="1" x14ac:dyDescent="0.25">
      <c r="W1743" s="156" t="s">
        <v>38</v>
      </c>
      <c r="X1743" s="156" t="s">
        <v>38</v>
      </c>
      <c r="Y1743" s="156" t="s">
        <v>38</v>
      </c>
      <c r="Z1743" s="156" t="s">
        <v>38</v>
      </c>
      <c r="AA1743" s="156" t="s">
        <v>38</v>
      </c>
      <c r="AB1743" s="156" t="s">
        <v>38</v>
      </c>
      <c r="AC1743" s="156" t="s">
        <v>38</v>
      </c>
      <c r="AD1743" s="96" t="s">
        <v>290</v>
      </c>
      <c r="AE1743" s="156" t="s">
        <v>38</v>
      </c>
      <c r="AF1743" s="156" t="s">
        <v>38</v>
      </c>
      <c r="AG1743" s="156" t="s">
        <v>38</v>
      </c>
      <c r="AH1743" s="156" t="s">
        <v>38</v>
      </c>
      <c r="AI1743" s="156" t="s">
        <v>38</v>
      </c>
      <c r="AJ1743" s="156" t="s">
        <v>38</v>
      </c>
      <c r="AK1743" s="156" t="s">
        <v>38</v>
      </c>
    </row>
    <row r="1744" spans="23:37" ht="16.5" customHeight="1" x14ac:dyDescent="0.25">
      <c r="W1744" s="156" t="s">
        <v>38</v>
      </c>
      <c r="X1744" s="156" t="s">
        <v>38</v>
      </c>
      <c r="Y1744" s="156" t="s">
        <v>38</v>
      </c>
      <c r="Z1744" s="156" t="s">
        <v>38</v>
      </c>
      <c r="AA1744" s="156" t="s">
        <v>38</v>
      </c>
      <c r="AB1744" s="156" t="s">
        <v>38</v>
      </c>
      <c r="AC1744" s="156" t="s">
        <v>38</v>
      </c>
      <c r="AD1744" s="96" t="s">
        <v>290</v>
      </c>
      <c r="AE1744" s="156" t="s">
        <v>38</v>
      </c>
      <c r="AF1744" s="156" t="s">
        <v>38</v>
      </c>
      <c r="AG1744" s="156" t="s">
        <v>38</v>
      </c>
      <c r="AH1744" s="156" t="s">
        <v>38</v>
      </c>
      <c r="AI1744" s="156" t="s">
        <v>38</v>
      </c>
      <c r="AJ1744" s="156" t="s">
        <v>38</v>
      </c>
      <c r="AK1744" s="156" t="s">
        <v>38</v>
      </c>
    </row>
    <row r="1745" spans="23:37" ht="16.5" customHeight="1" x14ac:dyDescent="0.25">
      <c r="W1745" s="156" t="s">
        <v>38</v>
      </c>
      <c r="X1745" s="156" t="s">
        <v>38</v>
      </c>
      <c r="Y1745" s="156" t="s">
        <v>38</v>
      </c>
      <c r="Z1745" s="156" t="s">
        <v>38</v>
      </c>
      <c r="AA1745" s="156" t="s">
        <v>38</v>
      </c>
      <c r="AB1745" s="156" t="s">
        <v>38</v>
      </c>
      <c r="AC1745" s="156" t="s">
        <v>38</v>
      </c>
      <c r="AD1745" s="96" t="s">
        <v>290</v>
      </c>
      <c r="AE1745" s="156" t="s">
        <v>38</v>
      </c>
      <c r="AF1745" s="156" t="s">
        <v>38</v>
      </c>
      <c r="AG1745" s="156" t="s">
        <v>38</v>
      </c>
      <c r="AH1745" s="156" t="s">
        <v>38</v>
      </c>
      <c r="AI1745" s="156" t="s">
        <v>38</v>
      </c>
      <c r="AJ1745" s="156" t="s">
        <v>38</v>
      </c>
      <c r="AK1745" s="156" t="s">
        <v>38</v>
      </c>
    </row>
    <row r="1746" spans="23:37" ht="16.5" customHeight="1" x14ac:dyDescent="0.25">
      <c r="W1746" s="156" t="s">
        <v>38</v>
      </c>
      <c r="X1746" s="156" t="s">
        <v>38</v>
      </c>
      <c r="Y1746" s="156" t="s">
        <v>38</v>
      </c>
      <c r="Z1746" s="156" t="s">
        <v>38</v>
      </c>
      <c r="AA1746" s="156" t="s">
        <v>38</v>
      </c>
      <c r="AB1746" s="156" t="s">
        <v>38</v>
      </c>
      <c r="AC1746" s="156" t="s">
        <v>38</v>
      </c>
      <c r="AD1746" s="96" t="s">
        <v>290</v>
      </c>
      <c r="AE1746" s="156" t="s">
        <v>38</v>
      </c>
      <c r="AF1746" s="156" t="s">
        <v>38</v>
      </c>
      <c r="AG1746" s="156" t="s">
        <v>38</v>
      </c>
      <c r="AH1746" s="156" t="s">
        <v>38</v>
      </c>
      <c r="AI1746" s="156" t="s">
        <v>38</v>
      </c>
      <c r="AJ1746" s="156" t="s">
        <v>38</v>
      </c>
      <c r="AK1746" s="156" t="s">
        <v>38</v>
      </c>
    </row>
    <row r="1747" spans="23:37" ht="16.5" customHeight="1" x14ac:dyDescent="0.25">
      <c r="W1747" s="156" t="s">
        <v>38</v>
      </c>
      <c r="X1747" s="156" t="s">
        <v>38</v>
      </c>
      <c r="Y1747" s="156" t="s">
        <v>38</v>
      </c>
      <c r="Z1747" s="156" t="s">
        <v>38</v>
      </c>
      <c r="AA1747" s="156" t="s">
        <v>38</v>
      </c>
      <c r="AB1747" s="156" t="s">
        <v>38</v>
      </c>
      <c r="AC1747" s="156" t="s">
        <v>38</v>
      </c>
      <c r="AD1747" s="96" t="s">
        <v>290</v>
      </c>
      <c r="AE1747" s="156" t="s">
        <v>38</v>
      </c>
      <c r="AF1747" s="156" t="s">
        <v>38</v>
      </c>
      <c r="AG1747" s="156" t="s">
        <v>38</v>
      </c>
      <c r="AH1747" s="156" t="s">
        <v>38</v>
      </c>
      <c r="AI1747" s="156" t="s">
        <v>38</v>
      </c>
      <c r="AJ1747" s="156" t="s">
        <v>38</v>
      </c>
      <c r="AK1747" s="156" t="s">
        <v>38</v>
      </c>
    </row>
    <row r="1748" spans="23:37" ht="16.5" customHeight="1" x14ac:dyDescent="0.25">
      <c r="W1748" s="156" t="s">
        <v>38</v>
      </c>
      <c r="X1748" s="156" t="s">
        <v>38</v>
      </c>
      <c r="Y1748" s="156" t="s">
        <v>38</v>
      </c>
      <c r="Z1748" s="156" t="s">
        <v>38</v>
      </c>
      <c r="AA1748" s="156" t="s">
        <v>38</v>
      </c>
      <c r="AB1748" s="156" t="s">
        <v>38</v>
      </c>
      <c r="AC1748" s="156" t="s">
        <v>38</v>
      </c>
      <c r="AD1748" s="96" t="s">
        <v>290</v>
      </c>
      <c r="AE1748" s="156" t="s">
        <v>38</v>
      </c>
      <c r="AF1748" s="156" t="s">
        <v>38</v>
      </c>
      <c r="AG1748" s="156" t="s">
        <v>38</v>
      </c>
      <c r="AH1748" s="156" t="s">
        <v>38</v>
      </c>
      <c r="AI1748" s="156" t="s">
        <v>38</v>
      </c>
      <c r="AJ1748" s="156" t="s">
        <v>38</v>
      </c>
      <c r="AK1748" s="156" t="s">
        <v>38</v>
      </c>
    </row>
    <row r="1749" spans="23:37" ht="16.5" customHeight="1" x14ac:dyDescent="0.25">
      <c r="W1749" s="156" t="s">
        <v>38</v>
      </c>
      <c r="X1749" s="156" t="s">
        <v>38</v>
      </c>
      <c r="Y1749" s="156" t="s">
        <v>38</v>
      </c>
      <c r="Z1749" s="156" t="s">
        <v>38</v>
      </c>
      <c r="AA1749" s="156" t="s">
        <v>38</v>
      </c>
      <c r="AB1749" s="156" t="s">
        <v>38</v>
      </c>
      <c r="AC1749" s="156" t="s">
        <v>38</v>
      </c>
      <c r="AD1749" s="96" t="s">
        <v>290</v>
      </c>
      <c r="AE1749" s="156" t="s">
        <v>38</v>
      </c>
      <c r="AF1749" s="156" t="s">
        <v>38</v>
      </c>
      <c r="AG1749" s="156" t="s">
        <v>38</v>
      </c>
      <c r="AH1749" s="156" t="s">
        <v>38</v>
      </c>
      <c r="AI1749" s="156" t="s">
        <v>38</v>
      </c>
      <c r="AJ1749" s="156" t="s">
        <v>38</v>
      </c>
      <c r="AK1749" s="156" t="s">
        <v>38</v>
      </c>
    </row>
    <row r="1750" spans="23:37" ht="16.5" customHeight="1" x14ac:dyDescent="0.25">
      <c r="W1750" s="156" t="s">
        <v>38</v>
      </c>
      <c r="X1750" s="156" t="s">
        <v>38</v>
      </c>
      <c r="Y1750" s="156" t="s">
        <v>38</v>
      </c>
      <c r="Z1750" s="156" t="s">
        <v>38</v>
      </c>
      <c r="AA1750" s="156" t="s">
        <v>38</v>
      </c>
      <c r="AB1750" s="156" t="s">
        <v>38</v>
      </c>
      <c r="AC1750" s="156" t="s">
        <v>38</v>
      </c>
      <c r="AD1750" s="96" t="s">
        <v>290</v>
      </c>
      <c r="AE1750" s="156" t="s">
        <v>38</v>
      </c>
      <c r="AF1750" s="156" t="s">
        <v>38</v>
      </c>
      <c r="AG1750" s="156" t="s">
        <v>38</v>
      </c>
      <c r="AH1750" s="156" t="s">
        <v>38</v>
      </c>
      <c r="AI1750" s="156" t="s">
        <v>38</v>
      </c>
      <c r="AJ1750" s="156" t="s">
        <v>38</v>
      </c>
      <c r="AK1750" s="156" t="s">
        <v>38</v>
      </c>
    </row>
    <row r="1751" spans="23:37" ht="16.5" customHeight="1" x14ac:dyDescent="0.25">
      <c r="W1751" s="156" t="s">
        <v>38</v>
      </c>
      <c r="X1751" s="156" t="s">
        <v>38</v>
      </c>
      <c r="Y1751" s="156" t="s">
        <v>38</v>
      </c>
      <c r="Z1751" s="156" t="s">
        <v>38</v>
      </c>
      <c r="AA1751" s="156" t="s">
        <v>38</v>
      </c>
      <c r="AB1751" s="156" t="s">
        <v>38</v>
      </c>
      <c r="AC1751" s="156" t="s">
        <v>38</v>
      </c>
      <c r="AD1751" s="96" t="s">
        <v>290</v>
      </c>
      <c r="AE1751" s="156" t="s">
        <v>38</v>
      </c>
      <c r="AF1751" s="156" t="s">
        <v>38</v>
      </c>
      <c r="AG1751" s="156" t="s">
        <v>38</v>
      </c>
      <c r="AH1751" s="156" t="s">
        <v>38</v>
      </c>
      <c r="AI1751" s="156" t="s">
        <v>38</v>
      </c>
      <c r="AJ1751" s="156" t="s">
        <v>38</v>
      </c>
      <c r="AK1751" s="156" t="s">
        <v>38</v>
      </c>
    </row>
    <row r="1752" spans="23:37" ht="16.5" customHeight="1" x14ac:dyDescent="0.25">
      <c r="W1752" s="156" t="s">
        <v>38</v>
      </c>
      <c r="X1752" s="156" t="s">
        <v>38</v>
      </c>
      <c r="Y1752" s="156" t="s">
        <v>38</v>
      </c>
      <c r="Z1752" s="156" t="s">
        <v>38</v>
      </c>
      <c r="AA1752" s="156" t="s">
        <v>38</v>
      </c>
      <c r="AB1752" s="156" t="s">
        <v>38</v>
      </c>
      <c r="AC1752" s="156" t="s">
        <v>38</v>
      </c>
      <c r="AD1752" s="96" t="s">
        <v>290</v>
      </c>
      <c r="AE1752" s="156" t="s">
        <v>38</v>
      </c>
      <c r="AF1752" s="156" t="s">
        <v>38</v>
      </c>
      <c r="AG1752" s="156" t="s">
        <v>38</v>
      </c>
      <c r="AH1752" s="156" t="s">
        <v>38</v>
      </c>
      <c r="AI1752" s="156" t="s">
        <v>38</v>
      </c>
      <c r="AJ1752" s="156" t="s">
        <v>38</v>
      </c>
      <c r="AK1752" s="156" t="s">
        <v>38</v>
      </c>
    </row>
    <row r="1753" spans="23:37" ht="16.5" customHeight="1" x14ac:dyDescent="0.25">
      <c r="W1753" s="156" t="s">
        <v>38</v>
      </c>
      <c r="X1753" s="156" t="s">
        <v>38</v>
      </c>
      <c r="Y1753" s="156" t="s">
        <v>38</v>
      </c>
      <c r="Z1753" s="156" t="s">
        <v>38</v>
      </c>
      <c r="AA1753" s="156" t="s">
        <v>38</v>
      </c>
      <c r="AB1753" s="156" t="s">
        <v>38</v>
      </c>
      <c r="AC1753" s="156" t="s">
        <v>38</v>
      </c>
      <c r="AD1753" s="96" t="s">
        <v>290</v>
      </c>
      <c r="AE1753" s="156" t="s">
        <v>38</v>
      </c>
      <c r="AF1753" s="156" t="s">
        <v>38</v>
      </c>
      <c r="AG1753" s="156" t="s">
        <v>38</v>
      </c>
      <c r="AH1753" s="156" t="s">
        <v>38</v>
      </c>
      <c r="AI1753" s="156" t="s">
        <v>38</v>
      </c>
      <c r="AJ1753" s="156" t="s">
        <v>38</v>
      </c>
      <c r="AK1753" s="156" t="s">
        <v>38</v>
      </c>
    </row>
    <row r="1754" spans="23:37" ht="16.5" customHeight="1" x14ac:dyDescent="0.25">
      <c r="W1754" s="156" t="s">
        <v>38</v>
      </c>
      <c r="X1754" s="156" t="s">
        <v>38</v>
      </c>
      <c r="Y1754" s="156" t="s">
        <v>38</v>
      </c>
      <c r="Z1754" s="156" t="s">
        <v>38</v>
      </c>
      <c r="AA1754" s="156" t="s">
        <v>38</v>
      </c>
      <c r="AB1754" s="156" t="s">
        <v>38</v>
      </c>
      <c r="AC1754" s="156" t="s">
        <v>38</v>
      </c>
      <c r="AD1754" s="96" t="s">
        <v>290</v>
      </c>
      <c r="AE1754" s="156" t="s">
        <v>38</v>
      </c>
      <c r="AF1754" s="156" t="s">
        <v>38</v>
      </c>
      <c r="AG1754" s="156" t="s">
        <v>38</v>
      </c>
      <c r="AH1754" s="156" t="s">
        <v>38</v>
      </c>
      <c r="AI1754" s="156" t="s">
        <v>38</v>
      </c>
      <c r="AJ1754" s="156" t="s">
        <v>38</v>
      </c>
      <c r="AK1754" s="156" t="s">
        <v>38</v>
      </c>
    </row>
    <row r="1755" spans="23:37" ht="16.5" customHeight="1" x14ac:dyDescent="0.25">
      <c r="W1755" s="156" t="s">
        <v>38</v>
      </c>
      <c r="X1755" s="156" t="s">
        <v>38</v>
      </c>
      <c r="Y1755" s="156" t="s">
        <v>38</v>
      </c>
      <c r="Z1755" s="156" t="s">
        <v>38</v>
      </c>
      <c r="AA1755" s="156" t="s">
        <v>38</v>
      </c>
      <c r="AB1755" s="156" t="s">
        <v>38</v>
      </c>
      <c r="AC1755" s="156" t="s">
        <v>38</v>
      </c>
      <c r="AD1755" s="96" t="s">
        <v>290</v>
      </c>
      <c r="AE1755" s="156" t="s">
        <v>38</v>
      </c>
      <c r="AF1755" s="156" t="s">
        <v>38</v>
      </c>
      <c r="AG1755" s="156" t="s">
        <v>38</v>
      </c>
      <c r="AH1755" s="156" t="s">
        <v>38</v>
      </c>
      <c r="AI1755" s="156" t="s">
        <v>38</v>
      </c>
      <c r="AJ1755" s="156" t="s">
        <v>38</v>
      </c>
      <c r="AK1755" s="156" t="s">
        <v>38</v>
      </c>
    </row>
    <row r="1756" spans="23:37" ht="16.5" customHeight="1" x14ac:dyDescent="0.25">
      <c r="W1756" s="156" t="s">
        <v>38</v>
      </c>
      <c r="X1756" s="156" t="s">
        <v>38</v>
      </c>
      <c r="Y1756" s="156" t="s">
        <v>38</v>
      </c>
      <c r="Z1756" s="156" t="s">
        <v>38</v>
      </c>
      <c r="AA1756" s="156" t="s">
        <v>38</v>
      </c>
      <c r="AB1756" s="156" t="s">
        <v>38</v>
      </c>
      <c r="AC1756" s="156" t="s">
        <v>38</v>
      </c>
      <c r="AD1756" s="96" t="s">
        <v>290</v>
      </c>
      <c r="AE1756" s="156" t="s">
        <v>38</v>
      </c>
      <c r="AF1756" s="156" t="s">
        <v>38</v>
      </c>
      <c r="AG1756" s="156" t="s">
        <v>38</v>
      </c>
      <c r="AH1756" s="156" t="s">
        <v>38</v>
      </c>
      <c r="AI1756" s="156" t="s">
        <v>38</v>
      </c>
      <c r="AJ1756" s="156" t="s">
        <v>38</v>
      </c>
      <c r="AK1756" s="156" t="s">
        <v>38</v>
      </c>
    </row>
    <row r="1757" spans="23:37" ht="16.5" customHeight="1" x14ac:dyDescent="0.25">
      <c r="W1757" s="156" t="s">
        <v>38</v>
      </c>
      <c r="X1757" s="156" t="s">
        <v>38</v>
      </c>
      <c r="Y1757" s="156" t="s">
        <v>38</v>
      </c>
      <c r="Z1757" s="156" t="s">
        <v>38</v>
      </c>
      <c r="AA1757" s="156" t="s">
        <v>38</v>
      </c>
      <c r="AB1757" s="156" t="s">
        <v>38</v>
      </c>
      <c r="AC1757" s="156" t="s">
        <v>38</v>
      </c>
      <c r="AD1757" s="96" t="s">
        <v>290</v>
      </c>
      <c r="AE1757" s="156" t="s">
        <v>38</v>
      </c>
      <c r="AF1757" s="156" t="s">
        <v>38</v>
      </c>
      <c r="AG1757" s="156" t="s">
        <v>38</v>
      </c>
      <c r="AH1757" s="156" t="s">
        <v>38</v>
      </c>
      <c r="AI1757" s="156" t="s">
        <v>38</v>
      </c>
      <c r="AJ1757" s="156" t="s">
        <v>38</v>
      </c>
      <c r="AK1757" s="156" t="s">
        <v>38</v>
      </c>
    </row>
    <row r="1758" spans="23:37" ht="16.5" customHeight="1" x14ac:dyDescent="0.25">
      <c r="W1758" s="156" t="s">
        <v>38</v>
      </c>
      <c r="X1758" s="156" t="s">
        <v>38</v>
      </c>
      <c r="Y1758" s="156" t="s">
        <v>38</v>
      </c>
      <c r="Z1758" s="156" t="s">
        <v>38</v>
      </c>
      <c r="AA1758" s="156" t="s">
        <v>38</v>
      </c>
      <c r="AB1758" s="156" t="s">
        <v>38</v>
      </c>
      <c r="AC1758" s="156" t="s">
        <v>38</v>
      </c>
      <c r="AD1758" s="96" t="s">
        <v>290</v>
      </c>
      <c r="AE1758" s="156" t="s">
        <v>38</v>
      </c>
      <c r="AF1758" s="156" t="s">
        <v>38</v>
      </c>
      <c r="AG1758" s="156" t="s">
        <v>38</v>
      </c>
      <c r="AH1758" s="156" t="s">
        <v>38</v>
      </c>
      <c r="AI1758" s="156" t="s">
        <v>38</v>
      </c>
      <c r="AJ1758" s="156" t="s">
        <v>38</v>
      </c>
      <c r="AK1758" s="156" t="s">
        <v>38</v>
      </c>
    </row>
    <row r="1759" spans="23:37" ht="16.5" customHeight="1" x14ac:dyDescent="0.25">
      <c r="W1759" s="156" t="s">
        <v>38</v>
      </c>
      <c r="X1759" s="156" t="s">
        <v>38</v>
      </c>
      <c r="Y1759" s="156" t="s">
        <v>38</v>
      </c>
      <c r="Z1759" s="156" t="s">
        <v>38</v>
      </c>
      <c r="AA1759" s="156" t="s">
        <v>38</v>
      </c>
      <c r="AB1759" s="156" t="s">
        <v>38</v>
      </c>
      <c r="AC1759" s="156" t="s">
        <v>38</v>
      </c>
      <c r="AD1759" s="96" t="s">
        <v>290</v>
      </c>
      <c r="AE1759" s="156" t="s">
        <v>38</v>
      </c>
      <c r="AF1759" s="156" t="s">
        <v>38</v>
      </c>
      <c r="AG1759" s="156" t="s">
        <v>38</v>
      </c>
      <c r="AH1759" s="156" t="s">
        <v>38</v>
      </c>
      <c r="AI1759" s="156" t="s">
        <v>38</v>
      </c>
      <c r="AJ1759" s="156" t="s">
        <v>38</v>
      </c>
      <c r="AK1759" s="156" t="s">
        <v>38</v>
      </c>
    </row>
    <row r="1760" spans="23:37" ht="16.5" customHeight="1" x14ac:dyDescent="0.25">
      <c r="W1760" s="156" t="s">
        <v>38</v>
      </c>
      <c r="X1760" s="156" t="s">
        <v>38</v>
      </c>
      <c r="Y1760" s="156" t="s">
        <v>38</v>
      </c>
      <c r="Z1760" s="156" t="s">
        <v>38</v>
      </c>
      <c r="AA1760" s="156" t="s">
        <v>38</v>
      </c>
      <c r="AB1760" s="156" t="s">
        <v>38</v>
      </c>
      <c r="AC1760" s="156" t="s">
        <v>38</v>
      </c>
      <c r="AD1760" s="96" t="s">
        <v>290</v>
      </c>
      <c r="AE1760" s="156" t="s">
        <v>38</v>
      </c>
      <c r="AF1760" s="156" t="s">
        <v>38</v>
      </c>
      <c r="AG1760" s="156" t="s">
        <v>38</v>
      </c>
      <c r="AH1760" s="156" t="s">
        <v>38</v>
      </c>
      <c r="AI1760" s="156" t="s">
        <v>38</v>
      </c>
      <c r="AJ1760" s="156" t="s">
        <v>38</v>
      </c>
      <c r="AK1760" s="156" t="s">
        <v>38</v>
      </c>
    </row>
    <row r="1761" spans="23:37" ht="16.5" customHeight="1" x14ac:dyDescent="0.25">
      <c r="W1761" s="156" t="s">
        <v>38</v>
      </c>
      <c r="X1761" s="156" t="s">
        <v>38</v>
      </c>
      <c r="Y1761" s="156" t="s">
        <v>38</v>
      </c>
      <c r="Z1761" s="156" t="s">
        <v>38</v>
      </c>
      <c r="AA1761" s="156" t="s">
        <v>38</v>
      </c>
      <c r="AB1761" s="156" t="s">
        <v>38</v>
      </c>
      <c r="AC1761" s="156" t="s">
        <v>38</v>
      </c>
      <c r="AD1761" s="96" t="s">
        <v>290</v>
      </c>
      <c r="AE1761" s="156" t="s">
        <v>38</v>
      </c>
      <c r="AF1761" s="156" t="s">
        <v>38</v>
      </c>
      <c r="AG1761" s="156" t="s">
        <v>38</v>
      </c>
      <c r="AH1761" s="156" t="s">
        <v>38</v>
      </c>
      <c r="AI1761" s="156" t="s">
        <v>38</v>
      </c>
      <c r="AJ1761" s="156" t="s">
        <v>38</v>
      </c>
      <c r="AK1761" s="156" t="s">
        <v>38</v>
      </c>
    </row>
    <row r="1762" spans="23:37" ht="16.5" customHeight="1" x14ac:dyDescent="0.25">
      <c r="W1762" s="156" t="s">
        <v>38</v>
      </c>
      <c r="X1762" s="156" t="s">
        <v>38</v>
      </c>
      <c r="Y1762" s="156" t="s">
        <v>38</v>
      </c>
      <c r="Z1762" s="156" t="s">
        <v>38</v>
      </c>
      <c r="AA1762" s="156" t="s">
        <v>38</v>
      </c>
      <c r="AB1762" s="156" t="s">
        <v>38</v>
      </c>
      <c r="AC1762" s="156" t="s">
        <v>38</v>
      </c>
      <c r="AD1762" s="96" t="s">
        <v>290</v>
      </c>
      <c r="AE1762" s="156" t="s">
        <v>38</v>
      </c>
      <c r="AF1762" s="156" t="s">
        <v>38</v>
      </c>
      <c r="AG1762" s="156" t="s">
        <v>38</v>
      </c>
      <c r="AH1762" s="156" t="s">
        <v>38</v>
      </c>
      <c r="AI1762" s="156" t="s">
        <v>38</v>
      </c>
      <c r="AJ1762" s="156" t="s">
        <v>38</v>
      </c>
      <c r="AK1762" s="156" t="s">
        <v>38</v>
      </c>
    </row>
    <row r="1763" spans="23:37" ht="16.5" customHeight="1" x14ac:dyDescent="0.25">
      <c r="W1763" s="156" t="s">
        <v>38</v>
      </c>
      <c r="X1763" s="156" t="s">
        <v>38</v>
      </c>
      <c r="Y1763" s="156" t="s">
        <v>38</v>
      </c>
      <c r="Z1763" s="156" t="s">
        <v>38</v>
      </c>
      <c r="AA1763" s="156" t="s">
        <v>38</v>
      </c>
      <c r="AB1763" s="156" t="s">
        <v>38</v>
      </c>
      <c r="AC1763" s="156" t="s">
        <v>38</v>
      </c>
      <c r="AD1763" s="96" t="s">
        <v>290</v>
      </c>
      <c r="AE1763" s="156" t="s">
        <v>38</v>
      </c>
      <c r="AF1763" s="156" t="s">
        <v>38</v>
      </c>
      <c r="AG1763" s="156" t="s">
        <v>38</v>
      </c>
      <c r="AH1763" s="156" t="s">
        <v>38</v>
      </c>
      <c r="AI1763" s="156" t="s">
        <v>38</v>
      </c>
      <c r="AJ1763" s="156" t="s">
        <v>38</v>
      </c>
      <c r="AK1763" s="156" t="s">
        <v>38</v>
      </c>
    </row>
    <row r="1764" spans="23:37" ht="16.5" customHeight="1" x14ac:dyDescent="0.25">
      <c r="W1764" s="156" t="s">
        <v>38</v>
      </c>
      <c r="X1764" s="156" t="s">
        <v>38</v>
      </c>
      <c r="Y1764" s="156" t="s">
        <v>38</v>
      </c>
      <c r="Z1764" s="156" t="s">
        <v>38</v>
      </c>
      <c r="AA1764" s="156" t="s">
        <v>38</v>
      </c>
      <c r="AB1764" s="156" t="s">
        <v>38</v>
      </c>
      <c r="AC1764" s="156" t="s">
        <v>38</v>
      </c>
      <c r="AD1764" s="96" t="s">
        <v>290</v>
      </c>
      <c r="AE1764" s="156" t="s">
        <v>38</v>
      </c>
      <c r="AF1764" s="156" t="s">
        <v>38</v>
      </c>
      <c r="AG1764" s="156" t="s">
        <v>38</v>
      </c>
      <c r="AH1764" s="156" t="s">
        <v>38</v>
      </c>
      <c r="AI1764" s="156" t="s">
        <v>38</v>
      </c>
      <c r="AJ1764" s="156" t="s">
        <v>38</v>
      </c>
      <c r="AK1764" s="156" t="s">
        <v>38</v>
      </c>
    </row>
    <row r="1765" spans="23:37" ht="16.5" customHeight="1" x14ac:dyDescent="0.25">
      <c r="W1765" s="156" t="s">
        <v>38</v>
      </c>
      <c r="X1765" s="156" t="s">
        <v>38</v>
      </c>
      <c r="Y1765" s="156" t="s">
        <v>38</v>
      </c>
      <c r="Z1765" s="156" t="s">
        <v>38</v>
      </c>
      <c r="AA1765" s="156" t="s">
        <v>38</v>
      </c>
      <c r="AB1765" s="156" t="s">
        <v>38</v>
      </c>
      <c r="AC1765" s="156" t="s">
        <v>38</v>
      </c>
      <c r="AD1765" s="96" t="s">
        <v>290</v>
      </c>
      <c r="AE1765" s="156" t="s">
        <v>38</v>
      </c>
      <c r="AF1765" s="156" t="s">
        <v>38</v>
      </c>
      <c r="AG1765" s="156" t="s">
        <v>38</v>
      </c>
      <c r="AH1765" s="156" t="s">
        <v>38</v>
      </c>
      <c r="AI1765" s="156" t="s">
        <v>38</v>
      </c>
      <c r="AJ1765" s="156" t="s">
        <v>38</v>
      </c>
      <c r="AK1765" s="156" t="s">
        <v>38</v>
      </c>
    </row>
    <row r="1766" spans="23:37" ht="16.5" customHeight="1" x14ac:dyDescent="0.25">
      <c r="W1766" s="156" t="s">
        <v>38</v>
      </c>
      <c r="X1766" s="156" t="s">
        <v>38</v>
      </c>
      <c r="Y1766" s="156" t="s">
        <v>38</v>
      </c>
      <c r="Z1766" s="156" t="s">
        <v>38</v>
      </c>
      <c r="AA1766" s="156" t="s">
        <v>38</v>
      </c>
      <c r="AB1766" s="156" t="s">
        <v>38</v>
      </c>
      <c r="AC1766" s="156" t="s">
        <v>38</v>
      </c>
      <c r="AD1766" s="96" t="s">
        <v>290</v>
      </c>
      <c r="AE1766" s="156" t="s">
        <v>38</v>
      </c>
      <c r="AF1766" s="156" t="s">
        <v>38</v>
      </c>
      <c r="AG1766" s="156" t="s">
        <v>38</v>
      </c>
      <c r="AH1766" s="156" t="s">
        <v>38</v>
      </c>
      <c r="AI1766" s="156" t="s">
        <v>38</v>
      </c>
      <c r="AJ1766" s="156" t="s">
        <v>38</v>
      </c>
      <c r="AK1766" s="156" t="s">
        <v>38</v>
      </c>
    </row>
    <row r="1767" spans="23:37" ht="16.5" customHeight="1" x14ac:dyDescent="0.25">
      <c r="W1767" s="156" t="s">
        <v>38</v>
      </c>
      <c r="X1767" s="156" t="s">
        <v>38</v>
      </c>
      <c r="Y1767" s="156" t="s">
        <v>38</v>
      </c>
      <c r="Z1767" s="156" t="s">
        <v>38</v>
      </c>
      <c r="AA1767" s="156" t="s">
        <v>38</v>
      </c>
      <c r="AB1767" s="156" t="s">
        <v>38</v>
      </c>
      <c r="AC1767" s="156" t="s">
        <v>38</v>
      </c>
      <c r="AD1767" s="96" t="s">
        <v>290</v>
      </c>
      <c r="AE1767" s="156" t="s">
        <v>38</v>
      </c>
      <c r="AF1767" s="156" t="s">
        <v>38</v>
      </c>
      <c r="AG1767" s="156" t="s">
        <v>38</v>
      </c>
      <c r="AH1767" s="156" t="s">
        <v>38</v>
      </c>
      <c r="AI1767" s="156" t="s">
        <v>38</v>
      </c>
      <c r="AJ1767" s="156" t="s">
        <v>38</v>
      </c>
      <c r="AK1767" s="156" t="s">
        <v>38</v>
      </c>
    </row>
    <row r="1768" spans="23:37" ht="16.5" customHeight="1" x14ac:dyDescent="0.25">
      <c r="W1768" s="156" t="s">
        <v>38</v>
      </c>
      <c r="X1768" s="156" t="s">
        <v>38</v>
      </c>
      <c r="Y1768" s="156" t="s">
        <v>38</v>
      </c>
      <c r="Z1768" s="156" t="s">
        <v>38</v>
      </c>
      <c r="AA1768" s="156" t="s">
        <v>38</v>
      </c>
      <c r="AB1768" s="156" t="s">
        <v>38</v>
      </c>
      <c r="AC1768" s="156" t="s">
        <v>38</v>
      </c>
      <c r="AD1768" s="96" t="s">
        <v>290</v>
      </c>
      <c r="AE1768" s="156" t="s">
        <v>38</v>
      </c>
      <c r="AF1768" s="156" t="s">
        <v>38</v>
      </c>
      <c r="AG1768" s="156" t="s">
        <v>38</v>
      </c>
      <c r="AH1768" s="156" t="s">
        <v>38</v>
      </c>
      <c r="AI1768" s="156" t="s">
        <v>38</v>
      </c>
      <c r="AJ1768" s="156" t="s">
        <v>38</v>
      </c>
      <c r="AK1768" s="156" t="s">
        <v>38</v>
      </c>
    </row>
    <row r="1769" spans="23:37" ht="16.5" customHeight="1" x14ac:dyDescent="0.25">
      <c r="W1769" s="156" t="s">
        <v>38</v>
      </c>
      <c r="X1769" s="156" t="s">
        <v>38</v>
      </c>
      <c r="Y1769" s="156" t="s">
        <v>38</v>
      </c>
      <c r="Z1769" s="156" t="s">
        <v>38</v>
      </c>
      <c r="AA1769" s="156" t="s">
        <v>38</v>
      </c>
      <c r="AB1769" s="156" t="s">
        <v>38</v>
      </c>
      <c r="AC1769" s="156" t="s">
        <v>38</v>
      </c>
      <c r="AD1769" s="96" t="s">
        <v>290</v>
      </c>
      <c r="AE1769" s="156" t="s">
        <v>38</v>
      </c>
      <c r="AF1769" s="156" t="s">
        <v>38</v>
      </c>
      <c r="AG1769" s="156" t="s">
        <v>38</v>
      </c>
      <c r="AH1769" s="156" t="s">
        <v>38</v>
      </c>
      <c r="AI1769" s="156" t="s">
        <v>38</v>
      </c>
      <c r="AJ1769" s="156" t="s">
        <v>38</v>
      </c>
      <c r="AK1769" s="156" t="s">
        <v>38</v>
      </c>
    </row>
    <row r="1770" spans="23:37" ht="16.5" customHeight="1" x14ac:dyDescent="0.25">
      <c r="W1770" s="156" t="s">
        <v>38</v>
      </c>
      <c r="X1770" s="156" t="s">
        <v>38</v>
      </c>
      <c r="Y1770" s="156" t="s">
        <v>38</v>
      </c>
      <c r="Z1770" s="156" t="s">
        <v>38</v>
      </c>
      <c r="AA1770" s="156" t="s">
        <v>38</v>
      </c>
      <c r="AB1770" s="156" t="s">
        <v>38</v>
      </c>
      <c r="AC1770" s="156" t="s">
        <v>38</v>
      </c>
      <c r="AD1770" s="96" t="s">
        <v>290</v>
      </c>
      <c r="AE1770" s="156" t="s">
        <v>38</v>
      </c>
      <c r="AF1770" s="156" t="s">
        <v>38</v>
      </c>
      <c r="AG1770" s="156" t="s">
        <v>38</v>
      </c>
      <c r="AH1770" s="156" t="s">
        <v>38</v>
      </c>
      <c r="AI1770" s="156" t="s">
        <v>38</v>
      </c>
      <c r="AJ1770" s="156" t="s">
        <v>38</v>
      </c>
      <c r="AK1770" s="156" t="s">
        <v>38</v>
      </c>
    </row>
    <row r="1771" spans="23:37" ht="16.5" customHeight="1" x14ac:dyDescent="0.25">
      <c r="W1771" s="156" t="s">
        <v>38</v>
      </c>
      <c r="X1771" s="156" t="s">
        <v>38</v>
      </c>
      <c r="Y1771" s="156" t="s">
        <v>38</v>
      </c>
      <c r="Z1771" s="156" t="s">
        <v>38</v>
      </c>
      <c r="AA1771" s="156" t="s">
        <v>38</v>
      </c>
      <c r="AB1771" s="156" t="s">
        <v>38</v>
      </c>
      <c r="AC1771" s="156" t="s">
        <v>38</v>
      </c>
      <c r="AD1771" s="96" t="s">
        <v>290</v>
      </c>
      <c r="AE1771" s="156" t="s">
        <v>38</v>
      </c>
      <c r="AF1771" s="156" t="s">
        <v>38</v>
      </c>
      <c r="AG1771" s="156" t="s">
        <v>38</v>
      </c>
      <c r="AH1771" s="156" t="s">
        <v>38</v>
      </c>
      <c r="AI1771" s="156" t="s">
        <v>38</v>
      </c>
      <c r="AJ1771" s="156" t="s">
        <v>38</v>
      </c>
      <c r="AK1771" s="156" t="s">
        <v>38</v>
      </c>
    </row>
    <row r="1772" spans="23:37" ht="16.5" customHeight="1" x14ac:dyDescent="0.25">
      <c r="W1772" s="156" t="s">
        <v>38</v>
      </c>
      <c r="X1772" s="156" t="s">
        <v>38</v>
      </c>
      <c r="Y1772" s="156" t="s">
        <v>38</v>
      </c>
      <c r="Z1772" s="156" t="s">
        <v>38</v>
      </c>
      <c r="AA1772" s="156" t="s">
        <v>38</v>
      </c>
      <c r="AB1772" s="156" t="s">
        <v>38</v>
      </c>
      <c r="AC1772" s="156" t="s">
        <v>38</v>
      </c>
      <c r="AD1772" s="96" t="s">
        <v>290</v>
      </c>
      <c r="AE1772" s="156" t="s">
        <v>38</v>
      </c>
      <c r="AF1772" s="156" t="s">
        <v>38</v>
      </c>
      <c r="AG1772" s="156" t="s">
        <v>38</v>
      </c>
      <c r="AH1772" s="156" t="s">
        <v>38</v>
      </c>
      <c r="AI1772" s="156" t="s">
        <v>38</v>
      </c>
      <c r="AJ1772" s="156" t="s">
        <v>38</v>
      </c>
      <c r="AK1772" s="156" t="s">
        <v>38</v>
      </c>
    </row>
    <row r="1773" spans="23:37" ht="16.5" customHeight="1" x14ac:dyDescent="0.25">
      <c r="W1773" s="156" t="s">
        <v>38</v>
      </c>
      <c r="X1773" s="156" t="s">
        <v>38</v>
      </c>
      <c r="Y1773" s="156" t="s">
        <v>38</v>
      </c>
      <c r="Z1773" s="156" t="s">
        <v>38</v>
      </c>
      <c r="AA1773" s="156" t="s">
        <v>38</v>
      </c>
      <c r="AB1773" s="156" t="s">
        <v>38</v>
      </c>
      <c r="AC1773" s="156" t="s">
        <v>38</v>
      </c>
      <c r="AD1773" s="96" t="s">
        <v>290</v>
      </c>
      <c r="AE1773" s="156" t="s">
        <v>38</v>
      </c>
      <c r="AF1773" s="156" t="s">
        <v>38</v>
      </c>
      <c r="AG1773" s="156" t="s">
        <v>38</v>
      </c>
      <c r="AH1773" s="156" t="s">
        <v>38</v>
      </c>
      <c r="AI1773" s="156" t="s">
        <v>38</v>
      </c>
      <c r="AJ1773" s="156" t="s">
        <v>38</v>
      </c>
      <c r="AK1773" s="156" t="s">
        <v>38</v>
      </c>
    </row>
    <row r="1774" spans="23:37" ht="16.5" customHeight="1" x14ac:dyDescent="0.25">
      <c r="W1774" s="156" t="s">
        <v>38</v>
      </c>
      <c r="X1774" s="156" t="s">
        <v>38</v>
      </c>
      <c r="Y1774" s="156" t="s">
        <v>38</v>
      </c>
      <c r="Z1774" s="156" t="s">
        <v>38</v>
      </c>
      <c r="AA1774" s="156" t="s">
        <v>38</v>
      </c>
      <c r="AB1774" s="156" t="s">
        <v>38</v>
      </c>
      <c r="AC1774" s="156" t="s">
        <v>38</v>
      </c>
      <c r="AD1774" s="96" t="s">
        <v>290</v>
      </c>
      <c r="AE1774" s="156" t="s">
        <v>38</v>
      </c>
      <c r="AF1774" s="156" t="s">
        <v>38</v>
      </c>
      <c r="AG1774" s="156" t="s">
        <v>38</v>
      </c>
      <c r="AH1774" s="156" t="s">
        <v>38</v>
      </c>
      <c r="AI1774" s="156" t="s">
        <v>38</v>
      </c>
      <c r="AJ1774" s="156" t="s">
        <v>38</v>
      </c>
      <c r="AK1774" s="156" t="s">
        <v>38</v>
      </c>
    </row>
    <row r="1775" spans="23:37" ht="16.5" customHeight="1" x14ac:dyDescent="0.25">
      <c r="W1775" s="156" t="s">
        <v>38</v>
      </c>
      <c r="X1775" s="156" t="s">
        <v>38</v>
      </c>
      <c r="Y1775" s="156" t="s">
        <v>38</v>
      </c>
      <c r="Z1775" s="156" t="s">
        <v>38</v>
      </c>
      <c r="AA1775" s="156" t="s">
        <v>38</v>
      </c>
      <c r="AB1775" s="156" t="s">
        <v>38</v>
      </c>
      <c r="AC1775" s="156" t="s">
        <v>38</v>
      </c>
      <c r="AD1775" s="96" t="s">
        <v>290</v>
      </c>
      <c r="AE1775" s="156" t="s">
        <v>38</v>
      </c>
      <c r="AF1775" s="156" t="s">
        <v>38</v>
      </c>
      <c r="AG1775" s="156" t="s">
        <v>38</v>
      </c>
      <c r="AH1775" s="156" t="s">
        <v>38</v>
      </c>
      <c r="AI1775" s="156" t="s">
        <v>38</v>
      </c>
      <c r="AJ1775" s="156" t="s">
        <v>38</v>
      </c>
      <c r="AK1775" s="156" t="s">
        <v>38</v>
      </c>
    </row>
    <row r="1776" spans="23:37" ht="16.5" customHeight="1" x14ac:dyDescent="0.25">
      <c r="W1776" s="156" t="s">
        <v>38</v>
      </c>
      <c r="X1776" s="156" t="s">
        <v>38</v>
      </c>
      <c r="Y1776" s="156" t="s">
        <v>38</v>
      </c>
      <c r="Z1776" s="156" t="s">
        <v>38</v>
      </c>
      <c r="AA1776" s="156" t="s">
        <v>38</v>
      </c>
      <c r="AB1776" s="156" t="s">
        <v>38</v>
      </c>
      <c r="AC1776" s="156" t="s">
        <v>38</v>
      </c>
      <c r="AD1776" s="96" t="s">
        <v>290</v>
      </c>
      <c r="AE1776" s="156" t="s">
        <v>38</v>
      </c>
      <c r="AF1776" s="156" t="s">
        <v>38</v>
      </c>
      <c r="AG1776" s="156" t="s">
        <v>38</v>
      </c>
      <c r="AH1776" s="156" t="s">
        <v>38</v>
      </c>
      <c r="AI1776" s="156" t="s">
        <v>38</v>
      </c>
      <c r="AJ1776" s="156" t="s">
        <v>38</v>
      </c>
      <c r="AK1776" s="156" t="s">
        <v>38</v>
      </c>
    </row>
    <row r="1777" spans="23:37" ht="16.5" customHeight="1" x14ac:dyDescent="0.25">
      <c r="W1777" s="156" t="s">
        <v>38</v>
      </c>
      <c r="X1777" s="156" t="s">
        <v>38</v>
      </c>
      <c r="Y1777" s="156" t="s">
        <v>38</v>
      </c>
      <c r="Z1777" s="156" t="s">
        <v>38</v>
      </c>
      <c r="AA1777" s="156" t="s">
        <v>38</v>
      </c>
      <c r="AB1777" s="156" t="s">
        <v>38</v>
      </c>
      <c r="AC1777" s="156" t="s">
        <v>38</v>
      </c>
      <c r="AD1777" s="96" t="s">
        <v>290</v>
      </c>
      <c r="AE1777" s="156" t="s">
        <v>38</v>
      </c>
      <c r="AF1777" s="156" t="s">
        <v>38</v>
      </c>
      <c r="AG1777" s="156" t="s">
        <v>38</v>
      </c>
      <c r="AH1777" s="156" t="s">
        <v>38</v>
      </c>
      <c r="AI1777" s="156" t="s">
        <v>38</v>
      </c>
      <c r="AJ1777" s="156" t="s">
        <v>38</v>
      </c>
      <c r="AK1777" s="156" t="s">
        <v>38</v>
      </c>
    </row>
    <row r="1778" spans="23:37" ht="16.5" customHeight="1" x14ac:dyDescent="0.25">
      <c r="W1778" s="156" t="s">
        <v>38</v>
      </c>
      <c r="X1778" s="156" t="s">
        <v>38</v>
      </c>
      <c r="Y1778" s="156" t="s">
        <v>38</v>
      </c>
      <c r="Z1778" s="156" t="s">
        <v>38</v>
      </c>
      <c r="AA1778" s="156" t="s">
        <v>38</v>
      </c>
      <c r="AB1778" s="156" t="s">
        <v>38</v>
      </c>
      <c r="AC1778" s="156" t="s">
        <v>38</v>
      </c>
      <c r="AD1778" s="96" t="s">
        <v>290</v>
      </c>
      <c r="AE1778" s="156" t="s">
        <v>38</v>
      </c>
      <c r="AF1778" s="156" t="s">
        <v>38</v>
      </c>
      <c r="AG1778" s="156" t="s">
        <v>38</v>
      </c>
      <c r="AH1778" s="156" t="s">
        <v>38</v>
      </c>
      <c r="AI1778" s="156" t="s">
        <v>38</v>
      </c>
      <c r="AJ1778" s="156" t="s">
        <v>38</v>
      </c>
      <c r="AK1778" s="156" t="s">
        <v>38</v>
      </c>
    </row>
    <row r="1779" spans="23:37" ht="16.5" customHeight="1" x14ac:dyDescent="0.25">
      <c r="W1779" s="156" t="s">
        <v>38</v>
      </c>
      <c r="X1779" s="156" t="s">
        <v>38</v>
      </c>
      <c r="Y1779" s="156" t="s">
        <v>38</v>
      </c>
      <c r="Z1779" s="156" t="s">
        <v>38</v>
      </c>
      <c r="AA1779" s="156" t="s">
        <v>38</v>
      </c>
      <c r="AB1779" s="156" t="s">
        <v>38</v>
      </c>
      <c r="AC1779" s="156" t="s">
        <v>38</v>
      </c>
      <c r="AD1779" s="96" t="s">
        <v>290</v>
      </c>
      <c r="AE1779" s="156" t="s">
        <v>38</v>
      </c>
      <c r="AF1779" s="156" t="s">
        <v>38</v>
      </c>
      <c r="AG1779" s="156" t="s">
        <v>38</v>
      </c>
      <c r="AH1779" s="156" t="s">
        <v>38</v>
      </c>
      <c r="AI1779" s="156" t="s">
        <v>38</v>
      </c>
      <c r="AJ1779" s="156" t="s">
        <v>38</v>
      </c>
      <c r="AK1779" s="156" t="s">
        <v>38</v>
      </c>
    </row>
    <row r="1780" spans="23:37" ht="16.5" customHeight="1" x14ac:dyDescent="0.25">
      <c r="W1780" s="156" t="s">
        <v>38</v>
      </c>
      <c r="X1780" s="156" t="s">
        <v>38</v>
      </c>
      <c r="Y1780" s="156" t="s">
        <v>38</v>
      </c>
      <c r="Z1780" s="156" t="s">
        <v>38</v>
      </c>
      <c r="AA1780" s="156" t="s">
        <v>38</v>
      </c>
      <c r="AB1780" s="156" t="s">
        <v>38</v>
      </c>
      <c r="AC1780" s="156" t="s">
        <v>38</v>
      </c>
      <c r="AD1780" s="96" t="s">
        <v>290</v>
      </c>
      <c r="AE1780" s="156" t="s">
        <v>38</v>
      </c>
      <c r="AF1780" s="156" t="s">
        <v>38</v>
      </c>
      <c r="AG1780" s="156" t="s">
        <v>38</v>
      </c>
      <c r="AH1780" s="156" t="s">
        <v>38</v>
      </c>
      <c r="AI1780" s="156" t="s">
        <v>38</v>
      </c>
      <c r="AJ1780" s="156" t="s">
        <v>38</v>
      </c>
      <c r="AK1780" s="156" t="s">
        <v>38</v>
      </c>
    </row>
    <row r="1781" spans="23:37" ht="16.5" customHeight="1" x14ac:dyDescent="0.25">
      <c r="W1781" s="156" t="s">
        <v>38</v>
      </c>
      <c r="X1781" s="156" t="s">
        <v>38</v>
      </c>
      <c r="Y1781" s="156" t="s">
        <v>38</v>
      </c>
      <c r="Z1781" s="156" t="s">
        <v>38</v>
      </c>
      <c r="AA1781" s="156" t="s">
        <v>38</v>
      </c>
      <c r="AB1781" s="156" t="s">
        <v>38</v>
      </c>
      <c r="AC1781" s="156" t="s">
        <v>38</v>
      </c>
      <c r="AD1781" s="96" t="s">
        <v>290</v>
      </c>
      <c r="AE1781" s="156" t="s">
        <v>38</v>
      </c>
      <c r="AF1781" s="156" t="s">
        <v>38</v>
      </c>
      <c r="AG1781" s="156" t="s">
        <v>38</v>
      </c>
      <c r="AH1781" s="156" t="s">
        <v>38</v>
      </c>
      <c r="AI1781" s="156" t="s">
        <v>38</v>
      </c>
      <c r="AJ1781" s="156" t="s">
        <v>38</v>
      </c>
      <c r="AK1781" s="156" t="s">
        <v>38</v>
      </c>
    </row>
    <row r="1782" spans="23:37" ht="16.5" customHeight="1" x14ac:dyDescent="0.25">
      <c r="W1782" s="156" t="s">
        <v>38</v>
      </c>
      <c r="X1782" s="156" t="s">
        <v>38</v>
      </c>
      <c r="Y1782" s="156" t="s">
        <v>38</v>
      </c>
      <c r="Z1782" s="156" t="s">
        <v>38</v>
      </c>
      <c r="AA1782" s="156" t="s">
        <v>38</v>
      </c>
      <c r="AB1782" s="156" t="s">
        <v>38</v>
      </c>
      <c r="AC1782" s="156" t="s">
        <v>38</v>
      </c>
      <c r="AD1782" s="96" t="s">
        <v>290</v>
      </c>
      <c r="AE1782" s="156" t="s">
        <v>38</v>
      </c>
      <c r="AF1782" s="156" t="s">
        <v>38</v>
      </c>
      <c r="AG1782" s="156" t="s">
        <v>38</v>
      </c>
      <c r="AH1782" s="156" t="s">
        <v>38</v>
      </c>
      <c r="AI1782" s="156" t="s">
        <v>38</v>
      </c>
      <c r="AJ1782" s="156" t="s">
        <v>38</v>
      </c>
      <c r="AK1782" s="156" t="s">
        <v>38</v>
      </c>
    </row>
    <row r="1783" spans="23:37" ht="16.5" customHeight="1" x14ac:dyDescent="0.25">
      <c r="W1783" s="156" t="s">
        <v>38</v>
      </c>
      <c r="X1783" s="156" t="s">
        <v>38</v>
      </c>
      <c r="Y1783" s="156" t="s">
        <v>38</v>
      </c>
      <c r="Z1783" s="156" t="s">
        <v>38</v>
      </c>
      <c r="AA1783" s="156" t="s">
        <v>38</v>
      </c>
      <c r="AB1783" s="156" t="s">
        <v>38</v>
      </c>
      <c r="AC1783" s="156" t="s">
        <v>38</v>
      </c>
      <c r="AD1783" s="96" t="s">
        <v>290</v>
      </c>
      <c r="AE1783" s="156" t="s">
        <v>38</v>
      </c>
      <c r="AF1783" s="156" t="s">
        <v>38</v>
      </c>
      <c r="AG1783" s="156" t="s">
        <v>38</v>
      </c>
      <c r="AH1783" s="156" t="s">
        <v>38</v>
      </c>
      <c r="AI1783" s="156" t="s">
        <v>38</v>
      </c>
      <c r="AJ1783" s="156" t="s">
        <v>38</v>
      </c>
      <c r="AK1783" s="156" t="s">
        <v>38</v>
      </c>
    </row>
    <row r="1784" spans="23:37" ht="16.5" customHeight="1" x14ac:dyDescent="0.25">
      <c r="W1784" s="156" t="s">
        <v>38</v>
      </c>
      <c r="X1784" s="156" t="s">
        <v>38</v>
      </c>
      <c r="Y1784" s="156" t="s">
        <v>38</v>
      </c>
      <c r="Z1784" s="156" t="s">
        <v>38</v>
      </c>
      <c r="AA1784" s="156" t="s">
        <v>38</v>
      </c>
      <c r="AB1784" s="156" t="s">
        <v>38</v>
      </c>
      <c r="AC1784" s="156" t="s">
        <v>38</v>
      </c>
      <c r="AD1784" s="96" t="s">
        <v>290</v>
      </c>
      <c r="AE1784" s="156" t="s">
        <v>38</v>
      </c>
      <c r="AF1784" s="156" t="s">
        <v>38</v>
      </c>
      <c r="AG1784" s="156" t="s">
        <v>38</v>
      </c>
      <c r="AH1784" s="156" t="s">
        <v>38</v>
      </c>
      <c r="AI1784" s="156" t="s">
        <v>38</v>
      </c>
      <c r="AJ1784" s="156" t="s">
        <v>38</v>
      </c>
      <c r="AK1784" s="156" t="s">
        <v>38</v>
      </c>
    </row>
    <row r="1785" spans="23:37" ht="16.5" customHeight="1" x14ac:dyDescent="0.25">
      <c r="W1785" s="156" t="s">
        <v>38</v>
      </c>
      <c r="X1785" s="156" t="s">
        <v>38</v>
      </c>
      <c r="Y1785" s="156" t="s">
        <v>38</v>
      </c>
      <c r="Z1785" s="156" t="s">
        <v>38</v>
      </c>
      <c r="AA1785" s="156" t="s">
        <v>38</v>
      </c>
      <c r="AB1785" s="156" t="s">
        <v>38</v>
      </c>
      <c r="AC1785" s="156" t="s">
        <v>38</v>
      </c>
      <c r="AD1785" s="96" t="s">
        <v>290</v>
      </c>
      <c r="AE1785" s="156" t="s">
        <v>38</v>
      </c>
      <c r="AF1785" s="156" t="s">
        <v>38</v>
      </c>
      <c r="AG1785" s="156" t="s">
        <v>38</v>
      </c>
      <c r="AH1785" s="156" t="s">
        <v>38</v>
      </c>
      <c r="AI1785" s="156" t="s">
        <v>38</v>
      </c>
      <c r="AJ1785" s="156" t="s">
        <v>38</v>
      </c>
      <c r="AK1785" s="156" t="s">
        <v>38</v>
      </c>
    </row>
    <row r="1786" spans="23:37" ht="16.5" customHeight="1" x14ac:dyDescent="0.25">
      <c r="W1786" s="156" t="s">
        <v>38</v>
      </c>
      <c r="X1786" s="156" t="s">
        <v>38</v>
      </c>
      <c r="Y1786" s="156" t="s">
        <v>38</v>
      </c>
      <c r="Z1786" s="156" t="s">
        <v>38</v>
      </c>
      <c r="AA1786" s="156" t="s">
        <v>38</v>
      </c>
      <c r="AB1786" s="156" t="s">
        <v>38</v>
      </c>
      <c r="AC1786" s="156" t="s">
        <v>38</v>
      </c>
      <c r="AD1786" s="96" t="s">
        <v>290</v>
      </c>
      <c r="AE1786" s="156" t="s">
        <v>38</v>
      </c>
      <c r="AF1786" s="156" t="s">
        <v>38</v>
      </c>
      <c r="AG1786" s="156" t="s">
        <v>38</v>
      </c>
      <c r="AH1786" s="156" t="s">
        <v>38</v>
      </c>
      <c r="AI1786" s="156" t="s">
        <v>38</v>
      </c>
      <c r="AJ1786" s="156" t="s">
        <v>38</v>
      </c>
      <c r="AK1786" s="156" t="s">
        <v>38</v>
      </c>
    </row>
    <row r="1787" spans="23:37" ht="16.5" customHeight="1" x14ac:dyDescent="0.25">
      <c r="W1787" s="156" t="s">
        <v>38</v>
      </c>
      <c r="X1787" s="156" t="s">
        <v>38</v>
      </c>
      <c r="Y1787" s="156" t="s">
        <v>38</v>
      </c>
      <c r="Z1787" s="156" t="s">
        <v>38</v>
      </c>
      <c r="AA1787" s="156" t="s">
        <v>38</v>
      </c>
      <c r="AB1787" s="156" t="s">
        <v>38</v>
      </c>
      <c r="AC1787" s="156" t="s">
        <v>38</v>
      </c>
      <c r="AD1787" s="96" t="s">
        <v>290</v>
      </c>
      <c r="AE1787" s="156" t="s">
        <v>38</v>
      </c>
      <c r="AF1787" s="156" t="s">
        <v>38</v>
      </c>
      <c r="AG1787" s="156" t="s">
        <v>38</v>
      </c>
      <c r="AH1787" s="156" t="s">
        <v>38</v>
      </c>
      <c r="AI1787" s="156" t="s">
        <v>38</v>
      </c>
      <c r="AJ1787" s="156" t="s">
        <v>38</v>
      </c>
      <c r="AK1787" s="156" t="s">
        <v>38</v>
      </c>
    </row>
    <row r="1788" spans="23:37" ht="16.5" customHeight="1" x14ac:dyDescent="0.25">
      <c r="W1788" s="156" t="s">
        <v>38</v>
      </c>
      <c r="X1788" s="156" t="s">
        <v>38</v>
      </c>
      <c r="Y1788" s="156" t="s">
        <v>38</v>
      </c>
      <c r="Z1788" s="156" t="s">
        <v>38</v>
      </c>
      <c r="AA1788" s="156" t="s">
        <v>38</v>
      </c>
      <c r="AB1788" s="156" t="s">
        <v>38</v>
      </c>
      <c r="AC1788" s="156" t="s">
        <v>38</v>
      </c>
      <c r="AD1788" s="96" t="s">
        <v>290</v>
      </c>
      <c r="AE1788" s="156" t="s">
        <v>38</v>
      </c>
      <c r="AF1788" s="156" t="s">
        <v>38</v>
      </c>
      <c r="AG1788" s="156" t="s">
        <v>38</v>
      </c>
      <c r="AH1788" s="156" t="s">
        <v>38</v>
      </c>
      <c r="AI1788" s="156" t="s">
        <v>38</v>
      </c>
      <c r="AJ1788" s="156" t="s">
        <v>38</v>
      </c>
      <c r="AK1788" s="156" t="s">
        <v>38</v>
      </c>
    </row>
    <row r="1789" spans="23:37" ht="16.5" customHeight="1" x14ac:dyDescent="0.25">
      <c r="W1789" s="156" t="s">
        <v>38</v>
      </c>
      <c r="X1789" s="156" t="s">
        <v>38</v>
      </c>
      <c r="Y1789" s="156" t="s">
        <v>38</v>
      </c>
      <c r="Z1789" s="156" t="s">
        <v>38</v>
      </c>
      <c r="AA1789" s="156" t="s">
        <v>38</v>
      </c>
      <c r="AB1789" s="156" t="s">
        <v>38</v>
      </c>
      <c r="AC1789" s="156" t="s">
        <v>38</v>
      </c>
      <c r="AD1789" s="96" t="s">
        <v>290</v>
      </c>
      <c r="AE1789" s="156" t="s">
        <v>38</v>
      </c>
      <c r="AF1789" s="156" t="s">
        <v>38</v>
      </c>
      <c r="AG1789" s="156" t="s">
        <v>38</v>
      </c>
      <c r="AH1789" s="156" t="s">
        <v>38</v>
      </c>
      <c r="AI1789" s="156" t="s">
        <v>38</v>
      </c>
      <c r="AJ1789" s="156" t="s">
        <v>38</v>
      </c>
      <c r="AK1789" s="156" t="s">
        <v>38</v>
      </c>
    </row>
    <row r="1790" spans="23:37" ht="16.5" customHeight="1" x14ac:dyDescent="0.25">
      <c r="W1790" s="156" t="s">
        <v>38</v>
      </c>
      <c r="X1790" s="156" t="s">
        <v>38</v>
      </c>
      <c r="Y1790" s="156" t="s">
        <v>38</v>
      </c>
      <c r="Z1790" s="156" t="s">
        <v>38</v>
      </c>
      <c r="AA1790" s="156" t="s">
        <v>38</v>
      </c>
      <c r="AB1790" s="156" t="s">
        <v>38</v>
      </c>
      <c r="AC1790" s="156" t="s">
        <v>38</v>
      </c>
      <c r="AD1790" s="96" t="s">
        <v>290</v>
      </c>
      <c r="AE1790" s="156" t="s">
        <v>38</v>
      </c>
      <c r="AF1790" s="156" t="s">
        <v>38</v>
      </c>
      <c r="AG1790" s="156" t="s">
        <v>38</v>
      </c>
      <c r="AH1790" s="156" t="s">
        <v>38</v>
      </c>
      <c r="AI1790" s="156" t="s">
        <v>38</v>
      </c>
      <c r="AJ1790" s="156" t="s">
        <v>38</v>
      </c>
      <c r="AK1790" s="156" t="s">
        <v>38</v>
      </c>
    </row>
    <row r="1791" spans="23:37" ht="16.5" customHeight="1" x14ac:dyDescent="0.25">
      <c r="W1791" s="156" t="s">
        <v>38</v>
      </c>
      <c r="X1791" s="156" t="s">
        <v>38</v>
      </c>
      <c r="Y1791" s="156" t="s">
        <v>38</v>
      </c>
      <c r="Z1791" s="156" t="s">
        <v>38</v>
      </c>
      <c r="AA1791" s="156" t="s">
        <v>38</v>
      </c>
      <c r="AB1791" s="156" t="s">
        <v>38</v>
      </c>
      <c r="AC1791" s="156" t="s">
        <v>38</v>
      </c>
      <c r="AD1791" s="96" t="s">
        <v>290</v>
      </c>
      <c r="AE1791" s="156" t="s">
        <v>38</v>
      </c>
      <c r="AF1791" s="156" t="s">
        <v>38</v>
      </c>
      <c r="AG1791" s="156" t="s">
        <v>38</v>
      </c>
      <c r="AH1791" s="156" t="s">
        <v>38</v>
      </c>
      <c r="AI1791" s="156" t="s">
        <v>38</v>
      </c>
      <c r="AJ1791" s="156" t="s">
        <v>38</v>
      </c>
      <c r="AK1791" s="156" t="s">
        <v>38</v>
      </c>
    </row>
    <row r="1792" spans="23:37" ht="16.5" customHeight="1" x14ac:dyDescent="0.25">
      <c r="W1792" s="156" t="s">
        <v>38</v>
      </c>
      <c r="X1792" s="156" t="s">
        <v>38</v>
      </c>
      <c r="Y1792" s="156" t="s">
        <v>38</v>
      </c>
      <c r="Z1792" s="156" t="s">
        <v>38</v>
      </c>
      <c r="AA1792" s="156" t="s">
        <v>38</v>
      </c>
      <c r="AB1792" s="156" t="s">
        <v>38</v>
      </c>
      <c r="AC1792" s="156" t="s">
        <v>38</v>
      </c>
      <c r="AD1792" s="96" t="s">
        <v>290</v>
      </c>
      <c r="AE1792" s="156" t="s">
        <v>38</v>
      </c>
      <c r="AF1792" s="156" t="s">
        <v>38</v>
      </c>
      <c r="AG1792" s="156" t="s">
        <v>38</v>
      </c>
      <c r="AH1792" s="156" t="s">
        <v>38</v>
      </c>
      <c r="AI1792" s="156" t="s">
        <v>38</v>
      </c>
      <c r="AJ1792" s="156" t="s">
        <v>38</v>
      </c>
      <c r="AK1792" s="156" t="s">
        <v>38</v>
      </c>
    </row>
    <row r="1793" spans="23:37" ht="16.5" customHeight="1" x14ac:dyDescent="0.25">
      <c r="W1793" s="156" t="s">
        <v>38</v>
      </c>
      <c r="X1793" s="156" t="s">
        <v>38</v>
      </c>
      <c r="Y1793" s="156" t="s">
        <v>38</v>
      </c>
      <c r="Z1793" s="156" t="s">
        <v>38</v>
      </c>
      <c r="AA1793" s="156" t="s">
        <v>38</v>
      </c>
      <c r="AB1793" s="156" t="s">
        <v>38</v>
      </c>
      <c r="AC1793" s="156" t="s">
        <v>38</v>
      </c>
      <c r="AD1793" s="96" t="s">
        <v>290</v>
      </c>
      <c r="AE1793" s="156" t="s">
        <v>38</v>
      </c>
      <c r="AF1793" s="156" t="s">
        <v>38</v>
      </c>
      <c r="AG1793" s="156" t="s">
        <v>38</v>
      </c>
      <c r="AH1793" s="156" t="s">
        <v>38</v>
      </c>
      <c r="AI1793" s="156" t="s">
        <v>38</v>
      </c>
      <c r="AJ1793" s="156" t="s">
        <v>38</v>
      </c>
      <c r="AK1793" s="156" t="s">
        <v>38</v>
      </c>
    </row>
    <row r="1794" spans="23:37" ht="16.5" customHeight="1" x14ac:dyDescent="0.25">
      <c r="W1794" s="156" t="s">
        <v>38</v>
      </c>
      <c r="X1794" s="156" t="s">
        <v>38</v>
      </c>
      <c r="Y1794" s="156" t="s">
        <v>38</v>
      </c>
      <c r="Z1794" s="156" t="s">
        <v>38</v>
      </c>
      <c r="AA1794" s="156" t="s">
        <v>38</v>
      </c>
      <c r="AB1794" s="156" t="s">
        <v>38</v>
      </c>
      <c r="AC1794" s="156" t="s">
        <v>38</v>
      </c>
      <c r="AD1794" s="96" t="s">
        <v>290</v>
      </c>
      <c r="AE1794" s="156" t="s">
        <v>38</v>
      </c>
      <c r="AF1794" s="156" t="s">
        <v>38</v>
      </c>
      <c r="AG1794" s="156" t="s">
        <v>38</v>
      </c>
      <c r="AH1794" s="156" t="s">
        <v>38</v>
      </c>
      <c r="AI1794" s="156" t="s">
        <v>38</v>
      </c>
      <c r="AJ1794" s="156" t="s">
        <v>38</v>
      </c>
      <c r="AK1794" s="156" t="s">
        <v>38</v>
      </c>
    </row>
    <row r="1795" spans="23:37" ht="16.5" customHeight="1" x14ac:dyDescent="0.25">
      <c r="W1795" s="156" t="s">
        <v>38</v>
      </c>
      <c r="X1795" s="156" t="s">
        <v>38</v>
      </c>
      <c r="Y1795" s="156" t="s">
        <v>38</v>
      </c>
      <c r="Z1795" s="156" t="s">
        <v>38</v>
      </c>
      <c r="AA1795" s="156" t="s">
        <v>38</v>
      </c>
      <c r="AB1795" s="156" t="s">
        <v>38</v>
      </c>
      <c r="AC1795" s="156" t="s">
        <v>38</v>
      </c>
      <c r="AD1795" s="96" t="s">
        <v>290</v>
      </c>
      <c r="AE1795" s="156" t="s">
        <v>38</v>
      </c>
      <c r="AF1795" s="156" t="s">
        <v>38</v>
      </c>
      <c r="AG1795" s="156" t="s">
        <v>38</v>
      </c>
      <c r="AH1795" s="156" t="s">
        <v>38</v>
      </c>
      <c r="AI1795" s="156" t="s">
        <v>38</v>
      </c>
      <c r="AJ1795" s="156" t="s">
        <v>38</v>
      </c>
      <c r="AK1795" s="156" t="s">
        <v>38</v>
      </c>
    </row>
    <row r="1796" spans="23:37" ht="16.5" customHeight="1" x14ac:dyDescent="0.25">
      <c r="W1796" s="156" t="s">
        <v>38</v>
      </c>
      <c r="X1796" s="156" t="s">
        <v>38</v>
      </c>
      <c r="Y1796" s="156" t="s">
        <v>38</v>
      </c>
      <c r="Z1796" s="156" t="s">
        <v>38</v>
      </c>
      <c r="AA1796" s="156" t="s">
        <v>38</v>
      </c>
      <c r="AB1796" s="156" t="s">
        <v>38</v>
      </c>
      <c r="AC1796" s="156" t="s">
        <v>38</v>
      </c>
      <c r="AD1796" s="96" t="s">
        <v>290</v>
      </c>
      <c r="AE1796" s="156" t="s">
        <v>38</v>
      </c>
      <c r="AF1796" s="156" t="s">
        <v>38</v>
      </c>
      <c r="AG1796" s="156" t="s">
        <v>38</v>
      </c>
      <c r="AH1796" s="156" t="s">
        <v>38</v>
      </c>
      <c r="AI1796" s="156" t="s">
        <v>38</v>
      </c>
      <c r="AJ1796" s="156" t="s">
        <v>38</v>
      </c>
      <c r="AK1796" s="156" t="s">
        <v>38</v>
      </c>
    </row>
    <row r="1797" spans="23:37" ht="16.5" customHeight="1" x14ac:dyDescent="0.25">
      <c r="W1797" s="156" t="s">
        <v>38</v>
      </c>
      <c r="X1797" s="156" t="s">
        <v>38</v>
      </c>
      <c r="Y1797" s="156" t="s">
        <v>38</v>
      </c>
      <c r="Z1797" s="156" t="s">
        <v>38</v>
      </c>
      <c r="AA1797" s="156" t="s">
        <v>38</v>
      </c>
      <c r="AB1797" s="156" t="s">
        <v>38</v>
      </c>
      <c r="AC1797" s="156" t="s">
        <v>38</v>
      </c>
      <c r="AD1797" s="96" t="s">
        <v>290</v>
      </c>
      <c r="AE1797" s="156" t="s">
        <v>38</v>
      </c>
      <c r="AF1797" s="156" t="s">
        <v>38</v>
      </c>
      <c r="AG1797" s="156" t="s">
        <v>38</v>
      </c>
      <c r="AH1797" s="156" t="s">
        <v>38</v>
      </c>
      <c r="AI1797" s="156" t="s">
        <v>38</v>
      </c>
      <c r="AJ1797" s="156" t="s">
        <v>38</v>
      </c>
      <c r="AK1797" s="156" t="s">
        <v>38</v>
      </c>
    </row>
    <row r="1798" spans="23:37" ht="16.5" customHeight="1" x14ac:dyDescent="0.25">
      <c r="W1798" s="156" t="s">
        <v>38</v>
      </c>
      <c r="X1798" s="156" t="s">
        <v>38</v>
      </c>
      <c r="Y1798" s="156" t="s">
        <v>38</v>
      </c>
      <c r="Z1798" s="156" t="s">
        <v>38</v>
      </c>
      <c r="AA1798" s="156" t="s">
        <v>38</v>
      </c>
      <c r="AB1798" s="156" t="s">
        <v>38</v>
      </c>
      <c r="AC1798" s="156" t="s">
        <v>38</v>
      </c>
      <c r="AD1798" s="96" t="s">
        <v>290</v>
      </c>
      <c r="AE1798" s="156" t="s">
        <v>38</v>
      </c>
      <c r="AF1798" s="156" t="s">
        <v>38</v>
      </c>
      <c r="AG1798" s="156" t="s">
        <v>38</v>
      </c>
      <c r="AH1798" s="156" t="s">
        <v>38</v>
      </c>
      <c r="AI1798" s="156" t="s">
        <v>38</v>
      </c>
      <c r="AJ1798" s="156" t="s">
        <v>38</v>
      </c>
      <c r="AK1798" s="156" t="s">
        <v>38</v>
      </c>
    </row>
    <row r="1799" spans="23:37" ht="16.5" customHeight="1" x14ac:dyDescent="0.25">
      <c r="W1799" s="156" t="s">
        <v>38</v>
      </c>
      <c r="X1799" s="156" t="s">
        <v>38</v>
      </c>
      <c r="Y1799" s="156" t="s">
        <v>38</v>
      </c>
      <c r="Z1799" s="156" t="s">
        <v>38</v>
      </c>
      <c r="AA1799" s="156" t="s">
        <v>38</v>
      </c>
      <c r="AB1799" s="156" t="s">
        <v>38</v>
      </c>
      <c r="AC1799" s="156" t="s">
        <v>38</v>
      </c>
      <c r="AD1799" s="96" t="s">
        <v>290</v>
      </c>
      <c r="AE1799" s="156" t="s">
        <v>38</v>
      </c>
      <c r="AF1799" s="156" t="s">
        <v>38</v>
      </c>
      <c r="AG1799" s="156" t="s">
        <v>38</v>
      </c>
      <c r="AH1799" s="156" t="s">
        <v>38</v>
      </c>
      <c r="AI1799" s="156" t="s">
        <v>38</v>
      </c>
      <c r="AJ1799" s="156" t="s">
        <v>38</v>
      </c>
      <c r="AK1799" s="156" t="s">
        <v>38</v>
      </c>
    </row>
    <row r="1800" spans="23:37" ht="16.5" customHeight="1" x14ac:dyDescent="0.25">
      <c r="W1800" s="156" t="s">
        <v>38</v>
      </c>
      <c r="X1800" s="156" t="s">
        <v>38</v>
      </c>
      <c r="Y1800" s="156" t="s">
        <v>38</v>
      </c>
      <c r="Z1800" s="156" t="s">
        <v>38</v>
      </c>
      <c r="AA1800" s="156" t="s">
        <v>38</v>
      </c>
      <c r="AB1800" s="156" t="s">
        <v>38</v>
      </c>
      <c r="AC1800" s="156" t="s">
        <v>38</v>
      </c>
      <c r="AD1800" s="96" t="s">
        <v>290</v>
      </c>
      <c r="AE1800" s="156" t="s">
        <v>38</v>
      </c>
      <c r="AF1800" s="156" t="s">
        <v>38</v>
      </c>
      <c r="AG1800" s="156" t="s">
        <v>38</v>
      </c>
      <c r="AH1800" s="156" t="s">
        <v>38</v>
      </c>
      <c r="AI1800" s="156" t="s">
        <v>38</v>
      </c>
      <c r="AJ1800" s="156" t="s">
        <v>38</v>
      </c>
      <c r="AK1800" s="156" t="s">
        <v>38</v>
      </c>
    </row>
    <row r="1801" spans="23:37" ht="16.5" customHeight="1" x14ac:dyDescent="0.25">
      <c r="W1801" s="156" t="s">
        <v>38</v>
      </c>
      <c r="X1801" s="156" t="s">
        <v>38</v>
      </c>
      <c r="Y1801" s="156" t="s">
        <v>38</v>
      </c>
      <c r="Z1801" s="156" t="s">
        <v>38</v>
      </c>
      <c r="AA1801" s="156" t="s">
        <v>38</v>
      </c>
      <c r="AB1801" s="156" t="s">
        <v>38</v>
      </c>
      <c r="AC1801" s="156" t="s">
        <v>38</v>
      </c>
      <c r="AD1801" s="96" t="s">
        <v>290</v>
      </c>
      <c r="AE1801" s="156" t="s">
        <v>38</v>
      </c>
      <c r="AF1801" s="156" t="s">
        <v>38</v>
      </c>
      <c r="AG1801" s="156" t="s">
        <v>38</v>
      </c>
      <c r="AH1801" s="156" t="s">
        <v>38</v>
      </c>
      <c r="AI1801" s="156" t="s">
        <v>38</v>
      </c>
      <c r="AJ1801" s="156" t="s">
        <v>38</v>
      </c>
      <c r="AK1801" s="156" t="s">
        <v>38</v>
      </c>
    </row>
    <row r="1802" spans="23:37" ht="16.5" customHeight="1" x14ac:dyDescent="0.25">
      <c r="W1802" s="156" t="s">
        <v>38</v>
      </c>
      <c r="X1802" s="156" t="s">
        <v>38</v>
      </c>
      <c r="Y1802" s="156" t="s">
        <v>38</v>
      </c>
      <c r="Z1802" s="156" t="s">
        <v>38</v>
      </c>
      <c r="AA1802" s="156" t="s">
        <v>38</v>
      </c>
      <c r="AB1802" s="156" t="s">
        <v>38</v>
      </c>
      <c r="AC1802" s="156" t="s">
        <v>38</v>
      </c>
      <c r="AD1802" s="96" t="s">
        <v>290</v>
      </c>
      <c r="AE1802" s="156" t="s">
        <v>38</v>
      </c>
      <c r="AF1802" s="156" t="s">
        <v>38</v>
      </c>
      <c r="AG1802" s="156" t="s">
        <v>38</v>
      </c>
      <c r="AH1802" s="156" t="s">
        <v>38</v>
      </c>
      <c r="AI1802" s="156" t="s">
        <v>38</v>
      </c>
      <c r="AJ1802" s="156" t="s">
        <v>38</v>
      </c>
      <c r="AK1802" s="156" t="s">
        <v>38</v>
      </c>
    </row>
    <row r="1803" spans="23:37" ht="16.5" customHeight="1" x14ac:dyDescent="0.25">
      <c r="W1803" s="156" t="s">
        <v>38</v>
      </c>
      <c r="X1803" s="156" t="s">
        <v>38</v>
      </c>
      <c r="Y1803" s="156" t="s">
        <v>38</v>
      </c>
      <c r="Z1803" s="156" t="s">
        <v>38</v>
      </c>
      <c r="AA1803" s="156" t="s">
        <v>38</v>
      </c>
      <c r="AB1803" s="156" t="s">
        <v>38</v>
      </c>
      <c r="AC1803" s="156" t="s">
        <v>38</v>
      </c>
      <c r="AD1803" s="96" t="s">
        <v>290</v>
      </c>
      <c r="AE1803" s="156" t="s">
        <v>38</v>
      </c>
      <c r="AF1803" s="156" t="s">
        <v>38</v>
      </c>
      <c r="AG1803" s="156" t="s">
        <v>38</v>
      </c>
      <c r="AH1803" s="156" t="s">
        <v>38</v>
      </c>
      <c r="AI1803" s="156" t="s">
        <v>38</v>
      </c>
      <c r="AJ1803" s="156" t="s">
        <v>38</v>
      </c>
      <c r="AK1803" s="156" t="s">
        <v>38</v>
      </c>
    </row>
    <row r="1804" spans="23:37" ht="16.5" customHeight="1" x14ac:dyDescent="0.25">
      <c r="W1804" s="156" t="s">
        <v>38</v>
      </c>
      <c r="X1804" s="156" t="s">
        <v>38</v>
      </c>
      <c r="Y1804" s="156" t="s">
        <v>38</v>
      </c>
      <c r="Z1804" s="156" t="s">
        <v>38</v>
      </c>
      <c r="AA1804" s="156" t="s">
        <v>38</v>
      </c>
      <c r="AB1804" s="156" t="s">
        <v>38</v>
      </c>
      <c r="AC1804" s="156" t="s">
        <v>38</v>
      </c>
      <c r="AD1804" s="96" t="s">
        <v>290</v>
      </c>
      <c r="AE1804" s="156" t="s">
        <v>38</v>
      </c>
      <c r="AF1804" s="156" t="s">
        <v>38</v>
      </c>
      <c r="AG1804" s="156" t="s">
        <v>38</v>
      </c>
      <c r="AH1804" s="156" t="s">
        <v>38</v>
      </c>
      <c r="AI1804" s="156" t="s">
        <v>38</v>
      </c>
      <c r="AJ1804" s="156" t="s">
        <v>38</v>
      </c>
      <c r="AK1804" s="156" t="s">
        <v>38</v>
      </c>
    </row>
    <row r="1805" spans="23:37" ht="16.5" customHeight="1" x14ac:dyDescent="0.25">
      <c r="W1805" s="156" t="s">
        <v>38</v>
      </c>
      <c r="X1805" s="156" t="s">
        <v>38</v>
      </c>
      <c r="Y1805" s="156" t="s">
        <v>38</v>
      </c>
      <c r="Z1805" s="156" t="s">
        <v>38</v>
      </c>
      <c r="AA1805" s="156" t="s">
        <v>38</v>
      </c>
      <c r="AB1805" s="156" t="s">
        <v>38</v>
      </c>
      <c r="AC1805" s="156" t="s">
        <v>38</v>
      </c>
      <c r="AD1805" s="96" t="s">
        <v>290</v>
      </c>
      <c r="AE1805" s="156" t="s">
        <v>38</v>
      </c>
      <c r="AF1805" s="156" t="s">
        <v>38</v>
      </c>
      <c r="AG1805" s="156" t="s">
        <v>38</v>
      </c>
      <c r="AH1805" s="156" t="s">
        <v>38</v>
      </c>
      <c r="AI1805" s="156" t="s">
        <v>38</v>
      </c>
      <c r="AJ1805" s="156" t="s">
        <v>38</v>
      </c>
      <c r="AK1805" s="156" t="s">
        <v>38</v>
      </c>
    </row>
    <row r="1806" spans="23:37" ht="16.5" customHeight="1" x14ac:dyDescent="0.25">
      <c r="W1806" s="156" t="s">
        <v>38</v>
      </c>
      <c r="X1806" s="156" t="s">
        <v>38</v>
      </c>
      <c r="Y1806" s="156" t="s">
        <v>38</v>
      </c>
      <c r="Z1806" s="156" t="s">
        <v>38</v>
      </c>
      <c r="AA1806" s="156" t="s">
        <v>38</v>
      </c>
      <c r="AB1806" s="156" t="s">
        <v>38</v>
      </c>
      <c r="AC1806" s="156" t="s">
        <v>38</v>
      </c>
      <c r="AD1806" s="96" t="s">
        <v>290</v>
      </c>
      <c r="AE1806" s="156" t="s">
        <v>38</v>
      </c>
      <c r="AF1806" s="156" t="s">
        <v>38</v>
      </c>
      <c r="AG1806" s="156" t="s">
        <v>38</v>
      </c>
      <c r="AH1806" s="156" t="s">
        <v>38</v>
      </c>
      <c r="AI1806" s="156" t="s">
        <v>38</v>
      </c>
      <c r="AJ1806" s="156" t="s">
        <v>38</v>
      </c>
      <c r="AK1806" s="156" t="s">
        <v>38</v>
      </c>
    </row>
    <row r="1807" spans="23:37" ht="16.5" customHeight="1" x14ac:dyDescent="0.25">
      <c r="W1807" s="156" t="s">
        <v>38</v>
      </c>
      <c r="X1807" s="156" t="s">
        <v>38</v>
      </c>
      <c r="Y1807" s="156" t="s">
        <v>38</v>
      </c>
      <c r="Z1807" s="156" t="s">
        <v>38</v>
      </c>
      <c r="AA1807" s="156" t="s">
        <v>38</v>
      </c>
      <c r="AB1807" s="156" t="s">
        <v>38</v>
      </c>
      <c r="AC1807" s="156" t="s">
        <v>38</v>
      </c>
      <c r="AD1807" s="96" t="s">
        <v>290</v>
      </c>
      <c r="AE1807" s="156" t="s">
        <v>38</v>
      </c>
      <c r="AF1807" s="156" t="s">
        <v>38</v>
      </c>
      <c r="AG1807" s="156" t="s">
        <v>38</v>
      </c>
      <c r="AH1807" s="156" t="s">
        <v>38</v>
      </c>
      <c r="AI1807" s="156" t="s">
        <v>38</v>
      </c>
      <c r="AJ1807" s="156" t="s">
        <v>38</v>
      </c>
      <c r="AK1807" s="156" t="s">
        <v>38</v>
      </c>
    </row>
    <row r="1808" spans="23:37" ht="16.5" customHeight="1" x14ac:dyDescent="0.25">
      <c r="W1808" s="156" t="s">
        <v>38</v>
      </c>
      <c r="X1808" s="156" t="s">
        <v>38</v>
      </c>
      <c r="Y1808" s="156" t="s">
        <v>38</v>
      </c>
      <c r="Z1808" s="156" t="s">
        <v>38</v>
      </c>
      <c r="AA1808" s="156" t="s">
        <v>38</v>
      </c>
      <c r="AB1808" s="156" t="s">
        <v>38</v>
      </c>
      <c r="AC1808" s="156" t="s">
        <v>38</v>
      </c>
      <c r="AD1808" s="96" t="s">
        <v>290</v>
      </c>
      <c r="AE1808" s="156" t="s">
        <v>38</v>
      </c>
      <c r="AF1808" s="156" t="s">
        <v>38</v>
      </c>
      <c r="AG1808" s="156" t="s">
        <v>38</v>
      </c>
      <c r="AH1808" s="156" t="s">
        <v>38</v>
      </c>
      <c r="AI1808" s="156" t="s">
        <v>38</v>
      </c>
      <c r="AJ1808" s="156" t="s">
        <v>38</v>
      </c>
      <c r="AK1808" s="156" t="s">
        <v>38</v>
      </c>
    </row>
    <row r="1809" spans="23:37" ht="16.5" customHeight="1" x14ac:dyDescent="0.25">
      <c r="W1809" s="156" t="s">
        <v>38</v>
      </c>
      <c r="X1809" s="156" t="s">
        <v>38</v>
      </c>
      <c r="Y1809" s="156" t="s">
        <v>38</v>
      </c>
      <c r="Z1809" s="156" t="s">
        <v>38</v>
      </c>
      <c r="AA1809" s="156" t="s">
        <v>38</v>
      </c>
      <c r="AB1809" s="156" t="s">
        <v>38</v>
      </c>
      <c r="AC1809" s="156" t="s">
        <v>38</v>
      </c>
      <c r="AD1809" s="96" t="s">
        <v>290</v>
      </c>
      <c r="AE1809" s="156" t="s">
        <v>38</v>
      </c>
      <c r="AF1809" s="156" t="s">
        <v>38</v>
      </c>
      <c r="AG1809" s="156" t="s">
        <v>38</v>
      </c>
      <c r="AH1809" s="156" t="s">
        <v>38</v>
      </c>
      <c r="AI1809" s="156" t="s">
        <v>38</v>
      </c>
      <c r="AJ1809" s="156" t="s">
        <v>38</v>
      </c>
      <c r="AK1809" s="156" t="s">
        <v>38</v>
      </c>
    </row>
    <row r="1810" spans="23:37" ht="16.5" customHeight="1" x14ac:dyDescent="0.25">
      <c r="W1810" s="156" t="s">
        <v>38</v>
      </c>
      <c r="X1810" s="156" t="s">
        <v>38</v>
      </c>
      <c r="Y1810" s="156" t="s">
        <v>38</v>
      </c>
      <c r="Z1810" s="156" t="s">
        <v>38</v>
      </c>
      <c r="AA1810" s="156" t="s">
        <v>38</v>
      </c>
      <c r="AB1810" s="156" t="s">
        <v>38</v>
      </c>
      <c r="AC1810" s="156" t="s">
        <v>38</v>
      </c>
      <c r="AD1810" s="96" t="s">
        <v>290</v>
      </c>
      <c r="AE1810" s="156" t="s">
        <v>38</v>
      </c>
      <c r="AF1810" s="156" t="s">
        <v>38</v>
      </c>
      <c r="AG1810" s="156" t="s">
        <v>38</v>
      </c>
      <c r="AH1810" s="156" t="s">
        <v>38</v>
      </c>
      <c r="AI1810" s="156" t="s">
        <v>38</v>
      </c>
      <c r="AJ1810" s="156" t="s">
        <v>38</v>
      </c>
      <c r="AK1810" s="156" t="s">
        <v>38</v>
      </c>
    </row>
    <row r="1811" spans="23:37" ht="16.5" customHeight="1" x14ac:dyDescent="0.25">
      <c r="W1811" s="156" t="s">
        <v>38</v>
      </c>
      <c r="X1811" s="156" t="s">
        <v>38</v>
      </c>
      <c r="Y1811" s="156" t="s">
        <v>38</v>
      </c>
      <c r="Z1811" s="156" t="s">
        <v>38</v>
      </c>
      <c r="AA1811" s="156" t="s">
        <v>38</v>
      </c>
      <c r="AB1811" s="156" t="s">
        <v>38</v>
      </c>
      <c r="AC1811" s="156" t="s">
        <v>38</v>
      </c>
      <c r="AD1811" s="96" t="s">
        <v>290</v>
      </c>
      <c r="AE1811" s="156" t="s">
        <v>38</v>
      </c>
      <c r="AF1811" s="156" t="s">
        <v>38</v>
      </c>
      <c r="AG1811" s="156" t="s">
        <v>38</v>
      </c>
      <c r="AH1811" s="156" t="s">
        <v>38</v>
      </c>
      <c r="AI1811" s="156" t="s">
        <v>38</v>
      </c>
      <c r="AJ1811" s="156" t="s">
        <v>38</v>
      </c>
      <c r="AK1811" s="156" t="s">
        <v>38</v>
      </c>
    </row>
    <row r="1812" spans="23:37" ht="16.5" customHeight="1" x14ac:dyDescent="0.25">
      <c r="W1812" s="156" t="s">
        <v>38</v>
      </c>
      <c r="X1812" s="156" t="s">
        <v>38</v>
      </c>
      <c r="Y1812" s="156" t="s">
        <v>38</v>
      </c>
      <c r="Z1812" s="156" t="s">
        <v>38</v>
      </c>
      <c r="AA1812" s="156" t="s">
        <v>38</v>
      </c>
      <c r="AB1812" s="156" t="s">
        <v>38</v>
      </c>
      <c r="AC1812" s="156" t="s">
        <v>38</v>
      </c>
      <c r="AD1812" s="96" t="s">
        <v>290</v>
      </c>
      <c r="AE1812" s="156" t="s">
        <v>38</v>
      </c>
      <c r="AF1812" s="156" t="s">
        <v>38</v>
      </c>
      <c r="AG1812" s="156" t="s">
        <v>38</v>
      </c>
      <c r="AH1812" s="156" t="s">
        <v>38</v>
      </c>
      <c r="AI1812" s="156" t="s">
        <v>38</v>
      </c>
      <c r="AJ1812" s="156" t="s">
        <v>38</v>
      </c>
      <c r="AK1812" s="156" t="s">
        <v>38</v>
      </c>
    </row>
    <row r="1813" spans="23:37" ht="16.5" customHeight="1" x14ac:dyDescent="0.25">
      <c r="W1813" s="156" t="s">
        <v>38</v>
      </c>
      <c r="X1813" s="156" t="s">
        <v>38</v>
      </c>
      <c r="Y1813" s="156" t="s">
        <v>38</v>
      </c>
      <c r="Z1813" s="156" t="s">
        <v>38</v>
      </c>
      <c r="AA1813" s="156" t="s">
        <v>38</v>
      </c>
      <c r="AB1813" s="156" t="s">
        <v>38</v>
      </c>
      <c r="AC1813" s="156" t="s">
        <v>38</v>
      </c>
      <c r="AD1813" s="96" t="s">
        <v>290</v>
      </c>
      <c r="AE1813" s="156" t="s">
        <v>38</v>
      </c>
      <c r="AF1813" s="156" t="s">
        <v>38</v>
      </c>
      <c r="AG1813" s="156" t="s">
        <v>38</v>
      </c>
      <c r="AH1813" s="156" t="s">
        <v>38</v>
      </c>
      <c r="AI1813" s="156" t="s">
        <v>38</v>
      </c>
      <c r="AJ1813" s="156" t="s">
        <v>38</v>
      </c>
      <c r="AK1813" s="156" t="s">
        <v>38</v>
      </c>
    </row>
    <row r="1814" spans="23:37" ht="16.5" customHeight="1" x14ac:dyDescent="0.25">
      <c r="W1814" s="156" t="s">
        <v>38</v>
      </c>
      <c r="X1814" s="156" t="s">
        <v>38</v>
      </c>
      <c r="Y1814" s="156" t="s">
        <v>38</v>
      </c>
      <c r="Z1814" s="156" t="s">
        <v>38</v>
      </c>
      <c r="AA1814" s="156" t="s">
        <v>38</v>
      </c>
      <c r="AB1814" s="156" t="s">
        <v>38</v>
      </c>
      <c r="AC1814" s="156" t="s">
        <v>38</v>
      </c>
      <c r="AD1814" s="96" t="s">
        <v>290</v>
      </c>
      <c r="AE1814" s="156" t="s">
        <v>38</v>
      </c>
      <c r="AF1814" s="156" t="s">
        <v>38</v>
      </c>
      <c r="AG1814" s="156" t="s">
        <v>38</v>
      </c>
      <c r="AH1814" s="156" t="s">
        <v>38</v>
      </c>
      <c r="AI1814" s="156" t="s">
        <v>38</v>
      </c>
      <c r="AJ1814" s="156" t="s">
        <v>38</v>
      </c>
      <c r="AK1814" s="156" t="s">
        <v>38</v>
      </c>
    </row>
    <row r="1815" spans="23:37" ht="16.5" customHeight="1" x14ac:dyDescent="0.25">
      <c r="W1815" s="156" t="s">
        <v>38</v>
      </c>
      <c r="X1815" s="156" t="s">
        <v>38</v>
      </c>
      <c r="Y1815" s="156" t="s">
        <v>38</v>
      </c>
      <c r="Z1815" s="156" t="s">
        <v>38</v>
      </c>
      <c r="AA1815" s="156" t="s">
        <v>38</v>
      </c>
      <c r="AB1815" s="156" t="s">
        <v>38</v>
      </c>
      <c r="AC1815" s="156" t="s">
        <v>38</v>
      </c>
      <c r="AD1815" s="96" t="s">
        <v>290</v>
      </c>
      <c r="AE1815" s="156" t="s">
        <v>38</v>
      </c>
      <c r="AF1815" s="156" t="s">
        <v>38</v>
      </c>
      <c r="AG1815" s="156" t="s">
        <v>38</v>
      </c>
      <c r="AH1815" s="156" t="s">
        <v>38</v>
      </c>
      <c r="AI1815" s="156" t="s">
        <v>38</v>
      </c>
      <c r="AJ1815" s="156" t="s">
        <v>38</v>
      </c>
      <c r="AK1815" s="156" t="s">
        <v>38</v>
      </c>
    </row>
    <row r="1816" spans="23:37" ht="16.5" customHeight="1" x14ac:dyDescent="0.25">
      <c r="W1816" s="156" t="s">
        <v>38</v>
      </c>
      <c r="X1816" s="156" t="s">
        <v>38</v>
      </c>
      <c r="Y1816" s="156" t="s">
        <v>38</v>
      </c>
      <c r="Z1816" s="156" t="s">
        <v>38</v>
      </c>
      <c r="AA1816" s="156" t="s">
        <v>38</v>
      </c>
      <c r="AB1816" s="156" t="s">
        <v>38</v>
      </c>
      <c r="AC1816" s="156" t="s">
        <v>38</v>
      </c>
      <c r="AD1816" s="96" t="s">
        <v>290</v>
      </c>
      <c r="AE1816" s="156" t="s">
        <v>38</v>
      </c>
      <c r="AF1816" s="156" t="s">
        <v>38</v>
      </c>
      <c r="AG1816" s="156" t="s">
        <v>38</v>
      </c>
      <c r="AH1816" s="156" t="s">
        <v>38</v>
      </c>
      <c r="AI1816" s="156" t="s">
        <v>38</v>
      </c>
      <c r="AJ1816" s="156" t="s">
        <v>38</v>
      </c>
      <c r="AK1816" s="156" t="s">
        <v>38</v>
      </c>
    </row>
    <row r="1817" spans="23:37" ht="16.5" customHeight="1" x14ac:dyDescent="0.25">
      <c r="W1817" s="156" t="s">
        <v>38</v>
      </c>
      <c r="X1817" s="156" t="s">
        <v>38</v>
      </c>
      <c r="Y1817" s="156" t="s">
        <v>38</v>
      </c>
      <c r="Z1817" s="156" t="s">
        <v>38</v>
      </c>
      <c r="AA1817" s="156" t="s">
        <v>38</v>
      </c>
      <c r="AB1817" s="156" t="s">
        <v>38</v>
      </c>
      <c r="AC1817" s="156" t="s">
        <v>38</v>
      </c>
      <c r="AD1817" s="96" t="s">
        <v>290</v>
      </c>
      <c r="AE1817" s="156" t="s">
        <v>38</v>
      </c>
      <c r="AF1817" s="156" t="s">
        <v>38</v>
      </c>
      <c r="AG1817" s="156" t="s">
        <v>38</v>
      </c>
      <c r="AH1817" s="156" t="s">
        <v>38</v>
      </c>
      <c r="AI1817" s="156" t="s">
        <v>38</v>
      </c>
      <c r="AJ1817" s="156" t="s">
        <v>38</v>
      </c>
      <c r="AK1817" s="156" t="s">
        <v>38</v>
      </c>
    </row>
    <row r="1818" spans="23:37" ht="16.5" customHeight="1" x14ac:dyDescent="0.25">
      <c r="W1818" s="156" t="s">
        <v>38</v>
      </c>
      <c r="X1818" s="156" t="s">
        <v>38</v>
      </c>
      <c r="Y1818" s="156" t="s">
        <v>38</v>
      </c>
      <c r="Z1818" s="156" t="s">
        <v>38</v>
      </c>
      <c r="AA1818" s="156" t="s">
        <v>38</v>
      </c>
      <c r="AB1818" s="156" t="s">
        <v>38</v>
      </c>
      <c r="AC1818" s="156" t="s">
        <v>38</v>
      </c>
      <c r="AD1818" s="96" t="s">
        <v>290</v>
      </c>
      <c r="AE1818" s="156" t="s">
        <v>38</v>
      </c>
      <c r="AF1818" s="156" t="s">
        <v>38</v>
      </c>
      <c r="AG1818" s="156" t="s">
        <v>38</v>
      </c>
      <c r="AH1818" s="156" t="s">
        <v>38</v>
      </c>
      <c r="AI1818" s="156" t="s">
        <v>38</v>
      </c>
      <c r="AJ1818" s="156" t="s">
        <v>38</v>
      </c>
      <c r="AK1818" s="156" t="s">
        <v>38</v>
      </c>
    </row>
    <row r="1819" spans="23:37" ht="16.5" customHeight="1" x14ac:dyDescent="0.25">
      <c r="W1819" s="156" t="s">
        <v>38</v>
      </c>
      <c r="X1819" s="156" t="s">
        <v>38</v>
      </c>
      <c r="Y1819" s="156" t="s">
        <v>38</v>
      </c>
      <c r="Z1819" s="156" t="s">
        <v>38</v>
      </c>
      <c r="AA1819" s="156" t="s">
        <v>38</v>
      </c>
      <c r="AB1819" s="156" t="s">
        <v>38</v>
      </c>
      <c r="AC1819" s="156" t="s">
        <v>38</v>
      </c>
      <c r="AD1819" s="96" t="s">
        <v>290</v>
      </c>
      <c r="AE1819" s="156" t="s">
        <v>38</v>
      </c>
      <c r="AF1819" s="156" t="s">
        <v>38</v>
      </c>
      <c r="AG1819" s="156" t="s">
        <v>38</v>
      </c>
      <c r="AH1819" s="156" t="s">
        <v>38</v>
      </c>
      <c r="AI1819" s="156" t="s">
        <v>38</v>
      </c>
      <c r="AJ1819" s="156" t="s">
        <v>38</v>
      </c>
      <c r="AK1819" s="156" t="s">
        <v>38</v>
      </c>
    </row>
    <row r="1820" spans="23:37" ht="16.5" customHeight="1" x14ac:dyDescent="0.25">
      <c r="W1820" s="156" t="s">
        <v>38</v>
      </c>
      <c r="X1820" s="156" t="s">
        <v>38</v>
      </c>
      <c r="Y1820" s="156" t="s">
        <v>38</v>
      </c>
      <c r="Z1820" s="156" t="s">
        <v>38</v>
      </c>
      <c r="AA1820" s="156" t="s">
        <v>38</v>
      </c>
      <c r="AB1820" s="156" t="s">
        <v>38</v>
      </c>
      <c r="AC1820" s="156" t="s">
        <v>38</v>
      </c>
      <c r="AD1820" s="96" t="s">
        <v>290</v>
      </c>
      <c r="AE1820" s="156" t="s">
        <v>38</v>
      </c>
      <c r="AF1820" s="156" t="s">
        <v>38</v>
      </c>
      <c r="AG1820" s="156" t="s">
        <v>38</v>
      </c>
      <c r="AH1820" s="156" t="s">
        <v>38</v>
      </c>
      <c r="AI1820" s="156" t="s">
        <v>38</v>
      </c>
      <c r="AJ1820" s="156" t="s">
        <v>38</v>
      </c>
      <c r="AK1820" s="156" t="s">
        <v>38</v>
      </c>
    </row>
    <row r="1821" spans="23:37" ht="16.5" customHeight="1" x14ac:dyDescent="0.25">
      <c r="W1821" s="156" t="s">
        <v>38</v>
      </c>
      <c r="X1821" s="156" t="s">
        <v>38</v>
      </c>
      <c r="Y1821" s="156" t="s">
        <v>38</v>
      </c>
      <c r="Z1821" s="156" t="s">
        <v>38</v>
      </c>
      <c r="AA1821" s="156" t="s">
        <v>38</v>
      </c>
      <c r="AB1821" s="156" t="s">
        <v>38</v>
      </c>
      <c r="AC1821" s="156" t="s">
        <v>38</v>
      </c>
      <c r="AD1821" s="96" t="s">
        <v>290</v>
      </c>
      <c r="AE1821" s="156" t="s">
        <v>38</v>
      </c>
      <c r="AF1821" s="156" t="s">
        <v>38</v>
      </c>
      <c r="AG1821" s="156" t="s">
        <v>38</v>
      </c>
      <c r="AH1821" s="156" t="s">
        <v>38</v>
      </c>
      <c r="AI1821" s="156" t="s">
        <v>38</v>
      </c>
      <c r="AJ1821" s="156" t="s">
        <v>38</v>
      </c>
      <c r="AK1821" s="156" t="s">
        <v>38</v>
      </c>
    </row>
    <row r="1822" spans="23:37" ht="16.5" customHeight="1" x14ac:dyDescent="0.25">
      <c r="W1822" s="156" t="s">
        <v>38</v>
      </c>
      <c r="X1822" s="156" t="s">
        <v>38</v>
      </c>
      <c r="Y1822" s="156" t="s">
        <v>38</v>
      </c>
      <c r="Z1822" s="156" t="s">
        <v>38</v>
      </c>
      <c r="AA1822" s="156" t="s">
        <v>38</v>
      </c>
      <c r="AB1822" s="156" t="s">
        <v>38</v>
      </c>
      <c r="AC1822" s="156" t="s">
        <v>38</v>
      </c>
      <c r="AD1822" s="96" t="s">
        <v>290</v>
      </c>
      <c r="AE1822" s="156" t="s">
        <v>38</v>
      </c>
      <c r="AF1822" s="156" t="s">
        <v>38</v>
      </c>
      <c r="AG1822" s="156" t="s">
        <v>38</v>
      </c>
      <c r="AH1822" s="156" t="s">
        <v>38</v>
      </c>
      <c r="AI1822" s="156" t="s">
        <v>38</v>
      </c>
      <c r="AJ1822" s="156" t="s">
        <v>38</v>
      </c>
      <c r="AK1822" s="156" t="s">
        <v>38</v>
      </c>
    </row>
    <row r="1823" spans="23:37" ht="16.5" customHeight="1" x14ac:dyDescent="0.25">
      <c r="W1823" s="156" t="s">
        <v>38</v>
      </c>
      <c r="X1823" s="156" t="s">
        <v>38</v>
      </c>
      <c r="Y1823" s="156" t="s">
        <v>38</v>
      </c>
      <c r="Z1823" s="156" t="s">
        <v>38</v>
      </c>
      <c r="AA1823" s="156" t="s">
        <v>38</v>
      </c>
      <c r="AB1823" s="156" t="s">
        <v>38</v>
      </c>
      <c r="AC1823" s="156" t="s">
        <v>38</v>
      </c>
      <c r="AD1823" s="96" t="s">
        <v>290</v>
      </c>
      <c r="AE1823" s="156" t="s">
        <v>38</v>
      </c>
      <c r="AF1823" s="156" t="s">
        <v>38</v>
      </c>
      <c r="AG1823" s="156" t="s">
        <v>38</v>
      </c>
      <c r="AH1823" s="156" t="s">
        <v>38</v>
      </c>
      <c r="AI1823" s="156" t="s">
        <v>38</v>
      </c>
      <c r="AJ1823" s="156" t="s">
        <v>38</v>
      </c>
      <c r="AK1823" s="156" t="s">
        <v>38</v>
      </c>
    </row>
    <row r="1824" spans="23:37" ht="16.5" customHeight="1" x14ac:dyDescent="0.25">
      <c r="W1824" s="156" t="s">
        <v>38</v>
      </c>
      <c r="X1824" s="156" t="s">
        <v>38</v>
      </c>
      <c r="Y1824" s="156" t="s">
        <v>38</v>
      </c>
      <c r="Z1824" s="156" t="s">
        <v>38</v>
      </c>
      <c r="AA1824" s="156" t="s">
        <v>38</v>
      </c>
      <c r="AB1824" s="156" t="s">
        <v>38</v>
      </c>
      <c r="AC1824" s="156" t="s">
        <v>38</v>
      </c>
      <c r="AD1824" s="96" t="s">
        <v>290</v>
      </c>
      <c r="AE1824" s="156" t="s">
        <v>38</v>
      </c>
      <c r="AF1824" s="156" t="s">
        <v>38</v>
      </c>
      <c r="AG1824" s="156" t="s">
        <v>38</v>
      </c>
      <c r="AH1824" s="156" t="s">
        <v>38</v>
      </c>
      <c r="AI1824" s="156" t="s">
        <v>38</v>
      </c>
      <c r="AJ1824" s="156" t="s">
        <v>38</v>
      </c>
      <c r="AK1824" s="156" t="s">
        <v>38</v>
      </c>
    </row>
    <row r="1825" spans="23:37" ht="16.5" customHeight="1" x14ac:dyDescent="0.25">
      <c r="W1825" s="156" t="s">
        <v>38</v>
      </c>
      <c r="X1825" s="156" t="s">
        <v>38</v>
      </c>
      <c r="Y1825" s="156" t="s">
        <v>38</v>
      </c>
      <c r="Z1825" s="156" t="s">
        <v>38</v>
      </c>
      <c r="AA1825" s="156" t="s">
        <v>38</v>
      </c>
      <c r="AB1825" s="156" t="s">
        <v>38</v>
      </c>
      <c r="AC1825" s="156" t="s">
        <v>38</v>
      </c>
      <c r="AD1825" s="96" t="s">
        <v>290</v>
      </c>
      <c r="AE1825" s="156" t="s">
        <v>38</v>
      </c>
      <c r="AF1825" s="156" t="s">
        <v>38</v>
      </c>
      <c r="AG1825" s="156" t="s">
        <v>38</v>
      </c>
      <c r="AH1825" s="156" t="s">
        <v>38</v>
      </c>
      <c r="AI1825" s="156" t="s">
        <v>38</v>
      </c>
      <c r="AJ1825" s="156" t="s">
        <v>38</v>
      </c>
      <c r="AK1825" s="156" t="s">
        <v>38</v>
      </c>
    </row>
    <row r="1826" spans="23:37" ht="16.5" customHeight="1" x14ac:dyDescent="0.25">
      <c r="W1826" s="156" t="s">
        <v>38</v>
      </c>
      <c r="X1826" s="156" t="s">
        <v>38</v>
      </c>
      <c r="Y1826" s="156" t="s">
        <v>38</v>
      </c>
      <c r="Z1826" s="156" t="s">
        <v>38</v>
      </c>
      <c r="AA1826" s="156" t="s">
        <v>38</v>
      </c>
      <c r="AB1826" s="156" t="s">
        <v>38</v>
      </c>
      <c r="AC1826" s="156" t="s">
        <v>38</v>
      </c>
      <c r="AD1826" s="96" t="s">
        <v>290</v>
      </c>
      <c r="AE1826" s="156" t="s">
        <v>38</v>
      </c>
      <c r="AF1826" s="156" t="s">
        <v>38</v>
      </c>
      <c r="AG1826" s="156" t="s">
        <v>38</v>
      </c>
      <c r="AH1826" s="156" t="s">
        <v>38</v>
      </c>
      <c r="AI1826" s="156" t="s">
        <v>38</v>
      </c>
      <c r="AJ1826" s="156" t="s">
        <v>38</v>
      </c>
      <c r="AK1826" s="156" t="s">
        <v>38</v>
      </c>
    </row>
    <row r="1827" spans="23:37" ht="16.5" customHeight="1" x14ac:dyDescent="0.25">
      <c r="W1827" s="156" t="s">
        <v>38</v>
      </c>
      <c r="X1827" s="156" t="s">
        <v>38</v>
      </c>
      <c r="Y1827" s="156" t="s">
        <v>38</v>
      </c>
      <c r="Z1827" s="156" t="s">
        <v>38</v>
      </c>
      <c r="AA1827" s="156" t="s">
        <v>38</v>
      </c>
      <c r="AB1827" s="156" t="s">
        <v>38</v>
      </c>
      <c r="AC1827" s="156" t="s">
        <v>38</v>
      </c>
      <c r="AD1827" s="96" t="s">
        <v>290</v>
      </c>
      <c r="AE1827" s="156" t="s">
        <v>38</v>
      </c>
      <c r="AF1827" s="156" t="s">
        <v>38</v>
      </c>
      <c r="AG1827" s="156" t="s">
        <v>38</v>
      </c>
      <c r="AH1827" s="156" t="s">
        <v>38</v>
      </c>
      <c r="AI1827" s="156" t="s">
        <v>38</v>
      </c>
      <c r="AJ1827" s="156" t="s">
        <v>38</v>
      </c>
      <c r="AK1827" s="156" t="s">
        <v>38</v>
      </c>
    </row>
    <row r="1828" spans="23:37" ht="16.5" customHeight="1" x14ac:dyDescent="0.25">
      <c r="W1828" s="156" t="s">
        <v>38</v>
      </c>
      <c r="X1828" s="156" t="s">
        <v>38</v>
      </c>
      <c r="Y1828" s="156" t="s">
        <v>38</v>
      </c>
      <c r="Z1828" s="156" t="s">
        <v>38</v>
      </c>
      <c r="AA1828" s="156" t="s">
        <v>38</v>
      </c>
      <c r="AB1828" s="156" t="s">
        <v>38</v>
      </c>
      <c r="AC1828" s="156" t="s">
        <v>38</v>
      </c>
      <c r="AD1828" s="96" t="s">
        <v>290</v>
      </c>
      <c r="AE1828" s="156" t="s">
        <v>38</v>
      </c>
      <c r="AF1828" s="156" t="s">
        <v>38</v>
      </c>
      <c r="AG1828" s="156" t="s">
        <v>38</v>
      </c>
      <c r="AH1828" s="156" t="s">
        <v>38</v>
      </c>
      <c r="AI1828" s="156" t="s">
        <v>38</v>
      </c>
      <c r="AJ1828" s="156" t="s">
        <v>38</v>
      </c>
      <c r="AK1828" s="156" t="s">
        <v>38</v>
      </c>
    </row>
    <row r="1829" spans="23:37" ht="16.5" customHeight="1" x14ac:dyDescent="0.25">
      <c r="W1829" s="156" t="s">
        <v>38</v>
      </c>
      <c r="X1829" s="156" t="s">
        <v>38</v>
      </c>
      <c r="Y1829" s="156" t="s">
        <v>38</v>
      </c>
      <c r="Z1829" s="156" t="s">
        <v>38</v>
      </c>
      <c r="AA1829" s="156" t="s">
        <v>38</v>
      </c>
      <c r="AB1829" s="156" t="s">
        <v>38</v>
      </c>
      <c r="AC1829" s="156" t="s">
        <v>38</v>
      </c>
      <c r="AD1829" s="96" t="s">
        <v>290</v>
      </c>
      <c r="AE1829" s="156" t="s">
        <v>38</v>
      </c>
      <c r="AF1829" s="156" t="s">
        <v>38</v>
      </c>
      <c r="AG1829" s="156" t="s">
        <v>38</v>
      </c>
      <c r="AH1829" s="156" t="s">
        <v>38</v>
      </c>
      <c r="AI1829" s="156" t="s">
        <v>38</v>
      </c>
      <c r="AJ1829" s="156" t="s">
        <v>38</v>
      </c>
      <c r="AK1829" s="156" t="s">
        <v>38</v>
      </c>
    </row>
    <row r="1830" spans="23:37" ht="16.5" customHeight="1" x14ac:dyDescent="0.25">
      <c r="W1830" s="156" t="s">
        <v>38</v>
      </c>
      <c r="X1830" s="156" t="s">
        <v>38</v>
      </c>
      <c r="Y1830" s="156" t="s">
        <v>38</v>
      </c>
      <c r="Z1830" s="156" t="s">
        <v>38</v>
      </c>
      <c r="AA1830" s="156" t="s">
        <v>38</v>
      </c>
      <c r="AB1830" s="156" t="s">
        <v>38</v>
      </c>
      <c r="AC1830" s="156" t="s">
        <v>38</v>
      </c>
      <c r="AD1830" s="96" t="s">
        <v>290</v>
      </c>
      <c r="AE1830" s="156" t="s">
        <v>38</v>
      </c>
      <c r="AF1830" s="156" t="s">
        <v>38</v>
      </c>
      <c r="AG1830" s="156" t="s">
        <v>38</v>
      </c>
      <c r="AH1830" s="156" t="s">
        <v>38</v>
      </c>
      <c r="AI1830" s="156" t="s">
        <v>38</v>
      </c>
      <c r="AJ1830" s="156" t="s">
        <v>38</v>
      </c>
      <c r="AK1830" s="156" t="s">
        <v>38</v>
      </c>
    </row>
    <row r="1831" spans="23:37" ht="16.5" customHeight="1" x14ac:dyDescent="0.25">
      <c r="W1831" s="156" t="s">
        <v>38</v>
      </c>
      <c r="X1831" s="156" t="s">
        <v>38</v>
      </c>
      <c r="Y1831" s="156" t="s">
        <v>38</v>
      </c>
      <c r="Z1831" s="156" t="s">
        <v>38</v>
      </c>
      <c r="AA1831" s="156" t="s">
        <v>38</v>
      </c>
      <c r="AB1831" s="156" t="s">
        <v>38</v>
      </c>
      <c r="AC1831" s="156" t="s">
        <v>38</v>
      </c>
      <c r="AD1831" s="96" t="s">
        <v>290</v>
      </c>
      <c r="AE1831" s="156" t="s">
        <v>38</v>
      </c>
      <c r="AF1831" s="156" t="s">
        <v>38</v>
      </c>
      <c r="AG1831" s="156" t="s">
        <v>38</v>
      </c>
      <c r="AH1831" s="156" t="s">
        <v>38</v>
      </c>
      <c r="AI1831" s="156" t="s">
        <v>38</v>
      </c>
      <c r="AJ1831" s="156" t="s">
        <v>38</v>
      </c>
      <c r="AK1831" s="156" t="s">
        <v>38</v>
      </c>
    </row>
    <row r="1832" spans="23:37" ht="16.5" customHeight="1" x14ac:dyDescent="0.25">
      <c r="W1832" s="156" t="s">
        <v>38</v>
      </c>
      <c r="X1832" s="156" t="s">
        <v>38</v>
      </c>
      <c r="Y1832" s="156" t="s">
        <v>38</v>
      </c>
      <c r="Z1832" s="156" t="s">
        <v>38</v>
      </c>
      <c r="AA1832" s="156" t="s">
        <v>38</v>
      </c>
      <c r="AB1832" s="156" t="s">
        <v>38</v>
      </c>
      <c r="AC1832" s="156" t="s">
        <v>38</v>
      </c>
      <c r="AD1832" s="96" t="s">
        <v>290</v>
      </c>
      <c r="AE1832" s="156" t="s">
        <v>38</v>
      </c>
      <c r="AF1832" s="156" t="s">
        <v>38</v>
      </c>
      <c r="AG1832" s="156" t="s">
        <v>38</v>
      </c>
      <c r="AH1832" s="156" t="s">
        <v>38</v>
      </c>
      <c r="AI1832" s="156" t="s">
        <v>38</v>
      </c>
      <c r="AJ1832" s="156" t="s">
        <v>38</v>
      </c>
      <c r="AK1832" s="156" t="s">
        <v>38</v>
      </c>
    </row>
    <row r="1833" spans="23:37" ht="16.5" customHeight="1" x14ac:dyDescent="0.25">
      <c r="W1833" s="156" t="s">
        <v>38</v>
      </c>
      <c r="X1833" s="156" t="s">
        <v>38</v>
      </c>
      <c r="Y1833" s="156" t="s">
        <v>38</v>
      </c>
      <c r="Z1833" s="156" t="s">
        <v>38</v>
      </c>
      <c r="AA1833" s="156" t="s">
        <v>38</v>
      </c>
      <c r="AB1833" s="156" t="s">
        <v>38</v>
      </c>
      <c r="AC1833" s="156" t="s">
        <v>38</v>
      </c>
      <c r="AD1833" s="96" t="s">
        <v>290</v>
      </c>
      <c r="AE1833" s="156" t="s">
        <v>38</v>
      </c>
      <c r="AF1833" s="156" t="s">
        <v>38</v>
      </c>
      <c r="AG1833" s="156" t="s">
        <v>38</v>
      </c>
      <c r="AH1833" s="156" t="s">
        <v>38</v>
      </c>
      <c r="AI1833" s="156" t="s">
        <v>38</v>
      </c>
      <c r="AJ1833" s="156" t="s">
        <v>38</v>
      </c>
      <c r="AK1833" s="156" t="s">
        <v>38</v>
      </c>
    </row>
    <row r="1834" spans="23:37" ht="16.5" customHeight="1" x14ac:dyDescent="0.25">
      <c r="W1834" s="156" t="s">
        <v>38</v>
      </c>
      <c r="X1834" s="156" t="s">
        <v>38</v>
      </c>
      <c r="Y1834" s="156" t="s">
        <v>38</v>
      </c>
      <c r="Z1834" s="156" t="s">
        <v>38</v>
      </c>
      <c r="AA1834" s="156" t="s">
        <v>38</v>
      </c>
      <c r="AB1834" s="156" t="s">
        <v>38</v>
      </c>
      <c r="AC1834" s="156" t="s">
        <v>38</v>
      </c>
      <c r="AD1834" s="96" t="s">
        <v>290</v>
      </c>
      <c r="AE1834" s="156" t="s">
        <v>38</v>
      </c>
      <c r="AF1834" s="156" t="s">
        <v>38</v>
      </c>
      <c r="AG1834" s="156" t="s">
        <v>38</v>
      </c>
      <c r="AH1834" s="156" t="s">
        <v>38</v>
      </c>
      <c r="AI1834" s="156" t="s">
        <v>38</v>
      </c>
      <c r="AJ1834" s="156" t="s">
        <v>38</v>
      </c>
      <c r="AK1834" s="156" t="s">
        <v>38</v>
      </c>
    </row>
    <row r="1835" spans="23:37" ht="16.5" customHeight="1" x14ac:dyDescent="0.25">
      <c r="W1835" s="156" t="s">
        <v>38</v>
      </c>
      <c r="X1835" s="156" t="s">
        <v>38</v>
      </c>
      <c r="Y1835" s="156" t="s">
        <v>38</v>
      </c>
      <c r="Z1835" s="156" t="s">
        <v>38</v>
      </c>
      <c r="AA1835" s="156" t="s">
        <v>38</v>
      </c>
      <c r="AB1835" s="156" t="s">
        <v>38</v>
      </c>
      <c r="AC1835" s="156" t="s">
        <v>38</v>
      </c>
      <c r="AD1835" s="96" t="s">
        <v>290</v>
      </c>
      <c r="AE1835" s="156" t="s">
        <v>38</v>
      </c>
      <c r="AF1835" s="156" t="s">
        <v>38</v>
      </c>
      <c r="AG1835" s="156" t="s">
        <v>38</v>
      </c>
      <c r="AH1835" s="156" t="s">
        <v>38</v>
      </c>
      <c r="AI1835" s="156" t="s">
        <v>38</v>
      </c>
      <c r="AJ1835" s="156" t="s">
        <v>38</v>
      </c>
      <c r="AK1835" s="156" t="s">
        <v>38</v>
      </c>
    </row>
    <row r="1836" spans="23:37" ht="16.5" customHeight="1" x14ac:dyDescent="0.25">
      <c r="W1836" s="156" t="s">
        <v>38</v>
      </c>
      <c r="X1836" s="156" t="s">
        <v>38</v>
      </c>
      <c r="Y1836" s="156" t="s">
        <v>38</v>
      </c>
      <c r="Z1836" s="156" t="s">
        <v>38</v>
      </c>
      <c r="AA1836" s="156" t="s">
        <v>38</v>
      </c>
      <c r="AB1836" s="156" t="s">
        <v>38</v>
      </c>
      <c r="AC1836" s="156" t="s">
        <v>38</v>
      </c>
      <c r="AD1836" s="96" t="s">
        <v>290</v>
      </c>
      <c r="AE1836" s="156" t="s">
        <v>38</v>
      </c>
      <c r="AF1836" s="156" t="s">
        <v>38</v>
      </c>
      <c r="AG1836" s="156" t="s">
        <v>38</v>
      </c>
      <c r="AH1836" s="156" t="s">
        <v>38</v>
      </c>
      <c r="AI1836" s="156" t="s">
        <v>38</v>
      </c>
      <c r="AJ1836" s="156" t="s">
        <v>38</v>
      </c>
      <c r="AK1836" s="156" t="s">
        <v>38</v>
      </c>
    </row>
    <row r="1837" spans="23:37" ht="16.5" customHeight="1" x14ac:dyDescent="0.25">
      <c r="W1837" s="156" t="s">
        <v>38</v>
      </c>
      <c r="X1837" s="156" t="s">
        <v>38</v>
      </c>
      <c r="Y1837" s="156" t="s">
        <v>38</v>
      </c>
      <c r="Z1837" s="156" t="s">
        <v>38</v>
      </c>
      <c r="AA1837" s="156" t="s">
        <v>38</v>
      </c>
      <c r="AB1837" s="156" t="s">
        <v>38</v>
      </c>
      <c r="AC1837" s="156" t="s">
        <v>38</v>
      </c>
      <c r="AD1837" s="96" t="s">
        <v>290</v>
      </c>
      <c r="AE1837" s="156" t="s">
        <v>38</v>
      </c>
      <c r="AF1837" s="156" t="s">
        <v>38</v>
      </c>
      <c r="AG1837" s="156" t="s">
        <v>38</v>
      </c>
      <c r="AH1837" s="156" t="s">
        <v>38</v>
      </c>
      <c r="AI1837" s="156" t="s">
        <v>38</v>
      </c>
      <c r="AJ1837" s="156" t="s">
        <v>38</v>
      </c>
      <c r="AK1837" s="156" t="s">
        <v>38</v>
      </c>
    </row>
    <row r="1838" spans="23:37" ht="16.5" customHeight="1" x14ac:dyDescent="0.25">
      <c r="W1838" s="156" t="s">
        <v>38</v>
      </c>
      <c r="X1838" s="156" t="s">
        <v>38</v>
      </c>
      <c r="Y1838" s="156" t="s">
        <v>38</v>
      </c>
      <c r="Z1838" s="156" t="s">
        <v>38</v>
      </c>
      <c r="AA1838" s="156" t="s">
        <v>38</v>
      </c>
      <c r="AB1838" s="156" t="s">
        <v>38</v>
      </c>
      <c r="AC1838" s="156" t="s">
        <v>38</v>
      </c>
      <c r="AD1838" s="96" t="s">
        <v>290</v>
      </c>
      <c r="AE1838" s="156" t="s">
        <v>38</v>
      </c>
      <c r="AF1838" s="156" t="s">
        <v>38</v>
      </c>
      <c r="AG1838" s="156" t="s">
        <v>38</v>
      </c>
      <c r="AH1838" s="156" t="s">
        <v>38</v>
      </c>
      <c r="AI1838" s="156" t="s">
        <v>38</v>
      </c>
      <c r="AJ1838" s="156" t="s">
        <v>38</v>
      </c>
      <c r="AK1838" s="156" t="s">
        <v>38</v>
      </c>
    </row>
    <row r="1839" spans="23:37" ht="16.5" customHeight="1" x14ac:dyDescent="0.25">
      <c r="W1839" s="156" t="s">
        <v>38</v>
      </c>
      <c r="X1839" s="156" t="s">
        <v>38</v>
      </c>
      <c r="Y1839" s="156" t="s">
        <v>38</v>
      </c>
      <c r="Z1839" s="156" t="s">
        <v>38</v>
      </c>
      <c r="AA1839" s="156" t="s">
        <v>38</v>
      </c>
      <c r="AB1839" s="156" t="s">
        <v>38</v>
      </c>
      <c r="AC1839" s="156" t="s">
        <v>38</v>
      </c>
      <c r="AD1839" s="96" t="s">
        <v>290</v>
      </c>
      <c r="AE1839" s="156" t="s">
        <v>38</v>
      </c>
      <c r="AF1839" s="156" t="s">
        <v>38</v>
      </c>
      <c r="AG1839" s="156" t="s">
        <v>38</v>
      </c>
      <c r="AH1839" s="156" t="s">
        <v>38</v>
      </c>
      <c r="AI1839" s="156" t="s">
        <v>38</v>
      </c>
      <c r="AJ1839" s="156" t="s">
        <v>38</v>
      </c>
      <c r="AK1839" s="156" t="s">
        <v>38</v>
      </c>
    </row>
    <row r="1840" spans="23:37" ht="16.5" customHeight="1" x14ac:dyDescent="0.25">
      <c r="W1840" s="156" t="s">
        <v>38</v>
      </c>
      <c r="X1840" s="156" t="s">
        <v>38</v>
      </c>
      <c r="Y1840" s="156" t="s">
        <v>38</v>
      </c>
      <c r="Z1840" s="156" t="s">
        <v>38</v>
      </c>
      <c r="AA1840" s="156" t="s">
        <v>38</v>
      </c>
      <c r="AB1840" s="156" t="s">
        <v>38</v>
      </c>
      <c r="AC1840" s="156" t="s">
        <v>38</v>
      </c>
      <c r="AD1840" s="96" t="s">
        <v>290</v>
      </c>
      <c r="AE1840" s="156" t="s">
        <v>38</v>
      </c>
      <c r="AF1840" s="156" t="s">
        <v>38</v>
      </c>
      <c r="AG1840" s="156" t="s">
        <v>38</v>
      </c>
      <c r="AH1840" s="156" t="s">
        <v>38</v>
      </c>
      <c r="AI1840" s="156" t="s">
        <v>38</v>
      </c>
      <c r="AJ1840" s="156" t="s">
        <v>38</v>
      </c>
      <c r="AK1840" s="156" t="s">
        <v>38</v>
      </c>
    </row>
    <row r="1841" spans="23:37" ht="16.5" customHeight="1" x14ac:dyDescent="0.25">
      <c r="W1841" s="156" t="s">
        <v>38</v>
      </c>
      <c r="X1841" s="156" t="s">
        <v>38</v>
      </c>
      <c r="Y1841" s="156" t="s">
        <v>38</v>
      </c>
      <c r="Z1841" s="156" t="s">
        <v>38</v>
      </c>
      <c r="AA1841" s="156" t="s">
        <v>38</v>
      </c>
      <c r="AB1841" s="156" t="s">
        <v>38</v>
      </c>
      <c r="AC1841" s="156" t="s">
        <v>38</v>
      </c>
      <c r="AD1841" s="96" t="s">
        <v>290</v>
      </c>
      <c r="AE1841" s="156" t="s">
        <v>38</v>
      </c>
      <c r="AF1841" s="156" t="s">
        <v>38</v>
      </c>
      <c r="AG1841" s="156" t="s">
        <v>38</v>
      </c>
      <c r="AH1841" s="156" t="s">
        <v>38</v>
      </c>
      <c r="AI1841" s="156" t="s">
        <v>38</v>
      </c>
      <c r="AJ1841" s="156" t="s">
        <v>38</v>
      </c>
      <c r="AK1841" s="156" t="s">
        <v>38</v>
      </c>
    </row>
    <row r="1842" spans="23:37" ht="16.5" customHeight="1" x14ac:dyDescent="0.25">
      <c r="W1842" s="156" t="s">
        <v>38</v>
      </c>
      <c r="X1842" s="156" t="s">
        <v>38</v>
      </c>
      <c r="Y1842" s="156" t="s">
        <v>38</v>
      </c>
      <c r="Z1842" s="156" t="s">
        <v>38</v>
      </c>
      <c r="AA1842" s="156" t="s">
        <v>38</v>
      </c>
      <c r="AB1842" s="156" t="s">
        <v>38</v>
      </c>
      <c r="AC1842" s="156" t="s">
        <v>38</v>
      </c>
      <c r="AD1842" s="96" t="s">
        <v>290</v>
      </c>
      <c r="AE1842" s="156" t="s">
        <v>38</v>
      </c>
      <c r="AF1842" s="156" t="s">
        <v>38</v>
      </c>
      <c r="AG1842" s="156" t="s">
        <v>38</v>
      </c>
      <c r="AH1842" s="156" t="s">
        <v>38</v>
      </c>
      <c r="AI1842" s="156" t="s">
        <v>38</v>
      </c>
      <c r="AJ1842" s="156" t="s">
        <v>38</v>
      </c>
      <c r="AK1842" s="156" t="s">
        <v>38</v>
      </c>
    </row>
    <row r="1843" spans="23:37" ht="16.5" customHeight="1" x14ac:dyDescent="0.25">
      <c r="W1843" s="156" t="s">
        <v>38</v>
      </c>
      <c r="X1843" s="156" t="s">
        <v>38</v>
      </c>
      <c r="Y1843" s="156" t="s">
        <v>38</v>
      </c>
      <c r="Z1843" s="156" t="s">
        <v>38</v>
      </c>
      <c r="AA1843" s="156" t="s">
        <v>38</v>
      </c>
      <c r="AB1843" s="156" t="s">
        <v>38</v>
      </c>
      <c r="AC1843" s="156" t="s">
        <v>38</v>
      </c>
      <c r="AD1843" s="96" t="s">
        <v>290</v>
      </c>
      <c r="AE1843" s="156" t="s">
        <v>38</v>
      </c>
      <c r="AF1843" s="156" t="s">
        <v>38</v>
      </c>
      <c r="AG1843" s="156" t="s">
        <v>38</v>
      </c>
      <c r="AH1843" s="156" t="s">
        <v>38</v>
      </c>
      <c r="AI1843" s="156" t="s">
        <v>38</v>
      </c>
      <c r="AJ1843" s="156" t="s">
        <v>38</v>
      </c>
      <c r="AK1843" s="156" t="s">
        <v>38</v>
      </c>
    </row>
    <row r="1844" spans="23:37" ht="16.5" customHeight="1" x14ac:dyDescent="0.25">
      <c r="W1844" s="156" t="s">
        <v>38</v>
      </c>
      <c r="X1844" s="156" t="s">
        <v>38</v>
      </c>
      <c r="Y1844" s="156" t="s">
        <v>38</v>
      </c>
      <c r="Z1844" s="156" t="s">
        <v>38</v>
      </c>
      <c r="AA1844" s="156" t="s">
        <v>38</v>
      </c>
      <c r="AB1844" s="156" t="s">
        <v>38</v>
      </c>
      <c r="AC1844" s="156" t="s">
        <v>38</v>
      </c>
      <c r="AD1844" s="96" t="s">
        <v>290</v>
      </c>
      <c r="AE1844" s="156" t="s">
        <v>38</v>
      </c>
      <c r="AF1844" s="156" t="s">
        <v>38</v>
      </c>
      <c r="AG1844" s="156" t="s">
        <v>38</v>
      </c>
      <c r="AH1844" s="156" t="s">
        <v>38</v>
      </c>
      <c r="AI1844" s="156" t="s">
        <v>38</v>
      </c>
      <c r="AJ1844" s="156" t="s">
        <v>38</v>
      </c>
      <c r="AK1844" s="156" t="s">
        <v>38</v>
      </c>
    </row>
    <row r="1845" spans="23:37" ht="16.5" customHeight="1" x14ac:dyDescent="0.25">
      <c r="W1845" s="156" t="s">
        <v>38</v>
      </c>
      <c r="X1845" s="156" t="s">
        <v>38</v>
      </c>
      <c r="Y1845" s="156" t="s">
        <v>38</v>
      </c>
      <c r="Z1845" s="156" t="s">
        <v>38</v>
      </c>
      <c r="AA1845" s="156" t="s">
        <v>38</v>
      </c>
      <c r="AB1845" s="156" t="s">
        <v>38</v>
      </c>
      <c r="AC1845" s="156" t="s">
        <v>38</v>
      </c>
      <c r="AD1845" s="96" t="s">
        <v>290</v>
      </c>
      <c r="AE1845" s="156" t="s">
        <v>38</v>
      </c>
      <c r="AF1845" s="156" t="s">
        <v>38</v>
      </c>
      <c r="AG1845" s="156" t="s">
        <v>38</v>
      </c>
      <c r="AH1845" s="156" t="s">
        <v>38</v>
      </c>
      <c r="AI1845" s="156" t="s">
        <v>38</v>
      </c>
      <c r="AJ1845" s="156" t="s">
        <v>38</v>
      </c>
      <c r="AK1845" s="156" t="s">
        <v>38</v>
      </c>
    </row>
    <row r="1846" spans="23:37" ht="16.5" customHeight="1" x14ac:dyDescent="0.25">
      <c r="W1846" s="156" t="s">
        <v>38</v>
      </c>
      <c r="X1846" s="156" t="s">
        <v>38</v>
      </c>
      <c r="Y1846" s="156" t="s">
        <v>38</v>
      </c>
      <c r="Z1846" s="156" t="s">
        <v>38</v>
      </c>
      <c r="AA1846" s="156" t="s">
        <v>38</v>
      </c>
      <c r="AB1846" s="156" t="s">
        <v>38</v>
      </c>
      <c r="AC1846" s="156" t="s">
        <v>38</v>
      </c>
      <c r="AD1846" s="96" t="s">
        <v>290</v>
      </c>
      <c r="AE1846" s="156" t="s">
        <v>38</v>
      </c>
      <c r="AF1846" s="156" t="s">
        <v>38</v>
      </c>
      <c r="AG1846" s="156" t="s">
        <v>38</v>
      </c>
      <c r="AH1846" s="156" t="s">
        <v>38</v>
      </c>
      <c r="AI1846" s="156" t="s">
        <v>38</v>
      </c>
      <c r="AJ1846" s="156" t="s">
        <v>38</v>
      </c>
      <c r="AK1846" s="156" t="s">
        <v>38</v>
      </c>
    </row>
    <row r="1847" spans="23:37" ht="16.5" customHeight="1" x14ac:dyDescent="0.25">
      <c r="W1847" s="156" t="s">
        <v>38</v>
      </c>
      <c r="X1847" s="156" t="s">
        <v>38</v>
      </c>
      <c r="Y1847" s="156" t="s">
        <v>38</v>
      </c>
      <c r="Z1847" s="156" t="s">
        <v>38</v>
      </c>
      <c r="AA1847" s="156" t="s">
        <v>38</v>
      </c>
      <c r="AB1847" s="156" t="s">
        <v>38</v>
      </c>
      <c r="AC1847" s="156" t="s">
        <v>38</v>
      </c>
      <c r="AD1847" s="96" t="s">
        <v>290</v>
      </c>
      <c r="AE1847" s="156" t="s">
        <v>38</v>
      </c>
      <c r="AF1847" s="156" t="s">
        <v>38</v>
      </c>
      <c r="AG1847" s="156" t="s">
        <v>38</v>
      </c>
      <c r="AH1847" s="156" t="s">
        <v>38</v>
      </c>
      <c r="AI1847" s="156" t="s">
        <v>38</v>
      </c>
      <c r="AJ1847" s="156" t="s">
        <v>38</v>
      </c>
      <c r="AK1847" s="156" t="s">
        <v>38</v>
      </c>
    </row>
    <row r="1848" spans="23:37" ht="16.5" customHeight="1" x14ac:dyDescent="0.25">
      <c r="W1848" s="156" t="s">
        <v>38</v>
      </c>
      <c r="X1848" s="156" t="s">
        <v>38</v>
      </c>
      <c r="Y1848" s="156" t="s">
        <v>38</v>
      </c>
      <c r="Z1848" s="156" t="s">
        <v>38</v>
      </c>
      <c r="AA1848" s="156" t="s">
        <v>38</v>
      </c>
      <c r="AB1848" s="156" t="s">
        <v>38</v>
      </c>
      <c r="AC1848" s="156" t="s">
        <v>38</v>
      </c>
      <c r="AD1848" s="96" t="s">
        <v>290</v>
      </c>
      <c r="AE1848" s="156" t="s">
        <v>38</v>
      </c>
      <c r="AF1848" s="156" t="s">
        <v>38</v>
      </c>
      <c r="AG1848" s="156" t="s">
        <v>38</v>
      </c>
      <c r="AH1848" s="156" t="s">
        <v>38</v>
      </c>
      <c r="AI1848" s="156" t="s">
        <v>38</v>
      </c>
      <c r="AJ1848" s="156" t="s">
        <v>38</v>
      </c>
      <c r="AK1848" s="156" t="s">
        <v>38</v>
      </c>
    </row>
    <row r="1849" spans="23:37" ht="16.5" customHeight="1" x14ac:dyDescent="0.25">
      <c r="W1849" s="156" t="s">
        <v>38</v>
      </c>
      <c r="X1849" s="156" t="s">
        <v>38</v>
      </c>
      <c r="Y1849" s="156" t="s">
        <v>38</v>
      </c>
      <c r="Z1849" s="156" t="s">
        <v>38</v>
      </c>
      <c r="AA1849" s="156" t="s">
        <v>38</v>
      </c>
      <c r="AB1849" s="156" t="s">
        <v>38</v>
      </c>
      <c r="AC1849" s="156" t="s">
        <v>38</v>
      </c>
      <c r="AD1849" s="96" t="s">
        <v>290</v>
      </c>
      <c r="AE1849" s="156" t="s">
        <v>38</v>
      </c>
      <c r="AF1849" s="156" t="s">
        <v>38</v>
      </c>
      <c r="AG1849" s="156" t="s">
        <v>38</v>
      </c>
      <c r="AH1849" s="156" t="s">
        <v>38</v>
      </c>
      <c r="AI1849" s="156" t="s">
        <v>38</v>
      </c>
      <c r="AJ1849" s="156" t="s">
        <v>38</v>
      </c>
      <c r="AK1849" s="156" t="s">
        <v>38</v>
      </c>
    </row>
    <row r="1850" spans="23:37" ht="16.5" customHeight="1" x14ac:dyDescent="0.25">
      <c r="W1850" s="156" t="s">
        <v>38</v>
      </c>
      <c r="X1850" s="156" t="s">
        <v>38</v>
      </c>
      <c r="Y1850" s="156" t="s">
        <v>38</v>
      </c>
      <c r="Z1850" s="156" t="s">
        <v>38</v>
      </c>
      <c r="AA1850" s="156" t="s">
        <v>38</v>
      </c>
      <c r="AB1850" s="156" t="s">
        <v>38</v>
      </c>
      <c r="AC1850" s="156" t="s">
        <v>38</v>
      </c>
      <c r="AD1850" s="96" t="s">
        <v>290</v>
      </c>
      <c r="AE1850" s="156" t="s">
        <v>38</v>
      </c>
      <c r="AF1850" s="156" t="s">
        <v>38</v>
      </c>
      <c r="AG1850" s="156" t="s">
        <v>38</v>
      </c>
      <c r="AH1850" s="156" t="s">
        <v>38</v>
      </c>
      <c r="AI1850" s="156" t="s">
        <v>38</v>
      </c>
      <c r="AJ1850" s="156" t="s">
        <v>38</v>
      </c>
      <c r="AK1850" s="156" t="s">
        <v>38</v>
      </c>
    </row>
    <row r="1851" spans="23:37" ht="16.5" customHeight="1" x14ac:dyDescent="0.25">
      <c r="W1851" s="156" t="s">
        <v>38</v>
      </c>
      <c r="X1851" s="156" t="s">
        <v>38</v>
      </c>
      <c r="Y1851" s="156" t="s">
        <v>38</v>
      </c>
      <c r="Z1851" s="156" t="s">
        <v>38</v>
      </c>
      <c r="AA1851" s="156" t="s">
        <v>38</v>
      </c>
      <c r="AB1851" s="156" t="s">
        <v>38</v>
      </c>
      <c r="AC1851" s="156" t="s">
        <v>38</v>
      </c>
      <c r="AD1851" s="96" t="s">
        <v>290</v>
      </c>
      <c r="AE1851" s="156" t="s">
        <v>38</v>
      </c>
      <c r="AF1851" s="156" t="s">
        <v>38</v>
      </c>
      <c r="AG1851" s="156" t="s">
        <v>38</v>
      </c>
      <c r="AH1851" s="156" t="s">
        <v>38</v>
      </c>
      <c r="AI1851" s="156" t="s">
        <v>38</v>
      </c>
      <c r="AJ1851" s="156" t="s">
        <v>38</v>
      </c>
      <c r="AK1851" s="156" t="s">
        <v>38</v>
      </c>
    </row>
    <row r="1852" spans="23:37" ht="16.5" customHeight="1" x14ac:dyDescent="0.25">
      <c r="W1852" s="156" t="s">
        <v>38</v>
      </c>
      <c r="X1852" s="156" t="s">
        <v>38</v>
      </c>
      <c r="Y1852" s="156" t="s">
        <v>38</v>
      </c>
      <c r="Z1852" s="156" t="s">
        <v>38</v>
      </c>
      <c r="AA1852" s="156" t="s">
        <v>38</v>
      </c>
      <c r="AB1852" s="156" t="s">
        <v>38</v>
      </c>
      <c r="AC1852" s="156" t="s">
        <v>38</v>
      </c>
      <c r="AD1852" s="96" t="s">
        <v>290</v>
      </c>
      <c r="AE1852" s="156" t="s">
        <v>38</v>
      </c>
      <c r="AF1852" s="156" t="s">
        <v>38</v>
      </c>
      <c r="AG1852" s="156" t="s">
        <v>38</v>
      </c>
      <c r="AH1852" s="156" t="s">
        <v>38</v>
      </c>
      <c r="AI1852" s="156" t="s">
        <v>38</v>
      </c>
      <c r="AJ1852" s="156" t="s">
        <v>38</v>
      </c>
      <c r="AK1852" s="156" t="s">
        <v>38</v>
      </c>
    </row>
    <row r="1853" spans="23:37" ht="16.5" customHeight="1" x14ac:dyDescent="0.25">
      <c r="W1853" s="156" t="s">
        <v>38</v>
      </c>
      <c r="X1853" s="156" t="s">
        <v>38</v>
      </c>
      <c r="Y1853" s="156" t="s">
        <v>38</v>
      </c>
      <c r="Z1853" s="156" t="s">
        <v>38</v>
      </c>
      <c r="AA1853" s="156" t="s">
        <v>38</v>
      </c>
      <c r="AB1853" s="156" t="s">
        <v>38</v>
      </c>
      <c r="AC1853" s="156" t="s">
        <v>38</v>
      </c>
      <c r="AD1853" s="96" t="s">
        <v>290</v>
      </c>
      <c r="AE1853" s="156" t="s">
        <v>38</v>
      </c>
      <c r="AF1853" s="156" t="s">
        <v>38</v>
      </c>
      <c r="AG1853" s="156" t="s">
        <v>38</v>
      </c>
      <c r="AH1853" s="156" t="s">
        <v>38</v>
      </c>
      <c r="AI1853" s="156" t="s">
        <v>38</v>
      </c>
      <c r="AJ1853" s="156" t="s">
        <v>38</v>
      </c>
      <c r="AK1853" s="156" t="s">
        <v>38</v>
      </c>
    </row>
    <row r="1854" spans="23:37" ht="16.5" customHeight="1" x14ac:dyDescent="0.25">
      <c r="W1854" s="156" t="s">
        <v>38</v>
      </c>
      <c r="X1854" s="156" t="s">
        <v>38</v>
      </c>
      <c r="Y1854" s="156" t="s">
        <v>38</v>
      </c>
      <c r="Z1854" s="156" t="s">
        <v>38</v>
      </c>
      <c r="AA1854" s="156" t="s">
        <v>38</v>
      </c>
      <c r="AB1854" s="156" t="s">
        <v>38</v>
      </c>
      <c r="AC1854" s="156" t="s">
        <v>38</v>
      </c>
      <c r="AD1854" s="96" t="s">
        <v>290</v>
      </c>
      <c r="AE1854" s="156" t="s">
        <v>38</v>
      </c>
      <c r="AF1854" s="156" t="s">
        <v>38</v>
      </c>
      <c r="AG1854" s="156" t="s">
        <v>38</v>
      </c>
      <c r="AH1854" s="156" t="s">
        <v>38</v>
      </c>
      <c r="AI1854" s="156" t="s">
        <v>38</v>
      </c>
      <c r="AJ1854" s="156" t="s">
        <v>38</v>
      </c>
      <c r="AK1854" s="156" t="s">
        <v>38</v>
      </c>
    </row>
    <row r="1855" spans="23:37" ht="16.5" customHeight="1" x14ac:dyDescent="0.25">
      <c r="W1855" s="156" t="s">
        <v>38</v>
      </c>
      <c r="X1855" s="156" t="s">
        <v>38</v>
      </c>
      <c r="Y1855" s="156" t="s">
        <v>38</v>
      </c>
      <c r="Z1855" s="156" t="s">
        <v>38</v>
      </c>
      <c r="AA1855" s="156" t="s">
        <v>38</v>
      </c>
      <c r="AB1855" s="156" t="s">
        <v>38</v>
      </c>
      <c r="AC1855" s="156" t="s">
        <v>38</v>
      </c>
      <c r="AD1855" s="96" t="s">
        <v>290</v>
      </c>
      <c r="AE1855" s="156" t="s">
        <v>38</v>
      </c>
      <c r="AF1855" s="156" t="s">
        <v>38</v>
      </c>
      <c r="AG1855" s="156" t="s">
        <v>38</v>
      </c>
      <c r="AH1855" s="156" t="s">
        <v>38</v>
      </c>
      <c r="AI1855" s="156" t="s">
        <v>38</v>
      </c>
      <c r="AJ1855" s="156" t="s">
        <v>38</v>
      </c>
      <c r="AK1855" s="156" t="s">
        <v>38</v>
      </c>
    </row>
    <row r="1856" spans="23:37" ht="16.5" customHeight="1" x14ac:dyDescent="0.25">
      <c r="W1856" s="156" t="s">
        <v>38</v>
      </c>
      <c r="X1856" s="156" t="s">
        <v>38</v>
      </c>
      <c r="Y1856" s="156" t="s">
        <v>38</v>
      </c>
      <c r="Z1856" s="156" t="s">
        <v>38</v>
      </c>
      <c r="AA1856" s="156" t="s">
        <v>38</v>
      </c>
      <c r="AB1856" s="156" t="s">
        <v>38</v>
      </c>
      <c r="AC1856" s="156" t="s">
        <v>38</v>
      </c>
      <c r="AD1856" s="96" t="s">
        <v>290</v>
      </c>
      <c r="AE1856" s="156" t="s">
        <v>38</v>
      </c>
      <c r="AF1856" s="156" t="s">
        <v>38</v>
      </c>
      <c r="AG1856" s="156" t="s">
        <v>38</v>
      </c>
      <c r="AH1856" s="156" t="s">
        <v>38</v>
      </c>
      <c r="AI1856" s="156" t="s">
        <v>38</v>
      </c>
      <c r="AJ1856" s="156" t="s">
        <v>38</v>
      </c>
      <c r="AK1856" s="156" t="s">
        <v>38</v>
      </c>
    </row>
    <row r="1857" spans="23:37" ht="16.5" customHeight="1" x14ac:dyDescent="0.25">
      <c r="W1857" s="156" t="s">
        <v>38</v>
      </c>
      <c r="X1857" s="156" t="s">
        <v>38</v>
      </c>
      <c r="Y1857" s="156" t="s">
        <v>38</v>
      </c>
      <c r="Z1857" s="156" t="s">
        <v>38</v>
      </c>
      <c r="AA1857" s="156" t="s">
        <v>38</v>
      </c>
      <c r="AB1857" s="156" t="s">
        <v>38</v>
      </c>
      <c r="AC1857" s="156" t="s">
        <v>38</v>
      </c>
      <c r="AD1857" s="96" t="s">
        <v>290</v>
      </c>
      <c r="AE1857" s="156" t="s">
        <v>38</v>
      </c>
      <c r="AF1857" s="156" t="s">
        <v>38</v>
      </c>
      <c r="AG1857" s="156" t="s">
        <v>38</v>
      </c>
      <c r="AH1857" s="156" t="s">
        <v>38</v>
      </c>
      <c r="AI1857" s="156" t="s">
        <v>38</v>
      </c>
      <c r="AJ1857" s="156" t="s">
        <v>38</v>
      </c>
      <c r="AK1857" s="156" t="s">
        <v>38</v>
      </c>
    </row>
    <row r="1858" spans="23:37" ht="16.5" customHeight="1" x14ac:dyDescent="0.25">
      <c r="W1858" s="156" t="s">
        <v>38</v>
      </c>
      <c r="X1858" s="156" t="s">
        <v>38</v>
      </c>
      <c r="Y1858" s="156" t="s">
        <v>38</v>
      </c>
      <c r="Z1858" s="156" t="s">
        <v>38</v>
      </c>
      <c r="AA1858" s="156" t="s">
        <v>38</v>
      </c>
      <c r="AB1858" s="156" t="s">
        <v>38</v>
      </c>
      <c r="AC1858" s="156" t="s">
        <v>38</v>
      </c>
      <c r="AD1858" s="96" t="s">
        <v>290</v>
      </c>
      <c r="AE1858" s="156" t="s">
        <v>38</v>
      </c>
      <c r="AF1858" s="156" t="s">
        <v>38</v>
      </c>
      <c r="AG1858" s="156" t="s">
        <v>38</v>
      </c>
      <c r="AH1858" s="156" t="s">
        <v>38</v>
      </c>
      <c r="AI1858" s="156" t="s">
        <v>38</v>
      </c>
      <c r="AJ1858" s="156" t="s">
        <v>38</v>
      </c>
      <c r="AK1858" s="156" t="s">
        <v>38</v>
      </c>
    </row>
    <row r="1859" spans="23:37" ht="16.5" customHeight="1" x14ac:dyDescent="0.25">
      <c r="W1859" s="156" t="s">
        <v>38</v>
      </c>
      <c r="X1859" s="156" t="s">
        <v>38</v>
      </c>
      <c r="Y1859" s="156" t="s">
        <v>38</v>
      </c>
      <c r="Z1859" s="156" t="s">
        <v>38</v>
      </c>
      <c r="AA1859" s="156" t="s">
        <v>38</v>
      </c>
      <c r="AB1859" s="156" t="s">
        <v>38</v>
      </c>
      <c r="AC1859" s="156" t="s">
        <v>38</v>
      </c>
      <c r="AD1859" s="96" t="s">
        <v>290</v>
      </c>
      <c r="AE1859" s="156" t="s">
        <v>38</v>
      </c>
      <c r="AF1859" s="156" t="s">
        <v>38</v>
      </c>
      <c r="AG1859" s="156" t="s">
        <v>38</v>
      </c>
      <c r="AH1859" s="156" t="s">
        <v>38</v>
      </c>
      <c r="AI1859" s="156" t="s">
        <v>38</v>
      </c>
      <c r="AJ1859" s="156" t="s">
        <v>38</v>
      </c>
      <c r="AK1859" s="156" t="s">
        <v>38</v>
      </c>
    </row>
    <row r="1860" spans="23:37" ht="16.5" customHeight="1" x14ac:dyDescent="0.25">
      <c r="W1860" s="156" t="s">
        <v>38</v>
      </c>
      <c r="X1860" s="156" t="s">
        <v>38</v>
      </c>
      <c r="Y1860" s="156" t="s">
        <v>38</v>
      </c>
      <c r="Z1860" s="156" t="s">
        <v>38</v>
      </c>
      <c r="AA1860" s="156" t="s">
        <v>38</v>
      </c>
      <c r="AB1860" s="156" t="s">
        <v>38</v>
      </c>
      <c r="AC1860" s="156" t="s">
        <v>38</v>
      </c>
      <c r="AD1860" s="96" t="s">
        <v>290</v>
      </c>
      <c r="AE1860" s="156" t="s">
        <v>38</v>
      </c>
      <c r="AF1860" s="156" t="s">
        <v>38</v>
      </c>
      <c r="AG1860" s="156" t="s">
        <v>38</v>
      </c>
      <c r="AH1860" s="156" t="s">
        <v>38</v>
      </c>
      <c r="AI1860" s="156" t="s">
        <v>38</v>
      </c>
      <c r="AJ1860" s="156" t="s">
        <v>38</v>
      </c>
      <c r="AK1860" s="156" t="s">
        <v>38</v>
      </c>
    </row>
    <row r="1861" spans="23:37" ht="16.5" customHeight="1" x14ac:dyDescent="0.25">
      <c r="W1861" s="156" t="s">
        <v>38</v>
      </c>
      <c r="X1861" s="156" t="s">
        <v>38</v>
      </c>
      <c r="Y1861" s="156" t="s">
        <v>38</v>
      </c>
      <c r="Z1861" s="156" t="s">
        <v>38</v>
      </c>
      <c r="AA1861" s="156" t="s">
        <v>38</v>
      </c>
      <c r="AB1861" s="156" t="s">
        <v>38</v>
      </c>
      <c r="AC1861" s="156" t="s">
        <v>38</v>
      </c>
      <c r="AD1861" s="96" t="s">
        <v>290</v>
      </c>
      <c r="AE1861" s="156" t="s">
        <v>38</v>
      </c>
      <c r="AF1861" s="156" t="s">
        <v>38</v>
      </c>
      <c r="AG1861" s="156" t="s">
        <v>38</v>
      </c>
      <c r="AH1861" s="156" t="s">
        <v>38</v>
      </c>
      <c r="AI1861" s="156" t="s">
        <v>38</v>
      </c>
      <c r="AJ1861" s="156" t="s">
        <v>38</v>
      </c>
      <c r="AK1861" s="156" t="s">
        <v>38</v>
      </c>
    </row>
    <row r="1862" spans="23:37" ht="16.5" customHeight="1" x14ac:dyDescent="0.25">
      <c r="W1862" s="156" t="s">
        <v>38</v>
      </c>
      <c r="X1862" s="156" t="s">
        <v>38</v>
      </c>
      <c r="Y1862" s="156" t="s">
        <v>38</v>
      </c>
      <c r="Z1862" s="156" t="s">
        <v>38</v>
      </c>
      <c r="AA1862" s="156" t="s">
        <v>38</v>
      </c>
      <c r="AB1862" s="156" t="s">
        <v>38</v>
      </c>
      <c r="AC1862" s="156" t="s">
        <v>38</v>
      </c>
      <c r="AD1862" s="96" t="s">
        <v>290</v>
      </c>
      <c r="AE1862" s="156" t="s">
        <v>38</v>
      </c>
      <c r="AF1862" s="156" t="s">
        <v>38</v>
      </c>
      <c r="AG1862" s="156" t="s">
        <v>38</v>
      </c>
      <c r="AH1862" s="156" t="s">
        <v>38</v>
      </c>
      <c r="AI1862" s="156" t="s">
        <v>38</v>
      </c>
      <c r="AJ1862" s="156" t="s">
        <v>38</v>
      </c>
      <c r="AK1862" s="156" t="s">
        <v>38</v>
      </c>
    </row>
    <row r="1863" spans="23:37" ht="16.5" customHeight="1" x14ac:dyDescent="0.25">
      <c r="W1863" s="156" t="s">
        <v>38</v>
      </c>
      <c r="X1863" s="156" t="s">
        <v>38</v>
      </c>
      <c r="Y1863" s="156" t="s">
        <v>38</v>
      </c>
      <c r="Z1863" s="156" t="s">
        <v>38</v>
      </c>
      <c r="AA1863" s="156" t="s">
        <v>38</v>
      </c>
      <c r="AB1863" s="156" t="s">
        <v>38</v>
      </c>
      <c r="AC1863" s="156" t="s">
        <v>38</v>
      </c>
      <c r="AD1863" s="96" t="s">
        <v>290</v>
      </c>
      <c r="AE1863" s="156" t="s">
        <v>38</v>
      </c>
      <c r="AF1863" s="156" t="s">
        <v>38</v>
      </c>
      <c r="AG1863" s="156" t="s">
        <v>38</v>
      </c>
      <c r="AH1863" s="156" t="s">
        <v>38</v>
      </c>
      <c r="AI1863" s="156" t="s">
        <v>38</v>
      </c>
      <c r="AJ1863" s="156" t="s">
        <v>38</v>
      </c>
      <c r="AK1863" s="156" t="s">
        <v>38</v>
      </c>
    </row>
    <row r="1864" spans="23:37" ht="16.5" customHeight="1" x14ac:dyDescent="0.25">
      <c r="W1864" s="156" t="s">
        <v>38</v>
      </c>
      <c r="X1864" s="156" t="s">
        <v>38</v>
      </c>
      <c r="Y1864" s="156" t="s">
        <v>38</v>
      </c>
      <c r="Z1864" s="156" t="s">
        <v>38</v>
      </c>
      <c r="AA1864" s="156" t="s">
        <v>38</v>
      </c>
      <c r="AB1864" s="156" t="s">
        <v>38</v>
      </c>
      <c r="AC1864" s="156" t="s">
        <v>38</v>
      </c>
      <c r="AD1864" s="96" t="s">
        <v>290</v>
      </c>
      <c r="AE1864" s="156" t="s">
        <v>38</v>
      </c>
      <c r="AF1864" s="156" t="s">
        <v>38</v>
      </c>
      <c r="AG1864" s="156" t="s">
        <v>38</v>
      </c>
      <c r="AH1864" s="156" t="s">
        <v>38</v>
      </c>
      <c r="AI1864" s="156" t="s">
        <v>38</v>
      </c>
      <c r="AJ1864" s="156" t="s">
        <v>38</v>
      </c>
      <c r="AK1864" s="156" t="s">
        <v>38</v>
      </c>
    </row>
    <row r="1865" spans="23:37" ht="16.5" customHeight="1" x14ac:dyDescent="0.25">
      <c r="W1865" s="156" t="s">
        <v>38</v>
      </c>
      <c r="X1865" s="156" t="s">
        <v>38</v>
      </c>
      <c r="Y1865" s="156" t="s">
        <v>38</v>
      </c>
      <c r="Z1865" s="156" t="s">
        <v>38</v>
      </c>
      <c r="AA1865" s="156" t="s">
        <v>38</v>
      </c>
      <c r="AB1865" s="156" t="s">
        <v>38</v>
      </c>
      <c r="AC1865" s="156" t="s">
        <v>38</v>
      </c>
      <c r="AD1865" s="96" t="s">
        <v>290</v>
      </c>
      <c r="AE1865" s="156" t="s">
        <v>38</v>
      </c>
      <c r="AF1865" s="156" t="s">
        <v>38</v>
      </c>
      <c r="AG1865" s="156" t="s">
        <v>38</v>
      </c>
      <c r="AH1865" s="156" t="s">
        <v>38</v>
      </c>
      <c r="AI1865" s="156" t="s">
        <v>38</v>
      </c>
      <c r="AJ1865" s="156" t="s">
        <v>38</v>
      </c>
      <c r="AK1865" s="156" t="s">
        <v>38</v>
      </c>
    </row>
    <row r="1866" spans="23:37" ht="16.5" customHeight="1" x14ac:dyDescent="0.25">
      <c r="W1866" s="156" t="s">
        <v>38</v>
      </c>
      <c r="X1866" s="156" t="s">
        <v>38</v>
      </c>
      <c r="Y1866" s="156" t="s">
        <v>38</v>
      </c>
      <c r="Z1866" s="156" t="s">
        <v>38</v>
      </c>
      <c r="AA1866" s="156" t="s">
        <v>38</v>
      </c>
      <c r="AB1866" s="156" t="s">
        <v>38</v>
      </c>
      <c r="AC1866" s="156" t="s">
        <v>38</v>
      </c>
      <c r="AD1866" s="96" t="s">
        <v>290</v>
      </c>
      <c r="AE1866" s="156" t="s">
        <v>38</v>
      </c>
      <c r="AF1866" s="156" t="s">
        <v>38</v>
      </c>
      <c r="AG1866" s="156" t="s">
        <v>38</v>
      </c>
      <c r="AH1866" s="156" t="s">
        <v>38</v>
      </c>
      <c r="AI1866" s="156" t="s">
        <v>38</v>
      </c>
      <c r="AJ1866" s="156" t="s">
        <v>38</v>
      </c>
      <c r="AK1866" s="156" t="s">
        <v>38</v>
      </c>
    </row>
    <row r="1867" spans="23:37" ht="16.5" customHeight="1" x14ac:dyDescent="0.25">
      <c r="W1867" s="156" t="s">
        <v>38</v>
      </c>
      <c r="X1867" s="156" t="s">
        <v>38</v>
      </c>
      <c r="Y1867" s="156" t="s">
        <v>38</v>
      </c>
      <c r="Z1867" s="156" t="s">
        <v>38</v>
      </c>
      <c r="AA1867" s="156" t="s">
        <v>38</v>
      </c>
      <c r="AB1867" s="156" t="s">
        <v>38</v>
      </c>
      <c r="AC1867" s="156" t="s">
        <v>38</v>
      </c>
      <c r="AD1867" s="96" t="s">
        <v>290</v>
      </c>
      <c r="AE1867" s="156" t="s">
        <v>38</v>
      </c>
      <c r="AF1867" s="156" t="s">
        <v>38</v>
      </c>
      <c r="AG1867" s="156" t="s">
        <v>38</v>
      </c>
      <c r="AH1867" s="156" t="s">
        <v>38</v>
      </c>
      <c r="AI1867" s="156" t="s">
        <v>38</v>
      </c>
      <c r="AJ1867" s="156" t="s">
        <v>38</v>
      </c>
      <c r="AK1867" s="156" t="s">
        <v>38</v>
      </c>
    </row>
    <row r="1868" spans="23:37" ht="16.5" customHeight="1" x14ac:dyDescent="0.25">
      <c r="W1868" s="156" t="s">
        <v>38</v>
      </c>
      <c r="X1868" s="156" t="s">
        <v>38</v>
      </c>
      <c r="Y1868" s="156" t="s">
        <v>38</v>
      </c>
      <c r="Z1868" s="156" t="s">
        <v>38</v>
      </c>
      <c r="AA1868" s="156" t="s">
        <v>38</v>
      </c>
      <c r="AB1868" s="156" t="s">
        <v>38</v>
      </c>
      <c r="AC1868" s="156" t="s">
        <v>38</v>
      </c>
      <c r="AD1868" s="96" t="s">
        <v>290</v>
      </c>
      <c r="AE1868" s="156" t="s">
        <v>38</v>
      </c>
      <c r="AF1868" s="156" t="s">
        <v>38</v>
      </c>
      <c r="AG1868" s="156" t="s">
        <v>38</v>
      </c>
      <c r="AH1868" s="156" t="s">
        <v>38</v>
      </c>
      <c r="AI1868" s="156" t="s">
        <v>38</v>
      </c>
      <c r="AJ1868" s="156" t="s">
        <v>38</v>
      </c>
      <c r="AK1868" s="156" t="s">
        <v>38</v>
      </c>
    </row>
    <row r="1869" spans="23:37" ht="16.5" customHeight="1" x14ac:dyDescent="0.25">
      <c r="W1869" s="156" t="s">
        <v>38</v>
      </c>
      <c r="X1869" s="156" t="s">
        <v>38</v>
      </c>
      <c r="Y1869" s="156" t="s">
        <v>38</v>
      </c>
      <c r="Z1869" s="156" t="s">
        <v>38</v>
      </c>
      <c r="AA1869" s="156" t="s">
        <v>38</v>
      </c>
      <c r="AB1869" s="156" t="s">
        <v>38</v>
      </c>
      <c r="AC1869" s="156" t="s">
        <v>38</v>
      </c>
      <c r="AD1869" s="96" t="s">
        <v>290</v>
      </c>
      <c r="AE1869" s="156" t="s">
        <v>38</v>
      </c>
      <c r="AF1869" s="156" t="s">
        <v>38</v>
      </c>
      <c r="AG1869" s="156" t="s">
        <v>38</v>
      </c>
      <c r="AH1869" s="156" t="s">
        <v>38</v>
      </c>
      <c r="AI1869" s="156" t="s">
        <v>38</v>
      </c>
      <c r="AJ1869" s="156" t="s">
        <v>38</v>
      </c>
      <c r="AK1869" s="156" t="s">
        <v>38</v>
      </c>
    </row>
    <row r="1870" spans="23:37" ht="16.5" customHeight="1" x14ac:dyDescent="0.25">
      <c r="W1870" s="156" t="s">
        <v>38</v>
      </c>
      <c r="X1870" s="156" t="s">
        <v>38</v>
      </c>
      <c r="Y1870" s="156" t="s">
        <v>38</v>
      </c>
      <c r="Z1870" s="156" t="s">
        <v>38</v>
      </c>
      <c r="AA1870" s="156" t="s">
        <v>38</v>
      </c>
      <c r="AB1870" s="156" t="s">
        <v>38</v>
      </c>
      <c r="AC1870" s="156" t="s">
        <v>38</v>
      </c>
      <c r="AD1870" s="96" t="s">
        <v>290</v>
      </c>
      <c r="AE1870" s="156" t="s">
        <v>38</v>
      </c>
      <c r="AF1870" s="156" t="s">
        <v>38</v>
      </c>
      <c r="AG1870" s="156" t="s">
        <v>38</v>
      </c>
      <c r="AH1870" s="156" t="s">
        <v>38</v>
      </c>
      <c r="AI1870" s="156" t="s">
        <v>38</v>
      </c>
      <c r="AJ1870" s="156" t="s">
        <v>38</v>
      </c>
      <c r="AK1870" s="156" t="s">
        <v>38</v>
      </c>
    </row>
    <row r="1871" spans="23:37" ht="16.5" customHeight="1" x14ac:dyDescent="0.25">
      <c r="W1871" s="156" t="s">
        <v>38</v>
      </c>
      <c r="X1871" s="156" t="s">
        <v>38</v>
      </c>
      <c r="Y1871" s="156" t="s">
        <v>38</v>
      </c>
      <c r="Z1871" s="156" t="s">
        <v>38</v>
      </c>
      <c r="AA1871" s="156" t="s">
        <v>38</v>
      </c>
      <c r="AB1871" s="156" t="s">
        <v>38</v>
      </c>
      <c r="AC1871" s="156" t="s">
        <v>38</v>
      </c>
      <c r="AD1871" s="96" t="s">
        <v>290</v>
      </c>
      <c r="AE1871" s="156" t="s">
        <v>38</v>
      </c>
      <c r="AF1871" s="156" t="s">
        <v>38</v>
      </c>
      <c r="AG1871" s="156" t="s">
        <v>38</v>
      </c>
      <c r="AH1871" s="156" t="s">
        <v>38</v>
      </c>
      <c r="AI1871" s="156" t="s">
        <v>38</v>
      </c>
      <c r="AJ1871" s="156" t="s">
        <v>38</v>
      </c>
      <c r="AK1871" s="156" t="s">
        <v>38</v>
      </c>
    </row>
    <row r="1872" spans="23:37" ht="16.5" customHeight="1" x14ac:dyDescent="0.25">
      <c r="W1872" s="156" t="s">
        <v>38</v>
      </c>
      <c r="X1872" s="156" t="s">
        <v>38</v>
      </c>
      <c r="Y1872" s="156" t="s">
        <v>38</v>
      </c>
      <c r="Z1872" s="156" t="s">
        <v>38</v>
      </c>
      <c r="AA1872" s="156" t="s">
        <v>38</v>
      </c>
      <c r="AB1872" s="156" t="s">
        <v>38</v>
      </c>
      <c r="AC1872" s="156" t="s">
        <v>38</v>
      </c>
      <c r="AD1872" s="96" t="s">
        <v>290</v>
      </c>
      <c r="AE1872" s="156" t="s">
        <v>38</v>
      </c>
      <c r="AF1872" s="156" t="s">
        <v>38</v>
      </c>
      <c r="AG1872" s="156" t="s">
        <v>38</v>
      </c>
      <c r="AH1872" s="156" t="s">
        <v>38</v>
      </c>
      <c r="AI1872" s="156" t="s">
        <v>38</v>
      </c>
      <c r="AJ1872" s="156" t="s">
        <v>38</v>
      </c>
      <c r="AK1872" s="156" t="s">
        <v>38</v>
      </c>
    </row>
    <row r="1873" spans="23:37" ht="16.5" customHeight="1" x14ac:dyDescent="0.25">
      <c r="W1873" s="156" t="s">
        <v>38</v>
      </c>
      <c r="X1873" s="156" t="s">
        <v>38</v>
      </c>
      <c r="Y1873" s="156" t="s">
        <v>38</v>
      </c>
      <c r="Z1873" s="156" t="s">
        <v>38</v>
      </c>
      <c r="AA1873" s="156" t="s">
        <v>38</v>
      </c>
      <c r="AB1873" s="156" t="s">
        <v>38</v>
      </c>
      <c r="AC1873" s="156" t="s">
        <v>38</v>
      </c>
      <c r="AD1873" s="96" t="s">
        <v>290</v>
      </c>
      <c r="AE1873" s="156" t="s">
        <v>38</v>
      </c>
      <c r="AF1873" s="156" t="s">
        <v>38</v>
      </c>
      <c r="AG1873" s="156" t="s">
        <v>38</v>
      </c>
      <c r="AH1873" s="156" t="s">
        <v>38</v>
      </c>
      <c r="AI1873" s="156" t="s">
        <v>38</v>
      </c>
      <c r="AJ1873" s="156" t="s">
        <v>38</v>
      </c>
      <c r="AK1873" s="156" t="s">
        <v>38</v>
      </c>
    </row>
    <row r="1874" spans="23:37" ht="16.5" customHeight="1" x14ac:dyDescent="0.25">
      <c r="W1874" s="156" t="s">
        <v>38</v>
      </c>
      <c r="X1874" s="156" t="s">
        <v>38</v>
      </c>
      <c r="Y1874" s="156" t="s">
        <v>38</v>
      </c>
      <c r="Z1874" s="156" t="s">
        <v>38</v>
      </c>
      <c r="AA1874" s="156" t="s">
        <v>38</v>
      </c>
      <c r="AB1874" s="156" t="s">
        <v>38</v>
      </c>
      <c r="AC1874" s="156" t="s">
        <v>38</v>
      </c>
      <c r="AD1874" s="96" t="s">
        <v>290</v>
      </c>
      <c r="AE1874" s="156" t="s">
        <v>38</v>
      </c>
      <c r="AF1874" s="156" t="s">
        <v>38</v>
      </c>
      <c r="AG1874" s="156" t="s">
        <v>38</v>
      </c>
      <c r="AH1874" s="156" t="s">
        <v>38</v>
      </c>
      <c r="AI1874" s="156" t="s">
        <v>38</v>
      </c>
      <c r="AJ1874" s="156" t="s">
        <v>38</v>
      </c>
      <c r="AK1874" s="156" t="s">
        <v>38</v>
      </c>
    </row>
    <row r="1875" spans="23:37" ht="16.5" customHeight="1" x14ac:dyDescent="0.25">
      <c r="W1875" s="156" t="s">
        <v>38</v>
      </c>
      <c r="X1875" s="156" t="s">
        <v>38</v>
      </c>
      <c r="Y1875" s="156" t="s">
        <v>38</v>
      </c>
      <c r="Z1875" s="156" t="s">
        <v>38</v>
      </c>
      <c r="AA1875" s="156" t="s">
        <v>38</v>
      </c>
      <c r="AB1875" s="156" t="s">
        <v>38</v>
      </c>
      <c r="AC1875" s="156" t="s">
        <v>38</v>
      </c>
      <c r="AD1875" s="96" t="s">
        <v>290</v>
      </c>
      <c r="AE1875" s="156" t="s">
        <v>38</v>
      </c>
      <c r="AF1875" s="156" t="s">
        <v>38</v>
      </c>
      <c r="AG1875" s="156" t="s">
        <v>38</v>
      </c>
      <c r="AH1875" s="156" t="s">
        <v>38</v>
      </c>
      <c r="AI1875" s="156" t="s">
        <v>38</v>
      </c>
      <c r="AJ1875" s="156" t="s">
        <v>38</v>
      </c>
      <c r="AK1875" s="156" t="s">
        <v>38</v>
      </c>
    </row>
    <row r="1876" spans="23:37" ht="16.5" customHeight="1" x14ac:dyDescent="0.25">
      <c r="W1876" s="156" t="s">
        <v>38</v>
      </c>
      <c r="X1876" s="156" t="s">
        <v>38</v>
      </c>
      <c r="Y1876" s="156" t="s">
        <v>38</v>
      </c>
      <c r="Z1876" s="156" t="s">
        <v>38</v>
      </c>
      <c r="AA1876" s="156" t="s">
        <v>38</v>
      </c>
      <c r="AB1876" s="156" t="s">
        <v>38</v>
      </c>
      <c r="AC1876" s="156" t="s">
        <v>38</v>
      </c>
      <c r="AD1876" s="96" t="s">
        <v>290</v>
      </c>
      <c r="AE1876" s="156" t="s">
        <v>38</v>
      </c>
      <c r="AF1876" s="156" t="s">
        <v>38</v>
      </c>
      <c r="AG1876" s="156" t="s">
        <v>38</v>
      </c>
      <c r="AH1876" s="156" t="s">
        <v>38</v>
      </c>
      <c r="AI1876" s="156" t="s">
        <v>38</v>
      </c>
      <c r="AJ1876" s="156" t="s">
        <v>38</v>
      </c>
      <c r="AK1876" s="156" t="s">
        <v>38</v>
      </c>
    </row>
    <row r="1877" spans="23:37" ht="16.5" customHeight="1" x14ac:dyDescent="0.25">
      <c r="W1877" s="156" t="s">
        <v>38</v>
      </c>
      <c r="X1877" s="156" t="s">
        <v>38</v>
      </c>
      <c r="Y1877" s="156" t="s">
        <v>38</v>
      </c>
      <c r="Z1877" s="156" t="s">
        <v>38</v>
      </c>
      <c r="AA1877" s="156" t="s">
        <v>38</v>
      </c>
      <c r="AB1877" s="156" t="s">
        <v>38</v>
      </c>
      <c r="AC1877" s="156" t="s">
        <v>38</v>
      </c>
      <c r="AD1877" s="96" t="s">
        <v>290</v>
      </c>
      <c r="AE1877" s="156" t="s">
        <v>38</v>
      </c>
      <c r="AF1877" s="156" t="s">
        <v>38</v>
      </c>
      <c r="AG1877" s="156" t="s">
        <v>38</v>
      </c>
      <c r="AH1877" s="156" t="s">
        <v>38</v>
      </c>
      <c r="AI1877" s="156" t="s">
        <v>38</v>
      </c>
      <c r="AJ1877" s="156" t="s">
        <v>38</v>
      </c>
      <c r="AK1877" s="156" t="s">
        <v>38</v>
      </c>
    </row>
    <row r="1878" spans="23:37" ht="16.5" customHeight="1" x14ac:dyDescent="0.25">
      <c r="W1878" s="156" t="s">
        <v>38</v>
      </c>
      <c r="X1878" s="156" t="s">
        <v>38</v>
      </c>
      <c r="Y1878" s="156" t="s">
        <v>38</v>
      </c>
      <c r="Z1878" s="156" t="s">
        <v>38</v>
      </c>
      <c r="AA1878" s="156" t="s">
        <v>38</v>
      </c>
      <c r="AB1878" s="156" t="s">
        <v>38</v>
      </c>
      <c r="AC1878" s="156" t="s">
        <v>38</v>
      </c>
      <c r="AD1878" s="96" t="s">
        <v>290</v>
      </c>
      <c r="AE1878" s="156" t="s">
        <v>38</v>
      </c>
      <c r="AF1878" s="156" t="s">
        <v>38</v>
      </c>
      <c r="AG1878" s="156" t="s">
        <v>38</v>
      </c>
      <c r="AH1878" s="156" t="s">
        <v>38</v>
      </c>
      <c r="AI1878" s="156" t="s">
        <v>38</v>
      </c>
      <c r="AJ1878" s="156" t="s">
        <v>38</v>
      </c>
      <c r="AK1878" s="156" t="s">
        <v>38</v>
      </c>
    </row>
    <row r="1879" spans="23:37" ht="16.5" customHeight="1" x14ac:dyDescent="0.25">
      <c r="W1879" s="156" t="s">
        <v>38</v>
      </c>
      <c r="X1879" s="156" t="s">
        <v>38</v>
      </c>
      <c r="Y1879" s="156" t="s">
        <v>38</v>
      </c>
      <c r="Z1879" s="156" t="s">
        <v>38</v>
      </c>
      <c r="AA1879" s="156" t="s">
        <v>38</v>
      </c>
      <c r="AB1879" s="156" t="s">
        <v>38</v>
      </c>
      <c r="AC1879" s="156" t="s">
        <v>38</v>
      </c>
      <c r="AD1879" s="96" t="s">
        <v>290</v>
      </c>
      <c r="AE1879" s="156" t="s">
        <v>38</v>
      </c>
      <c r="AF1879" s="156" t="s">
        <v>38</v>
      </c>
      <c r="AG1879" s="156" t="s">
        <v>38</v>
      </c>
      <c r="AH1879" s="156" t="s">
        <v>38</v>
      </c>
      <c r="AI1879" s="156" t="s">
        <v>38</v>
      </c>
      <c r="AJ1879" s="156" t="s">
        <v>38</v>
      </c>
      <c r="AK1879" s="156" t="s">
        <v>38</v>
      </c>
    </row>
    <row r="1880" spans="23:37" ht="16.5" customHeight="1" x14ac:dyDescent="0.25">
      <c r="W1880" s="156" t="s">
        <v>38</v>
      </c>
      <c r="X1880" s="156" t="s">
        <v>38</v>
      </c>
      <c r="Y1880" s="156" t="s">
        <v>38</v>
      </c>
      <c r="Z1880" s="156" t="s">
        <v>38</v>
      </c>
      <c r="AA1880" s="156" t="s">
        <v>38</v>
      </c>
      <c r="AB1880" s="156" t="s">
        <v>38</v>
      </c>
      <c r="AC1880" s="156" t="s">
        <v>38</v>
      </c>
      <c r="AD1880" s="96" t="s">
        <v>290</v>
      </c>
      <c r="AE1880" s="156" t="s">
        <v>38</v>
      </c>
      <c r="AF1880" s="156" t="s">
        <v>38</v>
      </c>
      <c r="AG1880" s="156" t="s">
        <v>38</v>
      </c>
      <c r="AH1880" s="156" t="s">
        <v>38</v>
      </c>
      <c r="AI1880" s="156" t="s">
        <v>38</v>
      </c>
      <c r="AJ1880" s="156" t="s">
        <v>38</v>
      </c>
      <c r="AK1880" s="156" t="s">
        <v>38</v>
      </c>
    </row>
    <row r="1881" spans="23:37" ht="16.5" customHeight="1" x14ac:dyDescent="0.25">
      <c r="W1881" s="156" t="s">
        <v>38</v>
      </c>
      <c r="X1881" s="156" t="s">
        <v>38</v>
      </c>
      <c r="Y1881" s="156" t="s">
        <v>38</v>
      </c>
      <c r="Z1881" s="156" t="s">
        <v>38</v>
      </c>
      <c r="AA1881" s="156" t="s">
        <v>38</v>
      </c>
      <c r="AB1881" s="156" t="s">
        <v>38</v>
      </c>
      <c r="AC1881" s="156" t="s">
        <v>38</v>
      </c>
      <c r="AD1881" s="96" t="s">
        <v>290</v>
      </c>
      <c r="AE1881" s="156" t="s">
        <v>38</v>
      </c>
      <c r="AF1881" s="156" t="s">
        <v>38</v>
      </c>
      <c r="AG1881" s="156" t="s">
        <v>38</v>
      </c>
      <c r="AH1881" s="156" t="s">
        <v>38</v>
      </c>
      <c r="AI1881" s="156" t="s">
        <v>38</v>
      </c>
      <c r="AJ1881" s="156" t="s">
        <v>38</v>
      </c>
      <c r="AK1881" s="156" t="s">
        <v>38</v>
      </c>
    </row>
    <row r="1882" spans="23:37" ht="16.5" customHeight="1" x14ac:dyDescent="0.25">
      <c r="W1882" s="156" t="s">
        <v>38</v>
      </c>
      <c r="X1882" s="156" t="s">
        <v>38</v>
      </c>
      <c r="Y1882" s="156" t="s">
        <v>38</v>
      </c>
      <c r="Z1882" s="156" t="s">
        <v>38</v>
      </c>
      <c r="AA1882" s="156" t="s">
        <v>38</v>
      </c>
      <c r="AB1882" s="156" t="s">
        <v>38</v>
      </c>
      <c r="AC1882" s="156" t="s">
        <v>38</v>
      </c>
      <c r="AD1882" s="96" t="s">
        <v>290</v>
      </c>
      <c r="AE1882" s="156" t="s">
        <v>38</v>
      </c>
      <c r="AF1882" s="156" t="s">
        <v>38</v>
      </c>
      <c r="AG1882" s="156" t="s">
        <v>38</v>
      </c>
      <c r="AH1882" s="156" t="s">
        <v>38</v>
      </c>
      <c r="AI1882" s="156" t="s">
        <v>38</v>
      </c>
      <c r="AJ1882" s="156" t="s">
        <v>38</v>
      </c>
      <c r="AK1882" s="156" t="s">
        <v>38</v>
      </c>
    </row>
    <row r="1883" spans="23:37" ht="16.5" customHeight="1" x14ac:dyDescent="0.25">
      <c r="W1883" s="156" t="s">
        <v>38</v>
      </c>
      <c r="X1883" s="156" t="s">
        <v>38</v>
      </c>
      <c r="Y1883" s="156" t="s">
        <v>38</v>
      </c>
      <c r="Z1883" s="156" t="s">
        <v>38</v>
      </c>
      <c r="AA1883" s="156" t="s">
        <v>38</v>
      </c>
      <c r="AB1883" s="156" t="s">
        <v>38</v>
      </c>
      <c r="AC1883" s="156" t="s">
        <v>38</v>
      </c>
      <c r="AD1883" s="96" t="s">
        <v>290</v>
      </c>
      <c r="AE1883" s="156" t="s">
        <v>38</v>
      </c>
      <c r="AF1883" s="156" t="s">
        <v>38</v>
      </c>
      <c r="AG1883" s="156" t="s">
        <v>38</v>
      </c>
      <c r="AH1883" s="156" t="s">
        <v>38</v>
      </c>
      <c r="AI1883" s="156" t="s">
        <v>38</v>
      </c>
      <c r="AJ1883" s="156" t="s">
        <v>38</v>
      </c>
      <c r="AK1883" s="156" t="s">
        <v>38</v>
      </c>
    </row>
    <row r="1884" spans="23:37" ht="16.5" customHeight="1" x14ac:dyDescent="0.25">
      <c r="W1884" s="156" t="s">
        <v>38</v>
      </c>
      <c r="X1884" s="156" t="s">
        <v>38</v>
      </c>
      <c r="Y1884" s="156" t="s">
        <v>38</v>
      </c>
      <c r="Z1884" s="156" t="s">
        <v>38</v>
      </c>
      <c r="AA1884" s="156" t="s">
        <v>38</v>
      </c>
      <c r="AB1884" s="156" t="s">
        <v>38</v>
      </c>
      <c r="AC1884" s="156" t="s">
        <v>38</v>
      </c>
      <c r="AD1884" s="96" t="s">
        <v>290</v>
      </c>
      <c r="AE1884" s="156" t="s">
        <v>38</v>
      </c>
      <c r="AF1884" s="156" t="s">
        <v>38</v>
      </c>
      <c r="AG1884" s="156" t="s">
        <v>38</v>
      </c>
      <c r="AH1884" s="156" t="s">
        <v>38</v>
      </c>
      <c r="AI1884" s="156" t="s">
        <v>38</v>
      </c>
      <c r="AJ1884" s="156" t="s">
        <v>38</v>
      </c>
      <c r="AK1884" s="156" t="s">
        <v>38</v>
      </c>
    </row>
    <row r="1885" spans="23:37" ht="16.5" customHeight="1" x14ac:dyDescent="0.25">
      <c r="W1885" s="156" t="s">
        <v>38</v>
      </c>
      <c r="X1885" s="156" t="s">
        <v>38</v>
      </c>
      <c r="Y1885" s="156" t="s">
        <v>38</v>
      </c>
      <c r="Z1885" s="156" t="s">
        <v>38</v>
      </c>
      <c r="AA1885" s="156" t="s">
        <v>38</v>
      </c>
      <c r="AB1885" s="156" t="s">
        <v>38</v>
      </c>
      <c r="AC1885" s="156" t="s">
        <v>38</v>
      </c>
      <c r="AD1885" s="96" t="s">
        <v>290</v>
      </c>
      <c r="AE1885" s="156" t="s">
        <v>38</v>
      </c>
      <c r="AF1885" s="156" t="s">
        <v>38</v>
      </c>
      <c r="AG1885" s="156" t="s">
        <v>38</v>
      </c>
      <c r="AH1885" s="156" t="s">
        <v>38</v>
      </c>
      <c r="AI1885" s="156" t="s">
        <v>38</v>
      </c>
      <c r="AJ1885" s="156" t="s">
        <v>38</v>
      </c>
      <c r="AK1885" s="156" t="s">
        <v>38</v>
      </c>
    </row>
    <row r="1886" spans="23:37" ht="16.5" customHeight="1" x14ac:dyDescent="0.25">
      <c r="W1886" s="156" t="s">
        <v>38</v>
      </c>
      <c r="X1886" s="156" t="s">
        <v>38</v>
      </c>
      <c r="Y1886" s="156" t="s">
        <v>38</v>
      </c>
      <c r="Z1886" s="156" t="s">
        <v>38</v>
      </c>
      <c r="AA1886" s="156" t="s">
        <v>38</v>
      </c>
      <c r="AB1886" s="156" t="s">
        <v>38</v>
      </c>
      <c r="AC1886" s="156" t="s">
        <v>38</v>
      </c>
      <c r="AD1886" s="96" t="s">
        <v>290</v>
      </c>
      <c r="AE1886" s="156" t="s">
        <v>38</v>
      </c>
      <c r="AF1886" s="156" t="s">
        <v>38</v>
      </c>
      <c r="AG1886" s="156" t="s">
        <v>38</v>
      </c>
      <c r="AH1886" s="156" t="s">
        <v>38</v>
      </c>
      <c r="AI1886" s="156" t="s">
        <v>38</v>
      </c>
      <c r="AJ1886" s="156" t="s">
        <v>38</v>
      </c>
      <c r="AK1886" s="156" t="s">
        <v>38</v>
      </c>
    </row>
    <row r="1887" spans="23:37" ht="16.5" customHeight="1" x14ac:dyDescent="0.25">
      <c r="W1887" s="156" t="s">
        <v>38</v>
      </c>
      <c r="X1887" s="156" t="s">
        <v>38</v>
      </c>
      <c r="Y1887" s="156" t="s">
        <v>38</v>
      </c>
      <c r="Z1887" s="156" t="s">
        <v>38</v>
      </c>
      <c r="AA1887" s="156" t="s">
        <v>38</v>
      </c>
      <c r="AB1887" s="156" t="s">
        <v>38</v>
      </c>
      <c r="AC1887" s="156" t="s">
        <v>38</v>
      </c>
      <c r="AD1887" s="96" t="s">
        <v>290</v>
      </c>
      <c r="AE1887" s="156" t="s">
        <v>38</v>
      </c>
      <c r="AF1887" s="156" t="s">
        <v>38</v>
      </c>
      <c r="AG1887" s="156" t="s">
        <v>38</v>
      </c>
      <c r="AH1887" s="156" t="s">
        <v>38</v>
      </c>
      <c r="AI1887" s="156" t="s">
        <v>38</v>
      </c>
      <c r="AJ1887" s="156" t="s">
        <v>38</v>
      </c>
      <c r="AK1887" s="156" t="s">
        <v>38</v>
      </c>
    </row>
    <row r="1888" spans="23:37" ht="16.5" customHeight="1" x14ac:dyDescent="0.25">
      <c r="W1888" s="156" t="s">
        <v>38</v>
      </c>
      <c r="X1888" s="156" t="s">
        <v>38</v>
      </c>
      <c r="Y1888" s="156" t="s">
        <v>38</v>
      </c>
      <c r="Z1888" s="156" t="s">
        <v>38</v>
      </c>
      <c r="AA1888" s="156" t="s">
        <v>38</v>
      </c>
      <c r="AB1888" s="156" t="s">
        <v>38</v>
      </c>
      <c r="AC1888" s="156" t="s">
        <v>38</v>
      </c>
      <c r="AD1888" s="96" t="s">
        <v>290</v>
      </c>
      <c r="AE1888" s="156" t="s">
        <v>38</v>
      </c>
      <c r="AF1888" s="156" t="s">
        <v>38</v>
      </c>
      <c r="AG1888" s="156" t="s">
        <v>38</v>
      </c>
      <c r="AH1888" s="156" t="s">
        <v>38</v>
      </c>
      <c r="AI1888" s="156" t="s">
        <v>38</v>
      </c>
      <c r="AJ1888" s="156" t="s">
        <v>38</v>
      </c>
      <c r="AK1888" s="156" t="s">
        <v>38</v>
      </c>
    </row>
    <row r="1889" spans="23:37" ht="16.5" customHeight="1" x14ac:dyDescent="0.25">
      <c r="W1889" s="156" t="s">
        <v>38</v>
      </c>
      <c r="X1889" s="156" t="s">
        <v>38</v>
      </c>
      <c r="Y1889" s="156" t="s">
        <v>38</v>
      </c>
      <c r="Z1889" s="156" t="s">
        <v>38</v>
      </c>
      <c r="AA1889" s="156" t="s">
        <v>38</v>
      </c>
      <c r="AB1889" s="156" t="s">
        <v>38</v>
      </c>
      <c r="AC1889" s="156" t="s">
        <v>38</v>
      </c>
      <c r="AD1889" s="96" t="s">
        <v>290</v>
      </c>
      <c r="AE1889" s="156" t="s">
        <v>38</v>
      </c>
      <c r="AF1889" s="156" t="s">
        <v>38</v>
      </c>
      <c r="AG1889" s="156" t="s">
        <v>38</v>
      </c>
      <c r="AH1889" s="156" t="s">
        <v>38</v>
      </c>
      <c r="AI1889" s="156" t="s">
        <v>38</v>
      </c>
      <c r="AJ1889" s="156" t="s">
        <v>38</v>
      </c>
      <c r="AK1889" s="156" t="s">
        <v>38</v>
      </c>
    </row>
    <row r="1890" spans="23:37" ht="16.5" customHeight="1" x14ac:dyDescent="0.25">
      <c r="W1890" s="156" t="s">
        <v>38</v>
      </c>
      <c r="X1890" s="156" t="s">
        <v>38</v>
      </c>
      <c r="Y1890" s="156" t="s">
        <v>38</v>
      </c>
      <c r="Z1890" s="156" t="s">
        <v>38</v>
      </c>
      <c r="AA1890" s="156" t="s">
        <v>38</v>
      </c>
      <c r="AB1890" s="156" t="s">
        <v>38</v>
      </c>
      <c r="AC1890" s="156" t="s">
        <v>38</v>
      </c>
      <c r="AD1890" s="96" t="s">
        <v>290</v>
      </c>
      <c r="AE1890" s="156" t="s">
        <v>38</v>
      </c>
      <c r="AF1890" s="156" t="s">
        <v>38</v>
      </c>
      <c r="AG1890" s="156" t="s">
        <v>38</v>
      </c>
      <c r="AH1890" s="156" t="s">
        <v>38</v>
      </c>
      <c r="AI1890" s="156" t="s">
        <v>38</v>
      </c>
      <c r="AJ1890" s="156" t="s">
        <v>38</v>
      </c>
      <c r="AK1890" s="156" t="s">
        <v>38</v>
      </c>
    </row>
    <row r="1891" spans="23:37" ht="16.5" customHeight="1" x14ac:dyDescent="0.25">
      <c r="W1891" s="156" t="s">
        <v>38</v>
      </c>
      <c r="X1891" s="156" t="s">
        <v>38</v>
      </c>
      <c r="Y1891" s="156" t="s">
        <v>38</v>
      </c>
      <c r="Z1891" s="156" t="s">
        <v>38</v>
      </c>
      <c r="AA1891" s="156" t="s">
        <v>38</v>
      </c>
      <c r="AB1891" s="156" t="s">
        <v>38</v>
      </c>
      <c r="AC1891" s="156" t="s">
        <v>38</v>
      </c>
      <c r="AD1891" s="96" t="s">
        <v>290</v>
      </c>
      <c r="AE1891" s="156" t="s">
        <v>38</v>
      </c>
      <c r="AF1891" s="156" t="s">
        <v>38</v>
      </c>
      <c r="AG1891" s="156" t="s">
        <v>38</v>
      </c>
      <c r="AH1891" s="156" t="s">
        <v>38</v>
      </c>
      <c r="AI1891" s="156" t="s">
        <v>38</v>
      </c>
      <c r="AJ1891" s="156" t="s">
        <v>38</v>
      </c>
      <c r="AK1891" s="156" t="s">
        <v>38</v>
      </c>
    </row>
    <row r="1892" spans="23:37" ht="16.5" customHeight="1" x14ac:dyDescent="0.25">
      <c r="W1892" s="156" t="s">
        <v>38</v>
      </c>
      <c r="X1892" s="156" t="s">
        <v>38</v>
      </c>
      <c r="Y1892" s="156" t="s">
        <v>38</v>
      </c>
      <c r="Z1892" s="156" t="s">
        <v>38</v>
      </c>
      <c r="AA1892" s="156" t="s">
        <v>38</v>
      </c>
      <c r="AB1892" s="156" t="s">
        <v>38</v>
      </c>
      <c r="AC1892" s="156" t="s">
        <v>38</v>
      </c>
      <c r="AD1892" s="96" t="s">
        <v>290</v>
      </c>
      <c r="AE1892" s="156" t="s">
        <v>38</v>
      </c>
      <c r="AF1892" s="156" t="s">
        <v>38</v>
      </c>
      <c r="AG1892" s="156" t="s">
        <v>38</v>
      </c>
      <c r="AH1892" s="156" t="s">
        <v>38</v>
      </c>
      <c r="AI1892" s="156" t="s">
        <v>38</v>
      </c>
      <c r="AJ1892" s="156" t="s">
        <v>38</v>
      </c>
      <c r="AK1892" s="156" t="s">
        <v>38</v>
      </c>
    </row>
    <row r="1893" spans="23:37" ht="16.5" customHeight="1" x14ac:dyDescent="0.25">
      <c r="W1893" s="156" t="s">
        <v>38</v>
      </c>
      <c r="X1893" s="156" t="s">
        <v>38</v>
      </c>
      <c r="Y1893" s="156" t="s">
        <v>38</v>
      </c>
      <c r="Z1893" s="156" t="s">
        <v>38</v>
      </c>
      <c r="AA1893" s="156" t="s">
        <v>38</v>
      </c>
      <c r="AB1893" s="156" t="s">
        <v>38</v>
      </c>
      <c r="AC1893" s="156" t="s">
        <v>38</v>
      </c>
      <c r="AD1893" s="96" t="s">
        <v>290</v>
      </c>
      <c r="AE1893" s="156" t="s">
        <v>38</v>
      </c>
      <c r="AF1893" s="156" t="s">
        <v>38</v>
      </c>
      <c r="AG1893" s="156" t="s">
        <v>38</v>
      </c>
      <c r="AH1893" s="156" t="s">
        <v>38</v>
      </c>
      <c r="AI1893" s="156" t="s">
        <v>38</v>
      </c>
      <c r="AJ1893" s="156" t="s">
        <v>38</v>
      </c>
      <c r="AK1893" s="156" t="s">
        <v>38</v>
      </c>
    </row>
    <row r="1894" spans="23:37" ht="16.5" customHeight="1" x14ac:dyDescent="0.25">
      <c r="W1894" s="156" t="s">
        <v>38</v>
      </c>
      <c r="X1894" s="156" t="s">
        <v>38</v>
      </c>
      <c r="Y1894" s="156" t="s">
        <v>38</v>
      </c>
      <c r="Z1894" s="156" t="s">
        <v>38</v>
      </c>
      <c r="AA1894" s="156" t="s">
        <v>38</v>
      </c>
      <c r="AB1894" s="156" t="s">
        <v>38</v>
      </c>
      <c r="AC1894" s="156" t="s">
        <v>38</v>
      </c>
      <c r="AD1894" s="96" t="s">
        <v>290</v>
      </c>
      <c r="AE1894" s="156" t="s">
        <v>38</v>
      </c>
      <c r="AF1894" s="156" t="s">
        <v>38</v>
      </c>
      <c r="AG1894" s="156" t="s">
        <v>38</v>
      </c>
      <c r="AH1894" s="156" t="s">
        <v>38</v>
      </c>
      <c r="AI1894" s="156" t="s">
        <v>38</v>
      </c>
      <c r="AJ1894" s="156" t="s">
        <v>38</v>
      </c>
      <c r="AK1894" s="156" t="s">
        <v>38</v>
      </c>
    </row>
    <row r="1895" spans="23:37" ht="16.5" customHeight="1" x14ac:dyDescent="0.25">
      <c r="W1895" s="156" t="s">
        <v>38</v>
      </c>
      <c r="X1895" s="156" t="s">
        <v>38</v>
      </c>
      <c r="Y1895" s="156" t="s">
        <v>38</v>
      </c>
      <c r="Z1895" s="156" t="s">
        <v>38</v>
      </c>
      <c r="AA1895" s="156" t="s">
        <v>38</v>
      </c>
      <c r="AB1895" s="156" t="s">
        <v>38</v>
      </c>
      <c r="AC1895" s="156" t="s">
        <v>38</v>
      </c>
      <c r="AD1895" s="96" t="s">
        <v>290</v>
      </c>
      <c r="AE1895" s="156" t="s">
        <v>38</v>
      </c>
      <c r="AF1895" s="156" t="s">
        <v>38</v>
      </c>
      <c r="AG1895" s="156" t="s">
        <v>38</v>
      </c>
      <c r="AH1895" s="156" t="s">
        <v>38</v>
      </c>
      <c r="AI1895" s="156" t="s">
        <v>38</v>
      </c>
      <c r="AJ1895" s="156" t="s">
        <v>38</v>
      </c>
      <c r="AK1895" s="156" t="s">
        <v>38</v>
      </c>
    </row>
    <row r="1896" spans="23:37" ht="16.5" customHeight="1" x14ac:dyDescent="0.25">
      <c r="W1896" s="156" t="s">
        <v>38</v>
      </c>
      <c r="X1896" s="156" t="s">
        <v>38</v>
      </c>
      <c r="Y1896" s="156" t="s">
        <v>38</v>
      </c>
      <c r="Z1896" s="156" t="s">
        <v>38</v>
      </c>
      <c r="AA1896" s="156" t="s">
        <v>38</v>
      </c>
      <c r="AB1896" s="156" t="s">
        <v>38</v>
      </c>
      <c r="AC1896" s="156" t="s">
        <v>38</v>
      </c>
      <c r="AD1896" s="96" t="s">
        <v>290</v>
      </c>
      <c r="AE1896" s="156" t="s">
        <v>38</v>
      </c>
      <c r="AF1896" s="156" t="s">
        <v>38</v>
      </c>
      <c r="AG1896" s="156" t="s">
        <v>38</v>
      </c>
      <c r="AH1896" s="156" t="s">
        <v>38</v>
      </c>
      <c r="AI1896" s="156" t="s">
        <v>38</v>
      </c>
      <c r="AJ1896" s="156" t="s">
        <v>38</v>
      </c>
      <c r="AK1896" s="156" t="s">
        <v>38</v>
      </c>
    </row>
    <row r="1897" spans="23:37" ht="16.5" customHeight="1" x14ac:dyDescent="0.25">
      <c r="W1897" s="156" t="s">
        <v>38</v>
      </c>
      <c r="X1897" s="156" t="s">
        <v>38</v>
      </c>
      <c r="Y1897" s="156" t="s">
        <v>38</v>
      </c>
      <c r="Z1897" s="156" t="s">
        <v>38</v>
      </c>
      <c r="AA1897" s="156" t="s">
        <v>38</v>
      </c>
      <c r="AB1897" s="156" t="s">
        <v>38</v>
      </c>
      <c r="AC1897" s="156" t="s">
        <v>38</v>
      </c>
      <c r="AD1897" s="96" t="s">
        <v>290</v>
      </c>
      <c r="AE1897" s="156" t="s">
        <v>38</v>
      </c>
      <c r="AF1897" s="156" t="s">
        <v>38</v>
      </c>
      <c r="AG1897" s="156" t="s">
        <v>38</v>
      </c>
      <c r="AH1897" s="156" t="s">
        <v>38</v>
      </c>
      <c r="AI1897" s="156" t="s">
        <v>38</v>
      </c>
      <c r="AJ1897" s="156" t="s">
        <v>38</v>
      </c>
      <c r="AK1897" s="156" t="s">
        <v>38</v>
      </c>
    </row>
    <row r="1898" spans="23:37" ht="16.5" customHeight="1" x14ac:dyDescent="0.25">
      <c r="W1898" s="156" t="s">
        <v>38</v>
      </c>
      <c r="X1898" s="156" t="s">
        <v>38</v>
      </c>
      <c r="Y1898" s="156" t="s">
        <v>38</v>
      </c>
      <c r="Z1898" s="156" t="s">
        <v>38</v>
      </c>
      <c r="AA1898" s="156" t="s">
        <v>38</v>
      </c>
      <c r="AB1898" s="156" t="s">
        <v>38</v>
      </c>
      <c r="AC1898" s="156" t="s">
        <v>38</v>
      </c>
      <c r="AD1898" s="96" t="s">
        <v>290</v>
      </c>
      <c r="AE1898" s="156" t="s">
        <v>38</v>
      </c>
      <c r="AF1898" s="156" t="s">
        <v>38</v>
      </c>
      <c r="AG1898" s="156" t="s">
        <v>38</v>
      </c>
      <c r="AH1898" s="156" t="s">
        <v>38</v>
      </c>
      <c r="AI1898" s="156" t="s">
        <v>38</v>
      </c>
      <c r="AJ1898" s="156" t="s">
        <v>38</v>
      </c>
      <c r="AK1898" s="156" t="s">
        <v>38</v>
      </c>
    </row>
    <row r="1899" spans="23:37" ht="16.5" customHeight="1" x14ac:dyDescent="0.25">
      <c r="W1899" s="156" t="s">
        <v>38</v>
      </c>
      <c r="X1899" s="156" t="s">
        <v>38</v>
      </c>
      <c r="Y1899" s="156" t="s">
        <v>38</v>
      </c>
      <c r="Z1899" s="156" t="s">
        <v>38</v>
      </c>
      <c r="AA1899" s="156" t="s">
        <v>38</v>
      </c>
      <c r="AB1899" s="156" t="s">
        <v>38</v>
      </c>
      <c r="AC1899" s="156" t="s">
        <v>38</v>
      </c>
      <c r="AD1899" s="96" t="s">
        <v>290</v>
      </c>
      <c r="AE1899" s="156" t="s">
        <v>38</v>
      </c>
      <c r="AF1899" s="156" t="s">
        <v>38</v>
      </c>
      <c r="AG1899" s="156" t="s">
        <v>38</v>
      </c>
      <c r="AH1899" s="156" t="s">
        <v>38</v>
      </c>
      <c r="AI1899" s="156" t="s">
        <v>38</v>
      </c>
      <c r="AJ1899" s="156" t="s">
        <v>38</v>
      </c>
      <c r="AK1899" s="156" t="s">
        <v>38</v>
      </c>
    </row>
    <row r="1900" spans="23:37" ht="16.5" customHeight="1" x14ac:dyDescent="0.25">
      <c r="W1900" s="156" t="s">
        <v>38</v>
      </c>
      <c r="X1900" s="156" t="s">
        <v>38</v>
      </c>
      <c r="Y1900" s="156" t="s">
        <v>38</v>
      </c>
      <c r="Z1900" s="156" t="s">
        <v>38</v>
      </c>
      <c r="AA1900" s="156" t="s">
        <v>38</v>
      </c>
      <c r="AB1900" s="156" t="s">
        <v>38</v>
      </c>
      <c r="AC1900" s="156" t="s">
        <v>38</v>
      </c>
      <c r="AD1900" s="96" t="s">
        <v>290</v>
      </c>
      <c r="AE1900" s="156" t="s">
        <v>38</v>
      </c>
      <c r="AF1900" s="156" t="s">
        <v>38</v>
      </c>
      <c r="AG1900" s="156" t="s">
        <v>38</v>
      </c>
      <c r="AH1900" s="156" t="s">
        <v>38</v>
      </c>
      <c r="AI1900" s="156" t="s">
        <v>38</v>
      </c>
      <c r="AJ1900" s="156" t="s">
        <v>38</v>
      </c>
      <c r="AK1900" s="156" t="s">
        <v>38</v>
      </c>
    </row>
    <row r="1901" spans="23:37" ht="16.5" customHeight="1" x14ac:dyDescent="0.25">
      <c r="W1901" s="156" t="s">
        <v>38</v>
      </c>
      <c r="X1901" s="156" t="s">
        <v>38</v>
      </c>
      <c r="Y1901" s="156" t="s">
        <v>38</v>
      </c>
      <c r="Z1901" s="156" t="s">
        <v>38</v>
      </c>
      <c r="AA1901" s="156" t="s">
        <v>38</v>
      </c>
      <c r="AB1901" s="156" t="s">
        <v>38</v>
      </c>
      <c r="AC1901" s="156" t="s">
        <v>38</v>
      </c>
      <c r="AD1901" s="96" t="s">
        <v>290</v>
      </c>
      <c r="AE1901" s="156" t="s">
        <v>38</v>
      </c>
      <c r="AF1901" s="156" t="s">
        <v>38</v>
      </c>
      <c r="AG1901" s="156" t="s">
        <v>38</v>
      </c>
      <c r="AH1901" s="156" t="s">
        <v>38</v>
      </c>
      <c r="AI1901" s="156" t="s">
        <v>38</v>
      </c>
      <c r="AJ1901" s="156" t="s">
        <v>38</v>
      </c>
      <c r="AK1901" s="156" t="s">
        <v>38</v>
      </c>
    </row>
    <row r="1902" spans="23:37" ht="16.5" customHeight="1" x14ac:dyDescent="0.25">
      <c r="W1902" s="156" t="s">
        <v>38</v>
      </c>
      <c r="X1902" s="156" t="s">
        <v>38</v>
      </c>
      <c r="Y1902" s="156" t="s">
        <v>38</v>
      </c>
      <c r="Z1902" s="156" t="s">
        <v>38</v>
      </c>
      <c r="AA1902" s="156" t="s">
        <v>38</v>
      </c>
      <c r="AB1902" s="156" t="s">
        <v>38</v>
      </c>
      <c r="AC1902" s="156" t="s">
        <v>38</v>
      </c>
      <c r="AD1902" s="96" t="s">
        <v>290</v>
      </c>
      <c r="AE1902" s="156" t="s">
        <v>38</v>
      </c>
      <c r="AF1902" s="156" t="s">
        <v>38</v>
      </c>
      <c r="AG1902" s="156" t="s">
        <v>38</v>
      </c>
      <c r="AH1902" s="156" t="s">
        <v>38</v>
      </c>
      <c r="AI1902" s="156" t="s">
        <v>38</v>
      </c>
      <c r="AJ1902" s="156" t="s">
        <v>38</v>
      </c>
      <c r="AK1902" s="156" t="s">
        <v>38</v>
      </c>
    </row>
    <row r="1903" spans="23:37" ht="16.5" customHeight="1" x14ac:dyDescent="0.25">
      <c r="W1903" s="156" t="s">
        <v>38</v>
      </c>
      <c r="X1903" s="156" t="s">
        <v>38</v>
      </c>
      <c r="Y1903" s="156" t="s">
        <v>38</v>
      </c>
      <c r="Z1903" s="156" t="s">
        <v>38</v>
      </c>
      <c r="AA1903" s="156" t="s">
        <v>38</v>
      </c>
      <c r="AB1903" s="156" t="s">
        <v>38</v>
      </c>
      <c r="AC1903" s="156" t="s">
        <v>38</v>
      </c>
      <c r="AD1903" s="96" t="s">
        <v>290</v>
      </c>
      <c r="AE1903" s="156" t="s">
        <v>38</v>
      </c>
      <c r="AF1903" s="156" t="s">
        <v>38</v>
      </c>
      <c r="AG1903" s="156" t="s">
        <v>38</v>
      </c>
      <c r="AH1903" s="156" t="s">
        <v>38</v>
      </c>
      <c r="AI1903" s="156" t="s">
        <v>38</v>
      </c>
      <c r="AJ1903" s="156" t="s">
        <v>38</v>
      </c>
      <c r="AK1903" s="156" t="s">
        <v>38</v>
      </c>
    </row>
    <row r="1904" spans="23:37" ht="16.5" customHeight="1" x14ac:dyDescent="0.25">
      <c r="W1904" s="156" t="s">
        <v>38</v>
      </c>
      <c r="X1904" s="156" t="s">
        <v>38</v>
      </c>
      <c r="Y1904" s="156" t="s">
        <v>38</v>
      </c>
      <c r="Z1904" s="156" t="s">
        <v>38</v>
      </c>
      <c r="AA1904" s="156" t="s">
        <v>38</v>
      </c>
      <c r="AB1904" s="156" t="s">
        <v>38</v>
      </c>
      <c r="AC1904" s="156" t="s">
        <v>38</v>
      </c>
      <c r="AD1904" s="96" t="s">
        <v>290</v>
      </c>
      <c r="AE1904" s="156" t="s">
        <v>38</v>
      </c>
      <c r="AF1904" s="156" t="s">
        <v>38</v>
      </c>
      <c r="AG1904" s="156" t="s">
        <v>38</v>
      </c>
      <c r="AH1904" s="156" t="s">
        <v>38</v>
      </c>
      <c r="AI1904" s="156" t="s">
        <v>38</v>
      </c>
      <c r="AJ1904" s="156" t="s">
        <v>38</v>
      </c>
      <c r="AK1904" s="156" t="s">
        <v>38</v>
      </c>
    </row>
    <row r="1905" spans="23:37" ht="16.5" customHeight="1" x14ac:dyDescent="0.25">
      <c r="W1905" s="156" t="s">
        <v>38</v>
      </c>
      <c r="X1905" s="156" t="s">
        <v>38</v>
      </c>
      <c r="Y1905" s="156" t="s">
        <v>38</v>
      </c>
      <c r="Z1905" s="156" t="s">
        <v>38</v>
      </c>
      <c r="AA1905" s="156" t="s">
        <v>38</v>
      </c>
      <c r="AB1905" s="156" t="s">
        <v>38</v>
      </c>
      <c r="AC1905" s="156" t="s">
        <v>38</v>
      </c>
      <c r="AD1905" s="96" t="s">
        <v>290</v>
      </c>
      <c r="AE1905" s="156" t="s">
        <v>38</v>
      </c>
      <c r="AF1905" s="156" t="s">
        <v>38</v>
      </c>
      <c r="AG1905" s="156" t="s">
        <v>38</v>
      </c>
      <c r="AH1905" s="156" t="s">
        <v>38</v>
      </c>
      <c r="AI1905" s="156" t="s">
        <v>38</v>
      </c>
      <c r="AJ1905" s="156" t="s">
        <v>38</v>
      </c>
      <c r="AK1905" s="156" t="s">
        <v>38</v>
      </c>
    </row>
    <row r="1906" spans="23:37" ht="16.5" customHeight="1" x14ac:dyDescent="0.25">
      <c r="W1906" s="156" t="s">
        <v>38</v>
      </c>
      <c r="X1906" s="156" t="s">
        <v>38</v>
      </c>
      <c r="Y1906" s="156" t="s">
        <v>38</v>
      </c>
      <c r="Z1906" s="156" t="s">
        <v>38</v>
      </c>
      <c r="AA1906" s="156" t="s">
        <v>38</v>
      </c>
      <c r="AB1906" s="156" t="s">
        <v>38</v>
      </c>
      <c r="AC1906" s="156" t="s">
        <v>38</v>
      </c>
      <c r="AD1906" s="96" t="s">
        <v>290</v>
      </c>
      <c r="AE1906" s="156" t="s">
        <v>38</v>
      </c>
      <c r="AF1906" s="156" t="s">
        <v>38</v>
      </c>
      <c r="AG1906" s="156" t="s">
        <v>38</v>
      </c>
      <c r="AH1906" s="156" t="s">
        <v>38</v>
      </c>
      <c r="AI1906" s="156" t="s">
        <v>38</v>
      </c>
      <c r="AJ1906" s="156" t="s">
        <v>38</v>
      </c>
      <c r="AK1906" s="156" t="s">
        <v>38</v>
      </c>
    </row>
    <row r="1907" spans="23:37" ht="16.5" customHeight="1" x14ac:dyDescent="0.25">
      <c r="W1907" s="156" t="s">
        <v>38</v>
      </c>
      <c r="X1907" s="156" t="s">
        <v>38</v>
      </c>
      <c r="Y1907" s="156" t="s">
        <v>38</v>
      </c>
      <c r="Z1907" s="156" t="s">
        <v>38</v>
      </c>
      <c r="AA1907" s="156" t="s">
        <v>38</v>
      </c>
      <c r="AB1907" s="156" t="s">
        <v>38</v>
      </c>
      <c r="AC1907" s="156" t="s">
        <v>38</v>
      </c>
      <c r="AD1907" s="96" t="s">
        <v>290</v>
      </c>
      <c r="AE1907" s="156" t="s">
        <v>38</v>
      </c>
      <c r="AF1907" s="156" t="s">
        <v>38</v>
      </c>
      <c r="AG1907" s="156" t="s">
        <v>38</v>
      </c>
      <c r="AH1907" s="156" t="s">
        <v>38</v>
      </c>
      <c r="AI1907" s="156" t="s">
        <v>38</v>
      </c>
      <c r="AJ1907" s="156" t="s">
        <v>38</v>
      </c>
      <c r="AK1907" s="156" t="s">
        <v>38</v>
      </c>
    </row>
    <row r="1908" spans="23:37" ht="16.5" customHeight="1" x14ac:dyDescent="0.25">
      <c r="W1908" s="156" t="s">
        <v>38</v>
      </c>
      <c r="X1908" s="156" t="s">
        <v>38</v>
      </c>
      <c r="Y1908" s="156" t="s">
        <v>38</v>
      </c>
      <c r="Z1908" s="156" t="s">
        <v>38</v>
      </c>
      <c r="AA1908" s="156" t="s">
        <v>38</v>
      </c>
      <c r="AB1908" s="156" t="s">
        <v>38</v>
      </c>
      <c r="AC1908" s="156" t="s">
        <v>38</v>
      </c>
      <c r="AD1908" s="96" t="s">
        <v>290</v>
      </c>
      <c r="AE1908" s="156" t="s">
        <v>38</v>
      </c>
      <c r="AF1908" s="156" t="s">
        <v>38</v>
      </c>
      <c r="AG1908" s="156" t="s">
        <v>38</v>
      </c>
      <c r="AH1908" s="156" t="s">
        <v>38</v>
      </c>
      <c r="AI1908" s="156" t="s">
        <v>38</v>
      </c>
      <c r="AJ1908" s="156" t="s">
        <v>38</v>
      </c>
      <c r="AK1908" s="156" t="s">
        <v>38</v>
      </c>
    </row>
    <row r="1909" spans="23:37" ht="16.5" customHeight="1" x14ac:dyDescent="0.25">
      <c r="W1909" s="156" t="s">
        <v>38</v>
      </c>
      <c r="X1909" s="156" t="s">
        <v>38</v>
      </c>
      <c r="Y1909" s="156" t="s">
        <v>38</v>
      </c>
      <c r="Z1909" s="156" t="s">
        <v>38</v>
      </c>
      <c r="AA1909" s="156" t="s">
        <v>38</v>
      </c>
      <c r="AB1909" s="156" t="s">
        <v>38</v>
      </c>
      <c r="AC1909" s="156" t="s">
        <v>38</v>
      </c>
      <c r="AD1909" s="96" t="s">
        <v>290</v>
      </c>
      <c r="AE1909" s="156" t="s">
        <v>38</v>
      </c>
      <c r="AF1909" s="156" t="s">
        <v>38</v>
      </c>
      <c r="AG1909" s="156" t="s">
        <v>38</v>
      </c>
      <c r="AH1909" s="156" t="s">
        <v>38</v>
      </c>
      <c r="AI1909" s="156" t="s">
        <v>38</v>
      </c>
      <c r="AJ1909" s="156" t="s">
        <v>38</v>
      </c>
      <c r="AK1909" s="156" t="s">
        <v>38</v>
      </c>
    </row>
    <row r="1910" spans="23:37" ht="16.5" customHeight="1" x14ac:dyDescent="0.25">
      <c r="W1910" s="156" t="s">
        <v>38</v>
      </c>
      <c r="X1910" s="156" t="s">
        <v>38</v>
      </c>
      <c r="Y1910" s="156" t="s">
        <v>38</v>
      </c>
      <c r="Z1910" s="156" t="s">
        <v>38</v>
      </c>
      <c r="AA1910" s="156" t="s">
        <v>38</v>
      </c>
      <c r="AB1910" s="156" t="s">
        <v>38</v>
      </c>
      <c r="AC1910" s="156" t="s">
        <v>38</v>
      </c>
      <c r="AD1910" s="96" t="s">
        <v>290</v>
      </c>
      <c r="AE1910" s="156" t="s">
        <v>38</v>
      </c>
      <c r="AF1910" s="156" t="s">
        <v>38</v>
      </c>
      <c r="AG1910" s="156" t="s">
        <v>38</v>
      </c>
      <c r="AH1910" s="156" t="s">
        <v>38</v>
      </c>
      <c r="AI1910" s="156" t="s">
        <v>38</v>
      </c>
      <c r="AJ1910" s="156" t="s">
        <v>38</v>
      </c>
      <c r="AK1910" s="156" t="s">
        <v>38</v>
      </c>
    </row>
    <row r="1911" spans="23:37" ht="16.5" customHeight="1" x14ac:dyDescent="0.25">
      <c r="W1911" s="156" t="s">
        <v>38</v>
      </c>
      <c r="X1911" s="156" t="s">
        <v>38</v>
      </c>
      <c r="Y1911" s="156" t="s">
        <v>38</v>
      </c>
      <c r="Z1911" s="156" t="s">
        <v>38</v>
      </c>
      <c r="AA1911" s="156" t="s">
        <v>38</v>
      </c>
      <c r="AB1911" s="156" t="s">
        <v>38</v>
      </c>
      <c r="AC1911" s="156" t="s">
        <v>38</v>
      </c>
      <c r="AD1911" s="96" t="s">
        <v>290</v>
      </c>
      <c r="AE1911" s="156" t="s">
        <v>38</v>
      </c>
      <c r="AF1911" s="156" t="s">
        <v>38</v>
      </c>
      <c r="AG1911" s="156" t="s">
        <v>38</v>
      </c>
      <c r="AH1911" s="156" t="s">
        <v>38</v>
      </c>
      <c r="AI1911" s="156" t="s">
        <v>38</v>
      </c>
      <c r="AJ1911" s="156" t="s">
        <v>38</v>
      </c>
      <c r="AK1911" s="156" t="s">
        <v>38</v>
      </c>
    </row>
    <row r="1912" spans="23:37" ht="16.5" customHeight="1" x14ac:dyDescent="0.25">
      <c r="W1912" s="156" t="s">
        <v>38</v>
      </c>
      <c r="X1912" s="156" t="s">
        <v>38</v>
      </c>
      <c r="Y1912" s="156" t="s">
        <v>38</v>
      </c>
      <c r="Z1912" s="156" t="s">
        <v>38</v>
      </c>
      <c r="AA1912" s="156" t="s">
        <v>38</v>
      </c>
      <c r="AB1912" s="156" t="s">
        <v>38</v>
      </c>
      <c r="AC1912" s="156" t="s">
        <v>38</v>
      </c>
      <c r="AD1912" s="96" t="s">
        <v>290</v>
      </c>
      <c r="AE1912" s="156" t="s">
        <v>38</v>
      </c>
      <c r="AF1912" s="156" t="s">
        <v>38</v>
      </c>
      <c r="AG1912" s="156" t="s">
        <v>38</v>
      </c>
      <c r="AH1912" s="156" t="s">
        <v>38</v>
      </c>
      <c r="AI1912" s="156" t="s">
        <v>38</v>
      </c>
      <c r="AJ1912" s="156" t="s">
        <v>38</v>
      </c>
      <c r="AK1912" s="156" t="s">
        <v>38</v>
      </c>
    </row>
    <row r="1913" spans="23:37" ht="16.5" customHeight="1" x14ac:dyDescent="0.25">
      <c r="W1913" s="156" t="s">
        <v>38</v>
      </c>
      <c r="X1913" s="156" t="s">
        <v>38</v>
      </c>
      <c r="Y1913" s="156" t="s">
        <v>38</v>
      </c>
      <c r="Z1913" s="156" t="s">
        <v>38</v>
      </c>
      <c r="AA1913" s="156" t="s">
        <v>38</v>
      </c>
      <c r="AB1913" s="156" t="s">
        <v>38</v>
      </c>
      <c r="AC1913" s="156" t="s">
        <v>38</v>
      </c>
      <c r="AD1913" s="96" t="s">
        <v>290</v>
      </c>
      <c r="AE1913" s="156" t="s">
        <v>38</v>
      </c>
      <c r="AF1913" s="156" t="s">
        <v>38</v>
      </c>
      <c r="AG1913" s="156" t="s">
        <v>38</v>
      </c>
      <c r="AH1913" s="156" t="s">
        <v>38</v>
      </c>
      <c r="AI1913" s="156" t="s">
        <v>38</v>
      </c>
      <c r="AJ1913" s="156" t="s">
        <v>38</v>
      </c>
      <c r="AK1913" s="156" t="s">
        <v>38</v>
      </c>
    </row>
    <row r="1914" spans="23:37" ht="16.5" customHeight="1" x14ac:dyDescent="0.25">
      <c r="W1914" s="156" t="s">
        <v>38</v>
      </c>
      <c r="X1914" s="156" t="s">
        <v>38</v>
      </c>
      <c r="Y1914" s="156" t="s">
        <v>38</v>
      </c>
      <c r="Z1914" s="156" t="s">
        <v>38</v>
      </c>
      <c r="AA1914" s="156" t="s">
        <v>38</v>
      </c>
      <c r="AB1914" s="156" t="s">
        <v>38</v>
      </c>
      <c r="AC1914" s="156" t="s">
        <v>38</v>
      </c>
      <c r="AD1914" s="96" t="s">
        <v>290</v>
      </c>
      <c r="AE1914" s="156" t="s">
        <v>38</v>
      </c>
      <c r="AF1914" s="156" t="s">
        <v>38</v>
      </c>
      <c r="AG1914" s="156" t="s">
        <v>38</v>
      </c>
      <c r="AH1914" s="156" t="s">
        <v>38</v>
      </c>
      <c r="AI1914" s="156" t="s">
        <v>38</v>
      </c>
      <c r="AJ1914" s="156" t="s">
        <v>38</v>
      </c>
      <c r="AK1914" s="156" t="s">
        <v>38</v>
      </c>
    </row>
    <row r="1915" spans="23:37" ht="16.5" customHeight="1" x14ac:dyDescent="0.25">
      <c r="W1915" s="156" t="s">
        <v>38</v>
      </c>
      <c r="X1915" s="156" t="s">
        <v>38</v>
      </c>
      <c r="Y1915" s="156" t="s">
        <v>38</v>
      </c>
      <c r="Z1915" s="156" t="s">
        <v>38</v>
      </c>
      <c r="AA1915" s="156" t="s">
        <v>38</v>
      </c>
      <c r="AB1915" s="156" t="s">
        <v>38</v>
      </c>
      <c r="AC1915" s="156" t="s">
        <v>38</v>
      </c>
      <c r="AD1915" s="96" t="s">
        <v>290</v>
      </c>
      <c r="AE1915" s="156" t="s">
        <v>38</v>
      </c>
      <c r="AF1915" s="156" t="s">
        <v>38</v>
      </c>
      <c r="AG1915" s="156" t="s">
        <v>38</v>
      </c>
      <c r="AH1915" s="156" t="s">
        <v>38</v>
      </c>
      <c r="AI1915" s="156" t="s">
        <v>38</v>
      </c>
      <c r="AJ1915" s="156" t="s">
        <v>38</v>
      </c>
      <c r="AK1915" s="156" t="s">
        <v>38</v>
      </c>
    </row>
    <row r="1916" spans="23:37" ht="16.5" customHeight="1" x14ac:dyDescent="0.25">
      <c r="W1916" s="156" t="s">
        <v>38</v>
      </c>
      <c r="X1916" s="156" t="s">
        <v>38</v>
      </c>
      <c r="Y1916" s="156" t="s">
        <v>38</v>
      </c>
      <c r="Z1916" s="156" t="s">
        <v>38</v>
      </c>
      <c r="AA1916" s="156" t="s">
        <v>38</v>
      </c>
      <c r="AB1916" s="156" t="s">
        <v>38</v>
      </c>
      <c r="AC1916" s="156" t="s">
        <v>38</v>
      </c>
      <c r="AD1916" s="96" t="s">
        <v>290</v>
      </c>
      <c r="AE1916" s="156" t="s">
        <v>38</v>
      </c>
      <c r="AF1916" s="156" t="s">
        <v>38</v>
      </c>
      <c r="AG1916" s="156" t="s">
        <v>38</v>
      </c>
      <c r="AH1916" s="156" t="s">
        <v>38</v>
      </c>
      <c r="AI1916" s="156" t="s">
        <v>38</v>
      </c>
      <c r="AJ1916" s="156" t="s">
        <v>38</v>
      </c>
      <c r="AK1916" s="156" t="s">
        <v>38</v>
      </c>
    </row>
    <row r="1917" spans="23:37" ht="16.5" customHeight="1" x14ac:dyDescent="0.25">
      <c r="W1917" s="156" t="s">
        <v>38</v>
      </c>
      <c r="X1917" s="156" t="s">
        <v>38</v>
      </c>
      <c r="Y1917" s="156" t="s">
        <v>38</v>
      </c>
      <c r="Z1917" s="156" t="s">
        <v>38</v>
      </c>
      <c r="AA1917" s="156" t="s">
        <v>38</v>
      </c>
      <c r="AB1917" s="156" t="s">
        <v>38</v>
      </c>
      <c r="AC1917" s="156" t="s">
        <v>38</v>
      </c>
      <c r="AD1917" s="96" t="s">
        <v>290</v>
      </c>
      <c r="AE1917" s="156" t="s">
        <v>38</v>
      </c>
      <c r="AF1917" s="156" t="s">
        <v>38</v>
      </c>
      <c r="AG1917" s="156" t="s">
        <v>38</v>
      </c>
      <c r="AH1917" s="156" t="s">
        <v>38</v>
      </c>
      <c r="AI1917" s="156" t="s">
        <v>38</v>
      </c>
      <c r="AJ1917" s="156" t="s">
        <v>38</v>
      </c>
      <c r="AK1917" s="156" t="s">
        <v>38</v>
      </c>
    </row>
    <row r="1918" spans="23:37" ht="16.5" customHeight="1" x14ac:dyDescent="0.25">
      <c r="W1918" s="156" t="s">
        <v>38</v>
      </c>
      <c r="X1918" s="156" t="s">
        <v>38</v>
      </c>
      <c r="Y1918" s="156" t="s">
        <v>38</v>
      </c>
      <c r="Z1918" s="156" t="s">
        <v>38</v>
      </c>
      <c r="AA1918" s="156" t="s">
        <v>38</v>
      </c>
      <c r="AB1918" s="156" t="s">
        <v>38</v>
      </c>
      <c r="AC1918" s="156" t="s">
        <v>38</v>
      </c>
      <c r="AD1918" s="96" t="s">
        <v>290</v>
      </c>
      <c r="AE1918" s="156" t="s">
        <v>38</v>
      </c>
      <c r="AF1918" s="156" t="s">
        <v>38</v>
      </c>
      <c r="AG1918" s="156" t="s">
        <v>38</v>
      </c>
      <c r="AH1918" s="156" t="s">
        <v>38</v>
      </c>
      <c r="AI1918" s="156" t="s">
        <v>38</v>
      </c>
      <c r="AJ1918" s="156" t="s">
        <v>38</v>
      </c>
      <c r="AK1918" s="156" t="s">
        <v>38</v>
      </c>
    </row>
    <row r="1919" spans="23:37" ht="16.5" customHeight="1" x14ac:dyDescent="0.25">
      <c r="W1919" s="156" t="s">
        <v>38</v>
      </c>
      <c r="X1919" s="156" t="s">
        <v>38</v>
      </c>
      <c r="Y1919" s="156" t="s">
        <v>38</v>
      </c>
      <c r="Z1919" s="156" t="s">
        <v>38</v>
      </c>
      <c r="AA1919" s="156" t="s">
        <v>38</v>
      </c>
      <c r="AB1919" s="156" t="s">
        <v>38</v>
      </c>
      <c r="AC1919" s="156" t="s">
        <v>38</v>
      </c>
      <c r="AD1919" s="96" t="s">
        <v>290</v>
      </c>
      <c r="AE1919" s="156" t="s">
        <v>38</v>
      </c>
      <c r="AF1919" s="156" t="s">
        <v>38</v>
      </c>
      <c r="AG1919" s="156" t="s">
        <v>38</v>
      </c>
      <c r="AH1919" s="156" t="s">
        <v>38</v>
      </c>
      <c r="AI1919" s="156" t="s">
        <v>38</v>
      </c>
      <c r="AJ1919" s="156" t="s">
        <v>38</v>
      </c>
      <c r="AK1919" s="156" t="s">
        <v>38</v>
      </c>
    </row>
    <row r="1920" spans="23:37" ht="16.5" customHeight="1" x14ac:dyDescent="0.25">
      <c r="W1920" s="156" t="s">
        <v>38</v>
      </c>
      <c r="X1920" s="156" t="s">
        <v>38</v>
      </c>
      <c r="Y1920" s="156" t="s">
        <v>38</v>
      </c>
      <c r="Z1920" s="156" t="s">
        <v>38</v>
      </c>
      <c r="AA1920" s="156" t="s">
        <v>38</v>
      </c>
      <c r="AB1920" s="156" t="s">
        <v>38</v>
      </c>
      <c r="AC1920" s="156" t="s">
        <v>38</v>
      </c>
      <c r="AD1920" s="96" t="s">
        <v>290</v>
      </c>
      <c r="AE1920" s="156" t="s">
        <v>38</v>
      </c>
      <c r="AF1920" s="156" t="s">
        <v>38</v>
      </c>
      <c r="AG1920" s="156" t="s">
        <v>38</v>
      </c>
      <c r="AH1920" s="156" t="s">
        <v>38</v>
      </c>
      <c r="AI1920" s="156" t="s">
        <v>38</v>
      </c>
      <c r="AJ1920" s="156" t="s">
        <v>38</v>
      </c>
      <c r="AK1920" s="156" t="s">
        <v>38</v>
      </c>
    </row>
    <row r="1921" spans="23:37" ht="16.5" customHeight="1" x14ac:dyDescent="0.25">
      <c r="W1921" s="156" t="s">
        <v>38</v>
      </c>
      <c r="X1921" s="156" t="s">
        <v>38</v>
      </c>
      <c r="Y1921" s="156" t="s">
        <v>38</v>
      </c>
      <c r="Z1921" s="156" t="s">
        <v>38</v>
      </c>
      <c r="AA1921" s="156" t="s">
        <v>38</v>
      </c>
      <c r="AB1921" s="156" t="s">
        <v>38</v>
      </c>
      <c r="AC1921" s="156" t="s">
        <v>38</v>
      </c>
      <c r="AD1921" s="96" t="s">
        <v>290</v>
      </c>
      <c r="AE1921" s="156" t="s">
        <v>38</v>
      </c>
      <c r="AF1921" s="156" t="s">
        <v>38</v>
      </c>
      <c r="AG1921" s="156" t="s">
        <v>38</v>
      </c>
      <c r="AH1921" s="156" t="s">
        <v>38</v>
      </c>
      <c r="AI1921" s="156" t="s">
        <v>38</v>
      </c>
      <c r="AJ1921" s="156" t="s">
        <v>38</v>
      </c>
      <c r="AK1921" s="156" t="s">
        <v>38</v>
      </c>
    </row>
    <row r="1922" spans="23:37" ht="16.5" customHeight="1" x14ac:dyDescent="0.25">
      <c r="W1922" s="156" t="s">
        <v>38</v>
      </c>
      <c r="X1922" s="156" t="s">
        <v>38</v>
      </c>
      <c r="Y1922" s="156" t="s">
        <v>38</v>
      </c>
      <c r="Z1922" s="156" t="s">
        <v>38</v>
      </c>
      <c r="AA1922" s="156" t="s">
        <v>38</v>
      </c>
      <c r="AB1922" s="156" t="s">
        <v>38</v>
      </c>
      <c r="AC1922" s="156" t="s">
        <v>38</v>
      </c>
      <c r="AD1922" s="96" t="s">
        <v>290</v>
      </c>
      <c r="AE1922" s="156" t="s">
        <v>38</v>
      </c>
      <c r="AF1922" s="156" t="s">
        <v>38</v>
      </c>
      <c r="AG1922" s="156" t="s">
        <v>38</v>
      </c>
      <c r="AH1922" s="156" t="s">
        <v>38</v>
      </c>
      <c r="AI1922" s="156" t="s">
        <v>38</v>
      </c>
      <c r="AJ1922" s="156" t="s">
        <v>38</v>
      </c>
      <c r="AK1922" s="156" t="s">
        <v>38</v>
      </c>
    </row>
    <row r="1923" spans="23:37" ht="16.5" customHeight="1" x14ac:dyDescent="0.25">
      <c r="W1923" s="156" t="s">
        <v>38</v>
      </c>
      <c r="X1923" s="156" t="s">
        <v>38</v>
      </c>
      <c r="Y1923" s="156" t="s">
        <v>38</v>
      </c>
      <c r="Z1923" s="156" t="s">
        <v>38</v>
      </c>
      <c r="AA1923" s="156" t="s">
        <v>38</v>
      </c>
      <c r="AB1923" s="156" t="s">
        <v>38</v>
      </c>
      <c r="AC1923" s="156" t="s">
        <v>38</v>
      </c>
      <c r="AD1923" s="96" t="s">
        <v>290</v>
      </c>
      <c r="AE1923" s="156" t="s">
        <v>38</v>
      </c>
      <c r="AF1923" s="156" t="s">
        <v>38</v>
      </c>
      <c r="AG1923" s="156" t="s">
        <v>38</v>
      </c>
      <c r="AH1923" s="156" t="s">
        <v>38</v>
      </c>
      <c r="AI1923" s="156" t="s">
        <v>38</v>
      </c>
      <c r="AJ1923" s="156" t="s">
        <v>38</v>
      </c>
      <c r="AK1923" s="156" t="s">
        <v>38</v>
      </c>
    </row>
    <row r="1924" spans="23:37" ht="16.5" customHeight="1" x14ac:dyDescent="0.25">
      <c r="W1924" s="156" t="s">
        <v>38</v>
      </c>
      <c r="X1924" s="156" t="s">
        <v>38</v>
      </c>
      <c r="Y1924" s="156" t="s">
        <v>38</v>
      </c>
      <c r="Z1924" s="156" t="s">
        <v>38</v>
      </c>
      <c r="AA1924" s="156" t="s">
        <v>38</v>
      </c>
      <c r="AB1924" s="156" t="s">
        <v>38</v>
      </c>
      <c r="AC1924" s="156" t="s">
        <v>38</v>
      </c>
      <c r="AD1924" s="96" t="s">
        <v>290</v>
      </c>
      <c r="AE1924" s="156" t="s">
        <v>38</v>
      </c>
      <c r="AF1924" s="156" t="s">
        <v>38</v>
      </c>
      <c r="AG1924" s="156" t="s">
        <v>38</v>
      </c>
      <c r="AH1924" s="156" t="s">
        <v>38</v>
      </c>
      <c r="AI1924" s="156" t="s">
        <v>38</v>
      </c>
      <c r="AJ1924" s="156" t="s">
        <v>38</v>
      </c>
      <c r="AK1924" s="156" t="s">
        <v>38</v>
      </c>
    </row>
    <row r="1925" spans="23:37" ht="16.5" customHeight="1" x14ac:dyDescent="0.25">
      <c r="W1925" s="156" t="s">
        <v>38</v>
      </c>
      <c r="X1925" s="156" t="s">
        <v>38</v>
      </c>
      <c r="Y1925" s="156" t="s">
        <v>38</v>
      </c>
      <c r="Z1925" s="156" t="s">
        <v>38</v>
      </c>
      <c r="AA1925" s="156" t="s">
        <v>38</v>
      </c>
      <c r="AB1925" s="156" t="s">
        <v>38</v>
      </c>
      <c r="AC1925" s="156" t="s">
        <v>38</v>
      </c>
      <c r="AD1925" s="96" t="s">
        <v>290</v>
      </c>
      <c r="AE1925" s="156" t="s">
        <v>38</v>
      </c>
      <c r="AF1925" s="156" t="s">
        <v>38</v>
      </c>
      <c r="AG1925" s="156" t="s">
        <v>38</v>
      </c>
      <c r="AH1925" s="156" t="s">
        <v>38</v>
      </c>
      <c r="AI1925" s="156" t="s">
        <v>38</v>
      </c>
      <c r="AJ1925" s="156" t="s">
        <v>38</v>
      </c>
      <c r="AK1925" s="156" t="s">
        <v>38</v>
      </c>
    </row>
    <row r="1926" spans="23:37" ht="16.5" customHeight="1" x14ac:dyDescent="0.25">
      <c r="W1926" s="156" t="s">
        <v>38</v>
      </c>
      <c r="X1926" s="156" t="s">
        <v>38</v>
      </c>
      <c r="Y1926" s="156" t="s">
        <v>38</v>
      </c>
      <c r="Z1926" s="156" t="s">
        <v>38</v>
      </c>
      <c r="AA1926" s="156" t="s">
        <v>38</v>
      </c>
      <c r="AB1926" s="156" t="s">
        <v>38</v>
      </c>
      <c r="AC1926" s="156" t="s">
        <v>38</v>
      </c>
      <c r="AD1926" s="96" t="s">
        <v>290</v>
      </c>
      <c r="AE1926" s="156" t="s">
        <v>38</v>
      </c>
      <c r="AF1926" s="156" t="s">
        <v>38</v>
      </c>
      <c r="AG1926" s="156" t="s">
        <v>38</v>
      </c>
      <c r="AH1926" s="156" t="s">
        <v>38</v>
      </c>
      <c r="AI1926" s="156" t="s">
        <v>38</v>
      </c>
      <c r="AJ1926" s="156" t="s">
        <v>38</v>
      </c>
      <c r="AK1926" s="156" t="s">
        <v>38</v>
      </c>
    </row>
    <row r="1927" spans="23:37" ht="16.5" customHeight="1" x14ac:dyDescent="0.25">
      <c r="W1927" s="156" t="s">
        <v>38</v>
      </c>
      <c r="X1927" s="156" t="s">
        <v>38</v>
      </c>
      <c r="Y1927" s="156" t="s">
        <v>38</v>
      </c>
      <c r="Z1927" s="156" t="s">
        <v>38</v>
      </c>
      <c r="AA1927" s="156" t="s">
        <v>38</v>
      </c>
      <c r="AB1927" s="156" t="s">
        <v>38</v>
      </c>
      <c r="AC1927" s="156" t="s">
        <v>38</v>
      </c>
      <c r="AD1927" s="96" t="s">
        <v>290</v>
      </c>
      <c r="AE1927" s="156" t="s">
        <v>38</v>
      </c>
      <c r="AF1927" s="156" t="s">
        <v>38</v>
      </c>
      <c r="AG1927" s="156" t="s">
        <v>38</v>
      </c>
      <c r="AH1927" s="156" t="s">
        <v>38</v>
      </c>
      <c r="AI1927" s="156" t="s">
        <v>38</v>
      </c>
      <c r="AJ1927" s="156" t="s">
        <v>38</v>
      </c>
      <c r="AK1927" s="156" t="s">
        <v>38</v>
      </c>
    </row>
    <row r="1928" spans="23:37" ht="16.5" customHeight="1" x14ac:dyDescent="0.25">
      <c r="W1928" s="156" t="s">
        <v>38</v>
      </c>
      <c r="X1928" s="156" t="s">
        <v>38</v>
      </c>
      <c r="Y1928" s="156" t="s">
        <v>38</v>
      </c>
      <c r="Z1928" s="156" t="s">
        <v>38</v>
      </c>
      <c r="AA1928" s="156" t="s">
        <v>38</v>
      </c>
      <c r="AB1928" s="156" t="s">
        <v>38</v>
      </c>
      <c r="AC1928" s="156" t="s">
        <v>38</v>
      </c>
      <c r="AD1928" s="96" t="s">
        <v>290</v>
      </c>
      <c r="AE1928" s="156" t="s">
        <v>38</v>
      </c>
      <c r="AF1928" s="156" t="s">
        <v>38</v>
      </c>
      <c r="AG1928" s="156" t="s">
        <v>38</v>
      </c>
      <c r="AH1928" s="156" t="s">
        <v>38</v>
      </c>
      <c r="AI1928" s="156" t="s">
        <v>38</v>
      </c>
      <c r="AJ1928" s="156" t="s">
        <v>38</v>
      </c>
      <c r="AK1928" s="156" t="s">
        <v>38</v>
      </c>
    </row>
    <row r="1929" spans="23:37" ht="16.5" customHeight="1" x14ac:dyDescent="0.25">
      <c r="W1929" s="156" t="s">
        <v>38</v>
      </c>
      <c r="X1929" s="156" t="s">
        <v>38</v>
      </c>
      <c r="Y1929" s="156" t="s">
        <v>38</v>
      </c>
      <c r="Z1929" s="156" t="s">
        <v>38</v>
      </c>
      <c r="AA1929" s="156" t="s">
        <v>38</v>
      </c>
      <c r="AB1929" s="156" t="s">
        <v>38</v>
      </c>
      <c r="AC1929" s="156" t="s">
        <v>38</v>
      </c>
      <c r="AD1929" s="96" t="s">
        <v>290</v>
      </c>
      <c r="AE1929" s="156" t="s">
        <v>38</v>
      </c>
      <c r="AF1929" s="156" t="s">
        <v>38</v>
      </c>
      <c r="AG1929" s="156" t="s">
        <v>38</v>
      </c>
      <c r="AH1929" s="156" t="s">
        <v>38</v>
      </c>
      <c r="AI1929" s="156" t="s">
        <v>38</v>
      </c>
      <c r="AJ1929" s="156" t="s">
        <v>38</v>
      </c>
      <c r="AK1929" s="156" t="s">
        <v>38</v>
      </c>
    </row>
    <row r="1930" spans="23:37" ht="16.5" customHeight="1" x14ac:dyDescent="0.25">
      <c r="W1930" s="156" t="s">
        <v>38</v>
      </c>
      <c r="X1930" s="156" t="s">
        <v>38</v>
      </c>
      <c r="Y1930" s="156" t="s">
        <v>38</v>
      </c>
      <c r="Z1930" s="156" t="s">
        <v>38</v>
      </c>
      <c r="AA1930" s="156" t="s">
        <v>38</v>
      </c>
      <c r="AB1930" s="156" t="s">
        <v>38</v>
      </c>
      <c r="AC1930" s="156" t="s">
        <v>38</v>
      </c>
      <c r="AD1930" s="96" t="s">
        <v>290</v>
      </c>
      <c r="AE1930" s="156" t="s">
        <v>38</v>
      </c>
      <c r="AF1930" s="156" t="s">
        <v>38</v>
      </c>
      <c r="AG1930" s="156" t="s">
        <v>38</v>
      </c>
      <c r="AH1930" s="156" t="s">
        <v>38</v>
      </c>
      <c r="AI1930" s="156" t="s">
        <v>38</v>
      </c>
      <c r="AJ1930" s="156" t="s">
        <v>38</v>
      </c>
      <c r="AK1930" s="156" t="s">
        <v>38</v>
      </c>
    </row>
    <row r="1931" spans="23:37" ht="16.5" customHeight="1" x14ac:dyDescent="0.25">
      <c r="W1931" s="156" t="s">
        <v>38</v>
      </c>
      <c r="X1931" s="156" t="s">
        <v>38</v>
      </c>
      <c r="Y1931" s="156" t="s">
        <v>38</v>
      </c>
      <c r="Z1931" s="156" t="s">
        <v>38</v>
      </c>
      <c r="AA1931" s="156" t="s">
        <v>38</v>
      </c>
      <c r="AB1931" s="156" t="s">
        <v>38</v>
      </c>
      <c r="AC1931" s="156" t="s">
        <v>38</v>
      </c>
      <c r="AD1931" s="96" t="s">
        <v>290</v>
      </c>
      <c r="AE1931" s="156" t="s">
        <v>38</v>
      </c>
      <c r="AF1931" s="156" t="s">
        <v>38</v>
      </c>
      <c r="AG1931" s="156" t="s">
        <v>38</v>
      </c>
      <c r="AH1931" s="156" t="s">
        <v>38</v>
      </c>
      <c r="AI1931" s="156" t="s">
        <v>38</v>
      </c>
      <c r="AJ1931" s="156" t="s">
        <v>38</v>
      </c>
      <c r="AK1931" s="156" t="s">
        <v>38</v>
      </c>
    </row>
    <row r="1932" spans="23:37" ht="16.5" customHeight="1" x14ac:dyDescent="0.25">
      <c r="W1932" s="156" t="s">
        <v>38</v>
      </c>
      <c r="X1932" s="156" t="s">
        <v>38</v>
      </c>
      <c r="Y1932" s="156" t="s">
        <v>38</v>
      </c>
      <c r="Z1932" s="156" t="s">
        <v>38</v>
      </c>
      <c r="AA1932" s="156" t="s">
        <v>38</v>
      </c>
      <c r="AB1932" s="156" t="s">
        <v>38</v>
      </c>
      <c r="AC1932" s="156" t="s">
        <v>38</v>
      </c>
      <c r="AD1932" s="96" t="s">
        <v>290</v>
      </c>
      <c r="AE1932" s="156" t="s">
        <v>38</v>
      </c>
      <c r="AF1932" s="156" t="s">
        <v>38</v>
      </c>
      <c r="AG1932" s="156" t="s">
        <v>38</v>
      </c>
      <c r="AH1932" s="156" t="s">
        <v>38</v>
      </c>
      <c r="AI1932" s="156" t="s">
        <v>38</v>
      </c>
      <c r="AJ1932" s="156" t="s">
        <v>38</v>
      </c>
      <c r="AK1932" s="156" t="s">
        <v>38</v>
      </c>
    </row>
    <row r="1933" spans="23:37" ht="16.5" customHeight="1" x14ac:dyDescent="0.25">
      <c r="W1933" s="156" t="s">
        <v>38</v>
      </c>
      <c r="X1933" s="156" t="s">
        <v>38</v>
      </c>
      <c r="Y1933" s="156" t="s">
        <v>38</v>
      </c>
      <c r="Z1933" s="156" t="s">
        <v>38</v>
      </c>
      <c r="AA1933" s="156" t="s">
        <v>38</v>
      </c>
      <c r="AB1933" s="156" t="s">
        <v>38</v>
      </c>
      <c r="AC1933" s="156" t="s">
        <v>38</v>
      </c>
      <c r="AD1933" s="96" t="s">
        <v>290</v>
      </c>
      <c r="AE1933" s="156" t="s">
        <v>38</v>
      </c>
      <c r="AF1933" s="156" t="s">
        <v>38</v>
      </c>
      <c r="AG1933" s="156" t="s">
        <v>38</v>
      </c>
      <c r="AH1933" s="156" t="s">
        <v>38</v>
      </c>
      <c r="AI1933" s="156" t="s">
        <v>38</v>
      </c>
      <c r="AJ1933" s="156" t="s">
        <v>38</v>
      </c>
      <c r="AK1933" s="156" t="s">
        <v>38</v>
      </c>
    </row>
    <row r="1934" spans="23:37" ht="16.5" customHeight="1" x14ac:dyDescent="0.25">
      <c r="W1934" s="156" t="s">
        <v>38</v>
      </c>
      <c r="X1934" s="156" t="s">
        <v>38</v>
      </c>
      <c r="Y1934" s="156" t="s">
        <v>38</v>
      </c>
      <c r="Z1934" s="156" t="s">
        <v>38</v>
      </c>
      <c r="AA1934" s="156" t="s">
        <v>38</v>
      </c>
      <c r="AB1934" s="156" t="s">
        <v>38</v>
      </c>
      <c r="AC1934" s="156" t="s">
        <v>38</v>
      </c>
      <c r="AD1934" s="96" t="s">
        <v>290</v>
      </c>
      <c r="AE1934" s="156" t="s">
        <v>38</v>
      </c>
      <c r="AF1934" s="156" t="s">
        <v>38</v>
      </c>
      <c r="AG1934" s="156" t="s">
        <v>38</v>
      </c>
      <c r="AH1934" s="156" t="s">
        <v>38</v>
      </c>
      <c r="AI1934" s="156" t="s">
        <v>38</v>
      </c>
      <c r="AJ1934" s="156" t="s">
        <v>38</v>
      </c>
      <c r="AK1934" s="156" t="s">
        <v>38</v>
      </c>
    </row>
    <row r="1935" spans="23:37" ht="16.5" customHeight="1" x14ac:dyDescent="0.25">
      <c r="W1935" s="156" t="s">
        <v>38</v>
      </c>
      <c r="X1935" s="156" t="s">
        <v>38</v>
      </c>
      <c r="Y1935" s="156" t="s">
        <v>38</v>
      </c>
      <c r="Z1935" s="156" t="s">
        <v>38</v>
      </c>
      <c r="AA1935" s="156" t="s">
        <v>38</v>
      </c>
      <c r="AB1935" s="156" t="s">
        <v>38</v>
      </c>
      <c r="AC1935" s="156" t="s">
        <v>38</v>
      </c>
      <c r="AD1935" s="96" t="s">
        <v>290</v>
      </c>
      <c r="AE1935" s="156" t="s">
        <v>38</v>
      </c>
      <c r="AF1935" s="156" t="s">
        <v>38</v>
      </c>
      <c r="AG1935" s="156" t="s">
        <v>38</v>
      </c>
      <c r="AH1935" s="156" t="s">
        <v>38</v>
      </c>
      <c r="AI1935" s="156" t="s">
        <v>38</v>
      </c>
      <c r="AJ1935" s="156" t="s">
        <v>38</v>
      </c>
      <c r="AK1935" s="156" t="s">
        <v>38</v>
      </c>
    </row>
    <row r="1936" spans="23:37" ht="16.5" customHeight="1" x14ac:dyDescent="0.25">
      <c r="W1936" s="156" t="s">
        <v>38</v>
      </c>
      <c r="X1936" s="156" t="s">
        <v>38</v>
      </c>
      <c r="Y1936" s="156" t="s">
        <v>38</v>
      </c>
      <c r="Z1936" s="156" t="s">
        <v>38</v>
      </c>
      <c r="AA1936" s="156" t="s">
        <v>38</v>
      </c>
      <c r="AB1936" s="156" t="s">
        <v>38</v>
      </c>
      <c r="AC1936" s="156" t="s">
        <v>38</v>
      </c>
      <c r="AD1936" s="96" t="s">
        <v>290</v>
      </c>
      <c r="AE1936" s="156" t="s">
        <v>38</v>
      </c>
      <c r="AF1936" s="156" t="s">
        <v>38</v>
      </c>
      <c r="AG1936" s="156" t="s">
        <v>38</v>
      </c>
      <c r="AH1936" s="156" t="s">
        <v>38</v>
      </c>
      <c r="AI1936" s="156" t="s">
        <v>38</v>
      </c>
      <c r="AJ1936" s="156" t="s">
        <v>38</v>
      </c>
      <c r="AK1936" s="156" t="s">
        <v>38</v>
      </c>
    </row>
    <row r="1937" spans="23:37" ht="16.5" customHeight="1" x14ac:dyDescent="0.25">
      <c r="W1937" s="156" t="s">
        <v>38</v>
      </c>
      <c r="X1937" s="156" t="s">
        <v>38</v>
      </c>
      <c r="Y1937" s="156" t="s">
        <v>38</v>
      </c>
      <c r="Z1937" s="156" t="s">
        <v>38</v>
      </c>
      <c r="AA1937" s="156" t="s">
        <v>38</v>
      </c>
      <c r="AB1937" s="156" t="s">
        <v>38</v>
      </c>
      <c r="AC1937" s="156" t="s">
        <v>38</v>
      </c>
      <c r="AD1937" s="96" t="s">
        <v>290</v>
      </c>
      <c r="AE1937" s="156" t="s">
        <v>38</v>
      </c>
      <c r="AF1937" s="156" t="s">
        <v>38</v>
      </c>
      <c r="AG1937" s="156" t="s">
        <v>38</v>
      </c>
      <c r="AH1937" s="156" t="s">
        <v>38</v>
      </c>
      <c r="AI1937" s="156" t="s">
        <v>38</v>
      </c>
      <c r="AJ1937" s="156" t="s">
        <v>38</v>
      </c>
      <c r="AK1937" s="156" t="s">
        <v>38</v>
      </c>
    </row>
    <row r="1938" spans="23:37" ht="16.5" customHeight="1" x14ac:dyDescent="0.25">
      <c r="W1938" s="156" t="s">
        <v>38</v>
      </c>
      <c r="X1938" s="156" t="s">
        <v>38</v>
      </c>
      <c r="Y1938" s="156" t="s">
        <v>38</v>
      </c>
      <c r="Z1938" s="156" t="s">
        <v>38</v>
      </c>
      <c r="AA1938" s="156" t="s">
        <v>38</v>
      </c>
      <c r="AB1938" s="156" t="s">
        <v>38</v>
      </c>
      <c r="AC1938" s="156" t="s">
        <v>38</v>
      </c>
      <c r="AD1938" s="96" t="s">
        <v>290</v>
      </c>
      <c r="AE1938" s="156" t="s">
        <v>38</v>
      </c>
      <c r="AF1938" s="156" t="s">
        <v>38</v>
      </c>
      <c r="AG1938" s="156" t="s">
        <v>38</v>
      </c>
      <c r="AH1938" s="156" t="s">
        <v>38</v>
      </c>
      <c r="AI1938" s="156" t="s">
        <v>38</v>
      </c>
      <c r="AJ1938" s="156" t="s">
        <v>38</v>
      </c>
      <c r="AK1938" s="156" t="s">
        <v>38</v>
      </c>
    </row>
    <row r="1939" spans="23:37" ht="16.5" customHeight="1" x14ac:dyDescent="0.25">
      <c r="W1939" s="156" t="s">
        <v>38</v>
      </c>
      <c r="X1939" s="156" t="s">
        <v>38</v>
      </c>
      <c r="Y1939" s="156" t="s">
        <v>38</v>
      </c>
      <c r="Z1939" s="156" t="s">
        <v>38</v>
      </c>
      <c r="AA1939" s="156" t="s">
        <v>38</v>
      </c>
      <c r="AB1939" s="156" t="s">
        <v>38</v>
      </c>
      <c r="AC1939" s="156" t="s">
        <v>38</v>
      </c>
      <c r="AD1939" s="96" t="s">
        <v>290</v>
      </c>
      <c r="AE1939" s="156" t="s">
        <v>38</v>
      </c>
      <c r="AF1939" s="156" t="s">
        <v>38</v>
      </c>
      <c r="AG1939" s="156" t="s">
        <v>38</v>
      </c>
      <c r="AH1939" s="156" t="s">
        <v>38</v>
      </c>
      <c r="AI1939" s="156" t="s">
        <v>38</v>
      </c>
      <c r="AJ1939" s="156" t="s">
        <v>38</v>
      </c>
      <c r="AK1939" s="156" t="s">
        <v>38</v>
      </c>
    </row>
    <row r="1940" spans="23:37" ht="16.5" customHeight="1" x14ac:dyDescent="0.25">
      <c r="W1940" s="156" t="s">
        <v>38</v>
      </c>
      <c r="X1940" s="156" t="s">
        <v>38</v>
      </c>
      <c r="Y1940" s="156" t="s">
        <v>38</v>
      </c>
      <c r="Z1940" s="156" t="s">
        <v>38</v>
      </c>
      <c r="AA1940" s="156" t="s">
        <v>38</v>
      </c>
      <c r="AB1940" s="156" t="s">
        <v>38</v>
      </c>
      <c r="AC1940" s="156" t="s">
        <v>38</v>
      </c>
      <c r="AD1940" s="96" t="s">
        <v>290</v>
      </c>
      <c r="AE1940" s="156" t="s">
        <v>38</v>
      </c>
      <c r="AF1940" s="156" t="s">
        <v>38</v>
      </c>
      <c r="AG1940" s="156" t="s">
        <v>38</v>
      </c>
      <c r="AH1940" s="156" t="s">
        <v>38</v>
      </c>
      <c r="AI1940" s="156" t="s">
        <v>38</v>
      </c>
      <c r="AJ1940" s="156" t="s">
        <v>38</v>
      </c>
      <c r="AK1940" s="156" t="s">
        <v>38</v>
      </c>
    </row>
    <row r="1941" spans="23:37" ht="16.5" customHeight="1" x14ac:dyDescent="0.25">
      <c r="W1941" s="156" t="s">
        <v>38</v>
      </c>
      <c r="X1941" s="156" t="s">
        <v>38</v>
      </c>
      <c r="Y1941" s="156" t="s">
        <v>38</v>
      </c>
      <c r="Z1941" s="156" t="s">
        <v>38</v>
      </c>
      <c r="AA1941" s="156" t="s">
        <v>38</v>
      </c>
      <c r="AB1941" s="156" t="s">
        <v>38</v>
      </c>
      <c r="AC1941" s="156" t="s">
        <v>38</v>
      </c>
      <c r="AD1941" s="96" t="s">
        <v>290</v>
      </c>
      <c r="AE1941" s="156" t="s">
        <v>38</v>
      </c>
      <c r="AF1941" s="156" t="s">
        <v>38</v>
      </c>
      <c r="AG1941" s="156" t="s">
        <v>38</v>
      </c>
      <c r="AH1941" s="156" t="s">
        <v>38</v>
      </c>
      <c r="AI1941" s="156" t="s">
        <v>38</v>
      </c>
      <c r="AJ1941" s="156" t="s">
        <v>38</v>
      </c>
      <c r="AK1941" s="156" t="s">
        <v>38</v>
      </c>
    </row>
    <row r="1942" spans="23:37" ht="16.5" customHeight="1" x14ac:dyDescent="0.25">
      <c r="W1942" s="156" t="s">
        <v>38</v>
      </c>
      <c r="X1942" s="156" t="s">
        <v>38</v>
      </c>
      <c r="Y1942" s="156" t="s">
        <v>38</v>
      </c>
      <c r="Z1942" s="156" t="s">
        <v>38</v>
      </c>
      <c r="AA1942" s="156" t="s">
        <v>38</v>
      </c>
      <c r="AB1942" s="156" t="s">
        <v>38</v>
      </c>
      <c r="AC1942" s="156" t="s">
        <v>38</v>
      </c>
      <c r="AD1942" s="96" t="s">
        <v>290</v>
      </c>
      <c r="AE1942" s="156" t="s">
        <v>38</v>
      </c>
      <c r="AF1942" s="156" t="s">
        <v>38</v>
      </c>
      <c r="AG1942" s="156" t="s">
        <v>38</v>
      </c>
      <c r="AH1942" s="156" t="s">
        <v>38</v>
      </c>
      <c r="AI1942" s="156" t="s">
        <v>38</v>
      </c>
      <c r="AJ1942" s="156" t="s">
        <v>38</v>
      </c>
      <c r="AK1942" s="156" t="s">
        <v>38</v>
      </c>
    </row>
    <row r="1943" spans="23:37" ht="16.5" customHeight="1" x14ac:dyDescent="0.25">
      <c r="W1943" s="156" t="s">
        <v>38</v>
      </c>
      <c r="X1943" s="156" t="s">
        <v>38</v>
      </c>
      <c r="Y1943" s="156" t="s">
        <v>38</v>
      </c>
      <c r="Z1943" s="156" t="s">
        <v>38</v>
      </c>
      <c r="AA1943" s="156" t="s">
        <v>38</v>
      </c>
      <c r="AB1943" s="156" t="s">
        <v>38</v>
      </c>
      <c r="AC1943" s="156" t="s">
        <v>38</v>
      </c>
      <c r="AD1943" s="96" t="s">
        <v>290</v>
      </c>
      <c r="AE1943" s="156" t="s">
        <v>38</v>
      </c>
      <c r="AF1943" s="156" t="s">
        <v>38</v>
      </c>
      <c r="AG1943" s="156" t="s">
        <v>38</v>
      </c>
      <c r="AH1943" s="156" t="s">
        <v>38</v>
      </c>
      <c r="AI1943" s="156" t="s">
        <v>38</v>
      </c>
      <c r="AJ1943" s="156" t="s">
        <v>38</v>
      </c>
      <c r="AK1943" s="156" t="s">
        <v>38</v>
      </c>
    </row>
    <row r="1944" spans="23:37" ht="16.5" customHeight="1" x14ac:dyDescent="0.25">
      <c r="W1944" s="156" t="s">
        <v>38</v>
      </c>
      <c r="X1944" s="156" t="s">
        <v>38</v>
      </c>
      <c r="Y1944" s="156" t="s">
        <v>38</v>
      </c>
      <c r="Z1944" s="156" t="s">
        <v>38</v>
      </c>
      <c r="AA1944" s="156" t="s">
        <v>38</v>
      </c>
      <c r="AB1944" s="156" t="s">
        <v>38</v>
      </c>
      <c r="AC1944" s="156" t="s">
        <v>38</v>
      </c>
      <c r="AD1944" s="96" t="s">
        <v>290</v>
      </c>
      <c r="AE1944" s="156" t="s">
        <v>38</v>
      </c>
      <c r="AF1944" s="156" t="s">
        <v>38</v>
      </c>
      <c r="AG1944" s="156" t="s">
        <v>38</v>
      </c>
      <c r="AH1944" s="156" t="s">
        <v>38</v>
      </c>
      <c r="AI1944" s="156" t="s">
        <v>38</v>
      </c>
      <c r="AJ1944" s="156" t="s">
        <v>38</v>
      </c>
      <c r="AK1944" s="156" t="s">
        <v>38</v>
      </c>
    </row>
    <row r="1945" spans="23:37" ht="16.5" customHeight="1" x14ac:dyDescent="0.25">
      <c r="W1945" s="156" t="s">
        <v>38</v>
      </c>
      <c r="X1945" s="156" t="s">
        <v>38</v>
      </c>
      <c r="Y1945" s="156" t="s">
        <v>38</v>
      </c>
      <c r="Z1945" s="156" t="s">
        <v>38</v>
      </c>
      <c r="AA1945" s="156" t="s">
        <v>38</v>
      </c>
      <c r="AB1945" s="156" t="s">
        <v>38</v>
      </c>
      <c r="AC1945" s="156" t="s">
        <v>38</v>
      </c>
      <c r="AD1945" s="96" t="s">
        <v>290</v>
      </c>
      <c r="AE1945" s="156" t="s">
        <v>38</v>
      </c>
      <c r="AF1945" s="156" t="s">
        <v>38</v>
      </c>
      <c r="AG1945" s="156" t="s">
        <v>38</v>
      </c>
      <c r="AH1945" s="156" t="s">
        <v>38</v>
      </c>
      <c r="AI1945" s="156" t="s">
        <v>38</v>
      </c>
      <c r="AJ1945" s="156" t="s">
        <v>38</v>
      </c>
      <c r="AK1945" s="156" t="s">
        <v>38</v>
      </c>
    </row>
    <row r="1946" spans="23:37" ht="16.5" customHeight="1" x14ac:dyDescent="0.25">
      <c r="W1946" s="156" t="s">
        <v>38</v>
      </c>
      <c r="X1946" s="156" t="s">
        <v>38</v>
      </c>
      <c r="Y1946" s="156" t="s">
        <v>38</v>
      </c>
      <c r="Z1946" s="156" t="s">
        <v>38</v>
      </c>
      <c r="AA1946" s="156" t="s">
        <v>38</v>
      </c>
      <c r="AB1946" s="156" t="s">
        <v>38</v>
      </c>
      <c r="AC1946" s="156" t="s">
        <v>38</v>
      </c>
      <c r="AD1946" s="96" t="s">
        <v>290</v>
      </c>
      <c r="AE1946" s="156" t="s">
        <v>38</v>
      </c>
      <c r="AF1946" s="156" t="s">
        <v>38</v>
      </c>
      <c r="AG1946" s="156" t="s">
        <v>38</v>
      </c>
      <c r="AH1946" s="156" t="s">
        <v>38</v>
      </c>
      <c r="AI1946" s="156" t="s">
        <v>38</v>
      </c>
      <c r="AJ1946" s="156" t="s">
        <v>38</v>
      </c>
      <c r="AK1946" s="156" t="s">
        <v>38</v>
      </c>
    </row>
    <row r="1947" spans="23:37" ht="16.5" customHeight="1" x14ac:dyDescent="0.25">
      <c r="W1947" s="156" t="s">
        <v>38</v>
      </c>
      <c r="X1947" s="156" t="s">
        <v>38</v>
      </c>
      <c r="Y1947" s="156" t="s">
        <v>38</v>
      </c>
      <c r="Z1947" s="156" t="s">
        <v>38</v>
      </c>
      <c r="AA1947" s="156" t="s">
        <v>38</v>
      </c>
      <c r="AB1947" s="156" t="s">
        <v>38</v>
      </c>
      <c r="AC1947" s="156" t="s">
        <v>38</v>
      </c>
      <c r="AD1947" s="96" t="s">
        <v>290</v>
      </c>
      <c r="AE1947" s="156" t="s">
        <v>38</v>
      </c>
      <c r="AF1947" s="156" t="s">
        <v>38</v>
      </c>
      <c r="AG1947" s="156" t="s">
        <v>38</v>
      </c>
      <c r="AH1947" s="156" t="s">
        <v>38</v>
      </c>
      <c r="AI1947" s="156" t="s">
        <v>38</v>
      </c>
      <c r="AJ1947" s="156" t="s">
        <v>38</v>
      </c>
      <c r="AK1947" s="156" t="s">
        <v>38</v>
      </c>
    </row>
    <row r="1948" spans="23:37" ht="16.5" customHeight="1" x14ac:dyDescent="0.25">
      <c r="W1948" s="156" t="s">
        <v>38</v>
      </c>
      <c r="X1948" s="156" t="s">
        <v>38</v>
      </c>
      <c r="Y1948" s="156" t="s">
        <v>38</v>
      </c>
      <c r="Z1948" s="156" t="s">
        <v>38</v>
      </c>
      <c r="AA1948" s="156" t="s">
        <v>38</v>
      </c>
      <c r="AB1948" s="156" t="s">
        <v>38</v>
      </c>
      <c r="AC1948" s="156" t="s">
        <v>38</v>
      </c>
      <c r="AD1948" s="96" t="s">
        <v>290</v>
      </c>
      <c r="AE1948" s="156" t="s">
        <v>38</v>
      </c>
      <c r="AF1948" s="156" t="s">
        <v>38</v>
      </c>
      <c r="AG1948" s="156" t="s">
        <v>38</v>
      </c>
      <c r="AH1948" s="156" t="s">
        <v>38</v>
      </c>
      <c r="AI1948" s="156" t="s">
        <v>38</v>
      </c>
      <c r="AJ1948" s="156" t="s">
        <v>38</v>
      </c>
      <c r="AK1948" s="156" t="s">
        <v>38</v>
      </c>
    </row>
    <row r="1949" spans="23:37" ht="16.5" customHeight="1" x14ac:dyDescent="0.25">
      <c r="W1949" s="156" t="s">
        <v>38</v>
      </c>
      <c r="X1949" s="156" t="s">
        <v>38</v>
      </c>
      <c r="Y1949" s="156" t="s">
        <v>38</v>
      </c>
      <c r="Z1949" s="156" t="s">
        <v>38</v>
      </c>
      <c r="AA1949" s="156" t="s">
        <v>38</v>
      </c>
      <c r="AB1949" s="156" t="s">
        <v>38</v>
      </c>
      <c r="AC1949" s="156" t="s">
        <v>38</v>
      </c>
      <c r="AD1949" s="96" t="s">
        <v>290</v>
      </c>
      <c r="AE1949" s="156" t="s">
        <v>38</v>
      </c>
      <c r="AF1949" s="156" t="s">
        <v>38</v>
      </c>
      <c r="AG1949" s="156" t="s">
        <v>38</v>
      </c>
      <c r="AH1949" s="156" t="s">
        <v>38</v>
      </c>
      <c r="AI1949" s="156" t="s">
        <v>38</v>
      </c>
      <c r="AJ1949" s="156" t="s">
        <v>38</v>
      </c>
      <c r="AK1949" s="156" t="s">
        <v>38</v>
      </c>
    </row>
    <row r="1950" spans="23:37" ht="16.5" customHeight="1" x14ac:dyDescent="0.25">
      <c r="W1950" s="156" t="s">
        <v>38</v>
      </c>
      <c r="X1950" s="156" t="s">
        <v>38</v>
      </c>
      <c r="Y1950" s="156" t="s">
        <v>38</v>
      </c>
      <c r="Z1950" s="156" t="s">
        <v>38</v>
      </c>
      <c r="AA1950" s="156" t="s">
        <v>38</v>
      </c>
      <c r="AB1950" s="156" t="s">
        <v>38</v>
      </c>
      <c r="AC1950" s="156" t="s">
        <v>38</v>
      </c>
      <c r="AD1950" s="96" t="s">
        <v>290</v>
      </c>
      <c r="AE1950" s="156" t="s">
        <v>38</v>
      </c>
      <c r="AF1950" s="156" t="s">
        <v>38</v>
      </c>
      <c r="AG1950" s="156" t="s">
        <v>38</v>
      </c>
      <c r="AH1950" s="156" t="s">
        <v>38</v>
      </c>
      <c r="AI1950" s="156" t="s">
        <v>38</v>
      </c>
      <c r="AJ1950" s="156" t="s">
        <v>38</v>
      </c>
      <c r="AK1950" s="156" t="s">
        <v>38</v>
      </c>
    </row>
    <row r="1951" spans="23:37" ht="16.5" customHeight="1" x14ac:dyDescent="0.25">
      <c r="W1951" s="156" t="s">
        <v>38</v>
      </c>
      <c r="X1951" s="156" t="s">
        <v>38</v>
      </c>
      <c r="Y1951" s="156" t="s">
        <v>38</v>
      </c>
      <c r="Z1951" s="156" t="s">
        <v>38</v>
      </c>
      <c r="AA1951" s="156" t="s">
        <v>38</v>
      </c>
      <c r="AB1951" s="156" t="s">
        <v>38</v>
      </c>
      <c r="AC1951" s="156" t="s">
        <v>38</v>
      </c>
      <c r="AD1951" s="96" t="s">
        <v>290</v>
      </c>
      <c r="AE1951" s="156" t="s">
        <v>38</v>
      </c>
      <c r="AF1951" s="156" t="s">
        <v>38</v>
      </c>
      <c r="AG1951" s="156" t="s">
        <v>38</v>
      </c>
      <c r="AH1951" s="156" t="s">
        <v>38</v>
      </c>
      <c r="AI1951" s="156" t="s">
        <v>38</v>
      </c>
      <c r="AJ1951" s="156" t="s">
        <v>38</v>
      </c>
      <c r="AK1951" s="156" t="s">
        <v>38</v>
      </c>
    </row>
    <row r="1952" spans="23:37" ht="16.5" customHeight="1" x14ac:dyDescent="0.25">
      <c r="W1952" s="156" t="s">
        <v>38</v>
      </c>
      <c r="X1952" s="156" t="s">
        <v>38</v>
      </c>
      <c r="Y1952" s="156" t="s">
        <v>38</v>
      </c>
      <c r="Z1952" s="156" t="s">
        <v>38</v>
      </c>
      <c r="AA1952" s="156" t="s">
        <v>38</v>
      </c>
      <c r="AB1952" s="156" t="s">
        <v>38</v>
      </c>
      <c r="AC1952" s="156" t="s">
        <v>38</v>
      </c>
      <c r="AD1952" s="96" t="s">
        <v>290</v>
      </c>
      <c r="AE1952" s="156" t="s">
        <v>38</v>
      </c>
      <c r="AF1952" s="156" t="s">
        <v>38</v>
      </c>
      <c r="AG1952" s="156" t="s">
        <v>38</v>
      </c>
      <c r="AH1952" s="156" t="s">
        <v>38</v>
      </c>
      <c r="AI1952" s="156" t="s">
        <v>38</v>
      </c>
      <c r="AJ1952" s="156" t="s">
        <v>38</v>
      </c>
      <c r="AK1952" s="156" t="s">
        <v>38</v>
      </c>
    </row>
    <row r="1953" spans="23:37" ht="16.5" customHeight="1" x14ac:dyDescent="0.25">
      <c r="W1953" s="156" t="s">
        <v>38</v>
      </c>
      <c r="X1953" s="156" t="s">
        <v>38</v>
      </c>
      <c r="Y1953" s="156" t="s">
        <v>38</v>
      </c>
      <c r="Z1953" s="156" t="s">
        <v>38</v>
      </c>
      <c r="AA1953" s="156" t="s">
        <v>38</v>
      </c>
      <c r="AB1953" s="156" t="s">
        <v>38</v>
      </c>
      <c r="AC1953" s="156" t="s">
        <v>38</v>
      </c>
      <c r="AD1953" s="96" t="s">
        <v>290</v>
      </c>
      <c r="AE1953" s="156" t="s">
        <v>38</v>
      </c>
      <c r="AF1953" s="156" t="s">
        <v>38</v>
      </c>
      <c r="AG1953" s="156" t="s">
        <v>38</v>
      </c>
      <c r="AH1953" s="156" t="s">
        <v>38</v>
      </c>
      <c r="AI1953" s="156" t="s">
        <v>38</v>
      </c>
      <c r="AJ1953" s="156" t="s">
        <v>38</v>
      </c>
      <c r="AK1953" s="156" t="s">
        <v>38</v>
      </c>
    </row>
    <row r="1954" spans="23:37" ht="16.5" customHeight="1" x14ac:dyDescent="0.25">
      <c r="W1954" s="156" t="s">
        <v>38</v>
      </c>
      <c r="X1954" s="156" t="s">
        <v>38</v>
      </c>
      <c r="Y1954" s="156" t="s">
        <v>38</v>
      </c>
      <c r="Z1954" s="156" t="s">
        <v>38</v>
      </c>
      <c r="AA1954" s="156" t="s">
        <v>38</v>
      </c>
      <c r="AB1954" s="156" t="s">
        <v>38</v>
      </c>
      <c r="AC1954" s="156" t="s">
        <v>38</v>
      </c>
      <c r="AD1954" s="96" t="s">
        <v>290</v>
      </c>
      <c r="AE1954" s="156" t="s">
        <v>38</v>
      </c>
      <c r="AF1954" s="156" t="s">
        <v>38</v>
      </c>
      <c r="AG1954" s="156" t="s">
        <v>38</v>
      </c>
      <c r="AH1954" s="156" t="s">
        <v>38</v>
      </c>
      <c r="AI1954" s="156" t="s">
        <v>38</v>
      </c>
      <c r="AJ1954" s="156" t="s">
        <v>38</v>
      </c>
      <c r="AK1954" s="156" t="s">
        <v>38</v>
      </c>
    </row>
    <row r="1955" spans="23:37" ht="16.5" customHeight="1" x14ac:dyDescent="0.25">
      <c r="W1955" s="156" t="s">
        <v>38</v>
      </c>
      <c r="X1955" s="156" t="s">
        <v>38</v>
      </c>
      <c r="Y1955" s="156" t="s">
        <v>38</v>
      </c>
      <c r="Z1955" s="156" t="s">
        <v>38</v>
      </c>
      <c r="AA1955" s="156" t="s">
        <v>38</v>
      </c>
      <c r="AB1955" s="156" t="s">
        <v>38</v>
      </c>
      <c r="AC1955" s="156" t="s">
        <v>38</v>
      </c>
      <c r="AD1955" s="96" t="s">
        <v>290</v>
      </c>
      <c r="AE1955" s="156" t="s">
        <v>38</v>
      </c>
      <c r="AF1955" s="156" t="s">
        <v>38</v>
      </c>
      <c r="AG1955" s="156" t="s">
        <v>38</v>
      </c>
      <c r="AH1955" s="156" t="s">
        <v>38</v>
      </c>
      <c r="AI1955" s="156" t="s">
        <v>38</v>
      </c>
      <c r="AJ1955" s="156" t="s">
        <v>38</v>
      </c>
      <c r="AK1955" s="156" t="s">
        <v>38</v>
      </c>
    </row>
    <row r="1956" spans="23:37" ht="16.5" customHeight="1" x14ac:dyDescent="0.25">
      <c r="W1956" s="156" t="s">
        <v>38</v>
      </c>
      <c r="X1956" s="156" t="s">
        <v>38</v>
      </c>
      <c r="Y1956" s="156" t="s">
        <v>38</v>
      </c>
      <c r="Z1956" s="156" t="s">
        <v>38</v>
      </c>
      <c r="AA1956" s="156" t="s">
        <v>38</v>
      </c>
      <c r="AB1956" s="156" t="s">
        <v>38</v>
      </c>
      <c r="AC1956" s="156" t="s">
        <v>38</v>
      </c>
      <c r="AD1956" s="96" t="s">
        <v>290</v>
      </c>
      <c r="AE1956" s="156" t="s">
        <v>38</v>
      </c>
      <c r="AF1956" s="156" t="s">
        <v>38</v>
      </c>
      <c r="AG1956" s="156" t="s">
        <v>38</v>
      </c>
      <c r="AH1956" s="156" t="s">
        <v>38</v>
      </c>
      <c r="AI1956" s="156" t="s">
        <v>38</v>
      </c>
      <c r="AJ1956" s="156" t="s">
        <v>38</v>
      </c>
      <c r="AK1956" s="156" t="s">
        <v>38</v>
      </c>
    </row>
    <row r="1957" spans="23:37" ht="16.5" customHeight="1" x14ac:dyDescent="0.25">
      <c r="W1957" s="156" t="s">
        <v>38</v>
      </c>
      <c r="X1957" s="156" t="s">
        <v>38</v>
      </c>
      <c r="Y1957" s="156" t="s">
        <v>38</v>
      </c>
      <c r="Z1957" s="156" t="s">
        <v>38</v>
      </c>
      <c r="AA1957" s="156" t="s">
        <v>38</v>
      </c>
      <c r="AB1957" s="156" t="s">
        <v>38</v>
      </c>
      <c r="AC1957" s="156" t="s">
        <v>38</v>
      </c>
      <c r="AD1957" s="96" t="s">
        <v>290</v>
      </c>
      <c r="AE1957" s="156" t="s">
        <v>38</v>
      </c>
      <c r="AF1957" s="156" t="s">
        <v>38</v>
      </c>
      <c r="AG1957" s="156" t="s">
        <v>38</v>
      </c>
      <c r="AH1957" s="156" t="s">
        <v>38</v>
      </c>
      <c r="AI1957" s="156" t="s">
        <v>38</v>
      </c>
      <c r="AJ1957" s="156" t="s">
        <v>38</v>
      </c>
      <c r="AK1957" s="156" t="s">
        <v>38</v>
      </c>
    </row>
    <row r="1958" spans="23:37" ht="16.5" customHeight="1" x14ac:dyDescent="0.25">
      <c r="W1958" s="156" t="s">
        <v>38</v>
      </c>
      <c r="X1958" s="156" t="s">
        <v>38</v>
      </c>
      <c r="Y1958" s="156" t="s">
        <v>38</v>
      </c>
      <c r="Z1958" s="156" t="s">
        <v>38</v>
      </c>
      <c r="AA1958" s="156" t="s">
        <v>38</v>
      </c>
      <c r="AB1958" s="156" t="s">
        <v>38</v>
      </c>
      <c r="AC1958" s="156" t="s">
        <v>38</v>
      </c>
      <c r="AD1958" s="96" t="s">
        <v>290</v>
      </c>
      <c r="AE1958" s="156" t="s">
        <v>38</v>
      </c>
      <c r="AF1958" s="156" t="s">
        <v>38</v>
      </c>
      <c r="AG1958" s="156" t="s">
        <v>38</v>
      </c>
      <c r="AH1958" s="156" t="s">
        <v>38</v>
      </c>
      <c r="AI1958" s="156" t="s">
        <v>38</v>
      </c>
      <c r="AJ1958" s="156" t="s">
        <v>38</v>
      </c>
      <c r="AK1958" s="156" t="s">
        <v>38</v>
      </c>
    </row>
    <row r="1959" spans="23:37" ht="16.5" customHeight="1" x14ac:dyDescent="0.25">
      <c r="W1959" s="156" t="s">
        <v>38</v>
      </c>
      <c r="X1959" s="156" t="s">
        <v>38</v>
      </c>
      <c r="Y1959" s="156" t="s">
        <v>38</v>
      </c>
      <c r="Z1959" s="156" t="s">
        <v>38</v>
      </c>
      <c r="AA1959" s="156" t="s">
        <v>38</v>
      </c>
      <c r="AB1959" s="156" t="s">
        <v>38</v>
      </c>
      <c r="AC1959" s="156" t="s">
        <v>38</v>
      </c>
      <c r="AD1959" s="96" t="s">
        <v>290</v>
      </c>
      <c r="AE1959" s="156" t="s">
        <v>38</v>
      </c>
      <c r="AF1959" s="156" t="s">
        <v>38</v>
      </c>
      <c r="AG1959" s="156" t="s">
        <v>38</v>
      </c>
      <c r="AH1959" s="156" t="s">
        <v>38</v>
      </c>
      <c r="AI1959" s="156" t="s">
        <v>38</v>
      </c>
      <c r="AJ1959" s="156" t="s">
        <v>38</v>
      </c>
      <c r="AK1959" s="156" t="s">
        <v>38</v>
      </c>
    </row>
    <row r="1960" spans="23:37" ht="16.5" customHeight="1" x14ac:dyDescent="0.25">
      <c r="W1960" s="156" t="s">
        <v>38</v>
      </c>
      <c r="X1960" s="156" t="s">
        <v>38</v>
      </c>
      <c r="Y1960" s="156" t="s">
        <v>38</v>
      </c>
      <c r="Z1960" s="156" t="s">
        <v>38</v>
      </c>
      <c r="AA1960" s="156" t="s">
        <v>38</v>
      </c>
      <c r="AB1960" s="156" t="s">
        <v>38</v>
      </c>
      <c r="AC1960" s="156" t="s">
        <v>38</v>
      </c>
      <c r="AD1960" s="96" t="s">
        <v>290</v>
      </c>
      <c r="AE1960" s="156" t="s">
        <v>38</v>
      </c>
      <c r="AF1960" s="156" t="s">
        <v>38</v>
      </c>
      <c r="AG1960" s="156" t="s">
        <v>38</v>
      </c>
      <c r="AH1960" s="156" t="s">
        <v>38</v>
      </c>
      <c r="AI1960" s="156" t="s">
        <v>38</v>
      </c>
      <c r="AJ1960" s="156" t="s">
        <v>38</v>
      </c>
      <c r="AK1960" s="156" t="s">
        <v>38</v>
      </c>
    </row>
    <row r="1961" spans="23:37" ht="16.5" customHeight="1" x14ac:dyDescent="0.25">
      <c r="W1961" s="156" t="s">
        <v>38</v>
      </c>
      <c r="X1961" s="156" t="s">
        <v>38</v>
      </c>
      <c r="Y1961" s="156" t="s">
        <v>38</v>
      </c>
      <c r="Z1961" s="156" t="s">
        <v>38</v>
      </c>
      <c r="AA1961" s="156" t="s">
        <v>38</v>
      </c>
      <c r="AB1961" s="156" t="s">
        <v>38</v>
      </c>
      <c r="AC1961" s="156" t="s">
        <v>38</v>
      </c>
      <c r="AD1961" s="96" t="s">
        <v>290</v>
      </c>
      <c r="AE1961" s="156" t="s">
        <v>38</v>
      </c>
      <c r="AF1961" s="156" t="s">
        <v>38</v>
      </c>
      <c r="AG1961" s="156" t="s">
        <v>38</v>
      </c>
      <c r="AH1961" s="156" t="s">
        <v>38</v>
      </c>
      <c r="AI1961" s="156" t="s">
        <v>38</v>
      </c>
      <c r="AJ1961" s="156" t="s">
        <v>38</v>
      </c>
      <c r="AK1961" s="156" t="s">
        <v>38</v>
      </c>
    </row>
    <row r="1962" spans="23:37" ht="16.5" customHeight="1" x14ac:dyDescent="0.25">
      <c r="W1962" s="156" t="s">
        <v>38</v>
      </c>
      <c r="X1962" s="156" t="s">
        <v>38</v>
      </c>
      <c r="Y1962" s="156" t="s">
        <v>38</v>
      </c>
      <c r="Z1962" s="156" t="s">
        <v>38</v>
      </c>
      <c r="AA1962" s="156" t="s">
        <v>38</v>
      </c>
      <c r="AB1962" s="156" t="s">
        <v>38</v>
      </c>
      <c r="AC1962" s="156" t="s">
        <v>38</v>
      </c>
      <c r="AD1962" s="96" t="s">
        <v>290</v>
      </c>
      <c r="AE1962" s="156" t="s">
        <v>38</v>
      </c>
      <c r="AF1962" s="156" t="s">
        <v>38</v>
      </c>
      <c r="AG1962" s="156" t="s">
        <v>38</v>
      </c>
      <c r="AH1962" s="156" t="s">
        <v>38</v>
      </c>
      <c r="AI1962" s="156" t="s">
        <v>38</v>
      </c>
      <c r="AJ1962" s="156" t="s">
        <v>38</v>
      </c>
      <c r="AK1962" s="156" t="s">
        <v>38</v>
      </c>
    </row>
    <row r="1963" spans="23:37" ht="16.5" customHeight="1" x14ac:dyDescent="0.25">
      <c r="W1963" s="156" t="s">
        <v>38</v>
      </c>
      <c r="X1963" s="156" t="s">
        <v>38</v>
      </c>
      <c r="Y1963" s="156" t="s">
        <v>38</v>
      </c>
      <c r="Z1963" s="156" t="s">
        <v>38</v>
      </c>
      <c r="AA1963" s="156" t="s">
        <v>38</v>
      </c>
      <c r="AB1963" s="156" t="s">
        <v>38</v>
      </c>
      <c r="AC1963" s="156" t="s">
        <v>38</v>
      </c>
      <c r="AD1963" s="96" t="s">
        <v>290</v>
      </c>
      <c r="AE1963" s="156" t="s">
        <v>38</v>
      </c>
      <c r="AF1963" s="156" t="s">
        <v>38</v>
      </c>
      <c r="AG1963" s="156" t="s">
        <v>38</v>
      </c>
      <c r="AH1963" s="156" t="s">
        <v>38</v>
      </c>
      <c r="AI1963" s="156" t="s">
        <v>38</v>
      </c>
      <c r="AJ1963" s="156" t="s">
        <v>38</v>
      </c>
      <c r="AK1963" s="156" t="s">
        <v>38</v>
      </c>
    </row>
    <row r="1964" spans="23:37" ht="16.5" customHeight="1" x14ac:dyDescent="0.25">
      <c r="W1964" s="156" t="s">
        <v>38</v>
      </c>
      <c r="X1964" s="156" t="s">
        <v>38</v>
      </c>
      <c r="Y1964" s="156" t="s">
        <v>38</v>
      </c>
      <c r="Z1964" s="156" t="s">
        <v>38</v>
      </c>
      <c r="AA1964" s="156" t="s">
        <v>38</v>
      </c>
      <c r="AB1964" s="156" t="s">
        <v>38</v>
      </c>
      <c r="AC1964" s="156" t="s">
        <v>38</v>
      </c>
      <c r="AD1964" s="96" t="s">
        <v>290</v>
      </c>
      <c r="AE1964" s="156" t="s">
        <v>38</v>
      </c>
      <c r="AF1964" s="156" t="s">
        <v>38</v>
      </c>
      <c r="AG1964" s="156" t="s">
        <v>38</v>
      </c>
      <c r="AH1964" s="156" t="s">
        <v>38</v>
      </c>
      <c r="AI1964" s="156" t="s">
        <v>38</v>
      </c>
      <c r="AJ1964" s="156" t="s">
        <v>38</v>
      </c>
      <c r="AK1964" s="156" t="s">
        <v>38</v>
      </c>
    </row>
    <row r="1965" spans="23:37" ht="16.5" customHeight="1" x14ac:dyDescent="0.25">
      <c r="W1965" s="156" t="s">
        <v>38</v>
      </c>
      <c r="X1965" s="156" t="s">
        <v>38</v>
      </c>
      <c r="Y1965" s="156" t="s">
        <v>38</v>
      </c>
      <c r="Z1965" s="156" t="s">
        <v>38</v>
      </c>
      <c r="AA1965" s="156" t="s">
        <v>38</v>
      </c>
      <c r="AB1965" s="156" t="s">
        <v>38</v>
      </c>
      <c r="AC1965" s="156" t="s">
        <v>38</v>
      </c>
      <c r="AD1965" s="96" t="s">
        <v>290</v>
      </c>
      <c r="AE1965" s="156" t="s">
        <v>38</v>
      </c>
      <c r="AF1965" s="156" t="s">
        <v>38</v>
      </c>
      <c r="AG1965" s="156" t="s">
        <v>38</v>
      </c>
      <c r="AH1965" s="156" t="s">
        <v>38</v>
      </c>
      <c r="AI1965" s="156" t="s">
        <v>38</v>
      </c>
      <c r="AJ1965" s="156" t="s">
        <v>38</v>
      </c>
      <c r="AK1965" s="156" t="s">
        <v>38</v>
      </c>
    </row>
    <row r="1966" spans="23:37" ht="16.5" customHeight="1" x14ac:dyDescent="0.25">
      <c r="W1966" s="156" t="s">
        <v>38</v>
      </c>
      <c r="X1966" s="156" t="s">
        <v>38</v>
      </c>
      <c r="Y1966" s="156" t="s">
        <v>38</v>
      </c>
      <c r="Z1966" s="156" t="s">
        <v>38</v>
      </c>
      <c r="AA1966" s="156" t="s">
        <v>38</v>
      </c>
      <c r="AB1966" s="156" t="s">
        <v>38</v>
      </c>
      <c r="AC1966" s="156" t="s">
        <v>38</v>
      </c>
      <c r="AD1966" s="96" t="s">
        <v>290</v>
      </c>
      <c r="AE1966" s="156" t="s">
        <v>38</v>
      </c>
      <c r="AF1966" s="156" t="s">
        <v>38</v>
      </c>
      <c r="AG1966" s="156" t="s">
        <v>38</v>
      </c>
      <c r="AH1966" s="156" t="s">
        <v>38</v>
      </c>
      <c r="AI1966" s="156" t="s">
        <v>38</v>
      </c>
      <c r="AJ1966" s="156" t="s">
        <v>38</v>
      </c>
      <c r="AK1966" s="156" t="s">
        <v>38</v>
      </c>
    </row>
    <row r="1967" spans="23:37" ht="16.5" customHeight="1" x14ac:dyDescent="0.25">
      <c r="W1967" s="156" t="s">
        <v>38</v>
      </c>
      <c r="X1967" s="156" t="s">
        <v>38</v>
      </c>
      <c r="Y1967" s="156" t="s">
        <v>38</v>
      </c>
      <c r="Z1967" s="156" t="s">
        <v>38</v>
      </c>
      <c r="AA1967" s="156" t="s">
        <v>38</v>
      </c>
      <c r="AB1967" s="156" t="s">
        <v>38</v>
      </c>
      <c r="AC1967" s="156" t="s">
        <v>38</v>
      </c>
      <c r="AD1967" s="96" t="s">
        <v>290</v>
      </c>
      <c r="AE1967" s="156" t="s">
        <v>38</v>
      </c>
      <c r="AF1967" s="156" t="s">
        <v>38</v>
      </c>
      <c r="AG1967" s="156" t="s">
        <v>38</v>
      </c>
      <c r="AH1967" s="156" t="s">
        <v>38</v>
      </c>
      <c r="AI1967" s="156" t="s">
        <v>38</v>
      </c>
      <c r="AJ1967" s="156" t="s">
        <v>38</v>
      </c>
      <c r="AK1967" s="156" t="s">
        <v>38</v>
      </c>
    </row>
    <row r="1968" spans="23:37" ht="16.5" customHeight="1" x14ac:dyDescent="0.25">
      <c r="W1968" s="156" t="s">
        <v>38</v>
      </c>
      <c r="X1968" s="156" t="s">
        <v>38</v>
      </c>
      <c r="Y1968" s="156" t="s">
        <v>38</v>
      </c>
      <c r="Z1968" s="156" t="s">
        <v>38</v>
      </c>
      <c r="AA1968" s="156" t="s">
        <v>38</v>
      </c>
      <c r="AB1968" s="156" t="s">
        <v>38</v>
      </c>
      <c r="AC1968" s="156" t="s">
        <v>38</v>
      </c>
      <c r="AD1968" s="96" t="s">
        <v>290</v>
      </c>
      <c r="AE1968" s="156" t="s">
        <v>38</v>
      </c>
      <c r="AF1968" s="156" t="s">
        <v>38</v>
      </c>
      <c r="AG1968" s="156" t="s">
        <v>38</v>
      </c>
      <c r="AH1968" s="156" t="s">
        <v>38</v>
      </c>
      <c r="AI1968" s="156" t="s">
        <v>38</v>
      </c>
      <c r="AJ1968" s="156" t="s">
        <v>38</v>
      </c>
      <c r="AK1968" s="156" t="s">
        <v>38</v>
      </c>
    </row>
    <row r="1969" spans="23:37" ht="16.5" customHeight="1" x14ac:dyDescent="0.25">
      <c r="W1969" s="156" t="s">
        <v>38</v>
      </c>
      <c r="X1969" s="156" t="s">
        <v>38</v>
      </c>
      <c r="Y1969" s="156" t="s">
        <v>38</v>
      </c>
      <c r="Z1969" s="156" t="s">
        <v>38</v>
      </c>
      <c r="AA1969" s="156" t="s">
        <v>38</v>
      </c>
      <c r="AB1969" s="156" t="s">
        <v>38</v>
      </c>
      <c r="AC1969" s="156" t="s">
        <v>38</v>
      </c>
      <c r="AD1969" s="96" t="s">
        <v>290</v>
      </c>
      <c r="AE1969" s="156" t="s">
        <v>38</v>
      </c>
      <c r="AF1969" s="156" t="s">
        <v>38</v>
      </c>
      <c r="AG1969" s="156" t="s">
        <v>38</v>
      </c>
      <c r="AH1969" s="156" t="s">
        <v>38</v>
      </c>
      <c r="AI1969" s="156" t="s">
        <v>38</v>
      </c>
      <c r="AJ1969" s="156" t="s">
        <v>38</v>
      </c>
      <c r="AK1969" s="156" t="s">
        <v>38</v>
      </c>
    </row>
    <row r="1970" spans="23:37" ht="16.5" customHeight="1" x14ac:dyDescent="0.25">
      <c r="W1970" s="156" t="s">
        <v>38</v>
      </c>
      <c r="X1970" s="156" t="s">
        <v>38</v>
      </c>
      <c r="Y1970" s="156" t="s">
        <v>38</v>
      </c>
      <c r="Z1970" s="156" t="s">
        <v>38</v>
      </c>
      <c r="AA1970" s="156" t="s">
        <v>38</v>
      </c>
      <c r="AB1970" s="156" t="s">
        <v>38</v>
      </c>
      <c r="AC1970" s="156" t="s">
        <v>38</v>
      </c>
      <c r="AD1970" s="96" t="s">
        <v>290</v>
      </c>
      <c r="AE1970" s="156" t="s">
        <v>38</v>
      </c>
      <c r="AF1970" s="156" t="s">
        <v>38</v>
      </c>
      <c r="AG1970" s="156" t="s">
        <v>38</v>
      </c>
      <c r="AH1970" s="156" t="s">
        <v>38</v>
      </c>
      <c r="AI1970" s="156" t="s">
        <v>38</v>
      </c>
      <c r="AJ1970" s="156" t="s">
        <v>38</v>
      </c>
      <c r="AK1970" s="156" t="s">
        <v>38</v>
      </c>
    </row>
    <row r="1971" spans="23:37" ht="16.5" customHeight="1" x14ac:dyDescent="0.25">
      <c r="W1971" s="156" t="s">
        <v>38</v>
      </c>
      <c r="X1971" s="156" t="s">
        <v>38</v>
      </c>
      <c r="Y1971" s="156" t="s">
        <v>38</v>
      </c>
      <c r="Z1971" s="156" t="s">
        <v>38</v>
      </c>
      <c r="AA1971" s="156" t="s">
        <v>38</v>
      </c>
      <c r="AB1971" s="156" t="s">
        <v>38</v>
      </c>
      <c r="AC1971" s="156" t="s">
        <v>38</v>
      </c>
      <c r="AD1971" s="96" t="s">
        <v>290</v>
      </c>
      <c r="AE1971" s="156" t="s">
        <v>38</v>
      </c>
      <c r="AF1971" s="156" t="s">
        <v>38</v>
      </c>
      <c r="AG1971" s="156" t="s">
        <v>38</v>
      </c>
      <c r="AH1971" s="156" t="s">
        <v>38</v>
      </c>
      <c r="AI1971" s="156" t="s">
        <v>38</v>
      </c>
      <c r="AJ1971" s="156" t="s">
        <v>38</v>
      </c>
      <c r="AK1971" s="156" t="s">
        <v>38</v>
      </c>
    </row>
    <row r="1972" spans="23:37" ht="16.5" customHeight="1" x14ac:dyDescent="0.25">
      <c r="W1972" s="156" t="s">
        <v>38</v>
      </c>
      <c r="X1972" s="156" t="s">
        <v>38</v>
      </c>
      <c r="Y1972" s="156" t="s">
        <v>38</v>
      </c>
      <c r="Z1972" s="156" t="s">
        <v>38</v>
      </c>
      <c r="AA1972" s="156" t="s">
        <v>38</v>
      </c>
      <c r="AB1972" s="156" t="s">
        <v>38</v>
      </c>
      <c r="AC1972" s="156" t="s">
        <v>38</v>
      </c>
      <c r="AD1972" s="96" t="s">
        <v>290</v>
      </c>
      <c r="AE1972" s="156" t="s">
        <v>38</v>
      </c>
      <c r="AF1972" s="156" t="s">
        <v>38</v>
      </c>
      <c r="AG1972" s="156" t="s">
        <v>38</v>
      </c>
      <c r="AH1972" s="156" t="s">
        <v>38</v>
      </c>
      <c r="AI1972" s="156" t="s">
        <v>38</v>
      </c>
      <c r="AJ1972" s="156" t="s">
        <v>38</v>
      </c>
      <c r="AK1972" s="156" t="s">
        <v>38</v>
      </c>
    </row>
    <row r="1973" spans="23:37" ht="16.5" customHeight="1" x14ac:dyDescent="0.25">
      <c r="W1973" s="156" t="s">
        <v>38</v>
      </c>
      <c r="X1973" s="156" t="s">
        <v>38</v>
      </c>
      <c r="Y1973" s="156" t="s">
        <v>38</v>
      </c>
      <c r="Z1973" s="156" t="s">
        <v>38</v>
      </c>
      <c r="AA1973" s="156" t="s">
        <v>38</v>
      </c>
      <c r="AB1973" s="156" t="s">
        <v>38</v>
      </c>
      <c r="AC1973" s="156" t="s">
        <v>38</v>
      </c>
      <c r="AD1973" s="96" t="s">
        <v>290</v>
      </c>
      <c r="AE1973" s="156" t="s">
        <v>38</v>
      </c>
      <c r="AF1973" s="156" t="s">
        <v>38</v>
      </c>
      <c r="AG1973" s="156" t="s">
        <v>38</v>
      </c>
      <c r="AH1973" s="156" t="s">
        <v>38</v>
      </c>
      <c r="AI1973" s="156" t="s">
        <v>38</v>
      </c>
      <c r="AJ1973" s="156" t="s">
        <v>38</v>
      </c>
      <c r="AK1973" s="156" t="s">
        <v>38</v>
      </c>
    </row>
    <row r="1974" spans="23:37" ht="16.5" customHeight="1" x14ac:dyDescent="0.25">
      <c r="W1974" s="156" t="s">
        <v>38</v>
      </c>
      <c r="X1974" s="156" t="s">
        <v>38</v>
      </c>
      <c r="Y1974" s="156" t="s">
        <v>38</v>
      </c>
      <c r="Z1974" s="156" t="s">
        <v>38</v>
      </c>
      <c r="AA1974" s="156" t="s">
        <v>38</v>
      </c>
      <c r="AB1974" s="156" t="s">
        <v>38</v>
      </c>
      <c r="AC1974" s="156" t="s">
        <v>38</v>
      </c>
      <c r="AD1974" s="96" t="s">
        <v>290</v>
      </c>
      <c r="AE1974" s="156" t="s">
        <v>38</v>
      </c>
      <c r="AF1974" s="156" t="s">
        <v>38</v>
      </c>
      <c r="AG1974" s="156" t="s">
        <v>38</v>
      </c>
      <c r="AH1974" s="156" t="s">
        <v>38</v>
      </c>
      <c r="AI1974" s="156" t="s">
        <v>38</v>
      </c>
      <c r="AJ1974" s="156" t="s">
        <v>38</v>
      </c>
      <c r="AK1974" s="156" t="s">
        <v>38</v>
      </c>
    </row>
    <row r="1975" spans="23:37" ht="16.5" customHeight="1" x14ac:dyDescent="0.25">
      <c r="W1975" s="156" t="s">
        <v>38</v>
      </c>
      <c r="X1975" s="156" t="s">
        <v>38</v>
      </c>
      <c r="Y1975" s="156" t="s">
        <v>38</v>
      </c>
      <c r="Z1975" s="156" t="s">
        <v>38</v>
      </c>
      <c r="AA1975" s="156" t="s">
        <v>38</v>
      </c>
      <c r="AB1975" s="156" t="s">
        <v>38</v>
      </c>
      <c r="AC1975" s="156" t="s">
        <v>38</v>
      </c>
      <c r="AD1975" s="96" t="s">
        <v>290</v>
      </c>
      <c r="AE1975" s="156" t="s">
        <v>38</v>
      </c>
      <c r="AF1975" s="156" t="s">
        <v>38</v>
      </c>
      <c r="AG1975" s="156" t="s">
        <v>38</v>
      </c>
      <c r="AH1975" s="156" t="s">
        <v>38</v>
      </c>
      <c r="AI1975" s="156" t="s">
        <v>38</v>
      </c>
      <c r="AJ1975" s="156" t="s">
        <v>38</v>
      </c>
      <c r="AK1975" s="156" t="s">
        <v>38</v>
      </c>
    </row>
    <row r="1976" spans="23:37" ht="16.5" customHeight="1" x14ac:dyDescent="0.25">
      <c r="W1976" s="156" t="s">
        <v>38</v>
      </c>
      <c r="X1976" s="156" t="s">
        <v>38</v>
      </c>
      <c r="Y1976" s="156" t="s">
        <v>38</v>
      </c>
      <c r="Z1976" s="156" t="s">
        <v>38</v>
      </c>
      <c r="AA1976" s="156" t="s">
        <v>38</v>
      </c>
      <c r="AB1976" s="156" t="s">
        <v>38</v>
      </c>
      <c r="AC1976" s="156" t="s">
        <v>38</v>
      </c>
      <c r="AD1976" s="96" t="s">
        <v>290</v>
      </c>
      <c r="AE1976" s="156" t="s">
        <v>38</v>
      </c>
      <c r="AF1976" s="156" t="s">
        <v>38</v>
      </c>
      <c r="AG1976" s="156" t="s">
        <v>38</v>
      </c>
      <c r="AH1976" s="156" t="s">
        <v>38</v>
      </c>
      <c r="AI1976" s="156" t="s">
        <v>38</v>
      </c>
      <c r="AJ1976" s="156" t="s">
        <v>38</v>
      </c>
      <c r="AK1976" s="156" t="s">
        <v>38</v>
      </c>
    </row>
    <row r="1977" spans="23:37" ht="16.5" customHeight="1" x14ac:dyDescent="0.25">
      <c r="W1977" s="156" t="s">
        <v>38</v>
      </c>
      <c r="X1977" s="156" t="s">
        <v>38</v>
      </c>
      <c r="Y1977" s="156" t="s">
        <v>38</v>
      </c>
      <c r="Z1977" s="156" t="s">
        <v>38</v>
      </c>
      <c r="AA1977" s="156" t="s">
        <v>38</v>
      </c>
      <c r="AB1977" s="156" t="s">
        <v>38</v>
      </c>
      <c r="AC1977" s="156" t="s">
        <v>38</v>
      </c>
      <c r="AD1977" s="96" t="s">
        <v>290</v>
      </c>
      <c r="AE1977" s="156" t="s">
        <v>38</v>
      </c>
      <c r="AF1977" s="156" t="s">
        <v>38</v>
      </c>
      <c r="AG1977" s="156" t="s">
        <v>38</v>
      </c>
      <c r="AH1977" s="156" t="s">
        <v>38</v>
      </c>
      <c r="AI1977" s="156" t="s">
        <v>38</v>
      </c>
      <c r="AJ1977" s="156" t="s">
        <v>38</v>
      </c>
      <c r="AK1977" s="156" t="s">
        <v>38</v>
      </c>
    </row>
    <row r="1978" spans="23:37" ht="16.5" customHeight="1" x14ac:dyDescent="0.25">
      <c r="W1978" s="156" t="s">
        <v>38</v>
      </c>
      <c r="X1978" s="156" t="s">
        <v>38</v>
      </c>
      <c r="Y1978" s="156" t="s">
        <v>38</v>
      </c>
      <c r="Z1978" s="156" t="s">
        <v>38</v>
      </c>
      <c r="AA1978" s="156" t="s">
        <v>38</v>
      </c>
      <c r="AB1978" s="156" t="s">
        <v>38</v>
      </c>
      <c r="AC1978" s="156" t="s">
        <v>38</v>
      </c>
      <c r="AD1978" s="96" t="s">
        <v>290</v>
      </c>
      <c r="AE1978" s="156" t="s">
        <v>38</v>
      </c>
      <c r="AF1978" s="156" t="s">
        <v>38</v>
      </c>
      <c r="AG1978" s="156" t="s">
        <v>38</v>
      </c>
      <c r="AH1978" s="156" t="s">
        <v>38</v>
      </c>
      <c r="AI1978" s="156" t="s">
        <v>38</v>
      </c>
      <c r="AJ1978" s="156" t="s">
        <v>38</v>
      </c>
      <c r="AK1978" s="156" t="s">
        <v>38</v>
      </c>
    </row>
    <row r="1979" spans="23:37" ht="16.5" customHeight="1" x14ac:dyDescent="0.25">
      <c r="W1979" s="156" t="s">
        <v>38</v>
      </c>
      <c r="X1979" s="156" t="s">
        <v>38</v>
      </c>
      <c r="Y1979" s="156" t="s">
        <v>38</v>
      </c>
      <c r="Z1979" s="156" t="s">
        <v>38</v>
      </c>
      <c r="AA1979" s="156" t="s">
        <v>38</v>
      </c>
      <c r="AB1979" s="156" t="s">
        <v>38</v>
      </c>
      <c r="AC1979" s="156" t="s">
        <v>38</v>
      </c>
      <c r="AD1979" s="96" t="s">
        <v>290</v>
      </c>
      <c r="AE1979" s="156" t="s">
        <v>38</v>
      </c>
      <c r="AF1979" s="156" t="s">
        <v>38</v>
      </c>
      <c r="AG1979" s="156" t="s">
        <v>38</v>
      </c>
      <c r="AH1979" s="156" t="s">
        <v>38</v>
      </c>
      <c r="AI1979" s="156" t="s">
        <v>38</v>
      </c>
      <c r="AJ1979" s="156" t="s">
        <v>38</v>
      </c>
      <c r="AK1979" s="156" t="s">
        <v>38</v>
      </c>
    </row>
    <row r="1980" spans="23:37" ht="16.5" customHeight="1" x14ac:dyDescent="0.25">
      <c r="W1980" s="156" t="s">
        <v>38</v>
      </c>
      <c r="X1980" s="156" t="s">
        <v>38</v>
      </c>
      <c r="Y1980" s="156" t="s">
        <v>38</v>
      </c>
      <c r="Z1980" s="156" t="s">
        <v>38</v>
      </c>
      <c r="AA1980" s="156" t="s">
        <v>38</v>
      </c>
      <c r="AB1980" s="156" t="s">
        <v>38</v>
      </c>
      <c r="AC1980" s="156" t="s">
        <v>38</v>
      </c>
      <c r="AD1980" s="96" t="s">
        <v>290</v>
      </c>
      <c r="AE1980" s="156" t="s">
        <v>38</v>
      </c>
      <c r="AF1980" s="156" t="s">
        <v>38</v>
      </c>
      <c r="AG1980" s="156" t="s">
        <v>38</v>
      </c>
      <c r="AH1980" s="156" t="s">
        <v>38</v>
      </c>
      <c r="AI1980" s="156" t="s">
        <v>38</v>
      </c>
      <c r="AJ1980" s="156" t="s">
        <v>38</v>
      </c>
      <c r="AK1980" s="156" t="s">
        <v>38</v>
      </c>
    </row>
    <row r="1981" spans="23:37" ht="16.5" customHeight="1" x14ac:dyDescent="0.25">
      <c r="W1981" s="156" t="s">
        <v>38</v>
      </c>
      <c r="X1981" s="156" t="s">
        <v>38</v>
      </c>
      <c r="Y1981" s="156" t="s">
        <v>38</v>
      </c>
      <c r="Z1981" s="156" t="s">
        <v>38</v>
      </c>
      <c r="AA1981" s="156" t="s">
        <v>38</v>
      </c>
      <c r="AB1981" s="156" t="s">
        <v>38</v>
      </c>
      <c r="AC1981" s="156" t="s">
        <v>38</v>
      </c>
      <c r="AD1981" s="96" t="s">
        <v>290</v>
      </c>
      <c r="AE1981" s="156" t="s">
        <v>38</v>
      </c>
      <c r="AF1981" s="156" t="s">
        <v>38</v>
      </c>
      <c r="AG1981" s="156" t="s">
        <v>38</v>
      </c>
      <c r="AH1981" s="156" t="s">
        <v>38</v>
      </c>
      <c r="AI1981" s="156" t="s">
        <v>38</v>
      </c>
      <c r="AJ1981" s="156" t="s">
        <v>38</v>
      </c>
      <c r="AK1981" s="156" t="s">
        <v>38</v>
      </c>
    </row>
    <row r="1982" spans="23:37" ht="16.5" customHeight="1" x14ac:dyDescent="0.25">
      <c r="W1982" s="156" t="s">
        <v>38</v>
      </c>
      <c r="X1982" s="156" t="s">
        <v>38</v>
      </c>
      <c r="Y1982" s="156" t="s">
        <v>38</v>
      </c>
      <c r="Z1982" s="156" t="s">
        <v>38</v>
      </c>
      <c r="AA1982" s="156" t="s">
        <v>38</v>
      </c>
      <c r="AB1982" s="156" t="s">
        <v>38</v>
      </c>
      <c r="AC1982" s="156" t="s">
        <v>38</v>
      </c>
      <c r="AD1982" s="96" t="s">
        <v>290</v>
      </c>
      <c r="AE1982" s="156" t="s">
        <v>38</v>
      </c>
      <c r="AF1982" s="156" t="s">
        <v>38</v>
      </c>
      <c r="AG1982" s="156" t="s">
        <v>38</v>
      </c>
      <c r="AH1982" s="156" t="s">
        <v>38</v>
      </c>
      <c r="AI1982" s="156" t="s">
        <v>38</v>
      </c>
      <c r="AJ1982" s="156" t="s">
        <v>38</v>
      </c>
      <c r="AK1982" s="156" t="s">
        <v>38</v>
      </c>
    </row>
    <row r="1983" spans="23:37" ht="16.5" customHeight="1" x14ac:dyDescent="0.25">
      <c r="W1983" s="156" t="s">
        <v>38</v>
      </c>
      <c r="X1983" s="156" t="s">
        <v>38</v>
      </c>
      <c r="Y1983" s="156" t="s">
        <v>38</v>
      </c>
      <c r="Z1983" s="156" t="s">
        <v>38</v>
      </c>
      <c r="AA1983" s="156" t="s">
        <v>38</v>
      </c>
      <c r="AB1983" s="156" t="s">
        <v>38</v>
      </c>
      <c r="AC1983" s="156" t="s">
        <v>38</v>
      </c>
      <c r="AD1983" s="96" t="s">
        <v>290</v>
      </c>
      <c r="AE1983" s="156" t="s">
        <v>38</v>
      </c>
      <c r="AF1983" s="156" t="s">
        <v>38</v>
      </c>
      <c r="AG1983" s="156" t="s">
        <v>38</v>
      </c>
      <c r="AH1983" s="156" t="s">
        <v>38</v>
      </c>
      <c r="AI1983" s="156" t="s">
        <v>38</v>
      </c>
      <c r="AJ1983" s="156" t="s">
        <v>38</v>
      </c>
      <c r="AK1983" s="156" t="s">
        <v>38</v>
      </c>
    </row>
    <row r="1984" spans="23:37" ht="16.5" customHeight="1" x14ac:dyDescent="0.25">
      <c r="W1984" s="156" t="s">
        <v>38</v>
      </c>
      <c r="X1984" s="156" t="s">
        <v>38</v>
      </c>
      <c r="Y1984" s="156" t="s">
        <v>38</v>
      </c>
      <c r="Z1984" s="156" t="s">
        <v>38</v>
      </c>
      <c r="AA1984" s="156" t="s">
        <v>38</v>
      </c>
      <c r="AB1984" s="156" t="s">
        <v>38</v>
      </c>
      <c r="AC1984" s="156" t="s">
        <v>38</v>
      </c>
      <c r="AD1984" s="96" t="s">
        <v>290</v>
      </c>
      <c r="AE1984" s="156" t="s">
        <v>38</v>
      </c>
      <c r="AF1984" s="156" t="s">
        <v>38</v>
      </c>
      <c r="AG1984" s="156" t="s">
        <v>38</v>
      </c>
      <c r="AH1984" s="156" t="s">
        <v>38</v>
      </c>
      <c r="AI1984" s="156" t="s">
        <v>38</v>
      </c>
      <c r="AJ1984" s="156" t="s">
        <v>38</v>
      </c>
      <c r="AK1984" s="156" t="s">
        <v>38</v>
      </c>
    </row>
    <row r="1985" spans="23:37" ht="16.5" customHeight="1" x14ac:dyDescent="0.25">
      <c r="W1985" s="156" t="s">
        <v>38</v>
      </c>
      <c r="X1985" s="156" t="s">
        <v>38</v>
      </c>
      <c r="Y1985" s="156" t="s">
        <v>38</v>
      </c>
      <c r="Z1985" s="156" t="s">
        <v>38</v>
      </c>
      <c r="AA1985" s="156" t="s">
        <v>38</v>
      </c>
      <c r="AB1985" s="156" t="s">
        <v>38</v>
      </c>
      <c r="AC1985" s="156" t="s">
        <v>38</v>
      </c>
      <c r="AD1985" s="96" t="s">
        <v>290</v>
      </c>
      <c r="AE1985" s="156" t="s">
        <v>38</v>
      </c>
      <c r="AF1985" s="156" t="s">
        <v>38</v>
      </c>
      <c r="AG1985" s="156" t="s">
        <v>38</v>
      </c>
      <c r="AH1985" s="156" t="s">
        <v>38</v>
      </c>
      <c r="AI1985" s="156" t="s">
        <v>38</v>
      </c>
      <c r="AJ1985" s="156" t="s">
        <v>38</v>
      </c>
      <c r="AK1985" s="156" t="s">
        <v>38</v>
      </c>
    </row>
    <row r="1986" spans="23:37" ht="16.5" customHeight="1" x14ac:dyDescent="0.25">
      <c r="W1986" s="156" t="s">
        <v>38</v>
      </c>
      <c r="X1986" s="156" t="s">
        <v>38</v>
      </c>
      <c r="Y1986" s="156" t="s">
        <v>38</v>
      </c>
      <c r="Z1986" s="156" t="s">
        <v>38</v>
      </c>
      <c r="AA1986" s="156" t="s">
        <v>38</v>
      </c>
      <c r="AB1986" s="156" t="s">
        <v>38</v>
      </c>
      <c r="AC1986" s="156" t="s">
        <v>38</v>
      </c>
      <c r="AD1986" s="96" t="s">
        <v>290</v>
      </c>
      <c r="AE1986" s="156" t="s">
        <v>38</v>
      </c>
      <c r="AF1986" s="156" t="s">
        <v>38</v>
      </c>
      <c r="AG1986" s="156" t="s">
        <v>38</v>
      </c>
      <c r="AH1986" s="156" t="s">
        <v>38</v>
      </c>
      <c r="AI1986" s="156" t="s">
        <v>38</v>
      </c>
      <c r="AJ1986" s="156" t="s">
        <v>38</v>
      </c>
      <c r="AK1986" s="156" t="s">
        <v>38</v>
      </c>
    </row>
    <row r="1987" spans="23:37" ht="16.5" customHeight="1" x14ac:dyDescent="0.25">
      <c r="W1987" s="156" t="s">
        <v>38</v>
      </c>
      <c r="X1987" s="156" t="s">
        <v>38</v>
      </c>
      <c r="Y1987" s="156" t="s">
        <v>38</v>
      </c>
      <c r="Z1987" s="156" t="s">
        <v>38</v>
      </c>
      <c r="AA1987" s="156" t="s">
        <v>38</v>
      </c>
      <c r="AB1987" s="156" t="s">
        <v>38</v>
      </c>
      <c r="AC1987" s="156" t="s">
        <v>38</v>
      </c>
      <c r="AD1987" s="96" t="s">
        <v>290</v>
      </c>
      <c r="AE1987" s="156" t="s">
        <v>38</v>
      </c>
      <c r="AF1987" s="156" t="s">
        <v>38</v>
      </c>
      <c r="AG1987" s="156" t="s">
        <v>38</v>
      </c>
      <c r="AH1987" s="156" t="s">
        <v>38</v>
      </c>
      <c r="AI1987" s="156" t="s">
        <v>38</v>
      </c>
      <c r="AJ1987" s="156" t="s">
        <v>38</v>
      </c>
      <c r="AK1987" s="156" t="s">
        <v>38</v>
      </c>
    </row>
    <row r="1988" spans="23:37" ht="16.5" customHeight="1" x14ac:dyDescent="0.25">
      <c r="W1988" s="156" t="s">
        <v>38</v>
      </c>
      <c r="X1988" s="156" t="s">
        <v>38</v>
      </c>
      <c r="Y1988" s="156" t="s">
        <v>38</v>
      </c>
      <c r="Z1988" s="156" t="s">
        <v>38</v>
      </c>
      <c r="AA1988" s="156" t="s">
        <v>38</v>
      </c>
      <c r="AB1988" s="156" t="s">
        <v>38</v>
      </c>
      <c r="AC1988" s="156" t="s">
        <v>38</v>
      </c>
      <c r="AD1988" s="96" t="s">
        <v>290</v>
      </c>
      <c r="AE1988" s="156" t="s">
        <v>38</v>
      </c>
      <c r="AF1988" s="156" t="s">
        <v>38</v>
      </c>
      <c r="AG1988" s="156" t="s">
        <v>38</v>
      </c>
      <c r="AH1988" s="156" t="s">
        <v>38</v>
      </c>
      <c r="AI1988" s="156" t="s">
        <v>38</v>
      </c>
      <c r="AJ1988" s="156" t="s">
        <v>38</v>
      </c>
      <c r="AK1988" s="156" t="s">
        <v>38</v>
      </c>
    </row>
    <row r="1989" spans="23:37" ht="16.5" customHeight="1" x14ac:dyDescent="0.25">
      <c r="W1989" s="156" t="s">
        <v>38</v>
      </c>
      <c r="X1989" s="156" t="s">
        <v>38</v>
      </c>
      <c r="Y1989" s="156" t="s">
        <v>38</v>
      </c>
      <c r="Z1989" s="156" t="s">
        <v>38</v>
      </c>
      <c r="AA1989" s="156" t="s">
        <v>38</v>
      </c>
      <c r="AB1989" s="156" t="s">
        <v>38</v>
      </c>
      <c r="AC1989" s="156" t="s">
        <v>38</v>
      </c>
      <c r="AD1989" s="96" t="s">
        <v>290</v>
      </c>
      <c r="AE1989" s="156" t="s">
        <v>38</v>
      </c>
      <c r="AF1989" s="156" t="s">
        <v>38</v>
      </c>
      <c r="AG1989" s="156" t="s">
        <v>38</v>
      </c>
      <c r="AH1989" s="156" t="s">
        <v>38</v>
      </c>
      <c r="AI1989" s="156" t="s">
        <v>38</v>
      </c>
      <c r="AJ1989" s="156" t="s">
        <v>38</v>
      </c>
      <c r="AK1989" s="156" t="s">
        <v>38</v>
      </c>
    </row>
    <row r="1990" spans="23:37" ht="16.5" customHeight="1" x14ac:dyDescent="0.25">
      <c r="W1990" s="156" t="s">
        <v>38</v>
      </c>
      <c r="X1990" s="156" t="s">
        <v>38</v>
      </c>
      <c r="Y1990" s="156" t="s">
        <v>38</v>
      </c>
      <c r="Z1990" s="156" t="s">
        <v>38</v>
      </c>
      <c r="AA1990" s="156" t="s">
        <v>38</v>
      </c>
      <c r="AB1990" s="156" t="s">
        <v>38</v>
      </c>
      <c r="AC1990" s="156" t="s">
        <v>38</v>
      </c>
      <c r="AD1990" s="96" t="s">
        <v>290</v>
      </c>
      <c r="AE1990" s="156" t="s">
        <v>38</v>
      </c>
      <c r="AF1990" s="156" t="s">
        <v>38</v>
      </c>
      <c r="AG1990" s="156" t="s">
        <v>38</v>
      </c>
      <c r="AH1990" s="156" t="s">
        <v>38</v>
      </c>
      <c r="AI1990" s="156" t="s">
        <v>38</v>
      </c>
      <c r="AJ1990" s="156" t="s">
        <v>38</v>
      </c>
      <c r="AK1990" s="156" t="s">
        <v>38</v>
      </c>
    </row>
    <row r="1991" spans="23:37" ht="16.5" customHeight="1" x14ac:dyDescent="0.25">
      <c r="W1991" s="156" t="s">
        <v>38</v>
      </c>
      <c r="X1991" s="156" t="s">
        <v>38</v>
      </c>
      <c r="Y1991" s="156" t="s">
        <v>38</v>
      </c>
      <c r="Z1991" s="156" t="s">
        <v>38</v>
      </c>
      <c r="AA1991" s="156" t="s">
        <v>38</v>
      </c>
      <c r="AB1991" s="156" t="s">
        <v>38</v>
      </c>
      <c r="AC1991" s="156" t="s">
        <v>38</v>
      </c>
      <c r="AD1991" s="96" t="s">
        <v>290</v>
      </c>
      <c r="AE1991" s="156" t="s">
        <v>38</v>
      </c>
      <c r="AF1991" s="156" t="s">
        <v>38</v>
      </c>
      <c r="AG1991" s="156" t="s">
        <v>38</v>
      </c>
      <c r="AH1991" s="156" t="s">
        <v>38</v>
      </c>
      <c r="AI1991" s="156" t="s">
        <v>38</v>
      </c>
      <c r="AJ1991" s="156" t="s">
        <v>38</v>
      </c>
      <c r="AK1991" s="156" t="s">
        <v>38</v>
      </c>
    </row>
    <row r="1992" spans="23:37" ht="16.5" customHeight="1" x14ac:dyDescent="0.25">
      <c r="W1992" s="156" t="s">
        <v>38</v>
      </c>
      <c r="X1992" s="156" t="s">
        <v>38</v>
      </c>
      <c r="Y1992" s="156" t="s">
        <v>38</v>
      </c>
      <c r="Z1992" s="156" t="s">
        <v>38</v>
      </c>
      <c r="AA1992" s="156" t="s">
        <v>38</v>
      </c>
      <c r="AB1992" s="156" t="s">
        <v>38</v>
      </c>
      <c r="AC1992" s="156" t="s">
        <v>38</v>
      </c>
      <c r="AD1992" s="96" t="s">
        <v>290</v>
      </c>
      <c r="AE1992" s="156" t="s">
        <v>38</v>
      </c>
      <c r="AF1992" s="156" t="s">
        <v>38</v>
      </c>
      <c r="AG1992" s="156" t="s">
        <v>38</v>
      </c>
      <c r="AH1992" s="156" t="s">
        <v>38</v>
      </c>
      <c r="AI1992" s="156" t="s">
        <v>38</v>
      </c>
      <c r="AJ1992" s="156" t="s">
        <v>38</v>
      </c>
      <c r="AK1992" s="156" t="s">
        <v>38</v>
      </c>
    </row>
    <row r="1993" spans="23:37" ht="16.5" customHeight="1" x14ac:dyDescent="0.25">
      <c r="W1993" s="156" t="s">
        <v>38</v>
      </c>
      <c r="X1993" s="156" t="s">
        <v>38</v>
      </c>
      <c r="Y1993" s="156" t="s">
        <v>38</v>
      </c>
      <c r="Z1993" s="156" t="s">
        <v>38</v>
      </c>
      <c r="AA1993" s="156" t="s">
        <v>38</v>
      </c>
      <c r="AB1993" s="156" t="s">
        <v>38</v>
      </c>
      <c r="AC1993" s="156" t="s">
        <v>38</v>
      </c>
      <c r="AD1993" s="96" t="s">
        <v>290</v>
      </c>
      <c r="AE1993" s="156" t="s">
        <v>38</v>
      </c>
      <c r="AF1993" s="156" t="s">
        <v>38</v>
      </c>
      <c r="AG1993" s="156" t="s">
        <v>38</v>
      </c>
      <c r="AH1993" s="156" t="s">
        <v>38</v>
      </c>
      <c r="AI1993" s="156" t="s">
        <v>38</v>
      </c>
      <c r="AJ1993" s="156" t="s">
        <v>38</v>
      </c>
      <c r="AK1993" s="156" t="s">
        <v>38</v>
      </c>
    </row>
    <row r="1994" spans="23:37" ht="16.5" customHeight="1" x14ac:dyDescent="0.25">
      <c r="W1994" s="156" t="s">
        <v>38</v>
      </c>
      <c r="X1994" s="156" t="s">
        <v>38</v>
      </c>
      <c r="Y1994" s="156" t="s">
        <v>38</v>
      </c>
      <c r="Z1994" s="156" t="s">
        <v>38</v>
      </c>
      <c r="AA1994" s="156" t="s">
        <v>38</v>
      </c>
      <c r="AB1994" s="156" t="s">
        <v>38</v>
      </c>
      <c r="AC1994" s="156" t="s">
        <v>38</v>
      </c>
      <c r="AD1994" s="96" t="s">
        <v>290</v>
      </c>
      <c r="AE1994" s="156" t="s">
        <v>38</v>
      </c>
      <c r="AF1994" s="156" t="s">
        <v>38</v>
      </c>
      <c r="AG1994" s="156" t="s">
        <v>38</v>
      </c>
      <c r="AH1994" s="156" t="s">
        <v>38</v>
      </c>
      <c r="AI1994" s="156" t="s">
        <v>38</v>
      </c>
      <c r="AJ1994" s="156" t="s">
        <v>38</v>
      </c>
      <c r="AK1994" s="156" t="s">
        <v>38</v>
      </c>
    </row>
    <row r="1995" spans="23:37" ht="16.5" customHeight="1" x14ac:dyDescent="0.25">
      <c r="W1995" s="156" t="s">
        <v>38</v>
      </c>
      <c r="X1995" s="156" t="s">
        <v>38</v>
      </c>
      <c r="Y1995" s="156" t="s">
        <v>38</v>
      </c>
      <c r="Z1995" s="156" t="s">
        <v>38</v>
      </c>
      <c r="AA1995" s="156" t="s">
        <v>38</v>
      </c>
      <c r="AB1995" s="156" t="s">
        <v>38</v>
      </c>
      <c r="AC1995" s="156" t="s">
        <v>38</v>
      </c>
      <c r="AD1995" s="96" t="s">
        <v>290</v>
      </c>
      <c r="AE1995" s="156" t="s">
        <v>38</v>
      </c>
      <c r="AF1995" s="156" t="s">
        <v>38</v>
      </c>
      <c r="AG1995" s="156" t="s">
        <v>38</v>
      </c>
      <c r="AH1995" s="156" t="s">
        <v>38</v>
      </c>
      <c r="AI1995" s="156" t="s">
        <v>38</v>
      </c>
      <c r="AJ1995" s="156" t="s">
        <v>38</v>
      </c>
      <c r="AK1995" s="156" t="s">
        <v>38</v>
      </c>
    </row>
    <row r="1996" spans="23:37" ht="16.5" customHeight="1" x14ac:dyDescent="0.25">
      <c r="W1996" s="156" t="s">
        <v>38</v>
      </c>
      <c r="X1996" s="156" t="s">
        <v>38</v>
      </c>
      <c r="Y1996" s="156" t="s">
        <v>38</v>
      </c>
      <c r="Z1996" s="156" t="s">
        <v>38</v>
      </c>
      <c r="AA1996" s="156" t="s">
        <v>38</v>
      </c>
      <c r="AB1996" s="156" t="s">
        <v>38</v>
      </c>
      <c r="AC1996" s="156" t="s">
        <v>38</v>
      </c>
      <c r="AD1996" s="96" t="s">
        <v>290</v>
      </c>
      <c r="AE1996" s="156" t="s">
        <v>38</v>
      </c>
      <c r="AF1996" s="156" t="s">
        <v>38</v>
      </c>
      <c r="AG1996" s="156" t="s">
        <v>38</v>
      </c>
      <c r="AH1996" s="156" t="s">
        <v>38</v>
      </c>
      <c r="AI1996" s="156" t="s">
        <v>38</v>
      </c>
      <c r="AJ1996" s="156" t="s">
        <v>38</v>
      </c>
      <c r="AK1996" s="156" t="s">
        <v>38</v>
      </c>
    </row>
    <row r="1997" spans="23:37" ht="16.5" customHeight="1" x14ac:dyDescent="0.25">
      <c r="W1997" s="156" t="s">
        <v>38</v>
      </c>
      <c r="X1997" s="156" t="s">
        <v>38</v>
      </c>
      <c r="Y1997" s="156" t="s">
        <v>38</v>
      </c>
      <c r="Z1997" s="156" t="s">
        <v>38</v>
      </c>
      <c r="AA1997" s="156" t="s">
        <v>38</v>
      </c>
      <c r="AB1997" s="156" t="s">
        <v>38</v>
      </c>
      <c r="AC1997" s="156" t="s">
        <v>38</v>
      </c>
      <c r="AD1997" s="96" t="s">
        <v>290</v>
      </c>
      <c r="AE1997" s="156" t="s">
        <v>38</v>
      </c>
      <c r="AF1997" s="156" t="s">
        <v>38</v>
      </c>
      <c r="AG1997" s="156" t="s">
        <v>38</v>
      </c>
      <c r="AH1997" s="156" t="s">
        <v>38</v>
      </c>
      <c r="AI1997" s="156" t="s">
        <v>38</v>
      </c>
      <c r="AJ1997" s="156" t="s">
        <v>38</v>
      </c>
      <c r="AK1997" s="156" t="s">
        <v>38</v>
      </c>
    </row>
    <row r="1998" spans="23:37" ht="16.5" customHeight="1" x14ac:dyDescent="0.25">
      <c r="W1998" s="156" t="s">
        <v>38</v>
      </c>
      <c r="X1998" s="156" t="s">
        <v>38</v>
      </c>
      <c r="Y1998" s="156" t="s">
        <v>38</v>
      </c>
      <c r="Z1998" s="156" t="s">
        <v>38</v>
      </c>
      <c r="AA1998" s="156" t="s">
        <v>38</v>
      </c>
      <c r="AB1998" s="156" t="s">
        <v>38</v>
      </c>
      <c r="AC1998" s="156" t="s">
        <v>38</v>
      </c>
      <c r="AD1998" s="96" t="s">
        <v>290</v>
      </c>
      <c r="AE1998" s="156" t="s">
        <v>38</v>
      </c>
      <c r="AF1998" s="156" t="s">
        <v>38</v>
      </c>
      <c r="AG1998" s="156" t="s">
        <v>38</v>
      </c>
      <c r="AH1998" s="156" t="s">
        <v>38</v>
      </c>
      <c r="AI1998" s="156" t="s">
        <v>38</v>
      </c>
      <c r="AJ1998" s="156" t="s">
        <v>38</v>
      </c>
      <c r="AK1998" s="156" t="s">
        <v>38</v>
      </c>
    </row>
    <row r="1999" spans="23:37" ht="16.5" customHeight="1" x14ac:dyDescent="0.25">
      <c r="W1999" s="156" t="s">
        <v>38</v>
      </c>
      <c r="X1999" s="156" t="s">
        <v>38</v>
      </c>
      <c r="Y1999" s="156" t="s">
        <v>38</v>
      </c>
      <c r="Z1999" s="156" t="s">
        <v>38</v>
      </c>
      <c r="AA1999" s="156" t="s">
        <v>38</v>
      </c>
      <c r="AB1999" s="156" t="s">
        <v>38</v>
      </c>
      <c r="AC1999" s="156" t="s">
        <v>38</v>
      </c>
      <c r="AD1999" s="96" t="s">
        <v>290</v>
      </c>
      <c r="AE1999" s="156" t="s">
        <v>38</v>
      </c>
      <c r="AF1999" s="156" t="s">
        <v>38</v>
      </c>
      <c r="AG1999" s="156" t="s">
        <v>38</v>
      </c>
      <c r="AH1999" s="156" t="s">
        <v>38</v>
      </c>
      <c r="AI1999" s="156" t="s">
        <v>38</v>
      </c>
      <c r="AJ1999" s="156" t="s">
        <v>38</v>
      </c>
      <c r="AK1999" s="156" t="s">
        <v>38</v>
      </c>
    </row>
    <row r="2000" spans="23:37" ht="16.5" customHeight="1" x14ac:dyDescent="0.25">
      <c r="W2000" s="156" t="s">
        <v>38</v>
      </c>
      <c r="X2000" s="156" t="s">
        <v>38</v>
      </c>
      <c r="Y2000" s="156" t="s">
        <v>38</v>
      </c>
      <c r="Z2000" s="156" t="s">
        <v>38</v>
      </c>
      <c r="AA2000" s="156" t="s">
        <v>38</v>
      </c>
      <c r="AB2000" s="156" t="s">
        <v>38</v>
      </c>
      <c r="AC2000" s="156" t="s">
        <v>38</v>
      </c>
      <c r="AD2000" s="96" t="s">
        <v>290</v>
      </c>
      <c r="AE2000" s="156" t="s">
        <v>38</v>
      </c>
      <c r="AF2000" s="156" t="s">
        <v>38</v>
      </c>
      <c r="AG2000" s="156" t="s">
        <v>38</v>
      </c>
      <c r="AH2000" s="156" t="s">
        <v>38</v>
      </c>
      <c r="AI2000" s="156" t="s">
        <v>38</v>
      </c>
      <c r="AJ2000" s="156" t="s">
        <v>38</v>
      </c>
      <c r="AK2000" s="156" t="s">
        <v>38</v>
      </c>
    </row>
    <row r="2001" spans="23:37" ht="16.5" customHeight="1" x14ac:dyDescent="0.25">
      <c r="W2001" s="156" t="s">
        <v>38</v>
      </c>
      <c r="X2001" s="156" t="s">
        <v>38</v>
      </c>
      <c r="Y2001" s="156" t="s">
        <v>38</v>
      </c>
      <c r="Z2001" s="156" t="s">
        <v>38</v>
      </c>
      <c r="AA2001" s="156" t="s">
        <v>38</v>
      </c>
      <c r="AB2001" s="156" t="s">
        <v>38</v>
      </c>
      <c r="AC2001" s="156" t="s">
        <v>38</v>
      </c>
      <c r="AD2001" s="96" t="s">
        <v>290</v>
      </c>
      <c r="AE2001" s="156" t="s">
        <v>38</v>
      </c>
      <c r="AF2001" s="156" t="s">
        <v>38</v>
      </c>
      <c r="AG2001" s="156" t="s">
        <v>38</v>
      </c>
      <c r="AH2001" s="156" t="s">
        <v>38</v>
      </c>
      <c r="AI2001" s="156" t="s">
        <v>38</v>
      </c>
      <c r="AJ2001" s="156" t="s">
        <v>38</v>
      </c>
      <c r="AK2001" s="156" t="s">
        <v>38</v>
      </c>
    </row>
    <row r="2002" spans="23:37" ht="16.5" customHeight="1" x14ac:dyDescent="0.25">
      <c r="W2002" s="156" t="s">
        <v>38</v>
      </c>
      <c r="X2002" s="156" t="s">
        <v>38</v>
      </c>
      <c r="Y2002" s="156" t="s">
        <v>38</v>
      </c>
      <c r="Z2002" s="156" t="s">
        <v>38</v>
      </c>
      <c r="AA2002" s="156" t="s">
        <v>38</v>
      </c>
      <c r="AB2002" s="156" t="s">
        <v>38</v>
      </c>
      <c r="AC2002" s="156" t="s">
        <v>38</v>
      </c>
      <c r="AD2002" s="96" t="s">
        <v>290</v>
      </c>
      <c r="AE2002" s="156" t="s">
        <v>38</v>
      </c>
      <c r="AF2002" s="156" t="s">
        <v>38</v>
      </c>
      <c r="AG2002" s="156" t="s">
        <v>38</v>
      </c>
      <c r="AH2002" s="156" t="s">
        <v>38</v>
      </c>
      <c r="AI2002" s="156" t="s">
        <v>38</v>
      </c>
      <c r="AJ2002" s="156" t="s">
        <v>38</v>
      </c>
      <c r="AK2002" s="156" t="s">
        <v>38</v>
      </c>
    </row>
    <row r="2003" spans="23:37" ht="16.5" customHeight="1" x14ac:dyDescent="0.25">
      <c r="W2003" s="156" t="s">
        <v>38</v>
      </c>
      <c r="X2003" s="156" t="s">
        <v>38</v>
      </c>
      <c r="Y2003" s="156" t="s">
        <v>38</v>
      </c>
      <c r="Z2003" s="156" t="s">
        <v>38</v>
      </c>
      <c r="AA2003" s="156" t="s">
        <v>38</v>
      </c>
      <c r="AB2003" s="156" t="s">
        <v>38</v>
      </c>
      <c r="AC2003" s="156" t="s">
        <v>38</v>
      </c>
      <c r="AD2003" s="96" t="s">
        <v>290</v>
      </c>
      <c r="AE2003" s="156" t="s">
        <v>38</v>
      </c>
      <c r="AF2003" s="156" t="s">
        <v>38</v>
      </c>
      <c r="AG2003" s="156" t="s">
        <v>38</v>
      </c>
      <c r="AH2003" s="156" t="s">
        <v>38</v>
      </c>
      <c r="AI2003" s="156" t="s">
        <v>38</v>
      </c>
      <c r="AJ2003" s="156" t="s">
        <v>38</v>
      </c>
      <c r="AK2003" s="156" t="s">
        <v>38</v>
      </c>
    </row>
    <row r="2004" spans="23:37" ht="16.5" customHeight="1" x14ac:dyDescent="0.25">
      <c r="W2004" s="156" t="s">
        <v>38</v>
      </c>
      <c r="X2004" s="156" t="s">
        <v>38</v>
      </c>
      <c r="Y2004" s="156" t="s">
        <v>38</v>
      </c>
      <c r="Z2004" s="156" t="s">
        <v>38</v>
      </c>
      <c r="AA2004" s="156" t="s">
        <v>38</v>
      </c>
      <c r="AB2004" s="156" t="s">
        <v>38</v>
      </c>
      <c r="AC2004" s="156" t="s">
        <v>38</v>
      </c>
      <c r="AD2004" s="96" t="s">
        <v>290</v>
      </c>
      <c r="AE2004" s="156" t="s">
        <v>38</v>
      </c>
      <c r="AF2004" s="156" t="s">
        <v>38</v>
      </c>
      <c r="AG2004" s="156" t="s">
        <v>38</v>
      </c>
      <c r="AH2004" s="156" t="s">
        <v>38</v>
      </c>
      <c r="AI2004" s="156" t="s">
        <v>38</v>
      </c>
      <c r="AJ2004" s="156" t="s">
        <v>38</v>
      </c>
      <c r="AK2004" s="156" t="s">
        <v>38</v>
      </c>
    </row>
    <row r="2005" spans="23:37" ht="16.5" customHeight="1" x14ac:dyDescent="0.25">
      <c r="W2005" s="156" t="s">
        <v>38</v>
      </c>
      <c r="X2005" s="156" t="s">
        <v>38</v>
      </c>
      <c r="Y2005" s="156" t="s">
        <v>38</v>
      </c>
      <c r="Z2005" s="156" t="s">
        <v>38</v>
      </c>
      <c r="AA2005" s="156" t="s">
        <v>38</v>
      </c>
      <c r="AB2005" s="156" t="s">
        <v>38</v>
      </c>
      <c r="AC2005" s="156" t="s">
        <v>38</v>
      </c>
      <c r="AD2005" s="96" t="s">
        <v>290</v>
      </c>
      <c r="AE2005" s="156" t="s">
        <v>38</v>
      </c>
      <c r="AF2005" s="156" t="s">
        <v>38</v>
      </c>
      <c r="AG2005" s="156" t="s">
        <v>38</v>
      </c>
      <c r="AH2005" s="156" t="s">
        <v>38</v>
      </c>
      <c r="AI2005" s="156" t="s">
        <v>38</v>
      </c>
      <c r="AJ2005" s="156" t="s">
        <v>38</v>
      </c>
      <c r="AK2005" s="156" t="s">
        <v>38</v>
      </c>
    </row>
    <row r="2006" spans="23:37" ht="16.5" customHeight="1" x14ac:dyDescent="0.25">
      <c r="W2006" s="156" t="s">
        <v>38</v>
      </c>
      <c r="X2006" s="156" t="s">
        <v>38</v>
      </c>
      <c r="Y2006" s="156" t="s">
        <v>38</v>
      </c>
      <c r="Z2006" s="156" t="s">
        <v>38</v>
      </c>
      <c r="AA2006" s="156" t="s">
        <v>38</v>
      </c>
      <c r="AB2006" s="156" t="s">
        <v>38</v>
      </c>
      <c r="AC2006" s="156" t="s">
        <v>38</v>
      </c>
      <c r="AD2006" s="96" t="s">
        <v>290</v>
      </c>
      <c r="AE2006" s="156" t="s">
        <v>38</v>
      </c>
      <c r="AF2006" s="156" t="s">
        <v>38</v>
      </c>
      <c r="AG2006" s="156" t="s">
        <v>38</v>
      </c>
      <c r="AH2006" s="156" t="s">
        <v>38</v>
      </c>
      <c r="AI2006" s="156" t="s">
        <v>38</v>
      </c>
      <c r="AJ2006" s="156" t="s">
        <v>38</v>
      </c>
      <c r="AK2006" s="156" t="s">
        <v>38</v>
      </c>
    </row>
    <row r="2007" spans="23:37" ht="16.5" customHeight="1" x14ac:dyDescent="0.25">
      <c r="W2007" s="156" t="s">
        <v>38</v>
      </c>
      <c r="X2007" s="156" t="s">
        <v>38</v>
      </c>
      <c r="Y2007" s="156" t="s">
        <v>38</v>
      </c>
      <c r="Z2007" s="156" t="s">
        <v>38</v>
      </c>
      <c r="AA2007" s="156" t="s">
        <v>38</v>
      </c>
      <c r="AB2007" s="156" t="s">
        <v>38</v>
      </c>
      <c r="AC2007" s="156" t="s">
        <v>38</v>
      </c>
      <c r="AD2007" s="96" t="s">
        <v>290</v>
      </c>
      <c r="AE2007" s="156" t="s">
        <v>38</v>
      </c>
      <c r="AF2007" s="156" t="s">
        <v>38</v>
      </c>
      <c r="AG2007" s="156" t="s">
        <v>38</v>
      </c>
      <c r="AH2007" s="156" t="s">
        <v>38</v>
      </c>
      <c r="AI2007" s="156" t="s">
        <v>38</v>
      </c>
      <c r="AJ2007" s="156" t="s">
        <v>38</v>
      </c>
      <c r="AK2007" s="156" t="s">
        <v>38</v>
      </c>
    </row>
    <row r="2008" spans="23:37" ht="16.5" customHeight="1" x14ac:dyDescent="0.25">
      <c r="W2008" s="156" t="s">
        <v>38</v>
      </c>
      <c r="X2008" s="156" t="s">
        <v>38</v>
      </c>
      <c r="Y2008" s="156" t="s">
        <v>38</v>
      </c>
      <c r="Z2008" s="156" t="s">
        <v>38</v>
      </c>
      <c r="AA2008" s="156" t="s">
        <v>38</v>
      </c>
      <c r="AB2008" s="156" t="s">
        <v>38</v>
      </c>
      <c r="AC2008" s="156" t="s">
        <v>38</v>
      </c>
      <c r="AD2008" s="96" t="s">
        <v>290</v>
      </c>
      <c r="AE2008" s="156" t="s">
        <v>38</v>
      </c>
      <c r="AF2008" s="156" t="s">
        <v>38</v>
      </c>
      <c r="AG2008" s="156" t="s">
        <v>38</v>
      </c>
      <c r="AH2008" s="156" t="s">
        <v>38</v>
      </c>
      <c r="AI2008" s="156" t="s">
        <v>38</v>
      </c>
      <c r="AJ2008" s="156" t="s">
        <v>38</v>
      </c>
      <c r="AK2008" s="156" t="s">
        <v>38</v>
      </c>
    </row>
    <row r="2009" spans="23:37" ht="16.5" customHeight="1" x14ac:dyDescent="0.25">
      <c r="W2009" s="156" t="s">
        <v>38</v>
      </c>
      <c r="X2009" s="156" t="s">
        <v>38</v>
      </c>
      <c r="Y2009" s="156" t="s">
        <v>38</v>
      </c>
      <c r="Z2009" s="156" t="s">
        <v>38</v>
      </c>
      <c r="AA2009" s="156" t="s">
        <v>38</v>
      </c>
      <c r="AB2009" s="156" t="s">
        <v>38</v>
      </c>
      <c r="AC2009" s="156" t="s">
        <v>38</v>
      </c>
      <c r="AD2009" s="96" t="s">
        <v>290</v>
      </c>
      <c r="AE2009" s="156" t="s">
        <v>38</v>
      </c>
      <c r="AF2009" s="156" t="s">
        <v>38</v>
      </c>
      <c r="AG2009" s="156" t="s">
        <v>38</v>
      </c>
      <c r="AH2009" s="156" t="s">
        <v>38</v>
      </c>
      <c r="AI2009" s="156" t="s">
        <v>38</v>
      </c>
      <c r="AJ2009" s="156" t="s">
        <v>38</v>
      </c>
      <c r="AK2009" s="156" t="s">
        <v>38</v>
      </c>
    </row>
    <row r="2010" spans="23:37" ht="16.5" customHeight="1" x14ac:dyDescent="0.25">
      <c r="W2010" s="156" t="s">
        <v>38</v>
      </c>
      <c r="X2010" s="156" t="s">
        <v>38</v>
      </c>
      <c r="Y2010" s="156" t="s">
        <v>38</v>
      </c>
      <c r="Z2010" s="156" t="s">
        <v>38</v>
      </c>
      <c r="AA2010" s="156" t="s">
        <v>38</v>
      </c>
      <c r="AB2010" s="156" t="s">
        <v>38</v>
      </c>
      <c r="AC2010" s="156" t="s">
        <v>38</v>
      </c>
      <c r="AD2010" s="96" t="s">
        <v>290</v>
      </c>
      <c r="AE2010" s="156" t="s">
        <v>38</v>
      </c>
      <c r="AF2010" s="156" t="s">
        <v>38</v>
      </c>
      <c r="AG2010" s="156" t="s">
        <v>38</v>
      </c>
      <c r="AH2010" s="156" t="s">
        <v>38</v>
      </c>
      <c r="AI2010" s="156" t="s">
        <v>38</v>
      </c>
      <c r="AJ2010" s="156" t="s">
        <v>38</v>
      </c>
      <c r="AK2010" s="156" t="s">
        <v>38</v>
      </c>
    </row>
    <row r="2011" spans="23:37" ht="16.5" customHeight="1" x14ac:dyDescent="0.25">
      <c r="W2011" s="156" t="s">
        <v>38</v>
      </c>
      <c r="X2011" s="156" t="s">
        <v>38</v>
      </c>
      <c r="Y2011" s="156" t="s">
        <v>38</v>
      </c>
      <c r="Z2011" s="156" t="s">
        <v>38</v>
      </c>
      <c r="AA2011" s="156" t="s">
        <v>38</v>
      </c>
      <c r="AB2011" s="156" t="s">
        <v>38</v>
      </c>
      <c r="AC2011" s="156" t="s">
        <v>38</v>
      </c>
      <c r="AD2011" s="96" t="s">
        <v>290</v>
      </c>
      <c r="AE2011" s="156" t="s">
        <v>38</v>
      </c>
      <c r="AF2011" s="156" t="s">
        <v>38</v>
      </c>
      <c r="AG2011" s="156" t="s">
        <v>38</v>
      </c>
      <c r="AH2011" s="156" t="s">
        <v>38</v>
      </c>
      <c r="AI2011" s="156" t="s">
        <v>38</v>
      </c>
      <c r="AJ2011" s="156" t="s">
        <v>38</v>
      </c>
      <c r="AK2011" s="156" t="s">
        <v>38</v>
      </c>
    </row>
    <row r="2012" spans="23:37" ht="16.5" customHeight="1" x14ac:dyDescent="0.25">
      <c r="W2012" s="156" t="s">
        <v>38</v>
      </c>
      <c r="X2012" s="156" t="s">
        <v>38</v>
      </c>
      <c r="Y2012" s="156" t="s">
        <v>38</v>
      </c>
      <c r="Z2012" s="156" t="s">
        <v>38</v>
      </c>
      <c r="AA2012" s="156" t="s">
        <v>38</v>
      </c>
      <c r="AB2012" s="156" t="s">
        <v>38</v>
      </c>
      <c r="AC2012" s="156" t="s">
        <v>38</v>
      </c>
      <c r="AD2012" s="96" t="s">
        <v>290</v>
      </c>
      <c r="AE2012" s="156" t="s">
        <v>38</v>
      </c>
      <c r="AF2012" s="156" t="s">
        <v>38</v>
      </c>
      <c r="AG2012" s="156" t="s">
        <v>38</v>
      </c>
      <c r="AH2012" s="156" t="s">
        <v>38</v>
      </c>
      <c r="AI2012" s="156" t="s">
        <v>38</v>
      </c>
      <c r="AJ2012" s="156" t="s">
        <v>38</v>
      </c>
      <c r="AK2012" s="156" t="s">
        <v>38</v>
      </c>
    </row>
    <row r="2013" spans="23:37" ht="16.5" customHeight="1" x14ac:dyDescent="0.25">
      <c r="W2013" s="156" t="s">
        <v>38</v>
      </c>
      <c r="X2013" s="156" t="s">
        <v>38</v>
      </c>
      <c r="Y2013" s="156" t="s">
        <v>38</v>
      </c>
      <c r="Z2013" s="156" t="s">
        <v>38</v>
      </c>
      <c r="AA2013" s="156" t="s">
        <v>38</v>
      </c>
      <c r="AB2013" s="156" t="s">
        <v>38</v>
      </c>
      <c r="AC2013" s="156" t="s">
        <v>38</v>
      </c>
      <c r="AD2013" s="96" t="s">
        <v>290</v>
      </c>
      <c r="AE2013" s="156" t="s">
        <v>38</v>
      </c>
      <c r="AF2013" s="156" t="s">
        <v>38</v>
      </c>
      <c r="AG2013" s="156" t="s">
        <v>38</v>
      </c>
      <c r="AH2013" s="156" t="s">
        <v>38</v>
      </c>
      <c r="AI2013" s="156" t="s">
        <v>38</v>
      </c>
      <c r="AJ2013" s="156" t="s">
        <v>38</v>
      </c>
      <c r="AK2013" s="156" t="s">
        <v>38</v>
      </c>
    </row>
    <row r="2014" spans="23:37" ht="16.5" customHeight="1" x14ac:dyDescent="0.25">
      <c r="W2014" s="156" t="s">
        <v>38</v>
      </c>
      <c r="X2014" s="156" t="s">
        <v>38</v>
      </c>
      <c r="Y2014" s="156" t="s">
        <v>38</v>
      </c>
      <c r="Z2014" s="156" t="s">
        <v>38</v>
      </c>
      <c r="AA2014" s="156" t="s">
        <v>38</v>
      </c>
      <c r="AB2014" s="156" t="s">
        <v>38</v>
      </c>
      <c r="AC2014" s="156" t="s">
        <v>38</v>
      </c>
      <c r="AD2014" s="96" t="s">
        <v>290</v>
      </c>
      <c r="AE2014" s="156" t="s">
        <v>38</v>
      </c>
      <c r="AF2014" s="156" t="s">
        <v>38</v>
      </c>
      <c r="AG2014" s="156" t="s">
        <v>38</v>
      </c>
      <c r="AH2014" s="156" t="s">
        <v>38</v>
      </c>
      <c r="AI2014" s="156" t="s">
        <v>38</v>
      </c>
      <c r="AJ2014" s="156" t="s">
        <v>38</v>
      </c>
      <c r="AK2014" s="156" t="s">
        <v>38</v>
      </c>
    </row>
    <row r="2015" spans="23:37" ht="16.5" customHeight="1" x14ac:dyDescent="0.25">
      <c r="W2015" s="156" t="s">
        <v>38</v>
      </c>
      <c r="X2015" s="156" t="s">
        <v>38</v>
      </c>
      <c r="Y2015" s="156" t="s">
        <v>38</v>
      </c>
      <c r="Z2015" s="156" t="s">
        <v>38</v>
      </c>
      <c r="AA2015" s="156" t="s">
        <v>38</v>
      </c>
      <c r="AB2015" s="156" t="s">
        <v>38</v>
      </c>
      <c r="AC2015" s="156" t="s">
        <v>38</v>
      </c>
      <c r="AD2015" s="96" t="s">
        <v>290</v>
      </c>
      <c r="AE2015" s="156" t="s">
        <v>38</v>
      </c>
      <c r="AF2015" s="156" t="s">
        <v>38</v>
      </c>
      <c r="AG2015" s="156" t="s">
        <v>38</v>
      </c>
      <c r="AH2015" s="156" t="s">
        <v>38</v>
      </c>
      <c r="AI2015" s="156" t="s">
        <v>38</v>
      </c>
      <c r="AJ2015" s="156" t="s">
        <v>38</v>
      </c>
      <c r="AK2015" s="156" t="s">
        <v>38</v>
      </c>
    </row>
    <row r="2016" spans="23:37" ht="16.5" customHeight="1" x14ac:dyDescent="0.25">
      <c r="W2016" s="156" t="s">
        <v>38</v>
      </c>
      <c r="X2016" s="156" t="s">
        <v>38</v>
      </c>
      <c r="Y2016" s="156" t="s">
        <v>38</v>
      </c>
      <c r="Z2016" s="156" t="s">
        <v>38</v>
      </c>
      <c r="AA2016" s="156" t="s">
        <v>38</v>
      </c>
      <c r="AB2016" s="156" t="s">
        <v>38</v>
      </c>
      <c r="AC2016" s="156" t="s">
        <v>38</v>
      </c>
      <c r="AD2016" s="96" t="s">
        <v>290</v>
      </c>
      <c r="AE2016" s="156" t="s">
        <v>38</v>
      </c>
      <c r="AF2016" s="156" t="s">
        <v>38</v>
      </c>
      <c r="AG2016" s="156" t="s">
        <v>38</v>
      </c>
      <c r="AH2016" s="156" t="s">
        <v>38</v>
      </c>
      <c r="AI2016" s="156" t="s">
        <v>38</v>
      </c>
      <c r="AJ2016" s="156" t="s">
        <v>38</v>
      </c>
      <c r="AK2016" s="156" t="s">
        <v>38</v>
      </c>
    </row>
    <row r="2017" spans="23:37" ht="16.5" customHeight="1" x14ac:dyDescent="0.25">
      <c r="W2017" s="156" t="s">
        <v>38</v>
      </c>
      <c r="X2017" s="156" t="s">
        <v>38</v>
      </c>
      <c r="Y2017" s="156" t="s">
        <v>38</v>
      </c>
      <c r="Z2017" s="156" t="s">
        <v>38</v>
      </c>
      <c r="AA2017" s="156" t="s">
        <v>38</v>
      </c>
      <c r="AB2017" s="156" t="s">
        <v>38</v>
      </c>
      <c r="AC2017" s="156" t="s">
        <v>38</v>
      </c>
      <c r="AD2017" s="96" t="s">
        <v>290</v>
      </c>
      <c r="AE2017" s="156" t="s">
        <v>38</v>
      </c>
      <c r="AF2017" s="156" t="s">
        <v>38</v>
      </c>
      <c r="AG2017" s="156" t="s">
        <v>38</v>
      </c>
      <c r="AH2017" s="156" t="s">
        <v>38</v>
      </c>
      <c r="AI2017" s="156" t="s">
        <v>38</v>
      </c>
      <c r="AJ2017" s="156" t="s">
        <v>38</v>
      </c>
      <c r="AK2017" s="156" t="s">
        <v>38</v>
      </c>
    </row>
    <row r="2018" spans="23:37" ht="16.5" customHeight="1" x14ac:dyDescent="0.25">
      <c r="W2018" s="156" t="s">
        <v>38</v>
      </c>
      <c r="X2018" s="156" t="s">
        <v>38</v>
      </c>
      <c r="Y2018" s="156" t="s">
        <v>38</v>
      </c>
      <c r="Z2018" s="156" t="s">
        <v>38</v>
      </c>
      <c r="AA2018" s="156" t="s">
        <v>38</v>
      </c>
      <c r="AB2018" s="156" t="s">
        <v>38</v>
      </c>
      <c r="AC2018" s="156" t="s">
        <v>38</v>
      </c>
      <c r="AD2018" s="96" t="s">
        <v>290</v>
      </c>
      <c r="AE2018" s="156" t="s">
        <v>38</v>
      </c>
      <c r="AF2018" s="156" t="s">
        <v>38</v>
      </c>
      <c r="AG2018" s="156" t="s">
        <v>38</v>
      </c>
      <c r="AH2018" s="156" t="s">
        <v>38</v>
      </c>
      <c r="AI2018" s="156" t="s">
        <v>38</v>
      </c>
      <c r="AJ2018" s="156" t="s">
        <v>38</v>
      </c>
      <c r="AK2018" s="156" t="s">
        <v>38</v>
      </c>
    </row>
    <row r="2019" spans="23:37" ht="16.5" customHeight="1" x14ac:dyDescent="0.25">
      <c r="W2019" s="156" t="s">
        <v>38</v>
      </c>
      <c r="X2019" s="156" t="s">
        <v>38</v>
      </c>
      <c r="Y2019" s="156" t="s">
        <v>38</v>
      </c>
      <c r="Z2019" s="156" t="s">
        <v>38</v>
      </c>
      <c r="AA2019" s="156" t="s">
        <v>38</v>
      </c>
      <c r="AB2019" s="156" t="s">
        <v>38</v>
      </c>
      <c r="AC2019" s="156" t="s">
        <v>38</v>
      </c>
      <c r="AD2019" s="96" t="s">
        <v>290</v>
      </c>
      <c r="AE2019" s="156" t="s">
        <v>38</v>
      </c>
      <c r="AF2019" s="156" t="s">
        <v>38</v>
      </c>
      <c r="AG2019" s="156" t="s">
        <v>38</v>
      </c>
      <c r="AH2019" s="156" t="s">
        <v>38</v>
      </c>
      <c r="AI2019" s="156" t="s">
        <v>38</v>
      </c>
      <c r="AJ2019" s="156" t="s">
        <v>38</v>
      </c>
      <c r="AK2019" s="156" t="s">
        <v>38</v>
      </c>
    </row>
    <row r="2020" spans="23:37" ht="16.5" customHeight="1" x14ac:dyDescent="0.25">
      <c r="W2020" s="156" t="s">
        <v>38</v>
      </c>
      <c r="X2020" s="156" t="s">
        <v>38</v>
      </c>
      <c r="Y2020" s="156" t="s">
        <v>38</v>
      </c>
      <c r="Z2020" s="156" t="s">
        <v>38</v>
      </c>
      <c r="AA2020" s="156" t="s">
        <v>38</v>
      </c>
      <c r="AB2020" s="156" t="s">
        <v>38</v>
      </c>
      <c r="AC2020" s="156" t="s">
        <v>38</v>
      </c>
      <c r="AD2020" s="96" t="s">
        <v>290</v>
      </c>
      <c r="AE2020" s="156" t="s">
        <v>38</v>
      </c>
      <c r="AF2020" s="156" t="s">
        <v>38</v>
      </c>
      <c r="AG2020" s="156" t="s">
        <v>38</v>
      </c>
      <c r="AH2020" s="156" t="s">
        <v>38</v>
      </c>
      <c r="AI2020" s="156" t="s">
        <v>38</v>
      </c>
      <c r="AJ2020" s="156" t="s">
        <v>38</v>
      </c>
      <c r="AK2020" s="156" t="s">
        <v>38</v>
      </c>
    </row>
    <row r="2021" spans="23:37" ht="16.5" customHeight="1" x14ac:dyDescent="0.25">
      <c r="W2021" s="156" t="s">
        <v>38</v>
      </c>
      <c r="X2021" s="156" t="s">
        <v>38</v>
      </c>
      <c r="Y2021" s="156" t="s">
        <v>38</v>
      </c>
      <c r="Z2021" s="156" t="s">
        <v>38</v>
      </c>
      <c r="AA2021" s="156" t="s">
        <v>38</v>
      </c>
      <c r="AB2021" s="156" t="s">
        <v>38</v>
      </c>
      <c r="AC2021" s="156" t="s">
        <v>38</v>
      </c>
      <c r="AD2021" s="96" t="s">
        <v>290</v>
      </c>
      <c r="AE2021" s="156" t="s">
        <v>38</v>
      </c>
      <c r="AF2021" s="156" t="s">
        <v>38</v>
      </c>
      <c r="AG2021" s="156" t="s">
        <v>38</v>
      </c>
      <c r="AH2021" s="156" t="s">
        <v>38</v>
      </c>
      <c r="AI2021" s="156" t="s">
        <v>38</v>
      </c>
      <c r="AJ2021" s="156" t="s">
        <v>38</v>
      </c>
      <c r="AK2021" s="156" t="s">
        <v>38</v>
      </c>
    </row>
    <row r="2022" spans="23:37" ht="16.5" customHeight="1" x14ac:dyDescent="0.25">
      <c r="W2022" s="156" t="s">
        <v>38</v>
      </c>
      <c r="X2022" s="156" t="s">
        <v>38</v>
      </c>
      <c r="Y2022" s="156" t="s">
        <v>38</v>
      </c>
      <c r="Z2022" s="156" t="s">
        <v>38</v>
      </c>
      <c r="AA2022" s="156" t="s">
        <v>38</v>
      </c>
      <c r="AB2022" s="156" t="s">
        <v>38</v>
      </c>
      <c r="AC2022" s="156" t="s">
        <v>38</v>
      </c>
      <c r="AD2022" s="96" t="s">
        <v>290</v>
      </c>
      <c r="AE2022" s="156" t="s">
        <v>38</v>
      </c>
      <c r="AF2022" s="156" t="s">
        <v>38</v>
      </c>
      <c r="AG2022" s="156" t="s">
        <v>38</v>
      </c>
      <c r="AH2022" s="156" t="s">
        <v>38</v>
      </c>
      <c r="AI2022" s="156" t="s">
        <v>38</v>
      </c>
      <c r="AJ2022" s="156" t="s">
        <v>38</v>
      </c>
      <c r="AK2022" s="156" t="s">
        <v>38</v>
      </c>
    </row>
    <row r="2023" spans="23:37" ht="16.5" customHeight="1" x14ac:dyDescent="0.25">
      <c r="W2023" s="156" t="s">
        <v>38</v>
      </c>
      <c r="X2023" s="156" t="s">
        <v>38</v>
      </c>
      <c r="Y2023" s="156" t="s">
        <v>38</v>
      </c>
      <c r="Z2023" s="156" t="s">
        <v>38</v>
      </c>
      <c r="AA2023" s="156" t="s">
        <v>38</v>
      </c>
      <c r="AB2023" s="156" t="s">
        <v>38</v>
      </c>
      <c r="AC2023" s="156" t="s">
        <v>38</v>
      </c>
      <c r="AD2023" s="96" t="s">
        <v>290</v>
      </c>
      <c r="AE2023" s="156" t="s">
        <v>38</v>
      </c>
      <c r="AF2023" s="156" t="s">
        <v>38</v>
      </c>
      <c r="AG2023" s="156" t="s">
        <v>38</v>
      </c>
      <c r="AH2023" s="156" t="s">
        <v>38</v>
      </c>
      <c r="AI2023" s="156" t="s">
        <v>38</v>
      </c>
      <c r="AJ2023" s="156" t="s">
        <v>38</v>
      </c>
      <c r="AK2023" s="156" t="s">
        <v>38</v>
      </c>
    </row>
    <row r="2024" spans="23:37" ht="16.5" customHeight="1" x14ac:dyDescent="0.25">
      <c r="W2024" s="156" t="s">
        <v>38</v>
      </c>
      <c r="X2024" s="156" t="s">
        <v>38</v>
      </c>
      <c r="Y2024" s="156" t="s">
        <v>38</v>
      </c>
      <c r="Z2024" s="156" t="s">
        <v>38</v>
      </c>
      <c r="AA2024" s="156" t="s">
        <v>38</v>
      </c>
      <c r="AB2024" s="156" t="s">
        <v>38</v>
      </c>
      <c r="AC2024" s="156" t="s">
        <v>38</v>
      </c>
      <c r="AD2024" s="96" t="s">
        <v>290</v>
      </c>
      <c r="AE2024" s="156" t="s">
        <v>38</v>
      </c>
      <c r="AF2024" s="156" t="s">
        <v>38</v>
      </c>
      <c r="AG2024" s="156" t="s">
        <v>38</v>
      </c>
      <c r="AH2024" s="156" t="s">
        <v>38</v>
      </c>
      <c r="AI2024" s="156" t="s">
        <v>38</v>
      </c>
      <c r="AJ2024" s="156" t="s">
        <v>38</v>
      </c>
      <c r="AK2024" s="156" t="s">
        <v>38</v>
      </c>
    </row>
    <row r="2025" spans="23:37" ht="16.5" customHeight="1" x14ac:dyDescent="0.25">
      <c r="W2025" s="156" t="s">
        <v>38</v>
      </c>
      <c r="X2025" s="156" t="s">
        <v>38</v>
      </c>
      <c r="Y2025" s="156" t="s">
        <v>38</v>
      </c>
      <c r="Z2025" s="156" t="s">
        <v>38</v>
      </c>
      <c r="AA2025" s="156" t="s">
        <v>38</v>
      </c>
      <c r="AB2025" s="156" t="s">
        <v>38</v>
      </c>
      <c r="AC2025" s="156" t="s">
        <v>38</v>
      </c>
      <c r="AD2025" s="96" t="s">
        <v>290</v>
      </c>
      <c r="AE2025" s="156" t="s">
        <v>38</v>
      </c>
      <c r="AF2025" s="156" t="s">
        <v>38</v>
      </c>
      <c r="AG2025" s="156" t="s">
        <v>38</v>
      </c>
      <c r="AH2025" s="156" t="s">
        <v>38</v>
      </c>
      <c r="AI2025" s="156" t="s">
        <v>38</v>
      </c>
      <c r="AJ2025" s="156" t="s">
        <v>38</v>
      </c>
      <c r="AK2025" s="156" t="s">
        <v>38</v>
      </c>
    </row>
    <row r="2026" spans="23:37" ht="16.5" customHeight="1" x14ac:dyDescent="0.25">
      <c r="W2026" s="156" t="s">
        <v>38</v>
      </c>
      <c r="X2026" s="156" t="s">
        <v>38</v>
      </c>
      <c r="Y2026" s="156" t="s">
        <v>38</v>
      </c>
      <c r="Z2026" s="156" t="s">
        <v>38</v>
      </c>
      <c r="AA2026" s="156" t="s">
        <v>38</v>
      </c>
      <c r="AB2026" s="156" t="s">
        <v>38</v>
      </c>
      <c r="AC2026" s="156" t="s">
        <v>38</v>
      </c>
      <c r="AD2026" s="96" t="s">
        <v>290</v>
      </c>
      <c r="AE2026" s="156" t="s">
        <v>38</v>
      </c>
      <c r="AF2026" s="156" t="s">
        <v>38</v>
      </c>
      <c r="AG2026" s="156" t="s">
        <v>38</v>
      </c>
      <c r="AH2026" s="156" t="s">
        <v>38</v>
      </c>
      <c r="AI2026" s="156" t="s">
        <v>38</v>
      </c>
      <c r="AJ2026" s="156" t="s">
        <v>38</v>
      </c>
      <c r="AK2026" s="156" t="s">
        <v>38</v>
      </c>
    </row>
    <row r="2027" spans="23:37" ht="16.5" customHeight="1" x14ac:dyDescent="0.25">
      <c r="W2027" s="156" t="s">
        <v>38</v>
      </c>
      <c r="X2027" s="156" t="s">
        <v>38</v>
      </c>
      <c r="Y2027" s="156" t="s">
        <v>38</v>
      </c>
      <c r="Z2027" s="156" t="s">
        <v>38</v>
      </c>
      <c r="AA2027" s="156" t="s">
        <v>38</v>
      </c>
      <c r="AB2027" s="156" t="s">
        <v>38</v>
      </c>
      <c r="AC2027" s="156" t="s">
        <v>38</v>
      </c>
      <c r="AD2027" s="96" t="s">
        <v>290</v>
      </c>
      <c r="AE2027" s="156" t="s">
        <v>38</v>
      </c>
      <c r="AF2027" s="156" t="s">
        <v>38</v>
      </c>
      <c r="AG2027" s="156" t="s">
        <v>38</v>
      </c>
      <c r="AH2027" s="156" t="s">
        <v>38</v>
      </c>
      <c r="AI2027" s="156" t="s">
        <v>38</v>
      </c>
      <c r="AJ2027" s="156" t="s">
        <v>38</v>
      </c>
      <c r="AK2027" s="156" t="s">
        <v>38</v>
      </c>
    </row>
    <row r="2028" spans="23:37" ht="16.5" customHeight="1" x14ac:dyDescent="0.25">
      <c r="W2028" s="156" t="s">
        <v>38</v>
      </c>
      <c r="X2028" s="156" t="s">
        <v>38</v>
      </c>
      <c r="Y2028" s="156" t="s">
        <v>38</v>
      </c>
      <c r="Z2028" s="156" t="s">
        <v>38</v>
      </c>
      <c r="AA2028" s="156" t="s">
        <v>38</v>
      </c>
      <c r="AB2028" s="156" t="s">
        <v>38</v>
      </c>
      <c r="AC2028" s="156" t="s">
        <v>38</v>
      </c>
      <c r="AD2028" s="96" t="s">
        <v>290</v>
      </c>
      <c r="AE2028" s="156" t="s">
        <v>38</v>
      </c>
      <c r="AF2028" s="156" t="s">
        <v>38</v>
      </c>
      <c r="AG2028" s="156" t="s">
        <v>38</v>
      </c>
      <c r="AH2028" s="156" t="s">
        <v>38</v>
      </c>
      <c r="AI2028" s="156" t="s">
        <v>38</v>
      </c>
      <c r="AJ2028" s="156" t="s">
        <v>38</v>
      </c>
      <c r="AK2028" s="156" t="s">
        <v>38</v>
      </c>
    </row>
    <row r="2029" spans="23:37" ht="16.5" customHeight="1" x14ac:dyDescent="0.25">
      <c r="W2029" s="156" t="s">
        <v>38</v>
      </c>
      <c r="X2029" s="156" t="s">
        <v>38</v>
      </c>
      <c r="Y2029" s="156" t="s">
        <v>38</v>
      </c>
      <c r="Z2029" s="156" t="s">
        <v>38</v>
      </c>
      <c r="AA2029" s="156" t="s">
        <v>38</v>
      </c>
      <c r="AB2029" s="156" t="s">
        <v>38</v>
      </c>
      <c r="AC2029" s="156" t="s">
        <v>38</v>
      </c>
      <c r="AD2029" s="96" t="s">
        <v>290</v>
      </c>
      <c r="AE2029" s="156" t="s">
        <v>38</v>
      </c>
      <c r="AF2029" s="156" t="s">
        <v>38</v>
      </c>
      <c r="AG2029" s="156" t="s">
        <v>38</v>
      </c>
      <c r="AH2029" s="156" t="s">
        <v>38</v>
      </c>
      <c r="AI2029" s="156" t="s">
        <v>38</v>
      </c>
      <c r="AJ2029" s="156" t="s">
        <v>38</v>
      </c>
      <c r="AK2029" s="156" t="s">
        <v>38</v>
      </c>
    </row>
    <row r="2030" spans="23:37" ht="16.5" customHeight="1" x14ac:dyDescent="0.25">
      <c r="W2030" s="156" t="s">
        <v>38</v>
      </c>
      <c r="X2030" s="156" t="s">
        <v>38</v>
      </c>
      <c r="Y2030" s="156" t="s">
        <v>38</v>
      </c>
      <c r="Z2030" s="156" t="s">
        <v>38</v>
      </c>
      <c r="AA2030" s="156" t="s">
        <v>38</v>
      </c>
      <c r="AB2030" s="156" t="s">
        <v>38</v>
      </c>
      <c r="AC2030" s="156" t="s">
        <v>38</v>
      </c>
      <c r="AD2030" s="96" t="s">
        <v>290</v>
      </c>
      <c r="AE2030" s="156" t="s">
        <v>38</v>
      </c>
      <c r="AF2030" s="156" t="s">
        <v>38</v>
      </c>
      <c r="AG2030" s="156" t="s">
        <v>38</v>
      </c>
      <c r="AH2030" s="156" t="s">
        <v>38</v>
      </c>
      <c r="AI2030" s="156" t="s">
        <v>38</v>
      </c>
      <c r="AJ2030" s="156" t="s">
        <v>38</v>
      </c>
      <c r="AK2030" s="156" t="s">
        <v>38</v>
      </c>
    </row>
    <row r="2031" spans="23:37" ht="16.5" customHeight="1" x14ac:dyDescent="0.25">
      <c r="W2031" s="156" t="s">
        <v>38</v>
      </c>
      <c r="X2031" s="156" t="s">
        <v>38</v>
      </c>
      <c r="Y2031" s="156" t="s">
        <v>38</v>
      </c>
      <c r="Z2031" s="156" t="s">
        <v>38</v>
      </c>
      <c r="AA2031" s="156" t="s">
        <v>38</v>
      </c>
      <c r="AB2031" s="156" t="s">
        <v>38</v>
      </c>
      <c r="AC2031" s="156" t="s">
        <v>38</v>
      </c>
      <c r="AD2031" s="96" t="s">
        <v>290</v>
      </c>
      <c r="AE2031" s="156" t="s">
        <v>38</v>
      </c>
      <c r="AF2031" s="156" t="s">
        <v>38</v>
      </c>
      <c r="AG2031" s="156" t="s">
        <v>38</v>
      </c>
      <c r="AH2031" s="156" t="s">
        <v>38</v>
      </c>
      <c r="AI2031" s="156" t="s">
        <v>38</v>
      </c>
      <c r="AJ2031" s="156" t="s">
        <v>38</v>
      </c>
      <c r="AK2031" s="156" t="s">
        <v>38</v>
      </c>
    </row>
    <row r="2032" spans="23:37" ht="16.5" customHeight="1" x14ac:dyDescent="0.25">
      <c r="W2032" s="156" t="s">
        <v>38</v>
      </c>
      <c r="X2032" s="156" t="s">
        <v>38</v>
      </c>
      <c r="Y2032" s="156" t="s">
        <v>38</v>
      </c>
      <c r="Z2032" s="156" t="s">
        <v>38</v>
      </c>
      <c r="AA2032" s="156" t="s">
        <v>38</v>
      </c>
      <c r="AB2032" s="156" t="s">
        <v>38</v>
      </c>
      <c r="AC2032" s="156" t="s">
        <v>38</v>
      </c>
      <c r="AD2032" s="96" t="s">
        <v>290</v>
      </c>
      <c r="AE2032" s="156" t="s">
        <v>38</v>
      </c>
      <c r="AF2032" s="156" t="s">
        <v>38</v>
      </c>
      <c r="AG2032" s="156" t="s">
        <v>38</v>
      </c>
      <c r="AH2032" s="156" t="s">
        <v>38</v>
      </c>
      <c r="AI2032" s="156" t="s">
        <v>38</v>
      </c>
      <c r="AJ2032" s="156" t="s">
        <v>38</v>
      </c>
      <c r="AK2032" s="156" t="s">
        <v>38</v>
      </c>
    </row>
    <row r="2033" spans="23:37" ht="16.5" customHeight="1" x14ac:dyDescent="0.25">
      <c r="W2033" s="156" t="s">
        <v>38</v>
      </c>
      <c r="X2033" s="156" t="s">
        <v>38</v>
      </c>
      <c r="Y2033" s="156" t="s">
        <v>38</v>
      </c>
      <c r="Z2033" s="156" t="s">
        <v>38</v>
      </c>
      <c r="AA2033" s="156" t="s">
        <v>38</v>
      </c>
      <c r="AB2033" s="156" t="s">
        <v>38</v>
      </c>
      <c r="AC2033" s="156" t="s">
        <v>38</v>
      </c>
      <c r="AD2033" s="96" t="s">
        <v>290</v>
      </c>
      <c r="AE2033" s="156" t="s">
        <v>38</v>
      </c>
      <c r="AF2033" s="156" t="s">
        <v>38</v>
      </c>
      <c r="AG2033" s="156" t="s">
        <v>38</v>
      </c>
      <c r="AH2033" s="156" t="s">
        <v>38</v>
      </c>
      <c r="AI2033" s="156" t="s">
        <v>38</v>
      </c>
      <c r="AJ2033" s="156" t="s">
        <v>38</v>
      </c>
      <c r="AK2033" s="156" t="s">
        <v>38</v>
      </c>
    </row>
    <row r="2034" spans="23:37" ht="16.5" customHeight="1" x14ac:dyDescent="0.25">
      <c r="W2034" s="156" t="s">
        <v>38</v>
      </c>
      <c r="X2034" s="156" t="s">
        <v>38</v>
      </c>
      <c r="Y2034" s="156" t="s">
        <v>38</v>
      </c>
      <c r="Z2034" s="156" t="s">
        <v>38</v>
      </c>
      <c r="AA2034" s="156" t="s">
        <v>38</v>
      </c>
      <c r="AB2034" s="156" t="s">
        <v>38</v>
      </c>
      <c r="AC2034" s="156" t="s">
        <v>38</v>
      </c>
      <c r="AD2034" s="96" t="s">
        <v>290</v>
      </c>
      <c r="AE2034" s="156" t="s">
        <v>38</v>
      </c>
      <c r="AF2034" s="156" t="s">
        <v>38</v>
      </c>
      <c r="AG2034" s="156" t="s">
        <v>38</v>
      </c>
      <c r="AH2034" s="156" t="s">
        <v>38</v>
      </c>
      <c r="AI2034" s="156" t="s">
        <v>38</v>
      </c>
      <c r="AJ2034" s="156" t="s">
        <v>38</v>
      </c>
      <c r="AK2034" s="156" t="s">
        <v>38</v>
      </c>
    </row>
    <row r="2035" spans="23:37" ht="16.5" customHeight="1" x14ac:dyDescent="0.25">
      <c r="W2035" s="156" t="s">
        <v>38</v>
      </c>
      <c r="X2035" s="156" t="s">
        <v>38</v>
      </c>
      <c r="Y2035" s="156" t="s">
        <v>38</v>
      </c>
      <c r="Z2035" s="156" t="s">
        <v>38</v>
      </c>
      <c r="AA2035" s="156" t="s">
        <v>38</v>
      </c>
      <c r="AB2035" s="156" t="s">
        <v>38</v>
      </c>
      <c r="AC2035" s="156" t="s">
        <v>38</v>
      </c>
      <c r="AD2035" s="96" t="s">
        <v>290</v>
      </c>
      <c r="AE2035" s="156" t="s">
        <v>38</v>
      </c>
      <c r="AF2035" s="156" t="s">
        <v>38</v>
      </c>
      <c r="AG2035" s="156" t="s">
        <v>38</v>
      </c>
      <c r="AH2035" s="156" t="s">
        <v>38</v>
      </c>
      <c r="AI2035" s="156" t="s">
        <v>38</v>
      </c>
      <c r="AJ2035" s="156" t="s">
        <v>38</v>
      </c>
      <c r="AK2035" s="156" t="s">
        <v>38</v>
      </c>
    </row>
    <row r="2036" spans="23:37" ht="16.5" customHeight="1" x14ac:dyDescent="0.25">
      <c r="W2036" s="156" t="s">
        <v>38</v>
      </c>
      <c r="X2036" s="156" t="s">
        <v>38</v>
      </c>
      <c r="Y2036" s="156" t="s">
        <v>38</v>
      </c>
      <c r="Z2036" s="156" t="s">
        <v>38</v>
      </c>
      <c r="AA2036" s="156" t="s">
        <v>38</v>
      </c>
      <c r="AB2036" s="156" t="s">
        <v>38</v>
      </c>
      <c r="AC2036" s="156" t="s">
        <v>38</v>
      </c>
      <c r="AD2036" s="96" t="s">
        <v>290</v>
      </c>
      <c r="AE2036" s="156" t="s">
        <v>38</v>
      </c>
      <c r="AF2036" s="156" t="s">
        <v>38</v>
      </c>
      <c r="AG2036" s="156" t="s">
        <v>38</v>
      </c>
      <c r="AH2036" s="156" t="s">
        <v>38</v>
      </c>
      <c r="AI2036" s="156" t="s">
        <v>38</v>
      </c>
      <c r="AJ2036" s="156" t="s">
        <v>38</v>
      </c>
      <c r="AK2036" s="156" t="s">
        <v>38</v>
      </c>
    </row>
    <row r="2037" spans="23:37" ht="16.5" customHeight="1" x14ac:dyDescent="0.25">
      <c r="W2037" s="156" t="s">
        <v>38</v>
      </c>
      <c r="X2037" s="156" t="s">
        <v>38</v>
      </c>
      <c r="Y2037" s="156" t="s">
        <v>38</v>
      </c>
      <c r="Z2037" s="156" t="s">
        <v>38</v>
      </c>
      <c r="AA2037" s="156" t="s">
        <v>38</v>
      </c>
      <c r="AB2037" s="156" t="s">
        <v>38</v>
      </c>
      <c r="AC2037" s="156" t="s">
        <v>38</v>
      </c>
      <c r="AD2037" s="96" t="s">
        <v>290</v>
      </c>
      <c r="AE2037" s="156" t="s">
        <v>38</v>
      </c>
      <c r="AF2037" s="156" t="s">
        <v>38</v>
      </c>
      <c r="AG2037" s="156" t="s">
        <v>38</v>
      </c>
      <c r="AH2037" s="156" t="s">
        <v>38</v>
      </c>
      <c r="AI2037" s="156" t="s">
        <v>38</v>
      </c>
      <c r="AJ2037" s="156" t="s">
        <v>38</v>
      </c>
      <c r="AK2037" s="156" t="s">
        <v>38</v>
      </c>
    </row>
    <row r="2038" spans="23:37" ht="16.5" customHeight="1" x14ac:dyDescent="0.25">
      <c r="W2038" s="156" t="s">
        <v>38</v>
      </c>
      <c r="X2038" s="156" t="s">
        <v>38</v>
      </c>
      <c r="Y2038" s="156" t="s">
        <v>38</v>
      </c>
      <c r="Z2038" s="156" t="s">
        <v>38</v>
      </c>
      <c r="AA2038" s="156" t="s">
        <v>38</v>
      </c>
      <c r="AB2038" s="156" t="s">
        <v>38</v>
      </c>
      <c r="AC2038" s="156" t="s">
        <v>38</v>
      </c>
      <c r="AD2038" s="96" t="s">
        <v>290</v>
      </c>
      <c r="AE2038" s="156" t="s">
        <v>38</v>
      </c>
      <c r="AF2038" s="156" t="s">
        <v>38</v>
      </c>
      <c r="AG2038" s="156" t="s">
        <v>38</v>
      </c>
      <c r="AH2038" s="156" t="s">
        <v>38</v>
      </c>
      <c r="AI2038" s="156" t="s">
        <v>38</v>
      </c>
      <c r="AJ2038" s="156" t="s">
        <v>38</v>
      </c>
      <c r="AK2038" s="156" t="s">
        <v>38</v>
      </c>
    </row>
    <row r="2039" spans="23:37" ht="16.5" customHeight="1" x14ac:dyDescent="0.25">
      <c r="W2039" s="156" t="s">
        <v>38</v>
      </c>
      <c r="X2039" s="156" t="s">
        <v>38</v>
      </c>
      <c r="Y2039" s="156" t="s">
        <v>38</v>
      </c>
      <c r="Z2039" s="156" t="s">
        <v>38</v>
      </c>
      <c r="AA2039" s="156" t="s">
        <v>38</v>
      </c>
      <c r="AB2039" s="156" t="s">
        <v>38</v>
      </c>
      <c r="AC2039" s="156" t="s">
        <v>38</v>
      </c>
      <c r="AD2039" s="96" t="s">
        <v>290</v>
      </c>
      <c r="AE2039" s="156" t="s">
        <v>38</v>
      </c>
      <c r="AF2039" s="156" t="s">
        <v>38</v>
      </c>
      <c r="AG2039" s="156" t="s">
        <v>38</v>
      </c>
      <c r="AH2039" s="156" t="s">
        <v>38</v>
      </c>
      <c r="AI2039" s="156" t="s">
        <v>38</v>
      </c>
      <c r="AJ2039" s="156" t="s">
        <v>38</v>
      </c>
      <c r="AK2039" s="156" t="s">
        <v>38</v>
      </c>
    </row>
    <row r="2040" spans="23:37" ht="16.5" customHeight="1" x14ac:dyDescent="0.25">
      <c r="W2040" s="156" t="s">
        <v>38</v>
      </c>
      <c r="X2040" s="156" t="s">
        <v>38</v>
      </c>
      <c r="Y2040" s="156" t="s">
        <v>38</v>
      </c>
      <c r="Z2040" s="156" t="s">
        <v>38</v>
      </c>
      <c r="AA2040" s="156" t="s">
        <v>38</v>
      </c>
      <c r="AB2040" s="156" t="s">
        <v>38</v>
      </c>
      <c r="AC2040" s="156" t="s">
        <v>38</v>
      </c>
      <c r="AD2040" s="96" t="s">
        <v>290</v>
      </c>
      <c r="AE2040" s="156" t="s">
        <v>38</v>
      </c>
      <c r="AF2040" s="156" t="s">
        <v>38</v>
      </c>
      <c r="AG2040" s="156" t="s">
        <v>38</v>
      </c>
      <c r="AH2040" s="156" t="s">
        <v>38</v>
      </c>
      <c r="AI2040" s="156" t="s">
        <v>38</v>
      </c>
      <c r="AJ2040" s="156" t="s">
        <v>38</v>
      </c>
      <c r="AK2040" s="156" t="s">
        <v>38</v>
      </c>
    </row>
    <row r="2041" spans="23:37" ht="16.5" customHeight="1" x14ac:dyDescent="0.25">
      <c r="W2041" s="156" t="s">
        <v>38</v>
      </c>
      <c r="X2041" s="156" t="s">
        <v>38</v>
      </c>
      <c r="Y2041" s="156" t="s">
        <v>38</v>
      </c>
      <c r="Z2041" s="156" t="s">
        <v>38</v>
      </c>
      <c r="AA2041" s="156" t="s">
        <v>38</v>
      </c>
      <c r="AB2041" s="156" t="s">
        <v>38</v>
      </c>
      <c r="AC2041" s="156" t="s">
        <v>38</v>
      </c>
      <c r="AD2041" s="96" t="s">
        <v>290</v>
      </c>
      <c r="AE2041" s="156" t="s">
        <v>38</v>
      </c>
      <c r="AF2041" s="156" t="s">
        <v>38</v>
      </c>
      <c r="AG2041" s="156" t="s">
        <v>38</v>
      </c>
      <c r="AH2041" s="156" t="s">
        <v>38</v>
      </c>
      <c r="AI2041" s="156" t="s">
        <v>38</v>
      </c>
      <c r="AJ2041" s="156" t="s">
        <v>38</v>
      </c>
      <c r="AK2041" s="156" t="s">
        <v>38</v>
      </c>
    </row>
    <row r="2042" spans="23:37" ht="16.5" customHeight="1" x14ac:dyDescent="0.25">
      <c r="W2042" s="156" t="s">
        <v>38</v>
      </c>
      <c r="X2042" s="156" t="s">
        <v>38</v>
      </c>
      <c r="Y2042" s="156" t="s">
        <v>38</v>
      </c>
      <c r="Z2042" s="156" t="s">
        <v>38</v>
      </c>
      <c r="AA2042" s="156" t="s">
        <v>38</v>
      </c>
      <c r="AB2042" s="156" t="s">
        <v>38</v>
      </c>
      <c r="AC2042" s="156" t="s">
        <v>38</v>
      </c>
      <c r="AD2042" s="96" t="s">
        <v>290</v>
      </c>
      <c r="AE2042" s="156" t="s">
        <v>38</v>
      </c>
      <c r="AF2042" s="156" t="s">
        <v>38</v>
      </c>
      <c r="AG2042" s="156" t="s">
        <v>38</v>
      </c>
      <c r="AH2042" s="156" t="s">
        <v>38</v>
      </c>
      <c r="AI2042" s="156" t="s">
        <v>38</v>
      </c>
      <c r="AJ2042" s="156" t="s">
        <v>38</v>
      </c>
      <c r="AK2042" s="156" t="s">
        <v>38</v>
      </c>
    </row>
    <row r="2043" spans="23:37" ht="16.5" customHeight="1" x14ac:dyDescent="0.25">
      <c r="W2043" s="156" t="s">
        <v>38</v>
      </c>
      <c r="X2043" s="156" t="s">
        <v>38</v>
      </c>
      <c r="Y2043" s="156" t="s">
        <v>38</v>
      </c>
      <c r="Z2043" s="156" t="s">
        <v>38</v>
      </c>
      <c r="AA2043" s="156" t="s">
        <v>38</v>
      </c>
      <c r="AB2043" s="156" t="s">
        <v>38</v>
      </c>
      <c r="AC2043" s="156" t="s">
        <v>38</v>
      </c>
      <c r="AD2043" s="96" t="s">
        <v>290</v>
      </c>
      <c r="AE2043" s="156" t="s">
        <v>38</v>
      </c>
      <c r="AF2043" s="156" t="s">
        <v>38</v>
      </c>
      <c r="AG2043" s="156" t="s">
        <v>38</v>
      </c>
      <c r="AH2043" s="156" t="s">
        <v>38</v>
      </c>
      <c r="AI2043" s="156" t="s">
        <v>38</v>
      </c>
      <c r="AJ2043" s="156" t="s">
        <v>38</v>
      </c>
      <c r="AK2043" s="156" t="s">
        <v>38</v>
      </c>
    </row>
    <row r="2044" spans="23:37" ht="16.5" customHeight="1" x14ac:dyDescent="0.25">
      <c r="W2044" s="156" t="s">
        <v>38</v>
      </c>
      <c r="X2044" s="156" t="s">
        <v>38</v>
      </c>
      <c r="Y2044" s="156" t="s">
        <v>38</v>
      </c>
      <c r="Z2044" s="156" t="s">
        <v>38</v>
      </c>
      <c r="AA2044" s="156" t="s">
        <v>38</v>
      </c>
      <c r="AB2044" s="156" t="s">
        <v>38</v>
      </c>
      <c r="AC2044" s="156" t="s">
        <v>38</v>
      </c>
      <c r="AD2044" s="96" t="s">
        <v>290</v>
      </c>
      <c r="AE2044" s="156" t="s">
        <v>38</v>
      </c>
      <c r="AF2044" s="156" t="s">
        <v>38</v>
      </c>
      <c r="AG2044" s="156" t="s">
        <v>38</v>
      </c>
      <c r="AH2044" s="156" t="s">
        <v>38</v>
      </c>
      <c r="AI2044" s="156" t="s">
        <v>38</v>
      </c>
      <c r="AJ2044" s="156" t="s">
        <v>38</v>
      </c>
      <c r="AK2044" s="156" t="s">
        <v>38</v>
      </c>
    </row>
    <row r="2045" spans="23:37" ht="16.5" customHeight="1" x14ac:dyDescent="0.25">
      <c r="W2045" s="156" t="s">
        <v>38</v>
      </c>
      <c r="X2045" s="156" t="s">
        <v>38</v>
      </c>
      <c r="Y2045" s="156" t="s">
        <v>38</v>
      </c>
      <c r="Z2045" s="156" t="s">
        <v>38</v>
      </c>
      <c r="AA2045" s="156" t="s">
        <v>38</v>
      </c>
      <c r="AB2045" s="156" t="s">
        <v>38</v>
      </c>
      <c r="AC2045" s="156" t="s">
        <v>38</v>
      </c>
      <c r="AD2045" s="96" t="s">
        <v>290</v>
      </c>
      <c r="AE2045" s="156" t="s">
        <v>38</v>
      </c>
      <c r="AF2045" s="156" t="s">
        <v>38</v>
      </c>
      <c r="AG2045" s="156" t="s">
        <v>38</v>
      </c>
      <c r="AH2045" s="156" t="s">
        <v>38</v>
      </c>
      <c r="AI2045" s="156" t="s">
        <v>38</v>
      </c>
      <c r="AJ2045" s="156" t="s">
        <v>38</v>
      </c>
      <c r="AK2045" s="156" t="s">
        <v>38</v>
      </c>
    </row>
    <row r="2046" spans="23:37" ht="16.5" customHeight="1" x14ac:dyDescent="0.25">
      <c r="W2046" s="156" t="s">
        <v>38</v>
      </c>
      <c r="X2046" s="156" t="s">
        <v>38</v>
      </c>
      <c r="Y2046" s="156" t="s">
        <v>38</v>
      </c>
      <c r="Z2046" s="156" t="s">
        <v>38</v>
      </c>
      <c r="AA2046" s="156" t="s">
        <v>38</v>
      </c>
      <c r="AB2046" s="156" t="s">
        <v>38</v>
      </c>
      <c r="AC2046" s="156" t="s">
        <v>38</v>
      </c>
      <c r="AD2046" s="96" t="s">
        <v>290</v>
      </c>
      <c r="AE2046" s="156" t="s">
        <v>38</v>
      </c>
      <c r="AF2046" s="156" t="s">
        <v>38</v>
      </c>
      <c r="AG2046" s="156" t="s">
        <v>38</v>
      </c>
      <c r="AH2046" s="156" t="s">
        <v>38</v>
      </c>
      <c r="AI2046" s="156" t="s">
        <v>38</v>
      </c>
      <c r="AJ2046" s="156" t="s">
        <v>38</v>
      </c>
      <c r="AK2046" s="156" t="s">
        <v>38</v>
      </c>
    </row>
    <row r="2047" spans="23:37" ht="16.5" customHeight="1" x14ac:dyDescent="0.25">
      <c r="W2047" s="156" t="s">
        <v>38</v>
      </c>
      <c r="X2047" s="156" t="s">
        <v>38</v>
      </c>
      <c r="Y2047" s="156" t="s">
        <v>38</v>
      </c>
      <c r="Z2047" s="156" t="s">
        <v>38</v>
      </c>
      <c r="AA2047" s="156" t="s">
        <v>38</v>
      </c>
      <c r="AB2047" s="156" t="s">
        <v>38</v>
      </c>
      <c r="AC2047" s="156" t="s">
        <v>38</v>
      </c>
      <c r="AD2047" s="96" t="s">
        <v>290</v>
      </c>
      <c r="AE2047" s="156" t="s">
        <v>38</v>
      </c>
      <c r="AF2047" s="156" t="s">
        <v>38</v>
      </c>
      <c r="AG2047" s="156" t="s">
        <v>38</v>
      </c>
      <c r="AH2047" s="156" t="s">
        <v>38</v>
      </c>
      <c r="AI2047" s="156" t="s">
        <v>38</v>
      </c>
      <c r="AJ2047" s="156" t="s">
        <v>38</v>
      </c>
      <c r="AK2047" s="156" t="s">
        <v>38</v>
      </c>
    </row>
    <row r="2048" spans="23:37" ht="16.5" customHeight="1" x14ac:dyDescent="0.25">
      <c r="W2048" s="156" t="s">
        <v>38</v>
      </c>
      <c r="X2048" s="156" t="s">
        <v>38</v>
      </c>
      <c r="Y2048" s="156" t="s">
        <v>38</v>
      </c>
      <c r="Z2048" s="156" t="s">
        <v>38</v>
      </c>
      <c r="AA2048" s="156" t="s">
        <v>38</v>
      </c>
      <c r="AB2048" s="156" t="s">
        <v>38</v>
      </c>
      <c r="AC2048" s="156" t="s">
        <v>38</v>
      </c>
      <c r="AD2048" s="96" t="s">
        <v>290</v>
      </c>
      <c r="AE2048" s="156" t="s">
        <v>38</v>
      </c>
      <c r="AF2048" s="156" t="s">
        <v>38</v>
      </c>
      <c r="AG2048" s="156" t="s">
        <v>38</v>
      </c>
      <c r="AH2048" s="156" t="s">
        <v>38</v>
      </c>
      <c r="AI2048" s="156" t="s">
        <v>38</v>
      </c>
      <c r="AJ2048" s="156" t="s">
        <v>38</v>
      </c>
      <c r="AK2048" s="156" t="s">
        <v>38</v>
      </c>
    </row>
    <row r="2049" spans="23:37" ht="16.5" customHeight="1" x14ac:dyDescent="0.25">
      <c r="W2049" s="156" t="s">
        <v>38</v>
      </c>
      <c r="X2049" s="156" t="s">
        <v>38</v>
      </c>
      <c r="Y2049" s="156" t="s">
        <v>38</v>
      </c>
      <c r="Z2049" s="156" t="s">
        <v>38</v>
      </c>
      <c r="AA2049" s="156" t="s">
        <v>38</v>
      </c>
      <c r="AB2049" s="156" t="s">
        <v>38</v>
      </c>
      <c r="AC2049" s="156" t="s">
        <v>38</v>
      </c>
      <c r="AD2049" s="96" t="s">
        <v>290</v>
      </c>
      <c r="AE2049" s="156" t="s">
        <v>38</v>
      </c>
      <c r="AF2049" s="156" t="s">
        <v>38</v>
      </c>
      <c r="AG2049" s="156" t="s">
        <v>38</v>
      </c>
      <c r="AH2049" s="156" t="s">
        <v>38</v>
      </c>
      <c r="AI2049" s="156" t="s">
        <v>38</v>
      </c>
      <c r="AJ2049" s="156" t="s">
        <v>38</v>
      </c>
      <c r="AK2049" s="156" t="s">
        <v>38</v>
      </c>
    </row>
    <row r="2050" spans="23:37" ht="16.5" customHeight="1" x14ac:dyDescent="0.25">
      <c r="W2050" s="156" t="s">
        <v>38</v>
      </c>
      <c r="X2050" s="156" t="s">
        <v>38</v>
      </c>
      <c r="Y2050" s="156" t="s">
        <v>38</v>
      </c>
      <c r="Z2050" s="156" t="s">
        <v>38</v>
      </c>
      <c r="AA2050" s="156" t="s">
        <v>38</v>
      </c>
      <c r="AB2050" s="156" t="s">
        <v>38</v>
      </c>
      <c r="AC2050" s="156" t="s">
        <v>38</v>
      </c>
      <c r="AD2050" s="96" t="s">
        <v>290</v>
      </c>
      <c r="AE2050" s="156" t="s">
        <v>38</v>
      </c>
      <c r="AF2050" s="156" t="s">
        <v>38</v>
      </c>
      <c r="AG2050" s="156" t="s">
        <v>38</v>
      </c>
      <c r="AH2050" s="156" t="s">
        <v>38</v>
      </c>
      <c r="AI2050" s="156" t="s">
        <v>38</v>
      </c>
      <c r="AJ2050" s="156" t="s">
        <v>38</v>
      </c>
      <c r="AK2050" s="156" t="s">
        <v>38</v>
      </c>
    </row>
    <row r="2051" spans="23:37" ht="16.5" customHeight="1" x14ac:dyDescent="0.25">
      <c r="W2051" s="156" t="s">
        <v>38</v>
      </c>
      <c r="X2051" s="156" t="s">
        <v>38</v>
      </c>
      <c r="Y2051" s="156" t="s">
        <v>38</v>
      </c>
      <c r="Z2051" s="156" t="s">
        <v>38</v>
      </c>
      <c r="AA2051" s="156" t="s">
        <v>38</v>
      </c>
      <c r="AB2051" s="156" t="s">
        <v>38</v>
      </c>
      <c r="AC2051" s="156" t="s">
        <v>38</v>
      </c>
      <c r="AD2051" s="96" t="s">
        <v>290</v>
      </c>
      <c r="AE2051" s="156" t="s">
        <v>38</v>
      </c>
      <c r="AF2051" s="156" t="s">
        <v>38</v>
      </c>
      <c r="AG2051" s="156" t="s">
        <v>38</v>
      </c>
      <c r="AH2051" s="156" t="s">
        <v>38</v>
      </c>
      <c r="AI2051" s="156" t="s">
        <v>38</v>
      </c>
      <c r="AJ2051" s="156" t="s">
        <v>38</v>
      </c>
      <c r="AK2051" s="156" t="s">
        <v>38</v>
      </c>
    </row>
    <row r="2052" spans="23:37" ht="16.5" customHeight="1" x14ac:dyDescent="0.25">
      <c r="W2052" s="156" t="s">
        <v>38</v>
      </c>
      <c r="X2052" s="156" t="s">
        <v>38</v>
      </c>
      <c r="Y2052" s="156" t="s">
        <v>38</v>
      </c>
      <c r="Z2052" s="156" t="s">
        <v>38</v>
      </c>
      <c r="AA2052" s="156" t="s">
        <v>38</v>
      </c>
      <c r="AB2052" s="156" t="s">
        <v>38</v>
      </c>
      <c r="AC2052" s="156" t="s">
        <v>38</v>
      </c>
      <c r="AD2052" s="96" t="s">
        <v>290</v>
      </c>
      <c r="AE2052" s="156" t="s">
        <v>38</v>
      </c>
      <c r="AF2052" s="156" t="s">
        <v>38</v>
      </c>
      <c r="AG2052" s="156" t="s">
        <v>38</v>
      </c>
      <c r="AH2052" s="156" t="s">
        <v>38</v>
      </c>
      <c r="AI2052" s="156" t="s">
        <v>38</v>
      </c>
      <c r="AJ2052" s="156" t="s">
        <v>38</v>
      </c>
      <c r="AK2052" s="156" t="s">
        <v>38</v>
      </c>
    </row>
    <row r="2053" spans="23:37" ht="16.5" customHeight="1" x14ac:dyDescent="0.25">
      <c r="W2053" s="156" t="s">
        <v>38</v>
      </c>
      <c r="X2053" s="156" t="s">
        <v>38</v>
      </c>
      <c r="Y2053" s="156" t="s">
        <v>38</v>
      </c>
      <c r="Z2053" s="156" t="s">
        <v>38</v>
      </c>
      <c r="AA2053" s="156" t="s">
        <v>38</v>
      </c>
      <c r="AB2053" s="156" t="s">
        <v>38</v>
      </c>
      <c r="AC2053" s="156" t="s">
        <v>38</v>
      </c>
      <c r="AD2053" s="96" t="s">
        <v>290</v>
      </c>
      <c r="AE2053" s="156" t="s">
        <v>38</v>
      </c>
      <c r="AF2053" s="156" t="s">
        <v>38</v>
      </c>
      <c r="AG2053" s="156" t="s">
        <v>38</v>
      </c>
      <c r="AH2053" s="156" t="s">
        <v>38</v>
      </c>
      <c r="AI2053" s="156" t="s">
        <v>38</v>
      </c>
      <c r="AJ2053" s="156" t="s">
        <v>38</v>
      </c>
      <c r="AK2053" s="156" t="s">
        <v>38</v>
      </c>
    </row>
    <row r="2054" spans="23:37" ht="16.5" customHeight="1" x14ac:dyDescent="0.25">
      <c r="W2054" s="156" t="s">
        <v>38</v>
      </c>
      <c r="X2054" s="156" t="s">
        <v>38</v>
      </c>
      <c r="Y2054" s="156" t="s">
        <v>38</v>
      </c>
      <c r="Z2054" s="156" t="s">
        <v>38</v>
      </c>
      <c r="AA2054" s="156" t="s">
        <v>38</v>
      </c>
      <c r="AB2054" s="156" t="s">
        <v>38</v>
      </c>
      <c r="AC2054" s="156" t="s">
        <v>38</v>
      </c>
      <c r="AD2054" s="96" t="s">
        <v>290</v>
      </c>
      <c r="AE2054" s="156" t="s">
        <v>38</v>
      </c>
      <c r="AF2054" s="156" t="s">
        <v>38</v>
      </c>
      <c r="AG2054" s="156" t="s">
        <v>38</v>
      </c>
      <c r="AH2054" s="156" t="s">
        <v>38</v>
      </c>
      <c r="AI2054" s="156" t="s">
        <v>38</v>
      </c>
      <c r="AJ2054" s="156" t="s">
        <v>38</v>
      </c>
      <c r="AK2054" s="156" t="s">
        <v>38</v>
      </c>
    </row>
    <row r="2055" spans="23:37" ht="16.5" customHeight="1" x14ac:dyDescent="0.25">
      <c r="W2055" s="156" t="s">
        <v>38</v>
      </c>
      <c r="X2055" s="156" t="s">
        <v>38</v>
      </c>
      <c r="Y2055" s="156" t="s">
        <v>38</v>
      </c>
      <c r="Z2055" s="156" t="s">
        <v>38</v>
      </c>
      <c r="AA2055" s="156" t="s">
        <v>38</v>
      </c>
      <c r="AB2055" s="156" t="s">
        <v>38</v>
      </c>
      <c r="AC2055" s="156" t="s">
        <v>38</v>
      </c>
      <c r="AD2055" s="96" t="s">
        <v>290</v>
      </c>
      <c r="AE2055" s="156" t="s">
        <v>38</v>
      </c>
      <c r="AF2055" s="156" t="s">
        <v>38</v>
      </c>
      <c r="AG2055" s="156" t="s">
        <v>38</v>
      </c>
      <c r="AH2055" s="156" t="s">
        <v>38</v>
      </c>
      <c r="AI2055" s="156" t="s">
        <v>38</v>
      </c>
      <c r="AJ2055" s="156" t="s">
        <v>38</v>
      </c>
      <c r="AK2055" s="156" t="s">
        <v>38</v>
      </c>
    </row>
    <row r="2056" spans="23:37" ht="16.5" customHeight="1" x14ac:dyDescent="0.25">
      <c r="W2056" s="156" t="s">
        <v>38</v>
      </c>
      <c r="X2056" s="156" t="s">
        <v>38</v>
      </c>
      <c r="Y2056" s="156" t="s">
        <v>38</v>
      </c>
      <c r="Z2056" s="156" t="s">
        <v>38</v>
      </c>
      <c r="AA2056" s="156" t="s">
        <v>38</v>
      </c>
      <c r="AB2056" s="156" t="s">
        <v>38</v>
      </c>
      <c r="AC2056" s="156" t="s">
        <v>38</v>
      </c>
      <c r="AD2056" s="96" t="s">
        <v>290</v>
      </c>
      <c r="AE2056" s="156" t="s">
        <v>38</v>
      </c>
      <c r="AF2056" s="156" t="s">
        <v>38</v>
      </c>
      <c r="AG2056" s="156" t="s">
        <v>38</v>
      </c>
      <c r="AH2056" s="156" t="s">
        <v>38</v>
      </c>
      <c r="AI2056" s="156" t="s">
        <v>38</v>
      </c>
      <c r="AJ2056" s="156" t="s">
        <v>38</v>
      </c>
      <c r="AK2056" s="156" t="s">
        <v>38</v>
      </c>
    </row>
    <row r="2057" spans="23:37" ht="16.5" customHeight="1" x14ac:dyDescent="0.25">
      <c r="W2057" s="156" t="s">
        <v>38</v>
      </c>
      <c r="X2057" s="156" t="s">
        <v>38</v>
      </c>
      <c r="Y2057" s="156" t="s">
        <v>38</v>
      </c>
      <c r="Z2057" s="156" t="s">
        <v>38</v>
      </c>
      <c r="AA2057" s="156" t="s">
        <v>38</v>
      </c>
      <c r="AB2057" s="156" t="s">
        <v>38</v>
      </c>
      <c r="AC2057" s="156" t="s">
        <v>38</v>
      </c>
      <c r="AD2057" s="96" t="s">
        <v>290</v>
      </c>
      <c r="AE2057" s="156" t="s">
        <v>38</v>
      </c>
      <c r="AF2057" s="156" t="s">
        <v>38</v>
      </c>
      <c r="AG2057" s="156" t="s">
        <v>38</v>
      </c>
      <c r="AH2057" s="156" t="s">
        <v>38</v>
      </c>
      <c r="AI2057" s="156" t="s">
        <v>38</v>
      </c>
      <c r="AJ2057" s="156" t="s">
        <v>38</v>
      </c>
      <c r="AK2057" s="156" t="s">
        <v>38</v>
      </c>
    </row>
    <row r="2058" spans="23:37" ht="16.5" customHeight="1" x14ac:dyDescent="0.25">
      <c r="W2058" s="156" t="s">
        <v>38</v>
      </c>
      <c r="X2058" s="156" t="s">
        <v>38</v>
      </c>
      <c r="Y2058" s="156" t="s">
        <v>38</v>
      </c>
      <c r="Z2058" s="156" t="s">
        <v>38</v>
      </c>
      <c r="AA2058" s="156" t="s">
        <v>38</v>
      </c>
      <c r="AB2058" s="156" t="s">
        <v>38</v>
      </c>
      <c r="AC2058" s="156" t="s">
        <v>38</v>
      </c>
      <c r="AD2058" s="96" t="s">
        <v>290</v>
      </c>
      <c r="AE2058" s="156" t="s">
        <v>38</v>
      </c>
      <c r="AF2058" s="156" t="s">
        <v>38</v>
      </c>
      <c r="AG2058" s="156" t="s">
        <v>38</v>
      </c>
      <c r="AH2058" s="156" t="s">
        <v>38</v>
      </c>
      <c r="AI2058" s="156" t="s">
        <v>38</v>
      </c>
      <c r="AJ2058" s="156" t="s">
        <v>38</v>
      </c>
      <c r="AK2058" s="156" t="s">
        <v>38</v>
      </c>
    </row>
    <row r="2059" spans="23:37" ht="16.5" customHeight="1" x14ac:dyDescent="0.25">
      <c r="W2059" s="156" t="s">
        <v>38</v>
      </c>
      <c r="X2059" s="156" t="s">
        <v>38</v>
      </c>
      <c r="Y2059" s="156" t="s">
        <v>38</v>
      </c>
      <c r="Z2059" s="156" t="s">
        <v>38</v>
      </c>
      <c r="AA2059" s="156" t="s">
        <v>38</v>
      </c>
      <c r="AB2059" s="156" t="s">
        <v>38</v>
      </c>
      <c r="AC2059" s="156" t="s">
        <v>38</v>
      </c>
      <c r="AD2059" s="96" t="s">
        <v>290</v>
      </c>
      <c r="AE2059" s="156" t="s">
        <v>38</v>
      </c>
      <c r="AF2059" s="156" t="s">
        <v>38</v>
      </c>
      <c r="AG2059" s="156" t="s">
        <v>38</v>
      </c>
      <c r="AH2059" s="156" t="s">
        <v>38</v>
      </c>
      <c r="AI2059" s="156" t="s">
        <v>38</v>
      </c>
      <c r="AJ2059" s="156" t="s">
        <v>38</v>
      </c>
      <c r="AK2059" s="156" t="s">
        <v>38</v>
      </c>
    </row>
    <row r="2060" spans="23:37" ht="16.5" customHeight="1" x14ac:dyDescent="0.25">
      <c r="W2060" s="156" t="s">
        <v>38</v>
      </c>
      <c r="X2060" s="156" t="s">
        <v>38</v>
      </c>
      <c r="Y2060" s="156" t="s">
        <v>38</v>
      </c>
      <c r="Z2060" s="156" t="s">
        <v>38</v>
      </c>
      <c r="AA2060" s="156" t="s">
        <v>38</v>
      </c>
      <c r="AB2060" s="156" t="s">
        <v>38</v>
      </c>
      <c r="AC2060" s="156" t="s">
        <v>38</v>
      </c>
      <c r="AD2060" s="96" t="s">
        <v>290</v>
      </c>
      <c r="AE2060" s="156" t="s">
        <v>38</v>
      </c>
      <c r="AF2060" s="156" t="s">
        <v>38</v>
      </c>
      <c r="AG2060" s="156" t="s">
        <v>38</v>
      </c>
      <c r="AH2060" s="156" t="s">
        <v>38</v>
      </c>
      <c r="AI2060" s="156" t="s">
        <v>38</v>
      </c>
      <c r="AJ2060" s="156" t="s">
        <v>38</v>
      </c>
      <c r="AK2060" s="156" t="s">
        <v>38</v>
      </c>
    </row>
    <row r="2061" spans="23:37" ht="16.5" customHeight="1" x14ac:dyDescent="0.25">
      <c r="W2061" s="156" t="s">
        <v>38</v>
      </c>
      <c r="X2061" s="156" t="s">
        <v>38</v>
      </c>
      <c r="Y2061" s="156" t="s">
        <v>38</v>
      </c>
      <c r="Z2061" s="156" t="s">
        <v>38</v>
      </c>
      <c r="AA2061" s="156" t="s">
        <v>38</v>
      </c>
      <c r="AB2061" s="156" t="s">
        <v>38</v>
      </c>
      <c r="AC2061" s="156" t="s">
        <v>38</v>
      </c>
      <c r="AD2061" s="96" t="s">
        <v>290</v>
      </c>
      <c r="AE2061" s="156" t="s">
        <v>38</v>
      </c>
      <c r="AF2061" s="156" t="s">
        <v>38</v>
      </c>
      <c r="AG2061" s="156" t="s">
        <v>38</v>
      </c>
      <c r="AH2061" s="156" t="s">
        <v>38</v>
      </c>
      <c r="AI2061" s="156" t="s">
        <v>38</v>
      </c>
      <c r="AJ2061" s="156" t="s">
        <v>38</v>
      </c>
      <c r="AK2061" s="156" t="s">
        <v>38</v>
      </c>
    </row>
    <row r="2062" spans="23:37" ht="16.5" customHeight="1" x14ac:dyDescent="0.25">
      <c r="W2062" s="156" t="s">
        <v>38</v>
      </c>
      <c r="X2062" s="156" t="s">
        <v>38</v>
      </c>
      <c r="Y2062" s="156" t="s">
        <v>38</v>
      </c>
      <c r="Z2062" s="156" t="s">
        <v>38</v>
      </c>
      <c r="AA2062" s="156" t="s">
        <v>38</v>
      </c>
      <c r="AB2062" s="156" t="s">
        <v>38</v>
      </c>
      <c r="AC2062" s="156" t="s">
        <v>38</v>
      </c>
      <c r="AD2062" s="96" t="s">
        <v>290</v>
      </c>
      <c r="AE2062" s="156" t="s">
        <v>38</v>
      </c>
      <c r="AF2062" s="156" t="s">
        <v>38</v>
      </c>
      <c r="AG2062" s="156" t="s">
        <v>38</v>
      </c>
      <c r="AH2062" s="156" t="s">
        <v>38</v>
      </c>
      <c r="AI2062" s="156" t="s">
        <v>38</v>
      </c>
      <c r="AJ2062" s="156" t="s">
        <v>38</v>
      </c>
      <c r="AK2062" s="156" t="s">
        <v>38</v>
      </c>
    </row>
    <row r="2063" spans="23:37" ht="16.5" customHeight="1" x14ac:dyDescent="0.25">
      <c r="W2063" s="156" t="s">
        <v>38</v>
      </c>
      <c r="X2063" s="156" t="s">
        <v>38</v>
      </c>
      <c r="Y2063" s="156" t="s">
        <v>38</v>
      </c>
      <c r="Z2063" s="156" t="s">
        <v>38</v>
      </c>
      <c r="AA2063" s="156" t="s">
        <v>38</v>
      </c>
      <c r="AB2063" s="156" t="s">
        <v>38</v>
      </c>
      <c r="AC2063" s="156" t="s">
        <v>38</v>
      </c>
      <c r="AD2063" s="96" t="s">
        <v>290</v>
      </c>
      <c r="AE2063" s="156" t="s">
        <v>38</v>
      </c>
      <c r="AF2063" s="156" t="s">
        <v>38</v>
      </c>
      <c r="AG2063" s="156" t="s">
        <v>38</v>
      </c>
      <c r="AH2063" s="156" t="s">
        <v>38</v>
      </c>
      <c r="AI2063" s="156" t="s">
        <v>38</v>
      </c>
      <c r="AJ2063" s="156" t="s">
        <v>38</v>
      </c>
      <c r="AK2063" s="156" t="s">
        <v>38</v>
      </c>
    </row>
    <row r="2064" spans="23:37" ht="16.5" customHeight="1" x14ac:dyDescent="0.25">
      <c r="W2064" s="156" t="s">
        <v>38</v>
      </c>
      <c r="X2064" s="156" t="s">
        <v>38</v>
      </c>
      <c r="Y2064" s="156" t="s">
        <v>38</v>
      </c>
      <c r="Z2064" s="156" t="s">
        <v>38</v>
      </c>
      <c r="AA2064" s="156" t="s">
        <v>38</v>
      </c>
      <c r="AB2064" s="156" t="s">
        <v>38</v>
      </c>
      <c r="AC2064" s="156" t="s">
        <v>38</v>
      </c>
      <c r="AD2064" s="96" t="s">
        <v>290</v>
      </c>
      <c r="AE2064" s="156" t="s">
        <v>38</v>
      </c>
      <c r="AF2064" s="156" t="s">
        <v>38</v>
      </c>
      <c r="AG2064" s="156" t="s">
        <v>38</v>
      </c>
      <c r="AH2064" s="156" t="s">
        <v>38</v>
      </c>
      <c r="AI2064" s="156" t="s">
        <v>38</v>
      </c>
      <c r="AJ2064" s="156" t="s">
        <v>38</v>
      </c>
      <c r="AK2064" s="156" t="s">
        <v>38</v>
      </c>
    </row>
    <row r="2065" spans="23:37" ht="16.5" customHeight="1" x14ac:dyDescent="0.25">
      <c r="W2065" s="156" t="s">
        <v>38</v>
      </c>
      <c r="X2065" s="156" t="s">
        <v>38</v>
      </c>
      <c r="Y2065" s="156" t="s">
        <v>38</v>
      </c>
      <c r="Z2065" s="156" t="s">
        <v>38</v>
      </c>
      <c r="AA2065" s="156" t="s">
        <v>38</v>
      </c>
      <c r="AB2065" s="156" t="s">
        <v>38</v>
      </c>
      <c r="AC2065" s="156" t="s">
        <v>38</v>
      </c>
      <c r="AD2065" s="96" t="s">
        <v>290</v>
      </c>
      <c r="AE2065" s="156" t="s">
        <v>38</v>
      </c>
      <c r="AF2065" s="156" t="s">
        <v>38</v>
      </c>
      <c r="AG2065" s="156" t="s">
        <v>38</v>
      </c>
      <c r="AH2065" s="156" t="s">
        <v>38</v>
      </c>
      <c r="AI2065" s="156" t="s">
        <v>38</v>
      </c>
      <c r="AJ2065" s="156" t="s">
        <v>38</v>
      </c>
      <c r="AK2065" s="156" t="s">
        <v>38</v>
      </c>
    </row>
    <row r="2066" spans="23:37" ht="16.5" customHeight="1" x14ac:dyDescent="0.25">
      <c r="W2066" s="156" t="s">
        <v>38</v>
      </c>
      <c r="X2066" s="156" t="s">
        <v>38</v>
      </c>
      <c r="Y2066" s="156" t="s">
        <v>38</v>
      </c>
      <c r="Z2066" s="156" t="s">
        <v>38</v>
      </c>
      <c r="AA2066" s="156" t="s">
        <v>38</v>
      </c>
      <c r="AB2066" s="156" t="s">
        <v>38</v>
      </c>
      <c r="AC2066" s="156" t="s">
        <v>38</v>
      </c>
      <c r="AD2066" s="96" t="s">
        <v>290</v>
      </c>
      <c r="AE2066" s="156" t="s">
        <v>38</v>
      </c>
      <c r="AF2066" s="156" t="s">
        <v>38</v>
      </c>
      <c r="AG2066" s="156" t="s">
        <v>38</v>
      </c>
      <c r="AH2066" s="156" t="s">
        <v>38</v>
      </c>
      <c r="AI2066" s="156" t="s">
        <v>38</v>
      </c>
      <c r="AJ2066" s="156" t="s">
        <v>38</v>
      </c>
      <c r="AK2066" s="156" t="s">
        <v>38</v>
      </c>
    </row>
    <row r="2067" spans="23:37" ht="16.5" customHeight="1" x14ac:dyDescent="0.25">
      <c r="W2067" s="156" t="s">
        <v>38</v>
      </c>
      <c r="X2067" s="156" t="s">
        <v>38</v>
      </c>
      <c r="Y2067" s="156" t="s">
        <v>38</v>
      </c>
      <c r="Z2067" s="156" t="s">
        <v>38</v>
      </c>
      <c r="AA2067" s="156" t="s">
        <v>38</v>
      </c>
      <c r="AB2067" s="156" t="s">
        <v>38</v>
      </c>
      <c r="AC2067" s="156" t="s">
        <v>38</v>
      </c>
      <c r="AD2067" s="96" t="s">
        <v>290</v>
      </c>
      <c r="AE2067" s="156" t="s">
        <v>38</v>
      </c>
      <c r="AF2067" s="156" t="s">
        <v>38</v>
      </c>
      <c r="AG2067" s="156" t="s">
        <v>38</v>
      </c>
      <c r="AH2067" s="156" t="s">
        <v>38</v>
      </c>
      <c r="AI2067" s="156" t="s">
        <v>38</v>
      </c>
      <c r="AJ2067" s="156" t="s">
        <v>38</v>
      </c>
      <c r="AK2067" s="156" t="s">
        <v>38</v>
      </c>
    </row>
    <row r="2068" spans="23:37" ht="16.5" customHeight="1" x14ac:dyDescent="0.25">
      <c r="W2068" s="156" t="s">
        <v>38</v>
      </c>
      <c r="X2068" s="156" t="s">
        <v>38</v>
      </c>
      <c r="Y2068" s="156" t="s">
        <v>38</v>
      </c>
      <c r="Z2068" s="156" t="s">
        <v>38</v>
      </c>
      <c r="AA2068" s="156" t="s">
        <v>38</v>
      </c>
      <c r="AB2068" s="156" t="s">
        <v>38</v>
      </c>
      <c r="AC2068" s="156" t="s">
        <v>38</v>
      </c>
      <c r="AD2068" s="96" t="s">
        <v>290</v>
      </c>
      <c r="AE2068" s="156" t="s">
        <v>38</v>
      </c>
      <c r="AF2068" s="156" t="s">
        <v>38</v>
      </c>
      <c r="AG2068" s="156" t="s">
        <v>38</v>
      </c>
      <c r="AH2068" s="156" t="s">
        <v>38</v>
      </c>
      <c r="AI2068" s="156" t="s">
        <v>38</v>
      </c>
      <c r="AJ2068" s="156" t="s">
        <v>38</v>
      </c>
      <c r="AK2068" s="156" t="s">
        <v>38</v>
      </c>
    </row>
    <row r="2069" spans="23:37" ht="16.5" customHeight="1" x14ac:dyDescent="0.25">
      <c r="W2069" s="156" t="s">
        <v>38</v>
      </c>
      <c r="X2069" s="156" t="s">
        <v>38</v>
      </c>
      <c r="Y2069" s="156" t="s">
        <v>38</v>
      </c>
      <c r="Z2069" s="156" t="s">
        <v>38</v>
      </c>
      <c r="AA2069" s="156" t="s">
        <v>38</v>
      </c>
      <c r="AB2069" s="156" t="s">
        <v>38</v>
      </c>
      <c r="AC2069" s="156" t="s">
        <v>38</v>
      </c>
      <c r="AD2069" s="96" t="s">
        <v>290</v>
      </c>
      <c r="AE2069" s="156" t="s">
        <v>38</v>
      </c>
      <c r="AF2069" s="156" t="s">
        <v>38</v>
      </c>
      <c r="AG2069" s="156" t="s">
        <v>38</v>
      </c>
      <c r="AH2069" s="156" t="s">
        <v>38</v>
      </c>
      <c r="AI2069" s="156" t="s">
        <v>38</v>
      </c>
      <c r="AJ2069" s="156" t="s">
        <v>38</v>
      </c>
      <c r="AK2069" s="156" t="s">
        <v>38</v>
      </c>
    </row>
    <row r="2070" spans="23:37" ht="16.5" customHeight="1" x14ac:dyDescent="0.25">
      <c r="W2070" s="156" t="s">
        <v>38</v>
      </c>
      <c r="X2070" s="156" t="s">
        <v>38</v>
      </c>
      <c r="Y2070" s="156" t="s">
        <v>38</v>
      </c>
      <c r="Z2070" s="156" t="s">
        <v>38</v>
      </c>
      <c r="AA2070" s="156" t="s">
        <v>38</v>
      </c>
      <c r="AB2070" s="156" t="s">
        <v>38</v>
      </c>
      <c r="AC2070" s="156" t="s">
        <v>38</v>
      </c>
      <c r="AD2070" s="96" t="s">
        <v>290</v>
      </c>
      <c r="AE2070" s="156" t="s">
        <v>38</v>
      </c>
      <c r="AF2070" s="156" t="s">
        <v>38</v>
      </c>
      <c r="AG2070" s="156" t="s">
        <v>38</v>
      </c>
      <c r="AH2070" s="156" t="s">
        <v>38</v>
      </c>
      <c r="AI2070" s="156" t="s">
        <v>38</v>
      </c>
      <c r="AJ2070" s="156" t="s">
        <v>38</v>
      </c>
      <c r="AK2070" s="156" t="s">
        <v>38</v>
      </c>
    </row>
    <row r="2071" spans="23:37" ht="16.5" customHeight="1" x14ac:dyDescent="0.25">
      <c r="W2071" s="156" t="s">
        <v>38</v>
      </c>
      <c r="X2071" s="156" t="s">
        <v>38</v>
      </c>
      <c r="Y2071" s="156" t="s">
        <v>38</v>
      </c>
      <c r="Z2071" s="156" t="s">
        <v>38</v>
      </c>
      <c r="AA2071" s="156" t="s">
        <v>38</v>
      </c>
      <c r="AB2071" s="156" t="s">
        <v>38</v>
      </c>
      <c r="AC2071" s="156" t="s">
        <v>38</v>
      </c>
      <c r="AD2071" s="96" t="s">
        <v>290</v>
      </c>
      <c r="AE2071" s="156" t="s">
        <v>38</v>
      </c>
      <c r="AF2071" s="156" t="s">
        <v>38</v>
      </c>
      <c r="AG2071" s="156" t="s">
        <v>38</v>
      </c>
      <c r="AH2071" s="156" t="s">
        <v>38</v>
      </c>
      <c r="AI2071" s="156" t="s">
        <v>38</v>
      </c>
      <c r="AJ2071" s="156" t="s">
        <v>38</v>
      </c>
      <c r="AK2071" s="156" t="s">
        <v>38</v>
      </c>
    </row>
    <row r="2072" spans="23:37" ht="16.5" customHeight="1" x14ac:dyDescent="0.25">
      <c r="W2072" s="156" t="s">
        <v>38</v>
      </c>
      <c r="X2072" s="156" t="s">
        <v>38</v>
      </c>
      <c r="Y2072" s="156" t="s">
        <v>38</v>
      </c>
      <c r="Z2072" s="156" t="s">
        <v>38</v>
      </c>
      <c r="AA2072" s="156" t="s">
        <v>38</v>
      </c>
      <c r="AB2072" s="156" t="s">
        <v>38</v>
      </c>
      <c r="AC2072" s="156" t="s">
        <v>38</v>
      </c>
      <c r="AD2072" s="96" t="s">
        <v>290</v>
      </c>
      <c r="AE2072" s="156" t="s">
        <v>38</v>
      </c>
      <c r="AF2072" s="156" t="s">
        <v>38</v>
      </c>
      <c r="AG2072" s="156" t="s">
        <v>38</v>
      </c>
      <c r="AH2072" s="156" t="s">
        <v>38</v>
      </c>
      <c r="AI2072" s="156" t="s">
        <v>38</v>
      </c>
      <c r="AJ2072" s="156" t="s">
        <v>38</v>
      </c>
      <c r="AK2072" s="156" t="s">
        <v>38</v>
      </c>
    </row>
    <row r="2073" spans="23:37" ht="16.5" customHeight="1" x14ac:dyDescent="0.25">
      <c r="W2073" s="156" t="s">
        <v>38</v>
      </c>
      <c r="X2073" s="156" t="s">
        <v>38</v>
      </c>
      <c r="Y2073" s="156" t="s">
        <v>38</v>
      </c>
      <c r="Z2073" s="156" t="s">
        <v>38</v>
      </c>
      <c r="AA2073" s="156" t="s">
        <v>38</v>
      </c>
      <c r="AB2073" s="156" t="s">
        <v>38</v>
      </c>
      <c r="AC2073" s="156" t="s">
        <v>38</v>
      </c>
      <c r="AD2073" s="96" t="s">
        <v>290</v>
      </c>
      <c r="AE2073" s="156" t="s">
        <v>38</v>
      </c>
      <c r="AF2073" s="156" t="s">
        <v>38</v>
      </c>
      <c r="AG2073" s="156" t="s">
        <v>38</v>
      </c>
      <c r="AH2073" s="156" t="s">
        <v>38</v>
      </c>
      <c r="AI2073" s="156" t="s">
        <v>38</v>
      </c>
      <c r="AJ2073" s="156" t="s">
        <v>38</v>
      </c>
      <c r="AK2073" s="156" t="s">
        <v>38</v>
      </c>
    </row>
    <row r="2074" spans="23:37" ht="16.5" customHeight="1" x14ac:dyDescent="0.25">
      <c r="W2074" s="156" t="s">
        <v>38</v>
      </c>
      <c r="X2074" s="156" t="s">
        <v>38</v>
      </c>
      <c r="Y2074" s="156" t="s">
        <v>38</v>
      </c>
      <c r="Z2074" s="156" t="s">
        <v>38</v>
      </c>
      <c r="AA2074" s="156" t="s">
        <v>38</v>
      </c>
      <c r="AB2074" s="156" t="s">
        <v>38</v>
      </c>
      <c r="AC2074" s="156" t="s">
        <v>38</v>
      </c>
      <c r="AD2074" s="96" t="s">
        <v>290</v>
      </c>
      <c r="AE2074" s="156" t="s">
        <v>38</v>
      </c>
      <c r="AF2074" s="156" t="s">
        <v>38</v>
      </c>
      <c r="AG2074" s="156" t="s">
        <v>38</v>
      </c>
      <c r="AH2074" s="156" t="s">
        <v>38</v>
      </c>
      <c r="AI2074" s="156" t="s">
        <v>38</v>
      </c>
      <c r="AJ2074" s="156" t="s">
        <v>38</v>
      </c>
      <c r="AK2074" s="156" t="s">
        <v>38</v>
      </c>
    </row>
    <row r="2075" spans="23:37" ht="16.5" customHeight="1" x14ac:dyDescent="0.25">
      <c r="W2075" s="156" t="s">
        <v>38</v>
      </c>
      <c r="X2075" s="156" t="s">
        <v>38</v>
      </c>
      <c r="Y2075" s="156" t="s">
        <v>38</v>
      </c>
      <c r="Z2075" s="156" t="s">
        <v>38</v>
      </c>
      <c r="AA2075" s="156" t="s">
        <v>38</v>
      </c>
      <c r="AB2075" s="156" t="s">
        <v>38</v>
      </c>
      <c r="AC2075" s="156" t="s">
        <v>38</v>
      </c>
      <c r="AD2075" s="96" t="s">
        <v>290</v>
      </c>
      <c r="AE2075" s="156" t="s">
        <v>38</v>
      </c>
      <c r="AF2075" s="156" t="s">
        <v>38</v>
      </c>
      <c r="AG2075" s="156" t="s">
        <v>38</v>
      </c>
      <c r="AH2075" s="156" t="s">
        <v>38</v>
      </c>
      <c r="AI2075" s="156" t="s">
        <v>38</v>
      </c>
      <c r="AJ2075" s="156" t="s">
        <v>38</v>
      </c>
      <c r="AK2075" s="156" t="s">
        <v>38</v>
      </c>
    </row>
    <row r="2076" spans="23:37" ht="16.5" customHeight="1" x14ac:dyDescent="0.25">
      <c r="W2076" s="156" t="s">
        <v>38</v>
      </c>
      <c r="X2076" s="156" t="s">
        <v>38</v>
      </c>
      <c r="Y2076" s="156" t="s">
        <v>38</v>
      </c>
      <c r="Z2076" s="156" t="s">
        <v>38</v>
      </c>
      <c r="AA2076" s="156" t="s">
        <v>38</v>
      </c>
      <c r="AB2076" s="156" t="s">
        <v>38</v>
      </c>
      <c r="AC2076" s="156" t="s">
        <v>38</v>
      </c>
      <c r="AD2076" s="96" t="s">
        <v>290</v>
      </c>
      <c r="AE2076" s="156" t="s">
        <v>38</v>
      </c>
      <c r="AF2076" s="156" t="s">
        <v>38</v>
      </c>
      <c r="AG2076" s="156" t="s">
        <v>38</v>
      </c>
      <c r="AH2076" s="156" t="s">
        <v>38</v>
      </c>
      <c r="AI2076" s="156" t="s">
        <v>38</v>
      </c>
      <c r="AJ2076" s="156" t="s">
        <v>38</v>
      </c>
      <c r="AK2076" s="156" t="s">
        <v>38</v>
      </c>
    </row>
    <row r="2077" spans="23:37" ht="16.5" customHeight="1" x14ac:dyDescent="0.25">
      <c r="W2077" s="156" t="s">
        <v>38</v>
      </c>
      <c r="X2077" s="156" t="s">
        <v>38</v>
      </c>
      <c r="Y2077" s="156" t="s">
        <v>38</v>
      </c>
      <c r="Z2077" s="156" t="s">
        <v>38</v>
      </c>
      <c r="AA2077" s="156" t="s">
        <v>38</v>
      </c>
      <c r="AB2077" s="156" t="s">
        <v>38</v>
      </c>
      <c r="AC2077" s="156" t="s">
        <v>38</v>
      </c>
      <c r="AD2077" s="96" t="s">
        <v>290</v>
      </c>
      <c r="AE2077" s="156" t="s">
        <v>38</v>
      </c>
      <c r="AF2077" s="156" t="s">
        <v>38</v>
      </c>
      <c r="AG2077" s="156" t="s">
        <v>38</v>
      </c>
      <c r="AH2077" s="156" t="s">
        <v>38</v>
      </c>
      <c r="AI2077" s="156" t="s">
        <v>38</v>
      </c>
      <c r="AJ2077" s="156" t="s">
        <v>38</v>
      </c>
      <c r="AK2077" s="156" t="s">
        <v>38</v>
      </c>
    </row>
    <row r="2078" spans="23:37" ht="16.5" customHeight="1" x14ac:dyDescent="0.25">
      <c r="W2078" s="156" t="s">
        <v>38</v>
      </c>
      <c r="X2078" s="156" t="s">
        <v>38</v>
      </c>
      <c r="Y2078" s="156" t="s">
        <v>38</v>
      </c>
      <c r="Z2078" s="156" t="s">
        <v>38</v>
      </c>
      <c r="AA2078" s="156" t="s">
        <v>38</v>
      </c>
      <c r="AB2078" s="156" t="s">
        <v>38</v>
      </c>
      <c r="AC2078" s="156" t="s">
        <v>38</v>
      </c>
      <c r="AD2078" s="96" t="s">
        <v>290</v>
      </c>
      <c r="AE2078" s="156" t="s">
        <v>38</v>
      </c>
      <c r="AF2078" s="156" t="s">
        <v>38</v>
      </c>
      <c r="AG2078" s="156" t="s">
        <v>38</v>
      </c>
      <c r="AH2078" s="156" t="s">
        <v>38</v>
      </c>
      <c r="AI2078" s="156" t="s">
        <v>38</v>
      </c>
      <c r="AJ2078" s="156" t="s">
        <v>38</v>
      </c>
      <c r="AK2078" s="156" t="s">
        <v>38</v>
      </c>
    </row>
    <row r="2079" spans="23:37" ht="16.5" customHeight="1" x14ac:dyDescent="0.25">
      <c r="W2079" s="156" t="s">
        <v>38</v>
      </c>
      <c r="X2079" s="156" t="s">
        <v>38</v>
      </c>
      <c r="Y2079" s="156" t="s">
        <v>38</v>
      </c>
      <c r="Z2079" s="156" t="s">
        <v>38</v>
      </c>
      <c r="AA2079" s="156" t="s">
        <v>38</v>
      </c>
      <c r="AB2079" s="156" t="s">
        <v>38</v>
      </c>
      <c r="AC2079" s="156" t="s">
        <v>38</v>
      </c>
      <c r="AD2079" s="96" t="s">
        <v>290</v>
      </c>
      <c r="AE2079" s="156" t="s">
        <v>38</v>
      </c>
      <c r="AF2079" s="156" t="s">
        <v>38</v>
      </c>
      <c r="AG2079" s="156" t="s">
        <v>38</v>
      </c>
      <c r="AH2079" s="156" t="s">
        <v>38</v>
      </c>
      <c r="AI2079" s="156" t="s">
        <v>38</v>
      </c>
      <c r="AJ2079" s="156" t="s">
        <v>38</v>
      </c>
      <c r="AK2079" s="156" t="s">
        <v>38</v>
      </c>
    </row>
    <row r="2080" spans="23:37" ht="16.5" customHeight="1" x14ac:dyDescent="0.25">
      <c r="W2080" s="156" t="s">
        <v>38</v>
      </c>
      <c r="X2080" s="156" t="s">
        <v>38</v>
      </c>
      <c r="Y2080" s="156" t="s">
        <v>38</v>
      </c>
      <c r="Z2080" s="156" t="s">
        <v>38</v>
      </c>
      <c r="AA2080" s="156" t="s">
        <v>38</v>
      </c>
      <c r="AB2080" s="156" t="s">
        <v>38</v>
      </c>
      <c r="AC2080" s="156" t="s">
        <v>38</v>
      </c>
      <c r="AD2080" s="96" t="s">
        <v>290</v>
      </c>
      <c r="AE2080" s="156" t="s">
        <v>38</v>
      </c>
      <c r="AF2080" s="156" t="s">
        <v>38</v>
      </c>
      <c r="AG2080" s="156" t="s">
        <v>38</v>
      </c>
      <c r="AH2080" s="156" t="s">
        <v>38</v>
      </c>
      <c r="AI2080" s="156" t="s">
        <v>38</v>
      </c>
      <c r="AJ2080" s="156" t="s">
        <v>38</v>
      </c>
      <c r="AK2080" s="156" t="s">
        <v>38</v>
      </c>
    </row>
    <row r="2081" spans="23:37" ht="16.5" customHeight="1" x14ac:dyDescent="0.25">
      <c r="W2081" s="156" t="s">
        <v>38</v>
      </c>
      <c r="X2081" s="156" t="s">
        <v>38</v>
      </c>
      <c r="Y2081" s="156" t="s">
        <v>38</v>
      </c>
      <c r="Z2081" s="156" t="s">
        <v>38</v>
      </c>
      <c r="AA2081" s="156" t="s">
        <v>38</v>
      </c>
      <c r="AB2081" s="156" t="s">
        <v>38</v>
      </c>
      <c r="AC2081" s="156" t="s">
        <v>38</v>
      </c>
      <c r="AD2081" s="96" t="s">
        <v>290</v>
      </c>
      <c r="AE2081" s="156" t="s">
        <v>38</v>
      </c>
      <c r="AF2081" s="156" t="s">
        <v>38</v>
      </c>
      <c r="AG2081" s="156" t="s">
        <v>38</v>
      </c>
      <c r="AH2081" s="156" t="s">
        <v>38</v>
      </c>
      <c r="AI2081" s="156" t="s">
        <v>38</v>
      </c>
      <c r="AJ2081" s="156" t="s">
        <v>38</v>
      </c>
      <c r="AK2081" s="156" t="s">
        <v>38</v>
      </c>
    </row>
    <row r="2082" spans="23:37" ht="16.5" customHeight="1" x14ac:dyDescent="0.25">
      <c r="W2082" s="156" t="s">
        <v>38</v>
      </c>
      <c r="X2082" s="156" t="s">
        <v>38</v>
      </c>
      <c r="Y2082" s="156" t="s">
        <v>38</v>
      </c>
      <c r="Z2082" s="156" t="s">
        <v>38</v>
      </c>
      <c r="AA2082" s="156" t="s">
        <v>38</v>
      </c>
      <c r="AB2082" s="156" t="s">
        <v>38</v>
      </c>
      <c r="AC2082" s="156" t="s">
        <v>38</v>
      </c>
      <c r="AD2082" s="96" t="s">
        <v>290</v>
      </c>
      <c r="AE2082" s="156" t="s">
        <v>38</v>
      </c>
      <c r="AF2082" s="156" t="s">
        <v>38</v>
      </c>
      <c r="AG2082" s="156" t="s">
        <v>38</v>
      </c>
      <c r="AH2082" s="156" t="s">
        <v>38</v>
      </c>
      <c r="AI2082" s="156" t="s">
        <v>38</v>
      </c>
      <c r="AJ2082" s="156" t="s">
        <v>38</v>
      </c>
      <c r="AK2082" s="156" t="s">
        <v>38</v>
      </c>
    </row>
    <row r="2083" spans="23:37" ht="16.5" customHeight="1" x14ac:dyDescent="0.25">
      <c r="W2083" s="156" t="s">
        <v>38</v>
      </c>
      <c r="X2083" s="156" t="s">
        <v>38</v>
      </c>
      <c r="Y2083" s="156" t="s">
        <v>38</v>
      </c>
      <c r="Z2083" s="156" t="s">
        <v>38</v>
      </c>
      <c r="AA2083" s="156" t="s">
        <v>38</v>
      </c>
      <c r="AB2083" s="156" t="s">
        <v>38</v>
      </c>
      <c r="AC2083" s="156" t="s">
        <v>38</v>
      </c>
      <c r="AD2083" s="96" t="s">
        <v>290</v>
      </c>
      <c r="AE2083" s="156" t="s">
        <v>38</v>
      </c>
      <c r="AF2083" s="156" t="s">
        <v>38</v>
      </c>
      <c r="AG2083" s="156" t="s">
        <v>38</v>
      </c>
      <c r="AH2083" s="156" t="s">
        <v>38</v>
      </c>
      <c r="AI2083" s="156" t="s">
        <v>38</v>
      </c>
      <c r="AJ2083" s="156" t="s">
        <v>38</v>
      </c>
      <c r="AK2083" s="156" t="s">
        <v>38</v>
      </c>
    </row>
    <row r="2084" spans="23:37" ht="16.5" customHeight="1" x14ac:dyDescent="0.25">
      <c r="W2084" s="156" t="s">
        <v>38</v>
      </c>
      <c r="X2084" s="156" t="s">
        <v>38</v>
      </c>
      <c r="Y2084" s="156" t="s">
        <v>38</v>
      </c>
      <c r="Z2084" s="156" t="s">
        <v>38</v>
      </c>
      <c r="AA2084" s="156" t="s">
        <v>38</v>
      </c>
      <c r="AB2084" s="156" t="s">
        <v>38</v>
      </c>
      <c r="AC2084" s="156" t="s">
        <v>38</v>
      </c>
      <c r="AD2084" s="96" t="s">
        <v>290</v>
      </c>
      <c r="AE2084" s="156" t="s">
        <v>38</v>
      </c>
      <c r="AF2084" s="156" t="s">
        <v>38</v>
      </c>
      <c r="AG2084" s="156" t="s">
        <v>38</v>
      </c>
      <c r="AH2084" s="156" t="s">
        <v>38</v>
      </c>
      <c r="AI2084" s="156" t="s">
        <v>38</v>
      </c>
      <c r="AJ2084" s="156" t="s">
        <v>38</v>
      </c>
      <c r="AK2084" s="156" t="s">
        <v>38</v>
      </c>
    </row>
    <row r="2085" spans="23:37" ht="16.5" customHeight="1" x14ac:dyDescent="0.25">
      <c r="W2085" s="156" t="s">
        <v>38</v>
      </c>
      <c r="X2085" s="156" t="s">
        <v>38</v>
      </c>
      <c r="Y2085" s="156" t="s">
        <v>38</v>
      </c>
      <c r="Z2085" s="156" t="s">
        <v>38</v>
      </c>
      <c r="AA2085" s="156" t="s">
        <v>38</v>
      </c>
      <c r="AB2085" s="156" t="s">
        <v>38</v>
      </c>
      <c r="AC2085" s="156" t="s">
        <v>38</v>
      </c>
      <c r="AD2085" s="96" t="s">
        <v>290</v>
      </c>
      <c r="AE2085" s="156" t="s">
        <v>38</v>
      </c>
      <c r="AF2085" s="156" t="s">
        <v>38</v>
      </c>
      <c r="AG2085" s="156" t="s">
        <v>38</v>
      </c>
      <c r="AH2085" s="156" t="s">
        <v>38</v>
      </c>
      <c r="AI2085" s="156" t="s">
        <v>38</v>
      </c>
      <c r="AJ2085" s="156" t="s">
        <v>38</v>
      </c>
      <c r="AK2085" s="156" t="s">
        <v>38</v>
      </c>
    </row>
    <row r="2086" spans="23:37" ht="16.5" customHeight="1" x14ac:dyDescent="0.25">
      <c r="W2086" s="156" t="s">
        <v>38</v>
      </c>
      <c r="X2086" s="156" t="s">
        <v>38</v>
      </c>
      <c r="Y2086" s="156" t="s">
        <v>38</v>
      </c>
      <c r="Z2086" s="156" t="s">
        <v>38</v>
      </c>
      <c r="AA2086" s="156" t="s">
        <v>38</v>
      </c>
      <c r="AB2086" s="156" t="s">
        <v>38</v>
      </c>
      <c r="AC2086" s="156" t="s">
        <v>38</v>
      </c>
      <c r="AD2086" s="96" t="s">
        <v>290</v>
      </c>
      <c r="AE2086" s="156" t="s">
        <v>38</v>
      </c>
      <c r="AF2086" s="156" t="s">
        <v>38</v>
      </c>
      <c r="AG2086" s="156" t="s">
        <v>38</v>
      </c>
      <c r="AH2086" s="156" t="s">
        <v>38</v>
      </c>
      <c r="AI2086" s="156" t="s">
        <v>38</v>
      </c>
      <c r="AJ2086" s="156" t="s">
        <v>38</v>
      </c>
      <c r="AK2086" s="156" t="s">
        <v>38</v>
      </c>
    </row>
    <row r="2087" spans="23:37" ht="16.5" customHeight="1" x14ac:dyDescent="0.25">
      <c r="W2087" s="156" t="s">
        <v>38</v>
      </c>
      <c r="X2087" s="156" t="s">
        <v>38</v>
      </c>
      <c r="Y2087" s="156" t="s">
        <v>38</v>
      </c>
      <c r="Z2087" s="156" t="s">
        <v>38</v>
      </c>
      <c r="AA2087" s="156" t="s">
        <v>38</v>
      </c>
      <c r="AB2087" s="156" t="s">
        <v>38</v>
      </c>
      <c r="AC2087" s="156" t="s">
        <v>38</v>
      </c>
      <c r="AD2087" s="96" t="s">
        <v>290</v>
      </c>
      <c r="AE2087" s="156" t="s">
        <v>38</v>
      </c>
      <c r="AF2087" s="156" t="s">
        <v>38</v>
      </c>
      <c r="AG2087" s="156" t="s">
        <v>38</v>
      </c>
      <c r="AH2087" s="156" t="s">
        <v>38</v>
      </c>
      <c r="AI2087" s="156" t="s">
        <v>38</v>
      </c>
      <c r="AJ2087" s="156" t="s">
        <v>38</v>
      </c>
      <c r="AK2087" s="156" t="s">
        <v>38</v>
      </c>
    </row>
    <row r="2088" spans="23:37" ht="16.5" customHeight="1" x14ac:dyDescent="0.25">
      <c r="W2088" s="156" t="s">
        <v>38</v>
      </c>
      <c r="X2088" s="156" t="s">
        <v>38</v>
      </c>
      <c r="Y2088" s="156" t="s">
        <v>38</v>
      </c>
      <c r="Z2088" s="156" t="s">
        <v>38</v>
      </c>
      <c r="AA2088" s="156" t="s">
        <v>38</v>
      </c>
      <c r="AB2088" s="156" t="s">
        <v>38</v>
      </c>
      <c r="AC2088" s="156" t="s">
        <v>38</v>
      </c>
      <c r="AD2088" s="96" t="s">
        <v>290</v>
      </c>
      <c r="AE2088" s="156" t="s">
        <v>38</v>
      </c>
      <c r="AF2088" s="156" t="s">
        <v>38</v>
      </c>
      <c r="AG2088" s="156" t="s">
        <v>38</v>
      </c>
      <c r="AH2088" s="156" t="s">
        <v>38</v>
      </c>
      <c r="AI2088" s="156" t="s">
        <v>38</v>
      </c>
      <c r="AJ2088" s="156" t="s">
        <v>38</v>
      </c>
      <c r="AK2088" s="156" t="s">
        <v>38</v>
      </c>
    </row>
    <row r="2089" spans="23:37" ht="16.5" customHeight="1" x14ac:dyDescent="0.25">
      <c r="W2089" s="156" t="s">
        <v>38</v>
      </c>
      <c r="X2089" s="156" t="s">
        <v>38</v>
      </c>
      <c r="Y2089" s="156" t="s">
        <v>38</v>
      </c>
      <c r="Z2089" s="156" t="s">
        <v>38</v>
      </c>
      <c r="AA2089" s="156" t="s">
        <v>38</v>
      </c>
      <c r="AB2089" s="156" t="s">
        <v>38</v>
      </c>
      <c r="AC2089" s="156" t="s">
        <v>38</v>
      </c>
      <c r="AD2089" s="96" t="s">
        <v>290</v>
      </c>
      <c r="AE2089" s="156" t="s">
        <v>38</v>
      </c>
      <c r="AF2089" s="156" t="s">
        <v>38</v>
      </c>
      <c r="AG2089" s="156" t="s">
        <v>38</v>
      </c>
      <c r="AH2089" s="156" t="s">
        <v>38</v>
      </c>
      <c r="AI2089" s="156" t="s">
        <v>38</v>
      </c>
      <c r="AJ2089" s="156" t="s">
        <v>38</v>
      </c>
      <c r="AK2089" s="156" t="s">
        <v>38</v>
      </c>
    </row>
    <row r="2090" spans="23:37" ht="16.5" customHeight="1" x14ac:dyDescent="0.25">
      <c r="W2090" s="156" t="s">
        <v>38</v>
      </c>
      <c r="X2090" s="156" t="s">
        <v>38</v>
      </c>
      <c r="Y2090" s="156" t="s">
        <v>38</v>
      </c>
      <c r="Z2090" s="156" t="s">
        <v>38</v>
      </c>
      <c r="AA2090" s="156" t="s">
        <v>38</v>
      </c>
      <c r="AB2090" s="156" t="s">
        <v>38</v>
      </c>
      <c r="AC2090" s="156" t="s">
        <v>38</v>
      </c>
      <c r="AD2090" s="96" t="s">
        <v>290</v>
      </c>
      <c r="AE2090" s="156" t="s">
        <v>38</v>
      </c>
      <c r="AF2090" s="156" t="s">
        <v>38</v>
      </c>
      <c r="AG2090" s="156" t="s">
        <v>38</v>
      </c>
      <c r="AH2090" s="156" t="s">
        <v>38</v>
      </c>
      <c r="AI2090" s="156" t="s">
        <v>38</v>
      </c>
      <c r="AJ2090" s="156" t="s">
        <v>38</v>
      </c>
      <c r="AK2090" s="156" t="s">
        <v>38</v>
      </c>
    </row>
    <row r="2091" spans="23:37" ht="16.5" customHeight="1" x14ac:dyDescent="0.25">
      <c r="W2091" s="156" t="s">
        <v>38</v>
      </c>
      <c r="X2091" s="156" t="s">
        <v>38</v>
      </c>
      <c r="Y2091" s="156" t="s">
        <v>38</v>
      </c>
      <c r="Z2091" s="156" t="s">
        <v>38</v>
      </c>
      <c r="AA2091" s="156" t="s">
        <v>38</v>
      </c>
      <c r="AB2091" s="156" t="s">
        <v>38</v>
      </c>
      <c r="AC2091" s="156" t="s">
        <v>38</v>
      </c>
      <c r="AD2091" s="96" t="s">
        <v>290</v>
      </c>
      <c r="AE2091" s="156" t="s">
        <v>38</v>
      </c>
      <c r="AF2091" s="156" t="s">
        <v>38</v>
      </c>
      <c r="AG2091" s="156" t="s">
        <v>38</v>
      </c>
      <c r="AH2091" s="156" t="s">
        <v>38</v>
      </c>
      <c r="AI2091" s="156" t="s">
        <v>38</v>
      </c>
      <c r="AJ2091" s="156" t="s">
        <v>38</v>
      </c>
      <c r="AK2091" s="156" t="s">
        <v>38</v>
      </c>
    </row>
    <row r="2092" spans="23:37" ht="16.5" customHeight="1" x14ac:dyDescent="0.25">
      <c r="W2092" s="156" t="s">
        <v>38</v>
      </c>
      <c r="X2092" s="156" t="s">
        <v>38</v>
      </c>
      <c r="Y2092" s="156" t="s">
        <v>38</v>
      </c>
      <c r="Z2092" s="156" t="s">
        <v>38</v>
      </c>
      <c r="AA2092" s="156" t="s">
        <v>38</v>
      </c>
      <c r="AB2092" s="156" t="s">
        <v>38</v>
      </c>
      <c r="AC2092" s="156" t="s">
        <v>38</v>
      </c>
      <c r="AD2092" s="96" t="s">
        <v>290</v>
      </c>
      <c r="AE2092" s="156" t="s">
        <v>38</v>
      </c>
      <c r="AF2092" s="156" t="s">
        <v>38</v>
      </c>
      <c r="AG2092" s="156" t="s">
        <v>38</v>
      </c>
      <c r="AH2092" s="156" t="s">
        <v>38</v>
      </c>
      <c r="AI2092" s="156" t="s">
        <v>38</v>
      </c>
      <c r="AJ2092" s="156" t="s">
        <v>38</v>
      </c>
      <c r="AK2092" s="156" t="s">
        <v>38</v>
      </c>
    </row>
    <row r="2093" spans="23:37" ht="16.5" customHeight="1" x14ac:dyDescent="0.25">
      <c r="W2093" s="156" t="s">
        <v>38</v>
      </c>
      <c r="X2093" s="156" t="s">
        <v>38</v>
      </c>
      <c r="Y2093" s="156" t="s">
        <v>38</v>
      </c>
      <c r="Z2093" s="156" t="s">
        <v>38</v>
      </c>
      <c r="AA2093" s="156" t="s">
        <v>38</v>
      </c>
      <c r="AB2093" s="156" t="s">
        <v>38</v>
      </c>
      <c r="AC2093" s="156" t="s">
        <v>38</v>
      </c>
      <c r="AD2093" s="96" t="s">
        <v>290</v>
      </c>
      <c r="AE2093" s="156" t="s">
        <v>38</v>
      </c>
      <c r="AF2093" s="156" t="s">
        <v>38</v>
      </c>
      <c r="AG2093" s="156" t="s">
        <v>38</v>
      </c>
      <c r="AH2093" s="156" t="s">
        <v>38</v>
      </c>
      <c r="AI2093" s="156" t="s">
        <v>38</v>
      </c>
      <c r="AJ2093" s="156" t="s">
        <v>38</v>
      </c>
      <c r="AK2093" s="156" t="s">
        <v>38</v>
      </c>
    </row>
    <row r="2094" spans="23:37" ht="16.5" customHeight="1" x14ac:dyDescent="0.25">
      <c r="W2094" s="156" t="s">
        <v>38</v>
      </c>
      <c r="X2094" s="156" t="s">
        <v>38</v>
      </c>
      <c r="Y2094" s="156" t="s">
        <v>38</v>
      </c>
      <c r="Z2094" s="156" t="s">
        <v>38</v>
      </c>
      <c r="AA2094" s="156" t="s">
        <v>38</v>
      </c>
      <c r="AB2094" s="156" t="s">
        <v>38</v>
      </c>
      <c r="AC2094" s="156" t="s">
        <v>38</v>
      </c>
      <c r="AD2094" s="96" t="s">
        <v>290</v>
      </c>
      <c r="AE2094" s="156" t="s">
        <v>38</v>
      </c>
      <c r="AF2094" s="156" t="s">
        <v>38</v>
      </c>
      <c r="AG2094" s="156" t="s">
        <v>38</v>
      </c>
      <c r="AH2094" s="156" t="s">
        <v>38</v>
      </c>
      <c r="AI2094" s="156" t="s">
        <v>38</v>
      </c>
      <c r="AJ2094" s="156" t="s">
        <v>38</v>
      </c>
      <c r="AK2094" s="156" t="s">
        <v>38</v>
      </c>
    </row>
    <row r="2095" spans="23:37" ht="16.5" customHeight="1" x14ac:dyDescent="0.25">
      <c r="W2095" s="156" t="s">
        <v>38</v>
      </c>
      <c r="X2095" s="156" t="s">
        <v>38</v>
      </c>
      <c r="Y2095" s="156" t="s">
        <v>38</v>
      </c>
      <c r="Z2095" s="156" t="s">
        <v>38</v>
      </c>
      <c r="AA2095" s="156" t="s">
        <v>38</v>
      </c>
      <c r="AB2095" s="156" t="s">
        <v>38</v>
      </c>
      <c r="AC2095" s="156" t="s">
        <v>38</v>
      </c>
      <c r="AD2095" s="96" t="s">
        <v>290</v>
      </c>
      <c r="AE2095" s="156" t="s">
        <v>38</v>
      </c>
      <c r="AF2095" s="156" t="s">
        <v>38</v>
      </c>
      <c r="AG2095" s="156" t="s">
        <v>38</v>
      </c>
      <c r="AH2095" s="156" t="s">
        <v>38</v>
      </c>
      <c r="AI2095" s="156" t="s">
        <v>38</v>
      </c>
      <c r="AJ2095" s="156" t="s">
        <v>38</v>
      </c>
      <c r="AK2095" s="156" t="s">
        <v>38</v>
      </c>
    </row>
    <row r="2096" spans="23:37" ht="16.5" customHeight="1" x14ac:dyDescent="0.25">
      <c r="W2096" s="156" t="s">
        <v>38</v>
      </c>
      <c r="X2096" s="156" t="s">
        <v>38</v>
      </c>
      <c r="Y2096" s="156" t="s">
        <v>38</v>
      </c>
      <c r="Z2096" s="156" t="s">
        <v>38</v>
      </c>
      <c r="AA2096" s="156" t="s">
        <v>38</v>
      </c>
      <c r="AB2096" s="156" t="s">
        <v>38</v>
      </c>
      <c r="AC2096" s="156" t="s">
        <v>38</v>
      </c>
      <c r="AD2096" s="96" t="s">
        <v>290</v>
      </c>
      <c r="AE2096" s="156" t="s">
        <v>38</v>
      </c>
      <c r="AF2096" s="156" t="s">
        <v>38</v>
      </c>
      <c r="AG2096" s="156" t="s">
        <v>38</v>
      </c>
      <c r="AH2096" s="156" t="s">
        <v>38</v>
      </c>
      <c r="AI2096" s="156" t="s">
        <v>38</v>
      </c>
      <c r="AJ2096" s="156" t="s">
        <v>38</v>
      </c>
      <c r="AK2096" s="156" t="s">
        <v>38</v>
      </c>
    </row>
    <row r="2097" spans="23:37" ht="16.5" customHeight="1" x14ac:dyDescent="0.25">
      <c r="W2097" s="156" t="s">
        <v>38</v>
      </c>
      <c r="X2097" s="156" t="s">
        <v>38</v>
      </c>
      <c r="Y2097" s="156" t="s">
        <v>38</v>
      </c>
      <c r="Z2097" s="156" t="s">
        <v>38</v>
      </c>
      <c r="AA2097" s="156" t="s">
        <v>38</v>
      </c>
      <c r="AB2097" s="156" t="s">
        <v>38</v>
      </c>
      <c r="AC2097" s="156" t="s">
        <v>38</v>
      </c>
      <c r="AD2097" s="96" t="s">
        <v>290</v>
      </c>
      <c r="AE2097" s="156" t="s">
        <v>38</v>
      </c>
      <c r="AF2097" s="156" t="s">
        <v>38</v>
      </c>
      <c r="AG2097" s="156" t="s">
        <v>38</v>
      </c>
      <c r="AH2097" s="156" t="s">
        <v>38</v>
      </c>
      <c r="AI2097" s="156" t="s">
        <v>38</v>
      </c>
      <c r="AJ2097" s="156" t="s">
        <v>38</v>
      </c>
      <c r="AK2097" s="156" t="s">
        <v>38</v>
      </c>
    </row>
    <row r="2098" spans="23:37" ht="16.5" customHeight="1" x14ac:dyDescent="0.25">
      <c r="W2098" s="156" t="s">
        <v>38</v>
      </c>
      <c r="X2098" s="156" t="s">
        <v>38</v>
      </c>
      <c r="Y2098" s="156" t="s">
        <v>38</v>
      </c>
      <c r="Z2098" s="156" t="s">
        <v>38</v>
      </c>
      <c r="AA2098" s="156" t="s">
        <v>38</v>
      </c>
      <c r="AB2098" s="156" t="s">
        <v>38</v>
      </c>
      <c r="AC2098" s="156" t="s">
        <v>38</v>
      </c>
      <c r="AD2098" s="96" t="s">
        <v>290</v>
      </c>
      <c r="AE2098" s="156" t="s">
        <v>38</v>
      </c>
      <c r="AF2098" s="156" t="s">
        <v>38</v>
      </c>
      <c r="AG2098" s="156" t="s">
        <v>38</v>
      </c>
      <c r="AH2098" s="156" t="s">
        <v>38</v>
      </c>
      <c r="AI2098" s="156" t="s">
        <v>38</v>
      </c>
      <c r="AJ2098" s="156" t="s">
        <v>38</v>
      </c>
      <c r="AK2098" s="156" t="s">
        <v>38</v>
      </c>
    </row>
    <row r="2099" spans="23:37" ht="16.5" customHeight="1" x14ac:dyDescent="0.25">
      <c r="W2099" s="156" t="s">
        <v>38</v>
      </c>
      <c r="X2099" s="156" t="s">
        <v>38</v>
      </c>
      <c r="Y2099" s="156" t="s">
        <v>38</v>
      </c>
      <c r="Z2099" s="156" t="s">
        <v>38</v>
      </c>
      <c r="AA2099" s="156" t="s">
        <v>38</v>
      </c>
      <c r="AB2099" s="156" t="s">
        <v>38</v>
      </c>
      <c r="AC2099" s="156" t="s">
        <v>38</v>
      </c>
      <c r="AD2099" s="96" t="s">
        <v>290</v>
      </c>
      <c r="AE2099" s="156" t="s">
        <v>38</v>
      </c>
      <c r="AF2099" s="156" t="s">
        <v>38</v>
      </c>
      <c r="AG2099" s="156" t="s">
        <v>38</v>
      </c>
      <c r="AH2099" s="156" t="s">
        <v>38</v>
      </c>
      <c r="AI2099" s="156" t="s">
        <v>38</v>
      </c>
      <c r="AJ2099" s="156" t="s">
        <v>38</v>
      </c>
      <c r="AK2099" s="156" t="s">
        <v>38</v>
      </c>
    </row>
    <row r="2100" spans="23:37" ht="16.5" customHeight="1" x14ac:dyDescent="0.25">
      <c r="W2100" s="156" t="s">
        <v>38</v>
      </c>
      <c r="X2100" s="156" t="s">
        <v>38</v>
      </c>
      <c r="Y2100" s="156" t="s">
        <v>38</v>
      </c>
      <c r="Z2100" s="156" t="s">
        <v>38</v>
      </c>
      <c r="AA2100" s="156" t="s">
        <v>38</v>
      </c>
      <c r="AB2100" s="156" t="s">
        <v>38</v>
      </c>
      <c r="AC2100" s="156" t="s">
        <v>38</v>
      </c>
      <c r="AD2100" s="96" t="s">
        <v>290</v>
      </c>
      <c r="AE2100" s="156" t="s">
        <v>38</v>
      </c>
      <c r="AF2100" s="156" t="s">
        <v>38</v>
      </c>
      <c r="AG2100" s="156" t="s">
        <v>38</v>
      </c>
      <c r="AH2100" s="156" t="s">
        <v>38</v>
      </c>
      <c r="AI2100" s="156" t="s">
        <v>38</v>
      </c>
      <c r="AJ2100" s="156" t="s">
        <v>38</v>
      </c>
      <c r="AK2100" s="156" t="s">
        <v>38</v>
      </c>
    </row>
    <row r="2101" spans="23:37" ht="16.5" customHeight="1" x14ac:dyDescent="0.25">
      <c r="W2101" s="156" t="s">
        <v>38</v>
      </c>
      <c r="X2101" s="156" t="s">
        <v>38</v>
      </c>
      <c r="Y2101" s="156" t="s">
        <v>38</v>
      </c>
      <c r="Z2101" s="156" t="s">
        <v>38</v>
      </c>
      <c r="AA2101" s="156" t="s">
        <v>38</v>
      </c>
      <c r="AB2101" s="156" t="s">
        <v>38</v>
      </c>
      <c r="AC2101" s="156" t="s">
        <v>38</v>
      </c>
      <c r="AD2101" s="96" t="s">
        <v>290</v>
      </c>
      <c r="AE2101" s="156" t="s">
        <v>38</v>
      </c>
      <c r="AF2101" s="156" t="s">
        <v>38</v>
      </c>
      <c r="AG2101" s="156" t="s">
        <v>38</v>
      </c>
      <c r="AH2101" s="156" t="s">
        <v>38</v>
      </c>
      <c r="AI2101" s="156" t="s">
        <v>38</v>
      </c>
      <c r="AJ2101" s="156" t="s">
        <v>38</v>
      </c>
      <c r="AK2101" s="156" t="s">
        <v>38</v>
      </c>
    </row>
    <row r="2102" spans="23:37" ht="16.5" customHeight="1" x14ac:dyDescent="0.25">
      <c r="W2102" s="156" t="s">
        <v>38</v>
      </c>
      <c r="X2102" s="156" t="s">
        <v>38</v>
      </c>
      <c r="Y2102" s="156" t="s">
        <v>38</v>
      </c>
      <c r="Z2102" s="156" t="s">
        <v>38</v>
      </c>
      <c r="AA2102" s="156" t="s">
        <v>38</v>
      </c>
      <c r="AB2102" s="156" t="s">
        <v>38</v>
      </c>
      <c r="AC2102" s="156" t="s">
        <v>38</v>
      </c>
      <c r="AD2102" s="96" t="s">
        <v>290</v>
      </c>
      <c r="AE2102" s="156" t="s">
        <v>38</v>
      </c>
      <c r="AF2102" s="156" t="s">
        <v>38</v>
      </c>
      <c r="AG2102" s="156" t="s">
        <v>38</v>
      </c>
      <c r="AH2102" s="156" t="s">
        <v>38</v>
      </c>
      <c r="AI2102" s="156" t="s">
        <v>38</v>
      </c>
      <c r="AJ2102" s="156" t="s">
        <v>38</v>
      </c>
      <c r="AK2102" s="156" t="s">
        <v>38</v>
      </c>
    </row>
    <row r="2103" spans="23:37" ht="16.5" customHeight="1" x14ac:dyDescent="0.25">
      <c r="W2103" s="156" t="s">
        <v>38</v>
      </c>
      <c r="X2103" s="156" t="s">
        <v>38</v>
      </c>
      <c r="Y2103" s="156" t="s">
        <v>38</v>
      </c>
      <c r="Z2103" s="156" t="s">
        <v>38</v>
      </c>
      <c r="AA2103" s="156" t="s">
        <v>38</v>
      </c>
      <c r="AB2103" s="156" t="s">
        <v>38</v>
      </c>
      <c r="AC2103" s="156" t="s">
        <v>38</v>
      </c>
      <c r="AD2103" s="96" t="s">
        <v>290</v>
      </c>
      <c r="AE2103" s="156" t="s">
        <v>38</v>
      </c>
      <c r="AF2103" s="156" t="s">
        <v>38</v>
      </c>
      <c r="AG2103" s="156" t="s">
        <v>38</v>
      </c>
      <c r="AH2103" s="156" t="s">
        <v>38</v>
      </c>
      <c r="AI2103" s="156" t="s">
        <v>38</v>
      </c>
      <c r="AJ2103" s="156" t="s">
        <v>38</v>
      </c>
      <c r="AK2103" s="156" t="s">
        <v>38</v>
      </c>
    </row>
    <row r="2104" spans="23:37" ht="16.5" customHeight="1" x14ac:dyDescent="0.25">
      <c r="W2104" s="156" t="s">
        <v>38</v>
      </c>
      <c r="X2104" s="156" t="s">
        <v>38</v>
      </c>
      <c r="Y2104" s="156" t="s">
        <v>38</v>
      </c>
      <c r="Z2104" s="156" t="s">
        <v>38</v>
      </c>
      <c r="AA2104" s="156" t="s">
        <v>38</v>
      </c>
      <c r="AB2104" s="156" t="s">
        <v>38</v>
      </c>
      <c r="AC2104" s="156" t="s">
        <v>38</v>
      </c>
      <c r="AD2104" s="96" t="s">
        <v>290</v>
      </c>
      <c r="AE2104" s="156" t="s">
        <v>38</v>
      </c>
      <c r="AF2104" s="156" t="s">
        <v>38</v>
      </c>
      <c r="AG2104" s="156" t="s">
        <v>38</v>
      </c>
      <c r="AH2104" s="156" t="s">
        <v>38</v>
      </c>
      <c r="AI2104" s="156" t="s">
        <v>38</v>
      </c>
      <c r="AJ2104" s="156" t="s">
        <v>38</v>
      </c>
      <c r="AK2104" s="156" t="s">
        <v>38</v>
      </c>
    </row>
    <row r="2105" spans="23:37" ht="16.5" customHeight="1" x14ac:dyDescent="0.25">
      <c r="W2105" s="156" t="s">
        <v>38</v>
      </c>
      <c r="X2105" s="156" t="s">
        <v>38</v>
      </c>
      <c r="Y2105" s="156" t="s">
        <v>38</v>
      </c>
      <c r="Z2105" s="156" t="s">
        <v>38</v>
      </c>
      <c r="AA2105" s="156" t="s">
        <v>38</v>
      </c>
      <c r="AB2105" s="156" t="s">
        <v>38</v>
      </c>
      <c r="AC2105" s="156" t="s">
        <v>38</v>
      </c>
      <c r="AD2105" s="96" t="s">
        <v>290</v>
      </c>
      <c r="AE2105" s="156" t="s">
        <v>38</v>
      </c>
      <c r="AF2105" s="156" t="s">
        <v>38</v>
      </c>
      <c r="AG2105" s="156" t="s">
        <v>38</v>
      </c>
      <c r="AH2105" s="156" t="s">
        <v>38</v>
      </c>
      <c r="AI2105" s="156" t="s">
        <v>38</v>
      </c>
      <c r="AJ2105" s="156" t="s">
        <v>38</v>
      </c>
      <c r="AK2105" s="156" t="s">
        <v>38</v>
      </c>
    </row>
    <row r="2106" spans="23:37" ht="16.5" customHeight="1" x14ac:dyDescent="0.25">
      <c r="W2106" s="156" t="s">
        <v>38</v>
      </c>
      <c r="X2106" s="156" t="s">
        <v>38</v>
      </c>
      <c r="Y2106" s="156" t="s">
        <v>38</v>
      </c>
      <c r="Z2106" s="156" t="s">
        <v>38</v>
      </c>
      <c r="AA2106" s="156" t="s">
        <v>38</v>
      </c>
      <c r="AB2106" s="156" t="s">
        <v>38</v>
      </c>
      <c r="AC2106" s="156" t="s">
        <v>38</v>
      </c>
      <c r="AD2106" s="96" t="s">
        <v>290</v>
      </c>
      <c r="AE2106" s="156" t="s">
        <v>38</v>
      </c>
      <c r="AF2106" s="156" t="s">
        <v>38</v>
      </c>
      <c r="AG2106" s="156" t="s">
        <v>38</v>
      </c>
      <c r="AH2106" s="156" t="s">
        <v>38</v>
      </c>
      <c r="AI2106" s="156" t="s">
        <v>38</v>
      </c>
      <c r="AJ2106" s="156" t="s">
        <v>38</v>
      </c>
      <c r="AK2106" s="156" t="s">
        <v>38</v>
      </c>
    </row>
    <row r="2107" spans="23:37" ht="16.5" customHeight="1" x14ac:dyDescent="0.25">
      <c r="W2107" s="156" t="s">
        <v>38</v>
      </c>
      <c r="X2107" s="156" t="s">
        <v>38</v>
      </c>
      <c r="Y2107" s="156" t="s">
        <v>38</v>
      </c>
      <c r="Z2107" s="156" t="s">
        <v>38</v>
      </c>
      <c r="AA2107" s="156" t="s">
        <v>38</v>
      </c>
      <c r="AB2107" s="156" t="s">
        <v>38</v>
      </c>
      <c r="AC2107" s="156" t="s">
        <v>38</v>
      </c>
      <c r="AD2107" s="96" t="s">
        <v>290</v>
      </c>
      <c r="AE2107" s="156" t="s">
        <v>38</v>
      </c>
      <c r="AF2107" s="156" t="s">
        <v>38</v>
      </c>
      <c r="AG2107" s="156" t="s">
        <v>38</v>
      </c>
      <c r="AH2107" s="156" t="s">
        <v>38</v>
      </c>
      <c r="AI2107" s="156" t="s">
        <v>38</v>
      </c>
      <c r="AJ2107" s="156" t="s">
        <v>38</v>
      </c>
      <c r="AK2107" s="156" t="s">
        <v>38</v>
      </c>
    </row>
    <row r="2108" spans="23:37" ht="16.5" customHeight="1" x14ac:dyDescent="0.25">
      <c r="W2108" s="156" t="s">
        <v>38</v>
      </c>
      <c r="X2108" s="156" t="s">
        <v>38</v>
      </c>
      <c r="Y2108" s="156" t="s">
        <v>38</v>
      </c>
      <c r="Z2108" s="156" t="s">
        <v>38</v>
      </c>
      <c r="AA2108" s="156" t="s">
        <v>38</v>
      </c>
      <c r="AB2108" s="156" t="s">
        <v>38</v>
      </c>
      <c r="AC2108" s="156" t="s">
        <v>38</v>
      </c>
      <c r="AD2108" s="96" t="s">
        <v>290</v>
      </c>
      <c r="AE2108" s="156" t="s">
        <v>38</v>
      </c>
      <c r="AF2108" s="156" t="s">
        <v>38</v>
      </c>
      <c r="AG2108" s="156" t="s">
        <v>38</v>
      </c>
      <c r="AH2108" s="156" t="s">
        <v>38</v>
      </c>
      <c r="AI2108" s="156" t="s">
        <v>38</v>
      </c>
      <c r="AJ2108" s="156" t="s">
        <v>38</v>
      </c>
      <c r="AK2108" s="156" t="s">
        <v>38</v>
      </c>
    </row>
    <row r="2109" spans="23:37" ht="16.5" customHeight="1" x14ac:dyDescent="0.25">
      <c r="W2109" s="156" t="s">
        <v>38</v>
      </c>
      <c r="X2109" s="156" t="s">
        <v>38</v>
      </c>
      <c r="Y2109" s="156" t="s">
        <v>38</v>
      </c>
      <c r="Z2109" s="156" t="s">
        <v>38</v>
      </c>
      <c r="AA2109" s="156" t="s">
        <v>38</v>
      </c>
      <c r="AB2109" s="156" t="s">
        <v>38</v>
      </c>
      <c r="AC2109" s="156" t="s">
        <v>38</v>
      </c>
      <c r="AD2109" s="96" t="s">
        <v>290</v>
      </c>
      <c r="AE2109" s="156" t="s">
        <v>38</v>
      </c>
      <c r="AF2109" s="156" t="s">
        <v>38</v>
      </c>
      <c r="AG2109" s="156" t="s">
        <v>38</v>
      </c>
      <c r="AH2109" s="156" t="s">
        <v>38</v>
      </c>
      <c r="AI2109" s="156" t="s">
        <v>38</v>
      </c>
      <c r="AJ2109" s="156" t="s">
        <v>38</v>
      </c>
      <c r="AK2109" s="156" t="s">
        <v>38</v>
      </c>
    </row>
    <row r="2110" spans="23:37" ht="16.5" customHeight="1" x14ac:dyDescent="0.25">
      <c r="W2110" s="156" t="s">
        <v>38</v>
      </c>
      <c r="X2110" s="156" t="s">
        <v>38</v>
      </c>
      <c r="Y2110" s="156" t="s">
        <v>38</v>
      </c>
      <c r="Z2110" s="156" t="s">
        <v>38</v>
      </c>
      <c r="AA2110" s="156" t="s">
        <v>38</v>
      </c>
      <c r="AB2110" s="156" t="s">
        <v>38</v>
      </c>
      <c r="AC2110" s="156" t="s">
        <v>38</v>
      </c>
      <c r="AD2110" s="96" t="s">
        <v>290</v>
      </c>
      <c r="AE2110" s="156" t="s">
        <v>38</v>
      </c>
      <c r="AF2110" s="156" t="s">
        <v>38</v>
      </c>
      <c r="AG2110" s="156" t="s">
        <v>38</v>
      </c>
      <c r="AH2110" s="156" t="s">
        <v>38</v>
      </c>
      <c r="AI2110" s="156" t="s">
        <v>38</v>
      </c>
      <c r="AJ2110" s="156" t="s">
        <v>38</v>
      </c>
      <c r="AK2110" s="156" t="s">
        <v>38</v>
      </c>
    </row>
    <row r="2111" spans="23:37" ht="16.5" customHeight="1" x14ac:dyDescent="0.25">
      <c r="W2111" s="156" t="s">
        <v>38</v>
      </c>
      <c r="X2111" s="156" t="s">
        <v>38</v>
      </c>
      <c r="Y2111" s="156" t="s">
        <v>38</v>
      </c>
      <c r="Z2111" s="156" t="s">
        <v>38</v>
      </c>
      <c r="AA2111" s="156" t="s">
        <v>38</v>
      </c>
      <c r="AB2111" s="156" t="s">
        <v>38</v>
      </c>
      <c r="AC2111" s="156" t="s">
        <v>38</v>
      </c>
      <c r="AD2111" s="96" t="s">
        <v>290</v>
      </c>
      <c r="AE2111" s="156" t="s">
        <v>38</v>
      </c>
      <c r="AF2111" s="156" t="s">
        <v>38</v>
      </c>
      <c r="AG2111" s="156" t="s">
        <v>38</v>
      </c>
      <c r="AH2111" s="156" t="s">
        <v>38</v>
      </c>
      <c r="AI2111" s="156" t="s">
        <v>38</v>
      </c>
      <c r="AJ2111" s="156" t="s">
        <v>38</v>
      </c>
      <c r="AK2111" s="156" t="s">
        <v>38</v>
      </c>
    </row>
    <row r="2112" spans="23:37" ht="16.5" customHeight="1" x14ac:dyDescent="0.25">
      <c r="W2112" s="156" t="s">
        <v>38</v>
      </c>
      <c r="X2112" s="156" t="s">
        <v>38</v>
      </c>
      <c r="Y2112" s="156" t="s">
        <v>38</v>
      </c>
      <c r="Z2112" s="156" t="s">
        <v>38</v>
      </c>
      <c r="AA2112" s="156" t="s">
        <v>38</v>
      </c>
      <c r="AB2112" s="156" t="s">
        <v>38</v>
      </c>
      <c r="AC2112" s="156" t="s">
        <v>38</v>
      </c>
      <c r="AD2112" s="96" t="s">
        <v>290</v>
      </c>
      <c r="AE2112" s="156" t="s">
        <v>38</v>
      </c>
      <c r="AF2112" s="156" t="s">
        <v>38</v>
      </c>
      <c r="AG2112" s="156" t="s">
        <v>38</v>
      </c>
      <c r="AH2112" s="156" t="s">
        <v>38</v>
      </c>
      <c r="AI2112" s="156" t="s">
        <v>38</v>
      </c>
      <c r="AJ2112" s="156" t="s">
        <v>38</v>
      </c>
      <c r="AK2112" s="156" t="s">
        <v>38</v>
      </c>
    </row>
    <row r="2113" spans="23:37" ht="16.5" customHeight="1" x14ac:dyDescent="0.25">
      <c r="W2113" s="156" t="s">
        <v>38</v>
      </c>
      <c r="X2113" s="156" t="s">
        <v>38</v>
      </c>
      <c r="Y2113" s="156" t="s">
        <v>38</v>
      </c>
      <c r="Z2113" s="156" t="s">
        <v>38</v>
      </c>
      <c r="AA2113" s="156" t="s">
        <v>38</v>
      </c>
      <c r="AB2113" s="156" t="s">
        <v>38</v>
      </c>
      <c r="AC2113" s="156" t="s">
        <v>38</v>
      </c>
      <c r="AD2113" s="96" t="s">
        <v>290</v>
      </c>
      <c r="AE2113" s="156" t="s">
        <v>38</v>
      </c>
      <c r="AF2113" s="156" t="s">
        <v>38</v>
      </c>
      <c r="AG2113" s="156" t="s">
        <v>38</v>
      </c>
      <c r="AH2113" s="156" t="s">
        <v>38</v>
      </c>
      <c r="AI2113" s="156" t="s">
        <v>38</v>
      </c>
      <c r="AJ2113" s="156" t="s">
        <v>38</v>
      </c>
      <c r="AK2113" s="156" t="s">
        <v>38</v>
      </c>
    </row>
    <row r="2114" spans="23:37" ht="16.5" customHeight="1" x14ac:dyDescent="0.25">
      <c r="W2114" s="156" t="s">
        <v>38</v>
      </c>
      <c r="X2114" s="156" t="s">
        <v>38</v>
      </c>
      <c r="Y2114" s="156" t="s">
        <v>38</v>
      </c>
      <c r="Z2114" s="156" t="s">
        <v>38</v>
      </c>
      <c r="AA2114" s="156" t="s">
        <v>38</v>
      </c>
      <c r="AB2114" s="156" t="s">
        <v>38</v>
      </c>
      <c r="AC2114" s="156" t="s">
        <v>38</v>
      </c>
      <c r="AD2114" s="96" t="s">
        <v>290</v>
      </c>
      <c r="AE2114" s="156" t="s">
        <v>38</v>
      </c>
      <c r="AF2114" s="156" t="s">
        <v>38</v>
      </c>
      <c r="AG2114" s="156" t="s">
        <v>38</v>
      </c>
      <c r="AH2114" s="156" t="s">
        <v>38</v>
      </c>
      <c r="AI2114" s="156" t="s">
        <v>38</v>
      </c>
      <c r="AJ2114" s="156" t="s">
        <v>38</v>
      </c>
      <c r="AK2114" s="156" t="s">
        <v>38</v>
      </c>
    </row>
    <row r="2115" spans="23:37" ht="16.5" customHeight="1" x14ac:dyDescent="0.25">
      <c r="W2115" s="156" t="s">
        <v>38</v>
      </c>
      <c r="X2115" s="156" t="s">
        <v>38</v>
      </c>
      <c r="Y2115" s="156" t="s">
        <v>38</v>
      </c>
      <c r="Z2115" s="156" t="s">
        <v>38</v>
      </c>
      <c r="AA2115" s="156" t="s">
        <v>38</v>
      </c>
      <c r="AB2115" s="156" t="s">
        <v>38</v>
      </c>
      <c r="AC2115" s="156" t="s">
        <v>38</v>
      </c>
      <c r="AD2115" s="96" t="s">
        <v>290</v>
      </c>
      <c r="AE2115" s="156" t="s">
        <v>38</v>
      </c>
      <c r="AF2115" s="156" t="s">
        <v>38</v>
      </c>
      <c r="AG2115" s="156" t="s">
        <v>38</v>
      </c>
      <c r="AH2115" s="156" t="s">
        <v>38</v>
      </c>
      <c r="AI2115" s="156" t="s">
        <v>38</v>
      </c>
      <c r="AJ2115" s="156" t="s">
        <v>38</v>
      </c>
      <c r="AK2115" s="156" t="s">
        <v>38</v>
      </c>
    </row>
    <row r="2116" spans="23:37" ht="16.5" customHeight="1" x14ac:dyDescent="0.25">
      <c r="W2116" s="156" t="s">
        <v>38</v>
      </c>
      <c r="X2116" s="156" t="s">
        <v>38</v>
      </c>
      <c r="Y2116" s="156" t="s">
        <v>38</v>
      </c>
      <c r="Z2116" s="156" t="s">
        <v>38</v>
      </c>
      <c r="AA2116" s="156" t="s">
        <v>38</v>
      </c>
      <c r="AB2116" s="156" t="s">
        <v>38</v>
      </c>
      <c r="AC2116" s="156" t="s">
        <v>38</v>
      </c>
      <c r="AD2116" s="96" t="s">
        <v>290</v>
      </c>
      <c r="AE2116" s="156" t="s">
        <v>38</v>
      </c>
      <c r="AF2116" s="156" t="s">
        <v>38</v>
      </c>
      <c r="AG2116" s="156" t="s">
        <v>38</v>
      </c>
      <c r="AH2116" s="156" t="s">
        <v>38</v>
      </c>
      <c r="AI2116" s="156" t="s">
        <v>38</v>
      </c>
      <c r="AJ2116" s="156" t="s">
        <v>38</v>
      </c>
      <c r="AK2116" s="156" t="s">
        <v>38</v>
      </c>
    </row>
    <row r="2117" spans="23:37" ht="16.5" customHeight="1" x14ac:dyDescent="0.25">
      <c r="W2117" s="156" t="s">
        <v>38</v>
      </c>
      <c r="X2117" s="156" t="s">
        <v>38</v>
      </c>
      <c r="Y2117" s="156" t="s">
        <v>38</v>
      </c>
      <c r="Z2117" s="156" t="s">
        <v>38</v>
      </c>
      <c r="AA2117" s="156" t="s">
        <v>38</v>
      </c>
      <c r="AB2117" s="156" t="s">
        <v>38</v>
      </c>
      <c r="AC2117" s="156" t="s">
        <v>38</v>
      </c>
      <c r="AD2117" s="96" t="s">
        <v>290</v>
      </c>
      <c r="AE2117" s="156" t="s">
        <v>38</v>
      </c>
      <c r="AF2117" s="156" t="s">
        <v>38</v>
      </c>
      <c r="AG2117" s="156" t="s">
        <v>38</v>
      </c>
      <c r="AH2117" s="156" t="s">
        <v>38</v>
      </c>
      <c r="AI2117" s="156" t="s">
        <v>38</v>
      </c>
      <c r="AJ2117" s="156" t="s">
        <v>38</v>
      </c>
      <c r="AK2117" s="156" t="s">
        <v>38</v>
      </c>
    </row>
    <row r="2118" spans="23:37" ht="16.5" customHeight="1" x14ac:dyDescent="0.25">
      <c r="W2118" s="156" t="s">
        <v>38</v>
      </c>
      <c r="X2118" s="156" t="s">
        <v>38</v>
      </c>
      <c r="Y2118" s="156" t="s">
        <v>38</v>
      </c>
      <c r="Z2118" s="156" t="s">
        <v>38</v>
      </c>
      <c r="AA2118" s="156" t="s">
        <v>38</v>
      </c>
      <c r="AB2118" s="156" t="s">
        <v>38</v>
      </c>
      <c r="AC2118" s="156" t="s">
        <v>38</v>
      </c>
      <c r="AD2118" s="96" t="s">
        <v>290</v>
      </c>
      <c r="AE2118" s="156" t="s">
        <v>38</v>
      </c>
      <c r="AF2118" s="156" t="s">
        <v>38</v>
      </c>
      <c r="AG2118" s="156" t="s">
        <v>38</v>
      </c>
      <c r="AH2118" s="156" t="s">
        <v>38</v>
      </c>
      <c r="AI2118" s="156" t="s">
        <v>38</v>
      </c>
      <c r="AJ2118" s="156" t="s">
        <v>38</v>
      </c>
      <c r="AK2118" s="156" t="s">
        <v>38</v>
      </c>
    </row>
    <row r="2119" spans="23:37" ht="16.5" customHeight="1" x14ac:dyDescent="0.25">
      <c r="W2119" s="156" t="s">
        <v>38</v>
      </c>
      <c r="X2119" s="156" t="s">
        <v>38</v>
      </c>
      <c r="Y2119" s="156" t="s">
        <v>38</v>
      </c>
      <c r="Z2119" s="156" t="s">
        <v>38</v>
      </c>
      <c r="AA2119" s="156" t="s">
        <v>38</v>
      </c>
      <c r="AB2119" s="156" t="s">
        <v>38</v>
      </c>
      <c r="AC2119" s="156" t="s">
        <v>38</v>
      </c>
      <c r="AD2119" s="96" t="s">
        <v>290</v>
      </c>
      <c r="AE2119" s="156" t="s">
        <v>38</v>
      </c>
      <c r="AF2119" s="156" t="s">
        <v>38</v>
      </c>
      <c r="AG2119" s="156" t="s">
        <v>38</v>
      </c>
      <c r="AH2119" s="156" t="s">
        <v>38</v>
      </c>
      <c r="AI2119" s="156" t="s">
        <v>38</v>
      </c>
      <c r="AJ2119" s="156" t="s">
        <v>38</v>
      </c>
      <c r="AK2119" s="156" t="s">
        <v>38</v>
      </c>
    </row>
    <row r="2120" spans="23:37" ht="16.5" customHeight="1" x14ac:dyDescent="0.25">
      <c r="W2120" s="156" t="s">
        <v>38</v>
      </c>
      <c r="X2120" s="156" t="s">
        <v>38</v>
      </c>
      <c r="Y2120" s="156" t="s">
        <v>38</v>
      </c>
      <c r="Z2120" s="156" t="s">
        <v>38</v>
      </c>
      <c r="AA2120" s="156" t="s">
        <v>38</v>
      </c>
      <c r="AB2120" s="156" t="s">
        <v>38</v>
      </c>
      <c r="AC2120" s="156" t="s">
        <v>38</v>
      </c>
      <c r="AD2120" s="96" t="s">
        <v>290</v>
      </c>
      <c r="AE2120" s="156" t="s">
        <v>38</v>
      </c>
      <c r="AF2120" s="156" t="s">
        <v>38</v>
      </c>
      <c r="AG2120" s="156" t="s">
        <v>38</v>
      </c>
      <c r="AH2120" s="156" t="s">
        <v>38</v>
      </c>
      <c r="AI2120" s="156" t="s">
        <v>38</v>
      </c>
      <c r="AJ2120" s="156" t="s">
        <v>38</v>
      </c>
      <c r="AK2120" s="156" t="s">
        <v>38</v>
      </c>
    </row>
    <row r="2121" spans="23:37" ht="16.5" customHeight="1" x14ac:dyDescent="0.25">
      <c r="W2121" s="156" t="s">
        <v>38</v>
      </c>
      <c r="X2121" s="156" t="s">
        <v>38</v>
      </c>
      <c r="Y2121" s="156" t="s">
        <v>38</v>
      </c>
      <c r="Z2121" s="156" t="s">
        <v>38</v>
      </c>
      <c r="AA2121" s="156" t="s">
        <v>38</v>
      </c>
      <c r="AB2121" s="156" t="s">
        <v>38</v>
      </c>
      <c r="AC2121" s="156" t="s">
        <v>38</v>
      </c>
      <c r="AD2121" s="96" t="s">
        <v>290</v>
      </c>
      <c r="AE2121" s="156" t="s">
        <v>38</v>
      </c>
      <c r="AF2121" s="156" t="s">
        <v>38</v>
      </c>
      <c r="AG2121" s="156" t="s">
        <v>38</v>
      </c>
      <c r="AH2121" s="156" t="s">
        <v>38</v>
      </c>
      <c r="AI2121" s="156" t="s">
        <v>38</v>
      </c>
      <c r="AJ2121" s="156" t="s">
        <v>38</v>
      </c>
      <c r="AK2121" s="156" t="s">
        <v>38</v>
      </c>
    </row>
    <row r="2122" spans="23:37" ht="16.5" customHeight="1" x14ac:dyDescent="0.25">
      <c r="W2122" s="156" t="s">
        <v>38</v>
      </c>
      <c r="X2122" s="156" t="s">
        <v>38</v>
      </c>
      <c r="Y2122" s="156" t="s">
        <v>38</v>
      </c>
      <c r="Z2122" s="156" t="s">
        <v>38</v>
      </c>
      <c r="AA2122" s="156" t="s">
        <v>38</v>
      </c>
      <c r="AB2122" s="156" t="s">
        <v>38</v>
      </c>
      <c r="AC2122" s="156" t="s">
        <v>38</v>
      </c>
      <c r="AD2122" s="96" t="s">
        <v>290</v>
      </c>
      <c r="AE2122" s="156" t="s">
        <v>38</v>
      </c>
      <c r="AF2122" s="156" t="s">
        <v>38</v>
      </c>
      <c r="AG2122" s="156" t="s">
        <v>38</v>
      </c>
      <c r="AH2122" s="156" t="s">
        <v>38</v>
      </c>
      <c r="AI2122" s="156" t="s">
        <v>38</v>
      </c>
      <c r="AJ2122" s="156" t="s">
        <v>38</v>
      </c>
      <c r="AK2122" s="156" t="s">
        <v>38</v>
      </c>
    </row>
    <row r="2123" spans="23:37" ht="16.5" customHeight="1" x14ac:dyDescent="0.25">
      <c r="W2123" s="156" t="s">
        <v>38</v>
      </c>
      <c r="X2123" s="156" t="s">
        <v>38</v>
      </c>
      <c r="Y2123" s="156" t="s">
        <v>38</v>
      </c>
      <c r="Z2123" s="156" t="s">
        <v>38</v>
      </c>
      <c r="AA2123" s="156" t="s">
        <v>38</v>
      </c>
      <c r="AB2123" s="156" t="s">
        <v>38</v>
      </c>
      <c r="AC2123" s="156" t="s">
        <v>38</v>
      </c>
      <c r="AD2123" s="96" t="s">
        <v>290</v>
      </c>
      <c r="AE2123" s="156" t="s">
        <v>38</v>
      </c>
      <c r="AF2123" s="156" t="s">
        <v>38</v>
      </c>
      <c r="AG2123" s="156" t="s">
        <v>38</v>
      </c>
      <c r="AH2123" s="156" t="s">
        <v>38</v>
      </c>
      <c r="AI2123" s="156" t="s">
        <v>38</v>
      </c>
      <c r="AJ2123" s="156" t="s">
        <v>38</v>
      </c>
      <c r="AK2123" s="156" t="s">
        <v>38</v>
      </c>
    </row>
    <row r="2124" spans="23:37" ht="16.5" customHeight="1" x14ac:dyDescent="0.25">
      <c r="W2124" s="156" t="s">
        <v>38</v>
      </c>
      <c r="X2124" s="156" t="s">
        <v>38</v>
      </c>
      <c r="Y2124" s="156" t="s">
        <v>38</v>
      </c>
      <c r="Z2124" s="156" t="s">
        <v>38</v>
      </c>
      <c r="AA2124" s="156" t="s">
        <v>38</v>
      </c>
      <c r="AB2124" s="156" t="s">
        <v>38</v>
      </c>
      <c r="AC2124" s="156" t="s">
        <v>38</v>
      </c>
      <c r="AD2124" s="96" t="s">
        <v>290</v>
      </c>
      <c r="AE2124" s="156" t="s">
        <v>38</v>
      </c>
      <c r="AF2124" s="156" t="s">
        <v>38</v>
      </c>
      <c r="AG2124" s="156" t="s">
        <v>38</v>
      </c>
      <c r="AH2124" s="156" t="s">
        <v>38</v>
      </c>
      <c r="AI2124" s="156" t="s">
        <v>38</v>
      </c>
      <c r="AJ2124" s="156" t="s">
        <v>38</v>
      </c>
      <c r="AK2124" s="156" t="s">
        <v>38</v>
      </c>
    </row>
    <row r="2125" spans="23:37" ht="16.5" customHeight="1" x14ac:dyDescent="0.25">
      <c r="W2125" s="156" t="s">
        <v>38</v>
      </c>
      <c r="X2125" s="156" t="s">
        <v>38</v>
      </c>
      <c r="Y2125" s="156" t="s">
        <v>38</v>
      </c>
      <c r="Z2125" s="156" t="s">
        <v>38</v>
      </c>
      <c r="AA2125" s="156" t="s">
        <v>38</v>
      </c>
      <c r="AB2125" s="156" t="s">
        <v>38</v>
      </c>
      <c r="AC2125" s="156" t="s">
        <v>38</v>
      </c>
      <c r="AD2125" s="96" t="s">
        <v>290</v>
      </c>
      <c r="AE2125" s="156" t="s">
        <v>38</v>
      </c>
      <c r="AF2125" s="156" t="s">
        <v>38</v>
      </c>
      <c r="AG2125" s="156" t="s">
        <v>38</v>
      </c>
      <c r="AH2125" s="156" t="s">
        <v>38</v>
      </c>
      <c r="AI2125" s="156" t="s">
        <v>38</v>
      </c>
      <c r="AJ2125" s="156" t="s">
        <v>38</v>
      </c>
      <c r="AK2125" s="156" t="s">
        <v>38</v>
      </c>
    </row>
    <row r="2126" spans="23:37" ht="16.5" customHeight="1" x14ac:dyDescent="0.25">
      <c r="W2126" s="156" t="s">
        <v>38</v>
      </c>
      <c r="X2126" s="156" t="s">
        <v>38</v>
      </c>
      <c r="Y2126" s="156" t="s">
        <v>38</v>
      </c>
      <c r="Z2126" s="156" t="s">
        <v>38</v>
      </c>
      <c r="AA2126" s="156" t="s">
        <v>38</v>
      </c>
      <c r="AB2126" s="156" t="s">
        <v>38</v>
      </c>
      <c r="AC2126" s="156" t="s">
        <v>38</v>
      </c>
      <c r="AD2126" s="96" t="s">
        <v>290</v>
      </c>
      <c r="AE2126" s="156" t="s">
        <v>38</v>
      </c>
      <c r="AF2126" s="156" t="s">
        <v>38</v>
      </c>
      <c r="AG2126" s="156" t="s">
        <v>38</v>
      </c>
      <c r="AH2126" s="156" t="s">
        <v>38</v>
      </c>
      <c r="AI2126" s="156" t="s">
        <v>38</v>
      </c>
      <c r="AJ2126" s="156" t="s">
        <v>38</v>
      </c>
      <c r="AK2126" s="156" t="s">
        <v>38</v>
      </c>
    </row>
    <row r="2127" spans="23:37" ht="16.5" customHeight="1" x14ac:dyDescent="0.25">
      <c r="W2127" s="156" t="s">
        <v>38</v>
      </c>
      <c r="X2127" s="156" t="s">
        <v>38</v>
      </c>
      <c r="Y2127" s="156" t="s">
        <v>38</v>
      </c>
      <c r="Z2127" s="156" t="s">
        <v>38</v>
      </c>
      <c r="AA2127" s="156" t="s">
        <v>38</v>
      </c>
      <c r="AB2127" s="156" t="s">
        <v>38</v>
      </c>
      <c r="AC2127" s="156" t="s">
        <v>38</v>
      </c>
      <c r="AD2127" s="96" t="s">
        <v>290</v>
      </c>
      <c r="AE2127" s="156" t="s">
        <v>38</v>
      </c>
      <c r="AF2127" s="156" t="s">
        <v>38</v>
      </c>
      <c r="AG2127" s="156" t="s">
        <v>38</v>
      </c>
      <c r="AH2127" s="156" t="s">
        <v>38</v>
      </c>
      <c r="AI2127" s="156" t="s">
        <v>38</v>
      </c>
      <c r="AJ2127" s="156" t="s">
        <v>38</v>
      </c>
      <c r="AK2127" s="156" t="s">
        <v>38</v>
      </c>
    </row>
    <row r="2128" spans="23:37" ht="16.5" customHeight="1" x14ac:dyDescent="0.25">
      <c r="W2128" s="156" t="s">
        <v>38</v>
      </c>
      <c r="X2128" s="156" t="s">
        <v>38</v>
      </c>
      <c r="Y2128" s="156" t="s">
        <v>38</v>
      </c>
      <c r="Z2128" s="156" t="s">
        <v>38</v>
      </c>
      <c r="AA2128" s="156" t="s">
        <v>38</v>
      </c>
      <c r="AB2128" s="156" t="s">
        <v>38</v>
      </c>
      <c r="AC2128" s="156" t="s">
        <v>38</v>
      </c>
      <c r="AD2128" s="96" t="s">
        <v>290</v>
      </c>
      <c r="AE2128" s="156" t="s">
        <v>38</v>
      </c>
      <c r="AF2128" s="156" t="s">
        <v>38</v>
      </c>
      <c r="AG2128" s="156" t="s">
        <v>38</v>
      </c>
      <c r="AH2128" s="156" t="s">
        <v>38</v>
      </c>
      <c r="AI2128" s="156" t="s">
        <v>38</v>
      </c>
      <c r="AJ2128" s="156" t="s">
        <v>38</v>
      </c>
      <c r="AK2128" s="156" t="s">
        <v>38</v>
      </c>
    </row>
    <row r="2129" spans="23:37" ht="16.5" customHeight="1" x14ac:dyDescent="0.25">
      <c r="W2129" s="156" t="s">
        <v>38</v>
      </c>
      <c r="X2129" s="156" t="s">
        <v>38</v>
      </c>
      <c r="Y2129" s="156" t="s">
        <v>38</v>
      </c>
      <c r="Z2129" s="156" t="s">
        <v>38</v>
      </c>
      <c r="AA2129" s="156" t="s">
        <v>38</v>
      </c>
      <c r="AB2129" s="156" t="s">
        <v>38</v>
      </c>
      <c r="AC2129" s="156" t="s">
        <v>38</v>
      </c>
      <c r="AD2129" s="96" t="s">
        <v>290</v>
      </c>
      <c r="AE2129" s="156" t="s">
        <v>38</v>
      </c>
      <c r="AF2129" s="156" t="s">
        <v>38</v>
      </c>
      <c r="AG2129" s="156" t="s">
        <v>38</v>
      </c>
      <c r="AH2129" s="156" t="s">
        <v>38</v>
      </c>
      <c r="AI2129" s="156" t="s">
        <v>38</v>
      </c>
      <c r="AJ2129" s="156" t="s">
        <v>38</v>
      </c>
      <c r="AK2129" s="156" t="s">
        <v>38</v>
      </c>
    </row>
    <row r="2130" spans="23:37" ht="16.5" customHeight="1" x14ac:dyDescent="0.25">
      <c r="W2130" s="156" t="s">
        <v>38</v>
      </c>
      <c r="X2130" s="156" t="s">
        <v>38</v>
      </c>
      <c r="Y2130" s="156" t="s">
        <v>38</v>
      </c>
      <c r="Z2130" s="156" t="s">
        <v>38</v>
      </c>
      <c r="AA2130" s="156" t="s">
        <v>38</v>
      </c>
      <c r="AB2130" s="156" t="s">
        <v>38</v>
      </c>
      <c r="AC2130" s="156" t="s">
        <v>38</v>
      </c>
      <c r="AD2130" s="96" t="s">
        <v>290</v>
      </c>
      <c r="AE2130" s="156" t="s">
        <v>38</v>
      </c>
      <c r="AF2130" s="156" t="s">
        <v>38</v>
      </c>
      <c r="AG2130" s="156" t="s">
        <v>38</v>
      </c>
      <c r="AH2130" s="156" t="s">
        <v>38</v>
      </c>
      <c r="AI2130" s="156" t="s">
        <v>38</v>
      </c>
      <c r="AJ2130" s="156" t="s">
        <v>38</v>
      </c>
      <c r="AK2130" s="156" t="s">
        <v>38</v>
      </c>
    </row>
    <row r="2131" spans="23:37" ht="16.5" customHeight="1" x14ac:dyDescent="0.25">
      <c r="W2131" s="156" t="s">
        <v>38</v>
      </c>
      <c r="X2131" s="156" t="s">
        <v>38</v>
      </c>
      <c r="Y2131" s="156" t="s">
        <v>38</v>
      </c>
      <c r="Z2131" s="156" t="s">
        <v>38</v>
      </c>
      <c r="AA2131" s="156" t="s">
        <v>38</v>
      </c>
      <c r="AB2131" s="156" t="s">
        <v>38</v>
      </c>
      <c r="AC2131" s="156" t="s">
        <v>38</v>
      </c>
      <c r="AD2131" s="96" t="s">
        <v>290</v>
      </c>
      <c r="AE2131" s="156" t="s">
        <v>38</v>
      </c>
      <c r="AF2131" s="156" t="s">
        <v>38</v>
      </c>
      <c r="AG2131" s="156" t="s">
        <v>38</v>
      </c>
      <c r="AH2131" s="156" t="s">
        <v>38</v>
      </c>
      <c r="AI2131" s="156" t="s">
        <v>38</v>
      </c>
      <c r="AJ2131" s="156" t="s">
        <v>38</v>
      </c>
      <c r="AK2131" s="156" t="s">
        <v>38</v>
      </c>
    </row>
    <row r="2132" spans="23:37" ht="16.5" customHeight="1" x14ac:dyDescent="0.25">
      <c r="W2132" s="156" t="s">
        <v>38</v>
      </c>
      <c r="X2132" s="156" t="s">
        <v>38</v>
      </c>
      <c r="Y2132" s="156" t="s">
        <v>38</v>
      </c>
      <c r="Z2132" s="156" t="s">
        <v>38</v>
      </c>
      <c r="AA2132" s="156" t="s">
        <v>38</v>
      </c>
      <c r="AB2132" s="156" t="s">
        <v>38</v>
      </c>
      <c r="AC2132" s="156" t="s">
        <v>38</v>
      </c>
      <c r="AD2132" s="96" t="s">
        <v>290</v>
      </c>
      <c r="AE2132" s="156" t="s">
        <v>38</v>
      </c>
      <c r="AF2132" s="156" t="s">
        <v>38</v>
      </c>
      <c r="AG2132" s="156" t="s">
        <v>38</v>
      </c>
      <c r="AH2132" s="156" t="s">
        <v>38</v>
      </c>
      <c r="AI2132" s="156" t="s">
        <v>38</v>
      </c>
      <c r="AJ2132" s="156" t="s">
        <v>38</v>
      </c>
      <c r="AK2132" s="156" t="s">
        <v>38</v>
      </c>
    </row>
    <row r="2133" spans="23:37" ht="16.5" customHeight="1" x14ac:dyDescent="0.25">
      <c r="W2133" s="156" t="s">
        <v>38</v>
      </c>
      <c r="X2133" s="156" t="s">
        <v>38</v>
      </c>
      <c r="Y2133" s="156" t="s">
        <v>38</v>
      </c>
      <c r="Z2133" s="156" t="s">
        <v>38</v>
      </c>
      <c r="AA2133" s="156" t="s">
        <v>38</v>
      </c>
      <c r="AB2133" s="156" t="s">
        <v>38</v>
      </c>
      <c r="AC2133" s="156" t="s">
        <v>38</v>
      </c>
      <c r="AD2133" s="96" t="s">
        <v>290</v>
      </c>
      <c r="AE2133" s="156" t="s">
        <v>38</v>
      </c>
      <c r="AF2133" s="156" t="s">
        <v>38</v>
      </c>
      <c r="AG2133" s="156" t="s">
        <v>38</v>
      </c>
      <c r="AH2133" s="156" t="s">
        <v>38</v>
      </c>
      <c r="AI2133" s="156" t="s">
        <v>38</v>
      </c>
      <c r="AJ2133" s="156" t="s">
        <v>38</v>
      </c>
      <c r="AK2133" s="156" t="s">
        <v>38</v>
      </c>
    </row>
    <row r="2134" spans="23:37" ht="16.5" customHeight="1" x14ac:dyDescent="0.25">
      <c r="W2134" s="156" t="s">
        <v>38</v>
      </c>
      <c r="X2134" s="156" t="s">
        <v>38</v>
      </c>
      <c r="Y2134" s="156" t="s">
        <v>38</v>
      </c>
      <c r="Z2134" s="156" t="s">
        <v>38</v>
      </c>
      <c r="AA2134" s="156" t="s">
        <v>38</v>
      </c>
      <c r="AB2134" s="156" t="s">
        <v>38</v>
      </c>
      <c r="AC2134" s="156" t="s">
        <v>38</v>
      </c>
      <c r="AD2134" s="96" t="s">
        <v>290</v>
      </c>
      <c r="AE2134" s="156" t="s">
        <v>38</v>
      </c>
      <c r="AF2134" s="156" t="s">
        <v>38</v>
      </c>
      <c r="AG2134" s="156" t="s">
        <v>38</v>
      </c>
      <c r="AH2134" s="156" t="s">
        <v>38</v>
      </c>
      <c r="AI2134" s="156" t="s">
        <v>38</v>
      </c>
      <c r="AJ2134" s="156" t="s">
        <v>38</v>
      </c>
      <c r="AK2134" s="156" t="s">
        <v>38</v>
      </c>
    </row>
    <row r="2135" spans="23:37" ht="16.5" customHeight="1" x14ac:dyDescent="0.25">
      <c r="W2135" s="156" t="s">
        <v>38</v>
      </c>
      <c r="X2135" s="156" t="s">
        <v>38</v>
      </c>
      <c r="Y2135" s="156" t="s">
        <v>38</v>
      </c>
      <c r="Z2135" s="156" t="s">
        <v>38</v>
      </c>
      <c r="AA2135" s="156" t="s">
        <v>38</v>
      </c>
      <c r="AB2135" s="156" t="s">
        <v>38</v>
      </c>
      <c r="AC2135" s="156" t="s">
        <v>38</v>
      </c>
      <c r="AD2135" s="96" t="s">
        <v>290</v>
      </c>
      <c r="AE2135" s="156" t="s">
        <v>38</v>
      </c>
      <c r="AF2135" s="156" t="s">
        <v>38</v>
      </c>
      <c r="AG2135" s="156" t="s">
        <v>38</v>
      </c>
      <c r="AH2135" s="156" t="s">
        <v>38</v>
      </c>
      <c r="AI2135" s="156" t="s">
        <v>38</v>
      </c>
      <c r="AJ2135" s="156" t="s">
        <v>38</v>
      </c>
      <c r="AK2135" s="156" t="s">
        <v>38</v>
      </c>
    </row>
    <row r="2136" spans="23:37" ht="16.5" customHeight="1" x14ac:dyDescent="0.25">
      <c r="W2136" s="156" t="s">
        <v>38</v>
      </c>
      <c r="X2136" s="156" t="s">
        <v>38</v>
      </c>
      <c r="Y2136" s="156" t="s">
        <v>38</v>
      </c>
      <c r="Z2136" s="156" t="s">
        <v>38</v>
      </c>
      <c r="AA2136" s="156" t="s">
        <v>38</v>
      </c>
      <c r="AB2136" s="156" t="s">
        <v>38</v>
      </c>
      <c r="AC2136" s="156" t="s">
        <v>38</v>
      </c>
      <c r="AD2136" s="96" t="s">
        <v>290</v>
      </c>
      <c r="AE2136" s="156" t="s">
        <v>38</v>
      </c>
      <c r="AF2136" s="156" t="s">
        <v>38</v>
      </c>
      <c r="AG2136" s="156" t="s">
        <v>38</v>
      </c>
      <c r="AH2136" s="156" t="s">
        <v>38</v>
      </c>
      <c r="AI2136" s="156" t="s">
        <v>38</v>
      </c>
      <c r="AJ2136" s="156" t="s">
        <v>38</v>
      </c>
      <c r="AK2136" s="156" t="s">
        <v>38</v>
      </c>
    </row>
    <row r="2137" spans="23:37" ht="16.5" customHeight="1" x14ac:dyDescent="0.25">
      <c r="W2137" s="156" t="s">
        <v>38</v>
      </c>
      <c r="X2137" s="156" t="s">
        <v>38</v>
      </c>
      <c r="Y2137" s="156" t="s">
        <v>38</v>
      </c>
      <c r="Z2137" s="156" t="s">
        <v>38</v>
      </c>
      <c r="AA2137" s="156" t="s">
        <v>38</v>
      </c>
      <c r="AB2137" s="156" t="s">
        <v>38</v>
      </c>
      <c r="AC2137" s="156" t="s">
        <v>38</v>
      </c>
      <c r="AD2137" s="96" t="s">
        <v>290</v>
      </c>
      <c r="AE2137" s="156" t="s">
        <v>38</v>
      </c>
      <c r="AF2137" s="156" t="s">
        <v>38</v>
      </c>
      <c r="AG2137" s="156" t="s">
        <v>38</v>
      </c>
      <c r="AH2137" s="156" t="s">
        <v>38</v>
      </c>
      <c r="AI2137" s="156" t="s">
        <v>38</v>
      </c>
      <c r="AJ2137" s="156" t="s">
        <v>38</v>
      </c>
      <c r="AK2137" s="156" t="s">
        <v>38</v>
      </c>
    </row>
    <row r="2138" spans="23:37" ht="16.5" customHeight="1" x14ac:dyDescent="0.25">
      <c r="W2138" s="156" t="s">
        <v>38</v>
      </c>
      <c r="X2138" s="156" t="s">
        <v>38</v>
      </c>
      <c r="Y2138" s="156" t="s">
        <v>38</v>
      </c>
      <c r="Z2138" s="156" t="s">
        <v>38</v>
      </c>
      <c r="AA2138" s="156" t="s">
        <v>38</v>
      </c>
      <c r="AB2138" s="156" t="s">
        <v>38</v>
      </c>
      <c r="AC2138" s="156" t="s">
        <v>38</v>
      </c>
      <c r="AD2138" s="96" t="s">
        <v>290</v>
      </c>
      <c r="AE2138" s="156" t="s">
        <v>38</v>
      </c>
      <c r="AF2138" s="156" t="s">
        <v>38</v>
      </c>
      <c r="AG2138" s="156" t="s">
        <v>38</v>
      </c>
      <c r="AH2138" s="156" t="s">
        <v>38</v>
      </c>
      <c r="AI2138" s="156" t="s">
        <v>38</v>
      </c>
      <c r="AJ2138" s="156" t="s">
        <v>38</v>
      </c>
      <c r="AK2138" s="156" t="s">
        <v>38</v>
      </c>
    </row>
    <row r="2139" spans="23:37" ht="16.5" customHeight="1" x14ac:dyDescent="0.25">
      <c r="W2139" s="156" t="s">
        <v>38</v>
      </c>
      <c r="X2139" s="156" t="s">
        <v>38</v>
      </c>
      <c r="Y2139" s="156" t="s">
        <v>38</v>
      </c>
      <c r="Z2139" s="156" t="s">
        <v>38</v>
      </c>
      <c r="AA2139" s="156" t="s">
        <v>38</v>
      </c>
      <c r="AB2139" s="156" t="s">
        <v>38</v>
      </c>
      <c r="AC2139" s="156" t="s">
        <v>38</v>
      </c>
      <c r="AD2139" s="96" t="s">
        <v>290</v>
      </c>
      <c r="AE2139" s="156" t="s">
        <v>38</v>
      </c>
      <c r="AF2139" s="156" t="s">
        <v>38</v>
      </c>
      <c r="AG2139" s="156" t="s">
        <v>38</v>
      </c>
      <c r="AH2139" s="156" t="s">
        <v>38</v>
      </c>
      <c r="AI2139" s="156" t="s">
        <v>38</v>
      </c>
      <c r="AJ2139" s="156" t="s">
        <v>38</v>
      </c>
      <c r="AK2139" s="156" t="s">
        <v>38</v>
      </c>
    </row>
    <row r="2140" spans="23:37" ht="16.5" customHeight="1" x14ac:dyDescent="0.25">
      <c r="W2140" s="156" t="s">
        <v>38</v>
      </c>
      <c r="X2140" s="156" t="s">
        <v>38</v>
      </c>
      <c r="Y2140" s="156" t="s">
        <v>38</v>
      </c>
      <c r="Z2140" s="156" t="s">
        <v>38</v>
      </c>
      <c r="AA2140" s="156" t="s">
        <v>38</v>
      </c>
      <c r="AB2140" s="156" t="s">
        <v>38</v>
      </c>
      <c r="AC2140" s="156" t="s">
        <v>38</v>
      </c>
      <c r="AD2140" s="96" t="s">
        <v>290</v>
      </c>
      <c r="AE2140" s="156" t="s">
        <v>38</v>
      </c>
      <c r="AF2140" s="156" t="s">
        <v>38</v>
      </c>
      <c r="AG2140" s="156" t="s">
        <v>38</v>
      </c>
      <c r="AH2140" s="156" t="s">
        <v>38</v>
      </c>
      <c r="AI2140" s="156" t="s">
        <v>38</v>
      </c>
      <c r="AJ2140" s="156" t="s">
        <v>38</v>
      </c>
      <c r="AK2140" s="156" t="s">
        <v>38</v>
      </c>
    </row>
    <row r="2141" spans="23:37" ht="16.5" customHeight="1" x14ac:dyDescent="0.25">
      <c r="W2141" s="156" t="s">
        <v>38</v>
      </c>
      <c r="X2141" s="156" t="s">
        <v>38</v>
      </c>
      <c r="Y2141" s="156" t="s">
        <v>38</v>
      </c>
      <c r="Z2141" s="156" t="s">
        <v>38</v>
      </c>
      <c r="AA2141" s="156" t="s">
        <v>38</v>
      </c>
      <c r="AB2141" s="156" t="s">
        <v>38</v>
      </c>
      <c r="AC2141" s="156" t="s">
        <v>38</v>
      </c>
      <c r="AD2141" s="96" t="s">
        <v>290</v>
      </c>
      <c r="AE2141" s="156" t="s">
        <v>38</v>
      </c>
      <c r="AF2141" s="156" t="s">
        <v>38</v>
      </c>
      <c r="AG2141" s="156" t="s">
        <v>38</v>
      </c>
      <c r="AH2141" s="156" t="s">
        <v>38</v>
      </c>
      <c r="AI2141" s="156" t="s">
        <v>38</v>
      </c>
      <c r="AJ2141" s="156" t="s">
        <v>38</v>
      </c>
      <c r="AK2141" s="156" t="s">
        <v>38</v>
      </c>
    </row>
    <row r="2142" spans="23:37" ht="16.5" customHeight="1" x14ac:dyDescent="0.25">
      <c r="W2142" s="156" t="s">
        <v>38</v>
      </c>
      <c r="X2142" s="156" t="s">
        <v>38</v>
      </c>
      <c r="Y2142" s="156" t="s">
        <v>38</v>
      </c>
      <c r="Z2142" s="156" t="s">
        <v>38</v>
      </c>
      <c r="AA2142" s="156" t="s">
        <v>38</v>
      </c>
      <c r="AB2142" s="156" t="s">
        <v>38</v>
      </c>
      <c r="AC2142" s="156" t="s">
        <v>38</v>
      </c>
      <c r="AD2142" s="96" t="s">
        <v>290</v>
      </c>
      <c r="AE2142" s="156" t="s">
        <v>38</v>
      </c>
      <c r="AF2142" s="156" t="s">
        <v>38</v>
      </c>
      <c r="AG2142" s="156" t="s">
        <v>38</v>
      </c>
      <c r="AH2142" s="156" t="s">
        <v>38</v>
      </c>
      <c r="AI2142" s="156" t="s">
        <v>38</v>
      </c>
      <c r="AJ2142" s="156" t="s">
        <v>38</v>
      </c>
      <c r="AK2142" s="156" t="s">
        <v>38</v>
      </c>
    </row>
    <row r="2143" spans="23:37" ht="16.5" customHeight="1" x14ac:dyDescent="0.25">
      <c r="W2143" s="156" t="s">
        <v>38</v>
      </c>
      <c r="X2143" s="156" t="s">
        <v>38</v>
      </c>
      <c r="Y2143" s="156" t="s">
        <v>38</v>
      </c>
      <c r="Z2143" s="156" t="s">
        <v>38</v>
      </c>
      <c r="AA2143" s="156" t="s">
        <v>38</v>
      </c>
      <c r="AB2143" s="156" t="s">
        <v>38</v>
      </c>
      <c r="AC2143" s="156" t="s">
        <v>38</v>
      </c>
      <c r="AD2143" s="96" t="s">
        <v>290</v>
      </c>
      <c r="AE2143" s="156" t="s">
        <v>38</v>
      </c>
      <c r="AF2143" s="156" t="s">
        <v>38</v>
      </c>
      <c r="AG2143" s="156" t="s">
        <v>38</v>
      </c>
      <c r="AH2143" s="156" t="s">
        <v>38</v>
      </c>
      <c r="AI2143" s="156" t="s">
        <v>38</v>
      </c>
      <c r="AJ2143" s="156" t="s">
        <v>38</v>
      </c>
      <c r="AK2143" s="156" t="s">
        <v>38</v>
      </c>
    </row>
    <row r="2144" spans="23:37" ht="16.5" customHeight="1" x14ac:dyDescent="0.25">
      <c r="W2144" s="156" t="s">
        <v>38</v>
      </c>
      <c r="X2144" s="156" t="s">
        <v>38</v>
      </c>
      <c r="Y2144" s="156" t="s">
        <v>38</v>
      </c>
      <c r="Z2144" s="156" t="s">
        <v>38</v>
      </c>
      <c r="AA2144" s="156" t="s">
        <v>38</v>
      </c>
      <c r="AB2144" s="156" t="s">
        <v>38</v>
      </c>
      <c r="AC2144" s="156" t="s">
        <v>38</v>
      </c>
      <c r="AD2144" s="96" t="s">
        <v>290</v>
      </c>
      <c r="AE2144" s="156" t="s">
        <v>38</v>
      </c>
      <c r="AF2144" s="156" t="s">
        <v>38</v>
      </c>
      <c r="AG2144" s="156" t="s">
        <v>38</v>
      </c>
      <c r="AH2144" s="156" t="s">
        <v>38</v>
      </c>
      <c r="AI2144" s="156" t="s">
        <v>38</v>
      </c>
      <c r="AJ2144" s="156" t="s">
        <v>38</v>
      </c>
      <c r="AK2144" s="156" t="s">
        <v>38</v>
      </c>
    </row>
    <row r="2145" spans="23:37" ht="16.5" customHeight="1" x14ac:dyDescent="0.25">
      <c r="W2145" s="156" t="s">
        <v>38</v>
      </c>
      <c r="X2145" s="156" t="s">
        <v>38</v>
      </c>
      <c r="Y2145" s="156" t="s">
        <v>38</v>
      </c>
      <c r="Z2145" s="156" t="s">
        <v>38</v>
      </c>
      <c r="AA2145" s="156" t="s">
        <v>38</v>
      </c>
      <c r="AB2145" s="156" t="s">
        <v>38</v>
      </c>
      <c r="AC2145" s="156" t="s">
        <v>38</v>
      </c>
      <c r="AD2145" s="96" t="s">
        <v>290</v>
      </c>
      <c r="AE2145" s="156" t="s">
        <v>38</v>
      </c>
      <c r="AF2145" s="156" t="s">
        <v>38</v>
      </c>
      <c r="AG2145" s="156" t="s">
        <v>38</v>
      </c>
      <c r="AH2145" s="156" t="s">
        <v>38</v>
      </c>
      <c r="AI2145" s="156" t="s">
        <v>38</v>
      </c>
      <c r="AJ2145" s="156" t="s">
        <v>38</v>
      </c>
      <c r="AK2145" s="156" t="s">
        <v>38</v>
      </c>
    </row>
    <row r="2146" spans="23:37" ht="16.5" customHeight="1" x14ac:dyDescent="0.25">
      <c r="W2146" s="156" t="s">
        <v>38</v>
      </c>
      <c r="X2146" s="156" t="s">
        <v>38</v>
      </c>
      <c r="Y2146" s="156" t="s">
        <v>38</v>
      </c>
      <c r="Z2146" s="156" t="s">
        <v>38</v>
      </c>
      <c r="AA2146" s="156" t="s">
        <v>38</v>
      </c>
      <c r="AB2146" s="156" t="s">
        <v>38</v>
      </c>
      <c r="AC2146" s="156" t="s">
        <v>38</v>
      </c>
      <c r="AD2146" s="96" t="s">
        <v>290</v>
      </c>
      <c r="AE2146" s="156" t="s">
        <v>38</v>
      </c>
      <c r="AF2146" s="156" t="s">
        <v>38</v>
      </c>
      <c r="AG2146" s="156" t="s">
        <v>38</v>
      </c>
      <c r="AH2146" s="156" t="s">
        <v>38</v>
      </c>
      <c r="AI2146" s="156" t="s">
        <v>38</v>
      </c>
      <c r="AJ2146" s="156" t="s">
        <v>38</v>
      </c>
      <c r="AK2146" s="156" t="s">
        <v>38</v>
      </c>
    </row>
    <row r="2147" spans="23:37" ht="16.5" customHeight="1" x14ac:dyDescent="0.25">
      <c r="W2147" s="156" t="s">
        <v>38</v>
      </c>
      <c r="X2147" s="156" t="s">
        <v>38</v>
      </c>
      <c r="Y2147" s="156" t="s">
        <v>38</v>
      </c>
      <c r="Z2147" s="156" t="s">
        <v>38</v>
      </c>
      <c r="AA2147" s="156" t="s">
        <v>38</v>
      </c>
      <c r="AB2147" s="156" t="s">
        <v>38</v>
      </c>
      <c r="AC2147" s="156" t="s">
        <v>38</v>
      </c>
      <c r="AD2147" s="96" t="s">
        <v>290</v>
      </c>
      <c r="AE2147" s="156" t="s">
        <v>38</v>
      </c>
      <c r="AF2147" s="156" t="s">
        <v>38</v>
      </c>
      <c r="AG2147" s="156" t="s">
        <v>38</v>
      </c>
      <c r="AH2147" s="156" t="s">
        <v>38</v>
      </c>
      <c r="AI2147" s="156" t="s">
        <v>38</v>
      </c>
      <c r="AJ2147" s="156" t="s">
        <v>38</v>
      </c>
      <c r="AK2147" s="156" t="s">
        <v>38</v>
      </c>
    </row>
    <row r="2148" spans="23:37" ht="16.5" customHeight="1" x14ac:dyDescent="0.25">
      <c r="W2148" s="156" t="s">
        <v>38</v>
      </c>
      <c r="X2148" s="156" t="s">
        <v>38</v>
      </c>
      <c r="Y2148" s="156" t="s">
        <v>38</v>
      </c>
      <c r="Z2148" s="156" t="s">
        <v>38</v>
      </c>
      <c r="AA2148" s="156" t="s">
        <v>38</v>
      </c>
      <c r="AB2148" s="156" t="s">
        <v>38</v>
      </c>
      <c r="AC2148" s="156" t="s">
        <v>38</v>
      </c>
      <c r="AD2148" s="96" t="s">
        <v>290</v>
      </c>
      <c r="AE2148" s="156" t="s">
        <v>38</v>
      </c>
      <c r="AF2148" s="156" t="s">
        <v>38</v>
      </c>
      <c r="AG2148" s="156" t="s">
        <v>38</v>
      </c>
      <c r="AH2148" s="156" t="s">
        <v>38</v>
      </c>
      <c r="AI2148" s="156" t="s">
        <v>38</v>
      </c>
      <c r="AJ2148" s="156" t="s">
        <v>38</v>
      </c>
      <c r="AK2148" s="156" t="s">
        <v>38</v>
      </c>
    </row>
    <row r="2149" spans="23:37" ht="16.5" customHeight="1" x14ac:dyDescent="0.25">
      <c r="W2149" s="156" t="s">
        <v>38</v>
      </c>
      <c r="X2149" s="156" t="s">
        <v>38</v>
      </c>
      <c r="Y2149" s="156" t="s">
        <v>38</v>
      </c>
      <c r="Z2149" s="156" t="s">
        <v>38</v>
      </c>
      <c r="AA2149" s="156" t="s">
        <v>38</v>
      </c>
      <c r="AB2149" s="156" t="s">
        <v>38</v>
      </c>
      <c r="AC2149" s="156" t="s">
        <v>38</v>
      </c>
      <c r="AD2149" s="96" t="s">
        <v>290</v>
      </c>
      <c r="AE2149" s="156" t="s">
        <v>38</v>
      </c>
      <c r="AF2149" s="156" t="s">
        <v>38</v>
      </c>
      <c r="AG2149" s="156" t="s">
        <v>38</v>
      </c>
      <c r="AH2149" s="156" t="s">
        <v>38</v>
      </c>
      <c r="AI2149" s="156" t="s">
        <v>38</v>
      </c>
      <c r="AJ2149" s="156" t="s">
        <v>38</v>
      </c>
      <c r="AK2149" s="156" t="s">
        <v>38</v>
      </c>
    </row>
    <row r="2150" spans="23:37" ht="16.5" customHeight="1" x14ac:dyDescent="0.25">
      <c r="W2150" s="156" t="s">
        <v>38</v>
      </c>
      <c r="X2150" s="156" t="s">
        <v>38</v>
      </c>
      <c r="Y2150" s="156" t="s">
        <v>38</v>
      </c>
      <c r="Z2150" s="156" t="s">
        <v>38</v>
      </c>
      <c r="AA2150" s="156" t="s">
        <v>38</v>
      </c>
      <c r="AB2150" s="156" t="s">
        <v>38</v>
      </c>
      <c r="AC2150" s="156" t="s">
        <v>38</v>
      </c>
      <c r="AD2150" s="96" t="s">
        <v>290</v>
      </c>
      <c r="AE2150" s="156" t="s">
        <v>38</v>
      </c>
      <c r="AF2150" s="156" t="s">
        <v>38</v>
      </c>
      <c r="AG2150" s="156" t="s">
        <v>38</v>
      </c>
      <c r="AH2150" s="156" t="s">
        <v>38</v>
      </c>
      <c r="AI2150" s="156" t="s">
        <v>38</v>
      </c>
      <c r="AJ2150" s="156" t="s">
        <v>38</v>
      </c>
      <c r="AK2150" s="156" t="s">
        <v>38</v>
      </c>
    </row>
    <row r="2151" spans="23:37" ht="16.5" customHeight="1" x14ac:dyDescent="0.25">
      <c r="W2151" s="156" t="s">
        <v>38</v>
      </c>
      <c r="X2151" s="156" t="s">
        <v>38</v>
      </c>
      <c r="Y2151" s="156" t="s">
        <v>38</v>
      </c>
      <c r="Z2151" s="156" t="s">
        <v>38</v>
      </c>
      <c r="AA2151" s="156" t="s">
        <v>38</v>
      </c>
      <c r="AB2151" s="156" t="s">
        <v>38</v>
      </c>
      <c r="AC2151" s="156" t="s">
        <v>38</v>
      </c>
      <c r="AD2151" s="96" t="s">
        <v>290</v>
      </c>
      <c r="AE2151" s="156" t="s">
        <v>38</v>
      </c>
      <c r="AF2151" s="156" t="s">
        <v>38</v>
      </c>
      <c r="AG2151" s="156" t="s">
        <v>38</v>
      </c>
      <c r="AH2151" s="156" t="s">
        <v>38</v>
      </c>
      <c r="AI2151" s="156" t="s">
        <v>38</v>
      </c>
      <c r="AJ2151" s="156" t="s">
        <v>38</v>
      </c>
      <c r="AK2151" s="156" t="s">
        <v>38</v>
      </c>
    </row>
    <row r="2152" spans="23:37" ht="16.5" customHeight="1" x14ac:dyDescent="0.25">
      <c r="W2152" s="156" t="s">
        <v>38</v>
      </c>
      <c r="X2152" s="156" t="s">
        <v>38</v>
      </c>
      <c r="Y2152" s="156" t="s">
        <v>38</v>
      </c>
      <c r="Z2152" s="156" t="s">
        <v>38</v>
      </c>
      <c r="AA2152" s="156" t="s">
        <v>38</v>
      </c>
      <c r="AB2152" s="156" t="s">
        <v>38</v>
      </c>
      <c r="AC2152" s="156" t="s">
        <v>38</v>
      </c>
      <c r="AD2152" s="96" t="s">
        <v>290</v>
      </c>
      <c r="AE2152" s="156" t="s">
        <v>38</v>
      </c>
      <c r="AF2152" s="156" t="s">
        <v>38</v>
      </c>
      <c r="AG2152" s="156" t="s">
        <v>38</v>
      </c>
      <c r="AH2152" s="156" t="s">
        <v>38</v>
      </c>
      <c r="AI2152" s="156" t="s">
        <v>38</v>
      </c>
      <c r="AJ2152" s="156" t="s">
        <v>38</v>
      </c>
      <c r="AK2152" s="156" t="s">
        <v>38</v>
      </c>
    </row>
    <row r="2153" spans="23:37" ht="16.5" customHeight="1" x14ac:dyDescent="0.25">
      <c r="W2153" s="156" t="s">
        <v>38</v>
      </c>
      <c r="X2153" s="156" t="s">
        <v>38</v>
      </c>
      <c r="Y2153" s="156" t="s">
        <v>38</v>
      </c>
      <c r="Z2153" s="156" t="s">
        <v>38</v>
      </c>
      <c r="AA2153" s="156" t="s">
        <v>38</v>
      </c>
      <c r="AB2153" s="156" t="s">
        <v>38</v>
      </c>
      <c r="AC2153" s="156" t="s">
        <v>38</v>
      </c>
      <c r="AD2153" s="96" t="s">
        <v>290</v>
      </c>
      <c r="AE2153" s="156" t="s">
        <v>38</v>
      </c>
      <c r="AF2153" s="156" t="s">
        <v>38</v>
      </c>
      <c r="AG2153" s="156" t="s">
        <v>38</v>
      </c>
      <c r="AH2153" s="156" t="s">
        <v>38</v>
      </c>
      <c r="AI2153" s="156" t="s">
        <v>38</v>
      </c>
      <c r="AJ2153" s="156" t="s">
        <v>38</v>
      </c>
      <c r="AK2153" s="156" t="s">
        <v>38</v>
      </c>
    </row>
    <row r="2154" spans="23:37" ht="16.5" customHeight="1" x14ac:dyDescent="0.25">
      <c r="W2154" s="156" t="s">
        <v>38</v>
      </c>
      <c r="X2154" s="156" t="s">
        <v>38</v>
      </c>
      <c r="Y2154" s="156" t="s">
        <v>38</v>
      </c>
      <c r="Z2154" s="156" t="s">
        <v>38</v>
      </c>
      <c r="AA2154" s="156" t="s">
        <v>38</v>
      </c>
      <c r="AB2154" s="156" t="s">
        <v>38</v>
      </c>
      <c r="AC2154" s="156" t="s">
        <v>38</v>
      </c>
      <c r="AD2154" s="96" t="s">
        <v>290</v>
      </c>
      <c r="AE2154" s="156" t="s">
        <v>38</v>
      </c>
      <c r="AF2154" s="156" t="s">
        <v>38</v>
      </c>
      <c r="AG2154" s="156" t="s">
        <v>38</v>
      </c>
      <c r="AH2154" s="156" t="s">
        <v>38</v>
      </c>
      <c r="AI2154" s="156" t="s">
        <v>38</v>
      </c>
      <c r="AJ2154" s="156" t="s">
        <v>38</v>
      </c>
      <c r="AK2154" s="156" t="s">
        <v>38</v>
      </c>
    </row>
    <row r="2155" spans="23:37" ht="16.5" customHeight="1" x14ac:dyDescent="0.25">
      <c r="W2155" s="156" t="s">
        <v>38</v>
      </c>
      <c r="X2155" s="156" t="s">
        <v>38</v>
      </c>
      <c r="Y2155" s="156" t="s">
        <v>38</v>
      </c>
      <c r="Z2155" s="156" t="s">
        <v>38</v>
      </c>
      <c r="AA2155" s="156" t="s">
        <v>38</v>
      </c>
      <c r="AB2155" s="156" t="s">
        <v>38</v>
      </c>
      <c r="AC2155" s="156" t="s">
        <v>38</v>
      </c>
      <c r="AD2155" s="96" t="s">
        <v>290</v>
      </c>
      <c r="AE2155" s="156" t="s">
        <v>38</v>
      </c>
      <c r="AF2155" s="156" t="s">
        <v>38</v>
      </c>
      <c r="AG2155" s="156" t="s">
        <v>38</v>
      </c>
      <c r="AH2155" s="156" t="s">
        <v>38</v>
      </c>
      <c r="AI2155" s="156" t="s">
        <v>38</v>
      </c>
      <c r="AJ2155" s="156" t="s">
        <v>38</v>
      </c>
      <c r="AK2155" s="156" t="s">
        <v>38</v>
      </c>
    </row>
    <row r="2156" spans="23:37" ht="16.5" customHeight="1" x14ac:dyDescent="0.25">
      <c r="W2156" s="156" t="s">
        <v>38</v>
      </c>
      <c r="X2156" s="156" t="s">
        <v>38</v>
      </c>
      <c r="Y2156" s="156" t="s">
        <v>38</v>
      </c>
      <c r="Z2156" s="156" t="s">
        <v>38</v>
      </c>
      <c r="AA2156" s="156" t="s">
        <v>38</v>
      </c>
      <c r="AB2156" s="156" t="s">
        <v>38</v>
      </c>
      <c r="AC2156" s="156" t="s">
        <v>38</v>
      </c>
      <c r="AD2156" s="96" t="s">
        <v>290</v>
      </c>
      <c r="AE2156" s="156" t="s">
        <v>38</v>
      </c>
      <c r="AF2156" s="156" t="s">
        <v>38</v>
      </c>
      <c r="AG2156" s="156" t="s">
        <v>38</v>
      </c>
      <c r="AH2156" s="156" t="s">
        <v>38</v>
      </c>
      <c r="AI2156" s="156" t="s">
        <v>38</v>
      </c>
      <c r="AJ2156" s="156" t="s">
        <v>38</v>
      </c>
      <c r="AK2156" s="156" t="s">
        <v>38</v>
      </c>
    </row>
    <row r="2157" spans="23:37" ht="16.5" customHeight="1" x14ac:dyDescent="0.25">
      <c r="W2157" s="156" t="s">
        <v>38</v>
      </c>
      <c r="X2157" s="156" t="s">
        <v>38</v>
      </c>
      <c r="Y2157" s="156" t="s">
        <v>38</v>
      </c>
      <c r="Z2157" s="156" t="s">
        <v>38</v>
      </c>
      <c r="AA2157" s="156" t="s">
        <v>38</v>
      </c>
      <c r="AB2157" s="156" t="s">
        <v>38</v>
      </c>
      <c r="AC2157" s="156" t="s">
        <v>38</v>
      </c>
      <c r="AD2157" s="96" t="s">
        <v>290</v>
      </c>
      <c r="AE2157" s="156" t="s">
        <v>38</v>
      </c>
      <c r="AF2157" s="156" t="s">
        <v>38</v>
      </c>
      <c r="AG2157" s="156" t="s">
        <v>38</v>
      </c>
      <c r="AH2157" s="156" t="s">
        <v>38</v>
      </c>
      <c r="AI2157" s="156" t="s">
        <v>38</v>
      </c>
      <c r="AJ2157" s="156" t="s">
        <v>38</v>
      </c>
      <c r="AK2157" s="156" t="s">
        <v>38</v>
      </c>
    </row>
    <row r="2158" spans="23:37" ht="16.5" customHeight="1" x14ac:dyDescent="0.25">
      <c r="W2158" s="156" t="s">
        <v>38</v>
      </c>
      <c r="X2158" s="156" t="s">
        <v>38</v>
      </c>
      <c r="Y2158" s="156" t="s">
        <v>38</v>
      </c>
      <c r="Z2158" s="156" t="s">
        <v>38</v>
      </c>
      <c r="AA2158" s="156" t="s">
        <v>38</v>
      </c>
      <c r="AB2158" s="156" t="s">
        <v>38</v>
      </c>
      <c r="AC2158" s="156" t="s">
        <v>38</v>
      </c>
      <c r="AD2158" s="96" t="s">
        <v>290</v>
      </c>
      <c r="AE2158" s="156" t="s">
        <v>38</v>
      </c>
      <c r="AF2158" s="156" t="s">
        <v>38</v>
      </c>
      <c r="AG2158" s="156" t="s">
        <v>38</v>
      </c>
      <c r="AH2158" s="156" t="s">
        <v>38</v>
      </c>
      <c r="AI2158" s="156" t="s">
        <v>38</v>
      </c>
      <c r="AJ2158" s="156" t="s">
        <v>38</v>
      </c>
      <c r="AK2158" s="156" t="s">
        <v>38</v>
      </c>
    </row>
    <row r="2159" spans="23:37" ht="16.5" customHeight="1" x14ac:dyDescent="0.25">
      <c r="W2159" s="156" t="s">
        <v>38</v>
      </c>
      <c r="X2159" s="156" t="s">
        <v>38</v>
      </c>
      <c r="Y2159" s="156" t="s">
        <v>38</v>
      </c>
      <c r="Z2159" s="156" t="s">
        <v>38</v>
      </c>
      <c r="AA2159" s="156" t="s">
        <v>38</v>
      </c>
      <c r="AB2159" s="156" t="s">
        <v>38</v>
      </c>
      <c r="AC2159" s="156" t="s">
        <v>38</v>
      </c>
      <c r="AD2159" s="96" t="s">
        <v>290</v>
      </c>
      <c r="AE2159" s="156" t="s">
        <v>38</v>
      </c>
      <c r="AF2159" s="156" t="s">
        <v>38</v>
      </c>
      <c r="AG2159" s="156" t="s">
        <v>38</v>
      </c>
      <c r="AH2159" s="156" t="s">
        <v>38</v>
      </c>
      <c r="AI2159" s="156" t="s">
        <v>38</v>
      </c>
      <c r="AJ2159" s="156" t="s">
        <v>38</v>
      </c>
      <c r="AK2159" s="156" t="s">
        <v>38</v>
      </c>
    </row>
    <row r="2160" spans="23:37" ht="16.5" customHeight="1" x14ac:dyDescent="0.25">
      <c r="W2160" s="156" t="s">
        <v>38</v>
      </c>
      <c r="X2160" s="156" t="s">
        <v>38</v>
      </c>
      <c r="Y2160" s="156" t="s">
        <v>38</v>
      </c>
      <c r="Z2160" s="156" t="s">
        <v>38</v>
      </c>
      <c r="AA2160" s="156" t="s">
        <v>38</v>
      </c>
      <c r="AB2160" s="156" t="s">
        <v>38</v>
      </c>
      <c r="AC2160" s="156" t="s">
        <v>38</v>
      </c>
      <c r="AD2160" s="96" t="s">
        <v>290</v>
      </c>
      <c r="AE2160" s="156" t="s">
        <v>38</v>
      </c>
      <c r="AF2160" s="156" t="s">
        <v>38</v>
      </c>
      <c r="AG2160" s="156" t="s">
        <v>38</v>
      </c>
      <c r="AH2160" s="156" t="s">
        <v>38</v>
      </c>
      <c r="AI2160" s="156" t="s">
        <v>38</v>
      </c>
      <c r="AJ2160" s="156" t="s">
        <v>38</v>
      </c>
      <c r="AK2160" s="156" t="s">
        <v>38</v>
      </c>
    </row>
    <row r="2161" spans="23:37" ht="16.5" customHeight="1" x14ac:dyDescent="0.25">
      <c r="W2161" s="156" t="s">
        <v>38</v>
      </c>
      <c r="X2161" s="156" t="s">
        <v>38</v>
      </c>
      <c r="Y2161" s="156" t="s">
        <v>38</v>
      </c>
      <c r="Z2161" s="156" t="s">
        <v>38</v>
      </c>
      <c r="AA2161" s="156" t="s">
        <v>38</v>
      </c>
      <c r="AB2161" s="156" t="s">
        <v>38</v>
      </c>
      <c r="AC2161" s="156" t="s">
        <v>38</v>
      </c>
      <c r="AD2161" s="96" t="s">
        <v>290</v>
      </c>
      <c r="AE2161" s="156" t="s">
        <v>38</v>
      </c>
      <c r="AF2161" s="156" t="s">
        <v>38</v>
      </c>
      <c r="AG2161" s="156" t="s">
        <v>38</v>
      </c>
      <c r="AH2161" s="156" t="s">
        <v>38</v>
      </c>
      <c r="AI2161" s="156" t="s">
        <v>38</v>
      </c>
      <c r="AJ2161" s="156" t="s">
        <v>38</v>
      </c>
      <c r="AK2161" s="156" t="s">
        <v>38</v>
      </c>
    </row>
    <row r="2162" spans="23:37" ht="16.5" customHeight="1" x14ac:dyDescent="0.25">
      <c r="W2162" s="156" t="s">
        <v>38</v>
      </c>
      <c r="X2162" s="156" t="s">
        <v>38</v>
      </c>
      <c r="Y2162" s="156" t="s">
        <v>38</v>
      </c>
      <c r="Z2162" s="156" t="s">
        <v>38</v>
      </c>
      <c r="AA2162" s="156" t="s">
        <v>38</v>
      </c>
      <c r="AB2162" s="156" t="s">
        <v>38</v>
      </c>
      <c r="AC2162" s="156" t="s">
        <v>38</v>
      </c>
      <c r="AD2162" s="96" t="s">
        <v>290</v>
      </c>
      <c r="AE2162" s="156" t="s">
        <v>38</v>
      </c>
      <c r="AF2162" s="156" t="s">
        <v>38</v>
      </c>
      <c r="AG2162" s="156" t="s">
        <v>38</v>
      </c>
      <c r="AH2162" s="156" t="s">
        <v>38</v>
      </c>
      <c r="AI2162" s="156" t="s">
        <v>38</v>
      </c>
      <c r="AJ2162" s="156" t="s">
        <v>38</v>
      </c>
      <c r="AK2162" s="156" t="s">
        <v>38</v>
      </c>
    </row>
    <row r="2163" spans="23:37" ht="16.5" customHeight="1" x14ac:dyDescent="0.25">
      <c r="W2163" s="156" t="s">
        <v>38</v>
      </c>
      <c r="X2163" s="156" t="s">
        <v>38</v>
      </c>
      <c r="Y2163" s="156" t="s">
        <v>38</v>
      </c>
      <c r="Z2163" s="156" t="s">
        <v>38</v>
      </c>
      <c r="AA2163" s="156" t="s">
        <v>38</v>
      </c>
      <c r="AB2163" s="156" t="s">
        <v>38</v>
      </c>
      <c r="AC2163" s="156" t="s">
        <v>38</v>
      </c>
      <c r="AD2163" s="96" t="s">
        <v>290</v>
      </c>
      <c r="AE2163" s="156" t="s">
        <v>38</v>
      </c>
      <c r="AF2163" s="156" t="s">
        <v>38</v>
      </c>
      <c r="AG2163" s="156" t="s">
        <v>38</v>
      </c>
      <c r="AH2163" s="156" t="s">
        <v>38</v>
      </c>
      <c r="AI2163" s="156" t="s">
        <v>38</v>
      </c>
      <c r="AJ2163" s="156" t="s">
        <v>38</v>
      </c>
      <c r="AK2163" s="156" t="s">
        <v>38</v>
      </c>
    </row>
    <row r="2164" spans="23:37" ht="16.5" customHeight="1" x14ac:dyDescent="0.25">
      <c r="W2164" s="156" t="s">
        <v>38</v>
      </c>
      <c r="X2164" s="156" t="s">
        <v>38</v>
      </c>
      <c r="Y2164" s="156" t="s">
        <v>38</v>
      </c>
      <c r="Z2164" s="156" t="s">
        <v>38</v>
      </c>
      <c r="AA2164" s="156" t="s">
        <v>38</v>
      </c>
      <c r="AB2164" s="156" t="s">
        <v>38</v>
      </c>
      <c r="AC2164" s="156" t="s">
        <v>38</v>
      </c>
      <c r="AD2164" s="96" t="s">
        <v>290</v>
      </c>
      <c r="AE2164" s="156" t="s">
        <v>38</v>
      </c>
      <c r="AF2164" s="156" t="s">
        <v>38</v>
      </c>
      <c r="AG2164" s="156" t="s">
        <v>38</v>
      </c>
      <c r="AH2164" s="156" t="s">
        <v>38</v>
      </c>
      <c r="AI2164" s="156" t="s">
        <v>38</v>
      </c>
      <c r="AJ2164" s="156" t="s">
        <v>38</v>
      </c>
      <c r="AK2164" s="156" t="s">
        <v>38</v>
      </c>
    </row>
    <row r="2165" spans="23:37" ht="16.5" customHeight="1" x14ac:dyDescent="0.25">
      <c r="W2165" s="156" t="s">
        <v>38</v>
      </c>
      <c r="X2165" s="156" t="s">
        <v>38</v>
      </c>
      <c r="Y2165" s="156" t="s">
        <v>38</v>
      </c>
      <c r="Z2165" s="156" t="s">
        <v>38</v>
      </c>
      <c r="AA2165" s="156" t="s">
        <v>38</v>
      </c>
      <c r="AB2165" s="156" t="s">
        <v>38</v>
      </c>
      <c r="AC2165" s="156" t="s">
        <v>38</v>
      </c>
      <c r="AD2165" s="96" t="s">
        <v>290</v>
      </c>
      <c r="AE2165" s="156" t="s">
        <v>38</v>
      </c>
      <c r="AF2165" s="156" t="s">
        <v>38</v>
      </c>
      <c r="AG2165" s="156" t="s">
        <v>38</v>
      </c>
      <c r="AH2165" s="156" t="s">
        <v>38</v>
      </c>
      <c r="AI2165" s="156" t="s">
        <v>38</v>
      </c>
      <c r="AJ2165" s="156" t="s">
        <v>38</v>
      </c>
      <c r="AK2165" s="156" t="s">
        <v>38</v>
      </c>
    </row>
    <row r="2166" spans="23:37" ht="16.5" customHeight="1" x14ac:dyDescent="0.25">
      <c r="W2166" s="156" t="s">
        <v>38</v>
      </c>
      <c r="X2166" s="156" t="s">
        <v>38</v>
      </c>
      <c r="Y2166" s="156" t="s">
        <v>38</v>
      </c>
      <c r="Z2166" s="156" t="s">
        <v>38</v>
      </c>
      <c r="AA2166" s="156" t="s">
        <v>38</v>
      </c>
      <c r="AB2166" s="156" t="s">
        <v>38</v>
      </c>
      <c r="AC2166" s="156" t="s">
        <v>38</v>
      </c>
      <c r="AD2166" s="96" t="s">
        <v>290</v>
      </c>
      <c r="AE2166" s="156" t="s">
        <v>38</v>
      </c>
      <c r="AF2166" s="156" t="s">
        <v>38</v>
      </c>
      <c r="AG2166" s="156" t="s">
        <v>38</v>
      </c>
      <c r="AH2166" s="156" t="s">
        <v>38</v>
      </c>
      <c r="AI2166" s="156" t="s">
        <v>38</v>
      </c>
      <c r="AJ2166" s="156" t="s">
        <v>38</v>
      </c>
      <c r="AK2166" s="156" t="s">
        <v>38</v>
      </c>
    </row>
    <row r="2167" spans="23:37" ht="16.5" customHeight="1" x14ac:dyDescent="0.25">
      <c r="W2167" s="156" t="s">
        <v>38</v>
      </c>
      <c r="X2167" s="156" t="s">
        <v>38</v>
      </c>
      <c r="Y2167" s="156" t="s">
        <v>38</v>
      </c>
      <c r="Z2167" s="156" t="s">
        <v>38</v>
      </c>
      <c r="AA2167" s="156" t="s">
        <v>38</v>
      </c>
      <c r="AB2167" s="156" t="s">
        <v>38</v>
      </c>
      <c r="AC2167" s="156" t="s">
        <v>38</v>
      </c>
      <c r="AD2167" s="96" t="s">
        <v>290</v>
      </c>
      <c r="AE2167" s="156" t="s">
        <v>38</v>
      </c>
      <c r="AF2167" s="156" t="s">
        <v>38</v>
      </c>
      <c r="AG2167" s="156" t="s">
        <v>38</v>
      </c>
      <c r="AH2167" s="156" t="s">
        <v>38</v>
      </c>
      <c r="AI2167" s="156" t="s">
        <v>38</v>
      </c>
      <c r="AJ2167" s="156" t="s">
        <v>38</v>
      </c>
      <c r="AK2167" s="156" t="s">
        <v>38</v>
      </c>
    </row>
    <row r="2168" spans="23:37" ht="16.5" customHeight="1" x14ac:dyDescent="0.25">
      <c r="W2168" s="156" t="s">
        <v>38</v>
      </c>
      <c r="X2168" s="156" t="s">
        <v>38</v>
      </c>
      <c r="Y2168" s="156" t="s">
        <v>38</v>
      </c>
      <c r="Z2168" s="156" t="s">
        <v>38</v>
      </c>
      <c r="AA2168" s="156" t="s">
        <v>38</v>
      </c>
      <c r="AB2168" s="156" t="s">
        <v>38</v>
      </c>
      <c r="AC2168" s="156" t="s">
        <v>38</v>
      </c>
      <c r="AD2168" s="96" t="s">
        <v>290</v>
      </c>
      <c r="AE2168" s="156" t="s">
        <v>38</v>
      </c>
      <c r="AF2168" s="156" t="s">
        <v>38</v>
      </c>
      <c r="AG2168" s="156" t="s">
        <v>38</v>
      </c>
      <c r="AH2168" s="156" t="s">
        <v>38</v>
      </c>
      <c r="AI2168" s="156" t="s">
        <v>38</v>
      </c>
      <c r="AJ2168" s="156" t="s">
        <v>38</v>
      </c>
      <c r="AK2168" s="156" t="s">
        <v>38</v>
      </c>
    </row>
    <row r="2169" spans="23:37" ht="16.5" customHeight="1" x14ac:dyDescent="0.25">
      <c r="W2169" s="156" t="s">
        <v>38</v>
      </c>
      <c r="X2169" s="156" t="s">
        <v>38</v>
      </c>
      <c r="Y2169" s="156" t="s">
        <v>38</v>
      </c>
      <c r="Z2169" s="156" t="s">
        <v>38</v>
      </c>
      <c r="AA2169" s="156" t="s">
        <v>38</v>
      </c>
      <c r="AB2169" s="156" t="s">
        <v>38</v>
      </c>
      <c r="AC2169" s="156" t="s">
        <v>38</v>
      </c>
      <c r="AD2169" s="96" t="s">
        <v>290</v>
      </c>
      <c r="AE2169" s="156" t="s">
        <v>38</v>
      </c>
      <c r="AF2169" s="156" t="s">
        <v>38</v>
      </c>
      <c r="AG2169" s="156" t="s">
        <v>38</v>
      </c>
      <c r="AH2169" s="156" t="s">
        <v>38</v>
      </c>
      <c r="AI2169" s="156" t="s">
        <v>38</v>
      </c>
      <c r="AJ2169" s="156" t="s">
        <v>38</v>
      </c>
      <c r="AK2169" s="156" t="s">
        <v>38</v>
      </c>
    </row>
    <row r="2170" spans="23:37" ht="16.5" customHeight="1" x14ac:dyDescent="0.25">
      <c r="W2170" s="156" t="s">
        <v>38</v>
      </c>
      <c r="X2170" s="156" t="s">
        <v>38</v>
      </c>
      <c r="Y2170" s="156" t="s">
        <v>38</v>
      </c>
      <c r="Z2170" s="156" t="s">
        <v>38</v>
      </c>
      <c r="AA2170" s="156" t="s">
        <v>38</v>
      </c>
      <c r="AB2170" s="156" t="s">
        <v>38</v>
      </c>
      <c r="AC2170" s="156" t="s">
        <v>38</v>
      </c>
      <c r="AD2170" s="96" t="s">
        <v>290</v>
      </c>
      <c r="AE2170" s="156" t="s">
        <v>38</v>
      </c>
      <c r="AF2170" s="156" t="s">
        <v>38</v>
      </c>
      <c r="AG2170" s="156" t="s">
        <v>38</v>
      </c>
      <c r="AH2170" s="156" t="s">
        <v>38</v>
      </c>
      <c r="AI2170" s="156" t="s">
        <v>38</v>
      </c>
      <c r="AJ2170" s="156" t="s">
        <v>38</v>
      </c>
      <c r="AK2170" s="156" t="s">
        <v>38</v>
      </c>
    </row>
    <row r="2171" spans="23:37" ht="16.5" customHeight="1" x14ac:dyDescent="0.25">
      <c r="W2171" s="156" t="s">
        <v>38</v>
      </c>
      <c r="X2171" s="156" t="s">
        <v>38</v>
      </c>
      <c r="Y2171" s="156" t="s">
        <v>38</v>
      </c>
      <c r="Z2171" s="156" t="s">
        <v>38</v>
      </c>
      <c r="AA2171" s="156" t="s">
        <v>38</v>
      </c>
      <c r="AB2171" s="156" t="s">
        <v>38</v>
      </c>
      <c r="AC2171" s="156" t="s">
        <v>38</v>
      </c>
      <c r="AD2171" s="96" t="s">
        <v>290</v>
      </c>
      <c r="AE2171" s="156" t="s">
        <v>38</v>
      </c>
      <c r="AF2171" s="156" t="s">
        <v>38</v>
      </c>
      <c r="AG2171" s="156" t="s">
        <v>38</v>
      </c>
      <c r="AH2171" s="156" t="s">
        <v>38</v>
      </c>
      <c r="AI2171" s="156" t="s">
        <v>38</v>
      </c>
      <c r="AJ2171" s="156" t="s">
        <v>38</v>
      </c>
      <c r="AK2171" s="156" t="s">
        <v>38</v>
      </c>
    </row>
    <row r="2172" spans="23:37" ht="16.5" customHeight="1" x14ac:dyDescent="0.25">
      <c r="W2172" s="156" t="s">
        <v>38</v>
      </c>
      <c r="X2172" s="156" t="s">
        <v>38</v>
      </c>
      <c r="Y2172" s="156" t="s">
        <v>38</v>
      </c>
      <c r="Z2172" s="156" t="s">
        <v>38</v>
      </c>
      <c r="AA2172" s="156" t="s">
        <v>38</v>
      </c>
      <c r="AB2172" s="156" t="s">
        <v>38</v>
      </c>
      <c r="AC2172" s="156" t="s">
        <v>38</v>
      </c>
      <c r="AD2172" s="96" t="s">
        <v>290</v>
      </c>
      <c r="AE2172" s="156" t="s">
        <v>38</v>
      </c>
      <c r="AF2172" s="156" t="s">
        <v>38</v>
      </c>
      <c r="AG2172" s="156" t="s">
        <v>38</v>
      </c>
      <c r="AH2172" s="156" t="s">
        <v>38</v>
      </c>
      <c r="AI2172" s="156" t="s">
        <v>38</v>
      </c>
      <c r="AJ2172" s="156" t="s">
        <v>38</v>
      </c>
      <c r="AK2172" s="156" t="s">
        <v>38</v>
      </c>
    </row>
    <row r="2173" spans="23:37" ht="16.5" customHeight="1" x14ac:dyDescent="0.25">
      <c r="W2173" s="156" t="s">
        <v>38</v>
      </c>
      <c r="X2173" s="156" t="s">
        <v>38</v>
      </c>
      <c r="Y2173" s="156" t="s">
        <v>38</v>
      </c>
      <c r="Z2173" s="156" t="s">
        <v>38</v>
      </c>
      <c r="AA2173" s="156" t="s">
        <v>38</v>
      </c>
      <c r="AB2173" s="156" t="s">
        <v>38</v>
      </c>
      <c r="AC2173" s="156" t="s">
        <v>38</v>
      </c>
      <c r="AD2173" s="96" t="s">
        <v>290</v>
      </c>
      <c r="AE2173" s="156" t="s">
        <v>38</v>
      </c>
      <c r="AF2173" s="156" t="s">
        <v>38</v>
      </c>
      <c r="AG2173" s="156" t="s">
        <v>38</v>
      </c>
      <c r="AH2173" s="156" t="s">
        <v>38</v>
      </c>
      <c r="AI2173" s="156" t="s">
        <v>38</v>
      </c>
      <c r="AJ2173" s="156" t="s">
        <v>38</v>
      </c>
      <c r="AK2173" s="156" t="s">
        <v>38</v>
      </c>
    </row>
    <row r="2174" spans="23:37" ht="16.5" customHeight="1" x14ac:dyDescent="0.25">
      <c r="W2174" s="156" t="s">
        <v>38</v>
      </c>
      <c r="X2174" s="156" t="s">
        <v>38</v>
      </c>
      <c r="Y2174" s="156" t="s">
        <v>38</v>
      </c>
      <c r="Z2174" s="156" t="s">
        <v>38</v>
      </c>
      <c r="AA2174" s="156" t="s">
        <v>38</v>
      </c>
      <c r="AB2174" s="156" t="s">
        <v>38</v>
      </c>
      <c r="AC2174" s="156" t="s">
        <v>38</v>
      </c>
      <c r="AD2174" s="96" t="s">
        <v>290</v>
      </c>
      <c r="AE2174" s="156" t="s">
        <v>38</v>
      </c>
      <c r="AF2174" s="156" t="s">
        <v>38</v>
      </c>
      <c r="AG2174" s="156" t="s">
        <v>38</v>
      </c>
      <c r="AH2174" s="156" t="s">
        <v>38</v>
      </c>
      <c r="AI2174" s="156" t="s">
        <v>38</v>
      </c>
      <c r="AJ2174" s="156" t="s">
        <v>38</v>
      </c>
      <c r="AK2174" s="156" t="s">
        <v>38</v>
      </c>
    </row>
    <row r="2175" spans="23:37" ht="16.5" customHeight="1" x14ac:dyDescent="0.25">
      <c r="W2175" s="156" t="s">
        <v>38</v>
      </c>
      <c r="X2175" s="156" t="s">
        <v>38</v>
      </c>
      <c r="Y2175" s="156" t="s">
        <v>38</v>
      </c>
      <c r="Z2175" s="156" t="s">
        <v>38</v>
      </c>
      <c r="AA2175" s="156" t="s">
        <v>38</v>
      </c>
      <c r="AB2175" s="156" t="s">
        <v>38</v>
      </c>
      <c r="AC2175" s="156" t="s">
        <v>38</v>
      </c>
      <c r="AD2175" s="96" t="s">
        <v>290</v>
      </c>
      <c r="AE2175" s="156" t="s">
        <v>38</v>
      </c>
      <c r="AF2175" s="156" t="s">
        <v>38</v>
      </c>
      <c r="AG2175" s="156" t="s">
        <v>38</v>
      </c>
      <c r="AH2175" s="156" t="s">
        <v>38</v>
      </c>
      <c r="AI2175" s="156" t="s">
        <v>38</v>
      </c>
      <c r="AJ2175" s="156" t="s">
        <v>38</v>
      </c>
      <c r="AK2175" s="156" t="s">
        <v>38</v>
      </c>
    </row>
    <row r="2176" spans="23:37" ht="16.5" customHeight="1" x14ac:dyDescent="0.25">
      <c r="W2176" s="156" t="s">
        <v>38</v>
      </c>
      <c r="X2176" s="156" t="s">
        <v>38</v>
      </c>
      <c r="Y2176" s="156" t="s">
        <v>38</v>
      </c>
      <c r="Z2176" s="156" t="s">
        <v>38</v>
      </c>
      <c r="AA2176" s="156" t="s">
        <v>38</v>
      </c>
      <c r="AB2176" s="156" t="s">
        <v>38</v>
      </c>
      <c r="AC2176" s="156" t="s">
        <v>38</v>
      </c>
      <c r="AD2176" s="96" t="s">
        <v>290</v>
      </c>
      <c r="AE2176" s="156" t="s">
        <v>38</v>
      </c>
      <c r="AF2176" s="156" t="s">
        <v>38</v>
      </c>
      <c r="AG2176" s="156" t="s">
        <v>38</v>
      </c>
      <c r="AH2176" s="156" t="s">
        <v>38</v>
      </c>
      <c r="AI2176" s="156" t="s">
        <v>38</v>
      </c>
      <c r="AJ2176" s="156" t="s">
        <v>38</v>
      </c>
      <c r="AK2176" s="156" t="s">
        <v>38</v>
      </c>
    </row>
    <row r="2177" spans="23:37" ht="16.5" customHeight="1" x14ac:dyDescent="0.25">
      <c r="W2177" s="156" t="s">
        <v>38</v>
      </c>
      <c r="X2177" s="156" t="s">
        <v>38</v>
      </c>
      <c r="Y2177" s="156" t="s">
        <v>38</v>
      </c>
      <c r="Z2177" s="156" t="s">
        <v>38</v>
      </c>
      <c r="AA2177" s="156" t="s">
        <v>38</v>
      </c>
      <c r="AB2177" s="156" t="s">
        <v>38</v>
      </c>
      <c r="AC2177" s="156" t="s">
        <v>38</v>
      </c>
      <c r="AD2177" s="96" t="s">
        <v>290</v>
      </c>
      <c r="AE2177" s="156" t="s">
        <v>38</v>
      </c>
      <c r="AF2177" s="156" t="s">
        <v>38</v>
      </c>
      <c r="AG2177" s="156" t="s">
        <v>38</v>
      </c>
      <c r="AH2177" s="156" t="s">
        <v>38</v>
      </c>
      <c r="AI2177" s="156" t="s">
        <v>38</v>
      </c>
      <c r="AJ2177" s="156" t="s">
        <v>38</v>
      </c>
      <c r="AK2177" s="156" t="s">
        <v>38</v>
      </c>
    </row>
    <row r="2178" spans="23:37" ht="16.5" customHeight="1" x14ac:dyDescent="0.25">
      <c r="W2178" s="156" t="s">
        <v>38</v>
      </c>
      <c r="X2178" s="156" t="s">
        <v>38</v>
      </c>
      <c r="Y2178" s="156" t="s">
        <v>38</v>
      </c>
      <c r="Z2178" s="156" t="s">
        <v>38</v>
      </c>
      <c r="AA2178" s="156" t="s">
        <v>38</v>
      </c>
      <c r="AB2178" s="156" t="s">
        <v>38</v>
      </c>
      <c r="AC2178" s="156" t="s">
        <v>38</v>
      </c>
      <c r="AD2178" s="96" t="s">
        <v>290</v>
      </c>
      <c r="AE2178" s="156" t="s">
        <v>38</v>
      </c>
      <c r="AF2178" s="156" t="s">
        <v>38</v>
      </c>
      <c r="AG2178" s="156" t="s">
        <v>38</v>
      </c>
      <c r="AH2178" s="156" t="s">
        <v>38</v>
      </c>
      <c r="AI2178" s="156" t="s">
        <v>38</v>
      </c>
      <c r="AJ2178" s="156" t="s">
        <v>38</v>
      </c>
      <c r="AK2178" s="156" t="s">
        <v>38</v>
      </c>
    </row>
    <row r="2179" spans="23:37" ht="16.5" customHeight="1" x14ac:dyDescent="0.25">
      <c r="W2179" s="156" t="s">
        <v>38</v>
      </c>
      <c r="X2179" s="156" t="s">
        <v>38</v>
      </c>
      <c r="Y2179" s="156" t="s">
        <v>38</v>
      </c>
      <c r="Z2179" s="156" t="s">
        <v>38</v>
      </c>
      <c r="AA2179" s="156" t="s">
        <v>38</v>
      </c>
      <c r="AB2179" s="156" t="s">
        <v>38</v>
      </c>
      <c r="AC2179" s="156" t="s">
        <v>38</v>
      </c>
      <c r="AD2179" s="96" t="s">
        <v>290</v>
      </c>
      <c r="AE2179" s="156" t="s">
        <v>38</v>
      </c>
      <c r="AF2179" s="156" t="s">
        <v>38</v>
      </c>
      <c r="AG2179" s="156" t="s">
        <v>38</v>
      </c>
      <c r="AH2179" s="156" t="s">
        <v>38</v>
      </c>
      <c r="AI2179" s="156" t="s">
        <v>38</v>
      </c>
      <c r="AJ2179" s="156" t="s">
        <v>38</v>
      </c>
      <c r="AK2179" s="156" t="s">
        <v>38</v>
      </c>
    </row>
    <row r="2180" spans="23:37" ht="16.5" customHeight="1" x14ac:dyDescent="0.25">
      <c r="W2180" s="156" t="s">
        <v>38</v>
      </c>
      <c r="X2180" s="156" t="s">
        <v>38</v>
      </c>
      <c r="Y2180" s="156" t="s">
        <v>38</v>
      </c>
      <c r="Z2180" s="156" t="s">
        <v>38</v>
      </c>
      <c r="AA2180" s="156" t="s">
        <v>38</v>
      </c>
      <c r="AB2180" s="156" t="s">
        <v>38</v>
      </c>
      <c r="AC2180" s="156" t="s">
        <v>38</v>
      </c>
      <c r="AD2180" s="96" t="s">
        <v>290</v>
      </c>
      <c r="AE2180" s="156" t="s">
        <v>38</v>
      </c>
      <c r="AF2180" s="156" t="s">
        <v>38</v>
      </c>
      <c r="AG2180" s="156" t="s">
        <v>38</v>
      </c>
      <c r="AH2180" s="156" t="s">
        <v>38</v>
      </c>
      <c r="AI2180" s="156" t="s">
        <v>38</v>
      </c>
      <c r="AJ2180" s="156" t="s">
        <v>38</v>
      </c>
      <c r="AK2180" s="156" t="s">
        <v>38</v>
      </c>
    </row>
    <row r="2181" spans="23:37" ht="16.5" customHeight="1" x14ac:dyDescent="0.25">
      <c r="W2181" s="156" t="s">
        <v>38</v>
      </c>
      <c r="X2181" s="156" t="s">
        <v>38</v>
      </c>
      <c r="Y2181" s="156" t="s">
        <v>38</v>
      </c>
      <c r="Z2181" s="156" t="s">
        <v>38</v>
      </c>
      <c r="AA2181" s="156" t="s">
        <v>38</v>
      </c>
      <c r="AB2181" s="156" t="s">
        <v>38</v>
      </c>
      <c r="AC2181" s="156" t="s">
        <v>38</v>
      </c>
      <c r="AD2181" s="96" t="s">
        <v>290</v>
      </c>
      <c r="AE2181" s="156" t="s">
        <v>38</v>
      </c>
      <c r="AF2181" s="156" t="s">
        <v>38</v>
      </c>
      <c r="AG2181" s="156" t="s">
        <v>38</v>
      </c>
      <c r="AH2181" s="156" t="s">
        <v>38</v>
      </c>
      <c r="AI2181" s="156" t="s">
        <v>38</v>
      </c>
      <c r="AJ2181" s="156" t="s">
        <v>38</v>
      </c>
      <c r="AK2181" s="156" t="s">
        <v>38</v>
      </c>
    </row>
    <row r="2182" spans="23:37" ht="16.5" customHeight="1" x14ac:dyDescent="0.25">
      <c r="W2182" s="156" t="s">
        <v>38</v>
      </c>
      <c r="X2182" s="156" t="s">
        <v>38</v>
      </c>
      <c r="Y2182" s="156" t="s">
        <v>38</v>
      </c>
      <c r="Z2182" s="156" t="s">
        <v>38</v>
      </c>
      <c r="AA2182" s="156" t="s">
        <v>38</v>
      </c>
      <c r="AB2182" s="156" t="s">
        <v>38</v>
      </c>
      <c r="AC2182" s="156" t="s">
        <v>38</v>
      </c>
      <c r="AD2182" s="96" t="s">
        <v>290</v>
      </c>
      <c r="AE2182" s="156" t="s">
        <v>38</v>
      </c>
      <c r="AF2182" s="156" t="s">
        <v>38</v>
      </c>
      <c r="AG2182" s="156" t="s">
        <v>38</v>
      </c>
      <c r="AH2182" s="156" t="s">
        <v>38</v>
      </c>
      <c r="AI2182" s="156" t="s">
        <v>38</v>
      </c>
      <c r="AJ2182" s="156" t="s">
        <v>38</v>
      </c>
      <c r="AK2182" s="156" t="s">
        <v>38</v>
      </c>
    </row>
    <row r="2183" spans="23:37" ht="16.5" customHeight="1" x14ac:dyDescent="0.25">
      <c r="W2183" s="156" t="s">
        <v>38</v>
      </c>
      <c r="X2183" s="156" t="s">
        <v>38</v>
      </c>
      <c r="Y2183" s="156" t="s">
        <v>38</v>
      </c>
      <c r="Z2183" s="156" t="s">
        <v>38</v>
      </c>
      <c r="AA2183" s="156" t="s">
        <v>38</v>
      </c>
      <c r="AB2183" s="156" t="s">
        <v>38</v>
      </c>
      <c r="AC2183" s="156" t="s">
        <v>38</v>
      </c>
      <c r="AD2183" s="96" t="s">
        <v>290</v>
      </c>
      <c r="AE2183" s="156" t="s">
        <v>38</v>
      </c>
      <c r="AF2183" s="156" t="s">
        <v>38</v>
      </c>
      <c r="AG2183" s="156" t="s">
        <v>38</v>
      </c>
      <c r="AH2183" s="156" t="s">
        <v>38</v>
      </c>
      <c r="AI2183" s="156" t="s">
        <v>38</v>
      </c>
      <c r="AJ2183" s="156" t="s">
        <v>38</v>
      </c>
      <c r="AK2183" s="156" t="s">
        <v>38</v>
      </c>
    </row>
    <row r="2184" spans="23:37" ht="16.5" customHeight="1" x14ac:dyDescent="0.25">
      <c r="W2184" s="156" t="s">
        <v>38</v>
      </c>
      <c r="X2184" s="156" t="s">
        <v>38</v>
      </c>
      <c r="Y2184" s="156" t="s">
        <v>38</v>
      </c>
      <c r="Z2184" s="156" t="s">
        <v>38</v>
      </c>
      <c r="AA2184" s="156" t="s">
        <v>38</v>
      </c>
      <c r="AB2184" s="156" t="s">
        <v>38</v>
      </c>
      <c r="AC2184" s="156" t="s">
        <v>38</v>
      </c>
      <c r="AD2184" s="96" t="s">
        <v>290</v>
      </c>
      <c r="AE2184" s="156" t="s">
        <v>38</v>
      </c>
      <c r="AF2184" s="156" t="s">
        <v>38</v>
      </c>
      <c r="AG2184" s="156" t="s">
        <v>38</v>
      </c>
      <c r="AH2184" s="156" t="s">
        <v>38</v>
      </c>
      <c r="AI2184" s="156" t="s">
        <v>38</v>
      </c>
      <c r="AJ2184" s="156" t="s">
        <v>38</v>
      </c>
      <c r="AK2184" s="156" t="s">
        <v>38</v>
      </c>
    </row>
    <row r="2185" spans="23:37" ht="16.5" customHeight="1" x14ac:dyDescent="0.25">
      <c r="W2185" s="156" t="s">
        <v>38</v>
      </c>
      <c r="X2185" s="156" t="s">
        <v>38</v>
      </c>
      <c r="Y2185" s="156" t="s">
        <v>38</v>
      </c>
      <c r="Z2185" s="156" t="s">
        <v>38</v>
      </c>
      <c r="AA2185" s="156" t="s">
        <v>38</v>
      </c>
      <c r="AB2185" s="156" t="s">
        <v>38</v>
      </c>
      <c r="AC2185" s="156" t="s">
        <v>38</v>
      </c>
      <c r="AD2185" s="96" t="s">
        <v>290</v>
      </c>
      <c r="AE2185" s="156" t="s">
        <v>38</v>
      </c>
      <c r="AF2185" s="156" t="s">
        <v>38</v>
      </c>
      <c r="AG2185" s="156" t="s">
        <v>38</v>
      </c>
      <c r="AH2185" s="156" t="s">
        <v>38</v>
      </c>
      <c r="AI2185" s="156" t="s">
        <v>38</v>
      </c>
      <c r="AJ2185" s="156" t="s">
        <v>38</v>
      </c>
      <c r="AK2185" s="156" t="s">
        <v>38</v>
      </c>
    </row>
    <row r="2186" spans="23:37" ht="16.5" customHeight="1" x14ac:dyDescent="0.25">
      <c r="W2186" s="156" t="s">
        <v>38</v>
      </c>
      <c r="X2186" s="156" t="s">
        <v>38</v>
      </c>
      <c r="Y2186" s="156" t="s">
        <v>38</v>
      </c>
      <c r="Z2186" s="156" t="s">
        <v>38</v>
      </c>
      <c r="AA2186" s="156" t="s">
        <v>38</v>
      </c>
      <c r="AB2186" s="156" t="s">
        <v>38</v>
      </c>
      <c r="AC2186" s="156" t="s">
        <v>38</v>
      </c>
      <c r="AD2186" s="96" t="s">
        <v>290</v>
      </c>
      <c r="AE2186" s="156" t="s">
        <v>38</v>
      </c>
      <c r="AF2186" s="156" t="s">
        <v>38</v>
      </c>
      <c r="AG2186" s="156" t="s">
        <v>38</v>
      </c>
      <c r="AH2186" s="156" t="s">
        <v>38</v>
      </c>
      <c r="AI2186" s="156" t="s">
        <v>38</v>
      </c>
      <c r="AJ2186" s="156" t="s">
        <v>38</v>
      </c>
      <c r="AK2186" s="156" t="s">
        <v>38</v>
      </c>
    </row>
    <row r="2187" spans="23:37" ht="16.5" customHeight="1" x14ac:dyDescent="0.25">
      <c r="W2187" s="156" t="s">
        <v>38</v>
      </c>
      <c r="X2187" s="156" t="s">
        <v>38</v>
      </c>
      <c r="Y2187" s="156" t="s">
        <v>38</v>
      </c>
      <c r="Z2187" s="156" t="s">
        <v>38</v>
      </c>
      <c r="AA2187" s="156" t="s">
        <v>38</v>
      </c>
      <c r="AB2187" s="156" t="s">
        <v>38</v>
      </c>
      <c r="AC2187" s="156" t="s">
        <v>38</v>
      </c>
      <c r="AD2187" s="96" t="s">
        <v>290</v>
      </c>
      <c r="AE2187" s="156" t="s">
        <v>38</v>
      </c>
      <c r="AF2187" s="156" t="s">
        <v>38</v>
      </c>
      <c r="AG2187" s="156" t="s">
        <v>38</v>
      </c>
      <c r="AH2187" s="156" t="s">
        <v>38</v>
      </c>
      <c r="AI2187" s="156" t="s">
        <v>38</v>
      </c>
      <c r="AJ2187" s="156" t="s">
        <v>38</v>
      </c>
      <c r="AK2187" s="156" t="s">
        <v>38</v>
      </c>
    </row>
    <row r="2188" spans="23:37" ht="16.5" customHeight="1" x14ac:dyDescent="0.25">
      <c r="W2188" s="156" t="s">
        <v>38</v>
      </c>
      <c r="X2188" s="156" t="s">
        <v>38</v>
      </c>
      <c r="Y2188" s="156" t="s">
        <v>38</v>
      </c>
      <c r="Z2188" s="156" t="s">
        <v>38</v>
      </c>
      <c r="AA2188" s="156" t="s">
        <v>38</v>
      </c>
      <c r="AB2188" s="156" t="s">
        <v>38</v>
      </c>
      <c r="AC2188" s="156" t="s">
        <v>38</v>
      </c>
      <c r="AD2188" s="96" t="s">
        <v>290</v>
      </c>
      <c r="AE2188" s="156" t="s">
        <v>38</v>
      </c>
      <c r="AF2188" s="156" t="s">
        <v>38</v>
      </c>
      <c r="AG2188" s="156" t="s">
        <v>38</v>
      </c>
      <c r="AH2188" s="156" t="s">
        <v>38</v>
      </c>
      <c r="AI2188" s="156" t="s">
        <v>38</v>
      </c>
      <c r="AJ2188" s="156" t="s">
        <v>38</v>
      </c>
      <c r="AK2188" s="156" t="s">
        <v>38</v>
      </c>
    </row>
    <row r="2189" spans="23:37" ht="16.5" customHeight="1" x14ac:dyDescent="0.25">
      <c r="W2189" s="156" t="s">
        <v>38</v>
      </c>
      <c r="X2189" s="156" t="s">
        <v>38</v>
      </c>
      <c r="Y2189" s="156" t="s">
        <v>38</v>
      </c>
      <c r="Z2189" s="156" t="s">
        <v>38</v>
      </c>
      <c r="AA2189" s="156" t="s">
        <v>38</v>
      </c>
      <c r="AB2189" s="156" t="s">
        <v>38</v>
      </c>
      <c r="AC2189" s="156" t="s">
        <v>38</v>
      </c>
      <c r="AD2189" s="96" t="s">
        <v>290</v>
      </c>
      <c r="AE2189" s="156" t="s">
        <v>38</v>
      </c>
      <c r="AF2189" s="156" t="s">
        <v>38</v>
      </c>
      <c r="AG2189" s="156" t="s">
        <v>38</v>
      </c>
      <c r="AH2189" s="156" t="s">
        <v>38</v>
      </c>
      <c r="AI2189" s="156" t="s">
        <v>38</v>
      </c>
      <c r="AJ2189" s="156" t="s">
        <v>38</v>
      </c>
      <c r="AK2189" s="156" t="s">
        <v>38</v>
      </c>
    </row>
    <row r="2190" spans="23:37" ht="16.5" customHeight="1" x14ac:dyDescent="0.25">
      <c r="W2190" s="156" t="s">
        <v>38</v>
      </c>
      <c r="X2190" s="156" t="s">
        <v>38</v>
      </c>
      <c r="Y2190" s="156" t="s">
        <v>38</v>
      </c>
      <c r="Z2190" s="156" t="s">
        <v>38</v>
      </c>
      <c r="AA2190" s="156" t="s">
        <v>38</v>
      </c>
      <c r="AB2190" s="156" t="s">
        <v>38</v>
      </c>
      <c r="AC2190" s="156" t="s">
        <v>38</v>
      </c>
      <c r="AD2190" s="96" t="s">
        <v>290</v>
      </c>
      <c r="AE2190" s="156" t="s">
        <v>38</v>
      </c>
      <c r="AF2190" s="156" t="s">
        <v>38</v>
      </c>
      <c r="AG2190" s="156" t="s">
        <v>38</v>
      </c>
      <c r="AH2190" s="156" t="s">
        <v>38</v>
      </c>
      <c r="AI2190" s="156" t="s">
        <v>38</v>
      </c>
      <c r="AJ2190" s="156" t="s">
        <v>38</v>
      </c>
      <c r="AK2190" s="156" t="s">
        <v>38</v>
      </c>
    </row>
    <row r="2191" spans="23:37" ht="16.5" customHeight="1" x14ac:dyDescent="0.25">
      <c r="W2191" s="156" t="s">
        <v>38</v>
      </c>
      <c r="X2191" s="156" t="s">
        <v>38</v>
      </c>
      <c r="Y2191" s="156" t="s">
        <v>38</v>
      </c>
      <c r="Z2191" s="156" t="s">
        <v>38</v>
      </c>
      <c r="AA2191" s="156" t="s">
        <v>38</v>
      </c>
      <c r="AB2191" s="156" t="s">
        <v>38</v>
      </c>
      <c r="AC2191" s="156" t="s">
        <v>38</v>
      </c>
      <c r="AD2191" s="96" t="s">
        <v>290</v>
      </c>
      <c r="AE2191" s="156" t="s">
        <v>38</v>
      </c>
      <c r="AF2191" s="156" t="s">
        <v>38</v>
      </c>
      <c r="AG2191" s="156" t="s">
        <v>38</v>
      </c>
      <c r="AH2191" s="156" t="s">
        <v>38</v>
      </c>
      <c r="AI2191" s="156" t="s">
        <v>38</v>
      </c>
      <c r="AJ2191" s="156" t="s">
        <v>38</v>
      </c>
      <c r="AK2191" s="156" t="s">
        <v>38</v>
      </c>
    </row>
    <row r="2192" spans="23:37" ht="16.5" customHeight="1" x14ac:dyDescent="0.25">
      <c r="W2192" s="156" t="s">
        <v>38</v>
      </c>
      <c r="X2192" s="156" t="s">
        <v>38</v>
      </c>
      <c r="Y2192" s="156" t="s">
        <v>38</v>
      </c>
      <c r="Z2192" s="156" t="s">
        <v>38</v>
      </c>
      <c r="AA2192" s="156" t="s">
        <v>38</v>
      </c>
      <c r="AB2192" s="156" t="s">
        <v>38</v>
      </c>
      <c r="AC2192" s="156" t="s">
        <v>38</v>
      </c>
      <c r="AD2192" s="96" t="s">
        <v>290</v>
      </c>
      <c r="AE2192" s="156" t="s">
        <v>38</v>
      </c>
      <c r="AF2192" s="156" t="s">
        <v>38</v>
      </c>
      <c r="AG2192" s="156" t="s">
        <v>38</v>
      </c>
      <c r="AH2192" s="156" t="s">
        <v>38</v>
      </c>
      <c r="AI2192" s="156" t="s">
        <v>38</v>
      </c>
      <c r="AJ2192" s="156" t="s">
        <v>38</v>
      </c>
      <c r="AK2192" s="156" t="s">
        <v>38</v>
      </c>
    </row>
    <row r="2193" spans="23:37" ht="16.5" customHeight="1" x14ac:dyDescent="0.25">
      <c r="W2193" s="156" t="s">
        <v>38</v>
      </c>
      <c r="X2193" s="156" t="s">
        <v>38</v>
      </c>
      <c r="Y2193" s="156" t="s">
        <v>38</v>
      </c>
      <c r="Z2193" s="156" t="s">
        <v>38</v>
      </c>
      <c r="AA2193" s="156" t="s">
        <v>38</v>
      </c>
      <c r="AB2193" s="156" t="s">
        <v>38</v>
      </c>
      <c r="AC2193" s="156" t="s">
        <v>38</v>
      </c>
      <c r="AD2193" s="96" t="s">
        <v>290</v>
      </c>
      <c r="AE2193" s="156" t="s">
        <v>38</v>
      </c>
      <c r="AF2193" s="156" t="s">
        <v>38</v>
      </c>
      <c r="AG2193" s="156" t="s">
        <v>38</v>
      </c>
      <c r="AH2193" s="156" t="s">
        <v>38</v>
      </c>
      <c r="AI2193" s="156" t="s">
        <v>38</v>
      </c>
      <c r="AJ2193" s="156" t="s">
        <v>38</v>
      </c>
      <c r="AK2193" s="156" t="s">
        <v>38</v>
      </c>
    </row>
    <row r="2194" spans="23:37" ht="16.5" customHeight="1" x14ac:dyDescent="0.25">
      <c r="W2194" s="156" t="s">
        <v>38</v>
      </c>
      <c r="X2194" s="156" t="s">
        <v>38</v>
      </c>
      <c r="Y2194" s="156" t="s">
        <v>38</v>
      </c>
      <c r="Z2194" s="156" t="s">
        <v>38</v>
      </c>
      <c r="AA2194" s="156" t="s">
        <v>38</v>
      </c>
      <c r="AB2194" s="156" t="s">
        <v>38</v>
      </c>
      <c r="AC2194" s="156" t="s">
        <v>38</v>
      </c>
      <c r="AD2194" s="96" t="s">
        <v>290</v>
      </c>
      <c r="AE2194" s="156" t="s">
        <v>38</v>
      </c>
      <c r="AF2194" s="156" t="s">
        <v>38</v>
      </c>
      <c r="AG2194" s="156" t="s">
        <v>38</v>
      </c>
      <c r="AH2194" s="156" t="s">
        <v>38</v>
      </c>
      <c r="AI2194" s="156" t="s">
        <v>38</v>
      </c>
      <c r="AJ2194" s="156" t="s">
        <v>38</v>
      </c>
      <c r="AK2194" s="156" t="s">
        <v>38</v>
      </c>
    </row>
    <row r="2195" spans="23:37" ht="16.5" customHeight="1" x14ac:dyDescent="0.25">
      <c r="W2195" s="156" t="s">
        <v>38</v>
      </c>
      <c r="X2195" s="156" t="s">
        <v>38</v>
      </c>
      <c r="Y2195" s="156" t="s">
        <v>38</v>
      </c>
      <c r="Z2195" s="156" t="s">
        <v>38</v>
      </c>
      <c r="AA2195" s="156" t="s">
        <v>38</v>
      </c>
      <c r="AB2195" s="156" t="s">
        <v>38</v>
      </c>
      <c r="AC2195" s="156" t="s">
        <v>38</v>
      </c>
      <c r="AD2195" s="96" t="s">
        <v>290</v>
      </c>
      <c r="AE2195" s="156" t="s">
        <v>38</v>
      </c>
      <c r="AF2195" s="156" t="s">
        <v>38</v>
      </c>
      <c r="AG2195" s="156" t="s">
        <v>38</v>
      </c>
      <c r="AH2195" s="156" t="s">
        <v>38</v>
      </c>
      <c r="AI2195" s="156" t="s">
        <v>38</v>
      </c>
      <c r="AJ2195" s="156" t="s">
        <v>38</v>
      </c>
      <c r="AK2195" s="156" t="s">
        <v>38</v>
      </c>
    </row>
    <row r="2196" spans="23:37" ht="16.5" customHeight="1" x14ac:dyDescent="0.25">
      <c r="W2196" s="156" t="s">
        <v>38</v>
      </c>
      <c r="X2196" s="156" t="s">
        <v>38</v>
      </c>
      <c r="Y2196" s="156" t="s">
        <v>38</v>
      </c>
      <c r="Z2196" s="156" t="s">
        <v>38</v>
      </c>
      <c r="AA2196" s="156" t="s">
        <v>38</v>
      </c>
      <c r="AB2196" s="156" t="s">
        <v>38</v>
      </c>
      <c r="AC2196" s="156" t="s">
        <v>38</v>
      </c>
      <c r="AD2196" s="96" t="s">
        <v>290</v>
      </c>
      <c r="AE2196" s="156" t="s">
        <v>38</v>
      </c>
      <c r="AF2196" s="156" t="s">
        <v>38</v>
      </c>
      <c r="AG2196" s="156" t="s">
        <v>38</v>
      </c>
      <c r="AH2196" s="156" t="s">
        <v>38</v>
      </c>
      <c r="AI2196" s="156" t="s">
        <v>38</v>
      </c>
      <c r="AJ2196" s="156" t="s">
        <v>38</v>
      </c>
      <c r="AK2196" s="156" t="s">
        <v>38</v>
      </c>
    </row>
    <row r="2197" spans="23:37" ht="16.5" customHeight="1" x14ac:dyDescent="0.25">
      <c r="W2197" s="156" t="s">
        <v>38</v>
      </c>
      <c r="X2197" s="156" t="s">
        <v>38</v>
      </c>
      <c r="Y2197" s="156" t="s">
        <v>38</v>
      </c>
      <c r="Z2197" s="156" t="s">
        <v>38</v>
      </c>
      <c r="AA2197" s="156" t="s">
        <v>38</v>
      </c>
      <c r="AB2197" s="156" t="s">
        <v>38</v>
      </c>
      <c r="AC2197" s="156" t="s">
        <v>38</v>
      </c>
      <c r="AD2197" s="96" t="s">
        <v>290</v>
      </c>
      <c r="AE2197" s="156" t="s">
        <v>38</v>
      </c>
      <c r="AF2197" s="156" t="s">
        <v>38</v>
      </c>
      <c r="AG2197" s="156" t="s">
        <v>38</v>
      </c>
      <c r="AH2197" s="156" t="s">
        <v>38</v>
      </c>
      <c r="AI2197" s="156" t="s">
        <v>38</v>
      </c>
      <c r="AJ2197" s="156" t="s">
        <v>38</v>
      </c>
      <c r="AK2197" s="156" t="s">
        <v>38</v>
      </c>
    </row>
    <row r="2198" spans="23:37" ht="16.5" customHeight="1" x14ac:dyDescent="0.25">
      <c r="W2198" s="156" t="s">
        <v>38</v>
      </c>
      <c r="X2198" s="156" t="s">
        <v>38</v>
      </c>
      <c r="Y2198" s="156" t="s">
        <v>38</v>
      </c>
      <c r="Z2198" s="156" t="s">
        <v>38</v>
      </c>
      <c r="AA2198" s="156" t="s">
        <v>38</v>
      </c>
      <c r="AB2198" s="156" t="s">
        <v>38</v>
      </c>
      <c r="AC2198" s="156" t="s">
        <v>38</v>
      </c>
      <c r="AD2198" s="96" t="s">
        <v>290</v>
      </c>
      <c r="AE2198" s="156" t="s">
        <v>38</v>
      </c>
      <c r="AF2198" s="156" t="s">
        <v>38</v>
      </c>
      <c r="AG2198" s="156" t="s">
        <v>38</v>
      </c>
      <c r="AH2198" s="156" t="s">
        <v>38</v>
      </c>
      <c r="AI2198" s="156" t="s">
        <v>38</v>
      </c>
      <c r="AJ2198" s="156" t="s">
        <v>38</v>
      </c>
      <c r="AK2198" s="156" t="s">
        <v>38</v>
      </c>
    </row>
    <row r="2199" spans="23:37" ht="16.5" customHeight="1" x14ac:dyDescent="0.25">
      <c r="W2199" s="156" t="s">
        <v>38</v>
      </c>
      <c r="X2199" s="156" t="s">
        <v>38</v>
      </c>
      <c r="Y2199" s="156" t="s">
        <v>38</v>
      </c>
      <c r="Z2199" s="156" t="s">
        <v>38</v>
      </c>
      <c r="AA2199" s="156" t="s">
        <v>38</v>
      </c>
      <c r="AB2199" s="156" t="s">
        <v>38</v>
      </c>
      <c r="AC2199" s="156" t="s">
        <v>38</v>
      </c>
      <c r="AD2199" s="96" t="s">
        <v>290</v>
      </c>
      <c r="AE2199" s="156" t="s">
        <v>38</v>
      </c>
      <c r="AF2199" s="156" t="s">
        <v>38</v>
      </c>
      <c r="AG2199" s="156" t="s">
        <v>38</v>
      </c>
      <c r="AH2199" s="156" t="s">
        <v>38</v>
      </c>
      <c r="AI2199" s="156" t="s">
        <v>38</v>
      </c>
      <c r="AJ2199" s="156" t="s">
        <v>38</v>
      </c>
      <c r="AK2199" s="156" t="s">
        <v>38</v>
      </c>
    </row>
    <row r="2200" spans="23:37" ht="16.5" customHeight="1" x14ac:dyDescent="0.25">
      <c r="W2200" s="156" t="s">
        <v>38</v>
      </c>
      <c r="X2200" s="156" t="s">
        <v>38</v>
      </c>
      <c r="Y2200" s="156" t="s">
        <v>38</v>
      </c>
      <c r="Z2200" s="156" t="s">
        <v>38</v>
      </c>
      <c r="AA2200" s="156" t="s">
        <v>38</v>
      </c>
      <c r="AB2200" s="156" t="s">
        <v>38</v>
      </c>
      <c r="AC2200" s="156" t="s">
        <v>38</v>
      </c>
      <c r="AD2200" s="96" t="s">
        <v>290</v>
      </c>
      <c r="AE2200" s="156" t="s">
        <v>38</v>
      </c>
      <c r="AF2200" s="156" t="s">
        <v>38</v>
      </c>
      <c r="AG2200" s="156" t="s">
        <v>38</v>
      </c>
      <c r="AH2200" s="156" t="s">
        <v>38</v>
      </c>
      <c r="AI2200" s="156" t="s">
        <v>38</v>
      </c>
      <c r="AJ2200" s="156" t="s">
        <v>38</v>
      </c>
      <c r="AK2200" s="156" t="s">
        <v>38</v>
      </c>
    </row>
    <row r="2201" spans="23:37" ht="16.5" customHeight="1" x14ac:dyDescent="0.25">
      <c r="W2201" s="156" t="s">
        <v>38</v>
      </c>
      <c r="X2201" s="156" t="s">
        <v>38</v>
      </c>
      <c r="Y2201" s="156" t="s">
        <v>38</v>
      </c>
      <c r="Z2201" s="156" t="s">
        <v>38</v>
      </c>
      <c r="AA2201" s="156" t="s">
        <v>38</v>
      </c>
      <c r="AB2201" s="156" t="s">
        <v>38</v>
      </c>
      <c r="AC2201" s="156" t="s">
        <v>38</v>
      </c>
      <c r="AD2201" s="96" t="s">
        <v>290</v>
      </c>
      <c r="AE2201" s="156" t="s">
        <v>38</v>
      </c>
      <c r="AF2201" s="156" t="s">
        <v>38</v>
      </c>
      <c r="AG2201" s="156" t="s">
        <v>38</v>
      </c>
      <c r="AH2201" s="156" t="s">
        <v>38</v>
      </c>
      <c r="AI2201" s="156" t="s">
        <v>38</v>
      </c>
      <c r="AJ2201" s="156" t="s">
        <v>38</v>
      </c>
      <c r="AK2201" s="156" t="s">
        <v>38</v>
      </c>
    </row>
    <row r="2202" spans="23:37" ht="16.5" customHeight="1" x14ac:dyDescent="0.25">
      <c r="W2202" s="156" t="s">
        <v>38</v>
      </c>
      <c r="X2202" s="156" t="s">
        <v>38</v>
      </c>
      <c r="Y2202" s="156" t="s">
        <v>38</v>
      </c>
      <c r="Z2202" s="156" t="s">
        <v>38</v>
      </c>
      <c r="AA2202" s="156" t="s">
        <v>38</v>
      </c>
      <c r="AB2202" s="156" t="s">
        <v>38</v>
      </c>
      <c r="AC2202" s="156" t="s">
        <v>38</v>
      </c>
      <c r="AD2202" s="96" t="s">
        <v>290</v>
      </c>
      <c r="AE2202" s="156" t="s">
        <v>38</v>
      </c>
      <c r="AF2202" s="156" t="s">
        <v>38</v>
      </c>
      <c r="AG2202" s="156" t="s">
        <v>38</v>
      </c>
      <c r="AH2202" s="156" t="s">
        <v>38</v>
      </c>
      <c r="AI2202" s="156" t="s">
        <v>38</v>
      </c>
      <c r="AJ2202" s="156" t="s">
        <v>38</v>
      </c>
      <c r="AK2202" s="156" t="s">
        <v>38</v>
      </c>
    </row>
    <row r="2203" spans="23:37" ht="16.5" customHeight="1" x14ac:dyDescent="0.25">
      <c r="W2203" s="156" t="s">
        <v>38</v>
      </c>
      <c r="X2203" s="156" t="s">
        <v>38</v>
      </c>
      <c r="Y2203" s="156" t="s">
        <v>38</v>
      </c>
      <c r="Z2203" s="156" t="s">
        <v>38</v>
      </c>
      <c r="AA2203" s="156" t="s">
        <v>38</v>
      </c>
      <c r="AB2203" s="156" t="s">
        <v>38</v>
      </c>
      <c r="AC2203" s="156" t="s">
        <v>38</v>
      </c>
      <c r="AD2203" s="96" t="s">
        <v>290</v>
      </c>
      <c r="AE2203" s="156" t="s">
        <v>38</v>
      </c>
      <c r="AF2203" s="156" t="s">
        <v>38</v>
      </c>
      <c r="AG2203" s="156" t="s">
        <v>38</v>
      </c>
      <c r="AH2203" s="156" t="s">
        <v>38</v>
      </c>
      <c r="AI2203" s="156" t="s">
        <v>38</v>
      </c>
      <c r="AJ2203" s="156" t="s">
        <v>38</v>
      </c>
      <c r="AK2203" s="156" t="s">
        <v>38</v>
      </c>
    </row>
    <row r="2204" spans="23:37" ht="16.5" customHeight="1" x14ac:dyDescent="0.25">
      <c r="W2204" s="156" t="s">
        <v>38</v>
      </c>
      <c r="X2204" s="156" t="s">
        <v>38</v>
      </c>
      <c r="Y2204" s="156" t="s">
        <v>38</v>
      </c>
      <c r="Z2204" s="156" t="s">
        <v>38</v>
      </c>
      <c r="AA2204" s="156" t="s">
        <v>38</v>
      </c>
      <c r="AB2204" s="156" t="s">
        <v>38</v>
      </c>
      <c r="AC2204" s="156" t="s">
        <v>38</v>
      </c>
      <c r="AD2204" s="96" t="s">
        <v>290</v>
      </c>
      <c r="AE2204" s="156" t="s">
        <v>38</v>
      </c>
      <c r="AF2204" s="156" t="s">
        <v>38</v>
      </c>
      <c r="AG2204" s="156" t="s">
        <v>38</v>
      </c>
      <c r="AH2204" s="156" t="s">
        <v>38</v>
      </c>
      <c r="AI2204" s="156" t="s">
        <v>38</v>
      </c>
      <c r="AJ2204" s="156" t="s">
        <v>38</v>
      </c>
      <c r="AK2204" s="156" t="s">
        <v>38</v>
      </c>
    </row>
    <row r="2205" spans="23:37" ht="16.5" customHeight="1" x14ac:dyDescent="0.25">
      <c r="W2205" s="156" t="s">
        <v>38</v>
      </c>
      <c r="X2205" s="156" t="s">
        <v>38</v>
      </c>
      <c r="Y2205" s="156" t="s">
        <v>38</v>
      </c>
      <c r="Z2205" s="156" t="s">
        <v>38</v>
      </c>
      <c r="AA2205" s="156" t="s">
        <v>38</v>
      </c>
      <c r="AB2205" s="156" t="s">
        <v>38</v>
      </c>
      <c r="AC2205" s="156" t="s">
        <v>38</v>
      </c>
      <c r="AD2205" s="96" t="s">
        <v>290</v>
      </c>
      <c r="AE2205" s="156" t="s">
        <v>38</v>
      </c>
      <c r="AF2205" s="156" t="s">
        <v>38</v>
      </c>
      <c r="AG2205" s="156" t="s">
        <v>38</v>
      </c>
      <c r="AH2205" s="156" t="s">
        <v>38</v>
      </c>
      <c r="AI2205" s="156" t="s">
        <v>38</v>
      </c>
      <c r="AJ2205" s="156" t="s">
        <v>38</v>
      </c>
      <c r="AK2205" s="156" t="s">
        <v>38</v>
      </c>
    </row>
    <row r="2206" spans="23:37" ht="16.5" customHeight="1" x14ac:dyDescent="0.25">
      <c r="W2206" s="156" t="s">
        <v>38</v>
      </c>
      <c r="X2206" s="156" t="s">
        <v>38</v>
      </c>
      <c r="Y2206" s="156" t="s">
        <v>38</v>
      </c>
      <c r="Z2206" s="156" t="s">
        <v>38</v>
      </c>
      <c r="AA2206" s="156" t="s">
        <v>38</v>
      </c>
      <c r="AB2206" s="156" t="s">
        <v>38</v>
      </c>
      <c r="AC2206" s="156" t="s">
        <v>38</v>
      </c>
      <c r="AD2206" s="96" t="s">
        <v>290</v>
      </c>
      <c r="AE2206" s="156" t="s">
        <v>38</v>
      </c>
      <c r="AF2206" s="156" t="s">
        <v>38</v>
      </c>
      <c r="AG2206" s="156" t="s">
        <v>38</v>
      </c>
      <c r="AH2206" s="156" t="s">
        <v>38</v>
      </c>
      <c r="AI2206" s="156" t="s">
        <v>38</v>
      </c>
      <c r="AJ2206" s="156" t="s">
        <v>38</v>
      </c>
      <c r="AK2206" s="156" t="s">
        <v>38</v>
      </c>
    </row>
    <row r="2207" spans="23:37" ht="16.5" customHeight="1" x14ac:dyDescent="0.25">
      <c r="W2207" s="156" t="s">
        <v>38</v>
      </c>
      <c r="X2207" s="156" t="s">
        <v>38</v>
      </c>
      <c r="Y2207" s="156" t="s">
        <v>38</v>
      </c>
      <c r="Z2207" s="156" t="s">
        <v>38</v>
      </c>
      <c r="AA2207" s="156" t="s">
        <v>38</v>
      </c>
      <c r="AB2207" s="156" t="s">
        <v>38</v>
      </c>
      <c r="AC2207" s="156" t="s">
        <v>38</v>
      </c>
      <c r="AD2207" s="96" t="s">
        <v>290</v>
      </c>
      <c r="AE2207" s="156" t="s">
        <v>38</v>
      </c>
      <c r="AF2207" s="156" t="s">
        <v>38</v>
      </c>
      <c r="AG2207" s="156" t="s">
        <v>38</v>
      </c>
      <c r="AH2207" s="156" t="s">
        <v>38</v>
      </c>
      <c r="AI2207" s="156" t="s">
        <v>38</v>
      </c>
      <c r="AJ2207" s="156" t="s">
        <v>38</v>
      </c>
      <c r="AK2207" s="156" t="s">
        <v>38</v>
      </c>
    </row>
    <row r="2208" spans="23:37" ht="16.5" customHeight="1" x14ac:dyDescent="0.25">
      <c r="W2208" s="156" t="s">
        <v>38</v>
      </c>
      <c r="X2208" s="156" t="s">
        <v>38</v>
      </c>
      <c r="Y2208" s="156" t="s">
        <v>38</v>
      </c>
      <c r="Z2208" s="156" t="s">
        <v>38</v>
      </c>
      <c r="AA2208" s="156" t="s">
        <v>38</v>
      </c>
      <c r="AB2208" s="156" t="s">
        <v>38</v>
      </c>
      <c r="AC2208" s="156" t="s">
        <v>38</v>
      </c>
      <c r="AD2208" s="96" t="s">
        <v>290</v>
      </c>
      <c r="AE2208" s="156" t="s">
        <v>38</v>
      </c>
      <c r="AF2208" s="156" t="s">
        <v>38</v>
      </c>
      <c r="AG2208" s="156" t="s">
        <v>38</v>
      </c>
      <c r="AH2208" s="156" t="s">
        <v>38</v>
      </c>
      <c r="AI2208" s="156" t="s">
        <v>38</v>
      </c>
      <c r="AJ2208" s="156" t="s">
        <v>38</v>
      </c>
      <c r="AK2208" s="156" t="s">
        <v>38</v>
      </c>
    </row>
    <row r="2209" spans="23:37" ht="16.5" customHeight="1" x14ac:dyDescent="0.25">
      <c r="W2209" s="156" t="s">
        <v>38</v>
      </c>
      <c r="X2209" s="156" t="s">
        <v>38</v>
      </c>
      <c r="Y2209" s="156" t="s">
        <v>38</v>
      </c>
      <c r="Z2209" s="156" t="s">
        <v>38</v>
      </c>
      <c r="AA2209" s="156" t="s">
        <v>38</v>
      </c>
      <c r="AB2209" s="156" t="s">
        <v>38</v>
      </c>
      <c r="AC2209" s="156" t="s">
        <v>38</v>
      </c>
      <c r="AD2209" s="96" t="s">
        <v>290</v>
      </c>
      <c r="AE2209" s="156" t="s">
        <v>38</v>
      </c>
      <c r="AF2209" s="156" t="s">
        <v>38</v>
      </c>
      <c r="AG2209" s="156" t="s">
        <v>38</v>
      </c>
      <c r="AH2209" s="156" t="s">
        <v>38</v>
      </c>
      <c r="AI2209" s="156" t="s">
        <v>38</v>
      </c>
      <c r="AJ2209" s="156" t="s">
        <v>38</v>
      </c>
      <c r="AK2209" s="156" t="s">
        <v>38</v>
      </c>
    </row>
    <row r="2210" spans="23:37" ht="16.5" customHeight="1" x14ac:dyDescent="0.25">
      <c r="W2210" s="156" t="s">
        <v>38</v>
      </c>
      <c r="X2210" s="156" t="s">
        <v>38</v>
      </c>
      <c r="Y2210" s="156" t="s">
        <v>38</v>
      </c>
      <c r="Z2210" s="156" t="s">
        <v>38</v>
      </c>
      <c r="AA2210" s="156" t="s">
        <v>38</v>
      </c>
      <c r="AB2210" s="156" t="s">
        <v>38</v>
      </c>
      <c r="AC2210" s="156" t="s">
        <v>38</v>
      </c>
      <c r="AD2210" s="96" t="s">
        <v>290</v>
      </c>
      <c r="AE2210" s="156" t="s">
        <v>38</v>
      </c>
      <c r="AF2210" s="156" t="s">
        <v>38</v>
      </c>
      <c r="AG2210" s="156" t="s">
        <v>38</v>
      </c>
      <c r="AH2210" s="156" t="s">
        <v>38</v>
      </c>
      <c r="AI2210" s="156" t="s">
        <v>38</v>
      </c>
      <c r="AJ2210" s="156" t="s">
        <v>38</v>
      </c>
      <c r="AK2210" s="156" t="s">
        <v>38</v>
      </c>
    </row>
    <row r="2211" spans="23:37" ht="16.5" customHeight="1" x14ac:dyDescent="0.25">
      <c r="W2211" s="156" t="s">
        <v>38</v>
      </c>
      <c r="X2211" s="156" t="s">
        <v>38</v>
      </c>
      <c r="Y2211" s="156" t="s">
        <v>38</v>
      </c>
      <c r="Z2211" s="156" t="s">
        <v>38</v>
      </c>
      <c r="AA2211" s="156" t="s">
        <v>38</v>
      </c>
      <c r="AB2211" s="156" t="s">
        <v>38</v>
      </c>
      <c r="AC2211" s="156" t="s">
        <v>38</v>
      </c>
      <c r="AD2211" s="96" t="s">
        <v>290</v>
      </c>
      <c r="AE2211" s="156" t="s">
        <v>38</v>
      </c>
      <c r="AF2211" s="156" t="s">
        <v>38</v>
      </c>
      <c r="AG2211" s="156" t="s">
        <v>38</v>
      </c>
      <c r="AH2211" s="156" t="s">
        <v>38</v>
      </c>
      <c r="AI2211" s="156" t="s">
        <v>38</v>
      </c>
      <c r="AJ2211" s="156" t="s">
        <v>38</v>
      </c>
      <c r="AK2211" s="156" t="s">
        <v>38</v>
      </c>
    </row>
    <row r="2212" spans="23:37" ht="16.5" customHeight="1" x14ac:dyDescent="0.25">
      <c r="W2212" s="156" t="s">
        <v>38</v>
      </c>
      <c r="X2212" s="156" t="s">
        <v>38</v>
      </c>
      <c r="Y2212" s="156" t="s">
        <v>38</v>
      </c>
      <c r="Z2212" s="156" t="s">
        <v>38</v>
      </c>
      <c r="AA2212" s="156" t="s">
        <v>38</v>
      </c>
      <c r="AB2212" s="156" t="s">
        <v>38</v>
      </c>
      <c r="AC2212" s="156" t="s">
        <v>38</v>
      </c>
      <c r="AD2212" s="96" t="s">
        <v>290</v>
      </c>
      <c r="AE2212" s="156" t="s">
        <v>38</v>
      </c>
      <c r="AF2212" s="156" t="s">
        <v>38</v>
      </c>
      <c r="AG2212" s="156" t="s">
        <v>38</v>
      </c>
      <c r="AH2212" s="156" t="s">
        <v>38</v>
      </c>
      <c r="AI2212" s="156" t="s">
        <v>38</v>
      </c>
      <c r="AJ2212" s="156" t="s">
        <v>38</v>
      </c>
      <c r="AK2212" s="156" t="s">
        <v>38</v>
      </c>
    </row>
    <row r="2213" spans="23:37" ht="16.5" customHeight="1" x14ac:dyDescent="0.25">
      <c r="W2213" s="156" t="s">
        <v>38</v>
      </c>
      <c r="X2213" s="156" t="s">
        <v>38</v>
      </c>
      <c r="Y2213" s="156" t="s">
        <v>38</v>
      </c>
      <c r="Z2213" s="156" t="s">
        <v>38</v>
      </c>
      <c r="AA2213" s="156" t="s">
        <v>38</v>
      </c>
      <c r="AB2213" s="156" t="s">
        <v>38</v>
      </c>
      <c r="AC2213" s="156" t="s">
        <v>38</v>
      </c>
      <c r="AD2213" s="96" t="s">
        <v>290</v>
      </c>
      <c r="AE2213" s="156" t="s">
        <v>38</v>
      </c>
      <c r="AF2213" s="156" t="s">
        <v>38</v>
      </c>
      <c r="AG2213" s="156" t="s">
        <v>38</v>
      </c>
      <c r="AH2213" s="156" t="s">
        <v>38</v>
      </c>
      <c r="AI2213" s="156" t="s">
        <v>38</v>
      </c>
      <c r="AJ2213" s="156" t="s">
        <v>38</v>
      </c>
      <c r="AK2213" s="156" t="s">
        <v>38</v>
      </c>
    </row>
    <row r="2214" spans="23:37" ht="16.5" customHeight="1" x14ac:dyDescent="0.25">
      <c r="W2214" s="156" t="s">
        <v>38</v>
      </c>
      <c r="X2214" s="156" t="s">
        <v>38</v>
      </c>
      <c r="Y2214" s="156" t="s">
        <v>38</v>
      </c>
      <c r="Z2214" s="156" t="s">
        <v>38</v>
      </c>
      <c r="AA2214" s="156" t="s">
        <v>38</v>
      </c>
      <c r="AB2214" s="156" t="s">
        <v>38</v>
      </c>
      <c r="AC2214" s="156" t="s">
        <v>38</v>
      </c>
      <c r="AD2214" s="96" t="s">
        <v>290</v>
      </c>
      <c r="AE2214" s="156" t="s">
        <v>38</v>
      </c>
      <c r="AF2214" s="156" t="s">
        <v>38</v>
      </c>
      <c r="AG2214" s="156" t="s">
        <v>38</v>
      </c>
      <c r="AH2214" s="156" t="s">
        <v>38</v>
      </c>
      <c r="AI2214" s="156" t="s">
        <v>38</v>
      </c>
      <c r="AJ2214" s="156" t="s">
        <v>38</v>
      </c>
      <c r="AK2214" s="156" t="s">
        <v>38</v>
      </c>
    </row>
    <row r="2215" spans="23:37" ht="16.5" customHeight="1" x14ac:dyDescent="0.25">
      <c r="W2215" s="156" t="s">
        <v>38</v>
      </c>
      <c r="X2215" s="156" t="s">
        <v>38</v>
      </c>
      <c r="Y2215" s="156" t="s">
        <v>38</v>
      </c>
      <c r="Z2215" s="156" t="s">
        <v>38</v>
      </c>
      <c r="AA2215" s="156" t="s">
        <v>38</v>
      </c>
      <c r="AB2215" s="156" t="s">
        <v>38</v>
      </c>
      <c r="AC2215" s="156" t="s">
        <v>38</v>
      </c>
      <c r="AD2215" s="96" t="s">
        <v>290</v>
      </c>
      <c r="AE2215" s="156" t="s">
        <v>38</v>
      </c>
      <c r="AF2215" s="156" t="s">
        <v>38</v>
      </c>
      <c r="AG2215" s="156" t="s">
        <v>38</v>
      </c>
      <c r="AH2215" s="156" t="s">
        <v>38</v>
      </c>
      <c r="AI2215" s="156" t="s">
        <v>38</v>
      </c>
      <c r="AJ2215" s="156" t="s">
        <v>38</v>
      </c>
      <c r="AK2215" s="156" t="s">
        <v>38</v>
      </c>
    </row>
    <row r="2216" spans="23:37" ht="16.5" customHeight="1" x14ac:dyDescent="0.25">
      <c r="W2216" s="156" t="s">
        <v>38</v>
      </c>
      <c r="X2216" s="156" t="s">
        <v>38</v>
      </c>
      <c r="Y2216" s="156" t="s">
        <v>38</v>
      </c>
      <c r="Z2216" s="156" t="s">
        <v>38</v>
      </c>
      <c r="AA2216" s="156" t="s">
        <v>38</v>
      </c>
      <c r="AB2216" s="156" t="s">
        <v>38</v>
      </c>
      <c r="AC2216" s="156" t="s">
        <v>38</v>
      </c>
      <c r="AD2216" s="96" t="s">
        <v>290</v>
      </c>
      <c r="AE2216" s="156" t="s">
        <v>38</v>
      </c>
      <c r="AF2216" s="156" t="s">
        <v>38</v>
      </c>
      <c r="AG2216" s="156" t="s">
        <v>38</v>
      </c>
      <c r="AH2216" s="156" t="s">
        <v>38</v>
      </c>
      <c r="AI2216" s="156" t="s">
        <v>38</v>
      </c>
      <c r="AJ2216" s="156" t="s">
        <v>38</v>
      </c>
      <c r="AK2216" s="156" t="s">
        <v>38</v>
      </c>
    </row>
    <row r="2217" spans="23:37" ht="16.5" customHeight="1" x14ac:dyDescent="0.25">
      <c r="W2217" s="156" t="s">
        <v>38</v>
      </c>
      <c r="X2217" s="156" t="s">
        <v>38</v>
      </c>
      <c r="Y2217" s="156" t="s">
        <v>38</v>
      </c>
      <c r="Z2217" s="156" t="s">
        <v>38</v>
      </c>
      <c r="AA2217" s="156" t="s">
        <v>38</v>
      </c>
      <c r="AB2217" s="156" t="s">
        <v>38</v>
      </c>
      <c r="AC2217" s="156" t="s">
        <v>38</v>
      </c>
      <c r="AD2217" s="96" t="s">
        <v>290</v>
      </c>
      <c r="AE2217" s="156" t="s">
        <v>38</v>
      </c>
      <c r="AF2217" s="156" t="s">
        <v>38</v>
      </c>
      <c r="AG2217" s="156" t="s">
        <v>38</v>
      </c>
      <c r="AH2217" s="156" t="s">
        <v>38</v>
      </c>
      <c r="AI2217" s="156" t="s">
        <v>38</v>
      </c>
      <c r="AJ2217" s="156" t="s">
        <v>38</v>
      </c>
      <c r="AK2217" s="156" t="s">
        <v>38</v>
      </c>
    </row>
    <row r="2218" spans="23:37" ht="16.5" customHeight="1" x14ac:dyDescent="0.25">
      <c r="W2218" s="156" t="s">
        <v>38</v>
      </c>
      <c r="X2218" s="156" t="s">
        <v>38</v>
      </c>
      <c r="Y2218" s="156" t="s">
        <v>38</v>
      </c>
      <c r="Z2218" s="156" t="s">
        <v>38</v>
      </c>
      <c r="AA2218" s="156" t="s">
        <v>38</v>
      </c>
      <c r="AB2218" s="156" t="s">
        <v>38</v>
      </c>
      <c r="AC2218" s="156" t="s">
        <v>38</v>
      </c>
      <c r="AD2218" s="96" t="s">
        <v>290</v>
      </c>
      <c r="AE2218" s="156" t="s">
        <v>38</v>
      </c>
      <c r="AF2218" s="156" t="s">
        <v>38</v>
      </c>
      <c r="AG2218" s="156" t="s">
        <v>38</v>
      </c>
      <c r="AH2218" s="156" t="s">
        <v>38</v>
      </c>
      <c r="AI2218" s="156" t="s">
        <v>38</v>
      </c>
      <c r="AJ2218" s="156" t="s">
        <v>38</v>
      </c>
      <c r="AK2218" s="156" t="s">
        <v>38</v>
      </c>
    </row>
    <row r="2219" spans="23:37" ht="16.5" customHeight="1" x14ac:dyDescent="0.25">
      <c r="W2219" s="156" t="s">
        <v>38</v>
      </c>
      <c r="X2219" s="156" t="s">
        <v>38</v>
      </c>
      <c r="Y2219" s="156" t="s">
        <v>38</v>
      </c>
      <c r="Z2219" s="156" t="s">
        <v>38</v>
      </c>
      <c r="AA2219" s="156" t="s">
        <v>38</v>
      </c>
      <c r="AB2219" s="156" t="s">
        <v>38</v>
      </c>
      <c r="AC2219" s="156" t="s">
        <v>38</v>
      </c>
      <c r="AD2219" s="96" t="s">
        <v>290</v>
      </c>
      <c r="AE2219" s="156" t="s">
        <v>38</v>
      </c>
      <c r="AF2219" s="156" t="s">
        <v>38</v>
      </c>
      <c r="AG2219" s="156" t="s">
        <v>38</v>
      </c>
      <c r="AH2219" s="156" t="s">
        <v>38</v>
      </c>
      <c r="AI2219" s="156" t="s">
        <v>38</v>
      </c>
      <c r="AJ2219" s="156" t="s">
        <v>38</v>
      </c>
      <c r="AK2219" s="156" t="s">
        <v>38</v>
      </c>
    </row>
    <row r="2220" spans="23:37" ht="16.5" customHeight="1" x14ac:dyDescent="0.25">
      <c r="W2220" s="156" t="s">
        <v>38</v>
      </c>
      <c r="X2220" s="156" t="s">
        <v>38</v>
      </c>
      <c r="Y2220" s="156" t="s">
        <v>38</v>
      </c>
      <c r="Z2220" s="156" t="s">
        <v>38</v>
      </c>
      <c r="AA2220" s="156" t="s">
        <v>38</v>
      </c>
      <c r="AB2220" s="156" t="s">
        <v>38</v>
      </c>
      <c r="AC2220" s="156" t="s">
        <v>38</v>
      </c>
      <c r="AD2220" s="96" t="s">
        <v>290</v>
      </c>
      <c r="AE2220" s="156" t="s">
        <v>38</v>
      </c>
      <c r="AF2220" s="156" t="s">
        <v>38</v>
      </c>
      <c r="AG2220" s="156" t="s">
        <v>38</v>
      </c>
      <c r="AH2220" s="156" t="s">
        <v>38</v>
      </c>
      <c r="AI2220" s="156" t="s">
        <v>38</v>
      </c>
      <c r="AJ2220" s="156" t="s">
        <v>38</v>
      </c>
      <c r="AK2220" s="156" t="s">
        <v>38</v>
      </c>
    </row>
    <row r="2221" spans="23:37" ht="16.5" customHeight="1" x14ac:dyDescent="0.25">
      <c r="W2221" s="156" t="s">
        <v>38</v>
      </c>
      <c r="X2221" s="156" t="s">
        <v>38</v>
      </c>
      <c r="Y2221" s="156" t="s">
        <v>38</v>
      </c>
      <c r="Z2221" s="156" t="s">
        <v>38</v>
      </c>
      <c r="AA2221" s="156" t="s">
        <v>38</v>
      </c>
      <c r="AB2221" s="156" t="s">
        <v>38</v>
      </c>
      <c r="AC2221" s="156" t="s">
        <v>38</v>
      </c>
      <c r="AD2221" s="96" t="s">
        <v>290</v>
      </c>
      <c r="AE2221" s="156" t="s">
        <v>38</v>
      </c>
      <c r="AF2221" s="156" t="s">
        <v>38</v>
      </c>
      <c r="AG2221" s="156" t="s">
        <v>38</v>
      </c>
      <c r="AH2221" s="156" t="s">
        <v>38</v>
      </c>
      <c r="AI2221" s="156" t="s">
        <v>38</v>
      </c>
      <c r="AJ2221" s="156" t="s">
        <v>38</v>
      </c>
      <c r="AK2221" s="156" t="s">
        <v>38</v>
      </c>
    </row>
    <row r="2222" spans="23:37" ht="16.5" customHeight="1" x14ac:dyDescent="0.25">
      <c r="W2222" s="156" t="s">
        <v>38</v>
      </c>
      <c r="X2222" s="156" t="s">
        <v>38</v>
      </c>
      <c r="Y2222" s="156" t="s">
        <v>38</v>
      </c>
      <c r="Z2222" s="156" t="s">
        <v>38</v>
      </c>
      <c r="AA2222" s="156" t="s">
        <v>38</v>
      </c>
      <c r="AB2222" s="156" t="s">
        <v>38</v>
      </c>
      <c r="AC2222" s="156" t="s">
        <v>38</v>
      </c>
      <c r="AD2222" s="96" t="s">
        <v>290</v>
      </c>
      <c r="AE2222" s="156" t="s">
        <v>38</v>
      </c>
      <c r="AF2222" s="156" t="s">
        <v>38</v>
      </c>
      <c r="AG2222" s="156" t="s">
        <v>38</v>
      </c>
      <c r="AH2222" s="156" t="s">
        <v>38</v>
      </c>
      <c r="AI2222" s="156" t="s">
        <v>38</v>
      </c>
      <c r="AJ2222" s="156" t="s">
        <v>38</v>
      </c>
      <c r="AK2222" s="156" t="s">
        <v>38</v>
      </c>
    </row>
    <row r="2223" spans="23:37" ht="16.5" customHeight="1" x14ac:dyDescent="0.25">
      <c r="W2223" s="156" t="s">
        <v>38</v>
      </c>
      <c r="X2223" s="156" t="s">
        <v>38</v>
      </c>
      <c r="Y2223" s="156" t="s">
        <v>38</v>
      </c>
      <c r="Z2223" s="156" t="s">
        <v>38</v>
      </c>
      <c r="AA2223" s="156" t="s">
        <v>38</v>
      </c>
      <c r="AB2223" s="156" t="s">
        <v>38</v>
      </c>
      <c r="AC2223" s="156" t="s">
        <v>38</v>
      </c>
      <c r="AD2223" s="96" t="s">
        <v>290</v>
      </c>
      <c r="AE2223" s="156" t="s">
        <v>38</v>
      </c>
      <c r="AF2223" s="156" t="s">
        <v>38</v>
      </c>
      <c r="AG2223" s="156" t="s">
        <v>38</v>
      </c>
      <c r="AH2223" s="156" t="s">
        <v>38</v>
      </c>
      <c r="AI2223" s="156" t="s">
        <v>38</v>
      </c>
      <c r="AJ2223" s="156" t="s">
        <v>38</v>
      </c>
      <c r="AK2223" s="156" t="s">
        <v>38</v>
      </c>
    </row>
    <row r="2224" spans="23:37" ht="16.5" customHeight="1" x14ac:dyDescent="0.25">
      <c r="W2224" s="156" t="s">
        <v>38</v>
      </c>
      <c r="X2224" s="156" t="s">
        <v>38</v>
      </c>
      <c r="Y2224" s="156" t="s">
        <v>38</v>
      </c>
      <c r="Z2224" s="156" t="s">
        <v>38</v>
      </c>
      <c r="AA2224" s="156" t="s">
        <v>38</v>
      </c>
      <c r="AB2224" s="156" t="s">
        <v>38</v>
      </c>
      <c r="AC2224" s="156" t="s">
        <v>38</v>
      </c>
      <c r="AD2224" s="96" t="s">
        <v>290</v>
      </c>
      <c r="AE2224" s="156" t="s">
        <v>38</v>
      </c>
      <c r="AF2224" s="156" t="s">
        <v>38</v>
      </c>
      <c r="AG2224" s="156" t="s">
        <v>38</v>
      </c>
      <c r="AH2224" s="156" t="s">
        <v>38</v>
      </c>
      <c r="AI2224" s="156" t="s">
        <v>38</v>
      </c>
      <c r="AJ2224" s="156" t="s">
        <v>38</v>
      </c>
      <c r="AK2224" s="156" t="s">
        <v>38</v>
      </c>
    </row>
    <row r="2225" spans="23:37" ht="16.5" customHeight="1" x14ac:dyDescent="0.25">
      <c r="W2225" s="156" t="s">
        <v>38</v>
      </c>
      <c r="X2225" s="156" t="s">
        <v>38</v>
      </c>
      <c r="Y2225" s="156" t="s">
        <v>38</v>
      </c>
      <c r="Z2225" s="156" t="s">
        <v>38</v>
      </c>
      <c r="AA2225" s="156" t="s">
        <v>38</v>
      </c>
      <c r="AB2225" s="156" t="s">
        <v>38</v>
      </c>
      <c r="AC2225" s="156" t="s">
        <v>38</v>
      </c>
      <c r="AD2225" s="96" t="s">
        <v>290</v>
      </c>
      <c r="AE2225" s="156" t="s">
        <v>38</v>
      </c>
      <c r="AF2225" s="156" t="s">
        <v>38</v>
      </c>
      <c r="AG2225" s="156" t="s">
        <v>38</v>
      </c>
      <c r="AH2225" s="156" t="s">
        <v>38</v>
      </c>
      <c r="AI2225" s="156" t="s">
        <v>38</v>
      </c>
      <c r="AJ2225" s="156" t="s">
        <v>38</v>
      </c>
      <c r="AK2225" s="156" t="s">
        <v>38</v>
      </c>
    </row>
    <row r="2226" spans="23:37" ht="16.5" customHeight="1" x14ac:dyDescent="0.25">
      <c r="W2226" s="156" t="s">
        <v>38</v>
      </c>
      <c r="X2226" s="156" t="s">
        <v>38</v>
      </c>
      <c r="Y2226" s="156" t="s">
        <v>38</v>
      </c>
      <c r="Z2226" s="156" t="s">
        <v>38</v>
      </c>
      <c r="AA2226" s="156" t="s">
        <v>38</v>
      </c>
      <c r="AB2226" s="156" t="s">
        <v>38</v>
      </c>
      <c r="AC2226" s="156" t="s">
        <v>38</v>
      </c>
      <c r="AD2226" s="96" t="s">
        <v>290</v>
      </c>
      <c r="AE2226" s="156" t="s">
        <v>38</v>
      </c>
      <c r="AF2226" s="156" t="s">
        <v>38</v>
      </c>
      <c r="AG2226" s="156" t="s">
        <v>38</v>
      </c>
      <c r="AH2226" s="156" t="s">
        <v>38</v>
      </c>
      <c r="AI2226" s="156" t="s">
        <v>38</v>
      </c>
      <c r="AJ2226" s="156" t="s">
        <v>38</v>
      </c>
      <c r="AK2226" s="156" t="s">
        <v>38</v>
      </c>
    </row>
    <row r="2227" spans="23:37" ht="16.5" customHeight="1" x14ac:dyDescent="0.25">
      <c r="W2227" s="156" t="s">
        <v>38</v>
      </c>
      <c r="X2227" s="156" t="s">
        <v>38</v>
      </c>
      <c r="Y2227" s="156" t="s">
        <v>38</v>
      </c>
      <c r="Z2227" s="156" t="s">
        <v>38</v>
      </c>
      <c r="AA2227" s="156" t="s">
        <v>38</v>
      </c>
      <c r="AB2227" s="156" t="s">
        <v>38</v>
      </c>
      <c r="AC2227" s="156" t="s">
        <v>38</v>
      </c>
      <c r="AD2227" s="96" t="s">
        <v>290</v>
      </c>
      <c r="AE2227" s="156" t="s">
        <v>38</v>
      </c>
      <c r="AF2227" s="156" t="s">
        <v>38</v>
      </c>
      <c r="AG2227" s="156" t="s">
        <v>38</v>
      </c>
      <c r="AH2227" s="156" t="s">
        <v>38</v>
      </c>
      <c r="AI2227" s="156" t="s">
        <v>38</v>
      </c>
      <c r="AJ2227" s="156" t="s">
        <v>38</v>
      </c>
      <c r="AK2227" s="156" t="s">
        <v>38</v>
      </c>
    </row>
    <row r="2228" spans="23:37" ht="16.5" customHeight="1" x14ac:dyDescent="0.25">
      <c r="W2228" s="156" t="s">
        <v>38</v>
      </c>
      <c r="X2228" s="156" t="s">
        <v>38</v>
      </c>
      <c r="Y2228" s="156" t="s">
        <v>38</v>
      </c>
      <c r="Z2228" s="156" t="s">
        <v>38</v>
      </c>
      <c r="AA2228" s="156" t="s">
        <v>38</v>
      </c>
      <c r="AB2228" s="156" t="s">
        <v>38</v>
      </c>
      <c r="AC2228" s="156" t="s">
        <v>38</v>
      </c>
      <c r="AD2228" s="96" t="s">
        <v>290</v>
      </c>
      <c r="AE2228" s="156" t="s">
        <v>38</v>
      </c>
      <c r="AF2228" s="156" t="s">
        <v>38</v>
      </c>
      <c r="AG2228" s="156" t="s">
        <v>38</v>
      </c>
      <c r="AH2228" s="156" t="s">
        <v>38</v>
      </c>
      <c r="AI2228" s="156" t="s">
        <v>38</v>
      </c>
      <c r="AJ2228" s="156" t="s">
        <v>38</v>
      </c>
      <c r="AK2228" s="156" t="s">
        <v>38</v>
      </c>
    </row>
    <row r="2229" spans="23:37" ht="16.5" customHeight="1" x14ac:dyDescent="0.25">
      <c r="W2229" s="156" t="s">
        <v>38</v>
      </c>
      <c r="X2229" s="156" t="s">
        <v>38</v>
      </c>
      <c r="Y2229" s="156" t="s">
        <v>38</v>
      </c>
      <c r="Z2229" s="156" t="s">
        <v>38</v>
      </c>
      <c r="AA2229" s="156" t="s">
        <v>38</v>
      </c>
      <c r="AB2229" s="156" t="s">
        <v>38</v>
      </c>
      <c r="AC2229" s="156" t="s">
        <v>38</v>
      </c>
      <c r="AD2229" s="96" t="s">
        <v>290</v>
      </c>
      <c r="AE2229" s="156" t="s">
        <v>38</v>
      </c>
      <c r="AF2229" s="156" t="s">
        <v>38</v>
      </c>
      <c r="AG2229" s="156" t="s">
        <v>38</v>
      </c>
      <c r="AH2229" s="156" t="s">
        <v>38</v>
      </c>
      <c r="AI2229" s="156" t="s">
        <v>38</v>
      </c>
      <c r="AJ2229" s="156" t="s">
        <v>38</v>
      </c>
      <c r="AK2229" s="156" t="s">
        <v>38</v>
      </c>
    </row>
    <row r="2230" spans="23:37" ht="16.5" customHeight="1" x14ac:dyDescent="0.25">
      <c r="W2230" s="156" t="s">
        <v>38</v>
      </c>
      <c r="X2230" s="156" t="s">
        <v>38</v>
      </c>
      <c r="Y2230" s="156" t="s">
        <v>38</v>
      </c>
      <c r="Z2230" s="156" t="s">
        <v>38</v>
      </c>
      <c r="AA2230" s="156" t="s">
        <v>38</v>
      </c>
      <c r="AB2230" s="156" t="s">
        <v>38</v>
      </c>
      <c r="AC2230" s="156" t="s">
        <v>38</v>
      </c>
      <c r="AD2230" s="96" t="s">
        <v>290</v>
      </c>
      <c r="AE2230" s="156" t="s">
        <v>38</v>
      </c>
      <c r="AF2230" s="156" t="s">
        <v>38</v>
      </c>
      <c r="AG2230" s="156" t="s">
        <v>38</v>
      </c>
      <c r="AH2230" s="156" t="s">
        <v>38</v>
      </c>
      <c r="AI2230" s="156" t="s">
        <v>38</v>
      </c>
      <c r="AJ2230" s="156" t="s">
        <v>38</v>
      </c>
      <c r="AK2230" s="156" t="s">
        <v>38</v>
      </c>
    </row>
    <row r="2231" spans="23:37" ht="16.5" customHeight="1" x14ac:dyDescent="0.25">
      <c r="W2231" s="156" t="s">
        <v>38</v>
      </c>
      <c r="X2231" s="156" t="s">
        <v>38</v>
      </c>
      <c r="Y2231" s="156" t="s">
        <v>38</v>
      </c>
      <c r="Z2231" s="156" t="s">
        <v>38</v>
      </c>
      <c r="AA2231" s="156" t="s">
        <v>38</v>
      </c>
      <c r="AB2231" s="156" t="s">
        <v>38</v>
      </c>
      <c r="AC2231" s="156" t="s">
        <v>38</v>
      </c>
      <c r="AD2231" s="96" t="s">
        <v>290</v>
      </c>
      <c r="AE2231" s="156" t="s">
        <v>38</v>
      </c>
      <c r="AF2231" s="156" t="s">
        <v>38</v>
      </c>
      <c r="AG2231" s="156" t="s">
        <v>38</v>
      </c>
      <c r="AH2231" s="156" t="s">
        <v>38</v>
      </c>
      <c r="AI2231" s="156" t="s">
        <v>38</v>
      </c>
      <c r="AJ2231" s="156" t="s">
        <v>38</v>
      </c>
      <c r="AK2231" s="156" t="s">
        <v>38</v>
      </c>
    </row>
    <row r="2232" spans="23:37" ht="16.5" customHeight="1" x14ac:dyDescent="0.25">
      <c r="W2232" s="156" t="s">
        <v>38</v>
      </c>
      <c r="X2232" s="156" t="s">
        <v>38</v>
      </c>
      <c r="Y2232" s="156" t="s">
        <v>38</v>
      </c>
      <c r="Z2232" s="156" t="s">
        <v>38</v>
      </c>
      <c r="AA2232" s="156" t="s">
        <v>38</v>
      </c>
      <c r="AB2232" s="156" t="s">
        <v>38</v>
      </c>
      <c r="AC2232" s="156" t="s">
        <v>38</v>
      </c>
      <c r="AD2232" s="96" t="s">
        <v>290</v>
      </c>
      <c r="AE2232" s="156" t="s">
        <v>38</v>
      </c>
      <c r="AF2232" s="156" t="s">
        <v>38</v>
      </c>
      <c r="AG2232" s="156" t="s">
        <v>38</v>
      </c>
      <c r="AH2232" s="156" t="s">
        <v>38</v>
      </c>
      <c r="AI2232" s="156" t="s">
        <v>38</v>
      </c>
      <c r="AJ2232" s="156" t="s">
        <v>38</v>
      </c>
      <c r="AK2232" s="156" t="s">
        <v>38</v>
      </c>
    </row>
    <row r="2233" spans="23:37" ht="16.5" customHeight="1" x14ac:dyDescent="0.25">
      <c r="W2233" s="156" t="s">
        <v>38</v>
      </c>
      <c r="X2233" s="156" t="s">
        <v>38</v>
      </c>
      <c r="Y2233" s="156" t="s">
        <v>38</v>
      </c>
      <c r="Z2233" s="156" t="s">
        <v>38</v>
      </c>
      <c r="AA2233" s="156" t="s">
        <v>38</v>
      </c>
      <c r="AB2233" s="156" t="s">
        <v>38</v>
      </c>
      <c r="AC2233" s="156" t="s">
        <v>38</v>
      </c>
      <c r="AD2233" s="96" t="s">
        <v>290</v>
      </c>
      <c r="AE2233" s="156" t="s">
        <v>38</v>
      </c>
      <c r="AF2233" s="156" t="s">
        <v>38</v>
      </c>
      <c r="AG2233" s="156" t="s">
        <v>38</v>
      </c>
      <c r="AH2233" s="156" t="s">
        <v>38</v>
      </c>
      <c r="AI2233" s="156" t="s">
        <v>38</v>
      </c>
      <c r="AJ2233" s="156" t="s">
        <v>38</v>
      </c>
      <c r="AK2233" s="156" t="s">
        <v>38</v>
      </c>
    </row>
    <row r="2234" spans="23:37" ht="16.5" customHeight="1" x14ac:dyDescent="0.25">
      <c r="W2234" s="156" t="s">
        <v>38</v>
      </c>
      <c r="X2234" s="156" t="s">
        <v>38</v>
      </c>
      <c r="Y2234" s="156" t="s">
        <v>38</v>
      </c>
      <c r="Z2234" s="156" t="s">
        <v>38</v>
      </c>
      <c r="AA2234" s="156" t="s">
        <v>38</v>
      </c>
      <c r="AB2234" s="156" t="s">
        <v>38</v>
      </c>
      <c r="AC2234" s="156" t="s">
        <v>38</v>
      </c>
      <c r="AD2234" s="96" t="s">
        <v>290</v>
      </c>
      <c r="AE2234" s="156" t="s">
        <v>38</v>
      </c>
      <c r="AF2234" s="156" t="s">
        <v>38</v>
      </c>
      <c r="AG2234" s="156" t="s">
        <v>38</v>
      </c>
      <c r="AH2234" s="156" t="s">
        <v>38</v>
      </c>
      <c r="AI2234" s="156" t="s">
        <v>38</v>
      </c>
      <c r="AJ2234" s="156" t="s">
        <v>38</v>
      </c>
      <c r="AK2234" s="156" t="s">
        <v>38</v>
      </c>
    </row>
    <row r="2235" spans="23:37" ht="16.5" customHeight="1" x14ac:dyDescent="0.25">
      <c r="W2235" s="156" t="s">
        <v>38</v>
      </c>
      <c r="X2235" s="156" t="s">
        <v>38</v>
      </c>
      <c r="Y2235" s="156" t="s">
        <v>38</v>
      </c>
      <c r="Z2235" s="156" t="s">
        <v>38</v>
      </c>
      <c r="AA2235" s="156" t="s">
        <v>38</v>
      </c>
      <c r="AB2235" s="156" t="s">
        <v>38</v>
      </c>
      <c r="AC2235" s="156" t="s">
        <v>38</v>
      </c>
      <c r="AD2235" s="96" t="s">
        <v>290</v>
      </c>
      <c r="AE2235" s="156" t="s">
        <v>38</v>
      </c>
      <c r="AF2235" s="156" t="s">
        <v>38</v>
      </c>
      <c r="AG2235" s="156" t="s">
        <v>38</v>
      </c>
      <c r="AH2235" s="156" t="s">
        <v>38</v>
      </c>
      <c r="AI2235" s="156" t="s">
        <v>38</v>
      </c>
      <c r="AJ2235" s="156" t="s">
        <v>38</v>
      </c>
      <c r="AK2235" s="156" t="s">
        <v>38</v>
      </c>
    </row>
    <row r="2236" spans="23:37" ht="16.5" customHeight="1" x14ac:dyDescent="0.25">
      <c r="W2236" s="156" t="s">
        <v>38</v>
      </c>
      <c r="X2236" s="156" t="s">
        <v>38</v>
      </c>
      <c r="Y2236" s="156" t="s">
        <v>38</v>
      </c>
      <c r="Z2236" s="156" t="s">
        <v>38</v>
      </c>
      <c r="AA2236" s="156" t="s">
        <v>38</v>
      </c>
      <c r="AB2236" s="156" t="s">
        <v>38</v>
      </c>
      <c r="AC2236" s="156" t="s">
        <v>38</v>
      </c>
      <c r="AD2236" s="96" t="s">
        <v>290</v>
      </c>
      <c r="AE2236" s="156" t="s">
        <v>38</v>
      </c>
      <c r="AF2236" s="156" t="s">
        <v>38</v>
      </c>
      <c r="AG2236" s="156" t="s">
        <v>38</v>
      </c>
      <c r="AH2236" s="156" t="s">
        <v>38</v>
      </c>
      <c r="AI2236" s="156" t="s">
        <v>38</v>
      </c>
      <c r="AJ2236" s="156" t="s">
        <v>38</v>
      </c>
      <c r="AK2236" s="156" t="s">
        <v>38</v>
      </c>
    </row>
    <row r="2237" spans="23:37" ht="16.5" customHeight="1" x14ac:dyDescent="0.25">
      <c r="W2237" s="156" t="s">
        <v>38</v>
      </c>
      <c r="X2237" s="156" t="s">
        <v>38</v>
      </c>
      <c r="Y2237" s="156" t="s">
        <v>38</v>
      </c>
      <c r="Z2237" s="156" t="s">
        <v>38</v>
      </c>
      <c r="AA2237" s="156" t="s">
        <v>38</v>
      </c>
      <c r="AB2237" s="156" t="s">
        <v>38</v>
      </c>
      <c r="AC2237" s="156" t="s">
        <v>38</v>
      </c>
      <c r="AD2237" s="96" t="s">
        <v>290</v>
      </c>
      <c r="AE2237" s="156" t="s">
        <v>38</v>
      </c>
      <c r="AF2237" s="156" t="s">
        <v>38</v>
      </c>
      <c r="AG2237" s="156" t="s">
        <v>38</v>
      </c>
      <c r="AH2237" s="156" t="s">
        <v>38</v>
      </c>
      <c r="AI2237" s="156" t="s">
        <v>38</v>
      </c>
      <c r="AJ2237" s="156" t="s">
        <v>38</v>
      </c>
      <c r="AK2237" s="156" t="s">
        <v>38</v>
      </c>
    </row>
    <row r="2238" spans="23:37" ht="16.5" customHeight="1" x14ac:dyDescent="0.25">
      <c r="W2238" s="156" t="s">
        <v>38</v>
      </c>
      <c r="X2238" s="156" t="s">
        <v>38</v>
      </c>
      <c r="Y2238" s="156" t="s">
        <v>38</v>
      </c>
      <c r="Z2238" s="156" t="s">
        <v>38</v>
      </c>
      <c r="AA2238" s="156" t="s">
        <v>38</v>
      </c>
      <c r="AB2238" s="156" t="s">
        <v>38</v>
      </c>
      <c r="AC2238" s="156" t="s">
        <v>38</v>
      </c>
      <c r="AD2238" s="96" t="s">
        <v>290</v>
      </c>
      <c r="AE2238" s="156" t="s">
        <v>38</v>
      </c>
      <c r="AF2238" s="156" t="s">
        <v>38</v>
      </c>
      <c r="AG2238" s="156" t="s">
        <v>38</v>
      </c>
      <c r="AH2238" s="156" t="s">
        <v>38</v>
      </c>
      <c r="AI2238" s="156" t="s">
        <v>38</v>
      </c>
      <c r="AJ2238" s="156" t="s">
        <v>38</v>
      </c>
      <c r="AK2238" s="156" t="s">
        <v>38</v>
      </c>
    </row>
    <row r="2239" spans="23:37" ht="16.5" customHeight="1" x14ac:dyDescent="0.25">
      <c r="W2239" s="156" t="s">
        <v>38</v>
      </c>
      <c r="X2239" s="156" t="s">
        <v>38</v>
      </c>
      <c r="Y2239" s="156" t="s">
        <v>38</v>
      </c>
      <c r="Z2239" s="156" t="s">
        <v>38</v>
      </c>
      <c r="AA2239" s="156" t="s">
        <v>38</v>
      </c>
      <c r="AB2239" s="156" t="s">
        <v>38</v>
      </c>
      <c r="AC2239" s="156" t="s">
        <v>38</v>
      </c>
      <c r="AD2239" s="96" t="s">
        <v>290</v>
      </c>
      <c r="AE2239" s="156" t="s">
        <v>38</v>
      </c>
      <c r="AF2239" s="156" t="s">
        <v>38</v>
      </c>
      <c r="AG2239" s="156" t="s">
        <v>38</v>
      </c>
      <c r="AH2239" s="156" t="s">
        <v>38</v>
      </c>
      <c r="AI2239" s="156" t="s">
        <v>38</v>
      </c>
      <c r="AJ2239" s="156" t="s">
        <v>38</v>
      </c>
      <c r="AK2239" s="156" t="s">
        <v>38</v>
      </c>
    </row>
    <row r="2240" spans="23:37" ht="16.5" customHeight="1" x14ac:dyDescent="0.25">
      <c r="W2240" s="156" t="s">
        <v>38</v>
      </c>
      <c r="X2240" s="156" t="s">
        <v>38</v>
      </c>
      <c r="Y2240" s="156" t="s">
        <v>38</v>
      </c>
      <c r="Z2240" s="156" t="s">
        <v>38</v>
      </c>
      <c r="AA2240" s="156" t="s">
        <v>38</v>
      </c>
      <c r="AB2240" s="156" t="s">
        <v>38</v>
      </c>
      <c r="AC2240" s="156" t="s">
        <v>38</v>
      </c>
      <c r="AD2240" s="96" t="s">
        <v>290</v>
      </c>
      <c r="AE2240" s="156" t="s">
        <v>38</v>
      </c>
      <c r="AF2240" s="156" t="s">
        <v>38</v>
      </c>
      <c r="AG2240" s="156" t="s">
        <v>38</v>
      </c>
      <c r="AH2240" s="156" t="s">
        <v>38</v>
      </c>
      <c r="AI2240" s="156" t="s">
        <v>38</v>
      </c>
      <c r="AJ2240" s="156" t="s">
        <v>38</v>
      </c>
      <c r="AK2240" s="156" t="s">
        <v>38</v>
      </c>
    </row>
    <row r="2241" spans="23:37" ht="16.5" customHeight="1" x14ac:dyDescent="0.25">
      <c r="W2241" s="156" t="s">
        <v>38</v>
      </c>
      <c r="X2241" s="156" t="s">
        <v>38</v>
      </c>
      <c r="Y2241" s="156" t="s">
        <v>38</v>
      </c>
      <c r="Z2241" s="156" t="s">
        <v>38</v>
      </c>
      <c r="AA2241" s="156" t="s">
        <v>38</v>
      </c>
      <c r="AB2241" s="156" t="s">
        <v>38</v>
      </c>
      <c r="AC2241" s="156" t="s">
        <v>38</v>
      </c>
      <c r="AD2241" s="96" t="s">
        <v>290</v>
      </c>
      <c r="AE2241" s="156" t="s">
        <v>38</v>
      </c>
      <c r="AF2241" s="156" t="s">
        <v>38</v>
      </c>
      <c r="AG2241" s="156" t="s">
        <v>38</v>
      </c>
      <c r="AH2241" s="156" t="s">
        <v>38</v>
      </c>
      <c r="AI2241" s="156" t="s">
        <v>38</v>
      </c>
      <c r="AJ2241" s="156" t="s">
        <v>38</v>
      </c>
      <c r="AK2241" s="156" t="s">
        <v>38</v>
      </c>
    </row>
    <row r="2242" spans="23:37" ht="16.5" customHeight="1" x14ac:dyDescent="0.25">
      <c r="W2242" s="156" t="s">
        <v>38</v>
      </c>
      <c r="X2242" s="156" t="s">
        <v>38</v>
      </c>
      <c r="Y2242" s="156" t="s">
        <v>38</v>
      </c>
      <c r="Z2242" s="156" t="s">
        <v>38</v>
      </c>
      <c r="AA2242" s="156" t="s">
        <v>38</v>
      </c>
      <c r="AB2242" s="156" t="s">
        <v>38</v>
      </c>
      <c r="AC2242" s="156" t="s">
        <v>38</v>
      </c>
      <c r="AD2242" s="96" t="s">
        <v>290</v>
      </c>
      <c r="AE2242" s="156" t="s">
        <v>38</v>
      </c>
      <c r="AF2242" s="156" t="s">
        <v>38</v>
      </c>
      <c r="AG2242" s="156" t="s">
        <v>38</v>
      </c>
      <c r="AH2242" s="156" t="s">
        <v>38</v>
      </c>
      <c r="AI2242" s="156" t="s">
        <v>38</v>
      </c>
      <c r="AJ2242" s="156" t="s">
        <v>38</v>
      </c>
      <c r="AK2242" s="156" t="s">
        <v>38</v>
      </c>
    </row>
    <row r="2243" spans="23:37" ht="16.5" customHeight="1" x14ac:dyDescent="0.25">
      <c r="W2243" s="156" t="s">
        <v>38</v>
      </c>
      <c r="X2243" s="156" t="s">
        <v>38</v>
      </c>
      <c r="Y2243" s="156" t="s">
        <v>38</v>
      </c>
      <c r="Z2243" s="156" t="s">
        <v>38</v>
      </c>
      <c r="AA2243" s="156" t="s">
        <v>38</v>
      </c>
      <c r="AB2243" s="156" t="s">
        <v>38</v>
      </c>
      <c r="AC2243" s="156" t="s">
        <v>38</v>
      </c>
      <c r="AD2243" s="96" t="s">
        <v>290</v>
      </c>
      <c r="AE2243" s="156" t="s">
        <v>38</v>
      </c>
      <c r="AF2243" s="156" t="s">
        <v>38</v>
      </c>
      <c r="AG2243" s="156" t="s">
        <v>38</v>
      </c>
      <c r="AH2243" s="156" t="s">
        <v>38</v>
      </c>
      <c r="AI2243" s="156" t="s">
        <v>38</v>
      </c>
      <c r="AJ2243" s="156" t="s">
        <v>38</v>
      </c>
      <c r="AK2243" s="156" t="s">
        <v>38</v>
      </c>
    </row>
    <row r="2244" spans="23:37" ht="16.5" customHeight="1" x14ac:dyDescent="0.25">
      <c r="W2244" s="156" t="s">
        <v>38</v>
      </c>
      <c r="X2244" s="156" t="s">
        <v>38</v>
      </c>
      <c r="Y2244" s="156" t="s">
        <v>38</v>
      </c>
      <c r="Z2244" s="156" t="s">
        <v>38</v>
      </c>
      <c r="AA2244" s="156" t="s">
        <v>38</v>
      </c>
      <c r="AB2244" s="156" t="s">
        <v>38</v>
      </c>
      <c r="AC2244" s="156" t="s">
        <v>38</v>
      </c>
      <c r="AD2244" s="96" t="s">
        <v>290</v>
      </c>
      <c r="AE2244" s="156" t="s">
        <v>38</v>
      </c>
      <c r="AF2244" s="156" t="s">
        <v>38</v>
      </c>
      <c r="AG2244" s="156" t="s">
        <v>38</v>
      </c>
      <c r="AH2244" s="156" t="s">
        <v>38</v>
      </c>
      <c r="AI2244" s="156" t="s">
        <v>38</v>
      </c>
      <c r="AJ2244" s="156" t="s">
        <v>38</v>
      </c>
      <c r="AK2244" s="156" t="s">
        <v>38</v>
      </c>
    </row>
    <row r="2245" spans="23:37" ht="16.5" customHeight="1" x14ac:dyDescent="0.25">
      <c r="W2245" s="156" t="s">
        <v>38</v>
      </c>
      <c r="X2245" s="156" t="s">
        <v>38</v>
      </c>
      <c r="Y2245" s="156" t="s">
        <v>38</v>
      </c>
      <c r="Z2245" s="156" t="s">
        <v>38</v>
      </c>
      <c r="AA2245" s="156" t="s">
        <v>38</v>
      </c>
      <c r="AB2245" s="156" t="s">
        <v>38</v>
      </c>
      <c r="AC2245" s="156" t="s">
        <v>38</v>
      </c>
      <c r="AD2245" s="96" t="s">
        <v>290</v>
      </c>
      <c r="AE2245" s="156" t="s">
        <v>38</v>
      </c>
      <c r="AF2245" s="156" t="s">
        <v>38</v>
      </c>
      <c r="AG2245" s="156" t="s">
        <v>38</v>
      </c>
      <c r="AH2245" s="156" t="s">
        <v>38</v>
      </c>
      <c r="AI2245" s="156" t="s">
        <v>38</v>
      </c>
      <c r="AJ2245" s="156" t="s">
        <v>38</v>
      </c>
      <c r="AK2245" s="156" t="s">
        <v>38</v>
      </c>
    </row>
    <row r="2246" spans="23:37" ht="16.5" customHeight="1" x14ac:dyDescent="0.25">
      <c r="W2246" s="156" t="s">
        <v>38</v>
      </c>
      <c r="X2246" s="156" t="s">
        <v>38</v>
      </c>
      <c r="Y2246" s="156" t="s">
        <v>38</v>
      </c>
      <c r="Z2246" s="156" t="s">
        <v>38</v>
      </c>
      <c r="AA2246" s="156" t="s">
        <v>38</v>
      </c>
      <c r="AB2246" s="156" t="s">
        <v>38</v>
      </c>
      <c r="AC2246" s="156" t="s">
        <v>38</v>
      </c>
      <c r="AD2246" s="96" t="s">
        <v>290</v>
      </c>
      <c r="AE2246" s="156" t="s">
        <v>38</v>
      </c>
      <c r="AF2246" s="156" t="s">
        <v>38</v>
      </c>
      <c r="AG2246" s="156" t="s">
        <v>38</v>
      </c>
      <c r="AH2246" s="156" t="s">
        <v>38</v>
      </c>
      <c r="AI2246" s="156" t="s">
        <v>38</v>
      </c>
      <c r="AJ2246" s="156" t="s">
        <v>38</v>
      </c>
      <c r="AK2246" s="156" t="s">
        <v>38</v>
      </c>
    </row>
    <row r="2247" spans="23:37" ht="16.5" customHeight="1" x14ac:dyDescent="0.25">
      <c r="W2247" s="156" t="s">
        <v>38</v>
      </c>
      <c r="X2247" s="156" t="s">
        <v>38</v>
      </c>
      <c r="Y2247" s="156" t="s">
        <v>38</v>
      </c>
      <c r="Z2247" s="156" t="s">
        <v>38</v>
      </c>
      <c r="AA2247" s="156" t="s">
        <v>38</v>
      </c>
      <c r="AB2247" s="156" t="s">
        <v>38</v>
      </c>
      <c r="AC2247" s="156" t="s">
        <v>38</v>
      </c>
      <c r="AD2247" s="96" t="s">
        <v>290</v>
      </c>
      <c r="AE2247" s="156" t="s">
        <v>38</v>
      </c>
      <c r="AF2247" s="156" t="s">
        <v>38</v>
      </c>
      <c r="AG2247" s="156" t="s">
        <v>38</v>
      </c>
      <c r="AH2247" s="156" t="s">
        <v>38</v>
      </c>
      <c r="AI2247" s="156" t="s">
        <v>38</v>
      </c>
      <c r="AJ2247" s="156" t="s">
        <v>38</v>
      </c>
      <c r="AK2247" s="156" t="s">
        <v>38</v>
      </c>
    </row>
    <row r="2248" spans="23:37" ht="16.5" customHeight="1" x14ac:dyDescent="0.25">
      <c r="W2248" s="156" t="s">
        <v>38</v>
      </c>
      <c r="X2248" s="156" t="s">
        <v>38</v>
      </c>
      <c r="Y2248" s="156" t="s">
        <v>38</v>
      </c>
      <c r="Z2248" s="156" t="s">
        <v>38</v>
      </c>
      <c r="AA2248" s="156" t="s">
        <v>38</v>
      </c>
      <c r="AB2248" s="156" t="s">
        <v>38</v>
      </c>
      <c r="AC2248" s="156" t="s">
        <v>38</v>
      </c>
      <c r="AD2248" s="96" t="s">
        <v>290</v>
      </c>
      <c r="AE2248" s="156" t="s">
        <v>38</v>
      </c>
      <c r="AF2248" s="156" t="s">
        <v>38</v>
      </c>
      <c r="AG2248" s="156" t="s">
        <v>38</v>
      </c>
      <c r="AH2248" s="156" t="s">
        <v>38</v>
      </c>
      <c r="AI2248" s="156" t="s">
        <v>38</v>
      </c>
      <c r="AJ2248" s="156" t="s">
        <v>38</v>
      </c>
      <c r="AK2248" s="156" t="s">
        <v>38</v>
      </c>
    </row>
    <row r="2249" spans="23:37" ht="16.5" customHeight="1" x14ac:dyDescent="0.25">
      <c r="W2249" s="156" t="s">
        <v>38</v>
      </c>
      <c r="X2249" s="156" t="s">
        <v>38</v>
      </c>
      <c r="Y2249" s="156" t="s">
        <v>38</v>
      </c>
      <c r="Z2249" s="156" t="s">
        <v>38</v>
      </c>
      <c r="AA2249" s="156" t="s">
        <v>38</v>
      </c>
      <c r="AB2249" s="156" t="s">
        <v>38</v>
      </c>
      <c r="AC2249" s="156" t="s">
        <v>38</v>
      </c>
      <c r="AD2249" s="96" t="s">
        <v>290</v>
      </c>
      <c r="AE2249" s="156" t="s">
        <v>38</v>
      </c>
      <c r="AF2249" s="156" t="s">
        <v>38</v>
      </c>
      <c r="AG2249" s="156" t="s">
        <v>38</v>
      </c>
      <c r="AH2249" s="156" t="s">
        <v>38</v>
      </c>
      <c r="AI2249" s="156" t="s">
        <v>38</v>
      </c>
      <c r="AJ2249" s="156" t="s">
        <v>38</v>
      </c>
      <c r="AK2249" s="156" t="s">
        <v>38</v>
      </c>
    </row>
    <row r="2250" spans="23:37" ht="16.5" customHeight="1" x14ac:dyDescent="0.25">
      <c r="W2250" s="156" t="s">
        <v>38</v>
      </c>
      <c r="X2250" s="156" t="s">
        <v>38</v>
      </c>
      <c r="Y2250" s="156" t="s">
        <v>38</v>
      </c>
      <c r="Z2250" s="156" t="s">
        <v>38</v>
      </c>
      <c r="AA2250" s="156" t="s">
        <v>38</v>
      </c>
      <c r="AB2250" s="156" t="s">
        <v>38</v>
      </c>
      <c r="AC2250" s="156" t="s">
        <v>38</v>
      </c>
      <c r="AD2250" s="96" t="s">
        <v>290</v>
      </c>
      <c r="AE2250" s="156" t="s">
        <v>38</v>
      </c>
      <c r="AF2250" s="156" t="s">
        <v>38</v>
      </c>
      <c r="AG2250" s="156" t="s">
        <v>38</v>
      </c>
      <c r="AH2250" s="156" t="s">
        <v>38</v>
      </c>
      <c r="AI2250" s="156" t="s">
        <v>38</v>
      </c>
      <c r="AJ2250" s="156" t="s">
        <v>38</v>
      </c>
      <c r="AK2250" s="156" t="s">
        <v>38</v>
      </c>
    </row>
    <row r="2251" spans="23:37" ht="16.5" customHeight="1" x14ac:dyDescent="0.25">
      <c r="W2251" s="156" t="s">
        <v>38</v>
      </c>
      <c r="X2251" s="156" t="s">
        <v>38</v>
      </c>
      <c r="Y2251" s="156" t="s">
        <v>38</v>
      </c>
      <c r="Z2251" s="156" t="s">
        <v>38</v>
      </c>
      <c r="AA2251" s="156" t="s">
        <v>38</v>
      </c>
      <c r="AB2251" s="156" t="s">
        <v>38</v>
      </c>
      <c r="AC2251" s="156" t="s">
        <v>38</v>
      </c>
      <c r="AD2251" s="96" t="s">
        <v>290</v>
      </c>
      <c r="AE2251" s="156" t="s">
        <v>38</v>
      </c>
      <c r="AF2251" s="156" t="s">
        <v>38</v>
      </c>
      <c r="AG2251" s="156" t="s">
        <v>38</v>
      </c>
      <c r="AH2251" s="156" t="s">
        <v>38</v>
      </c>
      <c r="AI2251" s="156" t="s">
        <v>38</v>
      </c>
      <c r="AJ2251" s="156" t="s">
        <v>38</v>
      </c>
      <c r="AK2251" s="156" t="s">
        <v>38</v>
      </c>
    </row>
    <row r="2252" spans="23:37" ht="16.5" customHeight="1" x14ac:dyDescent="0.25">
      <c r="W2252" s="156" t="s">
        <v>38</v>
      </c>
      <c r="X2252" s="156" t="s">
        <v>38</v>
      </c>
      <c r="Y2252" s="156" t="s">
        <v>38</v>
      </c>
      <c r="Z2252" s="156" t="s">
        <v>38</v>
      </c>
      <c r="AA2252" s="156" t="s">
        <v>38</v>
      </c>
      <c r="AB2252" s="156" t="s">
        <v>38</v>
      </c>
      <c r="AC2252" s="156" t="s">
        <v>38</v>
      </c>
      <c r="AD2252" s="96" t="s">
        <v>290</v>
      </c>
      <c r="AE2252" s="156" t="s">
        <v>38</v>
      </c>
      <c r="AF2252" s="156" t="s">
        <v>38</v>
      </c>
      <c r="AG2252" s="156" t="s">
        <v>38</v>
      </c>
      <c r="AH2252" s="156" t="s">
        <v>38</v>
      </c>
      <c r="AI2252" s="156" t="s">
        <v>38</v>
      </c>
      <c r="AJ2252" s="156" t="s">
        <v>38</v>
      </c>
      <c r="AK2252" s="156" t="s">
        <v>38</v>
      </c>
    </row>
    <row r="2253" spans="23:37" ht="16.5" customHeight="1" x14ac:dyDescent="0.25">
      <c r="W2253" s="156" t="s">
        <v>38</v>
      </c>
      <c r="X2253" s="156" t="s">
        <v>38</v>
      </c>
      <c r="Y2253" s="156" t="s">
        <v>38</v>
      </c>
      <c r="Z2253" s="156" t="s">
        <v>38</v>
      </c>
      <c r="AA2253" s="156" t="s">
        <v>38</v>
      </c>
      <c r="AB2253" s="156" t="s">
        <v>38</v>
      </c>
      <c r="AC2253" s="156" t="s">
        <v>38</v>
      </c>
      <c r="AD2253" s="96" t="s">
        <v>290</v>
      </c>
      <c r="AE2253" s="156" t="s">
        <v>38</v>
      </c>
      <c r="AF2253" s="156" t="s">
        <v>38</v>
      </c>
      <c r="AG2253" s="156" t="s">
        <v>38</v>
      </c>
      <c r="AH2253" s="156" t="s">
        <v>38</v>
      </c>
      <c r="AI2253" s="156" t="s">
        <v>38</v>
      </c>
      <c r="AJ2253" s="156" t="s">
        <v>38</v>
      </c>
      <c r="AK2253" s="156" t="s">
        <v>38</v>
      </c>
    </row>
    <row r="2254" spans="23:37" ht="16.5" customHeight="1" x14ac:dyDescent="0.25">
      <c r="W2254" s="156" t="s">
        <v>38</v>
      </c>
      <c r="X2254" s="156" t="s">
        <v>38</v>
      </c>
      <c r="Y2254" s="156" t="s">
        <v>38</v>
      </c>
      <c r="Z2254" s="156" t="s">
        <v>38</v>
      </c>
      <c r="AA2254" s="156" t="s">
        <v>38</v>
      </c>
      <c r="AB2254" s="156" t="s">
        <v>38</v>
      </c>
      <c r="AC2254" s="156" t="s">
        <v>38</v>
      </c>
      <c r="AD2254" s="96" t="s">
        <v>290</v>
      </c>
      <c r="AE2254" s="156" t="s">
        <v>38</v>
      </c>
      <c r="AF2254" s="156" t="s">
        <v>38</v>
      </c>
      <c r="AG2254" s="156" t="s">
        <v>38</v>
      </c>
      <c r="AH2254" s="156" t="s">
        <v>38</v>
      </c>
      <c r="AI2254" s="156" t="s">
        <v>38</v>
      </c>
      <c r="AJ2254" s="156" t="s">
        <v>38</v>
      </c>
      <c r="AK2254" s="156" t="s">
        <v>38</v>
      </c>
    </row>
    <row r="2255" spans="23:37" ht="16.5" customHeight="1" x14ac:dyDescent="0.25">
      <c r="W2255" s="156" t="s">
        <v>38</v>
      </c>
      <c r="X2255" s="156" t="s">
        <v>38</v>
      </c>
      <c r="Y2255" s="156" t="s">
        <v>38</v>
      </c>
      <c r="Z2255" s="156" t="s">
        <v>38</v>
      </c>
      <c r="AA2255" s="156" t="s">
        <v>38</v>
      </c>
      <c r="AB2255" s="156" t="s">
        <v>38</v>
      </c>
      <c r="AC2255" s="156" t="s">
        <v>38</v>
      </c>
      <c r="AD2255" s="96" t="s">
        <v>290</v>
      </c>
      <c r="AE2255" s="156" t="s">
        <v>38</v>
      </c>
      <c r="AF2255" s="156" t="s">
        <v>38</v>
      </c>
      <c r="AG2255" s="156" t="s">
        <v>38</v>
      </c>
      <c r="AH2255" s="156" t="s">
        <v>38</v>
      </c>
      <c r="AI2255" s="156" t="s">
        <v>38</v>
      </c>
      <c r="AJ2255" s="156" t="s">
        <v>38</v>
      </c>
      <c r="AK2255" s="156" t="s">
        <v>38</v>
      </c>
    </row>
    <row r="2256" spans="23:37" ht="16.5" customHeight="1" x14ac:dyDescent="0.25">
      <c r="W2256" s="156" t="s">
        <v>38</v>
      </c>
      <c r="X2256" s="156" t="s">
        <v>38</v>
      </c>
      <c r="Y2256" s="156" t="s">
        <v>38</v>
      </c>
      <c r="Z2256" s="156" t="s">
        <v>38</v>
      </c>
      <c r="AA2256" s="156" t="s">
        <v>38</v>
      </c>
      <c r="AB2256" s="156" t="s">
        <v>38</v>
      </c>
      <c r="AC2256" s="156" t="s">
        <v>38</v>
      </c>
      <c r="AD2256" s="96" t="s">
        <v>290</v>
      </c>
      <c r="AE2256" s="156" t="s">
        <v>38</v>
      </c>
      <c r="AF2256" s="156" t="s">
        <v>38</v>
      </c>
      <c r="AG2256" s="156" t="s">
        <v>38</v>
      </c>
      <c r="AH2256" s="156" t="s">
        <v>38</v>
      </c>
      <c r="AI2256" s="156" t="s">
        <v>38</v>
      </c>
      <c r="AJ2256" s="156" t="s">
        <v>38</v>
      </c>
      <c r="AK2256" s="156" t="s">
        <v>38</v>
      </c>
    </row>
    <row r="2257" spans="23:37" ht="16.5" customHeight="1" x14ac:dyDescent="0.25">
      <c r="W2257" s="156" t="s">
        <v>38</v>
      </c>
      <c r="X2257" s="156" t="s">
        <v>38</v>
      </c>
      <c r="Y2257" s="156" t="s">
        <v>38</v>
      </c>
      <c r="Z2257" s="156" t="s">
        <v>38</v>
      </c>
      <c r="AA2257" s="156" t="s">
        <v>38</v>
      </c>
      <c r="AB2257" s="156" t="s">
        <v>38</v>
      </c>
      <c r="AC2257" s="156" t="s">
        <v>38</v>
      </c>
      <c r="AD2257" s="96" t="s">
        <v>290</v>
      </c>
      <c r="AE2257" s="156" t="s">
        <v>38</v>
      </c>
      <c r="AF2257" s="156" t="s">
        <v>38</v>
      </c>
      <c r="AG2257" s="156" t="s">
        <v>38</v>
      </c>
      <c r="AH2257" s="156" t="s">
        <v>38</v>
      </c>
      <c r="AI2257" s="156" t="s">
        <v>38</v>
      </c>
      <c r="AJ2257" s="156" t="s">
        <v>38</v>
      </c>
      <c r="AK2257" s="156" t="s">
        <v>38</v>
      </c>
    </row>
    <row r="2258" spans="23:37" ht="16.5" customHeight="1" x14ac:dyDescent="0.25">
      <c r="W2258" s="156" t="s">
        <v>38</v>
      </c>
      <c r="X2258" s="156" t="s">
        <v>38</v>
      </c>
      <c r="Y2258" s="156" t="s">
        <v>38</v>
      </c>
      <c r="Z2258" s="156" t="s">
        <v>38</v>
      </c>
      <c r="AA2258" s="156" t="s">
        <v>38</v>
      </c>
      <c r="AB2258" s="156" t="s">
        <v>38</v>
      </c>
      <c r="AC2258" s="156" t="s">
        <v>38</v>
      </c>
      <c r="AD2258" s="96" t="s">
        <v>290</v>
      </c>
      <c r="AE2258" s="156" t="s">
        <v>38</v>
      </c>
      <c r="AF2258" s="156" t="s">
        <v>38</v>
      </c>
      <c r="AG2258" s="156" t="s">
        <v>38</v>
      </c>
      <c r="AH2258" s="156" t="s">
        <v>38</v>
      </c>
      <c r="AI2258" s="156" t="s">
        <v>38</v>
      </c>
      <c r="AJ2258" s="156" t="s">
        <v>38</v>
      </c>
      <c r="AK2258" s="156" t="s">
        <v>38</v>
      </c>
    </row>
    <row r="2259" spans="23:37" ht="16.5" customHeight="1" x14ac:dyDescent="0.25">
      <c r="W2259" s="156" t="s">
        <v>38</v>
      </c>
      <c r="X2259" s="156" t="s">
        <v>38</v>
      </c>
      <c r="Y2259" s="156" t="s">
        <v>38</v>
      </c>
      <c r="Z2259" s="156" t="s">
        <v>38</v>
      </c>
      <c r="AA2259" s="156" t="s">
        <v>38</v>
      </c>
      <c r="AB2259" s="156" t="s">
        <v>38</v>
      </c>
      <c r="AC2259" s="156" t="s">
        <v>38</v>
      </c>
      <c r="AD2259" s="96" t="s">
        <v>290</v>
      </c>
      <c r="AE2259" s="156" t="s">
        <v>38</v>
      </c>
      <c r="AF2259" s="156" t="s">
        <v>38</v>
      </c>
      <c r="AG2259" s="156" t="s">
        <v>38</v>
      </c>
      <c r="AH2259" s="156" t="s">
        <v>38</v>
      </c>
      <c r="AI2259" s="156" t="s">
        <v>38</v>
      </c>
      <c r="AJ2259" s="156" t="s">
        <v>38</v>
      </c>
      <c r="AK2259" s="156" t="s">
        <v>38</v>
      </c>
    </row>
    <row r="2260" spans="23:37" ht="16.5" customHeight="1" x14ac:dyDescent="0.25">
      <c r="W2260" s="156" t="s">
        <v>38</v>
      </c>
      <c r="X2260" s="156" t="s">
        <v>38</v>
      </c>
      <c r="Y2260" s="156" t="s">
        <v>38</v>
      </c>
      <c r="Z2260" s="156" t="s">
        <v>38</v>
      </c>
      <c r="AA2260" s="156" t="s">
        <v>38</v>
      </c>
      <c r="AB2260" s="156" t="s">
        <v>38</v>
      </c>
      <c r="AC2260" s="156" t="s">
        <v>38</v>
      </c>
      <c r="AD2260" s="96" t="s">
        <v>290</v>
      </c>
      <c r="AE2260" s="156" t="s">
        <v>38</v>
      </c>
      <c r="AF2260" s="156" t="s">
        <v>38</v>
      </c>
      <c r="AG2260" s="156" t="s">
        <v>38</v>
      </c>
      <c r="AH2260" s="156" t="s">
        <v>38</v>
      </c>
      <c r="AI2260" s="156" t="s">
        <v>38</v>
      </c>
      <c r="AJ2260" s="156" t="s">
        <v>38</v>
      </c>
      <c r="AK2260" s="156" t="s">
        <v>38</v>
      </c>
    </row>
    <row r="2261" spans="23:37" ht="16.5" customHeight="1" x14ac:dyDescent="0.25">
      <c r="W2261" s="156" t="s">
        <v>38</v>
      </c>
      <c r="X2261" s="156" t="s">
        <v>38</v>
      </c>
      <c r="Y2261" s="156" t="s">
        <v>38</v>
      </c>
      <c r="Z2261" s="156" t="s">
        <v>38</v>
      </c>
      <c r="AA2261" s="156" t="s">
        <v>38</v>
      </c>
      <c r="AB2261" s="156" t="s">
        <v>38</v>
      </c>
      <c r="AC2261" s="156" t="s">
        <v>38</v>
      </c>
      <c r="AD2261" s="96" t="s">
        <v>290</v>
      </c>
      <c r="AE2261" s="156" t="s">
        <v>38</v>
      </c>
      <c r="AF2261" s="156" t="s">
        <v>38</v>
      </c>
      <c r="AG2261" s="156" t="s">
        <v>38</v>
      </c>
      <c r="AH2261" s="156" t="s">
        <v>38</v>
      </c>
      <c r="AI2261" s="156" t="s">
        <v>38</v>
      </c>
      <c r="AJ2261" s="156" t="s">
        <v>38</v>
      </c>
      <c r="AK2261" s="156" t="s">
        <v>38</v>
      </c>
    </row>
    <row r="2262" spans="23:37" ht="16.5" customHeight="1" x14ac:dyDescent="0.25">
      <c r="W2262" s="156" t="s">
        <v>38</v>
      </c>
      <c r="X2262" s="156" t="s">
        <v>38</v>
      </c>
      <c r="Y2262" s="156" t="s">
        <v>38</v>
      </c>
      <c r="Z2262" s="156" t="s">
        <v>38</v>
      </c>
      <c r="AA2262" s="156" t="s">
        <v>38</v>
      </c>
      <c r="AB2262" s="156" t="s">
        <v>38</v>
      </c>
      <c r="AC2262" s="156" t="s">
        <v>38</v>
      </c>
      <c r="AD2262" s="96" t="s">
        <v>290</v>
      </c>
      <c r="AE2262" s="156" t="s">
        <v>38</v>
      </c>
      <c r="AF2262" s="156" t="s">
        <v>38</v>
      </c>
      <c r="AG2262" s="156" t="s">
        <v>38</v>
      </c>
      <c r="AH2262" s="156" t="s">
        <v>38</v>
      </c>
      <c r="AI2262" s="156" t="s">
        <v>38</v>
      </c>
      <c r="AJ2262" s="156" t="s">
        <v>38</v>
      </c>
      <c r="AK2262" s="156" t="s">
        <v>38</v>
      </c>
    </row>
    <row r="2263" spans="23:37" ht="16.5" customHeight="1" x14ac:dyDescent="0.25">
      <c r="W2263" s="156" t="s">
        <v>38</v>
      </c>
      <c r="X2263" s="156" t="s">
        <v>38</v>
      </c>
      <c r="Y2263" s="156" t="s">
        <v>38</v>
      </c>
      <c r="Z2263" s="156" t="s">
        <v>38</v>
      </c>
      <c r="AA2263" s="156" t="s">
        <v>38</v>
      </c>
      <c r="AB2263" s="156" t="s">
        <v>38</v>
      </c>
      <c r="AC2263" s="156" t="s">
        <v>38</v>
      </c>
      <c r="AD2263" s="96" t="s">
        <v>290</v>
      </c>
      <c r="AE2263" s="156" t="s">
        <v>38</v>
      </c>
      <c r="AF2263" s="156" t="s">
        <v>38</v>
      </c>
      <c r="AG2263" s="156" t="s">
        <v>38</v>
      </c>
      <c r="AH2263" s="156" t="s">
        <v>38</v>
      </c>
      <c r="AI2263" s="156" t="s">
        <v>38</v>
      </c>
      <c r="AJ2263" s="156" t="s">
        <v>38</v>
      </c>
      <c r="AK2263" s="156" t="s">
        <v>38</v>
      </c>
    </row>
    <row r="2264" spans="23:37" ht="16.5" customHeight="1" x14ac:dyDescent="0.25">
      <c r="W2264" s="156" t="s">
        <v>38</v>
      </c>
      <c r="X2264" s="156" t="s">
        <v>38</v>
      </c>
      <c r="Y2264" s="156" t="s">
        <v>38</v>
      </c>
      <c r="Z2264" s="156" t="s">
        <v>38</v>
      </c>
      <c r="AA2264" s="156" t="s">
        <v>38</v>
      </c>
      <c r="AB2264" s="156" t="s">
        <v>38</v>
      </c>
      <c r="AC2264" s="156" t="s">
        <v>38</v>
      </c>
      <c r="AD2264" s="96" t="s">
        <v>290</v>
      </c>
      <c r="AE2264" s="156" t="s">
        <v>38</v>
      </c>
      <c r="AF2264" s="156" t="s">
        <v>38</v>
      </c>
      <c r="AG2264" s="156" t="s">
        <v>38</v>
      </c>
      <c r="AH2264" s="156" t="s">
        <v>38</v>
      </c>
      <c r="AI2264" s="156" t="s">
        <v>38</v>
      </c>
      <c r="AJ2264" s="156" t="s">
        <v>38</v>
      </c>
      <c r="AK2264" s="156" t="s">
        <v>38</v>
      </c>
    </row>
    <row r="2265" spans="23:37" ht="16.5" customHeight="1" x14ac:dyDescent="0.25">
      <c r="W2265" s="156" t="s">
        <v>38</v>
      </c>
      <c r="X2265" s="156" t="s">
        <v>38</v>
      </c>
      <c r="Y2265" s="156" t="s">
        <v>38</v>
      </c>
      <c r="Z2265" s="156" t="s">
        <v>38</v>
      </c>
      <c r="AA2265" s="156" t="s">
        <v>38</v>
      </c>
      <c r="AB2265" s="156" t="s">
        <v>38</v>
      </c>
      <c r="AC2265" s="156" t="s">
        <v>38</v>
      </c>
      <c r="AD2265" s="96" t="s">
        <v>290</v>
      </c>
      <c r="AE2265" s="156" t="s">
        <v>38</v>
      </c>
      <c r="AF2265" s="156" t="s">
        <v>38</v>
      </c>
      <c r="AG2265" s="156" t="s">
        <v>38</v>
      </c>
      <c r="AH2265" s="156" t="s">
        <v>38</v>
      </c>
      <c r="AI2265" s="156" t="s">
        <v>38</v>
      </c>
      <c r="AJ2265" s="156" t="s">
        <v>38</v>
      </c>
      <c r="AK2265" s="156" t="s">
        <v>38</v>
      </c>
    </row>
    <row r="2266" spans="23:37" ht="16.5" customHeight="1" x14ac:dyDescent="0.25">
      <c r="W2266" s="156" t="s">
        <v>38</v>
      </c>
      <c r="X2266" s="156" t="s">
        <v>38</v>
      </c>
      <c r="Y2266" s="156" t="s">
        <v>38</v>
      </c>
      <c r="Z2266" s="156" t="s">
        <v>38</v>
      </c>
      <c r="AA2266" s="156" t="s">
        <v>38</v>
      </c>
      <c r="AB2266" s="156" t="s">
        <v>38</v>
      </c>
      <c r="AC2266" s="156" t="s">
        <v>38</v>
      </c>
      <c r="AD2266" s="96" t="s">
        <v>290</v>
      </c>
      <c r="AE2266" s="156" t="s">
        <v>38</v>
      </c>
      <c r="AF2266" s="156" t="s">
        <v>38</v>
      </c>
      <c r="AG2266" s="156" t="s">
        <v>38</v>
      </c>
      <c r="AH2266" s="156" t="s">
        <v>38</v>
      </c>
      <c r="AI2266" s="156" t="s">
        <v>38</v>
      </c>
      <c r="AJ2266" s="156" t="s">
        <v>38</v>
      </c>
      <c r="AK2266" s="156" t="s">
        <v>38</v>
      </c>
    </row>
    <row r="2267" spans="23:37" ht="16.5" customHeight="1" x14ac:dyDescent="0.25">
      <c r="W2267" s="156" t="s">
        <v>38</v>
      </c>
      <c r="X2267" s="156" t="s">
        <v>38</v>
      </c>
      <c r="Y2267" s="156" t="s">
        <v>38</v>
      </c>
      <c r="Z2267" s="156" t="s">
        <v>38</v>
      </c>
      <c r="AA2267" s="156" t="s">
        <v>38</v>
      </c>
      <c r="AB2267" s="156" t="s">
        <v>38</v>
      </c>
      <c r="AC2267" s="156" t="s">
        <v>38</v>
      </c>
      <c r="AD2267" s="96" t="s">
        <v>290</v>
      </c>
      <c r="AE2267" s="156" t="s">
        <v>38</v>
      </c>
      <c r="AF2267" s="156" t="s">
        <v>38</v>
      </c>
      <c r="AG2267" s="156" t="s">
        <v>38</v>
      </c>
      <c r="AH2267" s="156" t="s">
        <v>38</v>
      </c>
      <c r="AI2267" s="156" t="s">
        <v>38</v>
      </c>
      <c r="AJ2267" s="156" t="s">
        <v>38</v>
      </c>
      <c r="AK2267" s="156" t="s">
        <v>38</v>
      </c>
    </row>
    <row r="2268" spans="23:37" ht="16.5" customHeight="1" x14ac:dyDescent="0.25">
      <c r="W2268" s="156" t="s">
        <v>38</v>
      </c>
      <c r="X2268" s="156" t="s">
        <v>38</v>
      </c>
      <c r="Y2268" s="156" t="s">
        <v>38</v>
      </c>
      <c r="Z2268" s="156" t="s">
        <v>38</v>
      </c>
      <c r="AA2268" s="156" t="s">
        <v>38</v>
      </c>
      <c r="AB2268" s="156" t="s">
        <v>38</v>
      </c>
      <c r="AC2268" s="156" t="s">
        <v>38</v>
      </c>
      <c r="AD2268" s="96" t="s">
        <v>290</v>
      </c>
      <c r="AE2268" s="156" t="s">
        <v>38</v>
      </c>
      <c r="AF2268" s="156" t="s">
        <v>38</v>
      </c>
      <c r="AG2268" s="156" t="s">
        <v>38</v>
      </c>
      <c r="AH2268" s="156" t="s">
        <v>38</v>
      </c>
      <c r="AI2268" s="156" t="s">
        <v>38</v>
      </c>
      <c r="AJ2268" s="156" t="s">
        <v>38</v>
      </c>
      <c r="AK2268" s="156" t="s">
        <v>38</v>
      </c>
    </row>
    <row r="2269" spans="23:37" ht="16.5" customHeight="1" x14ac:dyDescent="0.25">
      <c r="W2269" s="156" t="s">
        <v>38</v>
      </c>
      <c r="X2269" s="156" t="s">
        <v>38</v>
      </c>
      <c r="Y2269" s="156" t="s">
        <v>38</v>
      </c>
      <c r="Z2269" s="156" t="s">
        <v>38</v>
      </c>
      <c r="AA2269" s="156" t="s">
        <v>38</v>
      </c>
      <c r="AB2269" s="156" t="s">
        <v>38</v>
      </c>
      <c r="AC2269" s="156" t="s">
        <v>38</v>
      </c>
      <c r="AD2269" s="96" t="s">
        <v>290</v>
      </c>
      <c r="AE2269" s="156" t="s">
        <v>38</v>
      </c>
      <c r="AF2269" s="156" t="s">
        <v>38</v>
      </c>
      <c r="AG2269" s="156" t="s">
        <v>38</v>
      </c>
      <c r="AH2269" s="156" t="s">
        <v>38</v>
      </c>
      <c r="AI2269" s="156" t="s">
        <v>38</v>
      </c>
      <c r="AJ2269" s="156" t="s">
        <v>38</v>
      </c>
      <c r="AK2269" s="156" t="s">
        <v>38</v>
      </c>
    </row>
    <row r="2270" spans="23:37" ht="16.5" customHeight="1" x14ac:dyDescent="0.25">
      <c r="W2270" s="156" t="s">
        <v>38</v>
      </c>
      <c r="X2270" s="156" t="s">
        <v>38</v>
      </c>
      <c r="Y2270" s="156" t="s">
        <v>38</v>
      </c>
      <c r="Z2270" s="156" t="s">
        <v>38</v>
      </c>
      <c r="AA2270" s="156" t="s">
        <v>38</v>
      </c>
      <c r="AB2270" s="156" t="s">
        <v>38</v>
      </c>
      <c r="AC2270" s="156" t="s">
        <v>38</v>
      </c>
      <c r="AD2270" s="96" t="s">
        <v>290</v>
      </c>
      <c r="AE2270" s="156" t="s">
        <v>38</v>
      </c>
      <c r="AF2270" s="156" t="s">
        <v>38</v>
      </c>
      <c r="AG2270" s="156" t="s">
        <v>38</v>
      </c>
      <c r="AH2270" s="156" t="s">
        <v>38</v>
      </c>
      <c r="AI2270" s="156" t="s">
        <v>38</v>
      </c>
      <c r="AJ2270" s="156" t="s">
        <v>38</v>
      </c>
      <c r="AK2270" s="156" t="s">
        <v>38</v>
      </c>
    </row>
    <row r="2271" spans="23:37" ht="16.5" customHeight="1" x14ac:dyDescent="0.25">
      <c r="W2271" s="156" t="s">
        <v>38</v>
      </c>
      <c r="X2271" s="156" t="s">
        <v>38</v>
      </c>
      <c r="Y2271" s="156" t="s">
        <v>38</v>
      </c>
      <c r="Z2271" s="156" t="s">
        <v>38</v>
      </c>
      <c r="AA2271" s="156" t="s">
        <v>38</v>
      </c>
      <c r="AB2271" s="156" t="s">
        <v>38</v>
      </c>
      <c r="AC2271" s="156" t="s">
        <v>38</v>
      </c>
      <c r="AD2271" s="96" t="s">
        <v>290</v>
      </c>
      <c r="AE2271" s="156" t="s">
        <v>38</v>
      </c>
      <c r="AF2271" s="156" t="s">
        <v>38</v>
      </c>
      <c r="AG2271" s="156" t="s">
        <v>38</v>
      </c>
      <c r="AH2271" s="156" t="s">
        <v>38</v>
      </c>
      <c r="AI2271" s="156" t="s">
        <v>38</v>
      </c>
      <c r="AJ2271" s="156" t="s">
        <v>38</v>
      </c>
      <c r="AK2271" s="156" t="s">
        <v>38</v>
      </c>
    </row>
    <row r="2272" spans="23:37" ht="16.5" customHeight="1" x14ac:dyDescent="0.25">
      <c r="W2272" s="156" t="s">
        <v>38</v>
      </c>
      <c r="X2272" s="156" t="s">
        <v>38</v>
      </c>
      <c r="Y2272" s="156" t="s">
        <v>38</v>
      </c>
      <c r="Z2272" s="156" t="s">
        <v>38</v>
      </c>
      <c r="AA2272" s="156" t="s">
        <v>38</v>
      </c>
      <c r="AB2272" s="156" t="s">
        <v>38</v>
      </c>
      <c r="AC2272" s="156" t="s">
        <v>38</v>
      </c>
      <c r="AD2272" s="96" t="s">
        <v>290</v>
      </c>
      <c r="AE2272" s="156" t="s">
        <v>38</v>
      </c>
      <c r="AF2272" s="156" t="s">
        <v>38</v>
      </c>
      <c r="AG2272" s="156" t="s">
        <v>38</v>
      </c>
      <c r="AH2272" s="156" t="s">
        <v>38</v>
      </c>
      <c r="AI2272" s="156" t="s">
        <v>38</v>
      </c>
      <c r="AJ2272" s="156" t="s">
        <v>38</v>
      </c>
      <c r="AK2272" s="156" t="s">
        <v>38</v>
      </c>
    </row>
    <row r="2273" spans="23:37" ht="16.5" customHeight="1" x14ac:dyDescent="0.25">
      <c r="W2273" s="156" t="s">
        <v>38</v>
      </c>
      <c r="X2273" s="156" t="s">
        <v>38</v>
      </c>
      <c r="Y2273" s="156" t="s">
        <v>38</v>
      </c>
      <c r="Z2273" s="156" t="s">
        <v>38</v>
      </c>
      <c r="AA2273" s="156" t="s">
        <v>38</v>
      </c>
      <c r="AB2273" s="156" t="s">
        <v>38</v>
      </c>
      <c r="AC2273" s="156" t="s">
        <v>38</v>
      </c>
      <c r="AD2273" s="96" t="s">
        <v>290</v>
      </c>
      <c r="AE2273" s="156" t="s">
        <v>38</v>
      </c>
      <c r="AF2273" s="156" t="s">
        <v>38</v>
      </c>
      <c r="AG2273" s="156" t="s">
        <v>38</v>
      </c>
      <c r="AH2273" s="156" t="s">
        <v>38</v>
      </c>
      <c r="AI2273" s="156" t="s">
        <v>38</v>
      </c>
      <c r="AJ2273" s="156" t="s">
        <v>38</v>
      </c>
      <c r="AK2273" s="156" t="s">
        <v>38</v>
      </c>
    </row>
    <row r="2274" spans="23:37" ht="16.5" customHeight="1" x14ac:dyDescent="0.25">
      <c r="W2274" s="156" t="s">
        <v>38</v>
      </c>
      <c r="X2274" s="156" t="s">
        <v>38</v>
      </c>
      <c r="Y2274" s="156" t="s">
        <v>38</v>
      </c>
      <c r="Z2274" s="156" t="s">
        <v>38</v>
      </c>
      <c r="AA2274" s="156" t="s">
        <v>38</v>
      </c>
      <c r="AB2274" s="156" t="s">
        <v>38</v>
      </c>
      <c r="AC2274" s="156" t="s">
        <v>38</v>
      </c>
      <c r="AD2274" s="96" t="s">
        <v>290</v>
      </c>
      <c r="AE2274" s="156" t="s">
        <v>38</v>
      </c>
      <c r="AF2274" s="156" t="s">
        <v>38</v>
      </c>
      <c r="AG2274" s="156" t="s">
        <v>38</v>
      </c>
      <c r="AH2274" s="156" t="s">
        <v>38</v>
      </c>
      <c r="AI2274" s="156" t="s">
        <v>38</v>
      </c>
      <c r="AJ2274" s="156" t="s">
        <v>38</v>
      </c>
      <c r="AK2274" s="156" t="s">
        <v>38</v>
      </c>
    </row>
    <row r="2275" spans="23:37" ht="16.5" customHeight="1" x14ac:dyDescent="0.25">
      <c r="W2275" s="156" t="s">
        <v>38</v>
      </c>
      <c r="X2275" s="156" t="s">
        <v>38</v>
      </c>
      <c r="Y2275" s="156" t="s">
        <v>38</v>
      </c>
      <c r="Z2275" s="156" t="s">
        <v>38</v>
      </c>
      <c r="AA2275" s="156" t="s">
        <v>38</v>
      </c>
      <c r="AB2275" s="156" t="s">
        <v>38</v>
      </c>
      <c r="AC2275" s="156" t="s">
        <v>38</v>
      </c>
      <c r="AD2275" s="96" t="s">
        <v>290</v>
      </c>
      <c r="AE2275" s="156" t="s">
        <v>38</v>
      </c>
      <c r="AF2275" s="156" t="s">
        <v>38</v>
      </c>
      <c r="AG2275" s="156" t="s">
        <v>38</v>
      </c>
      <c r="AH2275" s="156" t="s">
        <v>38</v>
      </c>
      <c r="AI2275" s="156" t="s">
        <v>38</v>
      </c>
      <c r="AJ2275" s="156" t="s">
        <v>38</v>
      </c>
      <c r="AK2275" s="156" t="s">
        <v>38</v>
      </c>
    </row>
    <row r="2276" spans="23:37" ht="16.5" customHeight="1" x14ac:dyDescent="0.25">
      <c r="W2276" s="156" t="s">
        <v>38</v>
      </c>
      <c r="X2276" s="156" t="s">
        <v>38</v>
      </c>
      <c r="Y2276" s="156" t="s">
        <v>38</v>
      </c>
      <c r="Z2276" s="156" t="s">
        <v>38</v>
      </c>
      <c r="AA2276" s="156" t="s">
        <v>38</v>
      </c>
      <c r="AB2276" s="156" t="s">
        <v>38</v>
      </c>
      <c r="AC2276" s="156" t="s">
        <v>38</v>
      </c>
      <c r="AD2276" s="96" t="s">
        <v>290</v>
      </c>
      <c r="AE2276" s="156" t="s">
        <v>38</v>
      </c>
      <c r="AF2276" s="156" t="s">
        <v>38</v>
      </c>
      <c r="AG2276" s="156" t="s">
        <v>38</v>
      </c>
      <c r="AH2276" s="156" t="s">
        <v>38</v>
      </c>
      <c r="AI2276" s="156" t="s">
        <v>38</v>
      </c>
      <c r="AJ2276" s="156" t="s">
        <v>38</v>
      </c>
      <c r="AK2276" s="156" t="s">
        <v>38</v>
      </c>
    </row>
    <row r="2277" spans="23:37" ht="16.5" customHeight="1" x14ac:dyDescent="0.25">
      <c r="W2277" s="156" t="s">
        <v>38</v>
      </c>
      <c r="X2277" s="156" t="s">
        <v>38</v>
      </c>
      <c r="Y2277" s="156" t="s">
        <v>38</v>
      </c>
      <c r="Z2277" s="156" t="s">
        <v>38</v>
      </c>
      <c r="AA2277" s="156" t="s">
        <v>38</v>
      </c>
      <c r="AB2277" s="156" t="s">
        <v>38</v>
      </c>
      <c r="AC2277" s="156" t="s">
        <v>38</v>
      </c>
      <c r="AD2277" s="96" t="s">
        <v>290</v>
      </c>
      <c r="AE2277" s="156" t="s">
        <v>38</v>
      </c>
      <c r="AF2277" s="156" t="s">
        <v>38</v>
      </c>
      <c r="AG2277" s="156" t="s">
        <v>38</v>
      </c>
      <c r="AH2277" s="156" t="s">
        <v>38</v>
      </c>
      <c r="AI2277" s="156" t="s">
        <v>38</v>
      </c>
      <c r="AJ2277" s="156" t="s">
        <v>38</v>
      </c>
      <c r="AK2277" s="156" t="s">
        <v>38</v>
      </c>
    </row>
    <row r="2278" spans="23:37" ht="16.5" customHeight="1" x14ac:dyDescent="0.25">
      <c r="W2278" s="156" t="s">
        <v>38</v>
      </c>
      <c r="X2278" s="156" t="s">
        <v>38</v>
      </c>
      <c r="Y2278" s="156" t="s">
        <v>38</v>
      </c>
      <c r="Z2278" s="156" t="s">
        <v>38</v>
      </c>
      <c r="AA2278" s="156" t="s">
        <v>38</v>
      </c>
      <c r="AB2278" s="156" t="s">
        <v>38</v>
      </c>
      <c r="AC2278" s="156" t="s">
        <v>38</v>
      </c>
      <c r="AD2278" s="96" t="s">
        <v>290</v>
      </c>
      <c r="AE2278" s="156" t="s">
        <v>38</v>
      </c>
      <c r="AF2278" s="156" t="s">
        <v>38</v>
      </c>
      <c r="AG2278" s="156" t="s">
        <v>38</v>
      </c>
      <c r="AH2278" s="156" t="s">
        <v>38</v>
      </c>
      <c r="AI2278" s="156" t="s">
        <v>38</v>
      </c>
      <c r="AJ2278" s="156" t="s">
        <v>38</v>
      </c>
      <c r="AK2278" s="156" t="s">
        <v>38</v>
      </c>
    </row>
    <row r="2279" spans="23:37" ht="16.5" customHeight="1" x14ac:dyDescent="0.25">
      <c r="W2279" s="156" t="s">
        <v>38</v>
      </c>
      <c r="X2279" s="156" t="s">
        <v>38</v>
      </c>
      <c r="Y2279" s="156" t="s">
        <v>38</v>
      </c>
      <c r="Z2279" s="156" t="s">
        <v>38</v>
      </c>
      <c r="AA2279" s="156" t="s">
        <v>38</v>
      </c>
      <c r="AB2279" s="156" t="s">
        <v>38</v>
      </c>
      <c r="AC2279" s="156" t="s">
        <v>38</v>
      </c>
      <c r="AD2279" s="96" t="s">
        <v>290</v>
      </c>
      <c r="AE2279" s="156" t="s">
        <v>38</v>
      </c>
      <c r="AF2279" s="156" t="s">
        <v>38</v>
      </c>
      <c r="AG2279" s="156" t="s">
        <v>38</v>
      </c>
      <c r="AH2279" s="156" t="s">
        <v>38</v>
      </c>
      <c r="AI2279" s="156" t="s">
        <v>38</v>
      </c>
      <c r="AJ2279" s="156" t="s">
        <v>38</v>
      </c>
      <c r="AK2279" s="156" t="s">
        <v>38</v>
      </c>
    </row>
    <row r="2280" spans="23:37" ht="16.5" customHeight="1" x14ac:dyDescent="0.25">
      <c r="W2280" s="156" t="s">
        <v>38</v>
      </c>
      <c r="X2280" s="156" t="s">
        <v>38</v>
      </c>
      <c r="Y2280" s="156" t="s">
        <v>38</v>
      </c>
      <c r="Z2280" s="156" t="s">
        <v>38</v>
      </c>
      <c r="AA2280" s="156" t="s">
        <v>38</v>
      </c>
      <c r="AB2280" s="156" t="s">
        <v>38</v>
      </c>
      <c r="AC2280" s="156" t="s">
        <v>38</v>
      </c>
      <c r="AD2280" s="96" t="s">
        <v>290</v>
      </c>
      <c r="AE2280" s="156" t="s">
        <v>38</v>
      </c>
      <c r="AF2280" s="156" t="s">
        <v>38</v>
      </c>
      <c r="AG2280" s="156" t="s">
        <v>38</v>
      </c>
      <c r="AH2280" s="156" t="s">
        <v>38</v>
      </c>
      <c r="AI2280" s="156" t="s">
        <v>38</v>
      </c>
      <c r="AJ2280" s="156" t="s">
        <v>38</v>
      </c>
      <c r="AK2280" s="156" t="s">
        <v>38</v>
      </c>
    </row>
    <row r="2281" spans="23:37" ht="16.5" customHeight="1" x14ac:dyDescent="0.25">
      <c r="W2281" s="156" t="s">
        <v>38</v>
      </c>
      <c r="X2281" s="156" t="s">
        <v>38</v>
      </c>
      <c r="Y2281" s="156" t="s">
        <v>38</v>
      </c>
      <c r="Z2281" s="156" t="s">
        <v>38</v>
      </c>
      <c r="AA2281" s="156" t="s">
        <v>38</v>
      </c>
      <c r="AB2281" s="156" t="s">
        <v>38</v>
      </c>
      <c r="AC2281" s="156" t="s">
        <v>38</v>
      </c>
      <c r="AD2281" s="96" t="s">
        <v>290</v>
      </c>
      <c r="AE2281" s="156" t="s">
        <v>38</v>
      </c>
      <c r="AF2281" s="156" t="s">
        <v>38</v>
      </c>
      <c r="AG2281" s="156" t="s">
        <v>38</v>
      </c>
      <c r="AH2281" s="156" t="s">
        <v>38</v>
      </c>
      <c r="AI2281" s="156" t="s">
        <v>38</v>
      </c>
      <c r="AJ2281" s="156" t="s">
        <v>38</v>
      </c>
      <c r="AK2281" s="156" t="s">
        <v>38</v>
      </c>
    </row>
    <row r="2282" spans="23:37" ht="16.5" customHeight="1" x14ac:dyDescent="0.25">
      <c r="W2282" s="156" t="s">
        <v>38</v>
      </c>
      <c r="X2282" s="156" t="s">
        <v>38</v>
      </c>
      <c r="Y2282" s="156" t="s">
        <v>38</v>
      </c>
      <c r="Z2282" s="156" t="s">
        <v>38</v>
      </c>
      <c r="AA2282" s="156" t="s">
        <v>38</v>
      </c>
      <c r="AB2282" s="156" t="s">
        <v>38</v>
      </c>
      <c r="AC2282" s="156" t="s">
        <v>38</v>
      </c>
      <c r="AD2282" s="96" t="s">
        <v>290</v>
      </c>
      <c r="AE2282" s="156" t="s">
        <v>38</v>
      </c>
      <c r="AF2282" s="156" t="s">
        <v>38</v>
      </c>
      <c r="AG2282" s="156" t="s">
        <v>38</v>
      </c>
      <c r="AH2282" s="156" t="s">
        <v>38</v>
      </c>
      <c r="AI2282" s="156" t="s">
        <v>38</v>
      </c>
      <c r="AJ2282" s="156" t="s">
        <v>38</v>
      </c>
      <c r="AK2282" s="156" t="s">
        <v>38</v>
      </c>
    </row>
    <row r="2283" spans="23:37" ht="16.5" customHeight="1" x14ac:dyDescent="0.25">
      <c r="W2283" s="156" t="s">
        <v>38</v>
      </c>
      <c r="X2283" s="156" t="s">
        <v>38</v>
      </c>
      <c r="Y2283" s="156" t="s">
        <v>38</v>
      </c>
      <c r="Z2283" s="156" t="s">
        <v>38</v>
      </c>
      <c r="AA2283" s="156" t="s">
        <v>38</v>
      </c>
      <c r="AB2283" s="156" t="s">
        <v>38</v>
      </c>
      <c r="AC2283" s="156" t="s">
        <v>38</v>
      </c>
      <c r="AD2283" s="96" t="s">
        <v>290</v>
      </c>
      <c r="AE2283" s="156" t="s">
        <v>38</v>
      </c>
      <c r="AF2283" s="156" t="s">
        <v>38</v>
      </c>
      <c r="AG2283" s="156" t="s">
        <v>38</v>
      </c>
      <c r="AH2283" s="156" t="s">
        <v>38</v>
      </c>
      <c r="AI2283" s="156" t="s">
        <v>38</v>
      </c>
      <c r="AJ2283" s="156" t="s">
        <v>38</v>
      </c>
      <c r="AK2283" s="156" t="s">
        <v>38</v>
      </c>
    </row>
    <row r="2284" spans="23:37" ht="16.5" customHeight="1" x14ac:dyDescent="0.25">
      <c r="W2284" s="156" t="s">
        <v>38</v>
      </c>
      <c r="X2284" s="156" t="s">
        <v>38</v>
      </c>
      <c r="Y2284" s="156" t="s">
        <v>38</v>
      </c>
      <c r="Z2284" s="156" t="s">
        <v>38</v>
      </c>
      <c r="AA2284" s="156" t="s">
        <v>38</v>
      </c>
      <c r="AB2284" s="156" t="s">
        <v>38</v>
      </c>
      <c r="AC2284" s="156" t="s">
        <v>38</v>
      </c>
      <c r="AD2284" s="96" t="s">
        <v>290</v>
      </c>
      <c r="AE2284" s="156" t="s">
        <v>38</v>
      </c>
      <c r="AF2284" s="156" t="s">
        <v>38</v>
      </c>
      <c r="AG2284" s="156" t="s">
        <v>38</v>
      </c>
      <c r="AH2284" s="156" t="s">
        <v>38</v>
      </c>
      <c r="AI2284" s="156" t="s">
        <v>38</v>
      </c>
      <c r="AJ2284" s="156" t="s">
        <v>38</v>
      </c>
      <c r="AK2284" s="156" t="s">
        <v>38</v>
      </c>
    </row>
    <row r="2285" spans="23:37" ht="16.5" customHeight="1" x14ac:dyDescent="0.25">
      <c r="W2285" s="156" t="s">
        <v>38</v>
      </c>
      <c r="X2285" s="156" t="s">
        <v>38</v>
      </c>
      <c r="Y2285" s="156" t="s">
        <v>38</v>
      </c>
      <c r="Z2285" s="156" t="s">
        <v>38</v>
      </c>
      <c r="AA2285" s="156" t="s">
        <v>38</v>
      </c>
      <c r="AB2285" s="156" t="s">
        <v>38</v>
      </c>
      <c r="AC2285" s="156" t="s">
        <v>38</v>
      </c>
      <c r="AD2285" s="96" t="s">
        <v>290</v>
      </c>
      <c r="AE2285" s="156" t="s">
        <v>38</v>
      </c>
      <c r="AF2285" s="156" t="s">
        <v>38</v>
      </c>
      <c r="AG2285" s="156" t="s">
        <v>38</v>
      </c>
      <c r="AH2285" s="156" t="s">
        <v>38</v>
      </c>
      <c r="AI2285" s="156" t="s">
        <v>38</v>
      </c>
      <c r="AJ2285" s="156" t="s">
        <v>38</v>
      </c>
      <c r="AK2285" s="156" t="s">
        <v>38</v>
      </c>
    </row>
    <row r="2286" spans="23:37" ht="16.5" customHeight="1" x14ac:dyDescent="0.25">
      <c r="W2286" s="156" t="s">
        <v>38</v>
      </c>
      <c r="X2286" s="156" t="s">
        <v>38</v>
      </c>
      <c r="Y2286" s="156" t="s">
        <v>38</v>
      </c>
      <c r="Z2286" s="156" t="s">
        <v>38</v>
      </c>
      <c r="AA2286" s="156" t="s">
        <v>38</v>
      </c>
      <c r="AB2286" s="156" t="s">
        <v>38</v>
      </c>
      <c r="AC2286" s="156" t="s">
        <v>38</v>
      </c>
      <c r="AD2286" s="96" t="s">
        <v>290</v>
      </c>
      <c r="AE2286" s="156" t="s">
        <v>38</v>
      </c>
      <c r="AF2286" s="156" t="s">
        <v>38</v>
      </c>
      <c r="AG2286" s="156" t="s">
        <v>38</v>
      </c>
      <c r="AH2286" s="156" t="s">
        <v>38</v>
      </c>
      <c r="AI2286" s="156" t="s">
        <v>38</v>
      </c>
      <c r="AJ2286" s="156" t="s">
        <v>38</v>
      </c>
      <c r="AK2286" s="156" t="s">
        <v>38</v>
      </c>
    </row>
    <row r="2287" spans="23:37" ht="16.5" customHeight="1" x14ac:dyDescent="0.25">
      <c r="W2287" s="156" t="s">
        <v>38</v>
      </c>
      <c r="X2287" s="156" t="s">
        <v>38</v>
      </c>
      <c r="Y2287" s="156" t="s">
        <v>38</v>
      </c>
      <c r="Z2287" s="156" t="s">
        <v>38</v>
      </c>
      <c r="AA2287" s="156" t="s">
        <v>38</v>
      </c>
      <c r="AB2287" s="156" t="s">
        <v>38</v>
      </c>
      <c r="AC2287" s="156" t="s">
        <v>38</v>
      </c>
      <c r="AD2287" s="96" t="s">
        <v>290</v>
      </c>
      <c r="AE2287" s="156" t="s">
        <v>38</v>
      </c>
      <c r="AF2287" s="156" t="s">
        <v>38</v>
      </c>
      <c r="AG2287" s="156" t="s">
        <v>38</v>
      </c>
      <c r="AH2287" s="156" t="s">
        <v>38</v>
      </c>
      <c r="AI2287" s="156" t="s">
        <v>38</v>
      </c>
      <c r="AJ2287" s="156" t="s">
        <v>38</v>
      </c>
      <c r="AK2287" s="156" t="s">
        <v>38</v>
      </c>
    </row>
    <row r="2288" spans="23:37" ht="16.5" customHeight="1" x14ac:dyDescent="0.25">
      <c r="W2288" s="156" t="s">
        <v>38</v>
      </c>
      <c r="X2288" s="156" t="s">
        <v>38</v>
      </c>
      <c r="Y2288" s="156" t="s">
        <v>38</v>
      </c>
      <c r="Z2288" s="156" t="s">
        <v>38</v>
      </c>
      <c r="AA2288" s="156" t="s">
        <v>38</v>
      </c>
      <c r="AB2288" s="156" t="s">
        <v>38</v>
      </c>
      <c r="AC2288" s="156" t="s">
        <v>38</v>
      </c>
      <c r="AD2288" s="96" t="s">
        <v>290</v>
      </c>
      <c r="AE2288" s="156" t="s">
        <v>38</v>
      </c>
      <c r="AF2288" s="156" t="s">
        <v>38</v>
      </c>
      <c r="AG2288" s="156" t="s">
        <v>38</v>
      </c>
      <c r="AH2288" s="156" t="s">
        <v>38</v>
      </c>
      <c r="AI2288" s="156" t="s">
        <v>38</v>
      </c>
      <c r="AJ2288" s="156" t="s">
        <v>38</v>
      </c>
      <c r="AK2288" s="156" t="s">
        <v>38</v>
      </c>
    </row>
    <row r="2289" spans="23:37" ht="16.5" customHeight="1" x14ac:dyDescent="0.25">
      <c r="W2289" s="156" t="s">
        <v>38</v>
      </c>
      <c r="X2289" s="156" t="s">
        <v>38</v>
      </c>
      <c r="Y2289" s="156" t="s">
        <v>38</v>
      </c>
      <c r="Z2289" s="156" t="s">
        <v>38</v>
      </c>
      <c r="AA2289" s="156" t="s">
        <v>38</v>
      </c>
      <c r="AB2289" s="156" t="s">
        <v>38</v>
      </c>
      <c r="AC2289" s="156" t="s">
        <v>38</v>
      </c>
      <c r="AD2289" s="96" t="s">
        <v>290</v>
      </c>
      <c r="AE2289" s="156" t="s">
        <v>38</v>
      </c>
      <c r="AF2289" s="156" t="s">
        <v>38</v>
      </c>
      <c r="AG2289" s="156" t="s">
        <v>38</v>
      </c>
      <c r="AH2289" s="156" t="s">
        <v>38</v>
      </c>
      <c r="AI2289" s="156" t="s">
        <v>38</v>
      </c>
      <c r="AJ2289" s="156" t="s">
        <v>38</v>
      </c>
      <c r="AK2289" s="156" t="s">
        <v>38</v>
      </c>
    </row>
    <row r="2290" spans="23:37" ht="16.5" customHeight="1" x14ac:dyDescent="0.25">
      <c r="W2290" s="156" t="s">
        <v>38</v>
      </c>
      <c r="X2290" s="156" t="s">
        <v>38</v>
      </c>
      <c r="Y2290" s="156" t="s">
        <v>38</v>
      </c>
      <c r="Z2290" s="156" t="s">
        <v>38</v>
      </c>
      <c r="AA2290" s="156" t="s">
        <v>38</v>
      </c>
      <c r="AB2290" s="156" t="s">
        <v>38</v>
      </c>
      <c r="AC2290" s="156" t="s">
        <v>38</v>
      </c>
      <c r="AD2290" s="96" t="s">
        <v>290</v>
      </c>
      <c r="AE2290" s="156" t="s">
        <v>38</v>
      </c>
      <c r="AF2290" s="156" t="s">
        <v>38</v>
      </c>
      <c r="AG2290" s="156" t="s">
        <v>38</v>
      </c>
      <c r="AH2290" s="156" t="s">
        <v>38</v>
      </c>
      <c r="AI2290" s="156" t="s">
        <v>38</v>
      </c>
      <c r="AJ2290" s="156" t="s">
        <v>38</v>
      </c>
      <c r="AK2290" s="156" t="s">
        <v>38</v>
      </c>
    </row>
    <row r="2291" spans="23:37" ht="16.5" customHeight="1" x14ac:dyDescent="0.25">
      <c r="W2291" s="156" t="s">
        <v>38</v>
      </c>
      <c r="X2291" s="156" t="s">
        <v>38</v>
      </c>
      <c r="Y2291" s="156" t="s">
        <v>38</v>
      </c>
      <c r="Z2291" s="156" t="s">
        <v>38</v>
      </c>
      <c r="AA2291" s="156" t="s">
        <v>38</v>
      </c>
      <c r="AB2291" s="156" t="s">
        <v>38</v>
      </c>
      <c r="AC2291" s="156" t="s">
        <v>38</v>
      </c>
      <c r="AD2291" s="96" t="s">
        <v>290</v>
      </c>
      <c r="AE2291" s="156" t="s">
        <v>38</v>
      </c>
      <c r="AF2291" s="156" t="s">
        <v>38</v>
      </c>
      <c r="AG2291" s="156" t="s">
        <v>38</v>
      </c>
      <c r="AH2291" s="156" t="s">
        <v>38</v>
      </c>
      <c r="AI2291" s="156" t="s">
        <v>38</v>
      </c>
      <c r="AJ2291" s="156" t="s">
        <v>38</v>
      </c>
      <c r="AK2291" s="156" t="s">
        <v>38</v>
      </c>
    </row>
    <row r="2292" spans="23:37" ht="16.5" customHeight="1" x14ac:dyDescent="0.25">
      <c r="W2292" s="156" t="s">
        <v>38</v>
      </c>
      <c r="X2292" s="156" t="s">
        <v>38</v>
      </c>
      <c r="Y2292" s="156" t="s">
        <v>38</v>
      </c>
      <c r="Z2292" s="156" t="s">
        <v>38</v>
      </c>
      <c r="AA2292" s="156" t="s">
        <v>38</v>
      </c>
      <c r="AB2292" s="156" t="s">
        <v>38</v>
      </c>
      <c r="AC2292" s="156" t="s">
        <v>38</v>
      </c>
      <c r="AD2292" s="96" t="s">
        <v>290</v>
      </c>
      <c r="AE2292" s="156" t="s">
        <v>38</v>
      </c>
      <c r="AF2292" s="156" t="s">
        <v>38</v>
      </c>
      <c r="AG2292" s="156" t="s">
        <v>38</v>
      </c>
      <c r="AH2292" s="156" t="s">
        <v>38</v>
      </c>
      <c r="AI2292" s="156" t="s">
        <v>38</v>
      </c>
      <c r="AJ2292" s="156" t="s">
        <v>38</v>
      </c>
      <c r="AK2292" s="156" t="s">
        <v>38</v>
      </c>
    </row>
    <row r="2293" spans="23:37" ht="16.5" customHeight="1" x14ac:dyDescent="0.25">
      <c r="W2293" s="156" t="s">
        <v>38</v>
      </c>
      <c r="X2293" s="156" t="s">
        <v>38</v>
      </c>
      <c r="Y2293" s="156" t="s">
        <v>38</v>
      </c>
      <c r="Z2293" s="156" t="s">
        <v>38</v>
      </c>
      <c r="AA2293" s="156" t="s">
        <v>38</v>
      </c>
      <c r="AB2293" s="156" t="s">
        <v>38</v>
      </c>
      <c r="AC2293" s="156" t="s">
        <v>38</v>
      </c>
      <c r="AD2293" s="96" t="s">
        <v>290</v>
      </c>
      <c r="AE2293" s="156" t="s">
        <v>38</v>
      </c>
      <c r="AF2293" s="156" t="s">
        <v>38</v>
      </c>
      <c r="AG2293" s="156" t="s">
        <v>38</v>
      </c>
      <c r="AH2293" s="156" t="s">
        <v>38</v>
      </c>
      <c r="AI2293" s="156" t="s">
        <v>38</v>
      </c>
      <c r="AJ2293" s="156" t="s">
        <v>38</v>
      </c>
      <c r="AK2293" s="156" t="s">
        <v>38</v>
      </c>
    </row>
    <row r="2294" spans="23:37" ht="16.5" customHeight="1" x14ac:dyDescent="0.25">
      <c r="W2294" s="156" t="s">
        <v>38</v>
      </c>
      <c r="X2294" s="156" t="s">
        <v>38</v>
      </c>
      <c r="Y2294" s="156" t="s">
        <v>38</v>
      </c>
      <c r="Z2294" s="156" t="s">
        <v>38</v>
      </c>
      <c r="AA2294" s="156" t="s">
        <v>38</v>
      </c>
      <c r="AB2294" s="156" t="s">
        <v>38</v>
      </c>
      <c r="AC2294" s="156" t="s">
        <v>38</v>
      </c>
      <c r="AD2294" s="96" t="s">
        <v>290</v>
      </c>
      <c r="AE2294" s="156" t="s">
        <v>38</v>
      </c>
      <c r="AF2294" s="156" t="s">
        <v>38</v>
      </c>
      <c r="AG2294" s="156" t="s">
        <v>38</v>
      </c>
      <c r="AH2294" s="156" t="s">
        <v>38</v>
      </c>
      <c r="AI2294" s="156" t="s">
        <v>38</v>
      </c>
      <c r="AJ2294" s="156" t="s">
        <v>38</v>
      </c>
      <c r="AK2294" s="156" t="s">
        <v>38</v>
      </c>
    </row>
    <row r="2295" spans="23:37" ht="16.5" customHeight="1" x14ac:dyDescent="0.25">
      <c r="W2295" s="156" t="s">
        <v>38</v>
      </c>
      <c r="X2295" s="156" t="s">
        <v>38</v>
      </c>
      <c r="Y2295" s="156" t="s">
        <v>38</v>
      </c>
      <c r="Z2295" s="156" t="s">
        <v>38</v>
      </c>
      <c r="AA2295" s="156" t="s">
        <v>38</v>
      </c>
      <c r="AB2295" s="156" t="s">
        <v>38</v>
      </c>
      <c r="AC2295" s="156" t="s">
        <v>38</v>
      </c>
      <c r="AD2295" s="96" t="s">
        <v>290</v>
      </c>
      <c r="AE2295" s="156" t="s">
        <v>38</v>
      </c>
      <c r="AF2295" s="156" t="s">
        <v>38</v>
      </c>
      <c r="AG2295" s="156" t="s">
        <v>38</v>
      </c>
      <c r="AH2295" s="156" t="s">
        <v>38</v>
      </c>
      <c r="AI2295" s="156" t="s">
        <v>38</v>
      </c>
      <c r="AJ2295" s="156" t="s">
        <v>38</v>
      </c>
      <c r="AK2295" s="156" t="s">
        <v>38</v>
      </c>
    </row>
    <row r="2296" spans="23:37" ht="16.5" customHeight="1" x14ac:dyDescent="0.25">
      <c r="W2296" s="156" t="s">
        <v>38</v>
      </c>
      <c r="X2296" s="156" t="s">
        <v>38</v>
      </c>
      <c r="Y2296" s="156" t="s">
        <v>38</v>
      </c>
      <c r="Z2296" s="156" t="s">
        <v>38</v>
      </c>
      <c r="AA2296" s="156" t="s">
        <v>38</v>
      </c>
      <c r="AB2296" s="156" t="s">
        <v>38</v>
      </c>
      <c r="AC2296" s="156" t="s">
        <v>38</v>
      </c>
      <c r="AD2296" s="96" t="s">
        <v>290</v>
      </c>
      <c r="AE2296" s="156" t="s">
        <v>38</v>
      </c>
      <c r="AF2296" s="156" t="s">
        <v>38</v>
      </c>
      <c r="AG2296" s="156" t="s">
        <v>38</v>
      </c>
      <c r="AH2296" s="156" t="s">
        <v>38</v>
      </c>
      <c r="AI2296" s="156" t="s">
        <v>38</v>
      </c>
      <c r="AJ2296" s="156" t="s">
        <v>38</v>
      </c>
      <c r="AK2296" s="156" t="s">
        <v>38</v>
      </c>
    </row>
    <row r="2297" spans="23:37" ht="16.5" customHeight="1" x14ac:dyDescent="0.25">
      <c r="W2297" s="156" t="s">
        <v>38</v>
      </c>
      <c r="X2297" s="156" t="s">
        <v>38</v>
      </c>
      <c r="Y2297" s="156" t="s">
        <v>38</v>
      </c>
      <c r="Z2297" s="156" t="s">
        <v>38</v>
      </c>
      <c r="AA2297" s="156" t="s">
        <v>38</v>
      </c>
      <c r="AB2297" s="156" t="s">
        <v>38</v>
      </c>
      <c r="AC2297" s="156" t="s">
        <v>38</v>
      </c>
      <c r="AD2297" s="96" t="s">
        <v>290</v>
      </c>
      <c r="AE2297" s="156" t="s">
        <v>38</v>
      </c>
      <c r="AF2297" s="156" t="s">
        <v>38</v>
      </c>
      <c r="AG2297" s="156" t="s">
        <v>38</v>
      </c>
      <c r="AH2297" s="156" t="s">
        <v>38</v>
      </c>
      <c r="AI2297" s="156" t="s">
        <v>38</v>
      </c>
      <c r="AJ2297" s="156" t="s">
        <v>38</v>
      </c>
      <c r="AK2297" s="156" t="s">
        <v>38</v>
      </c>
    </row>
    <row r="2298" spans="23:37" ht="16.5" customHeight="1" x14ac:dyDescent="0.25">
      <c r="W2298" s="156" t="s">
        <v>38</v>
      </c>
      <c r="X2298" s="156" t="s">
        <v>38</v>
      </c>
      <c r="Y2298" s="156" t="s">
        <v>38</v>
      </c>
      <c r="Z2298" s="156" t="s">
        <v>38</v>
      </c>
      <c r="AA2298" s="156" t="s">
        <v>38</v>
      </c>
      <c r="AB2298" s="156" t="s">
        <v>38</v>
      </c>
      <c r="AC2298" s="156" t="s">
        <v>38</v>
      </c>
      <c r="AD2298" s="96" t="s">
        <v>290</v>
      </c>
      <c r="AE2298" s="156" t="s">
        <v>38</v>
      </c>
      <c r="AF2298" s="156" t="s">
        <v>38</v>
      </c>
      <c r="AG2298" s="156" t="s">
        <v>38</v>
      </c>
      <c r="AH2298" s="156" t="s">
        <v>38</v>
      </c>
      <c r="AI2298" s="156" t="s">
        <v>38</v>
      </c>
      <c r="AJ2298" s="156" t="s">
        <v>38</v>
      </c>
      <c r="AK2298" s="156" t="s">
        <v>38</v>
      </c>
    </row>
    <row r="2299" spans="23:37" ht="16.5" customHeight="1" x14ac:dyDescent="0.25">
      <c r="W2299" s="156" t="s">
        <v>38</v>
      </c>
      <c r="X2299" s="156" t="s">
        <v>38</v>
      </c>
      <c r="Y2299" s="156" t="s">
        <v>38</v>
      </c>
      <c r="Z2299" s="156" t="s">
        <v>38</v>
      </c>
      <c r="AA2299" s="156" t="s">
        <v>38</v>
      </c>
      <c r="AB2299" s="156" t="s">
        <v>38</v>
      </c>
      <c r="AC2299" s="156" t="s">
        <v>38</v>
      </c>
      <c r="AD2299" s="96" t="s">
        <v>290</v>
      </c>
      <c r="AE2299" s="156" t="s">
        <v>38</v>
      </c>
      <c r="AF2299" s="156" t="s">
        <v>38</v>
      </c>
      <c r="AG2299" s="156" t="s">
        <v>38</v>
      </c>
      <c r="AH2299" s="156" t="s">
        <v>38</v>
      </c>
      <c r="AI2299" s="156" t="s">
        <v>38</v>
      </c>
      <c r="AJ2299" s="156" t="s">
        <v>38</v>
      </c>
      <c r="AK2299" s="156" t="s">
        <v>38</v>
      </c>
    </row>
    <row r="2300" spans="23:37" ht="16.5" customHeight="1" x14ac:dyDescent="0.25">
      <c r="W2300" s="156" t="s">
        <v>38</v>
      </c>
      <c r="X2300" s="156" t="s">
        <v>38</v>
      </c>
      <c r="Y2300" s="156" t="s">
        <v>38</v>
      </c>
      <c r="Z2300" s="156" t="s">
        <v>38</v>
      </c>
      <c r="AA2300" s="156" t="s">
        <v>38</v>
      </c>
      <c r="AB2300" s="156" t="s">
        <v>38</v>
      </c>
      <c r="AC2300" s="156" t="s">
        <v>38</v>
      </c>
      <c r="AD2300" s="96" t="s">
        <v>290</v>
      </c>
      <c r="AE2300" s="156" t="s">
        <v>38</v>
      </c>
      <c r="AF2300" s="156" t="s">
        <v>38</v>
      </c>
      <c r="AG2300" s="156" t="s">
        <v>38</v>
      </c>
      <c r="AH2300" s="156" t="s">
        <v>38</v>
      </c>
      <c r="AI2300" s="156" t="s">
        <v>38</v>
      </c>
      <c r="AJ2300" s="156" t="s">
        <v>38</v>
      </c>
      <c r="AK2300" s="156" t="s">
        <v>38</v>
      </c>
    </row>
    <row r="2301" spans="23:37" ht="16.5" customHeight="1" x14ac:dyDescent="0.25">
      <c r="W2301" s="156" t="s">
        <v>38</v>
      </c>
      <c r="X2301" s="156" t="s">
        <v>38</v>
      </c>
      <c r="Y2301" s="156" t="s">
        <v>38</v>
      </c>
      <c r="Z2301" s="156" t="s">
        <v>38</v>
      </c>
      <c r="AA2301" s="156" t="s">
        <v>38</v>
      </c>
      <c r="AB2301" s="156" t="s">
        <v>38</v>
      </c>
      <c r="AC2301" s="156" t="s">
        <v>38</v>
      </c>
      <c r="AD2301" s="96" t="s">
        <v>290</v>
      </c>
      <c r="AE2301" s="156" t="s">
        <v>38</v>
      </c>
      <c r="AF2301" s="156" t="s">
        <v>38</v>
      </c>
      <c r="AG2301" s="156" t="s">
        <v>38</v>
      </c>
      <c r="AH2301" s="156" t="s">
        <v>38</v>
      </c>
      <c r="AI2301" s="156" t="s">
        <v>38</v>
      </c>
      <c r="AJ2301" s="156" t="s">
        <v>38</v>
      </c>
      <c r="AK2301" s="156" t="s">
        <v>38</v>
      </c>
    </row>
    <row r="2302" spans="23:37" ht="16.5" customHeight="1" x14ac:dyDescent="0.25">
      <c r="W2302" s="156" t="s">
        <v>38</v>
      </c>
      <c r="X2302" s="156" t="s">
        <v>38</v>
      </c>
      <c r="Y2302" s="156" t="s">
        <v>38</v>
      </c>
      <c r="Z2302" s="156" t="s">
        <v>38</v>
      </c>
      <c r="AA2302" s="156" t="s">
        <v>38</v>
      </c>
      <c r="AB2302" s="156" t="s">
        <v>38</v>
      </c>
      <c r="AC2302" s="156" t="s">
        <v>38</v>
      </c>
      <c r="AD2302" s="96" t="s">
        <v>290</v>
      </c>
      <c r="AE2302" s="156" t="s">
        <v>38</v>
      </c>
      <c r="AF2302" s="156" t="s">
        <v>38</v>
      </c>
      <c r="AG2302" s="156" t="s">
        <v>38</v>
      </c>
      <c r="AH2302" s="156" t="s">
        <v>38</v>
      </c>
      <c r="AI2302" s="156" t="s">
        <v>38</v>
      </c>
      <c r="AJ2302" s="156" t="s">
        <v>38</v>
      </c>
      <c r="AK2302" s="156" t="s">
        <v>38</v>
      </c>
    </row>
    <row r="2303" spans="23:37" ht="16.5" customHeight="1" x14ac:dyDescent="0.25">
      <c r="W2303" s="156" t="s">
        <v>38</v>
      </c>
      <c r="X2303" s="156" t="s">
        <v>38</v>
      </c>
      <c r="Y2303" s="156" t="s">
        <v>38</v>
      </c>
      <c r="Z2303" s="156" t="s">
        <v>38</v>
      </c>
      <c r="AA2303" s="156" t="s">
        <v>38</v>
      </c>
      <c r="AB2303" s="156" t="s">
        <v>38</v>
      </c>
      <c r="AC2303" s="156" t="s">
        <v>38</v>
      </c>
      <c r="AD2303" s="96" t="s">
        <v>290</v>
      </c>
      <c r="AE2303" s="156" t="s">
        <v>38</v>
      </c>
      <c r="AF2303" s="156" t="s">
        <v>38</v>
      </c>
      <c r="AG2303" s="156" t="s">
        <v>38</v>
      </c>
      <c r="AH2303" s="156" t="s">
        <v>38</v>
      </c>
      <c r="AI2303" s="156" t="s">
        <v>38</v>
      </c>
      <c r="AJ2303" s="156" t="s">
        <v>38</v>
      </c>
      <c r="AK2303" s="156" t="s">
        <v>38</v>
      </c>
    </row>
    <row r="2304" spans="23:37" ht="16.5" customHeight="1" x14ac:dyDescent="0.25">
      <c r="W2304" s="156" t="s">
        <v>38</v>
      </c>
      <c r="X2304" s="156" t="s">
        <v>38</v>
      </c>
      <c r="Y2304" s="156" t="s">
        <v>38</v>
      </c>
      <c r="Z2304" s="156" t="s">
        <v>38</v>
      </c>
      <c r="AA2304" s="156" t="s">
        <v>38</v>
      </c>
      <c r="AB2304" s="156" t="s">
        <v>38</v>
      </c>
      <c r="AC2304" s="156" t="s">
        <v>38</v>
      </c>
      <c r="AD2304" s="96" t="s">
        <v>290</v>
      </c>
      <c r="AE2304" s="156" t="s">
        <v>38</v>
      </c>
      <c r="AF2304" s="156" t="s">
        <v>38</v>
      </c>
      <c r="AG2304" s="156" t="s">
        <v>38</v>
      </c>
      <c r="AH2304" s="156" t="s">
        <v>38</v>
      </c>
      <c r="AI2304" s="156" t="s">
        <v>38</v>
      </c>
      <c r="AJ2304" s="156" t="s">
        <v>38</v>
      </c>
      <c r="AK2304" s="156" t="s">
        <v>38</v>
      </c>
    </row>
    <row r="2305" spans="23:37" ht="16.5" customHeight="1" x14ac:dyDescent="0.25">
      <c r="W2305" s="156" t="s">
        <v>38</v>
      </c>
      <c r="X2305" s="156" t="s">
        <v>38</v>
      </c>
      <c r="Y2305" s="156" t="s">
        <v>38</v>
      </c>
      <c r="Z2305" s="156" t="s">
        <v>38</v>
      </c>
      <c r="AA2305" s="156" t="s">
        <v>38</v>
      </c>
      <c r="AB2305" s="156" t="s">
        <v>38</v>
      </c>
      <c r="AC2305" s="156" t="s">
        <v>38</v>
      </c>
      <c r="AD2305" s="96" t="s">
        <v>290</v>
      </c>
      <c r="AE2305" s="156" t="s">
        <v>38</v>
      </c>
      <c r="AF2305" s="156" t="s">
        <v>38</v>
      </c>
      <c r="AG2305" s="156" t="s">
        <v>38</v>
      </c>
      <c r="AH2305" s="156" t="s">
        <v>38</v>
      </c>
      <c r="AI2305" s="156" t="s">
        <v>38</v>
      </c>
      <c r="AJ2305" s="156" t="s">
        <v>38</v>
      </c>
      <c r="AK2305" s="156" t="s">
        <v>38</v>
      </c>
    </row>
    <row r="2306" spans="23:37" ht="16.5" customHeight="1" x14ac:dyDescent="0.25">
      <c r="W2306" s="156" t="s">
        <v>38</v>
      </c>
      <c r="X2306" s="156" t="s">
        <v>38</v>
      </c>
      <c r="Y2306" s="156" t="s">
        <v>38</v>
      </c>
      <c r="Z2306" s="156" t="s">
        <v>38</v>
      </c>
      <c r="AA2306" s="156" t="s">
        <v>38</v>
      </c>
      <c r="AB2306" s="156" t="s">
        <v>38</v>
      </c>
      <c r="AC2306" s="156" t="s">
        <v>38</v>
      </c>
      <c r="AD2306" s="96" t="s">
        <v>290</v>
      </c>
      <c r="AE2306" s="156" t="s">
        <v>38</v>
      </c>
      <c r="AF2306" s="156" t="s">
        <v>38</v>
      </c>
      <c r="AG2306" s="156" t="s">
        <v>38</v>
      </c>
      <c r="AH2306" s="156" t="s">
        <v>38</v>
      </c>
      <c r="AI2306" s="156" t="s">
        <v>38</v>
      </c>
      <c r="AJ2306" s="156" t="s">
        <v>38</v>
      </c>
      <c r="AK2306" s="156" t="s">
        <v>38</v>
      </c>
    </row>
    <row r="2307" spans="23:37" ht="16.5" customHeight="1" x14ac:dyDescent="0.25">
      <c r="W2307" s="156" t="s">
        <v>38</v>
      </c>
      <c r="X2307" s="156" t="s">
        <v>38</v>
      </c>
      <c r="Y2307" s="156" t="s">
        <v>38</v>
      </c>
      <c r="Z2307" s="156" t="s">
        <v>38</v>
      </c>
      <c r="AA2307" s="156" t="s">
        <v>38</v>
      </c>
      <c r="AB2307" s="156" t="s">
        <v>38</v>
      </c>
      <c r="AC2307" s="156" t="s">
        <v>38</v>
      </c>
      <c r="AD2307" s="96" t="s">
        <v>290</v>
      </c>
      <c r="AE2307" s="156" t="s">
        <v>38</v>
      </c>
      <c r="AF2307" s="156" t="s">
        <v>38</v>
      </c>
      <c r="AG2307" s="156" t="s">
        <v>38</v>
      </c>
      <c r="AH2307" s="156" t="s">
        <v>38</v>
      </c>
      <c r="AI2307" s="156" t="s">
        <v>38</v>
      </c>
      <c r="AJ2307" s="156" t="s">
        <v>38</v>
      </c>
      <c r="AK2307" s="156" t="s">
        <v>38</v>
      </c>
    </row>
    <row r="2308" spans="23:37" ht="16.5" customHeight="1" x14ac:dyDescent="0.25">
      <c r="W2308" s="156" t="s">
        <v>38</v>
      </c>
      <c r="X2308" s="156" t="s">
        <v>38</v>
      </c>
      <c r="Y2308" s="156" t="s">
        <v>38</v>
      </c>
      <c r="Z2308" s="156" t="s">
        <v>38</v>
      </c>
      <c r="AA2308" s="156" t="s">
        <v>38</v>
      </c>
      <c r="AB2308" s="156" t="s">
        <v>38</v>
      </c>
      <c r="AC2308" s="156" t="s">
        <v>38</v>
      </c>
      <c r="AD2308" s="96" t="s">
        <v>290</v>
      </c>
      <c r="AE2308" s="156" t="s">
        <v>38</v>
      </c>
      <c r="AF2308" s="156" t="s">
        <v>38</v>
      </c>
      <c r="AG2308" s="156" t="s">
        <v>38</v>
      </c>
      <c r="AH2308" s="156" t="s">
        <v>38</v>
      </c>
      <c r="AI2308" s="156" t="s">
        <v>38</v>
      </c>
      <c r="AJ2308" s="156" t="s">
        <v>38</v>
      </c>
      <c r="AK2308" s="156" t="s">
        <v>38</v>
      </c>
    </row>
    <row r="2309" spans="23:37" ht="16.5" customHeight="1" x14ac:dyDescent="0.25">
      <c r="W2309" s="156" t="s">
        <v>38</v>
      </c>
      <c r="X2309" s="156" t="s">
        <v>38</v>
      </c>
      <c r="Y2309" s="156" t="s">
        <v>38</v>
      </c>
      <c r="Z2309" s="156" t="s">
        <v>38</v>
      </c>
      <c r="AA2309" s="156" t="s">
        <v>38</v>
      </c>
      <c r="AB2309" s="156" t="s">
        <v>38</v>
      </c>
      <c r="AC2309" s="156" t="s">
        <v>38</v>
      </c>
      <c r="AD2309" s="96" t="s">
        <v>290</v>
      </c>
      <c r="AE2309" s="156" t="s">
        <v>38</v>
      </c>
      <c r="AF2309" s="156" t="s">
        <v>38</v>
      </c>
      <c r="AG2309" s="156" t="s">
        <v>38</v>
      </c>
      <c r="AH2309" s="156" t="s">
        <v>38</v>
      </c>
      <c r="AI2309" s="156" t="s">
        <v>38</v>
      </c>
      <c r="AJ2309" s="156" t="s">
        <v>38</v>
      </c>
      <c r="AK2309" s="156" t="s">
        <v>38</v>
      </c>
    </row>
    <row r="2310" spans="23:37" ht="16.5" customHeight="1" x14ac:dyDescent="0.25">
      <c r="W2310" s="156" t="s">
        <v>38</v>
      </c>
      <c r="X2310" s="156" t="s">
        <v>38</v>
      </c>
      <c r="Y2310" s="156" t="s">
        <v>38</v>
      </c>
      <c r="Z2310" s="156" t="s">
        <v>38</v>
      </c>
      <c r="AA2310" s="156" t="s">
        <v>38</v>
      </c>
      <c r="AB2310" s="156" t="s">
        <v>38</v>
      </c>
      <c r="AC2310" s="156" t="s">
        <v>38</v>
      </c>
      <c r="AD2310" s="96" t="s">
        <v>290</v>
      </c>
      <c r="AE2310" s="156" t="s">
        <v>38</v>
      </c>
      <c r="AF2310" s="156" t="s">
        <v>38</v>
      </c>
      <c r="AG2310" s="156" t="s">
        <v>38</v>
      </c>
      <c r="AH2310" s="156" t="s">
        <v>38</v>
      </c>
      <c r="AI2310" s="156" t="s">
        <v>38</v>
      </c>
      <c r="AJ2310" s="156" t="s">
        <v>38</v>
      </c>
      <c r="AK2310" s="156" t="s">
        <v>38</v>
      </c>
    </row>
    <row r="2311" spans="23:37" ht="16.5" customHeight="1" x14ac:dyDescent="0.25">
      <c r="W2311" s="156" t="s">
        <v>38</v>
      </c>
      <c r="X2311" s="156" t="s">
        <v>38</v>
      </c>
      <c r="Y2311" s="156" t="s">
        <v>38</v>
      </c>
      <c r="Z2311" s="156" t="s">
        <v>38</v>
      </c>
      <c r="AA2311" s="156" t="s">
        <v>38</v>
      </c>
      <c r="AB2311" s="156" t="s">
        <v>38</v>
      </c>
      <c r="AC2311" s="156" t="s">
        <v>38</v>
      </c>
      <c r="AD2311" s="96" t="s">
        <v>290</v>
      </c>
      <c r="AE2311" s="156" t="s">
        <v>38</v>
      </c>
      <c r="AF2311" s="156" t="s">
        <v>38</v>
      </c>
      <c r="AG2311" s="156" t="s">
        <v>38</v>
      </c>
      <c r="AH2311" s="156" t="s">
        <v>38</v>
      </c>
      <c r="AI2311" s="156" t="s">
        <v>38</v>
      </c>
      <c r="AJ2311" s="156" t="s">
        <v>38</v>
      </c>
      <c r="AK2311" s="156" t="s">
        <v>38</v>
      </c>
    </row>
    <row r="2312" spans="23:37" ht="16.5" customHeight="1" x14ac:dyDescent="0.25">
      <c r="W2312" s="156" t="s">
        <v>38</v>
      </c>
      <c r="X2312" s="156" t="s">
        <v>38</v>
      </c>
      <c r="Y2312" s="156" t="s">
        <v>38</v>
      </c>
      <c r="Z2312" s="156" t="s">
        <v>38</v>
      </c>
      <c r="AA2312" s="156" t="s">
        <v>38</v>
      </c>
      <c r="AB2312" s="156" t="s">
        <v>38</v>
      </c>
      <c r="AC2312" s="156" t="s">
        <v>38</v>
      </c>
      <c r="AD2312" s="96" t="s">
        <v>290</v>
      </c>
      <c r="AE2312" s="156" t="s">
        <v>38</v>
      </c>
      <c r="AF2312" s="156" t="s">
        <v>38</v>
      </c>
      <c r="AG2312" s="156" t="s">
        <v>38</v>
      </c>
      <c r="AH2312" s="156" t="s">
        <v>38</v>
      </c>
      <c r="AI2312" s="156" t="s">
        <v>38</v>
      </c>
      <c r="AJ2312" s="156" t="s">
        <v>38</v>
      </c>
      <c r="AK2312" s="156" t="s">
        <v>38</v>
      </c>
    </row>
    <row r="2313" spans="23:37" ht="16.5" customHeight="1" x14ac:dyDescent="0.25">
      <c r="W2313" s="156" t="s">
        <v>38</v>
      </c>
      <c r="X2313" s="156" t="s">
        <v>38</v>
      </c>
      <c r="Y2313" s="156" t="s">
        <v>38</v>
      </c>
      <c r="Z2313" s="156" t="s">
        <v>38</v>
      </c>
      <c r="AA2313" s="156" t="s">
        <v>38</v>
      </c>
      <c r="AB2313" s="156" t="s">
        <v>38</v>
      </c>
      <c r="AC2313" s="156" t="s">
        <v>38</v>
      </c>
      <c r="AD2313" s="96" t="s">
        <v>290</v>
      </c>
      <c r="AE2313" s="156" t="s">
        <v>38</v>
      </c>
      <c r="AF2313" s="156" t="s">
        <v>38</v>
      </c>
      <c r="AG2313" s="156" t="s">
        <v>38</v>
      </c>
      <c r="AH2313" s="156" t="s">
        <v>38</v>
      </c>
      <c r="AI2313" s="156" t="s">
        <v>38</v>
      </c>
      <c r="AJ2313" s="156" t="s">
        <v>38</v>
      </c>
      <c r="AK2313" s="156" t="s">
        <v>38</v>
      </c>
    </row>
    <row r="2314" spans="23:37" ht="16.5" customHeight="1" x14ac:dyDescent="0.25">
      <c r="W2314" s="156" t="s">
        <v>38</v>
      </c>
      <c r="X2314" s="156" t="s">
        <v>38</v>
      </c>
      <c r="Y2314" s="156" t="s">
        <v>38</v>
      </c>
      <c r="Z2314" s="156" t="s">
        <v>38</v>
      </c>
      <c r="AA2314" s="156" t="s">
        <v>38</v>
      </c>
      <c r="AB2314" s="156" t="s">
        <v>38</v>
      </c>
      <c r="AC2314" s="156" t="s">
        <v>38</v>
      </c>
      <c r="AD2314" s="96" t="s">
        <v>290</v>
      </c>
      <c r="AE2314" s="156" t="s">
        <v>38</v>
      </c>
      <c r="AF2314" s="156" t="s">
        <v>38</v>
      </c>
      <c r="AG2314" s="156" t="s">
        <v>38</v>
      </c>
      <c r="AH2314" s="156" t="s">
        <v>38</v>
      </c>
      <c r="AI2314" s="156" t="s">
        <v>38</v>
      </c>
      <c r="AJ2314" s="156" t="s">
        <v>38</v>
      </c>
      <c r="AK2314" s="156" t="s">
        <v>38</v>
      </c>
    </row>
    <row r="2315" spans="23:37" ht="16.5" customHeight="1" x14ac:dyDescent="0.25">
      <c r="W2315" s="156" t="s">
        <v>38</v>
      </c>
      <c r="X2315" s="156" t="s">
        <v>38</v>
      </c>
      <c r="Y2315" s="156" t="s">
        <v>38</v>
      </c>
      <c r="Z2315" s="156" t="s">
        <v>38</v>
      </c>
      <c r="AA2315" s="156" t="s">
        <v>38</v>
      </c>
      <c r="AB2315" s="156" t="s">
        <v>38</v>
      </c>
      <c r="AC2315" s="156" t="s">
        <v>38</v>
      </c>
      <c r="AD2315" s="96" t="s">
        <v>290</v>
      </c>
      <c r="AE2315" s="156" t="s">
        <v>38</v>
      </c>
      <c r="AF2315" s="156" t="s">
        <v>38</v>
      </c>
      <c r="AG2315" s="156" t="s">
        <v>38</v>
      </c>
      <c r="AH2315" s="156" t="s">
        <v>38</v>
      </c>
      <c r="AI2315" s="156" t="s">
        <v>38</v>
      </c>
      <c r="AJ2315" s="156" t="s">
        <v>38</v>
      </c>
      <c r="AK2315" s="156" t="s">
        <v>38</v>
      </c>
    </row>
    <row r="2316" spans="23:37" ht="16.5" customHeight="1" x14ac:dyDescent="0.25">
      <c r="W2316" s="156" t="s">
        <v>38</v>
      </c>
      <c r="X2316" s="156" t="s">
        <v>38</v>
      </c>
      <c r="Y2316" s="156" t="s">
        <v>38</v>
      </c>
      <c r="Z2316" s="156" t="s">
        <v>38</v>
      </c>
      <c r="AA2316" s="156" t="s">
        <v>38</v>
      </c>
      <c r="AB2316" s="156" t="s">
        <v>38</v>
      </c>
      <c r="AC2316" s="156" t="s">
        <v>38</v>
      </c>
      <c r="AD2316" s="96" t="s">
        <v>290</v>
      </c>
      <c r="AE2316" s="156" t="s">
        <v>38</v>
      </c>
      <c r="AF2316" s="156" t="s">
        <v>38</v>
      </c>
      <c r="AG2316" s="156" t="s">
        <v>38</v>
      </c>
      <c r="AH2316" s="156" t="s">
        <v>38</v>
      </c>
      <c r="AI2316" s="156" t="s">
        <v>38</v>
      </c>
      <c r="AJ2316" s="156" t="s">
        <v>38</v>
      </c>
      <c r="AK2316" s="156" t="s">
        <v>38</v>
      </c>
    </row>
    <row r="2317" spans="23:37" ht="16.5" customHeight="1" x14ac:dyDescent="0.25">
      <c r="W2317" s="156" t="s">
        <v>38</v>
      </c>
      <c r="X2317" s="156" t="s">
        <v>38</v>
      </c>
      <c r="Y2317" s="156" t="s">
        <v>38</v>
      </c>
      <c r="Z2317" s="156" t="s">
        <v>38</v>
      </c>
      <c r="AA2317" s="156" t="s">
        <v>38</v>
      </c>
      <c r="AB2317" s="156" t="s">
        <v>38</v>
      </c>
      <c r="AC2317" s="156" t="s">
        <v>38</v>
      </c>
      <c r="AD2317" s="96" t="s">
        <v>290</v>
      </c>
      <c r="AE2317" s="156" t="s">
        <v>38</v>
      </c>
      <c r="AF2317" s="156" t="s">
        <v>38</v>
      </c>
      <c r="AG2317" s="156" t="s">
        <v>38</v>
      </c>
      <c r="AH2317" s="156" t="s">
        <v>38</v>
      </c>
      <c r="AI2317" s="156" t="s">
        <v>38</v>
      </c>
      <c r="AJ2317" s="156" t="s">
        <v>38</v>
      </c>
      <c r="AK2317" s="156" t="s">
        <v>38</v>
      </c>
    </row>
    <row r="2318" spans="23:37" ht="16.5" customHeight="1" x14ac:dyDescent="0.25">
      <c r="W2318" s="156" t="s">
        <v>38</v>
      </c>
      <c r="X2318" s="156" t="s">
        <v>38</v>
      </c>
      <c r="Y2318" s="156" t="s">
        <v>38</v>
      </c>
      <c r="Z2318" s="156" t="s">
        <v>38</v>
      </c>
      <c r="AA2318" s="156" t="s">
        <v>38</v>
      </c>
      <c r="AB2318" s="156" t="s">
        <v>38</v>
      </c>
      <c r="AC2318" s="156" t="s">
        <v>38</v>
      </c>
      <c r="AD2318" s="96" t="s">
        <v>290</v>
      </c>
      <c r="AE2318" s="156" t="s">
        <v>38</v>
      </c>
      <c r="AF2318" s="156" t="s">
        <v>38</v>
      </c>
      <c r="AG2318" s="156" t="s">
        <v>38</v>
      </c>
      <c r="AH2318" s="156" t="s">
        <v>38</v>
      </c>
      <c r="AI2318" s="156" t="s">
        <v>38</v>
      </c>
      <c r="AJ2318" s="156" t="s">
        <v>38</v>
      </c>
      <c r="AK2318" s="156" t="s">
        <v>38</v>
      </c>
    </row>
    <row r="2319" spans="23:37" ht="16.5" customHeight="1" x14ac:dyDescent="0.25">
      <c r="W2319" s="156" t="s">
        <v>38</v>
      </c>
      <c r="X2319" s="156" t="s">
        <v>38</v>
      </c>
      <c r="Y2319" s="156" t="s">
        <v>38</v>
      </c>
      <c r="Z2319" s="156" t="s">
        <v>38</v>
      </c>
      <c r="AA2319" s="156" t="s">
        <v>38</v>
      </c>
      <c r="AB2319" s="156" t="s">
        <v>38</v>
      </c>
      <c r="AC2319" s="156" t="s">
        <v>38</v>
      </c>
      <c r="AD2319" s="96" t="s">
        <v>290</v>
      </c>
      <c r="AE2319" s="156" t="s">
        <v>38</v>
      </c>
      <c r="AF2319" s="156" t="s">
        <v>38</v>
      </c>
      <c r="AG2319" s="156" t="s">
        <v>38</v>
      </c>
      <c r="AH2319" s="156" t="s">
        <v>38</v>
      </c>
      <c r="AI2319" s="156" t="s">
        <v>38</v>
      </c>
      <c r="AJ2319" s="156" t="s">
        <v>38</v>
      </c>
      <c r="AK2319" s="156" t="s">
        <v>38</v>
      </c>
    </row>
    <row r="2320" spans="23:37" ht="16.5" customHeight="1" x14ac:dyDescent="0.25">
      <c r="W2320" s="156" t="s">
        <v>38</v>
      </c>
      <c r="X2320" s="156" t="s">
        <v>38</v>
      </c>
      <c r="Y2320" s="156" t="s">
        <v>38</v>
      </c>
      <c r="Z2320" s="156" t="s">
        <v>38</v>
      </c>
      <c r="AA2320" s="156" t="s">
        <v>38</v>
      </c>
      <c r="AB2320" s="156" t="s">
        <v>38</v>
      </c>
      <c r="AC2320" s="156" t="s">
        <v>38</v>
      </c>
      <c r="AD2320" s="96" t="s">
        <v>290</v>
      </c>
      <c r="AE2320" s="156" t="s">
        <v>38</v>
      </c>
      <c r="AF2320" s="156" t="s">
        <v>38</v>
      </c>
      <c r="AG2320" s="156" t="s">
        <v>38</v>
      </c>
      <c r="AH2320" s="156" t="s">
        <v>38</v>
      </c>
      <c r="AI2320" s="156" t="s">
        <v>38</v>
      </c>
      <c r="AJ2320" s="156" t="s">
        <v>38</v>
      </c>
      <c r="AK2320" s="156" t="s">
        <v>38</v>
      </c>
    </row>
    <row r="2321" spans="23:37" ht="16.5" customHeight="1" x14ac:dyDescent="0.25">
      <c r="W2321" s="156" t="s">
        <v>38</v>
      </c>
      <c r="X2321" s="156" t="s">
        <v>38</v>
      </c>
      <c r="Y2321" s="156" t="s">
        <v>38</v>
      </c>
      <c r="Z2321" s="156" t="s">
        <v>38</v>
      </c>
      <c r="AA2321" s="156" t="s">
        <v>38</v>
      </c>
      <c r="AB2321" s="156" t="s">
        <v>38</v>
      </c>
      <c r="AC2321" s="156" t="s">
        <v>38</v>
      </c>
      <c r="AD2321" s="96" t="s">
        <v>290</v>
      </c>
      <c r="AE2321" s="156" t="s">
        <v>38</v>
      </c>
      <c r="AF2321" s="156" t="s">
        <v>38</v>
      </c>
      <c r="AG2321" s="156" t="s">
        <v>38</v>
      </c>
      <c r="AH2321" s="156" t="s">
        <v>38</v>
      </c>
      <c r="AI2321" s="156" t="s">
        <v>38</v>
      </c>
      <c r="AJ2321" s="156" t="s">
        <v>38</v>
      </c>
      <c r="AK2321" s="156" t="s">
        <v>38</v>
      </c>
    </row>
    <row r="2322" spans="23:37" ht="16.5" customHeight="1" x14ac:dyDescent="0.25">
      <c r="W2322" s="156" t="s">
        <v>38</v>
      </c>
      <c r="X2322" s="156" t="s">
        <v>38</v>
      </c>
      <c r="Y2322" s="156" t="s">
        <v>38</v>
      </c>
      <c r="Z2322" s="156" t="s">
        <v>38</v>
      </c>
      <c r="AA2322" s="156" t="s">
        <v>38</v>
      </c>
      <c r="AB2322" s="156" t="s">
        <v>38</v>
      </c>
      <c r="AC2322" s="156" t="s">
        <v>38</v>
      </c>
      <c r="AD2322" s="96" t="s">
        <v>290</v>
      </c>
      <c r="AE2322" s="156" t="s">
        <v>38</v>
      </c>
      <c r="AF2322" s="156" t="s">
        <v>38</v>
      </c>
      <c r="AG2322" s="156" t="s">
        <v>38</v>
      </c>
      <c r="AH2322" s="156" t="s">
        <v>38</v>
      </c>
      <c r="AI2322" s="156" t="s">
        <v>38</v>
      </c>
      <c r="AJ2322" s="156" t="s">
        <v>38</v>
      </c>
      <c r="AK2322" s="156" t="s">
        <v>38</v>
      </c>
    </row>
    <row r="2323" spans="23:37" ht="16.5" customHeight="1" x14ac:dyDescent="0.25">
      <c r="W2323" s="156" t="s">
        <v>38</v>
      </c>
      <c r="X2323" s="156" t="s">
        <v>38</v>
      </c>
      <c r="Y2323" s="156" t="s">
        <v>38</v>
      </c>
      <c r="Z2323" s="156" t="s">
        <v>38</v>
      </c>
      <c r="AA2323" s="156" t="s">
        <v>38</v>
      </c>
      <c r="AB2323" s="156" t="s">
        <v>38</v>
      </c>
      <c r="AC2323" s="156" t="s">
        <v>38</v>
      </c>
      <c r="AD2323" s="96" t="s">
        <v>290</v>
      </c>
      <c r="AE2323" s="156" t="s">
        <v>38</v>
      </c>
      <c r="AF2323" s="156" t="s">
        <v>38</v>
      </c>
      <c r="AG2323" s="156" t="s">
        <v>38</v>
      </c>
      <c r="AH2323" s="156" t="s">
        <v>38</v>
      </c>
      <c r="AI2323" s="156" t="s">
        <v>38</v>
      </c>
      <c r="AJ2323" s="156" t="s">
        <v>38</v>
      </c>
      <c r="AK2323" s="156" t="s">
        <v>38</v>
      </c>
    </row>
    <row r="2324" spans="23:37" ht="16.5" customHeight="1" x14ac:dyDescent="0.25">
      <c r="W2324" s="156" t="s">
        <v>38</v>
      </c>
      <c r="X2324" s="156" t="s">
        <v>38</v>
      </c>
      <c r="Y2324" s="156" t="s">
        <v>38</v>
      </c>
      <c r="Z2324" s="156" t="s">
        <v>38</v>
      </c>
      <c r="AA2324" s="156" t="s">
        <v>38</v>
      </c>
      <c r="AB2324" s="156" t="s">
        <v>38</v>
      </c>
      <c r="AC2324" s="156" t="s">
        <v>38</v>
      </c>
      <c r="AD2324" s="96" t="s">
        <v>290</v>
      </c>
      <c r="AE2324" s="156" t="s">
        <v>38</v>
      </c>
      <c r="AF2324" s="156" t="s">
        <v>38</v>
      </c>
      <c r="AG2324" s="156" t="s">
        <v>38</v>
      </c>
      <c r="AH2324" s="156" t="s">
        <v>38</v>
      </c>
      <c r="AI2324" s="156" t="s">
        <v>38</v>
      </c>
      <c r="AJ2324" s="156" t="s">
        <v>38</v>
      </c>
      <c r="AK2324" s="156" t="s">
        <v>38</v>
      </c>
    </row>
    <row r="2325" spans="23:37" ht="16.5" customHeight="1" x14ac:dyDescent="0.25">
      <c r="W2325" s="156" t="s">
        <v>38</v>
      </c>
      <c r="X2325" s="156" t="s">
        <v>38</v>
      </c>
      <c r="Y2325" s="156" t="s">
        <v>38</v>
      </c>
      <c r="Z2325" s="156" t="s">
        <v>38</v>
      </c>
      <c r="AA2325" s="156" t="s">
        <v>38</v>
      </c>
      <c r="AB2325" s="156" t="s">
        <v>38</v>
      </c>
      <c r="AC2325" s="156" t="s">
        <v>38</v>
      </c>
      <c r="AD2325" s="96" t="s">
        <v>290</v>
      </c>
      <c r="AE2325" s="156" t="s">
        <v>38</v>
      </c>
      <c r="AF2325" s="156" t="s">
        <v>38</v>
      </c>
      <c r="AG2325" s="156" t="s">
        <v>38</v>
      </c>
      <c r="AH2325" s="156" t="s">
        <v>38</v>
      </c>
      <c r="AI2325" s="156" t="s">
        <v>38</v>
      </c>
      <c r="AJ2325" s="156" t="s">
        <v>38</v>
      </c>
      <c r="AK2325" s="156" t="s">
        <v>38</v>
      </c>
    </row>
    <row r="2326" spans="23:37" ht="16.5" customHeight="1" x14ac:dyDescent="0.25">
      <c r="W2326" s="156" t="s">
        <v>38</v>
      </c>
      <c r="X2326" s="156" t="s">
        <v>38</v>
      </c>
      <c r="Y2326" s="156" t="s">
        <v>38</v>
      </c>
      <c r="Z2326" s="156" t="s">
        <v>38</v>
      </c>
      <c r="AA2326" s="156" t="s">
        <v>38</v>
      </c>
      <c r="AB2326" s="156" t="s">
        <v>38</v>
      </c>
      <c r="AC2326" s="156" t="s">
        <v>38</v>
      </c>
      <c r="AD2326" s="96" t="s">
        <v>290</v>
      </c>
      <c r="AE2326" s="156" t="s">
        <v>38</v>
      </c>
      <c r="AF2326" s="156" t="s">
        <v>38</v>
      </c>
      <c r="AG2326" s="156" t="s">
        <v>38</v>
      </c>
      <c r="AH2326" s="156" t="s">
        <v>38</v>
      </c>
      <c r="AI2326" s="156" t="s">
        <v>38</v>
      </c>
      <c r="AJ2326" s="156" t="s">
        <v>38</v>
      </c>
      <c r="AK2326" s="156" t="s">
        <v>38</v>
      </c>
    </row>
    <row r="2327" spans="23:37" ht="16.5" customHeight="1" x14ac:dyDescent="0.25">
      <c r="W2327" s="156" t="s">
        <v>38</v>
      </c>
      <c r="X2327" s="156" t="s">
        <v>38</v>
      </c>
      <c r="Y2327" s="156" t="s">
        <v>38</v>
      </c>
      <c r="Z2327" s="156" t="s">
        <v>38</v>
      </c>
      <c r="AA2327" s="156" t="s">
        <v>38</v>
      </c>
      <c r="AB2327" s="156" t="s">
        <v>38</v>
      </c>
      <c r="AC2327" s="156" t="s">
        <v>38</v>
      </c>
      <c r="AD2327" s="96" t="s">
        <v>290</v>
      </c>
      <c r="AE2327" s="156" t="s">
        <v>38</v>
      </c>
      <c r="AF2327" s="156" t="s">
        <v>38</v>
      </c>
      <c r="AG2327" s="156" t="s">
        <v>38</v>
      </c>
      <c r="AH2327" s="156" t="s">
        <v>38</v>
      </c>
      <c r="AI2327" s="156" t="s">
        <v>38</v>
      </c>
      <c r="AJ2327" s="156" t="s">
        <v>38</v>
      </c>
      <c r="AK2327" s="156" t="s">
        <v>38</v>
      </c>
    </row>
    <row r="2328" spans="23:37" ht="16.5" customHeight="1" x14ac:dyDescent="0.25">
      <c r="W2328" s="156" t="s">
        <v>38</v>
      </c>
      <c r="X2328" s="156" t="s">
        <v>38</v>
      </c>
      <c r="Y2328" s="156" t="s">
        <v>38</v>
      </c>
      <c r="Z2328" s="156" t="s">
        <v>38</v>
      </c>
      <c r="AA2328" s="156" t="s">
        <v>38</v>
      </c>
      <c r="AB2328" s="156" t="s">
        <v>38</v>
      </c>
      <c r="AC2328" s="156" t="s">
        <v>38</v>
      </c>
      <c r="AD2328" s="96" t="s">
        <v>290</v>
      </c>
      <c r="AE2328" s="156" t="s">
        <v>38</v>
      </c>
      <c r="AF2328" s="156" t="s">
        <v>38</v>
      </c>
      <c r="AG2328" s="156" t="s">
        <v>38</v>
      </c>
      <c r="AH2328" s="156" t="s">
        <v>38</v>
      </c>
      <c r="AI2328" s="156" t="s">
        <v>38</v>
      </c>
      <c r="AJ2328" s="156" t="s">
        <v>38</v>
      </c>
      <c r="AK2328" s="156" t="s">
        <v>38</v>
      </c>
    </row>
    <row r="2329" spans="23:37" ht="16.5" customHeight="1" x14ac:dyDescent="0.25">
      <c r="W2329" s="156" t="s">
        <v>38</v>
      </c>
      <c r="X2329" s="156" t="s">
        <v>38</v>
      </c>
      <c r="Y2329" s="156" t="s">
        <v>38</v>
      </c>
      <c r="Z2329" s="156" t="s">
        <v>38</v>
      </c>
      <c r="AA2329" s="156" t="s">
        <v>38</v>
      </c>
      <c r="AB2329" s="156" t="s">
        <v>38</v>
      </c>
      <c r="AC2329" s="156" t="s">
        <v>38</v>
      </c>
      <c r="AD2329" s="96" t="s">
        <v>290</v>
      </c>
      <c r="AE2329" s="156" t="s">
        <v>38</v>
      </c>
      <c r="AF2329" s="156" t="s">
        <v>38</v>
      </c>
      <c r="AG2329" s="156" t="s">
        <v>38</v>
      </c>
      <c r="AH2329" s="156" t="s">
        <v>38</v>
      </c>
      <c r="AI2329" s="156" t="s">
        <v>38</v>
      </c>
      <c r="AJ2329" s="156" t="s">
        <v>38</v>
      </c>
      <c r="AK2329" s="156" t="s">
        <v>38</v>
      </c>
    </row>
    <row r="2330" spans="23:37" ht="16.5" customHeight="1" x14ac:dyDescent="0.25">
      <c r="W2330" s="156" t="s">
        <v>38</v>
      </c>
      <c r="X2330" s="156" t="s">
        <v>38</v>
      </c>
      <c r="Y2330" s="156" t="s">
        <v>38</v>
      </c>
      <c r="Z2330" s="156" t="s">
        <v>38</v>
      </c>
      <c r="AA2330" s="156" t="s">
        <v>38</v>
      </c>
      <c r="AB2330" s="156" t="s">
        <v>38</v>
      </c>
      <c r="AC2330" s="156" t="s">
        <v>38</v>
      </c>
      <c r="AD2330" s="96" t="s">
        <v>290</v>
      </c>
      <c r="AE2330" s="156" t="s">
        <v>38</v>
      </c>
      <c r="AF2330" s="156" t="s">
        <v>38</v>
      </c>
      <c r="AG2330" s="156" t="s">
        <v>38</v>
      </c>
      <c r="AH2330" s="156" t="s">
        <v>38</v>
      </c>
      <c r="AI2330" s="156" t="s">
        <v>38</v>
      </c>
      <c r="AJ2330" s="156" t="s">
        <v>38</v>
      </c>
      <c r="AK2330" s="156" t="s">
        <v>38</v>
      </c>
    </row>
    <row r="2331" spans="23:37" ht="16.5" customHeight="1" x14ac:dyDescent="0.25">
      <c r="W2331" s="156" t="s">
        <v>38</v>
      </c>
      <c r="X2331" s="156" t="s">
        <v>38</v>
      </c>
      <c r="Y2331" s="156" t="s">
        <v>38</v>
      </c>
      <c r="Z2331" s="156" t="s">
        <v>38</v>
      </c>
      <c r="AA2331" s="156" t="s">
        <v>38</v>
      </c>
      <c r="AB2331" s="156" t="s">
        <v>38</v>
      </c>
      <c r="AC2331" s="156" t="s">
        <v>38</v>
      </c>
      <c r="AD2331" s="96" t="s">
        <v>290</v>
      </c>
      <c r="AE2331" s="156" t="s">
        <v>38</v>
      </c>
      <c r="AF2331" s="156" t="s">
        <v>38</v>
      </c>
      <c r="AG2331" s="156" t="s">
        <v>38</v>
      </c>
      <c r="AH2331" s="156" t="s">
        <v>38</v>
      </c>
      <c r="AI2331" s="156" t="s">
        <v>38</v>
      </c>
      <c r="AJ2331" s="156" t="s">
        <v>38</v>
      </c>
      <c r="AK2331" s="156" t="s">
        <v>38</v>
      </c>
    </row>
    <row r="2332" spans="23:37" ht="16.5" customHeight="1" x14ac:dyDescent="0.25">
      <c r="W2332" s="156" t="s">
        <v>38</v>
      </c>
      <c r="X2332" s="156" t="s">
        <v>38</v>
      </c>
      <c r="Y2332" s="156" t="s">
        <v>38</v>
      </c>
      <c r="Z2332" s="156" t="s">
        <v>38</v>
      </c>
      <c r="AA2332" s="156" t="s">
        <v>38</v>
      </c>
      <c r="AB2332" s="156" t="s">
        <v>38</v>
      </c>
      <c r="AC2332" s="156" t="s">
        <v>38</v>
      </c>
      <c r="AD2332" s="96" t="s">
        <v>290</v>
      </c>
      <c r="AE2332" s="156" t="s">
        <v>38</v>
      </c>
      <c r="AF2332" s="156" t="s">
        <v>38</v>
      </c>
      <c r="AG2332" s="156" t="s">
        <v>38</v>
      </c>
      <c r="AH2332" s="156" t="s">
        <v>38</v>
      </c>
      <c r="AI2332" s="156" t="s">
        <v>38</v>
      </c>
      <c r="AJ2332" s="156" t="s">
        <v>38</v>
      </c>
      <c r="AK2332" s="156" t="s">
        <v>38</v>
      </c>
    </row>
    <row r="2333" spans="23:37" ht="16.5" customHeight="1" x14ac:dyDescent="0.25">
      <c r="W2333" s="156" t="s">
        <v>38</v>
      </c>
      <c r="X2333" s="156" t="s">
        <v>38</v>
      </c>
      <c r="Y2333" s="156" t="s">
        <v>38</v>
      </c>
      <c r="Z2333" s="156" t="s">
        <v>38</v>
      </c>
      <c r="AA2333" s="156" t="s">
        <v>38</v>
      </c>
      <c r="AB2333" s="156" t="s">
        <v>38</v>
      </c>
      <c r="AC2333" s="156" t="s">
        <v>38</v>
      </c>
      <c r="AD2333" s="96" t="s">
        <v>290</v>
      </c>
      <c r="AE2333" s="156" t="s">
        <v>38</v>
      </c>
      <c r="AF2333" s="156" t="s">
        <v>38</v>
      </c>
      <c r="AG2333" s="156" t="s">
        <v>38</v>
      </c>
      <c r="AH2333" s="156" t="s">
        <v>38</v>
      </c>
      <c r="AI2333" s="156" t="s">
        <v>38</v>
      </c>
      <c r="AJ2333" s="156" t="s">
        <v>38</v>
      </c>
      <c r="AK2333" s="156" t="s">
        <v>38</v>
      </c>
    </row>
    <row r="2334" spans="23:37" ht="16.5" customHeight="1" x14ac:dyDescent="0.25">
      <c r="W2334" s="156" t="s">
        <v>38</v>
      </c>
      <c r="X2334" s="156" t="s">
        <v>38</v>
      </c>
      <c r="Y2334" s="156" t="s">
        <v>38</v>
      </c>
      <c r="Z2334" s="156" t="s">
        <v>38</v>
      </c>
      <c r="AA2334" s="156" t="s">
        <v>38</v>
      </c>
      <c r="AB2334" s="156" t="s">
        <v>38</v>
      </c>
      <c r="AC2334" s="156" t="s">
        <v>38</v>
      </c>
      <c r="AD2334" s="96" t="s">
        <v>290</v>
      </c>
      <c r="AE2334" s="156" t="s">
        <v>38</v>
      </c>
      <c r="AF2334" s="156" t="s">
        <v>38</v>
      </c>
      <c r="AG2334" s="156" t="s">
        <v>38</v>
      </c>
      <c r="AH2334" s="156" t="s">
        <v>38</v>
      </c>
      <c r="AI2334" s="156" t="s">
        <v>38</v>
      </c>
      <c r="AJ2334" s="156" t="s">
        <v>38</v>
      </c>
      <c r="AK2334" s="156" t="s">
        <v>38</v>
      </c>
    </row>
    <row r="2335" spans="23:37" ht="16.5" customHeight="1" x14ac:dyDescent="0.25">
      <c r="W2335" s="156" t="s">
        <v>38</v>
      </c>
      <c r="X2335" s="156" t="s">
        <v>38</v>
      </c>
      <c r="Y2335" s="156" t="s">
        <v>38</v>
      </c>
      <c r="Z2335" s="156" t="s">
        <v>38</v>
      </c>
      <c r="AA2335" s="156" t="s">
        <v>38</v>
      </c>
      <c r="AB2335" s="156" t="s">
        <v>38</v>
      </c>
      <c r="AC2335" s="156" t="s">
        <v>38</v>
      </c>
      <c r="AD2335" s="96" t="s">
        <v>290</v>
      </c>
      <c r="AE2335" s="156" t="s">
        <v>38</v>
      </c>
      <c r="AF2335" s="156" t="s">
        <v>38</v>
      </c>
      <c r="AG2335" s="156" t="s">
        <v>38</v>
      </c>
      <c r="AH2335" s="156" t="s">
        <v>38</v>
      </c>
      <c r="AI2335" s="156" t="s">
        <v>38</v>
      </c>
      <c r="AJ2335" s="156" t="s">
        <v>38</v>
      </c>
      <c r="AK2335" s="156" t="s">
        <v>38</v>
      </c>
    </row>
    <row r="2336" spans="23:37" ht="16.5" customHeight="1" x14ac:dyDescent="0.25">
      <c r="W2336" s="156" t="s">
        <v>38</v>
      </c>
      <c r="X2336" s="156" t="s">
        <v>38</v>
      </c>
      <c r="Y2336" s="156" t="s">
        <v>38</v>
      </c>
      <c r="Z2336" s="156" t="s">
        <v>38</v>
      </c>
      <c r="AA2336" s="156" t="s">
        <v>38</v>
      </c>
      <c r="AB2336" s="156" t="s">
        <v>38</v>
      </c>
      <c r="AC2336" s="156" t="s">
        <v>38</v>
      </c>
      <c r="AD2336" s="96" t="s">
        <v>290</v>
      </c>
      <c r="AE2336" s="156" t="s">
        <v>38</v>
      </c>
      <c r="AF2336" s="156" t="s">
        <v>38</v>
      </c>
      <c r="AG2336" s="156" t="s">
        <v>38</v>
      </c>
      <c r="AH2336" s="156" t="s">
        <v>38</v>
      </c>
      <c r="AI2336" s="156" t="s">
        <v>38</v>
      </c>
      <c r="AJ2336" s="156" t="s">
        <v>38</v>
      </c>
      <c r="AK2336" s="156" t="s">
        <v>38</v>
      </c>
    </row>
    <row r="2337" spans="23:37" ht="16.5" customHeight="1" x14ac:dyDescent="0.25">
      <c r="W2337" s="156" t="s">
        <v>38</v>
      </c>
      <c r="X2337" s="156" t="s">
        <v>38</v>
      </c>
      <c r="Y2337" s="156" t="s">
        <v>38</v>
      </c>
      <c r="Z2337" s="156" t="s">
        <v>38</v>
      </c>
      <c r="AA2337" s="156" t="s">
        <v>38</v>
      </c>
      <c r="AB2337" s="156" t="s">
        <v>38</v>
      </c>
      <c r="AC2337" s="156" t="s">
        <v>38</v>
      </c>
      <c r="AD2337" s="96" t="s">
        <v>290</v>
      </c>
      <c r="AE2337" s="156" t="s">
        <v>38</v>
      </c>
      <c r="AF2337" s="156" t="s">
        <v>38</v>
      </c>
      <c r="AG2337" s="156" t="s">
        <v>38</v>
      </c>
      <c r="AH2337" s="156" t="s">
        <v>38</v>
      </c>
      <c r="AI2337" s="156" t="s">
        <v>38</v>
      </c>
      <c r="AJ2337" s="156" t="s">
        <v>38</v>
      </c>
      <c r="AK2337" s="156" t="s">
        <v>38</v>
      </c>
    </row>
    <row r="2338" spans="23:37" ht="16.5" customHeight="1" x14ac:dyDescent="0.25">
      <c r="W2338" s="156" t="s">
        <v>38</v>
      </c>
      <c r="X2338" s="156" t="s">
        <v>38</v>
      </c>
      <c r="Y2338" s="156" t="s">
        <v>38</v>
      </c>
      <c r="Z2338" s="156" t="s">
        <v>38</v>
      </c>
      <c r="AA2338" s="156" t="s">
        <v>38</v>
      </c>
      <c r="AB2338" s="156" t="s">
        <v>38</v>
      </c>
      <c r="AC2338" s="156" t="s">
        <v>38</v>
      </c>
      <c r="AD2338" s="96" t="s">
        <v>290</v>
      </c>
      <c r="AE2338" s="156" t="s">
        <v>38</v>
      </c>
      <c r="AF2338" s="156" t="s">
        <v>38</v>
      </c>
      <c r="AG2338" s="156" t="s">
        <v>38</v>
      </c>
      <c r="AH2338" s="156" t="s">
        <v>38</v>
      </c>
      <c r="AI2338" s="156" t="s">
        <v>38</v>
      </c>
      <c r="AJ2338" s="156" t="s">
        <v>38</v>
      </c>
      <c r="AK2338" s="156" t="s">
        <v>38</v>
      </c>
    </row>
    <row r="2339" spans="23:37" ht="16.5" customHeight="1" x14ac:dyDescent="0.25">
      <c r="W2339" s="156" t="s">
        <v>38</v>
      </c>
      <c r="X2339" s="156" t="s">
        <v>38</v>
      </c>
      <c r="Y2339" s="156" t="s">
        <v>38</v>
      </c>
      <c r="Z2339" s="156" t="s">
        <v>38</v>
      </c>
      <c r="AA2339" s="156" t="s">
        <v>38</v>
      </c>
      <c r="AB2339" s="156" t="s">
        <v>38</v>
      </c>
      <c r="AC2339" s="156" t="s">
        <v>38</v>
      </c>
      <c r="AD2339" s="96" t="s">
        <v>290</v>
      </c>
      <c r="AE2339" s="156" t="s">
        <v>38</v>
      </c>
      <c r="AF2339" s="156" t="s">
        <v>38</v>
      </c>
      <c r="AG2339" s="156" t="s">
        <v>38</v>
      </c>
      <c r="AH2339" s="156" t="s">
        <v>38</v>
      </c>
      <c r="AI2339" s="156" t="s">
        <v>38</v>
      </c>
      <c r="AJ2339" s="156" t="s">
        <v>38</v>
      </c>
      <c r="AK2339" s="156" t="s">
        <v>38</v>
      </c>
    </row>
    <row r="2340" spans="23:37" ht="16.5" customHeight="1" x14ac:dyDescent="0.25">
      <c r="W2340" s="156" t="s">
        <v>38</v>
      </c>
      <c r="X2340" s="156" t="s">
        <v>38</v>
      </c>
      <c r="Y2340" s="156" t="s">
        <v>38</v>
      </c>
      <c r="Z2340" s="156" t="s">
        <v>38</v>
      </c>
      <c r="AA2340" s="156" t="s">
        <v>38</v>
      </c>
      <c r="AB2340" s="156" t="s">
        <v>38</v>
      </c>
      <c r="AC2340" s="156" t="s">
        <v>38</v>
      </c>
      <c r="AD2340" s="96" t="s">
        <v>290</v>
      </c>
      <c r="AE2340" s="156" t="s">
        <v>38</v>
      </c>
      <c r="AF2340" s="156" t="s">
        <v>38</v>
      </c>
      <c r="AG2340" s="156" t="s">
        <v>38</v>
      </c>
      <c r="AH2340" s="156" t="s">
        <v>38</v>
      </c>
      <c r="AI2340" s="156" t="s">
        <v>38</v>
      </c>
      <c r="AJ2340" s="156" t="s">
        <v>38</v>
      </c>
      <c r="AK2340" s="156" t="s">
        <v>38</v>
      </c>
    </row>
    <row r="2341" spans="23:37" ht="16.5" customHeight="1" x14ac:dyDescent="0.25">
      <c r="W2341" s="156" t="s">
        <v>38</v>
      </c>
      <c r="X2341" s="156" t="s">
        <v>38</v>
      </c>
      <c r="Y2341" s="156" t="s">
        <v>38</v>
      </c>
      <c r="Z2341" s="156" t="s">
        <v>38</v>
      </c>
      <c r="AA2341" s="156" t="s">
        <v>38</v>
      </c>
      <c r="AB2341" s="156" t="s">
        <v>38</v>
      </c>
      <c r="AC2341" s="156" t="s">
        <v>38</v>
      </c>
      <c r="AD2341" s="96" t="s">
        <v>290</v>
      </c>
      <c r="AE2341" s="156" t="s">
        <v>38</v>
      </c>
      <c r="AF2341" s="156" t="s">
        <v>38</v>
      </c>
      <c r="AG2341" s="156" t="s">
        <v>38</v>
      </c>
      <c r="AH2341" s="156" t="s">
        <v>38</v>
      </c>
      <c r="AI2341" s="156" t="s">
        <v>38</v>
      </c>
      <c r="AJ2341" s="156" t="s">
        <v>38</v>
      </c>
      <c r="AK2341" s="156" t="s">
        <v>38</v>
      </c>
    </row>
    <row r="2342" spans="23:37" ht="16.5" customHeight="1" x14ac:dyDescent="0.25">
      <c r="W2342" s="156" t="s">
        <v>38</v>
      </c>
      <c r="X2342" s="156" t="s">
        <v>38</v>
      </c>
      <c r="Y2342" s="156" t="s">
        <v>38</v>
      </c>
      <c r="Z2342" s="156" t="s">
        <v>38</v>
      </c>
      <c r="AA2342" s="156" t="s">
        <v>38</v>
      </c>
      <c r="AB2342" s="156" t="s">
        <v>38</v>
      </c>
      <c r="AC2342" s="156" t="s">
        <v>38</v>
      </c>
      <c r="AD2342" s="96" t="s">
        <v>290</v>
      </c>
      <c r="AE2342" s="156" t="s">
        <v>38</v>
      </c>
      <c r="AF2342" s="156" t="s">
        <v>38</v>
      </c>
      <c r="AG2342" s="156" t="s">
        <v>38</v>
      </c>
      <c r="AH2342" s="156" t="s">
        <v>38</v>
      </c>
      <c r="AI2342" s="156" t="s">
        <v>38</v>
      </c>
      <c r="AJ2342" s="156" t="s">
        <v>38</v>
      </c>
      <c r="AK2342" s="156" t="s">
        <v>38</v>
      </c>
    </row>
    <row r="2343" spans="23:37" ht="16.5" customHeight="1" x14ac:dyDescent="0.25">
      <c r="W2343" s="156" t="s">
        <v>38</v>
      </c>
      <c r="X2343" s="156" t="s">
        <v>38</v>
      </c>
      <c r="Y2343" s="156" t="s">
        <v>38</v>
      </c>
      <c r="Z2343" s="156" t="s">
        <v>38</v>
      </c>
      <c r="AA2343" s="156" t="s">
        <v>38</v>
      </c>
      <c r="AB2343" s="156" t="s">
        <v>38</v>
      </c>
      <c r="AC2343" s="156" t="s">
        <v>38</v>
      </c>
      <c r="AD2343" s="96" t="s">
        <v>290</v>
      </c>
      <c r="AE2343" s="156" t="s">
        <v>38</v>
      </c>
      <c r="AF2343" s="156" t="s">
        <v>38</v>
      </c>
      <c r="AG2343" s="156" t="s">
        <v>38</v>
      </c>
      <c r="AH2343" s="156" t="s">
        <v>38</v>
      </c>
      <c r="AI2343" s="156" t="s">
        <v>38</v>
      </c>
      <c r="AJ2343" s="156" t="s">
        <v>38</v>
      </c>
      <c r="AK2343" s="156" t="s">
        <v>38</v>
      </c>
    </row>
    <row r="2344" spans="23:37" ht="16.5" customHeight="1" x14ac:dyDescent="0.25">
      <c r="W2344" s="156" t="s">
        <v>38</v>
      </c>
      <c r="X2344" s="156" t="s">
        <v>38</v>
      </c>
      <c r="Y2344" s="156" t="s">
        <v>38</v>
      </c>
      <c r="Z2344" s="156" t="s">
        <v>38</v>
      </c>
      <c r="AA2344" s="156" t="s">
        <v>38</v>
      </c>
      <c r="AB2344" s="156" t="s">
        <v>38</v>
      </c>
      <c r="AC2344" s="156" t="s">
        <v>38</v>
      </c>
      <c r="AD2344" s="96" t="s">
        <v>290</v>
      </c>
      <c r="AE2344" s="156" t="s">
        <v>38</v>
      </c>
      <c r="AF2344" s="156" t="s">
        <v>38</v>
      </c>
      <c r="AG2344" s="156" t="s">
        <v>38</v>
      </c>
      <c r="AH2344" s="156" t="s">
        <v>38</v>
      </c>
      <c r="AI2344" s="156" t="s">
        <v>38</v>
      </c>
      <c r="AJ2344" s="156" t="s">
        <v>38</v>
      </c>
      <c r="AK2344" s="156" t="s">
        <v>38</v>
      </c>
    </row>
    <row r="2345" spans="23:37" ht="16.5" customHeight="1" x14ac:dyDescent="0.25">
      <c r="W2345" s="156" t="s">
        <v>38</v>
      </c>
      <c r="X2345" s="156" t="s">
        <v>38</v>
      </c>
      <c r="Y2345" s="156" t="s">
        <v>38</v>
      </c>
      <c r="Z2345" s="156" t="s">
        <v>38</v>
      </c>
      <c r="AA2345" s="156" t="s">
        <v>38</v>
      </c>
      <c r="AB2345" s="156" t="s">
        <v>38</v>
      </c>
      <c r="AC2345" s="156" t="s">
        <v>38</v>
      </c>
      <c r="AD2345" s="96" t="s">
        <v>290</v>
      </c>
      <c r="AE2345" s="156" t="s">
        <v>38</v>
      </c>
      <c r="AF2345" s="156" t="s">
        <v>38</v>
      </c>
      <c r="AG2345" s="156" t="s">
        <v>38</v>
      </c>
      <c r="AH2345" s="156" t="s">
        <v>38</v>
      </c>
      <c r="AI2345" s="156" t="s">
        <v>38</v>
      </c>
      <c r="AJ2345" s="156" t="s">
        <v>38</v>
      </c>
      <c r="AK2345" s="156" t="s">
        <v>38</v>
      </c>
    </row>
    <row r="2346" spans="23:37" ht="16.5" customHeight="1" x14ac:dyDescent="0.25">
      <c r="W2346" s="156" t="s">
        <v>38</v>
      </c>
      <c r="X2346" s="156" t="s">
        <v>38</v>
      </c>
      <c r="Y2346" s="156" t="s">
        <v>38</v>
      </c>
      <c r="Z2346" s="156" t="s">
        <v>38</v>
      </c>
      <c r="AA2346" s="156" t="s">
        <v>38</v>
      </c>
      <c r="AB2346" s="156" t="s">
        <v>38</v>
      </c>
      <c r="AC2346" s="156" t="s">
        <v>38</v>
      </c>
      <c r="AD2346" s="96" t="s">
        <v>290</v>
      </c>
      <c r="AE2346" s="156" t="s">
        <v>38</v>
      </c>
      <c r="AF2346" s="156" t="s">
        <v>38</v>
      </c>
      <c r="AG2346" s="156" t="s">
        <v>38</v>
      </c>
      <c r="AH2346" s="156" t="s">
        <v>38</v>
      </c>
      <c r="AI2346" s="156" t="s">
        <v>38</v>
      </c>
      <c r="AJ2346" s="156" t="s">
        <v>38</v>
      </c>
      <c r="AK2346" s="156" t="s">
        <v>38</v>
      </c>
    </row>
    <row r="2347" spans="23:37" ht="16.5" customHeight="1" x14ac:dyDescent="0.25">
      <c r="W2347" s="156" t="s">
        <v>38</v>
      </c>
      <c r="X2347" s="156" t="s">
        <v>38</v>
      </c>
      <c r="Y2347" s="156" t="s">
        <v>38</v>
      </c>
      <c r="Z2347" s="156" t="s">
        <v>38</v>
      </c>
      <c r="AA2347" s="156" t="s">
        <v>38</v>
      </c>
      <c r="AB2347" s="156" t="s">
        <v>38</v>
      </c>
      <c r="AC2347" s="156" t="s">
        <v>38</v>
      </c>
      <c r="AD2347" s="96" t="s">
        <v>290</v>
      </c>
      <c r="AE2347" s="156" t="s">
        <v>38</v>
      </c>
      <c r="AF2347" s="156" t="s">
        <v>38</v>
      </c>
      <c r="AG2347" s="156" t="s">
        <v>38</v>
      </c>
      <c r="AH2347" s="156" t="s">
        <v>38</v>
      </c>
      <c r="AI2347" s="156" t="s">
        <v>38</v>
      </c>
      <c r="AJ2347" s="156" t="s">
        <v>38</v>
      </c>
      <c r="AK2347" s="156" t="s">
        <v>38</v>
      </c>
    </row>
    <row r="2348" spans="23:37" ht="16.5" customHeight="1" x14ac:dyDescent="0.25">
      <c r="W2348" s="156" t="s">
        <v>38</v>
      </c>
      <c r="X2348" s="156" t="s">
        <v>38</v>
      </c>
      <c r="Y2348" s="156" t="s">
        <v>38</v>
      </c>
      <c r="Z2348" s="156" t="s">
        <v>38</v>
      </c>
      <c r="AA2348" s="156" t="s">
        <v>38</v>
      </c>
      <c r="AB2348" s="156" t="s">
        <v>38</v>
      </c>
      <c r="AC2348" s="156" t="s">
        <v>38</v>
      </c>
      <c r="AD2348" s="96" t="s">
        <v>290</v>
      </c>
      <c r="AE2348" s="156" t="s">
        <v>38</v>
      </c>
      <c r="AF2348" s="156" t="s">
        <v>38</v>
      </c>
      <c r="AG2348" s="156" t="s">
        <v>38</v>
      </c>
      <c r="AH2348" s="156" t="s">
        <v>38</v>
      </c>
      <c r="AI2348" s="156" t="s">
        <v>38</v>
      </c>
      <c r="AJ2348" s="156" t="s">
        <v>38</v>
      </c>
      <c r="AK2348" s="156" t="s">
        <v>38</v>
      </c>
    </row>
    <row r="2349" spans="23:37" ht="16.5" customHeight="1" x14ac:dyDescent="0.25">
      <c r="W2349" s="156" t="s">
        <v>38</v>
      </c>
      <c r="X2349" s="156" t="s">
        <v>38</v>
      </c>
      <c r="Y2349" s="156" t="s">
        <v>38</v>
      </c>
      <c r="Z2349" s="156" t="s">
        <v>38</v>
      </c>
      <c r="AA2349" s="156" t="s">
        <v>38</v>
      </c>
      <c r="AB2349" s="156" t="s">
        <v>38</v>
      </c>
      <c r="AC2349" s="156" t="s">
        <v>38</v>
      </c>
      <c r="AD2349" s="96" t="s">
        <v>290</v>
      </c>
      <c r="AE2349" s="156" t="s">
        <v>38</v>
      </c>
      <c r="AF2349" s="156" t="s">
        <v>38</v>
      </c>
      <c r="AG2349" s="156" t="s">
        <v>38</v>
      </c>
      <c r="AH2349" s="156" t="s">
        <v>38</v>
      </c>
      <c r="AI2349" s="156" t="s">
        <v>38</v>
      </c>
      <c r="AJ2349" s="156" t="s">
        <v>38</v>
      </c>
      <c r="AK2349" s="156" t="s">
        <v>38</v>
      </c>
    </row>
    <row r="2350" spans="23:37" ht="16.5" customHeight="1" x14ac:dyDescent="0.25">
      <c r="W2350" s="156" t="s">
        <v>38</v>
      </c>
      <c r="X2350" s="156" t="s">
        <v>38</v>
      </c>
      <c r="Y2350" s="156" t="s">
        <v>38</v>
      </c>
      <c r="Z2350" s="156" t="s">
        <v>38</v>
      </c>
      <c r="AA2350" s="156" t="s">
        <v>38</v>
      </c>
      <c r="AB2350" s="156" t="s">
        <v>38</v>
      </c>
      <c r="AC2350" s="156" t="s">
        <v>38</v>
      </c>
      <c r="AD2350" s="96" t="s">
        <v>290</v>
      </c>
      <c r="AE2350" s="156" t="s">
        <v>38</v>
      </c>
      <c r="AF2350" s="156" t="s">
        <v>38</v>
      </c>
      <c r="AG2350" s="156" t="s">
        <v>38</v>
      </c>
      <c r="AH2350" s="156" t="s">
        <v>38</v>
      </c>
      <c r="AI2350" s="156" t="s">
        <v>38</v>
      </c>
      <c r="AJ2350" s="156" t="s">
        <v>38</v>
      </c>
      <c r="AK2350" s="156" t="s">
        <v>38</v>
      </c>
    </row>
    <row r="2351" spans="23:37" ht="16.5" customHeight="1" x14ac:dyDescent="0.25">
      <c r="W2351" s="156" t="s">
        <v>38</v>
      </c>
      <c r="X2351" s="156" t="s">
        <v>38</v>
      </c>
      <c r="Y2351" s="156" t="s">
        <v>38</v>
      </c>
      <c r="Z2351" s="156" t="s">
        <v>38</v>
      </c>
      <c r="AA2351" s="156" t="s">
        <v>38</v>
      </c>
      <c r="AB2351" s="156" t="s">
        <v>38</v>
      </c>
      <c r="AC2351" s="156" t="s">
        <v>38</v>
      </c>
      <c r="AD2351" s="96" t="s">
        <v>290</v>
      </c>
      <c r="AE2351" s="156" t="s">
        <v>38</v>
      </c>
      <c r="AF2351" s="156" t="s">
        <v>38</v>
      </c>
      <c r="AG2351" s="156" t="s">
        <v>38</v>
      </c>
      <c r="AH2351" s="156" t="s">
        <v>38</v>
      </c>
      <c r="AI2351" s="156" t="s">
        <v>38</v>
      </c>
      <c r="AJ2351" s="156" t="s">
        <v>38</v>
      </c>
      <c r="AK2351" s="156" t="s">
        <v>38</v>
      </c>
    </row>
    <row r="2352" spans="23:37" ht="16.5" customHeight="1" x14ac:dyDescent="0.25">
      <c r="W2352" s="156" t="s">
        <v>38</v>
      </c>
      <c r="X2352" s="156" t="s">
        <v>38</v>
      </c>
      <c r="Y2352" s="156" t="s">
        <v>38</v>
      </c>
      <c r="Z2352" s="156" t="s">
        <v>38</v>
      </c>
      <c r="AA2352" s="156" t="s">
        <v>38</v>
      </c>
      <c r="AB2352" s="156" t="s">
        <v>38</v>
      </c>
      <c r="AC2352" s="156" t="s">
        <v>38</v>
      </c>
      <c r="AD2352" s="96" t="s">
        <v>290</v>
      </c>
      <c r="AE2352" s="156" t="s">
        <v>38</v>
      </c>
      <c r="AF2352" s="156" t="s">
        <v>38</v>
      </c>
      <c r="AG2352" s="156" t="s">
        <v>38</v>
      </c>
      <c r="AH2352" s="156" t="s">
        <v>38</v>
      </c>
      <c r="AI2352" s="156" t="s">
        <v>38</v>
      </c>
      <c r="AJ2352" s="156" t="s">
        <v>38</v>
      </c>
      <c r="AK2352" s="156" t="s">
        <v>38</v>
      </c>
    </row>
    <row r="2353" spans="23:37" ht="16.5" customHeight="1" x14ac:dyDescent="0.25">
      <c r="W2353" s="156" t="s">
        <v>38</v>
      </c>
      <c r="X2353" s="156" t="s">
        <v>38</v>
      </c>
      <c r="Y2353" s="156" t="s">
        <v>38</v>
      </c>
      <c r="Z2353" s="156" t="s">
        <v>38</v>
      </c>
      <c r="AA2353" s="156" t="s">
        <v>38</v>
      </c>
      <c r="AB2353" s="156" t="s">
        <v>38</v>
      </c>
      <c r="AC2353" s="156" t="s">
        <v>38</v>
      </c>
      <c r="AD2353" s="96" t="s">
        <v>290</v>
      </c>
      <c r="AE2353" s="156" t="s">
        <v>38</v>
      </c>
      <c r="AF2353" s="156" t="s">
        <v>38</v>
      </c>
      <c r="AG2353" s="156" t="s">
        <v>38</v>
      </c>
      <c r="AH2353" s="156" t="s">
        <v>38</v>
      </c>
      <c r="AI2353" s="156" t="s">
        <v>38</v>
      </c>
      <c r="AJ2353" s="156" t="s">
        <v>38</v>
      </c>
      <c r="AK2353" s="156" t="s">
        <v>38</v>
      </c>
    </row>
    <row r="2354" spans="23:37" ht="16.5" customHeight="1" x14ac:dyDescent="0.25">
      <c r="W2354" s="156" t="s">
        <v>38</v>
      </c>
      <c r="X2354" s="156" t="s">
        <v>38</v>
      </c>
      <c r="Y2354" s="156" t="s">
        <v>38</v>
      </c>
      <c r="Z2354" s="156" t="s">
        <v>38</v>
      </c>
      <c r="AA2354" s="156" t="s">
        <v>38</v>
      </c>
      <c r="AB2354" s="156" t="s">
        <v>38</v>
      </c>
      <c r="AC2354" s="156" t="s">
        <v>38</v>
      </c>
      <c r="AD2354" s="96" t="s">
        <v>290</v>
      </c>
      <c r="AE2354" s="156" t="s">
        <v>38</v>
      </c>
      <c r="AF2354" s="156" t="s">
        <v>38</v>
      </c>
      <c r="AG2354" s="156" t="s">
        <v>38</v>
      </c>
      <c r="AH2354" s="156" t="s">
        <v>38</v>
      </c>
      <c r="AI2354" s="156" t="s">
        <v>38</v>
      </c>
      <c r="AJ2354" s="156" t="s">
        <v>38</v>
      </c>
      <c r="AK2354" s="156" t="s">
        <v>38</v>
      </c>
    </row>
    <row r="2355" spans="23:37" ht="16.5" customHeight="1" x14ac:dyDescent="0.25">
      <c r="W2355" s="156" t="s">
        <v>38</v>
      </c>
      <c r="X2355" s="156" t="s">
        <v>38</v>
      </c>
      <c r="Y2355" s="156" t="s">
        <v>38</v>
      </c>
      <c r="Z2355" s="156" t="s">
        <v>38</v>
      </c>
      <c r="AA2355" s="156" t="s">
        <v>38</v>
      </c>
      <c r="AB2355" s="156" t="s">
        <v>38</v>
      </c>
      <c r="AC2355" s="156" t="s">
        <v>38</v>
      </c>
      <c r="AD2355" s="96" t="s">
        <v>290</v>
      </c>
      <c r="AE2355" s="156" t="s">
        <v>38</v>
      </c>
      <c r="AF2355" s="156" t="s">
        <v>38</v>
      </c>
      <c r="AG2355" s="156" t="s">
        <v>38</v>
      </c>
      <c r="AH2355" s="156" t="s">
        <v>38</v>
      </c>
      <c r="AI2355" s="156" t="s">
        <v>38</v>
      </c>
      <c r="AJ2355" s="156" t="s">
        <v>38</v>
      </c>
      <c r="AK2355" s="156" t="s">
        <v>38</v>
      </c>
    </row>
    <row r="2356" spans="23:37" ht="16.5" customHeight="1" x14ac:dyDescent="0.25">
      <c r="W2356" s="156" t="s">
        <v>38</v>
      </c>
      <c r="X2356" s="156" t="s">
        <v>38</v>
      </c>
      <c r="Y2356" s="156" t="s">
        <v>38</v>
      </c>
      <c r="Z2356" s="156" t="s">
        <v>38</v>
      </c>
      <c r="AA2356" s="156" t="s">
        <v>38</v>
      </c>
      <c r="AB2356" s="156" t="s">
        <v>38</v>
      </c>
      <c r="AC2356" s="156" t="s">
        <v>38</v>
      </c>
      <c r="AD2356" s="96" t="s">
        <v>290</v>
      </c>
      <c r="AE2356" s="156" t="s">
        <v>38</v>
      </c>
      <c r="AF2356" s="156" t="s">
        <v>38</v>
      </c>
      <c r="AG2356" s="156" t="s">
        <v>38</v>
      </c>
      <c r="AH2356" s="156" t="s">
        <v>38</v>
      </c>
      <c r="AI2356" s="156" t="s">
        <v>38</v>
      </c>
      <c r="AJ2356" s="156" t="s">
        <v>38</v>
      </c>
      <c r="AK2356" s="156" t="s">
        <v>38</v>
      </c>
    </row>
    <row r="2357" spans="23:37" ht="16.5" customHeight="1" x14ac:dyDescent="0.25">
      <c r="W2357" s="156" t="s">
        <v>38</v>
      </c>
      <c r="X2357" s="156" t="s">
        <v>38</v>
      </c>
      <c r="Y2357" s="156" t="s">
        <v>38</v>
      </c>
      <c r="Z2357" s="156" t="s">
        <v>38</v>
      </c>
      <c r="AA2357" s="156" t="s">
        <v>38</v>
      </c>
      <c r="AB2357" s="156" t="s">
        <v>38</v>
      </c>
      <c r="AC2357" s="156" t="s">
        <v>38</v>
      </c>
      <c r="AD2357" s="96" t="s">
        <v>290</v>
      </c>
      <c r="AE2357" s="156" t="s">
        <v>38</v>
      </c>
      <c r="AF2357" s="156" t="s">
        <v>38</v>
      </c>
      <c r="AG2357" s="156" t="s">
        <v>38</v>
      </c>
      <c r="AH2357" s="156" t="s">
        <v>38</v>
      </c>
      <c r="AI2357" s="156" t="s">
        <v>38</v>
      </c>
      <c r="AJ2357" s="156" t="s">
        <v>38</v>
      </c>
      <c r="AK2357" s="156" t="s">
        <v>38</v>
      </c>
    </row>
    <row r="2358" spans="23:37" ht="16.5" customHeight="1" x14ac:dyDescent="0.25">
      <c r="W2358" s="156" t="s">
        <v>38</v>
      </c>
      <c r="X2358" s="156" t="s">
        <v>38</v>
      </c>
      <c r="Y2358" s="156" t="s">
        <v>38</v>
      </c>
      <c r="Z2358" s="156" t="s">
        <v>38</v>
      </c>
      <c r="AA2358" s="156" t="s">
        <v>38</v>
      </c>
      <c r="AB2358" s="156" t="s">
        <v>38</v>
      </c>
      <c r="AC2358" s="156" t="s">
        <v>38</v>
      </c>
      <c r="AD2358" s="96" t="s">
        <v>290</v>
      </c>
      <c r="AE2358" s="156" t="s">
        <v>38</v>
      </c>
      <c r="AF2358" s="156" t="s">
        <v>38</v>
      </c>
      <c r="AG2358" s="156" t="s">
        <v>38</v>
      </c>
      <c r="AH2358" s="156" t="s">
        <v>38</v>
      </c>
      <c r="AI2358" s="156" t="s">
        <v>38</v>
      </c>
      <c r="AJ2358" s="156" t="s">
        <v>38</v>
      </c>
      <c r="AK2358" s="156" t="s">
        <v>38</v>
      </c>
    </row>
    <row r="2359" spans="23:37" ht="16.5" customHeight="1" x14ac:dyDescent="0.25">
      <c r="W2359" s="156" t="s">
        <v>38</v>
      </c>
      <c r="X2359" s="156" t="s">
        <v>38</v>
      </c>
      <c r="Y2359" s="156" t="s">
        <v>38</v>
      </c>
      <c r="Z2359" s="156" t="s">
        <v>38</v>
      </c>
      <c r="AA2359" s="156" t="s">
        <v>38</v>
      </c>
      <c r="AB2359" s="156" t="s">
        <v>38</v>
      </c>
      <c r="AC2359" s="156" t="s">
        <v>38</v>
      </c>
      <c r="AD2359" s="96" t="s">
        <v>290</v>
      </c>
      <c r="AE2359" s="156" t="s">
        <v>38</v>
      </c>
      <c r="AF2359" s="156" t="s">
        <v>38</v>
      </c>
      <c r="AG2359" s="156" t="s">
        <v>38</v>
      </c>
      <c r="AH2359" s="156" t="s">
        <v>38</v>
      </c>
      <c r="AI2359" s="156" t="s">
        <v>38</v>
      </c>
      <c r="AJ2359" s="156" t="s">
        <v>38</v>
      </c>
      <c r="AK2359" s="156" t="s">
        <v>38</v>
      </c>
    </row>
    <row r="2360" spans="23:37" ht="16.5" customHeight="1" x14ac:dyDescent="0.25">
      <c r="W2360" s="156" t="s">
        <v>38</v>
      </c>
      <c r="X2360" s="156" t="s">
        <v>38</v>
      </c>
      <c r="Y2360" s="156" t="s">
        <v>38</v>
      </c>
      <c r="Z2360" s="156" t="s">
        <v>38</v>
      </c>
      <c r="AA2360" s="156" t="s">
        <v>38</v>
      </c>
      <c r="AB2360" s="156" t="s">
        <v>38</v>
      </c>
      <c r="AC2360" s="156" t="s">
        <v>38</v>
      </c>
      <c r="AD2360" s="96" t="s">
        <v>290</v>
      </c>
      <c r="AE2360" s="156" t="s">
        <v>38</v>
      </c>
      <c r="AF2360" s="156" t="s">
        <v>38</v>
      </c>
      <c r="AG2360" s="156" t="s">
        <v>38</v>
      </c>
      <c r="AH2360" s="156" t="s">
        <v>38</v>
      </c>
      <c r="AI2360" s="156" t="s">
        <v>38</v>
      </c>
      <c r="AJ2360" s="156" t="s">
        <v>38</v>
      </c>
      <c r="AK2360" s="156" t="s">
        <v>38</v>
      </c>
    </row>
    <row r="2361" spans="23:37" ht="16.5" customHeight="1" x14ac:dyDescent="0.25">
      <c r="W2361" s="156" t="s">
        <v>38</v>
      </c>
      <c r="X2361" s="156" t="s">
        <v>38</v>
      </c>
      <c r="Y2361" s="156" t="s">
        <v>38</v>
      </c>
      <c r="Z2361" s="156" t="s">
        <v>38</v>
      </c>
      <c r="AA2361" s="156" t="s">
        <v>38</v>
      </c>
      <c r="AB2361" s="156" t="s">
        <v>38</v>
      </c>
      <c r="AC2361" s="156" t="s">
        <v>38</v>
      </c>
      <c r="AD2361" s="96" t="s">
        <v>290</v>
      </c>
      <c r="AE2361" s="156" t="s">
        <v>38</v>
      </c>
      <c r="AF2361" s="156" t="s">
        <v>38</v>
      </c>
      <c r="AG2361" s="156" t="s">
        <v>38</v>
      </c>
      <c r="AH2361" s="156" t="s">
        <v>38</v>
      </c>
      <c r="AI2361" s="156" t="s">
        <v>38</v>
      </c>
      <c r="AJ2361" s="156" t="s">
        <v>38</v>
      </c>
      <c r="AK2361" s="156" t="s">
        <v>38</v>
      </c>
    </row>
    <row r="2362" spans="23:37" ht="16.5" customHeight="1" x14ac:dyDescent="0.25">
      <c r="W2362" s="156" t="s">
        <v>38</v>
      </c>
      <c r="X2362" s="156" t="s">
        <v>38</v>
      </c>
      <c r="Y2362" s="156" t="s">
        <v>38</v>
      </c>
      <c r="Z2362" s="156" t="s">
        <v>38</v>
      </c>
      <c r="AA2362" s="156" t="s">
        <v>38</v>
      </c>
      <c r="AB2362" s="156" t="s">
        <v>38</v>
      </c>
      <c r="AC2362" s="156" t="s">
        <v>38</v>
      </c>
      <c r="AD2362" s="96" t="s">
        <v>290</v>
      </c>
      <c r="AE2362" s="156" t="s">
        <v>38</v>
      </c>
      <c r="AF2362" s="156" t="s">
        <v>38</v>
      </c>
      <c r="AG2362" s="156" t="s">
        <v>38</v>
      </c>
      <c r="AH2362" s="156" t="s">
        <v>38</v>
      </c>
      <c r="AI2362" s="156" t="s">
        <v>38</v>
      </c>
      <c r="AJ2362" s="156" t="s">
        <v>38</v>
      </c>
      <c r="AK2362" s="156" t="s">
        <v>38</v>
      </c>
    </row>
    <row r="2363" spans="23:37" ht="16.5" customHeight="1" x14ac:dyDescent="0.25">
      <c r="W2363" s="156" t="s">
        <v>38</v>
      </c>
      <c r="X2363" s="156" t="s">
        <v>38</v>
      </c>
      <c r="Y2363" s="156" t="s">
        <v>38</v>
      </c>
      <c r="Z2363" s="156" t="s">
        <v>38</v>
      </c>
      <c r="AA2363" s="156" t="s">
        <v>38</v>
      </c>
      <c r="AB2363" s="156" t="s">
        <v>38</v>
      </c>
      <c r="AC2363" s="156" t="s">
        <v>38</v>
      </c>
      <c r="AD2363" s="96" t="s">
        <v>290</v>
      </c>
      <c r="AE2363" s="156" t="s">
        <v>38</v>
      </c>
      <c r="AF2363" s="156" t="s">
        <v>38</v>
      </c>
      <c r="AG2363" s="156" t="s">
        <v>38</v>
      </c>
      <c r="AH2363" s="156" t="s">
        <v>38</v>
      </c>
      <c r="AI2363" s="156" t="s">
        <v>38</v>
      </c>
      <c r="AJ2363" s="156" t="s">
        <v>38</v>
      </c>
      <c r="AK2363" s="156" t="s">
        <v>38</v>
      </c>
    </row>
    <row r="2364" spans="23:37" ht="16.5" customHeight="1" x14ac:dyDescent="0.25">
      <c r="W2364" s="156" t="s">
        <v>38</v>
      </c>
      <c r="X2364" s="156" t="s">
        <v>38</v>
      </c>
      <c r="Y2364" s="156" t="s">
        <v>38</v>
      </c>
      <c r="Z2364" s="156" t="s">
        <v>38</v>
      </c>
      <c r="AA2364" s="156" t="s">
        <v>38</v>
      </c>
      <c r="AB2364" s="156" t="s">
        <v>38</v>
      </c>
      <c r="AC2364" s="156" t="s">
        <v>38</v>
      </c>
      <c r="AD2364" s="96" t="s">
        <v>290</v>
      </c>
      <c r="AE2364" s="156" t="s">
        <v>38</v>
      </c>
      <c r="AF2364" s="156" t="s">
        <v>38</v>
      </c>
      <c r="AG2364" s="156" t="s">
        <v>38</v>
      </c>
      <c r="AH2364" s="156" t="s">
        <v>38</v>
      </c>
      <c r="AI2364" s="156" t="s">
        <v>38</v>
      </c>
      <c r="AJ2364" s="156" t="s">
        <v>38</v>
      </c>
      <c r="AK2364" s="156" t="s">
        <v>38</v>
      </c>
    </row>
    <row r="2365" spans="23:37" ht="16.5" customHeight="1" x14ac:dyDescent="0.25">
      <c r="W2365" s="156" t="s">
        <v>38</v>
      </c>
      <c r="X2365" s="156" t="s">
        <v>38</v>
      </c>
      <c r="Y2365" s="156" t="s">
        <v>38</v>
      </c>
      <c r="Z2365" s="156" t="s">
        <v>38</v>
      </c>
      <c r="AA2365" s="156" t="s">
        <v>38</v>
      </c>
      <c r="AB2365" s="156" t="s">
        <v>38</v>
      </c>
      <c r="AC2365" s="156" t="s">
        <v>38</v>
      </c>
      <c r="AD2365" s="96" t="s">
        <v>290</v>
      </c>
      <c r="AE2365" s="156" t="s">
        <v>38</v>
      </c>
      <c r="AF2365" s="156" t="s">
        <v>38</v>
      </c>
      <c r="AG2365" s="156" t="s">
        <v>38</v>
      </c>
      <c r="AH2365" s="156" t="s">
        <v>38</v>
      </c>
      <c r="AI2365" s="156" t="s">
        <v>38</v>
      </c>
      <c r="AJ2365" s="156" t="s">
        <v>38</v>
      </c>
      <c r="AK2365" s="156" t="s">
        <v>38</v>
      </c>
    </row>
    <row r="2366" spans="23:37" ht="16.5" customHeight="1" x14ac:dyDescent="0.25">
      <c r="W2366" s="156" t="s">
        <v>38</v>
      </c>
      <c r="X2366" s="156" t="s">
        <v>38</v>
      </c>
      <c r="Y2366" s="156" t="s">
        <v>38</v>
      </c>
      <c r="Z2366" s="156" t="s">
        <v>38</v>
      </c>
      <c r="AA2366" s="156" t="s">
        <v>38</v>
      </c>
      <c r="AB2366" s="156" t="s">
        <v>38</v>
      </c>
      <c r="AC2366" s="156" t="s">
        <v>38</v>
      </c>
      <c r="AD2366" s="96" t="s">
        <v>290</v>
      </c>
      <c r="AE2366" s="156" t="s">
        <v>38</v>
      </c>
      <c r="AF2366" s="156" t="s">
        <v>38</v>
      </c>
      <c r="AG2366" s="156" t="s">
        <v>38</v>
      </c>
      <c r="AH2366" s="156" t="s">
        <v>38</v>
      </c>
      <c r="AI2366" s="156" t="s">
        <v>38</v>
      </c>
      <c r="AJ2366" s="156" t="s">
        <v>38</v>
      </c>
      <c r="AK2366" s="156" t="s">
        <v>38</v>
      </c>
    </row>
    <row r="2367" spans="23:37" ht="16.5" customHeight="1" x14ac:dyDescent="0.25">
      <c r="W2367" s="156" t="s">
        <v>38</v>
      </c>
      <c r="X2367" s="156" t="s">
        <v>38</v>
      </c>
      <c r="Y2367" s="156" t="s">
        <v>38</v>
      </c>
      <c r="Z2367" s="156" t="s">
        <v>38</v>
      </c>
      <c r="AA2367" s="156" t="s">
        <v>38</v>
      </c>
      <c r="AB2367" s="156" t="s">
        <v>38</v>
      </c>
      <c r="AC2367" s="156" t="s">
        <v>38</v>
      </c>
      <c r="AD2367" s="96" t="s">
        <v>290</v>
      </c>
      <c r="AE2367" s="156" t="s">
        <v>38</v>
      </c>
      <c r="AF2367" s="156" t="s">
        <v>38</v>
      </c>
      <c r="AG2367" s="156" t="s">
        <v>38</v>
      </c>
      <c r="AH2367" s="156" t="s">
        <v>38</v>
      </c>
      <c r="AI2367" s="156" t="s">
        <v>38</v>
      </c>
      <c r="AJ2367" s="156" t="s">
        <v>38</v>
      </c>
      <c r="AK2367" s="156" t="s">
        <v>38</v>
      </c>
    </row>
    <row r="2368" spans="23:37" ht="16.5" customHeight="1" x14ac:dyDescent="0.25">
      <c r="W2368" s="156" t="s">
        <v>38</v>
      </c>
      <c r="X2368" s="156" t="s">
        <v>38</v>
      </c>
      <c r="Y2368" s="156" t="s">
        <v>38</v>
      </c>
      <c r="Z2368" s="156" t="s">
        <v>38</v>
      </c>
      <c r="AA2368" s="156" t="s">
        <v>38</v>
      </c>
      <c r="AB2368" s="156" t="s">
        <v>38</v>
      </c>
      <c r="AC2368" s="156" t="s">
        <v>38</v>
      </c>
      <c r="AD2368" s="96" t="s">
        <v>290</v>
      </c>
      <c r="AE2368" s="156" t="s">
        <v>38</v>
      </c>
      <c r="AF2368" s="156" t="s">
        <v>38</v>
      </c>
      <c r="AG2368" s="156" t="s">
        <v>38</v>
      </c>
      <c r="AH2368" s="156" t="s">
        <v>38</v>
      </c>
      <c r="AI2368" s="156" t="s">
        <v>38</v>
      </c>
      <c r="AJ2368" s="156" t="s">
        <v>38</v>
      </c>
      <c r="AK2368" s="156" t="s">
        <v>38</v>
      </c>
    </row>
    <row r="2369" spans="23:37" ht="16.5" customHeight="1" x14ac:dyDescent="0.25">
      <c r="W2369" s="156" t="s">
        <v>38</v>
      </c>
      <c r="X2369" s="156" t="s">
        <v>38</v>
      </c>
      <c r="Y2369" s="156" t="s">
        <v>38</v>
      </c>
      <c r="Z2369" s="156" t="s">
        <v>38</v>
      </c>
      <c r="AA2369" s="156" t="s">
        <v>38</v>
      </c>
      <c r="AB2369" s="156" t="s">
        <v>38</v>
      </c>
      <c r="AC2369" s="156" t="s">
        <v>38</v>
      </c>
      <c r="AD2369" s="96" t="s">
        <v>290</v>
      </c>
      <c r="AE2369" s="156" t="s">
        <v>38</v>
      </c>
      <c r="AF2369" s="156" t="s">
        <v>38</v>
      </c>
      <c r="AG2369" s="156" t="s">
        <v>38</v>
      </c>
      <c r="AH2369" s="156" t="s">
        <v>38</v>
      </c>
      <c r="AI2369" s="156" t="s">
        <v>38</v>
      </c>
      <c r="AJ2369" s="156" t="s">
        <v>38</v>
      </c>
      <c r="AK2369" s="156" t="s">
        <v>38</v>
      </c>
    </row>
    <row r="2370" spans="23:37" ht="16.5" customHeight="1" x14ac:dyDescent="0.25">
      <c r="W2370" s="156" t="s">
        <v>38</v>
      </c>
      <c r="X2370" s="156" t="s">
        <v>38</v>
      </c>
      <c r="Y2370" s="156" t="s">
        <v>38</v>
      </c>
      <c r="Z2370" s="156" t="s">
        <v>38</v>
      </c>
      <c r="AA2370" s="156" t="s">
        <v>38</v>
      </c>
      <c r="AB2370" s="156" t="s">
        <v>38</v>
      </c>
      <c r="AC2370" s="156" t="s">
        <v>38</v>
      </c>
      <c r="AD2370" s="96" t="s">
        <v>290</v>
      </c>
      <c r="AE2370" s="156" t="s">
        <v>38</v>
      </c>
      <c r="AF2370" s="156" t="s">
        <v>38</v>
      </c>
      <c r="AG2370" s="156" t="s">
        <v>38</v>
      </c>
      <c r="AH2370" s="156" t="s">
        <v>38</v>
      </c>
      <c r="AI2370" s="156" t="s">
        <v>38</v>
      </c>
      <c r="AJ2370" s="156" t="s">
        <v>38</v>
      </c>
      <c r="AK2370" s="156" t="s">
        <v>38</v>
      </c>
    </row>
    <row r="2371" spans="23:37" ht="16.5" customHeight="1" x14ac:dyDescent="0.25">
      <c r="W2371" s="156" t="s">
        <v>38</v>
      </c>
      <c r="X2371" s="156" t="s">
        <v>38</v>
      </c>
      <c r="Y2371" s="156" t="s">
        <v>38</v>
      </c>
      <c r="Z2371" s="156" t="s">
        <v>38</v>
      </c>
      <c r="AA2371" s="156" t="s">
        <v>38</v>
      </c>
      <c r="AB2371" s="156" t="s">
        <v>38</v>
      </c>
      <c r="AC2371" s="156" t="s">
        <v>38</v>
      </c>
      <c r="AD2371" s="96" t="s">
        <v>290</v>
      </c>
      <c r="AE2371" s="156" t="s">
        <v>38</v>
      </c>
      <c r="AF2371" s="156" t="s">
        <v>38</v>
      </c>
      <c r="AG2371" s="156" t="s">
        <v>38</v>
      </c>
      <c r="AH2371" s="156" t="s">
        <v>38</v>
      </c>
      <c r="AI2371" s="156" t="s">
        <v>38</v>
      </c>
      <c r="AJ2371" s="156" t="s">
        <v>38</v>
      </c>
      <c r="AK2371" s="156" t="s">
        <v>38</v>
      </c>
    </row>
    <row r="2372" spans="23:37" ht="16.5" customHeight="1" x14ac:dyDescent="0.25">
      <c r="W2372" s="156" t="s">
        <v>38</v>
      </c>
      <c r="X2372" s="156" t="s">
        <v>38</v>
      </c>
      <c r="Y2372" s="156" t="s">
        <v>38</v>
      </c>
      <c r="Z2372" s="156" t="s">
        <v>38</v>
      </c>
      <c r="AA2372" s="156" t="s">
        <v>38</v>
      </c>
      <c r="AB2372" s="156" t="s">
        <v>38</v>
      </c>
      <c r="AC2372" s="156" t="s">
        <v>38</v>
      </c>
      <c r="AD2372" s="96" t="s">
        <v>290</v>
      </c>
      <c r="AE2372" s="156" t="s">
        <v>38</v>
      </c>
      <c r="AF2372" s="156" t="s">
        <v>38</v>
      </c>
      <c r="AG2372" s="156" t="s">
        <v>38</v>
      </c>
      <c r="AH2372" s="156" t="s">
        <v>38</v>
      </c>
      <c r="AI2372" s="156" t="s">
        <v>38</v>
      </c>
      <c r="AJ2372" s="156" t="s">
        <v>38</v>
      </c>
      <c r="AK2372" s="156" t="s">
        <v>38</v>
      </c>
    </row>
    <row r="2373" spans="23:37" ht="16.5" customHeight="1" x14ac:dyDescent="0.25">
      <c r="W2373" s="156" t="s">
        <v>38</v>
      </c>
      <c r="X2373" s="156" t="s">
        <v>38</v>
      </c>
      <c r="Y2373" s="156" t="s">
        <v>38</v>
      </c>
      <c r="Z2373" s="156" t="s">
        <v>38</v>
      </c>
      <c r="AA2373" s="156" t="s">
        <v>38</v>
      </c>
      <c r="AB2373" s="156" t="s">
        <v>38</v>
      </c>
      <c r="AC2373" s="156" t="s">
        <v>38</v>
      </c>
      <c r="AD2373" s="96" t="s">
        <v>290</v>
      </c>
      <c r="AE2373" s="156" t="s">
        <v>38</v>
      </c>
      <c r="AF2373" s="156" t="s">
        <v>38</v>
      </c>
      <c r="AG2373" s="156" t="s">
        <v>38</v>
      </c>
      <c r="AH2373" s="156" t="s">
        <v>38</v>
      </c>
      <c r="AI2373" s="156" t="s">
        <v>38</v>
      </c>
      <c r="AJ2373" s="156" t="s">
        <v>38</v>
      </c>
      <c r="AK2373" s="156" t="s">
        <v>38</v>
      </c>
    </row>
    <row r="2374" spans="23:37" ht="16.5" customHeight="1" x14ac:dyDescent="0.25">
      <c r="W2374" s="156" t="s">
        <v>38</v>
      </c>
      <c r="X2374" s="156" t="s">
        <v>38</v>
      </c>
      <c r="Y2374" s="156" t="s">
        <v>38</v>
      </c>
      <c r="Z2374" s="156" t="s">
        <v>38</v>
      </c>
      <c r="AA2374" s="156" t="s">
        <v>38</v>
      </c>
      <c r="AB2374" s="156" t="s">
        <v>38</v>
      </c>
      <c r="AC2374" s="156" t="s">
        <v>38</v>
      </c>
      <c r="AD2374" s="96" t="s">
        <v>290</v>
      </c>
      <c r="AE2374" s="156" t="s">
        <v>38</v>
      </c>
      <c r="AF2374" s="156" t="s">
        <v>38</v>
      </c>
      <c r="AG2374" s="156" t="s">
        <v>38</v>
      </c>
      <c r="AH2374" s="156" t="s">
        <v>38</v>
      </c>
      <c r="AI2374" s="156" t="s">
        <v>38</v>
      </c>
      <c r="AJ2374" s="156" t="s">
        <v>38</v>
      </c>
      <c r="AK2374" s="156" t="s">
        <v>38</v>
      </c>
    </row>
    <row r="2375" spans="23:37" ht="16.5" customHeight="1" x14ac:dyDescent="0.25">
      <c r="W2375" s="156" t="s">
        <v>38</v>
      </c>
      <c r="X2375" s="156" t="s">
        <v>38</v>
      </c>
      <c r="Y2375" s="156" t="s">
        <v>38</v>
      </c>
      <c r="Z2375" s="156" t="s">
        <v>38</v>
      </c>
      <c r="AA2375" s="156" t="s">
        <v>38</v>
      </c>
      <c r="AB2375" s="156" t="s">
        <v>38</v>
      </c>
      <c r="AC2375" s="156" t="s">
        <v>38</v>
      </c>
      <c r="AD2375" s="96" t="s">
        <v>290</v>
      </c>
      <c r="AE2375" s="156" t="s">
        <v>38</v>
      </c>
      <c r="AF2375" s="156" t="s">
        <v>38</v>
      </c>
      <c r="AG2375" s="156" t="s">
        <v>38</v>
      </c>
      <c r="AH2375" s="156" t="s">
        <v>38</v>
      </c>
      <c r="AI2375" s="156" t="s">
        <v>38</v>
      </c>
      <c r="AJ2375" s="156" t="s">
        <v>38</v>
      </c>
      <c r="AK2375" s="156" t="s">
        <v>38</v>
      </c>
    </row>
    <row r="2376" spans="23:37" ht="16.5" customHeight="1" x14ac:dyDescent="0.25">
      <c r="W2376" s="156" t="s">
        <v>38</v>
      </c>
      <c r="X2376" s="156" t="s">
        <v>38</v>
      </c>
      <c r="Y2376" s="156" t="s">
        <v>38</v>
      </c>
      <c r="Z2376" s="156" t="s">
        <v>38</v>
      </c>
      <c r="AA2376" s="156" t="s">
        <v>38</v>
      </c>
      <c r="AB2376" s="156" t="s">
        <v>38</v>
      </c>
      <c r="AC2376" s="156" t="s">
        <v>38</v>
      </c>
      <c r="AD2376" s="96" t="s">
        <v>290</v>
      </c>
      <c r="AE2376" s="156" t="s">
        <v>38</v>
      </c>
      <c r="AF2376" s="156" t="s">
        <v>38</v>
      </c>
      <c r="AG2376" s="156" t="s">
        <v>38</v>
      </c>
      <c r="AH2376" s="156" t="s">
        <v>38</v>
      </c>
      <c r="AI2376" s="156" t="s">
        <v>38</v>
      </c>
      <c r="AJ2376" s="156" t="s">
        <v>38</v>
      </c>
      <c r="AK2376" s="156" t="s">
        <v>38</v>
      </c>
    </row>
    <row r="2377" spans="23:37" ht="16.5" customHeight="1" x14ac:dyDescent="0.25">
      <c r="W2377" s="156" t="s">
        <v>38</v>
      </c>
      <c r="X2377" s="156" t="s">
        <v>38</v>
      </c>
      <c r="Y2377" s="156" t="s">
        <v>38</v>
      </c>
      <c r="Z2377" s="156" t="s">
        <v>38</v>
      </c>
      <c r="AA2377" s="156" t="s">
        <v>38</v>
      </c>
      <c r="AB2377" s="156" t="s">
        <v>38</v>
      </c>
      <c r="AC2377" s="156" t="s">
        <v>38</v>
      </c>
      <c r="AD2377" s="96" t="s">
        <v>290</v>
      </c>
      <c r="AE2377" s="156" t="s">
        <v>38</v>
      </c>
      <c r="AF2377" s="156" t="s">
        <v>38</v>
      </c>
      <c r="AG2377" s="156" t="s">
        <v>38</v>
      </c>
      <c r="AH2377" s="156" t="s">
        <v>38</v>
      </c>
      <c r="AI2377" s="156" t="s">
        <v>38</v>
      </c>
      <c r="AJ2377" s="156" t="s">
        <v>38</v>
      </c>
      <c r="AK2377" s="156" t="s">
        <v>38</v>
      </c>
    </row>
    <row r="2378" spans="23:37" ht="16.5" customHeight="1" x14ac:dyDescent="0.25">
      <c r="W2378" s="156" t="s">
        <v>38</v>
      </c>
      <c r="X2378" s="156" t="s">
        <v>38</v>
      </c>
      <c r="Y2378" s="156" t="s">
        <v>38</v>
      </c>
      <c r="Z2378" s="156" t="s">
        <v>38</v>
      </c>
      <c r="AA2378" s="156" t="s">
        <v>38</v>
      </c>
      <c r="AB2378" s="156" t="s">
        <v>38</v>
      </c>
      <c r="AC2378" s="156" t="s">
        <v>38</v>
      </c>
      <c r="AD2378" s="96" t="s">
        <v>290</v>
      </c>
      <c r="AE2378" s="156" t="s">
        <v>38</v>
      </c>
      <c r="AF2378" s="156" t="s">
        <v>38</v>
      </c>
      <c r="AG2378" s="156" t="s">
        <v>38</v>
      </c>
      <c r="AH2378" s="156" t="s">
        <v>38</v>
      </c>
      <c r="AI2378" s="156" t="s">
        <v>38</v>
      </c>
      <c r="AJ2378" s="156" t="s">
        <v>38</v>
      </c>
      <c r="AK2378" s="156" t="s">
        <v>38</v>
      </c>
    </row>
    <row r="2379" spans="23:37" ht="16.5" customHeight="1" x14ac:dyDescent="0.25">
      <c r="W2379" s="156" t="s">
        <v>38</v>
      </c>
      <c r="X2379" s="156" t="s">
        <v>38</v>
      </c>
      <c r="Y2379" s="156" t="s">
        <v>38</v>
      </c>
      <c r="Z2379" s="156" t="s">
        <v>38</v>
      </c>
      <c r="AA2379" s="156" t="s">
        <v>38</v>
      </c>
      <c r="AB2379" s="156" t="s">
        <v>38</v>
      </c>
      <c r="AC2379" s="156" t="s">
        <v>38</v>
      </c>
      <c r="AD2379" s="96" t="s">
        <v>290</v>
      </c>
      <c r="AE2379" s="156" t="s">
        <v>38</v>
      </c>
      <c r="AF2379" s="156" t="s">
        <v>38</v>
      </c>
      <c r="AG2379" s="156" t="s">
        <v>38</v>
      </c>
      <c r="AH2379" s="156" t="s">
        <v>38</v>
      </c>
      <c r="AI2379" s="156" t="s">
        <v>38</v>
      </c>
      <c r="AJ2379" s="156" t="s">
        <v>38</v>
      </c>
      <c r="AK2379" s="156" t="s">
        <v>38</v>
      </c>
    </row>
    <row r="2380" spans="23:37" ht="16.5" customHeight="1" x14ac:dyDescent="0.25">
      <c r="W2380" s="156" t="s">
        <v>38</v>
      </c>
      <c r="X2380" s="156" t="s">
        <v>38</v>
      </c>
      <c r="Y2380" s="156" t="s">
        <v>38</v>
      </c>
      <c r="Z2380" s="156" t="s">
        <v>38</v>
      </c>
      <c r="AA2380" s="156" t="s">
        <v>38</v>
      </c>
      <c r="AB2380" s="156" t="s">
        <v>38</v>
      </c>
      <c r="AC2380" s="156" t="s">
        <v>38</v>
      </c>
      <c r="AD2380" s="96" t="s">
        <v>290</v>
      </c>
      <c r="AE2380" s="156" t="s">
        <v>38</v>
      </c>
      <c r="AF2380" s="156" t="s">
        <v>38</v>
      </c>
      <c r="AG2380" s="156" t="s">
        <v>38</v>
      </c>
      <c r="AH2380" s="156" t="s">
        <v>38</v>
      </c>
      <c r="AI2380" s="156" t="s">
        <v>38</v>
      </c>
      <c r="AJ2380" s="156" t="s">
        <v>38</v>
      </c>
      <c r="AK2380" s="156" t="s">
        <v>38</v>
      </c>
    </row>
    <row r="2381" spans="23:37" ht="16.5" customHeight="1" x14ac:dyDescent="0.25">
      <c r="W2381" s="156" t="s">
        <v>38</v>
      </c>
      <c r="X2381" s="156" t="s">
        <v>38</v>
      </c>
      <c r="Y2381" s="156" t="s">
        <v>38</v>
      </c>
      <c r="Z2381" s="156" t="s">
        <v>38</v>
      </c>
      <c r="AA2381" s="156" t="s">
        <v>38</v>
      </c>
      <c r="AB2381" s="156" t="s">
        <v>38</v>
      </c>
      <c r="AC2381" s="156" t="s">
        <v>38</v>
      </c>
      <c r="AD2381" s="96" t="s">
        <v>290</v>
      </c>
      <c r="AE2381" s="156" t="s">
        <v>38</v>
      </c>
      <c r="AF2381" s="156" t="s">
        <v>38</v>
      </c>
      <c r="AG2381" s="156" t="s">
        <v>38</v>
      </c>
      <c r="AH2381" s="156" t="s">
        <v>38</v>
      </c>
      <c r="AI2381" s="156" t="s">
        <v>38</v>
      </c>
      <c r="AJ2381" s="156" t="s">
        <v>38</v>
      </c>
      <c r="AK2381" s="156" t="s">
        <v>38</v>
      </c>
    </row>
    <row r="2382" spans="23:37" ht="16.5" customHeight="1" x14ac:dyDescent="0.25">
      <c r="W2382" s="156" t="s">
        <v>38</v>
      </c>
      <c r="X2382" s="156" t="s">
        <v>38</v>
      </c>
      <c r="Y2382" s="156" t="s">
        <v>38</v>
      </c>
      <c r="Z2382" s="156" t="s">
        <v>38</v>
      </c>
      <c r="AA2382" s="156" t="s">
        <v>38</v>
      </c>
      <c r="AB2382" s="156" t="s">
        <v>38</v>
      </c>
      <c r="AC2382" s="156" t="s">
        <v>38</v>
      </c>
      <c r="AD2382" s="96" t="s">
        <v>290</v>
      </c>
      <c r="AE2382" s="156" t="s">
        <v>38</v>
      </c>
      <c r="AF2382" s="156" t="s">
        <v>38</v>
      </c>
      <c r="AG2382" s="156" t="s">
        <v>38</v>
      </c>
      <c r="AH2382" s="156" t="s">
        <v>38</v>
      </c>
      <c r="AI2382" s="156" t="s">
        <v>38</v>
      </c>
      <c r="AJ2382" s="156" t="s">
        <v>38</v>
      </c>
      <c r="AK2382" s="156" t="s">
        <v>38</v>
      </c>
    </row>
    <row r="2383" spans="23:37" ht="16.5" customHeight="1" x14ac:dyDescent="0.25">
      <c r="W2383" s="156" t="s">
        <v>38</v>
      </c>
      <c r="X2383" s="156" t="s">
        <v>38</v>
      </c>
      <c r="Y2383" s="156" t="s">
        <v>38</v>
      </c>
      <c r="Z2383" s="156" t="s">
        <v>38</v>
      </c>
      <c r="AA2383" s="156" t="s">
        <v>38</v>
      </c>
      <c r="AB2383" s="156" t="s">
        <v>38</v>
      </c>
      <c r="AC2383" s="156" t="s">
        <v>38</v>
      </c>
      <c r="AD2383" s="96" t="s">
        <v>290</v>
      </c>
      <c r="AE2383" s="156" t="s">
        <v>38</v>
      </c>
      <c r="AF2383" s="156" t="s">
        <v>38</v>
      </c>
      <c r="AG2383" s="156" t="s">
        <v>38</v>
      </c>
      <c r="AH2383" s="156" t="s">
        <v>38</v>
      </c>
      <c r="AI2383" s="156" t="s">
        <v>38</v>
      </c>
      <c r="AJ2383" s="156" t="s">
        <v>38</v>
      </c>
      <c r="AK2383" s="156" t="s">
        <v>38</v>
      </c>
    </row>
    <row r="2384" spans="23:37" ht="16.5" customHeight="1" x14ac:dyDescent="0.25">
      <c r="W2384" s="156" t="s">
        <v>38</v>
      </c>
      <c r="X2384" s="156" t="s">
        <v>38</v>
      </c>
      <c r="Y2384" s="156" t="s">
        <v>38</v>
      </c>
      <c r="Z2384" s="156" t="s">
        <v>38</v>
      </c>
      <c r="AA2384" s="156" t="s">
        <v>38</v>
      </c>
      <c r="AB2384" s="156" t="s">
        <v>38</v>
      </c>
      <c r="AC2384" s="156" t="s">
        <v>38</v>
      </c>
      <c r="AD2384" s="96" t="s">
        <v>290</v>
      </c>
      <c r="AE2384" s="156" t="s">
        <v>38</v>
      </c>
      <c r="AF2384" s="156" t="s">
        <v>38</v>
      </c>
      <c r="AG2384" s="156" t="s">
        <v>38</v>
      </c>
      <c r="AH2384" s="156" t="s">
        <v>38</v>
      </c>
      <c r="AI2384" s="156" t="s">
        <v>38</v>
      </c>
      <c r="AJ2384" s="156" t="s">
        <v>38</v>
      </c>
      <c r="AK2384" s="156" t="s">
        <v>38</v>
      </c>
    </row>
    <row r="2385" spans="23:37" ht="16.5" customHeight="1" x14ac:dyDescent="0.25">
      <c r="W2385" s="156" t="s">
        <v>38</v>
      </c>
      <c r="X2385" s="156" t="s">
        <v>38</v>
      </c>
      <c r="Y2385" s="156" t="s">
        <v>38</v>
      </c>
      <c r="Z2385" s="156" t="s">
        <v>38</v>
      </c>
      <c r="AA2385" s="156" t="s">
        <v>38</v>
      </c>
      <c r="AB2385" s="156" t="s">
        <v>38</v>
      </c>
      <c r="AC2385" s="156" t="s">
        <v>38</v>
      </c>
      <c r="AD2385" s="96" t="s">
        <v>290</v>
      </c>
      <c r="AE2385" s="156" t="s">
        <v>38</v>
      </c>
      <c r="AF2385" s="156" t="s">
        <v>38</v>
      </c>
      <c r="AG2385" s="156" t="s">
        <v>38</v>
      </c>
      <c r="AH2385" s="156" t="s">
        <v>38</v>
      </c>
      <c r="AI2385" s="156" t="s">
        <v>38</v>
      </c>
      <c r="AJ2385" s="156" t="s">
        <v>38</v>
      </c>
      <c r="AK2385" s="156" t="s">
        <v>38</v>
      </c>
    </row>
    <row r="2386" spans="23:37" ht="16.5" customHeight="1" x14ac:dyDescent="0.25">
      <c r="W2386" s="156" t="s">
        <v>38</v>
      </c>
      <c r="X2386" s="156" t="s">
        <v>38</v>
      </c>
      <c r="Y2386" s="156" t="s">
        <v>38</v>
      </c>
      <c r="Z2386" s="156" t="s">
        <v>38</v>
      </c>
      <c r="AA2386" s="156" t="s">
        <v>38</v>
      </c>
      <c r="AB2386" s="156" t="s">
        <v>38</v>
      </c>
      <c r="AC2386" s="156" t="s">
        <v>38</v>
      </c>
      <c r="AD2386" s="96" t="s">
        <v>290</v>
      </c>
      <c r="AE2386" s="156" t="s">
        <v>38</v>
      </c>
      <c r="AF2386" s="156" t="s">
        <v>38</v>
      </c>
      <c r="AG2386" s="156" t="s">
        <v>38</v>
      </c>
      <c r="AH2386" s="156" t="s">
        <v>38</v>
      </c>
      <c r="AI2386" s="156" t="s">
        <v>38</v>
      </c>
      <c r="AJ2386" s="156" t="s">
        <v>38</v>
      </c>
      <c r="AK2386" s="156" t="s">
        <v>38</v>
      </c>
    </row>
    <row r="2387" spans="23:37" ht="16.5" customHeight="1" x14ac:dyDescent="0.25">
      <c r="W2387" s="156" t="s">
        <v>38</v>
      </c>
      <c r="X2387" s="156" t="s">
        <v>38</v>
      </c>
      <c r="Y2387" s="156" t="s">
        <v>38</v>
      </c>
      <c r="Z2387" s="156" t="s">
        <v>38</v>
      </c>
      <c r="AA2387" s="156" t="s">
        <v>38</v>
      </c>
      <c r="AB2387" s="156" t="s">
        <v>38</v>
      </c>
      <c r="AC2387" s="156" t="s">
        <v>38</v>
      </c>
      <c r="AD2387" s="96" t="s">
        <v>290</v>
      </c>
      <c r="AE2387" s="156" t="s">
        <v>38</v>
      </c>
      <c r="AF2387" s="156" t="s">
        <v>38</v>
      </c>
      <c r="AG2387" s="156" t="s">
        <v>38</v>
      </c>
      <c r="AH2387" s="156" t="s">
        <v>38</v>
      </c>
      <c r="AI2387" s="156" t="s">
        <v>38</v>
      </c>
      <c r="AJ2387" s="156" t="s">
        <v>38</v>
      </c>
      <c r="AK2387" s="156" t="s">
        <v>38</v>
      </c>
    </row>
    <row r="2388" spans="23:37" ht="16.5" customHeight="1" x14ac:dyDescent="0.25">
      <c r="W2388" s="156" t="s">
        <v>38</v>
      </c>
      <c r="X2388" s="156" t="s">
        <v>38</v>
      </c>
      <c r="Y2388" s="156" t="s">
        <v>38</v>
      </c>
      <c r="Z2388" s="156" t="s">
        <v>38</v>
      </c>
      <c r="AA2388" s="156" t="s">
        <v>38</v>
      </c>
      <c r="AB2388" s="156" t="s">
        <v>38</v>
      </c>
      <c r="AC2388" s="156" t="s">
        <v>38</v>
      </c>
      <c r="AD2388" s="96" t="s">
        <v>290</v>
      </c>
      <c r="AE2388" s="156" t="s">
        <v>38</v>
      </c>
      <c r="AF2388" s="156" t="s">
        <v>38</v>
      </c>
      <c r="AG2388" s="156" t="s">
        <v>38</v>
      </c>
      <c r="AH2388" s="156" t="s">
        <v>38</v>
      </c>
      <c r="AI2388" s="156" t="s">
        <v>38</v>
      </c>
      <c r="AJ2388" s="156" t="s">
        <v>38</v>
      </c>
      <c r="AK2388" s="156" t="s">
        <v>38</v>
      </c>
    </row>
    <row r="2389" spans="23:37" ht="16.5" customHeight="1" x14ac:dyDescent="0.25">
      <c r="W2389" s="156" t="s">
        <v>38</v>
      </c>
      <c r="X2389" s="156" t="s">
        <v>38</v>
      </c>
      <c r="Y2389" s="156" t="s">
        <v>38</v>
      </c>
      <c r="Z2389" s="156" t="s">
        <v>38</v>
      </c>
      <c r="AA2389" s="156" t="s">
        <v>38</v>
      </c>
      <c r="AB2389" s="156" t="s">
        <v>38</v>
      </c>
      <c r="AC2389" s="156" t="s">
        <v>38</v>
      </c>
      <c r="AD2389" s="96" t="s">
        <v>290</v>
      </c>
      <c r="AE2389" s="156" t="s">
        <v>38</v>
      </c>
      <c r="AF2389" s="156" t="s">
        <v>38</v>
      </c>
      <c r="AG2389" s="156" t="s">
        <v>38</v>
      </c>
      <c r="AH2389" s="156" t="s">
        <v>38</v>
      </c>
      <c r="AI2389" s="156" t="s">
        <v>38</v>
      </c>
      <c r="AJ2389" s="156" t="s">
        <v>38</v>
      </c>
      <c r="AK2389" s="156" t="s">
        <v>38</v>
      </c>
    </row>
    <row r="2390" spans="23:37" ht="16.5" customHeight="1" x14ac:dyDescent="0.25">
      <c r="W2390" s="156" t="s">
        <v>38</v>
      </c>
      <c r="X2390" s="156" t="s">
        <v>38</v>
      </c>
      <c r="Y2390" s="156" t="s">
        <v>38</v>
      </c>
      <c r="Z2390" s="156" t="s">
        <v>38</v>
      </c>
      <c r="AA2390" s="156" t="s">
        <v>38</v>
      </c>
      <c r="AB2390" s="156" t="s">
        <v>38</v>
      </c>
      <c r="AC2390" s="156" t="s">
        <v>38</v>
      </c>
      <c r="AD2390" s="96" t="s">
        <v>290</v>
      </c>
      <c r="AE2390" s="156" t="s">
        <v>38</v>
      </c>
      <c r="AF2390" s="156" t="s">
        <v>38</v>
      </c>
      <c r="AG2390" s="156" t="s">
        <v>38</v>
      </c>
      <c r="AH2390" s="156" t="s">
        <v>38</v>
      </c>
      <c r="AI2390" s="156" t="s">
        <v>38</v>
      </c>
      <c r="AJ2390" s="156" t="s">
        <v>38</v>
      </c>
      <c r="AK2390" s="156" t="s">
        <v>38</v>
      </c>
    </row>
    <row r="2391" spans="23:37" ht="16.5" customHeight="1" x14ac:dyDescent="0.25">
      <c r="W2391" s="156" t="s">
        <v>38</v>
      </c>
      <c r="X2391" s="156" t="s">
        <v>38</v>
      </c>
      <c r="Y2391" s="156" t="s">
        <v>38</v>
      </c>
      <c r="Z2391" s="156" t="s">
        <v>38</v>
      </c>
      <c r="AA2391" s="156" t="s">
        <v>38</v>
      </c>
      <c r="AB2391" s="156" t="s">
        <v>38</v>
      </c>
      <c r="AC2391" s="156" t="s">
        <v>38</v>
      </c>
      <c r="AD2391" s="96" t="s">
        <v>290</v>
      </c>
      <c r="AE2391" s="156" t="s">
        <v>38</v>
      </c>
      <c r="AF2391" s="156" t="s">
        <v>38</v>
      </c>
      <c r="AG2391" s="156" t="s">
        <v>38</v>
      </c>
      <c r="AH2391" s="156" t="s">
        <v>38</v>
      </c>
      <c r="AI2391" s="156" t="s">
        <v>38</v>
      </c>
      <c r="AJ2391" s="156" t="s">
        <v>38</v>
      </c>
      <c r="AK2391" s="156" t="s">
        <v>38</v>
      </c>
    </row>
    <row r="2392" spans="23:37" ht="16.5" customHeight="1" x14ac:dyDescent="0.25">
      <c r="W2392" s="156" t="s">
        <v>38</v>
      </c>
      <c r="X2392" s="156" t="s">
        <v>38</v>
      </c>
      <c r="Y2392" s="156" t="s">
        <v>38</v>
      </c>
      <c r="Z2392" s="156" t="s">
        <v>38</v>
      </c>
      <c r="AA2392" s="156" t="s">
        <v>38</v>
      </c>
      <c r="AB2392" s="156" t="s">
        <v>38</v>
      </c>
      <c r="AC2392" s="156" t="s">
        <v>38</v>
      </c>
      <c r="AD2392" s="96" t="s">
        <v>290</v>
      </c>
      <c r="AE2392" s="156" t="s">
        <v>38</v>
      </c>
      <c r="AF2392" s="156" t="s">
        <v>38</v>
      </c>
      <c r="AG2392" s="156" t="s">
        <v>38</v>
      </c>
      <c r="AH2392" s="156" t="s">
        <v>38</v>
      </c>
      <c r="AI2392" s="156" t="s">
        <v>38</v>
      </c>
      <c r="AJ2392" s="156" t="s">
        <v>38</v>
      </c>
      <c r="AK2392" s="156" t="s">
        <v>38</v>
      </c>
    </row>
    <row r="2393" spans="23:37" ht="16.5" customHeight="1" x14ac:dyDescent="0.25">
      <c r="W2393" s="156" t="s">
        <v>38</v>
      </c>
      <c r="X2393" s="156" t="s">
        <v>38</v>
      </c>
      <c r="Y2393" s="156" t="s">
        <v>38</v>
      </c>
      <c r="Z2393" s="156" t="s">
        <v>38</v>
      </c>
      <c r="AA2393" s="156" t="s">
        <v>38</v>
      </c>
      <c r="AB2393" s="156" t="s">
        <v>38</v>
      </c>
      <c r="AC2393" s="156" t="s">
        <v>38</v>
      </c>
      <c r="AD2393" s="96" t="s">
        <v>290</v>
      </c>
      <c r="AE2393" s="156" t="s">
        <v>38</v>
      </c>
      <c r="AF2393" s="156" t="s">
        <v>38</v>
      </c>
      <c r="AG2393" s="156" t="s">
        <v>38</v>
      </c>
      <c r="AH2393" s="156" t="s">
        <v>38</v>
      </c>
      <c r="AI2393" s="156" t="s">
        <v>38</v>
      </c>
      <c r="AJ2393" s="156" t="s">
        <v>38</v>
      </c>
      <c r="AK2393" s="156" t="s">
        <v>38</v>
      </c>
    </row>
    <row r="2394" spans="23:37" ht="16.5" customHeight="1" x14ac:dyDescent="0.25">
      <c r="W2394" s="156" t="s">
        <v>38</v>
      </c>
      <c r="X2394" s="156" t="s">
        <v>38</v>
      </c>
      <c r="Y2394" s="156" t="s">
        <v>38</v>
      </c>
      <c r="Z2394" s="156" t="s">
        <v>38</v>
      </c>
      <c r="AA2394" s="156" t="s">
        <v>38</v>
      </c>
      <c r="AB2394" s="156" t="s">
        <v>38</v>
      </c>
      <c r="AC2394" s="156" t="s">
        <v>38</v>
      </c>
      <c r="AD2394" s="96" t="s">
        <v>290</v>
      </c>
      <c r="AE2394" s="156" t="s">
        <v>38</v>
      </c>
      <c r="AF2394" s="156" t="s">
        <v>38</v>
      </c>
      <c r="AG2394" s="156" t="s">
        <v>38</v>
      </c>
      <c r="AH2394" s="156" t="s">
        <v>38</v>
      </c>
      <c r="AI2394" s="156" t="s">
        <v>38</v>
      </c>
      <c r="AJ2394" s="156" t="s">
        <v>38</v>
      </c>
      <c r="AK2394" s="156" t="s">
        <v>38</v>
      </c>
    </row>
    <row r="2395" spans="23:37" ht="16.5" customHeight="1" x14ac:dyDescent="0.25">
      <c r="W2395" s="156" t="s">
        <v>38</v>
      </c>
      <c r="X2395" s="156" t="s">
        <v>38</v>
      </c>
      <c r="Y2395" s="156" t="s">
        <v>38</v>
      </c>
      <c r="Z2395" s="156" t="s">
        <v>38</v>
      </c>
      <c r="AA2395" s="156" t="s">
        <v>38</v>
      </c>
      <c r="AB2395" s="156" t="s">
        <v>38</v>
      </c>
      <c r="AC2395" s="156" t="s">
        <v>38</v>
      </c>
      <c r="AD2395" s="96" t="s">
        <v>290</v>
      </c>
      <c r="AE2395" s="156" t="s">
        <v>38</v>
      </c>
      <c r="AF2395" s="156" t="s">
        <v>38</v>
      </c>
      <c r="AG2395" s="156" t="s">
        <v>38</v>
      </c>
      <c r="AH2395" s="156" t="s">
        <v>38</v>
      </c>
      <c r="AI2395" s="156" t="s">
        <v>38</v>
      </c>
      <c r="AJ2395" s="156" t="s">
        <v>38</v>
      </c>
      <c r="AK2395" s="156" t="s">
        <v>38</v>
      </c>
    </row>
    <row r="2396" spans="23:37" ht="16.5" customHeight="1" x14ac:dyDescent="0.25">
      <c r="W2396" s="156" t="s">
        <v>38</v>
      </c>
      <c r="X2396" s="156" t="s">
        <v>38</v>
      </c>
      <c r="Y2396" s="156" t="s">
        <v>38</v>
      </c>
      <c r="Z2396" s="156" t="s">
        <v>38</v>
      </c>
      <c r="AA2396" s="156" t="s">
        <v>38</v>
      </c>
      <c r="AB2396" s="156" t="s">
        <v>38</v>
      </c>
      <c r="AC2396" s="156" t="s">
        <v>38</v>
      </c>
      <c r="AD2396" s="96" t="s">
        <v>290</v>
      </c>
      <c r="AE2396" s="156" t="s">
        <v>38</v>
      </c>
      <c r="AF2396" s="156" t="s">
        <v>38</v>
      </c>
      <c r="AG2396" s="156" t="s">
        <v>38</v>
      </c>
      <c r="AH2396" s="156" t="s">
        <v>38</v>
      </c>
      <c r="AI2396" s="156" t="s">
        <v>38</v>
      </c>
      <c r="AJ2396" s="156" t="s">
        <v>38</v>
      </c>
      <c r="AK2396" s="156" t="s">
        <v>38</v>
      </c>
    </row>
    <row r="2397" spans="23:37" ht="16.5" customHeight="1" x14ac:dyDescent="0.25">
      <c r="W2397" s="156" t="s">
        <v>38</v>
      </c>
      <c r="X2397" s="156" t="s">
        <v>38</v>
      </c>
      <c r="Y2397" s="156" t="s">
        <v>38</v>
      </c>
      <c r="Z2397" s="156" t="s">
        <v>38</v>
      </c>
      <c r="AA2397" s="156" t="s">
        <v>38</v>
      </c>
      <c r="AB2397" s="156" t="s">
        <v>38</v>
      </c>
      <c r="AC2397" s="156" t="s">
        <v>38</v>
      </c>
      <c r="AD2397" s="96" t="s">
        <v>290</v>
      </c>
      <c r="AE2397" s="156" t="s">
        <v>38</v>
      </c>
      <c r="AF2397" s="156" t="s">
        <v>38</v>
      </c>
      <c r="AG2397" s="156" t="s">
        <v>38</v>
      </c>
      <c r="AH2397" s="156" t="s">
        <v>38</v>
      </c>
      <c r="AI2397" s="156" t="s">
        <v>38</v>
      </c>
      <c r="AJ2397" s="156" t="s">
        <v>38</v>
      </c>
      <c r="AK2397" s="156" t="s">
        <v>38</v>
      </c>
    </row>
    <row r="2398" spans="23:37" ht="16.5" customHeight="1" x14ac:dyDescent="0.25">
      <c r="W2398" s="156" t="s">
        <v>38</v>
      </c>
      <c r="X2398" s="156" t="s">
        <v>38</v>
      </c>
      <c r="Y2398" s="156" t="s">
        <v>38</v>
      </c>
      <c r="Z2398" s="156" t="s">
        <v>38</v>
      </c>
      <c r="AA2398" s="156" t="s">
        <v>38</v>
      </c>
      <c r="AB2398" s="156" t="s">
        <v>38</v>
      </c>
      <c r="AC2398" s="156" t="s">
        <v>38</v>
      </c>
      <c r="AD2398" s="96" t="s">
        <v>290</v>
      </c>
      <c r="AE2398" s="156" t="s">
        <v>38</v>
      </c>
      <c r="AF2398" s="156" t="s">
        <v>38</v>
      </c>
      <c r="AG2398" s="156" t="s">
        <v>38</v>
      </c>
      <c r="AH2398" s="156" t="s">
        <v>38</v>
      </c>
      <c r="AI2398" s="156" t="s">
        <v>38</v>
      </c>
      <c r="AJ2398" s="156" t="s">
        <v>38</v>
      </c>
      <c r="AK2398" s="156" t="s">
        <v>38</v>
      </c>
    </row>
    <row r="2399" spans="23:37" ht="16.5" customHeight="1" x14ac:dyDescent="0.25">
      <c r="W2399" s="156" t="s">
        <v>38</v>
      </c>
      <c r="X2399" s="156" t="s">
        <v>38</v>
      </c>
      <c r="Y2399" s="156" t="s">
        <v>38</v>
      </c>
      <c r="Z2399" s="156" t="s">
        <v>38</v>
      </c>
      <c r="AA2399" s="156" t="s">
        <v>38</v>
      </c>
      <c r="AB2399" s="156" t="s">
        <v>38</v>
      </c>
      <c r="AC2399" s="156" t="s">
        <v>38</v>
      </c>
      <c r="AD2399" s="96" t="s">
        <v>290</v>
      </c>
      <c r="AE2399" s="156" t="s">
        <v>38</v>
      </c>
      <c r="AF2399" s="156" t="s">
        <v>38</v>
      </c>
      <c r="AG2399" s="156" t="s">
        <v>38</v>
      </c>
      <c r="AH2399" s="156" t="s">
        <v>38</v>
      </c>
      <c r="AI2399" s="156" t="s">
        <v>38</v>
      </c>
      <c r="AJ2399" s="156" t="s">
        <v>38</v>
      </c>
      <c r="AK2399" s="156" t="s">
        <v>38</v>
      </c>
    </row>
    <row r="2400" spans="23:37" ht="16.5" customHeight="1" x14ac:dyDescent="0.25">
      <c r="W2400" s="156" t="s">
        <v>38</v>
      </c>
      <c r="X2400" s="156" t="s">
        <v>38</v>
      </c>
      <c r="Y2400" s="156" t="s">
        <v>38</v>
      </c>
      <c r="Z2400" s="156" t="s">
        <v>38</v>
      </c>
      <c r="AA2400" s="156" t="s">
        <v>38</v>
      </c>
      <c r="AB2400" s="156" t="s">
        <v>38</v>
      </c>
      <c r="AC2400" s="156" t="s">
        <v>38</v>
      </c>
      <c r="AD2400" s="96" t="s">
        <v>290</v>
      </c>
      <c r="AE2400" s="156" t="s">
        <v>38</v>
      </c>
      <c r="AF2400" s="156" t="s">
        <v>38</v>
      </c>
      <c r="AG2400" s="156" t="s">
        <v>38</v>
      </c>
      <c r="AH2400" s="156" t="s">
        <v>38</v>
      </c>
      <c r="AI2400" s="156" t="s">
        <v>38</v>
      </c>
      <c r="AJ2400" s="156" t="s">
        <v>38</v>
      </c>
      <c r="AK2400" s="156" t="s">
        <v>38</v>
      </c>
    </row>
    <row r="2401" spans="23:37" ht="16.5" customHeight="1" x14ac:dyDescent="0.25">
      <c r="W2401" s="156" t="s">
        <v>38</v>
      </c>
      <c r="X2401" s="156" t="s">
        <v>38</v>
      </c>
      <c r="Y2401" s="156" t="s">
        <v>38</v>
      </c>
      <c r="Z2401" s="156" t="s">
        <v>38</v>
      </c>
      <c r="AA2401" s="156" t="s">
        <v>38</v>
      </c>
      <c r="AB2401" s="156" t="s">
        <v>38</v>
      </c>
      <c r="AC2401" s="156" t="s">
        <v>38</v>
      </c>
      <c r="AD2401" s="96" t="s">
        <v>290</v>
      </c>
      <c r="AE2401" s="156" t="s">
        <v>38</v>
      </c>
      <c r="AF2401" s="156" t="s">
        <v>38</v>
      </c>
      <c r="AG2401" s="156" t="s">
        <v>38</v>
      </c>
      <c r="AH2401" s="156" t="s">
        <v>38</v>
      </c>
      <c r="AI2401" s="156" t="s">
        <v>38</v>
      </c>
      <c r="AJ2401" s="156" t="s">
        <v>38</v>
      </c>
      <c r="AK2401" s="156" t="s">
        <v>38</v>
      </c>
    </row>
    <row r="2402" spans="23:37" ht="16.5" customHeight="1" x14ac:dyDescent="0.25">
      <c r="W2402" s="156" t="s">
        <v>38</v>
      </c>
      <c r="X2402" s="156" t="s">
        <v>38</v>
      </c>
      <c r="Y2402" s="156" t="s">
        <v>38</v>
      </c>
      <c r="Z2402" s="156" t="s">
        <v>38</v>
      </c>
      <c r="AA2402" s="156" t="s">
        <v>38</v>
      </c>
      <c r="AB2402" s="156" t="s">
        <v>38</v>
      </c>
      <c r="AC2402" s="156" t="s">
        <v>38</v>
      </c>
      <c r="AD2402" s="96" t="s">
        <v>290</v>
      </c>
      <c r="AE2402" s="156" t="s">
        <v>38</v>
      </c>
      <c r="AF2402" s="156" t="s">
        <v>38</v>
      </c>
      <c r="AG2402" s="156" t="s">
        <v>38</v>
      </c>
      <c r="AH2402" s="156" t="s">
        <v>38</v>
      </c>
      <c r="AI2402" s="156" t="s">
        <v>38</v>
      </c>
      <c r="AJ2402" s="156" t="s">
        <v>38</v>
      </c>
      <c r="AK2402" s="156" t="s">
        <v>38</v>
      </c>
    </row>
    <row r="2403" spans="23:37" ht="16.5" customHeight="1" x14ac:dyDescent="0.25">
      <c r="W2403" s="156" t="s">
        <v>38</v>
      </c>
      <c r="X2403" s="156" t="s">
        <v>38</v>
      </c>
      <c r="Y2403" s="156" t="s">
        <v>38</v>
      </c>
      <c r="Z2403" s="156" t="s">
        <v>38</v>
      </c>
      <c r="AA2403" s="156" t="s">
        <v>38</v>
      </c>
      <c r="AB2403" s="156" t="s">
        <v>38</v>
      </c>
      <c r="AC2403" s="156" t="s">
        <v>38</v>
      </c>
      <c r="AD2403" s="96" t="s">
        <v>290</v>
      </c>
      <c r="AE2403" s="156" t="s">
        <v>38</v>
      </c>
      <c r="AF2403" s="156" t="s">
        <v>38</v>
      </c>
      <c r="AG2403" s="156" t="s">
        <v>38</v>
      </c>
      <c r="AH2403" s="156" t="s">
        <v>38</v>
      </c>
      <c r="AI2403" s="156" t="s">
        <v>38</v>
      </c>
      <c r="AJ2403" s="156" t="s">
        <v>38</v>
      </c>
      <c r="AK2403" s="156" t="s">
        <v>38</v>
      </c>
    </row>
    <row r="2404" spans="23:37" ht="16.5" customHeight="1" x14ac:dyDescent="0.25">
      <c r="W2404" s="156" t="s">
        <v>38</v>
      </c>
      <c r="X2404" s="156" t="s">
        <v>38</v>
      </c>
      <c r="Y2404" s="156" t="s">
        <v>38</v>
      </c>
      <c r="Z2404" s="156" t="s">
        <v>38</v>
      </c>
      <c r="AA2404" s="156" t="s">
        <v>38</v>
      </c>
      <c r="AB2404" s="156" t="s">
        <v>38</v>
      </c>
      <c r="AC2404" s="156" t="s">
        <v>38</v>
      </c>
      <c r="AD2404" s="96" t="s">
        <v>290</v>
      </c>
      <c r="AE2404" s="156" t="s">
        <v>38</v>
      </c>
      <c r="AF2404" s="156" t="s">
        <v>38</v>
      </c>
      <c r="AG2404" s="156" t="s">
        <v>38</v>
      </c>
      <c r="AH2404" s="156" t="s">
        <v>38</v>
      </c>
      <c r="AI2404" s="156" t="s">
        <v>38</v>
      </c>
      <c r="AJ2404" s="156" t="s">
        <v>38</v>
      </c>
      <c r="AK2404" s="156" t="s">
        <v>38</v>
      </c>
    </row>
    <row r="2405" spans="23:37" ht="16.5" customHeight="1" x14ac:dyDescent="0.25">
      <c r="W2405" s="156" t="s">
        <v>38</v>
      </c>
      <c r="X2405" s="156" t="s">
        <v>38</v>
      </c>
      <c r="Y2405" s="156" t="s">
        <v>38</v>
      </c>
      <c r="Z2405" s="156" t="s">
        <v>38</v>
      </c>
      <c r="AA2405" s="156" t="s">
        <v>38</v>
      </c>
      <c r="AB2405" s="156" t="s">
        <v>38</v>
      </c>
      <c r="AC2405" s="156" t="s">
        <v>38</v>
      </c>
      <c r="AD2405" s="96" t="s">
        <v>290</v>
      </c>
      <c r="AE2405" s="156" t="s">
        <v>38</v>
      </c>
      <c r="AF2405" s="156" t="s">
        <v>38</v>
      </c>
      <c r="AG2405" s="156" t="s">
        <v>38</v>
      </c>
      <c r="AH2405" s="156" t="s">
        <v>38</v>
      </c>
      <c r="AI2405" s="156" t="s">
        <v>38</v>
      </c>
      <c r="AJ2405" s="156" t="s">
        <v>38</v>
      </c>
      <c r="AK2405" s="156" t="s">
        <v>38</v>
      </c>
    </row>
    <row r="2406" spans="23:37" ht="16.5" customHeight="1" x14ac:dyDescent="0.25">
      <c r="W2406" s="156" t="s">
        <v>38</v>
      </c>
      <c r="X2406" s="156" t="s">
        <v>38</v>
      </c>
      <c r="Y2406" s="156" t="s">
        <v>38</v>
      </c>
      <c r="Z2406" s="156" t="s">
        <v>38</v>
      </c>
      <c r="AA2406" s="156" t="s">
        <v>38</v>
      </c>
      <c r="AB2406" s="156" t="s">
        <v>38</v>
      </c>
      <c r="AC2406" s="156" t="s">
        <v>38</v>
      </c>
      <c r="AD2406" s="96" t="s">
        <v>290</v>
      </c>
      <c r="AE2406" s="156" t="s">
        <v>38</v>
      </c>
      <c r="AF2406" s="156" t="s">
        <v>38</v>
      </c>
      <c r="AG2406" s="156" t="s">
        <v>38</v>
      </c>
      <c r="AH2406" s="156" t="s">
        <v>38</v>
      </c>
      <c r="AI2406" s="156" t="s">
        <v>38</v>
      </c>
      <c r="AJ2406" s="156" t="s">
        <v>38</v>
      </c>
      <c r="AK2406" s="156" t="s">
        <v>38</v>
      </c>
    </row>
    <row r="2407" spans="23:37" ht="16.5" customHeight="1" x14ac:dyDescent="0.25">
      <c r="W2407" s="156" t="s">
        <v>38</v>
      </c>
      <c r="X2407" s="156" t="s">
        <v>38</v>
      </c>
      <c r="Y2407" s="156" t="s">
        <v>38</v>
      </c>
      <c r="Z2407" s="156" t="s">
        <v>38</v>
      </c>
      <c r="AA2407" s="156" t="s">
        <v>38</v>
      </c>
      <c r="AB2407" s="156" t="s">
        <v>38</v>
      </c>
      <c r="AC2407" s="156" t="s">
        <v>38</v>
      </c>
      <c r="AD2407" s="96" t="s">
        <v>290</v>
      </c>
      <c r="AE2407" s="156" t="s">
        <v>38</v>
      </c>
      <c r="AF2407" s="156" t="s">
        <v>38</v>
      </c>
      <c r="AG2407" s="156" t="s">
        <v>38</v>
      </c>
      <c r="AH2407" s="156" t="s">
        <v>38</v>
      </c>
      <c r="AI2407" s="156" t="s">
        <v>38</v>
      </c>
      <c r="AJ2407" s="156" t="s">
        <v>38</v>
      </c>
      <c r="AK2407" s="156" t="s">
        <v>38</v>
      </c>
    </row>
    <row r="2408" spans="23:37" ht="16.5" customHeight="1" x14ac:dyDescent="0.25">
      <c r="W2408" s="156" t="s">
        <v>38</v>
      </c>
      <c r="X2408" s="156" t="s">
        <v>38</v>
      </c>
      <c r="Y2408" s="156" t="s">
        <v>38</v>
      </c>
      <c r="Z2408" s="156" t="s">
        <v>38</v>
      </c>
      <c r="AA2408" s="156" t="s">
        <v>38</v>
      </c>
      <c r="AB2408" s="156" t="s">
        <v>38</v>
      </c>
      <c r="AC2408" s="156" t="s">
        <v>38</v>
      </c>
      <c r="AD2408" s="96" t="s">
        <v>290</v>
      </c>
      <c r="AE2408" s="156" t="s">
        <v>38</v>
      </c>
      <c r="AF2408" s="156" t="s">
        <v>38</v>
      </c>
      <c r="AG2408" s="156" t="s">
        <v>38</v>
      </c>
      <c r="AH2408" s="156" t="s">
        <v>38</v>
      </c>
      <c r="AI2408" s="156" t="s">
        <v>38</v>
      </c>
      <c r="AJ2408" s="156" t="s">
        <v>38</v>
      </c>
      <c r="AK2408" s="156" t="s">
        <v>38</v>
      </c>
    </row>
    <row r="2409" spans="23:37" ht="16.5" customHeight="1" x14ac:dyDescent="0.25">
      <c r="W2409" s="156" t="s">
        <v>38</v>
      </c>
      <c r="X2409" s="156" t="s">
        <v>38</v>
      </c>
      <c r="Y2409" s="156" t="s">
        <v>38</v>
      </c>
      <c r="Z2409" s="156" t="s">
        <v>38</v>
      </c>
      <c r="AA2409" s="156" t="s">
        <v>38</v>
      </c>
      <c r="AB2409" s="156" t="s">
        <v>38</v>
      </c>
      <c r="AC2409" s="156" t="s">
        <v>38</v>
      </c>
      <c r="AD2409" s="96" t="s">
        <v>290</v>
      </c>
      <c r="AE2409" s="156" t="s">
        <v>38</v>
      </c>
      <c r="AF2409" s="156" t="s">
        <v>38</v>
      </c>
      <c r="AG2409" s="156" t="s">
        <v>38</v>
      </c>
      <c r="AH2409" s="156" t="s">
        <v>38</v>
      </c>
      <c r="AI2409" s="156" t="s">
        <v>38</v>
      </c>
      <c r="AJ2409" s="156" t="s">
        <v>38</v>
      </c>
      <c r="AK2409" s="156" t="s">
        <v>38</v>
      </c>
    </row>
    <row r="2410" spans="23:37" ht="16.5" customHeight="1" x14ac:dyDescent="0.25">
      <c r="W2410" s="156" t="s">
        <v>38</v>
      </c>
      <c r="X2410" s="156" t="s">
        <v>38</v>
      </c>
      <c r="Y2410" s="156" t="s">
        <v>38</v>
      </c>
      <c r="Z2410" s="156" t="s">
        <v>38</v>
      </c>
      <c r="AA2410" s="156" t="s">
        <v>38</v>
      </c>
      <c r="AB2410" s="156" t="s">
        <v>38</v>
      </c>
      <c r="AC2410" s="156" t="s">
        <v>38</v>
      </c>
      <c r="AD2410" s="96" t="s">
        <v>290</v>
      </c>
      <c r="AE2410" s="156" t="s">
        <v>38</v>
      </c>
      <c r="AF2410" s="156" t="s">
        <v>38</v>
      </c>
      <c r="AG2410" s="156" t="s">
        <v>38</v>
      </c>
      <c r="AH2410" s="156" t="s">
        <v>38</v>
      </c>
      <c r="AI2410" s="156" t="s">
        <v>38</v>
      </c>
      <c r="AJ2410" s="156" t="s">
        <v>38</v>
      </c>
      <c r="AK2410" s="156" t="s">
        <v>38</v>
      </c>
    </row>
    <row r="2411" spans="23:37" ht="16.5" customHeight="1" x14ac:dyDescent="0.25">
      <c r="W2411" s="156" t="s">
        <v>38</v>
      </c>
      <c r="X2411" s="156" t="s">
        <v>38</v>
      </c>
      <c r="Y2411" s="156" t="s">
        <v>38</v>
      </c>
      <c r="Z2411" s="156" t="s">
        <v>38</v>
      </c>
      <c r="AA2411" s="156" t="s">
        <v>38</v>
      </c>
      <c r="AB2411" s="156" t="s">
        <v>38</v>
      </c>
      <c r="AC2411" s="156" t="s">
        <v>38</v>
      </c>
      <c r="AD2411" s="96" t="s">
        <v>290</v>
      </c>
      <c r="AE2411" s="156" t="s">
        <v>38</v>
      </c>
      <c r="AF2411" s="156" t="s">
        <v>38</v>
      </c>
      <c r="AG2411" s="156" t="s">
        <v>38</v>
      </c>
      <c r="AH2411" s="156" t="s">
        <v>38</v>
      </c>
      <c r="AI2411" s="156" t="s">
        <v>38</v>
      </c>
      <c r="AJ2411" s="156" t="s">
        <v>38</v>
      </c>
      <c r="AK2411" s="156" t="s">
        <v>38</v>
      </c>
    </row>
    <row r="2412" spans="23:37" ht="16.5" customHeight="1" x14ac:dyDescent="0.25">
      <c r="W2412" s="156" t="s">
        <v>38</v>
      </c>
      <c r="X2412" s="156" t="s">
        <v>38</v>
      </c>
      <c r="Y2412" s="156" t="s">
        <v>38</v>
      </c>
      <c r="Z2412" s="156" t="s">
        <v>38</v>
      </c>
      <c r="AA2412" s="156" t="s">
        <v>38</v>
      </c>
      <c r="AB2412" s="156" t="s">
        <v>38</v>
      </c>
      <c r="AC2412" s="156" t="s">
        <v>38</v>
      </c>
      <c r="AD2412" s="96" t="s">
        <v>290</v>
      </c>
      <c r="AE2412" s="156" t="s">
        <v>38</v>
      </c>
      <c r="AF2412" s="156" t="s">
        <v>38</v>
      </c>
      <c r="AG2412" s="156" t="s">
        <v>38</v>
      </c>
      <c r="AH2412" s="156" t="s">
        <v>38</v>
      </c>
      <c r="AI2412" s="156" t="s">
        <v>38</v>
      </c>
      <c r="AJ2412" s="156" t="s">
        <v>38</v>
      </c>
      <c r="AK2412" s="156" t="s">
        <v>38</v>
      </c>
    </row>
    <row r="2413" spans="23:37" ht="16.5" customHeight="1" x14ac:dyDescent="0.25">
      <c r="W2413" s="156" t="s">
        <v>38</v>
      </c>
      <c r="X2413" s="156" t="s">
        <v>38</v>
      </c>
      <c r="Y2413" s="156" t="s">
        <v>38</v>
      </c>
      <c r="Z2413" s="156" t="s">
        <v>38</v>
      </c>
      <c r="AA2413" s="156" t="s">
        <v>38</v>
      </c>
      <c r="AB2413" s="156" t="s">
        <v>38</v>
      </c>
      <c r="AC2413" s="156" t="s">
        <v>38</v>
      </c>
      <c r="AD2413" s="96" t="s">
        <v>290</v>
      </c>
      <c r="AE2413" s="156" t="s">
        <v>38</v>
      </c>
      <c r="AF2413" s="156" t="s">
        <v>38</v>
      </c>
      <c r="AG2413" s="156" t="s">
        <v>38</v>
      </c>
      <c r="AH2413" s="156" t="s">
        <v>38</v>
      </c>
      <c r="AI2413" s="156" t="s">
        <v>38</v>
      </c>
      <c r="AJ2413" s="156" t="s">
        <v>38</v>
      </c>
      <c r="AK2413" s="156" t="s">
        <v>38</v>
      </c>
    </row>
    <row r="2414" spans="23:37" ht="16.5" customHeight="1" x14ac:dyDescent="0.25">
      <c r="W2414" s="156" t="s">
        <v>38</v>
      </c>
      <c r="X2414" s="156" t="s">
        <v>38</v>
      </c>
      <c r="Y2414" s="156" t="s">
        <v>38</v>
      </c>
      <c r="Z2414" s="156" t="s">
        <v>38</v>
      </c>
      <c r="AA2414" s="156" t="s">
        <v>38</v>
      </c>
      <c r="AB2414" s="156" t="s">
        <v>38</v>
      </c>
      <c r="AC2414" s="156" t="s">
        <v>38</v>
      </c>
      <c r="AD2414" s="96" t="s">
        <v>290</v>
      </c>
      <c r="AE2414" s="156" t="s">
        <v>38</v>
      </c>
      <c r="AF2414" s="156" t="s">
        <v>38</v>
      </c>
      <c r="AG2414" s="156" t="s">
        <v>38</v>
      </c>
      <c r="AH2414" s="156" t="s">
        <v>38</v>
      </c>
      <c r="AI2414" s="156" t="s">
        <v>38</v>
      </c>
      <c r="AJ2414" s="156" t="s">
        <v>38</v>
      </c>
      <c r="AK2414" s="156" t="s">
        <v>38</v>
      </c>
    </row>
    <row r="2415" spans="23:37" ht="16.5" customHeight="1" x14ac:dyDescent="0.25">
      <c r="W2415" s="156" t="s">
        <v>38</v>
      </c>
      <c r="X2415" s="156" t="s">
        <v>38</v>
      </c>
      <c r="Y2415" s="156" t="s">
        <v>38</v>
      </c>
      <c r="Z2415" s="156" t="s">
        <v>38</v>
      </c>
      <c r="AA2415" s="156" t="s">
        <v>38</v>
      </c>
      <c r="AB2415" s="156" t="s">
        <v>38</v>
      </c>
      <c r="AC2415" s="156" t="s">
        <v>38</v>
      </c>
      <c r="AD2415" s="96" t="s">
        <v>290</v>
      </c>
      <c r="AE2415" s="156" t="s">
        <v>38</v>
      </c>
      <c r="AF2415" s="156" t="s">
        <v>38</v>
      </c>
      <c r="AG2415" s="156" t="s">
        <v>38</v>
      </c>
      <c r="AH2415" s="156" t="s">
        <v>38</v>
      </c>
      <c r="AI2415" s="156" t="s">
        <v>38</v>
      </c>
      <c r="AJ2415" s="156" t="s">
        <v>38</v>
      </c>
      <c r="AK2415" s="156" t="s">
        <v>38</v>
      </c>
    </row>
    <row r="2416" spans="23:37" ht="16.5" customHeight="1" x14ac:dyDescent="0.25">
      <c r="W2416" s="156" t="s">
        <v>38</v>
      </c>
      <c r="X2416" s="156" t="s">
        <v>38</v>
      </c>
      <c r="Y2416" s="156" t="s">
        <v>38</v>
      </c>
      <c r="Z2416" s="156" t="s">
        <v>38</v>
      </c>
      <c r="AA2416" s="156" t="s">
        <v>38</v>
      </c>
      <c r="AB2416" s="156" t="s">
        <v>38</v>
      </c>
      <c r="AC2416" s="156" t="s">
        <v>38</v>
      </c>
      <c r="AD2416" s="96" t="s">
        <v>290</v>
      </c>
      <c r="AE2416" s="156" t="s">
        <v>38</v>
      </c>
      <c r="AF2416" s="156" t="s">
        <v>38</v>
      </c>
      <c r="AG2416" s="156" t="s">
        <v>38</v>
      </c>
      <c r="AH2416" s="156" t="s">
        <v>38</v>
      </c>
      <c r="AI2416" s="156" t="s">
        <v>38</v>
      </c>
      <c r="AJ2416" s="156" t="s">
        <v>38</v>
      </c>
      <c r="AK2416" s="156" t="s">
        <v>38</v>
      </c>
    </row>
    <row r="2417" spans="23:37" ht="16.5" customHeight="1" x14ac:dyDescent="0.25">
      <c r="W2417" s="156" t="s">
        <v>38</v>
      </c>
      <c r="X2417" s="156" t="s">
        <v>38</v>
      </c>
      <c r="Y2417" s="156" t="s">
        <v>38</v>
      </c>
      <c r="Z2417" s="156" t="s">
        <v>38</v>
      </c>
      <c r="AA2417" s="156" t="s">
        <v>38</v>
      </c>
      <c r="AB2417" s="156" t="s">
        <v>38</v>
      </c>
      <c r="AC2417" s="156" t="s">
        <v>38</v>
      </c>
      <c r="AD2417" s="96" t="s">
        <v>290</v>
      </c>
      <c r="AE2417" s="156" t="s">
        <v>38</v>
      </c>
      <c r="AF2417" s="156" t="s">
        <v>38</v>
      </c>
      <c r="AG2417" s="156" t="s">
        <v>38</v>
      </c>
      <c r="AH2417" s="156" t="s">
        <v>38</v>
      </c>
      <c r="AI2417" s="156" t="s">
        <v>38</v>
      </c>
      <c r="AJ2417" s="156" t="s">
        <v>38</v>
      </c>
      <c r="AK2417" s="156" t="s">
        <v>38</v>
      </c>
    </row>
    <row r="2418" spans="23:37" ht="16.5" customHeight="1" x14ac:dyDescent="0.25">
      <c r="W2418" s="156" t="s">
        <v>38</v>
      </c>
      <c r="X2418" s="156" t="s">
        <v>38</v>
      </c>
      <c r="Y2418" s="156" t="s">
        <v>38</v>
      </c>
      <c r="Z2418" s="156" t="s">
        <v>38</v>
      </c>
      <c r="AA2418" s="156" t="s">
        <v>38</v>
      </c>
      <c r="AB2418" s="156" t="s">
        <v>38</v>
      </c>
      <c r="AC2418" s="156" t="s">
        <v>38</v>
      </c>
      <c r="AD2418" s="96" t="s">
        <v>290</v>
      </c>
      <c r="AE2418" s="156" t="s">
        <v>38</v>
      </c>
      <c r="AF2418" s="156" t="s">
        <v>38</v>
      </c>
      <c r="AG2418" s="156" t="s">
        <v>38</v>
      </c>
      <c r="AH2418" s="156" t="s">
        <v>38</v>
      </c>
      <c r="AI2418" s="156" t="s">
        <v>38</v>
      </c>
      <c r="AJ2418" s="156" t="s">
        <v>38</v>
      </c>
      <c r="AK2418" s="156" t="s">
        <v>38</v>
      </c>
    </row>
    <row r="2419" spans="23:37" ht="16.5" customHeight="1" x14ac:dyDescent="0.25">
      <c r="W2419" s="156" t="s">
        <v>38</v>
      </c>
      <c r="X2419" s="156" t="s">
        <v>38</v>
      </c>
      <c r="Y2419" s="156" t="s">
        <v>38</v>
      </c>
      <c r="Z2419" s="156" t="s">
        <v>38</v>
      </c>
      <c r="AA2419" s="156" t="s">
        <v>38</v>
      </c>
      <c r="AB2419" s="156" t="s">
        <v>38</v>
      </c>
      <c r="AC2419" s="156" t="s">
        <v>38</v>
      </c>
      <c r="AD2419" s="96" t="s">
        <v>290</v>
      </c>
      <c r="AE2419" s="156" t="s">
        <v>38</v>
      </c>
      <c r="AF2419" s="156" t="s">
        <v>38</v>
      </c>
      <c r="AG2419" s="156" t="s">
        <v>38</v>
      </c>
      <c r="AH2419" s="156" t="s">
        <v>38</v>
      </c>
      <c r="AI2419" s="156" t="s">
        <v>38</v>
      </c>
      <c r="AJ2419" s="156" t="s">
        <v>38</v>
      </c>
      <c r="AK2419" s="156" t="s">
        <v>38</v>
      </c>
    </row>
    <row r="2420" spans="23:37" ht="16.5" customHeight="1" x14ac:dyDescent="0.25">
      <c r="W2420" s="156" t="s">
        <v>38</v>
      </c>
      <c r="X2420" s="156" t="s">
        <v>38</v>
      </c>
      <c r="Y2420" s="156" t="s">
        <v>38</v>
      </c>
      <c r="Z2420" s="156" t="s">
        <v>38</v>
      </c>
      <c r="AA2420" s="156" t="s">
        <v>38</v>
      </c>
      <c r="AB2420" s="156" t="s">
        <v>38</v>
      </c>
      <c r="AC2420" s="156" t="s">
        <v>38</v>
      </c>
      <c r="AD2420" s="96" t="s">
        <v>290</v>
      </c>
      <c r="AE2420" s="156" t="s">
        <v>38</v>
      </c>
      <c r="AF2420" s="156" t="s">
        <v>38</v>
      </c>
      <c r="AG2420" s="156" t="s">
        <v>38</v>
      </c>
      <c r="AH2420" s="156" t="s">
        <v>38</v>
      </c>
      <c r="AI2420" s="156" t="s">
        <v>38</v>
      </c>
      <c r="AJ2420" s="156" t="s">
        <v>38</v>
      </c>
      <c r="AK2420" s="156" t="s">
        <v>38</v>
      </c>
    </row>
    <row r="2421" spans="23:37" ht="16.5" customHeight="1" x14ac:dyDescent="0.25">
      <c r="W2421" s="156" t="s">
        <v>38</v>
      </c>
      <c r="X2421" s="156" t="s">
        <v>38</v>
      </c>
      <c r="Y2421" s="156" t="s">
        <v>38</v>
      </c>
      <c r="Z2421" s="156" t="s">
        <v>38</v>
      </c>
      <c r="AA2421" s="156" t="s">
        <v>38</v>
      </c>
      <c r="AB2421" s="156" t="s">
        <v>38</v>
      </c>
      <c r="AC2421" s="156" t="s">
        <v>38</v>
      </c>
      <c r="AD2421" s="96" t="s">
        <v>290</v>
      </c>
      <c r="AE2421" s="156" t="s">
        <v>38</v>
      </c>
      <c r="AF2421" s="156" t="s">
        <v>38</v>
      </c>
      <c r="AG2421" s="156" t="s">
        <v>38</v>
      </c>
      <c r="AH2421" s="156" t="s">
        <v>38</v>
      </c>
      <c r="AI2421" s="156" t="s">
        <v>38</v>
      </c>
      <c r="AJ2421" s="156" t="s">
        <v>38</v>
      </c>
      <c r="AK2421" s="156" t="s">
        <v>38</v>
      </c>
    </row>
    <row r="2422" spans="23:37" ht="16.5" customHeight="1" x14ac:dyDescent="0.25">
      <c r="W2422" s="156" t="s">
        <v>38</v>
      </c>
      <c r="X2422" s="156" t="s">
        <v>38</v>
      </c>
      <c r="Y2422" s="156" t="s">
        <v>38</v>
      </c>
      <c r="Z2422" s="156" t="s">
        <v>38</v>
      </c>
      <c r="AA2422" s="156" t="s">
        <v>38</v>
      </c>
      <c r="AB2422" s="156" t="s">
        <v>38</v>
      </c>
      <c r="AC2422" s="156" t="s">
        <v>38</v>
      </c>
      <c r="AD2422" s="96" t="s">
        <v>290</v>
      </c>
      <c r="AE2422" s="156" t="s">
        <v>38</v>
      </c>
      <c r="AF2422" s="156" t="s">
        <v>38</v>
      </c>
      <c r="AG2422" s="156" t="s">
        <v>38</v>
      </c>
      <c r="AH2422" s="156" t="s">
        <v>38</v>
      </c>
      <c r="AI2422" s="156" t="s">
        <v>38</v>
      </c>
      <c r="AJ2422" s="156" t="s">
        <v>38</v>
      </c>
      <c r="AK2422" s="156" t="s">
        <v>38</v>
      </c>
    </row>
    <row r="2423" spans="23:37" ht="16.5" customHeight="1" x14ac:dyDescent="0.25">
      <c r="W2423" s="156" t="s">
        <v>38</v>
      </c>
      <c r="X2423" s="156" t="s">
        <v>38</v>
      </c>
      <c r="Y2423" s="156" t="s">
        <v>38</v>
      </c>
      <c r="Z2423" s="156" t="s">
        <v>38</v>
      </c>
      <c r="AA2423" s="156" t="s">
        <v>38</v>
      </c>
      <c r="AB2423" s="156" t="s">
        <v>38</v>
      </c>
      <c r="AC2423" s="156" t="s">
        <v>38</v>
      </c>
      <c r="AD2423" s="96" t="s">
        <v>290</v>
      </c>
      <c r="AE2423" s="156" t="s">
        <v>38</v>
      </c>
      <c r="AF2423" s="156" t="s">
        <v>38</v>
      </c>
      <c r="AG2423" s="156" t="s">
        <v>38</v>
      </c>
      <c r="AH2423" s="156" t="s">
        <v>38</v>
      </c>
      <c r="AI2423" s="156" t="s">
        <v>38</v>
      </c>
      <c r="AJ2423" s="156" t="s">
        <v>38</v>
      </c>
      <c r="AK2423" s="156" t="s">
        <v>38</v>
      </c>
    </row>
    <row r="2424" spans="23:37" ht="16.5" customHeight="1" x14ac:dyDescent="0.25">
      <c r="W2424" s="156" t="s">
        <v>38</v>
      </c>
      <c r="X2424" s="156" t="s">
        <v>38</v>
      </c>
      <c r="Y2424" s="156" t="s">
        <v>38</v>
      </c>
      <c r="Z2424" s="156" t="s">
        <v>38</v>
      </c>
      <c r="AA2424" s="156" t="s">
        <v>38</v>
      </c>
      <c r="AB2424" s="156" t="s">
        <v>38</v>
      </c>
      <c r="AC2424" s="156" t="s">
        <v>38</v>
      </c>
      <c r="AD2424" s="96" t="s">
        <v>290</v>
      </c>
      <c r="AE2424" s="156" t="s">
        <v>38</v>
      </c>
      <c r="AF2424" s="156" t="s">
        <v>38</v>
      </c>
      <c r="AG2424" s="156" t="s">
        <v>38</v>
      </c>
      <c r="AH2424" s="156" t="s">
        <v>38</v>
      </c>
      <c r="AI2424" s="156" t="s">
        <v>38</v>
      </c>
      <c r="AJ2424" s="156" t="s">
        <v>38</v>
      </c>
      <c r="AK2424" s="156" t="s">
        <v>38</v>
      </c>
    </row>
    <row r="2425" spans="23:37" ht="16.5" customHeight="1" x14ac:dyDescent="0.25">
      <c r="W2425" s="156" t="s">
        <v>38</v>
      </c>
      <c r="X2425" s="156" t="s">
        <v>38</v>
      </c>
      <c r="Y2425" s="156" t="s">
        <v>38</v>
      </c>
      <c r="Z2425" s="156" t="s">
        <v>38</v>
      </c>
      <c r="AA2425" s="156" t="s">
        <v>38</v>
      </c>
      <c r="AB2425" s="156" t="s">
        <v>38</v>
      </c>
      <c r="AC2425" s="156" t="s">
        <v>38</v>
      </c>
      <c r="AD2425" s="96" t="s">
        <v>290</v>
      </c>
      <c r="AE2425" s="156" t="s">
        <v>38</v>
      </c>
      <c r="AF2425" s="156" t="s">
        <v>38</v>
      </c>
      <c r="AG2425" s="156" t="s">
        <v>38</v>
      </c>
      <c r="AH2425" s="156" t="s">
        <v>38</v>
      </c>
      <c r="AI2425" s="156" t="s">
        <v>38</v>
      </c>
      <c r="AJ2425" s="156" t="s">
        <v>38</v>
      </c>
      <c r="AK2425" s="156" t="s">
        <v>38</v>
      </c>
    </row>
    <row r="2426" spans="23:37" ht="16.5" customHeight="1" x14ac:dyDescent="0.25">
      <c r="W2426" s="156" t="s">
        <v>38</v>
      </c>
      <c r="X2426" s="156" t="s">
        <v>38</v>
      </c>
      <c r="Y2426" s="156" t="s">
        <v>38</v>
      </c>
      <c r="Z2426" s="156" t="s">
        <v>38</v>
      </c>
      <c r="AA2426" s="156" t="s">
        <v>38</v>
      </c>
      <c r="AB2426" s="156" t="s">
        <v>38</v>
      </c>
      <c r="AC2426" s="156" t="s">
        <v>38</v>
      </c>
      <c r="AD2426" s="96" t="s">
        <v>290</v>
      </c>
      <c r="AE2426" s="156" t="s">
        <v>38</v>
      </c>
      <c r="AF2426" s="156" t="s">
        <v>38</v>
      </c>
      <c r="AG2426" s="156" t="s">
        <v>38</v>
      </c>
      <c r="AH2426" s="156" t="s">
        <v>38</v>
      </c>
      <c r="AI2426" s="156" t="s">
        <v>38</v>
      </c>
      <c r="AJ2426" s="156" t="s">
        <v>38</v>
      </c>
      <c r="AK2426" s="156" t="s">
        <v>38</v>
      </c>
    </row>
    <row r="2427" spans="23:37" ht="16.5" customHeight="1" x14ac:dyDescent="0.25">
      <c r="W2427" s="156" t="s">
        <v>38</v>
      </c>
      <c r="X2427" s="156" t="s">
        <v>38</v>
      </c>
      <c r="Y2427" s="156" t="s">
        <v>38</v>
      </c>
      <c r="Z2427" s="156" t="s">
        <v>38</v>
      </c>
      <c r="AA2427" s="156" t="s">
        <v>38</v>
      </c>
      <c r="AB2427" s="156" t="s">
        <v>38</v>
      </c>
      <c r="AC2427" s="156" t="s">
        <v>38</v>
      </c>
      <c r="AD2427" s="96" t="s">
        <v>290</v>
      </c>
      <c r="AE2427" s="156" t="s">
        <v>38</v>
      </c>
      <c r="AF2427" s="156" t="s">
        <v>38</v>
      </c>
      <c r="AG2427" s="156" t="s">
        <v>38</v>
      </c>
      <c r="AH2427" s="156" t="s">
        <v>38</v>
      </c>
      <c r="AI2427" s="156" t="s">
        <v>38</v>
      </c>
      <c r="AJ2427" s="156" t="s">
        <v>38</v>
      </c>
      <c r="AK2427" s="156" t="s">
        <v>38</v>
      </c>
    </row>
    <row r="2428" spans="23:37" ht="16.5" customHeight="1" x14ac:dyDescent="0.25">
      <c r="W2428" s="156" t="s">
        <v>38</v>
      </c>
      <c r="X2428" s="156" t="s">
        <v>38</v>
      </c>
      <c r="Y2428" s="156" t="s">
        <v>38</v>
      </c>
      <c r="Z2428" s="156" t="s">
        <v>38</v>
      </c>
      <c r="AA2428" s="156" t="s">
        <v>38</v>
      </c>
      <c r="AB2428" s="156" t="s">
        <v>38</v>
      </c>
      <c r="AC2428" s="156" t="s">
        <v>38</v>
      </c>
      <c r="AD2428" s="96" t="s">
        <v>290</v>
      </c>
      <c r="AE2428" s="156" t="s">
        <v>38</v>
      </c>
      <c r="AF2428" s="156" t="s">
        <v>38</v>
      </c>
      <c r="AG2428" s="156" t="s">
        <v>38</v>
      </c>
      <c r="AH2428" s="156" t="s">
        <v>38</v>
      </c>
      <c r="AI2428" s="156" t="s">
        <v>38</v>
      </c>
      <c r="AJ2428" s="156" t="s">
        <v>38</v>
      </c>
      <c r="AK2428" s="156" t="s">
        <v>38</v>
      </c>
    </row>
    <row r="2429" spans="23:37" ht="16.5" customHeight="1" x14ac:dyDescent="0.25">
      <c r="W2429" s="156" t="s">
        <v>38</v>
      </c>
      <c r="X2429" s="156" t="s">
        <v>38</v>
      </c>
      <c r="Y2429" s="156" t="s">
        <v>38</v>
      </c>
      <c r="Z2429" s="156" t="s">
        <v>38</v>
      </c>
      <c r="AA2429" s="156" t="s">
        <v>38</v>
      </c>
      <c r="AB2429" s="156" t="s">
        <v>38</v>
      </c>
      <c r="AC2429" s="156" t="s">
        <v>38</v>
      </c>
      <c r="AD2429" s="96" t="s">
        <v>290</v>
      </c>
      <c r="AE2429" s="156" t="s">
        <v>38</v>
      </c>
      <c r="AF2429" s="156" t="s">
        <v>38</v>
      </c>
      <c r="AG2429" s="156" t="s">
        <v>38</v>
      </c>
      <c r="AH2429" s="156" t="s">
        <v>38</v>
      </c>
      <c r="AI2429" s="156" t="s">
        <v>38</v>
      </c>
      <c r="AJ2429" s="156" t="s">
        <v>38</v>
      </c>
      <c r="AK2429" s="156" t="s">
        <v>38</v>
      </c>
    </row>
    <row r="2430" spans="23:37" ht="16.5" customHeight="1" x14ac:dyDescent="0.25">
      <c r="W2430" s="156" t="s">
        <v>38</v>
      </c>
      <c r="X2430" s="156" t="s">
        <v>38</v>
      </c>
      <c r="Y2430" s="156" t="s">
        <v>38</v>
      </c>
      <c r="Z2430" s="156" t="s">
        <v>38</v>
      </c>
      <c r="AA2430" s="156" t="s">
        <v>38</v>
      </c>
      <c r="AB2430" s="156" t="s">
        <v>38</v>
      </c>
      <c r="AC2430" s="156" t="s">
        <v>38</v>
      </c>
      <c r="AD2430" s="96" t="s">
        <v>290</v>
      </c>
      <c r="AE2430" s="156" t="s">
        <v>38</v>
      </c>
      <c r="AF2430" s="156" t="s">
        <v>38</v>
      </c>
      <c r="AG2430" s="156" t="s">
        <v>38</v>
      </c>
      <c r="AH2430" s="156" t="s">
        <v>38</v>
      </c>
      <c r="AI2430" s="156" t="s">
        <v>38</v>
      </c>
      <c r="AJ2430" s="156" t="s">
        <v>38</v>
      </c>
      <c r="AK2430" s="156" t="s">
        <v>38</v>
      </c>
    </row>
    <row r="2431" spans="23:37" ht="16.5" customHeight="1" x14ac:dyDescent="0.25">
      <c r="W2431" s="156" t="s">
        <v>38</v>
      </c>
      <c r="X2431" s="156" t="s">
        <v>38</v>
      </c>
      <c r="Y2431" s="156" t="s">
        <v>38</v>
      </c>
      <c r="Z2431" s="156" t="s">
        <v>38</v>
      </c>
      <c r="AA2431" s="156" t="s">
        <v>38</v>
      </c>
      <c r="AB2431" s="156" t="s">
        <v>38</v>
      </c>
      <c r="AC2431" s="156" t="s">
        <v>38</v>
      </c>
      <c r="AD2431" s="96" t="s">
        <v>290</v>
      </c>
      <c r="AE2431" s="156" t="s">
        <v>38</v>
      </c>
      <c r="AF2431" s="156" t="s">
        <v>38</v>
      </c>
      <c r="AG2431" s="156" t="s">
        <v>38</v>
      </c>
      <c r="AH2431" s="156" t="s">
        <v>38</v>
      </c>
      <c r="AI2431" s="156" t="s">
        <v>38</v>
      </c>
      <c r="AJ2431" s="156" t="s">
        <v>38</v>
      </c>
      <c r="AK2431" s="156" t="s">
        <v>38</v>
      </c>
    </row>
    <row r="2432" spans="23:37" ht="16.5" customHeight="1" x14ac:dyDescent="0.25">
      <c r="W2432" s="156" t="s">
        <v>38</v>
      </c>
      <c r="X2432" s="156" t="s">
        <v>38</v>
      </c>
      <c r="Y2432" s="156" t="s">
        <v>38</v>
      </c>
      <c r="Z2432" s="156" t="s">
        <v>38</v>
      </c>
      <c r="AA2432" s="156" t="s">
        <v>38</v>
      </c>
      <c r="AB2432" s="156" t="s">
        <v>38</v>
      </c>
      <c r="AC2432" s="156" t="s">
        <v>38</v>
      </c>
      <c r="AD2432" s="96" t="s">
        <v>290</v>
      </c>
      <c r="AE2432" s="156" t="s">
        <v>38</v>
      </c>
      <c r="AF2432" s="156" t="s">
        <v>38</v>
      </c>
      <c r="AG2432" s="156" t="s">
        <v>38</v>
      </c>
      <c r="AH2432" s="156" t="s">
        <v>38</v>
      </c>
      <c r="AI2432" s="156" t="s">
        <v>38</v>
      </c>
      <c r="AJ2432" s="156" t="s">
        <v>38</v>
      </c>
      <c r="AK2432" s="156" t="s">
        <v>38</v>
      </c>
    </row>
    <row r="2433" spans="23:37" ht="16.5" customHeight="1" x14ac:dyDescent="0.25">
      <c r="W2433" s="156" t="s">
        <v>38</v>
      </c>
      <c r="X2433" s="156" t="s">
        <v>38</v>
      </c>
      <c r="Y2433" s="156" t="s">
        <v>38</v>
      </c>
      <c r="Z2433" s="156" t="s">
        <v>38</v>
      </c>
      <c r="AA2433" s="156" t="s">
        <v>38</v>
      </c>
      <c r="AB2433" s="156" t="s">
        <v>38</v>
      </c>
      <c r="AC2433" s="156" t="s">
        <v>38</v>
      </c>
      <c r="AD2433" s="96" t="s">
        <v>290</v>
      </c>
      <c r="AE2433" s="156" t="s">
        <v>38</v>
      </c>
      <c r="AF2433" s="156" t="s">
        <v>38</v>
      </c>
      <c r="AG2433" s="156" t="s">
        <v>38</v>
      </c>
      <c r="AH2433" s="156" t="s">
        <v>38</v>
      </c>
      <c r="AI2433" s="156" t="s">
        <v>38</v>
      </c>
      <c r="AJ2433" s="156" t="s">
        <v>38</v>
      </c>
      <c r="AK2433" s="156" t="s">
        <v>38</v>
      </c>
    </row>
    <row r="2434" spans="23:37" ht="16.5" customHeight="1" x14ac:dyDescent="0.25">
      <c r="W2434" s="156" t="s">
        <v>38</v>
      </c>
      <c r="X2434" s="156" t="s">
        <v>38</v>
      </c>
      <c r="Y2434" s="156" t="s">
        <v>38</v>
      </c>
      <c r="Z2434" s="156" t="s">
        <v>38</v>
      </c>
      <c r="AA2434" s="156" t="s">
        <v>38</v>
      </c>
      <c r="AB2434" s="156" t="s">
        <v>38</v>
      </c>
      <c r="AC2434" s="156" t="s">
        <v>38</v>
      </c>
      <c r="AD2434" s="96" t="s">
        <v>290</v>
      </c>
      <c r="AE2434" s="156" t="s">
        <v>38</v>
      </c>
      <c r="AF2434" s="156" t="s">
        <v>38</v>
      </c>
      <c r="AG2434" s="156" t="s">
        <v>38</v>
      </c>
      <c r="AH2434" s="156" t="s">
        <v>38</v>
      </c>
      <c r="AI2434" s="156" t="s">
        <v>38</v>
      </c>
      <c r="AJ2434" s="156" t="s">
        <v>38</v>
      </c>
      <c r="AK2434" s="156" t="s">
        <v>38</v>
      </c>
    </row>
    <row r="2435" spans="23:37" ht="16.5" customHeight="1" x14ac:dyDescent="0.25">
      <c r="W2435" s="156" t="s">
        <v>38</v>
      </c>
      <c r="X2435" s="156" t="s">
        <v>38</v>
      </c>
      <c r="Y2435" s="156" t="s">
        <v>38</v>
      </c>
      <c r="Z2435" s="156" t="s">
        <v>38</v>
      </c>
      <c r="AA2435" s="156" t="s">
        <v>38</v>
      </c>
      <c r="AB2435" s="156" t="s">
        <v>38</v>
      </c>
      <c r="AC2435" s="156" t="s">
        <v>38</v>
      </c>
      <c r="AD2435" s="96" t="s">
        <v>290</v>
      </c>
      <c r="AE2435" s="156" t="s">
        <v>38</v>
      </c>
      <c r="AF2435" s="156" t="s">
        <v>38</v>
      </c>
      <c r="AG2435" s="156" t="s">
        <v>38</v>
      </c>
      <c r="AH2435" s="156" t="s">
        <v>38</v>
      </c>
      <c r="AI2435" s="156" t="s">
        <v>38</v>
      </c>
      <c r="AJ2435" s="156" t="s">
        <v>38</v>
      </c>
      <c r="AK2435" s="156" t="s">
        <v>38</v>
      </c>
    </row>
    <row r="2436" spans="23:37" ht="16.5" customHeight="1" x14ac:dyDescent="0.25">
      <c r="W2436" s="156" t="s">
        <v>38</v>
      </c>
      <c r="X2436" s="156" t="s">
        <v>38</v>
      </c>
      <c r="Y2436" s="156" t="s">
        <v>38</v>
      </c>
      <c r="Z2436" s="156" t="s">
        <v>38</v>
      </c>
      <c r="AA2436" s="156" t="s">
        <v>38</v>
      </c>
      <c r="AB2436" s="156" t="s">
        <v>38</v>
      </c>
      <c r="AC2436" s="156" t="s">
        <v>38</v>
      </c>
      <c r="AD2436" s="96" t="s">
        <v>290</v>
      </c>
      <c r="AE2436" s="156" t="s">
        <v>38</v>
      </c>
      <c r="AF2436" s="156" t="s">
        <v>38</v>
      </c>
      <c r="AG2436" s="156" t="s">
        <v>38</v>
      </c>
      <c r="AH2436" s="156" t="s">
        <v>38</v>
      </c>
      <c r="AI2436" s="156" t="s">
        <v>38</v>
      </c>
      <c r="AJ2436" s="156" t="s">
        <v>38</v>
      </c>
      <c r="AK2436" s="156" t="s">
        <v>38</v>
      </c>
    </row>
    <row r="2437" spans="23:37" ht="16.5" customHeight="1" x14ac:dyDescent="0.25">
      <c r="W2437" s="156" t="s">
        <v>38</v>
      </c>
      <c r="X2437" s="156" t="s">
        <v>38</v>
      </c>
      <c r="Y2437" s="156" t="s">
        <v>38</v>
      </c>
      <c r="Z2437" s="156" t="s">
        <v>38</v>
      </c>
      <c r="AA2437" s="156" t="s">
        <v>38</v>
      </c>
      <c r="AB2437" s="156" t="s">
        <v>38</v>
      </c>
      <c r="AC2437" s="156" t="s">
        <v>38</v>
      </c>
      <c r="AD2437" s="96" t="s">
        <v>290</v>
      </c>
      <c r="AE2437" s="156" t="s">
        <v>38</v>
      </c>
      <c r="AF2437" s="156" t="s">
        <v>38</v>
      </c>
      <c r="AG2437" s="156" t="s">
        <v>38</v>
      </c>
      <c r="AH2437" s="156" t="s">
        <v>38</v>
      </c>
      <c r="AI2437" s="156" t="s">
        <v>38</v>
      </c>
      <c r="AJ2437" s="156" t="s">
        <v>38</v>
      </c>
      <c r="AK2437" s="156" t="s">
        <v>38</v>
      </c>
    </row>
    <row r="2438" spans="23:37" ht="16.5" customHeight="1" x14ac:dyDescent="0.25">
      <c r="W2438" s="156" t="s">
        <v>38</v>
      </c>
      <c r="X2438" s="156" t="s">
        <v>38</v>
      </c>
      <c r="Y2438" s="156" t="s">
        <v>38</v>
      </c>
      <c r="Z2438" s="156" t="s">
        <v>38</v>
      </c>
      <c r="AA2438" s="156" t="s">
        <v>38</v>
      </c>
      <c r="AB2438" s="156" t="s">
        <v>38</v>
      </c>
      <c r="AC2438" s="156" t="s">
        <v>38</v>
      </c>
      <c r="AD2438" s="96" t="s">
        <v>290</v>
      </c>
      <c r="AE2438" s="156" t="s">
        <v>38</v>
      </c>
      <c r="AF2438" s="156" t="s">
        <v>38</v>
      </c>
      <c r="AG2438" s="156" t="s">
        <v>38</v>
      </c>
      <c r="AH2438" s="156" t="s">
        <v>38</v>
      </c>
      <c r="AI2438" s="156" t="s">
        <v>38</v>
      </c>
      <c r="AJ2438" s="156" t="s">
        <v>38</v>
      </c>
      <c r="AK2438" s="156" t="s">
        <v>38</v>
      </c>
    </row>
    <row r="2439" spans="23:37" ht="16.5" customHeight="1" x14ac:dyDescent="0.25">
      <c r="W2439" s="156" t="s">
        <v>38</v>
      </c>
      <c r="X2439" s="156" t="s">
        <v>38</v>
      </c>
      <c r="Y2439" s="156" t="s">
        <v>38</v>
      </c>
      <c r="Z2439" s="156" t="s">
        <v>38</v>
      </c>
      <c r="AA2439" s="156" t="s">
        <v>38</v>
      </c>
      <c r="AB2439" s="156" t="s">
        <v>38</v>
      </c>
      <c r="AC2439" s="156" t="s">
        <v>38</v>
      </c>
      <c r="AD2439" s="96" t="s">
        <v>290</v>
      </c>
      <c r="AE2439" s="156" t="s">
        <v>38</v>
      </c>
      <c r="AF2439" s="156" t="s">
        <v>38</v>
      </c>
      <c r="AG2439" s="156" t="s">
        <v>38</v>
      </c>
      <c r="AH2439" s="156" t="s">
        <v>38</v>
      </c>
      <c r="AI2439" s="156" t="s">
        <v>38</v>
      </c>
      <c r="AJ2439" s="156" t="s">
        <v>38</v>
      </c>
      <c r="AK2439" s="156" t="s">
        <v>38</v>
      </c>
    </row>
    <row r="2440" spans="23:37" ht="16.5" customHeight="1" x14ac:dyDescent="0.25">
      <c r="W2440" s="156" t="s">
        <v>38</v>
      </c>
      <c r="X2440" s="156" t="s">
        <v>38</v>
      </c>
      <c r="Y2440" s="156" t="s">
        <v>38</v>
      </c>
      <c r="Z2440" s="156" t="s">
        <v>38</v>
      </c>
      <c r="AA2440" s="156" t="s">
        <v>38</v>
      </c>
      <c r="AB2440" s="156" t="s">
        <v>38</v>
      </c>
      <c r="AC2440" s="156" t="s">
        <v>38</v>
      </c>
      <c r="AD2440" s="96" t="s">
        <v>290</v>
      </c>
      <c r="AE2440" s="156" t="s">
        <v>38</v>
      </c>
      <c r="AF2440" s="156" t="s">
        <v>38</v>
      </c>
      <c r="AG2440" s="156" t="s">
        <v>38</v>
      </c>
      <c r="AH2440" s="156" t="s">
        <v>38</v>
      </c>
      <c r="AI2440" s="156" t="s">
        <v>38</v>
      </c>
      <c r="AJ2440" s="156" t="s">
        <v>38</v>
      </c>
      <c r="AK2440" s="156" t="s">
        <v>38</v>
      </c>
    </row>
    <row r="2441" spans="23:37" ht="16.5" customHeight="1" x14ac:dyDescent="0.25">
      <c r="W2441" s="156" t="s">
        <v>38</v>
      </c>
      <c r="X2441" s="156" t="s">
        <v>38</v>
      </c>
      <c r="Y2441" s="156" t="s">
        <v>38</v>
      </c>
      <c r="Z2441" s="156" t="s">
        <v>38</v>
      </c>
      <c r="AA2441" s="156" t="s">
        <v>38</v>
      </c>
      <c r="AB2441" s="156" t="s">
        <v>38</v>
      </c>
      <c r="AC2441" s="156" t="s">
        <v>38</v>
      </c>
      <c r="AD2441" s="96" t="s">
        <v>290</v>
      </c>
      <c r="AE2441" s="156" t="s">
        <v>38</v>
      </c>
      <c r="AF2441" s="156" t="s">
        <v>38</v>
      </c>
      <c r="AG2441" s="156" t="s">
        <v>38</v>
      </c>
      <c r="AH2441" s="156" t="s">
        <v>38</v>
      </c>
      <c r="AI2441" s="156" t="s">
        <v>38</v>
      </c>
      <c r="AJ2441" s="156" t="s">
        <v>38</v>
      </c>
      <c r="AK2441" s="156" t="s">
        <v>38</v>
      </c>
    </row>
    <row r="2442" spans="23:37" ht="16.5" customHeight="1" x14ac:dyDescent="0.25">
      <c r="W2442" s="156" t="s">
        <v>38</v>
      </c>
      <c r="X2442" s="156" t="s">
        <v>38</v>
      </c>
      <c r="Y2442" s="156" t="s">
        <v>38</v>
      </c>
      <c r="Z2442" s="156" t="s">
        <v>38</v>
      </c>
      <c r="AA2442" s="156" t="s">
        <v>38</v>
      </c>
      <c r="AB2442" s="156" t="s">
        <v>38</v>
      </c>
      <c r="AC2442" s="156" t="s">
        <v>38</v>
      </c>
      <c r="AD2442" s="96" t="s">
        <v>290</v>
      </c>
      <c r="AE2442" s="156" t="s">
        <v>38</v>
      </c>
      <c r="AF2442" s="156" t="s">
        <v>38</v>
      </c>
      <c r="AG2442" s="156" t="s">
        <v>38</v>
      </c>
      <c r="AH2442" s="156" t="s">
        <v>38</v>
      </c>
      <c r="AI2442" s="156" t="s">
        <v>38</v>
      </c>
      <c r="AJ2442" s="156" t="s">
        <v>38</v>
      </c>
      <c r="AK2442" s="156" t="s">
        <v>38</v>
      </c>
    </row>
    <row r="2443" spans="23:37" ht="16.5" customHeight="1" x14ac:dyDescent="0.25">
      <c r="W2443" s="156" t="s">
        <v>38</v>
      </c>
      <c r="X2443" s="156" t="s">
        <v>38</v>
      </c>
      <c r="Y2443" s="156" t="s">
        <v>38</v>
      </c>
      <c r="Z2443" s="156" t="s">
        <v>38</v>
      </c>
      <c r="AA2443" s="156" t="s">
        <v>38</v>
      </c>
      <c r="AB2443" s="156" t="s">
        <v>38</v>
      </c>
      <c r="AC2443" s="156" t="s">
        <v>38</v>
      </c>
      <c r="AD2443" s="96" t="s">
        <v>290</v>
      </c>
      <c r="AE2443" s="156" t="s">
        <v>38</v>
      </c>
      <c r="AF2443" s="156" t="s">
        <v>38</v>
      </c>
      <c r="AG2443" s="156" t="s">
        <v>38</v>
      </c>
      <c r="AH2443" s="156" t="s">
        <v>38</v>
      </c>
      <c r="AI2443" s="156" t="s">
        <v>38</v>
      </c>
      <c r="AJ2443" s="156" t="s">
        <v>38</v>
      </c>
      <c r="AK2443" s="156" t="s">
        <v>38</v>
      </c>
    </row>
    <row r="2444" spans="23:37" ht="16.5" customHeight="1" x14ac:dyDescent="0.25">
      <c r="W2444" s="156" t="s">
        <v>38</v>
      </c>
      <c r="X2444" s="156" t="s">
        <v>38</v>
      </c>
      <c r="Y2444" s="156" t="s">
        <v>38</v>
      </c>
      <c r="Z2444" s="156" t="s">
        <v>38</v>
      </c>
      <c r="AA2444" s="156" t="s">
        <v>38</v>
      </c>
      <c r="AB2444" s="156" t="s">
        <v>38</v>
      </c>
      <c r="AC2444" s="156" t="s">
        <v>38</v>
      </c>
      <c r="AD2444" s="96" t="s">
        <v>290</v>
      </c>
      <c r="AE2444" s="156" t="s">
        <v>38</v>
      </c>
      <c r="AF2444" s="156" t="s">
        <v>38</v>
      </c>
      <c r="AG2444" s="156" t="s">
        <v>38</v>
      </c>
      <c r="AH2444" s="156" t="s">
        <v>38</v>
      </c>
      <c r="AI2444" s="156" t="s">
        <v>38</v>
      </c>
      <c r="AJ2444" s="156" t="s">
        <v>38</v>
      </c>
      <c r="AK2444" s="156" t="s">
        <v>38</v>
      </c>
    </row>
    <row r="2445" spans="23:37" ht="16.5" customHeight="1" x14ac:dyDescent="0.25">
      <c r="W2445" s="156" t="s">
        <v>38</v>
      </c>
      <c r="X2445" s="156" t="s">
        <v>38</v>
      </c>
      <c r="Y2445" s="156" t="s">
        <v>38</v>
      </c>
      <c r="Z2445" s="156" t="s">
        <v>38</v>
      </c>
      <c r="AA2445" s="156" t="s">
        <v>38</v>
      </c>
      <c r="AB2445" s="156" t="s">
        <v>38</v>
      </c>
      <c r="AC2445" s="156" t="s">
        <v>38</v>
      </c>
      <c r="AD2445" s="96" t="s">
        <v>290</v>
      </c>
      <c r="AE2445" s="156" t="s">
        <v>38</v>
      </c>
      <c r="AF2445" s="156" t="s">
        <v>38</v>
      </c>
      <c r="AG2445" s="156" t="s">
        <v>38</v>
      </c>
      <c r="AH2445" s="156" t="s">
        <v>38</v>
      </c>
      <c r="AI2445" s="156" t="s">
        <v>38</v>
      </c>
      <c r="AJ2445" s="156" t="s">
        <v>38</v>
      </c>
      <c r="AK2445" s="156" t="s">
        <v>38</v>
      </c>
    </row>
    <row r="2446" spans="23:37" ht="16.5" customHeight="1" x14ac:dyDescent="0.25">
      <c r="W2446" s="156" t="s">
        <v>38</v>
      </c>
      <c r="X2446" s="156" t="s">
        <v>38</v>
      </c>
      <c r="Y2446" s="156" t="s">
        <v>38</v>
      </c>
      <c r="Z2446" s="156" t="s">
        <v>38</v>
      </c>
      <c r="AA2446" s="156" t="s">
        <v>38</v>
      </c>
      <c r="AB2446" s="156" t="s">
        <v>38</v>
      </c>
      <c r="AC2446" s="156" t="s">
        <v>38</v>
      </c>
      <c r="AD2446" s="96" t="s">
        <v>290</v>
      </c>
      <c r="AE2446" s="156" t="s">
        <v>38</v>
      </c>
      <c r="AF2446" s="156" t="s">
        <v>38</v>
      </c>
      <c r="AG2446" s="156" t="s">
        <v>38</v>
      </c>
      <c r="AH2446" s="156" t="s">
        <v>38</v>
      </c>
      <c r="AI2446" s="156" t="s">
        <v>38</v>
      </c>
      <c r="AJ2446" s="156" t="s">
        <v>38</v>
      </c>
      <c r="AK2446" s="156" t="s">
        <v>38</v>
      </c>
    </row>
    <row r="2447" spans="23:37" ht="16.5" customHeight="1" x14ac:dyDescent="0.25">
      <c r="W2447" s="156" t="s">
        <v>38</v>
      </c>
      <c r="X2447" s="156" t="s">
        <v>38</v>
      </c>
      <c r="Y2447" s="156" t="s">
        <v>38</v>
      </c>
      <c r="Z2447" s="156" t="s">
        <v>38</v>
      </c>
      <c r="AA2447" s="156" t="s">
        <v>38</v>
      </c>
      <c r="AB2447" s="156" t="s">
        <v>38</v>
      </c>
      <c r="AC2447" s="156" t="s">
        <v>38</v>
      </c>
      <c r="AD2447" s="96" t="s">
        <v>290</v>
      </c>
      <c r="AE2447" s="156" t="s">
        <v>38</v>
      </c>
      <c r="AF2447" s="156" t="s">
        <v>38</v>
      </c>
      <c r="AG2447" s="156" t="s">
        <v>38</v>
      </c>
      <c r="AH2447" s="156" t="s">
        <v>38</v>
      </c>
      <c r="AI2447" s="156" t="s">
        <v>38</v>
      </c>
      <c r="AJ2447" s="156" t="s">
        <v>38</v>
      </c>
      <c r="AK2447" s="156" t="s">
        <v>38</v>
      </c>
    </row>
    <row r="2448" spans="23:37" ht="16.5" customHeight="1" x14ac:dyDescent="0.25">
      <c r="W2448" s="156" t="s">
        <v>38</v>
      </c>
      <c r="X2448" s="156" t="s">
        <v>38</v>
      </c>
      <c r="Y2448" s="156" t="s">
        <v>38</v>
      </c>
      <c r="Z2448" s="156" t="s">
        <v>38</v>
      </c>
      <c r="AA2448" s="156" t="s">
        <v>38</v>
      </c>
      <c r="AB2448" s="156" t="s">
        <v>38</v>
      </c>
      <c r="AC2448" s="156" t="s">
        <v>38</v>
      </c>
      <c r="AD2448" s="96" t="s">
        <v>290</v>
      </c>
      <c r="AE2448" s="156" t="s">
        <v>38</v>
      </c>
      <c r="AF2448" s="156" t="s">
        <v>38</v>
      </c>
      <c r="AG2448" s="156" t="s">
        <v>38</v>
      </c>
      <c r="AH2448" s="156" t="s">
        <v>38</v>
      </c>
      <c r="AI2448" s="156" t="s">
        <v>38</v>
      </c>
      <c r="AJ2448" s="156" t="s">
        <v>38</v>
      </c>
      <c r="AK2448" s="156" t="s">
        <v>38</v>
      </c>
    </row>
    <row r="2449" spans="23:37" ht="16.5" customHeight="1" x14ac:dyDescent="0.25">
      <c r="W2449" s="156" t="s">
        <v>38</v>
      </c>
      <c r="X2449" s="156" t="s">
        <v>38</v>
      </c>
      <c r="Y2449" s="156" t="s">
        <v>38</v>
      </c>
      <c r="Z2449" s="156" t="s">
        <v>38</v>
      </c>
      <c r="AA2449" s="156" t="s">
        <v>38</v>
      </c>
      <c r="AB2449" s="156" t="s">
        <v>38</v>
      </c>
      <c r="AC2449" s="156" t="s">
        <v>38</v>
      </c>
      <c r="AD2449" s="96" t="s">
        <v>290</v>
      </c>
      <c r="AE2449" s="156" t="s">
        <v>38</v>
      </c>
      <c r="AF2449" s="156" t="s">
        <v>38</v>
      </c>
      <c r="AG2449" s="156" t="s">
        <v>38</v>
      </c>
      <c r="AH2449" s="156" t="s">
        <v>38</v>
      </c>
      <c r="AI2449" s="156" t="s">
        <v>38</v>
      </c>
      <c r="AJ2449" s="156" t="s">
        <v>38</v>
      </c>
      <c r="AK2449" s="156" t="s">
        <v>38</v>
      </c>
    </row>
    <row r="2450" spans="23:37" ht="16.5" customHeight="1" x14ac:dyDescent="0.25">
      <c r="W2450" s="156" t="s">
        <v>38</v>
      </c>
      <c r="X2450" s="156" t="s">
        <v>38</v>
      </c>
      <c r="Y2450" s="156" t="s">
        <v>38</v>
      </c>
      <c r="Z2450" s="156" t="s">
        <v>38</v>
      </c>
      <c r="AA2450" s="156" t="s">
        <v>38</v>
      </c>
      <c r="AB2450" s="156" t="s">
        <v>38</v>
      </c>
      <c r="AC2450" s="156" t="s">
        <v>38</v>
      </c>
      <c r="AD2450" s="96" t="s">
        <v>290</v>
      </c>
      <c r="AE2450" s="156" t="s">
        <v>38</v>
      </c>
      <c r="AF2450" s="156" t="s">
        <v>38</v>
      </c>
      <c r="AG2450" s="156" t="s">
        <v>38</v>
      </c>
      <c r="AH2450" s="156" t="s">
        <v>38</v>
      </c>
      <c r="AI2450" s="156" t="s">
        <v>38</v>
      </c>
      <c r="AJ2450" s="156" t="s">
        <v>38</v>
      </c>
      <c r="AK2450" s="156" t="s">
        <v>38</v>
      </c>
    </row>
    <row r="2451" spans="23:37" ht="16.5" customHeight="1" x14ac:dyDescent="0.25">
      <c r="W2451" s="156" t="s">
        <v>38</v>
      </c>
      <c r="X2451" s="156" t="s">
        <v>38</v>
      </c>
      <c r="Y2451" s="156" t="s">
        <v>38</v>
      </c>
      <c r="Z2451" s="156" t="s">
        <v>38</v>
      </c>
      <c r="AA2451" s="156" t="s">
        <v>38</v>
      </c>
      <c r="AB2451" s="156" t="s">
        <v>38</v>
      </c>
      <c r="AC2451" s="156" t="s">
        <v>38</v>
      </c>
      <c r="AD2451" s="96" t="s">
        <v>290</v>
      </c>
      <c r="AE2451" s="156" t="s">
        <v>38</v>
      </c>
      <c r="AF2451" s="156" t="s">
        <v>38</v>
      </c>
      <c r="AG2451" s="156" t="s">
        <v>38</v>
      </c>
      <c r="AH2451" s="156" t="s">
        <v>38</v>
      </c>
      <c r="AI2451" s="156" t="s">
        <v>38</v>
      </c>
      <c r="AJ2451" s="156" t="s">
        <v>38</v>
      </c>
      <c r="AK2451" s="156" t="s">
        <v>38</v>
      </c>
    </row>
    <row r="2452" spans="23:37" ht="16.5" customHeight="1" x14ac:dyDescent="0.25">
      <c r="W2452" s="156" t="s">
        <v>38</v>
      </c>
      <c r="X2452" s="156" t="s">
        <v>38</v>
      </c>
      <c r="Y2452" s="156" t="s">
        <v>38</v>
      </c>
      <c r="Z2452" s="156" t="s">
        <v>38</v>
      </c>
      <c r="AA2452" s="156" t="s">
        <v>38</v>
      </c>
      <c r="AB2452" s="156" t="s">
        <v>38</v>
      </c>
      <c r="AC2452" s="156" t="s">
        <v>38</v>
      </c>
      <c r="AD2452" s="96" t="s">
        <v>290</v>
      </c>
      <c r="AE2452" s="156" t="s">
        <v>38</v>
      </c>
      <c r="AF2452" s="156" t="s">
        <v>38</v>
      </c>
      <c r="AG2452" s="156" t="s">
        <v>38</v>
      </c>
      <c r="AH2452" s="156" t="s">
        <v>38</v>
      </c>
      <c r="AI2452" s="156" t="s">
        <v>38</v>
      </c>
      <c r="AJ2452" s="156" t="s">
        <v>38</v>
      </c>
      <c r="AK2452" s="156" t="s">
        <v>38</v>
      </c>
    </row>
    <row r="2453" spans="23:37" ht="16.5" customHeight="1" x14ac:dyDescent="0.25">
      <c r="W2453" s="156" t="s">
        <v>38</v>
      </c>
      <c r="X2453" s="156" t="s">
        <v>38</v>
      </c>
      <c r="Y2453" s="156" t="s">
        <v>38</v>
      </c>
      <c r="Z2453" s="156" t="s">
        <v>38</v>
      </c>
      <c r="AA2453" s="156" t="s">
        <v>38</v>
      </c>
      <c r="AB2453" s="156" t="s">
        <v>38</v>
      </c>
      <c r="AC2453" s="156" t="s">
        <v>38</v>
      </c>
      <c r="AD2453" s="96" t="s">
        <v>290</v>
      </c>
      <c r="AE2453" s="156" t="s">
        <v>38</v>
      </c>
      <c r="AF2453" s="156" t="s">
        <v>38</v>
      </c>
      <c r="AG2453" s="156" t="s">
        <v>38</v>
      </c>
      <c r="AH2453" s="156" t="s">
        <v>38</v>
      </c>
      <c r="AI2453" s="156" t="s">
        <v>38</v>
      </c>
      <c r="AJ2453" s="156" t="s">
        <v>38</v>
      </c>
      <c r="AK2453" s="156" t="s">
        <v>38</v>
      </c>
    </row>
    <row r="2454" spans="23:37" ht="16.5" customHeight="1" x14ac:dyDescent="0.25">
      <c r="W2454" s="156" t="s">
        <v>38</v>
      </c>
      <c r="X2454" s="156" t="s">
        <v>38</v>
      </c>
      <c r="Y2454" s="156" t="s">
        <v>38</v>
      </c>
      <c r="Z2454" s="156" t="s">
        <v>38</v>
      </c>
      <c r="AA2454" s="156" t="s">
        <v>38</v>
      </c>
      <c r="AB2454" s="156" t="s">
        <v>38</v>
      </c>
      <c r="AC2454" s="156" t="s">
        <v>38</v>
      </c>
      <c r="AD2454" s="96" t="s">
        <v>290</v>
      </c>
      <c r="AE2454" s="156" t="s">
        <v>38</v>
      </c>
      <c r="AF2454" s="156" t="s">
        <v>38</v>
      </c>
      <c r="AG2454" s="156" t="s">
        <v>38</v>
      </c>
      <c r="AH2454" s="156" t="s">
        <v>38</v>
      </c>
      <c r="AI2454" s="156" t="s">
        <v>38</v>
      </c>
      <c r="AJ2454" s="156" t="s">
        <v>38</v>
      </c>
      <c r="AK2454" s="156" t="s">
        <v>38</v>
      </c>
    </row>
    <row r="2455" spans="23:37" ht="16.5" customHeight="1" x14ac:dyDescent="0.25">
      <c r="W2455" s="156" t="s">
        <v>38</v>
      </c>
      <c r="X2455" s="156" t="s">
        <v>38</v>
      </c>
      <c r="Y2455" s="156" t="s">
        <v>38</v>
      </c>
      <c r="Z2455" s="156" t="s">
        <v>38</v>
      </c>
      <c r="AA2455" s="156" t="s">
        <v>38</v>
      </c>
      <c r="AB2455" s="156" t="s">
        <v>38</v>
      </c>
      <c r="AC2455" s="156" t="s">
        <v>38</v>
      </c>
      <c r="AD2455" s="96" t="s">
        <v>290</v>
      </c>
      <c r="AE2455" s="156" t="s">
        <v>38</v>
      </c>
      <c r="AF2455" s="156" t="s">
        <v>38</v>
      </c>
      <c r="AG2455" s="156" t="s">
        <v>38</v>
      </c>
      <c r="AH2455" s="156" t="s">
        <v>38</v>
      </c>
      <c r="AI2455" s="156" t="s">
        <v>38</v>
      </c>
      <c r="AJ2455" s="156" t="s">
        <v>38</v>
      </c>
      <c r="AK2455" s="156" t="s">
        <v>38</v>
      </c>
    </row>
    <row r="2456" spans="23:37" ht="16.5" customHeight="1" x14ac:dyDescent="0.25">
      <c r="W2456" s="156" t="s">
        <v>38</v>
      </c>
      <c r="X2456" s="156" t="s">
        <v>38</v>
      </c>
      <c r="Y2456" s="156" t="s">
        <v>38</v>
      </c>
      <c r="Z2456" s="156" t="s">
        <v>38</v>
      </c>
      <c r="AA2456" s="156" t="s">
        <v>38</v>
      </c>
      <c r="AB2456" s="156" t="s">
        <v>38</v>
      </c>
      <c r="AC2456" s="156" t="s">
        <v>38</v>
      </c>
      <c r="AD2456" s="96" t="s">
        <v>290</v>
      </c>
      <c r="AE2456" s="156" t="s">
        <v>38</v>
      </c>
      <c r="AF2456" s="156" t="s">
        <v>38</v>
      </c>
      <c r="AG2456" s="156" t="s">
        <v>38</v>
      </c>
      <c r="AH2456" s="156" t="s">
        <v>38</v>
      </c>
      <c r="AI2456" s="156" t="s">
        <v>38</v>
      </c>
      <c r="AJ2456" s="156" t="s">
        <v>38</v>
      </c>
      <c r="AK2456" s="156" t="s">
        <v>38</v>
      </c>
    </row>
    <row r="2457" spans="23:37" ht="16.5" customHeight="1" x14ac:dyDescent="0.25">
      <c r="W2457" s="156" t="s">
        <v>38</v>
      </c>
      <c r="X2457" s="156" t="s">
        <v>38</v>
      </c>
      <c r="Y2457" s="156" t="s">
        <v>38</v>
      </c>
      <c r="Z2457" s="156" t="s">
        <v>38</v>
      </c>
      <c r="AA2457" s="156" t="s">
        <v>38</v>
      </c>
      <c r="AB2457" s="156" t="s">
        <v>38</v>
      </c>
      <c r="AC2457" s="156" t="s">
        <v>38</v>
      </c>
      <c r="AD2457" s="96" t="s">
        <v>290</v>
      </c>
      <c r="AE2457" s="156" t="s">
        <v>38</v>
      </c>
      <c r="AF2457" s="156" t="s">
        <v>38</v>
      </c>
      <c r="AG2457" s="156" t="s">
        <v>38</v>
      </c>
      <c r="AH2457" s="156" t="s">
        <v>38</v>
      </c>
      <c r="AI2457" s="156" t="s">
        <v>38</v>
      </c>
      <c r="AJ2457" s="156" t="s">
        <v>38</v>
      </c>
      <c r="AK2457" s="156" t="s">
        <v>38</v>
      </c>
    </row>
    <row r="2458" spans="23:37" ht="16.5" customHeight="1" x14ac:dyDescent="0.25">
      <c r="W2458" s="156" t="s">
        <v>38</v>
      </c>
      <c r="X2458" s="156" t="s">
        <v>38</v>
      </c>
      <c r="Y2458" s="156" t="s">
        <v>38</v>
      </c>
      <c r="Z2458" s="156" t="s">
        <v>38</v>
      </c>
      <c r="AA2458" s="156" t="s">
        <v>38</v>
      </c>
      <c r="AB2458" s="156" t="s">
        <v>38</v>
      </c>
      <c r="AC2458" s="156" t="s">
        <v>38</v>
      </c>
      <c r="AD2458" s="96" t="s">
        <v>290</v>
      </c>
      <c r="AE2458" s="156" t="s">
        <v>38</v>
      </c>
      <c r="AF2458" s="156" t="s">
        <v>38</v>
      </c>
      <c r="AG2458" s="156" t="s">
        <v>38</v>
      </c>
      <c r="AH2458" s="156" t="s">
        <v>38</v>
      </c>
      <c r="AI2458" s="156" t="s">
        <v>38</v>
      </c>
      <c r="AJ2458" s="156" t="s">
        <v>38</v>
      </c>
      <c r="AK2458" s="156" t="s">
        <v>38</v>
      </c>
    </row>
    <row r="2459" spans="23:37" ht="16.5" customHeight="1" x14ac:dyDescent="0.25">
      <c r="W2459" s="156" t="s">
        <v>38</v>
      </c>
      <c r="X2459" s="156" t="s">
        <v>38</v>
      </c>
      <c r="Y2459" s="156" t="s">
        <v>38</v>
      </c>
      <c r="Z2459" s="156" t="s">
        <v>38</v>
      </c>
      <c r="AA2459" s="156" t="s">
        <v>38</v>
      </c>
      <c r="AB2459" s="156" t="s">
        <v>38</v>
      </c>
      <c r="AC2459" s="156" t="s">
        <v>38</v>
      </c>
      <c r="AD2459" s="96" t="s">
        <v>290</v>
      </c>
      <c r="AE2459" s="156" t="s">
        <v>38</v>
      </c>
      <c r="AF2459" s="156" t="s">
        <v>38</v>
      </c>
      <c r="AG2459" s="156" t="s">
        <v>38</v>
      </c>
      <c r="AH2459" s="156" t="s">
        <v>38</v>
      </c>
      <c r="AI2459" s="156" t="s">
        <v>38</v>
      </c>
      <c r="AJ2459" s="156" t="s">
        <v>38</v>
      </c>
      <c r="AK2459" s="156" t="s">
        <v>38</v>
      </c>
    </row>
    <row r="2460" spans="23:37" ht="16.5" customHeight="1" x14ac:dyDescent="0.25">
      <c r="W2460" s="156" t="s">
        <v>38</v>
      </c>
      <c r="X2460" s="156" t="s">
        <v>38</v>
      </c>
      <c r="Y2460" s="156" t="s">
        <v>38</v>
      </c>
      <c r="Z2460" s="156" t="s">
        <v>38</v>
      </c>
      <c r="AA2460" s="156" t="s">
        <v>38</v>
      </c>
      <c r="AB2460" s="156" t="s">
        <v>38</v>
      </c>
      <c r="AC2460" s="156" t="s">
        <v>38</v>
      </c>
      <c r="AD2460" s="96" t="s">
        <v>290</v>
      </c>
      <c r="AE2460" s="156" t="s">
        <v>38</v>
      </c>
      <c r="AF2460" s="156" t="s">
        <v>38</v>
      </c>
      <c r="AG2460" s="156" t="s">
        <v>38</v>
      </c>
      <c r="AH2460" s="156" t="s">
        <v>38</v>
      </c>
      <c r="AI2460" s="156" t="s">
        <v>38</v>
      </c>
      <c r="AJ2460" s="156" t="s">
        <v>38</v>
      </c>
      <c r="AK2460" s="156" t="s">
        <v>38</v>
      </c>
    </row>
    <row r="2461" spans="23:37" ht="16.5" customHeight="1" x14ac:dyDescent="0.25">
      <c r="W2461" s="156" t="s">
        <v>38</v>
      </c>
      <c r="X2461" s="156" t="s">
        <v>38</v>
      </c>
      <c r="Y2461" s="156" t="s">
        <v>38</v>
      </c>
      <c r="Z2461" s="156" t="s">
        <v>38</v>
      </c>
      <c r="AA2461" s="156" t="s">
        <v>38</v>
      </c>
      <c r="AB2461" s="156" t="s">
        <v>38</v>
      </c>
      <c r="AC2461" s="156" t="s">
        <v>38</v>
      </c>
      <c r="AD2461" s="96" t="s">
        <v>290</v>
      </c>
      <c r="AE2461" s="156" t="s">
        <v>38</v>
      </c>
      <c r="AF2461" s="156" t="s">
        <v>38</v>
      </c>
      <c r="AG2461" s="156" t="s">
        <v>38</v>
      </c>
      <c r="AH2461" s="156" t="s">
        <v>38</v>
      </c>
      <c r="AI2461" s="156" t="s">
        <v>38</v>
      </c>
      <c r="AJ2461" s="156" t="s">
        <v>38</v>
      </c>
      <c r="AK2461" s="156" t="s">
        <v>38</v>
      </c>
    </row>
    <row r="2462" spans="23:37" ht="16.5" customHeight="1" x14ac:dyDescent="0.25">
      <c r="W2462" s="156" t="s">
        <v>38</v>
      </c>
      <c r="X2462" s="156" t="s">
        <v>38</v>
      </c>
      <c r="Y2462" s="156" t="s">
        <v>38</v>
      </c>
      <c r="Z2462" s="156" t="s">
        <v>38</v>
      </c>
      <c r="AA2462" s="156" t="s">
        <v>38</v>
      </c>
      <c r="AB2462" s="156" t="s">
        <v>38</v>
      </c>
      <c r="AC2462" s="156" t="s">
        <v>38</v>
      </c>
      <c r="AD2462" s="96" t="s">
        <v>290</v>
      </c>
      <c r="AE2462" s="156" t="s">
        <v>38</v>
      </c>
      <c r="AF2462" s="156" t="s">
        <v>38</v>
      </c>
      <c r="AG2462" s="156" t="s">
        <v>38</v>
      </c>
      <c r="AH2462" s="156" t="s">
        <v>38</v>
      </c>
      <c r="AI2462" s="156" t="s">
        <v>38</v>
      </c>
      <c r="AJ2462" s="156" t="s">
        <v>38</v>
      </c>
      <c r="AK2462" s="156" t="s">
        <v>38</v>
      </c>
    </row>
    <row r="2463" spans="23:37" ht="16.5" customHeight="1" x14ac:dyDescent="0.25">
      <c r="W2463" s="156" t="s">
        <v>38</v>
      </c>
      <c r="X2463" s="156" t="s">
        <v>38</v>
      </c>
      <c r="Y2463" s="156" t="s">
        <v>38</v>
      </c>
      <c r="Z2463" s="156" t="s">
        <v>38</v>
      </c>
      <c r="AA2463" s="156" t="s">
        <v>38</v>
      </c>
      <c r="AB2463" s="156" t="s">
        <v>38</v>
      </c>
      <c r="AC2463" s="156" t="s">
        <v>38</v>
      </c>
      <c r="AD2463" s="96" t="s">
        <v>290</v>
      </c>
      <c r="AE2463" s="156" t="s">
        <v>38</v>
      </c>
      <c r="AF2463" s="156" t="s">
        <v>38</v>
      </c>
      <c r="AG2463" s="156" t="s">
        <v>38</v>
      </c>
      <c r="AH2463" s="156" t="s">
        <v>38</v>
      </c>
      <c r="AI2463" s="156" t="s">
        <v>38</v>
      </c>
      <c r="AJ2463" s="156" t="s">
        <v>38</v>
      </c>
      <c r="AK2463" s="156" t="s">
        <v>38</v>
      </c>
    </row>
    <row r="2464" spans="23:37" ht="16.5" customHeight="1" x14ac:dyDescent="0.25">
      <c r="W2464" s="156" t="s">
        <v>38</v>
      </c>
      <c r="X2464" s="156" t="s">
        <v>38</v>
      </c>
      <c r="Y2464" s="156" t="s">
        <v>38</v>
      </c>
      <c r="Z2464" s="156" t="s">
        <v>38</v>
      </c>
      <c r="AA2464" s="156" t="s">
        <v>38</v>
      </c>
      <c r="AB2464" s="156" t="s">
        <v>38</v>
      </c>
      <c r="AC2464" s="156" t="s">
        <v>38</v>
      </c>
      <c r="AD2464" s="96" t="s">
        <v>290</v>
      </c>
      <c r="AE2464" s="156" t="s">
        <v>38</v>
      </c>
      <c r="AF2464" s="156" t="s">
        <v>38</v>
      </c>
      <c r="AG2464" s="156" t="s">
        <v>38</v>
      </c>
      <c r="AH2464" s="156" t="s">
        <v>38</v>
      </c>
      <c r="AI2464" s="156" t="s">
        <v>38</v>
      </c>
      <c r="AJ2464" s="156" t="s">
        <v>38</v>
      </c>
      <c r="AK2464" s="156" t="s">
        <v>38</v>
      </c>
    </row>
    <row r="2465" spans="23:37" ht="16.5" customHeight="1" x14ac:dyDescent="0.25">
      <c r="W2465" s="156" t="s">
        <v>38</v>
      </c>
      <c r="X2465" s="156" t="s">
        <v>38</v>
      </c>
      <c r="Y2465" s="156" t="s">
        <v>38</v>
      </c>
      <c r="Z2465" s="156" t="s">
        <v>38</v>
      </c>
      <c r="AA2465" s="156" t="s">
        <v>38</v>
      </c>
      <c r="AB2465" s="156" t="s">
        <v>38</v>
      </c>
      <c r="AC2465" s="156" t="s">
        <v>38</v>
      </c>
      <c r="AD2465" s="96" t="s">
        <v>290</v>
      </c>
      <c r="AE2465" s="156" t="s">
        <v>38</v>
      </c>
      <c r="AF2465" s="156" t="s">
        <v>38</v>
      </c>
      <c r="AG2465" s="156" t="s">
        <v>38</v>
      </c>
      <c r="AH2465" s="156" t="s">
        <v>38</v>
      </c>
      <c r="AI2465" s="156" t="s">
        <v>38</v>
      </c>
      <c r="AJ2465" s="156" t="s">
        <v>38</v>
      </c>
      <c r="AK2465" s="156" t="s">
        <v>38</v>
      </c>
    </row>
    <row r="2466" spans="23:37" ht="16.5" customHeight="1" x14ac:dyDescent="0.25">
      <c r="W2466" s="156" t="s">
        <v>38</v>
      </c>
      <c r="X2466" s="156" t="s">
        <v>38</v>
      </c>
      <c r="Y2466" s="156" t="s">
        <v>38</v>
      </c>
      <c r="Z2466" s="156" t="s">
        <v>38</v>
      </c>
      <c r="AA2466" s="156" t="s">
        <v>38</v>
      </c>
      <c r="AB2466" s="156" t="s">
        <v>38</v>
      </c>
      <c r="AC2466" s="156" t="s">
        <v>38</v>
      </c>
      <c r="AD2466" s="96" t="s">
        <v>290</v>
      </c>
      <c r="AE2466" s="156" t="s">
        <v>38</v>
      </c>
      <c r="AF2466" s="156" t="s">
        <v>38</v>
      </c>
      <c r="AG2466" s="156" t="s">
        <v>38</v>
      </c>
      <c r="AH2466" s="156" t="s">
        <v>38</v>
      </c>
      <c r="AI2466" s="156" t="s">
        <v>38</v>
      </c>
      <c r="AJ2466" s="156" t="s">
        <v>38</v>
      </c>
      <c r="AK2466" s="156" t="s">
        <v>38</v>
      </c>
    </row>
    <row r="2467" spans="23:37" ht="16.5" customHeight="1" x14ac:dyDescent="0.25">
      <c r="W2467" s="156" t="s">
        <v>38</v>
      </c>
      <c r="X2467" s="156" t="s">
        <v>38</v>
      </c>
      <c r="Y2467" s="156" t="s">
        <v>38</v>
      </c>
      <c r="Z2467" s="156" t="s">
        <v>38</v>
      </c>
      <c r="AA2467" s="156" t="s">
        <v>38</v>
      </c>
      <c r="AB2467" s="156" t="s">
        <v>38</v>
      </c>
      <c r="AC2467" s="156" t="s">
        <v>38</v>
      </c>
      <c r="AD2467" s="96" t="s">
        <v>290</v>
      </c>
      <c r="AE2467" s="156" t="s">
        <v>38</v>
      </c>
      <c r="AF2467" s="156" t="s">
        <v>38</v>
      </c>
      <c r="AG2467" s="156" t="s">
        <v>38</v>
      </c>
      <c r="AH2467" s="156" t="s">
        <v>38</v>
      </c>
      <c r="AI2467" s="156" t="s">
        <v>38</v>
      </c>
      <c r="AJ2467" s="156" t="s">
        <v>38</v>
      </c>
      <c r="AK2467" s="156" t="s">
        <v>38</v>
      </c>
    </row>
    <row r="2468" spans="23:37" ht="16.5" customHeight="1" x14ac:dyDescent="0.25">
      <c r="W2468" s="156" t="s">
        <v>38</v>
      </c>
      <c r="X2468" s="156" t="s">
        <v>38</v>
      </c>
      <c r="Y2468" s="156" t="s">
        <v>38</v>
      </c>
      <c r="Z2468" s="156" t="s">
        <v>38</v>
      </c>
      <c r="AA2468" s="156" t="s">
        <v>38</v>
      </c>
      <c r="AB2468" s="156" t="s">
        <v>38</v>
      </c>
      <c r="AC2468" s="156" t="s">
        <v>38</v>
      </c>
      <c r="AD2468" s="96" t="s">
        <v>290</v>
      </c>
      <c r="AE2468" s="156" t="s">
        <v>38</v>
      </c>
      <c r="AF2468" s="156" t="s">
        <v>38</v>
      </c>
      <c r="AG2468" s="156" t="s">
        <v>38</v>
      </c>
      <c r="AH2468" s="156" t="s">
        <v>38</v>
      </c>
      <c r="AI2468" s="156" t="s">
        <v>38</v>
      </c>
      <c r="AJ2468" s="156" t="s">
        <v>38</v>
      </c>
      <c r="AK2468" s="156" t="s">
        <v>38</v>
      </c>
    </row>
    <row r="2469" spans="23:37" ht="16.5" customHeight="1" x14ac:dyDescent="0.25">
      <c r="W2469" s="156" t="s">
        <v>38</v>
      </c>
      <c r="X2469" s="156" t="s">
        <v>38</v>
      </c>
      <c r="Y2469" s="156" t="s">
        <v>38</v>
      </c>
      <c r="Z2469" s="156" t="s">
        <v>38</v>
      </c>
      <c r="AA2469" s="156" t="s">
        <v>38</v>
      </c>
      <c r="AB2469" s="156" t="s">
        <v>38</v>
      </c>
      <c r="AC2469" s="156" t="s">
        <v>38</v>
      </c>
      <c r="AD2469" s="96" t="s">
        <v>290</v>
      </c>
      <c r="AE2469" s="156" t="s">
        <v>38</v>
      </c>
      <c r="AF2469" s="156" t="s">
        <v>38</v>
      </c>
      <c r="AG2469" s="156" t="s">
        <v>38</v>
      </c>
      <c r="AH2469" s="156" t="s">
        <v>38</v>
      </c>
      <c r="AI2469" s="156" t="s">
        <v>38</v>
      </c>
      <c r="AJ2469" s="156" t="s">
        <v>38</v>
      </c>
      <c r="AK2469" s="156" t="s">
        <v>38</v>
      </c>
    </row>
    <row r="2470" spans="23:37" ht="16.5" customHeight="1" x14ac:dyDescent="0.25">
      <c r="W2470" s="156" t="s">
        <v>38</v>
      </c>
      <c r="X2470" s="156" t="s">
        <v>38</v>
      </c>
      <c r="Y2470" s="156" t="s">
        <v>38</v>
      </c>
      <c r="Z2470" s="156" t="s">
        <v>38</v>
      </c>
      <c r="AA2470" s="156" t="s">
        <v>38</v>
      </c>
      <c r="AB2470" s="156" t="s">
        <v>38</v>
      </c>
      <c r="AC2470" s="156" t="s">
        <v>38</v>
      </c>
      <c r="AD2470" s="96" t="s">
        <v>290</v>
      </c>
      <c r="AE2470" s="156" t="s">
        <v>38</v>
      </c>
      <c r="AF2470" s="156" t="s">
        <v>38</v>
      </c>
      <c r="AG2470" s="156" t="s">
        <v>38</v>
      </c>
      <c r="AH2470" s="156" t="s">
        <v>38</v>
      </c>
      <c r="AI2470" s="156" t="s">
        <v>38</v>
      </c>
      <c r="AJ2470" s="156" t="s">
        <v>38</v>
      </c>
      <c r="AK2470" s="156" t="s">
        <v>38</v>
      </c>
    </row>
    <row r="2471" spans="23:37" ht="16.5" customHeight="1" x14ac:dyDescent="0.25">
      <c r="W2471" s="156" t="s">
        <v>38</v>
      </c>
      <c r="X2471" s="156" t="s">
        <v>38</v>
      </c>
      <c r="Y2471" s="156" t="s">
        <v>38</v>
      </c>
      <c r="Z2471" s="156" t="s">
        <v>38</v>
      </c>
      <c r="AA2471" s="156" t="s">
        <v>38</v>
      </c>
      <c r="AB2471" s="156" t="s">
        <v>38</v>
      </c>
      <c r="AC2471" s="156" t="s">
        <v>38</v>
      </c>
      <c r="AD2471" s="96" t="s">
        <v>290</v>
      </c>
      <c r="AE2471" s="156" t="s">
        <v>38</v>
      </c>
      <c r="AF2471" s="156" t="s">
        <v>38</v>
      </c>
      <c r="AG2471" s="156" t="s">
        <v>38</v>
      </c>
      <c r="AH2471" s="156" t="s">
        <v>38</v>
      </c>
      <c r="AI2471" s="156" t="s">
        <v>38</v>
      </c>
      <c r="AJ2471" s="156" t="s">
        <v>38</v>
      </c>
      <c r="AK2471" s="156" t="s">
        <v>38</v>
      </c>
    </row>
    <row r="2472" spans="23:37" ht="16.5" customHeight="1" x14ac:dyDescent="0.25">
      <c r="W2472" s="156" t="s">
        <v>38</v>
      </c>
      <c r="X2472" s="156" t="s">
        <v>38</v>
      </c>
      <c r="Y2472" s="156" t="s">
        <v>38</v>
      </c>
      <c r="Z2472" s="156" t="s">
        <v>38</v>
      </c>
      <c r="AA2472" s="156" t="s">
        <v>38</v>
      </c>
      <c r="AB2472" s="156" t="s">
        <v>38</v>
      </c>
      <c r="AC2472" s="156" t="s">
        <v>38</v>
      </c>
      <c r="AD2472" s="96" t="s">
        <v>290</v>
      </c>
      <c r="AE2472" s="156" t="s">
        <v>38</v>
      </c>
      <c r="AF2472" s="156" t="s">
        <v>38</v>
      </c>
      <c r="AG2472" s="156" t="s">
        <v>38</v>
      </c>
      <c r="AH2472" s="156" t="s">
        <v>38</v>
      </c>
      <c r="AI2472" s="156" t="s">
        <v>38</v>
      </c>
      <c r="AJ2472" s="156" t="s">
        <v>38</v>
      </c>
      <c r="AK2472" s="156" t="s">
        <v>38</v>
      </c>
    </row>
    <row r="2473" spans="23:37" ht="16.5" customHeight="1" x14ac:dyDescent="0.25">
      <c r="W2473" s="156" t="s">
        <v>38</v>
      </c>
      <c r="X2473" s="156" t="s">
        <v>38</v>
      </c>
      <c r="Y2473" s="156" t="s">
        <v>38</v>
      </c>
      <c r="Z2473" s="156" t="s">
        <v>38</v>
      </c>
      <c r="AA2473" s="156" t="s">
        <v>38</v>
      </c>
      <c r="AB2473" s="156" t="s">
        <v>38</v>
      </c>
      <c r="AC2473" s="156" t="s">
        <v>38</v>
      </c>
      <c r="AD2473" s="96" t="s">
        <v>290</v>
      </c>
      <c r="AE2473" s="156" t="s">
        <v>38</v>
      </c>
      <c r="AF2473" s="156" t="s">
        <v>38</v>
      </c>
      <c r="AG2473" s="156" t="s">
        <v>38</v>
      </c>
      <c r="AH2473" s="156" t="s">
        <v>38</v>
      </c>
      <c r="AI2473" s="156" t="s">
        <v>38</v>
      </c>
      <c r="AJ2473" s="156" t="s">
        <v>38</v>
      </c>
      <c r="AK2473" s="156" t="s">
        <v>38</v>
      </c>
    </row>
    <row r="2474" spans="23:37" ht="16.5" customHeight="1" x14ac:dyDescent="0.25">
      <c r="W2474" s="156" t="s">
        <v>38</v>
      </c>
      <c r="X2474" s="156" t="s">
        <v>38</v>
      </c>
      <c r="Y2474" s="156" t="s">
        <v>38</v>
      </c>
      <c r="Z2474" s="156" t="s">
        <v>38</v>
      </c>
      <c r="AA2474" s="156" t="s">
        <v>38</v>
      </c>
      <c r="AB2474" s="156" t="s">
        <v>38</v>
      </c>
      <c r="AC2474" s="156" t="s">
        <v>38</v>
      </c>
      <c r="AD2474" s="96" t="s">
        <v>290</v>
      </c>
      <c r="AE2474" s="156" t="s">
        <v>38</v>
      </c>
      <c r="AF2474" s="156" t="s">
        <v>38</v>
      </c>
      <c r="AG2474" s="156" t="s">
        <v>38</v>
      </c>
      <c r="AH2474" s="156" t="s">
        <v>38</v>
      </c>
      <c r="AI2474" s="156" t="s">
        <v>38</v>
      </c>
      <c r="AJ2474" s="156" t="s">
        <v>38</v>
      </c>
      <c r="AK2474" s="156" t="s">
        <v>38</v>
      </c>
    </row>
    <row r="2475" spans="23:37" ht="16.5" customHeight="1" x14ac:dyDescent="0.25">
      <c r="W2475" s="156" t="s">
        <v>38</v>
      </c>
      <c r="X2475" s="156" t="s">
        <v>38</v>
      </c>
      <c r="Y2475" s="156" t="s">
        <v>38</v>
      </c>
      <c r="Z2475" s="156" t="s">
        <v>38</v>
      </c>
      <c r="AA2475" s="156" t="s">
        <v>38</v>
      </c>
      <c r="AB2475" s="156" t="s">
        <v>38</v>
      </c>
      <c r="AC2475" s="156" t="s">
        <v>38</v>
      </c>
      <c r="AD2475" s="96" t="s">
        <v>290</v>
      </c>
      <c r="AE2475" s="156" t="s">
        <v>38</v>
      </c>
      <c r="AF2475" s="156" t="s">
        <v>38</v>
      </c>
      <c r="AG2475" s="156" t="s">
        <v>38</v>
      </c>
      <c r="AH2475" s="156" t="s">
        <v>38</v>
      </c>
      <c r="AI2475" s="156" t="s">
        <v>38</v>
      </c>
      <c r="AJ2475" s="156" t="s">
        <v>38</v>
      </c>
      <c r="AK2475" s="156" t="s">
        <v>38</v>
      </c>
    </row>
    <row r="2476" spans="23:37" ht="16.5" customHeight="1" x14ac:dyDescent="0.25">
      <c r="W2476" s="156" t="s">
        <v>38</v>
      </c>
      <c r="X2476" s="156" t="s">
        <v>38</v>
      </c>
      <c r="Y2476" s="156" t="s">
        <v>38</v>
      </c>
      <c r="Z2476" s="156" t="s">
        <v>38</v>
      </c>
      <c r="AA2476" s="156" t="s">
        <v>38</v>
      </c>
      <c r="AB2476" s="156" t="s">
        <v>38</v>
      </c>
      <c r="AC2476" s="156" t="s">
        <v>38</v>
      </c>
      <c r="AD2476" s="96" t="s">
        <v>290</v>
      </c>
      <c r="AE2476" s="156" t="s">
        <v>38</v>
      </c>
      <c r="AF2476" s="156" t="s">
        <v>38</v>
      </c>
      <c r="AG2476" s="156" t="s">
        <v>38</v>
      </c>
      <c r="AH2476" s="156" t="s">
        <v>38</v>
      </c>
      <c r="AI2476" s="156" t="s">
        <v>38</v>
      </c>
      <c r="AJ2476" s="156" t="s">
        <v>38</v>
      </c>
      <c r="AK2476" s="156" t="s">
        <v>38</v>
      </c>
    </row>
    <row r="2477" spans="23:37" ht="16.5" customHeight="1" x14ac:dyDescent="0.25">
      <c r="W2477" s="156" t="s">
        <v>38</v>
      </c>
      <c r="X2477" s="156" t="s">
        <v>38</v>
      </c>
      <c r="Y2477" s="156" t="s">
        <v>38</v>
      </c>
      <c r="Z2477" s="156" t="s">
        <v>38</v>
      </c>
      <c r="AA2477" s="156" t="s">
        <v>38</v>
      </c>
      <c r="AB2477" s="156" t="s">
        <v>38</v>
      </c>
      <c r="AC2477" s="156" t="s">
        <v>38</v>
      </c>
      <c r="AD2477" s="96" t="s">
        <v>290</v>
      </c>
      <c r="AE2477" s="156" t="s">
        <v>38</v>
      </c>
      <c r="AF2477" s="156" t="s">
        <v>38</v>
      </c>
      <c r="AG2477" s="156" t="s">
        <v>38</v>
      </c>
      <c r="AH2477" s="156" t="s">
        <v>38</v>
      </c>
      <c r="AI2477" s="156" t="s">
        <v>38</v>
      </c>
      <c r="AJ2477" s="156" t="s">
        <v>38</v>
      </c>
      <c r="AK2477" s="156" t="s">
        <v>38</v>
      </c>
    </row>
    <row r="2478" spans="23:37" ht="16.5" customHeight="1" x14ac:dyDescent="0.25">
      <c r="W2478" s="156" t="s">
        <v>38</v>
      </c>
      <c r="X2478" s="156" t="s">
        <v>38</v>
      </c>
      <c r="Y2478" s="156" t="s">
        <v>38</v>
      </c>
      <c r="Z2478" s="156" t="s">
        <v>38</v>
      </c>
      <c r="AA2478" s="156" t="s">
        <v>38</v>
      </c>
      <c r="AB2478" s="156" t="s">
        <v>38</v>
      </c>
      <c r="AC2478" s="156" t="s">
        <v>38</v>
      </c>
      <c r="AD2478" s="96" t="s">
        <v>290</v>
      </c>
      <c r="AE2478" s="156" t="s">
        <v>38</v>
      </c>
      <c r="AF2478" s="156" t="s">
        <v>38</v>
      </c>
      <c r="AG2478" s="156" t="s">
        <v>38</v>
      </c>
      <c r="AH2478" s="156" t="s">
        <v>38</v>
      </c>
      <c r="AI2478" s="156" t="s">
        <v>38</v>
      </c>
      <c r="AJ2478" s="156" t="s">
        <v>38</v>
      </c>
      <c r="AK2478" s="156" t="s">
        <v>38</v>
      </c>
    </row>
    <row r="2479" spans="23:37" ht="16.5" customHeight="1" x14ac:dyDescent="0.25">
      <c r="W2479" s="156" t="s">
        <v>38</v>
      </c>
      <c r="X2479" s="156" t="s">
        <v>38</v>
      </c>
      <c r="Y2479" s="156" t="s">
        <v>38</v>
      </c>
      <c r="Z2479" s="156" t="s">
        <v>38</v>
      </c>
      <c r="AA2479" s="156" t="s">
        <v>38</v>
      </c>
      <c r="AB2479" s="156" t="s">
        <v>38</v>
      </c>
      <c r="AC2479" s="156" t="s">
        <v>38</v>
      </c>
      <c r="AD2479" s="96" t="s">
        <v>290</v>
      </c>
      <c r="AE2479" s="156" t="s">
        <v>38</v>
      </c>
      <c r="AF2479" s="156" t="s">
        <v>38</v>
      </c>
      <c r="AG2479" s="156" t="s">
        <v>38</v>
      </c>
      <c r="AH2479" s="156" t="s">
        <v>38</v>
      </c>
      <c r="AI2479" s="156" t="s">
        <v>38</v>
      </c>
      <c r="AJ2479" s="156" t="s">
        <v>38</v>
      </c>
      <c r="AK2479" s="156" t="s">
        <v>38</v>
      </c>
    </row>
    <row r="2480" spans="23:37" ht="16.5" customHeight="1" x14ac:dyDescent="0.25">
      <c r="W2480" s="156" t="s">
        <v>38</v>
      </c>
      <c r="X2480" s="156" t="s">
        <v>38</v>
      </c>
      <c r="Y2480" s="156" t="s">
        <v>38</v>
      </c>
      <c r="Z2480" s="156" t="s">
        <v>38</v>
      </c>
      <c r="AA2480" s="156" t="s">
        <v>38</v>
      </c>
      <c r="AB2480" s="156" t="s">
        <v>38</v>
      </c>
      <c r="AC2480" s="156" t="s">
        <v>38</v>
      </c>
      <c r="AD2480" s="96" t="s">
        <v>290</v>
      </c>
      <c r="AE2480" s="156" t="s">
        <v>38</v>
      </c>
      <c r="AF2480" s="156" t="s">
        <v>38</v>
      </c>
      <c r="AG2480" s="156" t="s">
        <v>38</v>
      </c>
      <c r="AH2480" s="156" t="s">
        <v>38</v>
      </c>
      <c r="AI2480" s="156" t="s">
        <v>38</v>
      </c>
      <c r="AJ2480" s="156" t="s">
        <v>38</v>
      </c>
      <c r="AK2480" s="156" t="s">
        <v>38</v>
      </c>
    </row>
    <row r="2481" spans="23:37" ht="16.5" customHeight="1" x14ac:dyDescent="0.25">
      <c r="W2481" s="156" t="s">
        <v>38</v>
      </c>
      <c r="X2481" s="156" t="s">
        <v>38</v>
      </c>
      <c r="Y2481" s="156" t="s">
        <v>38</v>
      </c>
      <c r="Z2481" s="156" t="s">
        <v>38</v>
      </c>
      <c r="AA2481" s="156" t="s">
        <v>38</v>
      </c>
      <c r="AB2481" s="156" t="s">
        <v>38</v>
      </c>
      <c r="AC2481" s="156" t="s">
        <v>38</v>
      </c>
      <c r="AD2481" s="96" t="s">
        <v>290</v>
      </c>
      <c r="AE2481" s="156" t="s">
        <v>38</v>
      </c>
      <c r="AF2481" s="156" t="s">
        <v>38</v>
      </c>
      <c r="AG2481" s="156" t="s">
        <v>38</v>
      </c>
      <c r="AH2481" s="156" t="s">
        <v>38</v>
      </c>
      <c r="AI2481" s="156" t="s">
        <v>38</v>
      </c>
      <c r="AJ2481" s="156" t="s">
        <v>38</v>
      </c>
      <c r="AK2481" s="156" t="s">
        <v>38</v>
      </c>
    </row>
    <row r="2482" spans="23:37" ht="16.5" customHeight="1" x14ac:dyDescent="0.25">
      <c r="W2482" s="156" t="s">
        <v>38</v>
      </c>
      <c r="X2482" s="156" t="s">
        <v>38</v>
      </c>
      <c r="Y2482" s="156" t="s">
        <v>38</v>
      </c>
      <c r="Z2482" s="156" t="s">
        <v>38</v>
      </c>
      <c r="AA2482" s="156" t="s">
        <v>38</v>
      </c>
      <c r="AB2482" s="156" t="s">
        <v>38</v>
      </c>
      <c r="AC2482" s="156" t="s">
        <v>38</v>
      </c>
      <c r="AD2482" s="96" t="s">
        <v>290</v>
      </c>
      <c r="AE2482" s="156" t="s">
        <v>38</v>
      </c>
      <c r="AF2482" s="156" t="s">
        <v>38</v>
      </c>
      <c r="AG2482" s="156" t="s">
        <v>38</v>
      </c>
      <c r="AH2482" s="156" t="s">
        <v>38</v>
      </c>
      <c r="AI2482" s="156" t="s">
        <v>38</v>
      </c>
      <c r="AJ2482" s="156" t="s">
        <v>38</v>
      </c>
      <c r="AK2482" s="156" t="s">
        <v>38</v>
      </c>
    </row>
    <row r="2483" spans="23:37" ht="16.5" customHeight="1" x14ac:dyDescent="0.25">
      <c r="W2483" s="156" t="s">
        <v>38</v>
      </c>
      <c r="X2483" s="156" t="s">
        <v>38</v>
      </c>
      <c r="Y2483" s="156" t="s">
        <v>38</v>
      </c>
      <c r="Z2483" s="156" t="s">
        <v>38</v>
      </c>
      <c r="AA2483" s="156" t="s">
        <v>38</v>
      </c>
      <c r="AB2483" s="156" t="s">
        <v>38</v>
      </c>
      <c r="AC2483" s="156" t="s">
        <v>38</v>
      </c>
      <c r="AD2483" s="96" t="s">
        <v>290</v>
      </c>
      <c r="AE2483" s="156" t="s">
        <v>38</v>
      </c>
      <c r="AF2483" s="156" t="s">
        <v>38</v>
      </c>
      <c r="AG2483" s="156" t="s">
        <v>38</v>
      </c>
      <c r="AH2483" s="156" t="s">
        <v>38</v>
      </c>
      <c r="AI2483" s="156" t="s">
        <v>38</v>
      </c>
      <c r="AJ2483" s="156" t="s">
        <v>38</v>
      </c>
      <c r="AK2483" s="156" t="s">
        <v>38</v>
      </c>
    </row>
    <row r="2484" spans="23:37" ht="16.5" customHeight="1" x14ac:dyDescent="0.25">
      <c r="W2484" s="156" t="s">
        <v>38</v>
      </c>
      <c r="X2484" s="156" t="s">
        <v>38</v>
      </c>
      <c r="Y2484" s="156" t="s">
        <v>38</v>
      </c>
      <c r="Z2484" s="156" t="s">
        <v>38</v>
      </c>
      <c r="AA2484" s="156" t="s">
        <v>38</v>
      </c>
      <c r="AB2484" s="156" t="s">
        <v>38</v>
      </c>
      <c r="AC2484" s="156" t="s">
        <v>38</v>
      </c>
      <c r="AD2484" s="96" t="s">
        <v>290</v>
      </c>
      <c r="AE2484" s="156" t="s">
        <v>38</v>
      </c>
      <c r="AF2484" s="156" t="s">
        <v>38</v>
      </c>
      <c r="AG2484" s="156" t="s">
        <v>38</v>
      </c>
      <c r="AH2484" s="156" t="s">
        <v>38</v>
      </c>
      <c r="AI2484" s="156" t="s">
        <v>38</v>
      </c>
      <c r="AJ2484" s="156" t="s">
        <v>38</v>
      </c>
      <c r="AK2484" s="156" t="s">
        <v>38</v>
      </c>
    </row>
    <row r="2485" spans="23:37" ht="16.5" customHeight="1" x14ac:dyDescent="0.25">
      <c r="W2485" s="156" t="s">
        <v>38</v>
      </c>
      <c r="X2485" s="156" t="s">
        <v>38</v>
      </c>
      <c r="Y2485" s="156" t="s">
        <v>38</v>
      </c>
      <c r="Z2485" s="156" t="s">
        <v>38</v>
      </c>
      <c r="AA2485" s="156" t="s">
        <v>38</v>
      </c>
      <c r="AB2485" s="156" t="s">
        <v>38</v>
      </c>
      <c r="AC2485" s="156" t="s">
        <v>38</v>
      </c>
      <c r="AD2485" s="96" t="s">
        <v>290</v>
      </c>
      <c r="AE2485" s="156" t="s">
        <v>38</v>
      </c>
      <c r="AF2485" s="156" t="s">
        <v>38</v>
      </c>
      <c r="AG2485" s="156" t="s">
        <v>38</v>
      </c>
      <c r="AH2485" s="156" t="s">
        <v>38</v>
      </c>
      <c r="AI2485" s="156" t="s">
        <v>38</v>
      </c>
      <c r="AJ2485" s="156" t="s">
        <v>38</v>
      </c>
      <c r="AK2485" s="156" t="s">
        <v>38</v>
      </c>
    </row>
    <row r="2486" spans="23:37" ht="16.5" customHeight="1" x14ac:dyDescent="0.25">
      <c r="W2486" s="156" t="s">
        <v>38</v>
      </c>
      <c r="X2486" s="156" t="s">
        <v>38</v>
      </c>
      <c r="Y2486" s="156" t="s">
        <v>38</v>
      </c>
      <c r="Z2486" s="156" t="s">
        <v>38</v>
      </c>
      <c r="AA2486" s="156" t="s">
        <v>38</v>
      </c>
      <c r="AB2486" s="156" t="s">
        <v>38</v>
      </c>
      <c r="AC2486" s="156" t="s">
        <v>38</v>
      </c>
      <c r="AD2486" s="96" t="s">
        <v>290</v>
      </c>
      <c r="AE2486" s="156" t="s">
        <v>38</v>
      </c>
      <c r="AF2486" s="156" t="s">
        <v>38</v>
      </c>
      <c r="AG2486" s="156" t="s">
        <v>38</v>
      </c>
      <c r="AH2486" s="156" t="s">
        <v>38</v>
      </c>
      <c r="AI2486" s="156" t="s">
        <v>38</v>
      </c>
      <c r="AJ2486" s="156" t="s">
        <v>38</v>
      </c>
      <c r="AK2486" s="156" t="s">
        <v>38</v>
      </c>
    </row>
    <row r="2487" spans="23:37" ht="16.5" customHeight="1" x14ac:dyDescent="0.25">
      <c r="W2487" s="156" t="s">
        <v>38</v>
      </c>
      <c r="X2487" s="156" t="s">
        <v>38</v>
      </c>
      <c r="Y2487" s="156" t="s">
        <v>38</v>
      </c>
      <c r="Z2487" s="156" t="s">
        <v>38</v>
      </c>
      <c r="AA2487" s="156" t="s">
        <v>38</v>
      </c>
      <c r="AB2487" s="156" t="s">
        <v>38</v>
      </c>
      <c r="AC2487" s="156" t="s">
        <v>38</v>
      </c>
      <c r="AD2487" s="96" t="s">
        <v>290</v>
      </c>
      <c r="AE2487" s="156" t="s">
        <v>38</v>
      </c>
      <c r="AF2487" s="156" t="s">
        <v>38</v>
      </c>
      <c r="AG2487" s="156" t="s">
        <v>38</v>
      </c>
      <c r="AH2487" s="156" t="s">
        <v>38</v>
      </c>
      <c r="AI2487" s="156" t="s">
        <v>38</v>
      </c>
      <c r="AJ2487" s="156" t="s">
        <v>38</v>
      </c>
      <c r="AK2487" s="156" t="s">
        <v>38</v>
      </c>
    </row>
    <row r="2488" spans="23:37" ht="16.5" customHeight="1" x14ac:dyDescent="0.25">
      <c r="W2488" s="156" t="s">
        <v>38</v>
      </c>
      <c r="X2488" s="156" t="s">
        <v>38</v>
      </c>
      <c r="Y2488" s="156" t="s">
        <v>38</v>
      </c>
      <c r="Z2488" s="156" t="s">
        <v>38</v>
      </c>
      <c r="AA2488" s="156" t="s">
        <v>38</v>
      </c>
      <c r="AB2488" s="156" t="s">
        <v>38</v>
      </c>
      <c r="AC2488" s="156" t="s">
        <v>38</v>
      </c>
      <c r="AD2488" s="96" t="s">
        <v>290</v>
      </c>
      <c r="AE2488" s="156" t="s">
        <v>38</v>
      </c>
      <c r="AF2488" s="156" t="s">
        <v>38</v>
      </c>
      <c r="AG2488" s="156" t="s">
        <v>38</v>
      </c>
      <c r="AH2488" s="156" t="s">
        <v>38</v>
      </c>
      <c r="AI2488" s="156" t="s">
        <v>38</v>
      </c>
      <c r="AJ2488" s="156" t="s">
        <v>38</v>
      </c>
      <c r="AK2488" s="156" t="s">
        <v>38</v>
      </c>
    </row>
    <row r="2489" spans="23:37" ht="16.5" customHeight="1" x14ac:dyDescent="0.25">
      <c r="W2489" s="156" t="s">
        <v>38</v>
      </c>
      <c r="X2489" s="156" t="s">
        <v>38</v>
      </c>
      <c r="Y2489" s="156" t="s">
        <v>38</v>
      </c>
      <c r="Z2489" s="156" t="s">
        <v>38</v>
      </c>
      <c r="AA2489" s="156" t="s">
        <v>38</v>
      </c>
      <c r="AB2489" s="156" t="s">
        <v>38</v>
      </c>
      <c r="AC2489" s="156" t="s">
        <v>38</v>
      </c>
      <c r="AD2489" s="96" t="s">
        <v>290</v>
      </c>
      <c r="AE2489" s="156" t="s">
        <v>38</v>
      </c>
      <c r="AF2489" s="156" t="s">
        <v>38</v>
      </c>
      <c r="AG2489" s="156" t="s">
        <v>38</v>
      </c>
      <c r="AH2489" s="156" t="s">
        <v>38</v>
      </c>
      <c r="AI2489" s="156" t="s">
        <v>38</v>
      </c>
      <c r="AJ2489" s="156" t="s">
        <v>38</v>
      </c>
      <c r="AK2489" s="156" t="s">
        <v>38</v>
      </c>
    </row>
    <row r="2490" spans="23:37" ht="16.5" customHeight="1" x14ac:dyDescent="0.25">
      <c r="W2490" s="156" t="s">
        <v>38</v>
      </c>
      <c r="X2490" s="156" t="s">
        <v>38</v>
      </c>
      <c r="Y2490" s="156" t="s">
        <v>38</v>
      </c>
      <c r="Z2490" s="156" t="s">
        <v>38</v>
      </c>
      <c r="AA2490" s="156" t="s">
        <v>38</v>
      </c>
      <c r="AB2490" s="156" t="s">
        <v>38</v>
      </c>
      <c r="AC2490" s="156" t="s">
        <v>38</v>
      </c>
      <c r="AD2490" s="96" t="s">
        <v>290</v>
      </c>
      <c r="AE2490" s="156" t="s">
        <v>38</v>
      </c>
      <c r="AF2490" s="156" t="s">
        <v>38</v>
      </c>
      <c r="AG2490" s="156" t="s">
        <v>38</v>
      </c>
      <c r="AH2490" s="156" t="s">
        <v>38</v>
      </c>
      <c r="AI2490" s="156" t="s">
        <v>38</v>
      </c>
      <c r="AJ2490" s="156" t="s">
        <v>38</v>
      </c>
      <c r="AK2490" s="156" t="s">
        <v>38</v>
      </c>
    </row>
    <row r="2491" spans="23:37" ht="16.5" customHeight="1" x14ac:dyDescent="0.25">
      <c r="W2491" s="156" t="s">
        <v>38</v>
      </c>
      <c r="X2491" s="156" t="s">
        <v>38</v>
      </c>
      <c r="Y2491" s="156" t="s">
        <v>38</v>
      </c>
      <c r="Z2491" s="156" t="s">
        <v>38</v>
      </c>
      <c r="AA2491" s="156" t="s">
        <v>38</v>
      </c>
      <c r="AB2491" s="156" t="s">
        <v>38</v>
      </c>
      <c r="AC2491" s="156" t="s">
        <v>38</v>
      </c>
      <c r="AD2491" s="96" t="s">
        <v>290</v>
      </c>
      <c r="AE2491" s="156" t="s">
        <v>38</v>
      </c>
      <c r="AF2491" s="156" t="s">
        <v>38</v>
      </c>
      <c r="AG2491" s="156" t="s">
        <v>38</v>
      </c>
      <c r="AH2491" s="156" t="s">
        <v>38</v>
      </c>
      <c r="AI2491" s="156" t="s">
        <v>38</v>
      </c>
      <c r="AJ2491" s="156" t="s">
        <v>38</v>
      </c>
      <c r="AK2491" s="156" t="s">
        <v>38</v>
      </c>
    </row>
    <row r="2492" spans="23:37" ht="16.5" customHeight="1" x14ac:dyDescent="0.25">
      <c r="W2492" s="156" t="s">
        <v>38</v>
      </c>
      <c r="X2492" s="156" t="s">
        <v>38</v>
      </c>
      <c r="Y2492" s="156" t="s">
        <v>38</v>
      </c>
      <c r="Z2492" s="156" t="s">
        <v>38</v>
      </c>
      <c r="AA2492" s="156" t="s">
        <v>38</v>
      </c>
      <c r="AB2492" s="156" t="s">
        <v>38</v>
      </c>
      <c r="AC2492" s="156" t="s">
        <v>38</v>
      </c>
      <c r="AD2492" s="96" t="s">
        <v>290</v>
      </c>
      <c r="AE2492" s="156" t="s">
        <v>38</v>
      </c>
      <c r="AF2492" s="156" t="s">
        <v>38</v>
      </c>
      <c r="AG2492" s="156" t="s">
        <v>38</v>
      </c>
      <c r="AH2492" s="156" t="s">
        <v>38</v>
      </c>
      <c r="AI2492" s="156" t="s">
        <v>38</v>
      </c>
      <c r="AJ2492" s="156" t="s">
        <v>38</v>
      </c>
      <c r="AK2492" s="156" t="s">
        <v>38</v>
      </c>
    </row>
    <row r="2493" spans="23:37" ht="16.5" customHeight="1" x14ac:dyDescent="0.25">
      <c r="W2493" s="156" t="s">
        <v>38</v>
      </c>
      <c r="X2493" s="156" t="s">
        <v>38</v>
      </c>
      <c r="Y2493" s="156" t="s">
        <v>38</v>
      </c>
      <c r="Z2493" s="156" t="s">
        <v>38</v>
      </c>
      <c r="AA2493" s="156" t="s">
        <v>38</v>
      </c>
      <c r="AB2493" s="156" t="s">
        <v>38</v>
      </c>
      <c r="AC2493" s="156" t="s">
        <v>38</v>
      </c>
      <c r="AD2493" s="96" t="s">
        <v>290</v>
      </c>
      <c r="AE2493" s="156" t="s">
        <v>38</v>
      </c>
      <c r="AF2493" s="156" t="s">
        <v>38</v>
      </c>
      <c r="AG2493" s="156" t="s">
        <v>38</v>
      </c>
      <c r="AH2493" s="156" t="s">
        <v>38</v>
      </c>
      <c r="AI2493" s="156" t="s">
        <v>38</v>
      </c>
      <c r="AJ2493" s="156" t="s">
        <v>38</v>
      </c>
      <c r="AK2493" s="156" t="s">
        <v>38</v>
      </c>
    </row>
    <row r="2494" spans="23:37" ht="16.5" customHeight="1" x14ac:dyDescent="0.25">
      <c r="W2494" s="156" t="s">
        <v>38</v>
      </c>
      <c r="X2494" s="156" t="s">
        <v>38</v>
      </c>
      <c r="Y2494" s="156" t="s">
        <v>38</v>
      </c>
      <c r="Z2494" s="156" t="s">
        <v>38</v>
      </c>
      <c r="AA2494" s="156" t="s">
        <v>38</v>
      </c>
      <c r="AB2494" s="156" t="s">
        <v>38</v>
      </c>
      <c r="AC2494" s="156" t="s">
        <v>38</v>
      </c>
      <c r="AD2494" s="96" t="s">
        <v>290</v>
      </c>
      <c r="AE2494" s="156" t="s">
        <v>38</v>
      </c>
      <c r="AF2494" s="156" t="s">
        <v>38</v>
      </c>
      <c r="AG2494" s="156" t="s">
        <v>38</v>
      </c>
      <c r="AH2494" s="156" t="s">
        <v>38</v>
      </c>
      <c r="AI2494" s="156" t="s">
        <v>38</v>
      </c>
      <c r="AJ2494" s="156" t="s">
        <v>38</v>
      </c>
      <c r="AK2494" s="156" t="s">
        <v>38</v>
      </c>
    </row>
    <row r="2495" spans="23:37" ht="16.5" customHeight="1" x14ac:dyDescent="0.25">
      <c r="W2495" s="156" t="s">
        <v>38</v>
      </c>
      <c r="X2495" s="156" t="s">
        <v>38</v>
      </c>
      <c r="Y2495" s="156" t="s">
        <v>38</v>
      </c>
      <c r="Z2495" s="156" t="s">
        <v>38</v>
      </c>
      <c r="AA2495" s="156" t="s">
        <v>38</v>
      </c>
      <c r="AB2495" s="156" t="s">
        <v>38</v>
      </c>
      <c r="AC2495" s="156" t="s">
        <v>38</v>
      </c>
      <c r="AD2495" s="96" t="s">
        <v>290</v>
      </c>
      <c r="AE2495" s="156" t="s">
        <v>38</v>
      </c>
      <c r="AF2495" s="156" t="s">
        <v>38</v>
      </c>
      <c r="AG2495" s="156" t="s">
        <v>38</v>
      </c>
      <c r="AH2495" s="156" t="s">
        <v>38</v>
      </c>
      <c r="AI2495" s="156" t="s">
        <v>38</v>
      </c>
      <c r="AJ2495" s="156" t="s">
        <v>38</v>
      </c>
      <c r="AK2495" s="156" t="s">
        <v>38</v>
      </c>
    </row>
    <row r="2496" spans="23:37" ht="16.5" customHeight="1" x14ac:dyDescent="0.25">
      <c r="W2496" s="156" t="s">
        <v>38</v>
      </c>
      <c r="X2496" s="156" t="s">
        <v>38</v>
      </c>
      <c r="Y2496" s="156" t="s">
        <v>38</v>
      </c>
      <c r="Z2496" s="156" t="s">
        <v>38</v>
      </c>
      <c r="AA2496" s="156" t="s">
        <v>38</v>
      </c>
      <c r="AB2496" s="156" t="s">
        <v>38</v>
      </c>
      <c r="AC2496" s="156" t="s">
        <v>38</v>
      </c>
      <c r="AD2496" s="96" t="s">
        <v>290</v>
      </c>
      <c r="AE2496" s="156" t="s">
        <v>38</v>
      </c>
      <c r="AF2496" s="156" t="s">
        <v>38</v>
      </c>
      <c r="AG2496" s="156" t="s">
        <v>38</v>
      </c>
      <c r="AH2496" s="156" t="s">
        <v>38</v>
      </c>
      <c r="AI2496" s="156" t="s">
        <v>38</v>
      </c>
      <c r="AJ2496" s="156" t="s">
        <v>38</v>
      </c>
      <c r="AK2496" s="156" t="s">
        <v>38</v>
      </c>
    </row>
    <row r="2497" spans="23:37" ht="16.5" customHeight="1" x14ac:dyDescent="0.25">
      <c r="W2497" s="156" t="s">
        <v>38</v>
      </c>
      <c r="X2497" s="156" t="s">
        <v>38</v>
      </c>
      <c r="Y2497" s="156" t="s">
        <v>38</v>
      </c>
      <c r="Z2497" s="156" t="s">
        <v>38</v>
      </c>
      <c r="AA2497" s="156" t="s">
        <v>38</v>
      </c>
      <c r="AB2497" s="156" t="s">
        <v>38</v>
      </c>
      <c r="AC2497" s="156" t="s">
        <v>38</v>
      </c>
      <c r="AD2497" s="96" t="s">
        <v>290</v>
      </c>
      <c r="AE2497" s="156" t="s">
        <v>38</v>
      </c>
      <c r="AF2497" s="156" t="s">
        <v>38</v>
      </c>
      <c r="AG2497" s="156" t="s">
        <v>38</v>
      </c>
      <c r="AH2497" s="156" t="s">
        <v>38</v>
      </c>
      <c r="AI2497" s="156" t="s">
        <v>38</v>
      </c>
      <c r="AJ2497" s="156" t="s">
        <v>38</v>
      </c>
      <c r="AK2497" s="156" t="s">
        <v>38</v>
      </c>
    </row>
    <row r="2498" spans="23:37" ht="16.5" customHeight="1" x14ac:dyDescent="0.25">
      <c r="W2498" s="156" t="s">
        <v>38</v>
      </c>
      <c r="X2498" s="156" t="s">
        <v>38</v>
      </c>
      <c r="Y2498" s="156" t="s">
        <v>38</v>
      </c>
      <c r="Z2498" s="156" t="s">
        <v>38</v>
      </c>
      <c r="AA2498" s="156" t="s">
        <v>38</v>
      </c>
      <c r="AB2498" s="156" t="s">
        <v>38</v>
      </c>
      <c r="AC2498" s="156" t="s">
        <v>38</v>
      </c>
      <c r="AD2498" s="96" t="s">
        <v>290</v>
      </c>
      <c r="AE2498" s="156" t="s">
        <v>38</v>
      </c>
      <c r="AF2498" s="156" t="s">
        <v>38</v>
      </c>
      <c r="AG2498" s="156" t="s">
        <v>38</v>
      </c>
      <c r="AH2498" s="156" t="s">
        <v>38</v>
      </c>
      <c r="AI2498" s="156" t="s">
        <v>38</v>
      </c>
      <c r="AJ2498" s="156" t="s">
        <v>38</v>
      </c>
      <c r="AK2498" s="156" t="s">
        <v>38</v>
      </c>
    </row>
    <row r="2499" spans="23:37" ht="16.5" customHeight="1" x14ac:dyDescent="0.25">
      <c r="W2499" s="156" t="s">
        <v>38</v>
      </c>
      <c r="X2499" s="156" t="s">
        <v>38</v>
      </c>
      <c r="Y2499" s="156" t="s">
        <v>38</v>
      </c>
      <c r="Z2499" s="156" t="s">
        <v>38</v>
      </c>
      <c r="AA2499" s="156" t="s">
        <v>38</v>
      </c>
      <c r="AB2499" s="156" t="s">
        <v>38</v>
      </c>
      <c r="AC2499" s="156" t="s">
        <v>38</v>
      </c>
      <c r="AD2499" s="96" t="s">
        <v>290</v>
      </c>
      <c r="AE2499" s="156" t="s">
        <v>38</v>
      </c>
      <c r="AF2499" s="156" t="s">
        <v>38</v>
      </c>
      <c r="AG2499" s="156" t="s">
        <v>38</v>
      </c>
      <c r="AH2499" s="156" t="s">
        <v>38</v>
      </c>
      <c r="AI2499" s="156" t="s">
        <v>38</v>
      </c>
      <c r="AJ2499" s="156" t="s">
        <v>38</v>
      </c>
      <c r="AK2499" s="156" t="s">
        <v>38</v>
      </c>
    </row>
    <row r="2500" spans="23:37" ht="16.5" customHeight="1" x14ac:dyDescent="0.25">
      <c r="W2500" s="156" t="s">
        <v>38</v>
      </c>
      <c r="X2500" s="156" t="s">
        <v>38</v>
      </c>
      <c r="Y2500" s="156" t="s">
        <v>38</v>
      </c>
      <c r="Z2500" s="156" t="s">
        <v>38</v>
      </c>
      <c r="AA2500" s="156" t="s">
        <v>38</v>
      </c>
      <c r="AB2500" s="156" t="s">
        <v>38</v>
      </c>
      <c r="AC2500" s="156" t="s">
        <v>38</v>
      </c>
      <c r="AD2500" s="96" t="s">
        <v>290</v>
      </c>
      <c r="AE2500" s="156" t="s">
        <v>38</v>
      </c>
      <c r="AF2500" s="156" t="s">
        <v>38</v>
      </c>
      <c r="AG2500" s="156" t="s">
        <v>38</v>
      </c>
      <c r="AH2500" s="156" t="s">
        <v>38</v>
      </c>
      <c r="AI2500" s="156" t="s">
        <v>38</v>
      </c>
      <c r="AJ2500" s="156" t="s">
        <v>38</v>
      </c>
      <c r="AK2500" s="156" t="s">
        <v>38</v>
      </c>
    </row>
    <row r="2501" spans="23:37" ht="16.5" customHeight="1" x14ac:dyDescent="0.25">
      <c r="W2501" s="156" t="s">
        <v>38</v>
      </c>
      <c r="X2501" s="156" t="s">
        <v>38</v>
      </c>
      <c r="Y2501" s="156" t="s">
        <v>38</v>
      </c>
      <c r="Z2501" s="156" t="s">
        <v>38</v>
      </c>
      <c r="AA2501" s="156" t="s">
        <v>38</v>
      </c>
      <c r="AB2501" s="156" t="s">
        <v>38</v>
      </c>
      <c r="AC2501" s="156" t="s">
        <v>38</v>
      </c>
      <c r="AD2501" s="96" t="s">
        <v>290</v>
      </c>
      <c r="AE2501" s="156" t="s">
        <v>38</v>
      </c>
      <c r="AF2501" s="156" t="s">
        <v>38</v>
      </c>
      <c r="AG2501" s="156" t="s">
        <v>38</v>
      </c>
      <c r="AH2501" s="156" t="s">
        <v>38</v>
      </c>
      <c r="AI2501" s="156" t="s">
        <v>38</v>
      </c>
      <c r="AJ2501" s="156" t="s">
        <v>38</v>
      </c>
      <c r="AK2501" s="156" t="s">
        <v>38</v>
      </c>
    </row>
    <row r="2502" spans="23:37" ht="16.5" customHeight="1" x14ac:dyDescent="0.25">
      <c r="W2502" s="156" t="s">
        <v>38</v>
      </c>
      <c r="X2502" s="156" t="s">
        <v>38</v>
      </c>
      <c r="Y2502" s="156" t="s">
        <v>38</v>
      </c>
      <c r="Z2502" s="156" t="s">
        <v>38</v>
      </c>
      <c r="AA2502" s="156" t="s">
        <v>38</v>
      </c>
      <c r="AB2502" s="156" t="s">
        <v>38</v>
      </c>
      <c r="AC2502" s="156" t="s">
        <v>38</v>
      </c>
      <c r="AD2502" s="96" t="s">
        <v>290</v>
      </c>
      <c r="AE2502" s="156" t="s">
        <v>38</v>
      </c>
      <c r="AF2502" s="156" t="s">
        <v>38</v>
      </c>
      <c r="AG2502" s="156" t="s">
        <v>38</v>
      </c>
      <c r="AH2502" s="156" t="s">
        <v>38</v>
      </c>
      <c r="AI2502" s="156" t="s">
        <v>38</v>
      </c>
      <c r="AJ2502" s="156" t="s">
        <v>38</v>
      </c>
      <c r="AK2502" s="156" t="s">
        <v>38</v>
      </c>
    </row>
    <row r="2503" spans="23:37" ht="16.5" customHeight="1" x14ac:dyDescent="0.25">
      <c r="W2503" s="156" t="s">
        <v>38</v>
      </c>
      <c r="X2503" s="156" t="s">
        <v>38</v>
      </c>
      <c r="Y2503" s="156" t="s">
        <v>38</v>
      </c>
      <c r="Z2503" s="156" t="s">
        <v>38</v>
      </c>
      <c r="AA2503" s="156" t="s">
        <v>38</v>
      </c>
      <c r="AB2503" s="156" t="s">
        <v>38</v>
      </c>
      <c r="AC2503" s="156" t="s">
        <v>38</v>
      </c>
      <c r="AD2503" s="96" t="s">
        <v>290</v>
      </c>
      <c r="AE2503" s="156" t="s">
        <v>38</v>
      </c>
      <c r="AF2503" s="156" t="s">
        <v>38</v>
      </c>
      <c r="AG2503" s="156" t="s">
        <v>38</v>
      </c>
      <c r="AH2503" s="156" t="s">
        <v>38</v>
      </c>
      <c r="AI2503" s="156" t="s">
        <v>38</v>
      </c>
      <c r="AJ2503" s="156" t="s">
        <v>38</v>
      </c>
      <c r="AK2503" s="156" t="s">
        <v>38</v>
      </c>
    </row>
    <row r="2504" spans="23:37" ht="16.5" customHeight="1" x14ac:dyDescent="0.25">
      <c r="W2504" s="156" t="s">
        <v>38</v>
      </c>
      <c r="X2504" s="156" t="s">
        <v>38</v>
      </c>
      <c r="Y2504" s="156" t="s">
        <v>38</v>
      </c>
      <c r="Z2504" s="156" t="s">
        <v>38</v>
      </c>
      <c r="AA2504" s="156" t="s">
        <v>38</v>
      </c>
      <c r="AB2504" s="156" t="s">
        <v>38</v>
      </c>
      <c r="AC2504" s="156" t="s">
        <v>38</v>
      </c>
      <c r="AD2504" s="96" t="s">
        <v>290</v>
      </c>
      <c r="AE2504" s="156" t="s">
        <v>38</v>
      </c>
      <c r="AF2504" s="156" t="s">
        <v>38</v>
      </c>
      <c r="AG2504" s="156" t="s">
        <v>38</v>
      </c>
      <c r="AH2504" s="156" t="s">
        <v>38</v>
      </c>
      <c r="AI2504" s="156" t="s">
        <v>38</v>
      </c>
      <c r="AJ2504" s="156" t="s">
        <v>38</v>
      </c>
      <c r="AK2504" s="156" t="s">
        <v>38</v>
      </c>
    </row>
    <row r="2505" spans="23:37" ht="16.5" customHeight="1" x14ac:dyDescent="0.25">
      <c r="W2505" s="156" t="s">
        <v>38</v>
      </c>
      <c r="X2505" s="156" t="s">
        <v>38</v>
      </c>
      <c r="Y2505" s="156" t="s">
        <v>38</v>
      </c>
      <c r="Z2505" s="156" t="s">
        <v>38</v>
      </c>
      <c r="AA2505" s="156" t="s">
        <v>38</v>
      </c>
      <c r="AB2505" s="156" t="s">
        <v>38</v>
      </c>
      <c r="AC2505" s="156" t="s">
        <v>38</v>
      </c>
      <c r="AD2505" s="96" t="s">
        <v>290</v>
      </c>
      <c r="AE2505" s="156" t="s">
        <v>38</v>
      </c>
      <c r="AF2505" s="156" t="s">
        <v>38</v>
      </c>
      <c r="AG2505" s="156" t="s">
        <v>38</v>
      </c>
      <c r="AH2505" s="156" t="s">
        <v>38</v>
      </c>
      <c r="AI2505" s="156" t="s">
        <v>38</v>
      </c>
      <c r="AJ2505" s="156" t="s">
        <v>38</v>
      </c>
      <c r="AK2505" s="156" t="s">
        <v>38</v>
      </c>
    </row>
    <row r="2506" spans="23:37" ht="16.5" customHeight="1" x14ac:dyDescent="0.25">
      <c r="W2506" s="156" t="s">
        <v>38</v>
      </c>
      <c r="X2506" s="156" t="s">
        <v>38</v>
      </c>
      <c r="Y2506" s="156" t="s">
        <v>38</v>
      </c>
      <c r="Z2506" s="156" t="s">
        <v>38</v>
      </c>
      <c r="AA2506" s="156" t="s">
        <v>38</v>
      </c>
      <c r="AB2506" s="156" t="s">
        <v>38</v>
      </c>
      <c r="AC2506" s="156" t="s">
        <v>38</v>
      </c>
      <c r="AD2506" s="96" t="s">
        <v>290</v>
      </c>
      <c r="AE2506" s="156" t="s">
        <v>38</v>
      </c>
      <c r="AF2506" s="156" t="s">
        <v>38</v>
      </c>
      <c r="AG2506" s="156" t="s">
        <v>38</v>
      </c>
      <c r="AH2506" s="156" t="s">
        <v>38</v>
      </c>
      <c r="AI2506" s="156" t="s">
        <v>38</v>
      </c>
      <c r="AJ2506" s="156" t="s">
        <v>38</v>
      </c>
      <c r="AK2506" s="156" t="s">
        <v>38</v>
      </c>
    </row>
    <row r="2507" spans="23:37" ht="16.5" customHeight="1" x14ac:dyDescent="0.25">
      <c r="W2507" s="156" t="s">
        <v>38</v>
      </c>
      <c r="X2507" s="156" t="s">
        <v>38</v>
      </c>
      <c r="Y2507" s="156" t="s">
        <v>38</v>
      </c>
      <c r="Z2507" s="156" t="s">
        <v>38</v>
      </c>
      <c r="AA2507" s="156" t="s">
        <v>38</v>
      </c>
      <c r="AB2507" s="156" t="s">
        <v>38</v>
      </c>
      <c r="AC2507" s="156" t="s">
        <v>38</v>
      </c>
      <c r="AD2507" s="96" t="s">
        <v>290</v>
      </c>
      <c r="AE2507" s="156" t="s">
        <v>38</v>
      </c>
      <c r="AF2507" s="156" t="s">
        <v>38</v>
      </c>
      <c r="AG2507" s="156" t="s">
        <v>38</v>
      </c>
      <c r="AH2507" s="156" t="s">
        <v>38</v>
      </c>
      <c r="AI2507" s="156" t="s">
        <v>38</v>
      </c>
      <c r="AJ2507" s="156" t="s">
        <v>38</v>
      </c>
      <c r="AK2507" s="156" t="s">
        <v>38</v>
      </c>
    </row>
    <row r="2508" spans="23:37" ht="16.5" customHeight="1" x14ac:dyDescent="0.25">
      <c r="W2508" s="156" t="s">
        <v>38</v>
      </c>
      <c r="X2508" s="156" t="s">
        <v>38</v>
      </c>
      <c r="Y2508" s="156" t="s">
        <v>38</v>
      </c>
      <c r="Z2508" s="156" t="s">
        <v>38</v>
      </c>
      <c r="AA2508" s="156" t="s">
        <v>38</v>
      </c>
      <c r="AB2508" s="156" t="s">
        <v>38</v>
      </c>
      <c r="AC2508" s="156" t="s">
        <v>38</v>
      </c>
      <c r="AD2508" s="96" t="s">
        <v>290</v>
      </c>
      <c r="AE2508" s="156" t="s">
        <v>38</v>
      </c>
      <c r="AF2508" s="156" t="s">
        <v>38</v>
      </c>
      <c r="AG2508" s="156" t="s">
        <v>38</v>
      </c>
      <c r="AH2508" s="156" t="s">
        <v>38</v>
      </c>
      <c r="AI2508" s="156" t="s">
        <v>38</v>
      </c>
      <c r="AJ2508" s="156" t="s">
        <v>38</v>
      </c>
      <c r="AK2508" s="156" t="s">
        <v>38</v>
      </c>
    </row>
    <row r="2509" spans="23:37" ht="16.5" customHeight="1" x14ac:dyDescent="0.25">
      <c r="W2509" s="156" t="s">
        <v>38</v>
      </c>
      <c r="X2509" s="156" t="s">
        <v>38</v>
      </c>
      <c r="Y2509" s="156" t="s">
        <v>38</v>
      </c>
      <c r="Z2509" s="156" t="s">
        <v>38</v>
      </c>
      <c r="AA2509" s="156" t="s">
        <v>38</v>
      </c>
      <c r="AB2509" s="156" t="s">
        <v>38</v>
      </c>
      <c r="AC2509" s="156" t="s">
        <v>38</v>
      </c>
      <c r="AD2509" s="96" t="s">
        <v>290</v>
      </c>
      <c r="AE2509" s="156" t="s">
        <v>38</v>
      </c>
      <c r="AF2509" s="156" t="s">
        <v>38</v>
      </c>
      <c r="AG2509" s="156" t="s">
        <v>38</v>
      </c>
      <c r="AH2509" s="156" t="s">
        <v>38</v>
      </c>
      <c r="AI2509" s="156" t="s">
        <v>38</v>
      </c>
      <c r="AJ2509" s="156" t="s">
        <v>38</v>
      </c>
      <c r="AK2509" s="156" t="s">
        <v>38</v>
      </c>
    </row>
    <row r="2510" spans="23:37" ht="16.5" customHeight="1" x14ac:dyDescent="0.25">
      <c r="W2510" s="156" t="s">
        <v>38</v>
      </c>
      <c r="X2510" s="156" t="s">
        <v>38</v>
      </c>
      <c r="Y2510" s="156" t="s">
        <v>38</v>
      </c>
      <c r="Z2510" s="156" t="s">
        <v>38</v>
      </c>
      <c r="AA2510" s="156" t="s">
        <v>38</v>
      </c>
      <c r="AB2510" s="156" t="s">
        <v>38</v>
      </c>
      <c r="AC2510" s="156" t="s">
        <v>38</v>
      </c>
      <c r="AD2510" s="96" t="s">
        <v>290</v>
      </c>
      <c r="AE2510" s="156" t="s">
        <v>38</v>
      </c>
      <c r="AF2510" s="156" t="s">
        <v>38</v>
      </c>
      <c r="AG2510" s="156" t="s">
        <v>38</v>
      </c>
      <c r="AH2510" s="156" t="s">
        <v>38</v>
      </c>
      <c r="AI2510" s="156" t="s">
        <v>38</v>
      </c>
      <c r="AJ2510" s="156" t="s">
        <v>38</v>
      </c>
      <c r="AK2510" s="156" t="s">
        <v>38</v>
      </c>
    </row>
    <row r="2511" spans="23:37" ht="16.5" customHeight="1" x14ac:dyDescent="0.25">
      <c r="W2511" s="156" t="s">
        <v>38</v>
      </c>
      <c r="X2511" s="156" t="s">
        <v>38</v>
      </c>
      <c r="Y2511" s="156" t="s">
        <v>38</v>
      </c>
      <c r="Z2511" s="156" t="s">
        <v>38</v>
      </c>
      <c r="AA2511" s="156" t="s">
        <v>38</v>
      </c>
      <c r="AB2511" s="156" t="s">
        <v>38</v>
      </c>
      <c r="AC2511" s="156" t="s">
        <v>38</v>
      </c>
      <c r="AD2511" s="96" t="s">
        <v>290</v>
      </c>
      <c r="AE2511" s="156" t="s">
        <v>38</v>
      </c>
      <c r="AF2511" s="156" t="s">
        <v>38</v>
      </c>
      <c r="AG2511" s="156" t="s">
        <v>38</v>
      </c>
      <c r="AH2511" s="156" t="s">
        <v>38</v>
      </c>
      <c r="AI2511" s="156" t="s">
        <v>38</v>
      </c>
      <c r="AJ2511" s="156" t="s">
        <v>38</v>
      </c>
      <c r="AK2511" s="156" t="s">
        <v>38</v>
      </c>
    </row>
    <row r="2512" spans="23:37" ht="16.5" customHeight="1" x14ac:dyDescent="0.25">
      <c r="W2512" s="156" t="s">
        <v>38</v>
      </c>
      <c r="X2512" s="156" t="s">
        <v>38</v>
      </c>
      <c r="Y2512" s="156" t="s">
        <v>38</v>
      </c>
      <c r="Z2512" s="156" t="s">
        <v>38</v>
      </c>
      <c r="AA2512" s="156" t="s">
        <v>38</v>
      </c>
      <c r="AB2512" s="156" t="s">
        <v>38</v>
      </c>
      <c r="AC2512" s="156" t="s">
        <v>38</v>
      </c>
      <c r="AD2512" s="96" t="s">
        <v>290</v>
      </c>
      <c r="AE2512" s="156" t="s">
        <v>38</v>
      </c>
      <c r="AF2512" s="156" t="s">
        <v>38</v>
      </c>
      <c r="AG2512" s="156" t="s">
        <v>38</v>
      </c>
      <c r="AH2512" s="156" t="s">
        <v>38</v>
      </c>
      <c r="AI2512" s="156" t="s">
        <v>38</v>
      </c>
      <c r="AJ2512" s="156" t="s">
        <v>38</v>
      </c>
      <c r="AK2512" s="156" t="s">
        <v>38</v>
      </c>
    </row>
    <row r="2513" spans="23:37" ht="16.5" customHeight="1" x14ac:dyDescent="0.25">
      <c r="W2513" s="156" t="s">
        <v>38</v>
      </c>
      <c r="X2513" s="156" t="s">
        <v>38</v>
      </c>
      <c r="Y2513" s="156" t="s">
        <v>38</v>
      </c>
      <c r="Z2513" s="156" t="s">
        <v>38</v>
      </c>
      <c r="AA2513" s="156" t="s">
        <v>38</v>
      </c>
      <c r="AB2513" s="156" t="s">
        <v>38</v>
      </c>
      <c r="AC2513" s="156" t="s">
        <v>38</v>
      </c>
      <c r="AD2513" s="96" t="s">
        <v>290</v>
      </c>
      <c r="AE2513" s="156" t="s">
        <v>38</v>
      </c>
      <c r="AF2513" s="156" t="s">
        <v>38</v>
      </c>
      <c r="AG2513" s="156" t="s">
        <v>38</v>
      </c>
      <c r="AH2513" s="156" t="s">
        <v>38</v>
      </c>
      <c r="AI2513" s="156" t="s">
        <v>38</v>
      </c>
      <c r="AJ2513" s="156" t="s">
        <v>38</v>
      </c>
      <c r="AK2513" s="156" t="s">
        <v>38</v>
      </c>
    </row>
    <row r="2514" spans="23:37" ht="16.5" customHeight="1" x14ac:dyDescent="0.25">
      <c r="W2514" s="156" t="s">
        <v>38</v>
      </c>
      <c r="X2514" s="156" t="s">
        <v>38</v>
      </c>
      <c r="Y2514" s="156" t="s">
        <v>38</v>
      </c>
      <c r="Z2514" s="156" t="s">
        <v>38</v>
      </c>
      <c r="AA2514" s="156" t="s">
        <v>38</v>
      </c>
      <c r="AB2514" s="156" t="s">
        <v>38</v>
      </c>
      <c r="AC2514" s="156" t="s">
        <v>38</v>
      </c>
      <c r="AD2514" s="96" t="s">
        <v>290</v>
      </c>
      <c r="AE2514" s="156" t="s">
        <v>38</v>
      </c>
      <c r="AF2514" s="156" t="s">
        <v>38</v>
      </c>
      <c r="AG2514" s="156" t="s">
        <v>38</v>
      </c>
      <c r="AH2514" s="156" t="s">
        <v>38</v>
      </c>
      <c r="AI2514" s="156" t="s">
        <v>38</v>
      </c>
      <c r="AJ2514" s="156" t="s">
        <v>38</v>
      </c>
      <c r="AK2514" s="156" t="s">
        <v>38</v>
      </c>
    </row>
    <row r="2515" spans="23:37" ht="16.5" customHeight="1" x14ac:dyDescent="0.25">
      <c r="W2515" s="156" t="s">
        <v>38</v>
      </c>
      <c r="X2515" s="156" t="s">
        <v>38</v>
      </c>
      <c r="Y2515" s="156" t="s">
        <v>38</v>
      </c>
      <c r="Z2515" s="156" t="s">
        <v>38</v>
      </c>
      <c r="AA2515" s="156" t="s">
        <v>38</v>
      </c>
      <c r="AB2515" s="156" t="s">
        <v>38</v>
      </c>
      <c r="AC2515" s="156" t="s">
        <v>38</v>
      </c>
      <c r="AD2515" s="96" t="s">
        <v>290</v>
      </c>
      <c r="AE2515" s="156" t="s">
        <v>38</v>
      </c>
      <c r="AF2515" s="156" t="s">
        <v>38</v>
      </c>
      <c r="AG2515" s="156" t="s">
        <v>38</v>
      </c>
      <c r="AH2515" s="156" t="s">
        <v>38</v>
      </c>
      <c r="AI2515" s="156" t="s">
        <v>38</v>
      </c>
      <c r="AJ2515" s="156" t="s">
        <v>38</v>
      </c>
      <c r="AK2515" s="156" t="s">
        <v>38</v>
      </c>
    </row>
    <row r="2516" spans="23:37" ht="16.5" customHeight="1" x14ac:dyDescent="0.25">
      <c r="W2516" s="156" t="s">
        <v>38</v>
      </c>
      <c r="X2516" s="156" t="s">
        <v>38</v>
      </c>
      <c r="Y2516" s="156" t="s">
        <v>38</v>
      </c>
      <c r="Z2516" s="156" t="s">
        <v>38</v>
      </c>
      <c r="AA2516" s="156" t="s">
        <v>38</v>
      </c>
      <c r="AB2516" s="156" t="s">
        <v>38</v>
      </c>
      <c r="AC2516" s="156" t="s">
        <v>38</v>
      </c>
      <c r="AD2516" s="96" t="s">
        <v>290</v>
      </c>
      <c r="AE2516" s="156" t="s">
        <v>38</v>
      </c>
      <c r="AF2516" s="156" t="s">
        <v>38</v>
      </c>
      <c r="AG2516" s="156" t="s">
        <v>38</v>
      </c>
      <c r="AH2516" s="156" t="s">
        <v>38</v>
      </c>
      <c r="AI2516" s="156" t="s">
        <v>38</v>
      </c>
      <c r="AJ2516" s="156" t="s">
        <v>38</v>
      </c>
      <c r="AK2516" s="156" t="s">
        <v>38</v>
      </c>
    </row>
    <row r="2517" spans="23:37" ht="16.5" customHeight="1" x14ac:dyDescent="0.25">
      <c r="W2517" s="156" t="s">
        <v>38</v>
      </c>
      <c r="X2517" s="156" t="s">
        <v>38</v>
      </c>
      <c r="Y2517" s="156" t="s">
        <v>38</v>
      </c>
      <c r="Z2517" s="156" t="s">
        <v>38</v>
      </c>
      <c r="AA2517" s="156" t="s">
        <v>38</v>
      </c>
      <c r="AB2517" s="156" t="s">
        <v>38</v>
      </c>
      <c r="AC2517" s="156" t="s">
        <v>38</v>
      </c>
      <c r="AD2517" s="96" t="s">
        <v>290</v>
      </c>
      <c r="AE2517" s="156" t="s">
        <v>38</v>
      </c>
      <c r="AF2517" s="156" t="s">
        <v>38</v>
      </c>
      <c r="AG2517" s="156" t="s">
        <v>38</v>
      </c>
      <c r="AH2517" s="156" t="s">
        <v>38</v>
      </c>
      <c r="AI2517" s="156" t="s">
        <v>38</v>
      </c>
      <c r="AJ2517" s="156" t="s">
        <v>38</v>
      </c>
      <c r="AK2517" s="156" t="s">
        <v>38</v>
      </c>
    </row>
    <row r="2518" spans="23:37" ht="16.5" customHeight="1" x14ac:dyDescent="0.25">
      <c r="W2518" s="156" t="s">
        <v>38</v>
      </c>
      <c r="X2518" s="156" t="s">
        <v>38</v>
      </c>
      <c r="Y2518" s="156" t="s">
        <v>38</v>
      </c>
      <c r="Z2518" s="156" t="s">
        <v>38</v>
      </c>
      <c r="AA2518" s="156" t="s">
        <v>38</v>
      </c>
      <c r="AB2518" s="156" t="s">
        <v>38</v>
      </c>
      <c r="AC2518" s="156" t="s">
        <v>38</v>
      </c>
      <c r="AD2518" s="96" t="s">
        <v>290</v>
      </c>
      <c r="AE2518" s="156" t="s">
        <v>38</v>
      </c>
      <c r="AF2518" s="156" t="s">
        <v>38</v>
      </c>
      <c r="AG2518" s="156" t="s">
        <v>38</v>
      </c>
      <c r="AH2518" s="156" t="s">
        <v>38</v>
      </c>
      <c r="AI2518" s="156" t="s">
        <v>38</v>
      </c>
      <c r="AJ2518" s="156" t="s">
        <v>38</v>
      </c>
      <c r="AK2518" s="156" t="s">
        <v>38</v>
      </c>
    </row>
    <row r="2519" spans="23:37" ht="16.5" customHeight="1" x14ac:dyDescent="0.25">
      <c r="W2519" s="156" t="s">
        <v>38</v>
      </c>
      <c r="X2519" s="156" t="s">
        <v>38</v>
      </c>
      <c r="Y2519" s="156" t="s">
        <v>38</v>
      </c>
      <c r="Z2519" s="156" t="s">
        <v>38</v>
      </c>
      <c r="AA2519" s="156" t="s">
        <v>38</v>
      </c>
      <c r="AB2519" s="156" t="s">
        <v>38</v>
      </c>
      <c r="AC2519" s="156" t="s">
        <v>38</v>
      </c>
      <c r="AD2519" s="96" t="s">
        <v>290</v>
      </c>
      <c r="AE2519" s="156" t="s">
        <v>38</v>
      </c>
      <c r="AF2519" s="156" t="s">
        <v>38</v>
      </c>
      <c r="AG2519" s="156" t="s">
        <v>38</v>
      </c>
      <c r="AH2519" s="156" t="s">
        <v>38</v>
      </c>
      <c r="AI2519" s="156" t="s">
        <v>38</v>
      </c>
      <c r="AJ2519" s="156" t="s">
        <v>38</v>
      </c>
      <c r="AK2519" s="156" t="s">
        <v>38</v>
      </c>
    </row>
    <row r="2520" spans="23:37" ht="16.5" customHeight="1" x14ac:dyDescent="0.25">
      <c r="W2520" s="156" t="s">
        <v>38</v>
      </c>
      <c r="X2520" s="156" t="s">
        <v>38</v>
      </c>
      <c r="Y2520" s="156" t="s">
        <v>38</v>
      </c>
      <c r="Z2520" s="156" t="s">
        <v>38</v>
      </c>
      <c r="AA2520" s="156" t="s">
        <v>38</v>
      </c>
      <c r="AB2520" s="156" t="s">
        <v>38</v>
      </c>
      <c r="AC2520" s="156" t="s">
        <v>38</v>
      </c>
      <c r="AD2520" s="96" t="s">
        <v>290</v>
      </c>
      <c r="AE2520" s="156" t="s">
        <v>38</v>
      </c>
      <c r="AF2520" s="156" t="s">
        <v>38</v>
      </c>
      <c r="AG2520" s="156" t="s">
        <v>38</v>
      </c>
      <c r="AH2520" s="156" t="s">
        <v>38</v>
      </c>
      <c r="AI2520" s="156" t="s">
        <v>38</v>
      </c>
      <c r="AJ2520" s="156" t="s">
        <v>38</v>
      </c>
      <c r="AK2520" s="156" t="s">
        <v>38</v>
      </c>
    </row>
    <row r="2521" spans="23:37" ht="16.5" customHeight="1" x14ac:dyDescent="0.25">
      <c r="W2521" s="156" t="s">
        <v>38</v>
      </c>
      <c r="X2521" s="156" t="s">
        <v>38</v>
      </c>
      <c r="Y2521" s="156" t="s">
        <v>38</v>
      </c>
      <c r="Z2521" s="156" t="s">
        <v>38</v>
      </c>
      <c r="AA2521" s="156" t="s">
        <v>38</v>
      </c>
      <c r="AB2521" s="156" t="s">
        <v>38</v>
      </c>
      <c r="AC2521" s="156" t="s">
        <v>38</v>
      </c>
      <c r="AD2521" s="96" t="s">
        <v>290</v>
      </c>
      <c r="AE2521" s="156" t="s">
        <v>38</v>
      </c>
      <c r="AF2521" s="156" t="s">
        <v>38</v>
      </c>
      <c r="AG2521" s="156" t="s">
        <v>38</v>
      </c>
      <c r="AH2521" s="156" t="s">
        <v>38</v>
      </c>
      <c r="AI2521" s="156" t="s">
        <v>38</v>
      </c>
      <c r="AJ2521" s="156" t="s">
        <v>38</v>
      </c>
      <c r="AK2521" s="156" t="s">
        <v>38</v>
      </c>
    </row>
    <row r="2522" spans="23:37" ht="16.5" customHeight="1" x14ac:dyDescent="0.25">
      <c r="W2522" s="156" t="s">
        <v>38</v>
      </c>
      <c r="X2522" s="156" t="s">
        <v>38</v>
      </c>
      <c r="Y2522" s="156" t="s">
        <v>38</v>
      </c>
      <c r="Z2522" s="156" t="s">
        <v>38</v>
      </c>
      <c r="AA2522" s="156" t="s">
        <v>38</v>
      </c>
      <c r="AB2522" s="156" t="s">
        <v>38</v>
      </c>
      <c r="AC2522" s="156" t="s">
        <v>38</v>
      </c>
      <c r="AD2522" s="96" t="s">
        <v>290</v>
      </c>
      <c r="AE2522" s="156" t="s">
        <v>38</v>
      </c>
      <c r="AF2522" s="156" t="s">
        <v>38</v>
      </c>
      <c r="AG2522" s="156" t="s">
        <v>38</v>
      </c>
      <c r="AH2522" s="156" t="s">
        <v>38</v>
      </c>
      <c r="AI2522" s="156" t="s">
        <v>38</v>
      </c>
      <c r="AJ2522" s="156" t="s">
        <v>38</v>
      </c>
      <c r="AK2522" s="156" t="s">
        <v>38</v>
      </c>
    </row>
    <row r="2523" spans="23:37" ht="16.5" customHeight="1" x14ac:dyDescent="0.25">
      <c r="W2523" s="156" t="s">
        <v>38</v>
      </c>
      <c r="X2523" s="156" t="s">
        <v>38</v>
      </c>
      <c r="Y2523" s="156" t="s">
        <v>38</v>
      </c>
      <c r="Z2523" s="156" t="s">
        <v>38</v>
      </c>
      <c r="AA2523" s="156" t="s">
        <v>38</v>
      </c>
      <c r="AB2523" s="156" t="s">
        <v>38</v>
      </c>
      <c r="AC2523" s="156" t="s">
        <v>38</v>
      </c>
      <c r="AD2523" s="96" t="s">
        <v>290</v>
      </c>
      <c r="AE2523" s="156" t="s">
        <v>38</v>
      </c>
      <c r="AF2523" s="156" t="s">
        <v>38</v>
      </c>
      <c r="AG2523" s="156" t="s">
        <v>38</v>
      </c>
      <c r="AH2523" s="156" t="s">
        <v>38</v>
      </c>
      <c r="AI2523" s="156" t="s">
        <v>38</v>
      </c>
      <c r="AJ2523" s="156" t="s">
        <v>38</v>
      </c>
      <c r="AK2523" s="156" t="s">
        <v>38</v>
      </c>
    </row>
    <row r="2524" spans="23:37" ht="16.5" customHeight="1" x14ac:dyDescent="0.25">
      <c r="W2524" s="156" t="s">
        <v>38</v>
      </c>
      <c r="X2524" s="156" t="s">
        <v>38</v>
      </c>
      <c r="Y2524" s="156" t="s">
        <v>38</v>
      </c>
      <c r="Z2524" s="156" t="s">
        <v>38</v>
      </c>
      <c r="AA2524" s="156" t="s">
        <v>38</v>
      </c>
      <c r="AB2524" s="156" t="s">
        <v>38</v>
      </c>
      <c r="AC2524" s="156" t="s">
        <v>38</v>
      </c>
      <c r="AD2524" s="96" t="s">
        <v>290</v>
      </c>
      <c r="AE2524" s="156" t="s">
        <v>38</v>
      </c>
      <c r="AF2524" s="156" t="s">
        <v>38</v>
      </c>
      <c r="AG2524" s="156" t="s">
        <v>38</v>
      </c>
      <c r="AH2524" s="156" t="s">
        <v>38</v>
      </c>
      <c r="AI2524" s="156" t="s">
        <v>38</v>
      </c>
      <c r="AJ2524" s="156" t="s">
        <v>38</v>
      </c>
      <c r="AK2524" s="156" t="s">
        <v>38</v>
      </c>
    </row>
    <row r="2525" spans="23:37" ht="16.5" customHeight="1" x14ac:dyDescent="0.25">
      <c r="W2525" s="156" t="s">
        <v>38</v>
      </c>
      <c r="X2525" s="156" t="s">
        <v>38</v>
      </c>
      <c r="Y2525" s="156" t="s">
        <v>38</v>
      </c>
      <c r="Z2525" s="156" t="s">
        <v>38</v>
      </c>
      <c r="AA2525" s="156" t="s">
        <v>38</v>
      </c>
      <c r="AB2525" s="156" t="s">
        <v>38</v>
      </c>
      <c r="AC2525" s="156" t="s">
        <v>38</v>
      </c>
      <c r="AD2525" s="96" t="s">
        <v>290</v>
      </c>
      <c r="AE2525" s="156" t="s">
        <v>38</v>
      </c>
      <c r="AF2525" s="156" t="s">
        <v>38</v>
      </c>
      <c r="AG2525" s="156" t="s">
        <v>38</v>
      </c>
      <c r="AH2525" s="156" t="s">
        <v>38</v>
      </c>
      <c r="AI2525" s="156" t="s">
        <v>38</v>
      </c>
      <c r="AJ2525" s="156" t="s">
        <v>38</v>
      </c>
      <c r="AK2525" s="156" t="s">
        <v>38</v>
      </c>
    </row>
    <row r="2526" spans="23:37" ht="16.5" customHeight="1" x14ac:dyDescent="0.25">
      <c r="W2526" s="156" t="s">
        <v>38</v>
      </c>
      <c r="X2526" s="156" t="s">
        <v>38</v>
      </c>
      <c r="Y2526" s="156" t="s">
        <v>38</v>
      </c>
      <c r="Z2526" s="156" t="s">
        <v>38</v>
      </c>
      <c r="AA2526" s="156" t="s">
        <v>38</v>
      </c>
      <c r="AB2526" s="156" t="s">
        <v>38</v>
      </c>
      <c r="AC2526" s="156" t="s">
        <v>38</v>
      </c>
      <c r="AD2526" s="96" t="s">
        <v>290</v>
      </c>
      <c r="AE2526" s="156" t="s">
        <v>38</v>
      </c>
      <c r="AF2526" s="156" t="s">
        <v>38</v>
      </c>
      <c r="AG2526" s="156" t="s">
        <v>38</v>
      </c>
      <c r="AH2526" s="156" t="s">
        <v>38</v>
      </c>
      <c r="AI2526" s="156" t="s">
        <v>38</v>
      </c>
      <c r="AJ2526" s="156" t="s">
        <v>38</v>
      </c>
      <c r="AK2526" s="156" t="s">
        <v>38</v>
      </c>
    </row>
    <row r="2527" spans="23:37" ht="16.5" customHeight="1" x14ac:dyDescent="0.25">
      <c r="W2527" s="156" t="s">
        <v>38</v>
      </c>
      <c r="X2527" s="156" t="s">
        <v>38</v>
      </c>
      <c r="Y2527" s="156" t="s">
        <v>38</v>
      </c>
      <c r="Z2527" s="156" t="s">
        <v>38</v>
      </c>
      <c r="AA2527" s="156" t="s">
        <v>38</v>
      </c>
      <c r="AB2527" s="156" t="s">
        <v>38</v>
      </c>
      <c r="AC2527" s="156" t="s">
        <v>38</v>
      </c>
      <c r="AD2527" s="96" t="s">
        <v>290</v>
      </c>
      <c r="AE2527" s="156" t="s">
        <v>38</v>
      </c>
      <c r="AF2527" s="156" t="s">
        <v>38</v>
      </c>
      <c r="AG2527" s="156" t="s">
        <v>38</v>
      </c>
      <c r="AH2527" s="156" t="s">
        <v>38</v>
      </c>
      <c r="AI2527" s="156" t="s">
        <v>38</v>
      </c>
      <c r="AJ2527" s="156" t="s">
        <v>38</v>
      </c>
      <c r="AK2527" s="156" t="s">
        <v>38</v>
      </c>
    </row>
    <row r="2528" spans="23:37" ht="16.5" customHeight="1" x14ac:dyDescent="0.25">
      <c r="W2528" s="156" t="s">
        <v>38</v>
      </c>
      <c r="X2528" s="156" t="s">
        <v>38</v>
      </c>
      <c r="Y2528" s="156" t="s">
        <v>38</v>
      </c>
      <c r="Z2528" s="156" t="s">
        <v>38</v>
      </c>
      <c r="AA2528" s="156" t="s">
        <v>38</v>
      </c>
      <c r="AB2528" s="156" t="s">
        <v>38</v>
      </c>
      <c r="AC2528" s="156" t="s">
        <v>38</v>
      </c>
      <c r="AD2528" s="96" t="s">
        <v>290</v>
      </c>
      <c r="AE2528" s="156" t="s">
        <v>38</v>
      </c>
      <c r="AF2528" s="156" t="s">
        <v>38</v>
      </c>
      <c r="AG2528" s="156" t="s">
        <v>38</v>
      </c>
      <c r="AH2528" s="156" t="s">
        <v>38</v>
      </c>
      <c r="AI2528" s="156" t="s">
        <v>38</v>
      </c>
      <c r="AJ2528" s="156" t="s">
        <v>38</v>
      </c>
      <c r="AK2528" s="156" t="s">
        <v>38</v>
      </c>
    </row>
    <row r="2529" spans="23:37" ht="16.5" customHeight="1" x14ac:dyDescent="0.25">
      <c r="W2529" s="156" t="s">
        <v>38</v>
      </c>
      <c r="X2529" s="156" t="s">
        <v>38</v>
      </c>
      <c r="Y2529" s="156" t="s">
        <v>38</v>
      </c>
      <c r="Z2529" s="156" t="s">
        <v>38</v>
      </c>
      <c r="AA2529" s="156" t="s">
        <v>38</v>
      </c>
      <c r="AB2529" s="156" t="s">
        <v>38</v>
      </c>
      <c r="AC2529" s="156" t="s">
        <v>38</v>
      </c>
      <c r="AD2529" s="96" t="s">
        <v>290</v>
      </c>
      <c r="AE2529" s="156" t="s">
        <v>38</v>
      </c>
      <c r="AF2529" s="156" t="s">
        <v>38</v>
      </c>
      <c r="AG2529" s="156" t="s">
        <v>38</v>
      </c>
      <c r="AH2529" s="156" t="s">
        <v>38</v>
      </c>
      <c r="AI2529" s="156" t="s">
        <v>38</v>
      </c>
      <c r="AJ2529" s="156" t="s">
        <v>38</v>
      </c>
      <c r="AK2529" s="156" t="s">
        <v>38</v>
      </c>
    </row>
    <row r="2530" spans="23:37" ht="16.5" customHeight="1" x14ac:dyDescent="0.25">
      <c r="W2530" s="156" t="s">
        <v>38</v>
      </c>
      <c r="X2530" s="156" t="s">
        <v>38</v>
      </c>
      <c r="Y2530" s="156" t="s">
        <v>38</v>
      </c>
      <c r="Z2530" s="156" t="s">
        <v>38</v>
      </c>
      <c r="AA2530" s="156" t="s">
        <v>38</v>
      </c>
      <c r="AB2530" s="156" t="s">
        <v>38</v>
      </c>
      <c r="AC2530" s="156" t="s">
        <v>38</v>
      </c>
      <c r="AD2530" s="96" t="s">
        <v>290</v>
      </c>
      <c r="AE2530" s="156" t="s">
        <v>38</v>
      </c>
      <c r="AF2530" s="156" t="s">
        <v>38</v>
      </c>
      <c r="AG2530" s="156" t="s">
        <v>38</v>
      </c>
      <c r="AH2530" s="156" t="s">
        <v>38</v>
      </c>
      <c r="AI2530" s="156" t="s">
        <v>38</v>
      </c>
      <c r="AJ2530" s="156" t="s">
        <v>38</v>
      </c>
      <c r="AK2530" s="156" t="s">
        <v>38</v>
      </c>
    </row>
    <row r="2531" spans="23:37" ht="16.5" customHeight="1" x14ac:dyDescent="0.25">
      <c r="W2531" s="156" t="s">
        <v>38</v>
      </c>
      <c r="X2531" s="156" t="s">
        <v>38</v>
      </c>
      <c r="Y2531" s="156" t="s">
        <v>38</v>
      </c>
      <c r="Z2531" s="156" t="s">
        <v>38</v>
      </c>
      <c r="AA2531" s="156" t="s">
        <v>38</v>
      </c>
      <c r="AB2531" s="156" t="s">
        <v>38</v>
      </c>
      <c r="AC2531" s="156" t="s">
        <v>38</v>
      </c>
      <c r="AD2531" s="96" t="s">
        <v>290</v>
      </c>
      <c r="AE2531" s="156" t="s">
        <v>38</v>
      </c>
      <c r="AF2531" s="156" t="s">
        <v>38</v>
      </c>
      <c r="AG2531" s="156" t="s">
        <v>38</v>
      </c>
      <c r="AH2531" s="156" t="s">
        <v>38</v>
      </c>
      <c r="AI2531" s="156" t="s">
        <v>38</v>
      </c>
      <c r="AJ2531" s="156" t="s">
        <v>38</v>
      </c>
      <c r="AK2531" s="156" t="s">
        <v>38</v>
      </c>
    </row>
    <row r="2532" spans="23:37" ht="16.5" customHeight="1" x14ac:dyDescent="0.25">
      <c r="W2532" s="156" t="s">
        <v>38</v>
      </c>
      <c r="X2532" s="156" t="s">
        <v>38</v>
      </c>
      <c r="Y2532" s="156" t="s">
        <v>38</v>
      </c>
      <c r="Z2532" s="156" t="s">
        <v>38</v>
      </c>
      <c r="AA2532" s="156" t="s">
        <v>38</v>
      </c>
      <c r="AB2532" s="156" t="s">
        <v>38</v>
      </c>
      <c r="AC2532" s="156" t="s">
        <v>38</v>
      </c>
      <c r="AD2532" s="96" t="s">
        <v>290</v>
      </c>
      <c r="AE2532" s="156" t="s">
        <v>38</v>
      </c>
      <c r="AF2532" s="156" t="s">
        <v>38</v>
      </c>
      <c r="AG2532" s="156" t="s">
        <v>38</v>
      </c>
      <c r="AH2532" s="156" t="s">
        <v>38</v>
      </c>
      <c r="AI2532" s="156" t="s">
        <v>38</v>
      </c>
      <c r="AJ2532" s="156" t="s">
        <v>38</v>
      </c>
      <c r="AK2532" s="156" t="s">
        <v>38</v>
      </c>
    </row>
    <row r="2533" spans="23:37" ht="16.5" customHeight="1" x14ac:dyDescent="0.25">
      <c r="W2533" s="156" t="s">
        <v>38</v>
      </c>
      <c r="X2533" s="156" t="s">
        <v>38</v>
      </c>
      <c r="Y2533" s="156" t="s">
        <v>38</v>
      </c>
      <c r="Z2533" s="156" t="s">
        <v>38</v>
      </c>
      <c r="AA2533" s="156" t="s">
        <v>38</v>
      </c>
      <c r="AB2533" s="156" t="s">
        <v>38</v>
      </c>
      <c r="AC2533" s="156" t="s">
        <v>38</v>
      </c>
      <c r="AD2533" s="96" t="s">
        <v>290</v>
      </c>
      <c r="AE2533" s="156" t="s">
        <v>38</v>
      </c>
      <c r="AF2533" s="156" t="s">
        <v>38</v>
      </c>
      <c r="AG2533" s="156" t="s">
        <v>38</v>
      </c>
      <c r="AH2533" s="156" t="s">
        <v>38</v>
      </c>
      <c r="AI2533" s="156" t="s">
        <v>38</v>
      </c>
      <c r="AJ2533" s="156" t="s">
        <v>38</v>
      </c>
      <c r="AK2533" s="156" t="s">
        <v>38</v>
      </c>
    </row>
    <row r="2534" spans="23:37" ht="16.5" customHeight="1" x14ac:dyDescent="0.25">
      <c r="W2534" s="156" t="s">
        <v>38</v>
      </c>
      <c r="X2534" s="156" t="s">
        <v>38</v>
      </c>
      <c r="Y2534" s="156" t="s">
        <v>38</v>
      </c>
      <c r="Z2534" s="156" t="s">
        <v>38</v>
      </c>
      <c r="AA2534" s="156" t="s">
        <v>38</v>
      </c>
      <c r="AB2534" s="156" t="s">
        <v>38</v>
      </c>
      <c r="AC2534" s="156" t="s">
        <v>38</v>
      </c>
      <c r="AD2534" s="96" t="s">
        <v>290</v>
      </c>
      <c r="AE2534" s="156" t="s">
        <v>38</v>
      </c>
      <c r="AF2534" s="156" t="s">
        <v>38</v>
      </c>
      <c r="AG2534" s="156" t="s">
        <v>38</v>
      </c>
      <c r="AH2534" s="156" t="s">
        <v>38</v>
      </c>
      <c r="AI2534" s="156" t="s">
        <v>38</v>
      </c>
      <c r="AJ2534" s="156" t="s">
        <v>38</v>
      </c>
      <c r="AK2534" s="156" t="s">
        <v>38</v>
      </c>
    </row>
    <row r="2535" spans="23:37" ht="16.5" customHeight="1" x14ac:dyDescent="0.25">
      <c r="W2535" s="156" t="s">
        <v>38</v>
      </c>
      <c r="X2535" s="156" t="s">
        <v>38</v>
      </c>
      <c r="Y2535" s="156" t="s">
        <v>38</v>
      </c>
      <c r="Z2535" s="156" t="s">
        <v>38</v>
      </c>
      <c r="AA2535" s="156" t="s">
        <v>38</v>
      </c>
      <c r="AB2535" s="156" t="s">
        <v>38</v>
      </c>
      <c r="AC2535" s="156" t="s">
        <v>38</v>
      </c>
      <c r="AD2535" s="96" t="s">
        <v>290</v>
      </c>
      <c r="AE2535" s="156" t="s">
        <v>38</v>
      </c>
      <c r="AF2535" s="156" t="s">
        <v>38</v>
      </c>
      <c r="AG2535" s="156" t="s">
        <v>38</v>
      </c>
      <c r="AH2535" s="156" t="s">
        <v>38</v>
      </c>
      <c r="AI2535" s="156" t="s">
        <v>38</v>
      </c>
      <c r="AJ2535" s="156" t="s">
        <v>38</v>
      </c>
      <c r="AK2535" s="156" t="s">
        <v>38</v>
      </c>
    </row>
    <row r="2536" spans="23:37" ht="16.5" customHeight="1" x14ac:dyDescent="0.25">
      <c r="W2536" s="156" t="s">
        <v>38</v>
      </c>
      <c r="X2536" s="156" t="s">
        <v>38</v>
      </c>
      <c r="Y2536" s="156" t="s">
        <v>38</v>
      </c>
      <c r="Z2536" s="156" t="s">
        <v>38</v>
      </c>
      <c r="AA2536" s="156" t="s">
        <v>38</v>
      </c>
      <c r="AB2536" s="156" t="s">
        <v>38</v>
      </c>
      <c r="AC2536" s="156" t="s">
        <v>38</v>
      </c>
      <c r="AD2536" s="96" t="s">
        <v>290</v>
      </c>
      <c r="AE2536" s="156" t="s">
        <v>38</v>
      </c>
      <c r="AF2536" s="156" t="s">
        <v>38</v>
      </c>
      <c r="AG2536" s="156" t="s">
        <v>38</v>
      </c>
      <c r="AH2536" s="156" t="s">
        <v>38</v>
      </c>
      <c r="AI2536" s="156" t="s">
        <v>38</v>
      </c>
      <c r="AJ2536" s="156" t="s">
        <v>38</v>
      </c>
      <c r="AK2536" s="156" t="s">
        <v>38</v>
      </c>
    </row>
    <row r="2537" spans="23:37" ht="16.5" customHeight="1" x14ac:dyDescent="0.25">
      <c r="W2537" s="156" t="s">
        <v>38</v>
      </c>
      <c r="X2537" s="156" t="s">
        <v>38</v>
      </c>
      <c r="Y2537" s="156" t="s">
        <v>38</v>
      </c>
      <c r="Z2537" s="156" t="s">
        <v>38</v>
      </c>
      <c r="AA2537" s="156" t="s">
        <v>38</v>
      </c>
      <c r="AB2537" s="156" t="s">
        <v>38</v>
      </c>
      <c r="AC2537" s="156" t="s">
        <v>38</v>
      </c>
      <c r="AD2537" s="96" t="s">
        <v>290</v>
      </c>
      <c r="AE2537" s="156" t="s">
        <v>38</v>
      </c>
      <c r="AF2537" s="156" t="s">
        <v>38</v>
      </c>
      <c r="AG2537" s="156" t="s">
        <v>38</v>
      </c>
      <c r="AH2537" s="156" t="s">
        <v>38</v>
      </c>
      <c r="AI2537" s="156" t="s">
        <v>38</v>
      </c>
      <c r="AJ2537" s="156" t="s">
        <v>38</v>
      </c>
      <c r="AK2537" s="156" t="s">
        <v>38</v>
      </c>
    </row>
    <row r="2538" spans="23:37" ht="16.5" customHeight="1" x14ac:dyDescent="0.25">
      <c r="W2538" s="156" t="s">
        <v>38</v>
      </c>
      <c r="X2538" s="156" t="s">
        <v>38</v>
      </c>
      <c r="Y2538" s="156" t="s">
        <v>38</v>
      </c>
      <c r="Z2538" s="156" t="s">
        <v>38</v>
      </c>
      <c r="AA2538" s="156" t="s">
        <v>38</v>
      </c>
      <c r="AB2538" s="156" t="s">
        <v>38</v>
      </c>
      <c r="AC2538" s="156" t="s">
        <v>38</v>
      </c>
      <c r="AD2538" s="96" t="s">
        <v>290</v>
      </c>
      <c r="AE2538" s="156" t="s">
        <v>38</v>
      </c>
      <c r="AF2538" s="156" t="s">
        <v>38</v>
      </c>
      <c r="AG2538" s="156" t="s">
        <v>38</v>
      </c>
      <c r="AH2538" s="156" t="s">
        <v>38</v>
      </c>
      <c r="AI2538" s="156" t="s">
        <v>38</v>
      </c>
      <c r="AJ2538" s="156" t="s">
        <v>38</v>
      </c>
      <c r="AK2538" s="156" t="s">
        <v>38</v>
      </c>
    </row>
    <row r="2539" spans="23:37" ht="16.5" customHeight="1" x14ac:dyDescent="0.25">
      <c r="W2539" s="156" t="s">
        <v>38</v>
      </c>
      <c r="X2539" s="156" t="s">
        <v>38</v>
      </c>
      <c r="Y2539" s="156" t="s">
        <v>38</v>
      </c>
      <c r="Z2539" s="156" t="s">
        <v>38</v>
      </c>
      <c r="AA2539" s="156" t="s">
        <v>38</v>
      </c>
      <c r="AB2539" s="156" t="s">
        <v>38</v>
      </c>
      <c r="AC2539" s="156" t="s">
        <v>38</v>
      </c>
      <c r="AD2539" s="96" t="s">
        <v>290</v>
      </c>
      <c r="AE2539" s="156" t="s">
        <v>38</v>
      </c>
      <c r="AF2539" s="156" t="s">
        <v>38</v>
      </c>
      <c r="AG2539" s="156" t="s">
        <v>38</v>
      </c>
      <c r="AH2539" s="156" t="s">
        <v>38</v>
      </c>
      <c r="AI2539" s="156" t="s">
        <v>38</v>
      </c>
      <c r="AJ2539" s="156" t="s">
        <v>38</v>
      </c>
      <c r="AK2539" s="156" t="s">
        <v>38</v>
      </c>
    </row>
    <row r="2540" spans="23:37" ht="16.5" customHeight="1" x14ac:dyDescent="0.25">
      <c r="W2540" s="156" t="s">
        <v>38</v>
      </c>
      <c r="X2540" s="156" t="s">
        <v>38</v>
      </c>
      <c r="Y2540" s="156" t="s">
        <v>38</v>
      </c>
      <c r="Z2540" s="156" t="s">
        <v>38</v>
      </c>
      <c r="AA2540" s="156" t="s">
        <v>38</v>
      </c>
      <c r="AB2540" s="156" t="s">
        <v>38</v>
      </c>
      <c r="AC2540" s="156" t="s">
        <v>38</v>
      </c>
      <c r="AD2540" s="96" t="s">
        <v>290</v>
      </c>
      <c r="AE2540" s="156" t="s">
        <v>38</v>
      </c>
      <c r="AF2540" s="156" t="s">
        <v>38</v>
      </c>
      <c r="AG2540" s="156" t="s">
        <v>38</v>
      </c>
      <c r="AH2540" s="156" t="s">
        <v>38</v>
      </c>
      <c r="AI2540" s="156" t="s">
        <v>38</v>
      </c>
      <c r="AJ2540" s="156" t="s">
        <v>38</v>
      </c>
      <c r="AK2540" s="156" t="s">
        <v>38</v>
      </c>
    </row>
    <row r="2541" spans="23:37" ht="16.5" customHeight="1" x14ac:dyDescent="0.25">
      <c r="W2541" s="156" t="s">
        <v>38</v>
      </c>
      <c r="X2541" s="156" t="s">
        <v>38</v>
      </c>
      <c r="Y2541" s="156" t="s">
        <v>38</v>
      </c>
      <c r="Z2541" s="156" t="s">
        <v>38</v>
      </c>
      <c r="AA2541" s="156" t="s">
        <v>38</v>
      </c>
      <c r="AB2541" s="156" t="s">
        <v>38</v>
      </c>
      <c r="AC2541" s="156" t="s">
        <v>38</v>
      </c>
      <c r="AD2541" s="96" t="s">
        <v>290</v>
      </c>
      <c r="AE2541" s="156" t="s">
        <v>38</v>
      </c>
      <c r="AF2541" s="156" t="s">
        <v>38</v>
      </c>
      <c r="AG2541" s="156" t="s">
        <v>38</v>
      </c>
      <c r="AH2541" s="156" t="s">
        <v>38</v>
      </c>
      <c r="AI2541" s="156" t="s">
        <v>38</v>
      </c>
      <c r="AJ2541" s="156" t="s">
        <v>38</v>
      </c>
      <c r="AK2541" s="156" t="s">
        <v>38</v>
      </c>
    </row>
    <row r="2542" spans="23:37" ht="16.5" customHeight="1" x14ac:dyDescent="0.25">
      <c r="W2542" s="156" t="s">
        <v>38</v>
      </c>
      <c r="X2542" s="156" t="s">
        <v>38</v>
      </c>
      <c r="Y2542" s="156" t="s">
        <v>38</v>
      </c>
      <c r="Z2542" s="156" t="s">
        <v>38</v>
      </c>
      <c r="AA2542" s="156" t="s">
        <v>38</v>
      </c>
      <c r="AB2542" s="156" t="s">
        <v>38</v>
      </c>
      <c r="AC2542" s="156" t="s">
        <v>38</v>
      </c>
      <c r="AD2542" s="96" t="s">
        <v>290</v>
      </c>
      <c r="AE2542" s="156" t="s">
        <v>38</v>
      </c>
      <c r="AF2542" s="156" t="s">
        <v>38</v>
      </c>
      <c r="AG2542" s="156" t="s">
        <v>38</v>
      </c>
      <c r="AH2542" s="156" t="s">
        <v>38</v>
      </c>
      <c r="AI2542" s="156" t="s">
        <v>38</v>
      </c>
      <c r="AJ2542" s="156" t="s">
        <v>38</v>
      </c>
      <c r="AK2542" s="156" t="s">
        <v>38</v>
      </c>
    </row>
    <row r="2543" spans="23:37" ht="16.5" customHeight="1" x14ac:dyDescent="0.25">
      <c r="W2543" s="156" t="s">
        <v>38</v>
      </c>
      <c r="X2543" s="156" t="s">
        <v>38</v>
      </c>
      <c r="Y2543" s="156" t="s">
        <v>38</v>
      </c>
      <c r="Z2543" s="156" t="s">
        <v>38</v>
      </c>
      <c r="AA2543" s="156" t="s">
        <v>38</v>
      </c>
      <c r="AB2543" s="156" t="s">
        <v>38</v>
      </c>
      <c r="AC2543" s="156" t="s">
        <v>38</v>
      </c>
      <c r="AD2543" s="96" t="s">
        <v>290</v>
      </c>
      <c r="AE2543" s="156" t="s">
        <v>38</v>
      </c>
      <c r="AF2543" s="156" t="s">
        <v>38</v>
      </c>
      <c r="AG2543" s="156" t="s">
        <v>38</v>
      </c>
      <c r="AH2543" s="156" t="s">
        <v>38</v>
      </c>
      <c r="AI2543" s="156" t="s">
        <v>38</v>
      </c>
      <c r="AJ2543" s="156" t="s">
        <v>38</v>
      </c>
      <c r="AK2543" s="156" t="s">
        <v>38</v>
      </c>
    </row>
    <row r="2544" spans="23:37" ht="16.5" customHeight="1" x14ac:dyDescent="0.25">
      <c r="W2544" s="156" t="s">
        <v>38</v>
      </c>
      <c r="X2544" s="156" t="s">
        <v>38</v>
      </c>
      <c r="Y2544" s="156" t="s">
        <v>38</v>
      </c>
      <c r="Z2544" s="156" t="s">
        <v>38</v>
      </c>
      <c r="AA2544" s="156" t="s">
        <v>38</v>
      </c>
      <c r="AB2544" s="156" t="s">
        <v>38</v>
      </c>
      <c r="AC2544" s="156" t="s">
        <v>38</v>
      </c>
      <c r="AD2544" s="96" t="s">
        <v>290</v>
      </c>
      <c r="AE2544" s="156" t="s">
        <v>38</v>
      </c>
      <c r="AF2544" s="156" t="s">
        <v>38</v>
      </c>
      <c r="AG2544" s="156" t="s">
        <v>38</v>
      </c>
      <c r="AH2544" s="156" t="s">
        <v>38</v>
      </c>
      <c r="AI2544" s="156" t="s">
        <v>38</v>
      </c>
      <c r="AJ2544" s="156" t="s">
        <v>38</v>
      </c>
      <c r="AK2544" s="156" t="s">
        <v>38</v>
      </c>
    </row>
    <row r="2545" spans="23:37" ht="16.5" customHeight="1" x14ac:dyDescent="0.25">
      <c r="W2545" s="156" t="s">
        <v>38</v>
      </c>
      <c r="X2545" s="156" t="s">
        <v>38</v>
      </c>
      <c r="Y2545" s="156" t="s">
        <v>38</v>
      </c>
      <c r="Z2545" s="156" t="s">
        <v>38</v>
      </c>
      <c r="AA2545" s="156" t="s">
        <v>38</v>
      </c>
      <c r="AB2545" s="156" t="s">
        <v>38</v>
      </c>
      <c r="AC2545" s="156" t="s">
        <v>38</v>
      </c>
      <c r="AD2545" s="96" t="s">
        <v>290</v>
      </c>
      <c r="AE2545" s="156" t="s">
        <v>38</v>
      </c>
      <c r="AF2545" s="156" t="s">
        <v>38</v>
      </c>
      <c r="AG2545" s="156" t="s">
        <v>38</v>
      </c>
      <c r="AH2545" s="156" t="s">
        <v>38</v>
      </c>
      <c r="AI2545" s="156" t="s">
        <v>38</v>
      </c>
      <c r="AJ2545" s="156" t="s">
        <v>38</v>
      </c>
      <c r="AK2545" s="156" t="s">
        <v>38</v>
      </c>
    </row>
    <row r="2546" spans="23:37" ht="16.5" customHeight="1" x14ac:dyDescent="0.25">
      <c r="W2546" s="156" t="s">
        <v>38</v>
      </c>
      <c r="X2546" s="156" t="s">
        <v>38</v>
      </c>
      <c r="Y2546" s="156" t="s">
        <v>38</v>
      </c>
      <c r="Z2546" s="156" t="s">
        <v>38</v>
      </c>
      <c r="AA2546" s="156" t="s">
        <v>38</v>
      </c>
      <c r="AB2546" s="156" t="s">
        <v>38</v>
      </c>
      <c r="AC2546" s="156" t="s">
        <v>38</v>
      </c>
      <c r="AD2546" s="96" t="s">
        <v>290</v>
      </c>
      <c r="AE2546" s="156" t="s">
        <v>38</v>
      </c>
      <c r="AF2546" s="156" t="s">
        <v>38</v>
      </c>
      <c r="AG2546" s="156" t="s">
        <v>38</v>
      </c>
      <c r="AH2546" s="156" t="s">
        <v>38</v>
      </c>
      <c r="AI2546" s="156" t="s">
        <v>38</v>
      </c>
      <c r="AJ2546" s="156" t="s">
        <v>38</v>
      </c>
      <c r="AK2546" s="156" t="s">
        <v>38</v>
      </c>
    </row>
    <row r="2547" spans="23:37" ht="16.5" customHeight="1" x14ac:dyDescent="0.25">
      <c r="W2547" s="156" t="s">
        <v>38</v>
      </c>
      <c r="X2547" s="156" t="s">
        <v>38</v>
      </c>
      <c r="Y2547" s="156" t="s">
        <v>38</v>
      </c>
      <c r="Z2547" s="156" t="s">
        <v>38</v>
      </c>
      <c r="AA2547" s="156" t="s">
        <v>38</v>
      </c>
      <c r="AB2547" s="156" t="s">
        <v>38</v>
      </c>
      <c r="AC2547" s="156" t="s">
        <v>38</v>
      </c>
      <c r="AD2547" s="96" t="s">
        <v>290</v>
      </c>
      <c r="AE2547" s="156" t="s">
        <v>38</v>
      </c>
      <c r="AF2547" s="156" t="s">
        <v>38</v>
      </c>
      <c r="AG2547" s="156" t="s">
        <v>38</v>
      </c>
      <c r="AH2547" s="156" t="s">
        <v>38</v>
      </c>
      <c r="AI2547" s="156" t="s">
        <v>38</v>
      </c>
      <c r="AJ2547" s="156" t="s">
        <v>38</v>
      </c>
      <c r="AK2547" s="156" t="s">
        <v>38</v>
      </c>
    </row>
    <row r="2548" spans="23:37" ht="16.5" customHeight="1" x14ac:dyDescent="0.25">
      <c r="W2548" s="156" t="s">
        <v>38</v>
      </c>
      <c r="X2548" s="156" t="s">
        <v>38</v>
      </c>
      <c r="Y2548" s="156" t="s">
        <v>38</v>
      </c>
      <c r="Z2548" s="156" t="s">
        <v>38</v>
      </c>
      <c r="AA2548" s="156" t="s">
        <v>38</v>
      </c>
      <c r="AB2548" s="156" t="s">
        <v>38</v>
      </c>
      <c r="AC2548" s="156" t="s">
        <v>38</v>
      </c>
      <c r="AD2548" s="96" t="s">
        <v>290</v>
      </c>
      <c r="AE2548" s="156" t="s">
        <v>38</v>
      </c>
      <c r="AF2548" s="156" t="s">
        <v>38</v>
      </c>
      <c r="AG2548" s="156" t="s">
        <v>38</v>
      </c>
      <c r="AH2548" s="156" t="s">
        <v>38</v>
      </c>
      <c r="AI2548" s="156" t="s">
        <v>38</v>
      </c>
      <c r="AJ2548" s="156" t="s">
        <v>38</v>
      </c>
      <c r="AK2548" s="156" t="s">
        <v>38</v>
      </c>
    </row>
    <row r="2549" spans="23:37" ht="16.5" customHeight="1" x14ac:dyDescent="0.25">
      <c r="W2549" s="156" t="s">
        <v>38</v>
      </c>
      <c r="X2549" s="156" t="s">
        <v>38</v>
      </c>
      <c r="Y2549" s="156" t="s">
        <v>38</v>
      </c>
      <c r="Z2549" s="156" t="s">
        <v>38</v>
      </c>
      <c r="AA2549" s="156" t="s">
        <v>38</v>
      </c>
      <c r="AB2549" s="156" t="s">
        <v>38</v>
      </c>
      <c r="AC2549" s="156" t="s">
        <v>38</v>
      </c>
      <c r="AD2549" s="96" t="s">
        <v>290</v>
      </c>
      <c r="AE2549" s="156" t="s">
        <v>38</v>
      </c>
      <c r="AF2549" s="156" t="s">
        <v>38</v>
      </c>
      <c r="AG2549" s="156" t="s">
        <v>38</v>
      </c>
      <c r="AH2549" s="156" t="s">
        <v>38</v>
      </c>
      <c r="AI2549" s="156" t="s">
        <v>38</v>
      </c>
      <c r="AJ2549" s="156" t="s">
        <v>38</v>
      </c>
      <c r="AK2549" s="156" t="s">
        <v>38</v>
      </c>
    </row>
    <row r="2550" spans="23:37" ht="16.5" customHeight="1" x14ac:dyDescent="0.25">
      <c r="W2550" s="156" t="s">
        <v>38</v>
      </c>
      <c r="X2550" s="156" t="s">
        <v>38</v>
      </c>
      <c r="Y2550" s="156" t="s">
        <v>38</v>
      </c>
      <c r="Z2550" s="156" t="s">
        <v>38</v>
      </c>
      <c r="AA2550" s="156" t="s">
        <v>38</v>
      </c>
      <c r="AB2550" s="156" t="s">
        <v>38</v>
      </c>
      <c r="AC2550" s="156" t="s">
        <v>38</v>
      </c>
      <c r="AD2550" s="96" t="s">
        <v>290</v>
      </c>
      <c r="AE2550" s="156" t="s">
        <v>38</v>
      </c>
      <c r="AF2550" s="156" t="s">
        <v>38</v>
      </c>
      <c r="AG2550" s="156" t="s">
        <v>38</v>
      </c>
      <c r="AH2550" s="156" t="s">
        <v>38</v>
      </c>
      <c r="AI2550" s="156" t="s">
        <v>38</v>
      </c>
      <c r="AJ2550" s="156" t="s">
        <v>38</v>
      </c>
      <c r="AK2550" s="156" t="s">
        <v>38</v>
      </c>
    </row>
    <row r="2551" spans="23:37" ht="16.5" customHeight="1" x14ac:dyDescent="0.25">
      <c r="W2551" s="156" t="s">
        <v>38</v>
      </c>
      <c r="X2551" s="156" t="s">
        <v>38</v>
      </c>
      <c r="Y2551" s="156" t="s">
        <v>38</v>
      </c>
      <c r="Z2551" s="156" t="s">
        <v>38</v>
      </c>
      <c r="AA2551" s="156" t="s">
        <v>38</v>
      </c>
      <c r="AB2551" s="156" t="s">
        <v>38</v>
      </c>
      <c r="AC2551" s="156" t="s">
        <v>38</v>
      </c>
      <c r="AD2551" s="96" t="s">
        <v>290</v>
      </c>
      <c r="AE2551" s="156" t="s">
        <v>38</v>
      </c>
      <c r="AF2551" s="156" t="s">
        <v>38</v>
      </c>
      <c r="AG2551" s="156" t="s">
        <v>38</v>
      </c>
      <c r="AH2551" s="156" t="s">
        <v>38</v>
      </c>
      <c r="AI2551" s="156" t="s">
        <v>38</v>
      </c>
      <c r="AJ2551" s="156" t="s">
        <v>38</v>
      </c>
      <c r="AK2551" s="156" t="s">
        <v>38</v>
      </c>
    </row>
    <row r="2552" spans="23:37" ht="16.5" customHeight="1" x14ac:dyDescent="0.25">
      <c r="W2552" s="156" t="s">
        <v>38</v>
      </c>
      <c r="X2552" s="156" t="s">
        <v>38</v>
      </c>
      <c r="Y2552" s="156" t="s">
        <v>38</v>
      </c>
      <c r="Z2552" s="156" t="s">
        <v>38</v>
      </c>
      <c r="AA2552" s="156" t="s">
        <v>38</v>
      </c>
      <c r="AB2552" s="156" t="s">
        <v>38</v>
      </c>
      <c r="AC2552" s="156" t="s">
        <v>38</v>
      </c>
      <c r="AD2552" s="96" t="s">
        <v>290</v>
      </c>
      <c r="AE2552" s="156" t="s">
        <v>38</v>
      </c>
      <c r="AF2552" s="156" t="s">
        <v>38</v>
      </c>
      <c r="AG2552" s="156" t="s">
        <v>38</v>
      </c>
      <c r="AH2552" s="156" t="s">
        <v>38</v>
      </c>
      <c r="AI2552" s="156" t="s">
        <v>38</v>
      </c>
      <c r="AJ2552" s="156" t="s">
        <v>38</v>
      </c>
      <c r="AK2552" s="156" t="s">
        <v>38</v>
      </c>
    </row>
    <row r="2553" spans="23:37" ht="16.5" customHeight="1" x14ac:dyDescent="0.25">
      <c r="W2553" s="156" t="s">
        <v>38</v>
      </c>
      <c r="X2553" s="156" t="s">
        <v>38</v>
      </c>
      <c r="Y2553" s="156" t="s">
        <v>38</v>
      </c>
      <c r="Z2553" s="156" t="s">
        <v>38</v>
      </c>
      <c r="AA2553" s="156" t="s">
        <v>38</v>
      </c>
      <c r="AB2553" s="156" t="s">
        <v>38</v>
      </c>
      <c r="AC2553" s="156" t="s">
        <v>38</v>
      </c>
      <c r="AD2553" s="96" t="s">
        <v>290</v>
      </c>
      <c r="AE2553" s="156" t="s">
        <v>38</v>
      </c>
      <c r="AF2553" s="156" t="s">
        <v>38</v>
      </c>
      <c r="AG2553" s="156" t="s">
        <v>38</v>
      </c>
      <c r="AH2553" s="156" t="s">
        <v>38</v>
      </c>
      <c r="AI2553" s="156" t="s">
        <v>38</v>
      </c>
      <c r="AJ2553" s="156" t="s">
        <v>38</v>
      </c>
      <c r="AK2553" s="156" t="s">
        <v>38</v>
      </c>
    </row>
    <row r="2554" spans="23:37" ht="16.5" customHeight="1" x14ac:dyDescent="0.25">
      <c r="W2554" s="156" t="s">
        <v>38</v>
      </c>
      <c r="X2554" s="156" t="s">
        <v>38</v>
      </c>
      <c r="Y2554" s="156" t="s">
        <v>38</v>
      </c>
      <c r="Z2554" s="156" t="s">
        <v>38</v>
      </c>
      <c r="AA2554" s="156" t="s">
        <v>38</v>
      </c>
      <c r="AB2554" s="156" t="s">
        <v>38</v>
      </c>
      <c r="AC2554" s="156" t="s">
        <v>38</v>
      </c>
      <c r="AD2554" s="96" t="s">
        <v>290</v>
      </c>
      <c r="AE2554" s="156" t="s">
        <v>38</v>
      </c>
      <c r="AF2554" s="156" t="s">
        <v>38</v>
      </c>
      <c r="AG2554" s="156" t="s">
        <v>38</v>
      </c>
      <c r="AH2554" s="156" t="s">
        <v>38</v>
      </c>
      <c r="AI2554" s="156" t="s">
        <v>38</v>
      </c>
      <c r="AJ2554" s="156" t="s">
        <v>38</v>
      </c>
      <c r="AK2554" s="156" t="s">
        <v>38</v>
      </c>
    </row>
    <row r="2555" spans="23:37" ht="16.5" customHeight="1" x14ac:dyDescent="0.25">
      <c r="W2555" s="156" t="s">
        <v>38</v>
      </c>
      <c r="X2555" s="156" t="s">
        <v>38</v>
      </c>
      <c r="Y2555" s="156" t="s">
        <v>38</v>
      </c>
      <c r="Z2555" s="156" t="s">
        <v>38</v>
      </c>
      <c r="AA2555" s="156" t="s">
        <v>38</v>
      </c>
      <c r="AB2555" s="156" t="s">
        <v>38</v>
      </c>
      <c r="AC2555" s="156" t="s">
        <v>38</v>
      </c>
      <c r="AD2555" s="96" t="s">
        <v>290</v>
      </c>
      <c r="AE2555" s="156" t="s">
        <v>38</v>
      </c>
      <c r="AF2555" s="156" t="s">
        <v>38</v>
      </c>
      <c r="AG2555" s="156" t="s">
        <v>38</v>
      </c>
      <c r="AH2555" s="156" t="s">
        <v>38</v>
      </c>
      <c r="AI2555" s="156" t="s">
        <v>38</v>
      </c>
      <c r="AJ2555" s="156" t="s">
        <v>38</v>
      </c>
      <c r="AK2555" s="156" t="s">
        <v>38</v>
      </c>
    </row>
    <row r="2556" spans="23:37" ht="16.5" customHeight="1" x14ac:dyDescent="0.25">
      <c r="W2556" s="156" t="s">
        <v>38</v>
      </c>
      <c r="X2556" s="156" t="s">
        <v>38</v>
      </c>
      <c r="Y2556" s="156" t="s">
        <v>38</v>
      </c>
      <c r="Z2556" s="156" t="s">
        <v>38</v>
      </c>
      <c r="AA2556" s="156" t="s">
        <v>38</v>
      </c>
      <c r="AB2556" s="156" t="s">
        <v>38</v>
      </c>
      <c r="AC2556" s="156" t="s">
        <v>38</v>
      </c>
      <c r="AD2556" s="96" t="s">
        <v>290</v>
      </c>
      <c r="AE2556" s="156" t="s">
        <v>38</v>
      </c>
      <c r="AF2556" s="156" t="s">
        <v>38</v>
      </c>
      <c r="AG2556" s="156" t="s">
        <v>38</v>
      </c>
      <c r="AH2556" s="156" t="s">
        <v>38</v>
      </c>
      <c r="AI2556" s="156" t="s">
        <v>38</v>
      </c>
      <c r="AJ2556" s="156" t="s">
        <v>38</v>
      </c>
      <c r="AK2556" s="156" t="s">
        <v>38</v>
      </c>
    </row>
    <row r="2557" spans="23:37" ht="16.5" customHeight="1" x14ac:dyDescent="0.25">
      <c r="W2557" s="156" t="s">
        <v>38</v>
      </c>
      <c r="X2557" s="156" t="s">
        <v>38</v>
      </c>
      <c r="Y2557" s="156" t="s">
        <v>38</v>
      </c>
      <c r="Z2557" s="156" t="s">
        <v>38</v>
      </c>
      <c r="AA2557" s="156" t="s">
        <v>38</v>
      </c>
      <c r="AB2557" s="156" t="s">
        <v>38</v>
      </c>
      <c r="AC2557" s="156" t="s">
        <v>38</v>
      </c>
      <c r="AD2557" s="96" t="s">
        <v>290</v>
      </c>
      <c r="AE2557" s="156" t="s">
        <v>38</v>
      </c>
      <c r="AF2557" s="156" t="s">
        <v>38</v>
      </c>
      <c r="AG2557" s="156" t="s">
        <v>38</v>
      </c>
      <c r="AH2557" s="156" t="s">
        <v>38</v>
      </c>
      <c r="AI2557" s="156" t="s">
        <v>38</v>
      </c>
      <c r="AJ2557" s="156" t="s">
        <v>38</v>
      </c>
      <c r="AK2557" s="156" t="s">
        <v>38</v>
      </c>
    </row>
    <row r="2558" spans="23:37" ht="16.5" customHeight="1" x14ac:dyDescent="0.25">
      <c r="W2558" s="156" t="s">
        <v>38</v>
      </c>
      <c r="X2558" s="156" t="s">
        <v>38</v>
      </c>
      <c r="Y2558" s="156" t="s">
        <v>38</v>
      </c>
      <c r="Z2558" s="156" t="s">
        <v>38</v>
      </c>
      <c r="AA2558" s="156" t="s">
        <v>38</v>
      </c>
      <c r="AB2558" s="156" t="s">
        <v>38</v>
      </c>
      <c r="AC2558" s="156" t="s">
        <v>38</v>
      </c>
      <c r="AD2558" s="96" t="s">
        <v>290</v>
      </c>
      <c r="AE2558" s="156" t="s">
        <v>38</v>
      </c>
      <c r="AF2558" s="156" t="s">
        <v>38</v>
      </c>
      <c r="AG2558" s="156" t="s">
        <v>38</v>
      </c>
      <c r="AH2558" s="156" t="s">
        <v>38</v>
      </c>
      <c r="AI2558" s="156" t="s">
        <v>38</v>
      </c>
      <c r="AJ2558" s="156" t="s">
        <v>38</v>
      </c>
      <c r="AK2558" s="156" t="s">
        <v>38</v>
      </c>
    </row>
    <row r="2559" spans="23:37" ht="16.5" customHeight="1" x14ac:dyDescent="0.25">
      <c r="W2559" s="156" t="s">
        <v>38</v>
      </c>
      <c r="X2559" s="156" t="s">
        <v>38</v>
      </c>
      <c r="Y2559" s="156" t="s">
        <v>38</v>
      </c>
      <c r="Z2559" s="156" t="s">
        <v>38</v>
      </c>
      <c r="AA2559" s="156" t="s">
        <v>38</v>
      </c>
      <c r="AB2559" s="156" t="s">
        <v>38</v>
      </c>
      <c r="AC2559" s="156" t="s">
        <v>38</v>
      </c>
      <c r="AD2559" s="96" t="s">
        <v>290</v>
      </c>
      <c r="AE2559" s="156" t="s">
        <v>38</v>
      </c>
      <c r="AF2559" s="156" t="s">
        <v>38</v>
      </c>
      <c r="AG2559" s="156" t="s">
        <v>38</v>
      </c>
      <c r="AH2559" s="156" t="s">
        <v>38</v>
      </c>
      <c r="AI2559" s="156" t="s">
        <v>38</v>
      </c>
      <c r="AJ2559" s="156" t="s">
        <v>38</v>
      </c>
      <c r="AK2559" s="156" t="s">
        <v>38</v>
      </c>
    </row>
    <row r="2560" spans="23:37" ht="16.5" customHeight="1" x14ac:dyDescent="0.25">
      <c r="W2560" s="156" t="s">
        <v>38</v>
      </c>
      <c r="X2560" s="156" t="s">
        <v>38</v>
      </c>
      <c r="Y2560" s="156" t="s">
        <v>38</v>
      </c>
      <c r="Z2560" s="156" t="s">
        <v>38</v>
      </c>
      <c r="AA2560" s="156" t="s">
        <v>38</v>
      </c>
      <c r="AB2560" s="156" t="s">
        <v>38</v>
      </c>
      <c r="AC2560" s="156" t="s">
        <v>38</v>
      </c>
      <c r="AD2560" s="96" t="s">
        <v>290</v>
      </c>
      <c r="AE2560" s="156" t="s">
        <v>38</v>
      </c>
      <c r="AF2560" s="156" t="s">
        <v>38</v>
      </c>
      <c r="AG2560" s="156" t="s">
        <v>38</v>
      </c>
      <c r="AH2560" s="156" t="s">
        <v>38</v>
      </c>
      <c r="AI2560" s="156" t="s">
        <v>38</v>
      </c>
      <c r="AJ2560" s="156" t="s">
        <v>38</v>
      </c>
      <c r="AK2560" s="156" t="s">
        <v>38</v>
      </c>
    </row>
    <row r="2561" spans="23:37" ht="16.5" customHeight="1" x14ac:dyDescent="0.25">
      <c r="W2561" s="156" t="s">
        <v>38</v>
      </c>
      <c r="X2561" s="156" t="s">
        <v>38</v>
      </c>
      <c r="Y2561" s="156" t="s">
        <v>38</v>
      </c>
      <c r="Z2561" s="156" t="s">
        <v>38</v>
      </c>
      <c r="AA2561" s="156" t="s">
        <v>38</v>
      </c>
      <c r="AB2561" s="156" t="s">
        <v>38</v>
      </c>
      <c r="AC2561" s="156" t="s">
        <v>38</v>
      </c>
      <c r="AD2561" s="96" t="s">
        <v>290</v>
      </c>
      <c r="AE2561" s="156" t="s">
        <v>38</v>
      </c>
      <c r="AF2561" s="156" t="s">
        <v>38</v>
      </c>
      <c r="AG2561" s="156" t="s">
        <v>38</v>
      </c>
      <c r="AH2561" s="156" t="s">
        <v>38</v>
      </c>
      <c r="AI2561" s="156" t="s">
        <v>38</v>
      </c>
      <c r="AJ2561" s="156" t="s">
        <v>38</v>
      </c>
      <c r="AK2561" s="156" t="s">
        <v>38</v>
      </c>
    </row>
    <row r="2562" spans="23:37" ht="16.5" customHeight="1" x14ac:dyDescent="0.25">
      <c r="W2562" s="156" t="s">
        <v>38</v>
      </c>
      <c r="X2562" s="156" t="s">
        <v>38</v>
      </c>
      <c r="Y2562" s="156" t="s">
        <v>38</v>
      </c>
      <c r="Z2562" s="156" t="s">
        <v>38</v>
      </c>
      <c r="AA2562" s="156" t="s">
        <v>38</v>
      </c>
      <c r="AB2562" s="156" t="s">
        <v>38</v>
      </c>
      <c r="AC2562" s="156" t="s">
        <v>38</v>
      </c>
      <c r="AD2562" s="96" t="s">
        <v>290</v>
      </c>
      <c r="AE2562" s="156" t="s">
        <v>38</v>
      </c>
      <c r="AF2562" s="156" t="s">
        <v>38</v>
      </c>
      <c r="AG2562" s="156" t="s">
        <v>38</v>
      </c>
      <c r="AH2562" s="156" t="s">
        <v>38</v>
      </c>
      <c r="AI2562" s="156" t="s">
        <v>38</v>
      </c>
      <c r="AJ2562" s="156" t="s">
        <v>38</v>
      </c>
      <c r="AK2562" s="156" t="s">
        <v>38</v>
      </c>
    </row>
    <row r="2563" spans="23:37" ht="16.5" customHeight="1" x14ac:dyDescent="0.25">
      <c r="W2563" s="156" t="s">
        <v>38</v>
      </c>
      <c r="X2563" s="156" t="s">
        <v>38</v>
      </c>
      <c r="Y2563" s="156" t="s">
        <v>38</v>
      </c>
      <c r="Z2563" s="156" t="s">
        <v>38</v>
      </c>
      <c r="AA2563" s="156" t="s">
        <v>38</v>
      </c>
      <c r="AB2563" s="156" t="s">
        <v>38</v>
      </c>
      <c r="AC2563" s="156" t="s">
        <v>38</v>
      </c>
      <c r="AD2563" s="96" t="s">
        <v>290</v>
      </c>
      <c r="AE2563" s="156" t="s">
        <v>38</v>
      </c>
      <c r="AF2563" s="156" t="s">
        <v>38</v>
      </c>
      <c r="AG2563" s="156" t="s">
        <v>38</v>
      </c>
      <c r="AH2563" s="156" t="s">
        <v>38</v>
      </c>
      <c r="AI2563" s="156" t="s">
        <v>38</v>
      </c>
      <c r="AJ2563" s="156" t="s">
        <v>38</v>
      </c>
      <c r="AK2563" s="156" t="s">
        <v>38</v>
      </c>
    </row>
    <row r="2564" spans="23:37" ht="16.5" customHeight="1" x14ac:dyDescent="0.25">
      <c r="W2564" s="156" t="s">
        <v>38</v>
      </c>
      <c r="X2564" s="156" t="s">
        <v>38</v>
      </c>
      <c r="Y2564" s="156" t="s">
        <v>38</v>
      </c>
      <c r="Z2564" s="156" t="s">
        <v>38</v>
      </c>
      <c r="AA2564" s="156" t="s">
        <v>38</v>
      </c>
      <c r="AB2564" s="156" t="s">
        <v>38</v>
      </c>
      <c r="AC2564" s="156" t="s">
        <v>38</v>
      </c>
      <c r="AD2564" s="96" t="s">
        <v>290</v>
      </c>
      <c r="AE2564" s="156" t="s">
        <v>38</v>
      </c>
      <c r="AF2564" s="156" t="s">
        <v>38</v>
      </c>
      <c r="AG2564" s="156" t="s">
        <v>38</v>
      </c>
      <c r="AH2564" s="156" t="s">
        <v>38</v>
      </c>
      <c r="AI2564" s="156" t="s">
        <v>38</v>
      </c>
      <c r="AJ2564" s="156" t="s">
        <v>38</v>
      </c>
      <c r="AK2564" s="156" t="s">
        <v>38</v>
      </c>
    </row>
    <row r="2565" spans="23:37" ht="16.5" customHeight="1" x14ac:dyDescent="0.25">
      <c r="W2565" s="156" t="s">
        <v>38</v>
      </c>
      <c r="X2565" s="156" t="s">
        <v>38</v>
      </c>
      <c r="Y2565" s="156" t="s">
        <v>38</v>
      </c>
      <c r="Z2565" s="156" t="s">
        <v>38</v>
      </c>
      <c r="AA2565" s="156" t="s">
        <v>38</v>
      </c>
      <c r="AB2565" s="156" t="s">
        <v>38</v>
      </c>
      <c r="AC2565" s="156" t="s">
        <v>38</v>
      </c>
      <c r="AD2565" s="96" t="s">
        <v>290</v>
      </c>
      <c r="AE2565" s="156" t="s">
        <v>38</v>
      </c>
      <c r="AF2565" s="156" t="s">
        <v>38</v>
      </c>
      <c r="AG2565" s="156" t="s">
        <v>38</v>
      </c>
      <c r="AH2565" s="156" t="s">
        <v>38</v>
      </c>
      <c r="AI2565" s="156" t="s">
        <v>38</v>
      </c>
      <c r="AJ2565" s="156" t="s">
        <v>38</v>
      </c>
      <c r="AK2565" s="156" t="s">
        <v>38</v>
      </c>
    </row>
    <row r="2566" spans="23:37" ht="16.5" customHeight="1" x14ac:dyDescent="0.25">
      <c r="W2566" s="156" t="s">
        <v>38</v>
      </c>
      <c r="X2566" s="156" t="s">
        <v>38</v>
      </c>
      <c r="Y2566" s="156" t="s">
        <v>38</v>
      </c>
      <c r="Z2566" s="156" t="s">
        <v>38</v>
      </c>
      <c r="AA2566" s="156" t="s">
        <v>38</v>
      </c>
      <c r="AB2566" s="156" t="s">
        <v>38</v>
      </c>
      <c r="AC2566" s="156" t="s">
        <v>38</v>
      </c>
      <c r="AD2566" s="96" t="s">
        <v>290</v>
      </c>
      <c r="AE2566" s="156" t="s">
        <v>38</v>
      </c>
      <c r="AF2566" s="156" t="s">
        <v>38</v>
      </c>
      <c r="AG2566" s="156" t="s">
        <v>38</v>
      </c>
      <c r="AH2566" s="156" t="s">
        <v>38</v>
      </c>
      <c r="AI2566" s="156" t="s">
        <v>38</v>
      </c>
      <c r="AJ2566" s="156" t="s">
        <v>38</v>
      </c>
      <c r="AK2566" s="156" t="s">
        <v>38</v>
      </c>
    </row>
    <row r="2567" spans="23:37" ht="16.5" customHeight="1" x14ac:dyDescent="0.25">
      <c r="W2567" s="156" t="s">
        <v>38</v>
      </c>
      <c r="X2567" s="156" t="s">
        <v>38</v>
      </c>
      <c r="Y2567" s="156" t="s">
        <v>38</v>
      </c>
      <c r="Z2567" s="156" t="s">
        <v>38</v>
      </c>
      <c r="AA2567" s="156" t="s">
        <v>38</v>
      </c>
      <c r="AB2567" s="156" t="s">
        <v>38</v>
      </c>
      <c r="AC2567" s="156" t="s">
        <v>38</v>
      </c>
      <c r="AD2567" s="96" t="s">
        <v>290</v>
      </c>
      <c r="AE2567" s="156" t="s">
        <v>38</v>
      </c>
      <c r="AF2567" s="156" t="s">
        <v>38</v>
      </c>
      <c r="AG2567" s="156" t="s">
        <v>38</v>
      </c>
      <c r="AH2567" s="156" t="s">
        <v>38</v>
      </c>
      <c r="AI2567" s="156" t="s">
        <v>38</v>
      </c>
      <c r="AJ2567" s="156" t="s">
        <v>38</v>
      </c>
      <c r="AK2567" s="156" t="s">
        <v>38</v>
      </c>
    </row>
    <row r="2568" spans="23:37" ht="16.5" customHeight="1" x14ac:dyDescent="0.25">
      <c r="W2568" s="156" t="s">
        <v>38</v>
      </c>
      <c r="X2568" s="156" t="s">
        <v>38</v>
      </c>
      <c r="Y2568" s="156" t="s">
        <v>38</v>
      </c>
      <c r="Z2568" s="156" t="s">
        <v>38</v>
      </c>
      <c r="AA2568" s="156" t="s">
        <v>38</v>
      </c>
      <c r="AB2568" s="156" t="s">
        <v>38</v>
      </c>
      <c r="AC2568" s="156" t="s">
        <v>38</v>
      </c>
      <c r="AD2568" s="96" t="s">
        <v>290</v>
      </c>
      <c r="AE2568" s="156" t="s">
        <v>38</v>
      </c>
      <c r="AF2568" s="156" t="s">
        <v>38</v>
      </c>
      <c r="AG2568" s="156" t="s">
        <v>38</v>
      </c>
      <c r="AH2568" s="156" t="s">
        <v>38</v>
      </c>
      <c r="AI2568" s="156" t="s">
        <v>38</v>
      </c>
      <c r="AJ2568" s="156" t="s">
        <v>38</v>
      </c>
      <c r="AK2568" s="156" t="s">
        <v>38</v>
      </c>
    </row>
    <row r="2569" spans="23:37" ht="16.5" customHeight="1" x14ac:dyDescent="0.25">
      <c r="W2569" s="156" t="s">
        <v>38</v>
      </c>
      <c r="X2569" s="156" t="s">
        <v>38</v>
      </c>
      <c r="Y2569" s="156" t="s">
        <v>38</v>
      </c>
      <c r="Z2569" s="156" t="s">
        <v>38</v>
      </c>
      <c r="AA2569" s="156" t="s">
        <v>38</v>
      </c>
      <c r="AB2569" s="156" t="s">
        <v>38</v>
      </c>
      <c r="AC2569" s="156" t="s">
        <v>38</v>
      </c>
      <c r="AD2569" s="96" t="s">
        <v>290</v>
      </c>
      <c r="AE2569" s="156" t="s">
        <v>38</v>
      </c>
      <c r="AF2569" s="156" t="s">
        <v>38</v>
      </c>
      <c r="AG2569" s="156" t="s">
        <v>38</v>
      </c>
      <c r="AH2569" s="156" t="s">
        <v>38</v>
      </c>
      <c r="AI2569" s="156" t="s">
        <v>38</v>
      </c>
      <c r="AJ2569" s="156" t="s">
        <v>38</v>
      </c>
      <c r="AK2569" s="156" t="s">
        <v>38</v>
      </c>
    </row>
    <row r="2570" spans="23:37" ht="16.5" customHeight="1" x14ac:dyDescent="0.25">
      <c r="W2570" s="156" t="s">
        <v>38</v>
      </c>
      <c r="X2570" s="156" t="s">
        <v>38</v>
      </c>
      <c r="Y2570" s="156" t="s">
        <v>38</v>
      </c>
      <c r="Z2570" s="156" t="s">
        <v>38</v>
      </c>
      <c r="AA2570" s="156" t="s">
        <v>38</v>
      </c>
      <c r="AB2570" s="156" t="s">
        <v>38</v>
      </c>
      <c r="AC2570" s="156" t="s">
        <v>38</v>
      </c>
      <c r="AD2570" s="96" t="s">
        <v>290</v>
      </c>
      <c r="AE2570" s="156" t="s">
        <v>38</v>
      </c>
      <c r="AF2570" s="156" t="s">
        <v>38</v>
      </c>
      <c r="AG2570" s="156" t="s">
        <v>38</v>
      </c>
      <c r="AH2570" s="156" t="s">
        <v>38</v>
      </c>
      <c r="AI2570" s="156" t="s">
        <v>38</v>
      </c>
      <c r="AJ2570" s="156" t="s">
        <v>38</v>
      </c>
      <c r="AK2570" s="156" t="s">
        <v>38</v>
      </c>
    </row>
    <row r="2571" spans="23:37" ht="16.5" customHeight="1" x14ac:dyDescent="0.25">
      <c r="W2571" s="156" t="s">
        <v>38</v>
      </c>
      <c r="X2571" s="156" t="s">
        <v>38</v>
      </c>
      <c r="Y2571" s="156" t="s">
        <v>38</v>
      </c>
      <c r="Z2571" s="156" t="s">
        <v>38</v>
      </c>
      <c r="AA2571" s="156" t="s">
        <v>38</v>
      </c>
      <c r="AB2571" s="156" t="s">
        <v>38</v>
      </c>
      <c r="AC2571" s="156" t="s">
        <v>38</v>
      </c>
      <c r="AD2571" s="96" t="s">
        <v>290</v>
      </c>
      <c r="AE2571" s="156" t="s">
        <v>38</v>
      </c>
      <c r="AF2571" s="156" t="s">
        <v>38</v>
      </c>
      <c r="AG2571" s="156" t="s">
        <v>38</v>
      </c>
      <c r="AH2571" s="156" t="s">
        <v>38</v>
      </c>
      <c r="AI2571" s="156" t="s">
        <v>38</v>
      </c>
      <c r="AJ2571" s="156" t="s">
        <v>38</v>
      </c>
      <c r="AK2571" s="156" t="s">
        <v>38</v>
      </c>
    </row>
    <row r="2572" spans="23:37" ht="16.5" customHeight="1" x14ac:dyDescent="0.25">
      <c r="W2572" s="156" t="s">
        <v>38</v>
      </c>
      <c r="X2572" s="156" t="s">
        <v>38</v>
      </c>
      <c r="Y2572" s="156" t="s">
        <v>38</v>
      </c>
      <c r="Z2572" s="156" t="s">
        <v>38</v>
      </c>
      <c r="AA2572" s="156" t="s">
        <v>38</v>
      </c>
      <c r="AB2572" s="156" t="s">
        <v>38</v>
      </c>
      <c r="AC2572" s="156" t="s">
        <v>38</v>
      </c>
      <c r="AD2572" s="96" t="s">
        <v>290</v>
      </c>
      <c r="AE2572" s="156" t="s">
        <v>38</v>
      </c>
      <c r="AF2572" s="156" t="s">
        <v>38</v>
      </c>
      <c r="AG2572" s="156" t="s">
        <v>38</v>
      </c>
      <c r="AH2572" s="156" t="s">
        <v>38</v>
      </c>
      <c r="AI2572" s="156" t="s">
        <v>38</v>
      </c>
      <c r="AJ2572" s="156" t="s">
        <v>38</v>
      </c>
      <c r="AK2572" s="156" t="s">
        <v>38</v>
      </c>
    </row>
    <row r="2573" spans="23:37" ht="16.5" customHeight="1" x14ac:dyDescent="0.25">
      <c r="W2573" s="156" t="s">
        <v>38</v>
      </c>
      <c r="X2573" s="156" t="s">
        <v>38</v>
      </c>
      <c r="Y2573" s="156" t="s">
        <v>38</v>
      </c>
      <c r="Z2573" s="156" t="s">
        <v>38</v>
      </c>
      <c r="AA2573" s="156" t="s">
        <v>38</v>
      </c>
      <c r="AB2573" s="156" t="s">
        <v>38</v>
      </c>
      <c r="AC2573" s="156" t="s">
        <v>38</v>
      </c>
      <c r="AD2573" s="96" t="s">
        <v>290</v>
      </c>
      <c r="AE2573" s="156" t="s">
        <v>38</v>
      </c>
      <c r="AF2573" s="156" t="s">
        <v>38</v>
      </c>
      <c r="AG2573" s="156" t="s">
        <v>38</v>
      </c>
      <c r="AH2573" s="156" t="s">
        <v>38</v>
      </c>
      <c r="AI2573" s="156" t="s">
        <v>38</v>
      </c>
      <c r="AJ2573" s="156" t="s">
        <v>38</v>
      </c>
      <c r="AK2573" s="156" t="s">
        <v>38</v>
      </c>
    </row>
    <row r="2574" spans="23:37" ht="16.5" customHeight="1" x14ac:dyDescent="0.25">
      <c r="W2574" s="156" t="s">
        <v>38</v>
      </c>
      <c r="X2574" s="156" t="s">
        <v>38</v>
      </c>
      <c r="Y2574" s="156" t="s">
        <v>38</v>
      </c>
      <c r="Z2574" s="156" t="s">
        <v>38</v>
      </c>
      <c r="AA2574" s="156" t="s">
        <v>38</v>
      </c>
      <c r="AB2574" s="156" t="s">
        <v>38</v>
      </c>
      <c r="AC2574" s="156" t="s">
        <v>38</v>
      </c>
      <c r="AD2574" s="96" t="s">
        <v>290</v>
      </c>
      <c r="AE2574" s="156" t="s">
        <v>38</v>
      </c>
      <c r="AF2574" s="156" t="s">
        <v>38</v>
      </c>
      <c r="AG2574" s="156" t="s">
        <v>38</v>
      </c>
      <c r="AH2574" s="156" t="s">
        <v>38</v>
      </c>
      <c r="AI2574" s="156" t="s">
        <v>38</v>
      </c>
      <c r="AJ2574" s="156" t="s">
        <v>38</v>
      </c>
      <c r="AK2574" s="156" t="s">
        <v>38</v>
      </c>
    </row>
    <row r="2575" spans="23:37" ht="16.5" customHeight="1" x14ac:dyDescent="0.25">
      <c r="W2575" s="156" t="s">
        <v>38</v>
      </c>
      <c r="X2575" s="156" t="s">
        <v>38</v>
      </c>
      <c r="Y2575" s="156" t="s">
        <v>38</v>
      </c>
      <c r="Z2575" s="156" t="s">
        <v>38</v>
      </c>
      <c r="AA2575" s="156" t="s">
        <v>38</v>
      </c>
      <c r="AB2575" s="156" t="s">
        <v>38</v>
      </c>
      <c r="AC2575" s="156" t="s">
        <v>38</v>
      </c>
      <c r="AD2575" s="96" t="s">
        <v>290</v>
      </c>
      <c r="AE2575" s="156" t="s">
        <v>38</v>
      </c>
      <c r="AF2575" s="156" t="s">
        <v>38</v>
      </c>
      <c r="AG2575" s="156" t="s">
        <v>38</v>
      </c>
      <c r="AH2575" s="156" t="s">
        <v>38</v>
      </c>
      <c r="AI2575" s="156" t="s">
        <v>38</v>
      </c>
      <c r="AJ2575" s="156" t="s">
        <v>38</v>
      </c>
      <c r="AK2575" s="156" t="s">
        <v>38</v>
      </c>
    </row>
    <row r="2576" spans="23:37" ht="16.5" customHeight="1" x14ac:dyDescent="0.25">
      <c r="W2576" s="156" t="s">
        <v>38</v>
      </c>
      <c r="X2576" s="156" t="s">
        <v>38</v>
      </c>
      <c r="Y2576" s="156" t="s">
        <v>38</v>
      </c>
      <c r="Z2576" s="156" t="s">
        <v>38</v>
      </c>
      <c r="AA2576" s="156" t="s">
        <v>38</v>
      </c>
      <c r="AB2576" s="156" t="s">
        <v>38</v>
      </c>
      <c r="AC2576" s="156" t="s">
        <v>38</v>
      </c>
      <c r="AD2576" s="96" t="s">
        <v>290</v>
      </c>
      <c r="AE2576" s="156" t="s">
        <v>38</v>
      </c>
      <c r="AF2576" s="156" t="s">
        <v>38</v>
      </c>
      <c r="AG2576" s="156" t="s">
        <v>38</v>
      </c>
      <c r="AH2576" s="156" t="s">
        <v>38</v>
      </c>
      <c r="AI2576" s="156" t="s">
        <v>38</v>
      </c>
      <c r="AJ2576" s="156" t="s">
        <v>38</v>
      </c>
      <c r="AK2576" s="156" t="s">
        <v>38</v>
      </c>
    </row>
    <row r="2577" spans="23:37" ht="16.5" customHeight="1" x14ac:dyDescent="0.25">
      <c r="W2577" s="156" t="s">
        <v>38</v>
      </c>
      <c r="X2577" s="156" t="s">
        <v>38</v>
      </c>
      <c r="Y2577" s="156" t="s">
        <v>38</v>
      </c>
      <c r="Z2577" s="156" t="s">
        <v>38</v>
      </c>
      <c r="AA2577" s="156" t="s">
        <v>38</v>
      </c>
      <c r="AB2577" s="156" t="s">
        <v>38</v>
      </c>
      <c r="AC2577" s="156" t="s">
        <v>38</v>
      </c>
      <c r="AD2577" s="96" t="s">
        <v>290</v>
      </c>
      <c r="AE2577" s="156" t="s">
        <v>38</v>
      </c>
      <c r="AF2577" s="156" t="s">
        <v>38</v>
      </c>
      <c r="AG2577" s="156" t="s">
        <v>38</v>
      </c>
      <c r="AH2577" s="156" t="s">
        <v>38</v>
      </c>
      <c r="AI2577" s="156" t="s">
        <v>38</v>
      </c>
      <c r="AJ2577" s="156" t="s">
        <v>38</v>
      </c>
      <c r="AK2577" s="156" t="s">
        <v>38</v>
      </c>
    </row>
    <row r="2578" spans="23:37" ht="16.5" customHeight="1" x14ac:dyDescent="0.25">
      <c r="W2578" s="156" t="s">
        <v>38</v>
      </c>
      <c r="X2578" s="156" t="s">
        <v>38</v>
      </c>
      <c r="Y2578" s="156" t="s">
        <v>38</v>
      </c>
      <c r="Z2578" s="156" t="s">
        <v>38</v>
      </c>
      <c r="AA2578" s="156" t="s">
        <v>38</v>
      </c>
      <c r="AB2578" s="156" t="s">
        <v>38</v>
      </c>
      <c r="AC2578" s="156" t="s">
        <v>38</v>
      </c>
      <c r="AD2578" s="96" t="s">
        <v>290</v>
      </c>
      <c r="AE2578" s="156" t="s">
        <v>38</v>
      </c>
      <c r="AF2578" s="156" t="s">
        <v>38</v>
      </c>
      <c r="AG2578" s="156" t="s">
        <v>38</v>
      </c>
      <c r="AH2578" s="156" t="s">
        <v>38</v>
      </c>
      <c r="AI2578" s="156" t="s">
        <v>38</v>
      </c>
      <c r="AJ2578" s="156" t="s">
        <v>38</v>
      </c>
      <c r="AK2578" s="156" t="s">
        <v>38</v>
      </c>
    </row>
    <row r="2579" spans="23:37" ht="16.5" customHeight="1" x14ac:dyDescent="0.25">
      <c r="W2579" s="156" t="s">
        <v>38</v>
      </c>
      <c r="X2579" s="156" t="s">
        <v>38</v>
      </c>
      <c r="Y2579" s="156" t="s">
        <v>38</v>
      </c>
      <c r="Z2579" s="156" t="s">
        <v>38</v>
      </c>
      <c r="AA2579" s="156" t="s">
        <v>38</v>
      </c>
      <c r="AB2579" s="156" t="s">
        <v>38</v>
      </c>
      <c r="AC2579" s="156" t="s">
        <v>38</v>
      </c>
      <c r="AD2579" s="96" t="s">
        <v>290</v>
      </c>
      <c r="AE2579" s="156" t="s">
        <v>38</v>
      </c>
      <c r="AF2579" s="156" t="s">
        <v>38</v>
      </c>
      <c r="AG2579" s="156" t="s">
        <v>38</v>
      </c>
      <c r="AH2579" s="156" t="s">
        <v>38</v>
      </c>
      <c r="AI2579" s="156" t="s">
        <v>38</v>
      </c>
      <c r="AJ2579" s="156" t="s">
        <v>38</v>
      </c>
      <c r="AK2579" s="156" t="s">
        <v>38</v>
      </c>
    </row>
    <row r="2580" spans="23:37" ht="16.5" customHeight="1" x14ac:dyDescent="0.25">
      <c r="W2580" s="156" t="s">
        <v>38</v>
      </c>
      <c r="X2580" s="156" t="s">
        <v>38</v>
      </c>
      <c r="Y2580" s="156" t="s">
        <v>38</v>
      </c>
      <c r="Z2580" s="156" t="s">
        <v>38</v>
      </c>
      <c r="AA2580" s="156" t="s">
        <v>38</v>
      </c>
      <c r="AB2580" s="156" t="s">
        <v>38</v>
      </c>
      <c r="AC2580" s="156" t="s">
        <v>38</v>
      </c>
      <c r="AD2580" s="96" t="s">
        <v>290</v>
      </c>
      <c r="AE2580" s="156" t="s">
        <v>38</v>
      </c>
      <c r="AF2580" s="156" t="s">
        <v>38</v>
      </c>
      <c r="AG2580" s="156" t="s">
        <v>38</v>
      </c>
      <c r="AH2580" s="156" t="s">
        <v>38</v>
      </c>
      <c r="AI2580" s="156" t="s">
        <v>38</v>
      </c>
      <c r="AJ2580" s="156" t="s">
        <v>38</v>
      </c>
      <c r="AK2580" s="156" t="s">
        <v>38</v>
      </c>
    </row>
    <row r="2581" spans="23:37" ht="16.5" customHeight="1" x14ac:dyDescent="0.25">
      <c r="W2581" s="156" t="s">
        <v>38</v>
      </c>
      <c r="X2581" s="156" t="s">
        <v>38</v>
      </c>
      <c r="Y2581" s="156" t="s">
        <v>38</v>
      </c>
      <c r="Z2581" s="156" t="s">
        <v>38</v>
      </c>
      <c r="AA2581" s="156" t="s">
        <v>38</v>
      </c>
      <c r="AB2581" s="156" t="s">
        <v>38</v>
      </c>
      <c r="AC2581" s="156" t="s">
        <v>38</v>
      </c>
      <c r="AD2581" s="96" t="s">
        <v>290</v>
      </c>
      <c r="AE2581" s="156" t="s">
        <v>38</v>
      </c>
      <c r="AF2581" s="156" t="s">
        <v>38</v>
      </c>
      <c r="AG2581" s="156" t="s">
        <v>38</v>
      </c>
      <c r="AH2581" s="156" t="s">
        <v>38</v>
      </c>
      <c r="AI2581" s="156" t="s">
        <v>38</v>
      </c>
      <c r="AJ2581" s="156" t="s">
        <v>38</v>
      </c>
      <c r="AK2581" s="156" t="s">
        <v>38</v>
      </c>
    </row>
    <row r="2582" spans="23:37" ht="16.5" customHeight="1" x14ac:dyDescent="0.25">
      <c r="W2582" s="156" t="s">
        <v>38</v>
      </c>
      <c r="X2582" s="156" t="s">
        <v>38</v>
      </c>
      <c r="Y2582" s="156" t="s">
        <v>38</v>
      </c>
      <c r="Z2582" s="156" t="s">
        <v>38</v>
      </c>
      <c r="AA2582" s="156" t="s">
        <v>38</v>
      </c>
      <c r="AB2582" s="156" t="s">
        <v>38</v>
      </c>
      <c r="AC2582" s="156" t="s">
        <v>38</v>
      </c>
      <c r="AD2582" s="96" t="s">
        <v>290</v>
      </c>
      <c r="AE2582" s="156" t="s">
        <v>38</v>
      </c>
      <c r="AF2582" s="156" t="s">
        <v>38</v>
      </c>
      <c r="AG2582" s="156" t="s">
        <v>38</v>
      </c>
      <c r="AH2582" s="156" t="s">
        <v>38</v>
      </c>
      <c r="AI2582" s="156" t="s">
        <v>38</v>
      </c>
      <c r="AJ2582" s="156" t="s">
        <v>38</v>
      </c>
      <c r="AK2582" s="156" t="s">
        <v>38</v>
      </c>
    </row>
    <row r="2583" spans="23:37" ht="16.5" customHeight="1" x14ac:dyDescent="0.25">
      <c r="W2583" s="156" t="s">
        <v>38</v>
      </c>
      <c r="X2583" s="156" t="s">
        <v>38</v>
      </c>
      <c r="Y2583" s="156" t="s">
        <v>38</v>
      </c>
      <c r="Z2583" s="156" t="s">
        <v>38</v>
      </c>
      <c r="AA2583" s="156" t="s">
        <v>38</v>
      </c>
      <c r="AB2583" s="156" t="s">
        <v>38</v>
      </c>
      <c r="AC2583" s="156" t="s">
        <v>38</v>
      </c>
      <c r="AD2583" s="96" t="s">
        <v>290</v>
      </c>
      <c r="AE2583" s="156" t="s">
        <v>38</v>
      </c>
      <c r="AF2583" s="156" t="s">
        <v>38</v>
      </c>
      <c r="AG2583" s="156" t="s">
        <v>38</v>
      </c>
      <c r="AH2583" s="156" t="s">
        <v>38</v>
      </c>
      <c r="AI2583" s="156" t="s">
        <v>38</v>
      </c>
      <c r="AJ2583" s="156" t="s">
        <v>38</v>
      </c>
      <c r="AK2583" s="156" t="s">
        <v>38</v>
      </c>
    </row>
    <row r="2584" spans="23:37" ht="16.5" customHeight="1" x14ac:dyDescent="0.25">
      <c r="W2584" s="156" t="s">
        <v>38</v>
      </c>
      <c r="X2584" s="156" t="s">
        <v>38</v>
      </c>
      <c r="Y2584" s="156" t="s">
        <v>38</v>
      </c>
      <c r="Z2584" s="156" t="s">
        <v>38</v>
      </c>
      <c r="AA2584" s="156" t="s">
        <v>38</v>
      </c>
      <c r="AB2584" s="156" t="s">
        <v>38</v>
      </c>
      <c r="AC2584" s="156" t="s">
        <v>38</v>
      </c>
      <c r="AD2584" s="96" t="s">
        <v>290</v>
      </c>
      <c r="AE2584" s="156" t="s">
        <v>38</v>
      </c>
      <c r="AF2584" s="156" t="s">
        <v>38</v>
      </c>
      <c r="AG2584" s="156" t="s">
        <v>38</v>
      </c>
      <c r="AH2584" s="156" t="s">
        <v>38</v>
      </c>
      <c r="AI2584" s="156" t="s">
        <v>38</v>
      </c>
      <c r="AJ2584" s="156" t="s">
        <v>38</v>
      </c>
      <c r="AK2584" s="156" t="s">
        <v>38</v>
      </c>
    </row>
    <row r="2585" spans="23:37" ht="16.5" customHeight="1" x14ac:dyDescent="0.25">
      <c r="W2585" s="156" t="s">
        <v>38</v>
      </c>
      <c r="X2585" s="156" t="s">
        <v>38</v>
      </c>
      <c r="Y2585" s="156" t="s">
        <v>38</v>
      </c>
      <c r="Z2585" s="156" t="s">
        <v>38</v>
      </c>
      <c r="AA2585" s="156" t="s">
        <v>38</v>
      </c>
      <c r="AB2585" s="156" t="s">
        <v>38</v>
      </c>
      <c r="AC2585" s="156" t="s">
        <v>38</v>
      </c>
      <c r="AD2585" s="96" t="s">
        <v>290</v>
      </c>
      <c r="AE2585" s="156" t="s">
        <v>38</v>
      </c>
      <c r="AF2585" s="156" t="s">
        <v>38</v>
      </c>
      <c r="AG2585" s="156" t="s">
        <v>38</v>
      </c>
      <c r="AH2585" s="156" t="s">
        <v>38</v>
      </c>
      <c r="AI2585" s="156" t="s">
        <v>38</v>
      </c>
      <c r="AJ2585" s="156" t="s">
        <v>38</v>
      </c>
      <c r="AK2585" s="156" t="s">
        <v>38</v>
      </c>
    </row>
    <row r="2586" spans="23:37" ht="16.5" customHeight="1" x14ac:dyDescent="0.25">
      <c r="W2586" s="156" t="s">
        <v>38</v>
      </c>
      <c r="X2586" s="156" t="s">
        <v>38</v>
      </c>
      <c r="Y2586" s="156" t="s">
        <v>38</v>
      </c>
      <c r="Z2586" s="156" t="s">
        <v>38</v>
      </c>
      <c r="AA2586" s="156" t="s">
        <v>38</v>
      </c>
      <c r="AB2586" s="156" t="s">
        <v>38</v>
      </c>
      <c r="AC2586" s="156" t="s">
        <v>38</v>
      </c>
      <c r="AD2586" s="96" t="s">
        <v>290</v>
      </c>
      <c r="AE2586" s="156" t="s">
        <v>38</v>
      </c>
      <c r="AF2586" s="156" t="s">
        <v>38</v>
      </c>
      <c r="AG2586" s="156" t="s">
        <v>38</v>
      </c>
      <c r="AH2586" s="156" t="s">
        <v>38</v>
      </c>
      <c r="AI2586" s="156" t="s">
        <v>38</v>
      </c>
      <c r="AJ2586" s="156" t="s">
        <v>38</v>
      </c>
      <c r="AK2586" s="156" t="s">
        <v>38</v>
      </c>
    </row>
    <row r="2587" spans="23:37" ht="16.5" customHeight="1" x14ac:dyDescent="0.25">
      <c r="W2587" s="156" t="s">
        <v>38</v>
      </c>
      <c r="X2587" s="156" t="s">
        <v>38</v>
      </c>
      <c r="Y2587" s="156" t="s">
        <v>38</v>
      </c>
      <c r="Z2587" s="156" t="s">
        <v>38</v>
      </c>
      <c r="AA2587" s="156" t="s">
        <v>38</v>
      </c>
      <c r="AB2587" s="156" t="s">
        <v>38</v>
      </c>
      <c r="AC2587" s="156" t="s">
        <v>38</v>
      </c>
      <c r="AD2587" s="96" t="s">
        <v>290</v>
      </c>
      <c r="AE2587" s="156" t="s">
        <v>38</v>
      </c>
      <c r="AF2587" s="156" t="s">
        <v>38</v>
      </c>
      <c r="AG2587" s="156" t="s">
        <v>38</v>
      </c>
      <c r="AH2587" s="156" t="s">
        <v>38</v>
      </c>
      <c r="AI2587" s="156" t="s">
        <v>38</v>
      </c>
      <c r="AJ2587" s="156" t="s">
        <v>38</v>
      </c>
      <c r="AK2587" s="156" t="s">
        <v>38</v>
      </c>
    </row>
    <row r="2588" spans="23:37" ht="16.5" customHeight="1" x14ac:dyDescent="0.25">
      <c r="W2588" s="156" t="s">
        <v>38</v>
      </c>
      <c r="X2588" s="156" t="s">
        <v>38</v>
      </c>
      <c r="Y2588" s="156" t="s">
        <v>38</v>
      </c>
      <c r="Z2588" s="156" t="s">
        <v>38</v>
      </c>
      <c r="AA2588" s="156" t="s">
        <v>38</v>
      </c>
      <c r="AB2588" s="156" t="s">
        <v>38</v>
      </c>
      <c r="AC2588" s="156" t="s">
        <v>38</v>
      </c>
      <c r="AD2588" s="96" t="s">
        <v>290</v>
      </c>
      <c r="AE2588" s="156" t="s">
        <v>38</v>
      </c>
      <c r="AF2588" s="156" t="s">
        <v>38</v>
      </c>
      <c r="AG2588" s="156" t="s">
        <v>38</v>
      </c>
      <c r="AH2588" s="156" t="s">
        <v>38</v>
      </c>
      <c r="AI2588" s="156" t="s">
        <v>38</v>
      </c>
      <c r="AJ2588" s="156" t="s">
        <v>38</v>
      </c>
      <c r="AK2588" s="156" t="s">
        <v>38</v>
      </c>
    </row>
    <row r="2589" spans="23:37" ht="16.5" customHeight="1" x14ac:dyDescent="0.25">
      <c r="W2589" s="156" t="s">
        <v>38</v>
      </c>
      <c r="X2589" s="156" t="s">
        <v>38</v>
      </c>
      <c r="Y2589" s="156" t="s">
        <v>38</v>
      </c>
      <c r="Z2589" s="156" t="s">
        <v>38</v>
      </c>
      <c r="AA2589" s="156" t="s">
        <v>38</v>
      </c>
      <c r="AB2589" s="156" t="s">
        <v>38</v>
      </c>
      <c r="AC2589" s="156" t="s">
        <v>38</v>
      </c>
      <c r="AD2589" s="96" t="s">
        <v>290</v>
      </c>
      <c r="AE2589" s="156" t="s">
        <v>38</v>
      </c>
      <c r="AF2589" s="156" t="s">
        <v>38</v>
      </c>
      <c r="AG2589" s="156" t="s">
        <v>38</v>
      </c>
      <c r="AH2589" s="156" t="s">
        <v>38</v>
      </c>
      <c r="AI2589" s="156" t="s">
        <v>38</v>
      </c>
      <c r="AJ2589" s="156" t="s">
        <v>38</v>
      </c>
      <c r="AK2589" s="156" t="s">
        <v>38</v>
      </c>
    </row>
    <row r="2590" spans="23:37" ht="16.5" customHeight="1" x14ac:dyDescent="0.25">
      <c r="W2590" s="156" t="s">
        <v>38</v>
      </c>
      <c r="X2590" s="156" t="s">
        <v>38</v>
      </c>
      <c r="Y2590" s="156" t="s">
        <v>38</v>
      </c>
      <c r="Z2590" s="156" t="s">
        <v>38</v>
      </c>
      <c r="AA2590" s="156" t="s">
        <v>38</v>
      </c>
      <c r="AB2590" s="156" t="s">
        <v>38</v>
      </c>
      <c r="AC2590" s="156" t="s">
        <v>38</v>
      </c>
      <c r="AD2590" s="96" t="s">
        <v>290</v>
      </c>
      <c r="AE2590" s="156" t="s">
        <v>38</v>
      </c>
      <c r="AF2590" s="156" t="s">
        <v>38</v>
      </c>
      <c r="AG2590" s="156" t="s">
        <v>38</v>
      </c>
      <c r="AH2590" s="156" t="s">
        <v>38</v>
      </c>
      <c r="AI2590" s="156" t="s">
        <v>38</v>
      </c>
      <c r="AJ2590" s="156" t="s">
        <v>38</v>
      </c>
      <c r="AK2590" s="156" t="s">
        <v>38</v>
      </c>
    </row>
    <row r="2591" spans="23:37" ht="16.5" customHeight="1" x14ac:dyDescent="0.25">
      <c r="W2591" s="156" t="s">
        <v>38</v>
      </c>
      <c r="X2591" s="156" t="s">
        <v>38</v>
      </c>
      <c r="Y2591" s="156" t="s">
        <v>38</v>
      </c>
      <c r="Z2591" s="156" t="s">
        <v>38</v>
      </c>
      <c r="AA2591" s="156" t="s">
        <v>38</v>
      </c>
      <c r="AB2591" s="156" t="s">
        <v>38</v>
      </c>
      <c r="AC2591" s="156" t="s">
        <v>38</v>
      </c>
      <c r="AD2591" s="96" t="s">
        <v>290</v>
      </c>
      <c r="AE2591" s="156" t="s">
        <v>38</v>
      </c>
      <c r="AF2591" s="156" t="s">
        <v>38</v>
      </c>
      <c r="AG2591" s="156" t="s">
        <v>38</v>
      </c>
      <c r="AH2591" s="156" t="s">
        <v>38</v>
      </c>
      <c r="AI2591" s="156" t="s">
        <v>38</v>
      </c>
      <c r="AJ2591" s="156" t="s">
        <v>38</v>
      </c>
      <c r="AK2591" s="156" t="s">
        <v>38</v>
      </c>
    </row>
    <row r="2592" spans="23:37" ht="16.5" customHeight="1" x14ac:dyDescent="0.25">
      <c r="W2592" s="156" t="s">
        <v>38</v>
      </c>
      <c r="X2592" s="156" t="s">
        <v>38</v>
      </c>
      <c r="Y2592" s="156" t="s">
        <v>38</v>
      </c>
      <c r="Z2592" s="156" t="s">
        <v>38</v>
      </c>
      <c r="AA2592" s="156" t="s">
        <v>38</v>
      </c>
      <c r="AB2592" s="156" t="s">
        <v>38</v>
      </c>
      <c r="AC2592" s="156" t="s">
        <v>38</v>
      </c>
      <c r="AD2592" s="96" t="s">
        <v>290</v>
      </c>
      <c r="AE2592" s="156" t="s">
        <v>38</v>
      </c>
      <c r="AF2592" s="156" t="s">
        <v>38</v>
      </c>
      <c r="AG2592" s="156" t="s">
        <v>38</v>
      </c>
      <c r="AH2592" s="156" t="s">
        <v>38</v>
      </c>
      <c r="AI2592" s="156" t="s">
        <v>38</v>
      </c>
      <c r="AJ2592" s="156" t="s">
        <v>38</v>
      </c>
      <c r="AK2592" s="156" t="s">
        <v>38</v>
      </c>
    </row>
    <row r="2593" spans="23:37" ht="16.5" customHeight="1" x14ac:dyDescent="0.25">
      <c r="W2593" s="156" t="s">
        <v>38</v>
      </c>
      <c r="X2593" s="156" t="s">
        <v>38</v>
      </c>
      <c r="Y2593" s="156" t="s">
        <v>38</v>
      </c>
      <c r="Z2593" s="156" t="s">
        <v>38</v>
      </c>
      <c r="AA2593" s="156" t="s">
        <v>38</v>
      </c>
      <c r="AB2593" s="156" t="s">
        <v>38</v>
      </c>
      <c r="AC2593" s="156" t="s">
        <v>38</v>
      </c>
      <c r="AD2593" s="96" t="s">
        <v>290</v>
      </c>
      <c r="AE2593" s="156" t="s">
        <v>38</v>
      </c>
      <c r="AF2593" s="156" t="s">
        <v>38</v>
      </c>
      <c r="AG2593" s="156" t="s">
        <v>38</v>
      </c>
      <c r="AH2593" s="156" t="s">
        <v>38</v>
      </c>
      <c r="AI2593" s="156" t="s">
        <v>38</v>
      </c>
      <c r="AJ2593" s="156" t="s">
        <v>38</v>
      </c>
      <c r="AK2593" s="156" t="s">
        <v>38</v>
      </c>
    </row>
    <row r="2594" spans="23:37" ht="16.5" customHeight="1" x14ac:dyDescent="0.25">
      <c r="W2594" s="156" t="s">
        <v>38</v>
      </c>
      <c r="X2594" s="156" t="s">
        <v>38</v>
      </c>
      <c r="Y2594" s="156" t="s">
        <v>38</v>
      </c>
      <c r="Z2594" s="156" t="s">
        <v>38</v>
      </c>
      <c r="AA2594" s="156" t="s">
        <v>38</v>
      </c>
      <c r="AB2594" s="156" t="s">
        <v>38</v>
      </c>
      <c r="AC2594" s="156" t="s">
        <v>38</v>
      </c>
      <c r="AD2594" s="96" t="s">
        <v>290</v>
      </c>
      <c r="AE2594" s="156" t="s">
        <v>38</v>
      </c>
      <c r="AF2594" s="156" t="s">
        <v>38</v>
      </c>
      <c r="AG2594" s="156" t="s">
        <v>38</v>
      </c>
      <c r="AH2594" s="156" t="s">
        <v>38</v>
      </c>
      <c r="AI2594" s="156" t="s">
        <v>38</v>
      </c>
      <c r="AJ2594" s="156" t="s">
        <v>38</v>
      </c>
      <c r="AK2594" s="156" t="s">
        <v>38</v>
      </c>
    </row>
    <row r="2595" spans="23:37" ht="16.5" customHeight="1" x14ac:dyDescent="0.25">
      <c r="W2595" s="156" t="s">
        <v>38</v>
      </c>
      <c r="X2595" s="156" t="s">
        <v>38</v>
      </c>
      <c r="Y2595" s="156" t="s">
        <v>38</v>
      </c>
      <c r="Z2595" s="156" t="s">
        <v>38</v>
      </c>
      <c r="AA2595" s="156" t="s">
        <v>38</v>
      </c>
      <c r="AB2595" s="156" t="s">
        <v>38</v>
      </c>
      <c r="AC2595" s="156" t="s">
        <v>38</v>
      </c>
      <c r="AD2595" s="96" t="s">
        <v>290</v>
      </c>
      <c r="AE2595" s="156" t="s">
        <v>38</v>
      </c>
      <c r="AF2595" s="156" t="s">
        <v>38</v>
      </c>
      <c r="AG2595" s="156" t="s">
        <v>38</v>
      </c>
      <c r="AH2595" s="156" t="s">
        <v>38</v>
      </c>
      <c r="AI2595" s="156" t="s">
        <v>38</v>
      </c>
      <c r="AJ2595" s="156" t="s">
        <v>38</v>
      </c>
      <c r="AK2595" s="156" t="s">
        <v>38</v>
      </c>
    </row>
    <row r="2596" spans="23:37" ht="16.5" customHeight="1" x14ac:dyDescent="0.25">
      <c r="W2596" s="156" t="s">
        <v>38</v>
      </c>
      <c r="X2596" s="156" t="s">
        <v>38</v>
      </c>
      <c r="Y2596" s="156" t="s">
        <v>38</v>
      </c>
      <c r="Z2596" s="156" t="s">
        <v>38</v>
      </c>
      <c r="AA2596" s="156" t="s">
        <v>38</v>
      </c>
      <c r="AB2596" s="156" t="s">
        <v>38</v>
      </c>
      <c r="AC2596" s="156" t="s">
        <v>38</v>
      </c>
      <c r="AD2596" s="96" t="s">
        <v>290</v>
      </c>
      <c r="AE2596" s="156" t="s">
        <v>38</v>
      </c>
      <c r="AF2596" s="156" t="s">
        <v>38</v>
      </c>
      <c r="AG2596" s="156" t="s">
        <v>38</v>
      </c>
      <c r="AH2596" s="156" t="s">
        <v>38</v>
      </c>
      <c r="AI2596" s="156" t="s">
        <v>38</v>
      </c>
      <c r="AJ2596" s="156" t="s">
        <v>38</v>
      </c>
      <c r="AK2596" s="156" t="s">
        <v>38</v>
      </c>
    </row>
    <row r="2597" spans="23:37" ht="16.5" customHeight="1" x14ac:dyDescent="0.25">
      <c r="W2597" s="156" t="s">
        <v>38</v>
      </c>
      <c r="X2597" s="156" t="s">
        <v>38</v>
      </c>
      <c r="Y2597" s="156" t="s">
        <v>38</v>
      </c>
      <c r="Z2597" s="156" t="s">
        <v>38</v>
      </c>
      <c r="AA2597" s="156" t="s">
        <v>38</v>
      </c>
      <c r="AB2597" s="156" t="s">
        <v>38</v>
      </c>
      <c r="AC2597" s="156" t="s">
        <v>38</v>
      </c>
      <c r="AD2597" s="96" t="s">
        <v>290</v>
      </c>
      <c r="AE2597" s="156" t="s">
        <v>38</v>
      </c>
      <c r="AF2597" s="156" t="s">
        <v>38</v>
      </c>
      <c r="AG2597" s="156" t="s">
        <v>38</v>
      </c>
      <c r="AH2597" s="156" t="s">
        <v>38</v>
      </c>
      <c r="AI2597" s="156" t="s">
        <v>38</v>
      </c>
      <c r="AJ2597" s="156" t="s">
        <v>38</v>
      </c>
      <c r="AK2597" s="156" t="s">
        <v>38</v>
      </c>
    </row>
    <row r="2598" spans="23:37" ht="16.5" customHeight="1" x14ac:dyDescent="0.25">
      <c r="W2598" s="156" t="s">
        <v>38</v>
      </c>
      <c r="X2598" s="156" t="s">
        <v>38</v>
      </c>
      <c r="Y2598" s="156" t="s">
        <v>38</v>
      </c>
      <c r="Z2598" s="156" t="s">
        <v>38</v>
      </c>
      <c r="AA2598" s="156" t="s">
        <v>38</v>
      </c>
      <c r="AB2598" s="156" t="s">
        <v>38</v>
      </c>
      <c r="AC2598" s="156" t="s">
        <v>38</v>
      </c>
      <c r="AD2598" s="96" t="s">
        <v>290</v>
      </c>
      <c r="AE2598" s="156" t="s">
        <v>38</v>
      </c>
      <c r="AF2598" s="156" t="s">
        <v>38</v>
      </c>
      <c r="AG2598" s="156" t="s">
        <v>38</v>
      </c>
      <c r="AH2598" s="156" t="s">
        <v>38</v>
      </c>
      <c r="AI2598" s="156" t="s">
        <v>38</v>
      </c>
      <c r="AJ2598" s="156" t="s">
        <v>38</v>
      </c>
      <c r="AK2598" s="156" t="s">
        <v>38</v>
      </c>
    </row>
    <row r="2599" spans="23:37" ht="16.5" customHeight="1" x14ac:dyDescent="0.25">
      <c r="W2599" s="156" t="s">
        <v>38</v>
      </c>
      <c r="X2599" s="156" t="s">
        <v>38</v>
      </c>
      <c r="Y2599" s="156" t="s">
        <v>38</v>
      </c>
      <c r="Z2599" s="156" t="s">
        <v>38</v>
      </c>
      <c r="AA2599" s="156" t="s">
        <v>38</v>
      </c>
      <c r="AB2599" s="156" t="s">
        <v>38</v>
      </c>
      <c r="AC2599" s="156" t="s">
        <v>38</v>
      </c>
      <c r="AD2599" s="96" t="s">
        <v>290</v>
      </c>
      <c r="AE2599" s="156" t="s">
        <v>38</v>
      </c>
      <c r="AF2599" s="156" t="s">
        <v>38</v>
      </c>
      <c r="AG2599" s="156" t="s">
        <v>38</v>
      </c>
      <c r="AH2599" s="156" t="s">
        <v>38</v>
      </c>
      <c r="AI2599" s="156" t="s">
        <v>38</v>
      </c>
      <c r="AJ2599" s="156" t="s">
        <v>38</v>
      </c>
      <c r="AK2599" s="156" t="s">
        <v>38</v>
      </c>
    </row>
    <row r="2600" spans="23:37" ht="16.5" customHeight="1" x14ac:dyDescent="0.25">
      <c r="W2600" s="156" t="s">
        <v>38</v>
      </c>
      <c r="X2600" s="156" t="s">
        <v>38</v>
      </c>
      <c r="Y2600" s="156" t="s">
        <v>38</v>
      </c>
      <c r="Z2600" s="156" t="s">
        <v>38</v>
      </c>
      <c r="AA2600" s="156" t="s">
        <v>38</v>
      </c>
      <c r="AB2600" s="156" t="s">
        <v>38</v>
      </c>
      <c r="AC2600" s="156" t="s">
        <v>38</v>
      </c>
      <c r="AD2600" s="96" t="s">
        <v>290</v>
      </c>
      <c r="AE2600" s="156" t="s">
        <v>38</v>
      </c>
      <c r="AF2600" s="156" t="s">
        <v>38</v>
      </c>
      <c r="AG2600" s="156" t="s">
        <v>38</v>
      </c>
      <c r="AH2600" s="156" t="s">
        <v>38</v>
      </c>
      <c r="AI2600" s="156" t="s">
        <v>38</v>
      </c>
      <c r="AJ2600" s="156" t="s">
        <v>38</v>
      </c>
      <c r="AK2600" s="156" t="s">
        <v>38</v>
      </c>
    </row>
    <row r="2601" spans="23:37" ht="16.5" customHeight="1" x14ac:dyDescent="0.25">
      <c r="W2601" s="156" t="s">
        <v>38</v>
      </c>
      <c r="X2601" s="156" t="s">
        <v>38</v>
      </c>
      <c r="Y2601" s="156" t="s">
        <v>38</v>
      </c>
      <c r="Z2601" s="156" t="s">
        <v>38</v>
      </c>
      <c r="AA2601" s="156" t="s">
        <v>38</v>
      </c>
      <c r="AB2601" s="156" t="s">
        <v>38</v>
      </c>
      <c r="AC2601" s="156" t="s">
        <v>38</v>
      </c>
      <c r="AD2601" s="96" t="s">
        <v>290</v>
      </c>
      <c r="AE2601" s="156" t="s">
        <v>38</v>
      </c>
      <c r="AF2601" s="156" t="s">
        <v>38</v>
      </c>
      <c r="AG2601" s="156" t="s">
        <v>38</v>
      </c>
      <c r="AH2601" s="156" t="s">
        <v>38</v>
      </c>
      <c r="AI2601" s="156" t="s">
        <v>38</v>
      </c>
      <c r="AJ2601" s="156" t="s">
        <v>38</v>
      </c>
      <c r="AK2601" s="156" t="s">
        <v>38</v>
      </c>
    </row>
    <row r="2602" spans="23:37" ht="16.5" customHeight="1" x14ac:dyDescent="0.25">
      <c r="W2602" s="156" t="s">
        <v>38</v>
      </c>
      <c r="X2602" s="156" t="s">
        <v>38</v>
      </c>
      <c r="Y2602" s="156" t="s">
        <v>38</v>
      </c>
      <c r="Z2602" s="156" t="s">
        <v>38</v>
      </c>
      <c r="AA2602" s="156" t="s">
        <v>38</v>
      </c>
      <c r="AB2602" s="156" t="s">
        <v>38</v>
      </c>
      <c r="AC2602" s="156" t="s">
        <v>38</v>
      </c>
      <c r="AD2602" s="96" t="s">
        <v>290</v>
      </c>
      <c r="AE2602" s="156" t="s">
        <v>38</v>
      </c>
      <c r="AF2602" s="156" t="s">
        <v>38</v>
      </c>
      <c r="AG2602" s="156" t="s">
        <v>38</v>
      </c>
      <c r="AH2602" s="156" t="s">
        <v>38</v>
      </c>
      <c r="AI2602" s="156" t="s">
        <v>38</v>
      </c>
      <c r="AJ2602" s="156" t="s">
        <v>38</v>
      </c>
      <c r="AK2602" s="156" t="s">
        <v>38</v>
      </c>
    </row>
    <row r="2603" spans="23:37" ht="16.5" customHeight="1" x14ac:dyDescent="0.25">
      <c r="W2603" s="156" t="s">
        <v>38</v>
      </c>
      <c r="X2603" s="156" t="s">
        <v>38</v>
      </c>
      <c r="Y2603" s="156" t="s">
        <v>38</v>
      </c>
      <c r="Z2603" s="156" t="s">
        <v>38</v>
      </c>
      <c r="AA2603" s="156" t="s">
        <v>38</v>
      </c>
      <c r="AB2603" s="156" t="s">
        <v>38</v>
      </c>
      <c r="AC2603" s="156" t="s">
        <v>38</v>
      </c>
      <c r="AD2603" s="96" t="s">
        <v>290</v>
      </c>
      <c r="AE2603" s="156" t="s">
        <v>38</v>
      </c>
      <c r="AF2603" s="156" t="s">
        <v>38</v>
      </c>
      <c r="AG2603" s="156" t="s">
        <v>38</v>
      </c>
      <c r="AH2603" s="156" t="s">
        <v>38</v>
      </c>
      <c r="AI2603" s="156" t="s">
        <v>38</v>
      </c>
      <c r="AJ2603" s="156" t="s">
        <v>38</v>
      </c>
      <c r="AK2603" s="156" t="s">
        <v>38</v>
      </c>
    </row>
    <row r="2604" spans="23:37" ht="16.5" customHeight="1" x14ac:dyDescent="0.25">
      <c r="W2604" s="156" t="s">
        <v>38</v>
      </c>
      <c r="X2604" s="156" t="s">
        <v>38</v>
      </c>
      <c r="Y2604" s="156" t="s">
        <v>38</v>
      </c>
      <c r="Z2604" s="156" t="s">
        <v>38</v>
      </c>
      <c r="AA2604" s="156" t="s">
        <v>38</v>
      </c>
      <c r="AB2604" s="156" t="s">
        <v>38</v>
      </c>
      <c r="AC2604" s="156" t="s">
        <v>38</v>
      </c>
      <c r="AD2604" s="96" t="s">
        <v>290</v>
      </c>
      <c r="AE2604" s="156" t="s">
        <v>38</v>
      </c>
      <c r="AF2604" s="156" t="s">
        <v>38</v>
      </c>
      <c r="AG2604" s="156" t="s">
        <v>38</v>
      </c>
      <c r="AH2604" s="156" t="s">
        <v>38</v>
      </c>
      <c r="AI2604" s="156" t="s">
        <v>38</v>
      </c>
      <c r="AJ2604" s="156" t="s">
        <v>38</v>
      </c>
      <c r="AK2604" s="156" t="s">
        <v>38</v>
      </c>
    </row>
    <row r="2605" spans="23:37" ht="16.5" customHeight="1" x14ac:dyDescent="0.25">
      <c r="W2605" s="156" t="s">
        <v>38</v>
      </c>
      <c r="X2605" s="156" t="s">
        <v>38</v>
      </c>
      <c r="Y2605" s="156" t="s">
        <v>38</v>
      </c>
      <c r="Z2605" s="156" t="s">
        <v>38</v>
      </c>
      <c r="AA2605" s="156" t="s">
        <v>38</v>
      </c>
      <c r="AB2605" s="156" t="s">
        <v>38</v>
      </c>
      <c r="AC2605" s="156" t="s">
        <v>38</v>
      </c>
      <c r="AD2605" s="96" t="s">
        <v>290</v>
      </c>
      <c r="AE2605" s="156" t="s">
        <v>38</v>
      </c>
      <c r="AF2605" s="156" t="s">
        <v>38</v>
      </c>
      <c r="AG2605" s="156" t="s">
        <v>38</v>
      </c>
      <c r="AH2605" s="156" t="s">
        <v>38</v>
      </c>
      <c r="AI2605" s="156" t="s">
        <v>38</v>
      </c>
      <c r="AJ2605" s="156" t="s">
        <v>38</v>
      </c>
      <c r="AK2605" s="156" t="s">
        <v>38</v>
      </c>
    </row>
    <row r="2606" spans="23:37" ht="16.5" customHeight="1" x14ac:dyDescent="0.25">
      <c r="W2606" s="156" t="s">
        <v>38</v>
      </c>
      <c r="X2606" s="156" t="s">
        <v>38</v>
      </c>
      <c r="Y2606" s="156" t="s">
        <v>38</v>
      </c>
      <c r="Z2606" s="156" t="s">
        <v>38</v>
      </c>
      <c r="AA2606" s="156" t="s">
        <v>38</v>
      </c>
      <c r="AB2606" s="156" t="s">
        <v>38</v>
      </c>
      <c r="AC2606" s="156" t="s">
        <v>38</v>
      </c>
      <c r="AD2606" s="96" t="s">
        <v>290</v>
      </c>
      <c r="AE2606" s="156" t="s">
        <v>38</v>
      </c>
      <c r="AF2606" s="156" t="s">
        <v>38</v>
      </c>
      <c r="AG2606" s="156" t="s">
        <v>38</v>
      </c>
      <c r="AH2606" s="156" t="s">
        <v>38</v>
      </c>
      <c r="AI2606" s="156" t="s">
        <v>38</v>
      </c>
      <c r="AJ2606" s="156" t="s">
        <v>38</v>
      </c>
      <c r="AK2606" s="156" t="s">
        <v>38</v>
      </c>
    </row>
    <row r="2607" spans="23:37" ht="16.5" customHeight="1" x14ac:dyDescent="0.25">
      <c r="W2607" s="156" t="s">
        <v>38</v>
      </c>
      <c r="X2607" s="156" t="s">
        <v>38</v>
      </c>
      <c r="Y2607" s="156" t="s">
        <v>38</v>
      </c>
      <c r="Z2607" s="156" t="s">
        <v>38</v>
      </c>
      <c r="AA2607" s="156" t="s">
        <v>38</v>
      </c>
      <c r="AB2607" s="156" t="s">
        <v>38</v>
      </c>
      <c r="AC2607" s="156" t="s">
        <v>38</v>
      </c>
      <c r="AD2607" s="96" t="s">
        <v>290</v>
      </c>
      <c r="AE2607" s="156" t="s">
        <v>38</v>
      </c>
      <c r="AF2607" s="156" t="s">
        <v>38</v>
      </c>
      <c r="AG2607" s="156" t="s">
        <v>38</v>
      </c>
      <c r="AH2607" s="156" t="s">
        <v>38</v>
      </c>
      <c r="AI2607" s="156" t="s">
        <v>38</v>
      </c>
      <c r="AJ2607" s="156" t="s">
        <v>38</v>
      </c>
      <c r="AK2607" s="156" t="s">
        <v>38</v>
      </c>
    </row>
    <row r="2608" spans="23:37" ht="16.5" customHeight="1" x14ac:dyDescent="0.25">
      <c r="W2608" s="156" t="s">
        <v>38</v>
      </c>
      <c r="X2608" s="156" t="s">
        <v>38</v>
      </c>
      <c r="Y2608" s="156" t="s">
        <v>38</v>
      </c>
      <c r="Z2608" s="156" t="s">
        <v>38</v>
      </c>
      <c r="AA2608" s="156" t="s">
        <v>38</v>
      </c>
      <c r="AB2608" s="156" t="s">
        <v>38</v>
      </c>
      <c r="AC2608" s="156" t="s">
        <v>38</v>
      </c>
      <c r="AD2608" s="96" t="s">
        <v>290</v>
      </c>
      <c r="AE2608" s="156" t="s">
        <v>38</v>
      </c>
      <c r="AF2608" s="156" t="s">
        <v>38</v>
      </c>
      <c r="AG2608" s="156" t="s">
        <v>38</v>
      </c>
      <c r="AH2608" s="156" t="s">
        <v>38</v>
      </c>
      <c r="AI2608" s="156" t="s">
        <v>38</v>
      </c>
      <c r="AJ2608" s="156" t="s">
        <v>38</v>
      </c>
      <c r="AK2608" s="156" t="s">
        <v>38</v>
      </c>
    </row>
    <row r="2609" spans="23:37" ht="16.5" customHeight="1" x14ac:dyDescent="0.25">
      <c r="W2609" s="156" t="s">
        <v>38</v>
      </c>
      <c r="X2609" s="156" t="s">
        <v>38</v>
      </c>
      <c r="Y2609" s="156" t="s">
        <v>38</v>
      </c>
      <c r="Z2609" s="156" t="s">
        <v>38</v>
      </c>
      <c r="AA2609" s="156" t="s">
        <v>38</v>
      </c>
      <c r="AB2609" s="156" t="s">
        <v>38</v>
      </c>
      <c r="AC2609" s="156" t="s">
        <v>38</v>
      </c>
      <c r="AD2609" s="96" t="s">
        <v>290</v>
      </c>
      <c r="AE2609" s="156" t="s">
        <v>38</v>
      </c>
      <c r="AF2609" s="156" t="s">
        <v>38</v>
      </c>
      <c r="AG2609" s="156" t="s">
        <v>38</v>
      </c>
      <c r="AH2609" s="156" t="s">
        <v>38</v>
      </c>
      <c r="AI2609" s="156" t="s">
        <v>38</v>
      </c>
      <c r="AJ2609" s="156" t="s">
        <v>38</v>
      </c>
      <c r="AK2609" s="156" t="s">
        <v>38</v>
      </c>
    </row>
    <row r="2610" spans="23:37" ht="16.5" customHeight="1" x14ac:dyDescent="0.25">
      <c r="W2610" s="156" t="s">
        <v>38</v>
      </c>
      <c r="X2610" s="156" t="s">
        <v>38</v>
      </c>
      <c r="Y2610" s="156" t="s">
        <v>38</v>
      </c>
      <c r="Z2610" s="156" t="s">
        <v>38</v>
      </c>
      <c r="AA2610" s="156" t="s">
        <v>38</v>
      </c>
      <c r="AB2610" s="156" t="s">
        <v>38</v>
      </c>
      <c r="AC2610" s="156" t="s">
        <v>38</v>
      </c>
      <c r="AD2610" s="96" t="s">
        <v>290</v>
      </c>
      <c r="AE2610" s="156" t="s">
        <v>38</v>
      </c>
      <c r="AF2610" s="156" t="s">
        <v>38</v>
      </c>
      <c r="AG2610" s="156" t="s">
        <v>38</v>
      </c>
      <c r="AH2610" s="156" t="s">
        <v>38</v>
      </c>
      <c r="AI2610" s="156" t="s">
        <v>38</v>
      </c>
      <c r="AJ2610" s="156" t="s">
        <v>38</v>
      </c>
      <c r="AK2610" s="156" t="s">
        <v>38</v>
      </c>
    </row>
    <row r="2611" spans="23:37" ht="16.5" customHeight="1" x14ac:dyDescent="0.25">
      <c r="W2611" s="156" t="s">
        <v>38</v>
      </c>
      <c r="X2611" s="156" t="s">
        <v>38</v>
      </c>
      <c r="Y2611" s="156" t="s">
        <v>38</v>
      </c>
      <c r="Z2611" s="156" t="s">
        <v>38</v>
      </c>
      <c r="AA2611" s="156" t="s">
        <v>38</v>
      </c>
      <c r="AB2611" s="156" t="s">
        <v>38</v>
      </c>
      <c r="AC2611" s="156" t="s">
        <v>38</v>
      </c>
      <c r="AD2611" s="96" t="s">
        <v>290</v>
      </c>
      <c r="AE2611" s="156" t="s">
        <v>38</v>
      </c>
      <c r="AF2611" s="156" t="s">
        <v>38</v>
      </c>
      <c r="AG2611" s="156" t="s">
        <v>38</v>
      </c>
      <c r="AH2611" s="156" t="s">
        <v>38</v>
      </c>
      <c r="AI2611" s="156" t="s">
        <v>38</v>
      </c>
      <c r="AJ2611" s="156" t="s">
        <v>38</v>
      </c>
      <c r="AK2611" s="156" t="s">
        <v>38</v>
      </c>
    </row>
    <row r="2612" spans="23:37" ht="16.5" customHeight="1" x14ac:dyDescent="0.25">
      <c r="W2612" s="156" t="s">
        <v>38</v>
      </c>
      <c r="X2612" s="156" t="s">
        <v>38</v>
      </c>
      <c r="Y2612" s="156" t="s">
        <v>38</v>
      </c>
      <c r="Z2612" s="156" t="s">
        <v>38</v>
      </c>
      <c r="AA2612" s="156" t="s">
        <v>38</v>
      </c>
      <c r="AB2612" s="156" t="s">
        <v>38</v>
      </c>
      <c r="AC2612" s="156" t="s">
        <v>38</v>
      </c>
      <c r="AD2612" s="96" t="s">
        <v>290</v>
      </c>
      <c r="AE2612" s="156" t="s">
        <v>38</v>
      </c>
      <c r="AF2612" s="156" t="s">
        <v>38</v>
      </c>
      <c r="AG2612" s="156" t="s">
        <v>38</v>
      </c>
      <c r="AH2612" s="156" t="s">
        <v>38</v>
      </c>
      <c r="AI2612" s="156" t="s">
        <v>38</v>
      </c>
      <c r="AJ2612" s="156" t="s">
        <v>38</v>
      </c>
      <c r="AK2612" s="156" t="s">
        <v>38</v>
      </c>
    </row>
    <row r="2613" spans="23:37" ht="16.5" customHeight="1" x14ac:dyDescent="0.25">
      <c r="W2613" s="156" t="s">
        <v>38</v>
      </c>
      <c r="X2613" s="156" t="s">
        <v>38</v>
      </c>
      <c r="Y2613" s="156" t="s">
        <v>38</v>
      </c>
      <c r="Z2613" s="156" t="s">
        <v>38</v>
      </c>
      <c r="AA2613" s="156" t="s">
        <v>38</v>
      </c>
      <c r="AB2613" s="156" t="s">
        <v>38</v>
      </c>
      <c r="AC2613" s="156" t="s">
        <v>38</v>
      </c>
      <c r="AD2613" s="96" t="s">
        <v>290</v>
      </c>
      <c r="AE2613" s="156" t="s">
        <v>38</v>
      </c>
      <c r="AF2613" s="156" t="s">
        <v>38</v>
      </c>
      <c r="AG2613" s="156" t="s">
        <v>38</v>
      </c>
      <c r="AH2613" s="156" t="s">
        <v>38</v>
      </c>
      <c r="AI2613" s="156" t="s">
        <v>38</v>
      </c>
      <c r="AJ2613" s="156" t="s">
        <v>38</v>
      </c>
      <c r="AK2613" s="156" t="s">
        <v>38</v>
      </c>
    </row>
    <row r="2614" spans="23:37" ht="16.5" customHeight="1" x14ac:dyDescent="0.25">
      <c r="W2614" s="156" t="s">
        <v>38</v>
      </c>
      <c r="X2614" s="156" t="s">
        <v>38</v>
      </c>
      <c r="Y2614" s="156" t="s">
        <v>38</v>
      </c>
      <c r="Z2614" s="156" t="s">
        <v>38</v>
      </c>
      <c r="AA2614" s="156" t="s">
        <v>38</v>
      </c>
      <c r="AB2614" s="156" t="s">
        <v>38</v>
      </c>
      <c r="AC2614" s="156" t="s">
        <v>38</v>
      </c>
      <c r="AD2614" s="96" t="s">
        <v>290</v>
      </c>
      <c r="AE2614" s="156" t="s">
        <v>38</v>
      </c>
      <c r="AF2614" s="156" t="s">
        <v>38</v>
      </c>
      <c r="AG2614" s="156" t="s">
        <v>38</v>
      </c>
      <c r="AH2614" s="156" t="s">
        <v>38</v>
      </c>
      <c r="AI2614" s="156" t="s">
        <v>38</v>
      </c>
      <c r="AJ2614" s="156" t="s">
        <v>38</v>
      </c>
      <c r="AK2614" s="156" t="s">
        <v>38</v>
      </c>
    </row>
    <row r="2615" spans="23:37" ht="16.5" customHeight="1" x14ac:dyDescent="0.25">
      <c r="W2615" s="156" t="s">
        <v>38</v>
      </c>
      <c r="X2615" s="156" t="s">
        <v>38</v>
      </c>
      <c r="Y2615" s="156" t="s">
        <v>38</v>
      </c>
      <c r="Z2615" s="156" t="s">
        <v>38</v>
      </c>
      <c r="AA2615" s="156" t="s">
        <v>38</v>
      </c>
      <c r="AB2615" s="156" t="s">
        <v>38</v>
      </c>
      <c r="AC2615" s="156" t="s">
        <v>38</v>
      </c>
      <c r="AD2615" s="96" t="s">
        <v>290</v>
      </c>
      <c r="AE2615" s="156" t="s">
        <v>38</v>
      </c>
      <c r="AF2615" s="156" t="s">
        <v>38</v>
      </c>
      <c r="AG2615" s="156" t="s">
        <v>38</v>
      </c>
      <c r="AH2615" s="156" t="s">
        <v>38</v>
      </c>
      <c r="AI2615" s="156" t="s">
        <v>38</v>
      </c>
      <c r="AJ2615" s="156" t="s">
        <v>38</v>
      </c>
      <c r="AK2615" s="156" t="s">
        <v>38</v>
      </c>
    </row>
    <row r="2616" spans="23:37" ht="16.5" customHeight="1" x14ac:dyDescent="0.25">
      <c r="W2616" s="156" t="s">
        <v>38</v>
      </c>
      <c r="X2616" s="156" t="s">
        <v>38</v>
      </c>
      <c r="Y2616" s="156" t="s">
        <v>38</v>
      </c>
      <c r="Z2616" s="156" t="s">
        <v>38</v>
      </c>
      <c r="AA2616" s="156" t="s">
        <v>38</v>
      </c>
      <c r="AB2616" s="156" t="s">
        <v>38</v>
      </c>
      <c r="AC2616" s="156" t="s">
        <v>38</v>
      </c>
      <c r="AD2616" s="96" t="s">
        <v>290</v>
      </c>
      <c r="AE2616" s="156" t="s">
        <v>38</v>
      </c>
      <c r="AF2616" s="156" t="s">
        <v>38</v>
      </c>
      <c r="AG2616" s="156" t="s">
        <v>38</v>
      </c>
      <c r="AH2616" s="156" t="s">
        <v>38</v>
      </c>
      <c r="AI2616" s="156" t="s">
        <v>38</v>
      </c>
      <c r="AJ2616" s="156" t="s">
        <v>38</v>
      </c>
      <c r="AK2616" s="156" t="s">
        <v>38</v>
      </c>
    </row>
    <row r="2617" spans="23:37" ht="16.5" customHeight="1" x14ac:dyDescent="0.25">
      <c r="W2617" s="156" t="s">
        <v>38</v>
      </c>
      <c r="X2617" s="156" t="s">
        <v>38</v>
      </c>
      <c r="Y2617" s="156" t="s">
        <v>38</v>
      </c>
      <c r="Z2617" s="156" t="s">
        <v>38</v>
      </c>
      <c r="AA2617" s="156" t="s">
        <v>38</v>
      </c>
      <c r="AB2617" s="156" t="s">
        <v>38</v>
      </c>
      <c r="AC2617" s="156" t="s">
        <v>38</v>
      </c>
      <c r="AD2617" s="96" t="s">
        <v>290</v>
      </c>
      <c r="AE2617" s="156" t="s">
        <v>38</v>
      </c>
      <c r="AF2617" s="156" t="s">
        <v>38</v>
      </c>
      <c r="AG2617" s="156" t="s">
        <v>38</v>
      </c>
      <c r="AH2617" s="156" t="s">
        <v>38</v>
      </c>
      <c r="AI2617" s="156" t="s">
        <v>38</v>
      </c>
      <c r="AJ2617" s="156" t="s">
        <v>38</v>
      </c>
      <c r="AK2617" s="156" t="s">
        <v>38</v>
      </c>
    </row>
    <row r="2618" spans="23:37" ht="16.5" customHeight="1" x14ac:dyDescent="0.25">
      <c r="W2618" s="156" t="s">
        <v>38</v>
      </c>
      <c r="X2618" s="156" t="s">
        <v>38</v>
      </c>
      <c r="Y2618" s="156" t="s">
        <v>38</v>
      </c>
      <c r="Z2618" s="156" t="s">
        <v>38</v>
      </c>
      <c r="AA2618" s="156" t="s">
        <v>38</v>
      </c>
      <c r="AB2618" s="156" t="s">
        <v>38</v>
      </c>
      <c r="AC2618" s="156" t="s">
        <v>38</v>
      </c>
      <c r="AD2618" s="96" t="s">
        <v>290</v>
      </c>
      <c r="AE2618" s="156" t="s">
        <v>38</v>
      </c>
      <c r="AF2618" s="156" t="s">
        <v>38</v>
      </c>
      <c r="AG2618" s="156" t="s">
        <v>38</v>
      </c>
      <c r="AH2618" s="156" t="s">
        <v>38</v>
      </c>
      <c r="AI2618" s="156" t="s">
        <v>38</v>
      </c>
      <c r="AJ2618" s="156" t="s">
        <v>38</v>
      </c>
      <c r="AK2618" s="156" t="s">
        <v>38</v>
      </c>
    </row>
    <row r="2619" spans="23:37" ht="16.5" customHeight="1" x14ac:dyDescent="0.25">
      <c r="W2619" s="156" t="s">
        <v>38</v>
      </c>
      <c r="X2619" s="156" t="s">
        <v>38</v>
      </c>
      <c r="Y2619" s="156" t="s">
        <v>38</v>
      </c>
      <c r="Z2619" s="156" t="s">
        <v>38</v>
      </c>
      <c r="AA2619" s="156" t="s">
        <v>38</v>
      </c>
      <c r="AB2619" s="156" t="s">
        <v>38</v>
      </c>
      <c r="AC2619" s="156" t="s">
        <v>38</v>
      </c>
      <c r="AD2619" s="96" t="s">
        <v>290</v>
      </c>
      <c r="AE2619" s="156" t="s">
        <v>38</v>
      </c>
      <c r="AF2619" s="156" t="s">
        <v>38</v>
      </c>
      <c r="AG2619" s="156" t="s">
        <v>38</v>
      </c>
      <c r="AH2619" s="156" t="s">
        <v>38</v>
      </c>
      <c r="AI2619" s="156" t="s">
        <v>38</v>
      </c>
      <c r="AJ2619" s="156" t="s">
        <v>38</v>
      </c>
      <c r="AK2619" s="156" t="s">
        <v>38</v>
      </c>
    </row>
    <row r="2620" spans="23:37" ht="16.5" customHeight="1" x14ac:dyDescent="0.25">
      <c r="W2620" s="156" t="s">
        <v>38</v>
      </c>
      <c r="X2620" s="156" t="s">
        <v>38</v>
      </c>
      <c r="Y2620" s="156" t="s">
        <v>38</v>
      </c>
      <c r="Z2620" s="156" t="s">
        <v>38</v>
      </c>
      <c r="AA2620" s="156" t="s">
        <v>38</v>
      </c>
      <c r="AB2620" s="156" t="s">
        <v>38</v>
      </c>
      <c r="AC2620" s="156" t="s">
        <v>38</v>
      </c>
      <c r="AD2620" s="96" t="s">
        <v>290</v>
      </c>
      <c r="AE2620" s="156" t="s">
        <v>38</v>
      </c>
      <c r="AF2620" s="156" t="s">
        <v>38</v>
      </c>
      <c r="AG2620" s="156" t="s">
        <v>38</v>
      </c>
      <c r="AH2620" s="156" t="s">
        <v>38</v>
      </c>
      <c r="AI2620" s="156" t="s">
        <v>38</v>
      </c>
      <c r="AJ2620" s="156" t="s">
        <v>38</v>
      </c>
      <c r="AK2620" s="156" t="s">
        <v>38</v>
      </c>
    </row>
    <row r="2621" spans="23:37" ht="16.5" customHeight="1" x14ac:dyDescent="0.25">
      <c r="W2621" s="156" t="s">
        <v>38</v>
      </c>
      <c r="X2621" s="156" t="s">
        <v>38</v>
      </c>
      <c r="Y2621" s="156" t="s">
        <v>38</v>
      </c>
      <c r="Z2621" s="156" t="s">
        <v>38</v>
      </c>
      <c r="AA2621" s="156" t="s">
        <v>38</v>
      </c>
      <c r="AB2621" s="156" t="s">
        <v>38</v>
      </c>
      <c r="AC2621" s="156" t="s">
        <v>38</v>
      </c>
      <c r="AD2621" s="96" t="s">
        <v>290</v>
      </c>
      <c r="AE2621" s="156" t="s">
        <v>38</v>
      </c>
      <c r="AF2621" s="156" t="s">
        <v>38</v>
      </c>
      <c r="AG2621" s="156" t="s">
        <v>38</v>
      </c>
      <c r="AH2621" s="156" t="s">
        <v>38</v>
      </c>
      <c r="AI2621" s="156" t="s">
        <v>38</v>
      </c>
      <c r="AJ2621" s="156" t="s">
        <v>38</v>
      </c>
      <c r="AK2621" s="156" t="s">
        <v>38</v>
      </c>
    </row>
    <row r="2622" spans="23:37" ht="16.5" customHeight="1" x14ac:dyDescent="0.25">
      <c r="W2622" s="156" t="s">
        <v>38</v>
      </c>
      <c r="X2622" s="156" t="s">
        <v>38</v>
      </c>
      <c r="Y2622" s="156" t="s">
        <v>38</v>
      </c>
      <c r="Z2622" s="156" t="s">
        <v>38</v>
      </c>
      <c r="AA2622" s="156" t="s">
        <v>38</v>
      </c>
      <c r="AB2622" s="156" t="s">
        <v>38</v>
      </c>
      <c r="AC2622" s="156" t="s">
        <v>38</v>
      </c>
      <c r="AD2622" s="96" t="s">
        <v>290</v>
      </c>
      <c r="AE2622" s="156" t="s">
        <v>38</v>
      </c>
      <c r="AF2622" s="156" t="s">
        <v>38</v>
      </c>
      <c r="AG2622" s="156" t="s">
        <v>38</v>
      </c>
      <c r="AH2622" s="156" t="s">
        <v>38</v>
      </c>
      <c r="AI2622" s="156" t="s">
        <v>38</v>
      </c>
      <c r="AJ2622" s="156" t="s">
        <v>38</v>
      </c>
      <c r="AK2622" s="156" t="s">
        <v>38</v>
      </c>
    </row>
    <row r="2623" spans="23:37" ht="16.5" customHeight="1" x14ac:dyDescent="0.25">
      <c r="W2623" s="156" t="s">
        <v>38</v>
      </c>
      <c r="X2623" s="156" t="s">
        <v>38</v>
      </c>
      <c r="Y2623" s="156" t="s">
        <v>38</v>
      </c>
      <c r="Z2623" s="156" t="s">
        <v>38</v>
      </c>
      <c r="AA2623" s="156" t="s">
        <v>38</v>
      </c>
      <c r="AB2623" s="156" t="s">
        <v>38</v>
      </c>
      <c r="AC2623" s="156" t="s">
        <v>38</v>
      </c>
      <c r="AD2623" s="96" t="s">
        <v>290</v>
      </c>
      <c r="AE2623" s="156" t="s">
        <v>38</v>
      </c>
      <c r="AF2623" s="156" t="s">
        <v>38</v>
      </c>
      <c r="AG2623" s="156" t="s">
        <v>38</v>
      </c>
      <c r="AH2623" s="156" t="s">
        <v>38</v>
      </c>
      <c r="AI2623" s="156" t="s">
        <v>38</v>
      </c>
      <c r="AJ2623" s="156" t="s">
        <v>38</v>
      </c>
      <c r="AK2623" s="156" t="s">
        <v>38</v>
      </c>
    </row>
    <row r="2624" spans="23:37" ht="16.5" customHeight="1" x14ac:dyDescent="0.25">
      <c r="W2624" s="156" t="s">
        <v>38</v>
      </c>
      <c r="X2624" s="156" t="s">
        <v>38</v>
      </c>
      <c r="Y2624" s="156" t="s">
        <v>38</v>
      </c>
      <c r="Z2624" s="156" t="s">
        <v>38</v>
      </c>
      <c r="AA2624" s="156" t="s">
        <v>38</v>
      </c>
      <c r="AB2624" s="156" t="s">
        <v>38</v>
      </c>
      <c r="AC2624" s="156" t="s">
        <v>38</v>
      </c>
      <c r="AD2624" s="96" t="s">
        <v>290</v>
      </c>
      <c r="AE2624" s="156" t="s">
        <v>38</v>
      </c>
      <c r="AF2624" s="156" t="s">
        <v>38</v>
      </c>
      <c r="AG2624" s="156" t="s">
        <v>38</v>
      </c>
      <c r="AH2624" s="156" t="s">
        <v>38</v>
      </c>
      <c r="AI2624" s="156" t="s">
        <v>38</v>
      </c>
      <c r="AJ2624" s="156" t="s">
        <v>38</v>
      </c>
      <c r="AK2624" s="156" t="s">
        <v>38</v>
      </c>
    </row>
    <row r="2625" spans="23:37" ht="16.5" customHeight="1" x14ac:dyDescent="0.25">
      <c r="W2625" s="156" t="s">
        <v>38</v>
      </c>
      <c r="X2625" s="156" t="s">
        <v>38</v>
      </c>
      <c r="Y2625" s="156" t="s">
        <v>38</v>
      </c>
      <c r="Z2625" s="156" t="s">
        <v>38</v>
      </c>
      <c r="AA2625" s="156" t="s">
        <v>38</v>
      </c>
      <c r="AB2625" s="156" t="s">
        <v>38</v>
      </c>
      <c r="AC2625" s="156" t="s">
        <v>38</v>
      </c>
      <c r="AD2625" s="96" t="s">
        <v>290</v>
      </c>
      <c r="AE2625" s="156" t="s">
        <v>38</v>
      </c>
      <c r="AF2625" s="156" t="s">
        <v>38</v>
      </c>
      <c r="AG2625" s="156" t="s">
        <v>38</v>
      </c>
      <c r="AH2625" s="156" t="s">
        <v>38</v>
      </c>
      <c r="AI2625" s="156" t="s">
        <v>38</v>
      </c>
      <c r="AJ2625" s="156" t="s">
        <v>38</v>
      </c>
      <c r="AK2625" s="156" t="s">
        <v>38</v>
      </c>
    </row>
    <row r="2626" spans="23:37" ht="16.5" customHeight="1" x14ac:dyDescent="0.25">
      <c r="W2626" s="156" t="s">
        <v>38</v>
      </c>
      <c r="X2626" s="156" t="s">
        <v>38</v>
      </c>
      <c r="Y2626" s="156" t="s">
        <v>38</v>
      </c>
      <c r="Z2626" s="156" t="s">
        <v>38</v>
      </c>
      <c r="AA2626" s="156" t="s">
        <v>38</v>
      </c>
      <c r="AB2626" s="156" t="s">
        <v>38</v>
      </c>
      <c r="AC2626" s="156" t="s">
        <v>38</v>
      </c>
      <c r="AD2626" s="96" t="s">
        <v>290</v>
      </c>
      <c r="AE2626" s="156" t="s">
        <v>38</v>
      </c>
      <c r="AF2626" s="156" t="s">
        <v>38</v>
      </c>
      <c r="AG2626" s="156" t="s">
        <v>38</v>
      </c>
      <c r="AH2626" s="156" t="s">
        <v>38</v>
      </c>
      <c r="AI2626" s="156" t="s">
        <v>38</v>
      </c>
      <c r="AJ2626" s="156" t="s">
        <v>38</v>
      </c>
      <c r="AK2626" s="156" t="s">
        <v>38</v>
      </c>
    </row>
    <row r="2627" spans="23:37" ht="16.5" customHeight="1" x14ac:dyDescent="0.25">
      <c r="W2627" s="156" t="s">
        <v>38</v>
      </c>
      <c r="X2627" s="156" t="s">
        <v>38</v>
      </c>
      <c r="Y2627" s="156" t="s">
        <v>38</v>
      </c>
      <c r="Z2627" s="156" t="s">
        <v>38</v>
      </c>
      <c r="AA2627" s="156" t="s">
        <v>38</v>
      </c>
      <c r="AB2627" s="156" t="s">
        <v>38</v>
      </c>
      <c r="AC2627" s="156" t="s">
        <v>38</v>
      </c>
      <c r="AD2627" s="96" t="s">
        <v>290</v>
      </c>
      <c r="AE2627" s="156" t="s">
        <v>38</v>
      </c>
      <c r="AF2627" s="156" t="s">
        <v>38</v>
      </c>
      <c r="AG2627" s="156" t="s">
        <v>38</v>
      </c>
      <c r="AH2627" s="156" t="s">
        <v>38</v>
      </c>
      <c r="AI2627" s="156" t="s">
        <v>38</v>
      </c>
      <c r="AJ2627" s="156" t="s">
        <v>38</v>
      </c>
      <c r="AK2627" s="156" t="s">
        <v>38</v>
      </c>
    </row>
    <row r="2628" spans="23:37" ht="16.5" customHeight="1" x14ac:dyDescent="0.25">
      <c r="W2628" s="156" t="s">
        <v>38</v>
      </c>
      <c r="X2628" s="156" t="s">
        <v>38</v>
      </c>
      <c r="Y2628" s="156" t="s">
        <v>38</v>
      </c>
      <c r="Z2628" s="156" t="s">
        <v>38</v>
      </c>
      <c r="AA2628" s="156" t="s">
        <v>38</v>
      </c>
      <c r="AB2628" s="156" t="s">
        <v>38</v>
      </c>
      <c r="AC2628" s="156" t="s">
        <v>38</v>
      </c>
      <c r="AD2628" s="96" t="s">
        <v>290</v>
      </c>
      <c r="AE2628" s="156" t="s">
        <v>38</v>
      </c>
      <c r="AF2628" s="156" t="s">
        <v>38</v>
      </c>
      <c r="AG2628" s="156" t="s">
        <v>38</v>
      </c>
      <c r="AH2628" s="156" t="s">
        <v>38</v>
      </c>
      <c r="AI2628" s="156" t="s">
        <v>38</v>
      </c>
      <c r="AJ2628" s="156" t="s">
        <v>38</v>
      </c>
      <c r="AK2628" s="156" t="s">
        <v>38</v>
      </c>
    </row>
    <row r="2629" spans="23:37" ht="16.5" customHeight="1" x14ac:dyDescent="0.25">
      <c r="W2629" s="156" t="s">
        <v>38</v>
      </c>
      <c r="X2629" s="156" t="s">
        <v>38</v>
      </c>
      <c r="Y2629" s="156" t="s">
        <v>38</v>
      </c>
      <c r="Z2629" s="156" t="s">
        <v>38</v>
      </c>
      <c r="AA2629" s="156" t="s">
        <v>38</v>
      </c>
      <c r="AB2629" s="156" t="s">
        <v>38</v>
      </c>
      <c r="AC2629" s="156" t="s">
        <v>38</v>
      </c>
      <c r="AD2629" s="96" t="s">
        <v>290</v>
      </c>
      <c r="AE2629" s="156" t="s">
        <v>38</v>
      </c>
      <c r="AF2629" s="156" t="s">
        <v>38</v>
      </c>
      <c r="AG2629" s="156" t="s">
        <v>38</v>
      </c>
      <c r="AH2629" s="156" t="s">
        <v>38</v>
      </c>
      <c r="AI2629" s="156" t="s">
        <v>38</v>
      </c>
      <c r="AJ2629" s="156" t="s">
        <v>38</v>
      </c>
      <c r="AK2629" s="156" t="s">
        <v>38</v>
      </c>
    </row>
    <row r="2630" spans="23:37" ht="16.5" customHeight="1" x14ac:dyDescent="0.25">
      <c r="W2630" s="156" t="s">
        <v>38</v>
      </c>
      <c r="X2630" s="156" t="s">
        <v>38</v>
      </c>
      <c r="Y2630" s="156" t="s">
        <v>38</v>
      </c>
      <c r="Z2630" s="156" t="s">
        <v>38</v>
      </c>
      <c r="AA2630" s="156" t="s">
        <v>38</v>
      </c>
      <c r="AB2630" s="156" t="s">
        <v>38</v>
      </c>
      <c r="AC2630" s="156" t="s">
        <v>38</v>
      </c>
      <c r="AD2630" s="96" t="s">
        <v>290</v>
      </c>
      <c r="AE2630" s="156" t="s">
        <v>38</v>
      </c>
      <c r="AF2630" s="156" t="s">
        <v>38</v>
      </c>
      <c r="AG2630" s="156" t="s">
        <v>38</v>
      </c>
      <c r="AH2630" s="156" t="s">
        <v>38</v>
      </c>
      <c r="AI2630" s="156" t="s">
        <v>38</v>
      </c>
      <c r="AJ2630" s="156" t="s">
        <v>38</v>
      </c>
      <c r="AK2630" s="156" t="s">
        <v>38</v>
      </c>
    </row>
    <row r="2631" spans="23:37" ht="16.5" customHeight="1" x14ac:dyDescent="0.25">
      <c r="W2631" s="156" t="s">
        <v>38</v>
      </c>
      <c r="X2631" s="156" t="s">
        <v>38</v>
      </c>
      <c r="Y2631" s="156" t="s">
        <v>38</v>
      </c>
      <c r="Z2631" s="156" t="s">
        <v>38</v>
      </c>
      <c r="AA2631" s="156" t="s">
        <v>38</v>
      </c>
      <c r="AB2631" s="156" t="s">
        <v>38</v>
      </c>
      <c r="AC2631" s="156" t="s">
        <v>38</v>
      </c>
      <c r="AD2631" s="96" t="s">
        <v>290</v>
      </c>
      <c r="AE2631" s="156" t="s">
        <v>38</v>
      </c>
      <c r="AF2631" s="156" t="s">
        <v>38</v>
      </c>
      <c r="AG2631" s="156" t="s">
        <v>38</v>
      </c>
      <c r="AH2631" s="156" t="s">
        <v>38</v>
      </c>
      <c r="AI2631" s="156" t="s">
        <v>38</v>
      </c>
      <c r="AJ2631" s="156" t="s">
        <v>38</v>
      </c>
      <c r="AK2631" s="156" t="s">
        <v>38</v>
      </c>
    </row>
    <row r="2632" spans="23:37" ht="16.5" customHeight="1" x14ac:dyDescent="0.25">
      <c r="W2632" s="156" t="s">
        <v>38</v>
      </c>
      <c r="X2632" s="156" t="s">
        <v>38</v>
      </c>
      <c r="Y2632" s="156" t="s">
        <v>38</v>
      </c>
      <c r="Z2632" s="156" t="s">
        <v>38</v>
      </c>
      <c r="AA2632" s="156" t="s">
        <v>38</v>
      </c>
      <c r="AB2632" s="156" t="s">
        <v>38</v>
      </c>
      <c r="AC2632" s="156" t="s">
        <v>38</v>
      </c>
      <c r="AD2632" s="96" t="s">
        <v>290</v>
      </c>
      <c r="AE2632" s="156" t="s">
        <v>38</v>
      </c>
      <c r="AF2632" s="156" t="s">
        <v>38</v>
      </c>
      <c r="AG2632" s="156" t="s">
        <v>38</v>
      </c>
      <c r="AH2632" s="156" t="s">
        <v>38</v>
      </c>
      <c r="AI2632" s="156" t="s">
        <v>38</v>
      </c>
      <c r="AJ2632" s="156" t="s">
        <v>38</v>
      </c>
      <c r="AK2632" s="156" t="s">
        <v>38</v>
      </c>
    </row>
    <row r="2633" spans="23:37" ht="16.5" customHeight="1" x14ac:dyDescent="0.25">
      <c r="W2633" s="156" t="s">
        <v>38</v>
      </c>
      <c r="X2633" s="156" t="s">
        <v>38</v>
      </c>
      <c r="Y2633" s="156" t="s">
        <v>38</v>
      </c>
      <c r="Z2633" s="156" t="s">
        <v>38</v>
      </c>
      <c r="AA2633" s="156" t="s">
        <v>38</v>
      </c>
      <c r="AB2633" s="156" t="s">
        <v>38</v>
      </c>
      <c r="AC2633" s="156" t="s">
        <v>38</v>
      </c>
      <c r="AD2633" s="96" t="s">
        <v>290</v>
      </c>
      <c r="AE2633" s="156" t="s">
        <v>38</v>
      </c>
      <c r="AF2633" s="156" t="s">
        <v>38</v>
      </c>
      <c r="AG2633" s="156" t="s">
        <v>38</v>
      </c>
      <c r="AH2633" s="156" t="s">
        <v>38</v>
      </c>
      <c r="AI2633" s="156" t="s">
        <v>38</v>
      </c>
      <c r="AJ2633" s="156" t="s">
        <v>38</v>
      </c>
      <c r="AK2633" s="156" t="s">
        <v>38</v>
      </c>
    </row>
    <row r="2634" spans="23:37" ht="16.5" customHeight="1" x14ac:dyDescent="0.25">
      <c r="W2634" s="156" t="s">
        <v>38</v>
      </c>
      <c r="X2634" s="156" t="s">
        <v>38</v>
      </c>
      <c r="Y2634" s="156" t="s">
        <v>38</v>
      </c>
      <c r="Z2634" s="156" t="s">
        <v>38</v>
      </c>
      <c r="AA2634" s="156" t="s">
        <v>38</v>
      </c>
      <c r="AB2634" s="156" t="s">
        <v>38</v>
      </c>
      <c r="AC2634" s="156" t="s">
        <v>38</v>
      </c>
      <c r="AD2634" s="96" t="s">
        <v>290</v>
      </c>
      <c r="AE2634" s="156" t="s">
        <v>38</v>
      </c>
      <c r="AF2634" s="156" t="s">
        <v>38</v>
      </c>
      <c r="AG2634" s="156" t="s">
        <v>38</v>
      </c>
      <c r="AH2634" s="156" t="s">
        <v>38</v>
      </c>
      <c r="AI2634" s="156" t="s">
        <v>38</v>
      </c>
      <c r="AJ2634" s="156" t="s">
        <v>38</v>
      </c>
      <c r="AK2634" s="156" t="s">
        <v>38</v>
      </c>
    </row>
    <row r="2635" spans="23:37" ht="16.5" customHeight="1" x14ac:dyDescent="0.25">
      <c r="W2635" s="156" t="s">
        <v>38</v>
      </c>
      <c r="X2635" s="156" t="s">
        <v>38</v>
      </c>
      <c r="Y2635" s="156" t="s">
        <v>38</v>
      </c>
      <c r="Z2635" s="156" t="s">
        <v>38</v>
      </c>
      <c r="AA2635" s="156" t="s">
        <v>38</v>
      </c>
      <c r="AB2635" s="156" t="s">
        <v>38</v>
      </c>
      <c r="AC2635" s="156" t="s">
        <v>38</v>
      </c>
      <c r="AD2635" s="96" t="s">
        <v>290</v>
      </c>
      <c r="AE2635" s="156" t="s">
        <v>38</v>
      </c>
      <c r="AF2635" s="156" t="s">
        <v>38</v>
      </c>
      <c r="AG2635" s="156" t="s">
        <v>38</v>
      </c>
      <c r="AH2635" s="156" t="s">
        <v>38</v>
      </c>
      <c r="AI2635" s="156" t="s">
        <v>38</v>
      </c>
      <c r="AJ2635" s="156" t="s">
        <v>38</v>
      </c>
      <c r="AK2635" s="156" t="s">
        <v>38</v>
      </c>
    </row>
    <row r="2636" spans="23:37" ht="16.5" customHeight="1" x14ac:dyDescent="0.25">
      <c r="W2636" s="156" t="s">
        <v>38</v>
      </c>
      <c r="X2636" s="156" t="s">
        <v>38</v>
      </c>
      <c r="Y2636" s="156" t="s">
        <v>38</v>
      </c>
      <c r="Z2636" s="156" t="s">
        <v>38</v>
      </c>
      <c r="AA2636" s="156" t="s">
        <v>38</v>
      </c>
      <c r="AB2636" s="156" t="s">
        <v>38</v>
      </c>
      <c r="AC2636" s="156" t="s">
        <v>38</v>
      </c>
      <c r="AD2636" s="96" t="s">
        <v>290</v>
      </c>
      <c r="AE2636" s="156" t="s">
        <v>38</v>
      </c>
      <c r="AF2636" s="156" t="s">
        <v>38</v>
      </c>
      <c r="AG2636" s="156" t="s">
        <v>38</v>
      </c>
      <c r="AH2636" s="156" t="s">
        <v>38</v>
      </c>
      <c r="AI2636" s="156" t="s">
        <v>38</v>
      </c>
      <c r="AJ2636" s="156" t="s">
        <v>38</v>
      </c>
      <c r="AK2636" s="156" t="s">
        <v>38</v>
      </c>
    </row>
    <row r="2637" spans="23:37" ht="16.5" customHeight="1" x14ac:dyDescent="0.25">
      <c r="W2637" s="156" t="s">
        <v>38</v>
      </c>
      <c r="X2637" s="156" t="s">
        <v>38</v>
      </c>
      <c r="Y2637" s="156" t="s">
        <v>38</v>
      </c>
      <c r="Z2637" s="156" t="s">
        <v>38</v>
      </c>
      <c r="AA2637" s="156" t="s">
        <v>38</v>
      </c>
      <c r="AB2637" s="156" t="s">
        <v>38</v>
      </c>
      <c r="AC2637" s="156" t="s">
        <v>38</v>
      </c>
      <c r="AD2637" s="96" t="s">
        <v>290</v>
      </c>
      <c r="AE2637" s="156" t="s">
        <v>38</v>
      </c>
      <c r="AF2637" s="156" t="s">
        <v>38</v>
      </c>
      <c r="AG2637" s="156" t="s">
        <v>38</v>
      </c>
      <c r="AH2637" s="156" t="s">
        <v>38</v>
      </c>
      <c r="AI2637" s="156" t="s">
        <v>38</v>
      </c>
      <c r="AJ2637" s="156" t="s">
        <v>38</v>
      </c>
      <c r="AK2637" s="156" t="s">
        <v>38</v>
      </c>
    </row>
    <row r="2638" spans="23:37" ht="16.5" customHeight="1" x14ac:dyDescent="0.25">
      <c r="W2638" s="156" t="s">
        <v>38</v>
      </c>
      <c r="X2638" s="156" t="s">
        <v>38</v>
      </c>
      <c r="Y2638" s="156" t="s">
        <v>38</v>
      </c>
      <c r="Z2638" s="156" t="s">
        <v>38</v>
      </c>
      <c r="AA2638" s="156" t="s">
        <v>38</v>
      </c>
      <c r="AB2638" s="156" t="s">
        <v>38</v>
      </c>
      <c r="AC2638" s="156" t="s">
        <v>38</v>
      </c>
      <c r="AD2638" s="96" t="s">
        <v>290</v>
      </c>
      <c r="AE2638" s="156" t="s">
        <v>38</v>
      </c>
      <c r="AF2638" s="156" t="s">
        <v>38</v>
      </c>
      <c r="AG2638" s="156" t="s">
        <v>38</v>
      </c>
      <c r="AH2638" s="156" t="s">
        <v>38</v>
      </c>
      <c r="AI2638" s="156" t="s">
        <v>38</v>
      </c>
      <c r="AJ2638" s="156" t="s">
        <v>38</v>
      </c>
      <c r="AK2638" s="156" t="s">
        <v>38</v>
      </c>
    </row>
    <row r="2639" spans="23:37" ht="16.5" customHeight="1" x14ac:dyDescent="0.25">
      <c r="W2639" s="156" t="s">
        <v>38</v>
      </c>
      <c r="X2639" s="156" t="s">
        <v>38</v>
      </c>
      <c r="Y2639" s="156" t="s">
        <v>38</v>
      </c>
      <c r="Z2639" s="156" t="s">
        <v>38</v>
      </c>
      <c r="AA2639" s="156" t="s">
        <v>38</v>
      </c>
      <c r="AB2639" s="156" t="s">
        <v>38</v>
      </c>
      <c r="AC2639" s="156" t="s">
        <v>38</v>
      </c>
      <c r="AD2639" s="96" t="s">
        <v>290</v>
      </c>
      <c r="AE2639" s="156" t="s">
        <v>38</v>
      </c>
      <c r="AF2639" s="156" t="s">
        <v>38</v>
      </c>
      <c r="AG2639" s="156" t="s">
        <v>38</v>
      </c>
      <c r="AH2639" s="156" t="s">
        <v>38</v>
      </c>
      <c r="AI2639" s="156" t="s">
        <v>38</v>
      </c>
      <c r="AJ2639" s="156" t="s">
        <v>38</v>
      </c>
      <c r="AK2639" s="156" t="s">
        <v>38</v>
      </c>
    </row>
    <row r="2640" spans="23:37" ht="16.5" customHeight="1" x14ac:dyDescent="0.25">
      <c r="W2640" s="156" t="s">
        <v>38</v>
      </c>
      <c r="X2640" s="156" t="s">
        <v>38</v>
      </c>
      <c r="Y2640" s="156" t="s">
        <v>38</v>
      </c>
      <c r="Z2640" s="156" t="s">
        <v>38</v>
      </c>
      <c r="AA2640" s="156" t="s">
        <v>38</v>
      </c>
      <c r="AB2640" s="156" t="s">
        <v>38</v>
      </c>
      <c r="AC2640" s="156" t="s">
        <v>38</v>
      </c>
      <c r="AD2640" s="96" t="s">
        <v>290</v>
      </c>
      <c r="AE2640" s="156" t="s">
        <v>38</v>
      </c>
      <c r="AF2640" s="156" t="s">
        <v>38</v>
      </c>
      <c r="AG2640" s="156" t="s">
        <v>38</v>
      </c>
      <c r="AH2640" s="156" t="s">
        <v>38</v>
      </c>
      <c r="AI2640" s="156" t="s">
        <v>38</v>
      </c>
      <c r="AJ2640" s="156" t="s">
        <v>38</v>
      </c>
      <c r="AK2640" s="156" t="s">
        <v>38</v>
      </c>
    </row>
    <row r="2641" spans="23:37" ht="16.5" customHeight="1" x14ac:dyDescent="0.25">
      <c r="W2641" s="156" t="s">
        <v>38</v>
      </c>
      <c r="X2641" s="156" t="s">
        <v>38</v>
      </c>
      <c r="Y2641" s="156" t="s">
        <v>38</v>
      </c>
      <c r="Z2641" s="156" t="s">
        <v>38</v>
      </c>
      <c r="AA2641" s="156" t="s">
        <v>38</v>
      </c>
      <c r="AB2641" s="156" t="s">
        <v>38</v>
      </c>
      <c r="AC2641" s="156" t="s">
        <v>38</v>
      </c>
      <c r="AD2641" s="96" t="s">
        <v>290</v>
      </c>
      <c r="AE2641" s="156" t="s">
        <v>38</v>
      </c>
      <c r="AF2641" s="156" t="s">
        <v>38</v>
      </c>
      <c r="AG2641" s="156" t="s">
        <v>38</v>
      </c>
      <c r="AH2641" s="156" t="s">
        <v>38</v>
      </c>
      <c r="AI2641" s="156" t="s">
        <v>38</v>
      </c>
      <c r="AJ2641" s="156" t="s">
        <v>38</v>
      </c>
      <c r="AK2641" s="156" t="s">
        <v>38</v>
      </c>
    </row>
    <row r="2642" spans="23:37" ht="16.5" customHeight="1" x14ac:dyDescent="0.25">
      <c r="W2642" s="156" t="s">
        <v>38</v>
      </c>
      <c r="X2642" s="156" t="s">
        <v>38</v>
      </c>
      <c r="Y2642" s="156" t="s">
        <v>38</v>
      </c>
      <c r="Z2642" s="156" t="s">
        <v>38</v>
      </c>
      <c r="AA2642" s="156" t="s">
        <v>38</v>
      </c>
      <c r="AB2642" s="156" t="s">
        <v>38</v>
      </c>
      <c r="AC2642" s="156" t="s">
        <v>38</v>
      </c>
      <c r="AD2642" s="96" t="s">
        <v>290</v>
      </c>
      <c r="AE2642" s="156" t="s">
        <v>38</v>
      </c>
      <c r="AF2642" s="156" t="s">
        <v>38</v>
      </c>
      <c r="AG2642" s="156" t="s">
        <v>38</v>
      </c>
      <c r="AH2642" s="156" t="s">
        <v>38</v>
      </c>
      <c r="AI2642" s="156" t="s">
        <v>38</v>
      </c>
      <c r="AJ2642" s="156" t="s">
        <v>38</v>
      </c>
      <c r="AK2642" s="156" t="s">
        <v>38</v>
      </c>
    </row>
    <row r="2643" spans="23:37" ht="16.5" customHeight="1" x14ac:dyDescent="0.25">
      <c r="W2643" s="156" t="s">
        <v>38</v>
      </c>
      <c r="X2643" s="156" t="s">
        <v>38</v>
      </c>
      <c r="Y2643" s="156" t="s">
        <v>38</v>
      </c>
      <c r="Z2643" s="156" t="s">
        <v>38</v>
      </c>
      <c r="AA2643" s="156" t="s">
        <v>38</v>
      </c>
      <c r="AB2643" s="156" t="s">
        <v>38</v>
      </c>
      <c r="AC2643" s="156" t="s">
        <v>38</v>
      </c>
      <c r="AD2643" s="96" t="s">
        <v>290</v>
      </c>
      <c r="AE2643" s="156" t="s">
        <v>38</v>
      </c>
      <c r="AF2643" s="156" t="s">
        <v>38</v>
      </c>
      <c r="AG2643" s="156" t="s">
        <v>38</v>
      </c>
      <c r="AH2643" s="156" t="s">
        <v>38</v>
      </c>
      <c r="AI2643" s="156" t="s">
        <v>38</v>
      </c>
      <c r="AJ2643" s="156" t="s">
        <v>38</v>
      </c>
      <c r="AK2643" s="156" t="s">
        <v>38</v>
      </c>
    </row>
    <row r="2644" spans="23:37" ht="16.5" customHeight="1" x14ac:dyDescent="0.25">
      <c r="W2644" s="156" t="s">
        <v>38</v>
      </c>
      <c r="X2644" s="156" t="s">
        <v>38</v>
      </c>
      <c r="Y2644" s="156" t="s">
        <v>38</v>
      </c>
      <c r="Z2644" s="156" t="s">
        <v>38</v>
      </c>
      <c r="AA2644" s="156" t="s">
        <v>38</v>
      </c>
      <c r="AB2644" s="156" t="s">
        <v>38</v>
      </c>
      <c r="AC2644" s="156" t="s">
        <v>38</v>
      </c>
      <c r="AD2644" s="96" t="s">
        <v>290</v>
      </c>
      <c r="AE2644" s="156" t="s">
        <v>38</v>
      </c>
      <c r="AF2644" s="156" t="s">
        <v>38</v>
      </c>
      <c r="AG2644" s="156" t="s">
        <v>38</v>
      </c>
      <c r="AH2644" s="156" t="s">
        <v>38</v>
      </c>
      <c r="AI2644" s="156" t="s">
        <v>38</v>
      </c>
      <c r="AJ2644" s="156" t="s">
        <v>38</v>
      </c>
      <c r="AK2644" s="156" t="s">
        <v>38</v>
      </c>
    </row>
    <row r="2645" spans="23:37" ht="16.5" customHeight="1" x14ac:dyDescent="0.25">
      <c r="W2645" s="156" t="s">
        <v>38</v>
      </c>
      <c r="X2645" s="156" t="s">
        <v>38</v>
      </c>
      <c r="Y2645" s="156" t="s">
        <v>38</v>
      </c>
      <c r="Z2645" s="156" t="s">
        <v>38</v>
      </c>
      <c r="AA2645" s="156" t="s">
        <v>38</v>
      </c>
      <c r="AB2645" s="156" t="s">
        <v>38</v>
      </c>
      <c r="AC2645" s="156" t="s">
        <v>38</v>
      </c>
      <c r="AD2645" s="96" t="s">
        <v>290</v>
      </c>
      <c r="AE2645" s="156" t="s">
        <v>38</v>
      </c>
      <c r="AF2645" s="156" t="s">
        <v>38</v>
      </c>
      <c r="AG2645" s="156" t="s">
        <v>38</v>
      </c>
      <c r="AH2645" s="156" t="s">
        <v>38</v>
      </c>
      <c r="AI2645" s="156" t="s">
        <v>38</v>
      </c>
      <c r="AJ2645" s="156" t="s">
        <v>38</v>
      </c>
      <c r="AK2645" s="156" t="s">
        <v>38</v>
      </c>
    </row>
    <row r="2646" spans="23:37" ht="16.5" customHeight="1" x14ac:dyDescent="0.25">
      <c r="W2646" s="156" t="s">
        <v>38</v>
      </c>
      <c r="X2646" s="156" t="s">
        <v>38</v>
      </c>
      <c r="Y2646" s="156" t="s">
        <v>38</v>
      </c>
      <c r="Z2646" s="156" t="s">
        <v>38</v>
      </c>
      <c r="AA2646" s="156" t="s">
        <v>38</v>
      </c>
      <c r="AB2646" s="156" t="s">
        <v>38</v>
      </c>
      <c r="AC2646" s="156" t="s">
        <v>38</v>
      </c>
      <c r="AD2646" s="96" t="s">
        <v>290</v>
      </c>
      <c r="AE2646" s="156" t="s">
        <v>38</v>
      </c>
      <c r="AF2646" s="156" t="s">
        <v>38</v>
      </c>
      <c r="AG2646" s="156" t="s">
        <v>38</v>
      </c>
      <c r="AH2646" s="156" t="s">
        <v>38</v>
      </c>
      <c r="AI2646" s="156" t="s">
        <v>38</v>
      </c>
      <c r="AJ2646" s="156" t="s">
        <v>38</v>
      </c>
      <c r="AK2646" s="156" t="s">
        <v>38</v>
      </c>
    </row>
    <row r="2647" spans="23:37" ht="16.5" customHeight="1" x14ac:dyDescent="0.25">
      <c r="W2647" s="156" t="s">
        <v>38</v>
      </c>
      <c r="X2647" s="156" t="s">
        <v>38</v>
      </c>
      <c r="Y2647" s="156" t="s">
        <v>38</v>
      </c>
      <c r="Z2647" s="156" t="s">
        <v>38</v>
      </c>
      <c r="AA2647" s="156" t="s">
        <v>38</v>
      </c>
      <c r="AB2647" s="156" t="s">
        <v>38</v>
      </c>
      <c r="AC2647" s="156" t="s">
        <v>38</v>
      </c>
      <c r="AD2647" s="96" t="s">
        <v>290</v>
      </c>
      <c r="AE2647" s="156" t="s">
        <v>38</v>
      </c>
      <c r="AF2647" s="156" t="s">
        <v>38</v>
      </c>
      <c r="AG2647" s="156" t="s">
        <v>38</v>
      </c>
      <c r="AH2647" s="156" t="s">
        <v>38</v>
      </c>
      <c r="AI2647" s="156" t="s">
        <v>38</v>
      </c>
      <c r="AJ2647" s="156" t="s">
        <v>38</v>
      </c>
      <c r="AK2647" s="156" t="s">
        <v>38</v>
      </c>
    </row>
    <row r="2648" spans="23:37" ht="16.5" customHeight="1" x14ac:dyDescent="0.25">
      <c r="W2648" s="156" t="s">
        <v>38</v>
      </c>
      <c r="X2648" s="156" t="s">
        <v>38</v>
      </c>
      <c r="Y2648" s="156" t="s">
        <v>38</v>
      </c>
      <c r="Z2648" s="156" t="s">
        <v>38</v>
      </c>
      <c r="AA2648" s="156" t="s">
        <v>38</v>
      </c>
      <c r="AB2648" s="156" t="s">
        <v>38</v>
      </c>
      <c r="AC2648" s="156" t="s">
        <v>38</v>
      </c>
      <c r="AD2648" s="96" t="s">
        <v>290</v>
      </c>
      <c r="AE2648" s="156" t="s">
        <v>38</v>
      </c>
      <c r="AF2648" s="156" t="s">
        <v>38</v>
      </c>
      <c r="AG2648" s="156" t="s">
        <v>38</v>
      </c>
      <c r="AH2648" s="156" t="s">
        <v>38</v>
      </c>
      <c r="AI2648" s="156" t="s">
        <v>38</v>
      </c>
      <c r="AJ2648" s="156" t="s">
        <v>38</v>
      </c>
      <c r="AK2648" s="156" t="s">
        <v>38</v>
      </c>
    </row>
    <row r="2649" spans="23:37" ht="16.5" customHeight="1" x14ac:dyDescent="0.25">
      <c r="W2649" s="156" t="s">
        <v>38</v>
      </c>
      <c r="X2649" s="156" t="s">
        <v>38</v>
      </c>
      <c r="Y2649" s="156" t="s">
        <v>38</v>
      </c>
      <c r="Z2649" s="156" t="s">
        <v>38</v>
      </c>
      <c r="AA2649" s="156" t="s">
        <v>38</v>
      </c>
      <c r="AB2649" s="156" t="s">
        <v>38</v>
      </c>
      <c r="AC2649" s="156" t="s">
        <v>38</v>
      </c>
      <c r="AD2649" s="96" t="s">
        <v>290</v>
      </c>
      <c r="AE2649" s="156" t="s">
        <v>38</v>
      </c>
      <c r="AF2649" s="156" t="s">
        <v>38</v>
      </c>
      <c r="AG2649" s="156" t="s">
        <v>38</v>
      </c>
      <c r="AH2649" s="156" t="s">
        <v>38</v>
      </c>
      <c r="AI2649" s="156" t="s">
        <v>38</v>
      </c>
      <c r="AJ2649" s="156" t="s">
        <v>38</v>
      </c>
      <c r="AK2649" s="156" t="s">
        <v>38</v>
      </c>
    </row>
    <row r="2650" spans="23:37" ht="16.5" customHeight="1" x14ac:dyDescent="0.25">
      <c r="W2650" s="156" t="s">
        <v>38</v>
      </c>
      <c r="X2650" s="156" t="s">
        <v>38</v>
      </c>
      <c r="Y2650" s="156" t="s">
        <v>38</v>
      </c>
      <c r="Z2650" s="156" t="s">
        <v>38</v>
      </c>
      <c r="AA2650" s="156" t="s">
        <v>38</v>
      </c>
      <c r="AB2650" s="156" t="s">
        <v>38</v>
      </c>
      <c r="AC2650" s="156" t="s">
        <v>38</v>
      </c>
      <c r="AD2650" s="96" t="s">
        <v>290</v>
      </c>
      <c r="AE2650" s="156" t="s">
        <v>38</v>
      </c>
      <c r="AF2650" s="156" t="s">
        <v>38</v>
      </c>
      <c r="AG2650" s="156" t="s">
        <v>38</v>
      </c>
      <c r="AH2650" s="156" t="s">
        <v>38</v>
      </c>
      <c r="AI2650" s="156" t="s">
        <v>38</v>
      </c>
      <c r="AJ2650" s="156" t="s">
        <v>38</v>
      </c>
      <c r="AK2650" s="156" t="s">
        <v>38</v>
      </c>
    </row>
    <row r="2651" spans="23:37" ht="16.5" customHeight="1" x14ac:dyDescent="0.25">
      <c r="W2651" s="156" t="s">
        <v>38</v>
      </c>
      <c r="X2651" s="156" t="s">
        <v>38</v>
      </c>
      <c r="Y2651" s="156" t="s">
        <v>38</v>
      </c>
      <c r="Z2651" s="156" t="s">
        <v>38</v>
      </c>
      <c r="AA2651" s="156" t="s">
        <v>38</v>
      </c>
      <c r="AB2651" s="156" t="s">
        <v>38</v>
      </c>
      <c r="AC2651" s="156" t="s">
        <v>38</v>
      </c>
      <c r="AD2651" s="96" t="s">
        <v>290</v>
      </c>
      <c r="AE2651" s="156" t="s">
        <v>38</v>
      </c>
      <c r="AF2651" s="156" t="s">
        <v>38</v>
      </c>
      <c r="AG2651" s="156" t="s">
        <v>38</v>
      </c>
      <c r="AH2651" s="156" t="s">
        <v>38</v>
      </c>
      <c r="AI2651" s="156" t="s">
        <v>38</v>
      </c>
      <c r="AJ2651" s="156" t="s">
        <v>38</v>
      </c>
      <c r="AK2651" s="156" t="s">
        <v>38</v>
      </c>
    </row>
    <row r="2652" spans="23:37" ht="16.5" customHeight="1" x14ac:dyDescent="0.25">
      <c r="W2652" s="156" t="s">
        <v>38</v>
      </c>
      <c r="X2652" s="156" t="s">
        <v>38</v>
      </c>
      <c r="Y2652" s="156" t="s">
        <v>38</v>
      </c>
      <c r="Z2652" s="156" t="s">
        <v>38</v>
      </c>
      <c r="AA2652" s="156" t="s">
        <v>38</v>
      </c>
      <c r="AB2652" s="156" t="s">
        <v>38</v>
      </c>
      <c r="AC2652" s="156" t="s">
        <v>38</v>
      </c>
      <c r="AD2652" s="96" t="s">
        <v>290</v>
      </c>
      <c r="AE2652" s="156" t="s">
        <v>38</v>
      </c>
      <c r="AF2652" s="156" t="s">
        <v>38</v>
      </c>
      <c r="AG2652" s="156" t="s">
        <v>38</v>
      </c>
      <c r="AH2652" s="156" t="s">
        <v>38</v>
      </c>
      <c r="AI2652" s="156" t="s">
        <v>38</v>
      </c>
      <c r="AJ2652" s="156" t="s">
        <v>38</v>
      </c>
      <c r="AK2652" s="156" t="s">
        <v>38</v>
      </c>
    </row>
    <row r="2653" spans="23:37" ht="16.5" customHeight="1" x14ac:dyDescent="0.25">
      <c r="W2653" s="156" t="s">
        <v>38</v>
      </c>
      <c r="X2653" s="156" t="s">
        <v>38</v>
      </c>
      <c r="Y2653" s="156" t="s">
        <v>38</v>
      </c>
      <c r="Z2653" s="156" t="s">
        <v>38</v>
      </c>
      <c r="AA2653" s="156" t="s">
        <v>38</v>
      </c>
      <c r="AB2653" s="156" t="s">
        <v>38</v>
      </c>
      <c r="AC2653" s="156" t="s">
        <v>38</v>
      </c>
      <c r="AD2653" s="96" t="s">
        <v>290</v>
      </c>
      <c r="AE2653" s="156" t="s">
        <v>38</v>
      </c>
      <c r="AF2653" s="156" t="s">
        <v>38</v>
      </c>
      <c r="AG2653" s="156" t="s">
        <v>38</v>
      </c>
      <c r="AH2653" s="156" t="s">
        <v>38</v>
      </c>
      <c r="AI2653" s="156" t="s">
        <v>38</v>
      </c>
      <c r="AJ2653" s="156" t="s">
        <v>38</v>
      </c>
      <c r="AK2653" s="156" t="s">
        <v>38</v>
      </c>
    </row>
    <row r="2654" spans="23:37" ht="16.5" customHeight="1" x14ac:dyDescent="0.25">
      <c r="W2654" s="156" t="s">
        <v>38</v>
      </c>
      <c r="X2654" s="156" t="s">
        <v>38</v>
      </c>
      <c r="Y2654" s="156" t="s">
        <v>38</v>
      </c>
      <c r="Z2654" s="156" t="s">
        <v>38</v>
      </c>
      <c r="AA2654" s="156" t="s">
        <v>38</v>
      </c>
      <c r="AB2654" s="156" t="s">
        <v>38</v>
      </c>
      <c r="AC2654" s="156" t="s">
        <v>38</v>
      </c>
      <c r="AD2654" s="96" t="s">
        <v>290</v>
      </c>
      <c r="AE2654" s="156" t="s">
        <v>38</v>
      </c>
      <c r="AF2654" s="156" t="s">
        <v>38</v>
      </c>
      <c r="AG2654" s="156" t="s">
        <v>38</v>
      </c>
      <c r="AH2654" s="156" t="s">
        <v>38</v>
      </c>
      <c r="AI2654" s="156" t="s">
        <v>38</v>
      </c>
      <c r="AJ2654" s="156" t="s">
        <v>38</v>
      </c>
      <c r="AK2654" s="156" t="s">
        <v>38</v>
      </c>
    </row>
    <row r="2655" spans="23:37" ht="16.5" customHeight="1" x14ac:dyDescent="0.25">
      <c r="W2655" s="156" t="s">
        <v>38</v>
      </c>
      <c r="X2655" s="156" t="s">
        <v>38</v>
      </c>
      <c r="Y2655" s="156" t="s">
        <v>38</v>
      </c>
      <c r="Z2655" s="156" t="s">
        <v>38</v>
      </c>
      <c r="AA2655" s="156" t="s">
        <v>38</v>
      </c>
      <c r="AB2655" s="156" t="s">
        <v>38</v>
      </c>
      <c r="AC2655" s="156" t="s">
        <v>38</v>
      </c>
      <c r="AD2655" s="96" t="s">
        <v>290</v>
      </c>
      <c r="AE2655" s="156" t="s">
        <v>38</v>
      </c>
      <c r="AF2655" s="156" t="s">
        <v>38</v>
      </c>
      <c r="AG2655" s="156" t="s">
        <v>38</v>
      </c>
      <c r="AH2655" s="156" t="s">
        <v>38</v>
      </c>
      <c r="AI2655" s="156" t="s">
        <v>38</v>
      </c>
      <c r="AJ2655" s="156" t="s">
        <v>38</v>
      </c>
      <c r="AK2655" s="156" t="s">
        <v>38</v>
      </c>
    </row>
    <row r="2656" spans="23:37" ht="16.5" customHeight="1" x14ac:dyDescent="0.25">
      <c r="W2656" s="156" t="s">
        <v>38</v>
      </c>
      <c r="X2656" s="156" t="s">
        <v>38</v>
      </c>
      <c r="Y2656" s="156" t="s">
        <v>38</v>
      </c>
      <c r="Z2656" s="156" t="s">
        <v>38</v>
      </c>
      <c r="AA2656" s="156" t="s">
        <v>38</v>
      </c>
      <c r="AB2656" s="156" t="s">
        <v>38</v>
      </c>
      <c r="AC2656" s="156" t="s">
        <v>38</v>
      </c>
      <c r="AD2656" s="96" t="s">
        <v>290</v>
      </c>
      <c r="AE2656" s="156" t="s">
        <v>38</v>
      </c>
      <c r="AF2656" s="156" t="s">
        <v>38</v>
      </c>
      <c r="AG2656" s="156" t="s">
        <v>38</v>
      </c>
      <c r="AH2656" s="156" t="s">
        <v>38</v>
      </c>
      <c r="AI2656" s="156" t="s">
        <v>38</v>
      </c>
      <c r="AJ2656" s="156" t="s">
        <v>38</v>
      </c>
      <c r="AK2656" s="156" t="s">
        <v>38</v>
      </c>
    </row>
    <row r="2657" spans="23:37" ht="16.5" customHeight="1" x14ac:dyDescent="0.25">
      <c r="W2657" s="156" t="s">
        <v>38</v>
      </c>
      <c r="X2657" s="156" t="s">
        <v>38</v>
      </c>
      <c r="Y2657" s="156" t="s">
        <v>38</v>
      </c>
      <c r="Z2657" s="156" t="s">
        <v>38</v>
      </c>
      <c r="AA2657" s="156" t="s">
        <v>38</v>
      </c>
      <c r="AB2657" s="156" t="s">
        <v>38</v>
      </c>
      <c r="AC2657" s="156" t="s">
        <v>38</v>
      </c>
      <c r="AD2657" s="96" t="s">
        <v>290</v>
      </c>
      <c r="AE2657" s="156" t="s">
        <v>38</v>
      </c>
      <c r="AF2657" s="156" t="s">
        <v>38</v>
      </c>
      <c r="AG2657" s="156" t="s">
        <v>38</v>
      </c>
      <c r="AH2657" s="156" t="s">
        <v>38</v>
      </c>
      <c r="AI2657" s="156" t="s">
        <v>38</v>
      </c>
      <c r="AJ2657" s="156" t="s">
        <v>38</v>
      </c>
      <c r="AK2657" s="156" t="s">
        <v>38</v>
      </c>
    </row>
    <row r="2658" spans="23:37" ht="16.5" customHeight="1" x14ac:dyDescent="0.25">
      <c r="W2658" s="156" t="s">
        <v>38</v>
      </c>
      <c r="X2658" s="156" t="s">
        <v>38</v>
      </c>
      <c r="Y2658" s="156" t="s">
        <v>38</v>
      </c>
      <c r="Z2658" s="156" t="s">
        <v>38</v>
      </c>
      <c r="AA2658" s="156" t="s">
        <v>38</v>
      </c>
      <c r="AB2658" s="156" t="s">
        <v>38</v>
      </c>
      <c r="AC2658" s="156" t="s">
        <v>38</v>
      </c>
      <c r="AD2658" s="96" t="s">
        <v>290</v>
      </c>
      <c r="AE2658" s="156" t="s">
        <v>38</v>
      </c>
      <c r="AF2658" s="156" t="s">
        <v>38</v>
      </c>
      <c r="AG2658" s="156" t="s">
        <v>38</v>
      </c>
      <c r="AH2658" s="156" t="s">
        <v>38</v>
      </c>
      <c r="AI2658" s="156" t="s">
        <v>38</v>
      </c>
      <c r="AJ2658" s="156" t="s">
        <v>38</v>
      </c>
      <c r="AK2658" s="156" t="s">
        <v>38</v>
      </c>
    </row>
    <row r="2659" spans="23:37" ht="16.5" customHeight="1" x14ac:dyDescent="0.25">
      <c r="W2659" s="156" t="s">
        <v>38</v>
      </c>
      <c r="X2659" s="156" t="s">
        <v>38</v>
      </c>
      <c r="Y2659" s="156" t="s">
        <v>38</v>
      </c>
      <c r="Z2659" s="156" t="s">
        <v>38</v>
      </c>
      <c r="AA2659" s="156" t="s">
        <v>38</v>
      </c>
      <c r="AB2659" s="156" t="s">
        <v>38</v>
      </c>
      <c r="AC2659" s="156" t="s">
        <v>38</v>
      </c>
      <c r="AD2659" s="96" t="s">
        <v>290</v>
      </c>
      <c r="AE2659" s="156" t="s">
        <v>38</v>
      </c>
      <c r="AF2659" s="156" t="s">
        <v>38</v>
      </c>
      <c r="AG2659" s="156" t="s">
        <v>38</v>
      </c>
      <c r="AH2659" s="156" t="s">
        <v>38</v>
      </c>
      <c r="AI2659" s="156" t="s">
        <v>38</v>
      </c>
      <c r="AJ2659" s="156" t="s">
        <v>38</v>
      </c>
      <c r="AK2659" s="156" t="s">
        <v>38</v>
      </c>
    </row>
    <row r="2660" spans="23:37" ht="16.5" customHeight="1" x14ac:dyDescent="0.25">
      <c r="W2660" s="156" t="s">
        <v>38</v>
      </c>
      <c r="X2660" s="156" t="s">
        <v>38</v>
      </c>
      <c r="Y2660" s="156" t="s">
        <v>38</v>
      </c>
      <c r="Z2660" s="156" t="s">
        <v>38</v>
      </c>
      <c r="AA2660" s="156" t="s">
        <v>38</v>
      </c>
      <c r="AB2660" s="156" t="s">
        <v>38</v>
      </c>
      <c r="AC2660" s="156" t="s">
        <v>38</v>
      </c>
      <c r="AD2660" s="96" t="s">
        <v>290</v>
      </c>
      <c r="AE2660" s="156" t="s">
        <v>38</v>
      </c>
      <c r="AF2660" s="156" t="s">
        <v>38</v>
      </c>
      <c r="AG2660" s="156" t="s">
        <v>38</v>
      </c>
      <c r="AH2660" s="156" t="s">
        <v>38</v>
      </c>
      <c r="AI2660" s="156" t="s">
        <v>38</v>
      </c>
      <c r="AJ2660" s="156" t="s">
        <v>38</v>
      </c>
      <c r="AK2660" s="156" t="s">
        <v>38</v>
      </c>
    </row>
    <row r="2661" spans="23:37" ht="16.5" customHeight="1" x14ac:dyDescent="0.25">
      <c r="W2661" s="156" t="s">
        <v>38</v>
      </c>
      <c r="X2661" s="156" t="s">
        <v>38</v>
      </c>
      <c r="Y2661" s="156" t="s">
        <v>38</v>
      </c>
      <c r="Z2661" s="156" t="s">
        <v>38</v>
      </c>
      <c r="AA2661" s="156" t="s">
        <v>38</v>
      </c>
      <c r="AB2661" s="156" t="s">
        <v>38</v>
      </c>
      <c r="AC2661" s="156" t="s">
        <v>38</v>
      </c>
      <c r="AD2661" s="96" t="s">
        <v>290</v>
      </c>
      <c r="AE2661" s="156" t="s">
        <v>38</v>
      </c>
      <c r="AF2661" s="156" t="s">
        <v>38</v>
      </c>
      <c r="AG2661" s="156" t="s">
        <v>38</v>
      </c>
      <c r="AH2661" s="156" t="s">
        <v>38</v>
      </c>
      <c r="AI2661" s="156" t="s">
        <v>38</v>
      </c>
      <c r="AJ2661" s="156" t="s">
        <v>38</v>
      </c>
      <c r="AK2661" s="156" t="s">
        <v>38</v>
      </c>
    </row>
    <row r="2662" spans="23:37" ht="16.5" customHeight="1" x14ac:dyDescent="0.25">
      <c r="W2662" s="156" t="s">
        <v>38</v>
      </c>
      <c r="X2662" s="156" t="s">
        <v>38</v>
      </c>
      <c r="Y2662" s="156" t="s">
        <v>38</v>
      </c>
      <c r="Z2662" s="156" t="s">
        <v>38</v>
      </c>
      <c r="AA2662" s="156" t="s">
        <v>38</v>
      </c>
      <c r="AB2662" s="156" t="s">
        <v>38</v>
      </c>
      <c r="AC2662" s="156" t="s">
        <v>38</v>
      </c>
      <c r="AD2662" s="96" t="s">
        <v>290</v>
      </c>
      <c r="AE2662" s="156" t="s">
        <v>38</v>
      </c>
      <c r="AF2662" s="156" t="s">
        <v>38</v>
      </c>
      <c r="AG2662" s="156" t="s">
        <v>38</v>
      </c>
      <c r="AH2662" s="156" t="s">
        <v>38</v>
      </c>
      <c r="AI2662" s="156" t="s">
        <v>38</v>
      </c>
      <c r="AJ2662" s="156" t="s">
        <v>38</v>
      </c>
      <c r="AK2662" s="156" t="s">
        <v>38</v>
      </c>
    </row>
    <row r="2663" spans="23:37" ht="16.5" customHeight="1" x14ac:dyDescent="0.25">
      <c r="W2663" s="156" t="s">
        <v>38</v>
      </c>
      <c r="X2663" s="156" t="s">
        <v>38</v>
      </c>
      <c r="Y2663" s="156" t="s">
        <v>38</v>
      </c>
      <c r="Z2663" s="156" t="s">
        <v>38</v>
      </c>
      <c r="AA2663" s="156" t="s">
        <v>38</v>
      </c>
      <c r="AB2663" s="156" t="s">
        <v>38</v>
      </c>
      <c r="AC2663" s="156" t="s">
        <v>38</v>
      </c>
      <c r="AD2663" s="96" t="s">
        <v>290</v>
      </c>
      <c r="AE2663" s="156" t="s">
        <v>38</v>
      </c>
      <c r="AF2663" s="156" t="s">
        <v>38</v>
      </c>
      <c r="AG2663" s="156" t="s">
        <v>38</v>
      </c>
      <c r="AH2663" s="156" t="s">
        <v>38</v>
      </c>
      <c r="AI2663" s="156" t="s">
        <v>38</v>
      </c>
      <c r="AJ2663" s="156" t="s">
        <v>38</v>
      </c>
      <c r="AK2663" s="156" t="s">
        <v>38</v>
      </c>
    </row>
    <row r="2664" spans="23:37" ht="16.5" customHeight="1" x14ac:dyDescent="0.25">
      <c r="W2664" s="156" t="s">
        <v>38</v>
      </c>
      <c r="X2664" s="156" t="s">
        <v>38</v>
      </c>
      <c r="Y2664" s="156" t="s">
        <v>38</v>
      </c>
      <c r="Z2664" s="156" t="s">
        <v>38</v>
      </c>
      <c r="AA2664" s="156" t="s">
        <v>38</v>
      </c>
      <c r="AB2664" s="156" t="s">
        <v>38</v>
      </c>
      <c r="AC2664" s="156" t="s">
        <v>38</v>
      </c>
      <c r="AD2664" s="96" t="s">
        <v>290</v>
      </c>
      <c r="AE2664" s="156" t="s">
        <v>38</v>
      </c>
      <c r="AF2664" s="156" t="s">
        <v>38</v>
      </c>
      <c r="AG2664" s="156" t="s">
        <v>38</v>
      </c>
      <c r="AH2664" s="156" t="s">
        <v>38</v>
      </c>
      <c r="AI2664" s="156" t="s">
        <v>38</v>
      </c>
      <c r="AJ2664" s="156" t="s">
        <v>38</v>
      </c>
      <c r="AK2664" s="156" t="s">
        <v>38</v>
      </c>
    </row>
    <row r="2665" spans="23:37" ht="16.5" customHeight="1" x14ac:dyDescent="0.25">
      <c r="W2665" s="156" t="s">
        <v>38</v>
      </c>
      <c r="X2665" s="156" t="s">
        <v>38</v>
      </c>
      <c r="Y2665" s="156" t="s">
        <v>38</v>
      </c>
      <c r="Z2665" s="156" t="s">
        <v>38</v>
      </c>
      <c r="AA2665" s="156" t="s">
        <v>38</v>
      </c>
      <c r="AB2665" s="156" t="s">
        <v>38</v>
      </c>
      <c r="AC2665" s="156" t="s">
        <v>38</v>
      </c>
      <c r="AD2665" s="96" t="s">
        <v>290</v>
      </c>
      <c r="AE2665" s="156" t="s">
        <v>38</v>
      </c>
      <c r="AF2665" s="156" t="s">
        <v>38</v>
      </c>
      <c r="AG2665" s="156" t="s">
        <v>38</v>
      </c>
      <c r="AH2665" s="156" t="s">
        <v>38</v>
      </c>
      <c r="AI2665" s="156" t="s">
        <v>38</v>
      </c>
      <c r="AJ2665" s="156" t="s">
        <v>38</v>
      </c>
      <c r="AK2665" s="156" t="s">
        <v>38</v>
      </c>
    </row>
    <row r="2666" spans="23:37" ht="16.5" customHeight="1" x14ac:dyDescent="0.25">
      <c r="W2666" s="156" t="s">
        <v>38</v>
      </c>
      <c r="X2666" s="156" t="s">
        <v>38</v>
      </c>
      <c r="Y2666" s="156" t="s">
        <v>38</v>
      </c>
      <c r="Z2666" s="156" t="s">
        <v>38</v>
      </c>
      <c r="AA2666" s="156" t="s">
        <v>38</v>
      </c>
      <c r="AB2666" s="156" t="s">
        <v>38</v>
      </c>
      <c r="AC2666" s="156" t="s">
        <v>38</v>
      </c>
      <c r="AD2666" s="96" t="s">
        <v>290</v>
      </c>
      <c r="AE2666" s="156" t="s">
        <v>38</v>
      </c>
      <c r="AF2666" s="156" t="s">
        <v>38</v>
      </c>
      <c r="AG2666" s="156" t="s">
        <v>38</v>
      </c>
      <c r="AH2666" s="156" t="s">
        <v>38</v>
      </c>
      <c r="AI2666" s="156" t="s">
        <v>38</v>
      </c>
      <c r="AJ2666" s="156" t="s">
        <v>38</v>
      </c>
      <c r="AK2666" s="156" t="s">
        <v>38</v>
      </c>
    </row>
    <row r="2667" spans="23:37" ht="16.5" customHeight="1" x14ac:dyDescent="0.25">
      <c r="W2667" s="156" t="s">
        <v>38</v>
      </c>
      <c r="X2667" s="156" t="s">
        <v>38</v>
      </c>
      <c r="Y2667" s="156" t="s">
        <v>38</v>
      </c>
      <c r="Z2667" s="156" t="s">
        <v>38</v>
      </c>
      <c r="AA2667" s="156" t="s">
        <v>38</v>
      </c>
      <c r="AB2667" s="156" t="s">
        <v>38</v>
      </c>
      <c r="AC2667" s="156" t="s">
        <v>38</v>
      </c>
      <c r="AD2667" s="96" t="s">
        <v>290</v>
      </c>
      <c r="AE2667" s="156" t="s">
        <v>38</v>
      </c>
      <c r="AF2667" s="156" t="s">
        <v>38</v>
      </c>
      <c r="AG2667" s="156" t="s">
        <v>38</v>
      </c>
      <c r="AH2667" s="156" t="s">
        <v>38</v>
      </c>
      <c r="AI2667" s="156" t="s">
        <v>38</v>
      </c>
      <c r="AJ2667" s="156" t="s">
        <v>38</v>
      </c>
      <c r="AK2667" s="156" t="s">
        <v>38</v>
      </c>
    </row>
    <row r="2668" spans="23:37" ht="16.5" customHeight="1" x14ac:dyDescent="0.25">
      <c r="W2668" s="156" t="s">
        <v>38</v>
      </c>
      <c r="X2668" s="156" t="s">
        <v>38</v>
      </c>
      <c r="Y2668" s="156" t="s">
        <v>38</v>
      </c>
      <c r="Z2668" s="156" t="s">
        <v>38</v>
      </c>
      <c r="AA2668" s="156" t="s">
        <v>38</v>
      </c>
      <c r="AB2668" s="156" t="s">
        <v>38</v>
      </c>
      <c r="AC2668" s="156" t="s">
        <v>38</v>
      </c>
      <c r="AD2668" s="96" t="s">
        <v>290</v>
      </c>
      <c r="AE2668" s="156" t="s">
        <v>38</v>
      </c>
      <c r="AF2668" s="156" t="s">
        <v>38</v>
      </c>
      <c r="AG2668" s="156" t="s">
        <v>38</v>
      </c>
      <c r="AH2668" s="156" t="s">
        <v>38</v>
      </c>
      <c r="AI2668" s="156" t="s">
        <v>38</v>
      </c>
      <c r="AJ2668" s="156" t="s">
        <v>38</v>
      </c>
      <c r="AK2668" s="156" t="s">
        <v>38</v>
      </c>
    </row>
    <row r="2669" spans="23:37" ht="16.5" customHeight="1" x14ac:dyDescent="0.25">
      <c r="W2669" s="156" t="s">
        <v>38</v>
      </c>
      <c r="X2669" s="156" t="s">
        <v>38</v>
      </c>
      <c r="Y2669" s="156" t="s">
        <v>38</v>
      </c>
      <c r="Z2669" s="156" t="s">
        <v>38</v>
      </c>
      <c r="AA2669" s="156" t="s">
        <v>38</v>
      </c>
      <c r="AB2669" s="156" t="s">
        <v>38</v>
      </c>
      <c r="AC2669" s="156" t="s">
        <v>38</v>
      </c>
      <c r="AD2669" s="96" t="s">
        <v>290</v>
      </c>
      <c r="AE2669" s="156" t="s">
        <v>38</v>
      </c>
      <c r="AF2669" s="156" t="s">
        <v>38</v>
      </c>
      <c r="AG2669" s="156" t="s">
        <v>38</v>
      </c>
      <c r="AH2669" s="156" t="s">
        <v>38</v>
      </c>
      <c r="AI2669" s="156" t="s">
        <v>38</v>
      </c>
      <c r="AJ2669" s="156" t="s">
        <v>38</v>
      </c>
      <c r="AK2669" s="156" t="s">
        <v>38</v>
      </c>
    </row>
    <row r="2670" spans="23:37" ht="16.5" customHeight="1" x14ac:dyDescent="0.25">
      <c r="W2670" s="156" t="s">
        <v>38</v>
      </c>
      <c r="X2670" s="156" t="s">
        <v>38</v>
      </c>
      <c r="Y2670" s="156" t="s">
        <v>38</v>
      </c>
      <c r="Z2670" s="156" t="s">
        <v>38</v>
      </c>
      <c r="AA2670" s="156" t="s">
        <v>38</v>
      </c>
      <c r="AB2670" s="156" t="s">
        <v>38</v>
      </c>
      <c r="AC2670" s="156" t="s">
        <v>38</v>
      </c>
      <c r="AD2670" s="96" t="s">
        <v>290</v>
      </c>
      <c r="AE2670" s="156" t="s">
        <v>38</v>
      </c>
      <c r="AF2670" s="156" t="s">
        <v>38</v>
      </c>
      <c r="AG2670" s="156" t="s">
        <v>38</v>
      </c>
      <c r="AH2670" s="156" t="s">
        <v>38</v>
      </c>
      <c r="AI2670" s="156" t="s">
        <v>38</v>
      </c>
      <c r="AJ2670" s="156" t="s">
        <v>38</v>
      </c>
      <c r="AK2670" s="156" t="s">
        <v>38</v>
      </c>
    </row>
    <row r="2671" spans="23:37" ht="16.5" customHeight="1" x14ac:dyDescent="0.25">
      <c r="W2671" s="156" t="s">
        <v>38</v>
      </c>
      <c r="X2671" s="156" t="s">
        <v>38</v>
      </c>
      <c r="Y2671" s="156" t="s">
        <v>38</v>
      </c>
      <c r="Z2671" s="156" t="s">
        <v>38</v>
      </c>
      <c r="AA2671" s="156" t="s">
        <v>38</v>
      </c>
      <c r="AB2671" s="156" t="s">
        <v>38</v>
      </c>
      <c r="AC2671" s="156" t="s">
        <v>38</v>
      </c>
      <c r="AD2671" s="96" t="s">
        <v>290</v>
      </c>
      <c r="AE2671" s="156" t="s">
        <v>38</v>
      </c>
      <c r="AF2671" s="156" t="s">
        <v>38</v>
      </c>
      <c r="AG2671" s="156" t="s">
        <v>38</v>
      </c>
      <c r="AH2671" s="156" t="s">
        <v>38</v>
      </c>
      <c r="AI2671" s="156" t="s">
        <v>38</v>
      </c>
      <c r="AJ2671" s="156" t="s">
        <v>38</v>
      </c>
      <c r="AK2671" s="156" t="s">
        <v>38</v>
      </c>
    </row>
    <row r="2672" spans="23:37" ht="16.5" customHeight="1" x14ac:dyDescent="0.25">
      <c r="W2672" s="156" t="s">
        <v>38</v>
      </c>
      <c r="X2672" s="156" t="s">
        <v>38</v>
      </c>
      <c r="Y2672" s="156" t="s">
        <v>38</v>
      </c>
      <c r="Z2672" s="156" t="s">
        <v>38</v>
      </c>
      <c r="AA2672" s="156" t="s">
        <v>38</v>
      </c>
      <c r="AB2672" s="156" t="s">
        <v>38</v>
      </c>
      <c r="AC2672" s="156" t="s">
        <v>38</v>
      </c>
      <c r="AD2672" s="96" t="s">
        <v>290</v>
      </c>
      <c r="AE2672" s="156" t="s">
        <v>38</v>
      </c>
      <c r="AF2672" s="156" t="s">
        <v>38</v>
      </c>
      <c r="AG2672" s="156" t="s">
        <v>38</v>
      </c>
      <c r="AH2672" s="156" t="s">
        <v>38</v>
      </c>
      <c r="AI2672" s="156" t="s">
        <v>38</v>
      </c>
      <c r="AJ2672" s="156" t="s">
        <v>38</v>
      </c>
      <c r="AK2672" s="156" t="s">
        <v>38</v>
      </c>
    </row>
    <row r="2673" spans="23:37" ht="16.5" customHeight="1" x14ac:dyDescent="0.25">
      <c r="W2673" s="156" t="s">
        <v>38</v>
      </c>
      <c r="X2673" s="156" t="s">
        <v>38</v>
      </c>
      <c r="Y2673" s="156" t="s">
        <v>38</v>
      </c>
      <c r="Z2673" s="156" t="s">
        <v>38</v>
      </c>
      <c r="AA2673" s="156" t="s">
        <v>38</v>
      </c>
      <c r="AB2673" s="156" t="s">
        <v>38</v>
      </c>
      <c r="AC2673" s="156" t="s">
        <v>38</v>
      </c>
      <c r="AD2673" s="96" t="s">
        <v>290</v>
      </c>
      <c r="AE2673" s="156" t="s">
        <v>38</v>
      </c>
      <c r="AF2673" s="156" t="s">
        <v>38</v>
      </c>
      <c r="AG2673" s="156" t="s">
        <v>38</v>
      </c>
      <c r="AH2673" s="156" t="s">
        <v>38</v>
      </c>
      <c r="AI2673" s="156" t="s">
        <v>38</v>
      </c>
      <c r="AJ2673" s="156" t="s">
        <v>38</v>
      </c>
      <c r="AK2673" s="156" t="s">
        <v>38</v>
      </c>
    </row>
    <row r="2674" spans="23:37" ht="16.5" customHeight="1" x14ac:dyDescent="0.25">
      <c r="W2674" s="156" t="s">
        <v>38</v>
      </c>
      <c r="X2674" s="156" t="s">
        <v>38</v>
      </c>
      <c r="Y2674" s="156" t="s">
        <v>38</v>
      </c>
      <c r="Z2674" s="156" t="s">
        <v>38</v>
      </c>
      <c r="AA2674" s="156" t="s">
        <v>38</v>
      </c>
      <c r="AB2674" s="156" t="s">
        <v>38</v>
      </c>
      <c r="AC2674" s="156" t="s">
        <v>38</v>
      </c>
      <c r="AD2674" s="96" t="s">
        <v>290</v>
      </c>
      <c r="AE2674" s="156" t="s">
        <v>38</v>
      </c>
      <c r="AF2674" s="156" t="s">
        <v>38</v>
      </c>
      <c r="AG2674" s="156" t="s">
        <v>38</v>
      </c>
      <c r="AH2674" s="156" t="s">
        <v>38</v>
      </c>
      <c r="AI2674" s="156" t="s">
        <v>38</v>
      </c>
      <c r="AJ2674" s="156" t="s">
        <v>38</v>
      </c>
      <c r="AK2674" s="156" t="s">
        <v>38</v>
      </c>
    </row>
    <row r="2675" spans="23:37" ht="16.5" customHeight="1" x14ac:dyDescent="0.25">
      <c r="W2675" s="156" t="s">
        <v>38</v>
      </c>
      <c r="X2675" s="156" t="s">
        <v>38</v>
      </c>
      <c r="Y2675" s="156" t="s">
        <v>38</v>
      </c>
      <c r="Z2675" s="156" t="s">
        <v>38</v>
      </c>
      <c r="AA2675" s="156" t="s">
        <v>38</v>
      </c>
      <c r="AB2675" s="156" t="s">
        <v>38</v>
      </c>
      <c r="AC2675" s="156" t="s">
        <v>38</v>
      </c>
      <c r="AD2675" s="96" t="s">
        <v>290</v>
      </c>
      <c r="AE2675" s="156" t="s">
        <v>38</v>
      </c>
      <c r="AF2675" s="156" t="s">
        <v>38</v>
      </c>
      <c r="AG2675" s="156" t="s">
        <v>38</v>
      </c>
      <c r="AH2675" s="156" t="s">
        <v>38</v>
      </c>
      <c r="AI2675" s="156" t="s">
        <v>38</v>
      </c>
      <c r="AJ2675" s="156" t="s">
        <v>38</v>
      </c>
      <c r="AK2675" s="156" t="s">
        <v>38</v>
      </c>
    </row>
    <row r="2676" spans="23:37" ht="16.5" customHeight="1" x14ac:dyDescent="0.25">
      <c r="W2676" s="156" t="s">
        <v>38</v>
      </c>
      <c r="X2676" s="156" t="s">
        <v>38</v>
      </c>
      <c r="Y2676" s="156" t="s">
        <v>38</v>
      </c>
      <c r="Z2676" s="156" t="s">
        <v>38</v>
      </c>
      <c r="AA2676" s="156" t="s">
        <v>38</v>
      </c>
      <c r="AB2676" s="156" t="s">
        <v>38</v>
      </c>
      <c r="AC2676" s="156" t="s">
        <v>38</v>
      </c>
      <c r="AD2676" s="96" t="s">
        <v>290</v>
      </c>
      <c r="AE2676" s="156" t="s">
        <v>38</v>
      </c>
      <c r="AF2676" s="156" t="s">
        <v>38</v>
      </c>
      <c r="AG2676" s="156" t="s">
        <v>38</v>
      </c>
      <c r="AH2676" s="156" t="s">
        <v>38</v>
      </c>
      <c r="AI2676" s="156" t="s">
        <v>38</v>
      </c>
      <c r="AJ2676" s="156" t="s">
        <v>38</v>
      </c>
      <c r="AK2676" s="156" t="s">
        <v>38</v>
      </c>
    </row>
    <row r="2677" spans="23:37" ht="16.5" customHeight="1" x14ac:dyDescent="0.25">
      <c r="W2677" s="156" t="s">
        <v>38</v>
      </c>
      <c r="X2677" s="156" t="s">
        <v>38</v>
      </c>
      <c r="Y2677" s="156" t="s">
        <v>38</v>
      </c>
      <c r="Z2677" s="156" t="s">
        <v>38</v>
      </c>
      <c r="AA2677" s="156" t="s">
        <v>38</v>
      </c>
      <c r="AB2677" s="156" t="s">
        <v>38</v>
      </c>
      <c r="AC2677" s="156" t="s">
        <v>38</v>
      </c>
      <c r="AD2677" s="96" t="s">
        <v>290</v>
      </c>
      <c r="AE2677" s="156" t="s">
        <v>38</v>
      </c>
      <c r="AF2677" s="156" t="s">
        <v>38</v>
      </c>
      <c r="AG2677" s="156" t="s">
        <v>38</v>
      </c>
      <c r="AH2677" s="156" t="s">
        <v>38</v>
      </c>
      <c r="AI2677" s="156" t="s">
        <v>38</v>
      </c>
      <c r="AJ2677" s="156" t="s">
        <v>38</v>
      </c>
      <c r="AK2677" s="156" t="s">
        <v>38</v>
      </c>
    </row>
    <row r="2678" spans="23:37" ht="16.5" customHeight="1" x14ac:dyDescent="0.25">
      <c r="W2678" s="156" t="s">
        <v>38</v>
      </c>
      <c r="X2678" s="156" t="s">
        <v>38</v>
      </c>
      <c r="Y2678" s="156" t="s">
        <v>38</v>
      </c>
      <c r="Z2678" s="156" t="s">
        <v>38</v>
      </c>
      <c r="AA2678" s="156" t="s">
        <v>38</v>
      </c>
      <c r="AB2678" s="156" t="s">
        <v>38</v>
      </c>
      <c r="AC2678" s="156" t="s">
        <v>38</v>
      </c>
      <c r="AD2678" s="96" t="s">
        <v>290</v>
      </c>
      <c r="AE2678" s="156" t="s">
        <v>38</v>
      </c>
      <c r="AF2678" s="156" t="s">
        <v>38</v>
      </c>
      <c r="AG2678" s="156" t="s">
        <v>38</v>
      </c>
      <c r="AH2678" s="156" t="s">
        <v>38</v>
      </c>
      <c r="AI2678" s="156" t="s">
        <v>38</v>
      </c>
      <c r="AJ2678" s="156" t="s">
        <v>38</v>
      </c>
      <c r="AK2678" s="156" t="s">
        <v>38</v>
      </c>
    </row>
    <row r="2679" spans="23:37" ht="16.5" customHeight="1" x14ac:dyDescent="0.25">
      <c r="W2679" s="156" t="s">
        <v>38</v>
      </c>
      <c r="X2679" s="156" t="s">
        <v>38</v>
      </c>
      <c r="Y2679" s="156" t="s">
        <v>38</v>
      </c>
      <c r="Z2679" s="156" t="s">
        <v>38</v>
      </c>
      <c r="AA2679" s="156" t="s">
        <v>38</v>
      </c>
      <c r="AB2679" s="156" t="s">
        <v>38</v>
      </c>
      <c r="AC2679" s="156" t="s">
        <v>38</v>
      </c>
      <c r="AD2679" s="96" t="s">
        <v>290</v>
      </c>
      <c r="AE2679" s="156" t="s">
        <v>38</v>
      </c>
      <c r="AF2679" s="156" t="s">
        <v>38</v>
      </c>
      <c r="AG2679" s="156" t="s">
        <v>38</v>
      </c>
      <c r="AH2679" s="156" t="s">
        <v>38</v>
      </c>
      <c r="AI2679" s="156" t="s">
        <v>38</v>
      </c>
      <c r="AJ2679" s="156" t="s">
        <v>38</v>
      </c>
      <c r="AK2679" s="156" t="s">
        <v>38</v>
      </c>
    </row>
    <row r="2680" spans="23:37" ht="16.5" customHeight="1" x14ac:dyDescent="0.25">
      <c r="W2680" s="156" t="s">
        <v>38</v>
      </c>
      <c r="X2680" s="156" t="s">
        <v>38</v>
      </c>
      <c r="Y2680" s="156" t="s">
        <v>38</v>
      </c>
      <c r="Z2680" s="156" t="s">
        <v>38</v>
      </c>
      <c r="AA2680" s="156" t="s">
        <v>38</v>
      </c>
      <c r="AB2680" s="156" t="s">
        <v>38</v>
      </c>
      <c r="AC2680" s="156" t="s">
        <v>38</v>
      </c>
      <c r="AD2680" s="96" t="s">
        <v>290</v>
      </c>
      <c r="AE2680" s="156" t="s">
        <v>38</v>
      </c>
      <c r="AF2680" s="156" t="s">
        <v>38</v>
      </c>
      <c r="AG2680" s="156" t="s">
        <v>38</v>
      </c>
      <c r="AH2680" s="156" t="s">
        <v>38</v>
      </c>
      <c r="AI2680" s="156" t="s">
        <v>38</v>
      </c>
      <c r="AJ2680" s="156" t="s">
        <v>38</v>
      </c>
      <c r="AK2680" s="156" t="s">
        <v>38</v>
      </c>
    </row>
    <row r="2681" spans="23:37" ht="16.5" customHeight="1" x14ac:dyDescent="0.25">
      <c r="W2681" s="156" t="s">
        <v>38</v>
      </c>
      <c r="X2681" s="156" t="s">
        <v>38</v>
      </c>
      <c r="Y2681" s="156" t="s">
        <v>38</v>
      </c>
      <c r="Z2681" s="156" t="s">
        <v>38</v>
      </c>
      <c r="AA2681" s="156" t="s">
        <v>38</v>
      </c>
      <c r="AB2681" s="156" t="s">
        <v>38</v>
      </c>
      <c r="AC2681" s="156" t="s">
        <v>38</v>
      </c>
      <c r="AD2681" s="96" t="s">
        <v>290</v>
      </c>
      <c r="AE2681" s="156" t="s">
        <v>38</v>
      </c>
      <c r="AF2681" s="156" t="s">
        <v>38</v>
      </c>
      <c r="AG2681" s="156" t="s">
        <v>38</v>
      </c>
      <c r="AH2681" s="156" t="s">
        <v>38</v>
      </c>
      <c r="AI2681" s="156" t="s">
        <v>38</v>
      </c>
      <c r="AJ2681" s="156" t="s">
        <v>38</v>
      </c>
      <c r="AK2681" s="156" t="s">
        <v>38</v>
      </c>
    </row>
    <row r="2682" spans="23:37" ht="16.5" customHeight="1" x14ac:dyDescent="0.25">
      <c r="W2682" s="156" t="s">
        <v>38</v>
      </c>
      <c r="X2682" s="156" t="s">
        <v>38</v>
      </c>
      <c r="Y2682" s="156" t="s">
        <v>38</v>
      </c>
      <c r="Z2682" s="156" t="s">
        <v>38</v>
      </c>
      <c r="AA2682" s="156" t="s">
        <v>38</v>
      </c>
      <c r="AB2682" s="156" t="s">
        <v>38</v>
      </c>
      <c r="AC2682" s="156" t="s">
        <v>38</v>
      </c>
      <c r="AD2682" s="96" t="s">
        <v>290</v>
      </c>
      <c r="AE2682" s="156" t="s">
        <v>38</v>
      </c>
      <c r="AF2682" s="156" t="s">
        <v>38</v>
      </c>
      <c r="AG2682" s="156" t="s">
        <v>38</v>
      </c>
      <c r="AH2682" s="156" t="s">
        <v>38</v>
      </c>
      <c r="AI2682" s="156" t="s">
        <v>38</v>
      </c>
      <c r="AJ2682" s="156" t="s">
        <v>38</v>
      </c>
      <c r="AK2682" s="156" t="s">
        <v>38</v>
      </c>
    </row>
    <row r="2683" spans="23:37" ht="16.5" customHeight="1" x14ac:dyDescent="0.25">
      <c r="W2683" s="156" t="s">
        <v>38</v>
      </c>
      <c r="X2683" s="156" t="s">
        <v>38</v>
      </c>
      <c r="Y2683" s="156" t="s">
        <v>38</v>
      </c>
      <c r="Z2683" s="156" t="s">
        <v>38</v>
      </c>
      <c r="AA2683" s="156" t="s">
        <v>38</v>
      </c>
      <c r="AB2683" s="156" t="s">
        <v>38</v>
      </c>
      <c r="AC2683" s="156" t="s">
        <v>38</v>
      </c>
      <c r="AD2683" s="96" t="s">
        <v>290</v>
      </c>
      <c r="AE2683" s="156" t="s">
        <v>38</v>
      </c>
      <c r="AF2683" s="156" t="s">
        <v>38</v>
      </c>
      <c r="AG2683" s="156" t="s">
        <v>38</v>
      </c>
      <c r="AH2683" s="156" t="s">
        <v>38</v>
      </c>
      <c r="AI2683" s="156" t="s">
        <v>38</v>
      </c>
      <c r="AJ2683" s="156" t="s">
        <v>38</v>
      </c>
      <c r="AK2683" s="156" t="s">
        <v>38</v>
      </c>
    </row>
    <row r="2684" spans="23:37" ht="16.5" customHeight="1" x14ac:dyDescent="0.25">
      <c r="W2684" s="156" t="s">
        <v>38</v>
      </c>
      <c r="X2684" s="156" t="s">
        <v>38</v>
      </c>
      <c r="Y2684" s="156" t="s">
        <v>38</v>
      </c>
      <c r="Z2684" s="156" t="s">
        <v>38</v>
      </c>
      <c r="AA2684" s="156" t="s">
        <v>38</v>
      </c>
      <c r="AB2684" s="156" t="s">
        <v>38</v>
      </c>
      <c r="AC2684" s="156" t="s">
        <v>38</v>
      </c>
      <c r="AD2684" s="96" t="s">
        <v>290</v>
      </c>
      <c r="AE2684" s="156" t="s">
        <v>38</v>
      </c>
      <c r="AF2684" s="156" t="s">
        <v>38</v>
      </c>
      <c r="AG2684" s="156" t="s">
        <v>38</v>
      </c>
      <c r="AH2684" s="156" t="s">
        <v>38</v>
      </c>
      <c r="AI2684" s="156" t="s">
        <v>38</v>
      </c>
      <c r="AJ2684" s="156" t="s">
        <v>38</v>
      </c>
      <c r="AK2684" s="156" t="s">
        <v>38</v>
      </c>
    </row>
    <row r="2685" spans="23:37" ht="16.5" customHeight="1" x14ac:dyDescent="0.25">
      <c r="W2685" s="156" t="s">
        <v>38</v>
      </c>
      <c r="X2685" s="156" t="s">
        <v>38</v>
      </c>
      <c r="Y2685" s="156" t="s">
        <v>38</v>
      </c>
      <c r="Z2685" s="156" t="s">
        <v>38</v>
      </c>
      <c r="AA2685" s="156" t="s">
        <v>38</v>
      </c>
      <c r="AB2685" s="156" t="s">
        <v>38</v>
      </c>
      <c r="AC2685" s="156" t="s">
        <v>38</v>
      </c>
      <c r="AD2685" s="96" t="s">
        <v>290</v>
      </c>
      <c r="AE2685" s="156" t="s">
        <v>38</v>
      </c>
      <c r="AF2685" s="156" t="s">
        <v>38</v>
      </c>
      <c r="AG2685" s="156" t="s">
        <v>38</v>
      </c>
      <c r="AH2685" s="156" t="s">
        <v>38</v>
      </c>
      <c r="AI2685" s="156" t="s">
        <v>38</v>
      </c>
      <c r="AJ2685" s="156" t="s">
        <v>38</v>
      </c>
      <c r="AK2685" s="156" t="s">
        <v>38</v>
      </c>
    </row>
    <row r="2686" spans="23:37" ht="16.5" customHeight="1" x14ac:dyDescent="0.25">
      <c r="W2686" s="156" t="s">
        <v>38</v>
      </c>
      <c r="X2686" s="156" t="s">
        <v>38</v>
      </c>
      <c r="Y2686" s="156" t="s">
        <v>38</v>
      </c>
      <c r="Z2686" s="156" t="s">
        <v>38</v>
      </c>
      <c r="AA2686" s="156" t="s">
        <v>38</v>
      </c>
      <c r="AB2686" s="156" t="s">
        <v>38</v>
      </c>
      <c r="AC2686" s="156" t="s">
        <v>38</v>
      </c>
      <c r="AD2686" s="96" t="s">
        <v>290</v>
      </c>
      <c r="AE2686" s="156" t="s">
        <v>38</v>
      </c>
      <c r="AF2686" s="156" t="s">
        <v>38</v>
      </c>
      <c r="AG2686" s="156" t="s">
        <v>38</v>
      </c>
      <c r="AH2686" s="156" t="s">
        <v>38</v>
      </c>
      <c r="AI2686" s="156" t="s">
        <v>38</v>
      </c>
      <c r="AJ2686" s="156" t="s">
        <v>38</v>
      </c>
      <c r="AK2686" s="156" t="s">
        <v>38</v>
      </c>
    </row>
    <row r="2687" spans="23:37" ht="16.5" customHeight="1" x14ac:dyDescent="0.25">
      <c r="W2687" s="156" t="s">
        <v>38</v>
      </c>
      <c r="X2687" s="156" t="s">
        <v>38</v>
      </c>
      <c r="Y2687" s="156" t="s">
        <v>38</v>
      </c>
      <c r="Z2687" s="156" t="s">
        <v>38</v>
      </c>
      <c r="AA2687" s="156" t="s">
        <v>38</v>
      </c>
      <c r="AB2687" s="156" t="s">
        <v>38</v>
      </c>
      <c r="AC2687" s="156" t="s">
        <v>38</v>
      </c>
      <c r="AD2687" s="96" t="s">
        <v>290</v>
      </c>
      <c r="AE2687" s="156" t="s">
        <v>38</v>
      </c>
      <c r="AF2687" s="156" t="s">
        <v>38</v>
      </c>
      <c r="AG2687" s="156" t="s">
        <v>38</v>
      </c>
      <c r="AH2687" s="156" t="s">
        <v>38</v>
      </c>
      <c r="AI2687" s="156" t="s">
        <v>38</v>
      </c>
      <c r="AJ2687" s="156" t="s">
        <v>38</v>
      </c>
      <c r="AK2687" s="156" t="s">
        <v>38</v>
      </c>
    </row>
    <row r="2688" spans="23:37" ht="16.5" customHeight="1" x14ac:dyDescent="0.25">
      <c r="W2688" s="156" t="s">
        <v>38</v>
      </c>
      <c r="X2688" s="156" t="s">
        <v>38</v>
      </c>
      <c r="Y2688" s="156" t="s">
        <v>38</v>
      </c>
      <c r="Z2688" s="156" t="s">
        <v>38</v>
      </c>
      <c r="AA2688" s="156" t="s">
        <v>38</v>
      </c>
      <c r="AB2688" s="156" t="s">
        <v>38</v>
      </c>
      <c r="AC2688" s="156" t="s">
        <v>38</v>
      </c>
      <c r="AD2688" s="96" t="s">
        <v>290</v>
      </c>
      <c r="AE2688" s="156" t="s">
        <v>38</v>
      </c>
      <c r="AF2688" s="156" t="s">
        <v>38</v>
      </c>
      <c r="AG2688" s="156" t="s">
        <v>38</v>
      </c>
      <c r="AH2688" s="156" t="s">
        <v>38</v>
      </c>
      <c r="AI2688" s="156" t="s">
        <v>38</v>
      </c>
      <c r="AJ2688" s="156" t="s">
        <v>38</v>
      </c>
      <c r="AK2688" s="156" t="s">
        <v>38</v>
      </c>
    </row>
    <row r="2689" spans="23:37" ht="16.5" customHeight="1" x14ac:dyDescent="0.25">
      <c r="W2689" s="156" t="s">
        <v>38</v>
      </c>
      <c r="X2689" s="156" t="s">
        <v>38</v>
      </c>
      <c r="Y2689" s="156" t="s">
        <v>38</v>
      </c>
      <c r="Z2689" s="156" t="s">
        <v>38</v>
      </c>
      <c r="AA2689" s="156" t="s">
        <v>38</v>
      </c>
      <c r="AB2689" s="156" t="s">
        <v>38</v>
      </c>
      <c r="AC2689" s="156" t="s">
        <v>38</v>
      </c>
      <c r="AD2689" s="96" t="s">
        <v>290</v>
      </c>
      <c r="AE2689" s="156" t="s">
        <v>38</v>
      </c>
      <c r="AF2689" s="156" t="s">
        <v>38</v>
      </c>
      <c r="AG2689" s="156" t="s">
        <v>38</v>
      </c>
      <c r="AH2689" s="156" t="s">
        <v>38</v>
      </c>
      <c r="AI2689" s="156" t="s">
        <v>38</v>
      </c>
      <c r="AJ2689" s="156" t="s">
        <v>38</v>
      </c>
      <c r="AK2689" s="156" t="s">
        <v>38</v>
      </c>
    </row>
    <row r="2690" spans="23:37" ht="16.5" customHeight="1" x14ac:dyDescent="0.25">
      <c r="W2690" s="156" t="s">
        <v>38</v>
      </c>
      <c r="X2690" s="156" t="s">
        <v>38</v>
      </c>
      <c r="Y2690" s="156" t="s">
        <v>38</v>
      </c>
      <c r="Z2690" s="156" t="s">
        <v>38</v>
      </c>
      <c r="AA2690" s="156" t="s">
        <v>38</v>
      </c>
      <c r="AB2690" s="156" t="s">
        <v>38</v>
      </c>
      <c r="AC2690" s="156" t="s">
        <v>38</v>
      </c>
      <c r="AD2690" s="96" t="s">
        <v>290</v>
      </c>
      <c r="AE2690" s="156" t="s">
        <v>38</v>
      </c>
      <c r="AF2690" s="156" t="s">
        <v>38</v>
      </c>
      <c r="AG2690" s="156" t="s">
        <v>38</v>
      </c>
      <c r="AH2690" s="156" t="s">
        <v>38</v>
      </c>
      <c r="AI2690" s="156" t="s">
        <v>38</v>
      </c>
      <c r="AJ2690" s="156" t="s">
        <v>38</v>
      </c>
      <c r="AK2690" s="156" t="s">
        <v>38</v>
      </c>
    </row>
    <row r="2691" spans="23:37" ht="16.5" customHeight="1" x14ac:dyDescent="0.25">
      <c r="W2691" s="156" t="s">
        <v>38</v>
      </c>
      <c r="X2691" s="156" t="s">
        <v>38</v>
      </c>
      <c r="Y2691" s="156" t="s">
        <v>38</v>
      </c>
      <c r="Z2691" s="156" t="s">
        <v>38</v>
      </c>
      <c r="AA2691" s="156" t="s">
        <v>38</v>
      </c>
      <c r="AB2691" s="156" t="s">
        <v>38</v>
      </c>
      <c r="AC2691" s="156" t="s">
        <v>38</v>
      </c>
      <c r="AD2691" s="96" t="s">
        <v>290</v>
      </c>
      <c r="AE2691" s="156" t="s">
        <v>38</v>
      </c>
      <c r="AF2691" s="156" t="s">
        <v>38</v>
      </c>
      <c r="AG2691" s="156" t="s">
        <v>38</v>
      </c>
      <c r="AH2691" s="156" t="s">
        <v>38</v>
      </c>
      <c r="AI2691" s="156" t="s">
        <v>38</v>
      </c>
      <c r="AJ2691" s="156" t="s">
        <v>38</v>
      </c>
      <c r="AK2691" s="156" t="s">
        <v>38</v>
      </c>
    </row>
    <row r="2692" spans="23:37" ht="16.5" customHeight="1" x14ac:dyDescent="0.25">
      <c r="W2692" s="156" t="s">
        <v>38</v>
      </c>
      <c r="X2692" s="156" t="s">
        <v>38</v>
      </c>
      <c r="Y2692" s="156" t="s">
        <v>38</v>
      </c>
      <c r="Z2692" s="156" t="s">
        <v>38</v>
      </c>
      <c r="AA2692" s="156" t="s">
        <v>38</v>
      </c>
      <c r="AB2692" s="156" t="s">
        <v>38</v>
      </c>
      <c r="AC2692" s="156" t="s">
        <v>38</v>
      </c>
      <c r="AD2692" s="96" t="s">
        <v>290</v>
      </c>
      <c r="AE2692" s="156" t="s">
        <v>38</v>
      </c>
      <c r="AF2692" s="156" t="s">
        <v>38</v>
      </c>
      <c r="AG2692" s="156" t="s">
        <v>38</v>
      </c>
      <c r="AH2692" s="156" t="s">
        <v>38</v>
      </c>
      <c r="AI2692" s="156" t="s">
        <v>38</v>
      </c>
      <c r="AJ2692" s="156" t="s">
        <v>38</v>
      </c>
      <c r="AK2692" s="156" t="s">
        <v>38</v>
      </c>
    </row>
    <row r="2693" spans="23:37" ht="16.5" customHeight="1" x14ac:dyDescent="0.25">
      <c r="W2693" s="156" t="s">
        <v>38</v>
      </c>
      <c r="X2693" s="156" t="s">
        <v>38</v>
      </c>
      <c r="Y2693" s="156" t="s">
        <v>38</v>
      </c>
      <c r="Z2693" s="156" t="s">
        <v>38</v>
      </c>
      <c r="AA2693" s="156" t="s">
        <v>38</v>
      </c>
      <c r="AB2693" s="156" t="s">
        <v>38</v>
      </c>
      <c r="AC2693" s="156" t="s">
        <v>38</v>
      </c>
      <c r="AD2693" s="96" t="s">
        <v>290</v>
      </c>
      <c r="AE2693" s="156" t="s">
        <v>38</v>
      </c>
      <c r="AF2693" s="156" t="s">
        <v>38</v>
      </c>
      <c r="AG2693" s="156" t="s">
        <v>38</v>
      </c>
      <c r="AH2693" s="156" t="s">
        <v>38</v>
      </c>
      <c r="AI2693" s="156" t="s">
        <v>38</v>
      </c>
      <c r="AJ2693" s="156" t="s">
        <v>38</v>
      </c>
      <c r="AK2693" s="156" t="s">
        <v>38</v>
      </c>
    </row>
    <row r="2694" spans="23:37" ht="16.5" customHeight="1" x14ac:dyDescent="0.25">
      <c r="W2694" s="156" t="s">
        <v>38</v>
      </c>
      <c r="X2694" s="156" t="s">
        <v>38</v>
      </c>
      <c r="Y2694" s="156" t="s">
        <v>38</v>
      </c>
      <c r="Z2694" s="156" t="s">
        <v>38</v>
      </c>
      <c r="AA2694" s="156" t="s">
        <v>38</v>
      </c>
      <c r="AB2694" s="156" t="s">
        <v>38</v>
      </c>
      <c r="AC2694" s="156" t="s">
        <v>38</v>
      </c>
      <c r="AD2694" s="96" t="s">
        <v>290</v>
      </c>
      <c r="AE2694" s="156" t="s">
        <v>38</v>
      </c>
      <c r="AF2694" s="156" t="s">
        <v>38</v>
      </c>
      <c r="AG2694" s="156" t="s">
        <v>38</v>
      </c>
      <c r="AH2694" s="156" t="s">
        <v>38</v>
      </c>
      <c r="AI2694" s="156" t="s">
        <v>38</v>
      </c>
      <c r="AJ2694" s="156" t="s">
        <v>38</v>
      </c>
      <c r="AK2694" s="156" t="s">
        <v>38</v>
      </c>
    </row>
    <row r="2695" spans="23:37" ht="16.5" customHeight="1" x14ac:dyDescent="0.25">
      <c r="W2695" s="156" t="s">
        <v>38</v>
      </c>
      <c r="X2695" s="156" t="s">
        <v>38</v>
      </c>
      <c r="Y2695" s="156" t="s">
        <v>38</v>
      </c>
      <c r="Z2695" s="156" t="s">
        <v>38</v>
      </c>
      <c r="AA2695" s="156" t="s">
        <v>38</v>
      </c>
      <c r="AB2695" s="156" t="s">
        <v>38</v>
      </c>
      <c r="AC2695" s="156" t="s">
        <v>38</v>
      </c>
      <c r="AD2695" s="96" t="s">
        <v>290</v>
      </c>
      <c r="AE2695" s="156" t="s">
        <v>38</v>
      </c>
      <c r="AF2695" s="156" t="s">
        <v>38</v>
      </c>
      <c r="AG2695" s="156" t="s">
        <v>38</v>
      </c>
      <c r="AH2695" s="156" t="s">
        <v>38</v>
      </c>
      <c r="AI2695" s="156" t="s">
        <v>38</v>
      </c>
      <c r="AJ2695" s="156" t="s">
        <v>38</v>
      </c>
      <c r="AK2695" s="156" t="s">
        <v>38</v>
      </c>
    </row>
    <row r="2696" spans="23:37" ht="16.5" customHeight="1" x14ac:dyDescent="0.25">
      <c r="W2696" s="156" t="s">
        <v>38</v>
      </c>
      <c r="X2696" s="156" t="s">
        <v>38</v>
      </c>
      <c r="Y2696" s="156" t="s">
        <v>38</v>
      </c>
      <c r="Z2696" s="156" t="s">
        <v>38</v>
      </c>
      <c r="AA2696" s="156" t="s">
        <v>38</v>
      </c>
      <c r="AB2696" s="156" t="s">
        <v>38</v>
      </c>
      <c r="AC2696" s="156" t="s">
        <v>38</v>
      </c>
      <c r="AD2696" s="96" t="s">
        <v>290</v>
      </c>
      <c r="AE2696" s="156" t="s">
        <v>38</v>
      </c>
      <c r="AF2696" s="156" t="s">
        <v>38</v>
      </c>
      <c r="AG2696" s="156" t="s">
        <v>38</v>
      </c>
      <c r="AH2696" s="156" t="s">
        <v>38</v>
      </c>
      <c r="AI2696" s="156" t="s">
        <v>38</v>
      </c>
      <c r="AJ2696" s="156" t="s">
        <v>38</v>
      </c>
      <c r="AK2696" s="156" t="s">
        <v>38</v>
      </c>
    </row>
    <row r="2697" spans="23:37" ht="16.5" customHeight="1" x14ac:dyDescent="0.25">
      <c r="W2697" s="156" t="s">
        <v>38</v>
      </c>
      <c r="X2697" s="156" t="s">
        <v>38</v>
      </c>
      <c r="Y2697" s="156" t="s">
        <v>38</v>
      </c>
      <c r="Z2697" s="156" t="s">
        <v>38</v>
      </c>
      <c r="AA2697" s="156" t="s">
        <v>38</v>
      </c>
      <c r="AB2697" s="156" t="s">
        <v>38</v>
      </c>
      <c r="AC2697" s="156" t="s">
        <v>38</v>
      </c>
      <c r="AD2697" s="96" t="s">
        <v>290</v>
      </c>
      <c r="AE2697" s="156" t="s">
        <v>38</v>
      </c>
      <c r="AF2697" s="156" t="s">
        <v>38</v>
      </c>
      <c r="AG2697" s="156" t="s">
        <v>38</v>
      </c>
      <c r="AH2697" s="156" t="s">
        <v>38</v>
      </c>
      <c r="AI2697" s="156" t="s">
        <v>38</v>
      </c>
      <c r="AJ2697" s="156" t="s">
        <v>38</v>
      </c>
      <c r="AK2697" s="156" t="s">
        <v>38</v>
      </c>
    </row>
    <row r="2698" spans="23:37" ht="16.5" customHeight="1" x14ac:dyDescent="0.25">
      <c r="W2698" s="156" t="s">
        <v>38</v>
      </c>
      <c r="X2698" s="156" t="s">
        <v>38</v>
      </c>
      <c r="Y2698" s="156" t="s">
        <v>38</v>
      </c>
      <c r="Z2698" s="156" t="s">
        <v>38</v>
      </c>
      <c r="AA2698" s="156" t="s">
        <v>38</v>
      </c>
      <c r="AB2698" s="156" t="s">
        <v>38</v>
      </c>
      <c r="AC2698" s="156" t="s">
        <v>38</v>
      </c>
      <c r="AD2698" s="96" t="s">
        <v>290</v>
      </c>
      <c r="AE2698" s="156" t="s">
        <v>38</v>
      </c>
      <c r="AF2698" s="156" t="s">
        <v>38</v>
      </c>
      <c r="AG2698" s="156" t="s">
        <v>38</v>
      </c>
      <c r="AH2698" s="156" t="s">
        <v>38</v>
      </c>
      <c r="AI2698" s="156" t="s">
        <v>38</v>
      </c>
      <c r="AJ2698" s="156" t="s">
        <v>38</v>
      </c>
      <c r="AK2698" s="156" t="s">
        <v>38</v>
      </c>
    </row>
    <row r="2699" spans="23:37" ht="16.5" customHeight="1" x14ac:dyDescent="0.25">
      <c r="W2699" s="156" t="s">
        <v>38</v>
      </c>
      <c r="X2699" s="156" t="s">
        <v>38</v>
      </c>
      <c r="Y2699" s="156" t="s">
        <v>38</v>
      </c>
      <c r="Z2699" s="156" t="s">
        <v>38</v>
      </c>
      <c r="AA2699" s="156" t="s">
        <v>38</v>
      </c>
      <c r="AB2699" s="156" t="s">
        <v>38</v>
      </c>
      <c r="AC2699" s="156" t="s">
        <v>38</v>
      </c>
      <c r="AD2699" s="96" t="s">
        <v>290</v>
      </c>
      <c r="AE2699" s="156" t="s">
        <v>38</v>
      </c>
      <c r="AF2699" s="156" t="s">
        <v>38</v>
      </c>
      <c r="AG2699" s="156" t="s">
        <v>38</v>
      </c>
      <c r="AH2699" s="156" t="s">
        <v>38</v>
      </c>
      <c r="AI2699" s="156" t="s">
        <v>38</v>
      </c>
      <c r="AJ2699" s="156" t="s">
        <v>38</v>
      </c>
      <c r="AK2699" s="156" t="s">
        <v>38</v>
      </c>
    </row>
    <row r="2700" spans="23:37" ht="16.5" customHeight="1" x14ac:dyDescent="0.25">
      <c r="W2700" s="156" t="s">
        <v>38</v>
      </c>
      <c r="X2700" s="156" t="s">
        <v>38</v>
      </c>
      <c r="Y2700" s="156" t="s">
        <v>38</v>
      </c>
      <c r="Z2700" s="156" t="s">
        <v>38</v>
      </c>
      <c r="AA2700" s="156" t="s">
        <v>38</v>
      </c>
      <c r="AB2700" s="156" t="s">
        <v>38</v>
      </c>
      <c r="AC2700" s="156" t="s">
        <v>38</v>
      </c>
      <c r="AD2700" s="96" t="s">
        <v>290</v>
      </c>
      <c r="AE2700" s="156" t="s">
        <v>38</v>
      </c>
      <c r="AF2700" s="156" t="s">
        <v>38</v>
      </c>
      <c r="AG2700" s="156" t="s">
        <v>38</v>
      </c>
      <c r="AH2700" s="156" t="s">
        <v>38</v>
      </c>
      <c r="AI2700" s="156" t="s">
        <v>38</v>
      </c>
      <c r="AJ2700" s="156" t="s">
        <v>38</v>
      </c>
      <c r="AK2700" s="156" t="s">
        <v>38</v>
      </c>
    </row>
    <row r="2701" spans="23:37" ht="16.5" customHeight="1" x14ac:dyDescent="0.25">
      <c r="W2701" s="156" t="s">
        <v>38</v>
      </c>
      <c r="X2701" s="156" t="s">
        <v>38</v>
      </c>
      <c r="Y2701" s="156" t="s">
        <v>38</v>
      </c>
      <c r="Z2701" s="156" t="s">
        <v>38</v>
      </c>
      <c r="AA2701" s="156" t="s">
        <v>38</v>
      </c>
      <c r="AB2701" s="156" t="s">
        <v>38</v>
      </c>
      <c r="AC2701" s="156" t="s">
        <v>38</v>
      </c>
      <c r="AD2701" s="96" t="s">
        <v>290</v>
      </c>
      <c r="AE2701" s="156" t="s">
        <v>38</v>
      </c>
      <c r="AF2701" s="156" t="s">
        <v>38</v>
      </c>
      <c r="AG2701" s="156" t="s">
        <v>38</v>
      </c>
      <c r="AH2701" s="156" t="s">
        <v>38</v>
      </c>
      <c r="AI2701" s="156" t="s">
        <v>38</v>
      </c>
      <c r="AJ2701" s="156" t="s">
        <v>38</v>
      </c>
      <c r="AK2701" s="156" t="s">
        <v>38</v>
      </c>
    </row>
    <row r="2702" spans="23:37" ht="16.5" customHeight="1" x14ac:dyDescent="0.25">
      <c r="W2702" s="156" t="s">
        <v>38</v>
      </c>
      <c r="X2702" s="156" t="s">
        <v>38</v>
      </c>
      <c r="Y2702" s="156" t="s">
        <v>38</v>
      </c>
      <c r="Z2702" s="156" t="s">
        <v>38</v>
      </c>
      <c r="AA2702" s="156" t="s">
        <v>38</v>
      </c>
      <c r="AB2702" s="156" t="s">
        <v>38</v>
      </c>
      <c r="AC2702" s="156" t="s">
        <v>38</v>
      </c>
      <c r="AD2702" s="96" t="s">
        <v>290</v>
      </c>
      <c r="AE2702" s="156" t="s">
        <v>38</v>
      </c>
      <c r="AF2702" s="156" t="s">
        <v>38</v>
      </c>
      <c r="AG2702" s="156" t="s">
        <v>38</v>
      </c>
      <c r="AH2702" s="156" t="s">
        <v>38</v>
      </c>
      <c r="AI2702" s="156" t="s">
        <v>38</v>
      </c>
      <c r="AJ2702" s="156" t="s">
        <v>38</v>
      </c>
      <c r="AK2702" s="156" t="s">
        <v>38</v>
      </c>
    </row>
    <row r="2703" spans="23:37" ht="16.5" customHeight="1" x14ac:dyDescent="0.25">
      <c r="W2703" s="156" t="s">
        <v>38</v>
      </c>
      <c r="X2703" s="156" t="s">
        <v>38</v>
      </c>
      <c r="Y2703" s="156" t="s">
        <v>38</v>
      </c>
      <c r="Z2703" s="156" t="s">
        <v>38</v>
      </c>
      <c r="AA2703" s="156" t="s">
        <v>38</v>
      </c>
      <c r="AB2703" s="156" t="s">
        <v>38</v>
      </c>
      <c r="AC2703" s="156" t="s">
        <v>38</v>
      </c>
      <c r="AD2703" s="96" t="s">
        <v>290</v>
      </c>
      <c r="AE2703" s="156" t="s">
        <v>38</v>
      </c>
      <c r="AF2703" s="156" t="s">
        <v>38</v>
      </c>
      <c r="AG2703" s="156" t="s">
        <v>38</v>
      </c>
      <c r="AH2703" s="156" t="s">
        <v>38</v>
      </c>
      <c r="AI2703" s="156" t="s">
        <v>38</v>
      </c>
      <c r="AJ2703" s="156" t="s">
        <v>38</v>
      </c>
      <c r="AK2703" s="156" t="s">
        <v>38</v>
      </c>
    </row>
    <row r="2704" spans="23:37" ht="16.5" customHeight="1" x14ac:dyDescent="0.25">
      <c r="W2704" s="156" t="s">
        <v>38</v>
      </c>
      <c r="X2704" s="156" t="s">
        <v>38</v>
      </c>
      <c r="Y2704" s="156" t="s">
        <v>38</v>
      </c>
      <c r="Z2704" s="156" t="s">
        <v>38</v>
      </c>
      <c r="AA2704" s="156" t="s">
        <v>38</v>
      </c>
      <c r="AB2704" s="156" t="s">
        <v>38</v>
      </c>
      <c r="AC2704" s="156" t="s">
        <v>38</v>
      </c>
      <c r="AD2704" s="96" t="s">
        <v>290</v>
      </c>
      <c r="AE2704" s="156" t="s">
        <v>38</v>
      </c>
      <c r="AF2704" s="156" t="s">
        <v>38</v>
      </c>
      <c r="AG2704" s="156" t="s">
        <v>38</v>
      </c>
      <c r="AH2704" s="156" t="s">
        <v>38</v>
      </c>
      <c r="AI2704" s="156" t="s">
        <v>38</v>
      </c>
      <c r="AJ2704" s="156" t="s">
        <v>38</v>
      </c>
      <c r="AK2704" s="156" t="s">
        <v>38</v>
      </c>
    </row>
    <row r="2705" spans="23:37" ht="16.5" customHeight="1" x14ac:dyDescent="0.25">
      <c r="W2705" s="156" t="s">
        <v>38</v>
      </c>
      <c r="X2705" s="156" t="s">
        <v>38</v>
      </c>
      <c r="Y2705" s="156" t="s">
        <v>38</v>
      </c>
      <c r="Z2705" s="156" t="s">
        <v>38</v>
      </c>
      <c r="AA2705" s="156" t="s">
        <v>38</v>
      </c>
      <c r="AB2705" s="156" t="s">
        <v>38</v>
      </c>
      <c r="AC2705" s="156" t="s">
        <v>38</v>
      </c>
      <c r="AD2705" s="96" t="s">
        <v>290</v>
      </c>
      <c r="AE2705" s="156" t="s">
        <v>38</v>
      </c>
      <c r="AF2705" s="156" t="s">
        <v>38</v>
      </c>
      <c r="AG2705" s="156" t="s">
        <v>38</v>
      </c>
      <c r="AH2705" s="156" t="s">
        <v>38</v>
      </c>
      <c r="AI2705" s="156" t="s">
        <v>38</v>
      </c>
      <c r="AJ2705" s="156" t="s">
        <v>38</v>
      </c>
      <c r="AK2705" s="156" t="s">
        <v>38</v>
      </c>
    </row>
    <row r="2706" spans="23:37" ht="16.5" customHeight="1" x14ac:dyDescent="0.25">
      <c r="W2706" s="156" t="s">
        <v>38</v>
      </c>
      <c r="X2706" s="156" t="s">
        <v>38</v>
      </c>
      <c r="Y2706" s="156" t="s">
        <v>38</v>
      </c>
      <c r="Z2706" s="156" t="s">
        <v>38</v>
      </c>
      <c r="AA2706" s="156" t="s">
        <v>38</v>
      </c>
      <c r="AB2706" s="156" t="s">
        <v>38</v>
      </c>
      <c r="AC2706" s="156" t="s">
        <v>38</v>
      </c>
      <c r="AD2706" s="96" t="s">
        <v>290</v>
      </c>
      <c r="AE2706" s="156" t="s">
        <v>38</v>
      </c>
      <c r="AF2706" s="156" t="s">
        <v>38</v>
      </c>
      <c r="AG2706" s="156" t="s">
        <v>38</v>
      </c>
      <c r="AH2706" s="156" t="s">
        <v>38</v>
      </c>
      <c r="AI2706" s="156" t="s">
        <v>38</v>
      </c>
      <c r="AJ2706" s="156" t="s">
        <v>38</v>
      </c>
      <c r="AK2706" s="156" t="s">
        <v>38</v>
      </c>
    </row>
    <row r="2707" spans="23:37" ht="16.5" customHeight="1" x14ac:dyDescent="0.25">
      <c r="W2707" s="156" t="s">
        <v>38</v>
      </c>
      <c r="X2707" s="156" t="s">
        <v>38</v>
      </c>
      <c r="Y2707" s="156" t="s">
        <v>38</v>
      </c>
      <c r="Z2707" s="156" t="s">
        <v>38</v>
      </c>
      <c r="AA2707" s="156" t="s">
        <v>38</v>
      </c>
      <c r="AB2707" s="156" t="s">
        <v>38</v>
      </c>
      <c r="AC2707" s="156" t="s">
        <v>38</v>
      </c>
      <c r="AD2707" s="96" t="s">
        <v>290</v>
      </c>
      <c r="AE2707" s="156" t="s">
        <v>38</v>
      </c>
      <c r="AF2707" s="156" t="s">
        <v>38</v>
      </c>
      <c r="AG2707" s="156" t="s">
        <v>38</v>
      </c>
      <c r="AH2707" s="156" t="s">
        <v>38</v>
      </c>
      <c r="AI2707" s="156" t="s">
        <v>38</v>
      </c>
      <c r="AJ2707" s="156" t="s">
        <v>38</v>
      </c>
      <c r="AK2707" s="156" t="s">
        <v>38</v>
      </c>
    </row>
    <row r="2708" spans="23:37" ht="16.5" customHeight="1" x14ac:dyDescent="0.25">
      <c r="W2708" s="156" t="s">
        <v>38</v>
      </c>
      <c r="X2708" s="156" t="s">
        <v>38</v>
      </c>
      <c r="Y2708" s="156" t="s">
        <v>38</v>
      </c>
      <c r="Z2708" s="156" t="s">
        <v>38</v>
      </c>
      <c r="AA2708" s="156" t="s">
        <v>38</v>
      </c>
      <c r="AB2708" s="156" t="s">
        <v>38</v>
      </c>
      <c r="AC2708" s="156" t="s">
        <v>38</v>
      </c>
      <c r="AD2708" s="96" t="s">
        <v>290</v>
      </c>
      <c r="AE2708" s="156" t="s">
        <v>38</v>
      </c>
      <c r="AF2708" s="156" t="s">
        <v>38</v>
      </c>
      <c r="AG2708" s="156" t="s">
        <v>38</v>
      </c>
      <c r="AH2708" s="156" t="s">
        <v>38</v>
      </c>
      <c r="AI2708" s="156" t="s">
        <v>38</v>
      </c>
      <c r="AJ2708" s="156" t="s">
        <v>38</v>
      </c>
      <c r="AK2708" s="156" t="s">
        <v>38</v>
      </c>
    </row>
    <row r="2709" spans="23:37" ht="16.5" customHeight="1" x14ac:dyDescent="0.25">
      <c r="W2709" s="156" t="s">
        <v>38</v>
      </c>
      <c r="X2709" s="156" t="s">
        <v>38</v>
      </c>
      <c r="Y2709" s="156" t="s">
        <v>38</v>
      </c>
      <c r="Z2709" s="156" t="s">
        <v>38</v>
      </c>
      <c r="AA2709" s="156" t="s">
        <v>38</v>
      </c>
      <c r="AB2709" s="156" t="s">
        <v>38</v>
      </c>
      <c r="AC2709" s="156" t="s">
        <v>38</v>
      </c>
      <c r="AD2709" s="96" t="s">
        <v>290</v>
      </c>
      <c r="AE2709" s="156" t="s">
        <v>38</v>
      </c>
      <c r="AF2709" s="156" t="s">
        <v>38</v>
      </c>
      <c r="AG2709" s="156" t="s">
        <v>38</v>
      </c>
      <c r="AH2709" s="156" t="s">
        <v>38</v>
      </c>
      <c r="AI2709" s="156" t="s">
        <v>38</v>
      </c>
      <c r="AJ2709" s="156" t="s">
        <v>38</v>
      </c>
      <c r="AK2709" s="156" t="s">
        <v>38</v>
      </c>
    </row>
    <row r="2710" spans="23:37" ht="16.5" customHeight="1" x14ac:dyDescent="0.25">
      <c r="W2710" s="156" t="s">
        <v>38</v>
      </c>
      <c r="X2710" s="156" t="s">
        <v>38</v>
      </c>
      <c r="Y2710" s="156" t="s">
        <v>38</v>
      </c>
      <c r="Z2710" s="156" t="s">
        <v>38</v>
      </c>
      <c r="AA2710" s="156" t="s">
        <v>38</v>
      </c>
      <c r="AB2710" s="156" t="s">
        <v>38</v>
      </c>
      <c r="AC2710" s="156" t="s">
        <v>38</v>
      </c>
      <c r="AD2710" s="96" t="s">
        <v>290</v>
      </c>
      <c r="AE2710" s="156" t="s">
        <v>38</v>
      </c>
      <c r="AF2710" s="156" t="s">
        <v>38</v>
      </c>
      <c r="AG2710" s="156" t="s">
        <v>38</v>
      </c>
      <c r="AH2710" s="156" t="s">
        <v>38</v>
      </c>
      <c r="AI2710" s="156" t="s">
        <v>38</v>
      </c>
      <c r="AJ2710" s="156" t="s">
        <v>38</v>
      </c>
      <c r="AK2710" s="156" t="s">
        <v>38</v>
      </c>
    </row>
    <row r="2711" spans="23:37" ht="16.5" customHeight="1" x14ac:dyDescent="0.25">
      <c r="W2711" s="156" t="s">
        <v>38</v>
      </c>
      <c r="X2711" s="156" t="s">
        <v>38</v>
      </c>
      <c r="Y2711" s="156" t="s">
        <v>38</v>
      </c>
      <c r="Z2711" s="156" t="s">
        <v>38</v>
      </c>
      <c r="AA2711" s="156" t="s">
        <v>38</v>
      </c>
      <c r="AB2711" s="156" t="s">
        <v>38</v>
      </c>
      <c r="AC2711" s="156" t="s">
        <v>38</v>
      </c>
      <c r="AD2711" s="96" t="s">
        <v>290</v>
      </c>
      <c r="AE2711" s="156" t="s">
        <v>38</v>
      </c>
      <c r="AF2711" s="156" t="s">
        <v>38</v>
      </c>
      <c r="AG2711" s="156" t="s">
        <v>38</v>
      </c>
      <c r="AH2711" s="156" t="s">
        <v>38</v>
      </c>
      <c r="AI2711" s="156" t="s">
        <v>38</v>
      </c>
      <c r="AJ2711" s="156" t="s">
        <v>38</v>
      </c>
      <c r="AK2711" s="156" t="s">
        <v>38</v>
      </c>
    </row>
    <row r="2712" spans="23:37" ht="16.5" customHeight="1" x14ac:dyDescent="0.25">
      <c r="W2712" s="156" t="s">
        <v>38</v>
      </c>
      <c r="X2712" s="156" t="s">
        <v>38</v>
      </c>
      <c r="Y2712" s="156" t="s">
        <v>38</v>
      </c>
      <c r="Z2712" s="156" t="s">
        <v>38</v>
      </c>
      <c r="AA2712" s="156" t="s">
        <v>38</v>
      </c>
      <c r="AB2712" s="156" t="s">
        <v>38</v>
      </c>
      <c r="AC2712" s="156" t="s">
        <v>38</v>
      </c>
      <c r="AD2712" s="96" t="s">
        <v>290</v>
      </c>
      <c r="AE2712" s="156" t="s">
        <v>38</v>
      </c>
      <c r="AF2712" s="156" t="s">
        <v>38</v>
      </c>
      <c r="AG2712" s="156" t="s">
        <v>38</v>
      </c>
      <c r="AH2712" s="156" t="s">
        <v>38</v>
      </c>
      <c r="AI2712" s="156" t="s">
        <v>38</v>
      </c>
      <c r="AJ2712" s="156" t="s">
        <v>38</v>
      </c>
      <c r="AK2712" s="156" t="s">
        <v>38</v>
      </c>
    </row>
    <row r="2713" spans="23:37" ht="16.5" customHeight="1" x14ac:dyDescent="0.25">
      <c r="W2713" s="156" t="s">
        <v>38</v>
      </c>
      <c r="X2713" s="156" t="s">
        <v>38</v>
      </c>
      <c r="Y2713" s="156" t="s">
        <v>38</v>
      </c>
      <c r="Z2713" s="156" t="s">
        <v>38</v>
      </c>
      <c r="AA2713" s="156" t="s">
        <v>38</v>
      </c>
      <c r="AB2713" s="156" t="s">
        <v>38</v>
      </c>
      <c r="AC2713" s="156" t="s">
        <v>38</v>
      </c>
      <c r="AD2713" s="96" t="s">
        <v>290</v>
      </c>
      <c r="AE2713" s="156" t="s">
        <v>38</v>
      </c>
      <c r="AF2713" s="156" t="s">
        <v>38</v>
      </c>
      <c r="AG2713" s="156" t="s">
        <v>38</v>
      </c>
      <c r="AH2713" s="156" t="s">
        <v>38</v>
      </c>
      <c r="AI2713" s="156" t="s">
        <v>38</v>
      </c>
      <c r="AJ2713" s="156" t="s">
        <v>38</v>
      </c>
      <c r="AK2713" s="156" t="s">
        <v>38</v>
      </c>
    </row>
    <row r="2714" spans="23:37" ht="16.5" customHeight="1" x14ac:dyDescent="0.25">
      <c r="W2714" s="156" t="s">
        <v>38</v>
      </c>
      <c r="X2714" s="156" t="s">
        <v>38</v>
      </c>
      <c r="Y2714" s="156" t="s">
        <v>38</v>
      </c>
      <c r="Z2714" s="156" t="s">
        <v>38</v>
      </c>
      <c r="AA2714" s="156" t="s">
        <v>38</v>
      </c>
      <c r="AB2714" s="156" t="s">
        <v>38</v>
      </c>
      <c r="AC2714" s="156" t="s">
        <v>38</v>
      </c>
      <c r="AD2714" s="96" t="s">
        <v>290</v>
      </c>
      <c r="AE2714" s="156" t="s">
        <v>38</v>
      </c>
      <c r="AF2714" s="156" t="s">
        <v>38</v>
      </c>
      <c r="AG2714" s="156" t="s">
        <v>38</v>
      </c>
      <c r="AH2714" s="156" t="s">
        <v>38</v>
      </c>
      <c r="AI2714" s="156" t="s">
        <v>38</v>
      </c>
      <c r="AJ2714" s="156" t="s">
        <v>38</v>
      </c>
      <c r="AK2714" s="156" t="s">
        <v>38</v>
      </c>
    </row>
    <row r="2715" spans="23:37" ht="16.5" customHeight="1" x14ac:dyDescent="0.25">
      <c r="W2715" s="156" t="s">
        <v>38</v>
      </c>
      <c r="X2715" s="156" t="s">
        <v>38</v>
      </c>
      <c r="Y2715" s="156" t="s">
        <v>38</v>
      </c>
      <c r="Z2715" s="156" t="s">
        <v>38</v>
      </c>
      <c r="AA2715" s="156" t="s">
        <v>38</v>
      </c>
      <c r="AB2715" s="156" t="s">
        <v>38</v>
      </c>
      <c r="AC2715" s="156" t="s">
        <v>38</v>
      </c>
      <c r="AD2715" s="96" t="s">
        <v>290</v>
      </c>
      <c r="AE2715" s="156" t="s">
        <v>38</v>
      </c>
      <c r="AF2715" s="156" t="s">
        <v>38</v>
      </c>
      <c r="AG2715" s="156" t="s">
        <v>38</v>
      </c>
      <c r="AH2715" s="156" t="s">
        <v>38</v>
      </c>
      <c r="AI2715" s="156" t="s">
        <v>38</v>
      </c>
      <c r="AJ2715" s="156" t="s">
        <v>38</v>
      </c>
      <c r="AK2715" s="156" t="s">
        <v>38</v>
      </c>
    </row>
    <row r="2716" spans="23:37" ht="16.5" customHeight="1" x14ac:dyDescent="0.25">
      <c r="W2716" s="156" t="s">
        <v>38</v>
      </c>
      <c r="X2716" s="156" t="s">
        <v>38</v>
      </c>
      <c r="Y2716" s="156" t="s">
        <v>38</v>
      </c>
      <c r="Z2716" s="156" t="s">
        <v>38</v>
      </c>
      <c r="AA2716" s="156" t="s">
        <v>38</v>
      </c>
      <c r="AB2716" s="156" t="s">
        <v>38</v>
      </c>
      <c r="AC2716" s="156" t="s">
        <v>38</v>
      </c>
      <c r="AD2716" s="96" t="s">
        <v>290</v>
      </c>
      <c r="AE2716" s="156" t="s">
        <v>38</v>
      </c>
      <c r="AF2716" s="156" t="s">
        <v>38</v>
      </c>
      <c r="AG2716" s="156" t="s">
        <v>38</v>
      </c>
      <c r="AH2716" s="156" t="s">
        <v>38</v>
      </c>
      <c r="AI2716" s="156" t="s">
        <v>38</v>
      </c>
      <c r="AJ2716" s="156" t="s">
        <v>38</v>
      </c>
      <c r="AK2716" s="156" t="s">
        <v>38</v>
      </c>
    </row>
    <row r="2717" spans="23:37" ht="16.5" customHeight="1" x14ac:dyDescent="0.25">
      <c r="W2717" s="156" t="s">
        <v>38</v>
      </c>
      <c r="X2717" s="156" t="s">
        <v>38</v>
      </c>
      <c r="Y2717" s="156" t="s">
        <v>38</v>
      </c>
      <c r="Z2717" s="156" t="s">
        <v>38</v>
      </c>
      <c r="AA2717" s="156" t="s">
        <v>38</v>
      </c>
      <c r="AB2717" s="156" t="s">
        <v>38</v>
      </c>
      <c r="AC2717" s="156" t="s">
        <v>38</v>
      </c>
      <c r="AD2717" s="96" t="s">
        <v>290</v>
      </c>
      <c r="AE2717" s="156" t="s">
        <v>38</v>
      </c>
      <c r="AF2717" s="156" t="s">
        <v>38</v>
      </c>
      <c r="AG2717" s="156" t="s">
        <v>38</v>
      </c>
      <c r="AH2717" s="156" t="s">
        <v>38</v>
      </c>
      <c r="AI2717" s="156" t="s">
        <v>38</v>
      </c>
      <c r="AJ2717" s="156" t="s">
        <v>38</v>
      </c>
      <c r="AK2717" s="156" t="s">
        <v>38</v>
      </c>
    </row>
    <row r="2718" spans="23:37" ht="16.5" customHeight="1" x14ac:dyDescent="0.25">
      <c r="W2718" s="156" t="s">
        <v>38</v>
      </c>
      <c r="X2718" s="156" t="s">
        <v>38</v>
      </c>
      <c r="Y2718" s="156" t="s">
        <v>38</v>
      </c>
      <c r="Z2718" s="156" t="s">
        <v>38</v>
      </c>
      <c r="AA2718" s="156" t="s">
        <v>38</v>
      </c>
      <c r="AB2718" s="156" t="s">
        <v>38</v>
      </c>
      <c r="AC2718" s="156" t="s">
        <v>38</v>
      </c>
      <c r="AD2718" s="96" t="s">
        <v>290</v>
      </c>
      <c r="AE2718" s="156" t="s">
        <v>38</v>
      </c>
      <c r="AF2718" s="156" t="s">
        <v>38</v>
      </c>
      <c r="AG2718" s="156" t="s">
        <v>38</v>
      </c>
      <c r="AH2718" s="156" t="s">
        <v>38</v>
      </c>
      <c r="AI2718" s="156" t="s">
        <v>38</v>
      </c>
      <c r="AJ2718" s="156" t="s">
        <v>38</v>
      </c>
      <c r="AK2718" s="156" t="s">
        <v>38</v>
      </c>
    </row>
    <row r="2719" spans="23:37" ht="16.5" customHeight="1" x14ac:dyDescent="0.25">
      <c r="W2719" s="156" t="s">
        <v>38</v>
      </c>
      <c r="X2719" s="156" t="s">
        <v>38</v>
      </c>
      <c r="Y2719" s="156" t="s">
        <v>38</v>
      </c>
      <c r="Z2719" s="156" t="s">
        <v>38</v>
      </c>
      <c r="AA2719" s="156" t="s">
        <v>38</v>
      </c>
      <c r="AB2719" s="156" t="s">
        <v>38</v>
      </c>
      <c r="AC2719" s="156" t="s">
        <v>38</v>
      </c>
      <c r="AD2719" s="96" t="s">
        <v>290</v>
      </c>
      <c r="AE2719" s="156" t="s">
        <v>38</v>
      </c>
      <c r="AF2719" s="156" t="s">
        <v>38</v>
      </c>
      <c r="AG2719" s="156" t="s">
        <v>38</v>
      </c>
      <c r="AH2719" s="156" t="s">
        <v>38</v>
      </c>
      <c r="AI2719" s="156" t="s">
        <v>38</v>
      </c>
      <c r="AJ2719" s="156" t="s">
        <v>38</v>
      </c>
      <c r="AK2719" s="156" t="s">
        <v>38</v>
      </c>
    </row>
    <row r="2720" spans="23:37" ht="16.5" customHeight="1" x14ac:dyDescent="0.25">
      <c r="W2720" s="156" t="s">
        <v>38</v>
      </c>
      <c r="X2720" s="156" t="s">
        <v>38</v>
      </c>
      <c r="Y2720" s="156" t="s">
        <v>38</v>
      </c>
      <c r="Z2720" s="156" t="s">
        <v>38</v>
      </c>
      <c r="AA2720" s="156" t="s">
        <v>38</v>
      </c>
      <c r="AB2720" s="156" t="s">
        <v>38</v>
      </c>
      <c r="AC2720" s="156" t="s">
        <v>38</v>
      </c>
      <c r="AD2720" s="96" t="s">
        <v>290</v>
      </c>
      <c r="AE2720" s="156" t="s">
        <v>38</v>
      </c>
      <c r="AF2720" s="156" t="s">
        <v>38</v>
      </c>
      <c r="AG2720" s="156" t="s">
        <v>38</v>
      </c>
      <c r="AH2720" s="156" t="s">
        <v>38</v>
      </c>
      <c r="AI2720" s="156" t="s">
        <v>38</v>
      </c>
      <c r="AJ2720" s="156" t="s">
        <v>38</v>
      </c>
      <c r="AK2720" s="156" t="s">
        <v>38</v>
      </c>
    </row>
    <row r="2721" spans="23:37" ht="16.5" customHeight="1" x14ac:dyDescent="0.25">
      <c r="W2721" s="156" t="s">
        <v>38</v>
      </c>
      <c r="X2721" s="156" t="s">
        <v>38</v>
      </c>
      <c r="Y2721" s="156" t="s">
        <v>38</v>
      </c>
      <c r="Z2721" s="156" t="s">
        <v>38</v>
      </c>
      <c r="AA2721" s="156" t="s">
        <v>38</v>
      </c>
      <c r="AB2721" s="156" t="s">
        <v>38</v>
      </c>
      <c r="AC2721" s="156" t="s">
        <v>38</v>
      </c>
      <c r="AD2721" s="96" t="s">
        <v>290</v>
      </c>
      <c r="AE2721" s="156" t="s">
        <v>38</v>
      </c>
      <c r="AF2721" s="156" t="s">
        <v>38</v>
      </c>
      <c r="AG2721" s="156" t="s">
        <v>38</v>
      </c>
      <c r="AH2721" s="156" t="s">
        <v>38</v>
      </c>
      <c r="AI2721" s="156" t="s">
        <v>38</v>
      </c>
      <c r="AJ2721" s="156" t="s">
        <v>38</v>
      </c>
      <c r="AK2721" s="156" t="s">
        <v>38</v>
      </c>
    </row>
    <row r="2722" spans="23:37" ht="16.5" customHeight="1" x14ac:dyDescent="0.25">
      <c r="W2722" s="156" t="s">
        <v>38</v>
      </c>
      <c r="X2722" s="156" t="s">
        <v>38</v>
      </c>
      <c r="Y2722" s="156" t="s">
        <v>38</v>
      </c>
      <c r="Z2722" s="156" t="s">
        <v>38</v>
      </c>
      <c r="AA2722" s="156" t="s">
        <v>38</v>
      </c>
      <c r="AB2722" s="156" t="s">
        <v>38</v>
      </c>
      <c r="AC2722" s="156" t="s">
        <v>38</v>
      </c>
      <c r="AD2722" s="96" t="s">
        <v>290</v>
      </c>
      <c r="AE2722" s="156" t="s">
        <v>38</v>
      </c>
      <c r="AF2722" s="156" t="s">
        <v>38</v>
      </c>
      <c r="AG2722" s="156" t="s">
        <v>38</v>
      </c>
      <c r="AH2722" s="156" t="s">
        <v>38</v>
      </c>
      <c r="AI2722" s="156" t="s">
        <v>38</v>
      </c>
      <c r="AJ2722" s="156" t="s">
        <v>38</v>
      </c>
      <c r="AK2722" s="156" t="s">
        <v>38</v>
      </c>
    </row>
    <row r="2723" spans="23:37" ht="16.5" customHeight="1" x14ac:dyDescent="0.25">
      <c r="W2723" s="156" t="s">
        <v>38</v>
      </c>
      <c r="X2723" s="156" t="s">
        <v>38</v>
      </c>
      <c r="Y2723" s="156" t="s">
        <v>38</v>
      </c>
      <c r="Z2723" s="156" t="s">
        <v>38</v>
      </c>
      <c r="AA2723" s="156" t="s">
        <v>38</v>
      </c>
      <c r="AB2723" s="156" t="s">
        <v>38</v>
      </c>
      <c r="AC2723" s="156" t="s">
        <v>38</v>
      </c>
      <c r="AD2723" s="96" t="s">
        <v>290</v>
      </c>
      <c r="AE2723" s="156" t="s">
        <v>38</v>
      </c>
      <c r="AF2723" s="156" t="s">
        <v>38</v>
      </c>
      <c r="AG2723" s="156" t="s">
        <v>38</v>
      </c>
      <c r="AH2723" s="156" t="s">
        <v>38</v>
      </c>
      <c r="AI2723" s="156" t="s">
        <v>38</v>
      </c>
      <c r="AJ2723" s="156" t="s">
        <v>38</v>
      </c>
      <c r="AK2723" s="156" t="s">
        <v>38</v>
      </c>
    </row>
    <row r="2724" spans="23:37" ht="16.5" customHeight="1" x14ac:dyDescent="0.25">
      <c r="W2724" s="156" t="s">
        <v>38</v>
      </c>
      <c r="X2724" s="156" t="s">
        <v>38</v>
      </c>
      <c r="Y2724" s="156" t="s">
        <v>38</v>
      </c>
      <c r="Z2724" s="156" t="s">
        <v>38</v>
      </c>
      <c r="AA2724" s="156" t="s">
        <v>38</v>
      </c>
      <c r="AB2724" s="156" t="s">
        <v>38</v>
      </c>
      <c r="AC2724" s="156" t="s">
        <v>38</v>
      </c>
      <c r="AD2724" s="96" t="s">
        <v>290</v>
      </c>
      <c r="AE2724" s="156" t="s">
        <v>38</v>
      </c>
      <c r="AF2724" s="156" t="s">
        <v>38</v>
      </c>
      <c r="AG2724" s="156" t="s">
        <v>38</v>
      </c>
      <c r="AH2724" s="156" t="s">
        <v>38</v>
      </c>
      <c r="AI2724" s="156" t="s">
        <v>38</v>
      </c>
      <c r="AJ2724" s="156" t="s">
        <v>38</v>
      </c>
      <c r="AK2724" s="156" t="s">
        <v>38</v>
      </c>
    </row>
    <row r="2725" spans="23:37" ht="16.5" customHeight="1" x14ac:dyDescent="0.25">
      <c r="W2725" s="156" t="s">
        <v>38</v>
      </c>
      <c r="X2725" s="156" t="s">
        <v>38</v>
      </c>
      <c r="Y2725" s="156" t="s">
        <v>38</v>
      </c>
      <c r="Z2725" s="156" t="s">
        <v>38</v>
      </c>
      <c r="AA2725" s="156" t="s">
        <v>38</v>
      </c>
      <c r="AB2725" s="156" t="s">
        <v>38</v>
      </c>
      <c r="AC2725" s="156" t="s">
        <v>38</v>
      </c>
      <c r="AD2725" s="96" t="s">
        <v>290</v>
      </c>
      <c r="AE2725" s="156" t="s">
        <v>38</v>
      </c>
      <c r="AF2725" s="156" t="s">
        <v>38</v>
      </c>
      <c r="AG2725" s="156" t="s">
        <v>38</v>
      </c>
      <c r="AH2725" s="156" t="s">
        <v>38</v>
      </c>
      <c r="AI2725" s="156" t="s">
        <v>38</v>
      </c>
      <c r="AJ2725" s="156" t="s">
        <v>38</v>
      </c>
      <c r="AK2725" s="156" t="s">
        <v>38</v>
      </c>
    </row>
    <row r="2726" spans="23:37" ht="16.5" customHeight="1" x14ac:dyDescent="0.25">
      <c r="W2726" s="156" t="s">
        <v>38</v>
      </c>
      <c r="X2726" s="156" t="s">
        <v>38</v>
      </c>
      <c r="Y2726" s="156" t="s">
        <v>38</v>
      </c>
      <c r="Z2726" s="156" t="s">
        <v>38</v>
      </c>
      <c r="AA2726" s="156" t="s">
        <v>38</v>
      </c>
      <c r="AB2726" s="156" t="s">
        <v>38</v>
      </c>
      <c r="AC2726" s="156" t="s">
        <v>38</v>
      </c>
      <c r="AD2726" s="96" t="s">
        <v>290</v>
      </c>
      <c r="AE2726" s="156" t="s">
        <v>38</v>
      </c>
      <c r="AF2726" s="156" t="s">
        <v>38</v>
      </c>
      <c r="AG2726" s="156" t="s">
        <v>38</v>
      </c>
      <c r="AH2726" s="156" t="s">
        <v>38</v>
      </c>
      <c r="AI2726" s="156" t="s">
        <v>38</v>
      </c>
      <c r="AJ2726" s="156" t="s">
        <v>38</v>
      </c>
      <c r="AK2726" s="156" t="s">
        <v>38</v>
      </c>
    </row>
    <row r="2727" spans="23:37" ht="16.5" customHeight="1" x14ac:dyDescent="0.25">
      <c r="W2727" s="156" t="s">
        <v>38</v>
      </c>
      <c r="X2727" s="156" t="s">
        <v>38</v>
      </c>
      <c r="Y2727" s="156" t="s">
        <v>38</v>
      </c>
      <c r="Z2727" s="156" t="s">
        <v>38</v>
      </c>
      <c r="AA2727" s="156" t="s">
        <v>38</v>
      </c>
      <c r="AB2727" s="156" t="s">
        <v>38</v>
      </c>
      <c r="AC2727" s="156" t="s">
        <v>38</v>
      </c>
      <c r="AD2727" s="96" t="s">
        <v>290</v>
      </c>
      <c r="AE2727" s="156" t="s">
        <v>38</v>
      </c>
      <c r="AF2727" s="156" t="s">
        <v>38</v>
      </c>
      <c r="AG2727" s="156" t="s">
        <v>38</v>
      </c>
      <c r="AH2727" s="156" t="s">
        <v>38</v>
      </c>
      <c r="AI2727" s="156" t="s">
        <v>38</v>
      </c>
      <c r="AJ2727" s="156" t="s">
        <v>38</v>
      </c>
      <c r="AK2727" s="156" t="s">
        <v>38</v>
      </c>
    </row>
    <row r="2728" spans="23:37" ht="16.5" customHeight="1" x14ac:dyDescent="0.25">
      <c r="W2728" s="156" t="s">
        <v>38</v>
      </c>
      <c r="X2728" s="156" t="s">
        <v>38</v>
      </c>
      <c r="Y2728" s="156" t="s">
        <v>38</v>
      </c>
      <c r="Z2728" s="156" t="s">
        <v>38</v>
      </c>
      <c r="AA2728" s="156" t="s">
        <v>38</v>
      </c>
      <c r="AB2728" s="156" t="s">
        <v>38</v>
      </c>
      <c r="AC2728" s="156" t="s">
        <v>38</v>
      </c>
      <c r="AD2728" s="96" t="s">
        <v>290</v>
      </c>
      <c r="AE2728" s="156" t="s">
        <v>38</v>
      </c>
      <c r="AF2728" s="156" t="s">
        <v>38</v>
      </c>
      <c r="AG2728" s="156" t="s">
        <v>38</v>
      </c>
      <c r="AH2728" s="156" t="s">
        <v>38</v>
      </c>
      <c r="AI2728" s="156" t="s">
        <v>38</v>
      </c>
      <c r="AJ2728" s="156" t="s">
        <v>38</v>
      </c>
      <c r="AK2728" s="156" t="s">
        <v>38</v>
      </c>
    </row>
    <row r="2729" spans="23:37" ht="16.5" customHeight="1" x14ac:dyDescent="0.25">
      <c r="W2729" s="156" t="s">
        <v>38</v>
      </c>
      <c r="X2729" s="156" t="s">
        <v>38</v>
      </c>
      <c r="Y2729" s="156" t="s">
        <v>38</v>
      </c>
      <c r="Z2729" s="156" t="s">
        <v>38</v>
      </c>
      <c r="AA2729" s="156" t="s">
        <v>38</v>
      </c>
      <c r="AB2729" s="156" t="s">
        <v>38</v>
      </c>
      <c r="AC2729" s="156" t="s">
        <v>38</v>
      </c>
      <c r="AD2729" s="96" t="s">
        <v>290</v>
      </c>
      <c r="AE2729" s="156" t="s">
        <v>38</v>
      </c>
      <c r="AF2729" s="156" t="s">
        <v>38</v>
      </c>
      <c r="AG2729" s="156" t="s">
        <v>38</v>
      </c>
      <c r="AH2729" s="156" t="s">
        <v>38</v>
      </c>
      <c r="AI2729" s="156" t="s">
        <v>38</v>
      </c>
      <c r="AJ2729" s="156" t="s">
        <v>38</v>
      </c>
      <c r="AK2729" s="156" t="s">
        <v>38</v>
      </c>
    </row>
    <row r="2730" spans="23:37" ht="16.5" customHeight="1" x14ac:dyDescent="0.25">
      <c r="W2730" s="156" t="s">
        <v>38</v>
      </c>
      <c r="X2730" s="156" t="s">
        <v>38</v>
      </c>
      <c r="Y2730" s="156" t="s">
        <v>38</v>
      </c>
      <c r="Z2730" s="156" t="s">
        <v>38</v>
      </c>
      <c r="AA2730" s="156" t="s">
        <v>38</v>
      </c>
      <c r="AB2730" s="156" t="s">
        <v>38</v>
      </c>
      <c r="AC2730" s="156" t="s">
        <v>38</v>
      </c>
      <c r="AD2730" s="96" t="s">
        <v>290</v>
      </c>
      <c r="AE2730" s="156" t="s">
        <v>38</v>
      </c>
      <c r="AF2730" s="156" t="s">
        <v>38</v>
      </c>
      <c r="AG2730" s="156" t="s">
        <v>38</v>
      </c>
      <c r="AH2730" s="156" t="s">
        <v>38</v>
      </c>
      <c r="AI2730" s="156" t="s">
        <v>38</v>
      </c>
      <c r="AJ2730" s="156" t="s">
        <v>38</v>
      </c>
      <c r="AK2730" s="156" t="s">
        <v>38</v>
      </c>
    </row>
    <row r="2731" spans="23:37" ht="16.5" customHeight="1" x14ac:dyDescent="0.25">
      <c r="W2731" s="156" t="s">
        <v>38</v>
      </c>
      <c r="X2731" s="156" t="s">
        <v>38</v>
      </c>
      <c r="Y2731" s="156" t="s">
        <v>38</v>
      </c>
      <c r="Z2731" s="156" t="s">
        <v>38</v>
      </c>
      <c r="AA2731" s="156" t="s">
        <v>38</v>
      </c>
      <c r="AB2731" s="156" t="s">
        <v>38</v>
      </c>
      <c r="AC2731" s="156" t="s">
        <v>38</v>
      </c>
      <c r="AD2731" s="96" t="s">
        <v>290</v>
      </c>
      <c r="AE2731" s="156" t="s">
        <v>38</v>
      </c>
      <c r="AF2731" s="156" t="s">
        <v>38</v>
      </c>
      <c r="AG2731" s="156" t="s">
        <v>38</v>
      </c>
      <c r="AH2731" s="156" t="s">
        <v>38</v>
      </c>
      <c r="AI2731" s="156" t="s">
        <v>38</v>
      </c>
      <c r="AJ2731" s="156" t="s">
        <v>38</v>
      </c>
      <c r="AK2731" s="156" t="s">
        <v>38</v>
      </c>
    </row>
    <row r="2732" spans="23:37" ht="16.5" customHeight="1" x14ac:dyDescent="0.25">
      <c r="W2732" s="156" t="s">
        <v>38</v>
      </c>
      <c r="X2732" s="156" t="s">
        <v>38</v>
      </c>
      <c r="Y2732" s="156" t="s">
        <v>38</v>
      </c>
      <c r="Z2732" s="156" t="s">
        <v>38</v>
      </c>
      <c r="AA2732" s="156" t="s">
        <v>38</v>
      </c>
      <c r="AB2732" s="156" t="s">
        <v>38</v>
      </c>
      <c r="AC2732" s="156" t="s">
        <v>38</v>
      </c>
      <c r="AD2732" s="96" t="s">
        <v>290</v>
      </c>
      <c r="AE2732" s="156" t="s">
        <v>38</v>
      </c>
      <c r="AF2732" s="156" t="s">
        <v>38</v>
      </c>
      <c r="AG2732" s="156" t="s">
        <v>38</v>
      </c>
      <c r="AH2732" s="156" t="s">
        <v>38</v>
      </c>
      <c r="AI2732" s="156" t="s">
        <v>38</v>
      </c>
      <c r="AJ2732" s="156" t="s">
        <v>38</v>
      </c>
      <c r="AK2732" s="156" t="s">
        <v>38</v>
      </c>
    </row>
    <row r="2733" spans="23:37" ht="16.5" customHeight="1" x14ac:dyDescent="0.25">
      <c r="W2733" s="156" t="s">
        <v>38</v>
      </c>
      <c r="X2733" s="156" t="s">
        <v>38</v>
      </c>
      <c r="Y2733" s="156" t="s">
        <v>38</v>
      </c>
      <c r="Z2733" s="156" t="s">
        <v>38</v>
      </c>
      <c r="AA2733" s="156" t="s">
        <v>38</v>
      </c>
      <c r="AB2733" s="156" t="s">
        <v>38</v>
      </c>
      <c r="AC2733" s="156" t="s">
        <v>38</v>
      </c>
      <c r="AD2733" s="96" t="s">
        <v>290</v>
      </c>
      <c r="AE2733" s="156" t="s">
        <v>38</v>
      </c>
      <c r="AF2733" s="156" t="s">
        <v>38</v>
      </c>
      <c r="AG2733" s="156" t="s">
        <v>38</v>
      </c>
      <c r="AH2733" s="156" t="s">
        <v>38</v>
      </c>
      <c r="AI2733" s="156" t="s">
        <v>38</v>
      </c>
      <c r="AJ2733" s="156" t="s">
        <v>38</v>
      </c>
      <c r="AK2733" s="156" t="s">
        <v>38</v>
      </c>
    </row>
    <row r="2734" spans="23:37" ht="16.5" customHeight="1" x14ac:dyDescent="0.25">
      <c r="W2734" s="156" t="s">
        <v>38</v>
      </c>
      <c r="X2734" s="156" t="s">
        <v>38</v>
      </c>
      <c r="Y2734" s="156" t="s">
        <v>38</v>
      </c>
      <c r="Z2734" s="156" t="s">
        <v>38</v>
      </c>
      <c r="AA2734" s="156" t="s">
        <v>38</v>
      </c>
      <c r="AB2734" s="156" t="s">
        <v>38</v>
      </c>
      <c r="AC2734" s="156" t="s">
        <v>38</v>
      </c>
      <c r="AD2734" s="96" t="s">
        <v>290</v>
      </c>
      <c r="AE2734" s="156" t="s">
        <v>38</v>
      </c>
      <c r="AF2734" s="156" t="s">
        <v>38</v>
      </c>
      <c r="AG2734" s="156" t="s">
        <v>38</v>
      </c>
      <c r="AH2734" s="156" t="s">
        <v>38</v>
      </c>
      <c r="AI2734" s="156" t="s">
        <v>38</v>
      </c>
      <c r="AJ2734" s="156" t="s">
        <v>38</v>
      </c>
      <c r="AK2734" s="156" t="s">
        <v>38</v>
      </c>
    </row>
    <row r="2735" spans="23:37" ht="16.5" customHeight="1" x14ac:dyDescent="0.25">
      <c r="W2735" s="156" t="s">
        <v>38</v>
      </c>
      <c r="X2735" s="156" t="s">
        <v>38</v>
      </c>
      <c r="Y2735" s="156" t="s">
        <v>38</v>
      </c>
      <c r="Z2735" s="156" t="s">
        <v>38</v>
      </c>
      <c r="AA2735" s="156" t="s">
        <v>38</v>
      </c>
      <c r="AB2735" s="156" t="s">
        <v>38</v>
      </c>
      <c r="AC2735" s="156" t="s">
        <v>38</v>
      </c>
      <c r="AD2735" s="96" t="s">
        <v>290</v>
      </c>
      <c r="AE2735" s="156" t="s">
        <v>38</v>
      </c>
      <c r="AF2735" s="156" t="s">
        <v>38</v>
      </c>
      <c r="AG2735" s="156" t="s">
        <v>38</v>
      </c>
      <c r="AH2735" s="156" t="s">
        <v>38</v>
      </c>
      <c r="AI2735" s="156" t="s">
        <v>38</v>
      </c>
      <c r="AJ2735" s="156" t="s">
        <v>38</v>
      </c>
      <c r="AK2735" s="156" t="s">
        <v>38</v>
      </c>
    </row>
    <row r="2736" spans="23:37" ht="16.5" customHeight="1" x14ac:dyDescent="0.25">
      <c r="W2736" s="156" t="s">
        <v>38</v>
      </c>
      <c r="X2736" s="156" t="s">
        <v>38</v>
      </c>
      <c r="Y2736" s="156" t="s">
        <v>38</v>
      </c>
      <c r="Z2736" s="156" t="s">
        <v>38</v>
      </c>
      <c r="AA2736" s="156" t="s">
        <v>38</v>
      </c>
      <c r="AB2736" s="156" t="s">
        <v>38</v>
      </c>
      <c r="AC2736" s="156" t="s">
        <v>38</v>
      </c>
      <c r="AD2736" s="96" t="s">
        <v>290</v>
      </c>
      <c r="AE2736" s="156" t="s">
        <v>38</v>
      </c>
      <c r="AF2736" s="156" t="s">
        <v>38</v>
      </c>
      <c r="AG2736" s="156" t="s">
        <v>38</v>
      </c>
      <c r="AH2736" s="156" t="s">
        <v>38</v>
      </c>
      <c r="AI2736" s="156" t="s">
        <v>38</v>
      </c>
      <c r="AJ2736" s="156" t="s">
        <v>38</v>
      </c>
      <c r="AK2736" s="156" t="s">
        <v>38</v>
      </c>
    </row>
    <row r="2737" spans="23:37" ht="16.5" customHeight="1" x14ac:dyDescent="0.25">
      <c r="W2737" s="156" t="s">
        <v>38</v>
      </c>
      <c r="X2737" s="156" t="s">
        <v>38</v>
      </c>
      <c r="Y2737" s="156" t="s">
        <v>38</v>
      </c>
      <c r="Z2737" s="156" t="s">
        <v>38</v>
      </c>
      <c r="AA2737" s="156" t="s">
        <v>38</v>
      </c>
      <c r="AB2737" s="156" t="s">
        <v>38</v>
      </c>
      <c r="AC2737" s="156" t="s">
        <v>38</v>
      </c>
      <c r="AD2737" s="96" t="s">
        <v>290</v>
      </c>
      <c r="AE2737" s="156" t="s">
        <v>38</v>
      </c>
      <c r="AF2737" s="156" t="s">
        <v>38</v>
      </c>
      <c r="AG2737" s="156" t="s">
        <v>38</v>
      </c>
      <c r="AH2737" s="156" t="s">
        <v>38</v>
      </c>
      <c r="AI2737" s="156" t="s">
        <v>38</v>
      </c>
      <c r="AJ2737" s="156" t="s">
        <v>38</v>
      </c>
      <c r="AK2737" s="156" t="s">
        <v>38</v>
      </c>
    </row>
    <row r="2738" spans="23:37" ht="16.5" customHeight="1" x14ac:dyDescent="0.25">
      <c r="W2738" s="156" t="s">
        <v>38</v>
      </c>
      <c r="X2738" s="156" t="s">
        <v>38</v>
      </c>
      <c r="Y2738" s="156" t="s">
        <v>38</v>
      </c>
      <c r="Z2738" s="156" t="s">
        <v>38</v>
      </c>
      <c r="AA2738" s="156" t="s">
        <v>38</v>
      </c>
      <c r="AB2738" s="156" t="s">
        <v>38</v>
      </c>
      <c r="AC2738" s="156" t="s">
        <v>38</v>
      </c>
      <c r="AD2738" s="96" t="s">
        <v>290</v>
      </c>
      <c r="AE2738" s="156" t="s">
        <v>38</v>
      </c>
      <c r="AF2738" s="156" t="s">
        <v>38</v>
      </c>
      <c r="AG2738" s="156" t="s">
        <v>38</v>
      </c>
      <c r="AH2738" s="156" t="s">
        <v>38</v>
      </c>
      <c r="AI2738" s="156" t="s">
        <v>38</v>
      </c>
      <c r="AJ2738" s="156" t="s">
        <v>38</v>
      </c>
      <c r="AK2738" s="156" t="s">
        <v>38</v>
      </c>
    </row>
    <row r="2739" spans="23:37" ht="16.5" customHeight="1" x14ac:dyDescent="0.25">
      <c r="W2739" s="156" t="s">
        <v>38</v>
      </c>
      <c r="X2739" s="156" t="s">
        <v>38</v>
      </c>
      <c r="Y2739" s="156" t="s">
        <v>38</v>
      </c>
      <c r="Z2739" s="156" t="s">
        <v>38</v>
      </c>
      <c r="AA2739" s="156" t="s">
        <v>38</v>
      </c>
      <c r="AB2739" s="156" t="s">
        <v>38</v>
      </c>
      <c r="AC2739" s="156" t="s">
        <v>38</v>
      </c>
      <c r="AD2739" s="96" t="s">
        <v>290</v>
      </c>
      <c r="AE2739" s="156" t="s">
        <v>38</v>
      </c>
      <c r="AF2739" s="156" t="s">
        <v>38</v>
      </c>
      <c r="AG2739" s="156" t="s">
        <v>38</v>
      </c>
      <c r="AH2739" s="156" t="s">
        <v>38</v>
      </c>
      <c r="AI2739" s="156" t="s">
        <v>38</v>
      </c>
      <c r="AJ2739" s="156" t="s">
        <v>38</v>
      </c>
      <c r="AK2739" s="156" t="s">
        <v>38</v>
      </c>
    </row>
    <row r="2740" spans="23:37" ht="16.5" customHeight="1" x14ac:dyDescent="0.25">
      <c r="W2740" s="156" t="s">
        <v>38</v>
      </c>
      <c r="X2740" s="156" t="s">
        <v>38</v>
      </c>
      <c r="Y2740" s="156" t="s">
        <v>38</v>
      </c>
      <c r="Z2740" s="156" t="s">
        <v>38</v>
      </c>
      <c r="AA2740" s="156" t="s">
        <v>38</v>
      </c>
      <c r="AB2740" s="156" t="s">
        <v>38</v>
      </c>
      <c r="AC2740" s="156" t="s">
        <v>38</v>
      </c>
      <c r="AD2740" s="96" t="s">
        <v>290</v>
      </c>
      <c r="AE2740" s="156" t="s">
        <v>38</v>
      </c>
      <c r="AF2740" s="156" t="s">
        <v>38</v>
      </c>
      <c r="AG2740" s="156" t="s">
        <v>38</v>
      </c>
      <c r="AH2740" s="156" t="s">
        <v>38</v>
      </c>
      <c r="AI2740" s="156" t="s">
        <v>38</v>
      </c>
      <c r="AJ2740" s="156" t="s">
        <v>38</v>
      </c>
      <c r="AK2740" s="156" t="s">
        <v>38</v>
      </c>
    </row>
    <row r="2741" spans="23:37" ht="16.5" customHeight="1" x14ac:dyDescent="0.25">
      <c r="W2741" s="156" t="s">
        <v>38</v>
      </c>
      <c r="X2741" s="156" t="s">
        <v>38</v>
      </c>
      <c r="Y2741" s="156" t="s">
        <v>38</v>
      </c>
      <c r="Z2741" s="156" t="s">
        <v>38</v>
      </c>
      <c r="AA2741" s="156" t="s">
        <v>38</v>
      </c>
      <c r="AB2741" s="156" t="s">
        <v>38</v>
      </c>
      <c r="AC2741" s="156" t="s">
        <v>38</v>
      </c>
      <c r="AD2741" s="96" t="s">
        <v>290</v>
      </c>
      <c r="AE2741" s="156" t="s">
        <v>38</v>
      </c>
      <c r="AF2741" s="156" t="s">
        <v>38</v>
      </c>
      <c r="AG2741" s="156" t="s">
        <v>38</v>
      </c>
      <c r="AH2741" s="156" t="s">
        <v>38</v>
      </c>
      <c r="AI2741" s="156" t="s">
        <v>38</v>
      </c>
      <c r="AJ2741" s="156" t="s">
        <v>38</v>
      </c>
      <c r="AK2741" s="156" t="s">
        <v>38</v>
      </c>
    </row>
    <row r="2742" spans="23:37" ht="16.5" customHeight="1" x14ac:dyDescent="0.25">
      <c r="W2742" s="156" t="s">
        <v>38</v>
      </c>
      <c r="X2742" s="156" t="s">
        <v>38</v>
      </c>
      <c r="Y2742" s="156" t="s">
        <v>38</v>
      </c>
      <c r="Z2742" s="156" t="s">
        <v>38</v>
      </c>
      <c r="AA2742" s="156" t="s">
        <v>38</v>
      </c>
      <c r="AB2742" s="156" t="s">
        <v>38</v>
      </c>
      <c r="AC2742" s="156" t="s">
        <v>38</v>
      </c>
      <c r="AD2742" s="96" t="s">
        <v>290</v>
      </c>
      <c r="AE2742" s="156" t="s">
        <v>38</v>
      </c>
      <c r="AF2742" s="156" t="s">
        <v>38</v>
      </c>
      <c r="AG2742" s="156" t="s">
        <v>38</v>
      </c>
      <c r="AH2742" s="156" t="s">
        <v>38</v>
      </c>
      <c r="AI2742" s="156" t="s">
        <v>38</v>
      </c>
      <c r="AJ2742" s="156" t="s">
        <v>38</v>
      </c>
      <c r="AK2742" s="156" t="s">
        <v>38</v>
      </c>
    </row>
    <row r="2743" spans="23:37" ht="16.5" customHeight="1" x14ac:dyDescent="0.25">
      <c r="W2743" s="156" t="s">
        <v>38</v>
      </c>
      <c r="X2743" s="156" t="s">
        <v>38</v>
      </c>
      <c r="Y2743" s="156" t="s">
        <v>38</v>
      </c>
      <c r="Z2743" s="156" t="s">
        <v>38</v>
      </c>
      <c r="AA2743" s="156" t="s">
        <v>38</v>
      </c>
      <c r="AB2743" s="156" t="s">
        <v>38</v>
      </c>
      <c r="AC2743" s="156" t="s">
        <v>38</v>
      </c>
      <c r="AD2743" s="96" t="s">
        <v>290</v>
      </c>
      <c r="AE2743" s="156" t="s">
        <v>38</v>
      </c>
      <c r="AF2743" s="156" t="s">
        <v>38</v>
      </c>
      <c r="AG2743" s="156" t="s">
        <v>38</v>
      </c>
      <c r="AH2743" s="156" t="s">
        <v>38</v>
      </c>
      <c r="AI2743" s="156" t="s">
        <v>38</v>
      </c>
      <c r="AJ2743" s="156" t="s">
        <v>38</v>
      </c>
      <c r="AK2743" s="156" t="s">
        <v>38</v>
      </c>
    </row>
    <row r="2744" spans="23:37" ht="16.5" customHeight="1" x14ac:dyDescent="0.25">
      <c r="W2744" s="156" t="s">
        <v>38</v>
      </c>
      <c r="X2744" s="156" t="s">
        <v>38</v>
      </c>
      <c r="Y2744" s="156" t="s">
        <v>38</v>
      </c>
      <c r="Z2744" s="156" t="s">
        <v>38</v>
      </c>
      <c r="AA2744" s="156" t="s">
        <v>38</v>
      </c>
      <c r="AB2744" s="156" t="s">
        <v>38</v>
      </c>
      <c r="AC2744" s="156" t="s">
        <v>38</v>
      </c>
      <c r="AD2744" s="96" t="s">
        <v>290</v>
      </c>
      <c r="AE2744" s="156" t="s">
        <v>38</v>
      </c>
      <c r="AF2744" s="156" t="s">
        <v>38</v>
      </c>
      <c r="AG2744" s="156" t="s">
        <v>38</v>
      </c>
      <c r="AH2744" s="156" t="s">
        <v>38</v>
      </c>
      <c r="AI2744" s="156" t="s">
        <v>38</v>
      </c>
      <c r="AJ2744" s="156" t="s">
        <v>38</v>
      </c>
      <c r="AK2744" s="156" t="s">
        <v>38</v>
      </c>
    </row>
    <row r="2745" spans="23:37" ht="16.5" customHeight="1" x14ac:dyDescent="0.25">
      <c r="W2745" s="156" t="s">
        <v>38</v>
      </c>
      <c r="X2745" s="156" t="s">
        <v>38</v>
      </c>
      <c r="Y2745" s="156" t="s">
        <v>38</v>
      </c>
      <c r="Z2745" s="156" t="s">
        <v>38</v>
      </c>
      <c r="AA2745" s="156" t="s">
        <v>38</v>
      </c>
      <c r="AB2745" s="156" t="s">
        <v>38</v>
      </c>
      <c r="AC2745" s="156" t="s">
        <v>38</v>
      </c>
      <c r="AD2745" s="96" t="s">
        <v>290</v>
      </c>
      <c r="AE2745" s="156" t="s">
        <v>38</v>
      </c>
      <c r="AF2745" s="156" t="s">
        <v>38</v>
      </c>
      <c r="AG2745" s="156" t="s">
        <v>38</v>
      </c>
      <c r="AH2745" s="156" t="s">
        <v>38</v>
      </c>
      <c r="AI2745" s="156" t="s">
        <v>38</v>
      </c>
      <c r="AJ2745" s="156" t="s">
        <v>38</v>
      </c>
      <c r="AK2745" s="156" t="s">
        <v>38</v>
      </c>
    </row>
    <row r="2746" spans="23:37" ht="16.5" customHeight="1" x14ac:dyDescent="0.25">
      <c r="W2746" s="156" t="s">
        <v>38</v>
      </c>
      <c r="X2746" s="156" t="s">
        <v>38</v>
      </c>
      <c r="Y2746" s="156" t="s">
        <v>38</v>
      </c>
      <c r="Z2746" s="156" t="s">
        <v>38</v>
      </c>
      <c r="AA2746" s="156" t="s">
        <v>38</v>
      </c>
      <c r="AB2746" s="156" t="s">
        <v>38</v>
      </c>
      <c r="AC2746" s="156" t="s">
        <v>38</v>
      </c>
      <c r="AD2746" s="96" t="s">
        <v>290</v>
      </c>
      <c r="AE2746" s="156" t="s">
        <v>38</v>
      </c>
      <c r="AF2746" s="156" t="s">
        <v>38</v>
      </c>
      <c r="AG2746" s="156" t="s">
        <v>38</v>
      </c>
      <c r="AH2746" s="156" t="s">
        <v>38</v>
      </c>
      <c r="AI2746" s="156" t="s">
        <v>38</v>
      </c>
      <c r="AJ2746" s="156" t="s">
        <v>38</v>
      </c>
      <c r="AK2746" s="156" t="s">
        <v>38</v>
      </c>
    </row>
    <row r="2747" spans="23:37" ht="16.5" customHeight="1" x14ac:dyDescent="0.25">
      <c r="W2747" s="156" t="s">
        <v>38</v>
      </c>
      <c r="X2747" s="156" t="s">
        <v>38</v>
      </c>
      <c r="Y2747" s="156" t="s">
        <v>38</v>
      </c>
      <c r="Z2747" s="156" t="s">
        <v>38</v>
      </c>
      <c r="AA2747" s="156" t="s">
        <v>38</v>
      </c>
      <c r="AB2747" s="156" t="s">
        <v>38</v>
      </c>
      <c r="AC2747" s="156" t="s">
        <v>38</v>
      </c>
      <c r="AD2747" s="96" t="s">
        <v>290</v>
      </c>
      <c r="AE2747" s="156" t="s">
        <v>38</v>
      </c>
      <c r="AF2747" s="156" t="s">
        <v>38</v>
      </c>
      <c r="AG2747" s="156" t="s">
        <v>38</v>
      </c>
      <c r="AH2747" s="156" t="s">
        <v>38</v>
      </c>
      <c r="AI2747" s="156" t="s">
        <v>38</v>
      </c>
      <c r="AJ2747" s="156" t="s">
        <v>38</v>
      </c>
      <c r="AK2747" s="156" t="s">
        <v>38</v>
      </c>
    </row>
    <row r="2748" spans="23:37" ht="16.5" customHeight="1" x14ac:dyDescent="0.25">
      <c r="W2748" s="156" t="s">
        <v>38</v>
      </c>
      <c r="X2748" s="156" t="s">
        <v>38</v>
      </c>
      <c r="Y2748" s="156" t="s">
        <v>38</v>
      </c>
      <c r="Z2748" s="156" t="s">
        <v>38</v>
      </c>
      <c r="AA2748" s="156" t="s">
        <v>38</v>
      </c>
      <c r="AB2748" s="156" t="s">
        <v>38</v>
      </c>
      <c r="AC2748" s="156" t="s">
        <v>38</v>
      </c>
      <c r="AD2748" s="96" t="s">
        <v>290</v>
      </c>
      <c r="AE2748" s="156" t="s">
        <v>38</v>
      </c>
      <c r="AF2748" s="156" t="s">
        <v>38</v>
      </c>
      <c r="AG2748" s="156" t="s">
        <v>38</v>
      </c>
      <c r="AH2748" s="156" t="s">
        <v>38</v>
      </c>
      <c r="AI2748" s="156" t="s">
        <v>38</v>
      </c>
      <c r="AJ2748" s="156" t="s">
        <v>38</v>
      </c>
      <c r="AK2748" s="156" t="s">
        <v>38</v>
      </c>
    </row>
    <row r="2749" spans="23:37" ht="16.5" customHeight="1" x14ac:dyDescent="0.25">
      <c r="W2749" s="156" t="s">
        <v>38</v>
      </c>
      <c r="X2749" s="156" t="s">
        <v>38</v>
      </c>
      <c r="Y2749" s="156" t="s">
        <v>38</v>
      </c>
      <c r="Z2749" s="156" t="s">
        <v>38</v>
      </c>
      <c r="AA2749" s="156" t="s">
        <v>38</v>
      </c>
      <c r="AB2749" s="156" t="s">
        <v>38</v>
      </c>
      <c r="AC2749" s="156" t="s">
        <v>38</v>
      </c>
      <c r="AD2749" s="96" t="s">
        <v>290</v>
      </c>
      <c r="AE2749" s="156" t="s">
        <v>38</v>
      </c>
      <c r="AF2749" s="156" t="s">
        <v>38</v>
      </c>
      <c r="AG2749" s="156" t="s">
        <v>38</v>
      </c>
      <c r="AH2749" s="156" t="s">
        <v>38</v>
      </c>
      <c r="AI2749" s="156" t="s">
        <v>38</v>
      </c>
      <c r="AJ2749" s="156" t="s">
        <v>38</v>
      </c>
      <c r="AK2749" s="156" t="s">
        <v>38</v>
      </c>
    </row>
    <row r="2750" spans="23:37" ht="16.5" customHeight="1" x14ac:dyDescent="0.25">
      <c r="W2750" s="156" t="s">
        <v>38</v>
      </c>
      <c r="X2750" s="156" t="s">
        <v>38</v>
      </c>
      <c r="Y2750" s="156" t="s">
        <v>38</v>
      </c>
      <c r="Z2750" s="156" t="s">
        <v>38</v>
      </c>
      <c r="AA2750" s="156" t="s">
        <v>38</v>
      </c>
      <c r="AB2750" s="156" t="s">
        <v>38</v>
      </c>
      <c r="AC2750" s="156" t="s">
        <v>38</v>
      </c>
      <c r="AD2750" s="96" t="s">
        <v>290</v>
      </c>
      <c r="AE2750" s="156" t="s">
        <v>38</v>
      </c>
      <c r="AF2750" s="156" t="s">
        <v>38</v>
      </c>
      <c r="AG2750" s="156" t="s">
        <v>38</v>
      </c>
      <c r="AH2750" s="156" t="s">
        <v>38</v>
      </c>
      <c r="AI2750" s="156" t="s">
        <v>38</v>
      </c>
      <c r="AJ2750" s="156" t="s">
        <v>38</v>
      </c>
      <c r="AK2750" s="156" t="s">
        <v>38</v>
      </c>
    </row>
    <row r="2751" spans="23:37" ht="16.5" customHeight="1" x14ac:dyDescent="0.25">
      <c r="W2751" s="156" t="s">
        <v>38</v>
      </c>
      <c r="X2751" s="156" t="s">
        <v>38</v>
      </c>
      <c r="Y2751" s="156" t="s">
        <v>38</v>
      </c>
      <c r="Z2751" s="156" t="s">
        <v>38</v>
      </c>
      <c r="AA2751" s="156" t="s">
        <v>38</v>
      </c>
      <c r="AB2751" s="156" t="s">
        <v>38</v>
      </c>
      <c r="AC2751" s="156" t="s">
        <v>38</v>
      </c>
      <c r="AD2751" s="96" t="s">
        <v>290</v>
      </c>
      <c r="AE2751" s="156" t="s">
        <v>38</v>
      </c>
      <c r="AF2751" s="156" t="s">
        <v>38</v>
      </c>
      <c r="AG2751" s="156" t="s">
        <v>38</v>
      </c>
      <c r="AH2751" s="156" t="s">
        <v>38</v>
      </c>
      <c r="AI2751" s="156" t="s">
        <v>38</v>
      </c>
      <c r="AJ2751" s="156" t="s">
        <v>38</v>
      </c>
      <c r="AK2751" s="156" t="s">
        <v>38</v>
      </c>
    </row>
    <row r="2752" spans="23:37" ht="16.5" customHeight="1" x14ac:dyDescent="0.25">
      <c r="W2752" s="156" t="s">
        <v>38</v>
      </c>
      <c r="X2752" s="156" t="s">
        <v>38</v>
      </c>
      <c r="Y2752" s="156" t="s">
        <v>38</v>
      </c>
      <c r="Z2752" s="156" t="s">
        <v>38</v>
      </c>
      <c r="AA2752" s="156" t="s">
        <v>38</v>
      </c>
      <c r="AB2752" s="156" t="s">
        <v>38</v>
      </c>
      <c r="AC2752" s="156" t="s">
        <v>38</v>
      </c>
      <c r="AD2752" s="96" t="s">
        <v>290</v>
      </c>
      <c r="AE2752" s="156" t="s">
        <v>38</v>
      </c>
      <c r="AF2752" s="156" t="s">
        <v>38</v>
      </c>
      <c r="AG2752" s="156" t="s">
        <v>38</v>
      </c>
      <c r="AH2752" s="156" t="s">
        <v>38</v>
      </c>
      <c r="AI2752" s="156" t="s">
        <v>38</v>
      </c>
      <c r="AJ2752" s="156" t="s">
        <v>38</v>
      </c>
      <c r="AK2752" s="156" t="s">
        <v>38</v>
      </c>
    </row>
    <row r="2753" spans="23:37" ht="16.5" customHeight="1" x14ac:dyDescent="0.25">
      <c r="W2753" s="156" t="s">
        <v>38</v>
      </c>
      <c r="X2753" s="156" t="s">
        <v>38</v>
      </c>
      <c r="Y2753" s="156" t="s">
        <v>38</v>
      </c>
      <c r="Z2753" s="156" t="s">
        <v>38</v>
      </c>
      <c r="AA2753" s="156" t="s">
        <v>38</v>
      </c>
      <c r="AB2753" s="156" t="s">
        <v>38</v>
      </c>
      <c r="AC2753" s="156" t="s">
        <v>38</v>
      </c>
      <c r="AD2753" s="96" t="s">
        <v>290</v>
      </c>
      <c r="AE2753" s="156" t="s">
        <v>38</v>
      </c>
      <c r="AF2753" s="156" t="s">
        <v>38</v>
      </c>
      <c r="AG2753" s="156" t="s">
        <v>38</v>
      </c>
      <c r="AH2753" s="156" t="s">
        <v>38</v>
      </c>
      <c r="AI2753" s="156" t="s">
        <v>38</v>
      </c>
      <c r="AJ2753" s="156" t="s">
        <v>38</v>
      </c>
      <c r="AK2753" s="156" t="s">
        <v>38</v>
      </c>
    </row>
    <row r="2754" spans="23:37" ht="16.5" customHeight="1" x14ac:dyDescent="0.25">
      <c r="W2754" s="156" t="s">
        <v>38</v>
      </c>
      <c r="X2754" s="156" t="s">
        <v>38</v>
      </c>
      <c r="Y2754" s="156" t="s">
        <v>38</v>
      </c>
      <c r="Z2754" s="156" t="s">
        <v>38</v>
      </c>
      <c r="AA2754" s="156" t="s">
        <v>38</v>
      </c>
      <c r="AB2754" s="156" t="s">
        <v>38</v>
      </c>
      <c r="AC2754" s="156" t="s">
        <v>38</v>
      </c>
      <c r="AD2754" s="96" t="s">
        <v>290</v>
      </c>
      <c r="AE2754" s="156" t="s">
        <v>38</v>
      </c>
      <c r="AF2754" s="156" t="s">
        <v>38</v>
      </c>
      <c r="AG2754" s="156" t="s">
        <v>38</v>
      </c>
      <c r="AH2754" s="156" t="s">
        <v>38</v>
      </c>
      <c r="AI2754" s="156" t="s">
        <v>38</v>
      </c>
      <c r="AJ2754" s="156" t="s">
        <v>38</v>
      </c>
      <c r="AK2754" s="156" t="s">
        <v>38</v>
      </c>
    </row>
    <row r="2755" spans="23:37" ht="16.5" customHeight="1" x14ac:dyDescent="0.25">
      <c r="W2755" s="156" t="s">
        <v>38</v>
      </c>
      <c r="X2755" s="156" t="s">
        <v>38</v>
      </c>
      <c r="Y2755" s="156" t="s">
        <v>38</v>
      </c>
      <c r="Z2755" s="156" t="s">
        <v>38</v>
      </c>
      <c r="AA2755" s="156" t="s">
        <v>38</v>
      </c>
      <c r="AB2755" s="156" t="s">
        <v>38</v>
      </c>
      <c r="AC2755" s="156" t="s">
        <v>38</v>
      </c>
      <c r="AD2755" s="96" t="s">
        <v>290</v>
      </c>
      <c r="AE2755" s="156" t="s">
        <v>38</v>
      </c>
      <c r="AF2755" s="156" t="s">
        <v>38</v>
      </c>
      <c r="AG2755" s="156" t="s">
        <v>38</v>
      </c>
      <c r="AH2755" s="156" t="s">
        <v>38</v>
      </c>
      <c r="AI2755" s="156" t="s">
        <v>38</v>
      </c>
      <c r="AJ2755" s="156" t="s">
        <v>38</v>
      </c>
      <c r="AK2755" s="156" t="s">
        <v>38</v>
      </c>
    </row>
    <row r="2756" spans="23:37" ht="16.5" customHeight="1" x14ac:dyDescent="0.25">
      <c r="W2756" s="156" t="s">
        <v>38</v>
      </c>
      <c r="X2756" s="156" t="s">
        <v>38</v>
      </c>
      <c r="Y2756" s="156" t="s">
        <v>38</v>
      </c>
      <c r="Z2756" s="156" t="s">
        <v>38</v>
      </c>
      <c r="AA2756" s="156" t="s">
        <v>38</v>
      </c>
      <c r="AB2756" s="156" t="s">
        <v>38</v>
      </c>
      <c r="AC2756" s="156" t="s">
        <v>38</v>
      </c>
      <c r="AD2756" s="96" t="s">
        <v>290</v>
      </c>
      <c r="AE2756" s="156" t="s">
        <v>38</v>
      </c>
      <c r="AF2756" s="156" t="s">
        <v>38</v>
      </c>
      <c r="AG2756" s="156" t="s">
        <v>38</v>
      </c>
      <c r="AH2756" s="156" t="s">
        <v>38</v>
      </c>
      <c r="AI2756" s="156" t="s">
        <v>38</v>
      </c>
      <c r="AJ2756" s="156" t="s">
        <v>38</v>
      </c>
      <c r="AK2756" s="156" t="s">
        <v>38</v>
      </c>
    </row>
    <row r="2757" spans="23:37" ht="16.5" customHeight="1" x14ac:dyDescent="0.25">
      <c r="W2757" s="156" t="s">
        <v>38</v>
      </c>
      <c r="X2757" s="156" t="s">
        <v>38</v>
      </c>
      <c r="Y2757" s="156" t="s">
        <v>38</v>
      </c>
      <c r="Z2757" s="156" t="s">
        <v>38</v>
      </c>
      <c r="AA2757" s="156" t="s">
        <v>38</v>
      </c>
      <c r="AB2757" s="156" t="s">
        <v>38</v>
      </c>
      <c r="AC2757" s="156" t="s">
        <v>38</v>
      </c>
      <c r="AD2757" s="96" t="s">
        <v>290</v>
      </c>
      <c r="AE2757" s="156" t="s">
        <v>38</v>
      </c>
      <c r="AF2757" s="156" t="s">
        <v>38</v>
      </c>
      <c r="AG2757" s="156" t="s">
        <v>38</v>
      </c>
      <c r="AH2757" s="156" t="s">
        <v>38</v>
      </c>
      <c r="AI2757" s="156" t="s">
        <v>38</v>
      </c>
      <c r="AJ2757" s="156" t="s">
        <v>38</v>
      </c>
      <c r="AK2757" s="156" t="s">
        <v>38</v>
      </c>
    </row>
    <row r="2758" spans="23:37" ht="16.5" customHeight="1" x14ac:dyDescent="0.25">
      <c r="W2758" s="156" t="s">
        <v>38</v>
      </c>
      <c r="X2758" s="156" t="s">
        <v>38</v>
      </c>
      <c r="Y2758" s="156" t="s">
        <v>38</v>
      </c>
      <c r="Z2758" s="156" t="s">
        <v>38</v>
      </c>
      <c r="AA2758" s="156" t="s">
        <v>38</v>
      </c>
      <c r="AB2758" s="156" t="s">
        <v>38</v>
      </c>
      <c r="AC2758" s="156" t="s">
        <v>38</v>
      </c>
      <c r="AD2758" s="96" t="s">
        <v>290</v>
      </c>
      <c r="AE2758" s="156" t="s">
        <v>38</v>
      </c>
      <c r="AF2758" s="156" t="s">
        <v>38</v>
      </c>
      <c r="AG2758" s="156" t="s">
        <v>38</v>
      </c>
      <c r="AH2758" s="156" t="s">
        <v>38</v>
      </c>
      <c r="AI2758" s="156" t="s">
        <v>38</v>
      </c>
      <c r="AJ2758" s="156" t="s">
        <v>38</v>
      </c>
      <c r="AK2758" s="156" t="s">
        <v>38</v>
      </c>
    </row>
    <row r="2759" spans="23:37" ht="16.5" customHeight="1" x14ac:dyDescent="0.25">
      <c r="W2759" s="156" t="s">
        <v>38</v>
      </c>
      <c r="X2759" s="156" t="s">
        <v>38</v>
      </c>
      <c r="Y2759" s="156" t="s">
        <v>38</v>
      </c>
      <c r="Z2759" s="156" t="s">
        <v>38</v>
      </c>
      <c r="AA2759" s="156" t="s">
        <v>38</v>
      </c>
      <c r="AB2759" s="156" t="s">
        <v>38</v>
      </c>
      <c r="AC2759" s="156" t="s">
        <v>38</v>
      </c>
      <c r="AD2759" s="96" t="s">
        <v>290</v>
      </c>
      <c r="AE2759" s="156" t="s">
        <v>38</v>
      </c>
      <c r="AF2759" s="156" t="s">
        <v>38</v>
      </c>
      <c r="AG2759" s="156" t="s">
        <v>38</v>
      </c>
      <c r="AH2759" s="156" t="s">
        <v>38</v>
      </c>
      <c r="AI2759" s="156" t="s">
        <v>38</v>
      </c>
      <c r="AJ2759" s="156" t="s">
        <v>38</v>
      </c>
      <c r="AK2759" s="156" t="s">
        <v>38</v>
      </c>
    </row>
    <row r="2760" spans="23:37" ht="16.5" customHeight="1" x14ac:dyDescent="0.25">
      <c r="W2760" s="156" t="s">
        <v>38</v>
      </c>
      <c r="X2760" s="156" t="s">
        <v>38</v>
      </c>
      <c r="Y2760" s="156" t="s">
        <v>38</v>
      </c>
      <c r="Z2760" s="156" t="s">
        <v>38</v>
      </c>
      <c r="AA2760" s="156" t="s">
        <v>38</v>
      </c>
      <c r="AB2760" s="156" t="s">
        <v>38</v>
      </c>
      <c r="AC2760" s="156" t="s">
        <v>38</v>
      </c>
      <c r="AD2760" s="96" t="s">
        <v>290</v>
      </c>
      <c r="AE2760" s="156" t="s">
        <v>38</v>
      </c>
      <c r="AF2760" s="156" t="s">
        <v>38</v>
      </c>
      <c r="AG2760" s="156" t="s">
        <v>38</v>
      </c>
      <c r="AH2760" s="156" t="s">
        <v>38</v>
      </c>
      <c r="AI2760" s="156" t="s">
        <v>38</v>
      </c>
      <c r="AJ2760" s="156" t="s">
        <v>38</v>
      </c>
      <c r="AK2760" s="156" t="s">
        <v>38</v>
      </c>
    </row>
    <row r="2761" spans="23:37" ht="16.5" customHeight="1" x14ac:dyDescent="0.25">
      <c r="W2761" s="156" t="s">
        <v>38</v>
      </c>
      <c r="X2761" s="156" t="s">
        <v>38</v>
      </c>
      <c r="Y2761" s="156" t="s">
        <v>38</v>
      </c>
      <c r="Z2761" s="156" t="s">
        <v>38</v>
      </c>
      <c r="AA2761" s="156" t="s">
        <v>38</v>
      </c>
      <c r="AB2761" s="156" t="s">
        <v>38</v>
      </c>
      <c r="AC2761" s="156" t="s">
        <v>38</v>
      </c>
      <c r="AD2761" s="96" t="s">
        <v>290</v>
      </c>
      <c r="AE2761" s="156" t="s">
        <v>38</v>
      </c>
      <c r="AF2761" s="156" t="s">
        <v>38</v>
      </c>
      <c r="AG2761" s="156" t="s">
        <v>38</v>
      </c>
      <c r="AH2761" s="156" t="s">
        <v>38</v>
      </c>
      <c r="AI2761" s="156" t="s">
        <v>38</v>
      </c>
      <c r="AJ2761" s="156" t="s">
        <v>38</v>
      </c>
      <c r="AK2761" s="156" t="s">
        <v>38</v>
      </c>
    </row>
    <row r="2762" spans="23:37" ht="16.5" customHeight="1" x14ac:dyDescent="0.25">
      <c r="W2762" s="156" t="s">
        <v>38</v>
      </c>
      <c r="X2762" s="156" t="s">
        <v>38</v>
      </c>
      <c r="Y2762" s="156" t="s">
        <v>38</v>
      </c>
      <c r="Z2762" s="156" t="s">
        <v>38</v>
      </c>
      <c r="AA2762" s="156" t="s">
        <v>38</v>
      </c>
      <c r="AB2762" s="156" t="s">
        <v>38</v>
      </c>
      <c r="AC2762" s="156" t="s">
        <v>38</v>
      </c>
      <c r="AD2762" s="96" t="s">
        <v>290</v>
      </c>
      <c r="AE2762" s="156" t="s">
        <v>38</v>
      </c>
      <c r="AF2762" s="156" t="s">
        <v>38</v>
      </c>
      <c r="AG2762" s="156" t="s">
        <v>38</v>
      </c>
      <c r="AH2762" s="156" t="s">
        <v>38</v>
      </c>
      <c r="AI2762" s="156" t="s">
        <v>38</v>
      </c>
      <c r="AJ2762" s="156" t="s">
        <v>38</v>
      </c>
      <c r="AK2762" s="156" t="s">
        <v>38</v>
      </c>
    </row>
    <row r="2763" spans="23:37" ht="16.5" customHeight="1" x14ac:dyDescent="0.25">
      <c r="W2763" s="156" t="s">
        <v>38</v>
      </c>
      <c r="X2763" s="156" t="s">
        <v>38</v>
      </c>
      <c r="Y2763" s="156" t="s">
        <v>38</v>
      </c>
      <c r="Z2763" s="156" t="s">
        <v>38</v>
      </c>
      <c r="AA2763" s="156" t="s">
        <v>38</v>
      </c>
      <c r="AB2763" s="156" t="s">
        <v>38</v>
      </c>
      <c r="AC2763" s="156" t="s">
        <v>38</v>
      </c>
      <c r="AD2763" s="96" t="s">
        <v>290</v>
      </c>
      <c r="AE2763" s="156" t="s">
        <v>38</v>
      </c>
      <c r="AF2763" s="156" t="s">
        <v>38</v>
      </c>
      <c r="AG2763" s="156" t="s">
        <v>38</v>
      </c>
      <c r="AH2763" s="156" t="s">
        <v>38</v>
      </c>
      <c r="AI2763" s="156" t="s">
        <v>38</v>
      </c>
      <c r="AJ2763" s="156" t="s">
        <v>38</v>
      </c>
      <c r="AK2763" s="156" t="s">
        <v>38</v>
      </c>
    </row>
    <row r="2764" spans="23:37" ht="16.5" customHeight="1" x14ac:dyDescent="0.25">
      <c r="W2764" s="156" t="s">
        <v>38</v>
      </c>
      <c r="X2764" s="156" t="s">
        <v>38</v>
      </c>
      <c r="Y2764" s="156" t="s">
        <v>38</v>
      </c>
      <c r="Z2764" s="156" t="s">
        <v>38</v>
      </c>
      <c r="AA2764" s="156" t="s">
        <v>38</v>
      </c>
      <c r="AB2764" s="156" t="s">
        <v>38</v>
      </c>
      <c r="AC2764" s="156" t="s">
        <v>38</v>
      </c>
      <c r="AD2764" s="96" t="s">
        <v>290</v>
      </c>
      <c r="AE2764" s="156" t="s">
        <v>38</v>
      </c>
      <c r="AF2764" s="156" t="s">
        <v>38</v>
      </c>
      <c r="AG2764" s="156" t="s">
        <v>38</v>
      </c>
      <c r="AH2764" s="156" t="s">
        <v>38</v>
      </c>
      <c r="AI2764" s="156" t="s">
        <v>38</v>
      </c>
      <c r="AJ2764" s="156" t="s">
        <v>38</v>
      </c>
      <c r="AK2764" s="156" t="s">
        <v>38</v>
      </c>
    </row>
    <row r="2765" spans="23:37" ht="16.5" customHeight="1" x14ac:dyDescent="0.25">
      <c r="W2765" s="156" t="s">
        <v>38</v>
      </c>
      <c r="X2765" s="156" t="s">
        <v>38</v>
      </c>
      <c r="Y2765" s="156" t="s">
        <v>38</v>
      </c>
      <c r="Z2765" s="156" t="s">
        <v>38</v>
      </c>
      <c r="AA2765" s="156" t="s">
        <v>38</v>
      </c>
      <c r="AB2765" s="156" t="s">
        <v>38</v>
      </c>
      <c r="AC2765" s="156" t="s">
        <v>38</v>
      </c>
      <c r="AD2765" s="96" t="s">
        <v>290</v>
      </c>
      <c r="AE2765" s="156" t="s">
        <v>38</v>
      </c>
      <c r="AF2765" s="156" t="s">
        <v>38</v>
      </c>
      <c r="AG2765" s="156" t="s">
        <v>38</v>
      </c>
      <c r="AH2765" s="156" t="s">
        <v>38</v>
      </c>
      <c r="AI2765" s="156" t="s">
        <v>38</v>
      </c>
      <c r="AJ2765" s="156" t="s">
        <v>38</v>
      </c>
      <c r="AK2765" s="156" t="s">
        <v>38</v>
      </c>
    </row>
    <row r="2766" spans="23:37" ht="16.5" customHeight="1" x14ac:dyDescent="0.25">
      <c r="W2766" s="156" t="s">
        <v>38</v>
      </c>
      <c r="X2766" s="156" t="s">
        <v>38</v>
      </c>
      <c r="Y2766" s="156" t="s">
        <v>38</v>
      </c>
      <c r="Z2766" s="156" t="s">
        <v>38</v>
      </c>
      <c r="AA2766" s="156" t="s">
        <v>38</v>
      </c>
      <c r="AB2766" s="156" t="s">
        <v>38</v>
      </c>
      <c r="AC2766" s="156" t="s">
        <v>38</v>
      </c>
      <c r="AD2766" s="96" t="s">
        <v>290</v>
      </c>
      <c r="AE2766" s="156" t="s">
        <v>38</v>
      </c>
      <c r="AF2766" s="156" t="s">
        <v>38</v>
      </c>
      <c r="AG2766" s="156" t="s">
        <v>38</v>
      </c>
      <c r="AH2766" s="156" t="s">
        <v>38</v>
      </c>
      <c r="AI2766" s="156" t="s">
        <v>38</v>
      </c>
      <c r="AJ2766" s="156" t="s">
        <v>38</v>
      </c>
      <c r="AK2766" s="156" t="s">
        <v>38</v>
      </c>
    </row>
    <row r="2767" spans="23:37" ht="16.5" customHeight="1" x14ac:dyDescent="0.25">
      <c r="W2767" s="156" t="s">
        <v>38</v>
      </c>
      <c r="X2767" s="156" t="s">
        <v>38</v>
      </c>
      <c r="Y2767" s="156" t="s">
        <v>38</v>
      </c>
      <c r="Z2767" s="156" t="s">
        <v>38</v>
      </c>
      <c r="AA2767" s="156" t="s">
        <v>38</v>
      </c>
      <c r="AB2767" s="156" t="s">
        <v>38</v>
      </c>
      <c r="AC2767" s="156" t="s">
        <v>38</v>
      </c>
      <c r="AD2767" s="96" t="s">
        <v>290</v>
      </c>
      <c r="AE2767" s="156" t="s">
        <v>38</v>
      </c>
      <c r="AF2767" s="156" t="s">
        <v>38</v>
      </c>
      <c r="AG2767" s="156" t="s">
        <v>38</v>
      </c>
      <c r="AH2767" s="156" t="s">
        <v>38</v>
      </c>
      <c r="AI2767" s="156" t="s">
        <v>38</v>
      </c>
      <c r="AJ2767" s="156" t="s">
        <v>38</v>
      </c>
      <c r="AK2767" s="156" t="s">
        <v>38</v>
      </c>
    </row>
    <row r="2768" spans="23:37" ht="16.5" customHeight="1" x14ac:dyDescent="0.25">
      <c r="W2768" s="156" t="s">
        <v>38</v>
      </c>
      <c r="X2768" s="156" t="s">
        <v>38</v>
      </c>
      <c r="Y2768" s="156" t="s">
        <v>38</v>
      </c>
      <c r="Z2768" s="156" t="s">
        <v>38</v>
      </c>
      <c r="AA2768" s="156" t="s">
        <v>38</v>
      </c>
      <c r="AB2768" s="156" t="s">
        <v>38</v>
      </c>
      <c r="AC2768" s="156" t="s">
        <v>38</v>
      </c>
      <c r="AD2768" s="96" t="s">
        <v>290</v>
      </c>
      <c r="AE2768" s="156" t="s">
        <v>38</v>
      </c>
      <c r="AF2768" s="156" t="s">
        <v>38</v>
      </c>
      <c r="AG2768" s="156" t="s">
        <v>38</v>
      </c>
      <c r="AH2768" s="156" t="s">
        <v>38</v>
      </c>
      <c r="AI2768" s="156" t="s">
        <v>38</v>
      </c>
      <c r="AJ2768" s="156" t="s">
        <v>38</v>
      </c>
      <c r="AK2768" s="156" t="s">
        <v>38</v>
      </c>
    </row>
    <row r="2769" spans="23:37" ht="16.5" customHeight="1" x14ac:dyDescent="0.25">
      <c r="W2769" s="156" t="s">
        <v>38</v>
      </c>
      <c r="X2769" s="156" t="s">
        <v>38</v>
      </c>
      <c r="Y2769" s="156" t="s">
        <v>38</v>
      </c>
      <c r="Z2769" s="156" t="s">
        <v>38</v>
      </c>
      <c r="AA2769" s="156" t="s">
        <v>38</v>
      </c>
      <c r="AB2769" s="156" t="s">
        <v>38</v>
      </c>
      <c r="AC2769" s="156" t="s">
        <v>38</v>
      </c>
      <c r="AD2769" s="96" t="s">
        <v>290</v>
      </c>
      <c r="AE2769" s="156" t="s">
        <v>38</v>
      </c>
      <c r="AF2769" s="156" t="s">
        <v>38</v>
      </c>
      <c r="AG2769" s="156" t="s">
        <v>38</v>
      </c>
      <c r="AH2769" s="156" t="s">
        <v>38</v>
      </c>
      <c r="AI2769" s="156" t="s">
        <v>38</v>
      </c>
      <c r="AJ2769" s="156" t="s">
        <v>38</v>
      </c>
      <c r="AK2769" s="156" t="s">
        <v>38</v>
      </c>
    </row>
    <row r="2770" spans="23:37" ht="16.5" customHeight="1" x14ac:dyDescent="0.25">
      <c r="W2770" s="156" t="s">
        <v>38</v>
      </c>
      <c r="X2770" s="156" t="s">
        <v>38</v>
      </c>
      <c r="Y2770" s="156" t="s">
        <v>38</v>
      </c>
      <c r="Z2770" s="156" t="s">
        <v>38</v>
      </c>
      <c r="AA2770" s="156" t="s">
        <v>38</v>
      </c>
      <c r="AB2770" s="156" t="s">
        <v>38</v>
      </c>
      <c r="AC2770" s="156" t="s">
        <v>38</v>
      </c>
      <c r="AD2770" s="96" t="s">
        <v>290</v>
      </c>
      <c r="AE2770" s="156" t="s">
        <v>38</v>
      </c>
      <c r="AF2770" s="156" t="s">
        <v>38</v>
      </c>
      <c r="AG2770" s="156" t="s">
        <v>38</v>
      </c>
      <c r="AH2770" s="156" t="s">
        <v>38</v>
      </c>
      <c r="AI2770" s="156" t="s">
        <v>38</v>
      </c>
      <c r="AJ2770" s="156" t="s">
        <v>38</v>
      </c>
      <c r="AK2770" s="156" t="s">
        <v>38</v>
      </c>
    </row>
    <row r="2771" spans="23:37" ht="16.5" customHeight="1" x14ac:dyDescent="0.25">
      <c r="W2771" s="156" t="s">
        <v>38</v>
      </c>
      <c r="X2771" s="156" t="s">
        <v>38</v>
      </c>
      <c r="Y2771" s="156" t="s">
        <v>38</v>
      </c>
      <c r="Z2771" s="156" t="s">
        <v>38</v>
      </c>
      <c r="AA2771" s="156" t="s">
        <v>38</v>
      </c>
      <c r="AB2771" s="156" t="s">
        <v>38</v>
      </c>
      <c r="AC2771" s="156" t="s">
        <v>38</v>
      </c>
      <c r="AD2771" s="96" t="s">
        <v>290</v>
      </c>
      <c r="AE2771" s="156" t="s">
        <v>38</v>
      </c>
      <c r="AF2771" s="156" t="s">
        <v>38</v>
      </c>
      <c r="AG2771" s="156" t="s">
        <v>38</v>
      </c>
      <c r="AH2771" s="156" t="s">
        <v>38</v>
      </c>
      <c r="AI2771" s="156" t="s">
        <v>38</v>
      </c>
      <c r="AJ2771" s="156" t="s">
        <v>38</v>
      </c>
      <c r="AK2771" s="156" t="s">
        <v>38</v>
      </c>
    </row>
    <row r="2772" spans="23:37" ht="16.5" customHeight="1" x14ac:dyDescent="0.25">
      <c r="W2772" s="156" t="s">
        <v>38</v>
      </c>
      <c r="X2772" s="156" t="s">
        <v>38</v>
      </c>
      <c r="Y2772" s="156" t="s">
        <v>38</v>
      </c>
      <c r="Z2772" s="156" t="s">
        <v>38</v>
      </c>
      <c r="AA2772" s="156" t="s">
        <v>38</v>
      </c>
      <c r="AB2772" s="156" t="s">
        <v>38</v>
      </c>
      <c r="AC2772" s="156" t="s">
        <v>38</v>
      </c>
      <c r="AD2772" s="96" t="s">
        <v>290</v>
      </c>
      <c r="AE2772" s="156" t="s">
        <v>38</v>
      </c>
      <c r="AF2772" s="156" t="s">
        <v>38</v>
      </c>
      <c r="AG2772" s="156" t="s">
        <v>38</v>
      </c>
      <c r="AH2772" s="156" t="s">
        <v>38</v>
      </c>
      <c r="AI2772" s="156" t="s">
        <v>38</v>
      </c>
      <c r="AJ2772" s="156" t="s">
        <v>38</v>
      </c>
      <c r="AK2772" s="156" t="s">
        <v>38</v>
      </c>
    </row>
    <row r="2773" spans="23:37" ht="16.5" customHeight="1" x14ac:dyDescent="0.25">
      <c r="W2773" s="156" t="s">
        <v>38</v>
      </c>
      <c r="X2773" s="156" t="s">
        <v>38</v>
      </c>
      <c r="Y2773" s="156" t="s">
        <v>38</v>
      </c>
      <c r="Z2773" s="156" t="s">
        <v>38</v>
      </c>
      <c r="AA2773" s="156" t="s">
        <v>38</v>
      </c>
      <c r="AB2773" s="156" t="s">
        <v>38</v>
      </c>
      <c r="AC2773" s="156" t="s">
        <v>38</v>
      </c>
      <c r="AD2773" s="96" t="s">
        <v>290</v>
      </c>
      <c r="AE2773" s="156" t="s">
        <v>38</v>
      </c>
      <c r="AF2773" s="156" t="s">
        <v>38</v>
      </c>
      <c r="AG2773" s="156" t="s">
        <v>38</v>
      </c>
      <c r="AH2773" s="156" t="s">
        <v>38</v>
      </c>
      <c r="AI2773" s="156" t="s">
        <v>38</v>
      </c>
      <c r="AJ2773" s="156" t="s">
        <v>38</v>
      </c>
      <c r="AK2773" s="156" t="s">
        <v>38</v>
      </c>
    </row>
    <row r="2774" spans="23:37" ht="16.5" customHeight="1" x14ac:dyDescent="0.25">
      <c r="W2774" s="156" t="s">
        <v>38</v>
      </c>
      <c r="X2774" s="156" t="s">
        <v>38</v>
      </c>
      <c r="Y2774" s="156" t="s">
        <v>38</v>
      </c>
      <c r="Z2774" s="156" t="s">
        <v>38</v>
      </c>
      <c r="AA2774" s="156" t="s">
        <v>38</v>
      </c>
      <c r="AB2774" s="156" t="s">
        <v>38</v>
      </c>
      <c r="AC2774" s="156" t="s">
        <v>38</v>
      </c>
      <c r="AD2774" s="96" t="s">
        <v>290</v>
      </c>
      <c r="AE2774" s="156" t="s">
        <v>38</v>
      </c>
      <c r="AF2774" s="156" t="s">
        <v>38</v>
      </c>
      <c r="AG2774" s="156" t="s">
        <v>38</v>
      </c>
      <c r="AH2774" s="156" t="s">
        <v>38</v>
      </c>
      <c r="AI2774" s="156" t="s">
        <v>38</v>
      </c>
      <c r="AJ2774" s="156" t="s">
        <v>38</v>
      </c>
      <c r="AK2774" s="156" t="s">
        <v>38</v>
      </c>
    </row>
    <row r="2775" spans="23:37" ht="16.5" customHeight="1" x14ac:dyDescent="0.25">
      <c r="W2775" s="156" t="s">
        <v>38</v>
      </c>
      <c r="X2775" s="156" t="s">
        <v>38</v>
      </c>
      <c r="Y2775" s="156" t="s">
        <v>38</v>
      </c>
      <c r="Z2775" s="156" t="s">
        <v>38</v>
      </c>
      <c r="AA2775" s="156" t="s">
        <v>38</v>
      </c>
      <c r="AB2775" s="156" t="s">
        <v>38</v>
      </c>
      <c r="AC2775" s="156" t="s">
        <v>38</v>
      </c>
      <c r="AD2775" s="96" t="s">
        <v>290</v>
      </c>
      <c r="AE2775" s="156" t="s">
        <v>38</v>
      </c>
      <c r="AF2775" s="156" t="s">
        <v>38</v>
      </c>
      <c r="AG2775" s="156" t="s">
        <v>38</v>
      </c>
      <c r="AH2775" s="156" t="s">
        <v>38</v>
      </c>
      <c r="AI2775" s="156" t="s">
        <v>38</v>
      </c>
      <c r="AJ2775" s="156" t="s">
        <v>38</v>
      </c>
      <c r="AK2775" s="156" t="s">
        <v>38</v>
      </c>
    </row>
    <row r="2776" spans="23:37" ht="16.5" customHeight="1" x14ac:dyDescent="0.25">
      <c r="W2776" s="156" t="s">
        <v>38</v>
      </c>
      <c r="X2776" s="156" t="s">
        <v>38</v>
      </c>
      <c r="Y2776" s="156" t="s">
        <v>38</v>
      </c>
      <c r="Z2776" s="156" t="s">
        <v>38</v>
      </c>
      <c r="AA2776" s="156" t="s">
        <v>38</v>
      </c>
      <c r="AB2776" s="156" t="s">
        <v>38</v>
      </c>
      <c r="AC2776" s="156" t="s">
        <v>38</v>
      </c>
      <c r="AD2776" s="96" t="s">
        <v>290</v>
      </c>
      <c r="AE2776" s="156" t="s">
        <v>38</v>
      </c>
      <c r="AF2776" s="156" t="s">
        <v>38</v>
      </c>
      <c r="AG2776" s="156" t="s">
        <v>38</v>
      </c>
      <c r="AH2776" s="156" t="s">
        <v>38</v>
      </c>
      <c r="AI2776" s="156" t="s">
        <v>38</v>
      </c>
      <c r="AJ2776" s="156" t="s">
        <v>38</v>
      </c>
      <c r="AK2776" s="156" t="s">
        <v>38</v>
      </c>
    </row>
    <row r="2777" spans="23:37" ht="16.5" customHeight="1" x14ac:dyDescent="0.25">
      <c r="W2777" s="156" t="s">
        <v>38</v>
      </c>
      <c r="X2777" s="156" t="s">
        <v>38</v>
      </c>
      <c r="Y2777" s="156" t="s">
        <v>38</v>
      </c>
      <c r="Z2777" s="156" t="s">
        <v>38</v>
      </c>
      <c r="AA2777" s="156" t="s">
        <v>38</v>
      </c>
      <c r="AB2777" s="156" t="s">
        <v>38</v>
      </c>
      <c r="AC2777" s="156" t="s">
        <v>38</v>
      </c>
      <c r="AD2777" s="96" t="s">
        <v>290</v>
      </c>
      <c r="AE2777" s="156" t="s">
        <v>38</v>
      </c>
      <c r="AF2777" s="156" t="s">
        <v>38</v>
      </c>
      <c r="AG2777" s="156" t="s">
        <v>38</v>
      </c>
      <c r="AH2777" s="156" t="s">
        <v>38</v>
      </c>
      <c r="AI2777" s="156" t="s">
        <v>38</v>
      </c>
      <c r="AJ2777" s="156" t="s">
        <v>38</v>
      </c>
      <c r="AK2777" s="156" t="s">
        <v>38</v>
      </c>
    </row>
    <row r="2778" spans="23:37" ht="16.5" customHeight="1" x14ac:dyDescent="0.25">
      <c r="W2778" s="156" t="s">
        <v>38</v>
      </c>
      <c r="X2778" s="156" t="s">
        <v>38</v>
      </c>
      <c r="Y2778" s="156" t="s">
        <v>38</v>
      </c>
      <c r="Z2778" s="156" t="s">
        <v>38</v>
      </c>
      <c r="AA2778" s="156" t="s">
        <v>38</v>
      </c>
      <c r="AB2778" s="156" t="s">
        <v>38</v>
      </c>
      <c r="AC2778" s="156" t="s">
        <v>38</v>
      </c>
      <c r="AD2778" s="96" t="s">
        <v>290</v>
      </c>
      <c r="AE2778" s="156" t="s">
        <v>38</v>
      </c>
      <c r="AF2778" s="156" t="s">
        <v>38</v>
      </c>
      <c r="AG2778" s="156" t="s">
        <v>38</v>
      </c>
      <c r="AH2778" s="156" t="s">
        <v>38</v>
      </c>
      <c r="AI2778" s="156" t="s">
        <v>38</v>
      </c>
      <c r="AJ2778" s="156" t="s">
        <v>38</v>
      </c>
      <c r="AK2778" s="156" t="s">
        <v>38</v>
      </c>
    </row>
    <row r="2779" spans="23:37" ht="16.5" customHeight="1" x14ac:dyDescent="0.25">
      <c r="W2779" s="156" t="s">
        <v>38</v>
      </c>
      <c r="X2779" s="156" t="s">
        <v>38</v>
      </c>
      <c r="Y2779" s="156" t="s">
        <v>38</v>
      </c>
      <c r="Z2779" s="156" t="s">
        <v>38</v>
      </c>
      <c r="AA2779" s="156" t="s">
        <v>38</v>
      </c>
      <c r="AB2779" s="156" t="s">
        <v>38</v>
      </c>
      <c r="AC2779" s="156" t="s">
        <v>38</v>
      </c>
      <c r="AD2779" s="96" t="s">
        <v>290</v>
      </c>
      <c r="AE2779" s="156" t="s">
        <v>38</v>
      </c>
      <c r="AF2779" s="156" t="s">
        <v>38</v>
      </c>
      <c r="AG2779" s="156" t="s">
        <v>38</v>
      </c>
      <c r="AH2779" s="156" t="s">
        <v>38</v>
      </c>
      <c r="AI2779" s="156" t="s">
        <v>38</v>
      </c>
      <c r="AJ2779" s="156" t="s">
        <v>38</v>
      </c>
      <c r="AK2779" s="156" t="s">
        <v>38</v>
      </c>
    </row>
    <row r="2780" spans="23:37" ht="16.5" customHeight="1" x14ac:dyDescent="0.25">
      <c r="W2780" s="156" t="s">
        <v>38</v>
      </c>
      <c r="X2780" s="156" t="s">
        <v>38</v>
      </c>
      <c r="Y2780" s="156" t="s">
        <v>38</v>
      </c>
      <c r="Z2780" s="156" t="s">
        <v>38</v>
      </c>
      <c r="AA2780" s="156" t="s">
        <v>38</v>
      </c>
      <c r="AB2780" s="156" t="s">
        <v>38</v>
      </c>
      <c r="AC2780" s="156" t="s">
        <v>38</v>
      </c>
      <c r="AD2780" s="96" t="s">
        <v>290</v>
      </c>
      <c r="AE2780" s="156" t="s">
        <v>38</v>
      </c>
      <c r="AF2780" s="156" t="s">
        <v>38</v>
      </c>
      <c r="AG2780" s="156" t="s">
        <v>38</v>
      </c>
      <c r="AH2780" s="156" t="s">
        <v>38</v>
      </c>
      <c r="AI2780" s="156" t="s">
        <v>38</v>
      </c>
      <c r="AJ2780" s="156" t="s">
        <v>38</v>
      </c>
      <c r="AK2780" s="156" t="s">
        <v>38</v>
      </c>
    </row>
    <row r="2781" spans="23:37" ht="16.5" customHeight="1" x14ac:dyDescent="0.25">
      <c r="W2781" s="156" t="s">
        <v>38</v>
      </c>
      <c r="X2781" s="156" t="s">
        <v>38</v>
      </c>
      <c r="Y2781" s="156" t="s">
        <v>38</v>
      </c>
      <c r="Z2781" s="156" t="s">
        <v>38</v>
      </c>
      <c r="AA2781" s="156" t="s">
        <v>38</v>
      </c>
      <c r="AB2781" s="156" t="s">
        <v>38</v>
      </c>
      <c r="AC2781" s="156" t="s">
        <v>38</v>
      </c>
      <c r="AD2781" s="96" t="s">
        <v>290</v>
      </c>
      <c r="AE2781" s="156" t="s">
        <v>38</v>
      </c>
      <c r="AF2781" s="156" t="s">
        <v>38</v>
      </c>
      <c r="AG2781" s="156" t="s">
        <v>38</v>
      </c>
      <c r="AH2781" s="156" t="s">
        <v>38</v>
      </c>
      <c r="AI2781" s="156" t="s">
        <v>38</v>
      </c>
      <c r="AJ2781" s="156" t="s">
        <v>38</v>
      </c>
      <c r="AK2781" s="156" t="s">
        <v>38</v>
      </c>
    </row>
    <row r="2782" spans="23:37" ht="16.5" customHeight="1" x14ac:dyDescent="0.25">
      <c r="W2782" s="156" t="s">
        <v>38</v>
      </c>
      <c r="X2782" s="156" t="s">
        <v>38</v>
      </c>
      <c r="Y2782" s="156" t="s">
        <v>38</v>
      </c>
      <c r="Z2782" s="156" t="s">
        <v>38</v>
      </c>
      <c r="AA2782" s="156" t="s">
        <v>38</v>
      </c>
      <c r="AB2782" s="156" t="s">
        <v>38</v>
      </c>
      <c r="AC2782" s="156" t="s">
        <v>38</v>
      </c>
      <c r="AD2782" s="96" t="s">
        <v>290</v>
      </c>
      <c r="AE2782" s="156" t="s">
        <v>38</v>
      </c>
      <c r="AF2782" s="156" t="s">
        <v>38</v>
      </c>
      <c r="AG2782" s="156" t="s">
        <v>38</v>
      </c>
      <c r="AH2782" s="156" t="s">
        <v>38</v>
      </c>
      <c r="AI2782" s="156" t="s">
        <v>38</v>
      </c>
      <c r="AJ2782" s="156" t="s">
        <v>38</v>
      </c>
      <c r="AK2782" s="156" t="s">
        <v>38</v>
      </c>
    </row>
    <row r="2783" spans="23:37" ht="16.5" customHeight="1" x14ac:dyDescent="0.25">
      <c r="W2783" s="156" t="s">
        <v>38</v>
      </c>
      <c r="X2783" s="156" t="s">
        <v>38</v>
      </c>
      <c r="Y2783" s="156" t="s">
        <v>38</v>
      </c>
      <c r="Z2783" s="156" t="s">
        <v>38</v>
      </c>
      <c r="AA2783" s="156" t="s">
        <v>38</v>
      </c>
      <c r="AB2783" s="156" t="s">
        <v>38</v>
      </c>
      <c r="AC2783" s="156" t="s">
        <v>38</v>
      </c>
      <c r="AD2783" s="96" t="s">
        <v>290</v>
      </c>
      <c r="AE2783" s="156" t="s">
        <v>38</v>
      </c>
      <c r="AF2783" s="156" t="s">
        <v>38</v>
      </c>
      <c r="AG2783" s="156" t="s">
        <v>38</v>
      </c>
      <c r="AH2783" s="156" t="s">
        <v>38</v>
      </c>
      <c r="AI2783" s="156" t="s">
        <v>38</v>
      </c>
      <c r="AJ2783" s="156" t="s">
        <v>38</v>
      </c>
      <c r="AK2783" s="156" t="s">
        <v>38</v>
      </c>
    </row>
    <row r="2784" spans="23:37" ht="16.5" customHeight="1" x14ac:dyDescent="0.25">
      <c r="W2784" s="156" t="s">
        <v>38</v>
      </c>
      <c r="X2784" s="156" t="s">
        <v>38</v>
      </c>
      <c r="Y2784" s="156" t="s">
        <v>38</v>
      </c>
      <c r="Z2784" s="156" t="s">
        <v>38</v>
      </c>
      <c r="AA2784" s="156" t="s">
        <v>38</v>
      </c>
      <c r="AB2784" s="156" t="s">
        <v>38</v>
      </c>
      <c r="AC2784" s="156" t="s">
        <v>38</v>
      </c>
      <c r="AD2784" s="96" t="s">
        <v>290</v>
      </c>
      <c r="AE2784" s="156" t="s">
        <v>38</v>
      </c>
      <c r="AF2784" s="156" t="s">
        <v>38</v>
      </c>
      <c r="AG2784" s="156" t="s">
        <v>38</v>
      </c>
      <c r="AH2784" s="156" t="s">
        <v>38</v>
      </c>
      <c r="AI2784" s="156" t="s">
        <v>38</v>
      </c>
      <c r="AJ2784" s="156" t="s">
        <v>38</v>
      </c>
      <c r="AK2784" s="156" t="s">
        <v>38</v>
      </c>
    </row>
    <row r="2785" spans="23:37" ht="16.5" customHeight="1" x14ac:dyDescent="0.25">
      <c r="W2785" s="156" t="s">
        <v>38</v>
      </c>
      <c r="X2785" s="156" t="s">
        <v>38</v>
      </c>
      <c r="Y2785" s="156" t="s">
        <v>38</v>
      </c>
      <c r="Z2785" s="156" t="s">
        <v>38</v>
      </c>
      <c r="AA2785" s="156" t="s">
        <v>38</v>
      </c>
      <c r="AB2785" s="156" t="s">
        <v>38</v>
      </c>
      <c r="AC2785" s="156" t="s">
        <v>38</v>
      </c>
      <c r="AD2785" s="96" t="s">
        <v>290</v>
      </c>
      <c r="AE2785" s="156" t="s">
        <v>38</v>
      </c>
      <c r="AF2785" s="156" t="s">
        <v>38</v>
      </c>
      <c r="AG2785" s="156" t="s">
        <v>38</v>
      </c>
      <c r="AH2785" s="156" t="s">
        <v>38</v>
      </c>
      <c r="AI2785" s="156" t="s">
        <v>38</v>
      </c>
      <c r="AJ2785" s="156" t="s">
        <v>38</v>
      </c>
      <c r="AK2785" s="156" t="s">
        <v>38</v>
      </c>
    </row>
    <row r="2786" spans="23:37" ht="16.5" customHeight="1" x14ac:dyDescent="0.25">
      <c r="W2786" s="156" t="s">
        <v>38</v>
      </c>
      <c r="X2786" s="156" t="s">
        <v>38</v>
      </c>
      <c r="Y2786" s="156" t="s">
        <v>38</v>
      </c>
      <c r="Z2786" s="156" t="s">
        <v>38</v>
      </c>
      <c r="AA2786" s="156" t="s">
        <v>38</v>
      </c>
      <c r="AB2786" s="156" t="s">
        <v>38</v>
      </c>
      <c r="AC2786" s="156" t="s">
        <v>38</v>
      </c>
      <c r="AD2786" s="96" t="s">
        <v>290</v>
      </c>
      <c r="AE2786" s="156" t="s">
        <v>38</v>
      </c>
      <c r="AF2786" s="156" t="s">
        <v>38</v>
      </c>
      <c r="AG2786" s="156" t="s">
        <v>38</v>
      </c>
      <c r="AH2786" s="156" t="s">
        <v>38</v>
      </c>
      <c r="AI2786" s="156" t="s">
        <v>38</v>
      </c>
      <c r="AJ2786" s="156" t="s">
        <v>38</v>
      </c>
      <c r="AK2786" s="156" t="s">
        <v>38</v>
      </c>
    </row>
    <row r="2787" spans="23:37" ht="16.5" customHeight="1" x14ac:dyDescent="0.25">
      <c r="W2787" s="156" t="s">
        <v>38</v>
      </c>
      <c r="X2787" s="156" t="s">
        <v>38</v>
      </c>
      <c r="Y2787" s="156" t="s">
        <v>38</v>
      </c>
      <c r="Z2787" s="156" t="s">
        <v>38</v>
      </c>
      <c r="AA2787" s="156" t="s">
        <v>38</v>
      </c>
      <c r="AB2787" s="156" t="s">
        <v>38</v>
      </c>
      <c r="AC2787" s="156" t="s">
        <v>38</v>
      </c>
      <c r="AD2787" s="96" t="s">
        <v>290</v>
      </c>
      <c r="AE2787" s="156" t="s">
        <v>38</v>
      </c>
      <c r="AF2787" s="156" t="s">
        <v>38</v>
      </c>
      <c r="AG2787" s="156" t="s">
        <v>38</v>
      </c>
      <c r="AH2787" s="156" t="s">
        <v>38</v>
      </c>
      <c r="AI2787" s="156" t="s">
        <v>38</v>
      </c>
      <c r="AJ2787" s="156" t="s">
        <v>38</v>
      </c>
      <c r="AK2787" s="156" t="s">
        <v>38</v>
      </c>
    </row>
    <row r="2788" spans="23:37" ht="16.5" customHeight="1" x14ac:dyDescent="0.25">
      <c r="W2788" s="156" t="s">
        <v>38</v>
      </c>
      <c r="X2788" s="156" t="s">
        <v>38</v>
      </c>
      <c r="Y2788" s="156" t="s">
        <v>38</v>
      </c>
      <c r="Z2788" s="156" t="s">
        <v>38</v>
      </c>
      <c r="AA2788" s="156" t="s">
        <v>38</v>
      </c>
      <c r="AB2788" s="156" t="s">
        <v>38</v>
      </c>
      <c r="AC2788" s="156" t="s">
        <v>38</v>
      </c>
      <c r="AD2788" s="96" t="s">
        <v>290</v>
      </c>
      <c r="AE2788" s="156" t="s">
        <v>38</v>
      </c>
      <c r="AF2788" s="156" t="s">
        <v>38</v>
      </c>
      <c r="AG2788" s="156" t="s">
        <v>38</v>
      </c>
      <c r="AH2788" s="156" t="s">
        <v>38</v>
      </c>
      <c r="AI2788" s="156" t="s">
        <v>38</v>
      </c>
      <c r="AJ2788" s="156" t="s">
        <v>38</v>
      </c>
      <c r="AK2788" s="156" t="s">
        <v>38</v>
      </c>
    </row>
    <row r="2789" spans="23:37" ht="16.5" customHeight="1" x14ac:dyDescent="0.25">
      <c r="W2789" s="156" t="s">
        <v>38</v>
      </c>
      <c r="X2789" s="156" t="s">
        <v>38</v>
      </c>
      <c r="Y2789" s="156" t="s">
        <v>38</v>
      </c>
      <c r="Z2789" s="156" t="s">
        <v>38</v>
      </c>
      <c r="AA2789" s="156" t="s">
        <v>38</v>
      </c>
      <c r="AB2789" s="156" t="s">
        <v>38</v>
      </c>
      <c r="AC2789" s="156" t="s">
        <v>38</v>
      </c>
      <c r="AD2789" s="96" t="s">
        <v>290</v>
      </c>
      <c r="AE2789" s="156" t="s">
        <v>38</v>
      </c>
      <c r="AF2789" s="156" t="s">
        <v>38</v>
      </c>
      <c r="AG2789" s="156" t="s">
        <v>38</v>
      </c>
      <c r="AH2789" s="156" t="s">
        <v>38</v>
      </c>
      <c r="AI2789" s="156" t="s">
        <v>38</v>
      </c>
      <c r="AJ2789" s="156" t="s">
        <v>38</v>
      </c>
      <c r="AK2789" s="156" t="s">
        <v>38</v>
      </c>
    </row>
    <row r="2790" spans="23:37" ht="16.5" customHeight="1" x14ac:dyDescent="0.25">
      <c r="W2790" s="156" t="s">
        <v>38</v>
      </c>
      <c r="X2790" s="156" t="s">
        <v>38</v>
      </c>
      <c r="Y2790" s="156" t="s">
        <v>38</v>
      </c>
      <c r="Z2790" s="156" t="s">
        <v>38</v>
      </c>
      <c r="AA2790" s="156" t="s">
        <v>38</v>
      </c>
      <c r="AB2790" s="156" t="s">
        <v>38</v>
      </c>
      <c r="AC2790" s="156" t="s">
        <v>38</v>
      </c>
      <c r="AD2790" s="96" t="s">
        <v>290</v>
      </c>
      <c r="AE2790" s="156" t="s">
        <v>38</v>
      </c>
      <c r="AF2790" s="156" t="s">
        <v>38</v>
      </c>
      <c r="AG2790" s="156" t="s">
        <v>38</v>
      </c>
      <c r="AH2790" s="156" t="s">
        <v>38</v>
      </c>
      <c r="AI2790" s="156" t="s">
        <v>38</v>
      </c>
      <c r="AJ2790" s="156" t="s">
        <v>38</v>
      </c>
      <c r="AK2790" s="156" t="s">
        <v>38</v>
      </c>
    </row>
    <row r="2791" spans="23:37" ht="16.5" customHeight="1" x14ac:dyDescent="0.25">
      <c r="W2791" s="156" t="s">
        <v>38</v>
      </c>
      <c r="X2791" s="156" t="s">
        <v>38</v>
      </c>
      <c r="Y2791" s="156" t="s">
        <v>38</v>
      </c>
      <c r="Z2791" s="156" t="s">
        <v>38</v>
      </c>
      <c r="AA2791" s="156" t="s">
        <v>38</v>
      </c>
      <c r="AB2791" s="156" t="s">
        <v>38</v>
      </c>
      <c r="AC2791" s="156" t="s">
        <v>38</v>
      </c>
      <c r="AD2791" s="96" t="s">
        <v>290</v>
      </c>
      <c r="AE2791" s="156" t="s">
        <v>38</v>
      </c>
      <c r="AF2791" s="156" t="s">
        <v>38</v>
      </c>
      <c r="AG2791" s="156" t="s">
        <v>38</v>
      </c>
      <c r="AH2791" s="156" t="s">
        <v>38</v>
      </c>
      <c r="AI2791" s="156" t="s">
        <v>38</v>
      </c>
      <c r="AJ2791" s="156" t="s">
        <v>38</v>
      </c>
      <c r="AK2791" s="156" t="s">
        <v>38</v>
      </c>
    </row>
    <row r="2792" spans="23:37" ht="16.5" customHeight="1" x14ac:dyDescent="0.25">
      <c r="W2792" s="156" t="s">
        <v>38</v>
      </c>
      <c r="X2792" s="156" t="s">
        <v>38</v>
      </c>
      <c r="Y2792" s="156" t="s">
        <v>38</v>
      </c>
      <c r="Z2792" s="156" t="s">
        <v>38</v>
      </c>
      <c r="AA2792" s="156" t="s">
        <v>38</v>
      </c>
      <c r="AB2792" s="156" t="s">
        <v>38</v>
      </c>
      <c r="AC2792" s="156" t="s">
        <v>38</v>
      </c>
      <c r="AD2792" s="96" t="s">
        <v>290</v>
      </c>
      <c r="AE2792" s="156" t="s">
        <v>38</v>
      </c>
      <c r="AF2792" s="156" t="s">
        <v>38</v>
      </c>
      <c r="AG2792" s="156" t="s">
        <v>38</v>
      </c>
      <c r="AH2792" s="156" t="s">
        <v>38</v>
      </c>
      <c r="AI2792" s="156" t="s">
        <v>38</v>
      </c>
      <c r="AJ2792" s="156" t="s">
        <v>38</v>
      </c>
      <c r="AK2792" s="156" t="s">
        <v>38</v>
      </c>
    </row>
    <row r="2793" spans="23:37" ht="16.5" customHeight="1" x14ac:dyDescent="0.25">
      <c r="W2793" s="156" t="s">
        <v>38</v>
      </c>
      <c r="X2793" s="156" t="s">
        <v>38</v>
      </c>
      <c r="Y2793" s="156" t="s">
        <v>38</v>
      </c>
      <c r="Z2793" s="156" t="s">
        <v>38</v>
      </c>
      <c r="AA2793" s="156" t="s">
        <v>38</v>
      </c>
      <c r="AB2793" s="156" t="s">
        <v>38</v>
      </c>
      <c r="AC2793" s="156" t="s">
        <v>38</v>
      </c>
      <c r="AD2793" s="96" t="s">
        <v>290</v>
      </c>
      <c r="AE2793" s="156" t="s">
        <v>38</v>
      </c>
      <c r="AF2793" s="156" t="s">
        <v>38</v>
      </c>
      <c r="AG2793" s="156" t="s">
        <v>38</v>
      </c>
      <c r="AH2793" s="156" t="s">
        <v>38</v>
      </c>
      <c r="AI2793" s="156" t="s">
        <v>38</v>
      </c>
      <c r="AJ2793" s="156" t="s">
        <v>38</v>
      </c>
      <c r="AK2793" s="156" t="s">
        <v>38</v>
      </c>
    </row>
    <row r="2794" spans="23:37" ht="16.5" customHeight="1" x14ac:dyDescent="0.25">
      <c r="W2794" s="156" t="s">
        <v>38</v>
      </c>
      <c r="X2794" s="156" t="s">
        <v>38</v>
      </c>
      <c r="Y2794" s="156" t="s">
        <v>38</v>
      </c>
      <c r="Z2794" s="156" t="s">
        <v>38</v>
      </c>
      <c r="AA2794" s="156" t="s">
        <v>38</v>
      </c>
      <c r="AB2794" s="156" t="s">
        <v>38</v>
      </c>
      <c r="AC2794" s="156" t="s">
        <v>38</v>
      </c>
      <c r="AD2794" s="96" t="s">
        <v>290</v>
      </c>
      <c r="AE2794" s="156" t="s">
        <v>38</v>
      </c>
      <c r="AF2794" s="156" t="s">
        <v>38</v>
      </c>
      <c r="AG2794" s="156" t="s">
        <v>38</v>
      </c>
      <c r="AH2794" s="156" t="s">
        <v>38</v>
      </c>
      <c r="AI2794" s="156" t="s">
        <v>38</v>
      </c>
      <c r="AJ2794" s="156" t="s">
        <v>38</v>
      </c>
      <c r="AK2794" s="156" t="s">
        <v>38</v>
      </c>
    </row>
    <row r="2795" spans="23:37" ht="16.5" customHeight="1" x14ac:dyDescent="0.25">
      <c r="W2795" s="156" t="s">
        <v>38</v>
      </c>
      <c r="X2795" s="156" t="s">
        <v>38</v>
      </c>
      <c r="Y2795" s="156" t="s">
        <v>38</v>
      </c>
      <c r="Z2795" s="156" t="s">
        <v>38</v>
      </c>
      <c r="AA2795" s="156" t="s">
        <v>38</v>
      </c>
      <c r="AB2795" s="156" t="s">
        <v>38</v>
      </c>
      <c r="AC2795" s="156" t="s">
        <v>38</v>
      </c>
      <c r="AD2795" s="96" t="s">
        <v>290</v>
      </c>
      <c r="AE2795" s="156" t="s">
        <v>38</v>
      </c>
      <c r="AF2795" s="156" t="s">
        <v>38</v>
      </c>
      <c r="AG2795" s="156" t="s">
        <v>38</v>
      </c>
      <c r="AH2795" s="156" t="s">
        <v>38</v>
      </c>
      <c r="AI2795" s="156" t="s">
        <v>38</v>
      </c>
      <c r="AJ2795" s="156" t="s">
        <v>38</v>
      </c>
      <c r="AK2795" s="156" t="s">
        <v>38</v>
      </c>
    </row>
    <row r="2796" spans="23:37" ht="16.5" customHeight="1" x14ac:dyDescent="0.25">
      <c r="W2796" s="156" t="s">
        <v>38</v>
      </c>
      <c r="X2796" s="156" t="s">
        <v>38</v>
      </c>
      <c r="Y2796" s="156" t="s">
        <v>38</v>
      </c>
      <c r="Z2796" s="156" t="s">
        <v>38</v>
      </c>
      <c r="AA2796" s="156" t="s">
        <v>38</v>
      </c>
      <c r="AB2796" s="156" t="s">
        <v>38</v>
      </c>
      <c r="AC2796" s="156" t="s">
        <v>38</v>
      </c>
      <c r="AD2796" s="96" t="s">
        <v>290</v>
      </c>
      <c r="AE2796" s="156" t="s">
        <v>38</v>
      </c>
      <c r="AF2796" s="156" t="s">
        <v>38</v>
      </c>
      <c r="AG2796" s="156" t="s">
        <v>38</v>
      </c>
      <c r="AH2796" s="156" t="s">
        <v>38</v>
      </c>
      <c r="AI2796" s="156" t="s">
        <v>38</v>
      </c>
      <c r="AJ2796" s="156" t="s">
        <v>38</v>
      </c>
      <c r="AK2796" s="156" t="s">
        <v>38</v>
      </c>
    </row>
    <row r="2797" spans="23:37" ht="16.5" customHeight="1" x14ac:dyDescent="0.25">
      <c r="W2797" s="156" t="s">
        <v>38</v>
      </c>
      <c r="X2797" s="156" t="s">
        <v>38</v>
      </c>
      <c r="Y2797" s="156" t="s">
        <v>38</v>
      </c>
      <c r="Z2797" s="156" t="s">
        <v>38</v>
      </c>
      <c r="AA2797" s="156" t="s">
        <v>38</v>
      </c>
      <c r="AB2797" s="156" t="s">
        <v>38</v>
      </c>
      <c r="AC2797" s="156" t="s">
        <v>38</v>
      </c>
      <c r="AD2797" s="96" t="s">
        <v>290</v>
      </c>
      <c r="AE2797" s="156" t="s">
        <v>38</v>
      </c>
      <c r="AF2797" s="156" t="s">
        <v>38</v>
      </c>
      <c r="AG2797" s="156" t="s">
        <v>38</v>
      </c>
      <c r="AH2797" s="156" t="s">
        <v>38</v>
      </c>
      <c r="AI2797" s="156" t="s">
        <v>38</v>
      </c>
      <c r="AJ2797" s="156" t="s">
        <v>38</v>
      </c>
      <c r="AK2797" s="156" t="s">
        <v>38</v>
      </c>
    </row>
    <row r="2798" spans="23:37" ht="16.5" customHeight="1" x14ac:dyDescent="0.25">
      <c r="W2798" s="156" t="s">
        <v>38</v>
      </c>
      <c r="X2798" s="156" t="s">
        <v>38</v>
      </c>
      <c r="Y2798" s="156" t="s">
        <v>38</v>
      </c>
      <c r="Z2798" s="156" t="s">
        <v>38</v>
      </c>
      <c r="AA2798" s="156" t="s">
        <v>38</v>
      </c>
      <c r="AB2798" s="156" t="s">
        <v>38</v>
      </c>
      <c r="AC2798" s="156" t="s">
        <v>38</v>
      </c>
      <c r="AD2798" s="96" t="s">
        <v>290</v>
      </c>
      <c r="AE2798" s="156" t="s">
        <v>38</v>
      </c>
      <c r="AF2798" s="156" t="s">
        <v>38</v>
      </c>
      <c r="AG2798" s="156" t="s">
        <v>38</v>
      </c>
      <c r="AH2798" s="156" t="s">
        <v>38</v>
      </c>
      <c r="AI2798" s="156" t="s">
        <v>38</v>
      </c>
      <c r="AJ2798" s="156" t="s">
        <v>38</v>
      </c>
      <c r="AK2798" s="156" t="s">
        <v>38</v>
      </c>
    </row>
    <row r="2799" spans="23:37" ht="16.5" customHeight="1" x14ac:dyDescent="0.25">
      <c r="W2799" s="156" t="s">
        <v>38</v>
      </c>
      <c r="X2799" s="156" t="s">
        <v>38</v>
      </c>
      <c r="Y2799" s="156" t="s">
        <v>38</v>
      </c>
      <c r="Z2799" s="156" t="s">
        <v>38</v>
      </c>
      <c r="AA2799" s="156" t="s">
        <v>38</v>
      </c>
      <c r="AB2799" s="156" t="s">
        <v>38</v>
      </c>
      <c r="AC2799" s="156" t="s">
        <v>38</v>
      </c>
      <c r="AD2799" s="96" t="s">
        <v>290</v>
      </c>
      <c r="AE2799" s="156" t="s">
        <v>38</v>
      </c>
      <c r="AF2799" s="156" t="s">
        <v>38</v>
      </c>
      <c r="AG2799" s="156" t="s">
        <v>38</v>
      </c>
      <c r="AH2799" s="156" t="s">
        <v>38</v>
      </c>
      <c r="AI2799" s="156" t="s">
        <v>38</v>
      </c>
      <c r="AJ2799" s="156" t="s">
        <v>38</v>
      </c>
      <c r="AK2799" s="156" t="s">
        <v>38</v>
      </c>
    </row>
    <row r="2800" spans="23:37" ht="16.5" customHeight="1" x14ac:dyDescent="0.25">
      <c r="W2800" s="156" t="s">
        <v>38</v>
      </c>
      <c r="X2800" s="156" t="s">
        <v>38</v>
      </c>
      <c r="Y2800" s="156" t="s">
        <v>38</v>
      </c>
      <c r="Z2800" s="156" t="s">
        <v>38</v>
      </c>
      <c r="AA2800" s="156" t="s">
        <v>38</v>
      </c>
      <c r="AB2800" s="156" t="s">
        <v>38</v>
      </c>
      <c r="AC2800" s="156" t="s">
        <v>38</v>
      </c>
      <c r="AD2800" s="96" t="s">
        <v>290</v>
      </c>
      <c r="AE2800" s="156" t="s">
        <v>38</v>
      </c>
      <c r="AF2800" s="156" t="s">
        <v>38</v>
      </c>
      <c r="AG2800" s="156" t="s">
        <v>38</v>
      </c>
      <c r="AH2800" s="156" t="s">
        <v>38</v>
      </c>
      <c r="AI2800" s="156" t="s">
        <v>38</v>
      </c>
      <c r="AJ2800" s="156" t="s">
        <v>38</v>
      </c>
      <c r="AK2800" s="156" t="s">
        <v>38</v>
      </c>
    </row>
    <row r="2801" spans="23:37" ht="16.5" customHeight="1" x14ac:dyDescent="0.25">
      <c r="W2801" s="156" t="s">
        <v>38</v>
      </c>
      <c r="X2801" s="156" t="s">
        <v>38</v>
      </c>
      <c r="Y2801" s="156" t="s">
        <v>38</v>
      </c>
      <c r="Z2801" s="156" t="s">
        <v>38</v>
      </c>
      <c r="AA2801" s="156" t="s">
        <v>38</v>
      </c>
      <c r="AB2801" s="156" t="s">
        <v>38</v>
      </c>
      <c r="AC2801" s="156" t="s">
        <v>38</v>
      </c>
      <c r="AD2801" s="96" t="s">
        <v>290</v>
      </c>
      <c r="AE2801" s="156" t="s">
        <v>38</v>
      </c>
      <c r="AF2801" s="156" t="s">
        <v>38</v>
      </c>
      <c r="AG2801" s="156" t="s">
        <v>38</v>
      </c>
      <c r="AH2801" s="156" t="s">
        <v>38</v>
      </c>
      <c r="AI2801" s="156" t="s">
        <v>38</v>
      </c>
      <c r="AJ2801" s="156" t="s">
        <v>38</v>
      </c>
      <c r="AK2801" s="156" t="s">
        <v>38</v>
      </c>
    </row>
    <row r="2802" spans="23:37" ht="16.5" customHeight="1" x14ac:dyDescent="0.25">
      <c r="W2802" s="156" t="s">
        <v>38</v>
      </c>
      <c r="X2802" s="156" t="s">
        <v>38</v>
      </c>
      <c r="Y2802" s="156" t="s">
        <v>38</v>
      </c>
      <c r="Z2802" s="156" t="s">
        <v>38</v>
      </c>
      <c r="AA2802" s="156" t="s">
        <v>38</v>
      </c>
      <c r="AB2802" s="156" t="s">
        <v>38</v>
      </c>
      <c r="AC2802" s="156" t="s">
        <v>38</v>
      </c>
      <c r="AD2802" s="96" t="s">
        <v>290</v>
      </c>
      <c r="AE2802" s="156" t="s">
        <v>38</v>
      </c>
      <c r="AF2802" s="156" t="s">
        <v>38</v>
      </c>
      <c r="AG2802" s="156" t="s">
        <v>38</v>
      </c>
      <c r="AH2802" s="156" t="s">
        <v>38</v>
      </c>
      <c r="AI2802" s="156" t="s">
        <v>38</v>
      </c>
      <c r="AJ2802" s="156" t="s">
        <v>38</v>
      </c>
      <c r="AK2802" s="156" t="s">
        <v>38</v>
      </c>
    </row>
    <row r="2803" spans="23:37" ht="16.5" customHeight="1" x14ac:dyDescent="0.25">
      <c r="W2803" s="156" t="s">
        <v>38</v>
      </c>
      <c r="X2803" s="156" t="s">
        <v>38</v>
      </c>
      <c r="Y2803" s="156" t="s">
        <v>38</v>
      </c>
      <c r="Z2803" s="156" t="s">
        <v>38</v>
      </c>
      <c r="AA2803" s="156" t="s">
        <v>38</v>
      </c>
      <c r="AB2803" s="156" t="s">
        <v>38</v>
      </c>
      <c r="AC2803" s="156" t="s">
        <v>38</v>
      </c>
      <c r="AD2803" s="96" t="s">
        <v>290</v>
      </c>
      <c r="AE2803" s="156" t="s">
        <v>38</v>
      </c>
      <c r="AF2803" s="156" t="s">
        <v>38</v>
      </c>
      <c r="AG2803" s="156" t="s">
        <v>38</v>
      </c>
      <c r="AH2803" s="156" t="s">
        <v>38</v>
      </c>
      <c r="AI2803" s="156" t="s">
        <v>38</v>
      </c>
      <c r="AJ2803" s="156" t="s">
        <v>38</v>
      </c>
      <c r="AK2803" s="156" t="s">
        <v>38</v>
      </c>
    </row>
    <row r="2804" spans="23:37" ht="16.5" customHeight="1" x14ac:dyDescent="0.25">
      <c r="W2804" s="156" t="s">
        <v>38</v>
      </c>
      <c r="X2804" s="156" t="s">
        <v>38</v>
      </c>
      <c r="Y2804" s="156" t="s">
        <v>38</v>
      </c>
      <c r="Z2804" s="156" t="s">
        <v>38</v>
      </c>
      <c r="AA2804" s="156" t="s">
        <v>38</v>
      </c>
      <c r="AB2804" s="156" t="s">
        <v>38</v>
      </c>
      <c r="AC2804" s="156" t="s">
        <v>38</v>
      </c>
      <c r="AD2804" s="96" t="s">
        <v>290</v>
      </c>
      <c r="AE2804" s="156" t="s">
        <v>38</v>
      </c>
      <c r="AF2804" s="156" t="s">
        <v>38</v>
      </c>
      <c r="AG2804" s="156" t="s">
        <v>38</v>
      </c>
      <c r="AH2804" s="156" t="s">
        <v>38</v>
      </c>
      <c r="AI2804" s="156" t="s">
        <v>38</v>
      </c>
      <c r="AJ2804" s="156" t="s">
        <v>38</v>
      </c>
      <c r="AK2804" s="156" t="s">
        <v>38</v>
      </c>
    </row>
    <row r="2805" spans="23:37" ht="16.5" customHeight="1" x14ac:dyDescent="0.25">
      <c r="W2805" s="156" t="s">
        <v>38</v>
      </c>
      <c r="X2805" s="156" t="s">
        <v>38</v>
      </c>
      <c r="Y2805" s="156" t="s">
        <v>38</v>
      </c>
      <c r="Z2805" s="156" t="s">
        <v>38</v>
      </c>
      <c r="AA2805" s="156" t="s">
        <v>38</v>
      </c>
      <c r="AB2805" s="156" t="s">
        <v>38</v>
      </c>
      <c r="AC2805" s="156" t="s">
        <v>38</v>
      </c>
      <c r="AD2805" s="96" t="s">
        <v>290</v>
      </c>
      <c r="AE2805" s="156" t="s">
        <v>38</v>
      </c>
      <c r="AF2805" s="156" t="s">
        <v>38</v>
      </c>
      <c r="AG2805" s="156" t="s">
        <v>38</v>
      </c>
      <c r="AH2805" s="156" t="s">
        <v>38</v>
      </c>
      <c r="AI2805" s="156" t="s">
        <v>38</v>
      </c>
      <c r="AJ2805" s="156" t="s">
        <v>38</v>
      </c>
      <c r="AK2805" s="156" t="s">
        <v>38</v>
      </c>
    </row>
    <row r="2806" spans="23:37" ht="16.5" customHeight="1" x14ac:dyDescent="0.25">
      <c r="W2806" s="156" t="s">
        <v>38</v>
      </c>
      <c r="X2806" s="156" t="s">
        <v>38</v>
      </c>
      <c r="Y2806" s="156" t="s">
        <v>38</v>
      </c>
      <c r="Z2806" s="156" t="s">
        <v>38</v>
      </c>
      <c r="AA2806" s="156" t="s">
        <v>38</v>
      </c>
      <c r="AB2806" s="156" t="s">
        <v>38</v>
      </c>
      <c r="AC2806" s="156" t="s">
        <v>38</v>
      </c>
      <c r="AD2806" s="96" t="s">
        <v>290</v>
      </c>
      <c r="AE2806" s="156" t="s">
        <v>38</v>
      </c>
      <c r="AF2806" s="156" t="s">
        <v>38</v>
      </c>
      <c r="AG2806" s="156" t="s">
        <v>38</v>
      </c>
      <c r="AH2806" s="156" t="s">
        <v>38</v>
      </c>
      <c r="AI2806" s="156" t="s">
        <v>38</v>
      </c>
      <c r="AJ2806" s="156" t="s">
        <v>38</v>
      </c>
      <c r="AK2806" s="156" t="s">
        <v>38</v>
      </c>
    </row>
    <row r="2807" spans="23:37" ht="16.5" customHeight="1" x14ac:dyDescent="0.25">
      <c r="W2807" s="156" t="s">
        <v>38</v>
      </c>
      <c r="X2807" s="156" t="s">
        <v>38</v>
      </c>
      <c r="Y2807" s="156" t="s">
        <v>38</v>
      </c>
      <c r="Z2807" s="156" t="s">
        <v>38</v>
      </c>
      <c r="AA2807" s="156" t="s">
        <v>38</v>
      </c>
      <c r="AB2807" s="156" t="s">
        <v>38</v>
      </c>
      <c r="AC2807" s="156" t="s">
        <v>38</v>
      </c>
      <c r="AD2807" s="96" t="s">
        <v>290</v>
      </c>
      <c r="AE2807" s="156" t="s">
        <v>38</v>
      </c>
      <c r="AF2807" s="156" t="s">
        <v>38</v>
      </c>
      <c r="AG2807" s="156" t="s">
        <v>38</v>
      </c>
      <c r="AH2807" s="156" t="s">
        <v>38</v>
      </c>
      <c r="AI2807" s="156" t="s">
        <v>38</v>
      </c>
      <c r="AJ2807" s="156" t="s">
        <v>38</v>
      </c>
      <c r="AK2807" s="156" t="s">
        <v>38</v>
      </c>
    </row>
    <row r="2808" spans="23:37" ht="16.5" customHeight="1" x14ac:dyDescent="0.25">
      <c r="W2808" s="156" t="s">
        <v>38</v>
      </c>
      <c r="X2808" s="156" t="s">
        <v>38</v>
      </c>
      <c r="Y2808" s="156" t="s">
        <v>38</v>
      </c>
      <c r="Z2808" s="156" t="s">
        <v>38</v>
      </c>
      <c r="AA2808" s="156" t="s">
        <v>38</v>
      </c>
      <c r="AB2808" s="156" t="s">
        <v>38</v>
      </c>
      <c r="AC2808" s="156" t="s">
        <v>38</v>
      </c>
      <c r="AD2808" s="96" t="s">
        <v>290</v>
      </c>
      <c r="AE2808" s="156" t="s">
        <v>38</v>
      </c>
      <c r="AF2808" s="156" t="s">
        <v>38</v>
      </c>
      <c r="AG2808" s="156" t="s">
        <v>38</v>
      </c>
      <c r="AH2808" s="156" t="s">
        <v>38</v>
      </c>
      <c r="AI2808" s="156" t="s">
        <v>38</v>
      </c>
      <c r="AJ2808" s="156" t="s">
        <v>38</v>
      </c>
      <c r="AK2808" s="156" t="s">
        <v>38</v>
      </c>
    </row>
    <row r="2809" spans="23:37" ht="16.5" customHeight="1" x14ac:dyDescent="0.25">
      <c r="W2809" s="156" t="s">
        <v>38</v>
      </c>
      <c r="X2809" s="156" t="s">
        <v>38</v>
      </c>
      <c r="Y2809" s="156" t="s">
        <v>38</v>
      </c>
      <c r="Z2809" s="156" t="s">
        <v>38</v>
      </c>
      <c r="AA2809" s="156" t="s">
        <v>38</v>
      </c>
      <c r="AB2809" s="156" t="s">
        <v>38</v>
      </c>
      <c r="AC2809" s="156" t="s">
        <v>38</v>
      </c>
      <c r="AD2809" s="96" t="s">
        <v>290</v>
      </c>
      <c r="AE2809" s="156" t="s">
        <v>38</v>
      </c>
      <c r="AF2809" s="156" t="s">
        <v>38</v>
      </c>
      <c r="AG2809" s="156" t="s">
        <v>38</v>
      </c>
      <c r="AH2809" s="156" t="s">
        <v>38</v>
      </c>
      <c r="AI2809" s="156" t="s">
        <v>38</v>
      </c>
      <c r="AJ2809" s="156" t="s">
        <v>38</v>
      </c>
      <c r="AK2809" s="156" t="s">
        <v>38</v>
      </c>
    </row>
    <row r="2810" spans="23:37" ht="16.5" customHeight="1" x14ac:dyDescent="0.25">
      <c r="W2810" s="156" t="s">
        <v>38</v>
      </c>
      <c r="X2810" s="156" t="s">
        <v>38</v>
      </c>
      <c r="Y2810" s="156" t="s">
        <v>38</v>
      </c>
      <c r="Z2810" s="156" t="s">
        <v>38</v>
      </c>
      <c r="AA2810" s="156" t="s">
        <v>38</v>
      </c>
      <c r="AB2810" s="156" t="s">
        <v>38</v>
      </c>
      <c r="AC2810" s="156" t="s">
        <v>38</v>
      </c>
      <c r="AD2810" s="96" t="s">
        <v>290</v>
      </c>
      <c r="AE2810" s="156" t="s">
        <v>38</v>
      </c>
      <c r="AF2810" s="156" t="s">
        <v>38</v>
      </c>
      <c r="AG2810" s="156" t="s">
        <v>38</v>
      </c>
      <c r="AH2810" s="156" t="s">
        <v>38</v>
      </c>
      <c r="AI2810" s="156" t="s">
        <v>38</v>
      </c>
      <c r="AJ2810" s="156" t="s">
        <v>38</v>
      </c>
      <c r="AK2810" s="156" t="s">
        <v>38</v>
      </c>
    </row>
    <row r="2811" spans="23:37" ht="16.5" customHeight="1" x14ac:dyDescent="0.25">
      <c r="W2811" s="156" t="s">
        <v>38</v>
      </c>
      <c r="X2811" s="156" t="s">
        <v>38</v>
      </c>
      <c r="Y2811" s="156" t="s">
        <v>38</v>
      </c>
      <c r="Z2811" s="156" t="s">
        <v>38</v>
      </c>
      <c r="AA2811" s="156" t="s">
        <v>38</v>
      </c>
      <c r="AB2811" s="156" t="s">
        <v>38</v>
      </c>
      <c r="AC2811" s="156" t="s">
        <v>38</v>
      </c>
      <c r="AD2811" s="96" t="s">
        <v>290</v>
      </c>
      <c r="AE2811" s="156" t="s">
        <v>38</v>
      </c>
      <c r="AF2811" s="156" t="s">
        <v>38</v>
      </c>
      <c r="AG2811" s="156" t="s">
        <v>38</v>
      </c>
      <c r="AH2811" s="156" t="s">
        <v>38</v>
      </c>
      <c r="AI2811" s="156" t="s">
        <v>38</v>
      </c>
      <c r="AJ2811" s="156" t="s">
        <v>38</v>
      </c>
      <c r="AK2811" s="156" t="s">
        <v>38</v>
      </c>
    </row>
    <row r="2812" spans="23:37" ht="16.5" customHeight="1" x14ac:dyDescent="0.25">
      <c r="W2812" s="156" t="s">
        <v>38</v>
      </c>
      <c r="X2812" s="156" t="s">
        <v>38</v>
      </c>
      <c r="Y2812" s="156" t="s">
        <v>38</v>
      </c>
      <c r="Z2812" s="156" t="s">
        <v>38</v>
      </c>
      <c r="AA2812" s="156" t="s">
        <v>38</v>
      </c>
      <c r="AB2812" s="156" t="s">
        <v>38</v>
      </c>
      <c r="AC2812" s="156" t="s">
        <v>38</v>
      </c>
      <c r="AD2812" s="96" t="s">
        <v>290</v>
      </c>
      <c r="AE2812" s="156" t="s">
        <v>38</v>
      </c>
      <c r="AF2812" s="156" t="s">
        <v>38</v>
      </c>
      <c r="AG2812" s="156" t="s">
        <v>38</v>
      </c>
      <c r="AH2812" s="156" t="s">
        <v>38</v>
      </c>
      <c r="AI2812" s="156" t="s">
        <v>38</v>
      </c>
      <c r="AJ2812" s="156" t="s">
        <v>38</v>
      </c>
      <c r="AK2812" s="156" t="s">
        <v>38</v>
      </c>
    </row>
    <row r="2813" spans="23:37" ht="16.5" customHeight="1" x14ac:dyDescent="0.25">
      <c r="W2813" s="156" t="s">
        <v>38</v>
      </c>
      <c r="X2813" s="156" t="s">
        <v>38</v>
      </c>
      <c r="Y2813" s="156" t="s">
        <v>38</v>
      </c>
      <c r="Z2813" s="156" t="s">
        <v>38</v>
      </c>
      <c r="AA2813" s="156" t="s">
        <v>38</v>
      </c>
      <c r="AB2813" s="156" t="s">
        <v>38</v>
      </c>
      <c r="AC2813" s="156" t="s">
        <v>38</v>
      </c>
      <c r="AD2813" s="96" t="s">
        <v>290</v>
      </c>
      <c r="AE2813" s="156" t="s">
        <v>38</v>
      </c>
      <c r="AF2813" s="156" t="s">
        <v>38</v>
      </c>
      <c r="AG2813" s="156" t="s">
        <v>38</v>
      </c>
      <c r="AH2813" s="156" t="s">
        <v>38</v>
      </c>
      <c r="AI2813" s="156" t="s">
        <v>38</v>
      </c>
      <c r="AJ2813" s="156" t="s">
        <v>38</v>
      </c>
      <c r="AK2813" s="156" t="s">
        <v>38</v>
      </c>
    </row>
    <row r="2814" spans="23:37" ht="16.5" customHeight="1" x14ac:dyDescent="0.25">
      <c r="W2814" s="156" t="s">
        <v>38</v>
      </c>
      <c r="X2814" s="156" t="s">
        <v>38</v>
      </c>
      <c r="Y2814" s="156" t="s">
        <v>38</v>
      </c>
      <c r="Z2814" s="156" t="s">
        <v>38</v>
      </c>
      <c r="AA2814" s="156" t="s">
        <v>38</v>
      </c>
      <c r="AB2814" s="156" t="s">
        <v>38</v>
      </c>
      <c r="AC2814" s="156" t="s">
        <v>38</v>
      </c>
      <c r="AD2814" s="96" t="s">
        <v>290</v>
      </c>
      <c r="AE2814" s="156" t="s">
        <v>38</v>
      </c>
      <c r="AF2814" s="156" t="s">
        <v>38</v>
      </c>
      <c r="AG2814" s="156" t="s">
        <v>38</v>
      </c>
      <c r="AH2814" s="156" t="s">
        <v>38</v>
      </c>
      <c r="AI2814" s="156" t="s">
        <v>38</v>
      </c>
      <c r="AJ2814" s="156" t="s">
        <v>38</v>
      </c>
      <c r="AK2814" s="156" t="s">
        <v>38</v>
      </c>
    </row>
    <row r="2815" spans="23:37" ht="16.5" customHeight="1" x14ac:dyDescent="0.25">
      <c r="W2815" s="156" t="s">
        <v>38</v>
      </c>
      <c r="X2815" s="156" t="s">
        <v>38</v>
      </c>
      <c r="Y2815" s="156" t="s">
        <v>38</v>
      </c>
      <c r="Z2815" s="156" t="s">
        <v>38</v>
      </c>
      <c r="AA2815" s="156" t="s">
        <v>38</v>
      </c>
      <c r="AB2815" s="156" t="s">
        <v>38</v>
      </c>
      <c r="AC2815" s="156" t="s">
        <v>38</v>
      </c>
      <c r="AD2815" s="96" t="s">
        <v>290</v>
      </c>
      <c r="AE2815" s="156" t="s">
        <v>38</v>
      </c>
      <c r="AF2815" s="156" t="s">
        <v>38</v>
      </c>
      <c r="AG2815" s="156" t="s">
        <v>38</v>
      </c>
      <c r="AH2815" s="156" t="s">
        <v>38</v>
      </c>
      <c r="AI2815" s="156" t="s">
        <v>38</v>
      </c>
      <c r="AJ2815" s="156" t="s">
        <v>38</v>
      </c>
      <c r="AK2815" s="156" t="s">
        <v>38</v>
      </c>
    </row>
    <row r="2816" spans="23:37" ht="16.5" customHeight="1" x14ac:dyDescent="0.25">
      <c r="W2816" s="156" t="s">
        <v>38</v>
      </c>
      <c r="X2816" s="156" t="s">
        <v>38</v>
      </c>
      <c r="Y2816" s="156" t="s">
        <v>38</v>
      </c>
      <c r="Z2816" s="156" t="s">
        <v>38</v>
      </c>
      <c r="AA2816" s="156" t="s">
        <v>38</v>
      </c>
      <c r="AB2816" s="156" t="s">
        <v>38</v>
      </c>
      <c r="AC2816" s="156" t="s">
        <v>38</v>
      </c>
      <c r="AD2816" s="96" t="s">
        <v>290</v>
      </c>
      <c r="AE2816" s="156" t="s">
        <v>38</v>
      </c>
      <c r="AF2816" s="156" t="s">
        <v>38</v>
      </c>
      <c r="AG2816" s="156" t="s">
        <v>38</v>
      </c>
      <c r="AH2816" s="156" t="s">
        <v>38</v>
      </c>
      <c r="AI2816" s="156" t="s">
        <v>38</v>
      </c>
      <c r="AJ2816" s="156" t="s">
        <v>38</v>
      </c>
      <c r="AK2816" s="156" t="s">
        <v>38</v>
      </c>
    </row>
    <row r="2817" spans="23:37" ht="16.5" customHeight="1" x14ac:dyDescent="0.25">
      <c r="W2817" s="156" t="s">
        <v>38</v>
      </c>
      <c r="X2817" s="156" t="s">
        <v>38</v>
      </c>
      <c r="Y2817" s="156" t="s">
        <v>38</v>
      </c>
      <c r="Z2817" s="156" t="s">
        <v>38</v>
      </c>
      <c r="AA2817" s="156" t="s">
        <v>38</v>
      </c>
      <c r="AB2817" s="156" t="s">
        <v>38</v>
      </c>
      <c r="AC2817" s="156" t="s">
        <v>38</v>
      </c>
      <c r="AD2817" s="96" t="s">
        <v>290</v>
      </c>
      <c r="AE2817" s="156" t="s">
        <v>38</v>
      </c>
      <c r="AF2817" s="156" t="s">
        <v>38</v>
      </c>
      <c r="AG2817" s="156" t="s">
        <v>38</v>
      </c>
      <c r="AH2817" s="156" t="s">
        <v>38</v>
      </c>
      <c r="AI2817" s="156" t="s">
        <v>38</v>
      </c>
      <c r="AJ2817" s="156" t="s">
        <v>38</v>
      </c>
      <c r="AK2817" s="156" t="s">
        <v>38</v>
      </c>
    </row>
    <row r="2818" spans="23:37" ht="16.5" customHeight="1" x14ac:dyDescent="0.25">
      <c r="W2818" s="156" t="s">
        <v>38</v>
      </c>
      <c r="X2818" s="156" t="s">
        <v>38</v>
      </c>
      <c r="Y2818" s="156" t="s">
        <v>38</v>
      </c>
      <c r="Z2818" s="156" t="s">
        <v>38</v>
      </c>
      <c r="AA2818" s="156" t="s">
        <v>38</v>
      </c>
      <c r="AB2818" s="156" t="s">
        <v>38</v>
      </c>
      <c r="AC2818" s="156" t="s">
        <v>38</v>
      </c>
      <c r="AD2818" s="96" t="s">
        <v>290</v>
      </c>
      <c r="AE2818" s="156" t="s">
        <v>38</v>
      </c>
      <c r="AF2818" s="156" t="s">
        <v>38</v>
      </c>
      <c r="AG2818" s="156" t="s">
        <v>38</v>
      </c>
      <c r="AH2818" s="156" t="s">
        <v>38</v>
      </c>
      <c r="AI2818" s="156" t="s">
        <v>38</v>
      </c>
      <c r="AJ2818" s="156" t="s">
        <v>38</v>
      </c>
      <c r="AK2818" s="156" t="s">
        <v>38</v>
      </c>
    </row>
    <row r="2819" spans="23:37" ht="16.5" customHeight="1" x14ac:dyDescent="0.25">
      <c r="W2819" s="156" t="s">
        <v>38</v>
      </c>
      <c r="X2819" s="156" t="s">
        <v>38</v>
      </c>
      <c r="Y2819" s="156" t="s">
        <v>38</v>
      </c>
      <c r="Z2819" s="156" t="s">
        <v>38</v>
      </c>
      <c r="AA2819" s="156" t="s">
        <v>38</v>
      </c>
      <c r="AB2819" s="156" t="s">
        <v>38</v>
      </c>
      <c r="AC2819" s="156" t="s">
        <v>38</v>
      </c>
      <c r="AD2819" s="96" t="s">
        <v>290</v>
      </c>
      <c r="AE2819" s="156" t="s">
        <v>38</v>
      </c>
      <c r="AF2819" s="156" t="s">
        <v>38</v>
      </c>
      <c r="AG2819" s="156" t="s">
        <v>38</v>
      </c>
      <c r="AH2819" s="156" t="s">
        <v>38</v>
      </c>
      <c r="AI2819" s="156" t="s">
        <v>38</v>
      </c>
      <c r="AJ2819" s="156" t="s">
        <v>38</v>
      </c>
      <c r="AK2819" s="156" t="s">
        <v>38</v>
      </c>
    </row>
    <row r="2820" spans="23:37" ht="16.5" customHeight="1" x14ac:dyDescent="0.25">
      <c r="W2820" s="156" t="s">
        <v>38</v>
      </c>
      <c r="X2820" s="156" t="s">
        <v>38</v>
      </c>
      <c r="Y2820" s="156" t="s">
        <v>38</v>
      </c>
      <c r="Z2820" s="156" t="s">
        <v>38</v>
      </c>
      <c r="AA2820" s="156" t="s">
        <v>38</v>
      </c>
      <c r="AB2820" s="156" t="s">
        <v>38</v>
      </c>
      <c r="AC2820" s="156" t="s">
        <v>38</v>
      </c>
      <c r="AD2820" s="96" t="s">
        <v>290</v>
      </c>
      <c r="AE2820" s="156" t="s">
        <v>38</v>
      </c>
      <c r="AF2820" s="156" t="s">
        <v>38</v>
      </c>
      <c r="AG2820" s="156" t="s">
        <v>38</v>
      </c>
      <c r="AH2820" s="156" t="s">
        <v>38</v>
      </c>
      <c r="AI2820" s="156" t="s">
        <v>38</v>
      </c>
      <c r="AJ2820" s="156" t="s">
        <v>38</v>
      </c>
      <c r="AK2820" s="156" t="s">
        <v>38</v>
      </c>
    </row>
    <row r="2821" spans="23:37" ht="16.5" customHeight="1" x14ac:dyDescent="0.25">
      <c r="W2821" s="156" t="s">
        <v>38</v>
      </c>
      <c r="X2821" s="156" t="s">
        <v>38</v>
      </c>
      <c r="Y2821" s="156" t="s">
        <v>38</v>
      </c>
      <c r="Z2821" s="156" t="s">
        <v>38</v>
      </c>
      <c r="AA2821" s="156" t="s">
        <v>38</v>
      </c>
      <c r="AB2821" s="156" t="s">
        <v>38</v>
      </c>
      <c r="AC2821" s="156" t="s">
        <v>38</v>
      </c>
      <c r="AD2821" s="96" t="s">
        <v>290</v>
      </c>
      <c r="AE2821" s="156" t="s">
        <v>38</v>
      </c>
      <c r="AF2821" s="156" t="s">
        <v>38</v>
      </c>
      <c r="AG2821" s="156" t="s">
        <v>38</v>
      </c>
      <c r="AH2821" s="156" t="s">
        <v>38</v>
      </c>
      <c r="AI2821" s="156" t="s">
        <v>38</v>
      </c>
      <c r="AJ2821" s="156" t="s">
        <v>38</v>
      </c>
      <c r="AK2821" s="156" t="s">
        <v>38</v>
      </c>
    </row>
    <row r="2822" spans="23:37" ht="16.5" customHeight="1" x14ac:dyDescent="0.25">
      <c r="W2822" s="156" t="s">
        <v>38</v>
      </c>
      <c r="X2822" s="156" t="s">
        <v>38</v>
      </c>
      <c r="Y2822" s="156" t="s">
        <v>38</v>
      </c>
      <c r="Z2822" s="156" t="s">
        <v>38</v>
      </c>
      <c r="AA2822" s="156" t="s">
        <v>38</v>
      </c>
      <c r="AB2822" s="156" t="s">
        <v>38</v>
      </c>
      <c r="AC2822" s="156" t="s">
        <v>38</v>
      </c>
      <c r="AD2822" s="96" t="s">
        <v>290</v>
      </c>
      <c r="AE2822" s="156" t="s">
        <v>38</v>
      </c>
      <c r="AF2822" s="156" t="s">
        <v>38</v>
      </c>
      <c r="AG2822" s="156" t="s">
        <v>38</v>
      </c>
      <c r="AH2822" s="156" t="s">
        <v>38</v>
      </c>
      <c r="AI2822" s="156" t="s">
        <v>38</v>
      </c>
      <c r="AJ2822" s="156" t="s">
        <v>38</v>
      </c>
      <c r="AK2822" s="156" t="s">
        <v>38</v>
      </c>
    </row>
    <row r="2823" spans="23:37" ht="16.5" customHeight="1" x14ac:dyDescent="0.25">
      <c r="W2823" s="156" t="s">
        <v>38</v>
      </c>
      <c r="X2823" s="156" t="s">
        <v>38</v>
      </c>
      <c r="Y2823" s="156" t="s">
        <v>38</v>
      </c>
      <c r="Z2823" s="156" t="s">
        <v>38</v>
      </c>
      <c r="AA2823" s="156" t="s">
        <v>38</v>
      </c>
      <c r="AB2823" s="156" t="s">
        <v>38</v>
      </c>
      <c r="AC2823" s="156" t="s">
        <v>38</v>
      </c>
      <c r="AD2823" s="96" t="s">
        <v>290</v>
      </c>
      <c r="AE2823" s="156" t="s">
        <v>38</v>
      </c>
      <c r="AF2823" s="156" t="s">
        <v>38</v>
      </c>
      <c r="AG2823" s="156" t="s">
        <v>38</v>
      </c>
      <c r="AH2823" s="156" t="s">
        <v>38</v>
      </c>
      <c r="AI2823" s="156" t="s">
        <v>38</v>
      </c>
      <c r="AJ2823" s="156" t="s">
        <v>38</v>
      </c>
      <c r="AK2823" s="156" t="s">
        <v>38</v>
      </c>
    </row>
    <row r="2824" spans="23:37" ht="16.5" customHeight="1" x14ac:dyDescent="0.25">
      <c r="W2824" s="156" t="s">
        <v>38</v>
      </c>
      <c r="X2824" s="156" t="s">
        <v>38</v>
      </c>
      <c r="Y2824" s="156" t="s">
        <v>38</v>
      </c>
      <c r="Z2824" s="156" t="s">
        <v>38</v>
      </c>
      <c r="AA2824" s="156" t="s">
        <v>38</v>
      </c>
      <c r="AB2824" s="156" t="s">
        <v>38</v>
      </c>
      <c r="AC2824" s="156" t="s">
        <v>38</v>
      </c>
      <c r="AD2824" s="96" t="s">
        <v>290</v>
      </c>
      <c r="AE2824" s="156" t="s">
        <v>38</v>
      </c>
      <c r="AF2824" s="156" t="s">
        <v>38</v>
      </c>
      <c r="AG2824" s="156" t="s">
        <v>38</v>
      </c>
      <c r="AH2824" s="156" t="s">
        <v>38</v>
      </c>
      <c r="AI2824" s="156" t="s">
        <v>38</v>
      </c>
      <c r="AJ2824" s="156" t="s">
        <v>38</v>
      </c>
      <c r="AK2824" s="156" t="s">
        <v>38</v>
      </c>
    </row>
    <row r="2825" spans="23:37" ht="16.5" customHeight="1" x14ac:dyDescent="0.25">
      <c r="W2825" s="156" t="s">
        <v>38</v>
      </c>
      <c r="X2825" s="156" t="s">
        <v>38</v>
      </c>
      <c r="Y2825" s="156" t="s">
        <v>38</v>
      </c>
      <c r="Z2825" s="156" t="s">
        <v>38</v>
      </c>
      <c r="AA2825" s="156" t="s">
        <v>38</v>
      </c>
      <c r="AB2825" s="156" t="s">
        <v>38</v>
      </c>
      <c r="AC2825" s="156" t="s">
        <v>38</v>
      </c>
      <c r="AD2825" s="96" t="s">
        <v>290</v>
      </c>
      <c r="AE2825" s="156" t="s">
        <v>38</v>
      </c>
      <c r="AF2825" s="156" t="s">
        <v>38</v>
      </c>
      <c r="AG2825" s="156" t="s">
        <v>38</v>
      </c>
      <c r="AH2825" s="156" t="s">
        <v>38</v>
      </c>
      <c r="AI2825" s="156" t="s">
        <v>38</v>
      </c>
      <c r="AJ2825" s="156" t="s">
        <v>38</v>
      </c>
      <c r="AK2825" s="156" t="s">
        <v>38</v>
      </c>
    </row>
    <row r="2826" spans="23:37" ht="16.5" customHeight="1" x14ac:dyDescent="0.25">
      <c r="W2826" s="156" t="s">
        <v>38</v>
      </c>
      <c r="X2826" s="156" t="s">
        <v>38</v>
      </c>
      <c r="Y2826" s="156" t="s">
        <v>38</v>
      </c>
      <c r="Z2826" s="156" t="s">
        <v>38</v>
      </c>
      <c r="AA2826" s="156" t="s">
        <v>38</v>
      </c>
      <c r="AB2826" s="156" t="s">
        <v>38</v>
      </c>
      <c r="AC2826" s="156" t="s">
        <v>38</v>
      </c>
      <c r="AD2826" s="96" t="s">
        <v>290</v>
      </c>
      <c r="AE2826" s="156" t="s">
        <v>38</v>
      </c>
      <c r="AF2826" s="156" t="s">
        <v>38</v>
      </c>
      <c r="AG2826" s="156" t="s">
        <v>38</v>
      </c>
      <c r="AH2826" s="156" t="s">
        <v>38</v>
      </c>
      <c r="AI2826" s="156" t="s">
        <v>38</v>
      </c>
      <c r="AJ2826" s="156" t="s">
        <v>38</v>
      </c>
      <c r="AK2826" s="156" t="s">
        <v>38</v>
      </c>
    </row>
    <row r="2827" spans="23:37" ht="16.5" customHeight="1" x14ac:dyDescent="0.25">
      <c r="W2827" s="156" t="s">
        <v>38</v>
      </c>
      <c r="X2827" s="156" t="s">
        <v>38</v>
      </c>
      <c r="Y2827" s="156" t="s">
        <v>38</v>
      </c>
      <c r="Z2827" s="156" t="s">
        <v>38</v>
      </c>
      <c r="AA2827" s="156" t="s">
        <v>38</v>
      </c>
      <c r="AB2827" s="156" t="s">
        <v>38</v>
      </c>
      <c r="AC2827" s="156" t="s">
        <v>38</v>
      </c>
      <c r="AD2827" s="96" t="s">
        <v>290</v>
      </c>
      <c r="AE2827" s="156" t="s">
        <v>38</v>
      </c>
      <c r="AF2827" s="156" t="s">
        <v>38</v>
      </c>
      <c r="AG2827" s="156" t="s">
        <v>38</v>
      </c>
      <c r="AH2827" s="156" t="s">
        <v>38</v>
      </c>
      <c r="AI2827" s="156" t="s">
        <v>38</v>
      </c>
      <c r="AJ2827" s="156" t="s">
        <v>38</v>
      </c>
      <c r="AK2827" s="156" t="s">
        <v>38</v>
      </c>
    </row>
    <row r="2828" spans="23:37" ht="16.5" customHeight="1" x14ac:dyDescent="0.25">
      <c r="W2828" s="156" t="s">
        <v>38</v>
      </c>
      <c r="X2828" s="156" t="s">
        <v>38</v>
      </c>
      <c r="Y2828" s="156" t="s">
        <v>38</v>
      </c>
      <c r="Z2828" s="156" t="s">
        <v>38</v>
      </c>
      <c r="AA2828" s="156" t="s">
        <v>38</v>
      </c>
      <c r="AB2828" s="156" t="s">
        <v>38</v>
      </c>
      <c r="AC2828" s="156" t="s">
        <v>38</v>
      </c>
      <c r="AD2828" s="96" t="s">
        <v>290</v>
      </c>
      <c r="AE2828" s="156" t="s">
        <v>38</v>
      </c>
      <c r="AF2828" s="156" t="s">
        <v>38</v>
      </c>
      <c r="AG2828" s="156" t="s">
        <v>38</v>
      </c>
      <c r="AH2828" s="156" t="s">
        <v>38</v>
      </c>
      <c r="AI2828" s="156" t="s">
        <v>38</v>
      </c>
      <c r="AJ2828" s="156" t="s">
        <v>38</v>
      </c>
      <c r="AK2828" s="156" t="s">
        <v>38</v>
      </c>
    </row>
    <row r="2829" spans="23:37" ht="16.5" customHeight="1" x14ac:dyDescent="0.25">
      <c r="W2829" s="156" t="s">
        <v>38</v>
      </c>
      <c r="X2829" s="156" t="s">
        <v>38</v>
      </c>
      <c r="Y2829" s="156" t="s">
        <v>38</v>
      </c>
      <c r="Z2829" s="156" t="s">
        <v>38</v>
      </c>
      <c r="AA2829" s="156" t="s">
        <v>38</v>
      </c>
      <c r="AB2829" s="156" t="s">
        <v>38</v>
      </c>
      <c r="AC2829" s="156" t="s">
        <v>38</v>
      </c>
      <c r="AD2829" s="96" t="s">
        <v>290</v>
      </c>
      <c r="AE2829" s="156" t="s">
        <v>38</v>
      </c>
      <c r="AF2829" s="156" t="s">
        <v>38</v>
      </c>
      <c r="AG2829" s="156" t="s">
        <v>38</v>
      </c>
      <c r="AH2829" s="156" t="s">
        <v>38</v>
      </c>
      <c r="AI2829" s="156" t="s">
        <v>38</v>
      </c>
      <c r="AJ2829" s="156" t="s">
        <v>38</v>
      </c>
      <c r="AK2829" s="156" t="s">
        <v>38</v>
      </c>
    </row>
    <row r="2830" spans="23:37" ht="16.5" customHeight="1" x14ac:dyDescent="0.25">
      <c r="W2830" s="156" t="s">
        <v>38</v>
      </c>
      <c r="X2830" s="156" t="s">
        <v>38</v>
      </c>
      <c r="Y2830" s="156" t="s">
        <v>38</v>
      </c>
      <c r="Z2830" s="156" t="s">
        <v>38</v>
      </c>
      <c r="AA2830" s="156" t="s">
        <v>38</v>
      </c>
      <c r="AB2830" s="156" t="s">
        <v>38</v>
      </c>
      <c r="AC2830" s="156" t="s">
        <v>38</v>
      </c>
      <c r="AD2830" s="96" t="s">
        <v>290</v>
      </c>
      <c r="AE2830" s="156" t="s">
        <v>38</v>
      </c>
      <c r="AF2830" s="156" t="s">
        <v>38</v>
      </c>
      <c r="AG2830" s="156" t="s">
        <v>38</v>
      </c>
      <c r="AH2830" s="156" t="s">
        <v>38</v>
      </c>
      <c r="AI2830" s="156" t="s">
        <v>38</v>
      </c>
      <c r="AJ2830" s="156" t="s">
        <v>38</v>
      </c>
      <c r="AK2830" s="156" t="s">
        <v>38</v>
      </c>
    </row>
    <row r="2831" spans="23:37" ht="16.5" customHeight="1" x14ac:dyDescent="0.25">
      <c r="W2831" s="156" t="s">
        <v>38</v>
      </c>
      <c r="X2831" s="156" t="s">
        <v>38</v>
      </c>
      <c r="Y2831" s="156" t="s">
        <v>38</v>
      </c>
      <c r="Z2831" s="156" t="s">
        <v>38</v>
      </c>
      <c r="AA2831" s="156" t="s">
        <v>38</v>
      </c>
      <c r="AB2831" s="156" t="s">
        <v>38</v>
      </c>
      <c r="AC2831" s="156" t="s">
        <v>38</v>
      </c>
      <c r="AD2831" s="96" t="s">
        <v>290</v>
      </c>
      <c r="AE2831" s="156" t="s">
        <v>38</v>
      </c>
      <c r="AF2831" s="156" t="s">
        <v>38</v>
      </c>
      <c r="AG2831" s="156" t="s">
        <v>38</v>
      </c>
      <c r="AH2831" s="156" t="s">
        <v>38</v>
      </c>
      <c r="AI2831" s="156" t="s">
        <v>38</v>
      </c>
      <c r="AJ2831" s="156" t="s">
        <v>38</v>
      </c>
      <c r="AK2831" s="156" t="s">
        <v>38</v>
      </c>
    </row>
    <row r="2832" spans="23:37" ht="16.5" customHeight="1" x14ac:dyDescent="0.25">
      <c r="W2832" s="156" t="s">
        <v>38</v>
      </c>
      <c r="X2832" s="156" t="s">
        <v>38</v>
      </c>
      <c r="Y2832" s="156" t="s">
        <v>38</v>
      </c>
      <c r="Z2832" s="156" t="s">
        <v>38</v>
      </c>
      <c r="AA2832" s="156" t="s">
        <v>38</v>
      </c>
      <c r="AB2832" s="156" t="s">
        <v>38</v>
      </c>
      <c r="AC2832" s="156" t="s">
        <v>38</v>
      </c>
      <c r="AD2832" s="96" t="s">
        <v>290</v>
      </c>
      <c r="AE2832" s="156" t="s">
        <v>38</v>
      </c>
      <c r="AF2832" s="156" t="s">
        <v>38</v>
      </c>
      <c r="AG2832" s="156" t="s">
        <v>38</v>
      </c>
      <c r="AH2832" s="156" t="s">
        <v>38</v>
      </c>
      <c r="AI2832" s="156" t="s">
        <v>38</v>
      </c>
      <c r="AJ2832" s="156" t="s">
        <v>38</v>
      </c>
      <c r="AK2832" s="156" t="s">
        <v>38</v>
      </c>
    </row>
    <row r="2833" spans="23:37" ht="16.5" customHeight="1" x14ac:dyDescent="0.25">
      <c r="W2833" s="156" t="s">
        <v>38</v>
      </c>
      <c r="X2833" s="156" t="s">
        <v>38</v>
      </c>
      <c r="Y2833" s="156" t="s">
        <v>38</v>
      </c>
      <c r="Z2833" s="156" t="s">
        <v>38</v>
      </c>
      <c r="AA2833" s="156" t="s">
        <v>38</v>
      </c>
      <c r="AB2833" s="156" t="s">
        <v>38</v>
      </c>
      <c r="AC2833" s="156" t="s">
        <v>38</v>
      </c>
      <c r="AD2833" s="96" t="s">
        <v>290</v>
      </c>
      <c r="AE2833" s="156" t="s">
        <v>38</v>
      </c>
      <c r="AF2833" s="156" t="s">
        <v>38</v>
      </c>
      <c r="AG2833" s="156" t="s">
        <v>38</v>
      </c>
      <c r="AH2833" s="156" t="s">
        <v>38</v>
      </c>
      <c r="AI2833" s="156" t="s">
        <v>38</v>
      </c>
      <c r="AJ2833" s="156" t="s">
        <v>38</v>
      </c>
      <c r="AK2833" s="156" t="s">
        <v>38</v>
      </c>
    </row>
    <row r="2834" spans="23:37" ht="16.5" customHeight="1" x14ac:dyDescent="0.25">
      <c r="W2834" s="156" t="s">
        <v>38</v>
      </c>
      <c r="X2834" s="156" t="s">
        <v>38</v>
      </c>
      <c r="Y2834" s="156" t="s">
        <v>38</v>
      </c>
      <c r="Z2834" s="156" t="s">
        <v>38</v>
      </c>
      <c r="AA2834" s="156" t="s">
        <v>38</v>
      </c>
      <c r="AB2834" s="156" t="s">
        <v>38</v>
      </c>
      <c r="AC2834" s="156" t="s">
        <v>38</v>
      </c>
      <c r="AD2834" s="96" t="s">
        <v>290</v>
      </c>
      <c r="AE2834" s="156" t="s">
        <v>38</v>
      </c>
      <c r="AF2834" s="156" t="s">
        <v>38</v>
      </c>
      <c r="AG2834" s="156" t="s">
        <v>38</v>
      </c>
      <c r="AH2834" s="156" t="s">
        <v>38</v>
      </c>
      <c r="AI2834" s="156" t="s">
        <v>38</v>
      </c>
      <c r="AJ2834" s="156" t="s">
        <v>38</v>
      </c>
      <c r="AK2834" s="156" t="s">
        <v>38</v>
      </c>
    </row>
    <row r="2835" spans="23:37" ht="16.5" customHeight="1" x14ac:dyDescent="0.25">
      <c r="W2835" s="156" t="s">
        <v>38</v>
      </c>
      <c r="X2835" s="156" t="s">
        <v>38</v>
      </c>
      <c r="Y2835" s="156" t="s">
        <v>38</v>
      </c>
      <c r="Z2835" s="156" t="s">
        <v>38</v>
      </c>
      <c r="AA2835" s="156" t="s">
        <v>38</v>
      </c>
      <c r="AB2835" s="156" t="s">
        <v>38</v>
      </c>
      <c r="AC2835" s="156" t="s">
        <v>38</v>
      </c>
      <c r="AD2835" s="96" t="s">
        <v>290</v>
      </c>
      <c r="AE2835" s="156" t="s">
        <v>38</v>
      </c>
      <c r="AF2835" s="156" t="s">
        <v>38</v>
      </c>
      <c r="AG2835" s="156" t="s">
        <v>38</v>
      </c>
      <c r="AH2835" s="156" t="s">
        <v>38</v>
      </c>
      <c r="AI2835" s="156" t="s">
        <v>38</v>
      </c>
      <c r="AJ2835" s="156" t="s">
        <v>38</v>
      </c>
      <c r="AK2835" s="156" t="s">
        <v>38</v>
      </c>
    </row>
    <row r="2836" spans="23:37" ht="16.5" customHeight="1" x14ac:dyDescent="0.25">
      <c r="W2836" s="156" t="s">
        <v>38</v>
      </c>
      <c r="X2836" s="156" t="s">
        <v>38</v>
      </c>
      <c r="Y2836" s="156" t="s">
        <v>38</v>
      </c>
      <c r="Z2836" s="156" t="s">
        <v>38</v>
      </c>
      <c r="AA2836" s="156" t="s">
        <v>38</v>
      </c>
      <c r="AB2836" s="156" t="s">
        <v>38</v>
      </c>
      <c r="AC2836" s="156" t="s">
        <v>38</v>
      </c>
      <c r="AD2836" s="96" t="s">
        <v>290</v>
      </c>
      <c r="AE2836" s="156" t="s">
        <v>38</v>
      </c>
      <c r="AF2836" s="156" t="s">
        <v>38</v>
      </c>
      <c r="AG2836" s="156" t="s">
        <v>38</v>
      </c>
      <c r="AH2836" s="156" t="s">
        <v>38</v>
      </c>
      <c r="AI2836" s="156" t="s">
        <v>38</v>
      </c>
      <c r="AJ2836" s="156" t="s">
        <v>38</v>
      </c>
      <c r="AK2836" s="156" t="s">
        <v>38</v>
      </c>
    </row>
    <row r="2837" spans="23:37" ht="16.5" customHeight="1" x14ac:dyDescent="0.25">
      <c r="W2837" s="156" t="s">
        <v>38</v>
      </c>
      <c r="X2837" s="156" t="s">
        <v>38</v>
      </c>
      <c r="Y2837" s="156" t="s">
        <v>38</v>
      </c>
      <c r="Z2837" s="156" t="s">
        <v>38</v>
      </c>
      <c r="AA2837" s="156" t="s">
        <v>38</v>
      </c>
      <c r="AB2837" s="156" t="s">
        <v>38</v>
      </c>
      <c r="AC2837" s="156" t="s">
        <v>38</v>
      </c>
      <c r="AD2837" s="96" t="s">
        <v>290</v>
      </c>
      <c r="AE2837" s="156" t="s">
        <v>38</v>
      </c>
      <c r="AF2837" s="156" t="s">
        <v>38</v>
      </c>
      <c r="AG2837" s="156" t="s">
        <v>38</v>
      </c>
      <c r="AH2837" s="156" t="s">
        <v>38</v>
      </c>
      <c r="AI2837" s="156" t="s">
        <v>38</v>
      </c>
      <c r="AJ2837" s="156" t="s">
        <v>38</v>
      </c>
      <c r="AK2837" s="156" t="s">
        <v>38</v>
      </c>
    </row>
    <row r="2838" spans="23:37" ht="16.5" customHeight="1" x14ac:dyDescent="0.25">
      <c r="W2838" s="156" t="s">
        <v>38</v>
      </c>
      <c r="X2838" s="156" t="s">
        <v>38</v>
      </c>
      <c r="Y2838" s="156" t="s">
        <v>38</v>
      </c>
      <c r="Z2838" s="156" t="s">
        <v>38</v>
      </c>
      <c r="AA2838" s="156" t="s">
        <v>38</v>
      </c>
      <c r="AB2838" s="156" t="s">
        <v>38</v>
      </c>
      <c r="AC2838" s="156" t="s">
        <v>38</v>
      </c>
      <c r="AD2838" s="96" t="s">
        <v>290</v>
      </c>
      <c r="AE2838" s="156" t="s">
        <v>38</v>
      </c>
      <c r="AF2838" s="156" t="s">
        <v>38</v>
      </c>
      <c r="AG2838" s="156" t="s">
        <v>38</v>
      </c>
      <c r="AH2838" s="156" t="s">
        <v>38</v>
      </c>
      <c r="AI2838" s="156" t="s">
        <v>38</v>
      </c>
      <c r="AJ2838" s="156" t="s">
        <v>38</v>
      </c>
      <c r="AK2838" s="156" t="s">
        <v>38</v>
      </c>
    </row>
    <row r="2839" spans="23:37" ht="16.5" customHeight="1" x14ac:dyDescent="0.25">
      <c r="W2839" s="156" t="s">
        <v>38</v>
      </c>
      <c r="X2839" s="156" t="s">
        <v>38</v>
      </c>
      <c r="Y2839" s="156" t="s">
        <v>38</v>
      </c>
      <c r="Z2839" s="156" t="s">
        <v>38</v>
      </c>
      <c r="AA2839" s="156" t="s">
        <v>38</v>
      </c>
      <c r="AB2839" s="156" t="s">
        <v>38</v>
      </c>
      <c r="AC2839" s="156" t="s">
        <v>38</v>
      </c>
      <c r="AD2839" s="96" t="s">
        <v>290</v>
      </c>
      <c r="AE2839" s="156" t="s">
        <v>38</v>
      </c>
      <c r="AF2839" s="156" t="s">
        <v>38</v>
      </c>
      <c r="AG2839" s="156" t="s">
        <v>38</v>
      </c>
      <c r="AH2839" s="156" t="s">
        <v>38</v>
      </c>
      <c r="AI2839" s="156" t="s">
        <v>38</v>
      </c>
      <c r="AJ2839" s="156" t="s">
        <v>38</v>
      </c>
      <c r="AK2839" s="156" t="s">
        <v>38</v>
      </c>
    </row>
    <row r="2840" spans="23:37" ht="16.5" customHeight="1" x14ac:dyDescent="0.25">
      <c r="W2840" s="156" t="s">
        <v>38</v>
      </c>
      <c r="X2840" s="156" t="s">
        <v>38</v>
      </c>
      <c r="Y2840" s="156" t="s">
        <v>38</v>
      </c>
      <c r="Z2840" s="156" t="s">
        <v>38</v>
      </c>
      <c r="AA2840" s="156" t="s">
        <v>38</v>
      </c>
      <c r="AB2840" s="156" t="s">
        <v>38</v>
      </c>
      <c r="AC2840" s="156" t="s">
        <v>38</v>
      </c>
      <c r="AD2840" s="96" t="s">
        <v>290</v>
      </c>
      <c r="AE2840" s="156" t="s">
        <v>38</v>
      </c>
      <c r="AF2840" s="156" t="s">
        <v>38</v>
      </c>
      <c r="AG2840" s="156" t="s">
        <v>38</v>
      </c>
      <c r="AH2840" s="156" t="s">
        <v>38</v>
      </c>
      <c r="AI2840" s="156" t="s">
        <v>38</v>
      </c>
      <c r="AJ2840" s="156" t="s">
        <v>38</v>
      </c>
      <c r="AK2840" s="156" t="s">
        <v>38</v>
      </c>
    </row>
    <row r="2841" spans="23:37" ht="16.5" customHeight="1" x14ac:dyDescent="0.25">
      <c r="W2841" s="156" t="s">
        <v>38</v>
      </c>
      <c r="X2841" s="156" t="s">
        <v>38</v>
      </c>
      <c r="Y2841" s="156" t="s">
        <v>38</v>
      </c>
      <c r="Z2841" s="156" t="s">
        <v>38</v>
      </c>
      <c r="AA2841" s="156" t="s">
        <v>38</v>
      </c>
      <c r="AB2841" s="156" t="s">
        <v>38</v>
      </c>
      <c r="AC2841" s="156" t="s">
        <v>38</v>
      </c>
      <c r="AD2841" s="96" t="s">
        <v>290</v>
      </c>
      <c r="AE2841" s="156" t="s">
        <v>38</v>
      </c>
      <c r="AF2841" s="156" t="s">
        <v>38</v>
      </c>
      <c r="AG2841" s="156" t="s">
        <v>38</v>
      </c>
      <c r="AH2841" s="156" t="s">
        <v>38</v>
      </c>
      <c r="AI2841" s="156" t="s">
        <v>38</v>
      </c>
      <c r="AJ2841" s="156" t="s">
        <v>38</v>
      </c>
      <c r="AK2841" s="156" t="s">
        <v>38</v>
      </c>
    </row>
    <row r="2842" spans="23:37" ht="16.5" customHeight="1" x14ac:dyDescent="0.25">
      <c r="W2842" s="156" t="s">
        <v>38</v>
      </c>
      <c r="X2842" s="156" t="s">
        <v>38</v>
      </c>
      <c r="Y2842" s="156" t="s">
        <v>38</v>
      </c>
      <c r="Z2842" s="156" t="s">
        <v>38</v>
      </c>
      <c r="AA2842" s="156" t="s">
        <v>38</v>
      </c>
      <c r="AB2842" s="156" t="s">
        <v>38</v>
      </c>
      <c r="AC2842" s="156" t="s">
        <v>38</v>
      </c>
      <c r="AD2842" s="96" t="s">
        <v>290</v>
      </c>
      <c r="AE2842" s="156" t="s">
        <v>38</v>
      </c>
      <c r="AF2842" s="156" t="s">
        <v>38</v>
      </c>
      <c r="AG2842" s="156" t="s">
        <v>38</v>
      </c>
      <c r="AH2842" s="156" t="s">
        <v>38</v>
      </c>
      <c r="AI2842" s="156" t="s">
        <v>38</v>
      </c>
      <c r="AJ2842" s="156" t="s">
        <v>38</v>
      </c>
      <c r="AK2842" s="156" t="s">
        <v>38</v>
      </c>
    </row>
    <row r="2843" spans="23:37" ht="16.5" customHeight="1" x14ac:dyDescent="0.25">
      <c r="W2843" s="156" t="s">
        <v>38</v>
      </c>
      <c r="X2843" s="156" t="s">
        <v>38</v>
      </c>
      <c r="Y2843" s="156" t="s">
        <v>38</v>
      </c>
      <c r="Z2843" s="156" t="s">
        <v>38</v>
      </c>
      <c r="AA2843" s="156" t="s">
        <v>38</v>
      </c>
      <c r="AB2843" s="156" t="s">
        <v>38</v>
      </c>
      <c r="AC2843" s="156" t="s">
        <v>38</v>
      </c>
      <c r="AD2843" s="96" t="s">
        <v>290</v>
      </c>
      <c r="AE2843" s="156" t="s">
        <v>38</v>
      </c>
      <c r="AF2843" s="156" t="s">
        <v>38</v>
      </c>
      <c r="AG2843" s="156" t="s">
        <v>38</v>
      </c>
      <c r="AH2843" s="156" t="s">
        <v>38</v>
      </c>
      <c r="AI2843" s="156" t="s">
        <v>38</v>
      </c>
      <c r="AJ2843" s="156" t="s">
        <v>38</v>
      </c>
      <c r="AK2843" s="156" t="s">
        <v>38</v>
      </c>
    </row>
    <row r="2844" spans="23:37" ht="16.5" customHeight="1" x14ac:dyDescent="0.25">
      <c r="W2844" s="156" t="s">
        <v>38</v>
      </c>
      <c r="X2844" s="156" t="s">
        <v>38</v>
      </c>
      <c r="Y2844" s="156" t="s">
        <v>38</v>
      </c>
      <c r="Z2844" s="156" t="s">
        <v>38</v>
      </c>
      <c r="AA2844" s="156" t="s">
        <v>38</v>
      </c>
      <c r="AB2844" s="156" t="s">
        <v>38</v>
      </c>
      <c r="AC2844" s="156" t="s">
        <v>38</v>
      </c>
      <c r="AD2844" s="96" t="s">
        <v>290</v>
      </c>
      <c r="AE2844" s="156" t="s">
        <v>38</v>
      </c>
      <c r="AF2844" s="156" t="s">
        <v>38</v>
      </c>
      <c r="AG2844" s="156" t="s">
        <v>38</v>
      </c>
      <c r="AH2844" s="156" t="s">
        <v>38</v>
      </c>
      <c r="AI2844" s="156" t="s">
        <v>38</v>
      </c>
      <c r="AJ2844" s="156" t="s">
        <v>38</v>
      </c>
      <c r="AK2844" s="156" t="s">
        <v>38</v>
      </c>
    </row>
    <row r="2845" spans="23:37" ht="16.5" customHeight="1" x14ac:dyDescent="0.25">
      <c r="W2845" s="156" t="s">
        <v>38</v>
      </c>
      <c r="X2845" s="156" t="s">
        <v>38</v>
      </c>
      <c r="Y2845" s="156" t="s">
        <v>38</v>
      </c>
      <c r="Z2845" s="156" t="s">
        <v>38</v>
      </c>
      <c r="AA2845" s="156" t="s">
        <v>38</v>
      </c>
      <c r="AB2845" s="156" t="s">
        <v>38</v>
      </c>
      <c r="AC2845" s="156" t="s">
        <v>38</v>
      </c>
      <c r="AD2845" s="96" t="s">
        <v>290</v>
      </c>
      <c r="AE2845" s="156" t="s">
        <v>38</v>
      </c>
      <c r="AF2845" s="156" t="s">
        <v>38</v>
      </c>
      <c r="AG2845" s="156" t="s">
        <v>38</v>
      </c>
      <c r="AH2845" s="156" t="s">
        <v>38</v>
      </c>
      <c r="AI2845" s="156" t="s">
        <v>38</v>
      </c>
      <c r="AJ2845" s="156" t="s">
        <v>38</v>
      </c>
      <c r="AK2845" s="156" t="s">
        <v>38</v>
      </c>
    </row>
    <row r="2846" spans="23:37" ht="16.5" customHeight="1" x14ac:dyDescent="0.25">
      <c r="W2846" s="156" t="s">
        <v>38</v>
      </c>
      <c r="X2846" s="156" t="s">
        <v>38</v>
      </c>
      <c r="Y2846" s="156" t="s">
        <v>38</v>
      </c>
      <c r="Z2846" s="156" t="s">
        <v>38</v>
      </c>
      <c r="AA2846" s="156" t="s">
        <v>38</v>
      </c>
      <c r="AB2846" s="156" t="s">
        <v>38</v>
      </c>
      <c r="AC2846" s="156" t="s">
        <v>38</v>
      </c>
      <c r="AD2846" s="96" t="s">
        <v>290</v>
      </c>
      <c r="AE2846" s="156" t="s">
        <v>38</v>
      </c>
      <c r="AF2846" s="156" t="s">
        <v>38</v>
      </c>
      <c r="AG2846" s="156" t="s">
        <v>38</v>
      </c>
      <c r="AH2846" s="156" t="s">
        <v>38</v>
      </c>
      <c r="AI2846" s="156" t="s">
        <v>38</v>
      </c>
      <c r="AJ2846" s="156" t="s">
        <v>38</v>
      </c>
      <c r="AK2846" s="156" t="s">
        <v>38</v>
      </c>
    </row>
    <row r="2847" spans="23:37" ht="16.5" customHeight="1" x14ac:dyDescent="0.25">
      <c r="W2847" s="156" t="s">
        <v>38</v>
      </c>
      <c r="X2847" s="156" t="s">
        <v>38</v>
      </c>
      <c r="Y2847" s="156" t="s">
        <v>38</v>
      </c>
      <c r="Z2847" s="156" t="s">
        <v>38</v>
      </c>
      <c r="AA2847" s="156" t="s">
        <v>38</v>
      </c>
      <c r="AB2847" s="156" t="s">
        <v>38</v>
      </c>
      <c r="AC2847" s="156" t="s">
        <v>38</v>
      </c>
      <c r="AD2847" s="96" t="s">
        <v>290</v>
      </c>
      <c r="AE2847" s="156" t="s">
        <v>38</v>
      </c>
      <c r="AF2847" s="156" t="s">
        <v>38</v>
      </c>
      <c r="AG2847" s="156" t="s">
        <v>38</v>
      </c>
      <c r="AH2847" s="156" t="s">
        <v>38</v>
      </c>
      <c r="AI2847" s="156" t="s">
        <v>38</v>
      </c>
      <c r="AJ2847" s="156" t="s">
        <v>38</v>
      </c>
      <c r="AK2847" s="156" t="s">
        <v>38</v>
      </c>
    </row>
    <row r="2848" spans="23:37" ht="16.5" customHeight="1" x14ac:dyDescent="0.25">
      <c r="W2848" s="156" t="s">
        <v>38</v>
      </c>
      <c r="X2848" s="156" t="s">
        <v>38</v>
      </c>
      <c r="Y2848" s="156" t="s">
        <v>38</v>
      </c>
      <c r="Z2848" s="156" t="s">
        <v>38</v>
      </c>
      <c r="AA2848" s="156" t="s">
        <v>38</v>
      </c>
      <c r="AB2848" s="156" t="s">
        <v>38</v>
      </c>
      <c r="AC2848" s="156" t="s">
        <v>38</v>
      </c>
      <c r="AD2848" s="96" t="s">
        <v>290</v>
      </c>
      <c r="AE2848" s="156" t="s">
        <v>38</v>
      </c>
      <c r="AF2848" s="156" t="s">
        <v>38</v>
      </c>
      <c r="AG2848" s="156" t="s">
        <v>38</v>
      </c>
      <c r="AH2848" s="156" t="s">
        <v>38</v>
      </c>
      <c r="AI2848" s="156" t="s">
        <v>38</v>
      </c>
      <c r="AJ2848" s="156" t="s">
        <v>38</v>
      </c>
      <c r="AK2848" s="156" t="s">
        <v>38</v>
      </c>
    </row>
    <row r="2849" spans="23:37" ht="16.5" customHeight="1" x14ac:dyDescent="0.25">
      <c r="W2849" s="156" t="s">
        <v>38</v>
      </c>
      <c r="X2849" s="156" t="s">
        <v>38</v>
      </c>
      <c r="Y2849" s="156" t="s">
        <v>38</v>
      </c>
      <c r="Z2849" s="156" t="s">
        <v>38</v>
      </c>
      <c r="AA2849" s="156" t="s">
        <v>38</v>
      </c>
      <c r="AB2849" s="156" t="s">
        <v>38</v>
      </c>
      <c r="AC2849" s="156" t="s">
        <v>38</v>
      </c>
      <c r="AD2849" s="96" t="s">
        <v>290</v>
      </c>
      <c r="AE2849" s="156" t="s">
        <v>38</v>
      </c>
      <c r="AF2849" s="156" t="s">
        <v>38</v>
      </c>
      <c r="AG2849" s="156" t="s">
        <v>38</v>
      </c>
      <c r="AH2849" s="156" t="s">
        <v>38</v>
      </c>
      <c r="AI2849" s="156" t="s">
        <v>38</v>
      </c>
      <c r="AJ2849" s="156" t="s">
        <v>38</v>
      </c>
      <c r="AK2849" s="156" t="s">
        <v>38</v>
      </c>
    </row>
    <row r="2850" spans="23:37" ht="16.5" customHeight="1" x14ac:dyDescent="0.25">
      <c r="W2850" s="156" t="s">
        <v>38</v>
      </c>
      <c r="X2850" s="156" t="s">
        <v>38</v>
      </c>
      <c r="Y2850" s="156" t="s">
        <v>38</v>
      </c>
      <c r="Z2850" s="156" t="s">
        <v>38</v>
      </c>
      <c r="AA2850" s="156" t="s">
        <v>38</v>
      </c>
      <c r="AB2850" s="156" t="s">
        <v>38</v>
      </c>
      <c r="AC2850" s="156" t="s">
        <v>38</v>
      </c>
      <c r="AD2850" s="96" t="s">
        <v>290</v>
      </c>
      <c r="AE2850" s="156" t="s">
        <v>38</v>
      </c>
      <c r="AF2850" s="156" t="s">
        <v>38</v>
      </c>
      <c r="AG2850" s="156" t="s">
        <v>38</v>
      </c>
      <c r="AH2850" s="156" t="s">
        <v>38</v>
      </c>
      <c r="AI2850" s="156" t="s">
        <v>38</v>
      </c>
      <c r="AJ2850" s="156" t="s">
        <v>38</v>
      </c>
      <c r="AK2850" s="156" t="s">
        <v>38</v>
      </c>
    </row>
    <row r="2851" spans="23:37" ht="16.5" customHeight="1" x14ac:dyDescent="0.25">
      <c r="W2851" s="156" t="s">
        <v>38</v>
      </c>
      <c r="X2851" s="156" t="s">
        <v>38</v>
      </c>
      <c r="Y2851" s="156" t="s">
        <v>38</v>
      </c>
      <c r="Z2851" s="156" t="s">
        <v>38</v>
      </c>
      <c r="AA2851" s="156" t="s">
        <v>38</v>
      </c>
      <c r="AB2851" s="156" t="s">
        <v>38</v>
      </c>
      <c r="AC2851" s="156" t="s">
        <v>38</v>
      </c>
      <c r="AD2851" s="96" t="s">
        <v>290</v>
      </c>
      <c r="AE2851" s="156" t="s">
        <v>38</v>
      </c>
      <c r="AF2851" s="156" t="s">
        <v>38</v>
      </c>
      <c r="AG2851" s="156" t="s">
        <v>38</v>
      </c>
      <c r="AH2851" s="156" t="s">
        <v>38</v>
      </c>
      <c r="AI2851" s="156" t="s">
        <v>38</v>
      </c>
      <c r="AJ2851" s="156" t="s">
        <v>38</v>
      </c>
      <c r="AK2851" s="156" t="s">
        <v>38</v>
      </c>
    </row>
    <row r="2852" spans="23:37" ht="16.5" customHeight="1" x14ac:dyDescent="0.25">
      <c r="W2852" s="156" t="s">
        <v>38</v>
      </c>
      <c r="X2852" s="156" t="s">
        <v>38</v>
      </c>
      <c r="Y2852" s="156" t="s">
        <v>38</v>
      </c>
      <c r="Z2852" s="156" t="s">
        <v>38</v>
      </c>
      <c r="AA2852" s="156" t="s">
        <v>38</v>
      </c>
      <c r="AB2852" s="156" t="s">
        <v>38</v>
      </c>
      <c r="AC2852" s="156" t="s">
        <v>38</v>
      </c>
      <c r="AD2852" s="96" t="s">
        <v>290</v>
      </c>
      <c r="AE2852" s="156" t="s">
        <v>38</v>
      </c>
      <c r="AF2852" s="156" t="s">
        <v>38</v>
      </c>
      <c r="AG2852" s="156" t="s">
        <v>38</v>
      </c>
      <c r="AH2852" s="156" t="s">
        <v>38</v>
      </c>
      <c r="AI2852" s="156" t="s">
        <v>38</v>
      </c>
      <c r="AJ2852" s="156" t="s">
        <v>38</v>
      </c>
      <c r="AK2852" s="156" t="s">
        <v>38</v>
      </c>
    </row>
    <row r="2853" spans="23:37" ht="16.5" customHeight="1" x14ac:dyDescent="0.25">
      <c r="W2853" s="156" t="s">
        <v>38</v>
      </c>
      <c r="X2853" s="156" t="s">
        <v>38</v>
      </c>
      <c r="Y2853" s="156" t="s">
        <v>38</v>
      </c>
      <c r="Z2853" s="156" t="s">
        <v>38</v>
      </c>
      <c r="AA2853" s="156" t="s">
        <v>38</v>
      </c>
      <c r="AB2853" s="156" t="s">
        <v>38</v>
      </c>
      <c r="AC2853" s="156" t="s">
        <v>38</v>
      </c>
      <c r="AD2853" s="96" t="s">
        <v>290</v>
      </c>
      <c r="AE2853" s="156" t="s">
        <v>38</v>
      </c>
      <c r="AF2853" s="156" t="s">
        <v>38</v>
      </c>
      <c r="AG2853" s="156" t="s">
        <v>38</v>
      </c>
      <c r="AH2853" s="156" t="s">
        <v>38</v>
      </c>
      <c r="AI2853" s="156" t="s">
        <v>38</v>
      </c>
      <c r="AJ2853" s="156" t="s">
        <v>38</v>
      </c>
      <c r="AK2853" s="156" t="s">
        <v>38</v>
      </c>
    </row>
    <row r="2854" spans="23:37" ht="16.5" customHeight="1" x14ac:dyDescent="0.25">
      <c r="W2854" s="156" t="s">
        <v>38</v>
      </c>
      <c r="X2854" s="156" t="s">
        <v>38</v>
      </c>
      <c r="Y2854" s="156" t="s">
        <v>38</v>
      </c>
      <c r="Z2854" s="156" t="s">
        <v>38</v>
      </c>
      <c r="AA2854" s="156" t="s">
        <v>38</v>
      </c>
      <c r="AB2854" s="156" t="s">
        <v>38</v>
      </c>
      <c r="AC2854" s="156" t="s">
        <v>38</v>
      </c>
      <c r="AD2854" s="96" t="s">
        <v>290</v>
      </c>
      <c r="AE2854" s="156" t="s">
        <v>38</v>
      </c>
      <c r="AF2854" s="156" t="s">
        <v>38</v>
      </c>
      <c r="AG2854" s="156" t="s">
        <v>38</v>
      </c>
      <c r="AH2854" s="156" t="s">
        <v>38</v>
      </c>
      <c r="AI2854" s="156" t="s">
        <v>38</v>
      </c>
      <c r="AJ2854" s="156" t="s">
        <v>38</v>
      </c>
      <c r="AK2854" s="156" t="s">
        <v>38</v>
      </c>
    </row>
    <row r="2855" spans="23:37" ht="16.5" customHeight="1" x14ac:dyDescent="0.25">
      <c r="W2855" s="156" t="s">
        <v>38</v>
      </c>
      <c r="X2855" s="156" t="s">
        <v>38</v>
      </c>
      <c r="Y2855" s="156" t="s">
        <v>38</v>
      </c>
      <c r="Z2855" s="156" t="s">
        <v>38</v>
      </c>
      <c r="AA2855" s="156" t="s">
        <v>38</v>
      </c>
      <c r="AB2855" s="156" t="s">
        <v>38</v>
      </c>
      <c r="AC2855" s="156" t="s">
        <v>38</v>
      </c>
      <c r="AD2855" s="96" t="s">
        <v>290</v>
      </c>
      <c r="AE2855" s="156" t="s">
        <v>38</v>
      </c>
      <c r="AF2855" s="156" t="s">
        <v>38</v>
      </c>
      <c r="AG2855" s="156" t="s">
        <v>38</v>
      </c>
      <c r="AH2855" s="156" t="s">
        <v>38</v>
      </c>
      <c r="AI2855" s="156" t="s">
        <v>38</v>
      </c>
      <c r="AJ2855" s="156" t="s">
        <v>38</v>
      </c>
      <c r="AK2855" s="156" t="s">
        <v>38</v>
      </c>
    </row>
    <row r="2856" spans="23:37" ht="16.5" customHeight="1" x14ac:dyDescent="0.25">
      <c r="W2856" s="156" t="s">
        <v>38</v>
      </c>
      <c r="X2856" s="156" t="s">
        <v>38</v>
      </c>
      <c r="Y2856" s="156" t="s">
        <v>38</v>
      </c>
      <c r="Z2856" s="156" t="s">
        <v>38</v>
      </c>
      <c r="AA2856" s="156" t="s">
        <v>38</v>
      </c>
      <c r="AB2856" s="156" t="s">
        <v>38</v>
      </c>
      <c r="AC2856" s="156" t="s">
        <v>38</v>
      </c>
      <c r="AD2856" s="96" t="s">
        <v>290</v>
      </c>
      <c r="AE2856" s="156" t="s">
        <v>38</v>
      </c>
      <c r="AF2856" s="156" t="s">
        <v>38</v>
      </c>
      <c r="AG2856" s="156" t="s">
        <v>38</v>
      </c>
      <c r="AH2856" s="156" t="s">
        <v>38</v>
      </c>
      <c r="AI2856" s="156" t="s">
        <v>38</v>
      </c>
      <c r="AJ2856" s="156" t="s">
        <v>38</v>
      </c>
      <c r="AK2856" s="156" t="s">
        <v>38</v>
      </c>
    </row>
    <row r="2857" spans="23:37" ht="16.5" customHeight="1" x14ac:dyDescent="0.25">
      <c r="W2857" s="156" t="s">
        <v>38</v>
      </c>
      <c r="X2857" s="156" t="s">
        <v>38</v>
      </c>
      <c r="Y2857" s="156" t="s">
        <v>38</v>
      </c>
      <c r="Z2857" s="156" t="s">
        <v>38</v>
      </c>
      <c r="AA2857" s="156" t="s">
        <v>38</v>
      </c>
      <c r="AB2857" s="156" t="s">
        <v>38</v>
      </c>
      <c r="AC2857" s="156" t="s">
        <v>38</v>
      </c>
      <c r="AD2857" s="96" t="s">
        <v>290</v>
      </c>
      <c r="AE2857" s="156" t="s">
        <v>38</v>
      </c>
      <c r="AF2857" s="156" t="s">
        <v>38</v>
      </c>
      <c r="AG2857" s="156" t="s">
        <v>38</v>
      </c>
      <c r="AH2857" s="156" t="s">
        <v>38</v>
      </c>
      <c r="AI2857" s="156" t="s">
        <v>38</v>
      </c>
      <c r="AJ2857" s="156" t="s">
        <v>38</v>
      </c>
      <c r="AK2857" s="156" t="s">
        <v>38</v>
      </c>
    </row>
    <row r="2858" spans="23:37" ht="16.5" customHeight="1" x14ac:dyDescent="0.25">
      <c r="W2858" s="156" t="s">
        <v>38</v>
      </c>
      <c r="X2858" s="156" t="s">
        <v>38</v>
      </c>
      <c r="Y2858" s="156" t="s">
        <v>38</v>
      </c>
      <c r="Z2858" s="156" t="s">
        <v>38</v>
      </c>
      <c r="AA2858" s="156" t="s">
        <v>38</v>
      </c>
      <c r="AB2858" s="156" t="s">
        <v>38</v>
      </c>
      <c r="AC2858" s="156" t="s">
        <v>38</v>
      </c>
      <c r="AD2858" s="96" t="s">
        <v>290</v>
      </c>
      <c r="AE2858" s="156" t="s">
        <v>38</v>
      </c>
      <c r="AF2858" s="156" t="s">
        <v>38</v>
      </c>
      <c r="AG2858" s="156" t="s">
        <v>38</v>
      </c>
      <c r="AH2858" s="156" t="s">
        <v>38</v>
      </c>
      <c r="AI2858" s="156" t="s">
        <v>38</v>
      </c>
      <c r="AJ2858" s="156" t="s">
        <v>38</v>
      </c>
      <c r="AK2858" s="156" t="s">
        <v>38</v>
      </c>
    </row>
    <row r="2859" spans="23:37" ht="16.5" customHeight="1" x14ac:dyDescent="0.25">
      <c r="W2859" s="156" t="s">
        <v>38</v>
      </c>
      <c r="X2859" s="156" t="s">
        <v>38</v>
      </c>
      <c r="Y2859" s="156" t="s">
        <v>38</v>
      </c>
      <c r="Z2859" s="156" t="s">
        <v>38</v>
      </c>
      <c r="AA2859" s="156" t="s">
        <v>38</v>
      </c>
      <c r="AB2859" s="156" t="s">
        <v>38</v>
      </c>
      <c r="AC2859" s="156" t="s">
        <v>38</v>
      </c>
      <c r="AD2859" s="96" t="s">
        <v>290</v>
      </c>
      <c r="AE2859" s="156" t="s">
        <v>38</v>
      </c>
      <c r="AF2859" s="156" t="s">
        <v>38</v>
      </c>
      <c r="AG2859" s="156" t="s">
        <v>38</v>
      </c>
      <c r="AH2859" s="156" t="s">
        <v>38</v>
      </c>
      <c r="AI2859" s="156" t="s">
        <v>38</v>
      </c>
      <c r="AJ2859" s="156" t="s">
        <v>38</v>
      </c>
      <c r="AK2859" s="156" t="s">
        <v>38</v>
      </c>
    </row>
    <row r="2860" spans="23:37" ht="16.5" customHeight="1" x14ac:dyDescent="0.25">
      <c r="W2860" s="156" t="s">
        <v>38</v>
      </c>
      <c r="X2860" s="156" t="s">
        <v>38</v>
      </c>
      <c r="Y2860" s="156" t="s">
        <v>38</v>
      </c>
      <c r="Z2860" s="156" t="s">
        <v>38</v>
      </c>
      <c r="AA2860" s="156" t="s">
        <v>38</v>
      </c>
      <c r="AB2860" s="156" t="s">
        <v>38</v>
      </c>
      <c r="AC2860" s="156" t="s">
        <v>38</v>
      </c>
      <c r="AD2860" s="96" t="s">
        <v>290</v>
      </c>
      <c r="AE2860" s="156" t="s">
        <v>38</v>
      </c>
      <c r="AF2860" s="156" t="s">
        <v>38</v>
      </c>
      <c r="AG2860" s="156" t="s">
        <v>38</v>
      </c>
      <c r="AH2860" s="156" t="s">
        <v>38</v>
      </c>
      <c r="AI2860" s="156" t="s">
        <v>38</v>
      </c>
      <c r="AJ2860" s="156" t="s">
        <v>38</v>
      </c>
      <c r="AK2860" s="156" t="s">
        <v>38</v>
      </c>
    </row>
    <row r="2861" spans="23:37" ht="16.5" customHeight="1" x14ac:dyDescent="0.25">
      <c r="W2861" s="156" t="s">
        <v>38</v>
      </c>
      <c r="X2861" s="156" t="s">
        <v>38</v>
      </c>
      <c r="Y2861" s="156" t="s">
        <v>38</v>
      </c>
      <c r="Z2861" s="156" t="s">
        <v>38</v>
      </c>
      <c r="AA2861" s="156" t="s">
        <v>38</v>
      </c>
      <c r="AB2861" s="156" t="s">
        <v>38</v>
      </c>
      <c r="AC2861" s="156" t="s">
        <v>38</v>
      </c>
      <c r="AD2861" s="96" t="s">
        <v>290</v>
      </c>
      <c r="AE2861" s="156" t="s">
        <v>38</v>
      </c>
      <c r="AF2861" s="156" t="s">
        <v>38</v>
      </c>
      <c r="AG2861" s="156" t="s">
        <v>38</v>
      </c>
      <c r="AH2861" s="156" t="s">
        <v>38</v>
      </c>
      <c r="AI2861" s="156" t="s">
        <v>38</v>
      </c>
      <c r="AJ2861" s="156" t="s">
        <v>38</v>
      </c>
      <c r="AK2861" s="156" t="s">
        <v>38</v>
      </c>
    </row>
    <row r="2862" spans="23:37" ht="16.5" customHeight="1" x14ac:dyDescent="0.25">
      <c r="W2862" s="156" t="s">
        <v>38</v>
      </c>
      <c r="X2862" s="156" t="s">
        <v>38</v>
      </c>
      <c r="Y2862" s="156" t="s">
        <v>38</v>
      </c>
      <c r="Z2862" s="156" t="s">
        <v>38</v>
      </c>
      <c r="AA2862" s="156" t="s">
        <v>38</v>
      </c>
      <c r="AB2862" s="156" t="s">
        <v>38</v>
      </c>
      <c r="AC2862" s="156" t="s">
        <v>38</v>
      </c>
      <c r="AD2862" s="96" t="s">
        <v>290</v>
      </c>
      <c r="AE2862" s="156" t="s">
        <v>38</v>
      </c>
      <c r="AF2862" s="156" t="s">
        <v>38</v>
      </c>
      <c r="AG2862" s="156" t="s">
        <v>38</v>
      </c>
      <c r="AH2862" s="156" t="s">
        <v>38</v>
      </c>
      <c r="AI2862" s="156" t="s">
        <v>38</v>
      </c>
      <c r="AJ2862" s="156" t="s">
        <v>38</v>
      </c>
      <c r="AK2862" s="156" t="s">
        <v>38</v>
      </c>
    </row>
    <row r="2863" spans="23:37" ht="16.5" customHeight="1" x14ac:dyDescent="0.25">
      <c r="W2863" s="156" t="s">
        <v>38</v>
      </c>
      <c r="X2863" s="156" t="s">
        <v>38</v>
      </c>
      <c r="Y2863" s="156" t="s">
        <v>38</v>
      </c>
      <c r="Z2863" s="156" t="s">
        <v>38</v>
      </c>
      <c r="AA2863" s="156" t="s">
        <v>38</v>
      </c>
      <c r="AB2863" s="156" t="s">
        <v>38</v>
      </c>
      <c r="AC2863" s="156" t="s">
        <v>38</v>
      </c>
      <c r="AD2863" s="96" t="s">
        <v>290</v>
      </c>
      <c r="AE2863" s="156" t="s">
        <v>38</v>
      </c>
      <c r="AF2863" s="156" t="s">
        <v>38</v>
      </c>
      <c r="AG2863" s="156" t="s">
        <v>38</v>
      </c>
      <c r="AH2863" s="156" t="s">
        <v>38</v>
      </c>
      <c r="AI2863" s="156" t="s">
        <v>38</v>
      </c>
      <c r="AJ2863" s="156" t="s">
        <v>38</v>
      </c>
      <c r="AK2863" s="156" t="s">
        <v>38</v>
      </c>
    </row>
    <row r="2864" spans="23:37" ht="16.5" customHeight="1" x14ac:dyDescent="0.25">
      <c r="W2864" s="156" t="s">
        <v>38</v>
      </c>
      <c r="X2864" s="156" t="s">
        <v>38</v>
      </c>
      <c r="Y2864" s="156" t="s">
        <v>38</v>
      </c>
      <c r="Z2864" s="156" t="s">
        <v>38</v>
      </c>
      <c r="AA2864" s="156" t="s">
        <v>38</v>
      </c>
      <c r="AB2864" s="156" t="s">
        <v>38</v>
      </c>
      <c r="AC2864" s="156" t="s">
        <v>38</v>
      </c>
      <c r="AD2864" s="96" t="s">
        <v>290</v>
      </c>
      <c r="AE2864" s="156" t="s">
        <v>38</v>
      </c>
      <c r="AF2864" s="156" t="s">
        <v>38</v>
      </c>
      <c r="AG2864" s="156" t="s">
        <v>38</v>
      </c>
      <c r="AH2864" s="156" t="s">
        <v>38</v>
      </c>
      <c r="AI2864" s="156" t="s">
        <v>38</v>
      </c>
      <c r="AJ2864" s="156" t="s">
        <v>38</v>
      </c>
      <c r="AK2864" s="156" t="s">
        <v>38</v>
      </c>
    </row>
    <row r="2865" spans="23:37" ht="16.5" customHeight="1" x14ac:dyDescent="0.25">
      <c r="W2865" s="156" t="s">
        <v>38</v>
      </c>
      <c r="X2865" s="156" t="s">
        <v>38</v>
      </c>
      <c r="Y2865" s="156" t="s">
        <v>38</v>
      </c>
      <c r="Z2865" s="156" t="s">
        <v>38</v>
      </c>
      <c r="AA2865" s="156" t="s">
        <v>38</v>
      </c>
      <c r="AB2865" s="156" t="s">
        <v>38</v>
      </c>
      <c r="AC2865" s="156" t="s">
        <v>38</v>
      </c>
      <c r="AD2865" s="96" t="s">
        <v>290</v>
      </c>
      <c r="AE2865" s="156" t="s">
        <v>38</v>
      </c>
      <c r="AF2865" s="156" t="s">
        <v>38</v>
      </c>
      <c r="AG2865" s="156" t="s">
        <v>38</v>
      </c>
      <c r="AH2865" s="156" t="s">
        <v>38</v>
      </c>
      <c r="AI2865" s="156" t="s">
        <v>38</v>
      </c>
      <c r="AJ2865" s="156" t="s">
        <v>38</v>
      </c>
      <c r="AK2865" s="156" t="s">
        <v>38</v>
      </c>
    </row>
    <row r="2866" spans="23:37" ht="16.5" customHeight="1" x14ac:dyDescent="0.25">
      <c r="W2866" s="156" t="s">
        <v>38</v>
      </c>
      <c r="X2866" s="156" t="s">
        <v>38</v>
      </c>
      <c r="Y2866" s="156" t="s">
        <v>38</v>
      </c>
      <c r="Z2866" s="156" t="s">
        <v>38</v>
      </c>
      <c r="AA2866" s="156" t="s">
        <v>38</v>
      </c>
      <c r="AB2866" s="156" t="s">
        <v>38</v>
      </c>
      <c r="AC2866" s="156" t="s">
        <v>38</v>
      </c>
      <c r="AD2866" s="96" t="s">
        <v>290</v>
      </c>
      <c r="AE2866" s="156" t="s">
        <v>38</v>
      </c>
      <c r="AF2866" s="156" t="s">
        <v>38</v>
      </c>
      <c r="AG2866" s="156" t="s">
        <v>38</v>
      </c>
      <c r="AH2866" s="156" t="s">
        <v>38</v>
      </c>
      <c r="AI2866" s="156" t="s">
        <v>38</v>
      </c>
      <c r="AJ2866" s="156" t="s">
        <v>38</v>
      </c>
      <c r="AK2866" s="156" t="s">
        <v>38</v>
      </c>
    </row>
    <row r="2867" spans="23:37" ht="16.5" customHeight="1" x14ac:dyDescent="0.25">
      <c r="W2867" s="156" t="s">
        <v>38</v>
      </c>
      <c r="X2867" s="156" t="s">
        <v>38</v>
      </c>
      <c r="Y2867" s="156" t="s">
        <v>38</v>
      </c>
      <c r="Z2867" s="156" t="s">
        <v>38</v>
      </c>
      <c r="AA2867" s="156" t="s">
        <v>38</v>
      </c>
      <c r="AB2867" s="156" t="s">
        <v>38</v>
      </c>
      <c r="AC2867" s="156" t="s">
        <v>38</v>
      </c>
      <c r="AD2867" s="96" t="s">
        <v>290</v>
      </c>
      <c r="AE2867" s="156" t="s">
        <v>38</v>
      </c>
      <c r="AF2867" s="156" t="s">
        <v>38</v>
      </c>
      <c r="AG2867" s="156" t="s">
        <v>38</v>
      </c>
      <c r="AH2867" s="156" t="s">
        <v>38</v>
      </c>
      <c r="AI2867" s="156" t="s">
        <v>38</v>
      </c>
      <c r="AJ2867" s="156" t="s">
        <v>38</v>
      </c>
      <c r="AK2867" s="156" t="s">
        <v>38</v>
      </c>
    </row>
    <row r="2868" spans="23:37" ht="16.5" customHeight="1" x14ac:dyDescent="0.25">
      <c r="W2868" s="156" t="s">
        <v>38</v>
      </c>
      <c r="X2868" s="156" t="s">
        <v>38</v>
      </c>
      <c r="Y2868" s="156" t="s">
        <v>38</v>
      </c>
      <c r="Z2868" s="156" t="s">
        <v>38</v>
      </c>
      <c r="AA2868" s="156" t="s">
        <v>38</v>
      </c>
      <c r="AB2868" s="156" t="s">
        <v>38</v>
      </c>
      <c r="AC2868" s="156" t="s">
        <v>38</v>
      </c>
      <c r="AD2868" s="96" t="s">
        <v>290</v>
      </c>
      <c r="AE2868" s="156" t="s">
        <v>38</v>
      </c>
      <c r="AF2868" s="156" t="s">
        <v>38</v>
      </c>
      <c r="AG2868" s="156" t="s">
        <v>38</v>
      </c>
      <c r="AH2868" s="156" t="s">
        <v>38</v>
      </c>
      <c r="AI2868" s="156" t="s">
        <v>38</v>
      </c>
      <c r="AJ2868" s="156" t="s">
        <v>38</v>
      </c>
      <c r="AK2868" s="156" t="s">
        <v>38</v>
      </c>
    </row>
    <row r="2869" spans="23:37" ht="16.5" customHeight="1" x14ac:dyDescent="0.25">
      <c r="W2869" s="156" t="s">
        <v>38</v>
      </c>
      <c r="X2869" s="156" t="s">
        <v>38</v>
      </c>
      <c r="Y2869" s="156" t="s">
        <v>38</v>
      </c>
      <c r="Z2869" s="156" t="s">
        <v>38</v>
      </c>
      <c r="AA2869" s="156" t="s">
        <v>38</v>
      </c>
      <c r="AB2869" s="156" t="s">
        <v>38</v>
      </c>
      <c r="AC2869" s="156" t="s">
        <v>38</v>
      </c>
      <c r="AD2869" s="96" t="s">
        <v>290</v>
      </c>
      <c r="AE2869" s="156" t="s">
        <v>38</v>
      </c>
      <c r="AF2869" s="156" t="s">
        <v>38</v>
      </c>
      <c r="AG2869" s="156" t="s">
        <v>38</v>
      </c>
      <c r="AH2869" s="156" t="s">
        <v>38</v>
      </c>
      <c r="AI2869" s="156" t="s">
        <v>38</v>
      </c>
      <c r="AJ2869" s="156" t="s">
        <v>38</v>
      </c>
      <c r="AK2869" s="156" t="s">
        <v>38</v>
      </c>
    </row>
    <row r="2870" spans="23:37" ht="16.5" customHeight="1" x14ac:dyDescent="0.25">
      <c r="W2870" s="156" t="s">
        <v>38</v>
      </c>
      <c r="X2870" s="156" t="s">
        <v>38</v>
      </c>
      <c r="Y2870" s="156" t="s">
        <v>38</v>
      </c>
      <c r="Z2870" s="156" t="s">
        <v>38</v>
      </c>
      <c r="AA2870" s="156" t="s">
        <v>38</v>
      </c>
      <c r="AB2870" s="156" t="s">
        <v>38</v>
      </c>
      <c r="AC2870" s="156" t="s">
        <v>38</v>
      </c>
      <c r="AD2870" s="96" t="s">
        <v>290</v>
      </c>
      <c r="AE2870" s="156" t="s">
        <v>38</v>
      </c>
      <c r="AF2870" s="156" t="s">
        <v>38</v>
      </c>
      <c r="AG2870" s="156" t="s">
        <v>38</v>
      </c>
      <c r="AH2870" s="156" t="s">
        <v>38</v>
      </c>
      <c r="AI2870" s="156" t="s">
        <v>38</v>
      </c>
      <c r="AJ2870" s="156" t="s">
        <v>38</v>
      </c>
      <c r="AK2870" s="156" t="s">
        <v>38</v>
      </c>
    </row>
    <row r="2871" spans="23:37" ht="16.5" customHeight="1" x14ac:dyDescent="0.25">
      <c r="W2871" s="156" t="s">
        <v>38</v>
      </c>
      <c r="X2871" s="156" t="s">
        <v>38</v>
      </c>
      <c r="Y2871" s="156" t="s">
        <v>38</v>
      </c>
      <c r="Z2871" s="156" t="s">
        <v>38</v>
      </c>
      <c r="AA2871" s="156" t="s">
        <v>38</v>
      </c>
      <c r="AB2871" s="156" t="s">
        <v>38</v>
      </c>
      <c r="AC2871" s="156" t="s">
        <v>38</v>
      </c>
      <c r="AD2871" s="96" t="s">
        <v>290</v>
      </c>
      <c r="AE2871" s="156" t="s">
        <v>38</v>
      </c>
      <c r="AF2871" s="156" t="s">
        <v>38</v>
      </c>
      <c r="AG2871" s="156" t="s">
        <v>38</v>
      </c>
      <c r="AH2871" s="156" t="s">
        <v>38</v>
      </c>
      <c r="AI2871" s="156" t="s">
        <v>38</v>
      </c>
      <c r="AJ2871" s="156" t="s">
        <v>38</v>
      </c>
      <c r="AK2871" s="156" t="s">
        <v>38</v>
      </c>
    </row>
    <row r="2872" spans="23:37" ht="16.5" customHeight="1" x14ac:dyDescent="0.25">
      <c r="W2872" s="156" t="s">
        <v>38</v>
      </c>
      <c r="X2872" s="156" t="s">
        <v>38</v>
      </c>
      <c r="Y2872" s="156" t="s">
        <v>38</v>
      </c>
      <c r="Z2872" s="156" t="s">
        <v>38</v>
      </c>
      <c r="AA2872" s="156" t="s">
        <v>38</v>
      </c>
      <c r="AB2872" s="156" t="s">
        <v>38</v>
      </c>
      <c r="AC2872" s="156" t="s">
        <v>38</v>
      </c>
      <c r="AD2872" s="96" t="s">
        <v>290</v>
      </c>
      <c r="AE2872" s="156" t="s">
        <v>38</v>
      </c>
      <c r="AF2872" s="156" t="s">
        <v>38</v>
      </c>
      <c r="AG2872" s="156" t="s">
        <v>38</v>
      </c>
      <c r="AH2872" s="156" t="s">
        <v>38</v>
      </c>
      <c r="AI2872" s="156" t="s">
        <v>38</v>
      </c>
      <c r="AJ2872" s="156" t="s">
        <v>38</v>
      </c>
      <c r="AK2872" s="156" t="s">
        <v>38</v>
      </c>
    </row>
    <row r="2873" spans="23:37" ht="16.5" customHeight="1" x14ac:dyDescent="0.25">
      <c r="W2873" s="156" t="s">
        <v>38</v>
      </c>
      <c r="X2873" s="156" t="s">
        <v>38</v>
      </c>
      <c r="Y2873" s="156" t="s">
        <v>38</v>
      </c>
      <c r="Z2873" s="156" t="s">
        <v>38</v>
      </c>
      <c r="AA2873" s="156" t="s">
        <v>38</v>
      </c>
      <c r="AB2873" s="156" t="s">
        <v>38</v>
      </c>
      <c r="AC2873" s="156" t="s">
        <v>38</v>
      </c>
      <c r="AD2873" s="96" t="s">
        <v>290</v>
      </c>
      <c r="AE2873" s="156" t="s">
        <v>38</v>
      </c>
      <c r="AF2873" s="156" t="s">
        <v>38</v>
      </c>
      <c r="AG2873" s="156" t="s">
        <v>38</v>
      </c>
      <c r="AH2873" s="156" t="s">
        <v>38</v>
      </c>
      <c r="AI2873" s="156" t="s">
        <v>38</v>
      </c>
      <c r="AJ2873" s="156" t="s">
        <v>38</v>
      </c>
      <c r="AK2873" s="156" t="s">
        <v>38</v>
      </c>
    </row>
    <row r="2874" spans="23:37" ht="16.5" customHeight="1" x14ac:dyDescent="0.25">
      <c r="W2874" s="156" t="s">
        <v>38</v>
      </c>
      <c r="X2874" s="156" t="s">
        <v>38</v>
      </c>
      <c r="Y2874" s="156" t="s">
        <v>38</v>
      </c>
      <c r="Z2874" s="156" t="s">
        <v>38</v>
      </c>
      <c r="AA2874" s="156" t="s">
        <v>38</v>
      </c>
      <c r="AB2874" s="156" t="s">
        <v>38</v>
      </c>
      <c r="AC2874" s="156" t="s">
        <v>38</v>
      </c>
      <c r="AD2874" s="96" t="s">
        <v>290</v>
      </c>
      <c r="AE2874" s="156" t="s">
        <v>38</v>
      </c>
      <c r="AF2874" s="156" t="s">
        <v>38</v>
      </c>
      <c r="AG2874" s="156" t="s">
        <v>38</v>
      </c>
      <c r="AH2874" s="156" t="s">
        <v>38</v>
      </c>
      <c r="AI2874" s="156" t="s">
        <v>38</v>
      </c>
      <c r="AJ2874" s="156" t="s">
        <v>38</v>
      </c>
      <c r="AK2874" s="156" t="s">
        <v>38</v>
      </c>
    </row>
    <row r="2875" spans="23:37" ht="16.5" customHeight="1" x14ac:dyDescent="0.25">
      <c r="W2875" s="156" t="s">
        <v>38</v>
      </c>
      <c r="X2875" s="156" t="s">
        <v>38</v>
      </c>
      <c r="Y2875" s="156" t="s">
        <v>38</v>
      </c>
      <c r="Z2875" s="156" t="s">
        <v>38</v>
      </c>
      <c r="AA2875" s="156" t="s">
        <v>38</v>
      </c>
      <c r="AB2875" s="156" t="s">
        <v>38</v>
      </c>
      <c r="AC2875" s="156" t="s">
        <v>38</v>
      </c>
      <c r="AD2875" s="96" t="s">
        <v>290</v>
      </c>
      <c r="AE2875" s="156" t="s">
        <v>38</v>
      </c>
      <c r="AF2875" s="156" t="s">
        <v>38</v>
      </c>
      <c r="AG2875" s="156" t="s">
        <v>38</v>
      </c>
      <c r="AH2875" s="156" t="s">
        <v>38</v>
      </c>
      <c r="AI2875" s="156" t="s">
        <v>38</v>
      </c>
      <c r="AJ2875" s="156" t="s">
        <v>38</v>
      </c>
      <c r="AK2875" s="156" t="s">
        <v>38</v>
      </c>
    </row>
    <row r="2876" spans="23:37" ht="16.5" customHeight="1" x14ac:dyDescent="0.25">
      <c r="W2876" s="156" t="s">
        <v>38</v>
      </c>
      <c r="X2876" s="156" t="s">
        <v>38</v>
      </c>
      <c r="Y2876" s="156" t="s">
        <v>38</v>
      </c>
      <c r="Z2876" s="156" t="s">
        <v>38</v>
      </c>
      <c r="AA2876" s="156" t="s">
        <v>38</v>
      </c>
      <c r="AB2876" s="156" t="s">
        <v>38</v>
      </c>
      <c r="AC2876" s="156" t="s">
        <v>38</v>
      </c>
      <c r="AD2876" s="96" t="s">
        <v>290</v>
      </c>
      <c r="AE2876" s="156" t="s">
        <v>38</v>
      </c>
      <c r="AF2876" s="156" t="s">
        <v>38</v>
      </c>
      <c r="AG2876" s="156" t="s">
        <v>38</v>
      </c>
      <c r="AH2876" s="156" t="s">
        <v>38</v>
      </c>
      <c r="AI2876" s="156" t="s">
        <v>38</v>
      </c>
      <c r="AJ2876" s="156" t="s">
        <v>38</v>
      </c>
      <c r="AK2876" s="156" t="s">
        <v>38</v>
      </c>
    </row>
    <row r="2877" spans="23:37" ht="16.5" customHeight="1" x14ac:dyDescent="0.25">
      <c r="W2877" s="156" t="s">
        <v>38</v>
      </c>
      <c r="X2877" s="156" t="s">
        <v>38</v>
      </c>
      <c r="Y2877" s="156" t="s">
        <v>38</v>
      </c>
      <c r="Z2877" s="156" t="s">
        <v>38</v>
      </c>
      <c r="AA2877" s="156" t="s">
        <v>38</v>
      </c>
      <c r="AB2877" s="156" t="s">
        <v>38</v>
      </c>
      <c r="AC2877" s="156" t="s">
        <v>38</v>
      </c>
      <c r="AD2877" s="96" t="s">
        <v>290</v>
      </c>
      <c r="AE2877" s="156" t="s">
        <v>38</v>
      </c>
      <c r="AF2877" s="156" t="s">
        <v>38</v>
      </c>
      <c r="AG2877" s="156" t="s">
        <v>38</v>
      </c>
      <c r="AH2877" s="156" t="s">
        <v>38</v>
      </c>
      <c r="AI2877" s="156" t="s">
        <v>38</v>
      </c>
      <c r="AJ2877" s="156" t="s">
        <v>38</v>
      </c>
      <c r="AK2877" s="156" t="s">
        <v>38</v>
      </c>
    </row>
    <row r="2878" spans="23:37" ht="16.5" customHeight="1" x14ac:dyDescent="0.25">
      <c r="W2878" s="156" t="s">
        <v>38</v>
      </c>
      <c r="X2878" s="156" t="s">
        <v>38</v>
      </c>
      <c r="Y2878" s="156" t="s">
        <v>38</v>
      </c>
      <c r="Z2878" s="156" t="s">
        <v>38</v>
      </c>
      <c r="AA2878" s="156" t="s">
        <v>38</v>
      </c>
      <c r="AB2878" s="156" t="s">
        <v>38</v>
      </c>
      <c r="AC2878" s="156" t="s">
        <v>38</v>
      </c>
      <c r="AD2878" s="96" t="s">
        <v>290</v>
      </c>
      <c r="AE2878" s="156" t="s">
        <v>38</v>
      </c>
      <c r="AF2878" s="156" t="s">
        <v>38</v>
      </c>
      <c r="AG2878" s="156" t="s">
        <v>38</v>
      </c>
      <c r="AH2878" s="156" t="s">
        <v>38</v>
      </c>
      <c r="AI2878" s="156" t="s">
        <v>38</v>
      </c>
      <c r="AJ2878" s="156" t="s">
        <v>38</v>
      </c>
      <c r="AK2878" s="156" t="s">
        <v>38</v>
      </c>
    </row>
    <row r="2879" spans="23:37" ht="16.5" customHeight="1" x14ac:dyDescent="0.25">
      <c r="W2879" s="156" t="s">
        <v>38</v>
      </c>
      <c r="X2879" s="156" t="s">
        <v>38</v>
      </c>
      <c r="Y2879" s="156" t="s">
        <v>38</v>
      </c>
      <c r="Z2879" s="156" t="s">
        <v>38</v>
      </c>
      <c r="AA2879" s="156" t="s">
        <v>38</v>
      </c>
      <c r="AB2879" s="156" t="s">
        <v>38</v>
      </c>
      <c r="AC2879" s="156" t="s">
        <v>38</v>
      </c>
      <c r="AD2879" s="96" t="s">
        <v>290</v>
      </c>
      <c r="AE2879" s="156" t="s">
        <v>38</v>
      </c>
      <c r="AF2879" s="156" t="s">
        <v>38</v>
      </c>
      <c r="AG2879" s="156" t="s">
        <v>38</v>
      </c>
      <c r="AH2879" s="156" t="s">
        <v>38</v>
      </c>
      <c r="AI2879" s="156" t="s">
        <v>38</v>
      </c>
      <c r="AJ2879" s="156" t="s">
        <v>38</v>
      </c>
      <c r="AK2879" s="156" t="s">
        <v>38</v>
      </c>
    </row>
    <row r="2880" spans="23:37" ht="16.5" customHeight="1" x14ac:dyDescent="0.25">
      <c r="W2880" s="156" t="s">
        <v>38</v>
      </c>
      <c r="X2880" s="156" t="s">
        <v>38</v>
      </c>
      <c r="Y2880" s="156" t="s">
        <v>38</v>
      </c>
      <c r="Z2880" s="156" t="s">
        <v>38</v>
      </c>
      <c r="AA2880" s="156" t="s">
        <v>38</v>
      </c>
      <c r="AB2880" s="156" t="s">
        <v>38</v>
      </c>
      <c r="AC2880" s="156" t="s">
        <v>38</v>
      </c>
      <c r="AD2880" s="96" t="s">
        <v>290</v>
      </c>
      <c r="AE2880" s="156" t="s">
        <v>38</v>
      </c>
      <c r="AF2880" s="156" t="s">
        <v>38</v>
      </c>
      <c r="AG2880" s="156" t="s">
        <v>38</v>
      </c>
      <c r="AH2880" s="156" t="s">
        <v>38</v>
      </c>
      <c r="AI2880" s="156" t="s">
        <v>38</v>
      </c>
      <c r="AJ2880" s="156" t="s">
        <v>38</v>
      </c>
      <c r="AK2880" s="156" t="s">
        <v>38</v>
      </c>
    </row>
    <row r="2881" spans="23:37" ht="16.5" customHeight="1" x14ac:dyDescent="0.25">
      <c r="W2881" s="156" t="s">
        <v>38</v>
      </c>
      <c r="X2881" s="156" t="s">
        <v>38</v>
      </c>
      <c r="Y2881" s="156" t="s">
        <v>38</v>
      </c>
      <c r="Z2881" s="156" t="s">
        <v>38</v>
      </c>
      <c r="AA2881" s="156" t="s">
        <v>38</v>
      </c>
      <c r="AB2881" s="156" t="s">
        <v>38</v>
      </c>
      <c r="AC2881" s="156" t="s">
        <v>38</v>
      </c>
      <c r="AD2881" s="96" t="s">
        <v>290</v>
      </c>
      <c r="AE2881" s="156" t="s">
        <v>38</v>
      </c>
      <c r="AF2881" s="156" t="s">
        <v>38</v>
      </c>
      <c r="AG2881" s="156" t="s">
        <v>38</v>
      </c>
      <c r="AH2881" s="156" t="s">
        <v>38</v>
      </c>
      <c r="AI2881" s="156" t="s">
        <v>38</v>
      </c>
      <c r="AJ2881" s="156" t="s">
        <v>38</v>
      </c>
      <c r="AK2881" s="156" t="s">
        <v>38</v>
      </c>
    </row>
    <row r="2882" spans="23:37" ht="16.5" customHeight="1" x14ac:dyDescent="0.25">
      <c r="W2882" s="156" t="s">
        <v>38</v>
      </c>
      <c r="X2882" s="156" t="s">
        <v>38</v>
      </c>
      <c r="Y2882" s="156" t="s">
        <v>38</v>
      </c>
      <c r="Z2882" s="156" t="s">
        <v>38</v>
      </c>
      <c r="AA2882" s="156" t="s">
        <v>38</v>
      </c>
      <c r="AB2882" s="156" t="s">
        <v>38</v>
      </c>
      <c r="AC2882" s="156" t="s">
        <v>38</v>
      </c>
      <c r="AD2882" s="96" t="s">
        <v>290</v>
      </c>
      <c r="AE2882" s="156" t="s">
        <v>38</v>
      </c>
      <c r="AF2882" s="156" t="s">
        <v>38</v>
      </c>
      <c r="AG2882" s="156" t="s">
        <v>38</v>
      </c>
      <c r="AH2882" s="156" t="s">
        <v>38</v>
      </c>
      <c r="AI2882" s="156" t="s">
        <v>38</v>
      </c>
      <c r="AJ2882" s="156" t="s">
        <v>38</v>
      </c>
      <c r="AK2882" s="156" t="s">
        <v>38</v>
      </c>
    </row>
    <row r="2883" spans="23:37" ht="16.5" customHeight="1" x14ac:dyDescent="0.25">
      <c r="W2883" s="156" t="s">
        <v>38</v>
      </c>
      <c r="X2883" s="156" t="s">
        <v>38</v>
      </c>
      <c r="Y2883" s="156" t="s">
        <v>38</v>
      </c>
      <c r="Z2883" s="156" t="s">
        <v>38</v>
      </c>
      <c r="AA2883" s="156" t="s">
        <v>38</v>
      </c>
      <c r="AB2883" s="156" t="s">
        <v>38</v>
      </c>
      <c r="AC2883" s="156" t="s">
        <v>38</v>
      </c>
      <c r="AD2883" s="96" t="s">
        <v>290</v>
      </c>
      <c r="AE2883" s="156" t="s">
        <v>38</v>
      </c>
      <c r="AF2883" s="156" t="s">
        <v>38</v>
      </c>
      <c r="AG2883" s="156" t="s">
        <v>38</v>
      </c>
      <c r="AH2883" s="156" t="s">
        <v>38</v>
      </c>
      <c r="AI2883" s="156" t="s">
        <v>38</v>
      </c>
      <c r="AJ2883" s="156" t="s">
        <v>38</v>
      </c>
      <c r="AK2883" s="156" t="s">
        <v>38</v>
      </c>
    </row>
    <row r="2884" spans="23:37" ht="16.5" customHeight="1" x14ac:dyDescent="0.25">
      <c r="W2884" s="156" t="s">
        <v>38</v>
      </c>
      <c r="X2884" s="156" t="s">
        <v>38</v>
      </c>
      <c r="Y2884" s="156" t="s">
        <v>38</v>
      </c>
      <c r="Z2884" s="156" t="s">
        <v>38</v>
      </c>
      <c r="AA2884" s="156" t="s">
        <v>38</v>
      </c>
      <c r="AB2884" s="156" t="s">
        <v>38</v>
      </c>
      <c r="AC2884" s="156" t="s">
        <v>38</v>
      </c>
      <c r="AD2884" s="96" t="s">
        <v>290</v>
      </c>
      <c r="AE2884" s="156" t="s">
        <v>38</v>
      </c>
      <c r="AF2884" s="156" t="s">
        <v>38</v>
      </c>
      <c r="AG2884" s="156" t="s">
        <v>38</v>
      </c>
      <c r="AH2884" s="156" t="s">
        <v>38</v>
      </c>
      <c r="AI2884" s="156" t="s">
        <v>38</v>
      </c>
      <c r="AJ2884" s="156" t="s">
        <v>38</v>
      </c>
      <c r="AK2884" s="156" t="s">
        <v>38</v>
      </c>
    </row>
    <row r="2885" spans="23:37" ht="16.5" customHeight="1" x14ac:dyDescent="0.25">
      <c r="W2885" s="156" t="s">
        <v>38</v>
      </c>
      <c r="X2885" s="156" t="s">
        <v>38</v>
      </c>
      <c r="Y2885" s="156" t="s">
        <v>38</v>
      </c>
      <c r="Z2885" s="156" t="s">
        <v>38</v>
      </c>
      <c r="AA2885" s="156" t="s">
        <v>38</v>
      </c>
      <c r="AB2885" s="156" t="s">
        <v>38</v>
      </c>
      <c r="AC2885" s="156" t="s">
        <v>38</v>
      </c>
      <c r="AD2885" s="96" t="s">
        <v>290</v>
      </c>
      <c r="AE2885" s="156" t="s">
        <v>38</v>
      </c>
      <c r="AF2885" s="156" t="s">
        <v>38</v>
      </c>
      <c r="AG2885" s="156" t="s">
        <v>38</v>
      </c>
      <c r="AH2885" s="156" t="s">
        <v>38</v>
      </c>
      <c r="AI2885" s="156" t="s">
        <v>38</v>
      </c>
      <c r="AJ2885" s="156" t="s">
        <v>38</v>
      </c>
      <c r="AK2885" s="156" t="s">
        <v>38</v>
      </c>
    </row>
    <row r="2886" spans="23:37" ht="16.5" customHeight="1" x14ac:dyDescent="0.25">
      <c r="W2886" s="156" t="s">
        <v>38</v>
      </c>
      <c r="X2886" s="156" t="s">
        <v>38</v>
      </c>
      <c r="Y2886" s="156" t="s">
        <v>38</v>
      </c>
      <c r="Z2886" s="156" t="s">
        <v>38</v>
      </c>
      <c r="AA2886" s="156" t="s">
        <v>38</v>
      </c>
      <c r="AB2886" s="156" t="s">
        <v>38</v>
      </c>
      <c r="AC2886" s="156" t="s">
        <v>38</v>
      </c>
      <c r="AD2886" s="96" t="s">
        <v>290</v>
      </c>
      <c r="AE2886" s="156" t="s">
        <v>38</v>
      </c>
      <c r="AF2886" s="156" t="s">
        <v>38</v>
      </c>
      <c r="AG2886" s="156" t="s">
        <v>38</v>
      </c>
      <c r="AH2886" s="156" t="s">
        <v>38</v>
      </c>
      <c r="AI2886" s="156" t="s">
        <v>38</v>
      </c>
      <c r="AJ2886" s="156" t="s">
        <v>38</v>
      </c>
      <c r="AK2886" s="156" t="s">
        <v>38</v>
      </c>
    </row>
    <row r="2887" spans="23:37" ht="16.5" customHeight="1" x14ac:dyDescent="0.25">
      <c r="W2887" s="156" t="s">
        <v>38</v>
      </c>
      <c r="X2887" s="156" t="s">
        <v>38</v>
      </c>
      <c r="Y2887" s="156" t="s">
        <v>38</v>
      </c>
      <c r="Z2887" s="156" t="s">
        <v>38</v>
      </c>
      <c r="AA2887" s="156" t="s">
        <v>38</v>
      </c>
      <c r="AB2887" s="156" t="s">
        <v>38</v>
      </c>
      <c r="AC2887" s="156" t="s">
        <v>38</v>
      </c>
      <c r="AD2887" s="96" t="s">
        <v>290</v>
      </c>
      <c r="AE2887" s="156" t="s">
        <v>38</v>
      </c>
      <c r="AF2887" s="156" t="s">
        <v>38</v>
      </c>
      <c r="AG2887" s="156" t="s">
        <v>38</v>
      </c>
      <c r="AH2887" s="156" t="s">
        <v>38</v>
      </c>
      <c r="AI2887" s="156" t="s">
        <v>38</v>
      </c>
      <c r="AJ2887" s="156" t="s">
        <v>38</v>
      </c>
      <c r="AK2887" s="156" t="s">
        <v>38</v>
      </c>
    </row>
    <row r="2888" spans="23:37" ht="16.5" customHeight="1" x14ac:dyDescent="0.25">
      <c r="W2888" s="156" t="s">
        <v>38</v>
      </c>
      <c r="X2888" s="156" t="s">
        <v>38</v>
      </c>
      <c r="Y2888" s="156" t="s">
        <v>38</v>
      </c>
      <c r="Z2888" s="156" t="s">
        <v>38</v>
      </c>
      <c r="AA2888" s="156" t="s">
        <v>38</v>
      </c>
      <c r="AB2888" s="156" t="s">
        <v>38</v>
      </c>
      <c r="AC2888" s="156" t="s">
        <v>38</v>
      </c>
      <c r="AD2888" s="96" t="s">
        <v>290</v>
      </c>
      <c r="AE2888" s="156" t="s">
        <v>38</v>
      </c>
      <c r="AF2888" s="156" t="s">
        <v>38</v>
      </c>
      <c r="AG2888" s="156" t="s">
        <v>38</v>
      </c>
      <c r="AH2888" s="156" t="s">
        <v>38</v>
      </c>
      <c r="AI2888" s="156" t="s">
        <v>38</v>
      </c>
      <c r="AJ2888" s="156" t="s">
        <v>38</v>
      </c>
      <c r="AK2888" s="156" t="s">
        <v>38</v>
      </c>
    </row>
    <row r="2889" spans="23:37" ht="16.5" customHeight="1" x14ac:dyDescent="0.25">
      <c r="W2889" s="156" t="s">
        <v>38</v>
      </c>
      <c r="X2889" s="156" t="s">
        <v>38</v>
      </c>
      <c r="Y2889" s="156" t="s">
        <v>38</v>
      </c>
      <c r="Z2889" s="156" t="s">
        <v>38</v>
      </c>
      <c r="AA2889" s="156" t="s">
        <v>38</v>
      </c>
      <c r="AB2889" s="156" t="s">
        <v>38</v>
      </c>
      <c r="AC2889" s="156" t="s">
        <v>38</v>
      </c>
      <c r="AD2889" s="96" t="s">
        <v>290</v>
      </c>
      <c r="AE2889" s="156" t="s">
        <v>38</v>
      </c>
      <c r="AF2889" s="156" t="s">
        <v>38</v>
      </c>
      <c r="AG2889" s="156" t="s">
        <v>38</v>
      </c>
      <c r="AH2889" s="156" t="s">
        <v>38</v>
      </c>
      <c r="AI2889" s="156" t="s">
        <v>38</v>
      </c>
      <c r="AJ2889" s="156" t="s">
        <v>38</v>
      </c>
      <c r="AK2889" s="156" t="s">
        <v>38</v>
      </c>
    </row>
    <row r="2890" spans="23:37" ht="16.5" customHeight="1" x14ac:dyDescent="0.25">
      <c r="W2890" s="156" t="s">
        <v>38</v>
      </c>
      <c r="X2890" s="156" t="s">
        <v>38</v>
      </c>
      <c r="Y2890" s="156" t="s">
        <v>38</v>
      </c>
      <c r="Z2890" s="156" t="s">
        <v>38</v>
      </c>
      <c r="AA2890" s="156" t="s">
        <v>38</v>
      </c>
      <c r="AB2890" s="156" t="s">
        <v>38</v>
      </c>
      <c r="AC2890" s="156" t="s">
        <v>38</v>
      </c>
      <c r="AD2890" s="96" t="s">
        <v>290</v>
      </c>
      <c r="AE2890" s="156" t="s">
        <v>38</v>
      </c>
      <c r="AF2890" s="156" t="s">
        <v>38</v>
      </c>
      <c r="AG2890" s="156" t="s">
        <v>38</v>
      </c>
      <c r="AH2890" s="156" t="s">
        <v>38</v>
      </c>
      <c r="AI2890" s="156" t="s">
        <v>38</v>
      </c>
      <c r="AJ2890" s="156" t="s">
        <v>38</v>
      </c>
      <c r="AK2890" s="156" t="s">
        <v>38</v>
      </c>
    </row>
    <row r="2891" spans="23:37" ht="16.5" customHeight="1" x14ac:dyDescent="0.25">
      <c r="W2891" s="156" t="s">
        <v>38</v>
      </c>
      <c r="X2891" s="156" t="s">
        <v>38</v>
      </c>
      <c r="Y2891" s="156" t="s">
        <v>38</v>
      </c>
      <c r="Z2891" s="156" t="s">
        <v>38</v>
      </c>
      <c r="AA2891" s="156" t="s">
        <v>38</v>
      </c>
      <c r="AB2891" s="156" t="s">
        <v>38</v>
      </c>
      <c r="AC2891" s="156" t="s">
        <v>38</v>
      </c>
      <c r="AD2891" s="96" t="s">
        <v>290</v>
      </c>
      <c r="AE2891" s="156" t="s">
        <v>38</v>
      </c>
      <c r="AF2891" s="156" t="s">
        <v>38</v>
      </c>
      <c r="AG2891" s="156" t="s">
        <v>38</v>
      </c>
      <c r="AH2891" s="156" t="s">
        <v>38</v>
      </c>
      <c r="AI2891" s="156" t="s">
        <v>38</v>
      </c>
      <c r="AJ2891" s="156" t="s">
        <v>38</v>
      </c>
      <c r="AK2891" s="156" t="s">
        <v>38</v>
      </c>
    </row>
    <row r="2892" spans="23:37" ht="16.5" customHeight="1" x14ac:dyDescent="0.25">
      <c r="W2892" s="156" t="s">
        <v>38</v>
      </c>
      <c r="X2892" s="156" t="s">
        <v>38</v>
      </c>
      <c r="Y2892" s="156" t="s">
        <v>38</v>
      </c>
      <c r="Z2892" s="156" t="s">
        <v>38</v>
      </c>
      <c r="AA2892" s="156" t="s">
        <v>38</v>
      </c>
      <c r="AB2892" s="156" t="s">
        <v>38</v>
      </c>
      <c r="AC2892" s="156" t="s">
        <v>38</v>
      </c>
      <c r="AD2892" s="96" t="s">
        <v>290</v>
      </c>
      <c r="AE2892" s="156" t="s">
        <v>38</v>
      </c>
      <c r="AF2892" s="156" t="s">
        <v>38</v>
      </c>
      <c r="AG2892" s="156" t="s">
        <v>38</v>
      </c>
      <c r="AH2892" s="156" t="s">
        <v>38</v>
      </c>
      <c r="AI2892" s="156" t="s">
        <v>38</v>
      </c>
      <c r="AJ2892" s="156" t="s">
        <v>38</v>
      </c>
      <c r="AK2892" s="156" t="s">
        <v>38</v>
      </c>
    </row>
    <row r="2893" spans="23:37" ht="16.5" customHeight="1" x14ac:dyDescent="0.25">
      <c r="W2893" s="156" t="s">
        <v>38</v>
      </c>
      <c r="X2893" s="156" t="s">
        <v>38</v>
      </c>
      <c r="Y2893" s="156" t="s">
        <v>38</v>
      </c>
      <c r="Z2893" s="156" t="s">
        <v>38</v>
      </c>
      <c r="AA2893" s="156" t="s">
        <v>38</v>
      </c>
      <c r="AB2893" s="156" t="s">
        <v>38</v>
      </c>
      <c r="AC2893" s="156" t="s">
        <v>38</v>
      </c>
      <c r="AD2893" s="96" t="s">
        <v>290</v>
      </c>
      <c r="AE2893" s="156" t="s">
        <v>38</v>
      </c>
      <c r="AF2893" s="156" t="s">
        <v>38</v>
      </c>
      <c r="AG2893" s="156" t="s">
        <v>38</v>
      </c>
      <c r="AH2893" s="156" t="s">
        <v>38</v>
      </c>
      <c r="AI2893" s="156" t="s">
        <v>38</v>
      </c>
      <c r="AJ2893" s="156" t="s">
        <v>38</v>
      </c>
      <c r="AK2893" s="156" t="s">
        <v>38</v>
      </c>
    </row>
    <row r="2894" spans="23:37" ht="16.5" customHeight="1" x14ac:dyDescent="0.25">
      <c r="W2894" s="156" t="s">
        <v>38</v>
      </c>
      <c r="X2894" s="156" t="s">
        <v>38</v>
      </c>
      <c r="Y2894" s="156" t="s">
        <v>38</v>
      </c>
      <c r="Z2894" s="156" t="s">
        <v>38</v>
      </c>
      <c r="AA2894" s="156" t="s">
        <v>38</v>
      </c>
      <c r="AB2894" s="156" t="s">
        <v>38</v>
      </c>
      <c r="AC2894" s="156" t="s">
        <v>38</v>
      </c>
      <c r="AD2894" s="96" t="s">
        <v>290</v>
      </c>
      <c r="AE2894" s="156" t="s">
        <v>38</v>
      </c>
      <c r="AF2894" s="156" t="s">
        <v>38</v>
      </c>
      <c r="AG2894" s="156" t="s">
        <v>38</v>
      </c>
      <c r="AH2894" s="156" t="s">
        <v>38</v>
      </c>
      <c r="AI2894" s="156" t="s">
        <v>38</v>
      </c>
      <c r="AJ2894" s="156" t="s">
        <v>38</v>
      </c>
      <c r="AK2894" s="156" t="s">
        <v>38</v>
      </c>
    </row>
    <row r="2895" spans="23:37" ht="16.5" customHeight="1" x14ac:dyDescent="0.25">
      <c r="W2895" s="156" t="s">
        <v>38</v>
      </c>
      <c r="X2895" s="156" t="s">
        <v>38</v>
      </c>
      <c r="Y2895" s="156" t="s">
        <v>38</v>
      </c>
      <c r="Z2895" s="156" t="s">
        <v>38</v>
      </c>
      <c r="AA2895" s="156" t="s">
        <v>38</v>
      </c>
      <c r="AB2895" s="156" t="s">
        <v>38</v>
      </c>
      <c r="AC2895" s="156" t="s">
        <v>38</v>
      </c>
      <c r="AD2895" s="96" t="s">
        <v>290</v>
      </c>
      <c r="AE2895" s="156" t="s">
        <v>38</v>
      </c>
      <c r="AF2895" s="156" t="s">
        <v>38</v>
      </c>
      <c r="AG2895" s="156" t="s">
        <v>38</v>
      </c>
      <c r="AH2895" s="156" t="s">
        <v>38</v>
      </c>
      <c r="AI2895" s="156" t="s">
        <v>38</v>
      </c>
      <c r="AJ2895" s="156" t="s">
        <v>38</v>
      </c>
      <c r="AK2895" s="156" t="s">
        <v>38</v>
      </c>
    </row>
    <row r="2896" spans="23:37" ht="16.5" customHeight="1" x14ac:dyDescent="0.25">
      <c r="W2896" s="156" t="s">
        <v>38</v>
      </c>
      <c r="X2896" s="156" t="s">
        <v>38</v>
      </c>
      <c r="Y2896" s="156" t="s">
        <v>38</v>
      </c>
      <c r="Z2896" s="156" t="s">
        <v>38</v>
      </c>
      <c r="AA2896" s="156" t="s">
        <v>38</v>
      </c>
      <c r="AB2896" s="156" t="s">
        <v>38</v>
      </c>
      <c r="AC2896" s="156" t="s">
        <v>38</v>
      </c>
      <c r="AD2896" s="96" t="s">
        <v>290</v>
      </c>
      <c r="AE2896" s="156" t="s">
        <v>38</v>
      </c>
      <c r="AF2896" s="156" t="s">
        <v>38</v>
      </c>
      <c r="AG2896" s="156" t="s">
        <v>38</v>
      </c>
      <c r="AH2896" s="156" t="s">
        <v>38</v>
      </c>
      <c r="AI2896" s="156" t="s">
        <v>38</v>
      </c>
      <c r="AJ2896" s="156" t="s">
        <v>38</v>
      </c>
      <c r="AK2896" s="156" t="s">
        <v>38</v>
      </c>
    </row>
    <row r="2897" spans="23:37" ht="16.5" customHeight="1" x14ac:dyDescent="0.25">
      <c r="W2897" s="156" t="s">
        <v>38</v>
      </c>
      <c r="X2897" s="156" t="s">
        <v>38</v>
      </c>
      <c r="Y2897" s="156" t="s">
        <v>38</v>
      </c>
      <c r="Z2897" s="156" t="s">
        <v>38</v>
      </c>
      <c r="AA2897" s="156" t="s">
        <v>38</v>
      </c>
      <c r="AB2897" s="156" t="s">
        <v>38</v>
      </c>
      <c r="AC2897" s="156" t="s">
        <v>38</v>
      </c>
      <c r="AD2897" s="96" t="s">
        <v>290</v>
      </c>
      <c r="AE2897" s="156" t="s">
        <v>38</v>
      </c>
      <c r="AF2897" s="156" t="s">
        <v>38</v>
      </c>
      <c r="AG2897" s="156" t="s">
        <v>38</v>
      </c>
      <c r="AH2897" s="156" t="s">
        <v>38</v>
      </c>
      <c r="AI2897" s="156" t="s">
        <v>38</v>
      </c>
      <c r="AJ2897" s="156" t="s">
        <v>38</v>
      </c>
      <c r="AK2897" s="156" t="s">
        <v>38</v>
      </c>
    </row>
    <row r="2898" spans="23:37" ht="16.5" customHeight="1" x14ac:dyDescent="0.25">
      <c r="W2898" s="156" t="s">
        <v>38</v>
      </c>
      <c r="X2898" s="156" t="s">
        <v>38</v>
      </c>
      <c r="Y2898" s="156" t="s">
        <v>38</v>
      </c>
      <c r="Z2898" s="156" t="s">
        <v>38</v>
      </c>
      <c r="AA2898" s="156" t="s">
        <v>38</v>
      </c>
      <c r="AB2898" s="156" t="s">
        <v>38</v>
      </c>
      <c r="AC2898" s="156" t="s">
        <v>38</v>
      </c>
      <c r="AD2898" s="96" t="s">
        <v>290</v>
      </c>
      <c r="AE2898" s="156" t="s">
        <v>38</v>
      </c>
      <c r="AF2898" s="156" t="s">
        <v>38</v>
      </c>
      <c r="AG2898" s="156" t="s">
        <v>38</v>
      </c>
      <c r="AH2898" s="156" t="s">
        <v>38</v>
      </c>
      <c r="AI2898" s="156" t="s">
        <v>38</v>
      </c>
      <c r="AJ2898" s="156" t="s">
        <v>38</v>
      </c>
      <c r="AK2898" s="156" t="s">
        <v>38</v>
      </c>
    </row>
    <row r="2899" spans="23:37" ht="16.5" customHeight="1" x14ac:dyDescent="0.25">
      <c r="W2899" s="156" t="s">
        <v>38</v>
      </c>
      <c r="X2899" s="156" t="s">
        <v>38</v>
      </c>
      <c r="Y2899" s="156" t="s">
        <v>38</v>
      </c>
      <c r="Z2899" s="156" t="s">
        <v>38</v>
      </c>
      <c r="AA2899" s="156" t="s">
        <v>38</v>
      </c>
      <c r="AB2899" s="156" t="s">
        <v>38</v>
      </c>
      <c r="AC2899" s="156" t="s">
        <v>38</v>
      </c>
      <c r="AD2899" s="96" t="s">
        <v>290</v>
      </c>
      <c r="AE2899" s="156" t="s">
        <v>38</v>
      </c>
      <c r="AF2899" s="156" t="s">
        <v>38</v>
      </c>
      <c r="AG2899" s="156" t="s">
        <v>38</v>
      </c>
      <c r="AH2899" s="156" t="s">
        <v>38</v>
      </c>
      <c r="AI2899" s="156" t="s">
        <v>38</v>
      </c>
      <c r="AJ2899" s="156" t="s">
        <v>38</v>
      </c>
      <c r="AK2899" s="156" t="s">
        <v>38</v>
      </c>
    </row>
    <row r="2900" spans="23:37" ht="16.5" customHeight="1" x14ac:dyDescent="0.25">
      <c r="W2900" s="156" t="s">
        <v>38</v>
      </c>
      <c r="X2900" s="156" t="s">
        <v>38</v>
      </c>
      <c r="Y2900" s="156" t="s">
        <v>38</v>
      </c>
      <c r="Z2900" s="156" t="s">
        <v>38</v>
      </c>
      <c r="AA2900" s="156" t="s">
        <v>38</v>
      </c>
      <c r="AB2900" s="156" t="s">
        <v>38</v>
      </c>
      <c r="AC2900" s="156" t="s">
        <v>38</v>
      </c>
      <c r="AD2900" s="96" t="s">
        <v>290</v>
      </c>
      <c r="AE2900" s="156" t="s">
        <v>38</v>
      </c>
      <c r="AF2900" s="156" t="s">
        <v>38</v>
      </c>
      <c r="AG2900" s="156" t="s">
        <v>38</v>
      </c>
      <c r="AH2900" s="156" t="s">
        <v>38</v>
      </c>
      <c r="AI2900" s="156" t="s">
        <v>38</v>
      </c>
      <c r="AJ2900" s="156" t="s">
        <v>38</v>
      </c>
      <c r="AK2900" s="156" t="s">
        <v>38</v>
      </c>
    </row>
    <row r="2901" spans="23:37" ht="16.5" customHeight="1" x14ac:dyDescent="0.25">
      <c r="W2901" s="156" t="s">
        <v>38</v>
      </c>
      <c r="X2901" s="156" t="s">
        <v>38</v>
      </c>
      <c r="Y2901" s="156" t="s">
        <v>38</v>
      </c>
      <c r="Z2901" s="156" t="s">
        <v>38</v>
      </c>
      <c r="AA2901" s="156" t="s">
        <v>38</v>
      </c>
      <c r="AB2901" s="156" t="s">
        <v>38</v>
      </c>
      <c r="AC2901" s="156" t="s">
        <v>38</v>
      </c>
      <c r="AD2901" s="96" t="s">
        <v>290</v>
      </c>
      <c r="AE2901" s="156" t="s">
        <v>38</v>
      </c>
      <c r="AF2901" s="156" t="s">
        <v>38</v>
      </c>
      <c r="AG2901" s="156" t="s">
        <v>38</v>
      </c>
      <c r="AH2901" s="156" t="s">
        <v>38</v>
      </c>
      <c r="AI2901" s="156" t="s">
        <v>38</v>
      </c>
      <c r="AJ2901" s="156" t="s">
        <v>38</v>
      </c>
      <c r="AK2901" s="156" t="s">
        <v>38</v>
      </c>
    </row>
    <row r="2902" spans="23:37" ht="16.5" customHeight="1" x14ac:dyDescent="0.25">
      <c r="W2902" s="156" t="s">
        <v>38</v>
      </c>
      <c r="X2902" s="156" t="s">
        <v>38</v>
      </c>
      <c r="Y2902" s="156" t="s">
        <v>38</v>
      </c>
      <c r="Z2902" s="156" t="s">
        <v>38</v>
      </c>
      <c r="AA2902" s="156" t="s">
        <v>38</v>
      </c>
      <c r="AB2902" s="156" t="s">
        <v>38</v>
      </c>
      <c r="AC2902" s="156" t="s">
        <v>38</v>
      </c>
      <c r="AD2902" s="96" t="s">
        <v>290</v>
      </c>
      <c r="AE2902" s="156" t="s">
        <v>38</v>
      </c>
      <c r="AF2902" s="156" t="s">
        <v>38</v>
      </c>
      <c r="AG2902" s="156" t="s">
        <v>38</v>
      </c>
      <c r="AH2902" s="156" t="s">
        <v>38</v>
      </c>
      <c r="AI2902" s="156" t="s">
        <v>38</v>
      </c>
      <c r="AJ2902" s="156" t="s">
        <v>38</v>
      </c>
      <c r="AK2902" s="156" t="s">
        <v>38</v>
      </c>
    </row>
    <row r="2903" spans="23:37" ht="16.5" customHeight="1" x14ac:dyDescent="0.25">
      <c r="W2903" s="156" t="s">
        <v>38</v>
      </c>
      <c r="X2903" s="156" t="s">
        <v>38</v>
      </c>
      <c r="Y2903" s="156" t="s">
        <v>38</v>
      </c>
      <c r="Z2903" s="156" t="s">
        <v>38</v>
      </c>
      <c r="AA2903" s="156" t="s">
        <v>38</v>
      </c>
      <c r="AB2903" s="156" t="s">
        <v>38</v>
      </c>
      <c r="AC2903" s="156" t="s">
        <v>38</v>
      </c>
      <c r="AD2903" s="96" t="s">
        <v>290</v>
      </c>
      <c r="AE2903" s="156" t="s">
        <v>38</v>
      </c>
      <c r="AF2903" s="156" t="s">
        <v>38</v>
      </c>
      <c r="AG2903" s="156" t="s">
        <v>38</v>
      </c>
      <c r="AH2903" s="156" t="s">
        <v>38</v>
      </c>
      <c r="AI2903" s="156" t="s">
        <v>38</v>
      </c>
      <c r="AJ2903" s="156" t="s">
        <v>38</v>
      </c>
      <c r="AK2903" s="156" t="s">
        <v>38</v>
      </c>
    </row>
    <row r="2904" spans="23:37" ht="16.5" customHeight="1" x14ac:dyDescent="0.25">
      <c r="W2904" s="156" t="s">
        <v>38</v>
      </c>
      <c r="X2904" s="156" t="s">
        <v>38</v>
      </c>
      <c r="Y2904" s="156" t="s">
        <v>38</v>
      </c>
      <c r="Z2904" s="156" t="s">
        <v>38</v>
      </c>
      <c r="AA2904" s="156" t="s">
        <v>38</v>
      </c>
      <c r="AB2904" s="156" t="s">
        <v>38</v>
      </c>
      <c r="AC2904" s="156" t="s">
        <v>38</v>
      </c>
      <c r="AD2904" s="96" t="s">
        <v>290</v>
      </c>
      <c r="AE2904" s="156" t="s">
        <v>38</v>
      </c>
      <c r="AF2904" s="156" t="s">
        <v>38</v>
      </c>
      <c r="AG2904" s="156" t="s">
        <v>38</v>
      </c>
      <c r="AH2904" s="156" t="s">
        <v>38</v>
      </c>
      <c r="AI2904" s="156" t="s">
        <v>38</v>
      </c>
      <c r="AJ2904" s="156" t="s">
        <v>38</v>
      </c>
      <c r="AK2904" s="156" t="s">
        <v>38</v>
      </c>
    </row>
    <row r="2905" spans="23:37" ht="16.5" customHeight="1" x14ac:dyDescent="0.25">
      <c r="W2905" s="156" t="s">
        <v>38</v>
      </c>
      <c r="X2905" s="156" t="s">
        <v>38</v>
      </c>
      <c r="Y2905" s="156" t="s">
        <v>38</v>
      </c>
      <c r="Z2905" s="156" t="s">
        <v>38</v>
      </c>
      <c r="AA2905" s="156" t="s">
        <v>38</v>
      </c>
      <c r="AB2905" s="156" t="s">
        <v>38</v>
      </c>
      <c r="AC2905" s="156" t="s">
        <v>38</v>
      </c>
      <c r="AD2905" s="96" t="s">
        <v>290</v>
      </c>
      <c r="AE2905" s="156" t="s">
        <v>38</v>
      </c>
      <c r="AF2905" s="156" t="s">
        <v>38</v>
      </c>
      <c r="AG2905" s="156" t="s">
        <v>38</v>
      </c>
      <c r="AH2905" s="156" t="s">
        <v>38</v>
      </c>
      <c r="AI2905" s="156" t="s">
        <v>38</v>
      </c>
      <c r="AJ2905" s="156" t="s">
        <v>38</v>
      </c>
      <c r="AK2905" s="156" t="s">
        <v>38</v>
      </c>
    </row>
    <row r="2906" spans="23:37" ht="16.5" customHeight="1" x14ac:dyDescent="0.25">
      <c r="W2906" s="156" t="s">
        <v>38</v>
      </c>
      <c r="X2906" s="156" t="s">
        <v>38</v>
      </c>
      <c r="Y2906" s="156" t="s">
        <v>38</v>
      </c>
      <c r="Z2906" s="156" t="s">
        <v>38</v>
      </c>
      <c r="AA2906" s="156" t="s">
        <v>38</v>
      </c>
      <c r="AB2906" s="156" t="s">
        <v>38</v>
      </c>
      <c r="AC2906" s="156" t="s">
        <v>38</v>
      </c>
      <c r="AD2906" s="96" t="s">
        <v>290</v>
      </c>
      <c r="AE2906" s="156" t="s">
        <v>38</v>
      </c>
      <c r="AF2906" s="156" t="s">
        <v>38</v>
      </c>
      <c r="AG2906" s="156" t="s">
        <v>38</v>
      </c>
      <c r="AH2906" s="156" t="s">
        <v>38</v>
      </c>
      <c r="AI2906" s="156" t="s">
        <v>38</v>
      </c>
      <c r="AJ2906" s="156" t="s">
        <v>38</v>
      </c>
      <c r="AK2906" s="156" t="s">
        <v>38</v>
      </c>
    </row>
    <row r="2907" spans="23:37" ht="16.5" customHeight="1" x14ac:dyDescent="0.25">
      <c r="W2907" s="156" t="s">
        <v>38</v>
      </c>
      <c r="X2907" s="156" t="s">
        <v>38</v>
      </c>
      <c r="Y2907" s="156" t="s">
        <v>38</v>
      </c>
      <c r="Z2907" s="156" t="s">
        <v>38</v>
      </c>
      <c r="AA2907" s="156" t="s">
        <v>38</v>
      </c>
      <c r="AB2907" s="156" t="s">
        <v>38</v>
      </c>
      <c r="AC2907" s="156" t="s">
        <v>38</v>
      </c>
      <c r="AD2907" s="96" t="s">
        <v>290</v>
      </c>
      <c r="AE2907" s="156" t="s">
        <v>38</v>
      </c>
      <c r="AF2907" s="156" t="s">
        <v>38</v>
      </c>
      <c r="AG2907" s="156" t="s">
        <v>38</v>
      </c>
      <c r="AH2907" s="156" t="s">
        <v>38</v>
      </c>
      <c r="AI2907" s="156" t="s">
        <v>38</v>
      </c>
      <c r="AJ2907" s="156" t="s">
        <v>38</v>
      </c>
      <c r="AK2907" s="156" t="s">
        <v>38</v>
      </c>
    </row>
    <row r="2908" spans="23:37" ht="16.5" customHeight="1" x14ac:dyDescent="0.25">
      <c r="W2908" s="156" t="s">
        <v>38</v>
      </c>
      <c r="X2908" s="156" t="s">
        <v>38</v>
      </c>
      <c r="Y2908" s="156" t="s">
        <v>38</v>
      </c>
      <c r="Z2908" s="156" t="s">
        <v>38</v>
      </c>
      <c r="AA2908" s="156" t="s">
        <v>38</v>
      </c>
      <c r="AB2908" s="156" t="s">
        <v>38</v>
      </c>
      <c r="AC2908" s="156" t="s">
        <v>38</v>
      </c>
      <c r="AD2908" s="96" t="s">
        <v>290</v>
      </c>
      <c r="AE2908" s="156" t="s">
        <v>38</v>
      </c>
      <c r="AF2908" s="156" t="s">
        <v>38</v>
      </c>
      <c r="AG2908" s="156" t="s">
        <v>38</v>
      </c>
      <c r="AH2908" s="156" t="s">
        <v>38</v>
      </c>
      <c r="AI2908" s="156" t="s">
        <v>38</v>
      </c>
      <c r="AJ2908" s="156" t="s">
        <v>38</v>
      </c>
      <c r="AK2908" s="156" t="s">
        <v>38</v>
      </c>
    </row>
    <row r="2909" spans="23:37" ht="16.5" customHeight="1" x14ac:dyDescent="0.25">
      <c r="W2909" s="156" t="s">
        <v>38</v>
      </c>
      <c r="X2909" s="156" t="s">
        <v>38</v>
      </c>
      <c r="Y2909" s="156" t="s">
        <v>38</v>
      </c>
      <c r="Z2909" s="156" t="s">
        <v>38</v>
      </c>
      <c r="AA2909" s="156" t="s">
        <v>38</v>
      </c>
      <c r="AB2909" s="156" t="s">
        <v>38</v>
      </c>
      <c r="AC2909" s="156" t="s">
        <v>38</v>
      </c>
      <c r="AD2909" s="96" t="s">
        <v>290</v>
      </c>
      <c r="AE2909" s="156" t="s">
        <v>38</v>
      </c>
      <c r="AF2909" s="156" t="s">
        <v>38</v>
      </c>
      <c r="AG2909" s="156" t="s">
        <v>38</v>
      </c>
      <c r="AH2909" s="156" t="s">
        <v>38</v>
      </c>
      <c r="AI2909" s="156" t="s">
        <v>38</v>
      </c>
      <c r="AJ2909" s="156" t="s">
        <v>38</v>
      </c>
      <c r="AK2909" s="156" t="s">
        <v>38</v>
      </c>
    </row>
    <row r="2910" spans="23:37" ht="16.5" customHeight="1" x14ac:dyDescent="0.25">
      <c r="W2910" s="156" t="s">
        <v>38</v>
      </c>
      <c r="X2910" s="156" t="s">
        <v>38</v>
      </c>
      <c r="Y2910" s="156" t="s">
        <v>38</v>
      </c>
      <c r="Z2910" s="156" t="s">
        <v>38</v>
      </c>
      <c r="AA2910" s="156" t="s">
        <v>38</v>
      </c>
      <c r="AB2910" s="156" t="s">
        <v>38</v>
      </c>
      <c r="AC2910" s="156" t="s">
        <v>38</v>
      </c>
      <c r="AD2910" s="96" t="s">
        <v>290</v>
      </c>
      <c r="AE2910" s="156" t="s">
        <v>38</v>
      </c>
      <c r="AF2910" s="156" t="s">
        <v>38</v>
      </c>
      <c r="AG2910" s="156" t="s">
        <v>38</v>
      </c>
      <c r="AH2910" s="156" t="s">
        <v>38</v>
      </c>
      <c r="AI2910" s="156" t="s">
        <v>38</v>
      </c>
      <c r="AJ2910" s="156" t="s">
        <v>38</v>
      </c>
      <c r="AK2910" s="156" t="s">
        <v>38</v>
      </c>
    </row>
    <row r="2911" spans="23:37" ht="16.5" customHeight="1" x14ac:dyDescent="0.25">
      <c r="W2911" s="156" t="s">
        <v>38</v>
      </c>
      <c r="X2911" s="156" t="s">
        <v>38</v>
      </c>
      <c r="Y2911" s="156" t="s">
        <v>38</v>
      </c>
      <c r="Z2911" s="156" t="s">
        <v>38</v>
      </c>
      <c r="AA2911" s="156" t="s">
        <v>38</v>
      </c>
      <c r="AB2911" s="156" t="s">
        <v>38</v>
      </c>
      <c r="AC2911" s="156" t="s">
        <v>38</v>
      </c>
      <c r="AD2911" s="96" t="s">
        <v>290</v>
      </c>
      <c r="AE2911" s="156" t="s">
        <v>38</v>
      </c>
      <c r="AF2911" s="156" t="s">
        <v>38</v>
      </c>
      <c r="AG2911" s="156" t="s">
        <v>38</v>
      </c>
      <c r="AH2911" s="156" t="s">
        <v>38</v>
      </c>
      <c r="AI2911" s="156" t="s">
        <v>38</v>
      </c>
      <c r="AJ2911" s="156" t="s">
        <v>38</v>
      </c>
      <c r="AK2911" s="156" t="s">
        <v>38</v>
      </c>
    </row>
    <row r="2912" spans="23:37" ht="16.5" customHeight="1" x14ac:dyDescent="0.25">
      <c r="W2912" s="156" t="s">
        <v>38</v>
      </c>
      <c r="X2912" s="156" t="s">
        <v>38</v>
      </c>
      <c r="Y2912" s="156" t="s">
        <v>38</v>
      </c>
      <c r="Z2912" s="156" t="s">
        <v>38</v>
      </c>
      <c r="AA2912" s="156" t="s">
        <v>38</v>
      </c>
      <c r="AB2912" s="156" t="s">
        <v>38</v>
      </c>
      <c r="AC2912" s="156" t="s">
        <v>38</v>
      </c>
      <c r="AD2912" s="96" t="s">
        <v>290</v>
      </c>
      <c r="AE2912" s="156" t="s">
        <v>38</v>
      </c>
      <c r="AF2912" s="156" t="s">
        <v>38</v>
      </c>
      <c r="AG2912" s="156" t="s">
        <v>38</v>
      </c>
      <c r="AH2912" s="156" t="s">
        <v>38</v>
      </c>
      <c r="AI2912" s="156" t="s">
        <v>38</v>
      </c>
      <c r="AJ2912" s="156" t="s">
        <v>38</v>
      </c>
      <c r="AK2912" s="156" t="s">
        <v>38</v>
      </c>
    </row>
    <row r="2913" spans="23:37" ht="16.5" customHeight="1" x14ac:dyDescent="0.25">
      <c r="W2913" s="156" t="s">
        <v>38</v>
      </c>
      <c r="X2913" s="156" t="s">
        <v>38</v>
      </c>
      <c r="Y2913" s="156" t="s">
        <v>38</v>
      </c>
      <c r="Z2913" s="156" t="s">
        <v>38</v>
      </c>
      <c r="AA2913" s="156" t="s">
        <v>38</v>
      </c>
      <c r="AB2913" s="156" t="s">
        <v>38</v>
      </c>
      <c r="AC2913" s="156" t="s">
        <v>38</v>
      </c>
      <c r="AD2913" s="96" t="s">
        <v>290</v>
      </c>
      <c r="AE2913" s="156" t="s">
        <v>38</v>
      </c>
      <c r="AF2913" s="156" t="s">
        <v>38</v>
      </c>
      <c r="AG2913" s="156" t="s">
        <v>38</v>
      </c>
      <c r="AH2913" s="156" t="s">
        <v>38</v>
      </c>
      <c r="AI2913" s="156" t="s">
        <v>38</v>
      </c>
      <c r="AJ2913" s="156" t="s">
        <v>38</v>
      </c>
      <c r="AK2913" s="156" t="s">
        <v>38</v>
      </c>
    </row>
    <row r="2914" spans="23:37" ht="16.5" customHeight="1" x14ac:dyDescent="0.25">
      <c r="W2914" s="156" t="s">
        <v>38</v>
      </c>
      <c r="X2914" s="156" t="s">
        <v>38</v>
      </c>
      <c r="Y2914" s="156" t="s">
        <v>38</v>
      </c>
      <c r="Z2914" s="156" t="s">
        <v>38</v>
      </c>
      <c r="AA2914" s="156" t="s">
        <v>38</v>
      </c>
      <c r="AB2914" s="156" t="s">
        <v>38</v>
      </c>
      <c r="AC2914" s="156" t="s">
        <v>38</v>
      </c>
      <c r="AD2914" s="96" t="s">
        <v>290</v>
      </c>
      <c r="AE2914" s="156" t="s">
        <v>38</v>
      </c>
      <c r="AF2914" s="156" t="s">
        <v>38</v>
      </c>
      <c r="AG2914" s="156" t="s">
        <v>38</v>
      </c>
      <c r="AH2914" s="156" t="s">
        <v>38</v>
      </c>
      <c r="AI2914" s="156" t="s">
        <v>38</v>
      </c>
      <c r="AJ2914" s="156" t="s">
        <v>38</v>
      </c>
      <c r="AK2914" s="156" t="s">
        <v>38</v>
      </c>
    </row>
    <row r="2915" spans="23:37" ht="16.5" customHeight="1" x14ac:dyDescent="0.25">
      <c r="W2915" s="156" t="s">
        <v>38</v>
      </c>
      <c r="X2915" s="156" t="s">
        <v>38</v>
      </c>
      <c r="Y2915" s="156" t="s">
        <v>38</v>
      </c>
      <c r="Z2915" s="156" t="s">
        <v>38</v>
      </c>
      <c r="AA2915" s="156" t="s">
        <v>38</v>
      </c>
      <c r="AB2915" s="156" t="s">
        <v>38</v>
      </c>
      <c r="AC2915" s="156" t="s">
        <v>38</v>
      </c>
      <c r="AD2915" s="96" t="s">
        <v>290</v>
      </c>
      <c r="AE2915" s="156" t="s">
        <v>38</v>
      </c>
      <c r="AF2915" s="156" t="s">
        <v>38</v>
      </c>
      <c r="AG2915" s="156" t="s">
        <v>38</v>
      </c>
      <c r="AH2915" s="156" t="s">
        <v>38</v>
      </c>
      <c r="AI2915" s="156" t="s">
        <v>38</v>
      </c>
      <c r="AJ2915" s="156" t="s">
        <v>38</v>
      </c>
      <c r="AK2915" s="156" t="s">
        <v>38</v>
      </c>
    </row>
    <row r="2916" spans="23:37" ht="16.5" customHeight="1" x14ac:dyDescent="0.25">
      <c r="W2916" s="156" t="s">
        <v>38</v>
      </c>
      <c r="X2916" s="156" t="s">
        <v>38</v>
      </c>
      <c r="Y2916" s="156" t="s">
        <v>38</v>
      </c>
      <c r="Z2916" s="156" t="s">
        <v>38</v>
      </c>
      <c r="AA2916" s="156" t="s">
        <v>38</v>
      </c>
      <c r="AB2916" s="156" t="s">
        <v>38</v>
      </c>
      <c r="AC2916" s="156" t="s">
        <v>38</v>
      </c>
      <c r="AD2916" s="96" t="s">
        <v>290</v>
      </c>
      <c r="AE2916" s="156" t="s">
        <v>38</v>
      </c>
      <c r="AF2916" s="156" t="s">
        <v>38</v>
      </c>
      <c r="AG2916" s="156" t="s">
        <v>38</v>
      </c>
      <c r="AH2916" s="156" t="s">
        <v>38</v>
      </c>
      <c r="AI2916" s="156" t="s">
        <v>38</v>
      </c>
      <c r="AJ2916" s="156" t="s">
        <v>38</v>
      </c>
      <c r="AK2916" s="156" t="s">
        <v>38</v>
      </c>
    </row>
    <row r="2917" spans="23:37" ht="16.5" customHeight="1" x14ac:dyDescent="0.25">
      <c r="W2917" s="156" t="s">
        <v>38</v>
      </c>
      <c r="X2917" s="156" t="s">
        <v>38</v>
      </c>
      <c r="Y2917" s="156" t="s">
        <v>38</v>
      </c>
      <c r="Z2917" s="156" t="s">
        <v>38</v>
      </c>
      <c r="AA2917" s="156" t="s">
        <v>38</v>
      </c>
      <c r="AB2917" s="156" t="s">
        <v>38</v>
      </c>
      <c r="AC2917" s="156" t="s">
        <v>38</v>
      </c>
      <c r="AD2917" s="96" t="s">
        <v>290</v>
      </c>
      <c r="AE2917" s="156" t="s">
        <v>38</v>
      </c>
      <c r="AF2917" s="156" t="s">
        <v>38</v>
      </c>
      <c r="AG2917" s="156" t="s">
        <v>38</v>
      </c>
      <c r="AH2917" s="156" t="s">
        <v>38</v>
      </c>
      <c r="AI2917" s="156" t="s">
        <v>38</v>
      </c>
      <c r="AJ2917" s="156" t="s">
        <v>38</v>
      </c>
      <c r="AK2917" s="156" t="s">
        <v>38</v>
      </c>
    </row>
    <row r="2918" spans="23:37" ht="16.5" customHeight="1" x14ac:dyDescent="0.25">
      <c r="W2918" s="156" t="s">
        <v>38</v>
      </c>
      <c r="X2918" s="156" t="s">
        <v>38</v>
      </c>
      <c r="Y2918" s="156" t="s">
        <v>38</v>
      </c>
      <c r="Z2918" s="156" t="s">
        <v>38</v>
      </c>
      <c r="AA2918" s="156" t="s">
        <v>38</v>
      </c>
      <c r="AB2918" s="156" t="s">
        <v>38</v>
      </c>
      <c r="AC2918" s="156" t="s">
        <v>38</v>
      </c>
      <c r="AD2918" s="96" t="s">
        <v>290</v>
      </c>
      <c r="AE2918" s="156" t="s">
        <v>38</v>
      </c>
      <c r="AF2918" s="156" t="s">
        <v>38</v>
      </c>
      <c r="AG2918" s="156" t="s">
        <v>38</v>
      </c>
      <c r="AH2918" s="156" t="s">
        <v>38</v>
      </c>
      <c r="AI2918" s="156" t="s">
        <v>38</v>
      </c>
      <c r="AJ2918" s="156" t="s">
        <v>38</v>
      </c>
      <c r="AK2918" s="156" t="s">
        <v>38</v>
      </c>
    </row>
    <row r="2919" spans="23:37" ht="16.5" customHeight="1" x14ac:dyDescent="0.25">
      <c r="W2919" s="156" t="s">
        <v>38</v>
      </c>
      <c r="X2919" s="156" t="s">
        <v>38</v>
      </c>
      <c r="Y2919" s="156" t="s">
        <v>38</v>
      </c>
      <c r="Z2919" s="156" t="s">
        <v>38</v>
      </c>
      <c r="AA2919" s="156" t="s">
        <v>38</v>
      </c>
      <c r="AB2919" s="156" t="s">
        <v>38</v>
      </c>
      <c r="AC2919" s="156" t="s">
        <v>38</v>
      </c>
      <c r="AD2919" s="96" t="s">
        <v>290</v>
      </c>
      <c r="AE2919" s="156" t="s">
        <v>38</v>
      </c>
      <c r="AF2919" s="156" t="s">
        <v>38</v>
      </c>
      <c r="AG2919" s="156" t="s">
        <v>38</v>
      </c>
      <c r="AH2919" s="156" t="s">
        <v>38</v>
      </c>
      <c r="AI2919" s="156" t="s">
        <v>38</v>
      </c>
      <c r="AJ2919" s="156" t="s">
        <v>38</v>
      </c>
      <c r="AK2919" s="156" t="s">
        <v>38</v>
      </c>
    </row>
    <row r="2920" spans="23:37" ht="16.5" customHeight="1" x14ac:dyDescent="0.25">
      <c r="W2920" s="156" t="s">
        <v>38</v>
      </c>
      <c r="X2920" s="156" t="s">
        <v>38</v>
      </c>
      <c r="Y2920" s="156" t="s">
        <v>38</v>
      </c>
      <c r="Z2920" s="156" t="s">
        <v>38</v>
      </c>
      <c r="AA2920" s="156" t="s">
        <v>38</v>
      </c>
      <c r="AB2920" s="156" t="s">
        <v>38</v>
      </c>
      <c r="AC2920" s="156" t="s">
        <v>38</v>
      </c>
      <c r="AD2920" s="96" t="s">
        <v>290</v>
      </c>
      <c r="AE2920" s="156" t="s">
        <v>38</v>
      </c>
      <c r="AF2920" s="156" t="s">
        <v>38</v>
      </c>
      <c r="AG2920" s="156" t="s">
        <v>38</v>
      </c>
      <c r="AH2920" s="156" t="s">
        <v>38</v>
      </c>
      <c r="AI2920" s="156" t="s">
        <v>38</v>
      </c>
      <c r="AJ2920" s="156" t="s">
        <v>38</v>
      </c>
      <c r="AK2920" s="156" t="s">
        <v>38</v>
      </c>
    </row>
    <row r="2921" spans="23:37" ht="16.5" customHeight="1" x14ac:dyDescent="0.25">
      <c r="W2921" s="156" t="s">
        <v>38</v>
      </c>
      <c r="X2921" s="156" t="s">
        <v>38</v>
      </c>
      <c r="Y2921" s="156" t="s">
        <v>38</v>
      </c>
      <c r="Z2921" s="156" t="s">
        <v>38</v>
      </c>
      <c r="AA2921" s="156" t="s">
        <v>38</v>
      </c>
      <c r="AB2921" s="156" t="s">
        <v>38</v>
      </c>
      <c r="AC2921" s="156" t="s">
        <v>38</v>
      </c>
      <c r="AD2921" s="96" t="s">
        <v>290</v>
      </c>
      <c r="AE2921" s="156" t="s">
        <v>38</v>
      </c>
      <c r="AF2921" s="156" t="s">
        <v>38</v>
      </c>
      <c r="AG2921" s="156" t="s">
        <v>38</v>
      </c>
      <c r="AH2921" s="156" t="s">
        <v>38</v>
      </c>
      <c r="AI2921" s="156" t="s">
        <v>38</v>
      </c>
      <c r="AJ2921" s="156" t="s">
        <v>38</v>
      </c>
      <c r="AK2921" s="156" t="s">
        <v>38</v>
      </c>
    </row>
    <row r="2922" spans="23:37" ht="16.5" customHeight="1" x14ac:dyDescent="0.25">
      <c r="W2922" s="156" t="s">
        <v>38</v>
      </c>
      <c r="X2922" s="156" t="s">
        <v>38</v>
      </c>
      <c r="Y2922" s="156" t="s">
        <v>38</v>
      </c>
      <c r="Z2922" s="156" t="s">
        <v>38</v>
      </c>
      <c r="AA2922" s="156" t="s">
        <v>38</v>
      </c>
      <c r="AB2922" s="156" t="s">
        <v>38</v>
      </c>
      <c r="AC2922" s="156" t="s">
        <v>38</v>
      </c>
      <c r="AD2922" s="96" t="s">
        <v>290</v>
      </c>
      <c r="AE2922" s="156" t="s">
        <v>38</v>
      </c>
      <c r="AF2922" s="156" t="s">
        <v>38</v>
      </c>
      <c r="AG2922" s="156" t="s">
        <v>38</v>
      </c>
      <c r="AH2922" s="156" t="s">
        <v>38</v>
      </c>
      <c r="AI2922" s="156" t="s">
        <v>38</v>
      </c>
      <c r="AJ2922" s="156" t="s">
        <v>38</v>
      </c>
      <c r="AK2922" s="156" t="s">
        <v>38</v>
      </c>
    </row>
    <row r="2923" spans="23:37" ht="16.5" customHeight="1" x14ac:dyDescent="0.25">
      <c r="W2923" s="156" t="s">
        <v>38</v>
      </c>
      <c r="X2923" s="156" t="s">
        <v>38</v>
      </c>
      <c r="Y2923" s="156" t="s">
        <v>38</v>
      </c>
      <c r="Z2923" s="156" t="s">
        <v>38</v>
      </c>
      <c r="AA2923" s="156" t="s">
        <v>38</v>
      </c>
      <c r="AB2923" s="156" t="s">
        <v>38</v>
      </c>
      <c r="AC2923" s="156" t="s">
        <v>38</v>
      </c>
      <c r="AD2923" s="96" t="s">
        <v>290</v>
      </c>
      <c r="AE2923" s="156" t="s">
        <v>38</v>
      </c>
      <c r="AF2923" s="156" t="s">
        <v>38</v>
      </c>
      <c r="AG2923" s="156" t="s">
        <v>38</v>
      </c>
      <c r="AH2923" s="156" t="s">
        <v>38</v>
      </c>
      <c r="AI2923" s="156" t="s">
        <v>38</v>
      </c>
      <c r="AJ2923" s="156" t="s">
        <v>38</v>
      </c>
      <c r="AK2923" s="156" t="s">
        <v>38</v>
      </c>
    </row>
    <row r="2924" spans="23:37" ht="16.5" customHeight="1" x14ac:dyDescent="0.25">
      <c r="W2924" s="156" t="s">
        <v>38</v>
      </c>
      <c r="X2924" s="156" t="s">
        <v>38</v>
      </c>
      <c r="Y2924" s="156" t="s">
        <v>38</v>
      </c>
      <c r="Z2924" s="156" t="s">
        <v>38</v>
      </c>
      <c r="AA2924" s="156" t="s">
        <v>38</v>
      </c>
      <c r="AB2924" s="156" t="s">
        <v>38</v>
      </c>
      <c r="AC2924" s="156" t="s">
        <v>38</v>
      </c>
      <c r="AD2924" s="96" t="s">
        <v>290</v>
      </c>
      <c r="AE2924" s="156" t="s">
        <v>38</v>
      </c>
      <c r="AF2924" s="156" t="s">
        <v>38</v>
      </c>
      <c r="AG2924" s="156" t="s">
        <v>38</v>
      </c>
      <c r="AH2924" s="156" t="s">
        <v>38</v>
      </c>
      <c r="AI2924" s="156" t="s">
        <v>38</v>
      </c>
      <c r="AJ2924" s="156" t="s">
        <v>38</v>
      </c>
      <c r="AK2924" s="156" t="s">
        <v>38</v>
      </c>
    </row>
    <row r="2925" spans="23:37" ht="16.5" customHeight="1" x14ac:dyDescent="0.25">
      <c r="W2925" s="156" t="s">
        <v>38</v>
      </c>
      <c r="X2925" s="156" t="s">
        <v>38</v>
      </c>
      <c r="Y2925" s="156" t="s">
        <v>38</v>
      </c>
      <c r="Z2925" s="156" t="s">
        <v>38</v>
      </c>
      <c r="AA2925" s="156" t="s">
        <v>38</v>
      </c>
      <c r="AB2925" s="156" t="s">
        <v>38</v>
      </c>
      <c r="AC2925" s="156" t="s">
        <v>38</v>
      </c>
      <c r="AD2925" s="96" t="s">
        <v>290</v>
      </c>
      <c r="AE2925" s="156" t="s">
        <v>38</v>
      </c>
      <c r="AF2925" s="156" t="s">
        <v>38</v>
      </c>
      <c r="AG2925" s="156" t="s">
        <v>38</v>
      </c>
      <c r="AH2925" s="156" t="s">
        <v>38</v>
      </c>
      <c r="AI2925" s="156" t="s">
        <v>38</v>
      </c>
      <c r="AJ2925" s="156" t="s">
        <v>38</v>
      </c>
      <c r="AK2925" s="156" t="s">
        <v>38</v>
      </c>
    </row>
    <row r="2926" spans="23:37" ht="16.5" customHeight="1" x14ac:dyDescent="0.25">
      <c r="W2926" s="156" t="s">
        <v>38</v>
      </c>
      <c r="X2926" s="156" t="s">
        <v>38</v>
      </c>
      <c r="Y2926" s="156" t="s">
        <v>38</v>
      </c>
      <c r="Z2926" s="156" t="s">
        <v>38</v>
      </c>
      <c r="AA2926" s="156" t="s">
        <v>38</v>
      </c>
      <c r="AB2926" s="156" t="s">
        <v>38</v>
      </c>
      <c r="AC2926" s="156" t="s">
        <v>38</v>
      </c>
      <c r="AD2926" s="96" t="s">
        <v>290</v>
      </c>
      <c r="AE2926" s="156" t="s">
        <v>38</v>
      </c>
      <c r="AF2926" s="156" t="s">
        <v>38</v>
      </c>
      <c r="AG2926" s="156" t="s">
        <v>38</v>
      </c>
      <c r="AH2926" s="156" t="s">
        <v>38</v>
      </c>
      <c r="AI2926" s="156" t="s">
        <v>38</v>
      </c>
      <c r="AJ2926" s="156" t="s">
        <v>38</v>
      </c>
      <c r="AK2926" s="156" t="s">
        <v>38</v>
      </c>
    </row>
    <row r="2927" spans="23:37" ht="16.5" customHeight="1" x14ac:dyDescent="0.25">
      <c r="W2927" s="156" t="s">
        <v>38</v>
      </c>
      <c r="X2927" s="156" t="s">
        <v>38</v>
      </c>
      <c r="Y2927" s="156" t="s">
        <v>38</v>
      </c>
      <c r="Z2927" s="156" t="s">
        <v>38</v>
      </c>
      <c r="AA2927" s="156" t="s">
        <v>38</v>
      </c>
      <c r="AB2927" s="156" t="s">
        <v>38</v>
      </c>
      <c r="AC2927" s="156" t="s">
        <v>38</v>
      </c>
      <c r="AD2927" s="96" t="s">
        <v>290</v>
      </c>
      <c r="AE2927" s="156" t="s">
        <v>38</v>
      </c>
      <c r="AF2927" s="156" t="s">
        <v>38</v>
      </c>
      <c r="AG2927" s="156" t="s">
        <v>38</v>
      </c>
      <c r="AH2927" s="156" t="s">
        <v>38</v>
      </c>
      <c r="AI2927" s="156" t="s">
        <v>38</v>
      </c>
      <c r="AJ2927" s="156" t="s">
        <v>38</v>
      </c>
      <c r="AK2927" s="156" t="s">
        <v>38</v>
      </c>
    </row>
    <row r="2928" spans="23:37" ht="16.5" customHeight="1" x14ac:dyDescent="0.25">
      <c r="W2928" s="156" t="s">
        <v>38</v>
      </c>
      <c r="X2928" s="156" t="s">
        <v>38</v>
      </c>
      <c r="Y2928" s="156" t="s">
        <v>38</v>
      </c>
      <c r="Z2928" s="156" t="s">
        <v>38</v>
      </c>
      <c r="AA2928" s="156" t="s">
        <v>38</v>
      </c>
      <c r="AB2928" s="156" t="s">
        <v>38</v>
      </c>
      <c r="AC2928" s="156" t="s">
        <v>38</v>
      </c>
      <c r="AD2928" s="96" t="s">
        <v>290</v>
      </c>
      <c r="AE2928" s="156" t="s">
        <v>38</v>
      </c>
      <c r="AF2928" s="156" t="s">
        <v>38</v>
      </c>
      <c r="AG2928" s="156" t="s">
        <v>38</v>
      </c>
      <c r="AH2928" s="156" t="s">
        <v>38</v>
      </c>
      <c r="AI2928" s="156" t="s">
        <v>38</v>
      </c>
      <c r="AJ2928" s="156" t="s">
        <v>38</v>
      </c>
      <c r="AK2928" s="156" t="s">
        <v>38</v>
      </c>
    </row>
    <row r="2929" spans="23:37" ht="16.5" customHeight="1" x14ac:dyDescent="0.25">
      <c r="W2929" s="156" t="s">
        <v>38</v>
      </c>
      <c r="X2929" s="156" t="s">
        <v>38</v>
      </c>
      <c r="Y2929" s="156" t="s">
        <v>38</v>
      </c>
      <c r="Z2929" s="156" t="s">
        <v>38</v>
      </c>
      <c r="AA2929" s="156" t="s">
        <v>38</v>
      </c>
      <c r="AB2929" s="156" t="s">
        <v>38</v>
      </c>
      <c r="AC2929" s="156" t="s">
        <v>38</v>
      </c>
      <c r="AD2929" s="96" t="s">
        <v>290</v>
      </c>
      <c r="AE2929" s="156" t="s">
        <v>38</v>
      </c>
      <c r="AF2929" s="156" t="s">
        <v>38</v>
      </c>
      <c r="AG2929" s="156" t="s">
        <v>38</v>
      </c>
      <c r="AH2929" s="156" t="s">
        <v>38</v>
      </c>
      <c r="AI2929" s="156" t="s">
        <v>38</v>
      </c>
      <c r="AJ2929" s="156" t="s">
        <v>38</v>
      </c>
      <c r="AK2929" s="156" t="s">
        <v>38</v>
      </c>
    </row>
    <row r="2930" spans="23:37" ht="16.5" customHeight="1" x14ac:dyDescent="0.25">
      <c r="W2930" s="156" t="s">
        <v>38</v>
      </c>
      <c r="X2930" s="156" t="s">
        <v>38</v>
      </c>
      <c r="Y2930" s="156" t="s">
        <v>38</v>
      </c>
      <c r="Z2930" s="156" t="s">
        <v>38</v>
      </c>
      <c r="AA2930" s="156" t="s">
        <v>38</v>
      </c>
      <c r="AB2930" s="156" t="s">
        <v>38</v>
      </c>
      <c r="AC2930" s="156" t="s">
        <v>38</v>
      </c>
      <c r="AD2930" s="96" t="s">
        <v>290</v>
      </c>
      <c r="AE2930" s="156" t="s">
        <v>38</v>
      </c>
      <c r="AF2930" s="156" t="s">
        <v>38</v>
      </c>
      <c r="AG2930" s="156" t="s">
        <v>38</v>
      </c>
      <c r="AH2930" s="156" t="s">
        <v>38</v>
      </c>
      <c r="AI2930" s="156" t="s">
        <v>38</v>
      </c>
      <c r="AJ2930" s="156" t="s">
        <v>38</v>
      </c>
      <c r="AK2930" s="156" t="s">
        <v>38</v>
      </c>
    </row>
    <row r="2931" spans="23:37" ht="16.5" customHeight="1" x14ac:dyDescent="0.25">
      <c r="W2931" s="156" t="s">
        <v>38</v>
      </c>
      <c r="X2931" s="156" t="s">
        <v>38</v>
      </c>
      <c r="Y2931" s="156" t="s">
        <v>38</v>
      </c>
      <c r="Z2931" s="156" t="s">
        <v>38</v>
      </c>
      <c r="AA2931" s="156" t="s">
        <v>38</v>
      </c>
      <c r="AB2931" s="156" t="s">
        <v>38</v>
      </c>
      <c r="AC2931" s="156" t="s">
        <v>38</v>
      </c>
      <c r="AD2931" s="96" t="s">
        <v>290</v>
      </c>
      <c r="AE2931" s="156" t="s">
        <v>38</v>
      </c>
      <c r="AF2931" s="156" t="s">
        <v>38</v>
      </c>
      <c r="AG2931" s="156" t="s">
        <v>38</v>
      </c>
      <c r="AH2931" s="156" t="s">
        <v>38</v>
      </c>
      <c r="AI2931" s="156" t="s">
        <v>38</v>
      </c>
      <c r="AJ2931" s="156" t="s">
        <v>38</v>
      </c>
      <c r="AK2931" s="156" t="s">
        <v>38</v>
      </c>
    </row>
    <row r="2932" spans="23:37" ht="16.5" customHeight="1" x14ac:dyDescent="0.25">
      <c r="W2932" s="156" t="s">
        <v>38</v>
      </c>
      <c r="X2932" s="156" t="s">
        <v>38</v>
      </c>
      <c r="Y2932" s="156" t="s">
        <v>38</v>
      </c>
      <c r="Z2932" s="156" t="s">
        <v>38</v>
      </c>
      <c r="AA2932" s="156" t="s">
        <v>38</v>
      </c>
      <c r="AB2932" s="156" t="s">
        <v>38</v>
      </c>
      <c r="AC2932" s="156" t="s">
        <v>38</v>
      </c>
      <c r="AD2932" s="96" t="s">
        <v>290</v>
      </c>
      <c r="AE2932" s="156" t="s">
        <v>38</v>
      </c>
      <c r="AF2932" s="156" t="s">
        <v>38</v>
      </c>
      <c r="AG2932" s="156" t="s">
        <v>38</v>
      </c>
      <c r="AH2932" s="156" t="s">
        <v>38</v>
      </c>
      <c r="AI2932" s="156" t="s">
        <v>38</v>
      </c>
      <c r="AJ2932" s="156" t="s">
        <v>38</v>
      </c>
      <c r="AK2932" s="156" t="s">
        <v>38</v>
      </c>
    </row>
    <row r="2933" spans="23:37" ht="16.5" customHeight="1" x14ac:dyDescent="0.25">
      <c r="W2933" s="156" t="s">
        <v>38</v>
      </c>
      <c r="X2933" s="156" t="s">
        <v>38</v>
      </c>
      <c r="Y2933" s="156" t="s">
        <v>38</v>
      </c>
      <c r="Z2933" s="156" t="s">
        <v>38</v>
      </c>
      <c r="AA2933" s="156" t="s">
        <v>38</v>
      </c>
      <c r="AB2933" s="156" t="s">
        <v>38</v>
      </c>
      <c r="AC2933" s="156" t="s">
        <v>38</v>
      </c>
      <c r="AD2933" s="96" t="s">
        <v>290</v>
      </c>
      <c r="AE2933" s="156" t="s">
        <v>38</v>
      </c>
      <c r="AF2933" s="156" t="s">
        <v>38</v>
      </c>
      <c r="AG2933" s="156" t="s">
        <v>38</v>
      </c>
      <c r="AH2933" s="156" t="s">
        <v>38</v>
      </c>
      <c r="AI2933" s="156" t="s">
        <v>38</v>
      </c>
      <c r="AJ2933" s="156" t="s">
        <v>38</v>
      </c>
      <c r="AK2933" s="156" t="s">
        <v>38</v>
      </c>
    </row>
    <row r="2934" spans="23:37" ht="16.5" customHeight="1" x14ac:dyDescent="0.25">
      <c r="W2934" s="156" t="s">
        <v>38</v>
      </c>
      <c r="X2934" s="156" t="s">
        <v>38</v>
      </c>
      <c r="Y2934" s="156" t="s">
        <v>38</v>
      </c>
      <c r="Z2934" s="156" t="s">
        <v>38</v>
      </c>
      <c r="AA2934" s="156" t="s">
        <v>38</v>
      </c>
      <c r="AB2934" s="156" t="s">
        <v>38</v>
      </c>
      <c r="AC2934" s="156" t="s">
        <v>38</v>
      </c>
      <c r="AD2934" s="96" t="s">
        <v>290</v>
      </c>
      <c r="AE2934" s="156" t="s">
        <v>38</v>
      </c>
      <c r="AF2934" s="156" t="s">
        <v>38</v>
      </c>
      <c r="AG2934" s="156" t="s">
        <v>38</v>
      </c>
      <c r="AH2934" s="156" t="s">
        <v>38</v>
      </c>
      <c r="AI2934" s="156" t="s">
        <v>38</v>
      </c>
      <c r="AJ2934" s="156" t="s">
        <v>38</v>
      </c>
      <c r="AK2934" s="156" t="s">
        <v>38</v>
      </c>
    </row>
    <row r="2935" spans="23:37" ht="16.5" customHeight="1" x14ac:dyDescent="0.25">
      <c r="W2935" s="156" t="s">
        <v>38</v>
      </c>
      <c r="X2935" s="156" t="s">
        <v>38</v>
      </c>
      <c r="Y2935" s="156" t="s">
        <v>38</v>
      </c>
      <c r="Z2935" s="156" t="s">
        <v>38</v>
      </c>
      <c r="AA2935" s="156" t="s">
        <v>38</v>
      </c>
      <c r="AB2935" s="156" t="s">
        <v>38</v>
      </c>
      <c r="AC2935" s="156" t="s">
        <v>38</v>
      </c>
      <c r="AD2935" s="96" t="s">
        <v>290</v>
      </c>
      <c r="AE2935" s="156" t="s">
        <v>38</v>
      </c>
      <c r="AF2935" s="156" t="s">
        <v>38</v>
      </c>
      <c r="AG2935" s="156" t="s">
        <v>38</v>
      </c>
      <c r="AH2935" s="156" t="s">
        <v>38</v>
      </c>
      <c r="AI2935" s="156" t="s">
        <v>38</v>
      </c>
      <c r="AJ2935" s="156" t="s">
        <v>38</v>
      </c>
      <c r="AK2935" s="156" t="s">
        <v>38</v>
      </c>
    </row>
    <row r="2936" spans="23:37" ht="16.5" customHeight="1" x14ac:dyDescent="0.25">
      <c r="W2936" s="156" t="s">
        <v>38</v>
      </c>
      <c r="X2936" s="156" t="s">
        <v>38</v>
      </c>
      <c r="Y2936" s="156" t="s">
        <v>38</v>
      </c>
      <c r="Z2936" s="156" t="s">
        <v>38</v>
      </c>
      <c r="AA2936" s="156" t="s">
        <v>38</v>
      </c>
      <c r="AB2936" s="156" t="s">
        <v>38</v>
      </c>
      <c r="AC2936" s="156" t="s">
        <v>38</v>
      </c>
      <c r="AD2936" s="96" t="s">
        <v>290</v>
      </c>
      <c r="AE2936" s="156" t="s">
        <v>38</v>
      </c>
      <c r="AF2936" s="156" t="s">
        <v>38</v>
      </c>
      <c r="AG2936" s="156" t="s">
        <v>38</v>
      </c>
      <c r="AH2936" s="156" t="s">
        <v>38</v>
      </c>
      <c r="AI2936" s="156" t="s">
        <v>38</v>
      </c>
      <c r="AJ2936" s="156" t="s">
        <v>38</v>
      </c>
      <c r="AK2936" s="156" t="s">
        <v>38</v>
      </c>
    </row>
    <row r="2937" spans="23:37" ht="16.5" customHeight="1" x14ac:dyDescent="0.25">
      <c r="W2937" s="156" t="s">
        <v>38</v>
      </c>
      <c r="X2937" s="156" t="s">
        <v>38</v>
      </c>
      <c r="Y2937" s="156" t="s">
        <v>38</v>
      </c>
      <c r="Z2937" s="156" t="s">
        <v>38</v>
      </c>
      <c r="AA2937" s="156" t="s">
        <v>38</v>
      </c>
      <c r="AB2937" s="156" t="s">
        <v>38</v>
      </c>
      <c r="AC2937" s="156" t="s">
        <v>38</v>
      </c>
      <c r="AD2937" s="96" t="s">
        <v>290</v>
      </c>
      <c r="AE2937" s="156" t="s">
        <v>38</v>
      </c>
      <c r="AF2937" s="156" t="s">
        <v>38</v>
      </c>
      <c r="AG2937" s="156" t="s">
        <v>38</v>
      </c>
      <c r="AH2937" s="156" t="s">
        <v>38</v>
      </c>
      <c r="AI2937" s="156" t="s">
        <v>38</v>
      </c>
      <c r="AJ2937" s="156" t="s">
        <v>38</v>
      </c>
      <c r="AK2937" s="156" t="s">
        <v>38</v>
      </c>
    </row>
    <row r="2938" spans="23:37" ht="16.5" customHeight="1" x14ac:dyDescent="0.25">
      <c r="W2938" s="156" t="s">
        <v>38</v>
      </c>
      <c r="X2938" s="156" t="s">
        <v>38</v>
      </c>
      <c r="Y2938" s="156" t="s">
        <v>38</v>
      </c>
      <c r="Z2938" s="156" t="s">
        <v>38</v>
      </c>
      <c r="AA2938" s="156" t="s">
        <v>38</v>
      </c>
      <c r="AB2938" s="156" t="s">
        <v>38</v>
      </c>
      <c r="AC2938" s="156" t="s">
        <v>38</v>
      </c>
      <c r="AD2938" s="96" t="s">
        <v>290</v>
      </c>
      <c r="AE2938" s="156" t="s">
        <v>38</v>
      </c>
      <c r="AF2938" s="156" t="s">
        <v>38</v>
      </c>
      <c r="AG2938" s="156" t="s">
        <v>38</v>
      </c>
      <c r="AH2938" s="156" t="s">
        <v>38</v>
      </c>
      <c r="AI2938" s="156" t="s">
        <v>38</v>
      </c>
      <c r="AJ2938" s="156" t="s">
        <v>38</v>
      </c>
      <c r="AK2938" s="156" t="s">
        <v>38</v>
      </c>
    </row>
    <row r="2939" spans="23:37" ht="16.5" customHeight="1" x14ac:dyDescent="0.25">
      <c r="W2939" s="156" t="s">
        <v>38</v>
      </c>
      <c r="X2939" s="156" t="s">
        <v>38</v>
      </c>
      <c r="Y2939" s="156" t="s">
        <v>38</v>
      </c>
      <c r="Z2939" s="156" t="s">
        <v>38</v>
      </c>
      <c r="AA2939" s="156" t="s">
        <v>38</v>
      </c>
      <c r="AB2939" s="156" t="s">
        <v>38</v>
      </c>
      <c r="AC2939" s="156" t="s">
        <v>38</v>
      </c>
      <c r="AD2939" s="96" t="s">
        <v>290</v>
      </c>
      <c r="AE2939" s="156" t="s">
        <v>38</v>
      </c>
      <c r="AF2939" s="156" t="s">
        <v>38</v>
      </c>
      <c r="AG2939" s="156" t="s">
        <v>38</v>
      </c>
      <c r="AH2939" s="156" t="s">
        <v>38</v>
      </c>
      <c r="AI2939" s="156" t="s">
        <v>38</v>
      </c>
      <c r="AJ2939" s="156" t="s">
        <v>38</v>
      </c>
      <c r="AK2939" s="156" t="s">
        <v>38</v>
      </c>
    </row>
    <row r="2940" spans="23:37" ht="16.5" customHeight="1" x14ac:dyDescent="0.25">
      <c r="W2940" s="156" t="s">
        <v>38</v>
      </c>
      <c r="X2940" s="156" t="s">
        <v>38</v>
      </c>
      <c r="Y2940" s="156" t="s">
        <v>38</v>
      </c>
      <c r="Z2940" s="156" t="s">
        <v>38</v>
      </c>
      <c r="AA2940" s="156" t="s">
        <v>38</v>
      </c>
      <c r="AB2940" s="156" t="s">
        <v>38</v>
      </c>
      <c r="AC2940" s="156" t="s">
        <v>38</v>
      </c>
      <c r="AD2940" s="96" t="s">
        <v>290</v>
      </c>
      <c r="AE2940" s="156" t="s">
        <v>38</v>
      </c>
      <c r="AF2940" s="156" t="s">
        <v>38</v>
      </c>
      <c r="AG2940" s="156" t="s">
        <v>38</v>
      </c>
      <c r="AH2940" s="156" t="s">
        <v>38</v>
      </c>
      <c r="AI2940" s="156" t="s">
        <v>38</v>
      </c>
      <c r="AJ2940" s="156" t="s">
        <v>38</v>
      </c>
      <c r="AK2940" s="156" t="s">
        <v>38</v>
      </c>
    </row>
    <row r="2941" spans="23:37" ht="16.5" customHeight="1" x14ac:dyDescent="0.25">
      <c r="W2941" s="156" t="s">
        <v>38</v>
      </c>
      <c r="X2941" s="156" t="s">
        <v>38</v>
      </c>
      <c r="Y2941" s="156" t="s">
        <v>38</v>
      </c>
      <c r="Z2941" s="156" t="s">
        <v>38</v>
      </c>
      <c r="AA2941" s="156" t="s">
        <v>38</v>
      </c>
      <c r="AB2941" s="156" t="s">
        <v>38</v>
      </c>
      <c r="AC2941" s="156" t="s">
        <v>38</v>
      </c>
      <c r="AD2941" s="96" t="s">
        <v>290</v>
      </c>
      <c r="AE2941" s="156" t="s">
        <v>38</v>
      </c>
      <c r="AF2941" s="156" t="s">
        <v>38</v>
      </c>
      <c r="AG2941" s="156" t="s">
        <v>38</v>
      </c>
      <c r="AH2941" s="156" t="s">
        <v>38</v>
      </c>
      <c r="AI2941" s="156" t="s">
        <v>38</v>
      </c>
      <c r="AJ2941" s="156" t="s">
        <v>38</v>
      </c>
      <c r="AK2941" s="156" t="s">
        <v>38</v>
      </c>
    </row>
    <row r="2942" spans="23:37" ht="16.5" customHeight="1" x14ac:dyDescent="0.25">
      <c r="W2942" s="156" t="s">
        <v>38</v>
      </c>
      <c r="X2942" s="156" t="s">
        <v>38</v>
      </c>
      <c r="Y2942" s="156" t="s">
        <v>38</v>
      </c>
      <c r="Z2942" s="156" t="s">
        <v>38</v>
      </c>
      <c r="AA2942" s="156" t="s">
        <v>38</v>
      </c>
      <c r="AB2942" s="156" t="s">
        <v>38</v>
      </c>
      <c r="AC2942" s="156" t="s">
        <v>38</v>
      </c>
      <c r="AD2942" s="96" t="s">
        <v>290</v>
      </c>
      <c r="AE2942" s="156" t="s">
        <v>38</v>
      </c>
      <c r="AF2942" s="156" t="s">
        <v>38</v>
      </c>
      <c r="AG2942" s="156" t="s">
        <v>38</v>
      </c>
      <c r="AH2942" s="156" t="s">
        <v>38</v>
      </c>
      <c r="AI2942" s="156" t="s">
        <v>38</v>
      </c>
      <c r="AJ2942" s="156" t="s">
        <v>38</v>
      </c>
      <c r="AK2942" s="156" t="s">
        <v>38</v>
      </c>
    </row>
    <row r="2943" spans="23:37" ht="16.5" customHeight="1" x14ac:dyDescent="0.25">
      <c r="W2943" s="156" t="s">
        <v>38</v>
      </c>
      <c r="X2943" s="156" t="s">
        <v>38</v>
      </c>
      <c r="Y2943" s="156" t="s">
        <v>38</v>
      </c>
      <c r="Z2943" s="156" t="s">
        <v>38</v>
      </c>
      <c r="AA2943" s="156" t="s">
        <v>38</v>
      </c>
      <c r="AB2943" s="156" t="s">
        <v>38</v>
      </c>
      <c r="AC2943" s="156" t="s">
        <v>38</v>
      </c>
      <c r="AD2943" s="96" t="s">
        <v>290</v>
      </c>
      <c r="AE2943" s="156" t="s">
        <v>38</v>
      </c>
      <c r="AF2943" s="156" t="s">
        <v>38</v>
      </c>
      <c r="AG2943" s="156" t="s">
        <v>38</v>
      </c>
      <c r="AH2943" s="156" t="s">
        <v>38</v>
      </c>
      <c r="AI2943" s="156" t="s">
        <v>38</v>
      </c>
      <c r="AJ2943" s="156" t="s">
        <v>38</v>
      </c>
      <c r="AK2943" s="156" t="s">
        <v>38</v>
      </c>
    </row>
    <row r="2944" spans="23:37" ht="16.5" customHeight="1" x14ac:dyDescent="0.25">
      <c r="W2944" s="156" t="s">
        <v>38</v>
      </c>
      <c r="X2944" s="156" t="s">
        <v>38</v>
      </c>
      <c r="Y2944" s="156" t="s">
        <v>38</v>
      </c>
      <c r="Z2944" s="156" t="s">
        <v>38</v>
      </c>
      <c r="AA2944" s="156" t="s">
        <v>38</v>
      </c>
      <c r="AB2944" s="156" t="s">
        <v>38</v>
      </c>
      <c r="AC2944" s="156" t="s">
        <v>38</v>
      </c>
      <c r="AD2944" s="96" t="s">
        <v>290</v>
      </c>
      <c r="AE2944" s="156" t="s">
        <v>38</v>
      </c>
      <c r="AF2944" s="156" t="s">
        <v>38</v>
      </c>
      <c r="AG2944" s="156" t="s">
        <v>38</v>
      </c>
      <c r="AH2944" s="156" t="s">
        <v>38</v>
      </c>
      <c r="AI2944" s="156" t="s">
        <v>38</v>
      </c>
      <c r="AJ2944" s="156" t="s">
        <v>38</v>
      </c>
      <c r="AK2944" s="156" t="s">
        <v>38</v>
      </c>
    </row>
    <row r="2945" spans="23:37" ht="16.5" customHeight="1" x14ac:dyDescent="0.25">
      <c r="W2945" s="156" t="s">
        <v>38</v>
      </c>
      <c r="X2945" s="156" t="s">
        <v>38</v>
      </c>
      <c r="Y2945" s="156" t="s">
        <v>38</v>
      </c>
      <c r="Z2945" s="156" t="s">
        <v>38</v>
      </c>
      <c r="AA2945" s="156" t="s">
        <v>38</v>
      </c>
      <c r="AB2945" s="156" t="s">
        <v>38</v>
      </c>
      <c r="AC2945" s="156" t="s">
        <v>38</v>
      </c>
      <c r="AD2945" s="96" t="s">
        <v>290</v>
      </c>
      <c r="AE2945" s="156" t="s">
        <v>38</v>
      </c>
      <c r="AF2945" s="156" t="s">
        <v>38</v>
      </c>
      <c r="AG2945" s="156" t="s">
        <v>38</v>
      </c>
      <c r="AH2945" s="156" t="s">
        <v>38</v>
      </c>
      <c r="AI2945" s="156" t="s">
        <v>38</v>
      </c>
      <c r="AJ2945" s="156" t="s">
        <v>38</v>
      </c>
      <c r="AK2945" s="156" t="s">
        <v>38</v>
      </c>
    </row>
    <row r="2946" spans="23:37" ht="16.5" customHeight="1" x14ac:dyDescent="0.25">
      <c r="W2946" s="156" t="s">
        <v>38</v>
      </c>
      <c r="X2946" s="156" t="s">
        <v>38</v>
      </c>
      <c r="Y2946" s="156" t="s">
        <v>38</v>
      </c>
      <c r="Z2946" s="156" t="s">
        <v>38</v>
      </c>
      <c r="AA2946" s="156" t="s">
        <v>38</v>
      </c>
      <c r="AB2946" s="156" t="s">
        <v>38</v>
      </c>
      <c r="AC2946" s="156" t="s">
        <v>38</v>
      </c>
      <c r="AD2946" s="96" t="s">
        <v>290</v>
      </c>
      <c r="AE2946" s="156" t="s">
        <v>38</v>
      </c>
      <c r="AF2946" s="156" t="s">
        <v>38</v>
      </c>
      <c r="AG2946" s="156" t="s">
        <v>38</v>
      </c>
      <c r="AH2946" s="156" t="s">
        <v>38</v>
      </c>
      <c r="AI2946" s="156" t="s">
        <v>38</v>
      </c>
      <c r="AJ2946" s="156" t="s">
        <v>38</v>
      </c>
      <c r="AK2946" s="156" t="s">
        <v>38</v>
      </c>
    </row>
    <row r="2947" spans="23:37" ht="16.5" customHeight="1" x14ac:dyDescent="0.25">
      <c r="W2947" s="156" t="s">
        <v>38</v>
      </c>
      <c r="X2947" s="156" t="s">
        <v>38</v>
      </c>
      <c r="Y2947" s="156" t="s">
        <v>38</v>
      </c>
      <c r="Z2947" s="156" t="s">
        <v>38</v>
      </c>
      <c r="AA2947" s="156" t="s">
        <v>38</v>
      </c>
      <c r="AB2947" s="156" t="s">
        <v>38</v>
      </c>
      <c r="AC2947" s="156" t="s">
        <v>38</v>
      </c>
      <c r="AD2947" s="96" t="s">
        <v>290</v>
      </c>
      <c r="AE2947" s="156" t="s">
        <v>38</v>
      </c>
      <c r="AF2947" s="156" t="s">
        <v>38</v>
      </c>
      <c r="AG2947" s="156" t="s">
        <v>38</v>
      </c>
      <c r="AH2947" s="156" t="s">
        <v>38</v>
      </c>
      <c r="AI2947" s="156" t="s">
        <v>38</v>
      </c>
      <c r="AJ2947" s="156" t="s">
        <v>38</v>
      </c>
      <c r="AK2947" s="156" t="s">
        <v>38</v>
      </c>
    </row>
    <row r="2948" spans="23:37" ht="16.5" customHeight="1" x14ac:dyDescent="0.25">
      <c r="W2948" s="156" t="s">
        <v>38</v>
      </c>
      <c r="X2948" s="156" t="s">
        <v>38</v>
      </c>
      <c r="Y2948" s="156" t="s">
        <v>38</v>
      </c>
      <c r="Z2948" s="156" t="s">
        <v>38</v>
      </c>
      <c r="AA2948" s="156" t="s">
        <v>38</v>
      </c>
      <c r="AB2948" s="156" t="s">
        <v>38</v>
      </c>
      <c r="AC2948" s="156" t="s">
        <v>38</v>
      </c>
      <c r="AD2948" s="96" t="s">
        <v>290</v>
      </c>
      <c r="AE2948" s="156" t="s">
        <v>38</v>
      </c>
      <c r="AF2948" s="156" t="s">
        <v>38</v>
      </c>
      <c r="AG2948" s="156" t="s">
        <v>38</v>
      </c>
      <c r="AH2948" s="156" t="s">
        <v>38</v>
      </c>
      <c r="AI2948" s="156" t="s">
        <v>38</v>
      </c>
      <c r="AJ2948" s="156" t="s">
        <v>38</v>
      </c>
      <c r="AK2948" s="156" t="s">
        <v>38</v>
      </c>
    </row>
    <row r="2949" spans="23:37" ht="16.5" customHeight="1" x14ac:dyDescent="0.25">
      <c r="W2949" s="156" t="s">
        <v>38</v>
      </c>
      <c r="X2949" s="156" t="s">
        <v>38</v>
      </c>
      <c r="Y2949" s="156" t="s">
        <v>38</v>
      </c>
      <c r="Z2949" s="156" t="s">
        <v>38</v>
      </c>
      <c r="AA2949" s="156" t="s">
        <v>38</v>
      </c>
      <c r="AB2949" s="156" t="s">
        <v>38</v>
      </c>
      <c r="AC2949" s="156" t="s">
        <v>38</v>
      </c>
      <c r="AD2949" s="96" t="s">
        <v>290</v>
      </c>
      <c r="AE2949" s="156" t="s">
        <v>38</v>
      </c>
      <c r="AF2949" s="156" t="s">
        <v>38</v>
      </c>
      <c r="AG2949" s="156" t="s">
        <v>38</v>
      </c>
      <c r="AH2949" s="156" t="s">
        <v>38</v>
      </c>
      <c r="AI2949" s="156" t="s">
        <v>38</v>
      </c>
      <c r="AJ2949" s="156" t="s">
        <v>38</v>
      </c>
      <c r="AK2949" s="156" t="s">
        <v>38</v>
      </c>
    </row>
    <row r="2950" spans="23:37" ht="16.5" customHeight="1" x14ac:dyDescent="0.25">
      <c r="W2950" s="156" t="s">
        <v>38</v>
      </c>
      <c r="X2950" s="156" t="s">
        <v>38</v>
      </c>
      <c r="Y2950" s="156" t="s">
        <v>38</v>
      </c>
      <c r="Z2950" s="156" t="s">
        <v>38</v>
      </c>
      <c r="AA2950" s="156" t="s">
        <v>38</v>
      </c>
      <c r="AB2950" s="156" t="s">
        <v>38</v>
      </c>
      <c r="AC2950" s="156" t="s">
        <v>38</v>
      </c>
      <c r="AD2950" s="96" t="s">
        <v>290</v>
      </c>
      <c r="AE2950" s="156" t="s">
        <v>38</v>
      </c>
      <c r="AF2950" s="156" t="s">
        <v>38</v>
      </c>
      <c r="AG2950" s="156" t="s">
        <v>38</v>
      </c>
      <c r="AH2950" s="156" t="s">
        <v>38</v>
      </c>
      <c r="AI2950" s="156" t="s">
        <v>38</v>
      </c>
      <c r="AJ2950" s="156" t="s">
        <v>38</v>
      </c>
      <c r="AK2950" s="156" t="s">
        <v>38</v>
      </c>
    </row>
    <row r="2951" spans="23:37" ht="16.5" customHeight="1" x14ac:dyDescent="0.25">
      <c r="W2951" s="156" t="s">
        <v>38</v>
      </c>
      <c r="X2951" s="156" t="s">
        <v>38</v>
      </c>
      <c r="Y2951" s="156" t="s">
        <v>38</v>
      </c>
      <c r="Z2951" s="156" t="s">
        <v>38</v>
      </c>
      <c r="AA2951" s="156" t="s">
        <v>38</v>
      </c>
      <c r="AB2951" s="156" t="s">
        <v>38</v>
      </c>
      <c r="AC2951" s="156" t="s">
        <v>38</v>
      </c>
      <c r="AD2951" s="96" t="s">
        <v>290</v>
      </c>
      <c r="AE2951" s="156" t="s">
        <v>38</v>
      </c>
      <c r="AF2951" s="156" t="s">
        <v>38</v>
      </c>
      <c r="AG2951" s="156" t="s">
        <v>38</v>
      </c>
      <c r="AH2951" s="156" t="s">
        <v>38</v>
      </c>
      <c r="AI2951" s="156" t="s">
        <v>38</v>
      </c>
      <c r="AJ2951" s="156" t="s">
        <v>38</v>
      </c>
      <c r="AK2951" s="156" t="s">
        <v>38</v>
      </c>
    </row>
    <row r="2952" spans="23:37" ht="16.5" customHeight="1" x14ac:dyDescent="0.25">
      <c r="W2952" s="156" t="s">
        <v>38</v>
      </c>
      <c r="X2952" s="156" t="s">
        <v>38</v>
      </c>
      <c r="Y2952" s="156" t="s">
        <v>38</v>
      </c>
      <c r="Z2952" s="156" t="s">
        <v>38</v>
      </c>
      <c r="AA2952" s="156" t="s">
        <v>38</v>
      </c>
      <c r="AB2952" s="156" t="s">
        <v>38</v>
      </c>
      <c r="AC2952" s="156" t="s">
        <v>38</v>
      </c>
      <c r="AD2952" s="96" t="s">
        <v>290</v>
      </c>
      <c r="AE2952" s="156" t="s">
        <v>38</v>
      </c>
      <c r="AF2952" s="156" t="s">
        <v>38</v>
      </c>
      <c r="AG2952" s="156" t="s">
        <v>38</v>
      </c>
      <c r="AH2952" s="156" t="s">
        <v>38</v>
      </c>
      <c r="AI2952" s="156" t="s">
        <v>38</v>
      </c>
      <c r="AJ2952" s="156" t="s">
        <v>38</v>
      </c>
      <c r="AK2952" s="156" t="s">
        <v>38</v>
      </c>
    </row>
    <row r="2953" spans="23:37" ht="16.5" customHeight="1" x14ac:dyDescent="0.25">
      <c r="W2953" s="156" t="s">
        <v>38</v>
      </c>
      <c r="X2953" s="156" t="s">
        <v>38</v>
      </c>
      <c r="Y2953" s="156" t="s">
        <v>38</v>
      </c>
      <c r="Z2953" s="156" t="s">
        <v>38</v>
      </c>
      <c r="AA2953" s="156" t="s">
        <v>38</v>
      </c>
      <c r="AB2953" s="156" t="s">
        <v>38</v>
      </c>
      <c r="AC2953" s="156" t="s">
        <v>38</v>
      </c>
      <c r="AD2953" s="96" t="s">
        <v>290</v>
      </c>
      <c r="AE2953" s="156" t="s">
        <v>38</v>
      </c>
      <c r="AF2953" s="156" t="s">
        <v>38</v>
      </c>
      <c r="AG2953" s="156" t="s">
        <v>38</v>
      </c>
      <c r="AH2953" s="156" t="s">
        <v>38</v>
      </c>
      <c r="AI2953" s="156" t="s">
        <v>38</v>
      </c>
      <c r="AJ2953" s="156" t="s">
        <v>38</v>
      </c>
      <c r="AK2953" s="156" t="s">
        <v>38</v>
      </c>
    </row>
    <row r="2954" spans="23:37" ht="16.5" customHeight="1" x14ac:dyDescent="0.25">
      <c r="W2954" s="156" t="s">
        <v>38</v>
      </c>
      <c r="X2954" s="156" t="s">
        <v>38</v>
      </c>
      <c r="Y2954" s="156" t="s">
        <v>38</v>
      </c>
      <c r="Z2954" s="156" t="s">
        <v>38</v>
      </c>
      <c r="AA2954" s="156" t="s">
        <v>38</v>
      </c>
      <c r="AB2954" s="156" t="s">
        <v>38</v>
      </c>
      <c r="AC2954" s="156" t="s">
        <v>38</v>
      </c>
      <c r="AD2954" s="96" t="s">
        <v>290</v>
      </c>
      <c r="AE2954" s="156" t="s">
        <v>38</v>
      </c>
      <c r="AF2954" s="156" t="s">
        <v>38</v>
      </c>
      <c r="AG2954" s="156" t="s">
        <v>38</v>
      </c>
      <c r="AH2954" s="156" t="s">
        <v>38</v>
      </c>
      <c r="AI2954" s="156" t="s">
        <v>38</v>
      </c>
      <c r="AJ2954" s="156" t="s">
        <v>38</v>
      </c>
      <c r="AK2954" s="156" t="s">
        <v>38</v>
      </c>
    </row>
    <row r="2955" spans="23:37" ht="16.5" customHeight="1" x14ac:dyDescent="0.25">
      <c r="W2955" s="156" t="s">
        <v>38</v>
      </c>
      <c r="X2955" s="156" t="s">
        <v>38</v>
      </c>
      <c r="Y2955" s="156" t="s">
        <v>38</v>
      </c>
      <c r="Z2955" s="156" t="s">
        <v>38</v>
      </c>
      <c r="AA2955" s="156" t="s">
        <v>38</v>
      </c>
      <c r="AB2955" s="156" t="s">
        <v>38</v>
      </c>
      <c r="AC2955" s="156" t="s">
        <v>38</v>
      </c>
      <c r="AD2955" s="96" t="s">
        <v>290</v>
      </c>
      <c r="AE2955" s="156" t="s">
        <v>38</v>
      </c>
      <c r="AF2955" s="156" t="s">
        <v>38</v>
      </c>
      <c r="AG2955" s="156" t="s">
        <v>38</v>
      </c>
      <c r="AH2955" s="156" t="s">
        <v>38</v>
      </c>
      <c r="AI2955" s="156" t="s">
        <v>38</v>
      </c>
      <c r="AJ2955" s="156" t="s">
        <v>38</v>
      </c>
      <c r="AK2955" s="156" t="s">
        <v>38</v>
      </c>
    </row>
    <row r="2956" spans="23:37" ht="16.5" customHeight="1" x14ac:dyDescent="0.25">
      <c r="W2956" s="156" t="s">
        <v>38</v>
      </c>
      <c r="X2956" s="156" t="s">
        <v>38</v>
      </c>
      <c r="Y2956" s="156" t="s">
        <v>38</v>
      </c>
      <c r="Z2956" s="156" t="s">
        <v>38</v>
      </c>
      <c r="AA2956" s="156" t="s">
        <v>38</v>
      </c>
      <c r="AB2956" s="156" t="s">
        <v>38</v>
      </c>
      <c r="AC2956" s="156" t="s">
        <v>38</v>
      </c>
      <c r="AD2956" s="96" t="s">
        <v>290</v>
      </c>
      <c r="AE2956" s="156" t="s">
        <v>38</v>
      </c>
      <c r="AF2956" s="156" t="s">
        <v>38</v>
      </c>
      <c r="AG2956" s="156" t="s">
        <v>38</v>
      </c>
      <c r="AH2956" s="156" t="s">
        <v>38</v>
      </c>
      <c r="AI2956" s="156" t="s">
        <v>38</v>
      </c>
      <c r="AJ2956" s="156" t="s">
        <v>38</v>
      </c>
      <c r="AK2956" s="156" t="s">
        <v>38</v>
      </c>
    </row>
    <row r="2957" spans="23:37" ht="16.5" customHeight="1" x14ac:dyDescent="0.25">
      <c r="W2957" s="156" t="s">
        <v>38</v>
      </c>
      <c r="X2957" s="156" t="s">
        <v>38</v>
      </c>
      <c r="Y2957" s="156" t="s">
        <v>38</v>
      </c>
      <c r="Z2957" s="156" t="s">
        <v>38</v>
      </c>
      <c r="AA2957" s="156" t="s">
        <v>38</v>
      </c>
      <c r="AB2957" s="156" t="s">
        <v>38</v>
      </c>
      <c r="AC2957" s="156" t="s">
        <v>38</v>
      </c>
      <c r="AD2957" s="96" t="s">
        <v>290</v>
      </c>
      <c r="AE2957" s="156" t="s">
        <v>38</v>
      </c>
      <c r="AF2957" s="156" t="s">
        <v>38</v>
      </c>
      <c r="AG2957" s="156" t="s">
        <v>38</v>
      </c>
      <c r="AH2957" s="156" t="s">
        <v>38</v>
      </c>
      <c r="AI2957" s="156" t="s">
        <v>38</v>
      </c>
      <c r="AJ2957" s="156" t="s">
        <v>38</v>
      </c>
      <c r="AK2957" s="156" t="s">
        <v>38</v>
      </c>
    </row>
    <row r="2958" spans="23:37" ht="16.5" customHeight="1" x14ac:dyDescent="0.25">
      <c r="W2958" s="156" t="s">
        <v>38</v>
      </c>
      <c r="X2958" s="156" t="s">
        <v>38</v>
      </c>
      <c r="Y2958" s="156" t="s">
        <v>38</v>
      </c>
      <c r="Z2958" s="156" t="s">
        <v>38</v>
      </c>
      <c r="AA2958" s="156" t="s">
        <v>38</v>
      </c>
      <c r="AB2958" s="156" t="s">
        <v>38</v>
      </c>
      <c r="AC2958" s="156" t="s">
        <v>38</v>
      </c>
      <c r="AD2958" s="96" t="s">
        <v>290</v>
      </c>
      <c r="AE2958" s="156" t="s">
        <v>38</v>
      </c>
      <c r="AF2958" s="156" t="s">
        <v>38</v>
      </c>
      <c r="AG2958" s="156" t="s">
        <v>38</v>
      </c>
      <c r="AH2958" s="156" t="s">
        <v>38</v>
      </c>
      <c r="AI2958" s="156" t="s">
        <v>38</v>
      </c>
      <c r="AJ2958" s="156" t="s">
        <v>38</v>
      </c>
      <c r="AK2958" s="156" t="s">
        <v>38</v>
      </c>
    </row>
    <row r="2959" spans="23:37" ht="16.5" customHeight="1" x14ac:dyDescent="0.25">
      <c r="W2959" s="156" t="s">
        <v>38</v>
      </c>
      <c r="X2959" s="156" t="s">
        <v>38</v>
      </c>
      <c r="Y2959" s="156" t="s">
        <v>38</v>
      </c>
      <c r="Z2959" s="156" t="s">
        <v>38</v>
      </c>
      <c r="AA2959" s="156" t="s">
        <v>38</v>
      </c>
      <c r="AB2959" s="156" t="s">
        <v>38</v>
      </c>
      <c r="AC2959" s="156" t="s">
        <v>38</v>
      </c>
      <c r="AD2959" s="96" t="s">
        <v>290</v>
      </c>
      <c r="AE2959" s="156" t="s">
        <v>38</v>
      </c>
      <c r="AF2959" s="156" t="s">
        <v>38</v>
      </c>
      <c r="AG2959" s="156" t="s">
        <v>38</v>
      </c>
      <c r="AH2959" s="156" t="s">
        <v>38</v>
      </c>
      <c r="AI2959" s="156" t="s">
        <v>38</v>
      </c>
      <c r="AJ2959" s="156" t="s">
        <v>38</v>
      </c>
      <c r="AK2959" s="156" t="s">
        <v>38</v>
      </c>
    </row>
    <row r="2960" spans="23:37" ht="16.5" customHeight="1" x14ac:dyDescent="0.25">
      <c r="W2960" s="156" t="s">
        <v>38</v>
      </c>
      <c r="X2960" s="156" t="s">
        <v>38</v>
      </c>
      <c r="Y2960" s="156" t="s">
        <v>38</v>
      </c>
      <c r="Z2960" s="156" t="s">
        <v>38</v>
      </c>
      <c r="AA2960" s="156" t="s">
        <v>38</v>
      </c>
      <c r="AB2960" s="156" t="s">
        <v>38</v>
      </c>
      <c r="AC2960" s="156" t="s">
        <v>38</v>
      </c>
      <c r="AD2960" s="96" t="s">
        <v>290</v>
      </c>
      <c r="AE2960" s="156" t="s">
        <v>38</v>
      </c>
      <c r="AF2960" s="156" t="s">
        <v>38</v>
      </c>
      <c r="AG2960" s="156" t="s">
        <v>38</v>
      </c>
      <c r="AH2960" s="156" t="s">
        <v>38</v>
      </c>
      <c r="AI2960" s="156" t="s">
        <v>38</v>
      </c>
      <c r="AJ2960" s="156" t="s">
        <v>38</v>
      </c>
      <c r="AK2960" s="156" t="s">
        <v>38</v>
      </c>
    </row>
    <row r="2961" spans="23:37" ht="16.5" customHeight="1" x14ac:dyDescent="0.25">
      <c r="W2961" s="156" t="s">
        <v>38</v>
      </c>
      <c r="X2961" s="156" t="s">
        <v>38</v>
      </c>
      <c r="Y2961" s="156" t="s">
        <v>38</v>
      </c>
      <c r="Z2961" s="156" t="s">
        <v>38</v>
      </c>
      <c r="AA2961" s="156" t="s">
        <v>38</v>
      </c>
      <c r="AB2961" s="156" t="s">
        <v>38</v>
      </c>
      <c r="AC2961" s="156" t="s">
        <v>38</v>
      </c>
      <c r="AD2961" s="96" t="s">
        <v>290</v>
      </c>
      <c r="AE2961" s="156" t="s">
        <v>38</v>
      </c>
      <c r="AF2961" s="156" t="s">
        <v>38</v>
      </c>
      <c r="AG2961" s="156" t="s">
        <v>38</v>
      </c>
      <c r="AH2961" s="156" t="s">
        <v>38</v>
      </c>
      <c r="AI2961" s="156" t="s">
        <v>38</v>
      </c>
      <c r="AJ2961" s="156" t="s">
        <v>38</v>
      </c>
      <c r="AK2961" s="156" t="s">
        <v>38</v>
      </c>
    </row>
    <row r="2962" spans="23:37" ht="16.5" customHeight="1" x14ac:dyDescent="0.25">
      <c r="W2962" s="156" t="s">
        <v>38</v>
      </c>
      <c r="X2962" s="156" t="s">
        <v>38</v>
      </c>
      <c r="Y2962" s="156" t="s">
        <v>38</v>
      </c>
      <c r="Z2962" s="156" t="s">
        <v>38</v>
      </c>
      <c r="AA2962" s="156" t="s">
        <v>38</v>
      </c>
      <c r="AB2962" s="156" t="s">
        <v>38</v>
      </c>
      <c r="AC2962" s="156" t="s">
        <v>38</v>
      </c>
      <c r="AD2962" s="96" t="s">
        <v>290</v>
      </c>
      <c r="AE2962" s="156" t="s">
        <v>38</v>
      </c>
      <c r="AF2962" s="156" t="s">
        <v>38</v>
      </c>
      <c r="AG2962" s="156" t="s">
        <v>38</v>
      </c>
      <c r="AH2962" s="156" t="s">
        <v>38</v>
      </c>
      <c r="AI2962" s="156" t="s">
        <v>38</v>
      </c>
      <c r="AJ2962" s="156" t="s">
        <v>38</v>
      </c>
      <c r="AK2962" s="156" t="s">
        <v>38</v>
      </c>
    </row>
    <row r="2963" spans="23:37" ht="16.5" customHeight="1" x14ac:dyDescent="0.25">
      <c r="W2963" s="156" t="s">
        <v>38</v>
      </c>
      <c r="X2963" s="156" t="s">
        <v>38</v>
      </c>
      <c r="Y2963" s="156" t="s">
        <v>38</v>
      </c>
      <c r="Z2963" s="156" t="s">
        <v>38</v>
      </c>
      <c r="AA2963" s="156" t="s">
        <v>38</v>
      </c>
      <c r="AB2963" s="156" t="s">
        <v>38</v>
      </c>
      <c r="AC2963" s="156" t="s">
        <v>38</v>
      </c>
      <c r="AD2963" s="96" t="s">
        <v>290</v>
      </c>
      <c r="AE2963" s="156" t="s">
        <v>38</v>
      </c>
      <c r="AF2963" s="156" t="s">
        <v>38</v>
      </c>
      <c r="AG2963" s="156" t="s">
        <v>38</v>
      </c>
      <c r="AH2963" s="156" t="s">
        <v>38</v>
      </c>
      <c r="AI2963" s="156" t="s">
        <v>38</v>
      </c>
      <c r="AJ2963" s="156" t="s">
        <v>38</v>
      </c>
      <c r="AK2963" s="156" t="s">
        <v>38</v>
      </c>
    </row>
    <row r="2964" spans="23:37" ht="16.5" customHeight="1" x14ac:dyDescent="0.25">
      <c r="W2964" s="156" t="s">
        <v>38</v>
      </c>
      <c r="X2964" s="156" t="s">
        <v>38</v>
      </c>
      <c r="Y2964" s="156" t="s">
        <v>38</v>
      </c>
      <c r="Z2964" s="156" t="s">
        <v>38</v>
      </c>
      <c r="AA2964" s="156" t="s">
        <v>38</v>
      </c>
      <c r="AB2964" s="156" t="s">
        <v>38</v>
      </c>
      <c r="AC2964" s="156" t="s">
        <v>38</v>
      </c>
      <c r="AD2964" s="96" t="s">
        <v>290</v>
      </c>
      <c r="AE2964" s="156" t="s">
        <v>38</v>
      </c>
      <c r="AF2964" s="156" t="s">
        <v>38</v>
      </c>
      <c r="AG2964" s="156" t="s">
        <v>38</v>
      </c>
      <c r="AH2964" s="156" t="s">
        <v>38</v>
      </c>
      <c r="AI2964" s="156" t="s">
        <v>38</v>
      </c>
      <c r="AJ2964" s="156" t="s">
        <v>38</v>
      </c>
      <c r="AK2964" s="156" t="s">
        <v>38</v>
      </c>
    </row>
    <row r="2965" spans="23:37" ht="16.5" customHeight="1" x14ac:dyDescent="0.25">
      <c r="W2965" s="156" t="s">
        <v>38</v>
      </c>
      <c r="X2965" s="156" t="s">
        <v>38</v>
      </c>
      <c r="Y2965" s="156" t="s">
        <v>38</v>
      </c>
      <c r="Z2965" s="156" t="s">
        <v>38</v>
      </c>
      <c r="AA2965" s="156" t="s">
        <v>38</v>
      </c>
      <c r="AB2965" s="156" t="s">
        <v>38</v>
      </c>
      <c r="AC2965" s="156" t="s">
        <v>38</v>
      </c>
      <c r="AD2965" s="96" t="s">
        <v>290</v>
      </c>
      <c r="AE2965" s="156" t="s">
        <v>38</v>
      </c>
      <c r="AF2965" s="156" t="s">
        <v>38</v>
      </c>
      <c r="AG2965" s="156" t="s">
        <v>38</v>
      </c>
      <c r="AH2965" s="156" t="s">
        <v>38</v>
      </c>
      <c r="AI2965" s="156" t="s">
        <v>38</v>
      </c>
      <c r="AJ2965" s="156" t="s">
        <v>38</v>
      </c>
      <c r="AK2965" s="156" t="s">
        <v>38</v>
      </c>
    </row>
    <row r="2966" spans="23:37" ht="16.5" customHeight="1" x14ac:dyDescent="0.25">
      <c r="W2966" s="156" t="s">
        <v>38</v>
      </c>
      <c r="X2966" s="156" t="s">
        <v>38</v>
      </c>
      <c r="Y2966" s="156" t="s">
        <v>38</v>
      </c>
      <c r="Z2966" s="156" t="s">
        <v>38</v>
      </c>
      <c r="AA2966" s="156" t="s">
        <v>38</v>
      </c>
      <c r="AB2966" s="156" t="s">
        <v>38</v>
      </c>
      <c r="AC2966" s="156" t="s">
        <v>38</v>
      </c>
      <c r="AD2966" s="96" t="s">
        <v>290</v>
      </c>
      <c r="AE2966" s="156" t="s">
        <v>38</v>
      </c>
      <c r="AF2966" s="156" t="s">
        <v>38</v>
      </c>
      <c r="AG2966" s="156" t="s">
        <v>38</v>
      </c>
      <c r="AH2966" s="156" t="s">
        <v>38</v>
      </c>
      <c r="AI2966" s="156" t="s">
        <v>38</v>
      </c>
      <c r="AJ2966" s="156" t="s">
        <v>38</v>
      </c>
      <c r="AK2966" s="156" t="s">
        <v>38</v>
      </c>
    </row>
    <row r="2967" spans="23:37" ht="16.5" customHeight="1" x14ac:dyDescent="0.25">
      <c r="W2967" s="156" t="s">
        <v>38</v>
      </c>
      <c r="X2967" s="156" t="s">
        <v>38</v>
      </c>
      <c r="Y2967" s="156" t="s">
        <v>38</v>
      </c>
      <c r="Z2967" s="156" t="s">
        <v>38</v>
      </c>
      <c r="AA2967" s="156" t="s">
        <v>38</v>
      </c>
      <c r="AB2967" s="156" t="s">
        <v>38</v>
      </c>
      <c r="AC2967" s="156" t="s">
        <v>38</v>
      </c>
      <c r="AD2967" s="96" t="s">
        <v>290</v>
      </c>
      <c r="AE2967" s="156" t="s">
        <v>38</v>
      </c>
      <c r="AF2967" s="156" t="s">
        <v>38</v>
      </c>
      <c r="AG2967" s="156" t="s">
        <v>38</v>
      </c>
      <c r="AH2967" s="156" t="s">
        <v>38</v>
      </c>
      <c r="AI2967" s="156" t="s">
        <v>38</v>
      </c>
      <c r="AJ2967" s="156" t="s">
        <v>38</v>
      </c>
      <c r="AK2967" s="156" t="s">
        <v>38</v>
      </c>
    </row>
    <row r="2968" spans="23:37" ht="16.5" customHeight="1" x14ac:dyDescent="0.25">
      <c r="W2968" s="156" t="s">
        <v>38</v>
      </c>
      <c r="X2968" s="156" t="s">
        <v>38</v>
      </c>
      <c r="Y2968" s="156" t="s">
        <v>38</v>
      </c>
      <c r="Z2968" s="156" t="s">
        <v>38</v>
      </c>
      <c r="AA2968" s="156" t="s">
        <v>38</v>
      </c>
      <c r="AB2968" s="156" t="s">
        <v>38</v>
      </c>
      <c r="AC2968" s="156" t="s">
        <v>38</v>
      </c>
      <c r="AD2968" s="96" t="s">
        <v>290</v>
      </c>
      <c r="AE2968" s="156" t="s">
        <v>38</v>
      </c>
      <c r="AF2968" s="156" t="s">
        <v>38</v>
      </c>
      <c r="AG2968" s="156" t="s">
        <v>38</v>
      </c>
      <c r="AH2968" s="156" t="s">
        <v>38</v>
      </c>
      <c r="AI2968" s="156" t="s">
        <v>38</v>
      </c>
      <c r="AJ2968" s="156" t="s">
        <v>38</v>
      </c>
      <c r="AK2968" s="156" t="s">
        <v>38</v>
      </c>
    </row>
    <row r="2969" spans="23:37" ht="16.5" customHeight="1" x14ac:dyDescent="0.25">
      <c r="W2969" s="156" t="s">
        <v>38</v>
      </c>
      <c r="X2969" s="156" t="s">
        <v>38</v>
      </c>
      <c r="Y2969" s="156" t="s">
        <v>38</v>
      </c>
      <c r="Z2969" s="156" t="s">
        <v>38</v>
      </c>
      <c r="AA2969" s="156" t="s">
        <v>38</v>
      </c>
      <c r="AB2969" s="156" t="s">
        <v>38</v>
      </c>
      <c r="AC2969" s="156" t="s">
        <v>38</v>
      </c>
      <c r="AD2969" s="96" t="s">
        <v>290</v>
      </c>
      <c r="AE2969" s="156" t="s">
        <v>38</v>
      </c>
      <c r="AF2969" s="156" t="s">
        <v>38</v>
      </c>
      <c r="AG2969" s="156" t="s">
        <v>38</v>
      </c>
      <c r="AH2969" s="156" t="s">
        <v>38</v>
      </c>
      <c r="AI2969" s="156" t="s">
        <v>38</v>
      </c>
      <c r="AJ2969" s="156" t="s">
        <v>38</v>
      </c>
      <c r="AK2969" s="156" t="s">
        <v>38</v>
      </c>
    </row>
    <row r="2970" spans="23:37" ht="16.5" customHeight="1" x14ac:dyDescent="0.25">
      <c r="W2970" s="156" t="s">
        <v>38</v>
      </c>
      <c r="X2970" s="156" t="s">
        <v>38</v>
      </c>
      <c r="Y2970" s="156" t="s">
        <v>38</v>
      </c>
      <c r="Z2970" s="156" t="s">
        <v>38</v>
      </c>
      <c r="AA2970" s="156" t="s">
        <v>38</v>
      </c>
      <c r="AB2970" s="156" t="s">
        <v>38</v>
      </c>
      <c r="AC2970" s="156" t="s">
        <v>38</v>
      </c>
      <c r="AD2970" s="96" t="s">
        <v>290</v>
      </c>
      <c r="AE2970" s="156" t="s">
        <v>38</v>
      </c>
      <c r="AF2970" s="156" t="s">
        <v>38</v>
      </c>
      <c r="AG2970" s="156" t="s">
        <v>38</v>
      </c>
      <c r="AH2970" s="156" t="s">
        <v>38</v>
      </c>
      <c r="AI2970" s="156" t="s">
        <v>38</v>
      </c>
      <c r="AJ2970" s="156" t="s">
        <v>38</v>
      </c>
      <c r="AK2970" s="156" t="s">
        <v>38</v>
      </c>
    </row>
    <row r="2971" spans="23:37" ht="16.5" customHeight="1" x14ac:dyDescent="0.25">
      <c r="W2971" s="156" t="s">
        <v>38</v>
      </c>
      <c r="X2971" s="156" t="s">
        <v>38</v>
      </c>
      <c r="Y2971" s="156" t="s">
        <v>38</v>
      </c>
      <c r="Z2971" s="156" t="s">
        <v>38</v>
      </c>
      <c r="AA2971" s="156" t="s">
        <v>38</v>
      </c>
      <c r="AB2971" s="156" t="s">
        <v>38</v>
      </c>
      <c r="AC2971" s="156" t="s">
        <v>38</v>
      </c>
      <c r="AD2971" s="96" t="s">
        <v>290</v>
      </c>
      <c r="AE2971" s="156" t="s">
        <v>38</v>
      </c>
      <c r="AF2971" s="156" t="s">
        <v>38</v>
      </c>
      <c r="AG2971" s="156" t="s">
        <v>38</v>
      </c>
      <c r="AH2971" s="156" t="s">
        <v>38</v>
      </c>
      <c r="AI2971" s="156" t="s">
        <v>38</v>
      </c>
      <c r="AJ2971" s="156" t="s">
        <v>38</v>
      </c>
      <c r="AK2971" s="156" t="s">
        <v>38</v>
      </c>
    </row>
    <row r="2972" spans="23:37" ht="16.5" customHeight="1" x14ac:dyDescent="0.25">
      <c r="W2972" s="156" t="s">
        <v>38</v>
      </c>
      <c r="X2972" s="156" t="s">
        <v>38</v>
      </c>
      <c r="Y2972" s="156" t="s">
        <v>38</v>
      </c>
      <c r="Z2972" s="156" t="s">
        <v>38</v>
      </c>
      <c r="AA2972" s="156" t="s">
        <v>38</v>
      </c>
      <c r="AB2972" s="156" t="s">
        <v>38</v>
      </c>
      <c r="AC2972" s="156" t="s">
        <v>38</v>
      </c>
      <c r="AD2972" s="96" t="s">
        <v>290</v>
      </c>
      <c r="AE2972" s="156" t="s">
        <v>38</v>
      </c>
      <c r="AF2972" s="156" t="s">
        <v>38</v>
      </c>
      <c r="AG2972" s="156" t="s">
        <v>38</v>
      </c>
      <c r="AH2972" s="156" t="s">
        <v>38</v>
      </c>
      <c r="AI2972" s="156" t="s">
        <v>38</v>
      </c>
      <c r="AJ2972" s="156" t="s">
        <v>38</v>
      </c>
      <c r="AK2972" s="156" t="s">
        <v>38</v>
      </c>
    </row>
    <row r="2973" spans="23:37" ht="16.5" customHeight="1" x14ac:dyDescent="0.25">
      <c r="W2973" s="156" t="s">
        <v>38</v>
      </c>
      <c r="X2973" s="156" t="s">
        <v>38</v>
      </c>
      <c r="Y2973" s="156" t="s">
        <v>38</v>
      </c>
      <c r="Z2973" s="156" t="s">
        <v>38</v>
      </c>
      <c r="AA2973" s="156" t="s">
        <v>38</v>
      </c>
      <c r="AB2973" s="156" t="s">
        <v>38</v>
      </c>
      <c r="AC2973" s="156" t="s">
        <v>38</v>
      </c>
      <c r="AD2973" s="96" t="s">
        <v>290</v>
      </c>
      <c r="AE2973" s="156" t="s">
        <v>38</v>
      </c>
      <c r="AF2973" s="156" t="s">
        <v>38</v>
      </c>
      <c r="AG2973" s="156" t="s">
        <v>38</v>
      </c>
      <c r="AH2973" s="156" t="s">
        <v>38</v>
      </c>
      <c r="AI2973" s="156" t="s">
        <v>38</v>
      </c>
      <c r="AJ2973" s="156" t="s">
        <v>38</v>
      </c>
      <c r="AK2973" s="156" t="s">
        <v>38</v>
      </c>
    </row>
    <row r="2974" spans="23:37" ht="16.5" customHeight="1" x14ac:dyDescent="0.25">
      <c r="W2974" s="156" t="s">
        <v>38</v>
      </c>
      <c r="X2974" s="156" t="s">
        <v>38</v>
      </c>
      <c r="Y2974" s="156" t="s">
        <v>38</v>
      </c>
      <c r="Z2974" s="156" t="s">
        <v>38</v>
      </c>
      <c r="AA2974" s="156" t="s">
        <v>38</v>
      </c>
      <c r="AB2974" s="156" t="s">
        <v>38</v>
      </c>
      <c r="AC2974" s="156" t="s">
        <v>38</v>
      </c>
      <c r="AD2974" s="96" t="s">
        <v>290</v>
      </c>
      <c r="AE2974" s="156" t="s">
        <v>38</v>
      </c>
      <c r="AF2974" s="156" t="s">
        <v>38</v>
      </c>
      <c r="AG2974" s="156" t="s">
        <v>38</v>
      </c>
      <c r="AH2974" s="156" t="s">
        <v>38</v>
      </c>
      <c r="AI2974" s="156" t="s">
        <v>38</v>
      </c>
      <c r="AJ2974" s="156" t="s">
        <v>38</v>
      </c>
      <c r="AK2974" s="156" t="s">
        <v>38</v>
      </c>
    </row>
    <row r="2975" spans="23:37" ht="16.5" customHeight="1" x14ac:dyDescent="0.25">
      <c r="W2975" s="156" t="s">
        <v>38</v>
      </c>
      <c r="X2975" s="156" t="s">
        <v>38</v>
      </c>
      <c r="Y2975" s="156" t="s">
        <v>38</v>
      </c>
      <c r="Z2975" s="156" t="s">
        <v>38</v>
      </c>
      <c r="AA2975" s="156" t="s">
        <v>38</v>
      </c>
      <c r="AB2975" s="156" t="s">
        <v>38</v>
      </c>
      <c r="AC2975" s="156" t="s">
        <v>38</v>
      </c>
      <c r="AD2975" s="96" t="s">
        <v>290</v>
      </c>
      <c r="AE2975" s="156" t="s">
        <v>38</v>
      </c>
      <c r="AF2975" s="156" t="s">
        <v>38</v>
      </c>
      <c r="AG2975" s="156" t="s">
        <v>38</v>
      </c>
      <c r="AH2975" s="156" t="s">
        <v>38</v>
      </c>
      <c r="AI2975" s="156" t="s">
        <v>38</v>
      </c>
      <c r="AJ2975" s="156" t="s">
        <v>38</v>
      </c>
      <c r="AK2975" s="156" t="s">
        <v>38</v>
      </c>
    </row>
    <row r="2976" spans="23:37" ht="16.5" customHeight="1" x14ac:dyDescent="0.25">
      <c r="W2976" s="156" t="s">
        <v>38</v>
      </c>
      <c r="X2976" s="156" t="s">
        <v>38</v>
      </c>
      <c r="Y2976" s="156" t="s">
        <v>38</v>
      </c>
      <c r="Z2976" s="156" t="s">
        <v>38</v>
      </c>
      <c r="AA2976" s="156" t="s">
        <v>38</v>
      </c>
      <c r="AB2976" s="156" t="s">
        <v>38</v>
      </c>
      <c r="AC2976" s="156" t="s">
        <v>38</v>
      </c>
      <c r="AD2976" s="96" t="s">
        <v>290</v>
      </c>
      <c r="AE2976" s="156" t="s">
        <v>38</v>
      </c>
      <c r="AF2976" s="156" t="s">
        <v>38</v>
      </c>
      <c r="AG2976" s="156" t="s">
        <v>38</v>
      </c>
      <c r="AH2976" s="156" t="s">
        <v>38</v>
      </c>
      <c r="AI2976" s="156" t="s">
        <v>38</v>
      </c>
      <c r="AJ2976" s="156" t="s">
        <v>38</v>
      </c>
      <c r="AK2976" s="156" t="s">
        <v>38</v>
      </c>
    </row>
    <row r="2977" spans="23:37" ht="16.5" customHeight="1" x14ac:dyDescent="0.25">
      <c r="W2977" s="156" t="s">
        <v>38</v>
      </c>
      <c r="X2977" s="156" t="s">
        <v>38</v>
      </c>
      <c r="Y2977" s="156" t="s">
        <v>38</v>
      </c>
      <c r="Z2977" s="156" t="s">
        <v>38</v>
      </c>
      <c r="AA2977" s="156" t="s">
        <v>38</v>
      </c>
      <c r="AB2977" s="156" t="s">
        <v>38</v>
      </c>
      <c r="AC2977" s="156" t="s">
        <v>38</v>
      </c>
      <c r="AD2977" s="96" t="s">
        <v>290</v>
      </c>
      <c r="AE2977" s="156" t="s">
        <v>38</v>
      </c>
      <c r="AF2977" s="156" t="s">
        <v>38</v>
      </c>
      <c r="AG2977" s="156" t="s">
        <v>38</v>
      </c>
      <c r="AH2977" s="156" t="s">
        <v>38</v>
      </c>
      <c r="AI2977" s="156" t="s">
        <v>38</v>
      </c>
      <c r="AJ2977" s="156" t="s">
        <v>38</v>
      </c>
      <c r="AK2977" s="156" t="s">
        <v>38</v>
      </c>
    </row>
    <row r="2978" spans="23:37" ht="16.5" customHeight="1" x14ac:dyDescent="0.25">
      <c r="W2978" s="156" t="s">
        <v>38</v>
      </c>
      <c r="X2978" s="156" t="s">
        <v>38</v>
      </c>
      <c r="Y2978" s="156" t="s">
        <v>38</v>
      </c>
      <c r="Z2978" s="156" t="s">
        <v>38</v>
      </c>
      <c r="AA2978" s="156" t="s">
        <v>38</v>
      </c>
      <c r="AB2978" s="156" t="s">
        <v>38</v>
      </c>
      <c r="AC2978" s="156" t="s">
        <v>38</v>
      </c>
      <c r="AD2978" s="96" t="s">
        <v>290</v>
      </c>
      <c r="AE2978" s="156" t="s">
        <v>38</v>
      </c>
      <c r="AF2978" s="156" t="s">
        <v>38</v>
      </c>
      <c r="AG2978" s="156" t="s">
        <v>38</v>
      </c>
      <c r="AH2978" s="156" t="s">
        <v>38</v>
      </c>
      <c r="AI2978" s="156" t="s">
        <v>38</v>
      </c>
      <c r="AJ2978" s="156" t="s">
        <v>38</v>
      </c>
      <c r="AK2978" s="156" t="s">
        <v>38</v>
      </c>
    </row>
    <row r="2979" spans="23:37" ht="16.5" customHeight="1" x14ac:dyDescent="0.25">
      <c r="W2979" s="156" t="s">
        <v>38</v>
      </c>
      <c r="X2979" s="156" t="s">
        <v>38</v>
      </c>
      <c r="Y2979" s="156" t="s">
        <v>38</v>
      </c>
      <c r="Z2979" s="156" t="s">
        <v>38</v>
      </c>
      <c r="AA2979" s="156" t="s">
        <v>38</v>
      </c>
      <c r="AB2979" s="156" t="s">
        <v>38</v>
      </c>
      <c r="AC2979" s="156" t="s">
        <v>38</v>
      </c>
      <c r="AD2979" s="96" t="s">
        <v>290</v>
      </c>
      <c r="AE2979" s="156" t="s">
        <v>38</v>
      </c>
      <c r="AF2979" s="156" t="s">
        <v>38</v>
      </c>
      <c r="AG2979" s="156" t="s">
        <v>38</v>
      </c>
      <c r="AH2979" s="156" t="s">
        <v>38</v>
      </c>
      <c r="AI2979" s="156" t="s">
        <v>38</v>
      </c>
      <c r="AJ2979" s="156" t="s">
        <v>38</v>
      </c>
      <c r="AK2979" s="156" t="s">
        <v>38</v>
      </c>
    </row>
    <row r="2980" spans="23:37" ht="16.5" customHeight="1" x14ac:dyDescent="0.25">
      <c r="W2980" s="156" t="s">
        <v>38</v>
      </c>
      <c r="X2980" s="156" t="s">
        <v>38</v>
      </c>
      <c r="Y2980" s="156" t="s">
        <v>38</v>
      </c>
      <c r="Z2980" s="156" t="s">
        <v>38</v>
      </c>
      <c r="AA2980" s="156" t="s">
        <v>38</v>
      </c>
      <c r="AB2980" s="156" t="s">
        <v>38</v>
      </c>
      <c r="AC2980" s="156" t="s">
        <v>38</v>
      </c>
      <c r="AD2980" s="96" t="s">
        <v>290</v>
      </c>
      <c r="AE2980" s="156" t="s">
        <v>38</v>
      </c>
      <c r="AF2980" s="156" t="s">
        <v>38</v>
      </c>
      <c r="AG2980" s="156" t="s">
        <v>38</v>
      </c>
      <c r="AH2980" s="156" t="s">
        <v>38</v>
      </c>
      <c r="AI2980" s="156" t="s">
        <v>38</v>
      </c>
      <c r="AJ2980" s="156" t="s">
        <v>38</v>
      </c>
      <c r="AK2980" s="156" t="s">
        <v>38</v>
      </c>
    </row>
    <row r="2981" spans="23:37" ht="16.5" customHeight="1" x14ac:dyDescent="0.25">
      <c r="W2981" s="156" t="s">
        <v>38</v>
      </c>
      <c r="X2981" s="156" t="s">
        <v>38</v>
      </c>
      <c r="Y2981" s="156" t="s">
        <v>38</v>
      </c>
      <c r="Z2981" s="156" t="s">
        <v>38</v>
      </c>
      <c r="AA2981" s="156" t="s">
        <v>38</v>
      </c>
      <c r="AB2981" s="156" t="s">
        <v>38</v>
      </c>
      <c r="AC2981" s="156" t="s">
        <v>38</v>
      </c>
      <c r="AD2981" s="96" t="s">
        <v>290</v>
      </c>
      <c r="AE2981" s="156" t="s">
        <v>38</v>
      </c>
      <c r="AF2981" s="156" t="s">
        <v>38</v>
      </c>
      <c r="AG2981" s="156" t="s">
        <v>38</v>
      </c>
      <c r="AH2981" s="156" t="s">
        <v>38</v>
      </c>
      <c r="AI2981" s="156" t="s">
        <v>38</v>
      </c>
      <c r="AJ2981" s="156" t="s">
        <v>38</v>
      </c>
      <c r="AK2981" s="156" t="s">
        <v>38</v>
      </c>
    </row>
    <row r="2982" spans="23:37" ht="16.5" customHeight="1" x14ac:dyDescent="0.25">
      <c r="W2982" s="156" t="s">
        <v>38</v>
      </c>
      <c r="X2982" s="156" t="s">
        <v>38</v>
      </c>
      <c r="Y2982" s="156" t="s">
        <v>38</v>
      </c>
      <c r="Z2982" s="156" t="s">
        <v>38</v>
      </c>
      <c r="AA2982" s="156" t="s">
        <v>38</v>
      </c>
      <c r="AB2982" s="156" t="s">
        <v>38</v>
      </c>
      <c r="AC2982" s="156" t="s">
        <v>38</v>
      </c>
      <c r="AD2982" s="96" t="s">
        <v>290</v>
      </c>
      <c r="AE2982" s="156" t="s">
        <v>38</v>
      </c>
      <c r="AF2982" s="156" t="s">
        <v>38</v>
      </c>
      <c r="AG2982" s="156" t="s">
        <v>38</v>
      </c>
      <c r="AH2982" s="156" t="s">
        <v>38</v>
      </c>
      <c r="AI2982" s="156" t="s">
        <v>38</v>
      </c>
      <c r="AJ2982" s="156" t="s">
        <v>38</v>
      </c>
      <c r="AK2982" s="156" t="s">
        <v>38</v>
      </c>
    </row>
    <row r="2983" spans="23:37" ht="16.5" customHeight="1" x14ac:dyDescent="0.25">
      <c r="W2983" s="156" t="s">
        <v>38</v>
      </c>
      <c r="X2983" s="156" t="s">
        <v>38</v>
      </c>
      <c r="Y2983" s="156" t="s">
        <v>38</v>
      </c>
      <c r="Z2983" s="156" t="s">
        <v>38</v>
      </c>
      <c r="AA2983" s="156" t="s">
        <v>38</v>
      </c>
      <c r="AB2983" s="156" t="s">
        <v>38</v>
      </c>
      <c r="AC2983" s="156" t="s">
        <v>38</v>
      </c>
      <c r="AD2983" s="96" t="s">
        <v>290</v>
      </c>
      <c r="AE2983" s="156" t="s">
        <v>38</v>
      </c>
      <c r="AF2983" s="156" t="s">
        <v>38</v>
      </c>
      <c r="AG2983" s="156" t="s">
        <v>38</v>
      </c>
      <c r="AH2983" s="156" t="s">
        <v>38</v>
      </c>
      <c r="AI2983" s="156" t="s">
        <v>38</v>
      </c>
      <c r="AJ2983" s="156" t="s">
        <v>38</v>
      </c>
      <c r="AK2983" s="156" t="s">
        <v>38</v>
      </c>
    </row>
    <row r="2984" spans="23:37" ht="16.5" customHeight="1" x14ac:dyDescent="0.25">
      <c r="W2984" s="156" t="s">
        <v>38</v>
      </c>
      <c r="X2984" s="156" t="s">
        <v>38</v>
      </c>
      <c r="Y2984" s="156" t="s">
        <v>38</v>
      </c>
      <c r="Z2984" s="156" t="s">
        <v>38</v>
      </c>
      <c r="AA2984" s="156" t="s">
        <v>38</v>
      </c>
      <c r="AB2984" s="156" t="s">
        <v>38</v>
      </c>
      <c r="AC2984" s="156" t="s">
        <v>38</v>
      </c>
      <c r="AD2984" s="96" t="s">
        <v>290</v>
      </c>
      <c r="AE2984" s="156" t="s">
        <v>38</v>
      </c>
      <c r="AF2984" s="156" t="s">
        <v>38</v>
      </c>
      <c r="AG2984" s="156" t="s">
        <v>38</v>
      </c>
      <c r="AH2984" s="156" t="s">
        <v>38</v>
      </c>
      <c r="AI2984" s="156" t="s">
        <v>38</v>
      </c>
      <c r="AJ2984" s="156" t="s">
        <v>38</v>
      </c>
      <c r="AK2984" s="156" t="s">
        <v>38</v>
      </c>
    </row>
    <row r="2985" spans="23:37" ht="16.5" customHeight="1" x14ac:dyDescent="0.25">
      <c r="W2985" s="156" t="s">
        <v>38</v>
      </c>
      <c r="X2985" s="156" t="s">
        <v>38</v>
      </c>
      <c r="Y2985" s="156" t="s">
        <v>38</v>
      </c>
      <c r="Z2985" s="156" t="s">
        <v>38</v>
      </c>
      <c r="AA2985" s="156" t="s">
        <v>38</v>
      </c>
      <c r="AB2985" s="156" t="s">
        <v>38</v>
      </c>
      <c r="AC2985" s="156" t="s">
        <v>38</v>
      </c>
      <c r="AD2985" s="96" t="s">
        <v>290</v>
      </c>
      <c r="AE2985" s="156" t="s">
        <v>38</v>
      </c>
      <c r="AF2985" s="156" t="s">
        <v>38</v>
      </c>
      <c r="AG2985" s="156" t="s">
        <v>38</v>
      </c>
      <c r="AH2985" s="156" t="s">
        <v>38</v>
      </c>
      <c r="AI2985" s="156" t="s">
        <v>38</v>
      </c>
      <c r="AJ2985" s="156" t="s">
        <v>38</v>
      </c>
      <c r="AK2985" s="156" t="s">
        <v>38</v>
      </c>
    </row>
    <row r="2986" spans="23:37" ht="16.5" customHeight="1" x14ac:dyDescent="0.25">
      <c r="W2986" s="156" t="s">
        <v>38</v>
      </c>
      <c r="X2986" s="156" t="s">
        <v>38</v>
      </c>
      <c r="Y2986" s="156" t="s">
        <v>38</v>
      </c>
      <c r="Z2986" s="156" t="s">
        <v>38</v>
      </c>
      <c r="AA2986" s="156" t="s">
        <v>38</v>
      </c>
      <c r="AB2986" s="156" t="s">
        <v>38</v>
      </c>
      <c r="AC2986" s="156" t="s">
        <v>38</v>
      </c>
      <c r="AD2986" s="96" t="s">
        <v>290</v>
      </c>
      <c r="AE2986" s="156" t="s">
        <v>38</v>
      </c>
      <c r="AF2986" s="156" t="s">
        <v>38</v>
      </c>
      <c r="AG2986" s="156" t="s">
        <v>38</v>
      </c>
      <c r="AH2986" s="156" t="s">
        <v>38</v>
      </c>
      <c r="AI2986" s="156" t="s">
        <v>38</v>
      </c>
      <c r="AJ2986" s="156" t="s">
        <v>38</v>
      </c>
      <c r="AK2986" s="156" t="s">
        <v>38</v>
      </c>
    </row>
    <row r="2987" spans="23:37" ht="16.5" customHeight="1" x14ac:dyDescent="0.25">
      <c r="W2987" s="156" t="s">
        <v>38</v>
      </c>
      <c r="X2987" s="156" t="s">
        <v>38</v>
      </c>
      <c r="Y2987" s="156" t="s">
        <v>38</v>
      </c>
      <c r="Z2987" s="156" t="s">
        <v>38</v>
      </c>
      <c r="AA2987" s="156" t="s">
        <v>38</v>
      </c>
      <c r="AB2987" s="156" t="s">
        <v>38</v>
      </c>
      <c r="AC2987" s="156" t="s">
        <v>38</v>
      </c>
      <c r="AD2987" s="96" t="s">
        <v>290</v>
      </c>
      <c r="AE2987" s="156" t="s">
        <v>38</v>
      </c>
      <c r="AF2987" s="156" t="s">
        <v>38</v>
      </c>
      <c r="AG2987" s="156" t="s">
        <v>38</v>
      </c>
      <c r="AH2987" s="156" t="s">
        <v>38</v>
      </c>
      <c r="AI2987" s="156" t="s">
        <v>38</v>
      </c>
      <c r="AJ2987" s="156" t="s">
        <v>38</v>
      </c>
      <c r="AK2987" s="156" t="s">
        <v>38</v>
      </c>
    </row>
    <row r="2988" spans="23:37" ht="16.5" customHeight="1" x14ac:dyDescent="0.25">
      <c r="W2988" s="156" t="s">
        <v>38</v>
      </c>
      <c r="X2988" s="156" t="s">
        <v>38</v>
      </c>
      <c r="Y2988" s="156" t="s">
        <v>38</v>
      </c>
      <c r="Z2988" s="156" t="s">
        <v>38</v>
      </c>
      <c r="AA2988" s="156" t="s">
        <v>38</v>
      </c>
      <c r="AB2988" s="156" t="s">
        <v>38</v>
      </c>
      <c r="AC2988" s="156" t="s">
        <v>38</v>
      </c>
      <c r="AD2988" s="96" t="s">
        <v>290</v>
      </c>
      <c r="AE2988" s="156" t="s">
        <v>38</v>
      </c>
      <c r="AF2988" s="156" t="s">
        <v>38</v>
      </c>
      <c r="AG2988" s="156" t="s">
        <v>38</v>
      </c>
      <c r="AH2988" s="156" t="s">
        <v>38</v>
      </c>
      <c r="AI2988" s="156" t="s">
        <v>38</v>
      </c>
      <c r="AJ2988" s="156" t="s">
        <v>38</v>
      </c>
      <c r="AK2988" s="156" t="s">
        <v>38</v>
      </c>
    </row>
    <row r="2989" spans="23:37" ht="16.5" customHeight="1" x14ac:dyDescent="0.25">
      <c r="W2989" s="156" t="s">
        <v>38</v>
      </c>
      <c r="X2989" s="156" t="s">
        <v>38</v>
      </c>
      <c r="Y2989" s="156" t="s">
        <v>38</v>
      </c>
      <c r="Z2989" s="156" t="s">
        <v>38</v>
      </c>
      <c r="AA2989" s="156" t="s">
        <v>38</v>
      </c>
      <c r="AB2989" s="156" t="s">
        <v>38</v>
      </c>
      <c r="AC2989" s="156" t="s">
        <v>38</v>
      </c>
      <c r="AD2989" s="96" t="s">
        <v>290</v>
      </c>
      <c r="AE2989" s="156" t="s">
        <v>38</v>
      </c>
      <c r="AF2989" s="156" t="s">
        <v>38</v>
      </c>
      <c r="AG2989" s="156" t="s">
        <v>38</v>
      </c>
      <c r="AH2989" s="156" t="s">
        <v>38</v>
      </c>
      <c r="AI2989" s="156" t="s">
        <v>38</v>
      </c>
      <c r="AJ2989" s="156" t="s">
        <v>38</v>
      </c>
      <c r="AK2989" s="156" t="s">
        <v>38</v>
      </c>
    </row>
    <row r="2990" spans="23:37" ht="16.5" customHeight="1" x14ac:dyDescent="0.25">
      <c r="W2990" s="156" t="s">
        <v>38</v>
      </c>
      <c r="X2990" s="156" t="s">
        <v>38</v>
      </c>
      <c r="Y2990" s="156" t="s">
        <v>38</v>
      </c>
      <c r="Z2990" s="156" t="s">
        <v>38</v>
      </c>
      <c r="AA2990" s="156" t="s">
        <v>38</v>
      </c>
      <c r="AB2990" s="156" t="s">
        <v>38</v>
      </c>
      <c r="AC2990" s="156" t="s">
        <v>38</v>
      </c>
      <c r="AD2990" s="96" t="s">
        <v>290</v>
      </c>
      <c r="AE2990" s="156" t="s">
        <v>38</v>
      </c>
      <c r="AF2990" s="156" t="s">
        <v>38</v>
      </c>
      <c r="AG2990" s="156" t="s">
        <v>38</v>
      </c>
      <c r="AH2990" s="156" t="s">
        <v>38</v>
      </c>
      <c r="AI2990" s="156" t="s">
        <v>38</v>
      </c>
      <c r="AJ2990" s="156" t="s">
        <v>38</v>
      </c>
      <c r="AK2990" s="156" t="s">
        <v>38</v>
      </c>
    </row>
    <row r="2991" spans="23:37" ht="16.5" customHeight="1" x14ac:dyDescent="0.25">
      <c r="W2991" s="156" t="s">
        <v>38</v>
      </c>
      <c r="X2991" s="156" t="s">
        <v>38</v>
      </c>
      <c r="Y2991" s="156" t="s">
        <v>38</v>
      </c>
      <c r="Z2991" s="156" t="s">
        <v>38</v>
      </c>
      <c r="AA2991" s="156" t="s">
        <v>38</v>
      </c>
      <c r="AB2991" s="156" t="s">
        <v>38</v>
      </c>
      <c r="AC2991" s="156" t="s">
        <v>38</v>
      </c>
      <c r="AD2991" s="96" t="s">
        <v>290</v>
      </c>
      <c r="AE2991" s="156" t="s">
        <v>38</v>
      </c>
      <c r="AF2991" s="156" t="s">
        <v>38</v>
      </c>
      <c r="AG2991" s="156" t="s">
        <v>38</v>
      </c>
      <c r="AH2991" s="156" t="s">
        <v>38</v>
      </c>
      <c r="AI2991" s="156" t="s">
        <v>38</v>
      </c>
      <c r="AJ2991" s="156" t="s">
        <v>38</v>
      </c>
      <c r="AK2991" s="156" t="s">
        <v>38</v>
      </c>
    </row>
    <row r="2992" spans="23:37" ht="16.5" customHeight="1" x14ac:dyDescent="0.25">
      <c r="W2992" s="156" t="s">
        <v>38</v>
      </c>
      <c r="X2992" s="156" t="s">
        <v>38</v>
      </c>
      <c r="Y2992" s="156" t="s">
        <v>38</v>
      </c>
      <c r="Z2992" s="156" t="s">
        <v>38</v>
      </c>
      <c r="AA2992" s="156" t="s">
        <v>38</v>
      </c>
      <c r="AB2992" s="156" t="s">
        <v>38</v>
      </c>
      <c r="AC2992" s="156" t="s">
        <v>38</v>
      </c>
      <c r="AD2992" s="96" t="s">
        <v>290</v>
      </c>
      <c r="AE2992" s="156" t="s">
        <v>38</v>
      </c>
      <c r="AF2992" s="156" t="s">
        <v>38</v>
      </c>
      <c r="AG2992" s="156" t="s">
        <v>38</v>
      </c>
      <c r="AH2992" s="156" t="s">
        <v>38</v>
      </c>
      <c r="AI2992" s="156" t="s">
        <v>38</v>
      </c>
      <c r="AJ2992" s="156" t="s">
        <v>38</v>
      </c>
      <c r="AK2992" s="156" t="s">
        <v>38</v>
      </c>
    </row>
    <row r="2993" spans="23:37" ht="16.5" customHeight="1" x14ac:dyDescent="0.25">
      <c r="W2993" s="156" t="s">
        <v>38</v>
      </c>
      <c r="X2993" s="156" t="s">
        <v>38</v>
      </c>
      <c r="Y2993" s="156" t="s">
        <v>38</v>
      </c>
      <c r="Z2993" s="156" t="s">
        <v>38</v>
      </c>
      <c r="AA2993" s="156" t="s">
        <v>38</v>
      </c>
      <c r="AB2993" s="156" t="s">
        <v>38</v>
      </c>
      <c r="AC2993" s="156" t="s">
        <v>38</v>
      </c>
      <c r="AD2993" s="96" t="s">
        <v>290</v>
      </c>
      <c r="AE2993" s="156" t="s">
        <v>38</v>
      </c>
      <c r="AF2993" s="156" t="s">
        <v>38</v>
      </c>
      <c r="AG2993" s="156" t="s">
        <v>38</v>
      </c>
      <c r="AH2993" s="156" t="s">
        <v>38</v>
      </c>
      <c r="AI2993" s="156" t="s">
        <v>38</v>
      </c>
      <c r="AJ2993" s="156" t="s">
        <v>38</v>
      </c>
      <c r="AK2993" s="156" t="s">
        <v>38</v>
      </c>
    </row>
    <row r="2994" spans="23:37" ht="16.5" customHeight="1" x14ac:dyDescent="0.25">
      <c r="W2994" s="156" t="s">
        <v>38</v>
      </c>
      <c r="X2994" s="156" t="s">
        <v>38</v>
      </c>
      <c r="Y2994" s="156" t="s">
        <v>38</v>
      </c>
      <c r="Z2994" s="156" t="s">
        <v>38</v>
      </c>
      <c r="AA2994" s="156" t="s">
        <v>38</v>
      </c>
      <c r="AB2994" s="156" t="s">
        <v>38</v>
      </c>
      <c r="AC2994" s="156" t="s">
        <v>38</v>
      </c>
      <c r="AD2994" s="96" t="s">
        <v>290</v>
      </c>
      <c r="AE2994" s="156" t="s">
        <v>38</v>
      </c>
      <c r="AF2994" s="156" t="s">
        <v>38</v>
      </c>
      <c r="AG2994" s="156" t="s">
        <v>38</v>
      </c>
      <c r="AH2994" s="156" t="s">
        <v>38</v>
      </c>
      <c r="AI2994" s="156" t="s">
        <v>38</v>
      </c>
      <c r="AJ2994" s="156" t="s">
        <v>38</v>
      </c>
      <c r="AK2994" s="156" t="s">
        <v>38</v>
      </c>
    </row>
    <row r="2995" spans="23:37" ht="16.5" customHeight="1" x14ac:dyDescent="0.25">
      <c r="W2995" s="156" t="s">
        <v>38</v>
      </c>
      <c r="X2995" s="156" t="s">
        <v>38</v>
      </c>
      <c r="Y2995" s="156" t="s">
        <v>38</v>
      </c>
      <c r="Z2995" s="156" t="s">
        <v>38</v>
      </c>
      <c r="AA2995" s="156" t="s">
        <v>38</v>
      </c>
      <c r="AB2995" s="156" t="s">
        <v>38</v>
      </c>
      <c r="AC2995" s="156" t="s">
        <v>38</v>
      </c>
      <c r="AD2995" s="96" t="s">
        <v>290</v>
      </c>
      <c r="AE2995" s="156" t="s">
        <v>38</v>
      </c>
      <c r="AF2995" s="156" t="s">
        <v>38</v>
      </c>
      <c r="AG2995" s="156" t="s">
        <v>38</v>
      </c>
      <c r="AH2995" s="156" t="s">
        <v>38</v>
      </c>
      <c r="AI2995" s="156" t="s">
        <v>38</v>
      </c>
      <c r="AJ2995" s="156" t="s">
        <v>38</v>
      </c>
      <c r="AK2995" s="156" t="s">
        <v>38</v>
      </c>
    </row>
    <row r="2996" spans="23:37" ht="16.5" customHeight="1" x14ac:dyDescent="0.25">
      <c r="W2996" s="156" t="s">
        <v>38</v>
      </c>
      <c r="X2996" s="156" t="s">
        <v>38</v>
      </c>
      <c r="Y2996" s="156" t="s">
        <v>38</v>
      </c>
      <c r="Z2996" s="156" t="s">
        <v>38</v>
      </c>
      <c r="AA2996" s="156" t="s">
        <v>38</v>
      </c>
      <c r="AB2996" s="156" t="s">
        <v>38</v>
      </c>
      <c r="AC2996" s="156" t="s">
        <v>38</v>
      </c>
      <c r="AD2996" s="96" t="s">
        <v>290</v>
      </c>
      <c r="AE2996" s="156" t="s">
        <v>38</v>
      </c>
      <c r="AF2996" s="156" t="s">
        <v>38</v>
      </c>
      <c r="AG2996" s="156" t="s">
        <v>38</v>
      </c>
      <c r="AH2996" s="156" t="s">
        <v>38</v>
      </c>
      <c r="AI2996" s="156" t="s">
        <v>38</v>
      </c>
      <c r="AJ2996" s="156" t="s">
        <v>38</v>
      </c>
      <c r="AK2996" s="156" t="s">
        <v>38</v>
      </c>
    </row>
    <row r="2997" spans="23:37" ht="16.5" customHeight="1" x14ac:dyDescent="0.25">
      <c r="W2997" s="156" t="s">
        <v>38</v>
      </c>
      <c r="X2997" s="156" t="s">
        <v>38</v>
      </c>
      <c r="Y2997" s="156" t="s">
        <v>38</v>
      </c>
      <c r="Z2997" s="156" t="s">
        <v>38</v>
      </c>
      <c r="AA2997" s="156" t="s">
        <v>38</v>
      </c>
      <c r="AB2997" s="156" t="s">
        <v>38</v>
      </c>
      <c r="AC2997" s="156" t="s">
        <v>38</v>
      </c>
      <c r="AD2997" s="96" t="s">
        <v>290</v>
      </c>
      <c r="AE2997" s="156" t="s">
        <v>38</v>
      </c>
      <c r="AF2997" s="156" t="s">
        <v>38</v>
      </c>
      <c r="AG2997" s="156" t="s">
        <v>38</v>
      </c>
      <c r="AH2997" s="156" t="s">
        <v>38</v>
      </c>
      <c r="AI2997" s="156" t="s">
        <v>38</v>
      </c>
      <c r="AJ2997" s="156" t="s">
        <v>38</v>
      </c>
      <c r="AK2997" s="156" t="s">
        <v>38</v>
      </c>
    </row>
    <row r="2998" spans="23:37" ht="16.5" customHeight="1" x14ac:dyDescent="0.25">
      <c r="W2998" s="156" t="s">
        <v>38</v>
      </c>
      <c r="X2998" s="156" t="s">
        <v>38</v>
      </c>
      <c r="Y2998" s="156" t="s">
        <v>38</v>
      </c>
      <c r="Z2998" s="156" t="s">
        <v>38</v>
      </c>
      <c r="AA2998" s="156" t="s">
        <v>38</v>
      </c>
      <c r="AB2998" s="156" t="s">
        <v>38</v>
      </c>
      <c r="AC2998" s="156" t="s">
        <v>38</v>
      </c>
      <c r="AD2998" s="96" t="s">
        <v>290</v>
      </c>
      <c r="AE2998" s="156" t="s">
        <v>38</v>
      </c>
      <c r="AF2998" s="156" t="s">
        <v>38</v>
      </c>
      <c r="AG2998" s="156" t="s">
        <v>38</v>
      </c>
      <c r="AH2998" s="156" t="s">
        <v>38</v>
      </c>
      <c r="AI2998" s="156" t="s">
        <v>38</v>
      </c>
      <c r="AJ2998" s="156" t="s">
        <v>38</v>
      </c>
      <c r="AK2998" s="156" t="s">
        <v>38</v>
      </c>
    </row>
    <row r="2999" spans="23:37" ht="16.5" customHeight="1" x14ac:dyDescent="0.25">
      <c r="W2999" s="156" t="s">
        <v>38</v>
      </c>
      <c r="X2999" s="156" t="s">
        <v>38</v>
      </c>
      <c r="Y2999" s="156" t="s">
        <v>38</v>
      </c>
      <c r="Z2999" s="156" t="s">
        <v>38</v>
      </c>
      <c r="AA2999" s="156" t="s">
        <v>38</v>
      </c>
      <c r="AB2999" s="156" t="s">
        <v>38</v>
      </c>
      <c r="AC2999" s="156" t="s">
        <v>38</v>
      </c>
      <c r="AD2999" s="96" t="s">
        <v>290</v>
      </c>
      <c r="AE2999" s="156" t="s">
        <v>38</v>
      </c>
      <c r="AF2999" s="156" t="s">
        <v>38</v>
      </c>
      <c r="AG2999" s="156" t="s">
        <v>38</v>
      </c>
      <c r="AH2999" s="156" t="s">
        <v>38</v>
      </c>
      <c r="AI2999" s="156" t="s">
        <v>38</v>
      </c>
      <c r="AJ2999" s="156" t="s">
        <v>38</v>
      </c>
      <c r="AK2999" s="156" t="s">
        <v>38</v>
      </c>
    </row>
    <row r="3000" spans="23:37" ht="16.5" customHeight="1" x14ac:dyDescent="0.25">
      <c r="W3000" s="156" t="s">
        <v>38</v>
      </c>
      <c r="X3000" s="156" t="s">
        <v>38</v>
      </c>
      <c r="Y3000" s="156" t="s">
        <v>38</v>
      </c>
      <c r="Z3000" s="156" t="s">
        <v>38</v>
      </c>
      <c r="AA3000" s="156" t="s">
        <v>38</v>
      </c>
      <c r="AB3000" s="156" t="s">
        <v>38</v>
      </c>
      <c r="AC3000" s="156" t="s">
        <v>38</v>
      </c>
      <c r="AD3000" s="96" t="s">
        <v>290</v>
      </c>
      <c r="AE3000" s="156" t="s">
        <v>38</v>
      </c>
      <c r="AF3000" s="156" t="s">
        <v>38</v>
      </c>
      <c r="AG3000" s="156" t="s">
        <v>38</v>
      </c>
      <c r="AH3000" s="156" t="s">
        <v>38</v>
      </c>
      <c r="AI3000" s="156" t="s">
        <v>38</v>
      </c>
      <c r="AJ3000" s="156" t="s">
        <v>38</v>
      </c>
      <c r="AK3000" s="156" t="s">
        <v>38</v>
      </c>
    </row>
    <row r="3001" spans="23:37" ht="16.5" customHeight="1" x14ac:dyDescent="0.25">
      <c r="W3001" s="156" t="s">
        <v>38</v>
      </c>
      <c r="X3001" s="156" t="s">
        <v>38</v>
      </c>
      <c r="Y3001" s="156" t="s">
        <v>38</v>
      </c>
      <c r="Z3001" s="156" t="s">
        <v>38</v>
      </c>
      <c r="AA3001" s="156" t="s">
        <v>38</v>
      </c>
      <c r="AB3001" s="156" t="s">
        <v>38</v>
      </c>
      <c r="AC3001" s="156" t="s">
        <v>38</v>
      </c>
      <c r="AD3001" s="96" t="s">
        <v>290</v>
      </c>
      <c r="AE3001" s="156" t="s">
        <v>38</v>
      </c>
      <c r="AF3001" s="156" t="s">
        <v>38</v>
      </c>
      <c r="AG3001" s="156" t="s">
        <v>38</v>
      </c>
      <c r="AH3001" s="156" t="s">
        <v>38</v>
      </c>
      <c r="AI3001" s="156" t="s">
        <v>38</v>
      </c>
      <c r="AJ3001" s="156" t="s">
        <v>38</v>
      </c>
      <c r="AK3001" s="156" t="s">
        <v>38</v>
      </c>
    </row>
    <row r="3002" spans="23:37" ht="16.5" customHeight="1" x14ac:dyDescent="0.25">
      <c r="W3002" s="156" t="s">
        <v>38</v>
      </c>
      <c r="X3002" s="156" t="s">
        <v>38</v>
      </c>
      <c r="Y3002" s="156" t="s">
        <v>38</v>
      </c>
      <c r="Z3002" s="156" t="s">
        <v>38</v>
      </c>
      <c r="AA3002" s="156" t="s">
        <v>38</v>
      </c>
      <c r="AB3002" s="156" t="s">
        <v>38</v>
      </c>
      <c r="AC3002" s="156" t="s">
        <v>38</v>
      </c>
      <c r="AD3002" s="96" t="s">
        <v>290</v>
      </c>
      <c r="AE3002" s="156" t="s">
        <v>38</v>
      </c>
      <c r="AF3002" s="156" t="s">
        <v>38</v>
      </c>
      <c r="AG3002" s="156" t="s">
        <v>38</v>
      </c>
      <c r="AH3002" s="156" t="s">
        <v>38</v>
      </c>
      <c r="AI3002" s="156" t="s">
        <v>38</v>
      </c>
      <c r="AJ3002" s="156" t="s">
        <v>38</v>
      </c>
      <c r="AK3002" s="156" t="s">
        <v>38</v>
      </c>
    </row>
    <row r="3003" spans="23:37" ht="16.5" customHeight="1" x14ac:dyDescent="0.25">
      <c r="W3003" s="156" t="s">
        <v>38</v>
      </c>
      <c r="X3003" s="156" t="s">
        <v>38</v>
      </c>
      <c r="Y3003" s="156" t="s">
        <v>38</v>
      </c>
      <c r="Z3003" s="156" t="s">
        <v>38</v>
      </c>
      <c r="AA3003" s="156" t="s">
        <v>38</v>
      </c>
      <c r="AB3003" s="156" t="s">
        <v>38</v>
      </c>
      <c r="AC3003" s="156" t="s">
        <v>38</v>
      </c>
      <c r="AD3003" s="96" t="s">
        <v>290</v>
      </c>
      <c r="AE3003" s="156" t="s">
        <v>38</v>
      </c>
      <c r="AF3003" s="156" t="s">
        <v>38</v>
      </c>
      <c r="AG3003" s="156" t="s">
        <v>38</v>
      </c>
      <c r="AH3003" s="156" t="s">
        <v>38</v>
      </c>
      <c r="AI3003" s="156" t="s">
        <v>38</v>
      </c>
      <c r="AJ3003" s="156" t="s">
        <v>38</v>
      </c>
      <c r="AK3003" s="156" t="s">
        <v>38</v>
      </c>
    </row>
    <row r="3004" spans="23:37" ht="16.5" customHeight="1" x14ac:dyDescent="0.25">
      <c r="W3004" s="156" t="s">
        <v>38</v>
      </c>
      <c r="X3004" s="156" t="s">
        <v>38</v>
      </c>
      <c r="Y3004" s="156" t="s">
        <v>38</v>
      </c>
      <c r="Z3004" s="156" t="s">
        <v>38</v>
      </c>
      <c r="AA3004" s="156" t="s">
        <v>38</v>
      </c>
      <c r="AB3004" s="156" t="s">
        <v>38</v>
      </c>
      <c r="AC3004" s="156" t="s">
        <v>38</v>
      </c>
      <c r="AD3004" s="96" t="s">
        <v>290</v>
      </c>
      <c r="AE3004" s="156" t="s">
        <v>38</v>
      </c>
      <c r="AF3004" s="156" t="s">
        <v>38</v>
      </c>
      <c r="AG3004" s="156" t="s">
        <v>38</v>
      </c>
      <c r="AH3004" s="156" t="s">
        <v>38</v>
      </c>
      <c r="AI3004" s="156" t="s">
        <v>38</v>
      </c>
      <c r="AJ3004" s="156" t="s">
        <v>38</v>
      </c>
      <c r="AK3004" s="156" t="s">
        <v>38</v>
      </c>
    </row>
    <row r="3005" spans="23:37" ht="16.5" customHeight="1" x14ac:dyDescent="0.25">
      <c r="W3005" s="156" t="s">
        <v>38</v>
      </c>
      <c r="X3005" s="156" t="s">
        <v>38</v>
      </c>
      <c r="Y3005" s="156" t="s">
        <v>38</v>
      </c>
      <c r="Z3005" s="156" t="s">
        <v>38</v>
      </c>
      <c r="AA3005" s="156" t="s">
        <v>38</v>
      </c>
      <c r="AB3005" s="156" t="s">
        <v>38</v>
      </c>
      <c r="AC3005" s="156" t="s">
        <v>38</v>
      </c>
      <c r="AD3005" s="96" t="s">
        <v>290</v>
      </c>
      <c r="AE3005" s="156" t="s">
        <v>38</v>
      </c>
      <c r="AF3005" s="156" t="s">
        <v>38</v>
      </c>
      <c r="AG3005" s="156" t="s">
        <v>38</v>
      </c>
      <c r="AH3005" s="156" t="s">
        <v>38</v>
      </c>
      <c r="AI3005" s="156" t="s">
        <v>38</v>
      </c>
      <c r="AJ3005" s="156" t="s">
        <v>38</v>
      </c>
      <c r="AK3005" s="156" t="s">
        <v>38</v>
      </c>
    </row>
    <row r="3006" spans="23:37" ht="16.5" customHeight="1" x14ac:dyDescent="0.25">
      <c r="W3006" s="156" t="s">
        <v>38</v>
      </c>
      <c r="X3006" s="156" t="s">
        <v>38</v>
      </c>
      <c r="Y3006" s="156" t="s">
        <v>38</v>
      </c>
      <c r="Z3006" s="156" t="s">
        <v>38</v>
      </c>
      <c r="AA3006" s="156" t="s">
        <v>38</v>
      </c>
      <c r="AB3006" s="156" t="s">
        <v>38</v>
      </c>
      <c r="AC3006" s="156" t="s">
        <v>38</v>
      </c>
      <c r="AD3006" s="96" t="s">
        <v>290</v>
      </c>
      <c r="AE3006" s="156" t="s">
        <v>38</v>
      </c>
      <c r="AF3006" s="156" t="s">
        <v>38</v>
      </c>
      <c r="AG3006" s="156" t="s">
        <v>38</v>
      </c>
      <c r="AH3006" s="156" t="s">
        <v>38</v>
      </c>
      <c r="AI3006" s="156" t="s">
        <v>38</v>
      </c>
      <c r="AJ3006" s="156" t="s">
        <v>38</v>
      </c>
      <c r="AK3006" s="156" t="s">
        <v>38</v>
      </c>
    </row>
    <row r="3007" spans="23:37" ht="16.5" customHeight="1" x14ac:dyDescent="0.25">
      <c r="W3007" s="156" t="s">
        <v>38</v>
      </c>
      <c r="X3007" s="156" t="s">
        <v>38</v>
      </c>
      <c r="Y3007" s="156" t="s">
        <v>38</v>
      </c>
      <c r="Z3007" s="156" t="s">
        <v>38</v>
      </c>
      <c r="AA3007" s="156" t="s">
        <v>38</v>
      </c>
      <c r="AB3007" s="156" t="s">
        <v>38</v>
      </c>
      <c r="AC3007" s="156" t="s">
        <v>38</v>
      </c>
      <c r="AD3007" s="96" t="s">
        <v>290</v>
      </c>
      <c r="AE3007" s="156" t="s">
        <v>38</v>
      </c>
      <c r="AF3007" s="156" t="s">
        <v>38</v>
      </c>
      <c r="AG3007" s="156" t="s">
        <v>38</v>
      </c>
      <c r="AH3007" s="156" t="s">
        <v>38</v>
      </c>
      <c r="AI3007" s="156" t="s">
        <v>38</v>
      </c>
      <c r="AJ3007" s="156" t="s">
        <v>38</v>
      </c>
      <c r="AK3007" s="156" t="s">
        <v>38</v>
      </c>
    </row>
    <row r="3008" spans="23:37" ht="16.5" customHeight="1" x14ac:dyDescent="0.25">
      <c r="W3008" s="156" t="s">
        <v>38</v>
      </c>
      <c r="X3008" s="156" t="s">
        <v>38</v>
      </c>
      <c r="Y3008" s="156" t="s">
        <v>38</v>
      </c>
      <c r="Z3008" s="156" t="s">
        <v>38</v>
      </c>
      <c r="AA3008" s="156" t="s">
        <v>38</v>
      </c>
      <c r="AB3008" s="156" t="s">
        <v>38</v>
      </c>
      <c r="AC3008" s="156" t="s">
        <v>38</v>
      </c>
      <c r="AD3008" s="96" t="s">
        <v>290</v>
      </c>
      <c r="AE3008" s="156" t="s">
        <v>38</v>
      </c>
      <c r="AF3008" s="156" t="s">
        <v>38</v>
      </c>
      <c r="AG3008" s="156" t="s">
        <v>38</v>
      </c>
      <c r="AH3008" s="156" t="s">
        <v>38</v>
      </c>
      <c r="AI3008" s="156" t="s">
        <v>38</v>
      </c>
      <c r="AJ3008" s="156" t="s">
        <v>38</v>
      </c>
      <c r="AK3008" s="156" t="s">
        <v>38</v>
      </c>
    </row>
    <row r="3009" spans="23:37" ht="16.5" customHeight="1" x14ac:dyDescent="0.25">
      <c r="W3009" s="156" t="s">
        <v>38</v>
      </c>
      <c r="X3009" s="156" t="s">
        <v>38</v>
      </c>
      <c r="Y3009" s="156" t="s">
        <v>38</v>
      </c>
      <c r="Z3009" s="156" t="s">
        <v>38</v>
      </c>
      <c r="AA3009" s="156" t="s">
        <v>38</v>
      </c>
      <c r="AB3009" s="156" t="s">
        <v>38</v>
      </c>
      <c r="AC3009" s="156" t="s">
        <v>38</v>
      </c>
      <c r="AD3009" s="96" t="s">
        <v>290</v>
      </c>
      <c r="AE3009" s="156" t="s">
        <v>38</v>
      </c>
      <c r="AF3009" s="156" t="s">
        <v>38</v>
      </c>
      <c r="AG3009" s="156" t="s">
        <v>38</v>
      </c>
      <c r="AH3009" s="156" t="s">
        <v>38</v>
      </c>
      <c r="AI3009" s="156" t="s">
        <v>38</v>
      </c>
      <c r="AJ3009" s="156" t="s">
        <v>38</v>
      </c>
      <c r="AK3009" s="156" t="s">
        <v>38</v>
      </c>
    </row>
    <row r="3010" spans="23:37" ht="16.5" customHeight="1" x14ac:dyDescent="0.25">
      <c r="W3010" s="156" t="s">
        <v>38</v>
      </c>
      <c r="X3010" s="156" t="s">
        <v>38</v>
      </c>
      <c r="Y3010" s="156" t="s">
        <v>38</v>
      </c>
      <c r="Z3010" s="156" t="s">
        <v>38</v>
      </c>
      <c r="AA3010" s="156" t="s">
        <v>38</v>
      </c>
      <c r="AB3010" s="156" t="s">
        <v>38</v>
      </c>
      <c r="AC3010" s="156" t="s">
        <v>38</v>
      </c>
      <c r="AD3010" s="96" t="s">
        <v>290</v>
      </c>
      <c r="AE3010" s="156" t="s">
        <v>38</v>
      </c>
      <c r="AF3010" s="156" t="s">
        <v>38</v>
      </c>
      <c r="AG3010" s="156" t="s">
        <v>38</v>
      </c>
      <c r="AH3010" s="156" t="s">
        <v>38</v>
      </c>
      <c r="AI3010" s="156" t="s">
        <v>38</v>
      </c>
      <c r="AJ3010" s="156" t="s">
        <v>38</v>
      </c>
      <c r="AK3010" s="156" t="s">
        <v>38</v>
      </c>
    </row>
    <row r="3011" spans="23:37" ht="16.5" customHeight="1" x14ac:dyDescent="0.25">
      <c r="W3011" s="156" t="s">
        <v>38</v>
      </c>
      <c r="X3011" s="156" t="s">
        <v>38</v>
      </c>
      <c r="Y3011" s="156" t="s">
        <v>38</v>
      </c>
      <c r="Z3011" s="156" t="s">
        <v>38</v>
      </c>
      <c r="AA3011" s="156" t="s">
        <v>38</v>
      </c>
      <c r="AB3011" s="156" t="s">
        <v>38</v>
      </c>
      <c r="AC3011" s="156" t="s">
        <v>38</v>
      </c>
      <c r="AD3011" s="96" t="s">
        <v>290</v>
      </c>
      <c r="AE3011" s="156" t="s">
        <v>38</v>
      </c>
      <c r="AF3011" s="156" t="s">
        <v>38</v>
      </c>
      <c r="AG3011" s="156" t="s">
        <v>38</v>
      </c>
      <c r="AH3011" s="156" t="s">
        <v>38</v>
      </c>
      <c r="AI3011" s="156" t="s">
        <v>38</v>
      </c>
      <c r="AJ3011" s="156" t="s">
        <v>38</v>
      </c>
      <c r="AK3011" s="156" t="s">
        <v>38</v>
      </c>
    </row>
    <row r="3012" spans="23:37" ht="16.5" customHeight="1" x14ac:dyDescent="0.25">
      <c r="W3012" s="156" t="s">
        <v>38</v>
      </c>
      <c r="X3012" s="156" t="s">
        <v>38</v>
      </c>
      <c r="Y3012" s="156" t="s">
        <v>38</v>
      </c>
      <c r="Z3012" s="156" t="s">
        <v>38</v>
      </c>
      <c r="AA3012" s="156" t="s">
        <v>38</v>
      </c>
      <c r="AB3012" s="156" t="s">
        <v>38</v>
      </c>
      <c r="AC3012" s="156" t="s">
        <v>38</v>
      </c>
      <c r="AD3012" s="96" t="s">
        <v>290</v>
      </c>
      <c r="AE3012" s="156" t="s">
        <v>38</v>
      </c>
      <c r="AF3012" s="156" t="s">
        <v>38</v>
      </c>
      <c r="AG3012" s="156" t="s">
        <v>38</v>
      </c>
      <c r="AH3012" s="156" t="s">
        <v>38</v>
      </c>
      <c r="AI3012" s="156" t="s">
        <v>38</v>
      </c>
      <c r="AJ3012" s="156" t="s">
        <v>38</v>
      </c>
      <c r="AK3012" s="156" t="s">
        <v>38</v>
      </c>
    </row>
    <row r="3013" spans="23:37" ht="16.5" customHeight="1" x14ac:dyDescent="0.25">
      <c r="W3013" s="156" t="s">
        <v>38</v>
      </c>
      <c r="X3013" s="156" t="s">
        <v>38</v>
      </c>
      <c r="Y3013" s="156" t="s">
        <v>38</v>
      </c>
      <c r="Z3013" s="156" t="s">
        <v>38</v>
      </c>
      <c r="AA3013" s="156" t="s">
        <v>38</v>
      </c>
      <c r="AB3013" s="156" t="s">
        <v>38</v>
      </c>
      <c r="AC3013" s="156" t="s">
        <v>38</v>
      </c>
      <c r="AD3013" s="96" t="s">
        <v>290</v>
      </c>
      <c r="AE3013" s="156" t="s">
        <v>38</v>
      </c>
      <c r="AF3013" s="156" t="s">
        <v>38</v>
      </c>
      <c r="AG3013" s="156" t="s">
        <v>38</v>
      </c>
      <c r="AH3013" s="156" t="s">
        <v>38</v>
      </c>
      <c r="AI3013" s="156" t="s">
        <v>38</v>
      </c>
      <c r="AJ3013" s="156" t="s">
        <v>38</v>
      </c>
      <c r="AK3013" s="156" t="s">
        <v>38</v>
      </c>
    </row>
    <row r="3014" spans="23:37" ht="16.5" customHeight="1" x14ac:dyDescent="0.25">
      <c r="W3014" s="156" t="s">
        <v>38</v>
      </c>
      <c r="X3014" s="156" t="s">
        <v>38</v>
      </c>
      <c r="Y3014" s="156" t="s">
        <v>38</v>
      </c>
      <c r="Z3014" s="156" t="s">
        <v>38</v>
      </c>
      <c r="AA3014" s="156" t="s">
        <v>38</v>
      </c>
      <c r="AB3014" s="156" t="s">
        <v>38</v>
      </c>
      <c r="AC3014" s="156" t="s">
        <v>38</v>
      </c>
      <c r="AD3014" s="96" t="s">
        <v>290</v>
      </c>
      <c r="AE3014" s="156" t="s">
        <v>38</v>
      </c>
      <c r="AF3014" s="156" t="s">
        <v>38</v>
      </c>
      <c r="AG3014" s="156" t="s">
        <v>38</v>
      </c>
      <c r="AH3014" s="156" t="s">
        <v>38</v>
      </c>
      <c r="AI3014" s="156" t="s">
        <v>38</v>
      </c>
      <c r="AJ3014" s="156" t="s">
        <v>38</v>
      </c>
      <c r="AK3014" s="156" t="s">
        <v>38</v>
      </c>
    </row>
    <row r="3015" spans="23:37" ht="16.5" customHeight="1" x14ac:dyDescent="0.25">
      <c r="W3015" s="156" t="s">
        <v>38</v>
      </c>
      <c r="X3015" s="156" t="s">
        <v>38</v>
      </c>
      <c r="Y3015" s="156" t="s">
        <v>38</v>
      </c>
      <c r="Z3015" s="156" t="s">
        <v>38</v>
      </c>
      <c r="AA3015" s="156" t="s">
        <v>38</v>
      </c>
      <c r="AB3015" s="156" t="s">
        <v>38</v>
      </c>
      <c r="AC3015" s="156" t="s">
        <v>38</v>
      </c>
      <c r="AD3015" s="96" t="s">
        <v>290</v>
      </c>
      <c r="AE3015" s="156" t="s">
        <v>38</v>
      </c>
      <c r="AF3015" s="156" t="s">
        <v>38</v>
      </c>
      <c r="AG3015" s="156" t="s">
        <v>38</v>
      </c>
      <c r="AH3015" s="156" t="s">
        <v>38</v>
      </c>
      <c r="AI3015" s="156" t="s">
        <v>38</v>
      </c>
      <c r="AJ3015" s="156" t="s">
        <v>38</v>
      </c>
      <c r="AK3015" s="156" t="s">
        <v>38</v>
      </c>
    </row>
    <row r="3016" spans="23:37" ht="16.5" customHeight="1" x14ac:dyDescent="0.25">
      <c r="W3016" s="156" t="s">
        <v>38</v>
      </c>
      <c r="X3016" s="156" t="s">
        <v>38</v>
      </c>
      <c r="Y3016" s="156" t="s">
        <v>38</v>
      </c>
      <c r="Z3016" s="156" t="s">
        <v>38</v>
      </c>
      <c r="AA3016" s="156" t="s">
        <v>38</v>
      </c>
      <c r="AB3016" s="156" t="s">
        <v>38</v>
      </c>
      <c r="AC3016" s="156" t="s">
        <v>38</v>
      </c>
      <c r="AD3016" s="96" t="s">
        <v>290</v>
      </c>
      <c r="AE3016" s="156" t="s">
        <v>38</v>
      </c>
      <c r="AF3016" s="156" t="s">
        <v>38</v>
      </c>
      <c r="AG3016" s="156" t="s">
        <v>38</v>
      </c>
      <c r="AH3016" s="156" t="s">
        <v>38</v>
      </c>
      <c r="AI3016" s="156" t="s">
        <v>38</v>
      </c>
      <c r="AJ3016" s="156" t="s">
        <v>38</v>
      </c>
      <c r="AK3016" s="156" t="s">
        <v>38</v>
      </c>
    </row>
    <row r="3017" spans="23:37" ht="16.5" customHeight="1" x14ac:dyDescent="0.25">
      <c r="W3017" s="156" t="s">
        <v>38</v>
      </c>
      <c r="X3017" s="156" t="s">
        <v>38</v>
      </c>
      <c r="Y3017" s="156" t="s">
        <v>38</v>
      </c>
      <c r="Z3017" s="156" t="s">
        <v>38</v>
      </c>
      <c r="AA3017" s="156" t="s">
        <v>38</v>
      </c>
      <c r="AB3017" s="156" t="s">
        <v>38</v>
      </c>
      <c r="AC3017" s="156" t="s">
        <v>38</v>
      </c>
      <c r="AD3017" s="96" t="s">
        <v>290</v>
      </c>
      <c r="AE3017" s="156" t="s">
        <v>38</v>
      </c>
      <c r="AF3017" s="156" t="s">
        <v>38</v>
      </c>
      <c r="AG3017" s="156" t="s">
        <v>38</v>
      </c>
      <c r="AH3017" s="156" t="s">
        <v>38</v>
      </c>
      <c r="AI3017" s="156" t="s">
        <v>38</v>
      </c>
      <c r="AJ3017" s="156" t="s">
        <v>38</v>
      </c>
      <c r="AK3017" s="156" t="s">
        <v>38</v>
      </c>
    </row>
    <row r="3018" spans="23:37" ht="16.5" customHeight="1" x14ac:dyDescent="0.25">
      <c r="W3018" s="156" t="s">
        <v>38</v>
      </c>
      <c r="X3018" s="156" t="s">
        <v>38</v>
      </c>
      <c r="Y3018" s="156" t="s">
        <v>38</v>
      </c>
      <c r="Z3018" s="156" t="s">
        <v>38</v>
      </c>
      <c r="AA3018" s="156" t="s">
        <v>38</v>
      </c>
      <c r="AB3018" s="156" t="s">
        <v>38</v>
      </c>
      <c r="AC3018" s="156" t="s">
        <v>38</v>
      </c>
      <c r="AD3018" s="96" t="s">
        <v>290</v>
      </c>
      <c r="AE3018" s="156" t="s">
        <v>38</v>
      </c>
      <c r="AF3018" s="156" t="s">
        <v>38</v>
      </c>
      <c r="AG3018" s="156" t="s">
        <v>38</v>
      </c>
      <c r="AH3018" s="156" t="s">
        <v>38</v>
      </c>
      <c r="AI3018" s="156" t="s">
        <v>38</v>
      </c>
      <c r="AJ3018" s="156" t="s">
        <v>38</v>
      </c>
      <c r="AK3018" s="156" t="s">
        <v>38</v>
      </c>
    </row>
    <row r="3019" spans="23:37" ht="16.5" customHeight="1" x14ac:dyDescent="0.25">
      <c r="W3019" s="156" t="s">
        <v>38</v>
      </c>
      <c r="X3019" s="156" t="s">
        <v>38</v>
      </c>
      <c r="Y3019" s="156" t="s">
        <v>38</v>
      </c>
      <c r="Z3019" s="156" t="s">
        <v>38</v>
      </c>
      <c r="AA3019" s="156" t="s">
        <v>38</v>
      </c>
      <c r="AB3019" s="156" t="s">
        <v>38</v>
      </c>
      <c r="AC3019" s="156" t="s">
        <v>38</v>
      </c>
      <c r="AD3019" s="96" t="s">
        <v>290</v>
      </c>
      <c r="AE3019" s="156" t="s">
        <v>38</v>
      </c>
      <c r="AF3019" s="156" t="s">
        <v>38</v>
      </c>
      <c r="AG3019" s="156" t="s">
        <v>38</v>
      </c>
      <c r="AH3019" s="156" t="s">
        <v>38</v>
      </c>
      <c r="AI3019" s="156" t="s">
        <v>38</v>
      </c>
      <c r="AJ3019" s="156" t="s">
        <v>38</v>
      </c>
      <c r="AK3019" s="156" t="s">
        <v>38</v>
      </c>
    </row>
    <row r="3020" spans="23:37" ht="16.5" customHeight="1" x14ac:dyDescent="0.25">
      <c r="W3020" s="156" t="s">
        <v>38</v>
      </c>
      <c r="X3020" s="156" t="s">
        <v>38</v>
      </c>
      <c r="Y3020" s="156" t="s">
        <v>38</v>
      </c>
      <c r="Z3020" s="156" t="s">
        <v>38</v>
      </c>
      <c r="AA3020" s="156" t="s">
        <v>38</v>
      </c>
      <c r="AB3020" s="156" t="s">
        <v>38</v>
      </c>
      <c r="AC3020" s="156" t="s">
        <v>38</v>
      </c>
      <c r="AD3020" s="96" t="s">
        <v>290</v>
      </c>
      <c r="AE3020" s="156" t="s">
        <v>38</v>
      </c>
      <c r="AF3020" s="156" t="s">
        <v>38</v>
      </c>
      <c r="AG3020" s="156" t="s">
        <v>38</v>
      </c>
      <c r="AH3020" s="156" t="s">
        <v>38</v>
      </c>
      <c r="AI3020" s="156" t="s">
        <v>38</v>
      </c>
      <c r="AJ3020" s="156" t="s">
        <v>38</v>
      </c>
      <c r="AK3020" s="156" t="s">
        <v>38</v>
      </c>
    </row>
    <row r="3021" spans="23:37" ht="16.5" customHeight="1" x14ac:dyDescent="0.25">
      <c r="W3021" s="156" t="s">
        <v>38</v>
      </c>
      <c r="X3021" s="156" t="s">
        <v>38</v>
      </c>
      <c r="Y3021" s="156" t="s">
        <v>38</v>
      </c>
      <c r="Z3021" s="156" t="s">
        <v>38</v>
      </c>
      <c r="AA3021" s="156" t="s">
        <v>38</v>
      </c>
      <c r="AB3021" s="156" t="s">
        <v>38</v>
      </c>
      <c r="AC3021" s="156" t="s">
        <v>38</v>
      </c>
      <c r="AD3021" s="96" t="s">
        <v>290</v>
      </c>
      <c r="AE3021" s="156" t="s">
        <v>38</v>
      </c>
      <c r="AF3021" s="156" t="s">
        <v>38</v>
      </c>
      <c r="AG3021" s="156" t="s">
        <v>38</v>
      </c>
      <c r="AH3021" s="156" t="s">
        <v>38</v>
      </c>
      <c r="AI3021" s="156" t="s">
        <v>38</v>
      </c>
      <c r="AJ3021" s="156" t="s">
        <v>38</v>
      </c>
      <c r="AK3021" s="156" t="s">
        <v>38</v>
      </c>
    </row>
    <row r="3022" spans="23:37" ht="16.5" customHeight="1" x14ac:dyDescent="0.25">
      <c r="W3022" s="156" t="s">
        <v>38</v>
      </c>
      <c r="X3022" s="156" t="s">
        <v>38</v>
      </c>
      <c r="Y3022" s="156" t="s">
        <v>38</v>
      </c>
      <c r="Z3022" s="156" t="s">
        <v>38</v>
      </c>
      <c r="AA3022" s="156" t="s">
        <v>38</v>
      </c>
      <c r="AB3022" s="156" t="s">
        <v>38</v>
      </c>
      <c r="AC3022" s="156" t="s">
        <v>38</v>
      </c>
      <c r="AD3022" s="96" t="s">
        <v>290</v>
      </c>
      <c r="AE3022" s="156" t="s">
        <v>38</v>
      </c>
      <c r="AF3022" s="156" t="s">
        <v>38</v>
      </c>
      <c r="AG3022" s="156" t="s">
        <v>38</v>
      </c>
      <c r="AH3022" s="156" t="s">
        <v>38</v>
      </c>
      <c r="AI3022" s="156" t="s">
        <v>38</v>
      </c>
      <c r="AJ3022" s="156" t="s">
        <v>38</v>
      </c>
      <c r="AK3022" s="156" t="s">
        <v>38</v>
      </c>
    </row>
    <row r="3023" spans="23:37" ht="16.5" customHeight="1" x14ac:dyDescent="0.25">
      <c r="W3023" s="156" t="s">
        <v>38</v>
      </c>
      <c r="X3023" s="156" t="s">
        <v>38</v>
      </c>
      <c r="Y3023" s="156" t="s">
        <v>38</v>
      </c>
      <c r="Z3023" s="156" t="s">
        <v>38</v>
      </c>
      <c r="AA3023" s="156" t="s">
        <v>38</v>
      </c>
      <c r="AB3023" s="156" t="s">
        <v>38</v>
      </c>
      <c r="AC3023" s="156" t="s">
        <v>38</v>
      </c>
      <c r="AD3023" s="96" t="s">
        <v>290</v>
      </c>
      <c r="AE3023" s="156" t="s">
        <v>38</v>
      </c>
      <c r="AF3023" s="156" t="s">
        <v>38</v>
      </c>
      <c r="AG3023" s="156" t="s">
        <v>38</v>
      </c>
      <c r="AH3023" s="156" t="s">
        <v>38</v>
      </c>
      <c r="AI3023" s="156" t="s">
        <v>38</v>
      </c>
      <c r="AJ3023" s="156" t="s">
        <v>38</v>
      </c>
      <c r="AK3023" s="156" t="s">
        <v>38</v>
      </c>
    </row>
    <row r="3024" spans="23:37" ht="16.5" customHeight="1" x14ac:dyDescent="0.25">
      <c r="W3024" s="156" t="s">
        <v>38</v>
      </c>
      <c r="X3024" s="156" t="s">
        <v>38</v>
      </c>
      <c r="Y3024" s="156" t="s">
        <v>38</v>
      </c>
      <c r="Z3024" s="156" t="s">
        <v>38</v>
      </c>
      <c r="AA3024" s="156" t="s">
        <v>38</v>
      </c>
      <c r="AB3024" s="156" t="s">
        <v>38</v>
      </c>
      <c r="AC3024" s="156" t="s">
        <v>38</v>
      </c>
      <c r="AD3024" s="96" t="s">
        <v>290</v>
      </c>
      <c r="AE3024" s="156" t="s">
        <v>38</v>
      </c>
      <c r="AF3024" s="156" t="s">
        <v>38</v>
      </c>
      <c r="AG3024" s="156" t="s">
        <v>38</v>
      </c>
      <c r="AH3024" s="156" t="s">
        <v>38</v>
      </c>
      <c r="AI3024" s="156" t="s">
        <v>38</v>
      </c>
      <c r="AJ3024" s="156" t="s">
        <v>38</v>
      </c>
      <c r="AK3024" s="156" t="s">
        <v>38</v>
      </c>
    </row>
    <row r="3025" spans="23:37" ht="16.5" customHeight="1" x14ac:dyDescent="0.25">
      <c r="W3025" s="156" t="s">
        <v>38</v>
      </c>
      <c r="X3025" s="156" t="s">
        <v>38</v>
      </c>
      <c r="Y3025" s="156" t="s">
        <v>38</v>
      </c>
      <c r="Z3025" s="156" t="s">
        <v>38</v>
      </c>
      <c r="AA3025" s="156" t="s">
        <v>38</v>
      </c>
      <c r="AB3025" s="156" t="s">
        <v>38</v>
      </c>
      <c r="AC3025" s="156" t="s">
        <v>38</v>
      </c>
      <c r="AD3025" s="96" t="s">
        <v>290</v>
      </c>
      <c r="AE3025" s="156" t="s">
        <v>38</v>
      </c>
      <c r="AF3025" s="156" t="s">
        <v>38</v>
      </c>
      <c r="AG3025" s="156" t="s">
        <v>38</v>
      </c>
      <c r="AH3025" s="156" t="s">
        <v>38</v>
      </c>
      <c r="AI3025" s="156" t="s">
        <v>38</v>
      </c>
      <c r="AJ3025" s="156" t="s">
        <v>38</v>
      </c>
      <c r="AK3025" s="156" t="s">
        <v>38</v>
      </c>
    </row>
    <row r="3026" spans="23:37" ht="16.5" customHeight="1" x14ac:dyDescent="0.25">
      <c r="W3026" s="156" t="s">
        <v>38</v>
      </c>
      <c r="X3026" s="156" t="s">
        <v>38</v>
      </c>
      <c r="Y3026" s="156" t="s">
        <v>38</v>
      </c>
      <c r="Z3026" s="156" t="s">
        <v>38</v>
      </c>
      <c r="AA3026" s="156" t="s">
        <v>38</v>
      </c>
      <c r="AB3026" s="156" t="s">
        <v>38</v>
      </c>
      <c r="AC3026" s="156" t="s">
        <v>38</v>
      </c>
      <c r="AD3026" s="96" t="s">
        <v>290</v>
      </c>
      <c r="AE3026" s="156" t="s">
        <v>38</v>
      </c>
      <c r="AF3026" s="156" t="s">
        <v>38</v>
      </c>
      <c r="AG3026" s="156" t="s">
        <v>38</v>
      </c>
      <c r="AH3026" s="156" t="s">
        <v>38</v>
      </c>
      <c r="AI3026" s="156" t="s">
        <v>38</v>
      </c>
      <c r="AJ3026" s="156" t="s">
        <v>38</v>
      </c>
      <c r="AK3026" s="156" t="s">
        <v>38</v>
      </c>
    </row>
    <row r="3027" spans="23:37" ht="16.5" customHeight="1" x14ac:dyDescent="0.25">
      <c r="W3027" s="156" t="s">
        <v>38</v>
      </c>
      <c r="X3027" s="156" t="s">
        <v>38</v>
      </c>
      <c r="Y3027" s="156" t="s">
        <v>38</v>
      </c>
      <c r="Z3027" s="156" t="s">
        <v>38</v>
      </c>
      <c r="AA3027" s="156" t="s">
        <v>38</v>
      </c>
      <c r="AB3027" s="156" t="s">
        <v>38</v>
      </c>
      <c r="AC3027" s="156" t="s">
        <v>38</v>
      </c>
      <c r="AD3027" s="96" t="s">
        <v>290</v>
      </c>
      <c r="AE3027" s="156" t="s">
        <v>38</v>
      </c>
      <c r="AF3027" s="156" t="s">
        <v>38</v>
      </c>
      <c r="AG3027" s="156" t="s">
        <v>38</v>
      </c>
      <c r="AH3027" s="156" t="s">
        <v>38</v>
      </c>
      <c r="AI3027" s="156" t="s">
        <v>38</v>
      </c>
      <c r="AJ3027" s="156" t="s">
        <v>38</v>
      </c>
      <c r="AK3027" s="156" t="s">
        <v>38</v>
      </c>
    </row>
    <row r="3028" spans="23:37" ht="16.5" customHeight="1" x14ac:dyDescent="0.25">
      <c r="W3028" s="156" t="s">
        <v>38</v>
      </c>
      <c r="X3028" s="156" t="s">
        <v>38</v>
      </c>
      <c r="Y3028" s="156" t="s">
        <v>38</v>
      </c>
      <c r="Z3028" s="156" t="s">
        <v>38</v>
      </c>
      <c r="AA3028" s="156" t="s">
        <v>38</v>
      </c>
      <c r="AB3028" s="156" t="s">
        <v>38</v>
      </c>
      <c r="AC3028" s="156" t="s">
        <v>38</v>
      </c>
      <c r="AD3028" s="96" t="s">
        <v>290</v>
      </c>
      <c r="AE3028" s="156" t="s">
        <v>38</v>
      </c>
      <c r="AF3028" s="156" t="s">
        <v>38</v>
      </c>
      <c r="AG3028" s="156" t="s">
        <v>38</v>
      </c>
      <c r="AH3028" s="156" t="s">
        <v>38</v>
      </c>
      <c r="AI3028" s="156" t="s">
        <v>38</v>
      </c>
      <c r="AJ3028" s="156" t="s">
        <v>38</v>
      </c>
      <c r="AK3028" s="156" t="s">
        <v>38</v>
      </c>
    </row>
    <row r="3029" spans="23:37" ht="16.5" customHeight="1" x14ac:dyDescent="0.25">
      <c r="W3029" s="156" t="s">
        <v>38</v>
      </c>
      <c r="X3029" s="156" t="s">
        <v>38</v>
      </c>
      <c r="Y3029" s="156" t="s">
        <v>38</v>
      </c>
      <c r="Z3029" s="156" t="s">
        <v>38</v>
      </c>
      <c r="AA3029" s="156" t="s">
        <v>38</v>
      </c>
      <c r="AB3029" s="156" t="s">
        <v>38</v>
      </c>
      <c r="AC3029" s="156" t="s">
        <v>38</v>
      </c>
      <c r="AD3029" s="96" t="s">
        <v>290</v>
      </c>
      <c r="AE3029" s="156" t="s">
        <v>38</v>
      </c>
      <c r="AF3029" s="156" t="s">
        <v>38</v>
      </c>
      <c r="AG3029" s="156" t="s">
        <v>38</v>
      </c>
      <c r="AH3029" s="156" t="s">
        <v>38</v>
      </c>
      <c r="AI3029" s="156" t="s">
        <v>38</v>
      </c>
      <c r="AJ3029" s="156" t="s">
        <v>38</v>
      </c>
      <c r="AK3029" s="156" t="s">
        <v>38</v>
      </c>
    </row>
    <row r="3030" spans="23:37" ht="16.5" customHeight="1" x14ac:dyDescent="0.25">
      <c r="W3030" s="156" t="s">
        <v>38</v>
      </c>
      <c r="X3030" s="156" t="s">
        <v>38</v>
      </c>
      <c r="Y3030" s="156" t="s">
        <v>38</v>
      </c>
      <c r="Z3030" s="156" t="s">
        <v>38</v>
      </c>
      <c r="AA3030" s="156" t="s">
        <v>38</v>
      </c>
      <c r="AB3030" s="156" t="s">
        <v>38</v>
      </c>
      <c r="AC3030" s="156" t="s">
        <v>38</v>
      </c>
      <c r="AD3030" s="96" t="s">
        <v>290</v>
      </c>
      <c r="AE3030" s="156" t="s">
        <v>38</v>
      </c>
      <c r="AF3030" s="156" t="s">
        <v>38</v>
      </c>
      <c r="AG3030" s="156" t="s">
        <v>38</v>
      </c>
      <c r="AH3030" s="156" t="s">
        <v>38</v>
      </c>
      <c r="AI3030" s="156" t="s">
        <v>38</v>
      </c>
      <c r="AJ3030" s="156" t="s">
        <v>38</v>
      </c>
      <c r="AK3030" s="156" t="s">
        <v>38</v>
      </c>
    </row>
    <row r="3031" spans="23:37" ht="16.5" customHeight="1" x14ac:dyDescent="0.25">
      <c r="W3031" s="156" t="s">
        <v>38</v>
      </c>
      <c r="X3031" s="156" t="s">
        <v>38</v>
      </c>
      <c r="Y3031" s="156" t="s">
        <v>38</v>
      </c>
      <c r="Z3031" s="156" t="s">
        <v>38</v>
      </c>
      <c r="AA3031" s="156" t="s">
        <v>38</v>
      </c>
      <c r="AB3031" s="156" t="s">
        <v>38</v>
      </c>
      <c r="AC3031" s="156" t="s">
        <v>38</v>
      </c>
      <c r="AD3031" s="96" t="s">
        <v>290</v>
      </c>
      <c r="AE3031" s="156" t="s">
        <v>38</v>
      </c>
      <c r="AF3031" s="156" t="s">
        <v>38</v>
      </c>
      <c r="AG3031" s="156" t="s">
        <v>38</v>
      </c>
      <c r="AH3031" s="156" t="s">
        <v>38</v>
      </c>
      <c r="AI3031" s="156" t="s">
        <v>38</v>
      </c>
      <c r="AJ3031" s="156" t="s">
        <v>38</v>
      </c>
      <c r="AK3031" s="156" t="s">
        <v>38</v>
      </c>
    </row>
    <row r="3032" spans="23:37" ht="16.5" customHeight="1" x14ac:dyDescent="0.25">
      <c r="W3032" s="156" t="s">
        <v>38</v>
      </c>
      <c r="X3032" s="156" t="s">
        <v>38</v>
      </c>
      <c r="Y3032" s="156" t="s">
        <v>38</v>
      </c>
      <c r="Z3032" s="156" t="s">
        <v>38</v>
      </c>
      <c r="AA3032" s="156" t="s">
        <v>38</v>
      </c>
      <c r="AB3032" s="156" t="s">
        <v>38</v>
      </c>
      <c r="AC3032" s="156" t="s">
        <v>38</v>
      </c>
      <c r="AD3032" s="96" t="s">
        <v>290</v>
      </c>
      <c r="AE3032" s="156" t="s">
        <v>38</v>
      </c>
      <c r="AF3032" s="156" t="s">
        <v>38</v>
      </c>
      <c r="AG3032" s="156" t="s">
        <v>38</v>
      </c>
      <c r="AH3032" s="156" t="s">
        <v>38</v>
      </c>
      <c r="AI3032" s="156" t="s">
        <v>38</v>
      </c>
      <c r="AJ3032" s="156" t="s">
        <v>38</v>
      </c>
      <c r="AK3032" s="156" t="s">
        <v>38</v>
      </c>
    </row>
    <row r="3033" spans="23:37" ht="16.5" customHeight="1" x14ac:dyDescent="0.25">
      <c r="W3033" s="156" t="s">
        <v>38</v>
      </c>
      <c r="X3033" s="156" t="s">
        <v>38</v>
      </c>
      <c r="Y3033" s="156" t="s">
        <v>38</v>
      </c>
      <c r="Z3033" s="156" t="s">
        <v>38</v>
      </c>
      <c r="AA3033" s="156" t="s">
        <v>38</v>
      </c>
      <c r="AB3033" s="156" t="s">
        <v>38</v>
      </c>
      <c r="AC3033" s="156" t="s">
        <v>38</v>
      </c>
      <c r="AD3033" s="96" t="s">
        <v>290</v>
      </c>
      <c r="AE3033" s="156" t="s">
        <v>38</v>
      </c>
      <c r="AF3033" s="156" t="s">
        <v>38</v>
      </c>
      <c r="AG3033" s="156" t="s">
        <v>38</v>
      </c>
      <c r="AH3033" s="156" t="s">
        <v>38</v>
      </c>
      <c r="AI3033" s="156" t="s">
        <v>38</v>
      </c>
      <c r="AJ3033" s="156" t="s">
        <v>38</v>
      </c>
      <c r="AK3033" s="156" t="s">
        <v>38</v>
      </c>
    </row>
    <row r="3034" spans="23:37" ht="16.5" customHeight="1" x14ac:dyDescent="0.25">
      <c r="W3034" s="156" t="s">
        <v>38</v>
      </c>
      <c r="X3034" s="156" t="s">
        <v>38</v>
      </c>
      <c r="Y3034" s="156" t="s">
        <v>38</v>
      </c>
      <c r="Z3034" s="156" t="s">
        <v>38</v>
      </c>
      <c r="AA3034" s="156" t="s">
        <v>38</v>
      </c>
      <c r="AB3034" s="156" t="s">
        <v>38</v>
      </c>
      <c r="AC3034" s="156" t="s">
        <v>38</v>
      </c>
      <c r="AD3034" s="96" t="s">
        <v>290</v>
      </c>
      <c r="AE3034" s="156" t="s">
        <v>38</v>
      </c>
      <c r="AF3034" s="156" t="s">
        <v>38</v>
      </c>
      <c r="AG3034" s="156" t="s">
        <v>38</v>
      </c>
      <c r="AH3034" s="156" t="s">
        <v>38</v>
      </c>
      <c r="AI3034" s="156" t="s">
        <v>38</v>
      </c>
      <c r="AJ3034" s="156" t="s">
        <v>38</v>
      </c>
      <c r="AK3034" s="156" t="s">
        <v>38</v>
      </c>
    </row>
    <row r="3035" spans="23:37" ht="16.5" customHeight="1" x14ac:dyDescent="0.25">
      <c r="W3035" s="156" t="s">
        <v>38</v>
      </c>
      <c r="X3035" s="156" t="s">
        <v>38</v>
      </c>
      <c r="Y3035" s="156" t="s">
        <v>38</v>
      </c>
      <c r="Z3035" s="156" t="s">
        <v>38</v>
      </c>
      <c r="AA3035" s="156" t="s">
        <v>38</v>
      </c>
      <c r="AB3035" s="156" t="s">
        <v>38</v>
      </c>
      <c r="AC3035" s="156" t="s">
        <v>38</v>
      </c>
      <c r="AD3035" s="96" t="s">
        <v>290</v>
      </c>
      <c r="AE3035" s="156" t="s">
        <v>38</v>
      </c>
      <c r="AF3035" s="156" t="s">
        <v>38</v>
      </c>
      <c r="AG3035" s="156" t="s">
        <v>38</v>
      </c>
      <c r="AH3035" s="156" t="s">
        <v>38</v>
      </c>
      <c r="AI3035" s="156" t="s">
        <v>38</v>
      </c>
      <c r="AJ3035" s="156" t="s">
        <v>38</v>
      </c>
      <c r="AK3035" s="156" t="s">
        <v>38</v>
      </c>
    </row>
    <row r="3036" spans="23:37" ht="16.5" customHeight="1" x14ac:dyDescent="0.25">
      <c r="W3036" s="156" t="s">
        <v>38</v>
      </c>
      <c r="X3036" s="156" t="s">
        <v>38</v>
      </c>
      <c r="Y3036" s="156" t="s">
        <v>38</v>
      </c>
      <c r="Z3036" s="156" t="s">
        <v>38</v>
      </c>
      <c r="AA3036" s="156" t="s">
        <v>38</v>
      </c>
      <c r="AB3036" s="156" t="s">
        <v>38</v>
      </c>
      <c r="AC3036" s="156" t="s">
        <v>38</v>
      </c>
      <c r="AD3036" s="96" t="s">
        <v>290</v>
      </c>
      <c r="AE3036" s="156" t="s">
        <v>38</v>
      </c>
      <c r="AF3036" s="156" t="s">
        <v>38</v>
      </c>
      <c r="AG3036" s="156" t="s">
        <v>38</v>
      </c>
      <c r="AH3036" s="156" t="s">
        <v>38</v>
      </c>
      <c r="AI3036" s="156" t="s">
        <v>38</v>
      </c>
      <c r="AJ3036" s="156" t="s">
        <v>38</v>
      </c>
      <c r="AK3036" s="156" t="s">
        <v>38</v>
      </c>
    </row>
    <row r="3037" spans="23:37" ht="16.5" customHeight="1" x14ac:dyDescent="0.25">
      <c r="W3037" s="156" t="s">
        <v>38</v>
      </c>
      <c r="X3037" s="156" t="s">
        <v>38</v>
      </c>
      <c r="Y3037" s="156" t="s">
        <v>38</v>
      </c>
      <c r="Z3037" s="156" t="s">
        <v>38</v>
      </c>
      <c r="AA3037" s="156" t="s">
        <v>38</v>
      </c>
      <c r="AB3037" s="156" t="s">
        <v>38</v>
      </c>
      <c r="AC3037" s="156" t="s">
        <v>38</v>
      </c>
      <c r="AD3037" s="96" t="s">
        <v>290</v>
      </c>
      <c r="AE3037" s="156" t="s">
        <v>38</v>
      </c>
      <c r="AF3037" s="156" t="s">
        <v>38</v>
      </c>
      <c r="AG3037" s="156" t="s">
        <v>38</v>
      </c>
      <c r="AH3037" s="156" t="s">
        <v>38</v>
      </c>
      <c r="AI3037" s="156" t="s">
        <v>38</v>
      </c>
      <c r="AJ3037" s="156" t="s">
        <v>38</v>
      </c>
      <c r="AK3037" s="156" t="s">
        <v>38</v>
      </c>
    </row>
    <row r="3038" spans="23:37" ht="16.5" customHeight="1" x14ac:dyDescent="0.25">
      <c r="W3038" s="156" t="s">
        <v>38</v>
      </c>
      <c r="X3038" s="156" t="s">
        <v>38</v>
      </c>
      <c r="Y3038" s="156" t="s">
        <v>38</v>
      </c>
      <c r="Z3038" s="156" t="s">
        <v>38</v>
      </c>
      <c r="AA3038" s="156" t="s">
        <v>38</v>
      </c>
      <c r="AB3038" s="156" t="s">
        <v>38</v>
      </c>
      <c r="AC3038" s="156" t="s">
        <v>38</v>
      </c>
      <c r="AD3038" s="96" t="s">
        <v>290</v>
      </c>
      <c r="AE3038" s="156" t="s">
        <v>38</v>
      </c>
      <c r="AF3038" s="156" t="s">
        <v>38</v>
      </c>
      <c r="AG3038" s="156" t="s">
        <v>38</v>
      </c>
      <c r="AH3038" s="156" t="s">
        <v>38</v>
      </c>
      <c r="AI3038" s="156" t="s">
        <v>38</v>
      </c>
      <c r="AJ3038" s="156" t="s">
        <v>38</v>
      </c>
      <c r="AK3038" s="156" t="s">
        <v>38</v>
      </c>
    </row>
    <row r="3039" spans="23:37" ht="16.5" customHeight="1" x14ac:dyDescent="0.25">
      <c r="W3039" s="156" t="s">
        <v>38</v>
      </c>
      <c r="X3039" s="156" t="s">
        <v>38</v>
      </c>
      <c r="Y3039" s="156" t="s">
        <v>38</v>
      </c>
      <c r="Z3039" s="156" t="s">
        <v>38</v>
      </c>
      <c r="AA3039" s="156" t="s">
        <v>38</v>
      </c>
      <c r="AB3039" s="156" t="s">
        <v>38</v>
      </c>
      <c r="AC3039" s="156" t="s">
        <v>38</v>
      </c>
      <c r="AD3039" s="96" t="s">
        <v>290</v>
      </c>
      <c r="AE3039" s="156" t="s">
        <v>38</v>
      </c>
      <c r="AF3039" s="156" t="s">
        <v>38</v>
      </c>
      <c r="AG3039" s="156" t="s">
        <v>38</v>
      </c>
      <c r="AH3039" s="156" t="s">
        <v>38</v>
      </c>
      <c r="AI3039" s="156" t="s">
        <v>38</v>
      </c>
      <c r="AJ3039" s="156" t="s">
        <v>38</v>
      </c>
      <c r="AK3039" s="156" t="s">
        <v>38</v>
      </c>
    </row>
    <row r="3040" spans="23:37" ht="16.5" customHeight="1" x14ac:dyDescent="0.25">
      <c r="W3040" s="156" t="s">
        <v>38</v>
      </c>
      <c r="X3040" s="156" t="s">
        <v>38</v>
      </c>
      <c r="Y3040" s="156" t="s">
        <v>38</v>
      </c>
      <c r="Z3040" s="156" t="s">
        <v>38</v>
      </c>
      <c r="AA3040" s="156" t="s">
        <v>38</v>
      </c>
      <c r="AB3040" s="156" t="s">
        <v>38</v>
      </c>
      <c r="AC3040" s="156" t="s">
        <v>38</v>
      </c>
      <c r="AD3040" s="96" t="s">
        <v>290</v>
      </c>
      <c r="AE3040" s="156" t="s">
        <v>38</v>
      </c>
      <c r="AF3040" s="156" t="s">
        <v>38</v>
      </c>
      <c r="AG3040" s="156" t="s">
        <v>38</v>
      </c>
      <c r="AH3040" s="156" t="s">
        <v>38</v>
      </c>
      <c r="AI3040" s="156" t="s">
        <v>38</v>
      </c>
      <c r="AJ3040" s="156" t="s">
        <v>38</v>
      </c>
      <c r="AK3040" s="156" t="s">
        <v>38</v>
      </c>
    </row>
    <row r="3041" spans="23:37" ht="16.5" customHeight="1" x14ac:dyDescent="0.25">
      <c r="W3041" s="156" t="s">
        <v>38</v>
      </c>
      <c r="X3041" s="156" t="s">
        <v>38</v>
      </c>
      <c r="Y3041" s="156" t="s">
        <v>38</v>
      </c>
      <c r="Z3041" s="156" t="s">
        <v>38</v>
      </c>
      <c r="AA3041" s="156" t="s">
        <v>38</v>
      </c>
      <c r="AB3041" s="156" t="s">
        <v>38</v>
      </c>
      <c r="AC3041" s="156" t="s">
        <v>38</v>
      </c>
      <c r="AD3041" s="96" t="s">
        <v>290</v>
      </c>
      <c r="AE3041" s="156" t="s">
        <v>38</v>
      </c>
      <c r="AF3041" s="156" t="s">
        <v>38</v>
      </c>
      <c r="AG3041" s="156" t="s">
        <v>38</v>
      </c>
      <c r="AH3041" s="156" t="s">
        <v>38</v>
      </c>
      <c r="AI3041" s="156" t="s">
        <v>38</v>
      </c>
      <c r="AJ3041" s="156" t="s">
        <v>38</v>
      </c>
      <c r="AK3041" s="156" t="s">
        <v>38</v>
      </c>
    </row>
    <row r="3042" spans="23:37" ht="16.5" customHeight="1" x14ac:dyDescent="0.25">
      <c r="W3042" s="156" t="s">
        <v>38</v>
      </c>
      <c r="X3042" s="156" t="s">
        <v>38</v>
      </c>
      <c r="Y3042" s="156" t="s">
        <v>38</v>
      </c>
      <c r="Z3042" s="156" t="s">
        <v>38</v>
      </c>
      <c r="AA3042" s="156" t="s">
        <v>38</v>
      </c>
      <c r="AB3042" s="156" t="s">
        <v>38</v>
      </c>
      <c r="AC3042" s="156" t="s">
        <v>38</v>
      </c>
      <c r="AD3042" s="96" t="s">
        <v>290</v>
      </c>
      <c r="AE3042" s="156" t="s">
        <v>38</v>
      </c>
      <c r="AF3042" s="156" t="s">
        <v>38</v>
      </c>
      <c r="AG3042" s="156" t="s">
        <v>38</v>
      </c>
      <c r="AH3042" s="156" t="s">
        <v>38</v>
      </c>
      <c r="AI3042" s="156" t="s">
        <v>38</v>
      </c>
      <c r="AJ3042" s="156" t="s">
        <v>38</v>
      </c>
      <c r="AK3042" s="156" t="s">
        <v>38</v>
      </c>
    </row>
    <row r="3043" spans="23:37" ht="16.5" customHeight="1" x14ac:dyDescent="0.25">
      <c r="W3043" s="156" t="s">
        <v>38</v>
      </c>
      <c r="X3043" s="156" t="s">
        <v>38</v>
      </c>
      <c r="Y3043" s="156" t="s">
        <v>38</v>
      </c>
      <c r="Z3043" s="156" t="s">
        <v>38</v>
      </c>
      <c r="AA3043" s="156" t="s">
        <v>38</v>
      </c>
      <c r="AB3043" s="156" t="s">
        <v>38</v>
      </c>
      <c r="AC3043" s="156" t="s">
        <v>38</v>
      </c>
      <c r="AD3043" s="96" t="s">
        <v>290</v>
      </c>
      <c r="AE3043" s="156" t="s">
        <v>38</v>
      </c>
      <c r="AF3043" s="156" t="s">
        <v>38</v>
      </c>
      <c r="AG3043" s="156" t="s">
        <v>38</v>
      </c>
      <c r="AH3043" s="156" t="s">
        <v>38</v>
      </c>
      <c r="AI3043" s="156" t="s">
        <v>38</v>
      </c>
      <c r="AJ3043" s="156" t="s">
        <v>38</v>
      </c>
      <c r="AK3043" s="156" t="s">
        <v>38</v>
      </c>
    </row>
    <row r="3044" spans="23:37" ht="16.5" customHeight="1" x14ac:dyDescent="0.25">
      <c r="W3044" s="156" t="s">
        <v>38</v>
      </c>
      <c r="X3044" s="156" t="s">
        <v>38</v>
      </c>
      <c r="Y3044" s="156" t="s">
        <v>38</v>
      </c>
      <c r="Z3044" s="156" t="s">
        <v>38</v>
      </c>
      <c r="AA3044" s="156" t="s">
        <v>38</v>
      </c>
      <c r="AB3044" s="156" t="s">
        <v>38</v>
      </c>
      <c r="AC3044" s="156" t="s">
        <v>38</v>
      </c>
      <c r="AD3044" s="96" t="s">
        <v>290</v>
      </c>
      <c r="AE3044" s="156" t="s">
        <v>38</v>
      </c>
      <c r="AF3044" s="156" t="s">
        <v>38</v>
      </c>
      <c r="AG3044" s="156" t="s">
        <v>38</v>
      </c>
      <c r="AH3044" s="156" t="s">
        <v>38</v>
      </c>
      <c r="AI3044" s="156" t="s">
        <v>38</v>
      </c>
      <c r="AJ3044" s="156" t="s">
        <v>38</v>
      </c>
      <c r="AK3044" s="156" t="s">
        <v>38</v>
      </c>
    </row>
    <row r="3045" spans="23:37" ht="16.5" customHeight="1" x14ac:dyDescent="0.25">
      <c r="W3045" s="156" t="s">
        <v>38</v>
      </c>
      <c r="X3045" s="156" t="s">
        <v>38</v>
      </c>
      <c r="Y3045" s="156" t="s">
        <v>38</v>
      </c>
      <c r="Z3045" s="156" t="s">
        <v>38</v>
      </c>
      <c r="AA3045" s="156" t="s">
        <v>38</v>
      </c>
      <c r="AB3045" s="156" t="s">
        <v>38</v>
      </c>
      <c r="AC3045" s="156" t="s">
        <v>38</v>
      </c>
      <c r="AD3045" s="96" t="s">
        <v>290</v>
      </c>
      <c r="AE3045" s="156" t="s">
        <v>38</v>
      </c>
      <c r="AF3045" s="156" t="s">
        <v>38</v>
      </c>
      <c r="AG3045" s="156" t="s">
        <v>38</v>
      </c>
      <c r="AH3045" s="156" t="s">
        <v>38</v>
      </c>
      <c r="AI3045" s="156" t="s">
        <v>38</v>
      </c>
      <c r="AJ3045" s="156" t="s">
        <v>38</v>
      </c>
      <c r="AK3045" s="156" t="s">
        <v>38</v>
      </c>
    </row>
    <row r="3046" spans="23:37" ht="16.5" customHeight="1" x14ac:dyDescent="0.25">
      <c r="W3046" s="156" t="s">
        <v>38</v>
      </c>
      <c r="X3046" s="156" t="s">
        <v>38</v>
      </c>
      <c r="Y3046" s="156" t="s">
        <v>38</v>
      </c>
      <c r="Z3046" s="156" t="s">
        <v>38</v>
      </c>
      <c r="AA3046" s="156" t="s">
        <v>38</v>
      </c>
      <c r="AB3046" s="156" t="s">
        <v>38</v>
      </c>
      <c r="AC3046" s="156" t="s">
        <v>38</v>
      </c>
      <c r="AD3046" s="96" t="s">
        <v>290</v>
      </c>
      <c r="AE3046" s="156" t="s">
        <v>38</v>
      </c>
      <c r="AF3046" s="156" t="s">
        <v>38</v>
      </c>
      <c r="AG3046" s="156" t="s">
        <v>38</v>
      </c>
      <c r="AH3046" s="156" t="s">
        <v>38</v>
      </c>
      <c r="AI3046" s="156" t="s">
        <v>38</v>
      </c>
      <c r="AJ3046" s="156" t="s">
        <v>38</v>
      </c>
      <c r="AK3046" s="156" t="s">
        <v>38</v>
      </c>
    </row>
    <row r="3047" spans="23:37" ht="16.5" customHeight="1" x14ac:dyDescent="0.25">
      <c r="W3047" s="156" t="s">
        <v>38</v>
      </c>
      <c r="X3047" s="156" t="s">
        <v>38</v>
      </c>
      <c r="Y3047" s="156" t="s">
        <v>38</v>
      </c>
      <c r="Z3047" s="156" t="s">
        <v>38</v>
      </c>
      <c r="AA3047" s="156" t="s">
        <v>38</v>
      </c>
      <c r="AB3047" s="156" t="s">
        <v>38</v>
      </c>
      <c r="AC3047" s="156" t="s">
        <v>38</v>
      </c>
      <c r="AD3047" s="96" t="s">
        <v>290</v>
      </c>
      <c r="AE3047" s="156" t="s">
        <v>38</v>
      </c>
      <c r="AF3047" s="156" t="s">
        <v>38</v>
      </c>
      <c r="AG3047" s="156" t="s">
        <v>38</v>
      </c>
      <c r="AH3047" s="156" t="s">
        <v>38</v>
      </c>
      <c r="AI3047" s="156" t="s">
        <v>38</v>
      </c>
      <c r="AJ3047" s="156" t="s">
        <v>38</v>
      </c>
      <c r="AK3047" s="156" t="s">
        <v>38</v>
      </c>
    </row>
    <row r="3048" spans="23:37" ht="16.5" customHeight="1" x14ac:dyDescent="0.25">
      <c r="W3048" s="156" t="s">
        <v>38</v>
      </c>
      <c r="X3048" s="156" t="s">
        <v>38</v>
      </c>
      <c r="Y3048" s="156" t="s">
        <v>38</v>
      </c>
      <c r="Z3048" s="156" t="s">
        <v>38</v>
      </c>
      <c r="AA3048" s="156" t="s">
        <v>38</v>
      </c>
      <c r="AB3048" s="156" t="s">
        <v>38</v>
      </c>
      <c r="AC3048" s="156" t="s">
        <v>38</v>
      </c>
      <c r="AD3048" s="96" t="s">
        <v>290</v>
      </c>
      <c r="AE3048" s="156" t="s">
        <v>38</v>
      </c>
      <c r="AF3048" s="156" t="s">
        <v>38</v>
      </c>
      <c r="AG3048" s="156" t="s">
        <v>38</v>
      </c>
      <c r="AH3048" s="156" t="s">
        <v>38</v>
      </c>
      <c r="AI3048" s="156" t="s">
        <v>38</v>
      </c>
      <c r="AJ3048" s="156" t="s">
        <v>38</v>
      </c>
      <c r="AK3048" s="156" t="s">
        <v>38</v>
      </c>
    </row>
    <row r="3049" spans="23:37" ht="16.5" customHeight="1" x14ac:dyDescent="0.25">
      <c r="W3049" s="156" t="s">
        <v>38</v>
      </c>
      <c r="X3049" s="156" t="s">
        <v>38</v>
      </c>
      <c r="Y3049" s="156" t="s">
        <v>38</v>
      </c>
      <c r="Z3049" s="156" t="s">
        <v>38</v>
      </c>
      <c r="AA3049" s="156" t="s">
        <v>38</v>
      </c>
      <c r="AB3049" s="156" t="s">
        <v>38</v>
      </c>
      <c r="AC3049" s="156" t="s">
        <v>38</v>
      </c>
      <c r="AD3049" s="96" t="s">
        <v>290</v>
      </c>
      <c r="AE3049" s="156" t="s">
        <v>38</v>
      </c>
      <c r="AF3049" s="156" t="s">
        <v>38</v>
      </c>
      <c r="AG3049" s="156" t="s">
        <v>38</v>
      </c>
      <c r="AH3049" s="156" t="s">
        <v>38</v>
      </c>
      <c r="AI3049" s="156" t="s">
        <v>38</v>
      </c>
      <c r="AJ3049" s="156" t="s">
        <v>38</v>
      </c>
      <c r="AK3049" s="156" t="s">
        <v>38</v>
      </c>
    </row>
    <row r="3050" spans="23:37" ht="16.5" customHeight="1" x14ac:dyDescent="0.25">
      <c r="W3050" s="156" t="s">
        <v>38</v>
      </c>
      <c r="X3050" s="156" t="s">
        <v>38</v>
      </c>
      <c r="Y3050" s="156" t="s">
        <v>38</v>
      </c>
      <c r="Z3050" s="156" t="s">
        <v>38</v>
      </c>
      <c r="AA3050" s="156" t="s">
        <v>38</v>
      </c>
      <c r="AB3050" s="156" t="s">
        <v>38</v>
      </c>
      <c r="AC3050" s="156" t="s">
        <v>38</v>
      </c>
      <c r="AD3050" s="96" t="s">
        <v>290</v>
      </c>
      <c r="AE3050" s="156" t="s">
        <v>38</v>
      </c>
      <c r="AF3050" s="156" t="s">
        <v>38</v>
      </c>
      <c r="AG3050" s="156" t="s">
        <v>38</v>
      </c>
      <c r="AH3050" s="156" t="s">
        <v>38</v>
      </c>
      <c r="AI3050" s="156" t="s">
        <v>38</v>
      </c>
      <c r="AJ3050" s="156" t="s">
        <v>38</v>
      </c>
      <c r="AK3050" s="156" t="s">
        <v>38</v>
      </c>
    </row>
    <row r="3051" spans="23:37" ht="16.5" customHeight="1" x14ac:dyDescent="0.25">
      <c r="W3051" s="156" t="s">
        <v>38</v>
      </c>
      <c r="X3051" s="156" t="s">
        <v>38</v>
      </c>
      <c r="Y3051" s="156" t="s">
        <v>38</v>
      </c>
      <c r="Z3051" s="156" t="s">
        <v>38</v>
      </c>
      <c r="AA3051" s="156" t="s">
        <v>38</v>
      </c>
      <c r="AB3051" s="156" t="s">
        <v>38</v>
      </c>
      <c r="AC3051" s="156" t="s">
        <v>38</v>
      </c>
      <c r="AD3051" s="96" t="s">
        <v>290</v>
      </c>
      <c r="AE3051" s="156" t="s">
        <v>38</v>
      </c>
      <c r="AF3051" s="156" t="s">
        <v>38</v>
      </c>
      <c r="AG3051" s="156" t="s">
        <v>38</v>
      </c>
      <c r="AH3051" s="156" t="s">
        <v>38</v>
      </c>
      <c r="AI3051" s="156" t="s">
        <v>38</v>
      </c>
      <c r="AJ3051" s="156" t="s">
        <v>38</v>
      </c>
      <c r="AK3051" s="156" t="s">
        <v>38</v>
      </c>
    </row>
    <row r="3052" spans="23:37" ht="16.5" customHeight="1" x14ac:dyDescent="0.25">
      <c r="W3052" s="156" t="s">
        <v>38</v>
      </c>
      <c r="X3052" s="156" t="s">
        <v>38</v>
      </c>
      <c r="Y3052" s="156" t="s">
        <v>38</v>
      </c>
      <c r="Z3052" s="156" t="s">
        <v>38</v>
      </c>
      <c r="AA3052" s="156" t="s">
        <v>38</v>
      </c>
      <c r="AB3052" s="156" t="s">
        <v>38</v>
      </c>
      <c r="AC3052" s="156" t="s">
        <v>38</v>
      </c>
      <c r="AD3052" s="96" t="s">
        <v>290</v>
      </c>
      <c r="AE3052" s="156" t="s">
        <v>38</v>
      </c>
      <c r="AF3052" s="156" t="s">
        <v>38</v>
      </c>
      <c r="AG3052" s="156" t="s">
        <v>38</v>
      </c>
      <c r="AH3052" s="156" t="s">
        <v>38</v>
      </c>
      <c r="AI3052" s="156" t="s">
        <v>38</v>
      </c>
      <c r="AJ3052" s="156" t="s">
        <v>38</v>
      </c>
      <c r="AK3052" s="156" t="s">
        <v>38</v>
      </c>
    </row>
    <row r="3053" spans="23:37" ht="16.5" customHeight="1" x14ac:dyDescent="0.25">
      <c r="W3053" s="156" t="s">
        <v>38</v>
      </c>
      <c r="X3053" s="156" t="s">
        <v>38</v>
      </c>
      <c r="Y3053" s="156" t="s">
        <v>38</v>
      </c>
      <c r="Z3053" s="156" t="s">
        <v>38</v>
      </c>
      <c r="AA3053" s="156" t="s">
        <v>38</v>
      </c>
      <c r="AB3053" s="156" t="s">
        <v>38</v>
      </c>
      <c r="AC3053" s="156" t="s">
        <v>38</v>
      </c>
      <c r="AD3053" s="96" t="s">
        <v>290</v>
      </c>
      <c r="AE3053" s="156" t="s">
        <v>38</v>
      </c>
      <c r="AF3053" s="156" t="s">
        <v>38</v>
      </c>
      <c r="AG3053" s="156" t="s">
        <v>38</v>
      </c>
      <c r="AH3053" s="156" t="s">
        <v>38</v>
      </c>
      <c r="AI3053" s="156" t="s">
        <v>38</v>
      </c>
      <c r="AJ3053" s="156" t="s">
        <v>38</v>
      </c>
      <c r="AK3053" s="156" t="s">
        <v>38</v>
      </c>
    </row>
    <row r="3054" spans="23:37" ht="16.5" customHeight="1" x14ac:dyDescent="0.25">
      <c r="W3054" s="156" t="s">
        <v>38</v>
      </c>
      <c r="X3054" s="156" t="s">
        <v>38</v>
      </c>
      <c r="Y3054" s="156" t="s">
        <v>38</v>
      </c>
      <c r="Z3054" s="156" t="s">
        <v>38</v>
      </c>
      <c r="AA3054" s="156" t="s">
        <v>38</v>
      </c>
      <c r="AB3054" s="156" t="s">
        <v>38</v>
      </c>
      <c r="AC3054" s="156" t="s">
        <v>38</v>
      </c>
      <c r="AD3054" s="96" t="s">
        <v>290</v>
      </c>
      <c r="AE3054" s="156" t="s">
        <v>38</v>
      </c>
      <c r="AF3054" s="156" t="s">
        <v>38</v>
      </c>
      <c r="AG3054" s="156" t="s">
        <v>38</v>
      </c>
      <c r="AH3054" s="156" t="s">
        <v>38</v>
      </c>
      <c r="AI3054" s="156" t="s">
        <v>38</v>
      </c>
      <c r="AJ3054" s="156" t="s">
        <v>38</v>
      </c>
      <c r="AK3054" s="156" t="s">
        <v>38</v>
      </c>
    </row>
    <row r="3055" spans="23:37" ht="16.5" customHeight="1" x14ac:dyDescent="0.25">
      <c r="W3055" s="156" t="s">
        <v>38</v>
      </c>
      <c r="X3055" s="156" t="s">
        <v>38</v>
      </c>
      <c r="Y3055" s="156" t="s">
        <v>38</v>
      </c>
      <c r="Z3055" s="156" t="s">
        <v>38</v>
      </c>
      <c r="AA3055" s="156" t="s">
        <v>38</v>
      </c>
      <c r="AB3055" s="156" t="s">
        <v>38</v>
      </c>
      <c r="AC3055" s="156" t="s">
        <v>38</v>
      </c>
      <c r="AD3055" s="96" t="s">
        <v>290</v>
      </c>
      <c r="AE3055" s="156" t="s">
        <v>38</v>
      </c>
      <c r="AF3055" s="156" t="s">
        <v>38</v>
      </c>
      <c r="AG3055" s="156" t="s">
        <v>38</v>
      </c>
      <c r="AH3055" s="156" t="s">
        <v>38</v>
      </c>
      <c r="AI3055" s="156" t="s">
        <v>38</v>
      </c>
      <c r="AJ3055" s="156" t="s">
        <v>38</v>
      </c>
      <c r="AK3055" s="156" t="s">
        <v>38</v>
      </c>
    </row>
    <row r="3056" spans="23:37" ht="16.5" customHeight="1" x14ac:dyDescent="0.25">
      <c r="W3056" s="156" t="s">
        <v>38</v>
      </c>
      <c r="X3056" s="156" t="s">
        <v>38</v>
      </c>
      <c r="Y3056" s="156" t="s">
        <v>38</v>
      </c>
      <c r="Z3056" s="156" t="s">
        <v>38</v>
      </c>
      <c r="AA3056" s="156" t="s">
        <v>38</v>
      </c>
      <c r="AB3056" s="156" t="s">
        <v>38</v>
      </c>
      <c r="AC3056" s="156" t="s">
        <v>38</v>
      </c>
      <c r="AD3056" s="96" t="s">
        <v>290</v>
      </c>
      <c r="AE3056" s="156" t="s">
        <v>38</v>
      </c>
      <c r="AF3056" s="156" t="s">
        <v>38</v>
      </c>
      <c r="AG3056" s="156" t="s">
        <v>38</v>
      </c>
      <c r="AH3056" s="156" t="s">
        <v>38</v>
      </c>
      <c r="AI3056" s="156" t="s">
        <v>38</v>
      </c>
      <c r="AJ3056" s="156" t="s">
        <v>38</v>
      </c>
      <c r="AK3056" s="156" t="s">
        <v>38</v>
      </c>
    </row>
    <row r="3057" spans="23:37" ht="16.5" customHeight="1" x14ac:dyDescent="0.25">
      <c r="W3057" s="156" t="s">
        <v>38</v>
      </c>
      <c r="X3057" s="156" t="s">
        <v>38</v>
      </c>
      <c r="Y3057" s="156" t="s">
        <v>38</v>
      </c>
      <c r="Z3057" s="156" t="s">
        <v>38</v>
      </c>
      <c r="AA3057" s="156" t="s">
        <v>38</v>
      </c>
      <c r="AB3057" s="156" t="s">
        <v>38</v>
      </c>
      <c r="AC3057" s="156" t="s">
        <v>38</v>
      </c>
      <c r="AD3057" s="96" t="s">
        <v>290</v>
      </c>
      <c r="AE3057" s="156" t="s">
        <v>38</v>
      </c>
      <c r="AF3057" s="156" t="s">
        <v>38</v>
      </c>
      <c r="AG3057" s="156" t="s">
        <v>38</v>
      </c>
      <c r="AH3057" s="156" t="s">
        <v>38</v>
      </c>
      <c r="AI3057" s="156" t="s">
        <v>38</v>
      </c>
      <c r="AJ3057" s="156" t="s">
        <v>38</v>
      </c>
      <c r="AK3057" s="156" t="s">
        <v>38</v>
      </c>
    </row>
    <row r="3058" spans="23:37" ht="16.5" customHeight="1" x14ac:dyDescent="0.25">
      <c r="W3058" s="156" t="s">
        <v>38</v>
      </c>
      <c r="X3058" s="156" t="s">
        <v>38</v>
      </c>
      <c r="Y3058" s="156" t="s">
        <v>38</v>
      </c>
      <c r="Z3058" s="156" t="s">
        <v>38</v>
      </c>
      <c r="AA3058" s="156" t="s">
        <v>38</v>
      </c>
      <c r="AB3058" s="156" t="s">
        <v>38</v>
      </c>
      <c r="AC3058" s="156" t="s">
        <v>38</v>
      </c>
      <c r="AD3058" s="96" t="s">
        <v>290</v>
      </c>
      <c r="AE3058" s="156" t="s">
        <v>38</v>
      </c>
      <c r="AF3058" s="156" t="s">
        <v>38</v>
      </c>
      <c r="AG3058" s="156" t="s">
        <v>38</v>
      </c>
      <c r="AH3058" s="156" t="s">
        <v>38</v>
      </c>
      <c r="AI3058" s="156" t="s">
        <v>38</v>
      </c>
      <c r="AJ3058" s="156" t="s">
        <v>38</v>
      </c>
      <c r="AK3058" s="156" t="s">
        <v>38</v>
      </c>
    </row>
    <row r="3059" spans="23:37" ht="16.5" customHeight="1" x14ac:dyDescent="0.25">
      <c r="W3059" s="156" t="s">
        <v>38</v>
      </c>
      <c r="X3059" s="156" t="s">
        <v>38</v>
      </c>
      <c r="Y3059" s="156" t="s">
        <v>38</v>
      </c>
      <c r="Z3059" s="156" t="s">
        <v>38</v>
      </c>
      <c r="AA3059" s="156" t="s">
        <v>38</v>
      </c>
      <c r="AB3059" s="156" t="s">
        <v>38</v>
      </c>
      <c r="AC3059" s="156" t="s">
        <v>38</v>
      </c>
      <c r="AD3059" s="96" t="s">
        <v>290</v>
      </c>
      <c r="AE3059" s="156" t="s">
        <v>38</v>
      </c>
      <c r="AF3059" s="156" t="s">
        <v>38</v>
      </c>
      <c r="AG3059" s="156" t="s">
        <v>38</v>
      </c>
      <c r="AH3059" s="156" t="s">
        <v>38</v>
      </c>
      <c r="AI3059" s="156" t="s">
        <v>38</v>
      </c>
      <c r="AJ3059" s="156" t="s">
        <v>38</v>
      </c>
      <c r="AK3059" s="156" t="s">
        <v>38</v>
      </c>
    </row>
    <row r="3060" spans="23:37" ht="16.5" customHeight="1" x14ac:dyDescent="0.25">
      <c r="W3060" s="156" t="s">
        <v>38</v>
      </c>
      <c r="X3060" s="156" t="s">
        <v>38</v>
      </c>
      <c r="Y3060" s="156" t="s">
        <v>38</v>
      </c>
      <c r="Z3060" s="156" t="s">
        <v>38</v>
      </c>
      <c r="AA3060" s="156" t="s">
        <v>38</v>
      </c>
      <c r="AB3060" s="156" t="s">
        <v>38</v>
      </c>
      <c r="AC3060" s="156" t="s">
        <v>38</v>
      </c>
      <c r="AD3060" s="96" t="s">
        <v>290</v>
      </c>
      <c r="AE3060" s="156" t="s">
        <v>38</v>
      </c>
      <c r="AF3060" s="156" t="s">
        <v>38</v>
      </c>
      <c r="AG3060" s="156" t="s">
        <v>38</v>
      </c>
      <c r="AH3060" s="156" t="s">
        <v>38</v>
      </c>
      <c r="AI3060" s="156" t="s">
        <v>38</v>
      </c>
      <c r="AJ3060" s="156" t="s">
        <v>38</v>
      </c>
      <c r="AK3060" s="156" t="s">
        <v>38</v>
      </c>
    </row>
    <row r="3061" spans="23:37" ht="16.5" customHeight="1" x14ac:dyDescent="0.25">
      <c r="W3061" s="156" t="s">
        <v>38</v>
      </c>
      <c r="X3061" s="156" t="s">
        <v>38</v>
      </c>
      <c r="Y3061" s="156" t="s">
        <v>38</v>
      </c>
      <c r="Z3061" s="156" t="s">
        <v>38</v>
      </c>
      <c r="AA3061" s="156" t="s">
        <v>38</v>
      </c>
      <c r="AB3061" s="156" t="s">
        <v>38</v>
      </c>
      <c r="AC3061" s="156" t="s">
        <v>38</v>
      </c>
      <c r="AD3061" s="96" t="s">
        <v>290</v>
      </c>
      <c r="AE3061" s="156" t="s">
        <v>38</v>
      </c>
      <c r="AF3061" s="156" t="s">
        <v>38</v>
      </c>
      <c r="AG3061" s="156" t="s">
        <v>38</v>
      </c>
      <c r="AH3061" s="156" t="s">
        <v>38</v>
      </c>
      <c r="AI3061" s="156" t="s">
        <v>38</v>
      </c>
      <c r="AJ3061" s="156" t="s">
        <v>38</v>
      </c>
      <c r="AK3061" s="156" t="s">
        <v>38</v>
      </c>
    </row>
    <row r="3062" spans="23:37" ht="16.5" customHeight="1" x14ac:dyDescent="0.25">
      <c r="W3062" s="156" t="s">
        <v>38</v>
      </c>
      <c r="X3062" s="156" t="s">
        <v>38</v>
      </c>
      <c r="Y3062" s="156" t="s">
        <v>38</v>
      </c>
      <c r="Z3062" s="156" t="s">
        <v>38</v>
      </c>
      <c r="AA3062" s="156" t="s">
        <v>38</v>
      </c>
      <c r="AB3062" s="156" t="s">
        <v>38</v>
      </c>
      <c r="AC3062" s="156" t="s">
        <v>38</v>
      </c>
      <c r="AD3062" s="96" t="s">
        <v>290</v>
      </c>
      <c r="AE3062" s="156" t="s">
        <v>38</v>
      </c>
      <c r="AF3062" s="156" t="s">
        <v>38</v>
      </c>
      <c r="AG3062" s="156" t="s">
        <v>38</v>
      </c>
      <c r="AH3062" s="156" t="s">
        <v>38</v>
      </c>
      <c r="AI3062" s="156" t="s">
        <v>38</v>
      </c>
      <c r="AJ3062" s="156" t="s">
        <v>38</v>
      </c>
      <c r="AK3062" s="156" t="s">
        <v>38</v>
      </c>
    </row>
    <row r="3063" spans="23:37" ht="16.5" customHeight="1" x14ac:dyDescent="0.25">
      <c r="W3063" s="156" t="s">
        <v>38</v>
      </c>
      <c r="X3063" s="156" t="s">
        <v>38</v>
      </c>
      <c r="Y3063" s="156" t="s">
        <v>38</v>
      </c>
      <c r="Z3063" s="156" t="s">
        <v>38</v>
      </c>
      <c r="AA3063" s="156" t="s">
        <v>38</v>
      </c>
      <c r="AB3063" s="156" t="s">
        <v>38</v>
      </c>
      <c r="AC3063" s="156" t="s">
        <v>38</v>
      </c>
      <c r="AD3063" s="96" t="s">
        <v>290</v>
      </c>
      <c r="AE3063" s="156" t="s">
        <v>38</v>
      </c>
      <c r="AF3063" s="156" t="s">
        <v>38</v>
      </c>
      <c r="AG3063" s="156" t="s">
        <v>38</v>
      </c>
      <c r="AH3063" s="156" t="s">
        <v>38</v>
      </c>
      <c r="AI3063" s="156" t="s">
        <v>38</v>
      </c>
      <c r="AJ3063" s="156" t="s">
        <v>38</v>
      </c>
      <c r="AK3063" s="156" t="s">
        <v>38</v>
      </c>
    </row>
    <row r="3064" spans="23:37" ht="16.5" customHeight="1" x14ac:dyDescent="0.25">
      <c r="W3064" s="156" t="s">
        <v>38</v>
      </c>
      <c r="X3064" s="156" t="s">
        <v>38</v>
      </c>
      <c r="Y3064" s="156" t="s">
        <v>38</v>
      </c>
      <c r="Z3064" s="156" t="s">
        <v>38</v>
      </c>
      <c r="AA3064" s="156" t="s">
        <v>38</v>
      </c>
      <c r="AB3064" s="156" t="s">
        <v>38</v>
      </c>
      <c r="AC3064" s="156" t="s">
        <v>38</v>
      </c>
      <c r="AD3064" s="96" t="s">
        <v>290</v>
      </c>
      <c r="AE3064" s="156" t="s">
        <v>38</v>
      </c>
      <c r="AF3064" s="156" t="s">
        <v>38</v>
      </c>
      <c r="AG3064" s="156" t="s">
        <v>38</v>
      </c>
      <c r="AH3064" s="156" t="s">
        <v>38</v>
      </c>
      <c r="AI3064" s="156" t="s">
        <v>38</v>
      </c>
      <c r="AJ3064" s="156" t="s">
        <v>38</v>
      </c>
      <c r="AK3064" s="156" t="s">
        <v>38</v>
      </c>
    </row>
    <row r="3065" spans="23:37" ht="16.5" customHeight="1" x14ac:dyDescent="0.25">
      <c r="W3065" s="156" t="s">
        <v>38</v>
      </c>
      <c r="X3065" s="156" t="s">
        <v>38</v>
      </c>
      <c r="Y3065" s="156" t="s">
        <v>38</v>
      </c>
      <c r="Z3065" s="156" t="s">
        <v>38</v>
      </c>
      <c r="AA3065" s="156" t="s">
        <v>38</v>
      </c>
      <c r="AB3065" s="156" t="s">
        <v>38</v>
      </c>
      <c r="AC3065" s="156" t="s">
        <v>38</v>
      </c>
      <c r="AD3065" s="96" t="s">
        <v>290</v>
      </c>
      <c r="AE3065" s="156" t="s">
        <v>38</v>
      </c>
      <c r="AF3065" s="156" t="s">
        <v>38</v>
      </c>
      <c r="AG3065" s="156" t="s">
        <v>38</v>
      </c>
      <c r="AH3065" s="156" t="s">
        <v>38</v>
      </c>
      <c r="AI3065" s="156" t="s">
        <v>38</v>
      </c>
      <c r="AJ3065" s="156" t="s">
        <v>38</v>
      </c>
      <c r="AK3065" s="156" t="s">
        <v>38</v>
      </c>
    </row>
    <row r="3066" spans="23:37" ht="16.5" customHeight="1" x14ac:dyDescent="0.25">
      <c r="W3066" s="156" t="s">
        <v>38</v>
      </c>
      <c r="X3066" s="156" t="s">
        <v>38</v>
      </c>
      <c r="Y3066" s="156" t="s">
        <v>38</v>
      </c>
      <c r="Z3066" s="156" t="s">
        <v>38</v>
      </c>
      <c r="AA3066" s="156" t="s">
        <v>38</v>
      </c>
      <c r="AB3066" s="156" t="s">
        <v>38</v>
      </c>
      <c r="AC3066" s="156" t="s">
        <v>38</v>
      </c>
      <c r="AD3066" s="96" t="s">
        <v>290</v>
      </c>
      <c r="AE3066" s="156" t="s">
        <v>38</v>
      </c>
      <c r="AF3066" s="156" t="s">
        <v>38</v>
      </c>
      <c r="AG3066" s="156" t="s">
        <v>38</v>
      </c>
      <c r="AH3066" s="156" t="s">
        <v>38</v>
      </c>
      <c r="AI3066" s="156" t="s">
        <v>38</v>
      </c>
      <c r="AJ3066" s="156" t="s">
        <v>38</v>
      </c>
      <c r="AK3066" s="156" t="s">
        <v>38</v>
      </c>
    </row>
    <row r="3067" spans="23:37" ht="16.5" customHeight="1" x14ac:dyDescent="0.25">
      <c r="W3067" s="156" t="s">
        <v>38</v>
      </c>
      <c r="X3067" s="156" t="s">
        <v>38</v>
      </c>
      <c r="Y3067" s="156" t="s">
        <v>38</v>
      </c>
      <c r="Z3067" s="156" t="s">
        <v>38</v>
      </c>
      <c r="AA3067" s="156" t="s">
        <v>38</v>
      </c>
      <c r="AB3067" s="156" t="s">
        <v>38</v>
      </c>
      <c r="AC3067" s="156" t="s">
        <v>38</v>
      </c>
      <c r="AD3067" s="96" t="s">
        <v>290</v>
      </c>
      <c r="AE3067" s="156" t="s">
        <v>38</v>
      </c>
      <c r="AF3067" s="156" t="s">
        <v>38</v>
      </c>
      <c r="AG3067" s="156" t="s">
        <v>38</v>
      </c>
      <c r="AH3067" s="156" t="s">
        <v>38</v>
      </c>
      <c r="AI3067" s="156" t="s">
        <v>38</v>
      </c>
      <c r="AJ3067" s="156" t="s">
        <v>38</v>
      </c>
      <c r="AK3067" s="156" t="s">
        <v>38</v>
      </c>
    </row>
    <row r="3068" spans="23:37" ht="16.5" customHeight="1" x14ac:dyDescent="0.25">
      <c r="W3068" s="156" t="s">
        <v>38</v>
      </c>
      <c r="X3068" s="156" t="s">
        <v>38</v>
      </c>
      <c r="Y3068" s="156" t="s">
        <v>38</v>
      </c>
      <c r="Z3068" s="156" t="s">
        <v>38</v>
      </c>
      <c r="AA3068" s="156" t="s">
        <v>38</v>
      </c>
      <c r="AB3068" s="156" t="s">
        <v>38</v>
      </c>
      <c r="AC3068" s="156" t="s">
        <v>38</v>
      </c>
      <c r="AD3068" s="96" t="s">
        <v>290</v>
      </c>
      <c r="AE3068" s="156" t="s">
        <v>38</v>
      </c>
      <c r="AF3068" s="156" t="s">
        <v>38</v>
      </c>
      <c r="AG3068" s="156" t="s">
        <v>38</v>
      </c>
      <c r="AH3068" s="156" t="s">
        <v>38</v>
      </c>
      <c r="AI3068" s="156" t="s">
        <v>38</v>
      </c>
      <c r="AJ3068" s="156" t="s">
        <v>38</v>
      </c>
      <c r="AK3068" s="156" t="s">
        <v>38</v>
      </c>
    </row>
    <row r="3069" spans="23:37" ht="16.5" customHeight="1" x14ac:dyDescent="0.25">
      <c r="W3069" s="156" t="s">
        <v>38</v>
      </c>
      <c r="X3069" s="156" t="s">
        <v>38</v>
      </c>
      <c r="Y3069" s="156" t="s">
        <v>38</v>
      </c>
      <c r="Z3069" s="156" t="s">
        <v>38</v>
      </c>
      <c r="AA3069" s="156" t="s">
        <v>38</v>
      </c>
      <c r="AB3069" s="156" t="s">
        <v>38</v>
      </c>
      <c r="AC3069" s="156" t="s">
        <v>38</v>
      </c>
      <c r="AD3069" s="96" t="s">
        <v>290</v>
      </c>
      <c r="AE3069" s="156" t="s">
        <v>38</v>
      </c>
      <c r="AF3069" s="156" t="s">
        <v>38</v>
      </c>
      <c r="AG3069" s="156" t="s">
        <v>38</v>
      </c>
      <c r="AH3069" s="156" t="s">
        <v>38</v>
      </c>
      <c r="AI3069" s="156" t="s">
        <v>38</v>
      </c>
      <c r="AJ3069" s="156" t="s">
        <v>38</v>
      </c>
      <c r="AK3069" s="156" t="s">
        <v>38</v>
      </c>
    </row>
    <row r="3070" spans="23:37" ht="16.5" customHeight="1" x14ac:dyDescent="0.25">
      <c r="W3070" s="156" t="s">
        <v>38</v>
      </c>
      <c r="X3070" s="156" t="s">
        <v>38</v>
      </c>
      <c r="Y3070" s="156" t="s">
        <v>38</v>
      </c>
      <c r="Z3070" s="156" t="s">
        <v>38</v>
      </c>
      <c r="AA3070" s="156" t="s">
        <v>38</v>
      </c>
      <c r="AB3070" s="156" t="s">
        <v>38</v>
      </c>
      <c r="AC3070" s="156" t="s">
        <v>38</v>
      </c>
      <c r="AD3070" s="96" t="s">
        <v>290</v>
      </c>
      <c r="AE3070" s="156" t="s">
        <v>38</v>
      </c>
      <c r="AF3070" s="156" t="s">
        <v>38</v>
      </c>
      <c r="AG3070" s="156" t="s">
        <v>38</v>
      </c>
      <c r="AH3070" s="156" t="s">
        <v>38</v>
      </c>
      <c r="AI3070" s="156" t="s">
        <v>38</v>
      </c>
      <c r="AJ3070" s="156" t="s">
        <v>38</v>
      </c>
      <c r="AK3070" s="156" t="s">
        <v>38</v>
      </c>
    </row>
    <row r="3071" spans="23:37" ht="16.5" customHeight="1" x14ac:dyDescent="0.25">
      <c r="W3071" s="156" t="s">
        <v>38</v>
      </c>
      <c r="X3071" s="156" t="s">
        <v>38</v>
      </c>
      <c r="Y3071" s="156" t="s">
        <v>38</v>
      </c>
      <c r="Z3071" s="156" t="s">
        <v>38</v>
      </c>
      <c r="AA3071" s="156" t="s">
        <v>38</v>
      </c>
      <c r="AB3071" s="156" t="s">
        <v>38</v>
      </c>
      <c r="AC3071" s="156" t="s">
        <v>38</v>
      </c>
      <c r="AD3071" s="96" t="s">
        <v>290</v>
      </c>
      <c r="AE3071" s="156" t="s">
        <v>38</v>
      </c>
      <c r="AF3071" s="156" t="s">
        <v>38</v>
      </c>
      <c r="AG3071" s="156" t="s">
        <v>38</v>
      </c>
      <c r="AH3071" s="156" t="s">
        <v>38</v>
      </c>
      <c r="AI3071" s="156" t="s">
        <v>38</v>
      </c>
      <c r="AJ3071" s="156" t="s">
        <v>38</v>
      </c>
      <c r="AK3071" s="156" t="s">
        <v>38</v>
      </c>
    </row>
    <row r="3072" spans="23:37" ht="16.5" customHeight="1" x14ac:dyDescent="0.25">
      <c r="W3072" s="156" t="s">
        <v>38</v>
      </c>
      <c r="X3072" s="156" t="s">
        <v>38</v>
      </c>
      <c r="Y3072" s="156" t="s">
        <v>38</v>
      </c>
      <c r="Z3072" s="156" t="s">
        <v>38</v>
      </c>
      <c r="AA3072" s="156" t="s">
        <v>38</v>
      </c>
      <c r="AB3072" s="156" t="s">
        <v>38</v>
      </c>
      <c r="AC3072" s="156" t="s">
        <v>38</v>
      </c>
      <c r="AD3072" s="96" t="s">
        <v>290</v>
      </c>
      <c r="AE3072" s="156" t="s">
        <v>38</v>
      </c>
      <c r="AF3072" s="156" t="s">
        <v>38</v>
      </c>
      <c r="AG3072" s="156" t="s">
        <v>38</v>
      </c>
      <c r="AH3072" s="156" t="s">
        <v>38</v>
      </c>
      <c r="AI3072" s="156" t="s">
        <v>38</v>
      </c>
      <c r="AJ3072" s="156" t="s">
        <v>38</v>
      </c>
      <c r="AK3072" s="156" t="s">
        <v>38</v>
      </c>
    </row>
    <row r="3073" spans="23:37" ht="16.5" customHeight="1" x14ac:dyDescent="0.25">
      <c r="W3073" s="156" t="s">
        <v>38</v>
      </c>
      <c r="X3073" s="156" t="s">
        <v>38</v>
      </c>
      <c r="Y3073" s="156" t="s">
        <v>38</v>
      </c>
      <c r="Z3073" s="156" t="s">
        <v>38</v>
      </c>
      <c r="AA3073" s="156" t="s">
        <v>38</v>
      </c>
      <c r="AB3073" s="156" t="s">
        <v>38</v>
      </c>
      <c r="AC3073" s="156" t="s">
        <v>38</v>
      </c>
      <c r="AD3073" s="96" t="s">
        <v>290</v>
      </c>
      <c r="AE3073" s="156" t="s">
        <v>38</v>
      </c>
      <c r="AF3073" s="156" t="s">
        <v>38</v>
      </c>
      <c r="AG3073" s="156" t="s">
        <v>38</v>
      </c>
      <c r="AH3073" s="156" t="s">
        <v>38</v>
      </c>
      <c r="AI3073" s="156" t="s">
        <v>38</v>
      </c>
      <c r="AJ3073" s="156" t="s">
        <v>38</v>
      </c>
      <c r="AK3073" s="156" t="s">
        <v>38</v>
      </c>
    </row>
    <row r="3074" spans="23:37" ht="16.5" customHeight="1" x14ac:dyDescent="0.25">
      <c r="W3074" s="156" t="s">
        <v>38</v>
      </c>
      <c r="X3074" s="156" t="s">
        <v>38</v>
      </c>
      <c r="Y3074" s="156" t="s">
        <v>38</v>
      </c>
      <c r="Z3074" s="156" t="s">
        <v>38</v>
      </c>
      <c r="AA3074" s="156" t="s">
        <v>38</v>
      </c>
      <c r="AB3074" s="156" t="s">
        <v>38</v>
      </c>
      <c r="AC3074" s="156" t="s">
        <v>38</v>
      </c>
      <c r="AD3074" s="96" t="s">
        <v>290</v>
      </c>
      <c r="AE3074" s="156" t="s">
        <v>38</v>
      </c>
      <c r="AF3074" s="156" t="s">
        <v>38</v>
      </c>
      <c r="AG3074" s="156" t="s">
        <v>38</v>
      </c>
      <c r="AH3074" s="156" t="s">
        <v>38</v>
      </c>
      <c r="AI3074" s="156" t="s">
        <v>38</v>
      </c>
      <c r="AJ3074" s="156" t="s">
        <v>38</v>
      </c>
      <c r="AK3074" s="156" t="s">
        <v>38</v>
      </c>
    </row>
    <row r="3075" spans="23:37" ht="16.5" customHeight="1" x14ac:dyDescent="0.25">
      <c r="W3075" s="156" t="s">
        <v>38</v>
      </c>
      <c r="X3075" s="156" t="s">
        <v>38</v>
      </c>
      <c r="Y3075" s="156" t="s">
        <v>38</v>
      </c>
      <c r="Z3075" s="156" t="s">
        <v>38</v>
      </c>
      <c r="AA3075" s="156" t="s">
        <v>38</v>
      </c>
      <c r="AB3075" s="156" t="s">
        <v>38</v>
      </c>
      <c r="AC3075" s="156" t="s">
        <v>38</v>
      </c>
      <c r="AD3075" s="96" t="s">
        <v>290</v>
      </c>
      <c r="AE3075" s="156" t="s">
        <v>38</v>
      </c>
      <c r="AF3075" s="156" t="s">
        <v>38</v>
      </c>
      <c r="AG3075" s="156" t="s">
        <v>38</v>
      </c>
      <c r="AH3075" s="156" t="s">
        <v>38</v>
      </c>
      <c r="AI3075" s="156" t="s">
        <v>38</v>
      </c>
      <c r="AJ3075" s="156" t="s">
        <v>38</v>
      </c>
      <c r="AK3075" s="156" t="s">
        <v>38</v>
      </c>
    </row>
    <row r="3076" spans="23:37" ht="16.5" customHeight="1" x14ac:dyDescent="0.25">
      <c r="W3076" s="156" t="s">
        <v>38</v>
      </c>
      <c r="X3076" s="156" t="s">
        <v>38</v>
      </c>
      <c r="Y3076" s="156" t="s">
        <v>38</v>
      </c>
      <c r="Z3076" s="156" t="s">
        <v>38</v>
      </c>
      <c r="AA3076" s="156" t="s">
        <v>38</v>
      </c>
      <c r="AB3076" s="156" t="s">
        <v>38</v>
      </c>
      <c r="AC3076" s="156" t="s">
        <v>38</v>
      </c>
      <c r="AD3076" s="96" t="s">
        <v>290</v>
      </c>
      <c r="AE3076" s="156" t="s">
        <v>38</v>
      </c>
      <c r="AF3076" s="156" t="s">
        <v>38</v>
      </c>
      <c r="AG3076" s="156" t="s">
        <v>38</v>
      </c>
      <c r="AH3076" s="156" t="s">
        <v>38</v>
      </c>
      <c r="AI3076" s="156" t="s">
        <v>38</v>
      </c>
      <c r="AJ3076" s="156" t="s">
        <v>38</v>
      </c>
      <c r="AK3076" s="156" t="s">
        <v>38</v>
      </c>
    </row>
    <row r="3077" spans="23:37" ht="16.5" customHeight="1" x14ac:dyDescent="0.25">
      <c r="W3077" s="156" t="s">
        <v>38</v>
      </c>
      <c r="X3077" s="156" t="s">
        <v>38</v>
      </c>
      <c r="Y3077" s="156" t="s">
        <v>38</v>
      </c>
      <c r="Z3077" s="156" t="s">
        <v>38</v>
      </c>
      <c r="AA3077" s="156" t="s">
        <v>38</v>
      </c>
      <c r="AB3077" s="156" t="s">
        <v>38</v>
      </c>
      <c r="AC3077" s="156" t="s">
        <v>38</v>
      </c>
      <c r="AD3077" s="96" t="s">
        <v>290</v>
      </c>
      <c r="AE3077" s="156" t="s">
        <v>38</v>
      </c>
      <c r="AF3077" s="156" t="s">
        <v>38</v>
      </c>
      <c r="AG3077" s="156" t="s">
        <v>38</v>
      </c>
      <c r="AH3077" s="156" t="s">
        <v>38</v>
      </c>
      <c r="AI3077" s="156" t="s">
        <v>38</v>
      </c>
      <c r="AJ3077" s="156" t="s">
        <v>38</v>
      </c>
      <c r="AK3077" s="156" t="s">
        <v>38</v>
      </c>
    </row>
    <row r="3078" spans="23:37" ht="16.5" customHeight="1" x14ac:dyDescent="0.25">
      <c r="W3078" s="156" t="s">
        <v>38</v>
      </c>
      <c r="X3078" s="156" t="s">
        <v>38</v>
      </c>
      <c r="Y3078" s="156" t="s">
        <v>38</v>
      </c>
      <c r="Z3078" s="156" t="s">
        <v>38</v>
      </c>
      <c r="AA3078" s="156" t="s">
        <v>38</v>
      </c>
      <c r="AB3078" s="156" t="s">
        <v>38</v>
      </c>
      <c r="AC3078" s="156" t="s">
        <v>38</v>
      </c>
      <c r="AD3078" s="96" t="s">
        <v>290</v>
      </c>
      <c r="AE3078" s="156" t="s">
        <v>38</v>
      </c>
      <c r="AF3078" s="156" t="s">
        <v>38</v>
      </c>
      <c r="AG3078" s="156" t="s">
        <v>38</v>
      </c>
      <c r="AH3078" s="156" t="s">
        <v>38</v>
      </c>
      <c r="AI3078" s="156" t="s">
        <v>38</v>
      </c>
      <c r="AJ3078" s="156" t="s">
        <v>38</v>
      </c>
      <c r="AK3078" s="156" t="s">
        <v>38</v>
      </c>
    </row>
    <row r="3079" spans="23:37" ht="16.5" customHeight="1" x14ac:dyDescent="0.25">
      <c r="W3079" s="156" t="s">
        <v>38</v>
      </c>
      <c r="X3079" s="156" t="s">
        <v>38</v>
      </c>
      <c r="Y3079" s="156" t="s">
        <v>38</v>
      </c>
      <c r="Z3079" s="156" t="s">
        <v>38</v>
      </c>
      <c r="AA3079" s="156" t="s">
        <v>38</v>
      </c>
      <c r="AB3079" s="156" t="s">
        <v>38</v>
      </c>
      <c r="AC3079" s="156" t="s">
        <v>38</v>
      </c>
      <c r="AD3079" s="96" t="s">
        <v>290</v>
      </c>
      <c r="AE3079" s="156" t="s">
        <v>38</v>
      </c>
      <c r="AF3079" s="156" t="s">
        <v>38</v>
      </c>
      <c r="AG3079" s="156" t="s">
        <v>38</v>
      </c>
      <c r="AH3079" s="156" t="s">
        <v>38</v>
      </c>
      <c r="AI3079" s="156" t="s">
        <v>38</v>
      </c>
      <c r="AJ3079" s="156" t="s">
        <v>38</v>
      </c>
      <c r="AK3079" s="156" t="s">
        <v>38</v>
      </c>
    </row>
    <row r="3080" spans="23:37" ht="16.5" customHeight="1" x14ac:dyDescent="0.25">
      <c r="W3080" s="156" t="s">
        <v>38</v>
      </c>
      <c r="X3080" s="156" t="s">
        <v>38</v>
      </c>
      <c r="Y3080" s="156" t="s">
        <v>38</v>
      </c>
      <c r="Z3080" s="156" t="s">
        <v>38</v>
      </c>
      <c r="AA3080" s="156" t="s">
        <v>38</v>
      </c>
      <c r="AB3080" s="156" t="s">
        <v>38</v>
      </c>
      <c r="AC3080" s="156" t="s">
        <v>38</v>
      </c>
      <c r="AD3080" s="96" t="s">
        <v>290</v>
      </c>
      <c r="AE3080" s="156" t="s">
        <v>38</v>
      </c>
      <c r="AF3080" s="156" t="s">
        <v>38</v>
      </c>
      <c r="AG3080" s="156" t="s">
        <v>38</v>
      </c>
      <c r="AH3080" s="156" t="s">
        <v>38</v>
      </c>
      <c r="AI3080" s="156" t="s">
        <v>38</v>
      </c>
      <c r="AJ3080" s="156" t="s">
        <v>38</v>
      </c>
      <c r="AK3080" s="156" t="s">
        <v>38</v>
      </c>
    </row>
    <row r="3081" spans="23:37" ht="16.5" customHeight="1" x14ac:dyDescent="0.25">
      <c r="W3081" s="156" t="s">
        <v>38</v>
      </c>
      <c r="X3081" s="156" t="s">
        <v>38</v>
      </c>
      <c r="Y3081" s="156" t="s">
        <v>38</v>
      </c>
      <c r="Z3081" s="156" t="s">
        <v>38</v>
      </c>
      <c r="AA3081" s="156" t="s">
        <v>38</v>
      </c>
      <c r="AB3081" s="156" t="s">
        <v>38</v>
      </c>
      <c r="AC3081" s="156" t="s">
        <v>38</v>
      </c>
      <c r="AD3081" s="96" t="s">
        <v>290</v>
      </c>
      <c r="AE3081" s="156" t="s">
        <v>38</v>
      </c>
      <c r="AF3081" s="156" t="s">
        <v>38</v>
      </c>
      <c r="AG3081" s="156" t="s">
        <v>38</v>
      </c>
      <c r="AH3081" s="156" t="s">
        <v>38</v>
      </c>
      <c r="AI3081" s="156" t="s">
        <v>38</v>
      </c>
      <c r="AJ3081" s="156" t="s">
        <v>38</v>
      </c>
      <c r="AK3081" s="156" t="s">
        <v>38</v>
      </c>
    </row>
    <row r="3082" spans="23:37" ht="16.5" customHeight="1" x14ac:dyDescent="0.25">
      <c r="W3082" s="156" t="s">
        <v>38</v>
      </c>
      <c r="X3082" s="156" t="s">
        <v>38</v>
      </c>
      <c r="Y3082" s="156" t="s">
        <v>38</v>
      </c>
      <c r="Z3082" s="156" t="s">
        <v>38</v>
      </c>
      <c r="AA3082" s="156" t="s">
        <v>38</v>
      </c>
      <c r="AB3082" s="156" t="s">
        <v>38</v>
      </c>
      <c r="AC3082" s="156" t="s">
        <v>38</v>
      </c>
      <c r="AD3082" s="96" t="s">
        <v>290</v>
      </c>
      <c r="AE3082" s="156" t="s">
        <v>38</v>
      </c>
      <c r="AF3082" s="156" t="s">
        <v>38</v>
      </c>
      <c r="AG3082" s="156" t="s">
        <v>38</v>
      </c>
      <c r="AH3082" s="156" t="s">
        <v>38</v>
      </c>
      <c r="AI3082" s="156" t="s">
        <v>38</v>
      </c>
      <c r="AJ3082" s="156" t="s">
        <v>38</v>
      </c>
      <c r="AK3082" s="156" t="s">
        <v>38</v>
      </c>
    </row>
    <row r="3083" spans="23:37" ht="16.5" customHeight="1" x14ac:dyDescent="0.25">
      <c r="W3083" s="156" t="s">
        <v>38</v>
      </c>
      <c r="X3083" s="156" t="s">
        <v>38</v>
      </c>
      <c r="Y3083" s="156" t="s">
        <v>38</v>
      </c>
      <c r="Z3083" s="156" t="s">
        <v>38</v>
      </c>
      <c r="AA3083" s="156" t="s">
        <v>38</v>
      </c>
      <c r="AB3083" s="156" t="s">
        <v>38</v>
      </c>
      <c r="AC3083" s="156" t="s">
        <v>38</v>
      </c>
      <c r="AD3083" s="96" t="s">
        <v>290</v>
      </c>
      <c r="AE3083" s="156" t="s">
        <v>38</v>
      </c>
      <c r="AF3083" s="156" t="s">
        <v>38</v>
      </c>
      <c r="AG3083" s="156" t="s">
        <v>38</v>
      </c>
      <c r="AH3083" s="156" t="s">
        <v>38</v>
      </c>
      <c r="AI3083" s="156" t="s">
        <v>38</v>
      </c>
      <c r="AJ3083" s="156" t="s">
        <v>38</v>
      </c>
      <c r="AK3083" s="156" t="s">
        <v>38</v>
      </c>
    </row>
    <row r="3084" spans="23:37" ht="16.5" customHeight="1" x14ac:dyDescent="0.25">
      <c r="W3084" s="156" t="s">
        <v>38</v>
      </c>
      <c r="X3084" s="156" t="s">
        <v>38</v>
      </c>
      <c r="Y3084" s="156" t="s">
        <v>38</v>
      </c>
      <c r="Z3084" s="156" t="s">
        <v>38</v>
      </c>
      <c r="AA3084" s="156" t="s">
        <v>38</v>
      </c>
      <c r="AB3084" s="156" t="s">
        <v>38</v>
      </c>
      <c r="AC3084" s="156" t="s">
        <v>38</v>
      </c>
      <c r="AD3084" s="96" t="s">
        <v>290</v>
      </c>
      <c r="AE3084" s="156" t="s">
        <v>38</v>
      </c>
      <c r="AF3084" s="156" t="s">
        <v>38</v>
      </c>
      <c r="AG3084" s="156" t="s">
        <v>38</v>
      </c>
      <c r="AH3084" s="156" t="s">
        <v>38</v>
      </c>
      <c r="AI3084" s="156" t="s">
        <v>38</v>
      </c>
      <c r="AJ3084" s="156" t="s">
        <v>38</v>
      </c>
      <c r="AK3084" s="156" t="s">
        <v>38</v>
      </c>
    </row>
    <row r="3085" spans="23:37" ht="16.5" customHeight="1" x14ac:dyDescent="0.25">
      <c r="W3085" s="156" t="s">
        <v>38</v>
      </c>
      <c r="X3085" s="156" t="s">
        <v>38</v>
      </c>
      <c r="Y3085" s="156" t="s">
        <v>38</v>
      </c>
      <c r="Z3085" s="156" t="s">
        <v>38</v>
      </c>
      <c r="AA3085" s="156" t="s">
        <v>38</v>
      </c>
      <c r="AB3085" s="156" t="s">
        <v>38</v>
      </c>
      <c r="AC3085" s="156" t="s">
        <v>38</v>
      </c>
      <c r="AD3085" s="96" t="s">
        <v>290</v>
      </c>
      <c r="AE3085" s="156" t="s">
        <v>38</v>
      </c>
      <c r="AF3085" s="156" t="s">
        <v>38</v>
      </c>
      <c r="AG3085" s="156" t="s">
        <v>38</v>
      </c>
      <c r="AH3085" s="156" t="s">
        <v>38</v>
      </c>
      <c r="AI3085" s="156" t="s">
        <v>38</v>
      </c>
      <c r="AJ3085" s="156" t="s">
        <v>38</v>
      </c>
      <c r="AK3085" s="156" t="s">
        <v>38</v>
      </c>
    </row>
    <row r="3086" spans="23:37" ht="16.5" customHeight="1" x14ac:dyDescent="0.25">
      <c r="W3086" s="156" t="s">
        <v>38</v>
      </c>
      <c r="X3086" s="156" t="s">
        <v>38</v>
      </c>
      <c r="Y3086" s="156" t="s">
        <v>38</v>
      </c>
      <c r="Z3086" s="156" t="s">
        <v>38</v>
      </c>
      <c r="AA3086" s="156" t="s">
        <v>38</v>
      </c>
      <c r="AB3086" s="156" t="s">
        <v>38</v>
      </c>
      <c r="AC3086" s="156" t="s">
        <v>38</v>
      </c>
      <c r="AD3086" s="96" t="s">
        <v>290</v>
      </c>
      <c r="AE3086" s="156" t="s">
        <v>38</v>
      </c>
      <c r="AF3086" s="156" t="s">
        <v>38</v>
      </c>
      <c r="AG3086" s="156" t="s">
        <v>38</v>
      </c>
      <c r="AH3086" s="156" t="s">
        <v>38</v>
      </c>
      <c r="AI3086" s="156" t="s">
        <v>38</v>
      </c>
      <c r="AJ3086" s="156" t="s">
        <v>38</v>
      </c>
      <c r="AK3086" s="156" t="s">
        <v>38</v>
      </c>
    </row>
    <row r="3087" spans="23:37" ht="16.5" customHeight="1" x14ac:dyDescent="0.25">
      <c r="W3087" s="156" t="s">
        <v>38</v>
      </c>
      <c r="X3087" s="156" t="s">
        <v>38</v>
      </c>
      <c r="Y3087" s="156" t="s">
        <v>38</v>
      </c>
      <c r="Z3087" s="156" t="s">
        <v>38</v>
      </c>
      <c r="AA3087" s="156" t="s">
        <v>38</v>
      </c>
      <c r="AB3087" s="156" t="s">
        <v>38</v>
      </c>
      <c r="AC3087" s="156" t="s">
        <v>38</v>
      </c>
      <c r="AD3087" s="96" t="s">
        <v>290</v>
      </c>
      <c r="AE3087" s="156" t="s">
        <v>38</v>
      </c>
      <c r="AF3087" s="156" t="s">
        <v>38</v>
      </c>
      <c r="AG3087" s="156" t="s">
        <v>38</v>
      </c>
      <c r="AH3087" s="156" t="s">
        <v>38</v>
      </c>
      <c r="AI3087" s="156" t="s">
        <v>38</v>
      </c>
      <c r="AJ3087" s="156" t="s">
        <v>38</v>
      </c>
      <c r="AK3087" s="156" t="s">
        <v>38</v>
      </c>
    </row>
    <row r="3088" spans="23:37" ht="16.5" customHeight="1" x14ac:dyDescent="0.25">
      <c r="W3088" s="156" t="s">
        <v>38</v>
      </c>
      <c r="X3088" s="156" t="s">
        <v>38</v>
      </c>
      <c r="Y3088" s="156" t="s">
        <v>38</v>
      </c>
      <c r="Z3088" s="156" t="s">
        <v>38</v>
      </c>
      <c r="AA3088" s="156" t="s">
        <v>38</v>
      </c>
      <c r="AB3088" s="156" t="s">
        <v>38</v>
      </c>
      <c r="AC3088" s="156" t="s">
        <v>38</v>
      </c>
      <c r="AD3088" s="96" t="s">
        <v>290</v>
      </c>
      <c r="AE3088" s="156" t="s">
        <v>38</v>
      </c>
      <c r="AF3088" s="156" t="s">
        <v>38</v>
      </c>
      <c r="AG3088" s="156" t="s">
        <v>38</v>
      </c>
      <c r="AH3088" s="156" t="s">
        <v>38</v>
      </c>
      <c r="AI3088" s="156" t="s">
        <v>38</v>
      </c>
      <c r="AJ3088" s="156" t="s">
        <v>38</v>
      </c>
      <c r="AK3088" s="156" t="s">
        <v>38</v>
      </c>
    </row>
    <row r="3089" spans="23:37" ht="16.5" customHeight="1" x14ac:dyDescent="0.25">
      <c r="W3089" s="156" t="s">
        <v>38</v>
      </c>
      <c r="X3089" s="156" t="s">
        <v>38</v>
      </c>
      <c r="Y3089" s="156" t="s">
        <v>38</v>
      </c>
      <c r="Z3089" s="156" t="s">
        <v>38</v>
      </c>
      <c r="AA3089" s="156" t="s">
        <v>38</v>
      </c>
      <c r="AB3089" s="156" t="s">
        <v>38</v>
      </c>
      <c r="AC3089" s="156" t="s">
        <v>38</v>
      </c>
      <c r="AD3089" s="96" t="s">
        <v>290</v>
      </c>
      <c r="AE3089" s="156" t="s">
        <v>38</v>
      </c>
      <c r="AF3089" s="156" t="s">
        <v>38</v>
      </c>
      <c r="AG3089" s="156" t="s">
        <v>38</v>
      </c>
      <c r="AH3089" s="156" t="s">
        <v>38</v>
      </c>
      <c r="AI3089" s="156" t="s">
        <v>38</v>
      </c>
      <c r="AJ3089" s="156" t="s">
        <v>38</v>
      </c>
      <c r="AK3089" s="156" t="s">
        <v>38</v>
      </c>
    </row>
    <row r="3090" spans="23:37" ht="16.5" customHeight="1" x14ac:dyDescent="0.25">
      <c r="W3090" s="156" t="s">
        <v>38</v>
      </c>
      <c r="X3090" s="156" t="s">
        <v>38</v>
      </c>
      <c r="Y3090" s="156" t="s">
        <v>38</v>
      </c>
      <c r="Z3090" s="156" t="s">
        <v>38</v>
      </c>
      <c r="AA3090" s="156" t="s">
        <v>38</v>
      </c>
      <c r="AB3090" s="156" t="s">
        <v>38</v>
      </c>
      <c r="AC3090" s="156" t="s">
        <v>38</v>
      </c>
      <c r="AD3090" s="96" t="s">
        <v>290</v>
      </c>
      <c r="AE3090" s="156" t="s">
        <v>38</v>
      </c>
      <c r="AF3090" s="156" t="s">
        <v>38</v>
      </c>
      <c r="AG3090" s="156" t="s">
        <v>38</v>
      </c>
      <c r="AH3090" s="156" t="s">
        <v>38</v>
      </c>
      <c r="AI3090" s="156" t="s">
        <v>38</v>
      </c>
      <c r="AJ3090" s="156" t="s">
        <v>38</v>
      </c>
      <c r="AK3090" s="156" t="s">
        <v>38</v>
      </c>
    </row>
    <row r="3091" spans="23:37" ht="16.5" customHeight="1" x14ac:dyDescent="0.25">
      <c r="W3091" s="156" t="s">
        <v>38</v>
      </c>
      <c r="X3091" s="156" t="s">
        <v>38</v>
      </c>
      <c r="Y3091" s="156" t="s">
        <v>38</v>
      </c>
      <c r="Z3091" s="156" t="s">
        <v>38</v>
      </c>
      <c r="AA3091" s="156" t="s">
        <v>38</v>
      </c>
      <c r="AB3091" s="156" t="s">
        <v>38</v>
      </c>
      <c r="AC3091" s="156" t="s">
        <v>38</v>
      </c>
      <c r="AD3091" s="96" t="s">
        <v>290</v>
      </c>
      <c r="AE3091" s="156" t="s">
        <v>38</v>
      </c>
      <c r="AF3091" s="156" t="s">
        <v>38</v>
      </c>
      <c r="AG3091" s="156" t="s">
        <v>38</v>
      </c>
      <c r="AH3091" s="156" t="s">
        <v>38</v>
      </c>
      <c r="AI3091" s="156" t="s">
        <v>38</v>
      </c>
      <c r="AJ3091" s="156" t="s">
        <v>38</v>
      </c>
      <c r="AK3091" s="156" t="s">
        <v>38</v>
      </c>
    </row>
    <row r="3092" spans="23:37" ht="16.5" customHeight="1" x14ac:dyDescent="0.25">
      <c r="W3092" s="156" t="s">
        <v>38</v>
      </c>
      <c r="X3092" s="156" t="s">
        <v>38</v>
      </c>
      <c r="Y3092" s="156" t="s">
        <v>38</v>
      </c>
      <c r="Z3092" s="156" t="s">
        <v>38</v>
      </c>
      <c r="AA3092" s="156" t="s">
        <v>38</v>
      </c>
      <c r="AB3092" s="156" t="s">
        <v>38</v>
      </c>
      <c r="AC3092" s="156" t="s">
        <v>38</v>
      </c>
      <c r="AD3092" s="96" t="s">
        <v>290</v>
      </c>
      <c r="AE3092" s="156" t="s">
        <v>38</v>
      </c>
      <c r="AF3092" s="156" t="s">
        <v>38</v>
      </c>
      <c r="AG3092" s="156" t="s">
        <v>38</v>
      </c>
      <c r="AH3092" s="156" t="s">
        <v>38</v>
      </c>
      <c r="AI3092" s="156" t="s">
        <v>38</v>
      </c>
      <c r="AJ3092" s="156" t="s">
        <v>38</v>
      </c>
      <c r="AK3092" s="156" t="s">
        <v>38</v>
      </c>
    </row>
    <row r="3093" spans="23:37" ht="16.5" customHeight="1" x14ac:dyDescent="0.25">
      <c r="W3093" s="156" t="s">
        <v>38</v>
      </c>
      <c r="X3093" s="156" t="s">
        <v>38</v>
      </c>
      <c r="Y3093" s="156" t="s">
        <v>38</v>
      </c>
      <c r="Z3093" s="156" t="s">
        <v>38</v>
      </c>
      <c r="AA3093" s="156" t="s">
        <v>38</v>
      </c>
      <c r="AB3093" s="156" t="s">
        <v>38</v>
      </c>
      <c r="AC3093" s="156" t="s">
        <v>38</v>
      </c>
      <c r="AD3093" s="96" t="s">
        <v>290</v>
      </c>
      <c r="AE3093" s="156" t="s">
        <v>38</v>
      </c>
      <c r="AF3093" s="156" t="s">
        <v>38</v>
      </c>
      <c r="AG3093" s="156" t="s">
        <v>38</v>
      </c>
      <c r="AH3093" s="156" t="s">
        <v>38</v>
      </c>
      <c r="AI3093" s="156" t="s">
        <v>38</v>
      </c>
      <c r="AJ3093" s="156" t="s">
        <v>38</v>
      </c>
      <c r="AK3093" s="156" t="s">
        <v>38</v>
      </c>
    </row>
    <row r="3094" spans="23:37" ht="16.5" customHeight="1" x14ac:dyDescent="0.25">
      <c r="W3094" s="156" t="s">
        <v>38</v>
      </c>
      <c r="X3094" s="156" t="s">
        <v>38</v>
      </c>
      <c r="Y3094" s="156" t="s">
        <v>38</v>
      </c>
      <c r="Z3094" s="156" t="s">
        <v>38</v>
      </c>
      <c r="AA3094" s="156" t="s">
        <v>38</v>
      </c>
      <c r="AB3094" s="156" t="s">
        <v>38</v>
      </c>
      <c r="AC3094" s="156" t="s">
        <v>38</v>
      </c>
      <c r="AD3094" s="96" t="s">
        <v>290</v>
      </c>
      <c r="AE3094" s="156" t="s">
        <v>38</v>
      </c>
      <c r="AF3094" s="156" t="s">
        <v>38</v>
      </c>
      <c r="AG3094" s="156" t="s">
        <v>38</v>
      </c>
      <c r="AH3094" s="156" t="s">
        <v>38</v>
      </c>
      <c r="AI3094" s="156" t="s">
        <v>38</v>
      </c>
      <c r="AJ3094" s="156" t="s">
        <v>38</v>
      </c>
      <c r="AK3094" s="156" t="s">
        <v>38</v>
      </c>
    </row>
    <row r="3095" spans="23:37" ht="16.5" customHeight="1" x14ac:dyDescent="0.25">
      <c r="W3095" s="156" t="s">
        <v>38</v>
      </c>
      <c r="X3095" s="156" t="s">
        <v>38</v>
      </c>
      <c r="Y3095" s="156" t="s">
        <v>38</v>
      </c>
      <c r="Z3095" s="156" t="s">
        <v>38</v>
      </c>
      <c r="AA3095" s="156" t="s">
        <v>38</v>
      </c>
      <c r="AB3095" s="156" t="s">
        <v>38</v>
      </c>
      <c r="AC3095" s="156" t="s">
        <v>38</v>
      </c>
      <c r="AD3095" s="96" t="s">
        <v>290</v>
      </c>
      <c r="AE3095" s="156" t="s">
        <v>38</v>
      </c>
      <c r="AF3095" s="156" t="s">
        <v>38</v>
      </c>
      <c r="AG3095" s="156" t="s">
        <v>38</v>
      </c>
      <c r="AH3095" s="156" t="s">
        <v>38</v>
      </c>
      <c r="AI3095" s="156" t="s">
        <v>38</v>
      </c>
      <c r="AJ3095" s="156" t="s">
        <v>38</v>
      </c>
      <c r="AK3095" s="156" t="s">
        <v>38</v>
      </c>
    </row>
    <row r="3096" spans="23:37" ht="16.5" customHeight="1" x14ac:dyDescent="0.25">
      <c r="W3096" s="156" t="s">
        <v>38</v>
      </c>
      <c r="X3096" s="156" t="s">
        <v>38</v>
      </c>
      <c r="Y3096" s="156" t="s">
        <v>38</v>
      </c>
      <c r="Z3096" s="156" t="s">
        <v>38</v>
      </c>
      <c r="AA3096" s="156" t="s">
        <v>38</v>
      </c>
      <c r="AB3096" s="156" t="s">
        <v>38</v>
      </c>
      <c r="AC3096" s="156" t="s">
        <v>38</v>
      </c>
      <c r="AD3096" s="96" t="s">
        <v>290</v>
      </c>
      <c r="AE3096" s="156" t="s">
        <v>38</v>
      </c>
      <c r="AF3096" s="156" t="s">
        <v>38</v>
      </c>
      <c r="AG3096" s="156" t="s">
        <v>38</v>
      </c>
      <c r="AH3096" s="156" t="s">
        <v>38</v>
      </c>
      <c r="AI3096" s="156" t="s">
        <v>38</v>
      </c>
      <c r="AJ3096" s="156" t="s">
        <v>38</v>
      </c>
      <c r="AK3096" s="156" t="s">
        <v>38</v>
      </c>
    </row>
    <row r="3097" spans="23:37" ht="16.5" customHeight="1" x14ac:dyDescent="0.25">
      <c r="W3097" s="156" t="s">
        <v>38</v>
      </c>
      <c r="X3097" s="156" t="s">
        <v>38</v>
      </c>
      <c r="Y3097" s="156" t="s">
        <v>38</v>
      </c>
      <c r="Z3097" s="156" t="s">
        <v>38</v>
      </c>
      <c r="AA3097" s="156" t="s">
        <v>38</v>
      </c>
      <c r="AB3097" s="156" t="s">
        <v>38</v>
      </c>
      <c r="AC3097" s="156" t="s">
        <v>38</v>
      </c>
      <c r="AD3097" s="96" t="s">
        <v>290</v>
      </c>
      <c r="AE3097" s="156" t="s">
        <v>38</v>
      </c>
      <c r="AF3097" s="156" t="s">
        <v>38</v>
      </c>
      <c r="AG3097" s="156" t="s">
        <v>38</v>
      </c>
      <c r="AH3097" s="156" t="s">
        <v>38</v>
      </c>
      <c r="AI3097" s="156" t="s">
        <v>38</v>
      </c>
      <c r="AJ3097" s="156" t="s">
        <v>38</v>
      </c>
      <c r="AK3097" s="156" t="s">
        <v>38</v>
      </c>
    </row>
    <row r="3098" spans="23:37" ht="16.5" customHeight="1" x14ac:dyDescent="0.25">
      <c r="W3098" s="156" t="s">
        <v>38</v>
      </c>
      <c r="X3098" s="156" t="s">
        <v>38</v>
      </c>
      <c r="Y3098" s="156" t="s">
        <v>38</v>
      </c>
      <c r="Z3098" s="156" t="s">
        <v>38</v>
      </c>
      <c r="AA3098" s="156" t="s">
        <v>38</v>
      </c>
      <c r="AB3098" s="156" t="s">
        <v>38</v>
      </c>
      <c r="AC3098" s="156" t="s">
        <v>38</v>
      </c>
      <c r="AD3098" s="96" t="s">
        <v>290</v>
      </c>
      <c r="AE3098" s="156" t="s">
        <v>38</v>
      </c>
      <c r="AF3098" s="156" t="s">
        <v>38</v>
      </c>
      <c r="AG3098" s="156" t="s">
        <v>38</v>
      </c>
      <c r="AH3098" s="156" t="s">
        <v>38</v>
      </c>
      <c r="AI3098" s="156" t="s">
        <v>38</v>
      </c>
      <c r="AJ3098" s="156" t="s">
        <v>38</v>
      </c>
      <c r="AK3098" s="156" t="s">
        <v>38</v>
      </c>
    </row>
    <row r="3099" spans="23:37" ht="16.5" customHeight="1" x14ac:dyDescent="0.25">
      <c r="W3099" s="156" t="s">
        <v>38</v>
      </c>
      <c r="X3099" s="156" t="s">
        <v>38</v>
      </c>
      <c r="Y3099" s="156" t="s">
        <v>38</v>
      </c>
      <c r="Z3099" s="156" t="s">
        <v>38</v>
      </c>
      <c r="AA3099" s="156" t="s">
        <v>38</v>
      </c>
      <c r="AB3099" s="156" t="s">
        <v>38</v>
      </c>
      <c r="AC3099" s="156" t="s">
        <v>38</v>
      </c>
      <c r="AD3099" s="96" t="s">
        <v>290</v>
      </c>
      <c r="AE3099" s="156" t="s">
        <v>38</v>
      </c>
      <c r="AF3099" s="156" t="s">
        <v>38</v>
      </c>
      <c r="AG3099" s="156" t="s">
        <v>38</v>
      </c>
      <c r="AH3099" s="156" t="s">
        <v>38</v>
      </c>
      <c r="AI3099" s="156" t="s">
        <v>38</v>
      </c>
      <c r="AJ3099" s="156" t="s">
        <v>38</v>
      </c>
      <c r="AK3099" s="156" t="s">
        <v>38</v>
      </c>
    </row>
    <row r="3100" spans="23:37" ht="16.5" customHeight="1" x14ac:dyDescent="0.25">
      <c r="W3100" s="156" t="s">
        <v>38</v>
      </c>
      <c r="X3100" s="156" t="s">
        <v>38</v>
      </c>
      <c r="Y3100" s="156" t="s">
        <v>38</v>
      </c>
      <c r="Z3100" s="156" t="s">
        <v>38</v>
      </c>
      <c r="AA3100" s="156" t="s">
        <v>38</v>
      </c>
      <c r="AB3100" s="156" t="s">
        <v>38</v>
      </c>
      <c r="AC3100" s="156" t="s">
        <v>38</v>
      </c>
      <c r="AD3100" s="96" t="s">
        <v>290</v>
      </c>
      <c r="AE3100" s="156" t="s">
        <v>38</v>
      </c>
      <c r="AF3100" s="156" t="s">
        <v>38</v>
      </c>
      <c r="AG3100" s="156" t="s">
        <v>38</v>
      </c>
      <c r="AH3100" s="156" t="s">
        <v>38</v>
      </c>
      <c r="AI3100" s="156" t="s">
        <v>38</v>
      </c>
      <c r="AJ3100" s="156" t="s">
        <v>38</v>
      </c>
      <c r="AK3100" s="156" t="s">
        <v>38</v>
      </c>
    </row>
    <row r="3101" spans="23:37" ht="16.5" customHeight="1" x14ac:dyDescent="0.25">
      <c r="W3101" s="156" t="s">
        <v>38</v>
      </c>
      <c r="X3101" s="156" t="s">
        <v>38</v>
      </c>
      <c r="Y3101" s="156" t="s">
        <v>38</v>
      </c>
      <c r="Z3101" s="156" t="s">
        <v>38</v>
      </c>
      <c r="AA3101" s="156" t="s">
        <v>38</v>
      </c>
      <c r="AB3101" s="156" t="s">
        <v>38</v>
      </c>
      <c r="AC3101" s="156" t="s">
        <v>38</v>
      </c>
      <c r="AD3101" s="96" t="s">
        <v>290</v>
      </c>
      <c r="AE3101" s="156" t="s">
        <v>38</v>
      </c>
      <c r="AF3101" s="156" t="s">
        <v>38</v>
      </c>
      <c r="AG3101" s="156" t="s">
        <v>38</v>
      </c>
      <c r="AH3101" s="156" t="s">
        <v>38</v>
      </c>
      <c r="AI3101" s="156" t="s">
        <v>38</v>
      </c>
      <c r="AJ3101" s="156" t="s">
        <v>38</v>
      </c>
      <c r="AK3101" s="156" t="s">
        <v>38</v>
      </c>
    </row>
    <row r="3102" spans="23:37" ht="16.5" customHeight="1" x14ac:dyDescent="0.25">
      <c r="W3102" s="156" t="s">
        <v>38</v>
      </c>
      <c r="X3102" s="156" t="s">
        <v>38</v>
      </c>
      <c r="Y3102" s="156" t="s">
        <v>38</v>
      </c>
      <c r="Z3102" s="156" t="s">
        <v>38</v>
      </c>
      <c r="AA3102" s="156" t="s">
        <v>38</v>
      </c>
      <c r="AB3102" s="156" t="s">
        <v>38</v>
      </c>
      <c r="AC3102" s="156" t="s">
        <v>38</v>
      </c>
      <c r="AD3102" s="96" t="s">
        <v>290</v>
      </c>
      <c r="AE3102" s="156" t="s">
        <v>38</v>
      </c>
      <c r="AF3102" s="156" t="s">
        <v>38</v>
      </c>
      <c r="AG3102" s="156" t="s">
        <v>38</v>
      </c>
      <c r="AH3102" s="156" t="s">
        <v>38</v>
      </c>
      <c r="AI3102" s="156" t="s">
        <v>38</v>
      </c>
      <c r="AJ3102" s="156" t="s">
        <v>38</v>
      </c>
      <c r="AK3102" s="156" t="s">
        <v>38</v>
      </c>
    </row>
    <row r="3103" spans="23:37" ht="16.5" customHeight="1" x14ac:dyDescent="0.25">
      <c r="W3103" s="156" t="s">
        <v>38</v>
      </c>
      <c r="X3103" s="156" t="s">
        <v>38</v>
      </c>
      <c r="Y3103" s="156" t="s">
        <v>38</v>
      </c>
      <c r="Z3103" s="156" t="s">
        <v>38</v>
      </c>
      <c r="AA3103" s="156" t="s">
        <v>38</v>
      </c>
      <c r="AB3103" s="156" t="s">
        <v>38</v>
      </c>
      <c r="AC3103" s="156" t="s">
        <v>38</v>
      </c>
      <c r="AD3103" s="96" t="s">
        <v>290</v>
      </c>
      <c r="AE3103" s="156" t="s">
        <v>38</v>
      </c>
      <c r="AF3103" s="156" t="s">
        <v>38</v>
      </c>
      <c r="AG3103" s="156" t="s">
        <v>38</v>
      </c>
      <c r="AH3103" s="156" t="s">
        <v>38</v>
      </c>
      <c r="AI3103" s="156" t="s">
        <v>38</v>
      </c>
      <c r="AJ3103" s="156" t="s">
        <v>38</v>
      </c>
      <c r="AK3103" s="156" t="s">
        <v>38</v>
      </c>
    </row>
    <row r="3104" spans="23:37" ht="16.5" customHeight="1" x14ac:dyDescent="0.25">
      <c r="W3104" s="156" t="s">
        <v>38</v>
      </c>
      <c r="X3104" s="156" t="s">
        <v>38</v>
      </c>
      <c r="Y3104" s="156" t="s">
        <v>38</v>
      </c>
      <c r="Z3104" s="156" t="s">
        <v>38</v>
      </c>
      <c r="AA3104" s="156" t="s">
        <v>38</v>
      </c>
      <c r="AB3104" s="156" t="s">
        <v>38</v>
      </c>
      <c r="AC3104" s="156" t="s">
        <v>38</v>
      </c>
      <c r="AD3104" s="96" t="s">
        <v>290</v>
      </c>
      <c r="AE3104" s="156" t="s">
        <v>38</v>
      </c>
      <c r="AF3104" s="156" t="s">
        <v>38</v>
      </c>
      <c r="AG3104" s="156" t="s">
        <v>38</v>
      </c>
      <c r="AH3104" s="156" t="s">
        <v>38</v>
      </c>
      <c r="AI3104" s="156" t="s">
        <v>38</v>
      </c>
      <c r="AJ3104" s="156" t="s">
        <v>38</v>
      </c>
      <c r="AK3104" s="156" t="s">
        <v>38</v>
      </c>
    </row>
    <row r="3105" spans="23:37" ht="16.5" customHeight="1" x14ac:dyDescent="0.25">
      <c r="W3105" s="156" t="s">
        <v>38</v>
      </c>
      <c r="X3105" s="156" t="s">
        <v>38</v>
      </c>
      <c r="Y3105" s="156" t="s">
        <v>38</v>
      </c>
      <c r="Z3105" s="156" t="s">
        <v>38</v>
      </c>
      <c r="AA3105" s="156" t="s">
        <v>38</v>
      </c>
      <c r="AB3105" s="156" t="s">
        <v>38</v>
      </c>
      <c r="AC3105" s="156" t="s">
        <v>38</v>
      </c>
      <c r="AD3105" s="96" t="s">
        <v>290</v>
      </c>
      <c r="AE3105" s="156" t="s">
        <v>38</v>
      </c>
      <c r="AF3105" s="156" t="s">
        <v>38</v>
      </c>
      <c r="AG3105" s="156" t="s">
        <v>38</v>
      </c>
      <c r="AH3105" s="156" t="s">
        <v>38</v>
      </c>
      <c r="AI3105" s="156" t="s">
        <v>38</v>
      </c>
      <c r="AJ3105" s="156" t="s">
        <v>38</v>
      </c>
      <c r="AK3105" s="156" t="s">
        <v>38</v>
      </c>
    </row>
    <row r="3106" spans="23:37" ht="16.5" customHeight="1" x14ac:dyDescent="0.25">
      <c r="W3106" s="156" t="s">
        <v>38</v>
      </c>
      <c r="X3106" s="156" t="s">
        <v>38</v>
      </c>
      <c r="Y3106" s="156" t="s">
        <v>38</v>
      </c>
      <c r="Z3106" s="156" t="s">
        <v>38</v>
      </c>
      <c r="AA3106" s="156" t="s">
        <v>38</v>
      </c>
      <c r="AB3106" s="156" t="s">
        <v>38</v>
      </c>
      <c r="AC3106" s="156" t="s">
        <v>38</v>
      </c>
      <c r="AD3106" s="96" t="s">
        <v>290</v>
      </c>
      <c r="AE3106" s="156" t="s">
        <v>38</v>
      </c>
      <c r="AF3106" s="156" t="s">
        <v>38</v>
      </c>
      <c r="AG3106" s="156" t="s">
        <v>38</v>
      </c>
      <c r="AH3106" s="156" t="s">
        <v>38</v>
      </c>
      <c r="AI3106" s="156" t="s">
        <v>38</v>
      </c>
      <c r="AJ3106" s="156" t="s">
        <v>38</v>
      </c>
      <c r="AK3106" s="156" t="s">
        <v>38</v>
      </c>
    </row>
    <row r="3107" spans="23:37" ht="16.5" customHeight="1" x14ac:dyDescent="0.25">
      <c r="W3107" s="156" t="s">
        <v>38</v>
      </c>
      <c r="X3107" s="156" t="s">
        <v>38</v>
      </c>
      <c r="Y3107" s="156" t="s">
        <v>38</v>
      </c>
      <c r="Z3107" s="156" t="s">
        <v>38</v>
      </c>
      <c r="AA3107" s="156" t="s">
        <v>38</v>
      </c>
      <c r="AB3107" s="156" t="s">
        <v>38</v>
      </c>
      <c r="AC3107" s="156" t="s">
        <v>38</v>
      </c>
      <c r="AD3107" s="96" t="s">
        <v>290</v>
      </c>
      <c r="AE3107" s="156" t="s">
        <v>38</v>
      </c>
      <c r="AF3107" s="156" t="s">
        <v>38</v>
      </c>
      <c r="AG3107" s="156" t="s">
        <v>38</v>
      </c>
      <c r="AH3107" s="156" t="s">
        <v>38</v>
      </c>
      <c r="AI3107" s="156" t="s">
        <v>38</v>
      </c>
      <c r="AJ3107" s="156" t="s">
        <v>38</v>
      </c>
      <c r="AK3107" s="156" t="s">
        <v>38</v>
      </c>
    </row>
    <row r="3108" spans="23:37" ht="16.5" customHeight="1" x14ac:dyDescent="0.25">
      <c r="W3108" s="156" t="s">
        <v>38</v>
      </c>
      <c r="X3108" s="156" t="s">
        <v>38</v>
      </c>
      <c r="Y3108" s="156" t="s">
        <v>38</v>
      </c>
      <c r="Z3108" s="156" t="s">
        <v>38</v>
      </c>
      <c r="AA3108" s="156" t="s">
        <v>38</v>
      </c>
      <c r="AB3108" s="156" t="s">
        <v>38</v>
      </c>
      <c r="AC3108" s="156" t="s">
        <v>38</v>
      </c>
      <c r="AD3108" s="96" t="s">
        <v>290</v>
      </c>
      <c r="AE3108" s="156" t="s">
        <v>38</v>
      </c>
      <c r="AF3108" s="156" t="s">
        <v>38</v>
      </c>
      <c r="AG3108" s="156" t="s">
        <v>38</v>
      </c>
      <c r="AH3108" s="156" t="s">
        <v>38</v>
      </c>
      <c r="AI3108" s="156" t="s">
        <v>38</v>
      </c>
      <c r="AJ3108" s="156" t="s">
        <v>38</v>
      </c>
      <c r="AK3108" s="156" t="s">
        <v>38</v>
      </c>
    </row>
    <row r="3109" spans="23:37" ht="16.5" customHeight="1" x14ac:dyDescent="0.25">
      <c r="W3109" s="156" t="s">
        <v>38</v>
      </c>
      <c r="X3109" s="156" t="s">
        <v>38</v>
      </c>
      <c r="Y3109" s="156" t="s">
        <v>38</v>
      </c>
      <c r="Z3109" s="156" t="s">
        <v>38</v>
      </c>
      <c r="AA3109" s="156" t="s">
        <v>38</v>
      </c>
      <c r="AB3109" s="156" t="s">
        <v>38</v>
      </c>
      <c r="AC3109" s="156" t="s">
        <v>38</v>
      </c>
      <c r="AD3109" s="96" t="s">
        <v>290</v>
      </c>
      <c r="AE3109" s="156" t="s">
        <v>38</v>
      </c>
      <c r="AF3109" s="156" t="s">
        <v>38</v>
      </c>
      <c r="AG3109" s="156" t="s">
        <v>38</v>
      </c>
      <c r="AH3109" s="156" t="s">
        <v>38</v>
      </c>
      <c r="AI3109" s="156" t="s">
        <v>38</v>
      </c>
      <c r="AJ3109" s="156" t="s">
        <v>38</v>
      </c>
      <c r="AK3109" s="156" t="s">
        <v>38</v>
      </c>
    </row>
    <row r="3110" spans="23:37" ht="16.5" customHeight="1" x14ac:dyDescent="0.25">
      <c r="W3110" s="156" t="s">
        <v>38</v>
      </c>
      <c r="X3110" s="156" t="s">
        <v>38</v>
      </c>
      <c r="Y3110" s="156" t="s">
        <v>38</v>
      </c>
      <c r="Z3110" s="156" t="s">
        <v>38</v>
      </c>
      <c r="AA3110" s="156" t="s">
        <v>38</v>
      </c>
      <c r="AB3110" s="156" t="s">
        <v>38</v>
      </c>
      <c r="AC3110" s="156" t="s">
        <v>38</v>
      </c>
      <c r="AD3110" s="96" t="s">
        <v>290</v>
      </c>
      <c r="AE3110" s="156" t="s">
        <v>38</v>
      </c>
      <c r="AF3110" s="156" t="s">
        <v>38</v>
      </c>
      <c r="AG3110" s="156" t="s">
        <v>38</v>
      </c>
      <c r="AH3110" s="156" t="s">
        <v>38</v>
      </c>
      <c r="AI3110" s="156" t="s">
        <v>38</v>
      </c>
      <c r="AJ3110" s="156" t="s">
        <v>38</v>
      </c>
      <c r="AK3110" s="156" t="s">
        <v>38</v>
      </c>
    </row>
    <row r="3111" spans="23:37" ht="16.5" customHeight="1" x14ac:dyDescent="0.25">
      <c r="W3111" s="156" t="s">
        <v>38</v>
      </c>
      <c r="X3111" s="156" t="s">
        <v>38</v>
      </c>
      <c r="Y3111" s="156" t="s">
        <v>38</v>
      </c>
      <c r="Z3111" s="156" t="s">
        <v>38</v>
      </c>
      <c r="AA3111" s="156" t="s">
        <v>38</v>
      </c>
      <c r="AB3111" s="156" t="s">
        <v>38</v>
      </c>
      <c r="AC3111" s="156" t="s">
        <v>38</v>
      </c>
      <c r="AD3111" s="96" t="s">
        <v>290</v>
      </c>
      <c r="AE3111" s="156" t="s">
        <v>38</v>
      </c>
      <c r="AF3111" s="156" t="s">
        <v>38</v>
      </c>
      <c r="AG3111" s="156" t="s">
        <v>38</v>
      </c>
      <c r="AH3111" s="156" t="s">
        <v>38</v>
      </c>
      <c r="AI3111" s="156" t="s">
        <v>38</v>
      </c>
      <c r="AJ3111" s="156" t="s">
        <v>38</v>
      </c>
      <c r="AK3111" s="156" t="s">
        <v>38</v>
      </c>
    </row>
    <row r="3112" spans="23:37" ht="16.5" customHeight="1" x14ac:dyDescent="0.25">
      <c r="W3112" s="156" t="s">
        <v>38</v>
      </c>
      <c r="X3112" s="156" t="s">
        <v>38</v>
      </c>
      <c r="Y3112" s="156" t="s">
        <v>38</v>
      </c>
      <c r="Z3112" s="156" t="s">
        <v>38</v>
      </c>
      <c r="AA3112" s="156" t="s">
        <v>38</v>
      </c>
      <c r="AB3112" s="156" t="s">
        <v>38</v>
      </c>
      <c r="AC3112" s="156" t="s">
        <v>38</v>
      </c>
      <c r="AD3112" s="96" t="s">
        <v>290</v>
      </c>
      <c r="AE3112" s="156" t="s">
        <v>38</v>
      </c>
      <c r="AF3112" s="156" t="s">
        <v>38</v>
      </c>
      <c r="AG3112" s="156" t="s">
        <v>38</v>
      </c>
      <c r="AH3112" s="156" t="s">
        <v>38</v>
      </c>
      <c r="AI3112" s="156" t="s">
        <v>38</v>
      </c>
      <c r="AJ3112" s="156" t="s">
        <v>38</v>
      </c>
      <c r="AK3112" s="156" t="s">
        <v>38</v>
      </c>
    </row>
    <row r="3113" spans="23:37" ht="16.5" customHeight="1" x14ac:dyDescent="0.25">
      <c r="W3113" s="156" t="s">
        <v>38</v>
      </c>
      <c r="X3113" s="156" t="s">
        <v>38</v>
      </c>
      <c r="Y3113" s="156" t="s">
        <v>38</v>
      </c>
      <c r="Z3113" s="156" t="s">
        <v>38</v>
      </c>
      <c r="AA3113" s="156" t="s">
        <v>38</v>
      </c>
      <c r="AB3113" s="156" t="s">
        <v>38</v>
      </c>
      <c r="AC3113" s="156" t="s">
        <v>38</v>
      </c>
      <c r="AD3113" s="96" t="s">
        <v>290</v>
      </c>
      <c r="AE3113" s="156" t="s">
        <v>38</v>
      </c>
      <c r="AF3113" s="156" t="s">
        <v>38</v>
      </c>
      <c r="AG3113" s="156" t="s">
        <v>38</v>
      </c>
      <c r="AH3113" s="156" t="s">
        <v>38</v>
      </c>
      <c r="AI3113" s="156" t="s">
        <v>38</v>
      </c>
      <c r="AJ3113" s="156" t="s">
        <v>38</v>
      </c>
      <c r="AK3113" s="156" t="s">
        <v>38</v>
      </c>
    </row>
    <row r="3114" spans="23:37" ht="16.5" customHeight="1" x14ac:dyDescent="0.25">
      <c r="W3114" s="156" t="s">
        <v>38</v>
      </c>
      <c r="X3114" s="156" t="s">
        <v>38</v>
      </c>
      <c r="Y3114" s="156" t="s">
        <v>38</v>
      </c>
      <c r="Z3114" s="156" t="s">
        <v>38</v>
      </c>
      <c r="AA3114" s="156" t="s">
        <v>38</v>
      </c>
      <c r="AB3114" s="156" t="s">
        <v>38</v>
      </c>
      <c r="AC3114" s="156" t="s">
        <v>38</v>
      </c>
      <c r="AD3114" s="96" t="s">
        <v>290</v>
      </c>
      <c r="AE3114" s="156" t="s">
        <v>38</v>
      </c>
      <c r="AF3114" s="156" t="s">
        <v>38</v>
      </c>
      <c r="AG3114" s="156" t="s">
        <v>38</v>
      </c>
      <c r="AH3114" s="156" t="s">
        <v>38</v>
      </c>
      <c r="AI3114" s="156" t="s">
        <v>38</v>
      </c>
      <c r="AJ3114" s="156" t="s">
        <v>38</v>
      </c>
      <c r="AK3114" s="156" t="s">
        <v>38</v>
      </c>
    </row>
    <row r="3115" spans="23:37" ht="16.5" customHeight="1" x14ac:dyDescent="0.25">
      <c r="W3115" s="156" t="s">
        <v>38</v>
      </c>
      <c r="X3115" s="156" t="s">
        <v>38</v>
      </c>
      <c r="Y3115" s="156" t="s">
        <v>38</v>
      </c>
      <c r="Z3115" s="156" t="s">
        <v>38</v>
      </c>
      <c r="AA3115" s="156" t="s">
        <v>38</v>
      </c>
      <c r="AB3115" s="156" t="s">
        <v>38</v>
      </c>
      <c r="AC3115" s="156" t="s">
        <v>38</v>
      </c>
      <c r="AD3115" s="96" t="s">
        <v>290</v>
      </c>
      <c r="AE3115" s="156" t="s">
        <v>38</v>
      </c>
      <c r="AF3115" s="156" t="s">
        <v>38</v>
      </c>
      <c r="AG3115" s="156" t="s">
        <v>38</v>
      </c>
      <c r="AH3115" s="156" t="s">
        <v>38</v>
      </c>
      <c r="AI3115" s="156" t="s">
        <v>38</v>
      </c>
      <c r="AJ3115" s="156" t="s">
        <v>38</v>
      </c>
      <c r="AK3115" s="156" t="s">
        <v>38</v>
      </c>
    </row>
    <row r="3116" spans="23:37" ht="16.5" customHeight="1" x14ac:dyDescent="0.25">
      <c r="W3116" s="156" t="s">
        <v>38</v>
      </c>
      <c r="X3116" s="156" t="s">
        <v>38</v>
      </c>
      <c r="Y3116" s="156" t="s">
        <v>38</v>
      </c>
      <c r="Z3116" s="156" t="s">
        <v>38</v>
      </c>
      <c r="AA3116" s="156" t="s">
        <v>38</v>
      </c>
      <c r="AB3116" s="156" t="s">
        <v>38</v>
      </c>
      <c r="AC3116" s="156" t="s">
        <v>38</v>
      </c>
      <c r="AD3116" s="96" t="s">
        <v>290</v>
      </c>
      <c r="AE3116" s="156" t="s">
        <v>38</v>
      </c>
      <c r="AF3116" s="156" t="s">
        <v>38</v>
      </c>
      <c r="AG3116" s="156" t="s">
        <v>38</v>
      </c>
      <c r="AH3116" s="156" t="s">
        <v>38</v>
      </c>
      <c r="AI3116" s="156" t="s">
        <v>38</v>
      </c>
      <c r="AJ3116" s="156" t="s">
        <v>38</v>
      </c>
      <c r="AK3116" s="156" t="s">
        <v>38</v>
      </c>
    </row>
    <row r="3117" spans="23:37" ht="16.5" customHeight="1" x14ac:dyDescent="0.25">
      <c r="W3117" s="156" t="s">
        <v>38</v>
      </c>
      <c r="X3117" s="156" t="s">
        <v>38</v>
      </c>
      <c r="Y3117" s="156" t="s">
        <v>38</v>
      </c>
      <c r="Z3117" s="156" t="s">
        <v>38</v>
      </c>
      <c r="AA3117" s="156" t="s">
        <v>38</v>
      </c>
      <c r="AB3117" s="156" t="s">
        <v>38</v>
      </c>
      <c r="AC3117" s="156" t="s">
        <v>38</v>
      </c>
      <c r="AD3117" s="96" t="s">
        <v>290</v>
      </c>
      <c r="AE3117" s="156" t="s">
        <v>38</v>
      </c>
      <c r="AF3117" s="156" t="s">
        <v>38</v>
      </c>
      <c r="AG3117" s="156" t="s">
        <v>38</v>
      </c>
      <c r="AH3117" s="156" t="s">
        <v>38</v>
      </c>
      <c r="AI3117" s="156" t="s">
        <v>38</v>
      </c>
      <c r="AJ3117" s="156" t="s">
        <v>38</v>
      </c>
      <c r="AK3117" s="156" t="s">
        <v>38</v>
      </c>
    </row>
    <row r="3118" spans="23:37" ht="16.5" customHeight="1" x14ac:dyDescent="0.25">
      <c r="W3118" s="156" t="s">
        <v>38</v>
      </c>
      <c r="X3118" s="156" t="s">
        <v>38</v>
      </c>
      <c r="Y3118" s="156" t="s">
        <v>38</v>
      </c>
      <c r="Z3118" s="156" t="s">
        <v>38</v>
      </c>
      <c r="AA3118" s="156" t="s">
        <v>38</v>
      </c>
      <c r="AB3118" s="156" t="s">
        <v>38</v>
      </c>
      <c r="AC3118" s="156" t="s">
        <v>38</v>
      </c>
      <c r="AD3118" s="96" t="s">
        <v>290</v>
      </c>
      <c r="AE3118" s="156" t="s">
        <v>38</v>
      </c>
      <c r="AF3118" s="156" t="s">
        <v>38</v>
      </c>
      <c r="AG3118" s="156" t="s">
        <v>38</v>
      </c>
      <c r="AH3118" s="156" t="s">
        <v>38</v>
      </c>
      <c r="AI3118" s="156" t="s">
        <v>38</v>
      </c>
      <c r="AJ3118" s="156" t="s">
        <v>38</v>
      </c>
      <c r="AK3118" s="156" t="s">
        <v>38</v>
      </c>
    </row>
    <row r="3119" spans="23:37" ht="16.5" customHeight="1" x14ac:dyDescent="0.25">
      <c r="W3119" s="156" t="s">
        <v>38</v>
      </c>
      <c r="X3119" s="156" t="s">
        <v>38</v>
      </c>
      <c r="Y3119" s="156" t="s">
        <v>38</v>
      </c>
      <c r="Z3119" s="156" t="s">
        <v>38</v>
      </c>
      <c r="AA3119" s="156" t="s">
        <v>38</v>
      </c>
      <c r="AB3119" s="156" t="s">
        <v>38</v>
      </c>
      <c r="AC3119" s="156" t="s">
        <v>38</v>
      </c>
      <c r="AD3119" s="96" t="s">
        <v>290</v>
      </c>
      <c r="AE3119" s="156" t="s">
        <v>38</v>
      </c>
      <c r="AF3119" s="156" t="s">
        <v>38</v>
      </c>
      <c r="AG3119" s="156" t="s">
        <v>38</v>
      </c>
      <c r="AH3119" s="156" t="s">
        <v>38</v>
      </c>
      <c r="AI3119" s="156" t="s">
        <v>38</v>
      </c>
      <c r="AJ3119" s="156" t="s">
        <v>38</v>
      </c>
      <c r="AK3119" s="156" t="s">
        <v>38</v>
      </c>
    </row>
    <row r="3120" spans="23:37" ht="16.5" customHeight="1" x14ac:dyDescent="0.25">
      <c r="W3120" s="156" t="s">
        <v>38</v>
      </c>
      <c r="X3120" s="156" t="s">
        <v>38</v>
      </c>
      <c r="Y3120" s="156" t="s">
        <v>38</v>
      </c>
      <c r="Z3120" s="156" t="s">
        <v>38</v>
      </c>
      <c r="AA3120" s="156" t="s">
        <v>38</v>
      </c>
      <c r="AB3120" s="156" t="s">
        <v>38</v>
      </c>
      <c r="AC3120" s="156" t="s">
        <v>38</v>
      </c>
      <c r="AD3120" s="96" t="s">
        <v>290</v>
      </c>
      <c r="AE3120" s="156" t="s">
        <v>38</v>
      </c>
      <c r="AF3120" s="156" t="s">
        <v>38</v>
      </c>
      <c r="AG3120" s="156" t="s">
        <v>38</v>
      </c>
      <c r="AH3120" s="156" t="s">
        <v>38</v>
      </c>
      <c r="AI3120" s="156" t="s">
        <v>38</v>
      </c>
      <c r="AJ3120" s="156" t="s">
        <v>38</v>
      </c>
      <c r="AK3120" s="156" t="s">
        <v>38</v>
      </c>
    </row>
    <row r="3121" spans="23:37" ht="16.5" customHeight="1" x14ac:dyDescent="0.25">
      <c r="W3121" s="156" t="s">
        <v>38</v>
      </c>
      <c r="X3121" s="156" t="s">
        <v>38</v>
      </c>
      <c r="Y3121" s="156" t="s">
        <v>38</v>
      </c>
      <c r="Z3121" s="156" t="s">
        <v>38</v>
      </c>
      <c r="AA3121" s="156" t="s">
        <v>38</v>
      </c>
      <c r="AB3121" s="156" t="s">
        <v>38</v>
      </c>
      <c r="AC3121" s="156" t="s">
        <v>38</v>
      </c>
      <c r="AD3121" s="96" t="s">
        <v>290</v>
      </c>
      <c r="AE3121" s="156" t="s">
        <v>38</v>
      </c>
      <c r="AF3121" s="156" t="s">
        <v>38</v>
      </c>
      <c r="AG3121" s="156" t="s">
        <v>38</v>
      </c>
      <c r="AH3121" s="156" t="s">
        <v>38</v>
      </c>
      <c r="AI3121" s="156" t="s">
        <v>38</v>
      </c>
      <c r="AJ3121" s="156" t="s">
        <v>38</v>
      </c>
      <c r="AK3121" s="156" t="s">
        <v>38</v>
      </c>
    </row>
    <row r="3122" spans="23:37" ht="16.5" customHeight="1" x14ac:dyDescent="0.25">
      <c r="W3122" s="156" t="s">
        <v>38</v>
      </c>
      <c r="X3122" s="156" t="s">
        <v>38</v>
      </c>
      <c r="Y3122" s="156" t="s">
        <v>38</v>
      </c>
      <c r="Z3122" s="156" t="s">
        <v>38</v>
      </c>
      <c r="AA3122" s="156" t="s">
        <v>38</v>
      </c>
      <c r="AB3122" s="156" t="s">
        <v>38</v>
      </c>
      <c r="AC3122" s="156" t="s">
        <v>38</v>
      </c>
      <c r="AD3122" s="96" t="s">
        <v>290</v>
      </c>
      <c r="AE3122" s="156" t="s">
        <v>38</v>
      </c>
      <c r="AF3122" s="156" t="s">
        <v>38</v>
      </c>
      <c r="AG3122" s="156" t="s">
        <v>38</v>
      </c>
      <c r="AH3122" s="156" t="s">
        <v>38</v>
      </c>
      <c r="AI3122" s="156" t="s">
        <v>38</v>
      </c>
      <c r="AJ3122" s="156" t="s">
        <v>38</v>
      </c>
      <c r="AK3122" s="156" t="s">
        <v>38</v>
      </c>
    </row>
    <row r="3123" spans="23:37" ht="16.5" customHeight="1" x14ac:dyDescent="0.25">
      <c r="W3123" s="156" t="s">
        <v>38</v>
      </c>
      <c r="X3123" s="156" t="s">
        <v>38</v>
      </c>
      <c r="Y3123" s="156" t="s">
        <v>38</v>
      </c>
      <c r="Z3123" s="156" t="s">
        <v>38</v>
      </c>
      <c r="AA3123" s="156" t="s">
        <v>38</v>
      </c>
      <c r="AB3123" s="156" t="s">
        <v>38</v>
      </c>
      <c r="AC3123" s="156" t="s">
        <v>38</v>
      </c>
      <c r="AD3123" s="96" t="s">
        <v>290</v>
      </c>
      <c r="AE3123" s="156" t="s">
        <v>38</v>
      </c>
      <c r="AF3123" s="156" t="s">
        <v>38</v>
      </c>
      <c r="AG3123" s="156" t="s">
        <v>38</v>
      </c>
      <c r="AH3123" s="156" t="s">
        <v>38</v>
      </c>
      <c r="AI3123" s="156" t="s">
        <v>38</v>
      </c>
      <c r="AJ3123" s="156" t="s">
        <v>38</v>
      </c>
      <c r="AK3123" s="156" t="s">
        <v>38</v>
      </c>
    </row>
    <row r="3124" spans="23:37" ht="16.5" customHeight="1" x14ac:dyDescent="0.25">
      <c r="W3124" s="156" t="s">
        <v>38</v>
      </c>
      <c r="X3124" s="156" t="s">
        <v>38</v>
      </c>
      <c r="Y3124" s="156" t="s">
        <v>38</v>
      </c>
      <c r="Z3124" s="156" t="s">
        <v>38</v>
      </c>
      <c r="AA3124" s="156" t="s">
        <v>38</v>
      </c>
      <c r="AB3124" s="156" t="s">
        <v>38</v>
      </c>
      <c r="AC3124" s="156" t="s">
        <v>38</v>
      </c>
      <c r="AD3124" s="96" t="s">
        <v>290</v>
      </c>
      <c r="AE3124" s="156" t="s">
        <v>38</v>
      </c>
      <c r="AF3124" s="156" t="s">
        <v>38</v>
      </c>
      <c r="AG3124" s="156" t="s">
        <v>38</v>
      </c>
      <c r="AH3124" s="156" t="s">
        <v>38</v>
      </c>
      <c r="AI3124" s="156" t="s">
        <v>38</v>
      </c>
      <c r="AJ3124" s="156" t="s">
        <v>38</v>
      </c>
      <c r="AK3124" s="156" t="s">
        <v>38</v>
      </c>
    </row>
    <row r="3125" spans="23:37" ht="16.5" customHeight="1" x14ac:dyDescent="0.25">
      <c r="W3125" s="156" t="s">
        <v>38</v>
      </c>
      <c r="X3125" s="156" t="s">
        <v>38</v>
      </c>
      <c r="Y3125" s="156" t="s">
        <v>38</v>
      </c>
      <c r="Z3125" s="156" t="s">
        <v>38</v>
      </c>
      <c r="AA3125" s="156" t="s">
        <v>38</v>
      </c>
      <c r="AB3125" s="156" t="s">
        <v>38</v>
      </c>
      <c r="AC3125" s="156" t="s">
        <v>38</v>
      </c>
      <c r="AD3125" s="96" t="s">
        <v>290</v>
      </c>
      <c r="AE3125" s="156" t="s">
        <v>38</v>
      </c>
      <c r="AF3125" s="156" t="s">
        <v>38</v>
      </c>
      <c r="AG3125" s="156" t="s">
        <v>38</v>
      </c>
      <c r="AH3125" s="156" t="s">
        <v>38</v>
      </c>
      <c r="AI3125" s="156" t="s">
        <v>38</v>
      </c>
      <c r="AJ3125" s="156" t="s">
        <v>38</v>
      </c>
      <c r="AK3125" s="156" t="s">
        <v>38</v>
      </c>
    </row>
    <row r="3126" spans="23:37" ht="16.5" customHeight="1" x14ac:dyDescent="0.25">
      <c r="W3126" s="156" t="s">
        <v>38</v>
      </c>
      <c r="X3126" s="156" t="s">
        <v>38</v>
      </c>
      <c r="Y3126" s="156" t="s">
        <v>38</v>
      </c>
      <c r="Z3126" s="156" t="s">
        <v>38</v>
      </c>
      <c r="AA3126" s="156" t="s">
        <v>38</v>
      </c>
      <c r="AB3126" s="156" t="s">
        <v>38</v>
      </c>
      <c r="AC3126" s="156" t="s">
        <v>38</v>
      </c>
      <c r="AD3126" s="96" t="s">
        <v>290</v>
      </c>
      <c r="AE3126" s="156" t="s">
        <v>38</v>
      </c>
      <c r="AF3126" s="156" t="s">
        <v>38</v>
      </c>
      <c r="AG3126" s="156" t="s">
        <v>38</v>
      </c>
      <c r="AH3126" s="156" t="s">
        <v>38</v>
      </c>
      <c r="AI3126" s="156" t="s">
        <v>38</v>
      </c>
      <c r="AJ3126" s="156" t="s">
        <v>38</v>
      </c>
      <c r="AK3126" s="156" t="s">
        <v>38</v>
      </c>
    </row>
    <row r="3127" spans="23:37" ht="16.5" customHeight="1" x14ac:dyDescent="0.25">
      <c r="W3127" s="156" t="s">
        <v>38</v>
      </c>
      <c r="X3127" s="156" t="s">
        <v>38</v>
      </c>
      <c r="Y3127" s="156" t="s">
        <v>38</v>
      </c>
      <c r="Z3127" s="156" t="s">
        <v>38</v>
      </c>
      <c r="AA3127" s="156" t="s">
        <v>38</v>
      </c>
      <c r="AB3127" s="156" t="s">
        <v>38</v>
      </c>
      <c r="AC3127" s="156" t="s">
        <v>38</v>
      </c>
      <c r="AD3127" s="96" t="s">
        <v>290</v>
      </c>
      <c r="AE3127" s="156" t="s">
        <v>38</v>
      </c>
      <c r="AF3127" s="156" t="s">
        <v>38</v>
      </c>
      <c r="AG3127" s="156" t="s">
        <v>38</v>
      </c>
      <c r="AH3127" s="156" t="s">
        <v>38</v>
      </c>
      <c r="AI3127" s="156" t="s">
        <v>38</v>
      </c>
      <c r="AJ3127" s="156" t="s">
        <v>38</v>
      </c>
      <c r="AK3127" s="156" t="s">
        <v>38</v>
      </c>
    </row>
    <row r="3128" spans="23:37" ht="16.5" customHeight="1" x14ac:dyDescent="0.25">
      <c r="W3128" s="156" t="s">
        <v>38</v>
      </c>
      <c r="X3128" s="156" t="s">
        <v>38</v>
      </c>
      <c r="Y3128" s="156" t="s">
        <v>38</v>
      </c>
      <c r="Z3128" s="156" t="s">
        <v>38</v>
      </c>
      <c r="AA3128" s="156" t="s">
        <v>38</v>
      </c>
      <c r="AB3128" s="156" t="s">
        <v>38</v>
      </c>
      <c r="AC3128" s="156" t="s">
        <v>38</v>
      </c>
      <c r="AD3128" s="96" t="s">
        <v>290</v>
      </c>
      <c r="AE3128" s="156" t="s">
        <v>38</v>
      </c>
      <c r="AF3128" s="156" t="s">
        <v>38</v>
      </c>
      <c r="AG3128" s="156" t="s">
        <v>38</v>
      </c>
      <c r="AH3128" s="156" t="s">
        <v>38</v>
      </c>
      <c r="AI3128" s="156" t="s">
        <v>38</v>
      </c>
      <c r="AJ3128" s="156" t="s">
        <v>38</v>
      </c>
      <c r="AK3128" s="156" t="s">
        <v>38</v>
      </c>
    </row>
    <row r="3129" spans="23:37" ht="16.5" customHeight="1" x14ac:dyDescent="0.25">
      <c r="W3129" s="156" t="s">
        <v>38</v>
      </c>
      <c r="X3129" s="156" t="s">
        <v>38</v>
      </c>
      <c r="Y3129" s="156" t="s">
        <v>38</v>
      </c>
      <c r="Z3129" s="156" t="s">
        <v>38</v>
      </c>
      <c r="AA3129" s="156" t="s">
        <v>38</v>
      </c>
      <c r="AB3129" s="156" t="s">
        <v>38</v>
      </c>
      <c r="AC3129" s="156" t="s">
        <v>38</v>
      </c>
      <c r="AD3129" s="96" t="s">
        <v>290</v>
      </c>
      <c r="AE3129" s="156" t="s">
        <v>38</v>
      </c>
      <c r="AF3129" s="156" t="s">
        <v>38</v>
      </c>
      <c r="AG3129" s="156" t="s">
        <v>38</v>
      </c>
      <c r="AH3129" s="156" t="s">
        <v>38</v>
      </c>
      <c r="AI3129" s="156" t="s">
        <v>38</v>
      </c>
      <c r="AJ3129" s="156" t="s">
        <v>38</v>
      </c>
      <c r="AK3129" s="156" t="s">
        <v>38</v>
      </c>
    </row>
    <row r="3130" spans="23:37" ht="16.5" customHeight="1" x14ac:dyDescent="0.25">
      <c r="W3130" s="156" t="s">
        <v>38</v>
      </c>
      <c r="X3130" s="156" t="s">
        <v>38</v>
      </c>
      <c r="Y3130" s="156" t="s">
        <v>38</v>
      </c>
      <c r="Z3130" s="156" t="s">
        <v>38</v>
      </c>
      <c r="AA3130" s="156" t="s">
        <v>38</v>
      </c>
      <c r="AB3130" s="156" t="s">
        <v>38</v>
      </c>
      <c r="AC3130" s="156" t="s">
        <v>38</v>
      </c>
      <c r="AD3130" s="96" t="s">
        <v>290</v>
      </c>
      <c r="AE3130" s="156" t="s">
        <v>38</v>
      </c>
      <c r="AF3130" s="156" t="s">
        <v>38</v>
      </c>
      <c r="AG3130" s="156" t="s">
        <v>38</v>
      </c>
      <c r="AH3130" s="156" t="s">
        <v>38</v>
      </c>
      <c r="AI3130" s="156" t="s">
        <v>38</v>
      </c>
      <c r="AJ3130" s="156" t="s">
        <v>38</v>
      </c>
      <c r="AK3130" s="156" t="s">
        <v>38</v>
      </c>
    </row>
    <row r="3131" spans="23:37" ht="16.5" customHeight="1" x14ac:dyDescent="0.25">
      <c r="W3131" s="156" t="s">
        <v>38</v>
      </c>
      <c r="X3131" s="156" t="s">
        <v>38</v>
      </c>
      <c r="Y3131" s="156" t="s">
        <v>38</v>
      </c>
      <c r="Z3131" s="156" t="s">
        <v>38</v>
      </c>
      <c r="AA3131" s="156" t="s">
        <v>38</v>
      </c>
      <c r="AB3131" s="156" t="s">
        <v>38</v>
      </c>
      <c r="AC3131" s="156" t="s">
        <v>38</v>
      </c>
      <c r="AD3131" s="96" t="s">
        <v>290</v>
      </c>
      <c r="AE3131" s="156" t="s">
        <v>38</v>
      </c>
      <c r="AF3131" s="156" t="s">
        <v>38</v>
      </c>
      <c r="AG3131" s="156" t="s">
        <v>38</v>
      </c>
      <c r="AH3131" s="156" t="s">
        <v>38</v>
      </c>
      <c r="AI3131" s="156" t="s">
        <v>38</v>
      </c>
      <c r="AJ3131" s="156" t="s">
        <v>38</v>
      </c>
      <c r="AK3131" s="156" t="s">
        <v>38</v>
      </c>
    </row>
    <row r="3132" spans="23:37" ht="16.5" customHeight="1" x14ac:dyDescent="0.25">
      <c r="W3132" s="156" t="s">
        <v>38</v>
      </c>
      <c r="X3132" s="156" t="s">
        <v>38</v>
      </c>
      <c r="Y3132" s="156" t="s">
        <v>38</v>
      </c>
      <c r="Z3132" s="156" t="s">
        <v>38</v>
      </c>
      <c r="AA3132" s="156" t="s">
        <v>38</v>
      </c>
      <c r="AB3132" s="156" t="s">
        <v>38</v>
      </c>
      <c r="AC3132" s="156" t="s">
        <v>38</v>
      </c>
      <c r="AD3132" s="96" t="s">
        <v>290</v>
      </c>
      <c r="AE3132" s="156" t="s">
        <v>38</v>
      </c>
      <c r="AF3132" s="156" t="s">
        <v>38</v>
      </c>
      <c r="AG3132" s="156" t="s">
        <v>38</v>
      </c>
      <c r="AH3132" s="156" t="s">
        <v>38</v>
      </c>
      <c r="AI3132" s="156" t="s">
        <v>38</v>
      </c>
      <c r="AJ3132" s="156" t="s">
        <v>38</v>
      </c>
      <c r="AK3132" s="156" t="s">
        <v>38</v>
      </c>
    </row>
    <row r="3133" spans="23:37" ht="16.5" customHeight="1" x14ac:dyDescent="0.25">
      <c r="W3133" s="156" t="s">
        <v>38</v>
      </c>
      <c r="X3133" s="156" t="s">
        <v>38</v>
      </c>
      <c r="Y3133" s="156" t="s">
        <v>38</v>
      </c>
      <c r="Z3133" s="156" t="s">
        <v>38</v>
      </c>
      <c r="AA3133" s="156" t="s">
        <v>38</v>
      </c>
      <c r="AB3133" s="156" t="s">
        <v>38</v>
      </c>
      <c r="AC3133" s="156" t="s">
        <v>38</v>
      </c>
      <c r="AD3133" s="96" t="s">
        <v>290</v>
      </c>
      <c r="AE3133" s="156" t="s">
        <v>38</v>
      </c>
      <c r="AF3133" s="156" t="s">
        <v>38</v>
      </c>
      <c r="AG3133" s="156" t="s">
        <v>38</v>
      </c>
      <c r="AH3133" s="156" t="s">
        <v>38</v>
      </c>
      <c r="AI3133" s="156" t="s">
        <v>38</v>
      </c>
      <c r="AJ3133" s="156" t="s">
        <v>38</v>
      </c>
      <c r="AK3133" s="156" t="s">
        <v>38</v>
      </c>
    </row>
    <row r="3134" spans="23:37" ht="16.5" customHeight="1" x14ac:dyDescent="0.25">
      <c r="W3134" s="156" t="s">
        <v>38</v>
      </c>
      <c r="X3134" s="156" t="s">
        <v>38</v>
      </c>
      <c r="Y3134" s="156" t="s">
        <v>38</v>
      </c>
      <c r="Z3134" s="156" t="s">
        <v>38</v>
      </c>
      <c r="AA3134" s="156" t="s">
        <v>38</v>
      </c>
      <c r="AB3134" s="156" t="s">
        <v>38</v>
      </c>
      <c r="AC3134" s="156" t="s">
        <v>38</v>
      </c>
      <c r="AD3134" s="96" t="s">
        <v>290</v>
      </c>
      <c r="AE3134" s="156" t="s">
        <v>38</v>
      </c>
      <c r="AF3134" s="156" t="s">
        <v>38</v>
      </c>
      <c r="AG3134" s="156" t="s">
        <v>38</v>
      </c>
      <c r="AH3134" s="156" t="s">
        <v>38</v>
      </c>
      <c r="AI3134" s="156" t="s">
        <v>38</v>
      </c>
      <c r="AJ3134" s="156" t="s">
        <v>38</v>
      </c>
      <c r="AK3134" s="156" t="s">
        <v>38</v>
      </c>
    </row>
    <row r="3135" spans="23:37" ht="16.5" customHeight="1" x14ac:dyDescent="0.25">
      <c r="W3135" s="156" t="s">
        <v>38</v>
      </c>
      <c r="X3135" s="156" t="s">
        <v>38</v>
      </c>
      <c r="Y3135" s="156" t="s">
        <v>38</v>
      </c>
      <c r="Z3135" s="156" t="s">
        <v>38</v>
      </c>
      <c r="AA3135" s="156" t="s">
        <v>38</v>
      </c>
      <c r="AB3135" s="156" t="s">
        <v>38</v>
      </c>
      <c r="AC3135" s="156" t="s">
        <v>38</v>
      </c>
      <c r="AD3135" s="96" t="s">
        <v>290</v>
      </c>
      <c r="AE3135" s="156" t="s">
        <v>38</v>
      </c>
      <c r="AF3135" s="156" t="s">
        <v>38</v>
      </c>
      <c r="AG3135" s="156" t="s">
        <v>38</v>
      </c>
      <c r="AH3135" s="156" t="s">
        <v>38</v>
      </c>
      <c r="AI3135" s="156" t="s">
        <v>38</v>
      </c>
      <c r="AJ3135" s="156" t="s">
        <v>38</v>
      </c>
      <c r="AK3135" s="156" t="s">
        <v>38</v>
      </c>
    </row>
    <row r="3136" spans="23:37" ht="16.5" customHeight="1" x14ac:dyDescent="0.25">
      <c r="W3136" s="156" t="s">
        <v>38</v>
      </c>
      <c r="X3136" s="156" t="s">
        <v>38</v>
      </c>
      <c r="Y3136" s="156" t="s">
        <v>38</v>
      </c>
      <c r="Z3136" s="156" t="s">
        <v>38</v>
      </c>
      <c r="AA3136" s="156" t="s">
        <v>38</v>
      </c>
      <c r="AB3136" s="156" t="s">
        <v>38</v>
      </c>
      <c r="AC3136" s="156" t="s">
        <v>38</v>
      </c>
      <c r="AD3136" s="96" t="s">
        <v>290</v>
      </c>
      <c r="AE3136" s="156" t="s">
        <v>38</v>
      </c>
      <c r="AF3136" s="156" t="s">
        <v>38</v>
      </c>
      <c r="AG3136" s="156" t="s">
        <v>38</v>
      </c>
      <c r="AH3136" s="156" t="s">
        <v>38</v>
      </c>
      <c r="AI3136" s="156" t="s">
        <v>38</v>
      </c>
      <c r="AJ3136" s="156" t="s">
        <v>38</v>
      </c>
      <c r="AK3136" s="156" t="s">
        <v>38</v>
      </c>
    </row>
    <row r="3137" spans="23:37" ht="16.5" customHeight="1" x14ac:dyDescent="0.25">
      <c r="W3137" s="156" t="s">
        <v>38</v>
      </c>
      <c r="X3137" s="156" t="s">
        <v>38</v>
      </c>
      <c r="Y3137" s="156" t="s">
        <v>38</v>
      </c>
      <c r="Z3137" s="156" t="s">
        <v>38</v>
      </c>
      <c r="AA3137" s="156" t="s">
        <v>38</v>
      </c>
      <c r="AB3137" s="156" t="s">
        <v>38</v>
      </c>
      <c r="AC3137" s="156" t="s">
        <v>38</v>
      </c>
      <c r="AD3137" s="96" t="s">
        <v>290</v>
      </c>
      <c r="AE3137" s="156" t="s">
        <v>38</v>
      </c>
      <c r="AF3137" s="156" t="s">
        <v>38</v>
      </c>
      <c r="AG3137" s="156" t="s">
        <v>38</v>
      </c>
      <c r="AH3137" s="156" t="s">
        <v>38</v>
      </c>
      <c r="AI3137" s="156" t="s">
        <v>38</v>
      </c>
      <c r="AJ3137" s="156" t="s">
        <v>38</v>
      </c>
      <c r="AK3137" s="156" t="s">
        <v>38</v>
      </c>
    </row>
    <row r="3138" spans="23:37" ht="16.5" customHeight="1" x14ac:dyDescent="0.25">
      <c r="W3138" s="156" t="s">
        <v>38</v>
      </c>
      <c r="X3138" s="156" t="s">
        <v>38</v>
      </c>
      <c r="Y3138" s="156" t="s">
        <v>38</v>
      </c>
      <c r="Z3138" s="156" t="s">
        <v>38</v>
      </c>
      <c r="AA3138" s="156" t="s">
        <v>38</v>
      </c>
      <c r="AB3138" s="156" t="s">
        <v>38</v>
      </c>
      <c r="AC3138" s="156" t="s">
        <v>38</v>
      </c>
      <c r="AD3138" s="96" t="s">
        <v>290</v>
      </c>
      <c r="AE3138" s="156" t="s">
        <v>38</v>
      </c>
      <c r="AF3138" s="156" t="s">
        <v>38</v>
      </c>
      <c r="AG3138" s="156" t="s">
        <v>38</v>
      </c>
      <c r="AH3138" s="156" t="s">
        <v>38</v>
      </c>
      <c r="AI3138" s="156" t="s">
        <v>38</v>
      </c>
      <c r="AJ3138" s="156" t="s">
        <v>38</v>
      </c>
      <c r="AK3138" s="156" t="s">
        <v>38</v>
      </c>
    </row>
    <row r="3139" spans="23:37" ht="16.5" customHeight="1" x14ac:dyDescent="0.25">
      <c r="W3139" s="156" t="s">
        <v>38</v>
      </c>
      <c r="X3139" s="156" t="s">
        <v>38</v>
      </c>
      <c r="Y3139" s="156" t="s">
        <v>38</v>
      </c>
      <c r="Z3139" s="156" t="s">
        <v>38</v>
      </c>
      <c r="AA3139" s="156" t="s">
        <v>38</v>
      </c>
      <c r="AB3139" s="156" t="s">
        <v>38</v>
      </c>
      <c r="AC3139" s="156" t="s">
        <v>38</v>
      </c>
      <c r="AD3139" s="96" t="s">
        <v>290</v>
      </c>
      <c r="AE3139" s="156" t="s">
        <v>38</v>
      </c>
      <c r="AF3139" s="156" t="s">
        <v>38</v>
      </c>
      <c r="AG3139" s="156" t="s">
        <v>38</v>
      </c>
      <c r="AH3139" s="156" t="s">
        <v>38</v>
      </c>
      <c r="AI3139" s="156" t="s">
        <v>38</v>
      </c>
      <c r="AJ3139" s="156" t="s">
        <v>38</v>
      </c>
      <c r="AK3139" s="156" t="s">
        <v>38</v>
      </c>
    </row>
    <row r="3140" spans="23:37" ht="16.5" customHeight="1" x14ac:dyDescent="0.25">
      <c r="W3140" s="156" t="s">
        <v>38</v>
      </c>
      <c r="X3140" s="156" t="s">
        <v>38</v>
      </c>
      <c r="Y3140" s="156" t="s">
        <v>38</v>
      </c>
      <c r="Z3140" s="156" t="s">
        <v>38</v>
      </c>
      <c r="AA3140" s="156" t="s">
        <v>38</v>
      </c>
      <c r="AB3140" s="156" t="s">
        <v>38</v>
      </c>
      <c r="AC3140" s="156" t="s">
        <v>38</v>
      </c>
      <c r="AD3140" s="96" t="s">
        <v>290</v>
      </c>
      <c r="AE3140" s="156" t="s">
        <v>38</v>
      </c>
      <c r="AF3140" s="156" t="s">
        <v>38</v>
      </c>
      <c r="AG3140" s="156" t="s">
        <v>38</v>
      </c>
      <c r="AH3140" s="156" t="s">
        <v>38</v>
      </c>
      <c r="AI3140" s="156" t="s">
        <v>38</v>
      </c>
      <c r="AJ3140" s="156" t="s">
        <v>38</v>
      </c>
      <c r="AK3140" s="156" t="s">
        <v>38</v>
      </c>
    </row>
    <row r="3141" spans="23:37" ht="16.5" customHeight="1" x14ac:dyDescent="0.25">
      <c r="W3141" s="156" t="s">
        <v>38</v>
      </c>
      <c r="X3141" s="156" t="s">
        <v>38</v>
      </c>
      <c r="Y3141" s="156" t="s">
        <v>38</v>
      </c>
      <c r="Z3141" s="156" t="s">
        <v>38</v>
      </c>
      <c r="AA3141" s="156" t="s">
        <v>38</v>
      </c>
      <c r="AB3141" s="156" t="s">
        <v>38</v>
      </c>
      <c r="AC3141" s="156" t="s">
        <v>38</v>
      </c>
      <c r="AD3141" s="96" t="s">
        <v>290</v>
      </c>
      <c r="AE3141" s="156" t="s">
        <v>38</v>
      </c>
      <c r="AF3141" s="156" t="s">
        <v>38</v>
      </c>
      <c r="AG3141" s="156" t="s">
        <v>38</v>
      </c>
      <c r="AH3141" s="156" t="s">
        <v>38</v>
      </c>
      <c r="AI3141" s="156" t="s">
        <v>38</v>
      </c>
      <c r="AJ3141" s="156" t="s">
        <v>38</v>
      </c>
      <c r="AK3141" s="156" t="s">
        <v>38</v>
      </c>
    </row>
    <row r="3142" spans="23:37" ht="16.5" customHeight="1" x14ac:dyDescent="0.25">
      <c r="W3142" s="156" t="s">
        <v>38</v>
      </c>
      <c r="X3142" s="156" t="s">
        <v>38</v>
      </c>
      <c r="Y3142" s="156" t="s">
        <v>38</v>
      </c>
      <c r="Z3142" s="156" t="s">
        <v>38</v>
      </c>
      <c r="AA3142" s="156" t="s">
        <v>38</v>
      </c>
      <c r="AB3142" s="156" t="s">
        <v>38</v>
      </c>
      <c r="AC3142" s="156" t="s">
        <v>38</v>
      </c>
      <c r="AD3142" s="96" t="s">
        <v>290</v>
      </c>
      <c r="AE3142" s="156" t="s">
        <v>38</v>
      </c>
      <c r="AF3142" s="156" t="s">
        <v>38</v>
      </c>
      <c r="AG3142" s="156" t="s">
        <v>38</v>
      </c>
      <c r="AH3142" s="156" t="s">
        <v>38</v>
      </c>
      <c r="AI3142" s="156" t="s">
        <v>38</v>
      </c>
      <c r="AJ3142" s="156" t="s">
        <v>38</v>
      </c>
      <c r="AK3142" s="156" t="s">
        <v>38</v>
      </c>
    </row>
    <row r="3143" spans="23:37" ht="16.5" customHeight="1" x14ac:dyDescent="0.25">
      <c r="W3143" s="156" t="s">
        <v>38</v>
      </c>
      <c r="X3143" s="156" t="s">
        <v>38</v>
      </c>
      <c r="Y3143" s="156" t="s">
        <v>38</v>
      </c>
      <c r="Z3143" s="156" t="s">
        <v>38</v>
      </c>
      <c r="AA3143" s="156" t="s">
        <v>38</v>
      </c>
      <c r="AB3143" s="156" t="s">
        <v>38</v>
      </c>
      <c r="AC3143" s="156" t="s">
        <v>38</v>
      </c>
      <c r="AD3143" s="96" t="s">
        <v>290</v>
      </c>
      <c r="AE3143" s="156" t="s">
        <v>38</v>
      </c>
      <c r="AF3143" s="156" t="s">
        <v>38</v>
      </c>
      <c r="AG3143" s="156" t="s">
        <v>38</v>
      </c>
      <c r="AH3143" s="156" t="s">
        <v>38</v>
      </c>
      <c r="AI3143" s="156" t="s">
        <v>38</v>
      </c>
      <c r="AJ3143" s="156" t="s">
        <v>38</v>
      </c>
      <c r="AK3143" s="156" t="s">
        <v>38</v>
      </c>
    </row>
    <row r="3144" spans="23:37" ht="16.5" customHeight="1" x14ac:dyDescent="0.25">
      <c r="W3144" s="156" t="s">
        <v>38</v>
      </c>
      <c r="X3144" s="156" t="s">
        <v>38</v>
      </c>
      <c r="Y3144" s="156" t="s">
        <v>38</v>
      </c>
      <c r="Z3144" s="156" t="s">
        <v>38</v>
      </c>
      <c r="AA3144" s="156" t="s">
        <v>38</v>
      </c>
      <c r="AB3144" s="156" t="s">
        <v>38</v>
      </c>
      <c r="AC3144" s="156" t="s">
        <v>38</v>
      </c>
      <c r="AD3144" s="96" t="s">
        <v>290</v>
      </c>
      <c r="AE3144" s="156" t="s">
        <v>38</v>
      </c>
      <c r="AF3144" s="156" t="s">
        <v>38</v>
      </c>
      <c r="AG3144" s="156" t="s">
        <v>38</v>
      </c>
      <c r="AH3144" s="156" t="s">
        <v>38</v>
      </c>
      <c r="AI3144" s="156" t="s">
        <v>38</v>
      </c>
      <c r="AJ3144" s="156" t="s">
        <v>38</v>
      </c>
      <c r="AK3144" s="156" t="s">
        <v>38</v>
      </c>
    </row>
    <row r="3145" spans="23:37" ht="16.5" customHeight="1" x14ac:dyDescent="0.25">
      <c r="W3145" s="156" t="s">
        <v>38</v>
      </c>
      <c r="X3145" s="156" t="s">
        <v>38</v>
      </c>
      <c r="Y3145" s="156" t="s">
        <v>38</v>
      </c>
      <c r="Z3145" s="156" t="s">
        <v>38</v>
      </c>
      <c r="AA3145" s="156" t="s">
        <v>38</v>
      </c>
      <c r="AB3145" s="156" t="s">
        <v>38</v>
      </c>
      <c r="AC3145" s="156" t="s">
        <v>38</v>
      </c>
      <c r="AD3145" s="96" t="s">
        <v>290</v>
      </c>
      <c r="AE3145" s="156" t="s">
        <v>38</v>
      </c>
      <c r="AF3145" s="156" t="s">
        <v>38</v>
      </c>
      <c r="AG3145" s="156" t="s">
        <v>38</v>
      </c>
      <c r="AH3145" s="156" t="s">
        <v>38</v>
      </c>
      <c r="AI3145" s="156" t="s">
        <v>38</v>
      </c>
      <c r="AJ3145" s="156" t="s">
        <v>38</v>
      </c>
      <c r="AK3145" s="156" t="s">
        <v>38</v>
      </c>
    </row>
    <row r="3146" spans="23:37" ht="16.5" customHeight="1" x14ac:dyDescent="0.25">
      <c r="W3146" s="156" t="s">
        <v>38</v>
      </c>
      <c r="X3146" s="156" t="s">
        <v>38</v>
      </c>
      <c r="Y3146" s="156" t="s">
        <v>38</v>
      </c>
      <c r="Z3146" s="156" t="s">
        <v>38</v>
      </c>
      <c r="AA3146" s="156" t="s">
        <v>38</v>
      </c>
      <c r="AB3146" s="156" t="s">
        <v>38</v>
      </c>
      <c r="AC3146" s="156" t="s">
        <v>38</v>
      </c>
      <c r="AD3146" s="96" t="s">
        <v>290</v>
      </c>
      <c r="AE3146" s="156" t="s">
        <v>38</v>
      </c>
      <c r="AF3146" s="156" t="s">
        <v>38</v>
      </c>
      <c r="AG3146" s="156" t="s">
        <v>38</v>
      </c>
      <c r="AH3146" s="156" t="s">
        <v>38</v>
      </c>
      <c r="AI3146" s="156" t="s">
        <v>38</v>
      </c>
      <c r="AJ3146" s="156" t="s">
        <v>38</v>
      </c>
      <c r="AK3146" s="156" t="s">
        <v>38</v>
      </c>
    </row>
    <row r="3147" spans="23:37" ht="16.5" customHeight="1" x14ac:dyDescent="0.25">
      <c r="W3147" s="156" t="s">
        <v>38</v>
      </c>
      <c r="X3147" s="156" t="s">
        <v>38</v>
      </c>
      <c r="Y3147" s="156" t="s">
        <v>38</v>
      </c>
      <c r="Z3147" s="156" t="s">
        <v>38</v>
      </c>
      <c r="AA3147" s="156" t="s">
        <v>38</v>
      </c>
      <c r="AB3147" s="156" t="s">
        <v>38</v>
      </c>
      <c r="AC3147" s="156" t="s">
        <v>38</v>
      </c>
      <c r="AD3147" s="96" t="s">
        <v>290</v>
      </c>
      <c r="AE3147" s="156" t="s">
        <v>38</v>
      </c>
      <c r="AF3147" s="156" t="s">
        <v>38</v>
      </c>
      <c r="AG3147" s="156" t="s">
        <v>38</v>
      </c>
      <c r="AH3147" s="156" t="s">
        <v>38</v>
      </c>
      <c r="AI3147" s="156" t="s">
        <v>38</v>
      </c>
      <c r="AJ3147" s="156" t="s">
        <v>38</v>
      </c>
      <c r="AK3147" s="156" t="s">
        <v>38</v>
      </c>
    </row>
    <row r="3148" spans="23:37" ht="16.5" customHeight="1" x14ac:dyDescent="0.25">
      <c r="W3148" s="156" t="s">
        <v>38</v>
      </c>
      <c r="X3148" s="156" t="s">
        <v>38</v>
      </c>
      <c r="Y3148" s="156" t="s">
        <v>38</v>
      </c>
      <c r="Z3148" s="156" t="s">
        <v>38</v>
      </c>
      <c r="AA3148" s="156" t="s">
        <v>38</v>
      </c>
      <c r="AB3148" s="156" t="s">
        <v>38</v>
      </c>
      <c r="AC3148" s="156" t="s">
        <v>38</v>
      </c>
      <c r="AD3148" s="96" t="s">
        <v>290</v>
      </c>
      <c r="AE3148" s="156" t="s">
        <v>38</v>
      </c>
      <c r="AF3148" s="156" t="s">
        <v>38</v>
      </c>
      <c r="AG3148" s="156" t="s">
        <v>38</v>
      </c>
      <c r="AH3148" s="156" t="s">
        <v>38</v>
      </c>
      <c r="AI3148" s="156" t="s">
        <v>38</v>
      </c>
      <c r="AJ3148" s="156" t="s">
        <v>38</v>
      </c>
      <c r="AK3148" s="156" t="s">
        <v>38</v>
      </c>
    </row>
    <row r="3149" spans="23:37" ht="16.5" customHeight="1" x14ac:dyDescent="0.25">
      <c r="W3149" s="156" t="s">
        <v>38</v>
      </c>
      <c r="X3149" s="156" t="s">
        <v>38</v>
      </c>
      <c r="Y3149" s="156" t="s">
        <v>38</v>
      </c>
      <c r="Z3149" s="156" t="s">
        <v>38</v>
      </c>
      <c r="AA3149" s="156" t="s">
        <v>38</v>
      </c>
      <c r="AB3149" s="156" t="s">
        <v>38</v>
      </c>
      <c r="AC3149" s="156" t="s">
        <v>38</v>
      </c>
      <c r="AD3149" s="96" t="s">
        <v>290</v>
      </c>
      <c r="AE3149" s="156" t="s">
        <v>38</v>
      </c>
      <c r="AF3149" s="156" t="s">
        <v>38</v>
      </c>
      <c r="AG3149" s="156" t="s">
        <v>38</v>
      </c>
      <c r="AH3149" s="156" t="s">
        <v>38</v>
      </c>
      <c r="AI3149" s="156" t="s">
        <v>38</v>
      </c>
      <c r="AJ3149" s="156" t="s">
        <v>38</v>
      </c>
      <c r="AK3149" s="156" t="s">
        <v>38</v>
      </c>
    </row>
    <row r="3150" spans="23:37" ht="16.5" customHeight="1" x14ac:dyDescent="0.25">
      <c r="W3150" s="156" t="s">
        <v>38</v>
      </c>
      <c r="X3150" s="156" t="s">
        <v>38</v>
      </c>
      <c r="Y3150" s="156" t="s">
        <v>38</v>
      </c>
      <c r="Z3150" s="156" t="s">
        <v>38</v>
      </c>
      <c r="AA3150" s="156" t="s">
        <v>38</v>
      </c>
      <c r="AB3150" s="156" t="s">
        <v>38</v>
      </c>
      <c r="AC3150" s="156" t="s">
        <v>38</v>
      </c>
      <c r="AD3150" s="96" t="s">
        <v>290</v>
      </c>
      <c r="AE3150" s="156" t="s">
        <v>38</v>
      </c>
      <c r="AF3150" s="156" t="s">
        <v>38</v>
      </c>
      <c r="AG3150" s="156" t="s">
        <v>38</v>
      </c>
      <c r="AH3150" s="156" t="s">
        <v>38</v>
      </c>
      <c r="AI3150" s="156" t="s">
        <v>38</v>
      </c>
      <c r="AJ3150" s="156" t="s">
        <v>38</v>
      </c>
      <c r="AK3150" s="156" t="s">
        <v>38</v>
      </c>
    </row>
    <row r="3151" spans="23:37" ht="16.5" customHeight="1" x14ac:dyDescent="0.25">
      <c r="W3151" s="156" t="s">
        <v>38</v>
      </c>
      <c r="X3151" s="156" t="s">
        <v>38</v>
      </c>
      <c r="Y3151" s="156" t="s">
        <v>38</v>
      </c>
      <c r="Z3151" s="156" t="s">
        <v>38</v>
      </c>
      <c r="AA3151" s="156" t="s">
        <v>38</v>
      </c>
      <c r="AB3151" s="156" t="s">
        <v>38</v>
      </c>
      <c r="AC3151" s="156" t="s">
        <v>38</v>
      </c>
      <c r="AD3151" s="96" t="s">
        <v>290</v>
      </c>
      <c r="AE3151" s="156" t="s">
        <v>38</v>
      </c>
      <c r="AF3151" s="156" t="s">
        <v>38</v>
      </c>
      <c r="AG3151" s="156" t="s">
        <v>38</v>
      </c>
      <c r="AH3151" s="156" t="s">
        <v>38</v>
      </c>
      <c r="AI3151" s="156" t="s">
        <v>38</v>
      </c>
      <c r="AJ3151" s="156" t="s">
        <v>38</v>
      </c>
      <c r="AK3151" s="156" t="s">
        <v>38</v>
      </c>
    </row>
    <row r="3152" spans="23:37" ht="16.5" customHeight="1" x14ac:dyDescent="0.25">
      <c r="W3152" s="156" t="s">
        <v>38</v>
      </c>
      <c r="X3152" s="156" t="s">
        <v>38</v>
      </c>
      <c r="Y3152" s="156" t="s">
        <v>38</v>
      </c>
      <c r="Z3152" s="156" t="s">
        <v>38</v>
      </c>
      <c r="AA3152" s="156" t="s">
        <v>38</v>
      </c>
      <c r="AB3152" s="156" t="s">
        <v>38</v>
      </c>
      <c r="AC3152" s="156" t="s">
        <v>38</v>
      </c>
      <c r="AD3152" s="96" t="s">
        <v>290</v>
      </c>
      <c r="AE3152" s="156" t="s">
        <v>38</v>
      </c>
      <c r="AF3152" s="156" t="s">
        <v>38</v>
      </c>
      <c r="AG3152" s="156" t="s">
        <v>38</v>
      </c>
      <c r="AH3152" s="156" t="s">
        <v>38</v>
      </c>
      <c r="AI3152" s="156" t="s">
        <v>38</v>
      </c>
      <c r="AJ3152" s="156" t="s">
        <v>38</v>
      </c>
      <c r="AK3152" s="156" t="s">
        <v>38</v>
      </c>
    </row>
    <row r="3153" spans="23:37" ht="16.5" customHeight="1" x14ac:dyDescent="0.25">
      <c r="W3153" s="156" t="s">
        <v>38</v>
      </c>
      <c r="X3153" s="156" t="s">
        <v>38</v>
      </c>
      <c r="Y3153" s="156" t="s">
        <v>38</v>
      </c>
      <c r="Z3153" s="156" t="s">
        <v>38</v>
      </c>
      <c r="AA3153" s="156" t="s">
        <v>38</v>
      </c>
      <c r="AB3153" s="156" t="s">
        <v>38</v>
      </c>
      <c r="AC3153" s="156" t="s">
        <v>38</v>
      </c>
      <c r="AD3153" s="96" t="s">
        <v>290</v>
      </c>
      <c r="AE3153" s="156" t="s">
        <v>38</v>
      </c>
      <c r="AF3153" s="156" t="s">
        <v>38</v>
      </c>
      <c r="AG3153" s="156" t="s">
        <v>38</v>
      </c>
      <c r="AH3153" s="156" t="s">
        <v>38</v>
      </c>
      <c r="AI3153" s="156" t="s">
        <v>38</v>
      </c>
      <c r="AJ3153" s="156" t="s">
        <v>38</v>
      </c>
      <c r="AK3153" s="156" t="s">
        <v>38</v>
      </c>
    </row>
    <row r="3154" spans="23:37" ht="16.5" customHeight="1" x14ac:dyDescent="0.25">
      <c r="W3154" s="156" t="s">
        <v>38</v>
      </c>
      <c r="X3154" s="156" t="s">
        <v>38</v>
      </c>
      <c r="Y3154" s="156" t="s">
        <v>38</v>
      </c>
      <c r="Z3154" s="156" t="s">
        <v>38</v>
      </c>
      <c r="AA3154" s="156" t="s">
        <v>38</v>
      </c>
      <c r="AB3154" s="156" t="s">
        <v>38</v>
      </c>
      <c r="AC3154" s="156" t="s">
        <v>38</v>
      </c>
      <c r="AD3154" s="96" t="s">
        <v>290</v>
      </c>
      <c r="AE3154" s="156" t="s">
        <v>38</v>
      </c>
      <c r="AF3154" s="156" t="s">
        <v>38</v>
      </c>
      <c r="AG3154" s="156" t="s">
        <v>38</v>
      </c>
      <c r="AH3154" s="156" t="s">
        <v>38</v>
      </c>
      <c r="AI3154" s="156" t="s">
        <v>38</v>
      </c>
      <c r="AJ3154" s="156" t="s">
        <v>38</v>
      </c>
      <c r="AK3154" s="156" t="s">
        <v>38</v>
      </c>
    </row>
    <row r="3155" spans="23:37" ht="16.5" customHeight="1" x14ac:dyDescent="0.25">
      <c r="W3155" s="156" t="s">
        <v>38</v>
      </c>
      <c r="X3155" s="156" t="s">
        <v>38</v>
      </c>
      <c r="Y3155" s="156" t="s">
        <v>38</v>
      </c>
      <c r="Z3155" s="156" t="s">
        <v>38</v>
      </c>
      <c r="AA3155" s="156" t="s">
        <v>38</v>
      </c>
      <c r="AB3155" s="156" t="s">
        <v>38</v>
      </c>
      <c r="AC3155" s="156" t="s">
        <v>38</v>
      </c>
      <c r="AD3155" s="96" t="s">
        <v>290</v>
      </c>
      <c r="AE3155" s="156" t="s">
        <v>38</v>
      </c>
      <c r="AF3155" s="156" t="s">
        <v>38</v>
      </c>
      <c r="AG3155" s="156" t="s">
        <v>38</v>
      </c>
      <c r="AH3155" s="156" t="s">
        <v>38</v>
      </c>
      <c r="AI3155" s="156" t="s">
        <v>38</v>
      </c>
      <c r="AJ3155" s="156" t="s">
        <v>38</v>
      </c>
      <c r="AK3155" s="156" t="s">
        <v>38</v>
      </c>
    </row>
    <row r="3156" spans="23:37" ht="16.5" customHeight="1" x14ac:dyDescent="0.25">
      <c r="W3156" s="156" t="s">
        <v>38</v>
      </c>
      <c r="X3156" s="156" t="s">
        <v>38</v>
      </c>
      <c r="Y3156" s="156" t="s">
        <v>38</v>
      </c>
      <c r="Z3156" s="156" t="s">
        <v>38</v>
      </c>
      <c r="AA3156" s="156" t="s">
        <v>38</v>
      </c>
      <c r="AB3156" s="156" t="s">
        <v>38</v>
      </c>
      <c r="AC3156" s="156" t="s">
        <v>38</v>
      </c>
      <c r="AD3156" s="96" t="s">
        <v>290</v>
      </c>
      <c r="AE3156" s="156" t="s">
        <v>38</v>
      </c>
      <c r="AF3156" s="156" t="s">
        <v>38</v>
      </c>
      <c r="AG3156" s="156" t="s">
        <v>38</v>
      </c>
      <c r="AH3156" s="156" t="s">
        <v>38</v>
      </c>
      <c r="AI3156" s="156" t="s">
        <v>38</v>
      </c>
      <c r="AJ3156" s="156" t="s">
        <v>38</v>
      </c>
      <c r="AK3156" s="156" t="s">
        <v>38</v>
      </c>
    </row>
    <row r="3157" spans="23:37" ht="16.5" customHeight="1" x14ac:dyDescent="0.25">
      <c r="W3157" s="156" t="s">
        <v>38</v>
      </c>
      <c r="X3157" s="156" t="s">
        <v>38</v>
      </c>
      <c r="Y3157" s="156" t="s">
        <v>38</v>
      </c>
      <c r="Z3157" s="156" t="s">
        <v>38</v>
      </c>
      <c r="AA3157" s="156" t="s">
        <v>38</v>
      </c>
      <c r="AB3157" s="156" t="s">
        <v>38</v>
      </c>
      <c r="AC3157" s="156" t="s">
        <v>38</v>
      </c>
      <c r="AD3157" s="96" t="s">
        <v>290</v>
      </c>
      <c r="AE3157" s="156" t="s">
        <v>38</v>
      </c>
      <c r="AF3157" s="156" t="s">
        <v>38</v>
      </c>
      <c r="AG3157" s="156" t="s">
        <v>38</v>
      </c>
      <c r="AH3157" s="156" t="s">
        <v>38</v>
      </c>
      <c r="AI3157" s="156" t="s">
        <v>38</v>
      </c>
      <c r="AJ3157" s="156" t="s">
        <v>38</v>
      </c>
      <c r="AK3157" s="156" t="s">
        <v>38</v>
      </c>
    </row>
    <row r="3158" spans="23:37" ht="16.5" customHeight="1" x14ac:dyDescent="0.25">
      <c r="W3158" s="156" t="s">
        <v>38</v>
      </c>
      <c r="X3158" s="156" t="s">
        <v>38</v>
      </c>
      <c r="Y3158" s="156" t="s">
        <v>38</v>
      </c>
      <c r="Z3158" s="156" t="s">
        <v>38</v>
      </c>
      <c r="AA3158" s="156" t="s">
        <v>38</v>
      </c>
      <c r="AB3158" s="156" t="s">
        <v>38</v>
      </c>
      <c r="AC3158" s="156" t="s">
        <v>38</v>
      </c>
      <c r="AD3158" s="96" t="s">
        <v>290</v>
      </c>
      <c r="AE3158" s="156" t="s">
        <v>38</v>
      </c>
      <c r="AF3158" s="156" t="s">
        <v>38</v>
      </c>
      <c r="AG3158" s="156" t="s">
        <v>38</v>
      </c>
      <c r="AH3158" s="156" t="s">
        <v>38</v>
      </c>
      <c r="AI3158" s="156" t="s">
        <v>38</v>
      </c>
      <c r="AJ3158" s="156" t="s">
        <v>38</v>
      </c>
      <c r="AK3158" s="156" t="s">
        <v>38</v>
      </c>
    </row>
    <row r="3159" spans="23:37" ht="16.5" customHeight="1" x14ac:dyDescent="0.25">
      <c r="W3159" s="156" t="s">
        <v>38</v>
      </c>
      <c r="X3159" s="156" t="s">
        <v>38</v>
      </c>
      <c r="Y3159" s="156" t="s">
        <v>38</v>
      </c>
      <c r="Z3159" s="156" t="s">
        <v>38</v>
      </c>
      <c r="AA3159" s="156" t="s">
        <v>38</v>
      </c>
      <c r="AB3159" s="156" t="s">
        <v>38</v>
      </c>
      <c r="AC3159" s="156" t="s">
        <v>38</v>
      </c>
      <c r="AD3159" s="96" t="s">
        <v>290</v>
      </c>
      <c r="AE3159" s="156" t="s">
        <v>38</v>
      </c>
      <c r="AF3159" s="156" t="s">
        <v>38</v>
      </c>
      <c r="AG3159" s="156" t="s">
        <v>38</v>
      </c>
      <c r="AH3159" s="156" t="s">
        <v>38</v>
      </c>
      <c r="AI3159" s="156" t="s">
        <v>38</v>
      </c>
      <c r="AJ3159" s="156" t="s">
        <v>38</v>
      </c>
      <c r="AK3159" s="156" t="s">
        <v>38</v>
      </c>
    </row>
    <row r="3160" spans="23:37" ht="16.5" customHeight="1" x14ac:dyDescent="0.25">
      <c r="W3160" s="156" t="s">
        <v>38</v>
      </c>
      <c r="X3160" s="156" t="s">
        <v>38</v>
      </c>
      <c r="Y3160" s="156" t="s">
        <v>38</v>
      </c>
      <c r="Z3160" s="156" t="s">
        <v>38</v>
      </c>
      <c r="AA3160" s="156" t="s">
        <v>38</v>
      </c>
      <c r="AB3160" s="156" t="s">
        <v>38</v>
      </c>
      <c r="AC3160" s="156" t="s">
        <v>38</v>
      </c>
      <c r="AD3160" s="96" t="s">
        <v>290</v>
      </c>
      <c r="AE3160" s="156" t="s">
        <v>38</v>
      </c>
      <c r="AF3160" s="156" t="s">
        <v>38</v>
      </c>
      <c r="AG3160" s="156" t="s">
        <v>38</v>
      </c>
      <c r="AH3160" s="156" t="s">
        <v>38</v>
      </c>
      <c r="AI3160" s="156" t="s">
        <v>38</v>
      </c>
      <c r="AJ3160" s="156" t="s">
        <v>38</v>
      </c>
      <c r="AK3160" s="156" t="s">
        <v>38</v>
      </c>
    </row>
    <row r="3161" spans="23:37" ht="16.5" customHeight="1" x14ac:dyDescent="0.25">
      <c r="W3161" s="156" t="s">
        <v>38</v>
      </c>
      <c r="X3161" s="156" t="s">
        <v>38</v>
      </c>
      <c r="Y3161" s="156" t="s">
        <v>38</v>
      </c>
      <c r="Z3161" s="156" t="s">
        <v>38</v>
      </c>
      <c r="AA3161" s="156" t="s">
        <v>38</v>
      </c>
      <c r="AB3161" s="156" t="s">
        <v>38</v>
      </c>
      <c r="AC3161" s="156" t="s">
        <v>38</v>
      </c>
      <c r="AD3161" s="96" t="s">
        <v>290</v>
      </c>
      <c r="AE3161" s="156" t="s">
        <v>38</v>
      </c>
      <c r="AF3161" s="156" t="s">
        <v>38</v>
      </c>
      <c r="AG3161" s="156" t="s">
        <v>38</v>
      </c>
      <c r="AH3161" s="156" t="s">
        <v>38</v>
      </c>
      <c r="AI3161" s="156" t="s">
        <v>38</v>
      </c>
      <c r="AJ3161" s="156" t="s">
        <v>38</v>
      </c>
      <c r="AK3161" s="156" t="s">
        <v>38</v>
      </c>
    </row>
    <row r="3162" spans="23:37" ht="16.5" customHeight="1" x14ac:dyDescent="0.25">
      <c r="W3162" s="156" t="s">
        <v>38</v>
      </c>
      <c r="X3162" s="156" t="s">
        <v>38</v>
      </c>
      <c r="Y3162" s="156" t="s">
        <v>38</v>
      </c>
      <c r="Z3162" s="156" t="s">
        <v>38</v>
      </c>
      <c r="AA3162" s="156" t="s">
        <v>38</v>
      </c>
      <c r="AB3162" s="156" t="s">
        <v>38</v>
      </c>
      <c r="AC3162" s="156" t="s">
        <v>38</v>
      </c>
      <c r="AD3162" s="96" t="s">
        <v>290</v>
      </c>
      <c r="AE3162" s="156" t="s">
        <v>38</v>
      </c>
      <c r="AF3162" s="156" t="s">
        <v>38</v>
      </c>
      <c r="AG3162" s="156" t="s">
        <v>38</v>
      </c>
      <c r="AH3162" s="156" t="s">
        <v>38</v>
      </c>
      <c r="AI3162" s="156" t="s">
        <v>38</v>
      </c>
      <c r="AJ3162" s="156" t="s">
        <v>38</v>
      </c>
      <c r="AK3162" s="156" t="s">
        <v>38</v>
      </c>
    </row>
    <row r="3163" spans="23:37" ht="16.5" customHeight="1" x14ac:dyDescent="0.25">
      <c r="W3163" s="156" t="s">
        <v>38</v>
      </c>
      <c r="X3163" s="156" t="s">
        <v>38</v>
      </c>
      <c r="Y3163" s="156" t="s">
        <v>38</v>
      </c>
      <c r="Z3163" s="156" t="s">
        <v>38</v>
      </c>
      <c r="AA3163" s="156" t="s">
        <v>38</v>
      </c>
      <c r="AB3163" s="156" t="s">
        <v>38</v>
      </c>
      <c r="AC3163" s="156" t="s">
        <v>38</v>
      </c>
      <c r="AD3163" s="96" t="s">
        <v>290</v>
      </c>
      <c r="AE3163" s="156" t="s">
        <v>38</v>
      </c>
      <c r="AF3163" s="156" t="s">
        <v>38</v>
      </c>
      <c r="AG3163" s="156" t="s">
        <v>38</v>
      </c>
      <c r="AH3163" s="156" t="s">
        <v>38</v>
      </c>
      <c r="AI3163" s="156" t="s">
        <v>38</v>
      </c>
      <c r="AJ3163" s="156" t="s">
        <v>38</v>
      </c>
      <c r="AK3163" s="156" t="s">
        <v>38</v>
      </c>
    </row>
    <row r="3164" spans="23:37" ht="16.5" customHeight="1" x14ac:dyDescent="0.25">
      <c r="W3164" s="156" t="s">
        <v>38</v>
      </c>
      <c r="X3164" s="156" t="s">
        <v>38</v>
      </c>
      <c r="Y3164" s="156" t="s">
        <v>38</v>
      </c>
      <c r="Z3164" s="156" t="s">
        <v>38</v>
      </c>
      <c r="AA3164" s="156" t="s">
        <v>38</v>
      </c>
      <c r="AB3164" s="156" t="s">
        <v>38</v>
      </c>
      <c r="AC3164" s="156" t="s">
        <v>38</v>
      </c>
      <c r="AD3164" s="96" t="s">
        <v>290</v>
      </c>
      <c r="AE3164" s="156" t="s">
        <v>38</v>
      </c>
      <c r="AF3164" s="156" t="s">
        <v>38</v>
      </c>
      <c r="AG3164" s="156" t="s">
        <v>38</v>
      </c>
      <c r="AH3164" s="156" t="s">
        <v>38</v>
      </c>
      <c r="AI3164" s="156" t="s">
        <v>38</v>
      </c>
      <c r="AJ3164" s="156" t="s">
        <v>38</v>
      </c>
      <c r="AK3164" s="156" t="s">
        <v>38</v>
      </c>
    </row>
    <row r="3165" spans="23:37" ht="16.5" customHeight="1" x14ac:dyDescent="0.25">
      <c r="W3165" s="156" t="s">
        <v>38</v>
      </c>
      <c r="X3165" s="156" t="s">
        <v>38</v>
      </c>
      <c r="Y3165" s="156" t="s">
        <v>38</v>
      </c>
      <c r="Z3165" s="156" t="s">
        <v>38</v>
      </c>
      <c r="AA3165" s="156" t="s">
        <v>38</v>
      </c>
      <c r="AB3165" s="156" t="s">
        <v>38</v>
      </c>
      <c r="AC3165" s="156" t="s">
        <v>38</v>
      </c>
      <c r="AD3165" s="96" t="s">
        <v>290</v>
      </c>
      <c r="AE3165" s="156" t="s">
        <v>38</v>
      </c>
      <c r="AF3165" s="156" t="s">
        <v>38</v>
      </c>
      <c r="AG3165" s="156" t="s">
        <v>38</v>
      </c>
      <c r="AH3165" s="156" t="s">
        <v>38</v>
      </c>
      <c r="AI3165" s="156" t="s">
        <v>38</v>
      </c>
      <c r="AJ3165" s="156" t="s">
        <v>38</v>
      </c>
      <c r="AK3165" s="156" t="s">
        <v>38</v>
      </c>
    </row>
    <row r="3166" spans="23:37" ht="16.5" customHeight="1" x14ac:dyDescent="0.25">
      <c r="W3166" s="156" t="s">
        <v>38</v>
      </c>
      <c r="X3166" s="156" t="s">
        <v>38</v>
      </c>
      <c r="Y3166" s="156" t="s">
        <v>38</v>
      </c>
      <c r="Z3166" s="156" t="s">
        <v>38</v>
      </c>
      <c r="AA3166" s="156" t="s">
        <v>38</v>
      </c>
      <c r="AB3166" s="156" t="s">
        <v>38</v>
      </c>
      <c r="AC3166" s="156" t="s">
        <v>38</v>
      </c>
      <c r="AD3166" s="96" t="s">
        <v>290</v>
      </c>
      <c r="AE3166" s="156" t="s">
        <v>38</v>
      </c>
      <c r="AF3166" s="156" t="s">
        <v>38</v>
      </c>
      <c r="AG3166" s="156" t="s">
        <v>38</v>
      </c>
      <c r="AH3166" s="156" t="s">
        <v>38</v>
      </c>
      <c r="AI3166" s="156" t="s">
        <v>38</v>
      </c>
      <c r="AJ3166" s="156" t="s">
        <v>38</v>
      </c>
      <c r="AK3166" s="156" t="s">
        <v>38</v>
      </c>
    </row>
    <row r="3167" spans="23:37" ht="16.5" customHeight="1" x14ac:dyDescent="0.25">
      <c r="W3167" s="156" t="s">
        <v>38</v>
      </c>
      <c r="X3167" s="156" t="s">
        <v>38</v>
      </c>
      <c r="Y3167" s="156" t="s">
        <v>38</v>
      </c>
      <c r="Z3167" s="156" t="s">
        <v>38</v>
      </c>
      <c r="AA3167" s="156" t="s">
        <v>38</v>
      </c>
      <c r="AB3167" s="156" t="s">
        <v>38</v>
      </c>
      <c r="AC3167" s="156" t="s">
        <v>38</v>
      </c>
      <c r="AD3167" s="96" t="s">
        <v>290</v>
      </c>
      <c r="AE3167" s="156" t="s">
        <v>38</v>
      </c>
      <c r="AF3167" s="156" t="s">
        <v>38</v>
      </c>
      <c r="AG3167" s="156" t="s">
        <v>38</v>
      </c>
      <c r="AH3167" s="156" t="s">
        <v>38</v>
      </c>
      <c r="AI3167" s="156" t="s">
        <v>38</v>
      </c>
      <c r="AJ3167" s="156" t="s">
        <v>38</v>
      </c>
      <c r="AK3167" s="156" t="s">
        <v>38</v>
      </c>
    </row>
    <row r="3168" spans="23:37" ht="16.5" customHeight="1" x14ac:dyDescent="0.25">
      <c r="W3168" s="156" t="s">
        <v>38</v>
      </c>
      <c r="X3168" s="156" t="s">
        <v>38</v>
      </c>
      <c r="Y3168" s="156" t="s">
        <v>38</v>
      </c>
      <c r="Z3168" s="156" t="s">
        <v>38</v>
      </c>
      <c r="AA3168" s="156" t="s">
        <v>38</v>
      </c>
      <c r="AB3168" s="156" t="s">
        <v>38</v>
      </c>
      <c r="AC3168" s="156" t="s">
        <v>38</v>
      </c>
      <c r="AD3168" s="96" t="s">
        <v>290</v>
      </c>
      <c r="AE3168" s="156" t="s">
        <v>38</v>
      </c>
      <c r="AF3168" s="156" t="s">
        <v>38</v>
      </c>
      <c r="AG3168" s="156" t="s">
        <v>38</v>
      </c>
      <c r="AH3168" s="156" t="s">
        <v>38</v>
      </c>
      <c r="AI3168" s="156" t="s">
        <v>38</v>
      </c>
      <c r="AJ3168" s="156" t="s">
        <v>38</v>
      </c>
      <c r="AK3168" s="156" t="s">
        <v>38</v>
      </c>
    </row>
    <row r="3169" spans="23:37" ht="16.5" customHeight="1" x14ac:dyDescent="0.25">
      <c r="W3169" s="156" t="s">
        <v>38</v>
      </c>
      <c r="X3169" s="156" t="s">
        <v>38</v>
      </c>
      <c r="Y3169" s="156" t="s">
        <v>38</v>
      </c>
      <c r="Z3169" s="156" t="s">
        <v>38</v>
      </c>
      <c r="AA3169" s="156" t="s">
        <v>38</v>
      </c>
      <c r="AB3169" s="156" t="s">
        <v>38</v>
      </c>
      <c r="AC3169" s="156" t="s">
        <v>38</v>
      </c>
      <c r="AD3169" s="96" t="s">
        <v>290</v>
      </c>
      <c r="AE3169" s="156" t="s">
        <v>38</v>
      </c>
      <c r="AF3169" s="156" t="s">
        <v>38</v>
      </c>
      <c r="AG3169" s="156" t="s">
        <v>38</v>
      </c>
      <c r="AH3169" s="156" t="s">
        <v>38</v>
      </c>
      <c r="AI3169" s="156" t="s">
        <v>38</v>
      </c>
      <c r="AJ3169" s="156" t="s">
        <v>38</v>
      </c>
      <c r="AK3169" s="156" t="s">
        <v>38</v>
      </c>
    </row>
    <row r="3170" spans="23:37" ht="16.5" customHeight="1" x14ac:dyDescent="0.25">
      <c r="W3170" s="156" t="s">
        <v>38</v>
      </c>
      <c r="X3170" s="156" t="s">
        <v>38</v>
      </c>
      <c r="Y3170" s="156" t="s">
        <v>38</v>
      </c>
      <c r="Z3170" s="156" t="s">
        <v>38</v>
      </c>
      <c r="AA3170" s="156" t="s">
        <v>38</v>
      </c>
      <c r="AB3170" s="156" t="s">
        <v>38</v>
      </c>
      <c r="AC3170" s="156" t="s">
        <v>38</v>
      </c>
      <c r="AD3170" s="96" t="s">
        <v>290</v>
      </c>
      <c r="AE3170" s="156" t="s">
        <v>38</v>
      </c>
      <c r="AF3170" s="156" t="s">
        <v>38</v>
      </c>
      <c r="AG3170" s="156" t="s">
        <v>38</v>
      </c>
      <c r="AH3170" s="156" t="s">
        <v>38</v>
      </c>
      <c r="AI3170" s="156" t="s">
        <v>38</v>
      </c>
      <c r="AJ3170" s="156" t="s">
        <v>38</v>
      </c>
      <c r="AK3170" s="156" t="s">
        <v>38</v>
      </c>
    </row>
    <row r="3171" spans="23:37" ht="16.5" customHeight="1" x14ac:dyDescent="0.25">
      <c r="W3171" s="156" t="s">
        <v>38</v>
      </c>
      <c r="X3171" s="156" t="s">
        <v>38</v>
      </c>
      <c r="Y3171" s="156" t="s">
        <v>38</v>
      </c>
      <c r="Z3171" s="156" t="s">
        <v>38</v>
      </c>
      <c r="AA3171" s="156" t="s">
        <v>38</v>
      </c>
      <c r="AB3171" s="156" t="s">
        <v>38</v>
      </c>
      <c r="AC3171" s="156" t="s">
        <v>38</v>
      </c>
      <c r="AD3171" s="96" t="s">
        <v>290</v>
      </c>
      <c r="AE3171" s="156" t="s">
        <v>38</v>
      </c>
      <c r="AF3171" s="156" t="s">
        <v>38</v>
      </c>
      <c r="AG3171" s="156" t="s">
        <v>38</v>
      </c>
      <c r="AH3171" s="156" t="s">
        <v>38</v>
      </c>
      <c r="AI3171" s="156" t="s">
        <v>38</v>
      </c>
      <c r="AJ3171" s="156" t="s">
        <v>38</v>
      </c>
      <c r="AK3171" s="156" t="s">
        <v>38</v>
      </c>
    </row>
    <row r="3172" spans="23:37" ht="16.5" customHeight="1" x14ac:dyDescent="0.25">
      <c r="W3172" s="156" t="s">
        <v>38</v>
      </c>
      <c r="X3172" s="156" t="s">
        <v>38</v>
      </c>
      <c r="Y3172" s="156" t="s">
        <v>38</v>
      </c>
      <c r="Z3172" s="156" t="s">
        <v>38</v>
      </c>
      <c r="AA3172" s="156" t="s">
        <v>38</v>
      </c>
      <c r="AB3172" s="156" t="s">
        <v>38</v>
      </c>
      <c r="AC3172" s="156" t="s">
        <v>38</v>
      </c>
      <c r="AD3172" s="96" t="s">
        <v>290</v>
      </c>
      <c r="AE3172" s="156" t="s">
        <v>38</v>
      </c>
      <c r="AF3172" s="156" t="s">
        <v>38</v>
      </c>
      <c r="AG3172" s="156" t="s">
        <v>38</v>
      </c>
      <c r="AH3172" s="156" t="s">
        <v>38</v>
      </c>
      <c r="AI3172" s="156" t="s">
        <v>38</v>
      </c>
      <c r="AJ3172" s="156" t="s">
        <v>38</v>
      </c>
      <c r="AK3172" s="156" t="s">
        <v>38</v>
      </c>
    </row>
    <row r="3173" spans="23:37" ht="16.5" customHeight="1" x14ac:dyDescent="0.25">
      <c r="W3173" s="156" t="s">
        <v>38</v>
      </c>
      <c r="X3173" s="156" t="s">
        <v>38</v>
      </c>
      <c r="Y3173" s="156" t="s">
        <v>38</v>
      </c>
      <c r="Z3173" s="156" t="s">
        <v>38</v>
      </c>
      <c r="AA3173" s="156" t="s">
        <v>38</v>
      </c>
      <c r="AB3173" s="156" t="s">
        <v>38</v>
      </c>
      <c r="AC3173" s="156" t="s">
        <v>38</v>
      </c>
      <c r="AD3173" s="96" t="s">
        <v>290</v>
      </c>
      <c r="AE3173" s="156" t="s">
        <v>38</v>
      </c>
      <c r="AF3173" s="156" t="s">
        <v>38</v>
      </c>
      <c r="AG3173" s="156" t="s">
        <v>38</v>
      </c>
      <c r="AH3173" s="156" t="s">
        <v>38</v>
      </c>
      <c r="AI3173" s="156" t="s">
        <v>38</v>
      </c>
      <c r="AJ3173" s="156" t="s">
        <v>38</v>
      </c>
      <c r="AK3173" s="156" t="s">
        <v>38</v>
      </c>
    </row>
    <row r="3174" spans="23:37" ht="16.5" customHeight="1" x14ac:dyDescent="0.25">
      <c r="W3174" s="156" t="s">
        <v>38</v>
      </c>
      <c r="X3174" s="156" t="s">
        <v>38</v>
      </c>
      <c r="Y3174" s="156" t="s">
        <v>38</v>
      </c>
      <c r="Z3174" s="156" t="s">
        <v>38</v>
      </c>
      <c r="AA3174" s="156" t="s">
        <v>38</v>
      </c>
      <c r="AB3174" s="156" t="s">
        <v>38</v>
      </c>
      <c r="AC3174" s="156" t="s">
        <v>38</v>
      </c>
      <c r="AD3174" s="96" t="s">
        <v>290</v>
      </c>
      <c r="AE3174" s="156" t="s">
        <v>38</v>
      </c>
      <c r="AF3174" s="156" t="s">
        <v>38</v>
      </c>
      <c r="AG3174" s="156" t="s">
        <v>38</v>
      </c>
      <c r="AH3174" s="156" t="s">
        <v>38</v>
      </c>
      <c r="AI3174" s="156" t="s">
        <v>38</v>
      </c>
      <c r="AJ3174" s="156" t="s">
        <v>38</v>
      </c>
      <c r="AK3174" s="156" t="s">
        <v>38</v>
      </c>
    </row>
    <row r="3175" spans="23:37" ht="16.5" customHeight="1" x14ac:dyDescent="0.25">
      <c r="W3175" s="156" t="s">
        <v>38</v>
      </c>
      <c r="X3175" s="156" t="s">
        <v>38</v>
      </c>
      <c r="Y3175" s="156" t="s">
        <v>38</v>
      </c>
      <c r="Z3175" s="156" t="s">
        <v>38</v>
      </c>
      <c r="AA3175" s="156" t="s">
        <v>38</v>
      </c>
      <c r="AB3175" s="156" t="s">
        <v>38</v>
      </c>
      <c r="AC3175" s="156" t="s">
        <v>38</v>
      </c>
      <c r="AD3175" s="96" t="s">
        <v>290</v>
      </c>
      <c r="AE3175" s="156" t="s">
        <v>38</v>
      </c>
      <c r="AF3175" s="156" t="s">
        <v>38</v>
      </c>
      <c r="AG3175" s="156" t="s">
        <v>38</v>
      </c>
      <c r="AH3175" s="156" t="s">
        <v>38</v>
      </c>
      <c r="AI3175" s="156" t="s">
        <v>38</v>
      </c>
      <c r="AJ3175" s="156" t="s">
        <v>38</v>
      </c>
      <c r="AK3175" s="156" t="s">
        <v>38</v>
      </c>
    </row>
    <row r="3176" spans="23:37" ht="16.5" customHeight="1" x14ac:dyDescent="0.25">
      <c r="W3176" s="156" t="s">
        <v>38</v>
      </c>
      <c r="X3176" s="156" t="s">
        <v>38</v>
      </c>
      <c r="Y3176" s="156" t="s">
        <v>38</v>
      </c>
      <c r="Z3176" s="156" t="s">
        <v>38</v>
      </c>
      <c r="AA3176" s="156" t="s">
        <v>38</v>
      </c>
      <c r="AB3176" s="156" t="s">
        <v>38</v>
      </c>
      <c r="AC3176" s="156" t="s">
        <v>38</v>
      </c>
      <c r="AD3176" s="96" t="s">
        <v>290</v>
      </c>
      <c r="AE3176" s="156" t="s">
        <v>38</v>
      </c>
      <c r="AF3176" s="156" t="s">
        <v>38</v>
      </c>
      <c r="AG3176" s="156" t="s">
        <v>38</v>
      </c>
      <c r="AH3176" s="156" t="s">
        <v>38</v>
      </c>
      <c r="AI3176" s="156" t="s">
        <v>38</v>
      </c>
      <c r="AJ3176" s="156" t="s">
        <v>38</v>
      </c>
      <c r="AK3176" s="156" t="s">
        <v>38</v>
      </c>
    </row>
    <row r="3177" spans="23:37" ht="16.5" customHeight="1" x14ac:dyDescent="0.25">
      <c r="W3177" s="156" t="s">
        <v>38</v>
      </c>
      <c r="X3177" s="156" t="s">
        <v>38</v>
      </c>
      <c r="Y3177" s="156" t="s">
        <v>38</v>
      </c>
      <c r="Z3177" s="156" t="s">
        <v>38</v>
      </c>
      <c r="AA3177" s="156" t="s">
        <v>38</v>
      </c>
      <c r="AB3177" s="156" t="s">
        <v>38</v>
      </c>
      <c r="AC3177" s="156" t="s">
        <v>38</v>
      </c>
      <c r="AD3177" s="96" t="s">
        <v>290</v>
      </c>
      <c r="AE3177" s="156" t="s">
        <v>38</v>
      </c>
      <c r="AF3177" s="156" t="s">
        <v>38</v>
      </c>
      <c r="AG3177" s="156" t="s">
        <v>38</v>
      </c>
      <c r="AH3177" s="156" t="s">
        <v>38</v>
      </c>
      <c r="AI3177" s="156" t="s">
        <v>38</v>
      </c>
      <c r="AJ3177" s="156" t="s">
        <v>38</v>
      </c>
      <c r="AK3177" s="156" t="s">
        <v>38</v>
      </c>
    </row>
    <row r="3178" spans="23:37" ht="16.5" customHeight="1" x14ac:dyDescent="0.25">
      <c r="W3178" s="156" t="s">
        <v>38</v>
      </c>
      <c r="X3178" s="156" t="s">
        <v>38</v>
      </c>
      <c r="Y3178" s="156" t="s">
        <v>38</v>
      </c>
      <c r="Z3178" s="156" t="s">
        <v>38</v>
      </c>
      <c r="AA3178" s="156" t="s">
        <v>38</v>
      </c>
      <c r="AB3178" s="156" t="s">
        <v>38</v>
      </c>
      <c r="AC3178" s="156" t="s">
        <v>38</v>
      </c>
      <c r="AD3178" s="96" t="s">
        <v>290</v>
      </c>
      <c r="AE3178" s="156" t="s">
        <v>38</v>
      </c>
      <c r="AF3178" s="156" t="s">
        <v>38</v>
      </c>
      <c r="AG3178" s="156" t="s">
        <v>38</v>
      </c>
      <c r="AH3178" s="156" t="s">
        <v>38</v>
      </c>
      <c r="AI3178" s="156" t="s">
        <v>38</v>
      </c>
      <c r="AJ3178" s="156" t="s">
        <v>38</v>
      </c>
      <c r="AK3178" s="156" t="s">
        <v>38</v>
      </c>
    </row>
    <row r="3179" spans="23:37" ht="16.5" customHeight="1" x14ac:dyDescent="0.25">
      <c r="W3179" s="156" t="s">
        <v>38</v>
      </c>
      <c r="X3179" s="156" t="s">
        <v>38</v>
      </c>
      <c r="Y3179" s="156" t="s">
        <v>38</v>
      </c>
      <c r="Z3179" s="156" t="s">
        <v>38</v>
      </c>
      <c r="AA3179" s="156" t="s">
        <v>38</v>
      </c>
      <c r="AB3179" s="156" t="s">
        <v>38</v>
      </c>
      <c r="AC3179" s="156" t="s">
        <v>38</v>
      </c>
      <c r="AD3179" s="96" t="s">
        <v>290</v>
      </c>
      <c r="AE3179" s="156" t="s">
        <v>38</v>
      </c>
      <c r="AF3179" s="156" t="s">
        <v>38</v>
      </c>
      <c r="AG3179" s="156" t="s">
        <v>38</v>
      </c>
      <c r="AH3179" s="156" t="s">
        <v>38</v>
      </c>
      <c r="AI3179" s="156" t="s">
        <v>38</v>
      </c>
      <c r="AJ3179" s="156" t="s">
        <v>38</v>
      </c>
      <c r="AK3179" s="156" t="s">
        <v>38</v>
      </c>
    </row>
    <row r="3180" spans="23:37" ht="16.5" customHeight="1" x14ac:dyDescent="0.25">
      <c r="W3180" s="156" t="s">
        <v>38</v>
      </c>
      <c r="X3180" s="156" t="s">
        <v>38</v>
      </c>
      <c r="Y3180" s="156" t="s">
        <v>38</v>
      </c>
      <c r="Z3180" s="156" t="s">
        <v>38</v>
      </c>
      <c r="AA3180" s="156" t="s">
        <v>38</v>
      </c>
      <c r="AB3180" s="156" t="s">
        <v>38</v>
      </c>
      <c r="AC3180" s="156" t="s">
        <v>38</v>
      </c>
      <c r="AD3180" s="96" t="s">
        <v>290</v>
      </c>
      <c r="AE3180" s="156" t="s">
        <v>38</v>
      </c>
      <c r="AF3180" s="156" t="s">
        <v>38</v>
      </c>
      <c r="AG3180" s="156" t="s">
        <v>38</v>
      </c>
      <c r="AH3180" s="156" t="s">
        <v>38</v>
      </c>
      <c r="AI3180" s="156" t="s">
        <v>38</v>
      </c>
      <c r="AJ3180" s="156" t="s">
        <v>38</v>
      </c>
      <c r="AK3180" s="156" t="s">
        <v>38</v>
      </c>
    </row>
    <row r="3181" spans="23:37" ht="16.5" customHeight="1" x14ac:dyDescent="0.25">
      <c r="W3181" s="156" t="s">
        <v>38</v>
      </c>
      <c r="X3181" s="156" t="s">
        <v>38</v>
      </c>
      <c r="Y3181" s="156" t="s">
        <v>38</v>
      </c>
      <c r="Z3181" s="156" t="s">
        <v>38</v>
      </c>
      <c r="AA3181" s="156" t="s">
        <v>38</v>
      </c>
      <c r="AB3181" s="156" t="s">
        <v>38</v>
      </c>
      <c r="AC3181" s="156" t="s">
        <v>38</v>
      </c>
      <c r="AD3181" s="96" t="s">
        <v>290</v>
      </c>
      <c r="AE3181" s="156" t="s">
        <v>38</v>
      </c>
      <c r="AF3181" s="156" t="s">
        <v>38</v>
      </c>
      <c r="AG3181" s="156" t="s">
        <v>38</v>
      </c>
      <c r="AH3181" s="156" t="s">
        <v>38</v>
      </c>
      <c r="AI3181" s="156" t="s">
        <v>38</v>
      </c>
      <c r="AJ3181" s="156" t="s">
        <v>38</v>
      </c>
      <c r="AK3181" s="156" t="s">
        <v>38</v>
      </c>
    </row>
    <row r="3182" spans="23:37" ht="16.5" customHeight="1" x14ac:dyDescent="0.25">
      <c r="W3182" s="156" t="s">
        <v>38</v>
      </c>
      <c r="X3182" s="156" t="s">
        <v>38</v>
      </c>
      <c r="Y3182" s="156" t="s">
        <v>38</v>
      </c>
      <c r="Z3182" s="156" t="s">
        <v>38</v>
      </c>
      <c r="AA3182" s="156" t="s">
        <v>38</v>
      </c>
      <c r="AB3182" s="156" t="s">
        <v>38</v>
      </c>
      <c r="AC3182" s="156" t="s">
        <v>38</v>
      </c>
      <c r="AD3182" s="96" t="s">
        <v>290</v>
      </c>
      <c r="AE3182" s="156" t="s">
        <v>38</v>
      </c>
      <c r="AF3182" s="156" t="s">
        <v>38</v>
      </c>
      <c r="AG3182" s="156" t="s">
        <v>38</v>
      </c>
      <c r="AH3182" s="156" t="s">
        <v>38</v>
      </c>
      <c r="AI3182" s="156" t="s">
        <v>38</v>
      </c>
      <c r="AJ3182" s="156" t="s">
        <v>38</v>
      </c>
      <c r="AK3182" s="156" t="s">
        <v>38</v>
      </c>
    </row>
    <row r="3183" spans="23:37" ht="16.5" customHeight="1" x14ac:dyDescent="0.25">
      <c r="W3183" s="156" t="s">
        <v>38</v>
      </c>
      <c r="X3183" s="156" t="s">
        <v>38</v>
      </c>
      <c r="Y3183" s="156" t="s">
        <v>38</v>
      </c>
      <c r="Z3183" s="156" t="s">
        <v>38</v>
      </c>
      <c r="AA3183" s="156" t="s">
        <v>38</v>
      </c>
      <c r="AB3183" s="156" t="s">
        <v>38</v>
      </c>
      <c r="AC3183" s="156" t="s">
        <v>38</v>
      </c>
      <c r="AD3183" s="96" t="s">
        <v>290</v>
      </c>
      <c r="AE3183" s="156" t="s">
        <v>38</v>
      </c>
      <c r="AF3183" s="156" t="s">
        <v>38</v>
      </c>
      <c r="AG3183" s="156" t="s">
        <v>38</v>
      </c>
      <c r="AH3183" s="156" t="s">
        <v>38</v>
      </c>
      <c r="AI3183" s="156" t="s">
        <v>38</v>
      </c>
      <c r="AJ3183" s="156" t="s">
        <v>38</v>
      </c>
      <c r="AK3183" s="156" t="s">
        <v>38</v>
      </c>
    </row>
    <row r="3184" spans="23:37" ht="16.5" customHeight="1" x14ac:dyDescent="0.25">
      <c r="W3184" s="156" t="s">
        <v>38</v>
      </c>
      <c r="X3184" s="156" t="s">
        <v>38</v>
      </c>
      <c r="Y3184" s="156" t="s">
        <v>38</v>
      </c>
      <c r="Z3184" s="156" t="s">
        <v>38</v>
      </c>
      <c r="AA3184" s="156" t="s">
        <v>38</v>
      </c>
      <c r="AB3184" s="156" t="s">
        <v>38</v>
      </c>
      <c r="AC3184" s="156" t="s">
        <v>38</v>
      </c>
      <c r="AD3184" s="96" t="s">
        <v>290</v>
      </c>
      <c r="AE3184" s="156" t="s">
        <v>38</v>
      </c>
      <c r="AF3184" s="156" t="s">
        <v>38</v>
      </c>
      <c r="AG3184" s="156" t="s">
        <v>38</v>
      </c>
      <c r="AH3184" s="156" t="s">
        <v>38</v>
      </c>
      <c r="AI3184" s="156" t="s">
        <v>38</v>
      </c>
      <c r="AJ3184" s="156" t="s">
        <v>38</v>
      </c>
      <c r="AK3184" s="156" t="s">
        <v>38</v>
      </c>
    </row>
    <row r="3185" spans="23:37" ht="16.5" customHeight="1" x14ac:dyDescent="0.25">
      <c r="W3185" s="156" t="s">
        <v>38</v>
      </c>
      <c r="X3185" s="156" t="s">
        <v>38</v>
      </c>
      <c r="Y3185" s="156" t="s">
        <v>38</v>
      </c>
      <c r="Z3185" s="156" t="s">
        <v>38</v>
      </c>
      <c r="AA3185" s="156" t="s">
        <v>38</v>
      </c>
      <c r="AB3185" s="156" t="s">
        <v>38</v>
      </c>
      <c r="AC3185" s="156" t="s">
        <v>38</v>
      </c>
      <c r="AD3185" s="96" t="s">
        <v>290</v>
      </c>
      <c r="AE3185" s="156" t="s">
        <v>38</v>
      </c>
      <c r="AF3185" s="156" t="s">
        <v>38</v>
      </c>
      <c r="AG3185" s="156" t="s">
        <v>38</v>
      </c>
      <c r="AH3185" s="156" t="s">
        <v>38</v>
      </c>
      <c r="AI3185" s="156" t="s">
        <v>38</v>
      </c>
      <c r="AJ3185" s="156" t="s">
        <v>38</v>
      </c>
      <c r="AK3185" s="156" t="s">
        <v>38</v>
      </c>
    </row>
    <row r="3186" spans="23:37" ht="16.5" customHeight="1" x14ac:dyDescent="0.25">
      <c r="W3186" s="156" t="s">
        <v>38</v>
      </c>
      <c r="X3186" s="156" t="s">
        <v>38</v>
      </c>
      <c r="Y3186" s="156" t="s">
        <v>38</v>
      </c>
      <c r="Z3186" s="156" t="s">
        <v>38</v>
      </c>
      <c r="AA3186" s="156" t="s">
        <v>38</v>
      </c>
      <c r="AB3186" s="156" t="s">
        <v>38</v>
      </c>
      <c r="AC3186" s="156" t="s">
        <v>38</v>
      </c>
      <c r="AD3186" s="96" t="s">
        <v>290</v>
      </c>
      <c r="AE3186" s="156" t="s">
        <v>38</v>
      </c>
      <c r="AF3186" s="156" t="s">
        <v>38</v>
      </c>
      <c r="AG3186" s="156" t="s">
        <v>38</v>
      </c>
      <c r="AH3186" s="156" t="s">
        <v>38</v>
      </c>
      <c r="AI3186" s="156" t="s">
        <v>38</v>
      </c>
      <c r="AJ3186" s="156" t="s">
        <v>38</v>
      </c>
      <c r="AK3186" s="156" t="s">
        <v>38</v>
      </c>
    </row>
    <row r="3187" spans="23:37" ht="16.5" customHeight="1" x14ac:dyDescent="0.25">
      <c r="W3187" s="156" t="s">
        <v>38</v>
      </c>
      <c r="X3187" s="156" t="s">
        <v>38</v>
      </c>
      <c r="Y3187" s="156" t="s">
        <v>38</v>
      </c>
      <c r="Z3187" s="156" t="s">
        <v>38</v>
      </c>
      <c r="AA3187" s="156" t="s">
        <v>38</v>
      </c>
      <c r="AB3187" s="156" t="s">
        <v>38</v>
      </c>
      <c r="AC3187" s="156" t="s">
        <v>38</v>
      </c>
      <c r="AD3187" s="96" t="s">
        <v>290</v>
      </c>
      <c r="AE3187" s="156" t="s">
        <v>38</v>
      </c>
      <c r="AF3187" s="156" t="s">
        <v>38</v>
      </c>
      <c r="AG3187" s="156" t="s">
        <v>38</v>
      </c>
      <c r="AH3187" s="156" t="s">
        <v>38</v>
      </c>
      <c r="AI3187" s="156" t="s">
        <v>38</v>
      </c>
      <c r="AJ3187" s="156" t="s">
        <v>38</v>
      </c>
      <c r="AK3187" s="156" t="s">
        <v>38</v>
      </c>
    </row>
    <row r="3188" spans="23:37" ht="16.5" customHeight="1" x14ac:dyDescent="0.25">
      <c r="W3188" s="156" t="s">
        <v>38</v>
      </c>
      <c r="X3188" s="156" t="s">
        <v>38</v>
      </c>
      <c r="Y3188" s="156" t="s">
        <v>38</v>
      </c>
      <c r="Z3188" s="156" t="s">
        <v>38</v>
      </c>
      <c r="AA3188" s="156" t="s">
        <v>38</v>
      </c>
      <c r="AB3188" s="156" t="s">
        <v>38</v>
      </c>
      <c r="AC3188" s="156" t="s">
        <v>38</v>
      </c>
      <c r="AD3188" s="96" t="s">
        <v>290</v>
      </c>
      <c r="AE3188" s="156" t="s">
        <v>38</v>
      </c>
      <c r="AF3188" s="156" t="s">
        <v>38</v>
      </c>
      <c r="AG3188" s="156" t="s">
        <v>38</v>
      </c>
      <c r="AH3188" s="156" t="s">
        <v>38</v>
      </c>
      <c r="AI3188" s="156" t="s">
        <v>38</v>
      </c>
      <c r="AJ3188" s="156" t="s">
        <v>38</v>
      </c>
      <c r="AK3188" s="156" t="s">
        <v>38</v>
      </c>
    </row>
    <row r="3189" spans="23:37" ht="16.5" customHeight="1" x14ac:dyDescent="0.25">
      <c r="W3189" s="156" t="s">
        <v>38</v>
      </c>
      <c r="X3189" s="156" t="s">
        <v>38</v>
      </c>
      <c r="Y3189" s="156" t="s">
        <v>38</v>
      </c>
      <c r="Z3189" s="156" t="s">
        <v>38</v>
      </c>
      <c r="AA3189" s="156" t="s">
        <v>38</v>
      </c>
      <c r="AB3189" s="156" t="s">
        <v>38</v>
      </c>
      <c r="AC3189" s="156" t="s">
        <v>38</v>
      </c>
      <c r="AD3189" s="96" t="s">
        <v>290</v>
      </c>
      <c r="AE3189" s="156" t="s">
        <v>38</v>
      </c>
      <c r="AF3189" s="156" t="s">
        <v>38</v>
      </c>
      <c r="AG3189" s="156" t="s">
        <v>38</v>
      </c>
      <c r="AH3189" s="156" t="s">
        <v>38</v>
      </c>
      <c r="AI3189" s="156" t="s">
        <v>38</v>
      </c>
      <c r="AJ3189" s="156" t="s">
        <v>38</v>
      </c>
      <c r="AK3189" s="156" t="s">
        <v>38</v>
      </c>
    </row>
    <row r="3190" spans="23:37" ht="16.5" customHeight="1" x14ac:dyDescent="0.25">
      <c r="W3190" s="156" t="s">
        <v>38</v>
      </c>
      <c r="X3190" s="156" t="s">
        <v>38</v>
      </c>
      <c r="Y3190" s="156" t="s">
        <v>38</v>
      </c>
      <c r="Z3190" s="156" t="s">
        <v>38</v>
      </c>
      <c r="AA3190" s="156" t="s">
        <v>38</v>
      </c>
      <c r="AB3190" s="156" t="s">
        <v>38</v>
      </c>
      <c r="AC3190" s="156" t="s">
        <v>38</v>
      </c>
      <c r="AD3190" s="96" t="s">
        <v>290</v>
      </c>
      <c r="AE3190" s="156" t="s">
        <v>38</v>
      </c>
      <c r="AF3190" s="156" t="s">
        <v>38</v>
      </c>
      <c r="AG3190" s="156" t="s">
        <v>38</v>
      </c>
      <c r="AH3190" s="156" t="s">
        <v>38</v>
      </c>
      <c r="AI3190" s="156" t="s">
        <v>38</v>
      </c>
      <c r="AJ3190" s="156" t="s">
        <v>38</v>
      </c>
      <c r="AK3190" s="156" t="s">
        <v>38</v>
      </c>
    </row>
    <row r="3191" spans="23:37" ht="16.5" customHeight="1" x14ac:dyDescent="0.25">
      <c r="W3191" s="156" t="s">
        <v>38</v>
      </c>
      <c r="X3191" s="156" t="s">
        <v>38</v>
      </c>
      <c r="Y3191" s="156" t="s">
        <v>38</v>
      </c>
      <c r="Z3191" s="156" t="s">
        <v>38</v>
      </c>
      <c r="AA3191" s="156" t="s">
        <v>38</v>
      </c>
      <c r="AB3191" s="156" t="s">
        <v>38</v>
      </c>
      <c r="AC3191" s="156" t="s">
        <v>38</v>
      </c>
      <c r="AD3191" s="96" t="s">
        <v>290</v>
      </c>
      <c r="AE3191" s="156" t="s">
        <v>38</v>
      </c>
      <c r="AF3191" s="156" t="s">
        <v>38</v>
      </c>
      <c r="AG3191" s="156" t="s">
        <v>38</v>
      </c>
      <c r="AH3191" s="156" t="s">
        <v>38</v>
      </c>
      <c r="AI3191" s="156" t="s">
        <v>38</v>
      </c>
      <c r="AJ3191" s="156" t="s">
        <v>38</v>
      </c>
      <c r="AK3191" s="156" t="s">
        <v>38</v>
      </c>
    </row>
    <row r="3192" spans="23:37" ht="16.5" customHeight="1" x14ac:dyDescent="0.25">
      <c r="W3192" s="156" t="s">
        <v>38</v>
      </c>
      <c r="X3192" s="156" t="s">
        <v>38</v>
      </c>
      <c r="Y3192" s="156" t="s">
        <v>38</v>
      </c>
      <c r="Z3192" s="156" t="s">
        <v>38</v>
      </c>
      <c r="AA3192" s="156" t="s">
        <v>38</v>
      </c>
      <c r="AB3192" s="156" t="s">
        <v>38</v>
      </c>
      <c r="AC3192" s="156" t="s">
        <v>38</v>
      </c>
      <c r="AD3192" s="96" t="s">
        <v>290</v>
      </c>
      <c r="AE3192" s="156" t="s">
        <v>38</v>
      </c>
      <c r="AF3192" s="156" t="s">
        <v>38</v>
      </c>
      <c r="AG3192" s="156" t="s">
        <v>38</v>
      </c>
      <c r="AH3192" s="156" t="s">
        <v>38</v>
      </c>
      <c r="AI3192" s="156" t="s">
        <v>38</v>
      </c>
      <c r="AJ3192" s="156" t="s">
        <v>38</v>
      </c>
      <c r="AK3192" s="156" t="s">
        <v>38</v>
      </c>
    </row>
    <row r="3193" spans="23:37" ht="16.5" customHeight="1" x14ac:dyDescent="0.25">
      <c r="W3193" s="156" t="s">
        <v>38</v>
      </c>
      <c r="X3193" s="156" t="s">
        <v>38</v>
      </c>
      <c r="Y3193" s="156" t="s">
        <v>38</v>
      </c>
      <c r="Z3193" s="156" t="s">
        <v>38</v>
      </c>
      <c r="AA3193" s="156" t="s">
        <v>38</v>
      </c>
      <c r="AB3193" s="156" t="s">
        <v>38</v>
      </c>
      <c r="AC3193" s="156" t="s">
        <v>38</v>
      </c>
      <c r="AD3193" s="96" t="s">
        <v>290</v>
      </c>
      <c r="AE3193" s="156" t="s">
        <v>38</v>
      </c>
      <c r="AF3193" s="156" t="s">
        <v>38</v>
      </c>
      <c r="AG3193" s="156" t="s">
        <v>38</v>
      </c>
      <c r="AH3193" s="156" t="s">
        <v>38</v>
      </c>
      <c r="AI3193" s="156" t="s">
        <v>38</v>
      </c>
      <c r="AJ3193" s="156" t="s">
        <v>38</v>
      </c>
      <c r="AK3193" s="156" t="s">
        <v>38</v>
      </c>
    </row>
    <row r="3194" spans="23:37" ht="16.5" customHeight="1" x14ac:dyDescent="0.25">
      <c r="W3194" s="156" t="s">
        <v>38</v>
      </c>
      <c r="X3194" s="156" t="s">
        <v>38</v>
      </c>
      <c r="Y3194" s="156" t="s">
        <v>38</v>
      </c>
      <c r="Z3194" s="156" t="s">
        <v>38</v>
      </c>
      <c r="AA3194" s="156" t="s">
        <v>38</v>
      </c>
      <c r="AB3194" s="156" t="s">
        <v>38</v>
      </c>
      <c r="AC3194" s="156" t="s">
        <v>38</v>
      </c>
      <c r="AD3194" s="96" t="s">
        <v>290</v>
      </c>
      <c r="AE3194" s="156" t="s">
        <v>38</v>
      </c>
      <c r="AF3194" s="156" t="s">
        <v>38</v>
      </c>
      <c r="AG3194" s="156" t="s">
        <v>38</v>
      </c>
      <c r="AH3194" s="156" t="s">
        <v>38</v>
      </c>
      <c r="AI3194" s="156" t="s">
        <v>38</v>
      </c>
      <c r="AJ3194" s="156" t="s">
        <v>38</v>
      </c>
      <c r="AK3194" s="156" t="s">
        <v>38</v>
      </c>
    </row>
    <row r="3195" spans="23:37" ht="16.5" customHeight="1" x14ac:dyDescent="0.25">
      <c r="W3195" s="156" t="s">
        <v>38</v>
      </c>
      <c r="X3195" s="156" t="s">
        <v>38</v>
      </c>
      <c r="Y3195" s="156" t="s">
        <v>38</v>
      </c>
      <c r="Z3195" s="156" t="s">
        <v>38</v>
      </c>
      <c r="AA3195" s="156" t="s">
        <v>38</v>
      </c>
      <c r="AB3195" s="156" t="s">
        <v>38</v>
      </c>
      <c r="AC3195" s="156" t="s">
        <v>38</v>
      </c>
      <c r="AD3195" s="96" t="s">
        <v>290</v>
      </c>
      <c r="AE3195" s="156" t="s">
        <v>38</v>
      </c>
      <c r="AF3195" s="156" t="s">
        <v>38</v>
      </c>
      <c r="AG3195" s="156" t="s">
        <v>38</v>
      </c>
      <c r="AH3195" s="156" t="s">
        <v>38</v>
      </c>
      <c r="AI3195" s="156" t="s">
        <v>38</v>
      </c>
      <c r="AJ3195" s="156" t="s">
        <v>38</v>
      </c>
      <c r="AK3195" s="156" t="s">
        <v>38</v>
      </c>
    </row>
    <row r="3196" spans="23:37" ht="16.5" customHeight="1" x14ac:dyDescent="0.25">
      <c r="W3196" s="156" t="s">
        <v>38</v>
      </c>
      <c r="X3196" s="156" t="s">
        <v>38</v>
      </c>
      <c r="Y3196" s="156" t="s">
        <v>38</v>
      </c>
      <c r="Z3196" s="156" t="s">
        <v>38</v>
      </c>
      <c r="AA3196" s="156" t="s">
        <v>38</v>
      </c>
      <c r="AB3196" s="156" t="s">
        <v>38</v>
      </c>
      <c r="AC3196" s="156" t="s">
        <v>38</v>
      </c>
      <c r="AD3196" s="96" t="s">
        <v>290</v>
      </c>
      <c r="AE3196" s="156" t="s">
        <v>38</v>
      </c>
      <c r="AF3196" s="156" t="s">
        <v>38</v>
      </c>
      <c r="AG3196" s="156" t="s">
        <v>38</v>
      </c>
      <c r="AH3196" s="156" t="s">
        <v>38</v>
      </c>
      <c r="AI3196" s="156" t="s">
        <v>38</v>
      </c>
      <c r="AJ3196" s="156" t="s">
        <v>38</v>
      </c>
      <c r="AK3196" s="156" t="s">
        <v>38</v>
      </c>
    </row>
    <row r="3197" spans="23:37" ht="16.5" customHeight="1" x14ac:dyDescent="0.25">
      <c r="W3197" s="156" t="s">
        <v>38</v>
      </c>
      <c r="X3197" s="156" t="s">
        <v>38</v>
      </c>
      <c r="Y3197" s="156" t="s">
        <v>38</v>
      </c>
      <c r="Z3197" s="156" t="s">
        <v>38</v>
      </c>
      <c r="AA3197" s="156" t="s">
        <v>38</v>
      </c>
      <c r="AB3197" s="156" t="s">
        <v>38</v>
      </c>
      <c r="AC3197" s="156" t="s">
        <v>38</v>
      </c>
      <c r="AD3197" s="96" t="s">
        <v>290</v>
      </c>
      <c r="AE3197" s="156" t="s">
        <v>38</v>
      </c>
      <c r="AF3197" s="156" t="s">
        <v>38</v>
      </c>
      <c r="AG3197" s="156" t="s">
        <v>38</v>
      </c>
      <c r="AH3197" s="156" t="s">
        <v>38</v>
      </c>
      <c r="AI3197" s="156" t="s">
        <v>38</v>
      </c>
      <c r="AJ3197" s="156" t="s">
        <v>38</v>
      </c>
      <c r="AK3197" s="156" t="s">
        <v>38</v>
      </c>
    </row>
    <row r="3198" spans="23:37" ht="16.5" customHeight="1" x14ac:dyDescent="0.25">
      <c r="W3198" s="156" t="s">
        <v>38</v>
      </c>
      <c r="X3198" s="156" t="s">
        <v>38</v>
      </c>
      <c r="Y3198" s="156" t="s">
        <v>38</v>
      </c>
      <c r="Z3198" s="156" t="s">
        <v>38</v>
      </c>
      <c r="AA3198" s="156" t="s">
        <v>38</v>
      </c>
      <c r="AB3198" s="156" t="s">
        <v>38</v>
      </c>
      <c r="AC3198" s="156" t="s">
        <v>38</v>
      </c>
      <c r="AD3198" s="96" t="s">
        <v>290</v>
      </c>
      <c r="AE3198" s="156" t="s">
        <v>38</v>
      </c>
      <c r="AF3198" s="156" t="s">
        <v>38</v>
      </c>
      <c r="AG3198" s="156" t="s">
        <v>38</v>
      </c>
      <c r="AH3198" s="156" t="s">
        <v>38</v>
      </c>
      <c r="AI3198" s="156" t="s">
        <v>38</v>
      </c>
      <c r="AJ3198" s="156" t="s">
        <v>38</v>
      </c>
      <c r="AK3198" s="156" t="s">
        <v>38</v>
      </c>
    </row>
    <row r="3199" spans="23:37" ht="16.5" customHeight="1" x14ac:dyDescent="0.25">
      <c r="W3199" s="156" t="s">
        <v>38</v>
      </c>
      <c r="X3199" s="156" t="s">
        <v>38</v>
      </c>
      <c r="Y3199" s="156" t="s">
        <v>38</v>
      </c>
      <c r="Z3199" s="156" t="s">
        <v>38</v>
      </c>
      <c r="AA3199" s="156" t="s">
        <v>38</v>
      </c>
      <c r="AB3199" s="156" t="s">
        <v>38</v>
      </c>
      <c r="AC3199" s="156" t="s">
        <v>38</v>
      </c>
      <c r="AD3199" s="96" t="s">
        <v>290</v>
      </c>
      <c r="AE3199" s="156" t="s">
        <v>38</v>
      </c>
      <c r="AF3199" s="156" t="s">
        <v>38</v>
      </c>
      <c r="AG3199" s="156" t="s">
        <v>38</v>
      </c>
      <c r="AH3199" s="156" t="s">
        <v>38</v>
      </c>
      <c r="AI3199" s="156" t="s">
        <v>38</v>
      </c>
      <c r="AJ3199" s="156" t="s">
        <v>38</v>
      </c>
      <c r="AK3199" s="156" t="s">
        <v>38</v>
      </c>
    </row>
    <row r="3200" spans="23:37" ht="16.5" customHeight="1" x14ac:dyDescent="0.25">
      <c r="W3200" s="156" t="s">
        <v>38</v>
      </c>
      <c r="X3200" s="156" t="s">
        <v>38</v>
      </c>
      <c r="Y3200" s="156" t="s">
        <v>38</v>
      </c>
      <c r="Z3200" s="156" t="s">
        <v>38</v>
      </c>
      <c r="AA3200" s="156" t="s">
        <v>38</v>
      </c>
      <c r="AB3200" s="156" t="s">
        <v>38</v>
      </c>
      <c r="AC3200" s="156" t="s">
        <v>38</v>
      </c>
      <c r="AD3200" s="96" t="s">
        <v>290</v>
      </c>
      <c r="AE3200" s="156" t="s">
        <v>38</v>
      </c>
      <c r="AF3200" s="156" t="s">
        <v>38</v>
      </c>
      <c r="AG3200" s="156" t="s">
        <v>38</v>
      </c>
      <c r="AH3200" s="156" t="s">
        <v>38</v>
      </c>
      <c r="AI3200" s="156" t="s">
        <v>38</v>
      </c>
      <c r="AJ3200" s="156" t="s">
        <v>38</v>
      </c>
      <c r="AK3200" s="156" t="s">
        <v>38</v>
      </c>
    </row>
    <row r="3201" spans="23:37" ht="16.5" customHeight="1" x14ac:dyDescent="0.25">
      <c r="W3201" s="156" t="s">
        <v>38</v>
      </c>
      <c r="X3201" s="156" t="s">
        <v>38</v>
      </c>
      <c r="Y3201" s="156" t="s">
        <v>38</v>
      </c>
      <c r="Z3201" s="156" t="s">
        <v>38</v>
      </c>
      <c r="AA3201" s="156" t="s">
        <v>38</v>
      </c>
      <c r="AB3201" s="156" t="s">
        <v>38</v>
      </c>
      <c r="AC3201" s="156" t="s">
        <v>38</v>
      </c>
      <c r="AD3201" s="96" t="s">
        <v>290</v>
      </c>
      <c r="AE3201" s="156" t="s">
        <v>38</v>
      </c>
      <c r="AF3201" s="156" t="s">
        <v>38</v>
      </c>
      <c r="AG3201" s="156" t="s">
        <v>38</v>
      </c>
      <c r="AH3201" s="156" t="s">
        <v>38</v>
      </c>
      <c r="AI3201" s="156" t="s">
        <v>38</v>
      </c>
      <c r="AJ3201" s="156" t="s">
        <v>38</v>
      </c>
      <c r="AK3201" s="156" t="s">
        <v>38</v>
      </c>
    </row>
    <row r="3202" spans="23:37" ht="16.5" customHeight="1" x14ac:dyDescent="0.25">
      <c r="W3202" s="156" t="s">
        <v>38</v>
      </c>
      <c r="X3202" s="156" t="s">
        <v>38</v>
      </c>
      <c r="Y3202" s="156" t="s">
        <v>38</v>
      </c>
      <c r="Z3202" s="156" t="s">
        <v>38</v>
      </c>
      <c r="AA3202" s="156" t="s">
        <v>38</v>
      </c>
      <c r="AB3202" s="156" t="s">
        <v>38</v>
      </c>
      <c r="AC3202" s="156" t="s">
        <v>38</v>
      </c>
      <c r="AD3202" s="96" t="s">
        <v>290</v>
      </c>
      <c r="AE3202" s="156" t="s">
        <v>38</v>
      </c>
      <c r="AF3202" s="156" t="s">
        <v>38</v>
      </c>
      <c r="AG3202" s="156" t="s">
        <v>38</v>
      </c>
      <c r="AH3202" s="156" t="s">
        <v>38</v>
      </c>
      <c r="AI3202" s="156" t="s">
        <v>38</v>
      </c>
      <c r="AJ3202" s="156" t="s">
        <v>38</v>
      </c>
      <c r="AK3202" s="156" t="s">
        <v>38</v>
      </c>
    </row>
    <row r="3203" spans="23:37" ht="16.5" customHeight="1" x14ac:dyDescent="0.25">
      <c r="W3203" s="156" t="s">
        <v>38</v>
      </c>
      <c r="X3203" s="156" t="s">
        <v>38</v>
      </c>
      <c r="Y3203" s="156" t="s">
        <v>38</v>
      </c>
      <c r="Z3203" s="156" t="s">
        <v>38</v>
      </c>
      <c r="AA3203" s="156" t="s">
        <v>38</v>
      </c>
      <c r="AB3203" s="156" t="s">
        <v>38</v>
      </c>
      <c r="AC3203" s="156" t="s">
        <v>38</v>
      </c>
      <c r="AD3203" s="96" t="s">
        <v>290</v>
      </c>
      <c r="AE3203" s="156" t="s">
        <v>38</v>
      </c>
      <c r="AF3203" s="156" t="s">
        <v>38</v>
      </c>
      <c r="AG3203" s="156" t="s">
        <v>38</v>
      </c>
      <c r="AH3203" s="156" t="s">
        <v>38</v>
      </c>
      <c r="AI3203" s="156" t="s">
        <v>38</v>
      </c>
      <c r="AJ3203" s="156" t="s">
        <v>38</v>
      </c>
      <c r="AK3203" s="156" t="s">
        <v>38</v>
      </c>
    </row>
    <row r="3204" spans="23:37" ht="16.5" customHeight="1" x14ac:dyDescent="0.25">
      <c r="W3204" s="156" t="s">
        <v>38</v>
      </c>
      <c r="X3204" s="156" t="s">
        <v>38</v>
      </c>
      <c r="Y3204" s="156" t="s">
        <v>38</v>
      </c>
      <c r="Z3204" s="156" t="s">
        <v>38</v>
      </c>
      <c r="AA3204" s="156" t="s">
        <v>38</v>
      </c>
      <c r="AB3204" s="156" t="s">
        <v>38</v>
      </c>
      <c r="AC3204" s="156" t="s">
        <v>38</v>
      </c>
      <c r="AD3204" s="96" t="s">
        <v>290</v>
      </c>
      <c r="AE3204" s="156" t="s">
        <v>38</v>
      </c>
      <c r="AF3204" s="156" t="s">
        <v>38</v>
      </c>
      <c r="AG3204" s="156" t="s">
        <v>38</v>
      </c>
      <c r="AH3204" s="156" t="s">
        <v>38</v>
      </c>
      <c r="AI3204" s="156" t="s">
        <v>38</v>
      </c>
      <c r="AJ3204" s="156" t="s">
        <v>38</v>
      </c>
      <c r="AK3204" s="156" t="s">
        <v>38</v>
      </c>
    </row>
    <row r="3205" spans="23:37" ht="16.5" customHeight="1" x14ac:dyDescent="0.25">
      <c r="W3205" s="156" t="s">
        <v>38</v>
      </c>
      <c r="X3205" s="156" t="s">
        <v>38</v>
      </c>
      <c r="Y3205" s="156" t="s">
        <v>38</v>
      </c>
      <c r="Z3205" s="156" t="s">
        <v>38</v>
      </c>
      <c r="AA3205" s="156" t="s">
        <v>38</v>
      </c>
      <c r="AB3205" s="156" t="s">
        <v>38</v>
      </c>
      <c r="AC3205" s="156" t="s">
        <v>38</v>
      </c>
      <c r="AD3205" s="96" t="s">
        <v>290</v>
      </c>
      <c r="AE3205" s="156" t="s">
        <v>38</v>
      </c>
      <c r="AF3205" s="156" t="s">
        <v>38</v>
      </c>
      <c r="AG3205" s="156" t="s">
        <v>38</v>
      </c>
      <c r="AH3205" s="156" t="s">
        <v>38</v>
      </c>
      <c r="AI3205" s="156" t="s">
        <v>38</v>
      </c>
      <c r="AJ3205" s="156" t="s">
        <v>38</v>
      </c>
      <c r="AK3205" s="156" t="s">
        <v>38</v>
      </c>
    </row>
    <row r="3206" spans="23:37" ht="16.5" customHeight="1" x14ac:dyDescent="0.25">
      <c r="W3206" s="156" t="s">
        <v>38</v>
      </c>
      <c r="X3206" s="156" t="s">
        <v>38</v>
      </c>
      <c r="Y3206" s="156" t="s">
        <v>38</v>
      </c>
      <c r="Z3206" s="156" t="s">
        <v>38</v>
      </c>
      <c r="AA3206" s="156" t="s">
        <v>38</v>
      </c>
      <c r="AB3206" s="156" t="s">
        <v>38</v>
      </c>
      <c r="AC3206" s="156" t="s">
        <v>38</v>
      </c>
      <c r="AD3206" s="96" t="s">
        <v>290</v>
      </c>
      <c r="AE3206" s="156" t="s">
        <v>38</v>
      </c>
      <c r="AF3206" s="156" t="s">
        <v>38</v>
      </c>
      <c r="AG3206" s="156" t="s">
        <v>38</v>
      </c>
      <c r="AH3206" s="156" t="s">
        <v>38</v>
      </c>
      <c r="AI3206" s="156" t="s">
        <v>38</v>
      </c>
      <c r="AJ3206" s="156" t="s">
        <v>38</v>
      </c>
      <c r="AK3206" s="156" t="s">
        <v>38</v>
      </c>
    </row>
    <row r="3207" spans="23:37" ht="16.5" customHeight="1" x14ac:dyDescent="0.25">
      <c r="W3207" s="156" t="s">
        <v>38</v>
      </c>
      <c r="X3207" s="156" t="s">
        <v>38</v>
      </c>
      <c r="Y3207" s="156" t="s">
        <v>38</v>
      </c>
      <c r="Z3207" s="156" t="s">
        <v>38</v>
      </c>
      <c r="AA3207" s="156" t="s">
        <v>38</v>
      </c>
      <c r="AB3207" s="156" t="s">
        <v>38</v>
      </c>
      <c r="AC3207" s="156" t="s">
        <v>38</v>
      </c>
      <c r="AD3207" s="96" t="s">
        <v>290</v>
      </c>
      <c r="AE3207" s="156" t="s">
        <v>38</v>
      </c>
      <c r="AF3207" s="156" t="s">
        <v>38</v>
      </c>
      <c r="AG3207" s="156" t="s">
        <v>38</v>
      </c>
      <c r="AH3207" s="156" t="s">
        <v>38</v>
      </c>
      <c r="AI3207" s="156" t="s">
        <v>38</v>
      </c>
      <c r="AJ3207" s="156" t="s">
        <v>38</v>
      </c>
      <c r="AK3207" s="156" t="s">
        <v>38</v>
      </c>
    </row>
    <row r="3208" spans="23:37" ht="16.5" customHeight="1" x14ac:dyDescent="0.25">
      <c r="W3208" s="156" t="s">
        <v>38</v>
      </c>
      <c r="X3208" s="156" t="s">
        <v>38</v>
      </c>
      <c r="Y3208" s="156" t="s">
        <v>38</v>
      </c>
      <c r="Z3208" s="156" t="s">
        <v>38</v>
      </c>
      <c r="AA3208" s="156" t="s">
        <v>38</v>
      </c>
      <c r="AB3208" s="156" t="s">
        <v>38</v>
      </c>
      <c r="AC3208" s="156" t="s">
        <v>38</v>
      </c>
      <c r="AD3208" s="96" t="s">
        <v>290</v>
      </c>
      <c r="AE3208" s="156" t="s">
        <v>38</v>
      </c>
      <c r="AF3208" s="156" t="s">
        <v>38</v>
      </c>
      <c r="AG3208" s="156" t="s">
        <v>38</v>
      </c>
      <c r="AH3208" s="156" t="s">
        <v>38</v>
      </c>
      <c r="AI3208" s="156" t="s">
        <v>38</v>
      </c>
      <c r="AJ3208" s="156" t="s">
        <v>38</v>
      </c>
      <c r="AK3208" s="156" t="s">
        <v>38</v>
      </c>
    </row>
    <row r="3209" spans="23:37" ht="16.5" customHeight="1" x14ac:dyDescent="0.25">
      <c r="W3209" s="156" t="s">
        <v>38</v>
      </c>
      <c r="X3209" s="156" t="s">
        <v>38</v>
      </c>
      <c r="Y3209" s="156" t="s">
        <v>38</v>
      </c>
      <c r="Z3209" s="156" t="s">
        <v>38</v>
      </c>
      <c r="AA3209" s="156" t="s">
        <v>38</v>
      </c>
      <c r="AB3209" s="156" t="s">
        <v>38</v>
      </c>
      <c r="AC3209" s="156" t="s">
        <v>38</v>
      </c>
      <c r="AD3209" s="96" t="s">
        <v>290</v>
      </c>
      <c r="AE3209" s="156" t="s">
        <v>38</v>
      </c>
      <c r="AF3209" s="156" t="s">
        <v>38</v>
      </c>
      <c r="AG3209" s="156" t="s">
        <v>38</v>
      </c>
      <c r="AH3209" s="156" t="s">
        <v>38</v>
      </c>
      <c r="AI3209" s="156" t="s">
        <v>38</v>
      </c>
      <c r="AJ3209" s="156" t="s">
        <v>38</v>
      </c>
      <c r="AK3209" s="156" t="s">
        <v>38</v>
      </c>
    </row>
    <row r="3210" spans="23:37" ht="16.5" customHeight="1" x14ac:dyDescent="0.25">
      <c r="W3210" s="156" t="s">
        <v>38</v>
      </c>
      <c r="X3210" s="156" t="s">
        <v>38</v>
      </c>
      <c r="Y3210" s="156" t="s">
        <v>38</v>
      </c>
      <c r="Z3210" s="156" t="s">
        <v>38</v>
      </c>
      <c r="AA3210" s="156" t="s">
        <v>38</v>
      </c>
      <c r="AB3210" s="156" t="s">
        <v>38</v>
      </c>
      <c r="AC3210" s="156" t="s">
        <v>38</v>
      </c>
      <c r="AD3210" s="96" t="s">
        <v>290</v>
      </c>
      <c r="AE3210" s="156" t="s">
        <v>38</v>
      </c>
      <c r="AF3210" s="156" t="s">
        <v>38</v>
      </c>
      <c r="AG3210" s="156" t="s">
        <v>38</v>
      </c>
      <c r="AH3210" s="156" t="s">
        <v>38</v>
      </c>
      <c r="AI3210" s="156" t="s">
        <v>38</v>
      </c>
      <c r="AJ3210" s="156" t="s">
        <v>38</v>
      </c>
      <c r="AK3210" s="156" t="s">
        <v>38</v>
      </c>
    </row>
    <row r="3211" spans="23:37" ht="16.5" customHeight="1" x14ac:dyDescent="0.25">
      <c r="W3211" s="156" t="s">
        <v>38</v>
      </c>
      <c r="X3211" s="156" t="s">
        <v>38</v>
      </c>
      <c r="Y3211" s="156" t="s">
        <v>38</v>
      </c>
      <c r="Z3211" s="156" t="s">
        <v>38</v>
      </c>
      <c r="AA3211" s="156" t="s">
        <v>38</v>
      </c>
      <c r="AB3211" s="156" t="s">
        <v>38</v>
      </c>
      <c r="AC3211" s="156" t="s">
        <v>38</v>
      </c>
      <c r="AD3211" s="96" t="s">
        <v>290</v>
      </c>
      <c r="AE3211" s="156" t="s">
        <v>38</v>
      </c>
      <c r="AF3211" s="156" t="s">
        <v>38</v>
      </c>
      <c r="AG3211" s="156" t="s">
        <v>38</v>
      </c>
      <c r="AH3211" s="156" t="s">
        <v>38</v>
      </c>
      <c r="AI3211" s="156" t="s">
        <v>38</v>
      </c>
      <c r="AJ3211" s="156" t="s">
        <v>38</v>
      </c>
      <c r="AK3211" s="156" t="s">
        <v>38</v>
      </c>
    </row>
    <row r="3212" spans="23:37" ht="16.5" customHeight="1" x14ac:dyDescent="0.25">
      <c r="W3212" s="156" t="s">
        <v>38</v>
      </c>
      <c r="X3212" s="156" t="s">
        <v>38</v>
      </c>
      <c r="Y3212" s="156" t="s">
        <v>38</v>
      </c>
      <c r="Z3212" s="156" t="s">
        <v>38</v>
      </c>
      <c r="AA3212" s="156" t="s">
        <v>38</v>
      </c>
      <c r="AB3212" s="156" t="s">
        <v>38</v>
      </c>
      <c r="AC3212" s="156" t="s">
        <v>38</v>
      </c>
      <c r="AD3212" s="96" t="s">
        <v>290</v>
      </c>
      <c r="AE3212" s="156" t="s">
        <v>38</v>
      </c>
      <c r="AF3212" s="156" t="s">
        <v>38</v>
      </c>
      <c r="AG3212" s="156" t="s">
        <v>38</v>
      </c>
      <c r="AH3212" s="156" t="s">
        <v>38</v>
      </c>
      <c r="AI3212" s="156" t="s">
        <v>38</v>
      </c>
      <c r="AJ3212" s="156" t="s">
        <v>38</v>
      </c>
      <c r="AK3212" s="156" t="s">
        <v>38</v>
      </c>
    </row>
    <row r="3213" spans="23:37" ht="16.5" customHeight="1" x14ac:dyDescent="0.25">
      <c r="W3213" s="156" t="s">
        <v>38</v>
      </c>
      <c r="X3213" s="156" t="s">
        <v>38</v>
      </c>
      <c r="Y3213" s="156" t="s">
        <v>38</v>
      </c>
      <c r="Z3213" s="156" t="s">
        <v>38</v>
      </c>
      <c r="AA3213" s="156" t="s">
        <v>38</v>
      </c>
      <c r="AB3213" s="156" t="s">
        <v>38</v>
      </c>
      <c r="AC3213" s="156" t="s">
        <v>38</v>
      </c>
      <c r="AD3213" s="96" t="s">
        <v>290</v>
      </c>
      <c r="AE3213" s="156" t="s">
        <v>38</v>
      </c>
      <c r="AF3213" s="156" t="s">
        <v>38</v>
      </c>
      <c r="AG3213" s="156" t="s">
        <v>38</v>
      </c>
      <c r="AH3213" s="156" t="s">
        <v>38</v>
      </c>
      <c r="AI3213" s="156" t="s">
        <v>38</v>
      </c>
      <c r="AJ3213" s="156" t="s">
        <v>38</v>
      </c>
      <c r="AK3213" s="156" t="s">
        <v>38</v>
      </c>
    </row>
    <row r="3214" spans="23:37" ht="16.5" customHeight="1" x14ac:dyDescent="0.25">
      <c r="W3214" s="156" t="s">
        <v>38</v>
      </c>
      <c r="X3214" s="156" t="s">
        <v>38</v>
      </c>
      <c r="Y3214" s="156" t="s">
        <v>38</v>
      </c>
      <c r="Z3214" s="156" t="s">
        <v>38</v>
      </c>
      <c r="AA3214" s="156" t="s">
        <v>38</v>
      </c>
      <c r="AB3214" s="156" t="s">
        <v>38</v>
      </c>
      <c r="AC3214" s="156" t="s">
        <v>38</v>
      </c>
      <c r="AD3214" s="96" t="s">
        <v>290</v>
      </c>
      <c r="AE3214" s="156" t="s">
        <v>38</v>
      </c>
      <c r="AF3214" s="156" t="s">
        <v>38</v>
      </c>
      <c r="AG3214" s="156" t="s">
        <v>38</v>
      </c>
      <c r="AH3214" s="156" t="s">
        <v>38</v>
      </c>
      <c r="AI3214" s="156" t="s">
        <v>38</v>
      </c>
      <c r="AJ3214" s="156" t="s">
        <v>38</v>
      </c>
      <c r="AK3214" s="156" t="s">
        <v>38</v>
      </c>
    </row>
    <row r="3215" spans="23:37" ht="16.5" customHeight="1" x14ac:dyDescent="0.25">
      <c r="W3215" s="156" t="s">
        <v>38</v>
      </c>
      <c r="X3215" s="156" t="s">
        <v>38</v>
      </c>
      <c r="Y3215" s="156" t="s">
        <v>38</v>
      </c>
      <c r="Z3215" s="156" t="s">
        <v>38</v>
      </c>
      <c r="AA3215" s="156" t="s">
        <v>38</v>
      </c>
      <c r="AB3215" s="156" t="s">
        <v>38</v>
      </c>
      <c r="AC3215" s="156" t="s">
        <v>38</v>
      </c>
      <c r="AD3215" s="96" t="s">
        <v>290</v>
      </c>
      <c r="AE3215" s="156" t="s">
        <v>38</v>
      </c>
      <c r="AF3215" s="156" t="s">
        <v>38</v>
      </c>
      <c r="AG3215" s="156" t="s">
        <v>38</v>
      </c>
      <c r="AH3215" s="156" t="s">
        <v>38</v>
      </c>
      <c r="AI3215" s="156" t="s">
        <v>38</v>
      </c>
      <c r="AJ3215" s="156" t="s">
        <v>38</v>
      </c>
      <c r="AK3215" s="156" t="s">
        <v>38</v>
      </c>
    </row>
    <row r="3216" spans="23:37" ht="16.5" customHeight="1" x14ac:dyDescent="0.25">
      <c r="W3216" s="156" t="s">
        <v>38</v>
      </c>
      <c r="X3216" s="156" t="s">
        <v>38</v>
      </c>
      <c r="Y3216" s="156" t="s">
        <v>38</v>
      </c>
      <c r="Z3216" s="156" t="s">
        <v>38</v>
      </c>
      <c r="AA3216" s="156" t="s">
        <v>38</v>
      </c>
      <c r="AB3216" s="156" t="s">
        <v>38</v>
      </c>
      <c r="AC3216" s="156" t="s">
        <v>38</v>
      </c>
      <c r="AD3216" s="96" t="s">
        <v>290</v>
      </c>
      <c r="AE3216" s="156" t="s">
        <v>38</v>
      </c>
      <c r="AF3216" s="156" t="s">
        <v>38</v>
      </c>
      <c r="AG3216" s="156" t="s">
        <v>38</v>
      </c>
      <c r="AH3216" s="156" t="s">
        <v>38</v>
      </c>
      <c r="AI3216" s="156" t="s">
        <v>38</v>
      </c>
      <c r="AJ3216" s="156" t="s">
        <v>38</v>
      </c>
      <c r="AK3216" s="156" t="s">
        <v>38</v>
      </c>
    </row>
    <row r="3217" spans="23:37" ht="16.5" customHeight="1" x14ac:dyDescent="0.25">
      <c r="W3217" s="156" t="s">
        <v>38</v>
      </c>
      <c r="X3217" s="156" t="s">
        <v>38</v>
      </c>
      <c r="Y3217" s="156" t="s">
        <v>38</v>
      </c>
      <c r="Z3217" s="156" t="s">
        <v>38</v>
      </c>
      <c r="AA3217" s="156" t="s">
        <v>38</v>
      </c>
      <c r="AB3217" s="156" t="s">
        <v>38</v>
      </c>
      <c r="AC3217" s="156" t="s">
        <v>38</v>
      </c>
      <c r="AD3217" s="96" t="s">
        <v>290</v>
      </c>
      <c r="AE3217" s="156" t="s">
        <v>38</v>
      </c>
      <c r="AF3217" s="156" t="s">
        <v>38</v>
      </c>
      <c r="AG3217" s="156" t="s">
        <v>38</v>
      </c>
      <c r="AH3217" s="156" t="s">
        <v>38</v>
      </c>
      <c r="AI3217" s="156" t="s">
        <v>38</v>
      </c>
      <c r="AJ3217" s="156" t="s">
        <v>38</v>
      </c>
      <c r="AK3217" s="156" t="s">
        <v>38</v>
      </c>
    </row>
    <row r="3218" spans="23:37" ht="16.5" customHeight="1" x14ac:dyDescent="0.25">
      <c r="W3218" s="156" t="s">
        <v>38</v>
      </c>
      <c r="X3218" s="156" t="s">
        <v>38</v>
      </c>
      <c r="Y3218" s="156" t="s">
        <v>38</v>
      </c>
      <c r="Z3218" s="156" t="s">
        <v>38</v>
      </c>
      <c r="AA3218" s="156" t="s">
        <v>38</v>
      </c>
      <c r="AB3218" s="156" t="s">
        <v>38</v>
      </c>
      <c r="AC3218" s="156" t="s">
        <v>38</v>
      </c>
      <c r="AD3218" s="96" t="s">
        <v>290</v>
      </c>
      <c r="AE3218" s="156" t="s">
        <v>38</v>
      </c>
      <c r="AF3218" s="156" t="s">
        <v>38</v>
      </c>
      <c r="AG3218" s="156" t="s">
        <v>38</v>
      </c>
      <c r="AH3218" s="156" t="s">
        <v>38</v>
      </c>
      <c r="AI3218" s="156" t="s">
        <v>38</v>
      </c>
      <c r="AJ3218" s="156" t="s">
        <v>38</v>
      </c>
      <c r="AK3218" s="156" t="s">
        <v>38</v>
      </c>
    </row>
    <row r="3219" spans="23:37" ht="16.5" customHeight="1" x14ac:dyDescent="0.25">
      <c r="W3219" s="156" t="s">
        <v>38</v>
      </c>
      <c r="X3219" s="156" t="s">
        <v>38</v>
      </c>
      <c r="Y3219" s="156" t="s">
        <v>38</v>
      </c>
      <c r="Z3219" s="156" t="s">
        <v>38</v>
      </c>
      <c r="AA3219" s="156" t="s">
        <v>38</v>
      </c>
      <c r="AB3219" s="156" t="s">
        <v>38</v>
      </c>
      <c r="AC3219" s="156" t="s">
        <v>38</v>
      </c>
      <c r="AD3219" s="96" t="s">
        <v>290</v>
      </c>
      <c r="AE3219" s="156" t="s">
        <v>38</v>
      </c>
      <c r="AF3219" s="156" t="s">
        <v>38</v>
      </c>
      <c r="AG3219" s="156" t="s">
        <v>38</v>
      </c>
      <c r="AH3219" s="156" t="s">
        <v>38</v>
      </c>
      <c r="AI3219" s="156" t="s">
        <v>38</v>
      </c>
      <c r="AJ3219" s="156" t="s">
        <v>38</v>
      </c>
      <c r="AK3219" s="156" t="s">
        <v>38</v>
      </c>
    </row>
    <row r="3220" spans="23:37" ht="16.5" customHeight="1" x14ac:dyDescent="0.25">
      <c r="W3220" s="156" t="s">
        <v>38</v>
      </c>
      <c r="X3220" s="156" t="s">
        <v>38</v>
      </c>
      <c r="Y3220" s="156" t="s">
        <v>38</v>
      </c>
      <c r="Z3220" s="156" t="s">
        <v>38</v>
      </c>
      <c r="AA3220" s="156" t="s">
        <v>38</v>
      </c>
      <c r="AB3220" s="156" t="s">
        <v>38</v>
      </c>
      <c r="AC3220" s="156" t="s">
        <v>38</v>
      </c>
      <c r="AD3220" s="96" t="s">
        <v>290</v>
      </c>
      <c r="AE3220" s="156" t="s">
        <v>38</v>
      </c>
      <c r="AF3220" s="156" t="s">
        <v>38</v>
      </c>
      <c r="AG3220" s="156" t="s">
        <v>38</v>
      </c>
      <c r="AH3220" s="156" t="s">
        <v>38</v>
      </c>
      <c r="AI3220" s="156" t="s">
        <v>38</v>
      </c>
      <c r="AJ3220" s="156" t="s">
        <v>38</v>
      </c>
      <c r="AK3220" s="156" t="s">
        <v>38</v>
      </c>
    </row>
    <row r="3221" spans="23:37" ht="16.5" customHeight="1" x14ac:dyDescent="0.25">
      <c r="W3221" s="156" t="s">
        <v>38</v>
      </c>
      <c r="X3221" s="156" t="s">
        <v>38</v>
      </c>
      <c r="Y3221" s="156" t="s">
        <v>38</v>
      </c>
      <c r="Z3221" s="156" t="s">
        <v>38</v>
      </c>
      <c r="AA3221" s="156" t="s">
        <v>38</v>
      </c>
      <c r="AB3221" s="156" t="s">
        <v>38</v>
      </c>
      <c r="AC3221" s="156" t="s">
        <v>38</v>
      </c>
      <c r="AD3221" s="96" t="s">
        <v>290</v>
      </c>
      <c r="AE3221" s="156" t="s">
        <v>38</v>
      </c>
      <c r="AF3221" s="156" t="s">
        <v>38</v>
      </c>
      <c r="AG3221" s="156" t="s">
        <v>38</v>
      </c>
      <c r="AH3221" s="156" t="s">
        <v>38</v>
      </c>
      <c r="AI3221" s="156" t="s">
        <v>38</v>
      </c>
      <c r="AJ3221" s="156" t="s">
        <v>38</v>
      </c>
      <c r="AK3221" s="156" t="s">
        <v>38</v>
      </c>
    </row>
    <row r="3222" spans="23:37" ht="16.5" customHeight="1" x14ac:dyDescent="0.25">
      <c r="W3222" s="156" t="s">
        <v>38</v>
      </c>
      <c r="X3222" s="156" t="s">
        <v>38</v>
      </c>
      <c r="Y3222" s="156" t="s">
        <v>38</v>
      </c>
      <c r="Z3222" s="156" t="s">
        <v>38</v>
      </c>
      <c r="AA3222" s="156" t="s">
        <v>38</v>
      </c>
      <c r="AB3222" s="156" t="s">
        <v>38</v>
      </c>
      <c r="AC3222" s="156" t="s">
        <v>38</v>
      </c>
      <c r="AD3222" s="96" t="s">
        <v>290</v>
      </c>
      <c r="AE3222" s="156" t="s">
        <v>38</v>
      </c>
      <c r="AF3222" s="156" t="s">
        <v>38</v>
      </c>
      <c r="AG3222" s="156" t="s">
        <v>38</v>
      </c>
      <c r="AH3222" s="156" t="s">
        <v>38</v>
      </c>
      <c r="AI3222" s="156" t="s">
        <v>38</v>
      </c>
      <c r="AJ3222" s="156" t="s">
        <v>38</v>
      </c>
      <c r="AK3222" s="156" t="s">
        <v>38</v>
      </c>
    </row>
    <row r="3223" spans="23:37" ht="16.5" customHeight="1" x14ac:dyDescent="0.25">
      <c r="W3223" s="156" t="s">
        <v>38</v>
      </c>
      <c r="X3223" s="156" t="s">
        <v>38</v>
      </c>
      <c r="Y3223" s="156" t="s">
        <v>38</v>
      </c>
      <c r="Z3223" s="156" t="s">
        <v>38</v>
      </c>
      <c r="AA3223" s="156" t="s">
        <v>38</v>
      </c>
      <c r="AB3223" s="156" t="s">
        <v>38</v>
      </c>
      <c r="AC3223" s="156" t="s">
        <v>38</v>
      </c>
      <c r="AD3223" s="96" t="s">
        <v>290</v>
      </c>
      <c r="AE3223" s="156" t="s">
        <v>38</v>
      </c>
      <c r="AF3223" s="156" t="s">
        <v>38</v>
      </c>
      <c r="AG3223" s="156" t="s">
        <v>38</v>
      </c>
      <c r="AH3223" s="156" t="s">
        <v>38</v>
      </c>
      <c r="AI3223" s="156" t="s">
        <v>38</v>
      </c>
      <c r="AJ3223" s="156" t="s">
        <v>38</v>
      </c>
      <c r="AK3223" s="156" t="s">
        <v>38</v>
      </c>
    </row>
    <row r="3224" spans="23:37" ht="16.5" customHeight="1" x14ac:dyDescent="0.25">
      <c r="W3224" s="156" t="s">
        <v>38</v>
      </c>
      <c r="X3224" s="156" t="s">
        <v>38</v>
      </c>
      <c r="Y3224" s="156" t="s">
        <v>38</v>
      </c>
      <c r="Z3224" s="156" t="s">
        <v>38</v>
      </c>
      <c r="AA3224" s="156" t="s">
        <v>38</v>
      </c>
      <c r="AB3224" s="156" t="s">
        <v>38</v>
      </c>
      <c r="AC3224" s="156" t="s">
        <v>38</v>
      </c>
      <c r="AD3224" s="96" t="s">
        <v>290</v>
      </c>
      <c r="AE3224" s="156" t="s">
        <v>38</v>
      </c>
      <c r="AF3224" s="156" t="s">
        <v>38</v>
      </c>
      <c r="AG3224" s="156" t="s">
        <v>38</v>
      </c>
      <c r="AH3224" s="156" t="s">
        <v>38</v>
      </c>
      <c r="AI3224" s="156" t="s">
        <v>38</v>
      </c>
      <c r="AJ3224" s="156" t="s">
        <v>38</v>
      </c>
      <c r="AK3224" s="156" t="s">
        <v>38</v>
      </c>
    </row>
    <row r="3225" spans="23:37" ht="16.5" customHeight="1" x14ac:dyDescent="0.25">
      <c r="W3225" s="156" t="s">
        <v>38</v>
      </c>
      <c r="X3225" s="156" t="s">
        <v>38</v>
      </c>
      <c r="Y3225" s="156" t="s">
        <v>38</v>
      </c>
      <c r="Z3225" s="156" t="s">
        <v>38</v>
      </c>
      <c r="AA3225" s="156" t="s">
        <v>38</v>
      </c>
      <c r="AB3225" s="156" t="s">
        <v>38</v>
      </c>
      <c r="AC3225" s="156" t="s">
        <v>38</v>
      </c>
      <c r="AD3225" s="96" t="s">
        <v>290</v>
      </c>
      <c r="AE3225" s="156" t="s">
        <v>38</v>
      </c>
      <c r="AF3225" s="156" t="s">
        <v>38</v>
      </c>
      <c r="AG3225" s="156" t="s">
        <v>38</v>
      </c>
      <c r="AH3225" s="156" t="s">
        <v>38</v>
      </c>
      <c r="AI3225" s="156" t="s">
        <v>38</v>
      </c>
      <c r="AJ3225" s="156" t="s">
        <v>38</v>
      </c>
      <c r="AK3225" s="156" t="s">
        <v>38</v>
      </c>
    </row>
    <row r="3226" spans="23:37" ht="16.5" customHeight="1" x14ac:dyDescent="0.25">
      <c r="W3226" s="156" t="s">
        <v>38</v>
      </c>
      <c r="X3226" s="156" t="s">
        <v>38</v>
      </c>
      <c r="Y3226" s="156" t="s">
        <v>38</v>
      </c>
      <c r="Z3226" s="156" t="s">
        <v>38</v>
      </c>
      <c r="AA3226" s="156" t="s">
        <v>38</v>
      </c>
      <c r="AB3226" s="156" t="s">
        <v>38</v>
      </c>
      <c r="AC3226" s="156" t="s">
        <v>38</v>
      </c>
      <c r="AD3226" s="96" t="s">
        <v>290</v>
      </c>
      <c r="AE3226" s="156" t="s">
        <v>38</v>
      </c>
      <c r="AF3226" s="156" t="s">
        <v>38</v>
      </c>
      <c r="AG3226" s="156" t="s">
        <v>38</v>
      </c>
      <c r="AH3226" s="156" t="s">
        <v>38</v>
      </c>
      <c r="AI3226" s="156" t="s">
        <v>38</v>
      </c>
      <c r="AJ3226" s="156" t="s">
        <v>38</v>
      </c>
      <c r="AK3226" s="156" t="s">
        <v>38</v>
      </c>
    </row>
    <row r="3227" spans="23:37" ht="16.5" customHeight="1" x14ac:dyDescent="0.25">
      <c r="W3227" s="156" t="s">
        <v>38</v>
      </c>
      <c r="X3227" s="156" t="s">
        <v>38</v>
      </c>
      <c r="Y3227" s="156" t="s">
        <v>38</v>
      </c>
      <c r="Z3227" s="156" t="s">
        <v>38</v>
      </c>
      <c r="AA3227" s="156" t="s">
        <v>38</v>
      </c>
      <c r="AB3227" s="156" t="s">
        <v>38</v>
      </c>
      <c r="AC3227" s="156" t="s">
        <v>38</v>
      </c>
      <c r="AD3227" s="96" t="s">
        <v>290</v>
      </c>
      <c r="AE3227" s="156" t="s">
        <v>38</v>
      </c>
      <c r="AF3227" s="156" t="s">
        <v>38</v>
      </c>
      <c r="AG3227" s="156" t="s">
        <v>38</v>
      </c>
      <c r="AH3227" s="156" t="s">
        <v>38</v>
      </c>
      <c r="AI3227" s="156" t="s">
        <v>38</v>
      </c>
      <c r="AJ3227" s="156" t="s">
        <v>38</v>
      </c>
      <c r="AK3227" s="156" t="s">
        <v>38</v>
      </c>
    </row>
    <row r="3228" spans="23:37" ht="16.5" customHeight="1" x14ac:dyDescent="0.25">
      <c r="W3228" s="156" t="s">
        <v>38</v>
      </c>
      <c r="X3228" s="156" t="s">
        <v>38</v>
      </c>
      <c r="Y3228" s="156" t="s">
        <v>38</v>
      </c>
      <c r="Z3228" s="156" t="s">
        <v>38</v>
      </c>
      <c r="AA3228" s="156" t="s">
        <v>38</v>
      </c>
      <c r="AB3228" s="156" t="s">
        <v>38</v>
      </c>
      <c r="AC3228" s="156" t="s">
        <v>38</v>
      </c>
      <c r="AD3228" s="96" t="s">
        <v>290</v>
      </c>
      <c r="AE3228" s="156" t="s">
        <v>38</v>
      </c>
      <c r="AF3228" s="156" t="s">
        <v>38</v>
      </c>
      <c r="AG3228" s="156" t="s">
        <v>38</v>
      </c>
      <c r="AH3228" s="156" t="s">
        <v>38</v>
      </c>
      <c r="AI3228" s="156" t="s">
        <v>38</v>
      </c>
      <c r="AJ3228" s="156" t="s">
        <v>38</v>
      </c>
      <c r="AK3228" s="156" t="s">
        <v>38</v>
      </c>
    </row>
    <row r="3229" spans="23:37" ht="16.5" customHeight="1" x14ac:dyDescent="0.25">
      <c r="W3229" s="156" t="s">
        <v>38</v>
      </c>
      <c r="X3229" s="156" t="s">
        <v>38</v>
      </c>
      <c r="Y3229" s="156" t="s">
        <v>38</v>
      </c>
      <c r="Z3229" s="156" t="s">
        <v>38</v>
      </c>
      <c r="AA3229" s="156" t="s">
        <v>38</v>
      </c>
      <c r="AB3229" s="156" t="s">
        <v>38</v>
      </c>
      <c r="AC3229" s="156" t="s">
        <v>38</v>
      </c>
      <c r="AD3229" s="96" t="s">
        <v>290</v>
      </c>
      <c r="AE3229" s="156" t="s">
        <v>38</v>
      </c>
      <c r="AF3229" s="156" t="s">
        <v>38</v>
      </c>
      <c r="AG3229" s="156" t="s">
        <v>38</v>
      </c>
      <c r="AH3229" s="156" t="s">
        <v>38</v>
      </c>
      <c r="AI3229" s="156" t="s">
        <v>38</v>
      </c>
      <c r="AJ3229" s="156" t="s">
        <v>38</v>
      </c>
      <c r="AK3229" s="156" t="s">
        <v>38</v>
      </c>
    </row>
    <row r="3230" spans="23:37" ht="16.5" customHeight="1" x14ac:dyDescent="0.25">
      <c r="W3230" s="156" t="s">
        <v>38</v>
      </c>
      <c r="X3230" s="156" t="s">
        <v>38</v>
      </c>
      <c r="Y3230" s="156" t="s">
        <v>38</v>
      </c>
      <c r="Z3230" s="156" t="s">
        <v>38</v>
      </c>
      <c r="AA3230" s="156" t="s">
        <v>38</v>
      </c>
      <c r="AB3230" s="156" t="s">
        <v>38</v>
      </c>
      <c r="AC3230" s="156" t="s">
        <v>38</v>
      </c>
      <c r="AD3230" s="96" t="s">
        <v>290</v>
      </c>
      <c r="AE3230" s="156" t="s">
        <v>38</v>
      </c>
      <c r="AF3230" s="156" t="s">
        <v>38</v>
      </c>
      <c r="AG3230" s="156" t="s">
        <v>38</v>
      </c>
      <c r="AH3230" s="156" t="s">
        <v>38</v>
      </c>
      <c r="AI3230" s="156" t="s">
        <v>38</v>
      </c>
      <c r="AJ3230" s="156" t="s">
        <v>38</v>
      </c>
      <c r="AK3230" s="156" t="s">
        <v>38</v>
      </c>
    </row>
    <row r="3231" spans="23:37" ht="16.5" customHeight="1" x14ac:dyDescent="0.25">
      <c r="W3231" s="156" t="s">
        <v>38</v>
      </c>
      <c r="X3231" s="156" t="s">
        <v>38</v>
      </c>
      <c r="Y3231" s="156" t="s">
        <v>38</v>
      </c>
      <c r="Z3231" s="156" t="s">
        <v>38</v>
      </c>
      <c r="AA3231" s="156" t="s">
        <v>38</v>
      </c>
      <c r="AB3231" s="156" t="s">
        <v>38</v>
      </c>
      <c r="AC3231" s="156" t="s">
        <v>38</v>
      </c>
      <c r="AD3231" s="96" t="s">
        <v>290</v>
      </c>
      <c r="AE3231" s="156" t="s">
        <v>38</v>
      </c>
      <c r="AF3231" s="156" t="s">
        <v>38</v>
      </c>
      <c r="AG3231" s="156" t="s">
        <v>38</v>
      </c>
      <c r="AH3231" s="156" t="s">
        <v>38</v>
      </c>
      <c r="AI3231" s="156" t="s">
        <v>38</v>
      </c>
      <c r="AJ3231" s="156" t="s">
        <v>38</v>
      </c>
      <c r="AK3231" s="156" t="s">
        <v>38</v>
      </c>
    </row>
    <row r="3232" spans="23:37" ht="16.5" customHeight="1" x14ac:dyDescent="0.25">
      <c r="W3232" s="156" t="s">
        <v>38</v>
      </c>
      <c r="X3232" s="156" t="s">
        <v>38</v>
      </c>
      <c r="Y3232" s="156" t="s">
        <v>38</v>
      </c>
      <c r="Z3232" s="156" t="s">
        <v>38</v>
      </c>
      <c r="AA3232" s="156" t="s">
        <v>38</v>
      </c>
      <c r="AB3232" s="156" t="s">
        <v>38</v>
      </c>
      <c r="AC3232" s="156" t="s">
        <v>38</v>
      </c>
      <c r="AD3232" s="96" t="s">
        <v>290</v>
      </c>
      <c r="AE3232" s="156" t="s">
        <v>38</v>
      </c>
      <c r="AF3232" s="156" t="s">
        <v>38</v>
      </c>
      <c r="AG3232" s="156" t="s">
        <v>38</v>
      </c>
      <c r="AH3232" s="156" t="s">
        <v>38</v>
      </c>
      <c r="AI3232" s="156" t="s">
        <v>38</v>
      </c>
      <c r="AJ3232" s="156" t="s">
        <v>38</v>
      </c>
      <c r="AK3232" s="156" t="s">
        <v>38</v>
      </c>
    </row>
    <row r="3233" spans="23:37" ht="16.5" customHeight="1" x14ac:dyDescent="0.25">
      <c r="W3233" s="156" t="s">
        <v>38</v>
      </c>
      <c r="X3233" s="156" t="s">
        <v>38</v>
      </c>
      <c r="Y3233" s="156" t="s">
        <v>38</v>
      </c>
      <c r="Z3233" s="156" t="s">
        <v>38</v>
      </c>
      <c r="AA3233" s="156" t="s">
        <v>38</v>
      </c>
      <c r="AB3233" s="156" t="s">
        <v>38</v>
      </c>
      <c r="AC3233" s="156" t="s">
        <v>38</v>
      </c>
      <c r="AD3233" s="96" t="s">
        <v>290</v>
      </c>
      <c r="AE3233" s="156" t="s">
        <v>38</v>
      </c>
      <c r="AF3233" s="156" t="s">
        <v>38</v>
      </c>
      <c r="AG3233" s="156" t="s">
        <v>38</v>
      </c>
      <c r="AH3233" s="156" t="s">
        <v>38</v>
      </c>
      <c r="AI3233" s="156" t="s">
        <v>38</v>
      </c>
      <c r="AJ3233" s="156" t="s">
        <v>38</v>
      </c>
      <c r="AK3233" s="156" t="s">
        <v>38</v>
      </c>
    </row>
    <row r="3234" spans="23:37" ht="16.5" customHeight="1" x14ac:dyDescent="0.25">
      <c r="W3234" s="156" t="s">
        <v>38</v>
      </c>
      <c r="X3234" s="156" t="s">
        <v>38</v>
      </c>
      <c r="Y3234" s="156" t="s">
        <v>38</v>
      </c>
      <c r="Z3234" s="156" t="s">
        <v>38</v>
      </c>
      <c r="AA3234" s="156" t="s">
        <v>38</v>
      </c>
      <c r="AB3234" s="156" t="s">
        <v>38</v>
      </c>
      <c r="AC3234" s="156" t="s">
        <v>38</v>
      </c>
      <c r="AD3234" s="96" t="s">
        <v>290</v>
      </c>
      <c r="AE3234" s="156" t="s">
        <v>38</v>
      </c>
      <c r="AF3234" s="156" t="s">
        <v>38</v>
      </c>
      <c r="AG3234" s="156" t="s">
        <v>38</v>
      </c>
      <c r="AH3234" s="156" t="s">
        <v>38</v>
      </c>
      <c r="AI3234" s="156" t="s">
        <v>38</v>
      </c>
      <c r="AJ3234" s="156" t="s">
        <v>38</v>
      </c>
      <c r="AK3234" s="156" t="s">
        <v>38</v>
      </c>
    </row>
    <row r="3235" spans="23:37" ht="16.5" customHeight="1" x14ac:dyDescent="0.25">
      <c r="W3235" s="156" t="s">
        <v>38</v>
      </c>
      <c r="X3235" s="156" t="s">
        <v>38</v>
      </c>
      <c r="Y3235" s="156" t="s">
        <v>38</v>
      </c>
      <c r="Z3235" s="156" t="s">
        <v>38</v>
      </c>
      <c r="AA3235" s="156" t="s">
        <v>38</v>
      </c>
      <c r="AB3235" s="156" t="s">
        <v>38</v>
      </c>
      <c r="AC3235" s="156" t="s">
        <v>38</v>
      </c>
      <c r="AD3235" s="96" t="s">
        <v>290</v>
      </c>
      <c r="AE3235" s="156" t="s">
        <v>38</v>
      </c>
      <c r="AF3235" s="156" t="s">
        <v>38</v>
      </c>
      <c r="AG3235" s="156" t="s">
        <v>38</v>
      </c>
      <c r="AH3235" s="156" t="s">
        <v>38</v>
      </c>
      <c r="AI3235" s="156" t="s">
        <v>38</v>
      </c>
      <c r="AJ3235" s="156" t="s">
        <v>38</v>
      </c>
      <c r="AK3235" s="156" t="s">
        <v>38</v>
      </c>
    </row>
    <row r="3236" spans="23:37" ht="16.5" customHeight="1" x14ac:dyDescent="0.25">
      <c r="W3236" s="156" t="s">
        <v>38</v>
      </c>
      <c r="X3236" s="156" t="s">
        <v>38</v>
      </c>
      <c r="Y3236" s="156" t="s">
        <v>38</v>
      </c>
      <c r="Z3236" s="156" t="s">
        <v>38</v>
      </c>
      <c r="AA3236" s="156" t="s">
        <v>38</v>
      </c>
      <c r="AB3236" s="156" t="s">
        <v>38</v>
      </c>
      <c r="AC3236" s="156" t="s">
        <v>38</v>
      </c>
      <c r="AD3236" s="96" t="s">
        <v>290</v>
      </c>
      <c r="AE3236" s="156" t="s">
        <v>38</v>
      </c>
      <c r="AF3236" s="156" t="s">
        <v>38</v>
      </c>
      <c r="AG3236" s="156" t="s">
        <v>38</v>
      </c>
      <c r="AH3236" s="156" t="s">
        <v>38</v>
      </c>
      <c r="AI3236" s="156" t="s">
        <v>38</v>
      </c>
      <c r="AJ3236" s="156" t="s">
        <v>38</v>
      </c>
      <c r="AK3236" s="156" t="s">
        <v>38</v>
      </c>
    </row>
    <row r="3237" spans="23:37" ht="16.5" customHeight="1" x14ac:dyDescent="0.25">
      <c r="W3237" s="156" t="s">
        <v>38</v>
      </c>
      <c r="X3237" s="156" t="s">
        <v>38</v>
      </c>
      <c r="Y3237" s="156" t="s">
        <v>38</v>
      </c>
      <c r="Z3237" s="156" t="s">
        <v>38</v>
      </c>
      <c r="AA3237" s="156" t="s">
        <v>38</v>
      </c>
      <c r="AB3237" s="156" t="s">
        <v>38</v>
      </c>
      <c r="AC3237" s="156" t="s">
        <v>38</v>
      </c>
      <c r="AD3237" s="96" t="s">
        <v>290</v>
      </c>
      <c r="AE3237" s="156" t="s">
        <v>38</v>
      </c>
      <c r="AF3237" s="156" t="s">
        <v>38</v>
      </c>
      <c r="AG3237" s="156" t="s">
        <v>38</v>
      </c>
      <c r="AH3237" s="156" t="s">
        <v>38</v>
      </c>
      <c r="AI3237" s="156" t="s">
        <v>38</v>
      </c>
      <c r="AJ3237" s="156" t="s">
        <v>38</v>
      </c>
      <c r="AK3237" s="156" t="s">
        <v>38</v>
      </c>
    </row>
    <row r="3238" spans="23:37" ht="16.5" customHeight="1" x14ac:dyDescent="0.25">
      <c r="W3238" s="156" t="s">
        <v>38</v>
      </c>
      <c r="X3238" s="156" t="s">
        <v>38</v>
      </c>
      <c r="Y3238" s="156" t="s">
        <v>38</v>
      </c>
      <c r="Z3238" s="156" t="s">
        <v>38</v>
      </c>
      <c r="AA3238" s="156" t="s">
        <v>38</v>
      </c>
      <c r="AB3238" s="156" t="s">
        <v>38</v>
      </c>
      <c r="AC3238" s="156" t="s">
        <v>38</v>
      </c>
      <c r="AD3238" s="96" t="s">
        <v>290</v>
      </c>
      <c r="AE3238" s="156" t="s">
        <v>38</v>
      </c>
      <c r="AF3238" s="156" t="s">
        <v>38</v>
      </c>
      <c r="AG3238" s="156" t="s">
        <v>38</v>
      </c>
      <c r="AH3238" s="156" t="s">
        <v>38</v>
      </c>
      <c r="AI3238" s="156" t="s">
        <v>38</v>
      </c>
      <c r="AJ3238" s="156" t="s">
        <v>38</v>
      </c>
      <c r="AK3238" s="156" t="s">
        <v>38</v>
      </c>
    </row>
    <row r="3239" spans="23:37" ht="16.5" customHeight="1" x14ac:dyDescent="0.25">
      <c r="W3239" s="156" t="s">
        <v>38</v>
      </c>
      <c r="X3239" s="156" t="s">
        <v>38</v>
      </c>
      <c r="Y3239" s="156" t="s">
        <v>38</v>
      </c>
      <c r="Z3239" s="156" t="s">
        <v>38</v>
      </c>
      <c r="AA3239" s="156" t="s">
        <v>38</v>
      </c>
      <c r="AB3239" s="156" t="s">
        <v>38</v>
      </c>
      <c r="AC3239" s="156" t="s">
        <v>38</v>
      </c>
      <c r="AD3239" s="96" t="s">
        <v>290</v>
      </c>
      <c r="AE3239" s="156" t="s">
        <v>38</v>
      </c>
      <c r="AF3239" s="156" t="s">
        <v>38</v>
      </c>
      <c r="AG3239" s="156" t="s">
        <v>38</v>
      </c>
      <c r="AH3239" s="156" t="s">
        <v>38</v>
      </c>
      <c r="AI3239" s="156" t="s">
        <v>38</v>
      </c>
      <c r="AJ3239" s="156" t="s">
        <v>38</v>
      </c>
      <c r="AK3239" s="156" t="s">
        <v>38</v>
      </c>
    </row>
    <row r="3240" spans="23:37" ht="16.5" customHeight="1" x14ac:dyDescent="0.25">
      <c r="W3240" s="156" t="s">
        <v>38</v>
      </c>
      <c r="X3240" s="156" t="s">
        <v>38</v>
      </c>
      <c r="Y3240" s="156" t="s">
        <v>38</v>
      </c>
      <c r="Z3240" s="156" t="s">
        <v>38</v>
      </c>
      <c r="AA3240" s="156" t="s">
        <v>38</v>
      </c>
      <c r="AB3240" s="156" t="s">
        <v>38</v>
      </c>
      <c r="AC3240" s="156" t="s">
        <v>38</v>
      </c>
      <c r="AD3240" s="96" t="s">
        <v>290</v>
      </c>
      <c r="AE3240" s="156" t="s">
        <v>38</v>
      </c>
      <c r="AF3240" s="156" t="s">
        <v>38</v>
      </c>
      <c r="AG3240" s="156" t="s">
        <v>38</v>
      </c>
      <c r="AH3240" s="156" t="s">
        <v>38</v>
      </c>
      <c r="AI3240" s="156" t="s">
        <v>38</v>
      </c>
      <c r="AJ3240" s="156" t="s">
        <v>38</v>
      </c>
      <c r="AK3240" s="156" t="s">
        <v>38</v>
      </c>
    </row>
    <row r="3241" spans="23:37" ht="16.5" customHeight="1" x14ac:dyDescent="0.25">
      <c r="W3241" s="156" t="s">
        <v>38</v>
      </c>
      <c r="X3241" s="156" t="s">
        <v>38</v>
      </c>
      <c r="Y3241" s="156" t="s">
        <v>38</v>
      </c>
      <c r="Z3241" s="156" t="s">
        <v>38</v>
      </c>
      <c r="AA3241" s="156" t="s">
        <v>38</v>
      </c>
      <c r="AB3241" s="156" t="s">
        <v>38</v>
      </c>
      <c r="AC3241" s="156" t="s">
        <v>38</v>
      </c>
      <c r="AD3241" s="96" t="s">
        <v>290</v>
      </c>
      <c r="AE3241" s="156" t="s">
        <v>38</v>
      </c>
      <c r="AF3241" s="156" t="s">
        <v>38</v>
      </c>
      <c r="AG3241" s="156" t="s">
        <v>38</v>
      </c>
      <c r="AH3241" s="156" t="s">
        <v>38</v>
      </c>
      <c r="AI3241" s="156" t="s">
        <v>38</v>
      </c>
      <c r="AJ3241" s="156" t="s">
        <v>38</v>
      </c>
      <c r="AK3241" s="156" t="s">
        <v>38</v>
      </c>
    </row>
    <row r="3242" spans="23:37" ht="16.5" customHeight="1" x14ac:dyDescent="0.25">
      <c r="W3242" s="156" t="s">
        <v>38</v>
      </c>
      <c r="X3242" s="156" t="s">
        <v>38</v>
      </c>
      <c r="Y3242" s="156" t="s">
        <v>38</v>
      </c>
      <c r="Z3242" s="156" t="s">
        <v>38</v>
      </c>
      <c r="AA3242" s="156" t="s">
        <v>38</v>
      </c>
      <c r="AB3242" s="156" t="s">
        <v>38</v>
      </c>
      <c r="AC3242" s="156" t="s">
        <v>38</v>
      </c>
      <c r="AD3242" s="96" t="s">
        <v>290</v>
      </c>
      <c r="AE3242" s="156" t="s">
        <v>38</v>
      </c>
      <c r="AF3242" s="156" t="s">
        <v>38</v>
      </c>
      <c r="AG3242" s="156" t="s">
        <v>38</v>
      </c>
      <c r="AH3242" s="156" t="s">
        <v>38</v>
      </c>
      <c r="AI3242" s="156" t="s">
        <v>38</v>
      </c>
      <c r="AJ3242" s="156" t="s">
        <v>38</v>
      </c>
      <c r="AK3242" s="156" t="s">
        <v>38</v>
      </c>
    </row>
    <row r="3243" spans="23:37" ht="16.5" customHeight="1" x14ac:dyDescent="0.25">
      <c r="W3243" s="156" t="s">
        <v>38</v>
      </c>
      <c r="X3243" s="156" t="s">
        <v>38</v>
      </c>
      <c r="Y3243" s="156" t="s">
        <v>38</v>
      </c>
      <c r="Z3243" s="156" t="s">
        <v>38</v>
      </c>
      <c r="AA3243" s="156" t="s">
        <v>38</v>
      </c>
      <c r="AB3243" s="156" t="s">
        <v>38</v>
      </c>
      <c r="AC3243" s="156" t="s">
        <v>38</v>
      </c>
      <c r="AD3243" s="96" t="s">
        <v>290</v>
      </c>
      <c r="AE3243" s="156" t="s">
        <v>38</v>
      </c>
      <c r="AF3243" s="156" t="s">
        <v>38</v>
      </c>
      <c r="AG3243" s="156" t="s">
        <v>38</v>
      </c>
      <c r="AH3243" s="156" t="s">
        <v>38</v>
      </c>
      <c r="AI3243" s="156" t="s">
        <v>38</v>
      </c>
      <c r="AJ3243" s="156" t="s">
        <v>38</v>
      </c>
      <c r="AK3243" s="156" t="s">
        <v>38</v>
      </c>
    </row>
    <row r="3244" spans="23:37" ht="16.5" customHeight="1" x14ac:dyDescent="0.25">
      <c r="W3244" s="156" t="s">
        <v>38</v>
      </c>
      <c r="X3244" s="156" t="s">
        <v>38</v>
      </c>
      <c r="Y3244" s="156" t="s">
        <v>38</v>
      </c>
      <c r="Z3244" s="156" t="s">
        <v>38</v>
      </c>
      <c r="AA3244" s="156" t="s">
        <v>38</v>
      </c>
      <c r="AB3244" s="156" t="s">
        <v>38</v>
      </c>
      <c r="AC3244" s="156" t="s">
        <v>38</v>
      </c>
      <c r="AD3244" s="96" t="s">
        <v>290</v>
      </c>
      <c r="AE3244" s="156" t="s">
        <v>38</v>
      </c>
      <c r="AF3244" s="156" t="s">
        <v>38</v>
      </c>
      <c r="AG3244" s="156" t="s">
        <v>38</v>
      </c>
      <c r="AH3244" s="156" t="s">
        <v>38</v>
      </c>
      <c r="AI3244" s="156" t="s">
        <v>38</v>
      </c>
      <c r="AJ3244" s="156" t="s">
        <v>38</v>
      </c>
      <c r="AK3244" s="156" t="s">
        <v>38</v>
      </c>
    </row>
    <row r="3245" spans="23:37" ht="16.5" customHeight="1" x14ac:dyDescent="0.25">
      <c r="W3245" s="156" t="s">
        <v>38</v>
      </c>
      <c r="X3245" s="156" t="s">
        <v>38</v>
      </c>
      <c r="Y3245" s="156" t="s">
        <v>38</v>
      </c>
      <c r="Z3245" s="156" t="s">
        <v>38</v>
      </c>
      <c r="AA3245" s="156" t="s">
        <v>38</v>
      </c>
      <c r="AB3245" s="156" t="s">
        <v>38</v>
      </c>
      <c r="AC3245" s="156" t="s">
        <v>38</v>
      </c>
      <c r="AD3245" s="96" t="s">
        <v>290</v>
      </c>
      <c r="AE3245" s="156" t="s">
        <v>38</v>
      </c>
      <c r="AF3245" s="156" t="s">
        <v>38</v>
      </c>
      <c r="AG3245" s="156" t="s">
        <v>38</v>
      </c>
      <c r="AH3245" s="156" t="s">
        <v>38</v>
      </c>
      <c r="AI3245" s="156" t="s">
        <v>38</v>
      </c>
      <c r="AJ3245" s="156" t="s">
        <v>38</v>
      </c>
      <c r="AK3245" s="156" t="s">
        <v>38</v>
      </c>
    </row>
    <row r="3246" spans="23:37" ht="16.5" customHeight="1" x14ac:dyDescent="0.25">
      <c r="W3246" s="156" t="s">
        <v>38</v>
      </c>
      <c r="X3246" s="156" t="s">
        <v>38</v>
      </c>
      <c r="Y3246" s="156" t="s">
        <v>38</v>
      </c>
      <c r="Z3246" s="156" t="s">
        <v>38</v>
      </c>
      <c r="AA3246" s="156" t="s">
        <v>38</v>
      </c>
      <c r="AB3246" s="156" t="s">
        <v>38</v>
      </c>
      <c r="AC3246" s="156" t="s">
        <v>38</v>
      </c>
      <c r="AD3246" s="96" t="s">
        <v>290</v>
      </c>
      <c r="AE3246" s="156" t="s">
        <v>38</v>
      </c>
      <c r="AF3246" s="156" t="s">
        <v>38</v>
      </c>
      <c r="AG3246" s="156" t="s">
        <v>38</v>
      </c>
      <c r="AH3246" s="156" t="s">
        <v>38</v>
      </c>
      <c r="AI3246" s="156" t="s">
        <v>38</v>
      </c>
      <c r="AJ3246" s="156" t="s">
        <v>38</v>
      </c>
      <c r="AK3246" s="156" t="s">
        <v>38</v>
      </c>
    </row>
    <row r="3247" spans="23:37" ht="16.5" customHeight="1" x14ac:dyDescent="0.25">
      <c r="W3247" s="156" t="s">
        <v>38</v>
      </c>
      <c r="X3247" s="156" t="s">
        <v>38</v>
      </c>
      <c r="Y3247" s="156" t="s">
        <v>38</v>
      </c>
      <c r="Z3247" s="156" t="s">
        <v>38</v>
      </c>
      <c r="AA3247" s="156" t="s">
        <v>38</v>
      </c>
      <c r="AB3247" s="156" t="s">
        <v>38</v>
      </c>
      <c r="AC3247" s="156" t="s">
        <v>38</v>
      </c>
      <c r="AD3247" s="96" t="s">
        <v>290</v>
      </c>
      <c r="AE3247" s="156" t="s">
        <v>38</v>
      </c>
      <c r="AF3247" s="156" t="s">
        <v>38</v>
      </c>
      <c r="AG3247" s="156" t="s">
        <v>38</v>
      </c>
      <c r="AH3247" s="156" t="s">
        <v>38</v>
      </c>
      <c r="AI3247" s="156" t="s">
        <v>38</v>
      </c>
      <c r="AJ3247" s="156" t="s">
        <v>38</v>
      </c>
      <c r="AK3247" s="156" t="s">
        <v>38</v>
      </c>
    </row>
    <row r="3248" spans="23:37" ht="16.5" customHeight="1" x14ac:dyDescent="0.25">
      <c r="W3248" s="156" t="s">
        <v>38</v>
      </c>
      <c r="X3248" s="156" t="s">
        <v>38</v>
      </c>
      <c r="Y3248" s="156" t="s">
        <v>38</v>
      </c>
      <c r="Z3248" s="156" t="s">
        <v>38</v>
      </c>
      <c r="AA3248" s="156" t="s">
        <v>38</v>
      </c>
      <c r="AB3248" s="156" t="s">
        <v>38</v>
      </c>
      <c r="AC3248" s="156" t="s">
        <v>38</v>
      </c>
      <c r="AD3248" s="96" t="s">
        <v>290</v>
      </c>
      <c r="AE3248" s="156" t="s">
        <v>38</v>
      </c>
      <c r="AF3248" s="156" t="s">
        <v>38</v>
      </c>
      <c r="AG3248" s="156" t="s">
        <v>38</v>
      </c>
      <c r="AH3248" s="156" t="s">
        <v>38</v>
      </c>
      <c r="AI3248" s="156" t="s">
        <v>38</v>
      </c>
      <c r="AJ3248" s="156" t="s">
        <v>38</v>
      </c>
      <c r="AK3248" s="156" t="s">
        <v>38</v>
      </c>
    </row>
    <row r="3249" spans="23:37" ht="16.5" customHeight="1" x14ac:dyDescent="0.25">
      <c r="W3249" s="156" t="s">
        <v>38</v>
      </c>
      <c r="X3249" s="156" t="s">
        <v>38</v>
      </c>
      <c r="Y3249" s="156" t="s">
        <v>38</v>
      </c>
      <c r="Z3249" s="156" t="s">
        <v>38</v>
      </c>
      <c r="AA3249" s="156" t="s">
        <v>38</v>
      </c>
      <c r="AB3249" s="156" t="s">
        <v>38</v>
      </c>
      <c r="AC3249" s="156" t="s">
        <v>38</v>
      </c>
      <c r="AD3249" s="96" t="s">
        <v>290</v>
      </c>
      <c r="AE3249" s="156" t="s">
        <v>38</v>
      </c>
      <c r="AF3249" s="156" t="s">
        <v>38</v>
      </c>
      <c r="AG3249" s="156" t="s">
        <v>38</v>
      </c>
      <c r="AH3249" s="156" t="s">
        <v>38</v>
      </c>
      <c r="AI3249" s="156" t="s">
        <v>38</v>
      </c>
      <c r="AJ3249" s="156" t="s">
        <v>38</v>
      </c>
      <c r="AK3249" s="156" t="s">
        <v>38</v>
      </c>
    </row>
    <row r="3250" spans="23:37" ht="16.5" customHeight="1" x14ac:dyDescent="0.25">
      <c r="W3250" s="156" t="s">
        <v>38</v>
      </c>
      <c r="X3250" s="156" t="s">
        <v>38</v>
      </c>
      <c r="Y3250" s="156" t="s">
        <v>38</v>
      </c>
      <c r="Z3250" s="156" t="s">
        <v>38</v>
      </c>
      <c r="AA3250" s="156" t="s">
        <v>38</v>
      </c>
      <c r="AB3250" s="156" t="s">
        <v>38</v>
      </c>
      <c r="AC3250" s="156" t="s">
        <v>38</v>
      </c>
      <c r="AD3250" s="96" t="s">
        <v>290</v>
      </c>
      <c r="AE3250" s="156" t="s">
        <v>38</v>
      </c>
      <c r="AF3250" s="156" t="s">
        <v>38</v>
      </c>
      <c r="AG3250" s="156" t="s">
        <v>38</v>
      </c>
      <c r="AH3250" s="156" t="s">
        <v>38</v>
      </c>
      <c r="AI3250" s="156" t="s">
        <v>38</v>
      </c>
      <c r="AJ3250" s="156" t="s">
        <v>38</v>
      </c>
      <c r="AK3250" s="156" t="s">
        <v>38</v>
      </c>
    </row>
    <row r="3251" spans="23:37" ht="16.5" customHeight="1" x14ac:dyDescent="0.25">
      <c r="W3251" s="156" t="s">
        <v>38</v>
      </c>
      <c r="X3251" s="156" t="s">
        <v>38</v>
      </c>
      <c r="Y3251" s="156" t="s">
        <v>38</v>
      </c>
      <c r="Z3251" s="156" t="s">
        <v>38</v>
      </c>
      <c r="AA3251" s="156" t="s">
        <v>38</v>
      </c>
      <c r="AB3251" s="156" t="s">
        <v>38</v>
      </c>
      <c r="AC3251" s="156" t="s">
        <v>38</v>
      </c>
      <c r="AD3251" s="96" t="s">
        <v>290</v>
      </c>
      <c r="AE3251" s="156" t="s">
        <v>38</v>
      </c>
      <c r="AF3251" s="156" t="s">
        <v>38</v>
      </c>
      <c r="AG3251" s="156" t="s">
        <v>38</v>
      </c>
      <c r="AH3251" s="156" t="s">
        <v>38</v>
      </c>
      <c r="AI3251" s="156" t="s">
        <v>38</v>
      </c>
      <c r="AJ3251" s="156" t="s">
        <v>38</v>
      </c>
      <c r="AK3251" s="156" t="s">
        <v>38</v>
      </c>
    </row>
    <row r="3252" spans="23:37" ht="16.5" customHeight="1" x14ac:dyDescent="0.25">
      <c r="W3252" s="156" t="s">
        <v>38</v>
      </c>
      <c r="X3252" s="156" t="s">
        <v>38</v>
      </c>
      <c r="Y3252" s="156" t="s">
        <v>38</v>
      </c>
      <c r="Z3252" s="156" t="s">
        <v>38</v>
      </c>
      <c r="AA3252" s="156" t="s">
        <v>38</v>
      </c>
      <c r="AB3252" s="156" t="s">
        <v>38</v>
      </c>
      <c r="AC3252" s="156" t="s">
        <v>38</v>
      </c>
      <c r="AD3252" s="96" t="s">
        <v>290</v>
      </c>
      <c r="AE3252" s="156" t="s">
        <v>38</v>
      </c>
      <c r="AF3252" s="156" t="s">
        <v>38</v>
      </c>
      <c r="AG3252" s="156" t="s">
        <v>38</v>
      </c>
      <c r="AH3252" s="156" t="s">
        <v>38</v>
      </c>
      <c r="AI3252" s="156" t="s">
        <v>38</v>
      </c>
      <c r="AJ3252" s="156" t="s">
        <v>38</v>
      </c>
      <c r="AK3252" s="156" t="s">
        <v>38</v>
      </c>
    </row>
    <row r="3253" spans="23:37" ht="16.5" customHeight="1" x14ac:dyDescent="0.25">
      <c r="W3253" s="156" t="s">
        <v>38</v>
      </c>
      <c r="X3253" s="156" t="s">
        <v>38</v>
      </c>
      <c r="Y3253" s="156" t="s">
        <v>38</v>
      </c>
      <c r="Z3253" s="156" t="s">
        <v>38</v>
      </c>
      <c r="AA3253" s="156" t="s">
        <v>38</v>
      </c>
      <c r="AB3253" s="156" t="s">
        <v>38</v>
      </c>
      <c r="AC3253" s="156" t="s">
        <v>38</v>
      </c>
      <c r="AD3253" s="96" t="s">
        <v>290</v>
      </c>
      <c r="AE3253" s="156" t="s">
        <v>38</v>
      </c>
      <c r="AF3253" s="156" t="s">
        <v>38</v>
      </c>
      <c r="AG3253" s="156" t="s">
        <v>38</v>
      </c>
      <c r="AH3253" s="156" t="s">
        <v>38</v>
      </c>
      <c r="AI3253" s="156" t="s">
        <v>38</v>
      </c>
      <c r="AJ3253" s="156" t="s">
        <v>38</v>
      </c>
      <c r="AK3253" s="156" t="s">
        <v>38</v>
      </c>
    </row>
    <row r="3254" spans="23:37" ht="16.5" customHeight="1" x14ac:dyDescent="0.25">
      <c r="W3254" s="156" t="s">
        <v>38</v>
      </c>
      <c r="X3254" s="156" t="s">
        <v>38</v>
      </c>
      <c r="Y3254" s="156" t="s">
        <v>38</v>
      </c>
      <c r="Z3254" s="156" t="s">
        <v>38</v>
      </c>
      <c r="AA3254" s="156" t="s">
        <v>38</v>
      </c>
      <c r="AB3254" s="156" t="s">
        <v>38</v>
      </c>
      <c r="AC3254" s="156" t="s">
        <v>38</v>
      </c>
      <c r="AD3254" s="96" t="s">
        <v>290</v>
      </c>
      <c r="AE3254" s="156" t="s">
        <v>38</v>
      </c>
      <c r="AF3254" s="156" t="s">
        <v>38</v>
      </c>
      <c r="AG3254" s="156" t="s">
        <v>38</v>
      </c>
      <c r="AH3254" s="156" t="s">
        <v>38</v>
      </c>
      <c r="AI3254" s="156" t="s">
        <v>38</v>
      </c>
      <c r="AJ3254" s="156" t="s">
        <v>38</v>
      </c>
      <c r="AK3254" s="156" t="s">
        <v>38</v>
      </c>
    </row>
    <row r="3255" spans="23:37" ht="16.5" customHeight="1" x14ac:dyDescent="0.25">
      <c r="W3255" s="156" t="s">
        <v>38</v>
      </c>
      <c r="X3255" s="156" t="s">
        <v>38</v>
      </c>
      <c r="Y3255" s="156" t="s">
        <v>38</v>
      </c>
      <c r="Z3255" s="156" t="s">
        <v>38</v>
      </c>
      <c r="AA3255" s="156" t="s">
        <v>38</v>
      </c>
      <c r="AB3255" s="156" t="s">
        <v>38</v>
      </c>
      <c r="AC3255" s="156" t="s">
        <v>38</v>
      </c>
      <c r="AD3255" s="96" t="s">
        <v>290</v>
      </c>
      <c r="AE3255" s="156" t="s">
        <v>38</v>
      </c>
      <c r="AF3255" s="156" t="s">
        <v>38</v>
      </c>
      <c r="AG3255" s="156" t="s">
        <v>38</v>
      </c>
      <c r="AH3255" s="156" t="s">
        <v>38</v>
      </c>
      <c r="AI3255" s="156" t="s">
        <v>38</v>
      </c>
      <c r="AJ3255" s="156" t="s">
        <v>38</v>
      </c>
      <c r="AK3255" s="156" t="s">
        <v>38</v>
      </c>
    </row>
    <row r="3256" spans="23:37" ht="16.5" customHeight="1" x14ac:dyDescent="0.25">
      <c r="W3256" s="156" t="s">
        <v>38</v>
      </c>
      <c r="X3256" s="156" t="s">
        <v>38</v>
      </c>
      <c r="Y3256" s="156" t="s">
        <v>38</v>
      </c>
      <c r="Z3256" s="156" t="s">
        <v>38</v>
      </c>
      <c r="AA3256" s="156" t="s">
        <v>38</v>
      </c>
      <c r="AB3256" s="156" t="s">
        <v>38</v>
      </c>
      <c r="AC3256" s="156" t="s">
        <v>38</v>
      </c>
      <c r="AD3256" s="96" t="s">
        <v>290</v>
      </c>
      <c r="AE3256" s="156" t="s">
        <v>38</v>
      </c>
      <c r="AF3256" s="156" t="s">
        <v>38</v>
      </c>
      <c r="AG3256" s="156" t="s">
        <v>38</v>
      </c>
      <c r="AH3256" s="156" t="s">
        <v>38</v>
      </c>
      <c r="AI3256" s="156" t="s">
        <v>38</v>
      </c>
      <c r="AJ3256" s="156" t="s">
        <v>38</v>
      </c>
      <c r="AK3256" s="156" t="s">
        <v>38</v>
      </c>
    </row>
    <row r="3257" spans="23:37" ht="16.5" customHeight="1" x14ac:dyDescent="0.25">
      <c r="W3257" s="156" t="s">
        <v>38</v>
      </c>
      <c r="X3257" s="156" t="s">
        <v>38</v>
      </c>
      <c r="Y3257" s="156" t="s">
        <v>38</v>
      </c>
      <c r="Z3257" s="156" t="s">
        <v>38</v>
      </c>
      <c r="AA3257" s="156" t="s">
        <v>38</v>
      </c>
      <c r="AB3257" s="156" t="s">
        <v>38</v>
      </c>
      <c r="AC3257" s="156" t="s">
        <v>38</v>
      </c>
      <c r="AD3257" s="96" t="s">
        <v>290</v>
      </c>
      <c r="AE3257" s="156" t="s">
        <v>38</v>
      </c>
      <c r="AF3257" s="156" t="s">
        <v>38</v>
      </c>
      <c r="AG3257" s="156" t="s">
        <v>38</v>
      </c>
      <c r="AH3257" s="156" t="s">
        <v>38</v>
      </c>
      <c r="AI3257" s="156" t="s">
        <v>38</v>
      </c>
      <c r="AJ3257" s="156" t="s">
        <v>38</v>
      </c>
      <c r="AK3257" s="156" t="s">
        <v>38</v>
      </c>
    </row>
    <row r="3258" spans="23:37" ht="16.5" customHeight="1" x14ac:dyDescent="0.25">
      <c r="W3258" s="156" t="s">
        <v>38</v>
      </c>
      <c r="X3258" s="156" t="s">
        <v>38</v>
      </c>
      <c r="Y3258" s="156" t="s">
        <v>38</v>
      </c>
      <c r="Z3258" s="156" t="s">
        <v>38</v>
      </c>
      <c r="AA3258" s="156" t="s">
        <v>38</v>
      </c>
      <c r="AB3258" s="156" t="s">
        <v>38</v>
      </c>
      <c r="AC3258" s="156" t="s">
        <v>38</v>
      </c>
      <c r="AD3258" s="96" t="s">
        <v>290</v>
      </c>
      <c r="AE3258" s="156" t="s">
        <v>38</v>
      </c>
      <c r="AF3258" s="156" t="s">
        <v>38</v>
      </c>
      <c r="AG3258" s="156" t="s">
        <v>38</v>
      </c>
      <c r="AH3258" s="156" t="s">
        <v>38</v>
      </c>
      <c r="AI3258" s="156" t="s">
        <v>38</v>
      </c>
      <c r="AJ3258" s="156" t="s">
        <v>38</v>
      </c>
      <c r="AK3258" s="156" t="s">
        <v>38</v>
      </c>
    </row>
    <row r="3259" spans="23:37" ht="16.5" customHeight="1" x14ac:dyDescent="0.25">
      <c r="W3259" s="156" t="s">
        <v>38</v>
      </c>
      <c r="X3259" s="156" t="s">
        <v>38</v>
      </c>
      <c r="Y3259" s="156" t="s">
        <v>38</v>
      </c>
      <c r="Z3259" s="156" t="s">
        <v>38</v>
      </c>
      <c r="AA3259" s="156" t="s">
        <v>38</v>
      </c>
      <c r="AB3259" s="156" t="s">
        <v>38</v>
      </c>
      <c r="AC3259" s="156" t="s">
        <v>38</v>
      </c>
      <c r="AD3259" s="96" t="s">
        <v>290</v>
      </c>
      <c r="AE3259" s="156" t="s">
        <v>38</v>
      </c>
      <c r="AF3259" s="156" t="s">
        <v>38</v>
      </c>
      <c r="AG3259" s="156" t="s">
        <v>38</v>
      </c>
      <c r="AH3259" s="156" t="s">
        <v>38</v>
      </c>
      <c r="AI3259" s="156" t="s">
        <v>38</v>
      </c>
      <c r="AJ3259" s="156" t="s">
        <v>38</v>
      </c>
      <c r="AK3259" s="156" t="s">
        <v>38</v>
      </c>
    </row>
    <row r="3260" spans="23:37" ht="16.5" customHeight="1" x14ac:dyDescent="0.25">
      <c r="W3260" s="156" t="s">
        <v>38</v>
      </c>
      <c r="X3260" s="156" t="s">
        <v>38</v>
      </c>
      <c r="Y3260" s="156" t="s">
        <v>38</v>
      </c>
      <c r="Z3260" s="156" t="s">
        <v>38</v>
      </c>
      <c r="AA3260" s="156" t="s">
        <v>38</v>
      </c>
      <c r="AB3260" s="156" t="s">
        <v>38</v>
      </c>
      <c r="AC3260" s="156" t="s">
        <v>38</v>
      </c>
      <c r="AD3260" s="96" t="s">
        <v>290</v>
      </c>
      <c r="AE3260" s="156" t="s">
        <v>38</v>
      </c>
      <c r="AF3260" s="156" t="s">
        <v>38</v>
      </c>
      <c r="AG3260" s="156" t="s">
        <v>38</v>
      </c>
      <c r="AH3260" s="156" t="s">
        <v>38</v>
      </c>
      <c r="AI3260" s="156" t="s">
        <v>38</v>
      </c>
      <c r="AJ3260" s="156" t="s">
        <v>38</v>
      </c>
      <c r="AK3260" s="156" t="s">
        <v>38</v>
      </c>
    </row>
    <row r="3261" spans="23:37" ht="16.5" customHeight="1" x14ac:dyDescent="0.25">
      <c r="W3261" s="156" t="s">
        <v>38</v>
      </c>
      <c r="X3261" s="156" t="s">
        <v>38</v>
      </c>
      <c r="Y3261" s="156" t="s">
        <v>38</v>
      </c>
      <c r="Z3261" s="156" t="s">
        <v>38</v>
      </c>
      <c r="AA3261" s="156" t="s">
        <v>38</v>
      </c>
      <c r="AB3261" s="156" t="s">
        <v>38</v>
      </c>
      <c r="AC3261" s="156" t="s">
        <v>38</v>
      </c>
      <c r="AD3261" s="96" t="s">
        <v>290</v>
      </c>
      <c r="AE3261" s="156" t="s">
        <v>38</v>
      </c>
      <c r="AF3261" s="156" t="s">
        <v>38</v>
      </c>
      <c r="AG3261" s="156" t="s">
        <v>38</v>
      </c>
      <c r="AH3261" s="156" t="s">
        <v>38</v>
      </c>
      <c r="AI3261" s="156" t="s">
        <v>38</v>
      </c>
      <c r="AJ3261" s="156" t="s">
        <v>38</v>
      </c>
      <c r="AK3261" s="156" t="s">
        <v>38</v>
      </c>
    </row>
    <row r="3262" spans="23:37" ht="16.5" customHeight="1" x14ac:dyDescent="0.25">
      <c r="W3262" s="156" t="s">
        <v>38</v>
      </c>
      <c r="X3262" s="156" t="s">
        <v>38</v>
      </c>
      <c r="Y3262" s="156" t="s">
        <v>38</v>
      </c>
      <c r="Z3262" s="156" t="s">
        <v>38</v>
      </c>
      <c r="AA3262" s="156" t="s">
        <v>38</v>
      </c>
      <c r="AB3262" s="156" t="s">
        <v>38</v>
      </c>
      <c r="AC3262" s="156" t="s">
        <v>38</v>
      </c>
      <c r="AD3262" s="96" t="s">
        <v>290</v>
      </c>
      <c r="AE3262" s="156" t="s">
        <v>38</v>
      </c>
      <c r="AF3262" s="156" t="s">
        <v>38</v>
      </c>
      <c r="AG3262" s="156" t="s">
        <v>38</v>
      </c>
      <c r="AH3262" s="156" t="s">
        <v>38</v>
      </c>
      <c r="AI3262" s="156" t="s">
        <v>38</v>
      </c>
      <c r="AJ3262" s="156" t="s">
        <v>38</v>
      </c>
      <c r="AK3262" s="156" t="s">
        <v>38</v>
      </c>
    </row>
    <row r="3263" spans="23:37" ht="16.5" customHeight="1" x14ac:dyDescent="0.25">
      <c r="W3263" s="156" t="s">
        <v>38</v>
      </c>
      <c r="X3263" s="156" t="s">
        <v>38</v>
      </c>
      <c r="Y3263" s="156" t="s">
        <v>38</v>
      </c>
      <c r="Z3263" s="156" t="s">
        <v>38</v>
      </c>
      <c r="AA3263" s="156" t="s">
        <v>38</v>
      </c>
      <c r="AB3263" s="156" t="s">
        <v>38</v>
      </c>
      <c r="AC3263" s="156" t="s">
        <v>38</v>
      </c>
      <c r="AD3263" s="96" t="s">
        <v>290</v>
      </c>
      <c r="AE3263" s="156" t="s">
        <v>38</v>
      </c>
      <c r="AF3263" s="156" t="s">
        <v>38</v>
      </c>
      <c r="AG3263" s="156" t="s">
        <v>38</v>
      </c>
      <c r="AH3263" s="156" t="s">
        <v>38</v>
      </c>
      <c r="AI3263" s="156" t="s">
        <v>38</v>
      </c>
      <c r="AJ3263" s="156" t="s">
        <v>38</v>
      </c>
      <c r="AK3263" s="156" t="s">
        <v>38</v>
      </c>
    </row>
    <row r="3264" spans="23:37" ht="16.5" customHeight="1" x14ac:dyDescent="0.25">
      <c r="W3264" s="156" t="s">
        <v>38</v>
      </c>
      <c r="X3264" s="156" t="s">
        <v>38</v>
      </c>
      <c r="Y3264" s="156" t="s">
        <v>38</v>
      </c>
      <c r="Z3264" s="156" t="s">
        <v>38</v>
      </c>
      <c r="AA3264" s="156" t="s">
        <v>38</v>
      </c>
      <c r="AB3264" s="156" t="s">
        <v>38</v>
      </c>
      <c r="AC3264" s="156" t="s">
        <v>38</v>
      </c>
      <c r="AD3264" s="96" t="s">
        <v>290</v>
      </c>
      <c r="AE3264" s="156" t="s">
        <v>38</v>
      </c>
      <c r="AF3264" s="156" t="s">
        <v>38</v>
      </c>
      <c r="AG3264" s="156" t="s">
        <v>38</v>
      </c>
      <c r="AH3264" s="156" t="s">
        <v>38</v>
      </c>
      <c r="AI3264" s="156" t="s">
        <v>38</v>
      </c>
      <c r="AJ3264" s="156" t="s">
        <v>38</v>
      </c>
      <c r="AK3264" s="156" t="s">
        <v>38</v>
      </c>
    </row>
    <row r="3265" spans="23:37" ht="16.5" customHeight="1" x14ac:dyDescent="0.25">
      <c r="W3265" s="156" t="s">
        <v>38</v>
      </c>
      <c r="X3265" s="156" t="s">
        <v>38</v>
      </c>
      <c r="Y3265" s="156" t="s">
        <v>38</v>
      </c>
      <c r="Z3265" s="156" t="s">
        <v>38</v>
      </c>
      <c r="AA3265" s="156" t="s">
        <v>38</v>
      </c>
      <c r="AB3265" s="156" t="s">
        <v>38</v>
      </c>
      <c r="AC3265" s="156" t="s">
        <v>38</v>
      </c>
      <c r="AD3265" s="96" t="s">
        <v>290</v>
      </c>
      <c r="AE3265" s="156" t="s">
        <v>38</v>
      </c>
      <c r="AF3265" s="156" t="s">
        <v>38</v>
      </c>
      <c r="AG3265" s="156" t="s">
        <v>38</v>
      </c>
      <c r="AH3265" s="156" t="s">
        <v>38</v>
      </c>
      <c r="AI3265" s="156" t="s">
        <v>38</v>
      </c>
      <c r="AJ3265" s="156" t="s">
        <v>38</v>
      </c>
      <c r="AK3265" s="156" t="s">
        <v>38</v>
      </c>
    </row>
    <row r="3266" spans="23:37" ht="16.5" customHeight="1" x14ac:dyDescent="0.25">
      <c r="W3266" s="156" t="s">
        <v>38</v>
      </c>
      <c r="X3266" s="156" t="s">
        <v>38</v>
      </c>
      <c r="Y3266" s="156" t="s">
        <v>38</v>
      </c>
      <c r="Z3266" s="156" t="s">
        <v>38</v>
      </c>
      <c r="AA3266" s="156" t="s">
        <v>38</v>
      </c>
      <c r="AB3266" s="156" t="s">
        <v>38</v>
      </c>
      <c r="AC3266" s="156" t="s">
        <v>38</v>
      </c>
      <c r="AD3266" s="96" t="s">
        <v>290</v>
      </c>
      <c r="AE3266" s="156" t="s">
        <v>38</v>
      </c>
      <c r="AF3266" s="156" t="s">
        <v>38</v>
      </c>
      <c r="AG3266" s="156" t="s">
        <v>38</v>
      </c>
      <c r="AH3266" s="156" t="s">
        <v>38</v>
      </c>
      <c r="AI3266" s="156" t="s">
        <v>38</v>
      </c>
      <c r="AJ3266" s="156" t="s">
        <v>38</v>
      </c>
      <c r="AK3266" s="156" t="s">
        <v>38</v>
      </c>
    </row>
    <row r="3267" spans="23:37" ht="16.5" customHeight="1" x14ac:dyDescent="0.25">
      <c r="W3267" s="156" t="s">
        <v>38</v>
      </c>
      <c r="X3267" s="156" t="s">
        <v>38</v>
      </c>
      <c r="Y3267" s="156" t="s">
        <v>38</v>
      </c>
      <c r="Z3267" s="156" t="s">
        <v>38</v>
      </c>
      <c r="AA3267" s="156" t="s">
        <v>38</v>
      </c>
      <c r="AB3267" s="156" t="s">
        <v>38</v>
      </c>
      <c r="AC3267" s="156" t="s">
        <v>38</v>
      </c>
      <c r="AD3267" s="96" t="s">
        <v>290</v>
      </c>
      <c r="AE3267" s="156" t="s">
        <v>38</v>
      </c>
      <c r="AF3267" s="156" t="s">
        <v>38</v>
      </c>
      <c r="AG3267" s="156" t="s">
        <v>38</v>
      </c>
      <c r="AH3267" s="156" t="s">
        <v>38</v>
      </c>
      <c r="AI3267" s="156" t="s">
        <v>38</v>
      </c>
      <c r="AJ3267" s="156" t="s">
        <v>38</v>
      </c>
      <c r="AK3267" s="156" t="s">
        <v>38</v>
      </c>
    </row>
    <row r="3268" spans="23:37" ht="16.5" customHeight="1" x14ac:dyDescent="0.25">
      <c r="W3268" s="156" t="s">
        <v>38</v>
      </c>
      <c r="X3268" s="156" t="s">
        <v>38</v>
      </c>
      <c r="Y3268" s="156" t="s">
        <v>38</v>
      </c>
      <c r="Z3268" s="156" t="s">
        <v>38</v>
      </c>
      <c r="AA3268" s="156" t="s">
        <v>38</v>
      </c>
      <c r="AB3268" s="156" t="s">
        <v>38</v>
      </c>
      <c r="AC3268" s="156" t="s">
        <v>38</v>
      </c>
      <c r="AD3268" s="96" t="s">
        <v>290</v>
      </c>
      <c r="AE3268" s="156" t="s">
        <v>38</v>
      </c>
      <c r="AF3268" s="156" t="s">
        <v>38</v>
      </c>
      <c r="AG3268" s="156" t="s">
        <v>38</v>
      </c>
      <c r="AH3268" s="156" t="s">
        <v>38</v>
      </c>
      <c r="AI3268" s="156" t="s">
        <v>38</v>
      </c>
      <c r="AJ3268" s="156" t="s">
        <v>38</v>
      </c>
      <c r="AK3268" s="156" t="s">
        <v>38</v>
      </c>
    </row>
    <row r="3269" spans="23:37" ht="16.5" customHeight="1" x14ac:dyDescent="0.25">
      <c r="W3269" s="156" t="s">
        <v>38</v>
      </c>
      <c r="X3269" s="156" t="s">
        <v>38</v>
      </c>
      <c r="Y3269" s="156" t="s">
        <v>38</v>
      </c>
      <c r="Z3269" s="156" t="s">
        <v>38</v>
      </c>
      <c r="AA3269" s="156" t="s">
        <v>38</v>
      </c>
      <c r="AB3269" s="156" t="s">
        <v>38</v>
      </c>
      <c r="AC3269" s="156" t="s">
        <v>38</v>
      </c>
      <c r="AD3269" s="96" t="s">
        <v>290</v>
      </c>
      <c r="AE3269" s="156" t="s">
        <v>38</v>
      </c>
      <c r="AF3269" s="156" t="s">
        <v>38</v>
      </c>
      <c r="AG3269" s="156" t="s">
        <v>38</v>
      </c>
      <c r="AH3269" s="156" t="s">
        <v>38</v>
      </c>
      <c r="AI3269" s="156" t="s">
        <v>38</v>
      </c>
      <c r="AJ3269" s="156" t="s">
        <v>38</v>
      </c>
      <c r="AK3269" s="156" t="s">
        <v>38</v>
      </c>
    </row>
    <row r="3270" spans="23:37" ht="16.5" customHeight="1" x14ac:dyDescent="0.25">
      <c r="W3270" s="156" t="s">
        <v>38</v>
      </c>
      <c r="X3270" s="156" t="s">
        <v>38</v>
      </c>
      <c r="Y3270" s="156" t="s">
        <v>38</v>
      </c>
      <c r="Z3270" s="156" t="s">
        <v>38</v>
      </c>
      <c r="AA3270" s="156" t="s">
        <v>38</v>
      </c>
      <c r="AB3270" s="156" t="s">
        <v>38</v>
      </c>
      <c r="AC3270" s="156" t="s">
        <v>38</v>
      </c>
      <c r="AD3270" s="96" t="s">
        <v>290</v>
      </c>
      <c r="AE3270" s="156" t="s">
        <v>38</v>
      </c>
      <c r="AF3270" s="156" t="s">
        <v>38</v>
      </c>
      <c r="AG3270" s="156" t="s">
        <v>38</v>
      </c>
      <c r="AH3270" s="156" t="s">
        <v>38</v>
      </c>
      <c r="AI3270" s="156" t="s">
        <v>38</v>
      </c>
      <c r="AJ3270" s="156" t="s">
        <v>38</v>
      </c>
      <c r="AK3270" s="156" t="s">
        <v>38</v>
      </c>
    </row>
    <row r="3271" spans="23:37" ht="16.5" customHeight="1" x14ac:dyDescent="0.25">
      <c r="W3271" s="156" t="s">
        <v>38</v>
      </c>
      <c r="X3271" s="156" t="s">
        <v>38</v>
      </c>
      <c r="Y3271" s="156" t="s">
        <v>38</v>
      </c>
      <c r="Z3271" s="156" t="s">
        <v>38</v>
      </c>
      <c r="AA3271" s="156" t="s">
        <v>38</v>
      </c>
      <c r="AB3271" s="156" t="s">
        <v>38</v>
      </c>
      <c r="AC3271" s="156" t="s">
        <v>38</v>
      </c>
      <c r="AD3271" s="96" t="s">
        <v>290</v>
      </c>
      <c r="AE3271" s="156" t="s">
        <v>38</v>
      </c>
      <c r="AF3271" s="156" t="s">
        <v>38</v>
      </c>
      <c r="AG3271" s="156" t="s">
        <v>38</v>
      </c>
      <c r="AH3271" s="156" t="s">
        <v>38</v>
      </c>
      <c r="AI3271" s="156" t="s">
        <v>38</v>
      </c>
      <c r="AJ3271" s="156" t="s">
        <v>38</v>
      </c>
      <c r="AK3271" s="156" t="s">
        <v>38</v>
      </c>
    </row>
    <row r="3272" spans="23:37" ht="16.5" customHeight="1" x14ac:dyDescent="0.25">
      <c r="W3272" s="156" t="s">
        <v>38</v>
      </c>
      <c r="X3272" s="156" t="s">
        <v>38</v>
      </c>
      <c r="Y3272" s="156" t="s">
        <v>38</v>
      </c>
      <c r="Z3272" s="156" t="s">
        <v>38</v>
      </c>
      <c r="AA3272" s="156" t="s">
        <v>38</v>
      </c>
      <c r="AB3272" s="156" t="s">
        <v>38</v>
      </c>
      <c r="AC3272" s="156" t="s">
        <v>38</v>
      </c>
      <c r="AD3272" s="96" t="s">
        <v>290</v>
      </c>
      <c r="AE3272" s="156" t="s">
        <v>38</v>
      </c>
      <c r="AF3272" s="156" t="s">
        <v>38</v>
      </c>
      <c r="AG3272" s="156" t="s">
        <v>38</v>
      </c>
      <c r="AH3272" s="156" t="s">
        <v>38</v>
      </c>
      <c r="AI3272" s="156" t="s">
        <v>38</v>
      </c>
      <c r="AJ3272" s="156" t="s">
        <v>38</v>
      </c>
      <c r="AK3272" s="156" t="s">
        <v>38</v>
      </c>
    </row>
    <row r="3273" spans="23:37" ht="16.5" customHeight="1" x14ac:dyDescent="0.25">
      <c r="W3273" s="156" t="s">
        <v>38</v>
      </c>
      <c r="X3273" s="156" t="s">
        <v>38</v>
      </c>
      <c r="Y3273" s="156" t="s">
        <v>38</v>
      </c>
      <c r="Z3273" s="156" t="s">
        <v>38</v>
      </c>
      <c r="AA3273" s="156" t="s">
        <v>38</v>
      </c>
      <c r="AB3273" s="156" t="s">
        <v>38</v>
      </c>
      <c r="AC3273" s="156" t="s">
        <v>38</v>
      </c>
      <c r="AD3273" s="96" t="s">
        <v>290</v>
      </c>
      <c r="AE3273" s="156" t="s">
        <v>38</v>
      </c>
      <c r="AF3273" s="156" t="s">
        <v>38</v>
      </c>
      <c r="AG3273" s="156" t="s">
        <v>38</v>
      </c>
      <c r="AH3273" s="156" t="s">
        <v>38</v>
      </c>
      <c r="AI3273" s="156" t="s">
        <v>38</v>
      </c>
      <c r="AJ3273" s="156" t="s">
        <v>38</v>
      </c>
      <c r="AK3273" s="156" t="s">
        <v>38</v>
      </c>
    </row>
    <row r="3274" spans="23:37" ht="16.5" customHeight="1" x14ac:dyDescent="0.25">
      <c r="W3274" s="156" t="s">
        <v>38</v>
      </c>
      <c r="X3274" s="156" t="s">
        <v>38</v>
      </c>
      <c r="Y3274" s="156" t="s">
        <v>38</v>
      </c>
      <c r="Z3274" s="156" t="s">
        <v>38</v>
      </c>
      <c r="AA3274" s="156" t="s">
        <v>38</v>
      </c>
      <c r="AB3274" s="156" t="s">
        <v>38</v>
      </c>
      <c r="AC3274" s="156" t="s">
        <v>38</v>
      </c>
      <c r="AD3274" s="96" t="s">
        <v>290</v>
      </c>
      <c r="AE3274" s="156" t="s">
        <v>38</v>
      </c>
      <c r="AF3274" s="156" t="s">
        <v>38</v>
      </c>
      <c r="AG3274" s="156" t="s">
        <v>38</v>
      </c>
      <c r="AH3274" s="156" t="s">
        <v>38</v>
      </c>
      <c r="AI3274" s="156" t="s">
        <v>38</v>
      </c>
      <c r="AJ3274" s="156" t="s">
        <v>38</v>
      </c>
      <c r="AK3274" s="156" t="s">
        <v>38</v>
      </c>
    </row>
    <row r="3275" spans="23:37" ht="16.5" customHeight="1" x14ac:dyDescent="0.25">
      <c r="W3275" s="156" t="s">
        <v>38</v>
      </c>
      <c r="X3275" s="156" t="s">
        <v>38</v>
      </c>
      <c r="Y3275" s="156" t="s">
        <v>38</v>
      </c>
      <c r="Z3275" s="156" t="s">
        <v>38</v>
      </c>
      <c r="AA3275" s="156" t="s">
        <v>38</v>
      </c>
      <c r="AB3275" s="156" t="s">
        <v>38</v>
      </c>
      <c r="AC3275" s="156" t="s">
        <v>38</v>
      </c>
      <c r="AD3275" s="96" t="s">
        <v>290</v>
      </c>
      <c r="AE3275" s="156" t="s">
        <v>38</v>
      </c>
      <c r="AF3275" s="156" t="s">
        <v>38</v>
      </c>
      <c r="AG3275" s="156" t="s">
        <v>38</v>
      </c>
      <c r="AH3275" s="156" t="s">
        <v>38</v>
      </c>
      <c r="AI3275" s="156" t="s">
        <v>38</v>
      </c>
      <c r="AJ3275" s="156" t="s">
        <v>38</v>
      </c>
      <c r="AK3275" s="156" t="s">
        <v>38</v>
      </c>
    </row>
    <row r="3276" spans="23:37" ht="16.5" customHeight="1" x14ac:dyDescent="0.25">
      <c r="W3276" s="156" t="s">
        <v>38</v>
      </c>
      <c r="X3276" s="156" t="s">
        <v>38</v>
      </c>
      <c r="Y3276" s="156" t="s">
        <v>38</v>
      </c>
      <c r="Z3276" s="156" t="s">
        <v>38</v>
      </c>
      <c r="AA3276" s="156" t="s">
        <v>38</v>
      </c>
      <c r="AB3276" s="156" t="s">
        <v>38</v>
      </c>
      <c r="AC3276" s="156" t="s">
        <v>38</v>
      </c>
      <c r="AD3276" s="96" t="s">
        <v>290</v>
      </c>
      <c r="AE3276" s="156" t="s">
        <v>38</v>
      </c>
      <c r="AF3276" s="156" t="s">
        <v>38</v>
      </c>
      <c r="AG3276" s="156" t="s">
        <v>38</v>
      </c>
      <c r="AH3276" s="156" t="s">
        <v>38</v>
      </c>
      <c r="AI3276" s="156" t="s">
        <v>38</v>
      </c>
      <c r="AJ3276" s="156" t="s">
        <v>38</v>
      </c>
      <c r="AK3276" s="156" t="s">
        <v>38</v>
      </c>
    </row>
    <row r="3277" spans="23:37" ht="16.5" customHeight="1" x14ac:dyDescent="0.25">
      <c r="W3277" s="156" t="s">
        <v>38</v>
      </c>
      <c r="X3277" s="156" t="s">
        <v>38</v>
      </c>
      <c r="Y3277" s="156" t="s">
        <v>38</v>
      </c>
      <c r="Z3277" s="156" t="s">
        <v>38</v>
      </c>
      <c r="AA3277" s="156" t="s">
        <v>38</v>
      </c>
      <c r="AB3277" s="156" t="s">
        <v>38</v>
      </c>
      <c r="AC3277" s="156" t="s">
        <v>38</v>
      </c>
      <c r="AD3277" s="96" t="s">
        <v>290</v>
      </c>
      <c r="AE3277" s="156" t="s">
        <v>38</v>
      </c>
      <c r="AF3277" s="156" t="s">
        <v>38</v>
      </c>
      <c r="AG3277" s="156" t="s">
        <v>38</v>
      </c>
      <c r="AH3277" s="156" t="s">
        <v>38</v>
      </c>
      <c r="AI3277" s="156" t="s">
        <v>38</v>
      </c>
      <c r="AJ3277" s="156" t="s">
        <v>38</v>
      </c>
      <c r="AK3277" s="156" t="s">
        <v>38</v>
      </c>
    </row>
    <row r="3278" spans="23:37" ht="16.5" customHeight="1" x14ac:dyDescent="0.25">
      <c r="W3278" s="156" t="s">
        <v>38</v>
      </c>
      <c r="X3278" s="156" t="s">
        <v>38</v>
      </c>
      <c r="Y3278" s="156" t="s">
        <v>38</v>
      </c>
      <c r="Z3278" s="156" t="s">
        <v>38</v>
      </c>
      <c r="AA3278" s="156" t="s">
        <v>38</v>
      </c>
      <c r="AB3278" s="156" t="s">
        <v>38</v>
      </c>
      <c r="AC3278" s="156" t="s">
        <v>38</v>
      </c>
      <c r="AD3278" s="96" t="s">
        <v>290</v>
      </c>
      <c r="AE3278" s="156" t="s">
        <v>38</v>
      </c>
      <c r="AF3278" s="156" t="s">
        <v>38</v>
      </c>
      <c r="AG3278" s="156" t="s">
        <v>38</v>
      </c>
      <c r="AH3278" s="156" t="s">
        <v>38</v>
      </c>
      <c r="AI3278" s="156" t="s">
        <v>38</v>
      </c>
      <c r="AJ3278" s="156" t="s">
        <v>38</v>
      </c>
      <c r="AK3278" s="156" t="s">
        <v>38</v>
      </c>
    </row>
    <row r="3279" spans="23:37" ht="16.5" customHeight="1" x14ac:dyDescent="0.25">
      <c r="W3279" s="156" t="s">
        <v>38</v>
      </c>
      <c r="X3279" s="156" t="s">
        <v>38</v>
      </c>
      <c r="Y3279" s="156" t="s">
        <v>38</v>
      </c>
      <c r="Z3279" s="156" t="s">
        <v>38</v>
      </c>
      <c r="AA3279" s="156" t="s">
        <v>38</v>
      </c>
      <c r="AB3279" s="156" t="s">
        <v>38</v>
      </c>
      <c r="AC3279" s="156" t="s">
        <v>38</v>
      </c>
      <c r="AD3279" s="96" t="s">
        <v>290</v>
      </c>
      <c r="AE3279" s="156" t="s">
        <v>38</v>
      </c>
      <c r="AF3279" s="156" t="s">
        <v>38</v>
      </c>
      <c r="AG3279" s="156" t="s">
        <v>38</v>
      </c>
      <c r="AH3279" s="156" t="s">
        <v>38</v>
      </c>
      <c r="AI3279" s="156" t="s">
        <v>38</v>
      </c>
      <c r="AJ3279" s="156" t="s">
        <v>38</v>
      </c>
      <c r="AK3279" s="156" t="s">
        <v>38</v>
      </c>
    </row>
    <row r="3280" spans="23:37" ht="16.5" customHeight="1" x14ac:dyDescent="0.25">
      <c r="W3280" s="156" t="s">
        <v>38</v>
      </c>
      <c r="X3280" s="156" t="s">
        <v>38</v>
      </c>
      <c r="Y3280" s="156" t="s">
        <v>38</v>
      </c>
      <c r="Z3280" s="156" t="s">
        <v>38</v>
      </c>
      <c r="AA3280" s="156" t="s">
        <v>38</v>
      </c>
      <c r="AB3280" s="156" t="s">
        <v>38</v>
      </c>
      <c r="AC3280" s="156" t="s">
        <v>38</v>
      </c>
      <c r="AD3280" s="96" t="s">
        <v>290</v>
      </c>
      <c r="AE3280" s="156" t="s">
        <v>38</v>
      </c>
      <c r="AF3280" s="156" t="s">
        <v>38</v>
      </c>
      <c r="AG3280" s="156" t="s">
        <v>38</v>
      </c>
      <c r="AH3280" s="156" t="s">
        <v>38</v>
      </c>
      <c r="AI3280" s="156" t="s">
        <v>38</v>
      </c>
      <c r="AJ3280" s="156" t="s">
        <v>38</v>
      </c>
      <c r="AK3280" s="156" t="s">
        <v>38</v>
      </c>
    </row>
    <row r="3281" spans="23:37" ht="16.5" customHeight="1" x14ac:dyDescent="0.25">
      <c r="W3281" s="156" t="s">
        <v>38</v>
      </c>
      <c r="X3281" s="156" t="s">
        <v>38</v>
      </c>
      <c r="Y3281" s="156" t="s">
        <v>38</v>
      </c>
      <c r="Z3281" s="156" t="s">
        <v>38</v>
      </c>
      <c r="AA3281" s="156" t="s">
        <v>38</v>
      </c>
      <c r="AB3281" s="156" t="s">
        <v>38</v>
      </c>
      <c r="AC3281" s="156" t="s">
        <v>38</v>
      </c>
      <c r="AD3281" s="96" t="s">
        <v>290</v>
      </c>
      <c r="AE3281" s="156" t="s">
        <v>38</v>
      </c>
      <c r="AF3281" s="156" t="s">
        <v>38</v>
      </c>
      <c r="AG3281" s="156" t="s">
        <v>38</v>
      </c>
      <c r="AH3281" s="156" t="s">
        <v>38</v>
      </c>
      <c r="AI3281" s="156" t="s">
        <v>38</v>
      </c>
      <c r="AJ3281" s="156" t="s">
        <v>38</v>
      </c>
      <c r="AK3281" s="156" t="s">
        <v>38</v>
      </c>
    </row>
    <row r="3282" spans="23:37" ht="16.5" customHeight="1" x14ac:dyDescent="0.25">
      <c r="W3282" s="156" t="s">
        <v>38</v>
      </c>
      <c r="X3282" s="156" t="s">
        <v>38</v>
      </c>
      <c r="Y3282" s="156" t="s">
        <v>38</v>
      </c>
      <c r="Z3282" s="156" t="s">
        <v>38</v>
      </c>
      <c r="AA3282" s="156" t="s">
        <v>38</v>
      </c>
      <c r="AB3282" s="156" t="s">
        <v>38</v>
      </c>
      <c r="AC3282" s="156" t="s">
        <v>38</v>
      </c>
      <c r="AD3282" s="96" t="s">
        <v>290</v>
      </c>
      <c r="AE3282" s="156" t="s">
        <v>38</v>
      </c>
      <c r="AF3282" s="156" t="s">
        <v>38</v>
      </c>
      <c r="AG3282" s="156" t="s">
        <v>38</v>
      </c>
      <c r="AH3282" s="156" t="s">
        <v>38</v>
      </c>
      <c r="AI3282" s="156" t="s">
        <v>38</v>
      </c>
      <c r="AJ3282" s="156" t="s">
        <v>38</v>
      </c>
      <c r="AK3282" s="156" t="s">
        <v>38</v>
      </c>
    </row>
    <row r="3283" spans="23:37" ht="16.5" customHeight="1" x14ac:dyDescent="0.25">
      <c r="W3283" s="156" t="s">
        <v>38</v>
      </c>
      <c r="X3283" s="156" t="s">
        <v>38</v>
      </c>
      <c r="Y3283" s="156" t="s">
        <v>38</v>
      </c>
      <c r="Z3283" s="156" t="s">
        <v>38</v>
      </c>
      <c r="AA3283" s="156" t="s">
        <v>38</v>
      </c>
      <c r="AB3283" s="156" t="s">
        <v>38</v>
      </c>
      <c r="AC3283" s="156" t="s">
        <v>38</v>
      </c>
      <c r="AD3283" s="96" t="s">
        <v>290</v>
      </c>
      <c r="AE3283" s="156" t="s">
        <v>38</v>
      </c>
      <c r="AF3283" s="156" t="s">
        <v>38</v>
      </c>
      <c r="AG3283" s="156" t="s">
        <v>38</v>
      </c>
      <c r="AH3283" s="156" t="s">
        <v>38</v>
      </c>
      <c r="AI3283" s="156" t="s">
        <v>38</v>
      </c>
      <c r="AJ3283" s="156" t="s">
        <v>38</v>
      </c>
      <c r="AK3283" s="156" t="s">
        <v>38</v>
      </c>
    </row>
    <row r="3284" spans="23:37" ht="16.5" customHeight="1" x14ac:dyDescent="0.25">
      <c r="W3284" s="156" t="s">
        <v>38</v>
      </c>
      <c r="X3284" s="156" t="s">
        <v>38</v>
      </c>
      <c r="Y3284" s="156" t="s">
        <v>38</v>
      </c>
      <c r="Z3284" s="156" t="s">
        <v>38</v>
      </c>
      <c r="AA3284" s="156" t="s">
        <v>38</v>
      </c>
      <c r="AB3284" s="156" t="s">
        <v>38</v>
      </c>
      <c r="AC3284" s="156" t="s">
        <v>38</v>
      </c>
      <c r="AD3284" s="96" t="s">
        <v>290</v>
      </c>
      <c r="AE3284" s="156" t="s">
        <v>38</v>
      </c>
      <c r="AF3284" s="156" t="s">
        <v>38</v>
      </c>
      <c r="AG3284" s="156" t="s">
        <v>38</v>
      </c>
      <c r="AH3284" s="156" t="s">
        <v>38</v>
      </c>
      <c r="AI3284" s="156" t="s">
        <v>38</v>
      </c>
      <c r="AJ3284" s="156" t="s">
        <v>38</v>
      </c>
      <c r="AK3284" s="156" t="s">
        <v>38</v>
      </c>
    </row>
    <row r="3285" spans="23:37" ht="16.5" customHeight="1" x14ac:dyDescent="0.25">
      <c r="W3285" s="156" t="s">
        <v>38</v>
      </c>
      <c r="X3285" s="156" t="s">
        <v>38</v>
      </c>
      <c r="Y3285" s="156" t="s">
        <v>38</v>
      </c>
      <c r="Z3285" s="156" t="s">
        <v>38</v>
      </c>
      <c r="AA3285" s="156" t="s">
        <v>38</v>
      </c>
      <c r="AB3285" s="156" t="s">
        <v>38</v>
      </c>
      <c r="AC3285" s="156" t="s">
        <v>38</v>
      </c>
      <c r="AD3285" s="96" t="s">
        <v>290</v>
      </c>
      <c r="AE3285" s="156" t="s">
        <v>38</v>
      </c>
      <c r="AF3285" s="156" t="s">
        <v>38</v>
      </c>
      <c r="AG3285" s="156" t="s">
        <v>38</v>
      </c>
      <c r="AH3285" s="156" t="s">
        <v>38</v>
      </c>
      <c r="AI3285" s="156" t="s">
        <v>38</v>
      </c>
      <c r="AJ3285" s="156" t="s">
        <v>38</v>
      </c>
      <c r="AK3285" s="156" t="s">
        <v>38</v>
      </c>
    </row>
    <row r="3286" spans="23:37" ht="16.5" customHeight="1" x14ac:dyDescent="0.25">
      <c r="W3286" s="156" t="s">
        <v>38</v>
      </c>
      <c r="X3286" s="156" t="s">
        <v>38</v>
      </c>
      <c r="Y3286" s="156" t="s">
        <v>38</v>
      </c>
      <c r="Z3286" s="156" t="s">
        <v>38</v>
      </c>
      <c r="AA3286" s="156" t="s">
        <v>38</v>
      </c>
      <c r="AB3286" s="156" t="s">
        <v>38</v>
      </c>
      <c r="AC3286" s="156" t="s">
        <v>38</v>
      </c>
      <c r="AD3286" s="96" t="s">
        <v>290</v>
      </c>
      <c r="AE3286" s="156" t="s">
        <v>38</v>
      </c>
      <c r="AF3286" s="156" t="s">
        <v>38</v>
      </c>
      <c r="AG3286" s="156" t="s">
        <v>38</v>
      </c>
      <c r="AH3286" s="156" t="s">
        <v>38</v>
      </c>
      <c r="AI3286" s="156" t="s">
        <v>38</v>
      </c>
      <c r="AJ3286" s="156" t="s">
        <v>38</v>
      </c>
      <c r="AK3286" s="156" t="s">
        <v>38</v>
      </c>
    </row>
    <row r="3287" spans="23:37" ht="16.5" customHeight="1" x14ac:dyDescent="0.25">
      <c r="W3287" s="156" t="s">
        <v>38</v>
      </c>
      <c r="X3287" s="156" t="s">
        <v>38</v>
      </c>
      <c r="Y3287" s="156" t="s">
        <v>38</v>
      </c>
      <c r="Z3287" s="156" t="s">
        <v>38</v>
      </c>
      <c r="AA3287" s="156" t="s">
        <v>38</v>
      </c>
      <c r="AB3287" s="156" t="s">
        <v>38</v>
      </c>
      <c r="AC3287" s="156" t="s">
        <v>38</v>
      </c>
      <c r="AD3287" s="96" t="s">
        <v>290</v>
      </c>
      <c r="AE3287" s="156" t="s">
        <v>38</v>
      </c>
      <c r="AF3287" s="156" t="s">
        <v>38</v>
      </c>
      <c r="AG3287" s="156" t="s">
        <v>38</v>
      </c>
      <c r="AH3287" s="156" t="s">
        <v>38</v>
      </c>
      <c r="AI3287" s="156" t="s">
        <v>38</v>
      </c>
      <c r="AJ3287" s="156" t="s">
        <v>38</v>
      </c>
      <c r="AK3287" s="156" t="s">
        <v>38</v>
      </c>
    </row>
    <row r="3288" spans="23:37" ht="16.5" customHeight="1" x14ac:dyDescent="0.25">
      <c r="W3288" s="156" t="s">
        <v>38</v>
      </c>
      <c r="X3288" s="156" t="s">
        <v>38</v>
      </c>
      <c r="Y3288" s="156" t="s">
        <v>38</v>
      </c>
      <c r="Z3288" s="156" t="s">
        <v>38</v>
      </c>
      <c r="AA3288" s="156" t="s">
        <v>38</v>
      </c>
      <c r="AB3288" s="156" t="s">
        <v>38</v>
      </c>
      <c r="AC3288" s="156" t="s">
        <v>38</v>
      </c>
      <c r="AD3288" s="96" t="s">
        <v>290</v>
      </c>
      <c r="AE3288" s="156" t="s">
        <v>38</v>
      </c>
      <c r="AF3288" s="156" t="s">
        <v>38</v>
      </c>
      <c r="AG3288" s="156" t="s">
        <v>38</v>
      </c>
      <c r="AH3288" s="156" t="s">
        <v>38</v>
      </c>
      <c r="AI3288" s="156" t="s">
        <v>38</v>
      </c>
      <c r="AJ3288" s="156" t="s">
        <v>38</v>
      </c>
      <c r="AK3288" s="156" t="s">
        <v>38</v>
      </c>
    </row>
    <row r="3289" spans="23:37" ht="16.5" customHeight="1" x14ac:dyDescent="0.25">
      <c r="W3289" s="156" t="s">
        <v>38</v>
      </c>
      <c r="X3289" s="156" t="s">
        <v>38</v>
      </c>
      <c r="Y3289" s="156" t="s">
        <v>38</v>
      </c>
      <c r="Z3289" s="156" t="s">
        <v>38</v>
      </c>
      <c r="AA3289" s="156" t="s">
        <v>38</v>
      </c>
      <c r="AB3289" s="156" t="s">
        <v>38</v>
      </c>
      <c r="AC3289" s="156" t="s">
        <v>38</v>
      </c>
      <c r="AD3289" s="96" t="s">
        <v>290</v>
      </c>
      <c r="AE3289" s="156" t="s">
        <v>38</v>
      </c>
      <c r="AF3289" s="156" t="s">
        <v>38</v>
      </c>
      <c r="AG3289" s="156" t="s">
        <v>38</v>
      </c>
      <c r="AH3289" s="156" t="s">
        <v>38</v>
      </c>
      <c r="AI3289" s="156" t="s">
        <v>38</v>
      </c>
      <c r="AJ3289" s="156" t="s">
        <v>38</v>
      </c>
      <c r="AK3289" s="156" t="s">
        <v>38</v>
      </c>
    </row>
    <row r="3290" spans="23:37" ht="16.5" customHeight="1" x14ac:dyDescent="0.25">
      <c r="W3290" s="156" t="s">
        <v>38</v>
      </c>
      <c r="X3290" s="156" t="s">
        <v>38</v>
      </c>
      <c r="Y3290" s="156" t="s">
        <v>38</v>
      </c>
      <c r="Z3290" s="156" t="s">
        <v>38</v>
      </c>
      <c r="AA3290" s="156" t="s">
        <v>38</v>
      </c>
      <c r="AB3290" s="156" t="s">
        <v>38</v>
      </c>
      <c r="AC3290" s="156" t="s">
        <v>38</v>
      </c>
      <c r="AD3290" s="96" t="s">
        <v>290</v>
      </c>
      <c r="AE3290" s="156" t="s">
        <v>38</v>
      </c>
      <c r="AF3290" s="156" t="s">
        <v>38</v>
      </c>
      <c r="AG3290" s="156" t="s">
        <v>38</v>
      </c>
      <c r="AH3290" s="156" t="s">
        <v>38</v>
      </c>
      <c r="AI3290" s="156" t="s">
        <v>38</v>
      </c>
      <c r="AJ3290" s="156" t="s">
        <v>38</v>
      </c>
      <c r="AK3290" s="156" t="s">
        <v>38</v>
      </c>
    </row>
    <row r="3291" spans="23:37" ht="16.5" customHeight="1" x14ac:dyDescent="0.25">
      <c r="W3291" s="156" t="s">
        <v>38</v>
      </c>
      <c r="X3291" s="156" t="s">
        <v>38</v>
      </c>
      <c r="Y3291" s="156" t="s">
        <v>38</v>
      </c>
      <c r="Z3291" s="156" t="s">
        <v>38</v>
      </c>
      <c r="AA3291" s="156" t="s">
        <v>38</v>
      </c>
      <c r="AB3291" s="156" t="s">
        <v>38</v>
      </c>
      <c r="AC3291" s="156" t="s">
        <v>38</v>
      </c>
      <c r="AD3291" s="96" t="s">
        <v>290</v>
      </c>
      <c r="AE3291" s="156" t="s">
        <v>38</v>
      </c>
      <c r="AF3291" s="156" t="s">
        <v>38</v>
      </c>
      <c r="AG3291" s="156" t="s">
        <v>38</v>
      </c>
      <c r="AH3291" s="156" t="s">
        <v>38</v>
      </c>
      <c r="AI3291" s="156" t="s">
        <v>38</v>
      </c>
      <c r="AJ3291" s="156" t="s">
        <v>38</v>
      </c>
      <c r="AK3291" s="156" t="s">
        <v>38</v>
      </c>
    </row>
    <row r="3292" spans="23:37" ht="16.5" customHeight="1" x14ac:dyDescent="0.25">
      <c r="W3292" s="156" t="s">
        <v>38</v>
      </c>
      <c r="X3292" s="156" t="s">
        <v>38</v>
      </c>
      <c r="Y3292" s="156" t="s">
        <v>38</v>
      </c>
      <c r="Z3292" s="156" t="s">
        <v>38</v>
      </c>
      <c r="AA3292" s="156" t="s">
        <v>38</v>
      </c>
      <c r="AB3292" s="156" t="s">
        <v>38</v>
      </c>
      <c r="AC3292" s="156" t="s">
        <v>38</v>
      </c>
      <c r="AD3292" s="96" t="s">
        <v>290</v>
      </c>
      <c r="AE3292" s="156" t="s">
        <v>38</v>
      </c>
      <c r="AF3292" s="156" t="s">
        <v>38</v>
      </c>
      <c r="AG3292" s="156" t="s">
        <v>38</v>
      </c>
      <c r="AH3292" s="156" t="s">
        <v>38</v>
      </c>
      <c r="AI3292" s="156" t="s">
        <v>38</v>
      </c>
      <c r="AJ3292" s="156" t="s">
        <v>38</v>
      </c>
      <c r="AK3292" s="156" t="s">
        <v>38</v>
      </c>
    </row>
    <row r="3293" spans="23:37" ht="16.5" customHeight="1" x14ac:dyDescent="0.25">
      <c r="W3293" s="156" t="s">
        <v>38</v>
      </c>
      <c r="X3293" s="156" t="s">
        <v>38</v>
      </c>
      <c r="Y3293" s="156" t="s">
        <v>38</v>
      </c>
      <c r="Z3293" s="156" t="s">
        <v>38</v>
      </c>
      <c r="AA3293" s="156" t="s">
        <v>38</v>
      </c>
      <c r="AB3293" s="156" t="s">
        <v>38</v>
      </c>
      <c r="AC3293" s="156" t="s">
        <v>38</v>
      </c>
      <c r="AD3293" s="96" t="s">
        <v>290</v>
      </c>
      <c r="AE3293" s="156" t="s">
        <v>38</v>
      </c>
      <c r="AF3293" s="156" t="s">
        <v>38</v>
      </c>
      <c r="AG3293" s="156" t="s">
        <v>38</v>
      </c>
      <c r="AH3293" s="156" t="s">
        <v>38</v>
      </c>
      <c r="AI3293" s="156" t="s">
        <v>38</v>
      </c>
      <c r="AJ3293" s="156" t="s">
        <v>38</v>
      </c>
      <c r="AK3293" s="156" t="s">
        <v>38</v>
      </c>
    </row>
    <row r="3294" spans="23:37" ht="16.5" customHeight="1" x14ac:dyDescent="0.25">
      <c r="W3294" s="156" t="s">
        <v>38</v>
      </c>
      <c r="X3294" s="156" t="s">
        <v>38</v>
      </c>
      <c r="Y3294" s="156" t="s">
        <v>38</v>
      </c>
      <c r="Z3294" s="156" t="s">
        <v>38</v>
      </c>
      <c r="AA3294" s="156" t="s">
        <v>38</v>
      </c>
      <c r="AB3294" s="156" t="s">
        <v>38</v>
      </c>
      <c r="AC3294" s="156" t="s">
        <v>38</v>
      </c>
      <c r="AD3294" s="96" t="s">
        <v>290</v>
      </c>
      <c r="AE3294" s="156" t="s">
        <v>38</v>
      </c>
      <c r="AF3294" s="156" t="s">
        <v>38</v>
      </c>
      <c r="AG3294" s="156" t="s">
        <v>38</v>
      </c>
      <c r="AH3294" s="156" t="s">
        <v>38</v>
      </c>
      <c r="AI3294" s="156" t="s">
        <v>38</v>
      </c>
      <c r="AJ3294" s="156" t="s">
        <v>38</v>
      </c>
      <c r="AK3294" s="156" t="s">
        <v>38</v>
      </c>
    </row>
    <row r="3295" spans="23:37" ht="16.5" customHeight="1" x14ac:dyDescent="0.25">
      <c r="W3295" s="156" t="s">
        <v>38</v>
      </c>
      <c r="X3295" s="156" t="s">
        <v>38</v>
      </c>
      <c r="Y3295" s="156" t="s">
        <v>38</v>
      </c>
      <c r="Z3295" s="156" t="s">
        <v>38</v>
      </c>
      <c r="AA3295" s="156" t="s">
        <v>38</v>
      </c>
      <c r="AB3295" s="156" t="s">
        <v>38</v>
      </c>
      <c r="AC3295" s="156" t="s">
        <v>38</v>
      </c>
      <c r="AD3295" s="96" t="s">
        <v>290</v>
      </c>
      <c r="AE3295" s="156" t="s">
        <v>38</v>
      </c>
      <c r="AF3295" s="156" t="s">
        <v>38</v>
      </c>
      <c r="AG3295" s="156" t="s">
        <v>38</v>
      </c>
      <c r="AH3295" s="156" t="s">
        <v>38</v>
      </c>
      <c r="AI3295" s="156" t="s">
        <v>38</v>
      </c>
      <c r="AJ3295" s="156" t="s">
        <v>38</v>
      </c>
      <c r="AK3295" s="156" t="s">
        <v>38</v>
      </c>
    </row>
    <row r="3296" spans="23:37" ht="16.5" customHeight="1" x14ac:dyDescent="0.25">
      <c r="W3296" s="156" t="s">
        <v>38</v>
      </c>
      <c r="X3296" s="156" t="s">
        <v>38</v>
      </c>
      <c r="Y3296" s="156" t="s">
        <v>38</v>
      </c>
      <c r="Z3296" s="156" t="s">
        <v>38</v>
      </c>
      <c r="AA3296" s="156" t="s">
        <v>38</v>
      </c>
      <c r="AB3296" s="156" t="s">
        <v>38</v>
      </c>
      <c r="AC3296" s="156" t="s">
        <v>38</v>
      </c>
      <c r="AD3296" s="96" t="s">
        <v>290</v>
      </c>
      <c r="AE3296" s="156" t="s">
        <v>38</v>
      </c>
      <c r="AF3296" s="156" t="s">
        <v>38</v>
      </c>
      <c r="AG3296" s="156" t="s">
        <v>38</v>
      </c>
      <c r="AH3296" s="156" t="s">
        <v>38</v>
      </c>
      <c r="AI3296" s="156" t="s">
        <v>38</v>
      </c>
      <c r="AJ3296" s="156" t="s">
        <v>38</v>
      </c>
      <c r="AK3296" s="156" t="s">
        <v>38</v>
      </c>
    </row>
    <row r="3297" spans="23:37" ht="16.5" customHeight="1" x14ac:dyDescent="0.25">
      <c r="W3297" s="156" t="s">
        <v>38</v>
      </c>
      <c r="X3297" s="156" t="s">
        <v>38</v>
      </c>
      <c r="Y3297" s="156" t="s">
        <v>38</v>
      </c>
      <c r="Z3297" s="156" t="s">
        <v>38</v>
      </c>
      <c r="AA3297" s="156" t="s">
        <v>38</v>
      </c>
      <c r="AB3297" s="156" t="s">
        <v>38</v>
      </c>
      <c r="AC3297" s="156" t="s">
        <v>38</v>
      </c>
      <c r="AD3297" s="96" t="s">
        <v>290</v>
      </c>
      <c r="AE3297" s="156" t="s">
        <v>38</v>
      </c>
      <c r="AF3297" s="156" t="s">
        <v>38</v>
      </c>
      <c r="AG3297" s="156" t="s">
        <v>38</v>
      </c>
      <c r="AH3297" s="156" t="s">
        <v>38</v>
      </c>
      <c r="AI3297" s="156" t="s">
        <v>38</v>
      </c>
      <c r="AJ3297" s="156" t="s">
        <v>38</v>
      </c>
      <c r="AK3297" s="156" t="s">
        <v>38</v>
      </c>
    </row>
    <row r="3298" spans="23:37" ht="16.5" customHeight="1" x14ac:dyDescent="0.25">
      <c r="W3298" s="156" t="s">
        <v>38</v>
      </c>
      <c r="X3298" s="156" t="s">
        <v>38</v>
      </c>
      <c r="Y3298" s="156" t="s">
        <v>38</v>
      </c>
      <c r="Z3298" s="156" t="s">
        <v>38</v>
      </c>
      <c r="AA3298" s="156" t="s">
        <v>38</v>
      </c>
      <c r="AB3298" s="156" t="s">
        <v>38</v>
      </c>
      <c r="AC3298" s="156" t="s">
        <v>38</v>
      </c>
      <c r="AD3298" s="96" t="s">
        <v>290</v>
      </c>
      <c r="AE3298" s="156" t="s">
        <v>38</v>
      </c>
      <c r="AF3298" s="156" t="s">
        <v>38</v>
      </c>
      <c r="AG3298" s="156" t="s">
        <v>38</v>
      </c>
      <c r="AH3298" s="156" t="s">
        <v>38</v>
      </c>
      <c r="AI3298" s="156" t="s">
        <v>38</v>
      </c>
      <c r="AJ3298" s="156" t="s">
        <v>38</v>
      </c>
      <c r="AK3298" s="156" t="s">
        <v>38</v>
      </c>
    </row>
    <row r="3299" spans="23:37" ht="16.5" customHeight="1" x14ac:dyDescent="0.25">
      <c r="W3299" s="156" t="s">
        <v>38</v>
      </c>
      <c r="X3299" s="156" t="s">
        <v>38</v>
      </c>
      <c r="Y3299" s="156" t="s">
        <v>38</v>
      </c>
      <c r="Z3299" s="156" t="s">
        <v>38</v>
      </c>
      <c r="AA3299" s="156" t="s">
        <v>38</v>
      </c>
      <c r="AB3299" s="156" t="s">
        <v>38</v>
      </c>
      <c r="AC3299" s="156" t="s">
        <v>38</v>
      </c>
      <c r="AD3299" s="96" t="s">
        <v>290</v>
      </c>
      <c r="AE3299" s="156" t="s">
        <v>38</v>
      </c>
      <c r="AF3299" s="156" t="s">
        <v>38</v>
      </c>
      <c r="AG3299" s="156" t="s">
        <v>38</v>
      </c>
      <c r="AH3299" s="156" t="s">
        <v>38</v>
      </c>
      <c r="AI3299" s="156" t="s">
        <v>38</v>
      </c>
      <c r="AJ3299" s="156" t="s">
        <v>38</v>
      </c>
      <c r="AK3299" s="156" t="s">
        <v>38</v>
      </c>
    </row>
    <row r="3300" spans="23:37" ht="16.5" customHeight="1" x14ac:dyDescent="0.25">
      <c r="W3300" s="156" t="s">
        <v>38</v>
      </c>
      <c r="X3300" s="156" t="s">
        <v>38</v>
      </c>
      <c r="Y3300" s="156" t="s">
        <v>38</v>
      </c>
      <c r="Z3300" s="156" t="s">
        <v>38</v>
      </c>
      <c r="AA3300" s="156" t="s">
        <v>38</v>
      </c>
      <c r="AB3300" s="156" t="s">
        <v>38</v>
      </c>
      <c r="AC3300" s="156" t="s">
        <v>38</v>
      </c>
      <c r="AD3300" s="96" t="s">
        <v>290</v>
      </c>
      <c r="AE3300" s="156" t="s">
        <v>38</v>
      </c>
      <c r="AF3300" s="156" t="s">
        <v>38</v>
      </c>
      <c r="AG3300" s="156" t="s">
        <v>38</v>
      </c>
      <c r="AH3300" s="156" t="s">
        <v>38</v>
      </c>
      <c r="AI3300" s="156" t="s">
        <v>38</v>
      </c>
      <c r="AJ3300" s="156" t="s">
        <v>38</v>
      </c>
      <c r="AK3300" s="156" t="s">
        <v>38</v>
      </c>
    </row>
    <row r="3301" spans="23:37" ht="16.5" customHeight="1" x14ac:dyDescent="0.25">
      <c r="W3301" s="156" t="s">
        <v>38</v>
      </c>
      <c r="X3301" s="156" t="s">
        <v>38</v>
      </c>
      <c r="Y3301" s="156" t="s">
        <v>38</v>
      </c>
      <c r="Z3301" s="156" t="s">
        <v>38</v>
      </c>
      <c r="AA3301" s="156" t="s">
        <v>38</v>
      </c>
      <c r="AB3301" s="156" t="s">
        <v>38</v>
      </c>
      <c r="AC3301" s="156" t="s">
        <v>38</v>
      </c>
      <c r="AD3301" s="96" t="s">
        <v>290</v>
      </c>
      <c r="AE3301" s="156" t="s">
        <v>38</v>
      </c>
      <c r="AF3301" s="156" t="s">
        <v>38</v>
      </c>
      <c r="AG3301" s="156" t="s">
        <v>38</v>
      </c>
      <c r="AH3301" s="156" t="s">
        <v>38</v>
      </c>
      <c r="AI3301" s="156" t="s">
        <v>38</v>
      </c>
      <c r="AJ3301" s="156" t="s">
        <v>38</v>
      </c>
      <c r="AK3301" s="156" t="s">
        <v>38</v>
      </c>
    </row>
    <row r="3302" spans="23:37" ht="16.5" customHeight="1" x14ac:dyDescent="0.25">
      <c r="W3302" s="156" t="s">
        <v>38</v>
      </c>
      <c r="X3302" s="156" t="s">
        <v>38</v>
      </c>
      <c r="Y3302" s="156" t="s">
        <v>38</v>
      </c>
      <c r="Z3302" s="156" t="s">
        <v>38</v>
      </c>
      <c r="AA3302" s="156" t="s">
        <v>38</v>
      </c>
      <c r="AB3302" s="156" t="s">
        <v>38</v>
      </c>
      <c r="AC3302" s="156" t="s">
        <v>38</v>
      </c>
      <c r="AD3302" s="96" t="s">
        <v>290</v>
      </c>
      <c r="AE3302" s="156" t="s">
        <v>38</v>
      </c>
      <c r="AF3302" s="156" t="s">
        <v>38</v>
      </c>
      <c r="AG3302" s="156" t="s">
        <v>38</v>
      </c>
      <c r="AH3302" s="156" t="s">
        <v>38</v>
      </c>
      <c r="AI3302" s="156" t="s">
        <v>38</v>
      </c>
      <c r="AJ3302" s="156" t="s">
        <v>38</v>
      </c>
      <c r="AK3302" s="156" t="s">
        <v>38</v>
      </c>
    </row>
    <row r="3303" spans="23:37" ht="16.5" customHeight="1" x14ac:dyDescent="0.25">
      <c r="W3303" s="156" t="s">
        <v>38</v>
      </c>
      <c r="X3303" s="156" t="s">
        <v>38</v>
      </c>
      <c r="Y3303" s="156" t="s">
        <v>38</v>
      </c>
      <c r="Z3303" s="156" t="s">
        <v>38</v>
      </c>
      <c r="AA3303" s="156" t="s">
        <v>38</v>
      </c>
      <c r="AB3303" s="156" t="s">
        <v>38</v>
      </c>
      <c r="AC3303" s="156" t="s">
        <v>38</v>
      </c>
      <c r="AD3303" s="96" t="s">
        <v>290</v>
      </c>
      <c r="AE3303" s="156" t="s">
        <v>38</v>
      </c>
      <c r="AF3303" s="156" t="s">
        <v>38</v>
      </c>
      <c r="AG3303" s="156" t="s">
        <v>38</v>
      </c>
      <c r="AH3303" s="156" t="s">
        <v>38</v>
      </c>
      <c r="AI3303" s="156" t="s">
        <v>38</v>
      </c>
      <c r="AJ3303" s="156" t="s">
        <v>38</v>
      </c>
      <c r="AK3303" s="156" t="s">
        <v>38</v>
      </c>
    </row>
    <row r="3304" spans="23:37" ht="16.5" customHeight="1" x14ac:dyDescent="0.25">
      <c r="W3304" s="156" t="s">
        <v>38</v>
      </c>
      <c r="X3304" s="156" t="s">
        <v>38</v>
      </c>
      <c r="Y3304" s="156" t="s">
        <v>38</v>
      </c>
      <c r="Z3304" s="156" t="s">
        <v>38</v>
      </c>
      <c r="AA3304" s="156" t="s">
        <v>38</v>
      </c>
      <c r="AB3304" s="156" t="s">
        <v>38</v>
      </c>
      <c r="AC3304" s="156" t="s">
        <v>38</v>
      </c>
      <c r="AD3304" s="96" t="s">
        <v>290</v>
      </c>
      <c r="AE3304" s="156" t="s">
        <v>38</v>
      </c>
      <c r="AF3304" s="156" t="s">
        <v>38</v>
      </c>
      <c r="AG3304" s="156" t="s">
        <v>38</v>
      </c>
      <c r="AH3304" s="156" t="s">
        <v>38</v>
      </c>
      <c r="AI3304" s="156" t="s">
        <v>38</v>
      </c>
      <c r="AJ3304" s="156" t="s">
        <v>38</v>
      </c>
      <c r="AK3304" s="156" t="s">
        <v>38</v>
      </c>
    </row>
    <row r="3305" spans="23:37" ht="16.5" customHeight="1" x14ac:dyDescent="0.25">
      <c r="W3305" s="156" t="s">
        <v>38</v>
      </c>
      <c r="X3305" s="156" t="s">
        <v>38</v>
      </c>
      <c r="Y3305" s="156" t="s">
        <v>38</v>
      </c>
      <c r="Z3305" s="156" t="s">
        <v>38</v>
      </c>
      <c r="AA3305" s="156" t="s">
        <v>38</v>
      </c>
      <c r="AB3305" s="156" t="s">
        <v>38</v>
      </c>
      <c r="AC3305" s="156" t="s">
        <v>38</v>
      </c>
      <c r="AD3305" s="96" t="s">
        <v>290</v>
      </c>
      <c r="AE3305" s="156" t="s">
        <v>38</v>
      </c>
      <c r="AF3305" s="156" t="s">
        <v>38</v>
      </c>
      <c r="AG3305" s="156" t="s">
        <v>38</v>
      </c>
      <c r="AH3305" s="156" t="s">
        <v>38</v>
      </c>
      <c r="AI3305" s="156" t="s">
        <v>38</v>
      </c>
      <c r="AJ3305" s="156" t="s">
        <v>38</v>
      </c>
      <c r="AK3305" s="156" t="s">
        <v>38</v>
      </c>
    </row>
    <row r="3306" spans="23:37" ht="16.5" customHeight="1" x14ac:dyDescent="0.25">
      <c r="W3306" s="156" t="s">
        <v>38</v>
      </c>
      <c r="X3306" s="156" t="s">
        <v>38</v>
      </c>
      <c r="Y3306" s="156" t="s">
        <v>38</v>
      </c>
      <c r="Z3306" s="156" t="s">
        <v>38</v>
      </c>
      <c r="AA3306" s="156" t="s">
        <v>38</v>
      </c>
      <c r="AB3306" s="156" t="s">
        <v>38</v>
      </c>
      <c r="AC3306" s="156" t="s">
        <v>38</v>
      </c>
      <c r="AD3306" s="96" t="s">
        <v>290</v>
      </c>
      <c r="AE3306" s="156" t="s">
        <v>38</v>
      </c>
      <c r="AF3306" s="156" t="s">
        <v>38</v>
      </c>
      <c r="AG3306" s="156" t="s">
        <v>38</v>
      </c>
      <c r="AH3306" s="156" t="s">
        <v>38</v>
      </c>
      <c r="AI3306" s="156" t="s">
        <v>38</v>
      </c>
      <c r="AJ3306" s="156" t="s">
        <v>38</v>
      </c>
      <c r="AK3306" s="156" t="s">
        <v>38</v>
      </c>
    </row>
    <row r="3307" spans="23:37" ht="16.5" customHeight="1" x14ac:dyDescent="0.25">
      <c r="W3307" s="156" t="s">
        <v>38</v>
      </c>
      <c r="X3307" s="156" t="s">
        <v>38</v>
      </c>
      <c r="Y3307" s="156" t="s">
        <v>38</v>
      </c>
      <c r="Z3307" s="156" t="s">
        <v>38</v>
      </c>
      <c r="AA3307" s="156" t="s">
        <v>38</v>
      </c>
      <c r="AB3307" s="156" t="s">
        <v>38</v>
      </c>
      <c r="AC3307" s="156" t="s">
        <v>38</v>
      </c>
      <c r="AD3307" s="96" t="s">
        <v>290</v>
      </c>
      <c r="AE3307" s="156" t="s">
        <v>38</v>
      </c>
      <c r="AF3307" s="156" t="s">
        <v>38</v>
      </c>
      <c r="AG3307" s="156" t="s">
        <v>38</v>
      </c>
      <c r="AH3307" s="156" t="s">
        <v>38</v>
      </c>
      <c r="AI3307" s="156" t="s">
        <v>38</v>
      </c>
      <c r="AJ3307" s="156" t="s">
        <v>38</v>
      </c>
      <c r="AK3307" s="156" t="s">
        <v>38</v>
      </c>
    </row>
    <row r="3308" spans="23:37" ht="16.5" customHeight="1" x14ac:dyDescent="0.25">
      <c r="W3308" s="156" t="s">
        <v>38</v>
      </c>
      <c r="X3308" s="156" t="s">
        <v>38</v>
      </c>
      <c r="Y3308" s="156" t="s">
        <v>38</v>
      </c>
      <c r="Z3308" s="156" t="s">
        <v>38</v>
      </c>
      <c r="AA3308" s="156" t="s">
        <v>38</v>
      </c>
      <c r="AB3308" s="156" t="s">
        <v>38</v>
      </c>
      <c r="AC3308" s="156" t="s">
        <v>38</v>
      </c>
      <c r="AD3308" s="96" t="s">
        <v>290</v>
      </c>
      <c r="AE3308" s="156" t="s">
        <v>38</v>
      </c>
      <c r="AF3308" s="156" t="s">
        <v>38</v>
      </c>
      <c r="AG3308" s="156" t="s">
        <v>38</v>
      </c>
      <c r="AH3308" s="156" t="s">
        <v>38</v>
      </c>
      <c r="AI3308" s="156" t="s">
        <v>38</v>
      </c>
      <c r="AJ3308" s="156" t="s">
        <v>38</v>
      </c>
      <c r="AK3308" s="156" t="s">
        <v>38</v>
      </c>
    </row>
    <row r="3309" spans="23:37" ht="16.5" customHeight="1" x14ac:dyDescent="0.25">
      <c r="W3309" s="156" t="s">
        <v>38</v>
      </c>
      <c r="X3309" s="156" t="s">
        <v>38</v>
      </c>
      <c r="Y3309" s="156" t="s">
        <v>38</v>
      </c>
      <c r="Z3309" s="156" t="s">
        <v>38</v>
      </c>
      <c r="AA3309" s="156" t="s">
        <v>38</v>
      </c>
      <c r="AB3309" s="156" t="s">
        <v>38</v>
      </c>
      <c r="AC3309" s="156" t="s">
        <v>38</v>
      </c>
      <c r="AD3309" s="96" t="s">
        <v>290</v>
      </c>
      <c r="AE3309" s="156" t="s">
        <v>38</v>
      </c>
      <c r="AF3309" s="156" t="s">
        <v>38</v>
      </c>
      <c r="AG3309" s="156" t="s">
        <v>38</v>
      </c>
      <c r="AH3309" s="156" t="s">
        <v>38</v>
      </c>
      <c r="AI3309" s="156" t="s">
        <v>38</v>
      </c>
      <c r="AJ3309" s="156" t="s">
        <v>38</v>
      </c>
      <c r="AK3309" s="156" t="s">
        <v>38</v>
      </c>
    </row>
    <row r="3310" spans="23:37" ht="16.5" customHeight="1" x14ac:dyDescent="0.25">
      <c r="W3310" s="156" t="s">
        <v>38</v>
      </c>
      <c r="X3310" s="156" t="s">
        <v>38</v>
      </c>
      <c r="Y3310" s="156" t="s">
        <v>38</v>
      </c>
      <c r="Z3310" s="156" t="s">
        <v>38</v>
      </c>
      <c r="AA3310" s="156" t="s">
        <v>38</v>
      </c>
      <c r="AB3310" s="156" t="s">
        <v>38</v>
      </c>
      <c r="AC3310" s="156" t="s">
        <v>38</v>
      </c>
      <c r="AD3310" s="96" t="s">
        <v>290</v>
      </c>
      <c r="AE3310" s="156" t="s">
        <v>38</v>
      </c>
      <c r="AF3310" s="156" t="s">
        <v>38</v>
      </c>
      <c r="AG3310" s="156" t="s">
        <v>38</v>
      </c>
      <c r="AH3310" s="156" t="s">
        <v>38</v>
      </c>
      <c r="AI3310" s="156" t="s">
        <v>38</v>
      </c>
      <c r="AJ3310" s="156" t="s">
        <v>38</v>
      </c>
      <c r="AK3310" s="156" t="s">
        <v>38</v>
      </c>
    </row>
    <row r="3311" spans="23:37" ht="16.5" customHeight="1" x14ac:dyDescent="0.25">
      <c r="W3311" s="156" t="s">
        <v>38</v>
      </c>
      <c r="X3311" s="156" t="s">
        <v>38</v>
      </c>
      <c r="Y3311" s="156" t="s">
        <v>38</v>
      </c>
      <c r="Z3311" s="156" t="s">
        <v>38</v>
      </c>
      <c r="AA3311" s="156" t="s">
        <v>38</v>
      </c>
      <c r="AB3311" s="156" t="s">
        <v>38</v>
      </c>
      <c r="AC3311" s="156" t="s">
        <v>38</v>
      </c>
      <c r="AD3311" s="96" t="s">
        <v>290</v>
      </c>
      <c r="AE3311" s="156" t="s">
        <v>38</v>
      </c>
      <c r="AF3311" s="156" t="s">
        <v>38</v>
      </c>
      <c r="AG3311" s="156" t="s">
        <v>38</v>
      </c>
      <c r="AH3311" s="156" t="s">
        <v>38</v>
      </c>
      <c r="AI3311" s="156" t="s">
        <v>38</v>
      </c>
      <c r="AJ3311" s="156" t="s">
        <v>38</v>
      </c>
      <c r="AK3311" s="156" t="s">
        <v>38</v>
      </c>
    </row>
    <row r="3312" spans="23:37" ht="16.5" customHeight="1" x14ac:dyDescent="0.25">
      <c r="W3312" s="156" t="s">
        <v>38</v>
      </c>
      <c r="X3312" s="156" t="s">
        <v>38</v>
      </c>
      <c r="Y3312" s="156" t="s">
        <v>38</v>
      </c>
      <c r="Z3312" s="156" t="s">
        <v>38</v>
      </c>
      <c r="AA3312" s="156" t="s">
        <v>38</v>
      </c>
      <c r="AB3312" s="156" t="s">
        <v>38</v>
      </c>
      <c r="AC3312" s="156" t="s">
        <v>38</v>
      </c>
      <c r="AD3312" s="96" t="s">
        <v>290</v>
      </c>
      <c r="AE3312" s="156" t="s">
        <v>38</v>
      </c>
      <c r="AF3312" s="156" t="s">
        <v>38</v>
      </c>
      <c r="AG3312" s="156" t="s">
        <v>38</v>
      </c>
      <c r="AH3312" s="156" t="s">
        <v>38</v>
      </c>
      <c r="AI3312" s="156" t="s">
        <v>38</v>
      </c>
      <c r="AJ3312" s="156" t="s">
        <v>38</v>
      </c>
      <c r="AK3312" s="156" t="s">
        <v>38</v>
      </c>
    </row>
    <row r="3313" spans="23:37" ht="16.5" customHeight="1" x14ac:dyDescent="0.25">
      <c r="W3313" s="156" t="s">
        <v>38</v>
      </c>
      <c r="X3313" s="156" t="s">
        <v>38</v>
      </c>
      <c r="Y3313" s="156" t="s">
        <v>38</v>
      </c>
      <c r="Z3313" s="156" t="s">
        <v>38</v>
      </c>
      <c r="AA3313" s="156" t="s">
        <v>38</v>
      </c>
      <c r="AB3313" s="156" t="s">
        <v>38</v>
      </c>
      <c r="AC3313" s="156" t="s">
        <v>38</v>
      </c>
      <c r="AD3313" s="96" t="s">
        <v>290</v>
      </c>
      <c r="AE3313" s="156" t="s">
        <v>38</v>
      </c>
      <c r="AF3313" s="156" t="s">
        <v>38</v>
      </c>
      <c r="AG3313" s="156" t="s">
        <v>38</v>
      </c>
      <c r="AH3313" s="156" t="s">
        <v>38</v>
      </c>
      <c r="AI3313" s="156" t="s">
        <v>38</v>
      </c>
      <c r="AJ3313" s="156" t="s">
        <v>38</v>
      </c>
      <c r="AK3313" s="156" t="s">
        <v>38</v>
      </c>
    </row>
    <row r="3314" spans="23:37" ht="16.5" customHeight="1" x14ac:dyDescent="0.25">
      <c r="W3314" s="156" t="s">
        <v>38</v>
      </c>
      <c r="X3314" s="156" t="s">
        <v>38</v>
      </c>
      <c r="Y3314" s="156" t="s">
        <v>38</v>
      </c>
      <c r="Z3314" s="156" t="s">
        <v>38</v>
      </c>
      <c r="AA3314" s="156" t="s">
        <v>38</v>
      </c>
      <c r="AB3314" s="156" t="s">
        <v>38</v>
      </c>
      <c r="AC3314" s="156" t="s">
        <v>38</v>
      </c>
      <c r="AD3314" s="96" t="s">
        <v>290</v>
      </c>
      <c r="AE3314" s="156" t="s">
        <v>38</v>
      </c>
      <c r="AF3314" s="156" t="s">
        <v>38</v>
      </c>
      <c r="AG3314" s="156" t="s">
        <v>38</v>
      </c>
      <c r="AH3314" s="156" t="s">
        <v>38</v>
      </c>
      <c r="AI3314" s="156" t="s">
        <v>38</v>
      </c>
      <c r="AJ3314" s="156" t="s">
        <v>38</v>
      </c>
      <c r="AK3314" s="156" t="s">
        <v>38</v>
      </c>
    </row>
    <row r="3315" spans="23:37" ht="16.5" customHeight="1" x14ac:dyDescent="0.25">
      <c r="W3315" s="156" t="s">
        <v>38</v>
      </c>
      <c r="X3315" s="156" t="s">
        <v>38</v>
      </c>
      <c r="Y3315" s="156" t="s">
        <v>38</v>
      </c>
      <c r="Z3315" s="156" t="s">
        <v>38</v>
      </c>
      <c r="AA3315" s="156" t="s">
        <v>38</v>
      </c>
      <c r="AB3315" s="156" t="s">
        <v>38</v>
      </c>
      <c r="AC3315" s="156" t="s">
        <v>38</v>
      </c>
      <c r="AD3315" s="96" t="s">
        <v>290</v>
      </c>
      <c r="AE3315" s="156" t="s">
        <v>38</v>
      </c>
      <c r="AF3315" s="156" t="s">
        <v>38</v>
      </c>
      <c r="AG3315" s="156" t="s">
        <v>38</v>
      </c>
      <c r="AH3315" s="156" t="s">
        <v>38</v>
      </c>
      <c r="AI3315" s="156" t="s">
        <v>38</v>
      </c>
      <c r="AJ3315" s="156" t="s">
        <v>38</v>
      </c>
      <c r="AK3315" s="156" t="s">
        <v>38</v>
      </c>
    </row>
    <row r="3316" spans="23:37" ht="16.5" customHeight="1" x14ac:dyDescent="0.25">
      <c r="W3316" s="156" t="s">
        <v>38</v>
      </c>
      <c r="X3316" s="156" t="s">
        <v>38</v>
      </c>
      <c r="Y3316" s="156" t="s">
        <v>38</v>
      </c>
      <c r="Z3316" s="156" t="s">
        <v>38</v>
      </c>
      <c r="AA3316" s="156" t="s">
        <v>38</v>
      </c>
      <c r="AB3316" s="156" t="s">
        <v>38</v>
      </c>
      <c r="AC3316" s="156" t="s">
        <v>38</v>
      </c>
      <c r="AD3316" s="96" t="s">
        <v>290</v>
      </c>
      <c r="AE3316" s="156" t="s">
        <v>38</v>
      </c>
      <c r="AF3316" s="156" t="s">
        <v>38</v>
      </c>
      <c r="AG3316" s="156" t="s">
        <v>38</v>
      </c>
      <c r="AH3316" s="156" t="s">
        <v>38</v>
      </c>
      <c r="AI3316" s="156" t="s">
        <v>38</v>
      </c>
      <c r="AJ3316" s="156" t="s">
        <v>38</v>
      </c>
      <c r="AK3316" s="156" t="s">
        <v>38</v>
      </c>
    </row>
    <row r="3317" spans="23:37" ht="16.5" customHeight="1" x14ac:dyDescent="0.25">
      <c r="W3317" s="156" t="s">
        <v>38</v>
      </c>
      <c r="X3317" s="156" t="s">
        <v>38</v>
      </c>
      <c r="Y3317" s="156" t="s">
        <v>38</v>
      </c>
      <c r="Z3317" s="156" t="s">
        <v>38</v>
      </c>
      <c r="AA3317" s="156" t="s">
        <v>38</v>
      </c>
      <c r="AB3317" s="156" t="s">
        <v>38</v>
      </c>
      <c r="AC3317" s="156" t="s">
        <v>38</v>
      </c>
      <c r="AD3317" s="96" t="s">
        <v>290</v>
      </c>
      <c r="AE3317" s="156" t="s">
        <v>38</v>
      </c>
      <c r="AF3317" s="156" t="s">
        <v>38</v>
      </c>
      <c r="AG3317" s="156" t="s">
        <v>38</v>
      </c>
      <c r="AH3317" s="156" t="s">
        <v>38</v>
      </c>
      <c r="AI3317" s="156" t="s">
        <v>38</v>
      </c>
      <c r="AJ3317" s="156" t="s">
        <v>38</v>
      </c>
      <c r="AK3317" s="156" t="s">
        <v>38</v>
      </c>
    </row>
    <row r="3318" spans="23:37" ht="16.5" customHeight="1" x14ac:dyDescent="0.25">
      <c r="W3318" s="156" t="s">
        <v>38</v>
      </c>
      <c r="X3318" s="156" t="s">
        <v>38</v>
      </c>
      <c r="Y3318" s="156" t="s">
        <v>38</v>
      </c>
      <c r="Z3318" s="156" t="s">
        <v>38</v>
      </c>
      <c r="AA3318" s="156" t="s">
        <v>38</v>
      </c>
      <c r="AB3318" s="156" t="s">
        <v>38</v>
      </c>
      <c r="AC3318" s="156" t="s">
        <v>38</v>
      </c>
      <c r="AD3318" s="96" t="s">
        <v>290</v>
      </c>
      <c r="AE3318" s="156" t="s">
        <v>38</v>
      </c>
      <c r="AF3318" s="156" t="s">
        <v>38</v>
      </c>
      <c r="AG3318" s="156" t="s">
        <v>38</v>
      </c>
      <c r="AH3318" s="156" t="s">
        <v>38</v>
      </c>
      <c r="AI3318" s="156" t="s">
        <v>38</v>
      </c>
      <c r="AJ3318" s="156" t="s">
        <v>38</v>
      </c>
      <c r="AK3318" s="156" t="s">
        <v>38</v>
      </c>
    </row>
    <row r="3319" spans="23:37" ht="16.5" customHeight="1" x14ac:dyDescent="0.25">
      <c r="W3319" s="156" t="s">
        <v>38</v>
      </c>
      <c r="X3319" s="156" t="s">
        <v>38</v>
      </c>
      <c r="Y3319" s="156" t="s">
        <v>38</v>
      </c>
      <c r="Z3319" s="156" t="s">
        <v>38</v>
      </c>
      <c r="AA3319" s="156" t="s">
        <v>38</v>
      </c>
      <c r="AB3319" s="156" t="s">
        <v>38</v>
      </c>
      <c r="AC3319" s="156" t="s">
        <v>38</v>
      </c>
      <c r="AD3319" s="96" t="s">
        <v>290</v>
      </c>
      <c r="AE3319" s="156" t="s">
        <v>38</v>
      </c>
      <c r="AF3319" s="156" t="s">
        <v>38</v>
      </c>
      <c r="AG3319" s="156" t="s">
        <v>38</v>
      </c>
      <c r="AH3319" s="156" t="s">
        <v>38</v>
      </c>
      <c r="AI3319" s="156" t="s">
        <v>38</v>
      </c>
      <c r="AJ3319" s="156" t="s">
        <v>38</v>
      </c>
      <c r="AK3319" s="156" t="s">
        <v>38</v>
      </c>
    </row>
    <row r="3320" spans="23:37" ht="16.5" customHeight="1" x14ac:dyDescent="0.25">
      <c r="W3320" s="156" t="s">
        <v>38</v>
      </c>
      <c r="X3320" s="156" t="s">
        <v>38</v>
      </c>
      <c r="Y3320" s="156" t="s">
        <v>38</v>
      </c>
      <c r="Z3320" s="156" t="s">
        <v>38</v>
      </c>
      <c r="AA3320" s="156" t="s">
        <v>38</v>
      </c>
      <c r="AB3320" s="156" t="s">
        <v>38</v>
      </c>
      <c r="AC3320" s="156" t="s">
        <v>38</v>
      </c>
      <c r="AD3320" s="96" t="s">
        <v>290</v>
      </c>
      <c r="AE3320" s="156" t="s">
        <v>38</v>
      </c>
      <c r="AF3320" s="156" t="s">
        <v>38</v>
      </c>
      <c r="AG3320" s="156" t="s">
        <v>38</v>
      </c>
      <c r="AH3320" s="156" t="s">
        <v>38</v>
      </c>
      <c r="AI3320" s="156" t="s">
        <v>38</v>
      </c>
      <c r="AJ3320" s="156" t="s">
        <v>38</v>
      </c>
      <c r="AK3320" s="156" t="s">
        <v>38</v>
      </c>
    </row>
    <row r="3321" spans="23:37" ht="16.5" customHeight="1" x14ac:dyDescent="0.25">
      <c r="W3321" s="156" t="s">
        <v>38</v>
      </c>
      <c r="X3321" s="156" t="s">
        <v>38</v>
      </c>
      <c r="Y3321" s="156" t="s">
        <v>38</v>
      </c>
      <c r="Z3321" s="156" t="s">
        <v>38</v>
      </c>
      <c r="AA3321" s="156" t="s">
        <v>38</v>
      </c>
      <c r="AB3321" s="156" t="s">
        <v>38</v>
      </c>
      <c r="AC3321" s="156" t="s">
        <v>38</v>
      </c>
      <c r="AD3321" s="96" t="s">
        <v>290</v>
      </c>
      <c r="AE3321" s="156" t="s">
        <v>38</v>
      </c>
      <c r="AF3321" s="156" t="s">
        <v>38</v>
      </c>
      <c r="AG3321" s="156" t="s">
        <v>38</v>
      </c>
      <c r="AH3321" s="156" t="s">
        <v>38</v>
      </c>
      <c r="AI3321" s="156" t="s">
        <v>38</v>
      </c>
      <c r="AJ3321" s="156" t="s">
        <v>38</v>
      </c>
      <c r="AK3321" s="156" t="s">
        <v>38</v>
      </c>
    </row>
    <row r="3322" spans="23:37" ht="16.5" customHeight="1" x14ac:dyDescent="0.25">
      <c r="W3322" s="156" t="s">
        <v>38</v>
      </c>
      <c r="X3322" s="156" t="s">
        <v>38</v>
      </c>
      <c r="Y3322" s="156" t="s">
        <v>38</v>
      </c>
      <c r="Z3322" s="156" t="s">
        <v>38</v>
      </c>
      <c r="AA3322" s="156" t="s">
        <v>38</v>
      </c>
      <c r="AB3322" s="156" t="s">
        <v>38</v>
      </c>
      <c r="AC3322" s="156" t="s">
        <v>38</v>
      </c>
      <c r="AD3322" s="96" t="s">
        <v>290</v>
      </c>
      <c r="AE3322" s="156" t="s">
        <v>38</v>
      </c>
      <c r="AF3322" s="156" t="s">
        <v>38</v>
      </c>
      <c r="AG3322" s="156" t="s">
        <v>38</v>
      </c>
      <c r="AH3322" s="156" t="s">
        <v>38</v>
      </c>
      <c r="AI3322" s="156" t="s">
        <v>38</v>
      </c>
      <c r="AJ3322" s="156" t="s">
        <v>38</v>
      </c>
      <c r="AK3322" s="156" t="s">
        <v>38</v>
      </c>
    </row>
    <row r="3323" spans="23:37" ht="16.5" customHeight="1" x14ac:dyDescent="0.25">
      <c r="W3323" s="156" t="s">
        <v>38</v>
      </c>
      <c r="X3323" s="156" t="s">
        <v>38</v>
      </c>
      <c r="Y3323" s="156" t="s">
        <v>38</v>
      </c>
      <c r="Z3323" s="156" t="s">
        <v>38</v>
      </c>
      <c r="AA3323" s="156" t="s">
        <v>38</v>
      </c>
      <c r="AB3323" s="156" t="s">
        <v>38</v>
      </c>
      <c r="AC3323" s="156" t="s">
        <v>38</v>
      </c>
      <c r="AD3323" s="96" t="s">
        <v>290</v>
      </c>
      <c r="AE3323" s="156" t="s">
        <v>38</v>
      </c>
      <c r="AF3323" s="156" t="s">
        <v>38</v>
      </c>
      <c r="AG3323" s="156" t="s">
        <v>38</v>
      </c>
      <c r="AH3323" s="156" t="s">
        <v>38</v>
      </c>
      <c r="AI3323" s="156" t="s">
        <v>38</v>
      </c>
      <c r="AJ3323" s="156" t="s">
        <v>38</v>
      </c>
      <c r="AK3323" s="156" t="s">
        <v>38</v>
      </c>
    </row>
    <row r="3324" spans="23:37" ht="16.5" customHeight="1" x14ac:dyDescent="0.25">
      <c r="W3324" s="156" t="s">
        <v>38</v>
      </c>
      <c r="X3324" s="156" t="s">
        <v>38</v>
      </c>
      <c r="Y3324" s="156" t="s">
        <v>38</v>
      </c>
      <c r="Z3324" s="156" t="s">
        <v>38</v>
      </c>
      <c r="AA3324" s="156" t="s">
        <v>38</v>
      </c>
      <c r="AB3324" s="156" t="s">
        <v>38</v>
      </c>
      <c r="AC3324" s="156" t="s">
        <v>38</v>
      </c>
      <c r="AD3324" s="96" t="s">
        <v>290</v>
      </c>
      <c r="AE3324" s="156" t="s">
        <v>38</v>
      </c>
      <c r="AF3324" s="156" t="s">
        <v>38</v>
      </c>
      <c r="AG3324" s="156" t="s">
        <v>38</v>
      </c>
      <c r="AH3324" s="156" t="s">
        <v>38</v>
      </c>
      <c r="AI3324" s="156" t="s">
        <v>38</v>
      </c>
      <c r="AJ3324" s="156" t="s">
        <v>38</v>
      </c>
      <c r="AK3324" s="156" t="s">
        <v>38</v>
      </c>
    </row>
    <row r="3325" spans="23:37" ht="16.5" customHeight="1" x14ac:dyDescent="0.25">
      <c r="W3325" s="156" t="s">
        <v>38</v>
      </c>
      <c r="X3325" s="156" t="s">
        <v>38</v>
      </c>
      <c r="Y3325" s="156" t="s">
        <v>38</v>
      </c>
      <c r="Z3325" s="156" t="s">
        <v>38</v>
      </c>
      <c r="AA3325" s="156" t="s">
        <v>38</v>
      </c>
      <c r="AB3325" s="156" t="s">
        <v>38</v>
      </c>
      <c r="AC3325" s="156" t="s">
        <v>38</v>
      </c>
      <c r="AD3325" s="96" t="s">
        <v>290</v>
      </c>
      <c r="AE3325" s="156" t="s">
        <v>38</v>
      </c>
      <c r="AF3325" s="156" t="s">
        <v>38</v>
      </c>
      <c r="AG3325" s="156" t="s">
        <v>38</v>
      </c>
      <c r="AH3325" s="156" t="s">
        <v>38</v>
      </c>
      <c r="AI3325" s="156" t="s">
        <v>38</v>
      </c>
      <c r="AJ3325" s="156" t="s">
        <v>38</v>
      </c>
      <c r="AK3325" s="156" t="s">
        <v>38</v>
      </c>
    </row>
    <row r="3326" spans="23:37" ht="16.5" customHeight="1" x14ac:dyDescent="0.25">
      <c r="W3326" s="156" t="s">
        <v>38</v>
      </c>
      <c r="X3326" s="156" t="s">
        <v>38</v>
      </c>
      <c r="Y3326" s="156" t="s">
        <v>38</v>
      </c>
      <c r="Z3326" s="156" t="s">
        <v>38</v>
      </c>
      <c r="AA3326" s="156" t="s">
        <v>38</v>
      </c>
      <c r="AB3326" s="156" t="s">
        <v>38</v>
      </c>
      <c r="AC3326" s="156" t="s">
        <v>38</v>
      </c>
      <c r="AD3326" s="96" t="s">
        <v>290</v>
      </c>
      <c r="AE3326" s="156" t="s">
        <v>38</v>
      </c>
      <c r="AF3326" s="156" t="s">
        <v>38</v>
      </c>
      <c r="AG3326" s="156" t="s">
        <v>38</v>
      </c>
      <c r="AH3326" s="156" t="s">
        <v>38</v>
      </c>
      <c r="AI3326" s="156" t="s">
        <v>38</v>
      </c>
      <c r="AJ3326" s="156" t="s">
        <v>38</v>
      </c>
      <c r="AK3326" s="156" t="s">
        <v>38</v>
      </c>
    </row>
    <row r="3327" spans="23:37" ht="16.5" customHeight="1" x14ac:dyDescent="0.25">
      <c r="W3327" s="156" t="s">
        <v>38</v>
      </c>
      <c r="X3327" s="156" t="s">
        <v>38</v>
      </c>
      <c r="Y3327" s="156" t="s">
        <v>38</v>
      </c>
      <c r="Z3327" s="156" t="s">
        <v>38</v>
      </c>
      <c r="AA3327" s="156" t="s">
        <v>38</v>
      </c>
      <c r="AB3327" s="156" t="s">
        <v>38</v>
      </c>
      <c r="AC3327" s="156" t="s">
        <v>38</v>
      </c>
      <c r="AD3327" s="96" t="s">
        <v>290</v>
      </c>
      <c r="AE3327" s="156" t="s">
        <v>38</v>
      </c>
      <c r="AF3327" s="156" t="s">
        <v>38</v>
      </c>
      <c r="AG3327" s="156" t="s">
        <v>38</v>
      </c>
      <c r="AH3327" s="156" t="s">
        <v>38</v>
      </c>
      <c r="AI3327" s="156" t="s">
        <v>38</v>
      </c>
      <c r="AJ3327" s="156" t="s">
        <v>38</v>
      </c>
      <c r="AK3327" s="156" t="s">
        <v>38</v>
      </c>
    </row>
    <row r="3328" spans="23:37" ht="16.5" customHeight="1" x14ac:dyDescent="0.25">
      <c r="W3328" s="156" t="s">
        <v>38</v>
      </c>
      <c r="X3328" s="156" t="s">
        <v>38</v>
      </c>
      <c r="Y3328" s="156" t="s">
        <v>38</v>
      </c>
      <c r="Z3328" s="156" t="s">
        <v>38</v>
      </c>
      <c r="AA3328" s="156" t="s">
        <v>38</v>
      </c>
      <c r="AB3328" s="156" t="s">
        <v>38</v>
      </c>
      <c r="AC3328" s="156" t="s">
        <v>38</v>
      </c>
      <c r="AD3328" s="96" t="s">
        <v>290</v>
      </c>
      <c r="AE3328" s="156" t="s">
        <v>38</v>
      </c>
      <c r="AF3328" s="156" t="s">
        <v>38</v>
      </c>
      <c r="AG3328" s="156" t="s">
        <v>38</v>
      </c>
      <c r="AH3328" s="156" t="s">
        <v>38</v>
      </c>
      <c r="AI3328" s="156" t="s">
        <v>38</v>
      </c>
      <c r="AJ3328" s="156" t="s">
        <v>38</v>
      </c>
      <c r="AK3328" s="156" t="s">
        <v>38</v>
      </c>
    </row>
    <row r="3329" spans="23:37" ht="16.5" customHeight="1" x14ac:dyDescent="0.25">
      <c r="W3329" s="156" t="s">
        <v>38</v>
      </c>
      <c r="X3329" s="156" t="s">
        <v>38</v>
      </c>
      <c r="Y3329" s="156" t="s">
        <v>38</v>
      </c>
      <c r="Z3329" s="156" t="s">
        <v>38</v>
      </c>
      <c r="AA3329" s="156" t="s">
        <v>38</v>
      </c>
      <c r="AB3329" s="156" t="s">
        <v>38</v>
      </c>
      <c r="AC3329" s="156" t="s">
        <v>38</v>
      </c>
      <c r="AD3329" s="96" t="s">
        <v>290</v>
      </c>
      <c r="AE3329" s="156" t="s">
        <v>38</v>
      </c>
      <c r="AF3329" s="156" t="s">
        <v>38</v>
      </c>
      <c r="AG3329" s="156" t="s">
        <v>38</v>
      </c>
      <c r="AH3329" s="156" t="s">
        <v>38</v>
      </c>
      <c r="AI3329" s="156" t="s">
        <v>38</v>
      </c>
      <c r="AJ3329" s="156" t="s">
        <v>38</v>
      </c>
      <c r="AK3329" s="156" t="s">
        <v>38</v>
      </c>
    </row>
    <row r="3330" spans="23:37" ht="16.5" customHeight="1" x14ac:dyDescent="0.25">
      <c r="W3330" s="156" t="s">
        <v>38</v>
      </c>
      <c r="X3330" s="156" t="s">
        <v>38</v>
      </c>
      <c r="Y3330" s="156" t="s">
        <v>38</v>
      </c>
      <c r="Z3330" s="156" t="s">
        <v>38</v>
      </c>
      <c r="AA3330" s="156" t="s">
        <v>38</v>
      </c>
      <c r="AB3330" s="156" t="s">
        <v>38</v>
      </c>
      <c r="AC3330" s="156" t="s">
        <v>38</v>
      </c>
      <c r="AD3330" s="96" t="s">
        <v>290</v>
      </c>
      <c r="AE3330" s="156" t="s">
        <v>38</v>
      </c>
      <c r="AF3330" s="156" t="s">
        <v>38</v>
      </c>
      <c r="AG3330" s="156" t="s">
        <v>38</v>
      </c>
      <c r="AH3330" s="156" t="s">
        <v>38</v>
      </c>
      <c r="AI3330" s="156" t="s">
        <v>38</v>
      </c>
      <c r="AJ3330" s="156" t="s">
        <v>38</v>
      </c>
      <c r="AK3330" s="156" t="s">
        <v>38</v>
      </c>
    </row>
    <row r="3331" spans="23:37" ht="16.5" customHeight="1" x14ac:dyDescent="0.25">
      <c r="W3331" s="156" t="s">
        <v>38</v>
      </c>
      <c r="X3331" s="156" t="s">
        <v>38</v>
      </c>
      <c r="Y3331" s="156" t="s">
        <v>38</v>
      </c>
      <c r="Z3331" s="156" t="s">
        <v>38</v>
      </c>
      <c r="AA3331" s="156" t="s">
        <v>38</v>
      </c>
      <c r="AB3331" s="156" t="s">
        <v>38</v>
      </c>
      <c r="AC3331" s="156" t="s">
        <v>38</v>
      </c>
      <c r="AD3331" s="96" t="s">
        <v>290</v>
      </c>
      <c r="AE3331" s="156" t="s">
        <v>38</v>
      </c>
      <c r="AF3331" s="156" t="s">
        <v>38</v>
      </c>
      <c r="AG3331" s="156" t="s">
        <v>38</v>
      </c>
      <c r="AH3331" s="156" t="s">
        <v>38</v>
      </c>
      <c r="AI3331" s="156" t="s">
        <v>38</v>
      </c>
      <c r="AJ3331" s="156" t="s">
        <v>38</v>
      </c>
      <c r="AK3331" s="156" t="s">
        <v>38</v>
      </c>
    </row>
    <row r="3332" spans="23:37" ht="16.5" customHeight="1" x14ac:dyDescent="0.25">
      <c r="W3332" s="156" t="s">
        <v>38</v>
      </c>
      <c r="X3332" s="156" t="s">
        <v>38</v>
      </c>
      <c r="Y3332" s="156" t="s">
        <v>38</v>
      </c>
      <c r="Z3332" s="156" t="s">
        <v>38</v>
      </c>
      <c r="AA3332" s="156" t="s">
        <v>38</v>
      </c>
      <c r="AB3332" s="156" t="s">
        <v>38</v>
      </c>
      <c r="AC3332" s="156" t="s">
        <v>38</v>
      </c>
      <c r="AD3332" s="96" t="s">
        <v>290</v>
      </c>
      <c r="AE3332" s="156" t="s">
        <v>38</v>
      </c>
      <c r="AF3332" s="156" t="s">
        <v>38</v>
      </c>
      <c r="AG3332" s="156" t="s">
        <v>38</v>
      </c>
      <c r="AH3332" s="156" t="s">
        <v>38</v>
      </c>
      <c r="AI3332" s="156" t="s">
        <v>38</v>
      </c>
      <c r="AJ3332" s="156" t="s">
        <v>38</v>
      </c>
      <c r="AK3332" s="156" t="s">
        <v>38</v>
      </c>
    </row>
    <row r="3333" spans="23:37" ht="16.5" customHeight="1" x14ac:dyDescent="0.25">
      <c r="W3333" s="156" t="s">
        <v>38</v>
      </c>
      <c r="X3333" s="156" t="s">
        <v>38</v>
      </c>
      <c r="Y3333" s="156" t="s">
        <v>38</v>
      </c>
      <c r="Z3333" s="156" t="s">
        <v>38</v>
      </c>
      <c r="AA3333" s="156" t="s">
        <v>38</v>
      </c>
      <c r="AB3333" s="156" t="s">
        <v>38</v>
      </c>
      <c r="AC3333" s="156" t="s">
        <v>38</v>
      </c>
      <c r="AD3333" s="96" t="s">
        <v>290</v>
      </c>
      <c r="AE3333" s="156" t="s">
        <v>38</v>
      </c>
      <c r="AF3333" s="156" t="s">
        <v>38</v>
      </c>
      <c r="AG3333" s="156" t="s">
        <v>38</v>
      </c>
      <c r="AH3333" s="156" t="s">
        <v>38</v>
      </c>
      <c r="AI3333" s="156" t="s">
        <v>38</v>
      </c>
      <c r="AJ3333" s="156" t="s">
        <v>38</v>
      </c>
      <c r="AK3333" s="156" t="s">
        <v>38</v>
      </c>
    </row>
    <row r="3334" spans="23:37" ht="16.5" customHeight="1" x14ac:dyDescent="0.25">
      <c r="W3334" s="156" t="s">
        <v>38</v>
      </c>
      <c r="X3334" s="156" t="s">
        <v>38</v>
      </c>
      <c r="Y3334" s="156" t="s">
        <v>38</v>
      </c>
      <c r="Z3334" s="156" t="s">
        <v>38</v>
      </c>
      <c r="AA3334" s="156" t="s">
        <v>38</v>
      </c>
      <c r="AB3334" s="156" t="s">
        <v>38</v>
      </c>
      <c r="AC3334" s="156" t="s">
        <v>38</v>
      </c>
      <c r="AD3334" s="96" t="s">
        <v>290</v>
      </c>
      <c r="AE3334" s="156" t="s">
        <v>38</v>
      </c>
      <c r="AF3334" s="156" t="s">
        <v>38</v>
      </c>
      <c r="AG3334" s="156" t="s">
        <v>38</v>
      </c>
      <c r="AH3334" s="156" t="s">
        <v>38</v>
      </c>
      <c r="AI3334" s="156" t="s">
        <v>38</v>
      </c>
      <c r="AJ3334" s="156" t="s">
        <v>38</v>
      </c>
      <c r="AK3334" s="156" t="s">
        <v>38</v>
      </c>
    </row>
    <row r="3335" spans="23:37" ht="16.5" customHeight="1" x14ac:dyDescent="0.25">
      <c r="W3335" s="156" t="s">
        <v>38</v>
      </c>
      <c r="X3335" s="156" t="s">
        <v>38</v>
      </c>
      <c r="Y3335" s="156" t="s">
        <v>38</v>
      </c>
      <c r="Z3335" s="156" t="s">
        <v>38</v>
      </c>
      <c r="AA3335" s="156" t="s">
        <v>38</v>
      </c>
      <c r="AB3335" s="156" t="s">
        <v>38</v>
      </c>
      <c r="AC3335" s="156" t="s">
        <v>38</v>
      </c>
      <c r="AD3335" s="96" t="s">
        <v>290</v>
      </c>
      <c r="AE3335" s="156" t="s">
        <v>38</v>
      </c>
      <c r="AF3335" s="156" t="s">
        <v>38</v>
      </c>
      <c r="AG3335" s="156" t="s">
        <v>38</v>
      </c>
      <c r="AH3335" s="156" t="s">
        <v>38</v>
      </c>
      <c r="AI3335" s="156" t="s">
        <v>38</v>
      </c>
      <c r="AJ3335" s="156" t="s">
        <v>38</v>
      </c>
      <c r="AK3335" s="156" t="s">
        <v>38</v>
      </c>
    </row>
    <row r="3336" spans="23:37" ht="16.5" customHeight="1" x14ac:dyDescent="0.25">
      <c r="W3336" s="156" t="s">
        <v>38</v>
      </c>
      <c r="X3336" s="156" t="s">
        <v>38</v>
      </c>
      <c r="Y3336" s="156" t="s">
        <v>38</v>
      </c>
      <c r="Z3336" s="156" t="s">
        <v>38</v>
      </c>
      <c r="AA3336" s="156" t="s">
        <v>38</v>
      </c>
      <c r="AB3336" s="156" t="s">
        <v>38</v>
      </c>
      <c r="AC3336" s="156" t="s">
        <v>38</v>
      </c>
      <c r="AD3336" s="96" t="s">
        <v>290</v>
      </c>
      <c r="AE3336" s="156" t="s">
        <v>38</v>
      </c>
      <c r="AF3336" s="156" t="s">
        <v>38</v>
      </c>
      <c r="AG3336" s="156" t="s">
        <v>38</v>
      </c>
      <c r="AH3336" s="156" t="s">
        <v>38</v>
      </c>
      <c r="AI3336" s="156" t="s">
        <v>38</v>
      </c>
      <c r="AJ3336" s="156" t="s">
        <v>38</v>
      </c>
      <c r="AK3336" s="156" t="s">
        <v>38</v>
      </c>
    </row>
    <row r="3337" spans="23:37" ht="16.5" customHeight="1" x14ac:dyDescent="0.25">
      <c r="W3337" s="156" t="s">
        <v>38</v>
      </c>
      <c r="X3337" s="156" t="s">
        <v>38</v>
      </c>
      <c r="Y3337" s="156" t="s">
        <v>38</v>
      </c>
      <c r="Z3337" s="156" t="s">
        <v>38</v>
      </c>
      <c r="AA3337" s="156" t="s">
        <v>38</v>
      </c>
      <c r="AB3337" s="156" t="s">
        <v>38</v>
      </c>
      <c r="AC3337" s="156" t="s">
        <v>38</v>
      </c>
      <c r="AD3337" s="96" t="s">
        <v>290</v>
      </c>
      <c r="AE3337" s="156" t="s">
        <v>38</v>
      </c>
      <c r="AF3337" s="156" t="s">
        <v>38</v>
      </c>
      <c r="AG3337" s="156" t="s">
        <v>38</v>
      </c>
      <c r="AH3337" s="156" t="s">
        <v>38</v>
      </c>
      <c r="AI3337" s="156" t="s">
        <v>38</v>
      </c>
      <c r="AJ3337" s="156" t="s">
        <v>38</v>
      </c>
      <c r="AK3337" s="156" t="s">
        <v>38</v>
      </c>
    </row>
    <row r="3338" spans="23:37" ht="16.5" customHeight="1" x14ac:dyDescent="0.25">
      <c r="W3338" s="156" t="s">
        <v>38</v>
      </c>
      <c r="X3338" s="156" t="s">
        <v>38</v>
      </c>
      <c r="Y3338" s="156" t="s">
        <v>38</v>
      </c>
      <c r="Z3338" s="156" t="s">
        <v>38</v>
      </c>
      <c r="AA3338" s="156" t="s">
        <v>38</v>
      </c>
      <c r="AB3338" s="156" t="s">
        <v>38</v>
      </c>
      <c r="AC3338" s="156" t="s">
        <v>38</v>
      </c>
      <c r="AD3338" s="96" t="s">
        <v>290</v>
      </c>
      <c r="AE3338" s="156" t="s">
        <v>38</v>
      </c>
      <c r="AF3338" s="156" t="s">
        <v>38</v>
      </c>
      <c r="AG3338" s="156" t="s">
        <v>38</v>
      </c>
      <c r="AH3338" s="156" t="s">
        <v>38</v>
      </c>
      <c r="AI3338" s="156" t="s">
        <v>38</v>
      </c>
      <c r="AJ3338" s="156" t="s">
        <v>38</v>
      </c>
      <c r="AK3338" s="156" t="s">
        <v>38</v>
      </c>
    </row>
    <row r="3339" spans="23:37" ht="16.5" customHeight="1" x14ac:dyDescent="0.25">
      <c r="W3339" s="156" t="s">
        <v>38</v>
      </c>
      <c r="X3339" s="156" t="s">
        <v>38</v>
      </c>
      <c r="Y3339" s="156" t="s">
        <v>38</v>
      </c>
      <c r="Z3339" s="156" t="s">
        <v>38</v>
      </c>
      <c r="AA3339" s="156" t="s">
        <v>38</v>
      </c>
      <c r="AB3339" s="156" t="s">
        <v>38</v>
      </c>
      <c r="AC3339" s="156" t="s">
        <v>38</v>
      </c>
      <c r="AD3339" s="96" t="s">
        <v>290</v>
      </c>
      <c r="AE3339" s="156" t="s">
        <v>38</v>
      </c>
      <c r="AF3339" s="156" t="s">
        <v>38</v>
      </c>
      <c r="AG3339" s="156" t="s">
        <v>38</v>
      </c>
      <c r="AH3339" s="156" t="s">
        <v>38</v>
      </c>
      <c r="AI3339" s="156" t="s">
        <v>38</v>
      </c>
      <c r="AJ3339" s="156" t="s">
        <v>38</v>
      </c>
      <c r="AK3339" s="156" t="s">
        <v>38</v>
      </c>
    </row>
    <row r="3340" spans="23:37" ht="16.5" customHeight="1" x14ac:dyDescent="0.25">
      <c r="W3340" s="156" t="s">
        <v>38</v>
      </c>
      <c r="X3340" s="156" t="s">
        <v>38</v>
      </c>
      <c r="Y3340" s="156" t="s">
        <v>38</v>
      </c>
      <c r="Z3340" s="156" t="s">
        <v>38</v>
      </c>
      <c r="AA3340" s="156" t="s">
        <v>38</v>
      </c>
      <c r="AB3340" s="156" t="s">
        <v>38</v>
      </c>
      <c r="AC3340" s="156" t="s">
        <v>38</v>
      </c>
      <c r="AD3340" s="96" t="s">
        <v>290</v>
      </c>
      <c r="AE3340" s="156" t="s">
        <v>38</v>
      </c>
      <c r="AF3340" s="156" t="s">
        <v>38</v>
      </c>
      <c r="AG3340" s="156" t="s">
        <v>38</v>
      </c>
      <c r="AH3340" s="156" t="s">
        <v>38</v>
      </c>
      <c r="AI3340" s="156" t="s">
        <v>38</v>
      </c>
      <c r="AJ3340" s="156" t="s">
        <v>38</v>
      </c>
      <c r="AK3340" s="156" t="s">
        <v>38</v>
      </c>
    </row>
    <row r="3341" spans="23:37" ht="16.5" customHeight="1" x14ac:dyDescent="0.25">
      <c r="W3341" s="156" t="s">
        <v>38</v>
      </c>
      <c r="X3341" s="156" t="s">
        <v>38</v>
      </c>
      <c r="Y3341" s="156" t="s">
        <v>38</v>
      </c>
      <c r="Z3341" s="156" t="s">
        <v>38</v>
      </c>
      <c r="AA3341" s="156" t="s">
        <v>38</v>
      </c>
      <c r="AB3341" s="156" t="s">
        <v>38</v>
      </c>
      <c r="AC3341" s="156" t="s">
        <v>38</v>
      </c>
      <c r="AD3341" s="96" t="s">
        <v>290</v>
      </c>
      <c r="AE3341" s="156" t="s">
        <v>38</v>
      </c>
      <c r="AF3341" s="156" t="s">
        <v>38</v>
      </c>
      <c r="AG3341" s="156" t="s">
        <v>38</v>
      </c>
      <c r="AH3341" s="156" t="s">
        <v>38</v>
      </c>
      <c r="AI3341" s="156" t="s">
        <v>38</v>
      </c>
      <c r="AJ3341" s="156" t="s">
        <v>38</v>
      </c>
      <c r="AK3341" s="156" t="s">
        <v>38</v>
      </c>
    </row>
    <row r="3342" spans="23:37" ht="16.5" customHeight="1" x14ac:dyDescent="0.25">
      <c r="W3342" s="156" t="s">
        <v>38</v>
      </c>
      <c r="X3342" s="156" t="s">
        <v>38</v>
      </c>
      <c r="Y3342" s="156" t="s">
        <v>38</v>
      </c>
      <c r="Z3342" s="156" t="s">
        <v>38</v>
      </c>
      <c r="AA3342" s="156" t="s">
        <v>38</v>
      </c>
      <c r="AB3342" s="156" t="s">
        <v>38</v>
      </c>
      <c r="AC3342" s="156" t="s">
        <v>38</v>
      </c>
      <c r="AD3342" s="96" t="s">
        <v>290</v>
      </c>
      <c r="AE3342" s="156" t="s">
        <v>38</v>
      </c>
      <c r="AF3342" s="156" t="s">
        <v>38</v>
      </c>
      <c r="AG3342" s="156" t="s">
        <v>38</v>
      </c>
      <c r="AH3342" s="156" t="s">
        <v>38</v>
      </c>
      <c r="AI3342" s="156" t="s">
        <v>38</v>
      </c>
      <c r="AJ3342" s="156" t="s">
        <v>38</v>
      </c>
      <c r="AK3342" s="156" t="s">
        <v>38</v>
      </c>
    </row>
    <row r="3343" spans="23:37" ht="16.5" customHeight="1" x14ac:dyDescent="0.25">
      <c r="W3343" s="156" t="s">
        <v>38</v>
      </c>
      <c r="X3343" s="156" t="s">
        <v>38</v>
      </c>
      <c r="Y3343" s="156" t="s">
        <v>38</v>
      </c>
      <c r="Z3343" s="156" t="s">
        <v>38</v>
      </c>
      <c r="AA3343" s="156" t="s">
        <v>38</v>
      </c>
      <c r="AB3343" s="156" t="s">
        <v>38</v>
      </c>
      <c r="AC3343" s="156" t="s">
        <v>38</v>
      </c>
      <c r="AD3343" s="96" t="s">
        <v>290</v>
      </c>
      <c r="AE3343" s="156" t="s">
        <v>38</v>
      </c>
      <c r="AF3343" s="156" t="s">
        <v>38</v>
      </c>
      <c r="AG3343" s="156" t="s">
        <v>38</v>
      </c>
      <c r="AH3343" s="156" t="s">
        <v>38</v>
      </c>
      <c r="AI3343" s="156" t="s">
        <v>38</v>
      </c>
      <c r="AJ3343" s="156" t="s">
        <v>38</v>
      </c>
      <c r="AK3343" s="156" t="s">
        <v>38</v>
      </c>
    </row>
    <row r="3344" spans="23:37" ht="16.5" customHeight="1" x14ac:dyDescent="0.25">
      <c r="W3344" s="156" t="s">
        <v>38</v>
      </c>
      <c r="X3344" s="156" t="s">
        <v>38</v>
      </c>
      <c r="Y3344" s="156" t="s">
        <v>38</v>
      </c>
      <c r="Z3344" s="156" t="s">
        <v>38</v>
      </c>
      <c r="AA3344" s="156" t="s">
        <v>38</v>
      </c>
      <c r="AB3344" s="156" t="s">
        <v>38</v>
      </c>
      <c r="AC3344" s="156" t="s">
        <v>38</v>
      </c>
      <c r="AD3344" s="96" t="s">
        <v>290</v>
      </c>
      <c r="AE3344" s="156" t="s">
        <v>38</v>
      </c>
      <c r="AF3344" s="156" t="s">
        <v>38</v>
      </c>
      <c r="AG3344" s="156" t="s">
        <v>38</v>
      </c>
      <c r="AH3344" s="156" t="s">
        <v>38</v>
      </c>
      <c r="AI3344" s="156" t="s">
        <v>38</v>
      </c>
      <c r="AJ3344" s="156" t="s">
        <v>38</v>
      </c>
      <c r="AK3344" s="156" t="s">
        <v>38</v>
      </c>
    </row>
    <row r="3345" spans="23:37" ht="16.5" customHeight="1" x14ac:dyDescent="0.25">
      <c r="W3345" s="156" t="s">
        <v>38</v>
      </c>
      <c r="X3345" s="156" t="s">
        <v>38</v>
      </c>
      <c r="Y3345" s="156" t="s">
        <v>38</v>
      </c>
      <c r="Z3345" s="156" t="s">
        <v>38</v>
      </c>
      <c r="AA3345" s="156" t="s">
        <v>38</v>
      </c>
      <c r="AB3345" s="156" t="s">
        <v>38</v>
      </c>
      <c r="AC3345" s="156" t="s">
        <v>38</v>
      </c>
      <c r="AD3345" s="96" t="s">
        <v>290</v>
      </c>
      <c r="AE3345" s="156" t="s">
        <v>38</v>
      </c>
      <c r="AF3345" s="156" t="s">
        <v>38</v>
      </c>
      <c r="AG3345" s="156" t="s">
        <v>38</v>
      </c>
      <c r="AH3345" s="156" t="s">
        <v>38</v>
      </c>
      <c r="AI3345" s="156" t="s">
        <v>38</v>
      </c>
      <c r="AJ3345" s="156" t="s">
        <v>38</v>
      </c>
      <c r="AK3345" s="156" t="s">
        <v>38</v>
      </c>
    </row>
    <row r="3346" spans="23:37" ht="16.5" customHeight="1" x14ac:dyDescent="0.25">
      <c r="W3346" s="156" t="s">
        <v>38</v>
      </c>
      <c r="X3346" s="156" t="s">
        <v>38</v>
      </c>
      <c r="Y3346" s="156" t="s">
        <v>38</v>
      </c>
      <c r="Z3346" s="156" t="s">
        <v>38</v>
      </c>
      <c r="AA3346" s="156" t="s">
        <v>38</v>
      </c>
      <c r="AB3346" s="156" t="s">
        <v>38</v>
      </c>
      <c r="AC3346" s="156" t="s">
        <v>38</v>
      </c>
      <c r="AD3346" s="96" t="s">
        <v>290</v>
      </c>
      <c r="AE3346" s="156" t="s">
        <v>38</v>
      </c>
      <c r="AF3346" s="156" t="s">
        <v>38</v>
      </c>
      <c r="AG3346" s="156" t="s">
        <v>38</v>
      </c>
      <c r="AH3346" s="156" t="s">
        <v>38</v>
      </c>
      <c r="AI3346" s="156" t="s">
        <v>38</v>
      </c>
      <c r="AJ3346" s="156" t="s">
        <v>38</v>
      </c>
      <c r="AK3346" s="156" t="s">
        <v>38</v>
      </c>
    </row>
    <row r="3347" spans="23:37" ht="16.5" customHeight="1" x14ac:dyDescent="0.25">
      <c r="W3347" s="156" t="s">
        <v>38</v>
      </c>
      <c r="X3347" s="156" t="s">
        <v>38</v>
      </c>
      <c r="Y3347" s="156" t="s">
        <v>38</v>
      </c>
      <c r="Z3347" s="156" t="s">
        <v>38</v>
      </c>
      <c r="AA3347" s="156" t="s">
        <v>38</v>
      </c>
      <c r="AB3347" s="156" t="s">
        <v>38</v>
      </c>
      <c r="AC3347" s="156" t="s">
        <v>38</v>
      </c>
      <c r="AD3347" s="96" t="s">
        <v>290</v>
      </c>
      <c r="AE3347" s="156" t="s">
        <v>38</v>
      </c>
      <c r="AF3347" s="156" t="s">
        <v>38</v>
      </c>
      <c r="AG3347" s="156" t="s">
        <v>38</v>
      </c>
      <c r="AH3347" s="156" t="s">
        <v>38</v>
      </c>
      <c r="AI3347" s="156" t="s">
        <v>38</v>
      </c>
      <c r="AJ3347" s="156" t="s">
        <v>38</v>
      </c>
      <c r="AK3347" s="156" t="s">
        <v>38</v>
      </c>
    </row>
    <row r="3348" spans="23:37" ht="16.5" customHeight="1" x14ac:dyDescent="0.25">
      <c r="W3348" s="156" t="s">
        <v>38</v>
      </c>
      <c r="X3348" s="156" t="s">
        <v>38</v>
      </c>
      <c r="Y3348" s="156" t="s">
        <v>38</v>
      </c>
      <c r="Z3348" s="156" t="s">
        <v>38</v>
      </c>
      <c r="AA3348" s="156" t="s">
        <v>38</v>
      </c>
      <c r="AB3348" s="156" t="s">
        <v>38</v>
      </c>
      <c r="AC3348" s="156" t="s">
        <v>38</v>
      </c>
      <c r="AD3348" s="96" t="s">
        <v>290</v>
      </c>
      <c r="AE3348" s="156" t="s">
        <v>38</v>
      </c>
      <c r="AF3348" s="156" t="s">
        <v>38</v>
      </c>
      <c r="AG3348" s="156" t="s">
        <v>38</v>
      </c>
      <c r="AH3348" s="156" t="s">
        <v>38</v>
      </c>
      <c r="AI3348" s="156" t="s">
        <v>38</v>
      </c>
      <c r="AJ3348" s="156" t="s">
        <v>38</v>
      </c>
      <c r="AK3348" s="156" t="s">
        <v>38</v>
      </c>
    </row>
    <row r="3349" spans="23:37" ht="16.5" customHeight="1" x14ac:dyDescent="0.25">
      <c r="W3349" s="156" t="s">
        <v>38</v>
      </c>
      <c r="X3349" s="156" t="s">
        <v>38</v>
      </c>
      <c r="Y3349" s="156" t="s">
        <v>38</v>
      </c>
      <c r="Z3349" s="156" t="s">
        <v>38</v>
      </c>
      <c r="AA3349" s="156" t="s">
        <v>38</v>
      </c>
      <c r="AB3349" s="156" t="s">
        <v>38</v>
      </c>
      <c r="AC3349" s="156" t="s">
        <v>38</v>
      </c>
      <c r="AD3349" s="96" t="s">
        <v>290</v>
      </c>
      <c r="AE3349" s="156" t="s">
        <v>38</v>
      </c>
      <c r="AF3349" s="156" t="s">
        <v>38</v>
      </c>
      <c r="AG3349" s="156" t="s">
        <v>38</v>
      </c>
      <c r="AH3349" s="156" t="s">
        <v>38</v>
      </c>
      <c r="AI3349" s="156" t="s">
        <v>38</v>
      </c>
      <c r="AJ3349" s="156" t="s">
        <v>38</v>
      </c>
      <c r="AK3349" s="156" t="s">
        <v>38</v>
      </c>
    </row>
    <row r="3350" spans="23:37" ht="16.5" customHeight="1" x14ac:dyDescent="0.25">
      <c r="W3350" s="156" t="s">
        <v>38</v>
      </c>
      <c r="X3350" s="156" t="s">
        <v>38</v>
      </c>
      <c r="Y3350" s="156" t="s">
        <v>38</v>
      </c>
      <c r="Z3350" s="156" t="s">
        <v>38</v>
      </c>
      <c r="AA3350" s="156" t="s">
        <v>38</v>
      </c>
      <c r="AB3350" s="156" t="s">
        <v>38</v>
      </c>
      <c r="AC3350" s="156" t="s">
        <v>38</v>
      </c>
      <c r="AD3350" s="96" t="s">
        <v>290</v>
      </c>
      <c r="AE3350" s="156" t="s">
        <v>38</v>
      </c>
      <c r="AF3350" s="156" t="s">
        <v>38</v>
      </c>
      <c r="AG3350" s="156" t="s">
        <v>38</v>
      </c>
      <c r="AH3350" s="156" t="s">
        <v>38</v>
      </c>
      <c r="AI3350" s="156" t="s">
        <v>38</v>
      </c>
      <c r="AJ3350" s="156" t="s">
        <v>38</v>
      </c>
      <c r="AK3350" s="156" t="s">
        <v>38</v>
      </c>
    </row>
    <row r="3351" spans="23:37" ht="16.5" customHeight="1" x14ac:dyDescent="0.25">
      <c r="W3351" s="156" t="s">
        <v>38</v>
      </c>
      <c r="X3351" s="156" t="s">
        <v>38</v>
      </c>
      <c r="Y3351" s="156" t="s">
        <v>38</v>
      </c>
      <c r="Z3351" s="156" t="s">
        <v>38</v>
      </c>
      <c r="AA3351" s="156" t="s">
        <v>38</v>
      </c>
      <c r="AB3351" s="156" t="s">
        <v>38</v>
      </c>
      <c r="AC3351" s="156" t="s">
        <v>38</v>
      </c>
      <c r="AD3351" s="96" t="s">
        <v>290</v>
      </c>
      <c r="AE3351" s="156" t="s">
        <v>38</v>
      </c>
      <c r="AF3351" s="156" t="s">
        <v>38</v>
      </c>
      <c r="AG3351" s="156" t="s">
        <v>38</v>
      </c>
      <c r="AH3351" s="156" t="s">
        <v>38</v>
      </c>
      <c r="AI3351" s="156" t="s">
        <v>38</v>
      </c>
      <c r="AJ3351" s="156" t="s">
        <v>38</v>
      </c>
      <c r="AK3351" s="156" t="s">
        <v>38</v>
      </c>
    </row>
    <row r="3352" spans="23:37" ht="16.5" customHeight="1" x14ac:dyDescent="0.25">
      <c r="W3352" s="156" t="s">
        <v>38</v>
      </c>
      <c r="X3352" s="156" t="s">
        <v>38</v>
      </c>
      <c r="Y3352" s="156" t="s">
        <v>38</v>
      </c>
      <c r="Z3352" s="156" t="s">
        <v>38</v>
      </c>
      <c r="AA3352" s="156" t="s">
        <v>38</v>
      </c>
      <c r="AB3352" s="156" t="s">
        <v>38</v>
      </c>
      <c r="AC3352" s="156" t="s">
        <v>38</v>
      </c>
      <c r="AD3352" s="96" t="s">
        <v>290</v>
      </c>
      <c r="AE3352" s="156" t="s">
        <v>38</v>
      </c>
      <c r="AF3352" s="156" t="s">
        <v>38</v>
      </c>
      <c r="AG3352" s="156" t="s">
        <v>38</v>
      </c>
      <c r="AH3352" s="156" t="s">
        <v>38</v>
      </c>
      <c r="AI3352" s="156" t="s">
        <v>38</v>
      </c>
      <c r="AJ3352" s="156" t="s">
        <v>38</v>
      </c>
      <c r="AK3352" s="156" t="s">
        <v>38</v>
      </c>
    </row>
    <row r="3353" spans="23:37" ht="16.5" customHeight="1" x14ac:dyDescent="0.25">
      <c r="W3353" s="156" t="s">
        <v>38</v>
      </c>
      <c r="X3353" s="156" t="s">
        <v>38</v>
      </c>
      <c r="Y3353" s="156" t="s">
        <v>38</v>
      </c>
      <c r="Z3353" s="156" t="s">
        <v>38</v>
      </c>
      <c r="AA3353" s="156" t="s">
        <v>38</v>
      </c>
      <c r="AB3353" s="156" t="s">
        <v>38</v>
      </c>
      <c r="AC3353" s="156" t="s">
        <v>38</v>
      </c>
      <c r="AD3353" s="96" t="s">
        <v>290</v>
      </c>
      <c r="AE3353" s="156" t="s">
        <v>38</v>
      </c>
      <c r="AF3353" s="156" t="s">
        <v>38</v>
      </c>
      <c r="AG3353" s="156" t="s">
        <v>38</v>
      </c>
      <c r="AH3353" s="156" t="s">
        <v>38</v>
      </c>
      <c r="AI3353" s="156" t="s">
        <v>38</v>
      </c>
      <c r="AJ3353" s="156" t="s">
        <v>38</v>
      </c>
      <c r="AK3353" s="156" t="s">
        <v>38</v>
      </c>
    </row>
    <row r="3354" spans="23:37" ht="16.5" customHeight="1" x14ac:dyDescent="0.25">
      <c r="W3354" s="156" t="s">
        <v>38</v>
      </c>
      <c r="X3354" s="156" t="s">
        <v>38</v>
      </c>
      <c r="Y3354" s="156" t="s">
        <v>38</v>
      </c>
      <c r="Z3354" s="156" t="s">
        <v>38</v>
      </c>
      <c r="AA3354" s="156" t="s">
        <v>38</v>
      </c>
      <c r="AB3354" s="156" t="s">
        <v>38</v>
      </c>
      <c r="AC3354" s="156" t="s">
        <v>38</v>
      </c>
      <c r="AD3354" s="96" t="s">
        <v>290</v>
      </c>
      <c r="AE3354" s="156" t="s">
        <v>38</v>
      </c>
      <c r="AF3354" s="156" t="s">
        <v>38</v>
      </c>
      <c r="AG3354" s="156" t="s">
        <v>38</v>
      </c>
      <c r="AH3354" s="156" t="s">
        <v>38</v>
      </c>
      <c r="AI3354" s="156" t="s">
        <v>38</v>
      </c>
      <c r="AJ3354" s="156" t="s">
        <v>38</v>
      </c>
      <c r="AK3354" s="156" t="s">
        <v>38</v>
      </c>
    </row>
    <row r="3355" spans="23:37" ht="16.5" customHeight="1" x14ac:dyDescent="0.25">
      <c r="W3355" s="156" t="s">
        <v>38</v>
      </c>
      <c r="X3355" s="156" t="s">
        <v>38</v>
      </c>
      <c r="Y3355" s="156" t="s">
        <v>38</v>
      </c>
      <c r="Z3355" s="156" t="s">
        <v>38</v>
      </c>
      <c r="AA3355" s="156" t="s">
        <v>38</v>
      </c>
      <c r="AB3355" s="156" t="s">
        <v>38</v>
      </c>
      <c r="AC3355" s="156" t="s">
        <v>38</v>
      </c>
      <c r="AD3355" s="96" t="s">
        <v>290</v>
      </c>
      <c r="AE3355" s="156" t="s">
        <v>38</v>
      </c>
      <c r="AF3355" s="156" t="s">
        <v>38</v>
      </c>
      <c r="AG3355" s="156" t="s">
        <v>38</v>
      </c>
      <c r="AH3355" s="156" t="s">
        <v>38</v>
      </c>
      <c r="AI3355" s="156" t="s">
        <v>38</v>
      </c>
      <c r="AJ3355" s="156" t="s">
        <v>38</v>
      </c>
      <c r="AK3355" s="156" t="s">
        <v>38</v>
      </c>
    </row>
    <row r="3356" spans="23:37" ht="16.5" customHeight="1" x14ac:dyDescent="0.25">
      <c r="W3356" s="156" t="s">
        <v>38</v>
      </c>
      <c r="X3356" s="156" t="s">
        <v>38</v>
      </c>
      <c r="Y3356" s="156" t="s">
        <v>38</v>
      </c>
      <c r="Z3356" s="156" t="s">
        <v>38</v>
      </c>
      <c r="AA3356" s="156" t="s">
        <v>38</v>
      </c>
      <c r="AB3356" s="156" t="s">
        <v>38</v>
      </c>
      <c r="AC3356" s="156" t="s">
        <v>38</v>
      </c>
      <c r="AD3356" s="96" t="s">
        <v>290</v>
      </c>
      <c r="AE3356" s="156" t="s">
        <v>38</v>
      </c>
      <c r="AF3356" s="156" t="s">
        <v>38</v>
      </c>
      <c r="AG3356" s="156" t="s">
        <v>38</v>
      </c>
      <c r="AH3356" s="156" t="s">
        <v>38</v>
      </c>
      <c r="AI3356" s="156" t="s">
        <v>38</v>
      </c>
      <c r="AJ3356" s="156" t="s">
        <v>38</v>
      </c>
      <c r="AK3356" s="156" t="s">
        <v>38</v>
      </c>
    </row>
    <row r="3357" spans="23:37" ht="16.5" customHeight="1" x14ac:dyDescent="0.25">
      <c r="W3357" s="156" t="s">
        <v>38</v>
      </c>
      <c r="X3357" s="156" t="s">
        <v>38</v>
      </c>
      <c r="Y3357" s="156" t="s">
        <v>38</v>
      </c>
      <c r="Z3357" s="156" t="s">
        <v>38</v>
      </c>
      <c r="AA3357" s="156" t="s">
        <v>38</v>
      </c>
      <c r="AB3357" s="156" t="s">
        <v>38</v>
      </c>
      <c r="AC3357" s="156" t="s">
        <v>38</v>
      </c>
      <c r="AD3357" s="96" t="s">
        <v>290</v>
      </c>
      <c r="AE3357" s="156" t="s">
        <v>38</v>
      </c>
      <c r="AF3357" s="156" t="s">
        <v>38</v>
      </c>
      <c r="AG3357" s="156" t="s">
        <v>38</v>
      </c>
      <c r="AH3357" s="156" t="s">
        <v>38</v>
      </c>
      <c r="AI3357" s="156" t="s">
        <v>38</v>
      </c>
      <c r="AJ3357" s="156" t="s">
        <v>38</v>
      </c>
      <c r="AK3357" s="156" t="s">
        <v>38</v>
      </c>
    </row>
    <row r="3358" spans="23:37" ht="16.5" customHeight="1" x14ac:dyDescent="0.25">
      <c r="W3358" s="156" t="s">
        <v>38</v>
      </c>
      <c r="X3358" s="156" t="s">
        <v>38</v>
      </c>
      <c r="Y3358" s="156" t="s">
        <v>38</v>
      </c>
      <c r="Z3358" s="156" t="s">
        <v>38</v>
      </c>
      <c r="AA3358" s="156" t="s">
        <v>38</v>
      </c>
      <c r="AB3358" s="156" t="s">
        <v>38</v>
      </c>
      <c r="AC3358" s="156" t="s">
        <v>38</v>
      </c>
      <c r="AD3358" s="96" t="s">
        <v>290</v>
      </c>
      <c r="AE3358" s="156" t="s">
        <v>38</v>
      </c>
      <c r="AF3358" s="156" t="s">
        <v>38</v>
      </c>
      <c r="AG3358" s="156" t="s">
        <v>38</v>
      </c>
      <c r="AH3358" s="156" t="s">
        <v>38</v>
      </c>
      <c r="AI3358" s="156" t="s">
        <v>38</v>
      </c>
      <c r="AJ3358" s="156" t="s">
        <v>38</v>
      </c>
      <c r="AK3358" s="156" t="s">
        <v>38</v>
      </c>
    </row>
    <row r="3359" spans="23:37" ht="16.5" customHeight="1" x14ac:dyDescent="0.25">
      <c r="W3359" s="156" t="s">
        <v>38</v>
      </c>
      <c r="X3359" s="156" t="s">
        <v>38</v>
      </c>
      <c r="Y3359" s="156" t="s">
        <v>38</v>
      </c>
      <c r="Z3359" s="156" t="s">
        <v>38</v>
      </c>
      <c r="AA3359" s="156" t="s">
        <v>38</v>
      </c>
      <c r="AB3359" s="156" t="s">
        <v>38</v>
      </c>
      <c r="AC3359" s="156" t="s">
        <v>38</v>
      </c>
      <c r="AD3359" s="96" t="s">
        <v>290</v>
      </c>
      <c r="AE3359" s="156" t="s">
        <v>38</v>
      </c>
      <c r="AF3359" s="156" t="s">
        <v>38</v>
      </c>
      <c r="AG3359" s="156" t="s">
        <v>38</v>
      </c>
      <c r="AH3359" s="156" t="s">
        <v>38</v>
      </c>
      <c r="AI3359" s="156" t="s">
        <v>38</v>
      </c>
      <c r="AJ3359" s="156" t="s">
        <v>38</v>
      </c>
      <c r="AK3359" s="156" t="s">
        <v>38</v>
      </c>
    </row>
    <row r="3360" spans="23:37" ht="16.5" customHeight="1" x14ac:dyDescent="0.25">
      <c r="W3360" s="156" t="s">
        <v>38</v>
      </c>
      <c r="X3360" s="156" t="s">
        <v>38</v>
      </c>
      <c r="Y3360" s="156" t="s">
        <v>38</v>
      </c>
      <c r="Z3360" s="156" t="s">
        <v>38</v>
      </c>
      <c r="AA3360" s="156" t="s">
        <v>38</v>
      </c>
      <c r="AB3360" s="156" t="s">
        <v>38</v>
      </c>
      <c r="AC3360" s="156" t="s">
        <v>38</v>
      </c>
      <c r="AD3360" s="96" t="s">
        <v>290</v>
      </c>
      <c r="AE3360" s="156" t="s">
        <v>38</v>
      </c>
      <c r="AF3360" s="156" t="s">
        <v>38</v>
      </c>
      <c r="AG3360" s="156" t="s">
        <v>38</v>
      </c>
      <c r="AH3360" s="156" t="s">
        <v>38</v>
      </c>
      <c r="AI3360" s="156" t="s">
        <v>38</v>
      </c>
      <c r="AJ3360" s="156" t="s">
        <v>38</v>
      </c>
      <c r="AK3360" s="156" t="s">
        <v>38</v>
      </c>
    </row>
    <row r="3361" spans="23:37" ht="16.5" customHeight="1" x14ac:dyDescent="0.25">
      <c r="W3361" s="156" t="s">
        <v>38</v>
      </c>
      <c r="X3361" s="156" t="s">
        <v>38</v>
      </c>
      <c r="Y3361" s="156" t="s">
        <v>38</v>
      </c>
      <c r="Z3361" s="156" t="s">
        <v>38</v>
      </c>
      <c r="AA3361" s="156" t="s">
        <v>38</v>
      </c>
      <c r="AB3361" s="156" t="s">
        <v>38</v>
      </c>
      <c r="AC3361" s="156" t="s">
        <v>38</v>
      </c>
      <c r="AD3361" s="96" t="s">
        <v>290</v>
      </c>
      <c r="AE3361" s="156" t="s">
        <v>38</v>
      </c>
      <c r="AF3361" s="156" t="s">
        <v>38</v>
      </c>
      <c r="AG3361" s="156" t="s">
        <v>38</v>
      </c>
      <c r="AH3361" s="156" t="s">
        <v>38</v>
      </c>
      <c r="AI3361" s="156" t="s">
        <v>38</v>
      </c>
      <c r="AJ3361" s="156" t="s">
        <v>38</v>
      </c>
      <c r="AK3361" s="156" t="s">
        <v>38</v>
      </c>
    </row>
    <row r="3362" spans="23:37" ht="16.5" customHeight="1" x14ac:dyDescent="0.25">
      <c r="W3362" s="156" t="s">
        <v>38</v>
      </c>
      <c r="X3362" s="156" t="s">
        <v>38</v>
      </c>
      <c r="Y3362" s="156" t="s">
        <v>38</v>
      </c>
      <c r="Z3362" s="156" t="s">
        <v>38</v>
      </c>
      <c r="AA3362" s="156" t="s">
        <v>38</v>
      </c>
      <c r="AB3362" s="156" t="s">
        <v>38</v>
      </c>
      <c r="AC3362" s="156" t="s">
        <v>38</v>
      </c>
      <c r="AD3362" s="96" t="s">
        <v>290</v>
      </c>
      <c r="AE3362" s="156" t="s">
        <v>38</v>
      </c>
      <c r="AF3362" s="156" t="s">
        <v>38</v>
      </c>
      <c r="AG3362" s="156" t="s">
        <v>38</v>
      </c>
      <c r="AH3362" s="156" t="s">
        <v>38</v>
      </c>
      <c r="AI3362" s="156" t="s">
        <v>38</v>
      </c>
      <c r="AJ3362" s="156" t="s">
        <v>38</v>
      </c>
      <c r="AK3362" s="156" t="s">
        <v>38</v>
      </c>
    </row>
    <row r="3363" spans="23:37" ht="16.5" customHeight="1" x14ac:dyDescent="0.25">
      <c r="W3363" s="156" t="s">
        <v>38</v>
      </c>
      <c r="X3363" s="156" t="s">
        <v>38</v>
      </c>
      <c r="Y3363" s="156" t="s">
        <v>38</v>
      </c>
      <c r="Z3363" s="156" t="s">
        <v>38</v>
      </c>
      <c r="AA3363" s="156" t="s">
        <v>38</v>
      </c>
      <c r="AB3363" s="156" t="s">
        <v>38</v>
      </c>
      <c r="AC3363" s="156" t="s">
        <v>38</v>
      </c>
      <c r="AD3363" s="96" t="s">
        <v>290</v>
      </c>
      <c r="AE3363" s="156" t="s">
        <v>38</v>
      </c>
      <c r="AF3363" s="156" t="s">
        <v>38</v>
      </c>
      <c r="AG3363" s="156" t="s">
        <v>38</v>
      </c>
      <c r="AH3363" s="156" t="s">
        <v>38</v>
      </c>
      <c r="AI3363" s="156" t="s">
        <v>38</v>
      </c>
      <c r="AJ3363" s="156" t="s">
        <v>38</v>
      </c>
      <c r="AK3363" s="156" t="s">
        <v>38</v>
      </c>
    </row>
    <row r="3364" spans="23:37" ht="16.5" customHeight="1" x14ac:dyDescent="0.25">
      <c r="W3364" s="156" t="s">
        <v>38</v>
      </c>
      <c r="X3364" s="156" t="s">
        <v>38</v>
      </c>
      <c r="Y3364" s="156" t="s">
        <v>38</v>
      </c>
      <c r="Z3364" s="156" t="s">
        <v>38</v>
      </c>
      <c r="AA3364" s="156" t="s">
        <v>38</v>
      </c>
      <c r="AB3364" s="156" t="s">
        <v>38</v>
      </c>
      <c r="AC3364" s="156" t="s">
        <v>38</v>
      </c>
      <c r="AD3364" s="96" t="s">
        <v>290</v>
      </c>
      <c r="AE3364" s="156" t="s">
        <v>38</v>
      </c>
      <c r="AF3364" s="156" t="s">
        <v>38</v>
      </c>
      <c r="AG3364" s="156" t="s">
        <v>38</v>
      </c>
      <c r="AH3364" s="156" t="s">
        <v>38</v>
      </c>
      <c r="AI3364" s="156" t="s">
        <v>38</v>
      </c>
      <c r="AJ3364" s="156" t="s">
        <v>38</v>
      </c>
      <c r="AK3364" s="156" t="s">
        <v>38</v>
      </c>
    </row>
    <row r="3365" spans="23:37" ht="16.5" customHeight="1" x14ac:dyDescent="0.25">
      <c r="W3365" s="156" t="s">
        <v>38</v>
      </c>
      <c r="X3365" s="156" t="s">
        <v>38</v>
      </c>
      <c r="Y3365" s="156" t="s">
        <v>38</v>
      </c>
      <c r="Z3365" s="156" t="s">
        <v>38</v>
      </c>
      <c r="AA3365" s="156" t="s">
        <v>38</v>
      </c>
      <c r="AB3365" s="156" t="s">
        <v>38</v>
      </c>
      <c r="AC3365" s="156" t="s">
        <v>38</v>
      </c>
      <c r="AD3365" s="96" t="s">
        <v>290</v>
      </c>
      <c r="AE3365" s="156" t="s">
        <v>38</v>
      </c>
      <c r="AF3365" s="156" t="s">
        <v>38</v>
      </c>
      <c r="AG3365" s="156" t="s">
        <v>38</v>
      </c>
      <c r="AH3365" s="156" t="s">
        <v>38</v>
      </c>
      <c r="AI3365" s="156" t="s">
        <v>38</v>
      </c>
      <c r="AJ3365" s="156" t="s">
        <v>38</v>
      </c>
      <c r="AK3365" s="156" t="s">
        <v>38</v>
      </c>
    </row>
    <row r="3366" spans="23:37" ht="16.5" customHeight="1" x14ac:dyDescent="0.25">
      <c r="W3366" s="156" t="s">
        <v>38</v>
      </c>
      <c r="X3366" s="156" t="s">
        <v>38</v>
      </c>
      <c r="Y3366" s="156" t="s">
        <v>38</v>
      </c>
      <c r="Z3366" s="156" t="s">
        <v>38</v>
      </c>
      <c r="AA3366" s="156" t="s">
        <v>38</v>
      </c>
      <c r="AB3366" s="156" t="s">
        <v>38</v>
      </c>
      <c r="AC3366" s="156" t="s">
        <v>38</v>
      </c>
      <c r="AD3366" s="96" t="s">
        <v>290</v>
      </c>
      <c r="AE3366" s="156" t="s">
        <v>38</v>
      </c>
      <c r="AF3366" s="156" t="s">
        <v>38</v>
      </c>
      <c r="AG3366" s="156" t="s">
        <v>38</v>
      </c>
      <c r="AH3366" s="156" t="s">
        <v>38</v>
      </c>
      <c r="AI3366" s="156" t="s">
        <v>38</v>
      </c>
      <c r="AJ3366" s="156" t="s">
        <v>38</v>
      </c>
      <c r="AK3366" s="156" t="s">
        <v>38</v>
      </c>
    </row>
    <row r="3367" spans="23:37" ht="16.5" customHeight="1" x14ac:dyDescent="0.25">
      <c r="W3367" s="156" t="s">
        <v>38</v>
      </c>
      <c r="X3367" s="156" t="s">
        <v>38</v>
      </c>
      <c r="Y3367" s="156" t="s">
        <v>38</v>
      </c>
      <c r="Z3367" s="156" t="s">
        <v>38</v>
      </c>
      <c r="AA3367" s="156" t="s">
        <v>38</v>
      </c>
      <c r="AB3367" s="156" t="s">
        <v>38</v>
      </c>
      <c r="AC3367" s="156" t="s">
        <v>38</v>
      </c>
      <c r="AD3367" s="96" t="s">
        <v>290</v>
      </c>
      <c r="AE3367" s="156" t="s">
        <v>38</v>
      </c>
      <c r="AF3367" s="156" t="s">
        <v>38</v>
      </c>
      <c r="AG3367" s="156" t="s">
        <v>38</v>
      </c>
      <c r="AH3367" s="156" t="s">
        <v>38</v>
      </c>
      <c r="AI3367" s="156" t="s">
        <v>38</v>
      </c>
      <c r="AJ3367" s="156" t="s">
        <v>38</v>
      </c>
      <c r="AK3367" s="156" t="s">
        <v>38</v>
      </c>
    </row>
    <row r="3368" spans="23:37" ht="16.5" customHeight="1" x14ac:dyDescent="0.25">
      <c r="W3368" s="156" t="s">
        <v>38</v>
      </c>
      <c r="X3368" s="156" t="s">
        <v>38</v>
      </c>
      <c r="Y3368" s="156" t="s">
        <v>38</v>
      </c>
      <c r="Z3368" s="156" t="s">
        <v>38</v>
      </c>
      <c r="AA3368" s="156" t="s">
        <v>38</v>
      </c>
      <c r="AB3368" s="156" t="s">
        <v>38</v>
      </c>
      <c r="AC3368" s="156" t="s">
        <v>38</v>
      </c>
      <c r="AD3368" s="96" t="s">
        <v>290</v>
      </c>
      <c r="AE3368" s="156" t="s">
        <v>38</v>
      </c>
      <c r="AF3368" s="156" t="s">
        <v>38</v>
      </c>
      <c r="AG3368" s="156" t="s">
        <v>38</v>
      </c>
      <c r="AH3368" s="156" t="s">
        <v>38</v>
      </c>
      <c r="AI3368" s="156" t="s">
        <v>38</v>
      </c>
      <c r="AJ3368" s="156" t="s">
        <v>38</v>
      </c>
      <c r="AK3368" s="156" t="s">
        <v>38</v>
      </c>
    </row>
    <row r="3369" spans="23:37" ht="16.5" customHeight="1" x14ac:dyDescent="0.25">
      <c r="W3369" s="156" t="s">
        <v>38</v>
      </c>
      <c r="X3369" s="156" t="s">
        <v>38</v>
      </c>
      <c r="Y3369" s="156" t="s">
        <v>38</v>
      </c>
      <c r="Z3369" s="156" t="s">
        <v>38</v>
      </c>
      <c r="AA3369" s="156" t="s">
        <v>38</v>
      </c>
      <c r="AB3369" s="156" t="s">
        <v>38</v>
      </c>
      <c r="AC3369" s="156" t="s">
        <v>38</v>
      </c>
      <c r="AD3369" s="96" t="s">
        <v>290</v>
      </c>
      <c r="AE3369" s="156" t="s">
        <v>38</v>
      </c>
      <c r="AF3369" s="156" t="s">
        <v>38</v>
      </c>
      <c r="AG3369" s="156" t="s">
        <v>38</v>
      </c>
      <c r="AH3369" s="156" t="s">
        <v>38</v>
      </c>
      <c r="AI3369" s="156" t="s">
        <v>38</v>
      </c>
      <c r="AJ3369" s="156" t="s">
        <v>38</v>
      </c>
      <c r="AK3369" s="156" t="s">
        <v>38</v>
      </c>
    </row>
    <row r="3370" spans="23:37" ht="16.5" customHeight="1" x14ac:dyDescent="0.25">
      <c r="W3370" s="156" t="s">
        <v>38</v>
      </c>
      <c r="X3370" s="156" t="s">
        <v>38</v>
      </c>
      <c r="Y3370" s="156" t="s">
        <v>38</v>
      </c>
      <c r="Z3370" s="156" t="s">
        <v>38</v>
      </c>
      <c r="AA3370" s="156" t="s">
        <v>38</v>
      </c>
      <c r="AB3370" s="156" t="s">
        <v>38</v>
      </c>
      <c r="AC3370" s="156" t="s">
        <v>38</v>
      </c>
      <c r="AD3370" s="96" t="s">
        <v>290</v>
      </c>
      <c r="AE3370" s="156" t="s">
        <v>38</v>
      </c>
      <c r="AF3370" s="156" t="s">
        <v>38</v>
      </c>
      <c r="AG3370" s="156" t="s">
        <v>38</v>
      </c>
      <c r="AH3370" s="156" t="s">
        <v>38</v>
      </c>
      <c r="AI3370" s="156" t="s">
        <v>38</v>
      </c>
      <c r="AJ3370" s="156" t="s">
        <v>38</v>
      </c>
      <c r="AK3370" s="156" t="s">
        <v>38</v>
      </c>
    </row>
    <row r="3371" spans="23:37" ht="16.5" customHeight="1" x14ac:dyDescent="0.25">
      <c r="W3371" s="156" t="s">
        <v>38</v>
      </c>
      <c r="X3371" s="156" t="s">
        <v>38</v>
      </c>
      <c r="Y3371" s="156" t="s">
        <v>38</v>
      </c>
      <c r="Z3371" s="156" t="s">
        <v>38</v>
      </c>
      <c r="AA3371" s="156" t="s">
        <v>38</v>
      </c>
      <c r="AB3371" s="156" t="s">
        <v>38</v>
      </c>
      <c r="AC3371" s="156" t="s">
        <v>38</v>
      </c>
      <c r="AD3371" s="96" t="s">
        <v>290</v>
      </c>
      <c r="AE3371" s="156" t="s">
        <v>38</v>
      </c>
      <c r="AF3371" s="156" t="s">
        <v>38</v>
      </c>
      <c r="AG3371" s="156" t="s">
        <v>38</v>
      </c>
      <c r="AH3371" s="156" t="s">
        <v>38</v>
      </c>
      <c r="AI3371" s="156" t="s">
        <v>38</v>
      </c>
      <c r="AJ3371" s="156" t="s">
        <v>38</v>
      </c>
      <c r="AK3371" s="156" t="s">
        <v>38</v>
      </c>
    </row>
    <row r="3372" spans="23:37" ht="16.5" customHeight="1" x14ac:dyDescent="0.25">
      <c r="W3372" s="156" t="s">
        <v>38</v>
      </c>
      <c r="X3372" s="156" t="s">
        <v>38</v>
      </c>
      <c r="Y3372" s="156" t="s">
        <v>38</v>
      </c>
      <c r="Z3372" s="156" t="s">
        <v>38</v>
      </c>
      <c r="AA3372" s="156" t="s">
        <v>38</v>
      </c>
      <c r="AB3372" s="156" t="s">
        <v>38</v>
      </c>
      <c r="AC3372" s="156" t="s">
        <v>38</v>
      </c>
      <c r="AD3372" s="96" t="s">
        <v>290</v>
      </c>
      <c r="AE3372" s="156" t="s">
        <v>38</v>
      </c>
      <c r="AF3372" s="156" t="s">
        <v>38</v>
      </c>
      <c r="AG3372" s="156" t="s">
        <v>38</v>
      </c>
      <c r="AH3372" s="156" t="s">
        <v>38</v>
      </c>
      <c r="AI3372" s="156" t="s">
        <v>38</v>
      </c>
      <c r="AJ3372" s="156" t="s">
        <v>38</v>
      </c>
      <c r="AK3372" s="156" t="s">
        <v>38</v>
      </c>
    </row>
    <row r="3373" spans="23:37" ht="16.5" customHeight="1" x14ac:dyDescent="0.25">
      <c r="W3373" s="156" t="s">
        <v>38</v>
      </c>
      <c r="X3373" s="156" t="s">
        <v>38</v>
      </c>
      <c r="Y3373" s="156" t="s">
        <v>38</v>
      </c>
      <c r="Z3373" s="156" t="s">
        <v>38</v>
      </c>
      <c r="AA3373" s="156" t="s">
        <v>38</v>
      </c>
      <c r="AB3373" s="156" t="s">
        <v>38</v>
      </c>
      <c r="AC3373" s="156" t="s">
        <v>38</v>
      </c>
      <c r="AD3373" s="96" t="s">
        <v>290</v>
      </c>
      <c r="AE3373" s="156" t="s">
        <v>38</v>
      </c>
      <c r="AF3373" s="156" t="s">
        <v>38</v>
      </c>
      <c r="AG3373" s="156" t="s">
        <v>38</v>
      </c>
      <c r="AH3373" s="156" t="s">
        <v>38</v>
      </c>
      <c r="AI3373" s="156" t="s">
        <v>38</v>
      </c>
      <c r="AJ3373" s="156" t="s">
        <v>38</v>
      </c>
      <c r="AK3373" s="156" t="s">
        <v>38</v>
      </c>
    </row>
    <row r="3374" spans="23:37" ht="16.5" customHeight="1" x14ac:dyDescent="0.25">
      <c r="W3374" s="156" t="s">
        <v>38</v>
      </c>
      <c r="X3374" s="156" t="s">
        <v>38</v>
      </c>
      <c r="Y3374" s="156" t="s">
        <v>38</v>
      </c>
      <c r="Z3374" s="156" t="s">
        <v>38</v>
      </c>
      <c r="AA3374" s="156" t="s">
        <v>38</v>
      </c>
      <c r="AB3374" s="156" t="s">
        <v>38</v>
      </c>
      <c r="AC3374" s="156" t="s">
        <v>38</v>
      </c>
      <c r="AD3374" s="96" t="s">
        <v>290</v>
      </c>
      <c r="AE3374" s="156" t="s">
        <v>38</v>
      </c>
      <c r="AF3374" s="156" t="s">
        <v>38</v>
      </c>
      <c r="AG3374" s="156" t="s">
        <v>38</v>
      </c>
      <c r="AH3374" s="156" t="s">
        <v>38</v>
      </c>
      <c r="AI3374" s="156" t="s">
        <v>38</v>
      </c>
      <c r="AJ3374" s="156" t="s">
        <v>38</v>
      </c>
      <c r="AK3374" s="156" t="s">
        <v>38</v>
      </c>
    </row>
    <row r="3375" spans="23:37" ht="16.5" customHeight="1" x14ac:dyDescent="0.25">
      <c r="W3375" s="156" t="s">
        <v>38</v>
      </c>
      <c r="X3375" s="156" t="s">
        <v>38</v>
      </c>
      <c r="Y3375" s="156" t="s">
        <v>38</v>
      </c>
      <c r="Z3375" s="156" t="s">
        <v>38</v>
      </c>
      <c r="AA3375" s="156" t="s">
        <v>38</v>
      </c>
      <c r="AB3375" s="156" t="s">
        <v>38</v>
      </c>
      <c r="AC3375" s="156" t="s">
        <v>38</v>
      </c>
      <c r="AD3375" s="96" t="s">
        <v>290</v>
      </c>
      <c r="AE3375" s="156" t="s">
        <v>38</v>
      </c>
      <c r="AF3375" s="156" t="s">
        <v>38</v>
      </c>
      <c r="AG3375" s="156" t="s">
        <v>38</v>
      </c>
      <c r="AH3375" s="156" t="s">
        <v>38</v>
      </c>
      <c r="AI3375" s="156" t="s">
        <v>38</v>
      </c>
      <c r="AJ3375" s="156" t="s">
        <v>38</v>
      </c>
      <c r="AK3375" s="156" t="s">
        <v>38</v>
      </c>
    </row>
    <row r="3376" spans="23:37" ht="16.5" customHeight="1" x14ac:dyDescent="0.25">
      <c r="W3376" s="156" t="s">
        <v>38</v>
      </c>
      <c r="X3376" s="156" t="s">
        <v>38</v>
      </c>
      <c r="Y3376" s="156" t="s">
        <v>38</v>
      </c>
      <c r="Z3376" s="156" t="s">
        <v>38</v>
      </c>
      <c r="AA3376" s="156" t="s">
        <v>38</v>
      </c>
      <c r="AB3376" s="156" t="s">
        <v>38</v>
      </c>
      <c r="AC3376" s="156" t="s">
        <v>38</v>
      </c>
      <c r="AD3376" s="96" t="s">
        <v>290</v>
      </c>
      <c r="AE3376" s="156" t="s">
        <v>38</v>
      </c>
      <c r="AF3376" s="156" t="s">
        <v>38</v>
      </c>
      <c r="AG3376" s="156" t="s">
        <v>38</v>
      </c>
      <c r="AH3376" s="156" t="s">
        <v>38</v>
      </c>
      <c r="AI3376" s="156" t="s">
        <v>38</v>
      </c>
      <c r="AJ3376" s="156" t="s">
        <v>38</v>
      </c>
      <c r="AK3376" s="156" t="s">
        <v>38</v>
      </c>
    </row>
    <row r="3377" spans="23:37" ht="16.5" customHeight="1" x14ac:dyDescent="0.25">
      <c r="W3377" s="156" t="s">
        <v>38</v>
      </c>
      <c r="X3377" s="156" t="s">
        <v>38</v>
      </c>
      <c r="Y3377" s="156" t="s">
        <v>38</v>
      </c>
      <c r="Z3377" s="156" t="s">
        <v>38</v>
      </c>
      <c r="AA3377" s="156" t="s">
        <v>38</v>
      </c>
      <c r="AB3377" s="156" t="s">
        <v>38</v>
      </c>
      <c r="AC3377" s="156" t="s">
        <v>38</v>
      </c>
      <c r="AD3377" s="96" t="s">
        <v>290</v>
      </c>
      <c r="AE3377" s="156" t="s">
        <v>38</v>
      </c>
      <c r="AF3377" s="156" t="s">
        <v>38</v>
      </c>
      <c r="AG3377" s="156" t="s">
        <v>38</v>
      </c>
      <c r="AH3377" s="156" t="s">
        <v>38</v>
      </c>
      <c r="AI3377" s="156" t="s">
        <v>38</v>
      </c>
      <c r="AJ3377" s="156" t="s">
        <v>38</v>
      </c>
      <c r="AK3377" s="156" t="s">
        <v>38</v>
      </c>
    </row>
    <row r="3378" spans="23:37" ht="16.5" customHeight="1" x14ac:dyDescent="0.25">
      <c r="W3378" s="156" t="s">
        <v>38</v>
      </c>
      <c r="X3378" s="156" t="s">
        <v>38</v>
      </c>
      <c r="Y3378" s="156" t="s">
        <v>38</v>
      </c>
      <c r="Z3378" s="156" t="s">
        <v>38</v>
      </c>
      <c r="AA3378" s="156" t="s">
        <v>38</v>
      </c>
      <c r="AB3378" s="156" t="s">
        <v>38</v>
      </c>
      <c r="AC3378" s="156" t="s">
        <v>38</v>
      </c>
      <c r="AD3378" s="96" t="s">
        <v>290</v>
      </c>
      <c r="AE3378" s="156" t="s">
        <v>38</v>
      </c>
      <c r="AF3378" s="156" t="s">
        <v>38</v>
      </c>
      <c r="AG3378" s="156" t="s">
        <v>38</v>
      </c>
      <c r="AH3378" s="156" t="s">
        <v>38</v>
      </c>
      <c r="AI3378" s="156" t="s">
        <v>38</v>
      </c>
      <c r="AJ3378" s="156" t="s">
        <v>38</v>
      </c>
      <c r="AK3378" s="156" t="s">
        <v>38</v>
      </c>
    </row>
    <row r="3379" spans="23:37" ht="16.5" customHeight="1" x14ac:dyDescent="0.25">
      <c r="W3379" s="156" t="s">
        <v>38</v>
      </c>
      <c r="X3379" s="156" t="s">
        <v>38</v>
      </c>
      <c r="Y3379" s="156" t="s">
        <v>38</v>
      </c>
      <c r="Z3379" s="156" t="s">
        <v>38</v>
      </c>
      <c r="AA3379" s="156" t="s">
        <v>38</v>
      </c>
      <c r="AB3379" s="156" t="s">
        <v>38</v>
      </c>
      <c r="AC3379" s="156" t="s">
        <v>38</v>
      </c>
      <c r="AD3379" s="96" t="s">
        <v>290</v>
      </c>
      <c r="AE3379" s="156" t="s">
        <v>38</v>
      </c>
      <c r="AF3379" s="156" t="s">
        <v>38</v>
      </c>
      <c r="AG3379" s="156" t="s">
        <v>38</v>
      </c>
      <c r="AH3379" s="156" t="s">
        <v>38</v>
      </c>
      <c r="AI3379" s="156" t="s">
        <v>38</v>
      </c>
      <c r="AJ3379" s="156" t="s">
        <v>38</v>
      </c>
      <c r="AK3379" s="156" t="s">
        <v>38</v>
      </c>
    </row>
    <row r="3380" spans="23:37" ht="16.5" customHeight="1" x14ac:dyDescent="0.25">
      <c r="W3380" s="156" t="s">
        <v>38</v>
      </c>
      <c r="X3380" s="156" t="s">
        <v>38</v>
      </c>
      <c r="Y3380" s="156" t="s">
        <v>38</v>
      </c>
      <c r="Z3380" s="156" t="s">
        <v>38</v>
      </c>
      <c r="AA3380" s="156" t="s">
        <v>38</v>
      </c>
      <c r="AB3380" s="156" t="s">
        <v>38</v>
      </c>
      <c r="AC3380" s="156" t="s">
        <v>38</v>
      </c>
      <c r="AD3380" s="96" t="s">
        <v>290</v>
      </c>
      <c r="AE3380" s="156" t="s">
        <v>38</v>
      </c>
      <c r="AF3380" s="156" t="s">
        <v>38</v>
      </c>
      <c r="AG3380" s="156" t="s">
        <v>38</v>
      </c>
      <c r="AH3380" s="156" t="s">
        <v>38</v>
      </c>
      <c r="AI3380" s="156" t="s">
        <v>38</v>
      </c>
      <c r="AJ3380" s="156" t="s">
        <v>38</v>
      </c>
      <c r="AK3380" s="156" t="s">
        <v>38</v>
      </c>
    </row>
    <row r="3381" spans="23:37" ht="16.5" customHeight="1" x14ac:dyDescent="0.25">
      <c r="W3381" s="156" t="s">
        <v>38</v>
      </c>
      <c r="X3381" s="156" t="s">
        <v>38</v>
      </c>
      <c r="Y3381" s="156" t="s">
        <v>38</v>
      </c>
      <c r="Z3381" s="156" t="s">
        <v>38</v>
      </c>
      <c r="AA3381" s="156" t="s">
        <v>38</v>
      </c>
      <c r="AB3381" s="156" t="s">
        <v>38</v>
      </c>
      <c r="AC3381" s="156" t="s">
        <v>38</v>
      </c>
      <c r="AD3381" s="96" t="s">
        <v>290</v>
      </c>
      <c r="AE3381" s="156" t="s">
        <v>38</v>
      </c>
      <c r="AF3381" s="156" t="s">
        <v>38</v>
      </c>
      <c r="AG3381" s="156" t="s">
        <v>38</v>
      </c>
      <c r="AH3381" s="156" t="s">
        <v>38</v>
      </c>
      <c r="AI3381" s="156" t="s">
        <v>38</v>
      </c>
      <c r="AJ3381" s="156" t="s">
        <v>38</v>
      </c>
      <c r="AK3381" s="156" t="s">
        <v>38</v>
      </c>
    </row>
    <row r="3382" spans="23:37" ht="16.5" customHeight="1" x14ac:dyDescent="0.25">
      <c r="W3382" s="156" t="s">
        <v>38</v>
      </c>
      <c r="X3382" s="156" t="s">
        <v>38</v>
      </c>
      <c r="Y3382" s="156" t="s">
        <v>38</v>
      </c>
      <c r="Z3382" s="156" t="s">
        <v>38</v>
      </c>
      <c r="AA3382" s="156" t="s">
        <v>38</v>
      </c>
      <c r="AB3382" s="156" t="s">
        <v>38</v>
      </c>
      <c r="AC3382" s="156" t="s">
        <v>38</v>
      </c>
      <c r="AD3382" s="96" t="s">
        <v>290</v>
      </c>
      <c r="AE3382" s="156" t="s">
        <v>38</v>
      </c>
      <c r="AF3382" s="156" t="s">
        <v>38</v>
      </c>
      <c r="AG3382" s="156" t="s">
        <v>38</v>
      </c>
      <c r="AH3382" s="156" t="s">
        <v>38</v>
      </c>
      <c r="AI3382" s="156" t="s">
        <v>38</v>
      </c>
      <c r="AJ3382" s="156" t="s">
        <v>38</v>
      </c>
      <c r="AK3382" s="156" t="s">
        <v>38</v>
      </c>
    </row>
    <row r="3383" spans="23:37" ht="16.5" customHeight="1" x14ac:dyDescent="0.25">
      <c r="W3383" s="156" t="s">
        <v>38</v>
      </c>
      <c r="X3383" s="156" t="s">
        <v>38</v>
      </c>
      <c r="Y3383" s="156" t="s">
        <v>38</v>
      </c>
      <c r="Z3383" s="156" t="s">
        <v>38</v>
      </c>
      <c r="AA3383" s="156" t="s">
        <v>38</v>
      </c>
      <c r="AB3383" s="156" t="s">
        <v>38</v>
      </c>
      <c r="AC3383" s="156" t="s">
        <v>38</v>
      </c>
      <c r="AD3383" s="96" t="s">
        <v>290</v>
      </c>
      <c r="AE3383" s="156" t="s">
        <v>38</v>
      </c>
      <c r="AF3383" s="156" t="s">
        <v>38</v>
      </c>
      <c r="AG3383" s="156" t="s">
        <v>38</v>
      </c>
      <c r="AH3383" s="156" t="s">
        <v>38</v>
      </c>
      <c r="AI3383" s="156" t="s">
        <v>38</v>
      </c>
      <c r="AJ3383" s="156" t="s">
        <v>38</v>
      </c>
      <c r="AK3383" s="156" t="s">
        <v>38</v>
      </c>
    </row>
    <row r="3384" spans="23:37" ht="16.5" customHeight="1" x14ac:dyDescent="0.25">
      <c r="W3384" s="156" t="s">
        <v>38</v>
      </c>
      <c r="X3384" s="156" t="s">
        <v>38</v>
      </c>
      <c r="Y3384" s="156" t="s">
        <v>38</v>
      </c>
      <c r="Z3384" s="156" t="s">
        <v>38</v>
      </c>
      <c r="AA3384" s="156" t="s">
        <v>38</v>
      </c>
      <c r="AB3384" s="156" t="s">
        <v>38</v>
      </c>
      <c r="AC3384" s="156" t="s">
        <v>38</v>
      </c>
      <c r="AD3384" s="96" t="s">
        <v>290</v>
      </c>
      <c r="AE3384" s="156" t="s">
        <v>38</v>
      </c>
      <c r="AF3384" s="156" t="s">
        <v>38</v>
      </c>
      <c r="AG3384" s="156" t="s">
        <v>38</v>
      </c>
      <c r="AH3384" s="156" t="s">
        <v>38</v>
      </c>
      <c r="AI3384" s="156" t="s">
        <v>38</v>
      </c>
      <c r="AJ3384" s="156" t="s">
        <v>38</v>
      </c>
      <c r="AK3384" s="156" t="s">
        <v>38</v>
      </c>
    </row>
    <row r="3385" spans="23:37" ht="16.5" customHeight="1" x14ac:dyDescent="0.25">
      <c r="W3385" s="156" t="s">
        <v>38</v>
      </c>
      <c r="X3385" s="156" t="s">
        <v>38</v>
      </c>
      <c r="Y3385" s="156" t="s">
        <v>38</v>
      </c>
      <c r="Z3385" s="156" t="s">
        <v>38</v>
      </c>
      <c r="AA3385" s="156" t="s">
        <v>38</v>
      </c>
      <c r="AB3385" s="156" t="s">
        <v>38</v>
      </c>
      <c r="AC3385" s="156" t="s">
        <v>38</v>
      </c>
      <c r="AD3385" s="96" t="s">
        <v>290</v>
      </c>
      <c r="AE3385" s="156" t="s">
        <v>38</v>
      </c>
      <c r="AF3385" s="156" t="s">
        <v>38</v>
      </c>
      <c r="AG3385" s="156" t="s">
        <v>38</v>
      </c>
      <c r="AH3385" s="156" t="s">
        <v>38</v>
      </c>
      <c r="AI3385" s="156" t="s">
        <v>38</v>
      </c>
      <c r="AJ3385" s="156" t="s">
        <v>38</v>
      </c>
      <c r="AK3385" s="156" t="s">
        <v>38</v>
      </c>
    </row>
    <row r="3386" spans="23:37" ht="16.5" customHeight="1" x14ac:dyDescent="0.25">
      <c r="W3386" s="156" t="s">
        <v>38</v>
      </c>
      <c r="X3386" s="156" t="s">
        <v>38</v>
      </c>
      <c r="Y3386" s="156" t="s">
        <v>38</v>
      </c>
      <c r="Z3386" s="156" t="s">
        <v>38</v>
      </c>
      <c r="AA3386" s="156" t="s">
        <v>38</v>
      </c>
      <c r="AB3386" s="156" t="s">
        <v>38</v>
      </c>
      <c r="AC3386" s="156" t="s">
        <v>38</v>
      </c>
      <c r="AD3386" s="96" t="s">
        <v>290</v>
      </c>
      <c r="AE3386" s="156" t="s">
        <v>38</v>
      </c>
      <c r="AF3386" s="156" t="s">
        <v>38</v>
      </c>
      <c r="AG3386" s="156" t="s">
        <v>38</v>
      </c>
      <c r="AH3386" s="156" t="s">
        <v>38</v>
      </c>
      <c r="AI3386" s="156" t="s">
        <v>38</v>
      </c>
      <c r="AJ3386" s="156" t="s">
        <v>38</v>
      </c>
      <c r="AK3386" s="156" t="s">
        <v>38</v>
      </c>
    </row>
    <row r="3387" spans="23:37" ht="16.5" customHeight="1" x14ac:dyDescent="0.25">
      <c r="W3387" s="156" t="s">
        <v>38</v>
      </c>
      <c r="X3387" s="156" t="s">
        <v>38</v>
      </c>
      <c r="Y3387" s="156" t="s">
        <v>38</v>
      </c>
      <c r="Z3387" s="156" t="s">
        <v>38</v>
      </c>
      <c r="AA3387" s="156" t="s">
        <v>38</v>
      </c>
      <c r="AB3387" s="156" t="s">
        <v>38</v>
      </c>
      <c r="AC3387" s="156" t="s">
        <v>38</v>
      </c>
      <c r="AD3387" s="96" t="s">
        <v>290</v>
      </c>
      <c r="AE3387" s="156" t="s">
        <v>38</v>
      </c>
      <c r="AF3387" s="156" t="s">
        <v>38</v>
      </c>
      <c r="AG3387" s="156" t="s">
        <v>38</v>
      </c>
      <c r="AH3387" s="156" t="s">
        <v>38</v>
      </c>
      <c r="AI3387" s="156" t="s">
        <v>38</v>
      </c>
      <c r="AJ3387" s="156" t="s">
        <v>38</v>
      </c>
      <c r="AK3387" s="156" t="s">
        <v>38</v>
      </c>
    </row>
    <row r="3388" spans="23:37" ht="16.5" customHeight="1" x14ac:dyDescent="0.25">
      <c r="W3388" s="156" t="s">
        <v>38</v>
      </c>
      <c r="X3388" s="156" t="s">
        <v>38</v>
      </c>
      <c r="Y3388" s="156" t="s">
        <v>38</v>
      </c>
      <c r="Z3388" s="156" t="s">
        <v>38</v>
      </c>
      <c r="AA3388" s="156" t="s">
        <v>38</v>
      </c>
      <c r="AB3388" s="156" t="s">
        <v>38</v>
      </c>
      <c r="AC3388" s="156" t="s">
        <v>38</v>
      </c>
      <c r="AD3388" s="96" t="s">
        <v>290</v>
      </c>
      <c r="AE3388" s="156" t="s">
        <v>38</v>
      </c>
      <c r="AF3388" s="156" t="s">
        <v>38</v>
      </c>
      <c r="AG3388" s="156" t="s">
        <v>38</v>
      </c>
      <c r="AH3388" s="156" t="s">
        <v>38</v>
      </c>
      <c r="AI3388" s="156" t="s">
        <v>38</v>
      </c>
      <c r="AJ3388" s="156" t="s">
        <v>38</v>
      </c>
      <c r="AK3388" s="156" t="s">
        <v>38</v>
      </c>
    </row>
    <row r="3389" spans="23:37" ht="16.5" customHeight="1" x14ac:dyDescent="0.25">
      <c r="W3389" s="156" t="s">
        <v>38</v>
      </c>
      <c r="X3389" s="156" t="s">
        <v>38</v>
      </c>
      <c r="Y3389" s="156" t="s">
        <v>38</v>
      </c>
      <c r="Z3389" s="156" t="s">
        <v>38</v>
      </c>
      <c r="AA3389" s="156" t="s">
        <v>38</v>
      </c>
      <c r="AB3389" s="156" t="s">
        <v>38</v>
      </c>
      <c r="AC3389" s="156" t="s">
        <v>38</v>
      </c>
      <c r="AD3389" s="96" t="s">
        <v>290</v>
      </c>
      <c r="AE3389" s="156" t="s">
        <v>38</v>
      </c>
      <c r="AF3389" s="156" t="s">
        <v>38</v>
      </c>
      <c r="AG3389" s="156" t="s">
        <v>38</v>
      </c>
      <c r="AH3389" s="156" t="s">
        <v>38</v>
      </c>
      <c r="AI3389" s="156" t="s">
        <v>38</v>
      </c>
      <c r="AJ3389" s="156" t="s">
        <v>38</v>
      </c>
      <c r="AK3389" s="156" t="s">
        <v>38</v>
      </c>
    </row>
    <row r="3390" spans="23:37" ht="16.5" customHeight="1" x14ac:dyDescent="0.25">
      <c r="W3390" s="156" t="s">
        <v>38</v>
      </c>
      <c r="X3390" s="156" t="s">
        <v>38</v>
      </c>
      <c r="Y3390" s="156" t="s">
        <v>38</v>
      </c>
      <c r="Z3390" s="156" t="s">
        <v>38</v>
      </c>
      <c r="AA3390" s="156" t="s">
        <v>38</v>
      </c>
      <c r="AB3390" s="156" t="s">
        <v>38</v>
      </c>
      <c r="AC3390" s="156" t="s">
        <v>38</v>
      </c>
      <c r="AD3390" s="96" t="s">
        <v>290</v>
      </c>
      <c r="AE3390" s="156" t="s">
        <v>38</v>
      </c>
      <c r="AF3390" s="156" t="s">
        <v>38</v>
      </c>
      <c r="AG3390" s="156" t="s">
        <v>38</v>
      </c>
      <c r="AH3390" s="156" t="s">
        <v>38</v>
      </c>
      <c r="AI3390" s="156" t="s">
        <v>38</v>
      </c>
      <c r="AJ3390" s="156" t="s">
        <v>38</v>
      </c>
      <c r="AK3390" s="156" t="s">
        <v>38</v>
      </c>
    </row>
    <row r="3391" spans="23:37" ht="16.5" customHeight="1" x14ac:dyDescent="0.25">
      <c r="W3391" s="156" t="s">
        <v>38</v>
      </c>
      <c r="X3391" s="156" t="s">
        <v>38</v>
      </c>
      <c r="Y3391" s="156" t="s">
        <v>38</v>
      </c>
      <c r="Z3391" s="156" t="s">
        <v>38</v>
      </c>
      <c r="AA3391" s="156" t="s">
        <v>38</v>
      </c>
      <c r="AB3391" s="156" t="s">
        <v>38</v>
      </c>
      <c r="AC3391" s="156" t="s">
        <v>38</v>
      </c>
      <c r="AD3391" s="96" t="s">
        <v>290</v>
      </c>
      <c r="AE3391" s="156" t="s">
        <v>38</v>
      </c>
      <c r="AF3391" s="156" t="s">
        <v>38</v>
      </c>
      <c r="AG3391" s="156" t="s">
        <v>38</v>
      </c>
      <c r="AH3391" s="156" t="s">
        <v>38</v>
      </c>
      <c r="AI3391" s="156" t="s">
        <v>38</v>
      </c>
      <c r="AJ3391" s="156" t="s">
        <v>38</v>
      </c>
      <c r="AK3391" s="156" t="s">
        <v>38</v>
      </c>
    </row>
    <row r="3392" spans="23:37" ht="16.5" customHeight="1" x14ac:dyDescent="0.25">
      <c r="W3392" s="156" t="s">
        <v>38</v>
      </c>
      <c r="X3392" s="156" t="s">
        <v>38</v>
      </c>
      <c r="Y3392" s="156" t="s">
        <v>38</v>
      </c>
      <c r="Z3392" s="156" t="s">
        <v>38</v>
      </c>
      <c r="AA3392" s="156" t="s">
        <v>38</v>
      </c>
      <c r="AB3392" s="156" t="s">
        <v>38</v>
      </c>
      <c r="AC3392" s="156" t="s">
        <v>38</v>
      </c>
      <c r="AD3392" s="96" t="s">
        <v>290</v>
      </c>
      <c r="AE3392" s="156" t="s">
        <v>38</v>
      </c>
      <c r="AF3392" s="156" t="s">
        <v>38</v>
      </c>
      <c r="AG3392" s="156" t="s">
        <v>38</v>
      </c>
      <c r="AH3392" s="156" t="s">
        <v>38</v>
      </c>
      <c r="AI3392" s="156" t="s">
        <v>38</v>
      </c>
      <c r="AJ3392" s="156" t="s">
        <v>38</v>
      </c>
      <c r="AK3392" s="156" t="s">
        <v>38</v>
      </c>
    </row>
    <row r="3393" spans="23:37" ht="16.5" customHeight="1" x14ac:dyDescent="0.25">
      <c r="W3393" s="156" t="s">
        <v>38</v>
      </c>
      <c r="X3393" s="156" t="s">
        <v>38</v>
      </c>
      <c r="Y3393" s="156" t="s">
        <v>38</v>
      </c>
      <c r="Z3393" s="156" t="s">
        <v>38</v>
      </c>
      <c r="AA3393" s="156" t="s">
        <v>38</v>
      </c>
      <c r="AB3393" s="156" t="s">
        <v>38</v>
      </c>
      <c r="AC3393" s="156" t="s">
        <v>38</v>
      </c>
      <c r="AD3393" s="96" t="s">
        <v>290</v>
      </c>
      <c r="AE3393" s="156" t="s">
        <v>38</v>
      </c>
      <c r="AF3393" s="156" t="s">
        <v>38</v>
      </c>
      <c r="AG3393" s="156" t="s">
        <v>38</v>
      </c>
      <c r="AH3393" s="156" t="s">
        <v>38</v>
      </c>
      <c r="AI3393" s="156" t="s">
        <v>38</v>
      </c>
      <c r="AJ3393" s="156" t="s">
        <v>38</v>
      </c>
      <c r="AK3393" s="156" t="s">
        <v>38</v>
      </c>
    </row>
    <row r="3394" spans="23:37" ht="16.5" customHeight="1" x14ac:dyDescent="0.25">
      <c r="W3394" s="156" t="s">
        <v>38</v>
      </c>
      <c r="X3394" s="156" t="s">
        <v>38</v>
      </c>
      <c r="Y3394" s="156" t="s">
        <v>38</v>
      </c>
      <c r="Z3394" s="156" t="s">
        <v>38</v>
      </c>
      <c r="AA3394" s="156" t="s">
        <v>38</v>
      </c>
      <c r="AB3394" s="156" t="s">
        <v>38</v>
      </c>
      <c r="AC3394" s="156" t="s">
        <v>38</v>
      </c>
      <c r="AD3394" s="96" t="s">
        <v>290</v>
      </c>
      <c r="AE3394" s="156" t="s">
        <v>38</v>
      </c>
      <c r="AF3394" s="156" t="s">
        <v>38</v>
      </c>
      <c r="AG3394" s="156" t="s">
        <v>38</v>
      </c>
      <c r="AH3394" s="156" t="s">
        <v>38</v>
      </c>
      <c r="AI3394" s="156" t="s">
        <v>38</v>
      </c>
      <c r="AJ3394" s="156" t="s">
        <v>38</v>
      </c>
      <c r="AK3394" s="156" t="s">
        <v>38</v>
      </c>
    </row>
    <row r="3395" spans="23:37" ht="16.5" customHeight="1" x14ac:dyDescent="0.25">
      <c r="W3395" s="156" t="s">
        <v>38</v>
      </c>
      <c r="X3395" s="156" t="s">
        <v>38</v>
      </c>
      <c r="Y3395" s="156" t="s">
        <v>38</v>
      </c>
      <c r="Z3395" s="156" t="s">
        <v>38</v>
      </c>
      <c r="AA3395" s="156" t="s">
        <v>38</v>
      </c>
      <c r="AB3395" s="156" t="s">
        <v>38</v>
      </c>
      <c r="AC3395" s="156" t="s">
        <v>38</v>
      </c>
      <c r="AD3395" s="96" t="s">
        <v>290</v>
      </c>
      <c r="AE3395" s="156" t="s">
        <v>38</v>
      </c>
      <c r="AF3395" s="156" t="s">
        <v>38</v>
      </c>
      <c r="AG3395" s="156" t="s">
        <v>38</v>
      </c>
      <c r="AH3395" s="156" t="s">
        <v>38</v>
      </c>
      <c r="AI3395" s="156" t="s">
        <v>38</v>
      </c>
      <c r="AJ3395" s="156" t="s">
        <v>38</v>
      </c>
      <c r="AK3395" s="156" t="s">
        <v>38</v>
      </c>
    </row>
    <row r="3396" spans="23:37" ht="16.5" customHeight="1" x14ac:dyDescent="0.25">
      <c r="W3396" s="156" t="s">
        <v>38</v>
      </c>
      <c r="X3396" s="156" t="s">
        <v>38</v>
      </c>
      <c r="Y3396" s="156" t="s">
        <v>38</v>
      </c>
      <c r="Z3396" s="156" t="s">
        <v>38</v>
      </c>
      <c r="AA3396" s="156" t="s">
        <v>38</v>
      </c>
      <c r="AB3396" s="156" t="s">
        <v>38</v>
      </c>
      <c r="AC3396" s="156" t="s">
        <v>38</v>
      </c>
      <c r="AD3396" s="96" t="s">
        <v>290</v>
      </c>
      <c r="AE3396" s="156" t="s">
        <v>38</v>
      </c>
      <c r="AF3396" s="156" t="s">
        <v>38</v>
      </c>
      <c r="AG3396" s="156" t="s">
        <v>38</v>
      </c>
      <c r="AH3396" s="156" t="s">
        <v>38</v>
      </c>
      <c r="AI3396" s="156" t="s">
        <v>38</v>
      </c>
      <c r="AJ3396" s="156" t="s">
        <v>38</v>
      </c>
      <c r="AK3396" s="156" t="s">
        <v>38</v>
      </c>
    </row>
    <row r="3397" spans="23:37" ht="16.5" customHeight="1" x14ac:dyDescent="0.25">
      <c r="W3397" s="156" t="s">
        <v>38</v>
      </c>
      <c r="X3397" s="156" t="s">
        <v>38</v>
      </c>
      <c r="Y3397" s="156" t="s">
        <v>38</v>
      </c>
      <c r="Z3397" s="156" t="s">
        <v>38</v>
      </c>
      <c r="AA3397" s="156" t="s">
        <v>38</v>
      </c>
      <c r="AB3397" s="156" t="s">
        <v>38</v>
      </c>
      <c r="AC3397" s="156" t="s">
        <v>38</v>
      </c>
      <c r="AD3397" s="96" t="s">
        <v>290</v>
      </c>
      <c r="AE3397" s="156" t="s">
        <v>38</v>
      </c>
      <c r="AF3397" s="156" t="s">
        <v>38</v>
      </c>
      <c r="AG3397" s="156" t="s">
        <v>38</v>
      </c>
      <c r="AH3397" s="156" t="s">
        <v>38</v>
      </c>
      <c r="AI3397" s="156" t="s">
        <v>38</v>
      </c>
      <c r="AJ3397" s="156" t="s">
        <v>38</v>
      </c>
      <c r="AK3397" s="156" t="s">
        <v>38</v>
      </c>
    </row>
    <row r="3398" spans="23:37" ht="16.5" customHeight="1" x14ac:dyDescent="0.25">
      <c r="W3398" s="156" t="s">
        <v>38</v>
      </c>
      <c r="X3398" s="156" t="s">
        <v>38</v>
      </c>
      <c r="Y3398" s="156" t="s">
        <v>38</v>
      </c>
      <c r="Z3398" s="156" t="s">
        <v>38</v>
      </c>
      <c r="AA3398" s="156" t="s">
        <v>38</v>
      </c>
      <c r="AB3398" s="156" t="s">
        <v>38</v>
      </c>
      <c r="AC3398" s="156" t="s">
        <v>38</v>
      </c>
      <c r="AD3398" s="96" t="s">
        <v>290</v>
      </c>
      <c r="AE3398" s="156" t="s">
        <v>38</v>
      </c>
      <c r="AF3398" s="156" t="s">
        <v>38</v>
      </c>
      <c r="AG3398" s="156" t="s">
        <v>38</v>
      </c>
      <c r="AH3398" s="156" t="s">
        <v>38</v>
      </c>
      <c r="AI3398" s="156" t="s">
        <v>38</v>
      </c>
      <c r="AJ3398" s="156" t="s">
        <v>38</v>
      </c>
      <c r="AK3398" s="156" t="s">
        <v>38</v>
      </c>
    </row>
    <row r="3399" spans="23:37" ht="16.5" customHeight="1" x14ac:dyDescent="0.25">
      <c r="W3399" s="156" t="s">
        <v>38</v>
      </c>
      <c r="X3399" s="156" t="s">
        <v>38</v>
      </c>
      <c r="Y3399" s="156" t="s">
        <v>38</v>
      </c>
      <c r="Z3399" s="156" t="s">
        <v>38</v>
      </c>
      <c r="AA3399" s="156" t="s">
        <v>38</v>
      </c>
      <c r="AB3399" s="156" t="s">
        <v>38</v>
      </c>
      <c r="AC3399" s="156" t="s">
        <v>38</v>
      </c>
      <c r="AD3399" s="96" t="s">
        <v>290</v>
      </c>
      <c r="AE3399" s="156" t="s">
        <v>38</v>
      </c>
      <c r="AF3399" s="156" t="s">
        <v>38</v>
      </c>
      <c r="AG3399" s="156" t="s">
        <v>38</v>
      </c>
      <c r="AH3399" s="156" t="s">
        <v>38</v>
      </c>
      <c r="AI3399" s="156" t="s">
        <v>38</v>
      </c>
      <c r="AJ3399" s="156" t="s">
        <v>38</v>
      </c>
      <c r="AK3399" s="156" t="s">
        <v>38</v>
      </c>
    </row>
    <row r="3400" spans="23:37" ht="16.5" customHeight="1" x14ac:dyDescent="0.25">
      <c r="W3400" s="156" t="s">
        <v>38</v>
      </c>
      <c r="X3400" s="156" t="s">
        <v>38</v>
      </c>
      <c r="Y3400" s="156" t="s">
        <v>38</v>
      </c>
      <c r="Z3400" s="156" t="s">
        <v>38</v>
      </c>
      <c r="AA3400" s="156" t="s">
        <v>38</v>
      </c>
      <c r="AB3400" s="156" t="s">
        <v>38</v>
      </c>
      <c r="AC3400" s="156" t="s">
        <v>38</v>
      </c>
      <c r="AD3400" s="96" t="s">
        <v>290</v>
      </c>
      <c r="AE3400" s="156" t="s">
        <v>38</v>
      </c>
      <c r="AF3400" s="156" t="s">
        <v>38</v>
      </c>
      <c r="AG3400" s="156" t="s">
        <v>38</v>
      </c>
      <c r="AH3400" s="156" t="s">
        <v>38</v>
      </c>
      <c r="AI3400" s="156" t="s">
        <v>38</v>
      </c>
      <c r="AJ3400" s="156" t="s">
        <v>38</v>
      </c>
      <c r="AK3400" s="156" t="s">
        <v>38</v>
      </c>
    </row>
    <row r="3401" spans="23:37" ht="16.5" customHeight="1" x14ac:dyDescent="0.25">
      <c r="W3401" s="156" t="s">
        <v>38</v>
      </c>
      <c r="X3401" s="156" t="s">
        <v>38</v>
      </c>
      <c r="Y3401" s="156" t="s">
        <v>38</v>
      </c>
      <c r="Z3401" s="156" t="s">
        <v>38</v>
      </c>
      <c r="AA3401" s="156" t="s">
        <v>38</v>
      </c>
      <c r="AB3401" s="156" t="s">
        <v>38</v>
      </c>
      <c r="AC3401" s="156" t="s">
        <v>38</v>
      </c>
      <c r="AD3401" s="96" t="s">
        <v>290</v>
      </c>
      <c r="AE3401" s="156" t="s">
        <v>38</v>
      </c>
      <c r="AF3401" s="156" t="s">
        <v>38</v>
      </c>
      <c r="AG3401" s="156" t="s">
        <v>38</v>
      </c>
      <c r="AH3401" s="156" t="s">
        <v>38</v>
      </c>
      <c r="AI3401" s="156" t="s">
        <v>38</v>
      </c>
      <c r="AJ3401" s="156" t="s">
        <v>38</v>
      </c>
      <c r="AK3401" s="156" t="s">
        <v>38</v>
      </c>
    </row>
    <row r="3402" spans="23:37" ht="16.5" customHeight="1" x14ac:dyDescent="0.25">
      <c r="W3402" s="156" t="s">
        <v>38</v>
      </c>
      <c r="X3402" s="156" t="s">
        <v>38</v>
      </c>
      <c r="Y3402" s="156" t="s">
        <v>38</v>
      </c>
      <c r="Z3402" s="156" t="s">
        <v>38</v>
      </c>
      <c r="AA3402" s="156" t="s">
        <v>38</v>
      </c>
      <c r="AB3402" s="156" t="s">
        <v>38</v>
      </c>
      <c r="AC3402" s="156" t="s">
        <v>38</v>
      </c>
      <c r="AD3402" s="96" t="s">
        <v>290</v>
      </c>
      <c r="AE3402" s="156" t="s">
        <v>38</v>
      </c>
      <c r="AF3402" s="156" t="s">
        <v>38</v>
      </c>
      <c r="AG3402" s="156" t="s">
        <v>38</v>
      </c>
      <c r="AH3402" s="156" t="s">
        <v>38</v>
      </c>
      <c r="AI3402" s="156" t="s">
        <v>38</v>
      </c>
      <c r="AJ3402" s="156" t="s">
        <v>38</v>
      </c>
      <c r="AK3402" s="156" t="s">
        <v>38</v>
      </c>
    </row>
    <row r="3403" spans="23:37" ht="16.5" customHeight="1" x14ac:dyDescent="0.25">
      <c r="W3403" s="156" t="s">
        <v>38</v>
      </c>
      <c r="X3403" s="156" t="s">
        <v>38</v>
      </c>
      <c r="Y3403" s="156" t="s">
        <v>38</v>
      </c>
      <c r="Z3403" s="156" t="s">
        <v>38</v>
      </c>
      <c r="AA3403" s="156" t="s">
        <v>38</v>
      </c>
      <c r="AB3403" s="156" t="s">
        <v>38</v>
      </c>
      <c r="AC3403" s="156" t="s">
        <v>38</v>
      </c>
      <c r="AD3403" s="96" t="s">
        <v>290</v>
      </c>
      <c r="AE3403" s="156" t="s">
        <v>38</v>
      </c>
      <c r="AF3403" s="156" t="s">
        <v>38</v>
      </c>
      <c r="AG3403" s="156" t="s">
        <v>38</v>
      </c>
      <c r="AH3403" s="156" t="s">
        <v>38</v>
      </c>
      <c r="AI3403" s="156" t="s">
        <v>38</v>
      </c>
      <c r="AJ3403" s="156" t="s">
        <v>38</v>
      </c>
      <c r="AK3403" s="156" t="s">
        <v>38</v>
      </c>
    </row>
    <row r="3404" spans="23:37" ht="16.5" customHeight="1" x14ac:dyDescent="0.25">
      <c r="W3404" s="156" t="s">
        <v>38</v>
      </c>
      <c r="X3404" s="156" t="s">
        <v>38</v>
      </c>
      <c r="Y3404" s="156" t="s">
        <v>38</v>
      </c>
      <c r="Z3404" s="156" t="s">
        <v>38</v>
      </c>
      <c r="AA3404" s="156" t="s">
        <v>38</v>
      </c>
      <c r="AB3404" s="156" t="s">
        <v>38</v>
      </c>
      <c r="AC3404" s="156" t="s">
        <v>38</v>
      </c>
      <c r="AD3404" s="96" t="s">
        <v>290</v>
      </c>
      <c r="AE3404" s="156" t="s">
        <v>38</v>
      </c>
      <c r="AF3404" s="156" t="s">
        <v>38</v>
      </c>
      <c r="AG3404" s="156" t="s">
        <v>38</v>
      </c>
      <c r="AH3404" s="156" t="s">
        <v>38</v>
      </c>
      <c r="AI3404" s="156" t="s">
        <v>38</v>
      </c>
      <c r="AJ3404" s="156" t="s">
        <v>38</v>
      </c>
      <c r="AK3404" s="156" t="s">
        <v>38</v>
      </c>
    </row>
    <row r="3405" spans="23:37" ht="16.5" customHeight="1" x14ac:dyDescent="0.25">
      <c r="W3405" s="156" t="s">
        <v>38</v>
      </c>
      <c r="X3405" s="156" t="s">
        <v>38</v>
      </c>
      <c r="Y3405" s="156" t="s">
        <v>38</v>
      </c>
      <c r="Z3405" s="156" t="s">
        <v>38</v>
      </c>
      <c r="AA3405" s="156" t="s">
        <v>38</v>
      </c>
      <c r="AB3405" s="156" t="s">
        <v>38</v>
      </c>
      <c r="AC3405" s="156" t="s">
        <v>38</v>
      </c>
      <c r="AD3405" s="96" t="s">
        <v>290</v>
      </c>
      <c r="AE3405" s="156" t="s">
        <v>38</v>
      </c>
      <c r="AF3405" s="156" t="s">
        <v>38</v>
      </c>
      <c r="AG3405" s="156" t="s">
        <v>38</v>
      </c>
      <c r="AH3405" s="156" t="s">
        <v>38</v>
      </c>
      <c r="AI3405" s="156" t="s">
        <v>38</v>
      </c>
      <c r="AJ3405" s="156" t="s">
        <v>38</v>
      </c>
      <c r="AK3405" s="156" t="s">
        <v>38</v>
      </c>
    </row>
    <row r="3406" spans="23:37" ht="16.5" customHeight="1" x14ac:dyDescent="0.25">
      <c r="W3406" s="156" t="s">
        <v>38</v>
      </c>
      <c r="X3406" s="156" t="s">
        <v>38</v>
      </c>
      <c r="Y3406" s="156" t="s">
        <v>38</v>
      </c>
      <c r="Z3406" s="156" t="s">
        <v>38</v>
      </c>
      <c r="AA3406" s="156" t="s">
        <v>38</v>
      </c>
      <c r="AB3406" s="156" t="s">
        <v>38</v>
      </c>
      <c r="AC3406" s="156" t="s">
        <v>38</v>
      </c>
      <c r="AD3406" s="96" t="s">
        <v>290</v>
      </c>
      <c r="AE3406" s="156" t="s">
        <v>38</v>
      </c>
      <c r="AF3406" s="156" t="s">
        <v>38</v>
      </c>
      <c r="AG3406" s="156" t="s">
        <v>38</v>
      </c>
      <c r="AH3406" s="156" t="s">
        <v>38</v>
      </c>
      <c r="AI3406" s="156" t="s">
        <v>38</v>
      </c>
      <c r="AJ3406" s="156" t="s">
        <v>38</v>
      </c>
      <c r="AK3406" s="156" t="s">
        <v>38</v>
      </c>
    </row>
    <row r="3407" spans="23:37" ht="16.5" customHeight="1" x14ac:dyDescent="0.25">
      <c r="W3407" s="156" t="s">
        <v>38</v>
      </c>
      <c r="X3407" s="156" t="s">
        <v>38</v>
      </c>
      <c r="Y3407" s="156" t="s">
        <v>38</v>
      </c>
      <c r="Z3407" s="156" t="s">
        <v>38</v>
      </c>
      <c r="AA3407" s="156" t="s">
        <v>38</v>
      </c>
      <c r="AB3407" s="156" t="s">
        <v>38</v>
      </c>
      <c r="AC3407" s="156" t="s">
        <v>38</v>
      </c>
      <c r="AD3407" s="96" t="s">
        <v>290</v>
      </c>
      <c r="AE3407" s="156" t="s">
        <v>38</v>
      </c>
      <c r="AF3407" s="156" t="s">
        <v>38</v>
      </c>
      <c r="AG3407" s="156" t="s">
        <v>38</v>
      </c>
      <c r="AH3407" s="156" t="s">
        <v>38</v>
      </c>
      <c r="AI3407" s="156" t="s">
        <v>38</v>
      </c>
      <c r="AJ3407" s="156" t="s">
        <v>38</v>
      </c>
      <c r="AK3407" s="156" t="s">
        <v>38</v>
      </c>
    </row>
    <row r="3408" spans="23:37" ht="16.5" customHeight="1" x14ac:dyDescent="0.25">
      <c r="W3408" s="156" t="s">
        <v>38</v>
      </c>
      <c r="X3408" s="156" t="s">
        <v>38</v>
      </c>
      <c r="Y3408" s="156" t="s">
        <v>38</v>
      </c>
      <c r="Z3408" s="156" t="s">
        <v>38</v>
      </c>
      <c r="AA3408" s="156" t="s">
        <v>38</v>
      </c>
      <c r="AB3408" s="156" t="s">
        <v>38</v>
      </c>
      <c r="AC3408" s="156" t="s">
        <v>38</v>
      </c>
      <c r="AD3408" s="96" t="s">
        <v>290</v>
      </c>
      <c r="AE3408" s="156" t="s">
        <v>38</v>
      </c>
      <c r="AF3408" s="156" t="s">
        <v>38</v>
      </c>
      <c r="AG3408" s="156" t="s">
        <v>38</v>
      </c>
      <c r="AH3408" s="156" t="s">
        <v>38</v>
      </c>
      <c r="AI3408" s="156" t="s">
        <v>38</v>
      </c>
      <c r="AJ3408" s="156" t="s">
        <v>38</v>
      </c>
      <c r="AK3408" s="156" t="s">
        <v>38</v>
      </c>
    </row>
    <row r="3409" spans="23:37" ht="16.5" customHeight="1" x14ac:dyDescent="0.25">
      <c r="W3409" s="156" t="s">
        <v>38</v>
      </c>
      <c r="X3409" s="156" t="s">
        <v>38</v>
      </c>
      <c r="Y3409" s="156" t="s">
        <v>38</v>
      </c>
      <c r="Z3409" s="156" t="s">
        <v>38</v>
      </c>
      <c r="AA3409" s="156" t="s">
        <v>38</v>
      </c>
      <c r="AB3409" s="156" t="s">
        <v>38</v>
      </c>
      <c r="AC3409" s="156" t="s">
        <v>38</v>
      </c>
      <c r="AD3409" s="96" t="s">
        <v>290</v>
      </c>
      <c r="AE3409" s="156" t="s">
        <v>38</v>
      </c>
      <c r="AF3409" s="156" t="s">
        <v>38</v>
      </c>
      <c r="AG3409" s="156" t="s">
        <v>38</v>
      </c>
      <c r="AH3409" s="156" t="s">
        <v>38</v>
      </c>
      <c r="AI3409" s="156" t="s">
        <v>38</v>
      </c>
      <c r="AJ3409" s="156" t="s">
        <v>38</v>
      </c>
      <c r="AK3409" s="156" t="s">
        <v>38</v>
      </c>
    </row>
    <row r="3410" spans="23:37" ht="16.5" customHeight="1" x14ac:dyDescent="0.25">
      <c r="W3410" s="156" t="s">
        <v>38</v>
      </c>
      <c r="X3410" s="156" t="s">
        <v>38</v>
      </c>
      <c r="Y3410" s="156" t="s">
        <v>38</v>
      </c>
      <c r="Z3410" s="156" t="s">
        <v>38</v>
      </c>
      <c r="AA3410" s="156" t="s">
        <v>38</v>
      </c>
      <c r="AB3410" s="156" t="s">
        <v>38</v>
      </c>
      <c r="AC3410" s="156" t="s">
        <v>38</v>
      </c>
      <c r="AD3410" s="96" t="s">
        <v>290</v>
      </c>
      <c r="AE3410" s="156" t="s">
        <v>38</v>
      </c>
      <c r="AF3410" s="156" t="s">
        <v>38</v>
      </c>
      <c r="AG3410" s="156" t="s">
        <v>38</v>
      </c>
      <c r="AH3410" s="156" t="s">
        <v>38</v>
      </c>
      <c r="AI3410" s="156" t="s">
        <v>38</v>
      </c>
      <c r="AJ3410" s="156" t="s">
        <v>38</v>
      </c>
      <c r="AK3410" s="156" t="s">
        <v>38</v>
      </c>
    </row>
    <row r="3411" spans="23:37" ht="16.5" customHeight="1" x14ac:dyDescent="0.25">
      <c r="W3411" s="156" t="s">
        <v>38</v>
      </c>
      <c r="X3411" s="156" t="s">
        <v>38</v>
      </c>
      <c r="Y3411" s="156" t="s">
        <v>38</v>
      </c>
      <c r="Z3411" s="156" t="s">
        <v>38</v>
      </c>
      <c r="AA3411" s="156" t="s">
        <v>38</v>
      </c>
      <c r="AB3411" s="156" t="s">
        <v>38</v>
      </c>
      <c r="AC3411" s="156" t="s">
        <v>38</v>
      </c>
      <c r="AD3411" s="96" t="s">
        <v>290</v>
      </c>
      <c r="AE3411" s="156" t="s">
        <v>38</v>
      </c>
      <c r="AF3411" s="156" t="s">
        <v>38</v>
      </c>
      <c r="AG3411" s="156" t="s">
        <v>38</v>
      </c>
      <c r="AH3411" s="156" t="s">
        <v>38</v>
      </c>
      <c r="AI3411" s="156" t="s">
        <v>38</v>
      </c>
      <c r="AJ3411" s="156" t="s">
        <v>38</v>
      </c>
      <c r="AK3411" s="156" t="s">
        <v>38</v>
      </c>
    </row>
    <row r="3412" spans="23:37" ht="16.5" customHeight="1" x14ac:dyDescent="0.25">
      <c r="W3412" s="156" t="s">
        <v>38</v>
      </c>
      <c r="X3412" s="156" t="s">
        <v>38</v>
      </c>
      <c r="Y3412" s="156" t="s">
        <v>38</v>
      </c>
      <c r="Z3412" s="156" t="s">
        <v>38</v>
      </c>
      <c r="AA3412" s="156" t="s">
        <v>38</v>
      </c>
      <c r="AB3412" s="156" t="s">
        <v>38</v>
      </c>
      <c r="AC3412" s="156" t="s">
        <v>38</v>
      </c>
      <c r="AD3412" s="96" t="s">
        <v>290</v>
      </c>
      <c r="AE3412" s="156" t="s">
        <v>38</v>
      </c>
      <c r="AF3412" s="156" t="s">
        <v>38</v>
      </c>
      <c r="AG3412" s="156" t="s">
        <v>38</v>
      </c>
      <c r="AH3412" s="156" t="s">
        <v>38</v>
      </c>
      <c r="AI3412" s="156" t="s">
        <v>38</v>
      </c>
      <c r="AJ3412" s="156" t="s">
        <v>38</v>
      </c>
      <c r="AK3412" s="156" t="s">
        <v>38</v>
      </c>
    </row>
    <row r="3413" spans="23:37" ht="16.5" customHeight="1" x14ac:dyDescent="0.25">
      <c r="W3413" s="156" t="s">
        <v>38</v>
      </c>
      <c r="X3413" s="156" t="s">
        <v>38</v>
      </c>
      <c r="Y3413" s="156" t="s">
        <v>38</v>
      </c>
      <c r="Z3413" s="156" t="s">
        <v>38</v>
      </c>
      <c r="AA3413" s="156" t="s">
        <v>38</v>
      </c>
      <c r="AB3413" s="156" t="s">
        <v>38</v>
      </c>
      <c r="AC3413" s="156" t="s">
        <v>38</v>
      </c>
      <c r="AD3413" s="96" t="s">
        <v>290</v>
      </c>
      <c r="AE3413" s="156" t="s">
        <v>38</v>
      </c>
      <c r="AF3413" s="156" t="s">
        <v>38</v>
      </c>
      <c r="AG3413" s="156" t="s">
        <v>38</v>
      </c>
      <c r="AH3413" s="156" t="s">
        <v>38</v>
      </c>
      <c r="AI3413" s="156" t="s">
        <v>38</v>
      </c>
      <c r="AJ3413" s="156" t="s">
        <v>38</v>
      </c>
      <c r="AK3413" s="156" t="s">
        <v>38</v>
      </c>
    </row>
    <row r="3414" spans="23:37" ht="16.5" customHeight="1" x14ac:dyDescent="0.25">
      <c r="W3414" s="156" t="s">
        <v>38</v>
      </c>
      <c r="X3414" s="156" t="s">
        <v>38</v>
      </c>
      <c r="Y3414" s="156" t="s">
        <v>38</v>
      </c>
      <c r="Z3414" s="156" t="s">
        <v>38</v>
      </c>
      <c r="AA3414" s="156" t="s">
        <v>38</v>
      </c>
      <c r="AB3414" s="156" t="s">
        <v>38</v>
      </c>
      <c r="AC3414" s="156" t="s">
        <v>38</v>
      </c>
      <c r="AD3414" s="96" t="s">
        <v>290</v>
      </c>
      <c r="AE3414" s="156" t="s">
        <v>38</v>
      </c>
      <c r="AF3414" s="156" t="s">
        <v>38</v>
      </c>
      <c r="AG3414" s="156" t="s">
        <v>38</v>
      </c>
      <c r="AH3414" s="156" t="s">
        <v>38</v>
      </c>
      <c r="AI3414" s="156" t="s">
        <v>38</v>
      </c>
      <c r="AJ3414" s="156" t="s">
        <v>38</v>
      </c>
      <c r="AK3414" s="156" t="s">
        <v>38</v>
      </c>
    </row>
    <row r="3415" spans="23:37" ht="16.5" customHeight="1" x14ac:dyDescent="0.25">
      <c r="W3415" s="156" t="s">
        <v>38</v>
      </c>
      <c r="X3415" s="156" t="s">
        <v>38</v>
      </c>
      <c r="Y3415" s="156" t="s">
        <v>38</v>
      </c>
      <c r="Z3415" s="156" t="s">
        <v>38</v>
      </c>
      <c r="AA3415" s="156" t="s">
        <v>38</v>
      </c>
      <c r="AB3415" s="156" t="s">
        <v>38</v>
      </c>
      <c r="AC3415" s="156" t="s">
        <v>38</v>
      </c>
      <c r="AD3415" s="96" t="s">
        <v>290</v>
      </c>
      <c r="AE3415" s="156" t="s">
        <v>38</v>
      </c>
      <c r="AF3415" s="156" t="s">
        <v>38</v>
      </c>
      <c r="AG3415" s="156" t="s">
        <v>38</v>
      </c>
      <c r="AH3415" s="156" t="s">
        <v>38</v>
      </c>
      <c r="AI3415" s="156" t="s">
        <v>38</v>
      </c>
      <c r="AJ3415" s="156" t="s">
        <v>38</v>
      </c>
      <c r="AK3415" s="156" t="s">
        <v>38</v>
      </c>
    </row>
    <row r="3416" spans="23:37" ht="16.5" customHeight="1" x14ac:dyDescent="0.25">
      <c r="W3416" s="156" t="s">
        <v>38</v>
      </c>
      <c r="X3416" s="156" t="s">
        <v>38</v>
      </c>
      <c r="Y3416" s="156" t="s">
        <v>38</v>
      </c>
      <c r="Z3416" s="156" t="s">
        <v>38</v>
      </c>
      <c r="AA3416" s="156" t="s">
        <v>38</v>
      </c>
      <c r="AB3416" s="156" t="s">
        <v>38</v>
      </c>
      <c r="AC3416" s="156" t="s">
        <v>38</v>
      </c>
      <c r="AD3416" s="96" t="s">
        <v>290</v>
      </c>
      <c r="AE3416" s="156" t="s">
        <v>38</v>
      </c>
      <c r="AF3416" s="156" t="s">
        <v>38</v>
      </c>
      <c r="AG3416" s="156" t="s">
        <v>38</v>
      </c>
      <c r="AH3416" s="156" t="s">
        <v>38</v>
      </c>
      <c r="AI3416" s="156" t="s">
        <v>38</v>
      </c>
      <c r="AJ3416" s="156" t="s">
        <v>38</v>
      </c>
      <c r="AK3416" s="156" t="s">
        <v>38</v>
      </c>
    </row>
    <row r="3417" spans="23:37" ht="16.5" customHeight="1" x14ac:dyDescent="0.25">
      <c r="W3417" s="156" t="s">
        <v>38</v>
      </c>
      <c r="X3417" s="156" t="s">
        <v>38</v>
      </c>
      <c r="Y3417" s="156" t="s">
        <v>38</v>
      </c>
      <c r="Z3417" s="156" t="s">
        <v>38</v>
      </c>
      <c r="AA3417" s="156" t="s">
        <v>38</v>
      </c>
      <c r="AB3417" s="156" t="s">
        <v>38</v>
      </c>
      <c r="AC3417" s="156" t="s">
        <v>38</v>
      </c>
      <c r="AD3417" s="96" t="s">
        <v>290</v>
      </c>
      <c r="AE3417" s="156" t="s">
        <v>38</v>
      </c>
      <c r="AF3417" s="156" t="s">
        <v>38</v>
      </c>
      <c r="AG3417" s="156" t="s">
        <v>38</v>
      </c>
      <c r="AH3417" s="156" t="s">
        <v>38</v>
      </c>
      <c r="AI3417" s="156" t="s">
        <v>38</v>
      </c>
      <c r="AJ3417" s="156" t="s">
        <v>38</v>
      </c>
      <c r="AK3417" s="156" t="s">
        <v>38</v>
      </c>
    </row>
    <row r="3418" spans="23:37" ht="16.5" customHeight="1" x14ac:dyDescent="0.25">
      <c r="W3418" s="156" t="s">
        <v>38</v>
      </c>
      <c r="X3418" s="156" t="s">
        <v>38</v>
      </c>
      <c r="Y3418" s="156" t="s">
        <v>38</v>
      </c>
      <c r="Z3418" s="156" t="s">
        <v>38</v>
      </c>
      <c r="AA3418" s="156" t="s">
        <v>38</v>
      </c>
      <c r="AB3418" s="156" t="s">
        <v>38</v>
      </c>
      <c r="AC3418" s="156" t="s">
        <v>38</v>
      </c>
      <c r="AD3418" s="96" t="s">
        <v>290</v>
      </c>
      <c r="AE3418" s="156" t="s">
        <v>38</v>
      </c>
      <c r="AF3418" s="156" t="s">
        <v>38</v>
      </c>
      <c r="AG3418" s="156" t="s">
        <v>38</v>
      </c>
      <c r="AH3418" s="156" t="s">
        <v>38</v>
      </c>
      <c r="AI3418" s="156" t="s">
        <v>38</v>
      </c>
      <c r="AJ3418" s="156" t="s">
        <v>38</v>
      </c>
      <c r="AK3418" s="156" t="s">
        <v>38</v>
      </c>
    </row>
    <row r="3419" spans="23:37" ht="16.5" customHeight="1" x14ac:dyDescent="0.25">
      <c r="W3419" s="156" t="s">
        <v>38</v>
      </c>
      <c r="X3419" s="156" t="s">
        <v>38</v>
      </c>
      <c r="Y3419" s="156" t="s">
        <v>38</v>
      </c>
      <c r="Z3419" s="156" t="s">
        <v>38</v>
      </c>
      <c r="AA3419" s="156" t="s">
        <v>38</v>
      </c>
      <c r="AB3419" s="156" t="s">
        <v>38</v>
      </c>
      <c r="AC3419" s="156" t="s">
        <v>38</v>
      </c>
      <c r="AD3419" s="96" t="s">
        <v>290</v>
      </c>
      <c r="AE3419" s="156" t="s">
        <v>38</v>
      </c>
      <c r="AF3419" s="156" t="s">
        <v>38</v>
      </c>
      <c r="AG3419" s="156" t="s">
        <v>38</v>
      </c>
      <c r="AH3419" s="156" t="s">
        <v>38</v>
      </c>
      <c r="AI3419" s="156" t="s">
        <v>38</v>
      </c>
      <c r="AJ3419" s="156" t="s">
        <v>38</v>
      </c>
      <c r="AK3419" s="156" t="s">
        <v>38</v>
      </c>
    </row>
    <row r="3420" spans="23:37" ht="16.5" customHeight="1" x14ac:dyDescent="0.25">
      <c r="W3420" s="156" t="s">
        <v>38</v>
      </c>
      <c r="X3420" s="156" t="s">
        <v>38</v>
      </c>
      <c r="Y3420" s="156" t="s">
        <v>38</v>
      </c>
      <c r="Z3420" s="156" t="s">
        <v>38</v>
      </c>
      <c r="AA3420" s="156" t="s">
        <v>38</v>
      </c>
      <c r="AB3420" s="156" t="s">
        <v>38</v>
      </c>
      <c r="AC3420" s="156" t="s">
        <v>38</v>
      </c>
      <c r="AD3420" s="96" t="s">
        <v>290</v>
      </c>
      <c r="AE3420" s="156" t="s">
        <v>38</v>
      </c>
      <c r="AF3420" s="156" t="s">
        <v>38</v>
      </c>
      <c r="AG3420" s="156" t="s">
        <v>38</v>
      </c>
      <c r="AH3420" s="156" t="s">
        <v>38</v>
      </c>
      <c r="AI3420" s="156" t="s">
        <v>38</v>
      </c>
      <c r="AJ3420" s="156" t="s">
        <v>38</v>
      </c>
      <c r="AK3420" s="156" t="s">
        <v>38</v>
      </c>
    </row>
    <row r="3421" spans="23:37" ht="16.5" customHeight="1" x14ac:dyDescent="0.25">
      <c r="W3421" s="156" t="s">
        <v>38</v>
      </c>
      <c r="X3421" s="156" t="s">
        <v>38</v>
      </c>
      <c r="Y3421" s="156" t="s">
        <v>38</v>
      </c>
      <c r="Z3421" s="156" t="s">
        <v>38</v>
      </c>
      <c r="AA3421" s="156" t="s">
        <v>38</v>
      </c>
      <c r="AB3421" s="156" t="s">
        <v>38</v>
      </c>
      <c r="AC3421" s="156" t="s">
        <v>38</v>
      </c>
      <c r="AD3421" s="96" t="s">
        <v>290</v>
      </c>
      <c r="AE3421" s="156" t="s">
        <v>38</v>
      </c>
      <c r="AF3421" s="156" t="s">
        <v>38</v>
      </c>
      <c r="AG3421" s="156" t="s">
        <v>38</v>
      </c>
      <c r="AH3421" s="156" t="s">
        <v>38</v>
      </c>
      <c r="AI3421" s="156" t="s">
        <v>38</v>
      </c>
      <c r="AJ3421" s="156" t="s">
        <v>38</v>
      </c>
      <c r="AK3421" s="156" t="s">
        <v>38</v>
      </c>
    </row>
    <row r="3422" spans="23:37" ht="16.5" customHeight="1" x14ac:dyDescent="0.25">
      <c r="W3422" s="156" t="s">
        <v>38</v>
      </c>
      <c r="X3422" s="156" t="s">
        <v>38</v>
      </c>
      <c r="Y3422" s="156" t="s">
        <v>38</v>
      </c>
      <c r="Z3422" s="156" t="s">
        <v>38</v>
      </c>
      <c r="AA3422" s="156" t="s">
        <v>38</v>
      </c>
      <c r="AB3422" s="156" t="s">
        <v>38</v>
      </c>
      <c r="AC3422" s="156" t="s">
        <v>38</v>
      </c>
      <c r="AD3422" s="96" t="s">
        <v>290</v>
      </c>
      <c r="AE3422" s="156" t="s">
        <v>38</v>
      </c>
      <c r="AF3422" s="156" t="s">
        <v>38</v>
      </c>
      <c r="AG3422" s="156" t="s">
        <v>38</v>
      </c>
      <c r="AH3422" s="156" t="s">
        <v>38</v>
      </c>
      <c r="AI3422" s="156" t="s">
        <v>38</v>
      </c>
      <c r="AJ3422" s="156" t="s">
        <v>38</v>
      </c>
      <c r="AK3422" s="156" t="s">
        <v>38</v>
      </c>
    </row>
    <row r="3423" spans="23:37" ht="16.5" customHeight="1" x14ac:dyDescent="0.25">
      <c r="W3423" s="156" t="s">
        <v>38</v>
      </c>
      <c r="X3423" s="156" t="s">
        <v>38</v>
      </c>
      <c r="Y3423" s="156" t="s">
        <v>38</v>
      </c>
      <c r="Z3423" s="156" t="s">
        <v>38</v>
      </c>
      <c r="AA3423" s="156" t="s">
        <v>38</v>
      </c>
      <c r="AB3423" s="156" t="s">
        <v>38</v>
      </c>
      <c r="AC3423" s="156" t="s">
        <v>38</v>
      </c>
      <c r="AD3423" s="96" t="s">
        <v>290</v>
      </c>
      <c r="AE3423" s="156" t="s">
        <v>38</v>
      </c>
      <c r="AF3423" s="156" t="s">
        <v>38</v>
      </c>
      <c r="AG3423" s="156" t="s">
        <v>38</v>
      </c>
      <c r="AH3423" s="156" t="s">
        <v>38</v>
      </c>
      <c r="AI3423" s="156" t="s">
        <v>38</v>
      </c>
      <c r="AJ3423" s="156" t="s">
        <v>38</v>
      </c>
      <c r="AK3423" s="156" t="s">
        <v>38</v>
      </c>
    </row>
    <row r="3424" spans="23:37" ht="16.5" customHeight="1" x14ac:dyDescent="0.25">
      <c r="W3424" s="156" t="s">
        <v>38</v>
      </c>
      <c r="X3424" s="156" t="s">
        <v>38</v>
      </c>
      <c r="Y3424" s="156" t="s">
        <v>38</v>
      </c>
      <c r="Z3424" s="156" t="s">
        <v>38</v>
      </c>
      <c r="AA3424" s="156" t="s">
        <v>38</v>
      </c>
      <c r="AB3424" s="156" t="s">
        <v>38</v>
      </c>
      <c r="AC3424" s="156" t="s">
        <v>38</v>
      </c>
      <c r="AD3424" s="96" t="s">
        <v>290</v>
      </c>
      <c r="AE3424" s="156" t="s">
        <v>38</v>
      </c>
      <c r="AF3424" s="156" t="s">
        <v>38</v>
      </c>
      <c r="AG3424" s="156" t="s">
        <v>38</v>
      </c>
      <c r="AH3424" s="156" t="s">
        <v>38</v>
      </c>
      <c r="AI3424" s="156" t="s">
        <v>38</v>
      </c>
      <c r="AJ3424" s="156" t="s">
        <v>38</v>
      </c>
      <c r="AK3424" s="156" t="s">
        <v>38</v>
      </c>
    </row>
    <row r="3425" spans="23:37" ht="16.5" customHeight="1" x14ac:dyDescent="0.25">
      <c r="W3425" s="156" t="s">
        <v>38</v>
      </c>
      <c r="X3425" s="156" t="s">
        <v>38</v>
      </c>
      <c r="Y3425" s="156" t="s">
        <v>38</v>
      </c>
      <c r="Z3425" s="156" t="s">
        <v>38</v>
      </c>
      <c r="AA3425" s="156" t="s">
        <v>38</v>
      </c>
      <c r="AB3425" s="156" t="s">
        <v>38</v>
      </c>
      <c r="AC3425" s="156" t="s">
        <v>38</v>
      </c>
      <c r="AD3425" s="96" t="s">
        <v>290</v>
      </c>
      <c r="AE3425" s="156" t="s">
        <v>38</v>
      </c>
      <c r="AF3425" s="156" t="s">
        <v>38</v>
      </c>
      <c r="AG3425" s="156" t="s">
        <v>38</v>
      </c>
      <c r="AH3425" s="156" t="s">
        <v>38</v>
      </c>
      <c r="AI3425" s="156" t="s">
        <v>38</v>
      </c>
      <c r="AJ3425" s="156" t="s">
        <v>38</v>
      </c>
      <c r="AK3425" s="156" t="s">
        <v>38</v>
      </c>
    </row>
    <row r="3426" spans="23:37" ht="16.5" customHeight="1" x14ac:dyDescent="0.25">
      <c r="W3426" s="156" t="s">
        <v>38</v>
      </c>
      <c r="X3426" s="156" t="s">
        <v>38</v>
      </c>
      <c r="Y3426" s="156" t="s">
        <v>38</v>
      </c>
      <c r="Z3426" s="156" t="s">
        <v>38</v>
      </c>
      <c r="AA3426" s="156" t="s">
        <v>38</v>
      </c>
      <c r="AB3426" s="156" t="s">
        <v>38</v>
      </c>
      <c r="AC3426" s="156" t="s">
        <v>38</v>
      </c>
      <c r="AD3426" s="96" t="s">
        <v>290</v>
      </c>
      <c r="AE3426" s="156" t="s">
        <v>38</v>
      </c>
      <c r="AF3426" s="156" t="s">
        <v>38</v>
      </c>
      <c r="AG3426" s="156" t="s">
        <v>38</v>
      </c>
      <c r="AH3426" s="156" t="s">
        <v>38</v>
      </c>
      <c r="AI3426" s="156" t="s">
        <v>38</v>
      </c>
      <c r="AJ3426" s="156" t="s">
        <v>38</v>
      </c>
      <c r="AK3426" s="156" t="s">
        <v>38</v>
      </c>
    </row>
    <row r="3427" spans="23:37" ht="16.5" customHeight="1" x14ac:dyDescent="0.25">
      <c r="W3427" s="156" t="s">
        <v>38</v>
      </c>
      <c r="X3427" s="156" t="s">
        <v>38</v>
      </c>
      <c r="Y3427" s="156" t="s">
        <v>38</v>
      </c>
      <c r="Z3427" s="156" t="s">
        <v>38</v>
      </c>
      <c r="AA3427" s="156" t="s">
        <v>38</v>
      </c>
      <c r="AB3427" s="156" t="s">
        <v>38</v>
      </c>
      <c r="AC3427" s="156" t="s">
        <v>38</v>
      </c>
      <c r="AD3427" s="96" t="s">
        <v>290</v>
      </c>
      <c r="AE3427" s="156" t="s">
        <v>38</v>
      </c>
      <c r="AF3427" s="156" t="s">
        <v>38</v>
      </c>
      <c r="AG3427" s="156" t="s">
        <v>38</v>
      </c>
      <c r="AH3427" s="156" t="s">
        <v>38</v>
      </c>
      <c r="AI3427" s="156" t="s">
        <v>38</v>
      </c>
      <c r="AJ3427" s="156" t="s">
        <v>38</v>
      </c>
      <c r="AK3427" s="156" t="s">
        <v>38</v>
      </c>
    </row>
    <row r="3428" spans="23:37" ht="16.5" customHeight="1" x14ac:dyDescent="0.25">
      <c r="W3428" s="156" t="s">
        <v>38</v>
      </c>
      <c r="X3428" s="156" t="s">
        <v>38</v>
      </c>
      <c r="Y3428" s="156" t="s">
        <v>38</v>
      </c>
      <c r="Z3428" s="156" t="s">
        <v>38</v>
      </c>
      <c r="AA3428" s="156" t="s">
        <v>38</v>
      </c>
      <c r="AB3428" s="156" t="s">
        <v>38</v>
      </c>
      <c r="AC3428" s="156" t="s">
        <v>38</v>
      </c>
      <c r="AD3428" s="96" t="s">
        <v>290</v>
      </c>
      <c r="AE3428" s="156" t="s">
        <v>38</v>
      </c>
      <c r="AF3428" s="156" t="s">
        <v>38</v>
      </c>
      <c r="AG3428" s="156" t="s">
        <v>38</v>
      </c>
      <c r="AH3428" s="156" t="s">
        <v>38</v>
      </c>
      <c r="AI3428" s="156" t="s">
        <v>38</v>
      </c>
      <c r="AJ3428" s="156" t="s">
        <v>38</v>
      </c>
      <c r="AK3428" s="156" t="s">
        <v>38</v>
      </c>
    </row>
    <row r="3429" spans="23:37" ht="16.5" customHeight="1" x14ac:dyDescent="0.25">
      <c r="W3429" s="156" t="s">
        <v>38</v>
      </c>
      <c r="X3429" s="156" t="s">
        <v>38</v>
      </c>
      <c r="Y3429" s="156" t="s">
        <v>38</v>
      </c>
      <c r="Z3429" s="156" t="s">
        <v>38</v>
      </c>
      <c r="AA3429" s="156" t="s">
        <v>38</v>
      </c>
      <c r="AB3429" s="156" t="s">
        <v>38</v>
      </c>
      <c r="AC3429" s="156" t="s">
        <v>38</v>
      </c>
      <c r="AD3429" s="96" t="s">
        <v>290</v>
      </c>
      <c r="AE3429" s="156" t="s">
        <v>38</v>
      </c>
      <c r="AF3429" s="156" t="s">
        <v>38</v>
      </c>
      <c r="AG3429" s="156" t="s">
        <v>38</v>
      </c>
      <c r="AH3429" s="156" t="s">
        <v>38</v>
      </c>
      <c r="AI3429" s="156" t="s">
        <v>38</v>
      </c>
      <c r="AJ3429" s="156" t="s">
        <v>38</v>
      </c>
      <c r="AK3429" s="156" t="s">
        <v>38</v>
      </c>
    </row>
    <row r="3430" spans="23:37" ht="16.5" customHeight="1" x14ac:dyDescent="0.25">
      <c r="W3430" s="156" t="s">
        <v>38</v>
      </c>
      <c r="X3430" s="156" t="s">
        <v>38</v>
      </c>
      <c r="Y3430" s="156" t="s">
        <v>38</v>
      </c>
      <c r="Z3430" s="156" t="s">
        <v>38</v>
      </c>
      <c r="AA3430" s="156" t="s">
        <v>38</v>
      </c>
      <c r="AB3430" s="156" t="s">
        <v>38</v>
      </c>
      <c r="AC3430" s="156" t="s">
        <v>38</v>
      </c>
      <c r="AD3430" s="96" t="s">
        <v>290</v>
      </c>
      <c r="AE3430" s="156" t="s">
        <v>38</v>
      </c>
      <c r="AF3430" s="156" t="s">
        <v>38</v>
      </c>
      <c r="AG3430" s="156" t="s">
        <v>38</v>
      </c>
      <c r="AH3430" s="156" t="s">
        <v>38</v>
      </c>
      <c r="AI3430" s="156" t="s">
        <v>38</v>
      </c>
      <c r="AJ3430" s="156" t="s">
        <v>38</v>
      </c>
      <c r="AK3430" s="156" t="s">
        <v>38</v>
      </c>
    </row>
    <row r="3431" spans="23:37" ht="16.5" customHeight="1" x14ac:dyDescent="0.25">
      <c r="W3431" s="156" t="s">
        <v>38</v>
      </c>
      <c r="X3431" s="156" t="s">
        <v>38</v>
      </c>
      <c r="Y3431" s="156" t="s">
        <v>38</v>
      </c>
      <c r="Z3431" s="156" t="s">
        <v>38</v>
      </c>
      <c r="AA3431" s="156" t="s">
        <v>38</v>
      </c>
      <c r="AB3431" s="156" t="s">
        <v>38</v>
      </c>
      <c r="AC3431" s="156" t="s">
        <v>38</v>
      </c>
      <c r="AD3431" s="96" t="s">
        <v>290</v>
      </c>
      <c r="AE3431" s="156" t="s">
        <v>38</v>
      </c>
      <c r="AF3431" s="156" t="s">
        <v>38</v>
      </c>
      <c r="AG3431" s="156" t="s">
        <v>38</v>
      </c>
      <c r="AH3431" s="156" t="s">
        <v>38</v>
      </c>
      <c r="AI3431" s="156" t="s">
        <v>38</v>
      </c>
      <c r="AJ3431" s="156" t="s">
        <v>38</v>
      </c>
      <c r="AK3431" s="156" t="s">
        <v>38</v>
      </c>
    </row>
    <row r="3432" spans="23:37" ht="16.5" customHeight="1" x14ac:dyDescent="0.25">
      <c r="W3432" s="156" t="s">
        <v>38</v>
      </c>
      <c r="X3432" s="156" t="s">
        <v>38</v>
      </c>
      <c r="Y3432" s="156" t="s">
        <v>38</v>
      </c>
      <c r="Z3432" s="156" t="s">
        <v>38</v>
      </c>
      <c r="AA3432" s="156" t="s">
        <v>38</v>
      </c>
      <c r="AB3432" s="156" t="s">
        <v>38</v>
      </c>
      <c r="AC3432" s="156" t="s">
        <v>38</v>
      </c>
      <c r="AD3432" s="96" t="s">
        <v>290</v>
      </c>
      <c r="AE3432" s="156" t="s">
        <v>38</v>
      </c>
      <c r="AF3432" s="156" t="s">
        <v>38</v>
      </c>
      <c r="AG3432" s="156" t="s">
        <v>38</v>
      </c>
      <c r="AH3432" s="156" t="s">
        <v>38</v>
      </c>
      <c r="AI3432" s="156" t="s">
        <v>38</v>
      </c>
      <c r="AJ3432" s="156" t="s">
        <v>38</v>
      </c>
      <c r="AK3432" s="156" t="s">
        <v>38</v>
      </c>
    </row>
    <row r="3433" spans="23:37" ht="16.5" customHeight="1" x14ac:dyDescent="0.25">
      <c r="W3433" s="156" t="s">
        <v>38</v>
      </c>
      <c r="X3433" s="156" t="s">
        <v>38</v>
      </c>
      <c r="Y3433" s="156" t="s">
        <v>38</v>
      </c>
      <c r="Z3433" s="156" t="s">
        <v>38</v>
      </c>
      <c r="AA3433" s="156" t="s">
        <v>38</v>
      </c>
      <c r="AB3433" s="156" t="s">
        <v>38</v>
      </c>
      <c r="AC3433" s="156" t="s">
        <v>38</v>
      </c>
      <c r="AD3433" s="96" t="s">
        <v>290</v>
      </c>
      <c r="AE3433" s="156" t="s">
        <v>38</v>
      </c>
      <c r="AF3433" s="156" t="s">
        <v>38</v>
      </c>
      <c r="AG3433" s="156" t="s">
        <v>38</v>
      </c>
      <c r="AH3433" s="156" t="s">
        <v>38</v>
      </c>
      <c r="AI3433" s="156" t="s">
        <v>38</v>
      </c>
      <c r="AJ3433" s="156" t="s">
        <v>38</v>
      </c>
      <c r="AK3433" s="156" t="s">
        <v>38</v>
      </c>
    </row>
    <row r="3434" spans="23:37" ht="16.5" customHeight="1" x14ac:dyDescent="0.25">
      <c r="W3434" s="156" t="s">
        <v>38</v>
      </c>
      <c r="X3434" s="156" t="s">
        <v>38</v>
      </c>
      <c r="Y3434" s="156" t="s">
        <v>38</v>
      </c>
      <c r="Z3434" s="156" t="s">
        <v>38</v>
      </c>
      <c r="AA3434" s="156" t="s">
        <v>38</v>
      </c>
      <c r="AB3434" s="156" t="s">
        <v>38</v>
      </c>
      <c r="AC3434" s="156" t="s">
        <v>38</v>
      </c>
      <c r="AD3434" s="96" t="s">
        <v>290</v>
      </c>
      <c r="AE3434" s="156" t="s">
        <v>38</v>
      </c>
      <c r="AF3434" s="156" t="s">
        <v>38</v>
      </c>
      <c r="AG3434" s="156" t="s">
        <v>38</v>
      </c>
      <c r="AH3434" s="156" t="s">
        <v>38</v>
      </c>
      <c r="AI3434" s="156" t="s">
        <v>38</v>
      </c>
      <c r="AJ3434" s="156" t="s">
        <v>38</v>
      </c>
      <c r="AK3434" s="156" t="s">
        <v>38</v>
      </c>
    </row>
    <row r="3435" spans="23:37" ht="16.5" customHeight="1" x14ac:dyDescent="0.25">
      <c r="W3435" s="156" t="s">
        <v>38</v>
      </c>
      <c r="X3435" s="156" t="s">
        <v>38</v>
      </c>
      <c r="Y3435" s="156" t="s">
        <v>38</v>
      </c>
      <c r="Z3435" s="156" t="s">
        <v>38</v>
      </c>
      <c r="AA3435" s="156" t="s">
        <v>38</v>
      </c>
      <c r="AB3435" s="156" t="s">
        <v>38</v>
      </c>
      <c r="AC3435" s="156" t="s">
        <v>38</v>
      </c>
      <c r="AD3435" s="96" t="s">
        <v>290</v>
      </c>
      <c r="AE3435" s="156" t="s">
        <v>38</v>
      </c>
      <c r="AF3435" s="156" t="s">
        <v>38</v>
      </c>
      <c r="AG3435" s="156" t="s">
        <v>38</v>
      </c>
      <c r="AH3435" s="156" t="s">
        <v>38</v>
      </c>
      <c r="AI3435" s="156" t="s">
        <v>38</v>
      </c>
      <c r="AJ3435" s="156" t="s">
        <v>38</v>
      </c>
      <c r="AK3435" s="156" t="s">
        <v>38</v>
      </c>
    </row>
    <row r="3436" spans="23:37" ht="16.5" customHeight="1" x14ac:dyDescent="0.25">
      <c r="W3436" s="156" t="s">
        <v>38</v>
      </c>
      <c r="X3436" s="156" t="s">
        <v>38</v>
      </c>
      <c r="Y3436" s="156" t="s">
        <v>38</v>
      </c>
      <c r="Z3436" s="156" t="s">
        <v>38</v>
      </c>
      <c r="AA3436" s="156" t="s">
        <v>38</v>
      </c>
      <c r="AB3436" s="156" t="s">
        <v>38</v>
      </c>
      <c r="AC3436" s="156" t="s">
        <v>38</v>
      </c>
      <c r="AD3436" s="96" t="s">
        <v>290</v>
      </c>
      <c r="AE3436" s="156" t="s">
        <v>38</v>
      </c>
      <c r="AF3436" s="156" t="s">
        <v>38</v>
      </c>
      <c r="AG3436" s="156" t="s">
        <v>38</v>
      </c>
      <c r="AH3436" s="156" t="s">
        <v>38</v>
      </c>
      <c r="AI3436" s="156" t="s">
        <v>38</v>
      </c>
      <c r="AJ3436" s="156" t="s">
        <v>38</v>
      </c>
      <c r="AK3436" s="156" t="s">
        <v>38</v>
      </c>
    </row>
    <row r="3437" spans="23:37" ht="16.5" customHeight="1" x14ac:dyDescent="0.25">
      <c r="W3437" s="156" t="s">
        <v>38</v>
      </c>
      <c r="X3437" s="156" t="s">
        <v>38</v>
      </c>
      <c r="Y3437" s="156" t="s">
        <v>38</v>
      </c>
      <c r="Z3437" s="156" t="s">
        <v>38</v>
      </c>
      <c r="AA3437" s="156" t="s">
        <v>38</v>
      </c>
      <c r="AB3437" s="156" t="s">
        <v>38</v>
      </c>
      <c r="AC3437" s="156" t="s">
        <v>38</v>
      </c>
      <c r="AD3437" s="96" t="s">
        <v>290</v>
      </c>
      <c r="AE3437" s="156" t="s">
        <v>38</v>
      </c>
      <c r="AF3437" s="156" t="s">
        <v>38</v>
      </c>
      <c r="AG3437" s="156" t="s">
        <v>38</v>
      </c>
      <c r="AH3437" s="156" t="s">
        <v>38</v>
      </c>
      <c r="AI3437" s="156" t="s">
        <v>38</v>
      </c>
      <c r="AJ3437" s="156" t="s">
        <v>38</v>
      </c>
      <c r="AK3437" s="156" t="s">
        <v>38</v>
      </c>
    </row>
    <row r="3438" spans="23:37" ht="16.5" customHeight="1" x14ac:dyDescent="0.25">
      <c r="W3438" s="156" t="s">
        <v>38</v>
      </c>
      <c r="X3438" s="156" t="s">
        <v>38</v>
      </c>
      <c r="Y3438" s="156" t="s">
        <v>38</v>
      </c>
      <c r="Z3438" s="156" t="s">
        <v>38</v>
      </c>
      <c r="AA3438" s="156" t="s">
        <v>38</v>
      </c>
      <c r="AB3438" s="156" t="s">
        <v>38</v>
      </c>
      <c r="AC3438" s="156" t="s">
        <v>38</v>
      </c>
      <c r="AD3438" s="96" t="s">
        <v>290</v>
      </c>
      <c r="AE3438" s="156" t="s">
        <v>38</v>
      </c>
      <c r="AF3438" s="156" t="s">
        <v>38</v>
      </c>
      <c r="AG3438" s="156" t="s">
        <v>38</v>
      </c>
      <c r="AH3438" s="156" t="s">
        <v>38</v>
      </c>
      <c r="AI3438" s="156" t="s">
        <v>38</v>
      </c>
      <c r="AJ3438" s="156" t="s">
        <v>38</v>
      </c>
      <c r="AK3438" s="156" t="s">
        <v>38</v>
      </c>
    </row>
    <row r="3439" spans="23:37" ht="16.5" customHeight="1" x14ac:dyDescent="0.25">
      <c r="W3439" s="156" t="s">
        <v>38</v>
      </c>
      <c r="X3439" s="156" t="s">
        <v>38</v>
      </c>
      <c r="Y3439" s="156" t="s">
        <v>38</v>
      </c>
      <c r="Z3439" s="156" t="s">
        <v>38</v>
      </c>
      <c r="AA3439" s="156" t="s">
        <v>38</v>
      </c>
      <c r="AB3439" s="156" t="s">
        <v>38</v>
      </c>
      <c r="AC3439" s="156" t="s">
        <v>38</v>
      </c>
      <c r="AD3439" s="96" t="s">
        <v>290</v>
      </c>
      <c r="AE3439" s="156" t="s">
        <v>38</v>
      </c>
      <c r="AF3439" s="156" t="s">
        <v>38</v>
      </c>
      <c r="AG3439" s="156" t="s">
        <v>38</v>
      </c>
      <c r="AH3439" s="156" t="s">
        <v>38</v>
      </c>
      <c r="AI3439" s="156" t="s">
        <v>38</v>
      </c>
      <c r="AJ3439" s="156" t="s">
        <v>38</v>
      </c>
      <c r="AK3439" s="156" t="s">
        <v>38</v>
      </c>
    </row>
    <row r="3440" spans="23:37" ht="16.5" customHeight="1" x14ac:dyDescent="0.25">
      <c r="W3440" s="156" t="s">
        <v>38</v>
      </c>
      <c r="X3440" s="156" t="s">
        <v>38</v>
      </c>
      <c r="Y3440" s="156" t="s">
        <v>38</v>
      </c>
      <c r="Z3440" s="156" t="s">
        <v>38</v>
      </c>
      <c r="AA3440" s="156" t="s">
        <v>38</v>
      </c>
      <c r="AB3440" s="156" t="s">
        <v>38</v>
      </c>
      <c r="AC3440" s="156" t="s">
        <v>38</v>
      </c>
      <c r="AD3440" s="96" t="s">
        <v>290</v>
      </c>
      <c r="AE3440" s="156" t="s">
        <v>38</v>
      </c>
      <c r="AF3440" s="156" t="s">
        <v>38</v>
      </c>
      <c r="AG3440" s="156" t="s">
        <v>38</v>
      </c>
      <c r="AH3440" s="156" t="s">
        <v>38</v>
      </c>
      <c r="AI3440" s="156" t="s">
        <v>38</v>
      </c>
      <c r="AJ3440" s="156" t="s">
        <v>38</v>
      </c>
      <c r="AK3440" s="156" t="s">
        <v>38</v>
      </c>
    </row>
    <row r="3441" spans="23:37" ht="16.5" customHeight="1" x14ac:dyDescent="0.25">
      <c r="W3441" s="156" t="s">
        <v>38</v>
      </c>
      <c r="X3441" s="156" t="s">
        <v>38</v>
      </c>
      <c r="Y3441" s="156" t="s">
        <v>38</v>
      </c>
      <c r="Z3441" s="156" t="s">
        <v>38</v>
      </c>
      <c r="AA3441" s="156" t="s">
        <v>38</v>
      </c>
      <c r="AB3441" s="156" t="s">
        <v>38</v>
      </c>
      <c r="AC3441" s="156" t="s">
        <v>38</v>
      </c>
      <c r="AD3441" s="96" t="s">
        <v>290</v>
      </c>
      <c r="AE3441" s="156" t="s">
        <v>38</v>
      </c>
      <c r="AF3441" s="156" t="s">
        <v>38</v>
      </c>
      <c r="AG3441" s="156" t="s">
        <v>38</v>
      </c>
      <c r="AH3441" s="156" t="s">
        <v>38</v>
      </c>
      <c r="AI3441" s="156" t="s">
        <v>38</v>
      </c>
      <c r="AJ3441" s="156" t="s">
        <v>38</v>
      </c>
      <c r="AK3441" s="156" t="s">
        <v>38</v>
      </c>
    </row>
    <row r="3442" spans="23:37" ht="16.5" customHeight="1" x14ac:dyDescent="0.25">
      <c r="W3442" s="156" t="s">
        <v>38</v>
      </c>
      <c r="X3442" s="156" t="s">
        <v>38</v>
      </c>
      <c r="Y3442" s="156" t="s">
        <v>38</v>
      </c>
      <c r="Z3442" s="156" t="s">
        <v>38</v>
      </c>
      <c r="AA3442" s="156" t="s">
        <v>38</v>
      </c>
      <c r="AB3442" s="156" t="s">
        <v>38</v>
      </c>
      <c r="AC3442" s="156" t="s">
        <v>38</v>
      </c>
      <c r="AD3442" s="96" t="s">
        <v>290</v>
      </c>
      <c r="AE3442" s="156" t="s">
        <v>38</v>
      </c>
      <c r="AF3442" s="156" t="s">
        <v>38</v>
      </c>
      <c r="AG3442" s="156" t="s">
        <v>38</v>
      </c>
      <c r="AH3442" s="156" t="s">
        <v>38</v>
      </c>
      <c r="AI3442" s="156" t="s">
        <v>38</v>
      </c>
      <c r="AJ3442" s="156" t="s">
        <v>38</v>
      </c>
      <c r="AK3442" s="156" t="s">
        <v>38</v>
      </c>
    </row>
    <row r="3443" spans="23:37" ht="16.5" customHeight="1" x14ac:dyDescent="0.25">
      <c r="W3443" s="156" t="s">
        <v>38</v>
      </c>
      <c r="X3443" s="156" t="s">
        <v>38</v>
      </c>
      <c r="Y3443" s="156" t="s">
        <v>38</v>
      </c>
      <c r="Z3443" s="156" t="s">
        <v>38</v>
      </c>
      <c r="AA3443" s="156" t="s">
        <v>38</v>
      </c>
      <c r="AB3443" s="156" t="s">
        <v>38</v>
      </c>
      <c r="AC3443" s="156" t="s">
        <v>38</v>
      </c>
      <c r="AD3443" s="96" t="s">
        <v>290</v>
      </c>
      <c r="AE3443" s="156" t="s">
        <v>38</v>
      </c>
      <c r="AF3443" s="156" t="s">
        <v>38</v>
      </c>
      <c r="AG3443" s="156" t="s">
        <v>38</v>
      </c>
      <c r="AH3443" s="156" t="s">
        <v>38</v>
      </c>
      <c r="AI3443" s="156" t="s">
        <v>38</v>
      </c>
      <c r="AJ3443" s="156" t="s">
        <v>38</v>
      </c>
      <c r="AK3443" s="156" t="s">
        <v>38</v>
      </c>
    </row>
    <row r="3444" spans="23:37" ht="16.5" customHeight="1" x14ac:dyDescent="0.25">
      <c r="W3444" s="156" t="s">
        <v>38</v>
      </c>
      <c r="X3444" s="156" t="s">
        <v>38</v>
      </c>
      <c r="Y3444" s="156" t="s">
        <v>38</v>
      </c>
      <c r="Z3444" s="156" t="s">
        <v>38</v>
      </c>
      <c r="AA3444" s="156" t="s">
        <v>38</v>
      </c>
      <c r="AB3444" s="156" t="s">
        <v>38</v>
      </c>
      <c r="AC3444" s="156" t="s">
        <v>38</v>
      </c>
      <c r="AD3444" s="96" t="s">
        <v>290</v>
      </c>
      <c r="AE3444" s="156" t="s">
        <v>38</v>
      </c>
      <c r="AF3444" s="156" t="s">
        <v>38</v>
      </c>
      <c r="AG3444" s="156" t="s">
        <v>38</v>
      </c>
      <c r="AH3444" s="156" t="s">
        <v>38</v>
      </c>
      <c r="AI3444" s="156" t="s">
        <v>38</v>
      </c>
      <c r="AJ3444" s="156" t="s">
        <v>38</v>
      </c>
      <c r="AK3444" s="156" t="s">
        <v>38</v>
      </c>
    </row>
    <row r="3445" spans="23:37" ht="16.5" customHeight="1" x14ac:dyDescent="0.25">
      <c r="W3445" s="156" t="s">
        <v>38</v>
      </c>
      <c r="X3445" s="156" t="s">
        <v>38</v>
      </c>
      <c r="Y3445" s="156" t="s">
        <v>38</v>
      </c>
      <c r="Z3445" s="156" t="s">
        <v>38</v>
      </c>
      <c r="AA3445" s="156" t="s">
        <v>38</v>
      </c>
      <c r="AB3445" s="156" t="s">
        <v>38</v>
      </c>
      <c r="AC3445" s="156" t="s">
        <v>38</v>
      </c>
      <c r="AD3445" s="96" t="s">
        <v>290</v>
      </c>
      <c r="AE3445" s="156" t="s">
        <v>38</v>
      </c>
      <c r="AF3445" s="156" t="s">
        <v>38</v>
      </c>
      <c r="AG3445" s="156" t="s">
        <v>38</v>
      </c>
      <c r="AH3445" s="156" t="s">
        <v>38</v>
      </c>
      <c r="AI3445" s="156" t="s">
        <v>38</v>
      </c>
      <c r="AJ3445" s="156" t="s">
        <v>38</v>
      </c>
      <c r="AK3445" s="156" t="s">
        <v>38</v>
      </c>
    </row>
    <row r="3446" spans="23:37" ht="16.5" customHeight="1" x14ac:dyDescent="0.25">
      <c r="W3446" s="156" t="s">
        <v>38</v>
      </c>
      <c r="X3446" s="156" t="s">
        <v>38</v>
      </c>
      <c r="Y3446" s="156" t="s">
        <v>38</v>
      </c>
      <c r="Z3446" s="156" t="s">
        <v>38</v>
      </c>
      <c r="AA3446" s="156" t="s">
        <v>38</v>
      </c>
      <c r="AB3446" s="156" t="s">
        <v>38</v>
      </c>
      <c r="AC3446" s="156" t="s">
        <v>38</v>
      </c>
      <c r="AD3446" s="96" t="s">
        <v>290</v>
      </c>
      <c r="AE3446" s="156" t="s">
        <v>38</v>
      </c>
      <c r="AF3446" s="156" t="s">
        <v>38</v>
      </c>
      <c r="AG3446" s="156" t="s">
        <v>38</v>
      </c>
      <c r="AH3446" s="156" t="s">
        <v>38</v>
      </c>
      <c r="AI3446" s="156" t="s">
        <v>38</v>
      </c>
      <c r="AJ3446" s="156" t="s">
        <v>38</v>
      </c>
      <c r="AK3446" s="156" t="s">
        <v>38</v>
      </c>
    </row>
    <row r="3447" spans="23:37" ht="16.5" customHeight="1" x14ac:dyDescent="0.25">
      <c r="W3447" s="156" t="s">
        <v>38</v>
      </c>
      <c r="X3447" s="156" t="s">
        <v>38</v>
      </c>
      <c r="Y3447" s="156" t="s">
        <v>38</v>
      </c>
      <c r="Z3447" s="156" t="s">
        <v>38</v>
      </c>
      <c r="AA3447" s="156" t="s">
        <v>38</v>
      </c>
      <c r="AB3447" s="156" t="s">
        <v>38</v>
      </c>
      <c r="AC3447" s="156" t="s">
        <v>38</v>
      </c>
      <c r="AD3447" s="96" t="s">
        <v>290</v>
      </c>
      <c r="AE3447" s="156" t="s">
        <v>38</v>
      </c>
      <c r="AF3447" s="156" t="s">
        <v>38</v>
      </c>
      <c r="AG3447" s="156" t="s">
        <v>38</v>
      </c>
      <c r="AH3447" s="156" t="s">
        <v>38</v>
      </c>
      <c r="AI3447" s="156" t="s">
        <v>38</v>
      </c>
      <c r="AJ3447" s="156" t="s">
        <v>38</v>
      </c>
      <c r="AK3447" s="156" t="s">
        <v>38</v>
      </c>
    </row>
    <row r="3448" spans="23:37" ht="16.5" customHeight="1" x14ac:dyDescent="0.25">
      <c r="W3448" s="156" t="s">
        <v>38</v>
      </c>
      <c r="X3448" s="156" t="s">
        <v>38</v>
      </c>
      <c r="Y3448" s="156" t="s">
        <v>38</v>
      </c>
      <c r="Z3448" s="156" t="s">
        <v>38</v>
      </c>
      <c r="AA3448" s="156" t="s">
        <v>38</v>
      </c>
      <c r="AB3448" s="156" t="s">
        <v>38</v>
      </c>
      <c r="AC3448" s="156" t="s">
        <v>38</v>
      </c>
      <c r="AD3448" s="96" t="s">
        <v>290</v>
      </c>
      <c r="AE3448" s="156" t="s">
        <v>38</v>
      </c>
      <c r="AF3448" s="156" t="s">
        <v>38</v>
      </c>
      <c r="AG3448" s="156" t="s">
        <v>38</v>
      </c>
      <c r="AH3448" s="156" t="s">
        <v>38</v>
      </c>
      <c r="AI3448" s="156" t="s">
        <v>38</v>
      </c>
      <c r="AJ3448" s="156" t="s">
        <v>38</v>
      </c>
      <c r="AK3448" s="156" t="s">
        <v>38</v>
      </c>
    </row>
    <row r="3449" spans="23:37" ht="16.5" customHeight="1" x14ac:dyDescent="0.25">
      <c r="W3449" s="156" t="s">
        <v>38</v>
      </c>
      <c r="X3449" s="156" t="s">
        <v>38</v>
      </c>
      <c r="Y3449" s="156" t="s">
        <v>38</v>
      </c>
      <c r="Z3449" s="156" t="s">
        <v>38</v>
      </c>
      <c r="AA3449" s="156" t="s">
        <v>38</v>
      </c>
      <c r="AB3449" s="156" t="s">
        <v>38</v>
      </c>
      <c r="AC3449" s="156" t="s">
        <v>38</v>
      </c>
      <c r="AD3449" s="96" t="s">
        <v>290</v>
      </c>
      <c r="AE3449" s="156" t="s">
        <v>38</v>
      </c>
      <c r="AF3449" s="156" t="s">
        <v>38</v>
      </c>
      <c r="AG3449" s="156" t="s">
        <v>38</v>
      </c>
      <c r="AH3449" s="156" t="s">
        <v>38</v>
      </c>
      <c r="AI3449" s="156" t="s">
        <v>38</v>
      </c>
      <c r="AJ3449" s="156" t="s">
        <v>38</v>
      </c>
      <c r="AK3449" s="156" t="s">
        <v>38</v>
      </c>
    </row>
    <row r="3450" spans="23:37" ht="16.5" customHeight="1" x14ac:dyDescent="0.25">
      <c r="W3450" s="156" t="s">
        <v>38</v>
      </c>
      <c r="X3450" s="156" t="s">
        <v>38</v>
      </c>
      <c r="Y3450" s="156" t="s">
        <v>38</v>
      </c>
      <c r="Z3450" s="156" t="s">
        <v>38</v>
      </c>
      <c r="AA3450" s="156" t="s">
        <v>38</v>
      </c>
      <c r="AB3450" s="156" t="s">
        <v>38</v>
      </c>
      <c r="AC3450" s="156" t="s">
        <v>38</v>
      </c>
      <c r="AD3450" s="96" t="s">
        <v>290</v>
      </c>
      <c r="AE3450" s="156" t="s">
        <v>38</v>
      </c>
      <c r="AF3450" s="156" t="s">
        <v>38</v>
      </c>
      <c r="AG3450" s="156" t="s">
        <v>38</v>
      </c>
      <c r="AH3450" s="156" t="s">
        <v>38</v>
      </c>
      <c r="AI3450" s="156" t="s">
        <v>38</v>
      </c>
      <c r="AJ3450" s="156" t="s">
        <v>38</v>
      </c>
      <c r="AK3450" s="156" t="s">
        <v>38</v>
      </c>
    </row>
    <row r="3451" spans="23:37" ht="16.5" customHeight="1" x14ac:dyDescent="0.25">
      <c r="W3451" s="156" t="s">
        <v>38</v>
      </c>
      <c r="X3451" s="156" t="s">
        <v>38</v>
      </c>
      <c r="Y3451" s="156" t="s">
        <v>38</v>
      </c>
      <c r="Z3451" s="156" t="s">
        <v>38</v>
      </c>
      <c r="AA3451" s="156" t="s">
        <v>38</v>
      </c>
      <c r="AB3451" s="156" t="s">
        <v>38</v>
      </c>
      <c r="AC3451" s="156" t="s">
        <v>38</v>
      </c>
      <c r="AD3451" s="96" t="s">
        <v>290</v>
      </c>
      <c r="AE3451" s="156" t="s">
        <v>38</v>
      </c>
      <c r="AF3451" s="156" t="s">
        <v>38</v>
      </c>
      <c r="AG3451" s="156" t="s">
        <v>38</v>
      </c>
      <c r="AH3451" s="156" t="s">
        <v>38</v>
      </c>
      <c r="AI3451" s="156" t="s">
        <v>38</v>
      </c>
      <c r="AJ3451" s="156" t="s">
        <v>38</v>
      </c>
      <c r="AK3451" s="156" t="s">
        <v>38</v>
      </c>
    </row>
    <row r="3452" spans="23:37" ht="16.5" customHeight="1" x14ac:dyDescent="0.25">
      <c r="W3452" s="156" t="s">
        <v>38</v>
      </c>
      <c r="X3452" s="156" t="s">
        <v>38</v>
      </c>
      <c r="Y3452" s="156" t="s">
        <v>38</v>
      </c>
      <c r="Z3452" s="156" t="s">
        <v>38</v>
      </c>
      <c r="AA3452" s="156" t="s">
        <v>38</v>
      </c>
      <c r="AB3452" s="156" t="s">
        <v>38</v>
      </c>
      <c r="AC3452" s="156" t="s">
        <v>38</v>
      </c>
      <c r="AD3452" s="96" t="s">
        <v>290</v>
      </c>
      <c r="AE3452" s="156" t="s">
        <v>38</v>
      </c>
      <c r="AF3452" s="156" t="s">
        <v>38</v>
      </c>
      <c r="AG3452" s="156" t="s">
        <v>38</v>
      </c>
      <c r="AH3452" s="156" t="s">
        <v>38</v>
      </c>
      <c r="AI3452" s="156" t="s">
        <v>38</v>
      </c>
      <c r="AJ3452" s="156" t="s">
        <v>38</v>
      </c>
      <c r="AK3452" s="156" t="s">
        <v>38</v>
      </c>
    </row>
    <row r="3453" spans="23:37" ht="16.5" customHeight="1" x14ac:dyDescent="0.25">
      <c r="W3453" s="156" t="s">
        <v>38</v>
      </c>
      <c r="X3453" s="156" t="s">
        <v>38</v>
      </c>
      <c r="Y3453" s="156" t="s">
        <v>38</v>
      </c>
      <c r="Z3453" s="156" t="s">
        <v>38</v>
      </c>
      <c r="AA3453" s="156" t="s">
        <v>38</v>
      </c>
      <c r="AB3453" s="156" t="s">
        <v>38</v>
      </c>
      <c r="AC3453" s="156" t="s">
        <v>38</v>
      </c>
      <c r="AD3453" s="96" t="s">
        <v>290</v>
      </c>
      <c r="AE3453" s="156" t="s">
        <v>38</v>
      </c>
      <c r="AF3453" s="156" t="s">
        <v>38</v>
      </c>
      <c r="AG3453" s="156" t="s">
        <v>38</v>
      </c>
      <c r="AH3453" s="156" t="s">
        <v>38</v>
      </c>
      <c r="AI3453" s="156" t="s">
        <v>38</v>
      </c>
      <c r="AJ3453" s="156" t="s">
        <v>38</v>
      </c>
      <c r="AK3453" s="156" t="s">
        <v>38</v>
      </c>
    </row>
    <row r="3454" spans="23:37" ht="16.5" customHeight="1" x14ac:dyDescent="0.25">
      <c r="W3454" s="156" t="s">
        <v>38</v>
      </c>
      <c r="X3454" s="156" t="s">
        <v>38</v>
      </c>
      <c r="Y3454" s="156" t="s">
        <v>38</v>
      </c>
      <c r="Z3454" s="156" t="s">
        <v>38</v>
      </c>
      <c r="AA3454" s="156" t="s">
        <v>38</v>
      </c>
      <c r="AB3454" s="156" t="s">
        <v>38</v>
      </c>
      <c r="AC3454" s="156" t="s">
        <v>38</v>
      </c>
      <c r="AD3454" s="96" t="s">
        <v>290</v>
      </c>
      <c r="AE3454" s="156" t="s">
        <v>38</v>
      </c>
      <c r="AF3454" s="156" t="s">
        <v>38</v>
      </c>
      <c r="AG3454" s="156" t="s">
        <v>38</v>
      </c>
      <c r="AH3454" s="156" t="s">
        <v>38</v>
      </c>
      <c r="AI3454" s="156" t="s">
        <v>38</v>
      </c>
      <c r="AJ3454" s="156" t="s">
        <v>38</v>
      </c>
      <c r="AK3454" s="156" t="s">
        <v>38</v>
      </c>
    </row>
    <row r="3455" spans="23:37" ht="16.5" customHeight="1" x14ac:dyDescent="0.25">
      <c r="W3455" s="156" t="s">
        <v>38</v>
      </c>
      <c r="X3455" s="156" t="s">
        <v>38</v>
      </c>
      <c r="Y3455" s="156" t="s">
        <v>38</v>
      </c>
      <c r="Z3455" s="156" t="s">
        <v>38</v>
      </c>
      <c r="AA3455" s="156" t="s">
        <v>38</v>
      </c>
      <c r="AB3455" s="156" t="s">
        <v>38</v>
      </c>
      <c r="AC3455" s="156" t="s">
        <v>38</v>
      </c>
      <c r="AD3455" s="96" t="s">
        <v>290</v>
      </c>
      <c r="AE3455" s="156" t="s">
        <v>38</v>
      </c>
      <c r="AF3455" s="156" t="s">
        <v>38</v>
      </c>
      <c r="AG3455" s="156" t="s">
        <v>38</v>
      </c>
      <c r="AH3455" s="156" t="s">
        <v>38</v>
      </c>
      <c r="AI3455" s="156" t="s">
        <v>38</v>
      </c>
      <c r="AJ3455" s="156" t="s">
        <v>38</v>
      </c>
      <c r="AK3455" s="156" t="s">
        <v>38</v>
      </c>
    </row>
    <row r="3456" spans="23:37" ht="16.5" customHeight="1" x14ac:dyDescent="0.25">
      <c r="W3456" s="156" t="s">
        <v>38</v>
      </c>
      <c r="X3456" s="156" t="s">
        <v>38</v>
      </c>
      <c r="Y3456" s="156" t="s">
        <v>38</v>
      </c>
      <c r="Z3456" s="156" t="s">
        <v>38</v>
      </c>
      <c r="AA3456" s="156" t="s">
        <v>38</v>
      </c>
      <c r="AB3456" s="156" t="s">
        <v>38</v>
      </c>
      <c r="AC3456" s="156" t="s">
        <v>38</v>
      </c>
      <c r="AD3456" s="96" t="s">
        <v>290</v>
      </c>
      <c r="AE3456" s="156" t="s">
        <v>38</v>
      </c>
      <c r="AF3456" s="156" t="s">
        <v>38</v>
      </c>
      <c r="AG3456" s="156" t="s">
        <v>38</v>
      </c>
      <c r="AH3456" s="156" t="s">
        <v>38</v>
      </c>
      <c r="AI3456" s="156" t="s">
        <v>38</v>
      </c>
      <c r="AJ3456" s="156" t="s">
        <v>38</v>
      </c>
      <c r="AK3456" s="156" t="s">
        <v>38</v>
      </c>
    </row>
    <row r="3457" spans="23:37" ht="16.5" customHeight="1" x14ac:dyDescent="0.25">
      <c r="W3457" s="156" t="s">
        <v>38</v>
      </c>
      <c r="X3457" s="156" t="s">
        <v>38</v>
      </c>
      <c r="Y3457" s="156" t="s">
        <v>38</v>
      </c>
      <c r="Z3457" s="156" t="s">
        <v>38</v>
      </c>
      <c r="AA3457" s="156" t="s">
        <v>38</v>
      </c>
      <c r="AB3457" s="156" t="s">
        <v>38</v>
      </c>
      <c r="AC3457" s="156" t="s">
        <v>38</v>
      </c>
      <c r="AD3457" s="96" t="s">
        <v>290</v>
      </c>
      <c r="AE3457" s="156" t="s">
        <v>38</v>
      </c>
      <c r="AF3457" s="156" t="s">
        <v>38</v>
      </c>
      <c r="AG3457" s="156" t="s">
        <v>38</v>
      </c>
      <c r="AH3457" s="156" t="s">
        <v>38</v>
      </c>
      <c r="AI3457" s="156" t="s">
        <v>38</v>
      </c>
      <c r="AJ3457" s="156" t="s">
        <v>38</v>
      </c>
      <c r="AK3457" s="156" t="s">
        <v>38</v>
      </c>
    </row>
    <row r="3458" spans="23:37" ht="16.5" customHeight="1" x14ac:dyDescent="0.25">
      <c r="W3458" s="156" t="s">
        <v>38</v>
      </c>
      <c r="X3458" s="156" t="s">
        <v>38</v>
      </c>
      <c r="Y3458" s="156" t="s">
        <v>38</v>
      </c>
      <c r="Z3458" s="156" t="s">
        <v>38</v>
      </c>
      <c r="AA3458" s="156" t="s">
        <v>38</v>
      </c>
      <c r="AB3458" s="156" t="s">
        <v>38</v>
      </c>
      <c r="AC3458" s="156" t="s">
        <v>38</v>
      </c>
      <c r="AD3458" s="96" t="s">
        <v>290</v>
      </c>
      <c r="AE3458" s="156" t="s">
        <v>38</v>
      </c>
      <c r="AF3458" s="156" t="s">
        <v>38</v>
      </c>
      <c r="AG3458" s="156" t="s">
        <v>38</v>
      </c>
      <c r="AH3458" s="156" t="s">
        <v>38</v>
      </c>
      <c r="AI3458" s="156" t="s">
        <v>38</v>
      </c>
      <c r="AJ3458" s="156" t="s">
        <v>38</v>
      </c>
      <c r="AK3458" s="156" t="s">
        <v>38</v>
      </c>
    </row>
    <row r="3459" spans="23:37" ht="16.5" customHeight="1" x14ac:dyDescent="0.25">
      <c r="W3459" s="156" t="s">
        <v>38</v>
      </c>
      <c r="X3459" s="156" t="s">
        <v>38</v>
      </c>
      <c r="Y3459" s="156" t="s">
        <v>38</v>
      </c>
      <c r="Z3459" s="156" t="s">
        <v>38</v>
      </c>
      <c r="AA3459" s="156" t="s">
        <v>38</v>
      </c>
      <c r="AB3459" s="156" t="s">
        <v>38</v>
      </c>
      <c r="AC3459" s="156" t="s">
        <v>38</v>
      </c>
      <c r="AD3459" s="96" t="s">
        <v>290</v>
      </c>
      <c r="AE3459" s="156" t="s">
        <v>38</v>
      </c>
      <c r="AF3459" s="156" t="s">
        <v>38</v>
      </c>
      <c r="AG3459" s="156" t="s">
        <v>38</v>
      </c>
      <c r="AH3459" s="156" t="s">
        <v>38</v>
      </c>
      <c r="AI3459" s="156" t="s">
        <v>38</v>
      </c>
      <c r="AJ3459" s="156" t="s">
        <v>38</v>
      </c>
      <c r="AK3459" s="156" t="s">
        <v>38</v>
      </c>
    </row>
    <row r="3460" spans="23:37" ht="16.5" customHeight="1" x14ac:dyDescent="0.25">
      <c r="W3460" s="156" t="s">
        <v>38</v>
      </c>
      <c r="X3460" s="156" t="s">
        <v>38</v>
      </c>
      <c r="Y3460" s="156" t="s">
        <v>38</v>
      </c>
      <c r="Z3460" s="156" t="s">
        <v>38</v>
      </c>
      <c r="AA3460" s="156" t="s">
        <v>38</v>
      </c>
      <c r="AB3460" s="156" t="s">
        <v>38</v>
      </c>
      <c r="AC3460" s="156" t="s">
        <v>38</v>
      </c>
      <c r="AD3460" s="96" t="s">
        <v>290</v>
      </c>
      <c r="AE3460" s="156" t="s">
        <v>38</v>
      </c>
      <c r="AF3460" s="156" t="s">
        <v>38</v>
      </c>
      <c r="AG3460" s="156" t="s">
        <v>38</v>
      </c>
      <c r="AH3460" s="156" t="s">
        <v>38</v>
      </c>
      <c r="AI3460" s="156" t="s">
        <v>38</v>
      </c>
      <c r="AJ3460" s="156" t="s">
        <v>38</v>
      </c>
      <c r="AK3460" s="156" t="s">
        <v>38</v>
      </c>
    </row>
    <row r="3461" spans="23:37" ht="16.5" customHeight="1" x14ac:dyDescent="0.25">
      <c r="W3461" s="156" t="s">
        <v>38</v>
      </c>
      <c r="X3461" s="156" t="s">
        <v>38</v>
      </c>
      <c r="Y3461" s="156" t="s">
        <v>38</v>
      </c>
      <c r="Z3461" s="156" t="s">
        <v>38</v>
      </c>
      <c r="AA3461" s="156" t="s">
        <v>38</v>
      </c>
      <c r="AB3461" s="156" t="s">
        <v>38</v>
      </c>
      <c r="AC3461" s="156" t="s">
        <v>38</v>
      </c>
      <c r="AD3461" s="96" t="s">
        <v>290</v>
      </c>
      <c r="AE3461" s="156" t="s">
        <v>38</v>
      </c>
      <c r="AF3461" s="156" t="s">
        <v>38</v>
      </c>
      <c r="AG3461" s="156" t="s">
        <v>38</v>
      </c>
      <c r="AH3461" s="156" t="s">
        <v>38</v>
      </c>
      <c r="AI3461" s="156" t="s">
        <v>38</v>
      </c>
      <c r="AJ3461" s="156" t="s">
        <v>38</v>
      </c>
      <c r="AK3461" s="156" t="s">
        <v>38</v>
      </c>
    </row>
    <row r="3462" spans="23:37" ht="16.5" customHeight="1" x14ac:dyDescent="0.25">
      <c r="W3462" s="156" t="s">
        <v>38</v>
      </c>
      <c r="X3462" s="156" t="s">
        <v>38</v>
      </c>
      <c r="Y3462" s="156" t="s">
        <v>38</v>
      </c>
      <c r="Z3462" s="156" t="s">
        <v>38</v>
      </c>
      <c r="AA3462" s="156" t="s">
        <v>38</v>
      </c>
      <c r="AB3462" s="156" t="s">
        <v>38</v>
      </c>
      <c r="AC3462" s="156" t="s">
        <v>38</v>
      </c>
      <c r="AD3462" s="96" t="s">
        <v>290</v>
      </c>
      <c r="AE3462" s="156" t="s">
        <v>38</v>
      </c>
      <c r="AF3462" s="156" t="s">
        <v>38</v>
      </c>
      <c r="AG3462" s="156" t="s">
        <v>38</v>
      </c>
      <c r="AH3462" s="156" t="s">
        <v>38</v>
      </c>
      <c r="AI3462" s="156" t="s">
        <v>38</v>
      </c>
      <c r="AJ3462" s="156" t="s">
        <v>38</v>
      </c>
      <c r="AK3462" s="156" t="s">
        <v>38</v>
      </c>
    </row>
    <row r="3463" spans="23:37" ht="16.5" customHeight="1" x14ac:dyDescent="0.25">
      <c r="W3463" s="156" t="s">
        <v>38</v>
      </c>
      <c r="X3463" s="156" t="s">
        <v>38</v>
      </c>
      <c r="Y3463" s="156" t="s">
        <v>38</v>
      </c>
      <c r="Z3463" s="156" t="s">
        <v>38</v>
      </c>
      <c r="AA3463" s="156" t="s">
        <v>38</v>
      </c>
      <c r="AB3463" s="156" t="s">
        <v>38</v>
      </c>
      <c r="AC3463" s="156" t="s">
        <v>38</v>
      </c>
      <c r="AD3463" s="96" t="s">
        <v>290</v>
      </c>
      <c r="AE3463" s="156" t="s">
        <v>38</v>
      </c>
      <c r="AF3463" s="156" t="s">
        <v>38</v>
      </c>
      <c r="AG3463" s="156" t="s">
        <v>38</v>
      </c>
      <c r="AH3463" s="156" t="s">
        <v>38</v>
      </c>
      <c r="AI3463" s="156" t="s">
        <v>38</v>
      </c>
      <c r="AJ3463" s="156" t="s">
        <v>38</v>
      </c>
      <c r="AK3463" s="156" t="s">
        <v>38</v>
      </c>
    </row>
    <row r="3464" spans="23:37" ht="16.5" customHeight="1" x14ac:dyDescent="0.25">
      <c r="W3464" s="156" t="s">
        <v>38</v>
      </c>
      <c r="X3464" s="156" t="s">
        <v>38</v>
      </c>
      <c r="Y3464" s="156" t="s">
        <v>38</v>
      </c>
      <c r="Z3464" s="156" t="s">
        <v>38</v>
      </c>
      <c r="AA3464" s="156" t="s">
        <v>38</v>
      </c>
      <c r="AB3464" s="156" t="s">
        <v>38</v>
      </c>
      <c r="AC3464" s="156" t="s">
        <v>38</v>
      </c>
      <c r="AD3464" s="96" t="s">
        <v>290</v>
      </c>
      <c r="AE3464" s="156" t="s">
        <v>38</v>
      </c>
      <c r="AF3464" s="156" t="s">
        <v>38</v>
      </c>
      <c r="AG3464" s="156" t="s">
        <v>38</v>
      </c>
      <c r="AH3464" s="156" t="s">
        <v>38</v>
      </c>
      <c r="AI3464" s="156" t="s">
        <v>38</v>
      </c>
      <c r="AJ3464" s="156" t="s">
        <v>38</v>
      </c>
      <c r="AK3464" s="156" t="s">
        <v>38</v>
      </c>
    </row>
    <row r="3465" spans="23:37" ht="16.5" customHeight="1" x14ac:dyDescent="0.25">
      <c r="W3465" s="156" t="s">
        <v>38</v>
      </c>
      <c r="X3465" s="156" t="s">
        <v>38</v>
      </c>
      <c r="Y3465" s="156" t="s">
        <v>38</v>
      </c>
      <c r="Z3465" s="156" t="s">
        <v>38</v>
      </c>
      <c r="AA3465" s="156" t="s">
        <v>38</v>
      </c>
      <c r="AB3465" s="156" t="s">
        <v>38</v>
      </c>
      <c r="AC3465" s="156" t="s">
        <v>38</v>
      </c>
      <c r="AD3465" s="96" t="s">
        <v>290</v>
      </c>
      <c r="AE3465" s="156" t="s">
        <v>38</v>
      </c>
      <c r="AF3465" s="156" t="s">
        <v>38</v>
      </c>
      <c r="AG3465" s="156" t="s">
        <v>38</v>
      </c>
      <c r="AH3465" s="156" t="s">
        <v>38</v>
      </c>
      <c r="AI3465" s="156" t="s">
        <v>38</v>
      </c>
      <c r="AJ3465" s="156" t="s">
        <v>38</v>
      </c>
      <c r="AK3465" s="156" t="s">
        <v>38</v>
      </c>
    </row>
    <row r="3466" spans="23:37" ht="16.5" customHeight="1" x14ac:dyDescent="0.25">
      <c r="W3466" s="156" t="s">
        <v>38</v>
      </c>
      <c r="X3466" s="156" t="s">
        <v>38</v>
      </c>
      <c r="Y3466" s="156" t="s">
        <v>38</v>
      </c>
      <c r="Z3466" s="156" t="s">
        <v>38</v>
      </c>
      <c r="AA3466" s="156" t="s">
        <v>38</v>
      </c>
      <c r="AB3466" s="156" t="s">
        <v>38</v>
      </c>
      <c r="AC3466" s="156" t="s">
        <v>38</v>
      </c>
      <c r="AD3466" s="96" t="s">
        <v>290</v>
      </c>
      <c r="AE3466" s="156" t="s">
        <v>38</v>
      </c>
      <c r="AF3466" s="156" t="s">
        <v>38</v>
      </c>
      <c r="AG3466" s="156" t="s">
        <v>38</v>
      </c>
      <c r="AH3466" s="156" t="s">
        <v>38</v>
      </c>
      <c r="AI3466" s="156" t="s">
        <v>38</v>
      </c>
      <c r="AJ3466" s="156" t="s">
        <v>38</v>
      </c>
      <c r="AK3466" s="156" t="s">
        <v>38</v>
      </c>
    </row>
    <row r="3467" spans="23:37" ht="16.5" customHeight="1" x14ac:dyDescent="0.25">
      <c r="W3467" s="156" t="s">
        <v>38</v>
      </c>
      <c r="X3467" s="156" t="s">
        <v>38</v>
      </c>
      <c r="Y3467" s="156" t="s">
        <v>38</v>
      </c>
      <c r="Z3467" s="156" t="s">
        <v>38</v>
      </c>
      <c r="AA3467" s="156" t="s">
        <v>38</v>
      </c>
      <c r="AB3467" s="156" t="s">
        <v>38</v>
      </c>
      <c r="AC3467" s="156" t="s">
        <v>38</v>
      </c>
      <c r="AD3467" s="96" t="s">
        <v>290</v>
      </c>
      <c r="AE3467" s="156" t="s">
        <v>38</v>
      </c>
      <c r="AF3467" s="156" t="s">
        <v>38</v>
      </c>
      <c r="AG3467" s="156" t="s">
        <v>38</v>
      </c>
      <c r="AH3467" s="156" t="s">
        <v>38</v>
      </c>
      <c r="AI3467" s="156" t="s">
        <v>38</v>
      </c>
      <c r="AJ3467" s="156" t="s">
        <v>38</v>
      </c>
      <c r="AK3467" s="156" t="s">
        <v>38</v>
      </c>
    </row>
    <row r="3468" spans="23:37" ht="16.5" customHeight="1" x14ac:dyDescent="0.25">
      <c r="W3468" s="156" t="s">
        <v>38</v>
      </c>
      <c r="X3468" s="156" t="s">
        <v>38</v>
      </c>
      <c r="Y3468" s="156" t="s">
        <v>38</v>
      </c>
      <c r="Z3468" s="156" t="s">
        <v>38</v>
      </c>
      <c r="AA3468" s="156" t="s">
        <v>38</v>
      </c>
      <c r="AB3468" s="156" t="s">
        <v>38</v>
      </c>
      <c r="AC3468" s="156" t="s">
        <v>38</v>
      </c>
      <c r="AD3468" s="96" t="s">
        <v>290</v>
      </c>
      <c r="AE3468" s="156" t="s">
        <v>38</v>
      </c>
      <c r="AF3468" s="156" t="s">
        <v>38</v>
      </c>
      <c r="AG3468" s="156" t="s">
        <v>38</v>
      </c>
      <c r="AH3468" s="156" t="s">
        <v>38</v>
      </c>
      <c r="AI3468" s="156" t="s">
        <v>38</v>
      </c>
      <c r="AJ3468" s="156" t="s">
        <v>38</v>
      </c>
      <c r="AK3468" s="156" t="s">
        <v>38</v>
      </c>
    </row>
    <row r="3469" spans="23:37" ht="16.5" customHeight="1" x14ac:dyDescent="0.25">
      <c r="W3469" s="156" t="s">
        <v>38</v>
      </c>
      <c r="X3469" s="156" t="s">
        <v>38</v>
      </c>
      <c r="Y3469" s="156" t="s">
        <v>38</v>
      </c>
      <c r="Z3469" s="156" t="s">
        <v>38</v>
      </c>
      <c r="AA3469" s="156" t="s">
        <v>38</v>
      </c>
      <c r="AB3469" s="156" t="s">
        <v>38</v>
      </c>
      <c r="AC3469" s="156" t="s">
        <v>38</v>
      </c>
      <c r="AD3469" s="96" t="s">
        <v>290</v>
      </c>
      <c r="AE3469" s="156" t="s">
        <v>38</v>
      </c>
      <c r="AF3469" s="156" t="s">
        <v>38</v>
      </c>
      <c r="AG3469" s="156" t="s">
        <v>38</v>
      </c>
      <c r="AH3469" s="156" t="s">
        <v>38</v>
      </c>
      <c r="AI3469" s="156" t="s">
        <v>38</v>
      </c>
      <c r="AJ3469" s="156" t="s">
        <v>38</v>
      </c>
      <c r="AK3469" s="156" t="s">
        <v>38</v>
      </c>
    </row>
    <row r="3470" spans="23:37" ht="16.5" customHeight="1" x14ac:dyDescent="0.25">
      <c r="W3470" s="156" t="s">
        <v>38</v>
      </c>
      <c r="X3470" s="156" t="s">
        <v>38</v>
      </c>
      <c r="Y3470" s="156" t="s">
        <v>38</v>
      </c>
      <c r="Z3470" s="156" t="s">
        <v>38</v>
      </c>
      <c r="AA3470" s="156" t="s">
        <v>38</v>
      </c>
      <c r="AB3470" s="156" t="s">
        <v>38</v>
      </c>
      <c r="AC3470" s="156" t="s">
        <v>38</v>
      </c>
      <c r="AD3470" s="96" t="s">
        <v>290</v>
      </c>
      <c r="AE3470" s="156" t="s">
        <v>38</v>
      </c>
      <c r="AF3470" s="156" t="s">
        <v>38</v>
      </c>
      <c r="AG3470" s="156" t="s">
        <v>38</v>
      </c>
      <c r="AH3470" s="156" t="s">
        <v>38</v>
      </c>
      <c r="AI3470" s="156" t="s">
        <v>38</v>
      </c>
      <c r="AJ3470" s="156" t="s">
        <v>38</v>
      </c>
      <c r="AK3470" s="156" t="s">
        <v>38</v>
      </c>
    </row>
    <row r="3471" spans="23:37" ht="16.5" customHeight="1" x14ac:dyDescent="0.25">
      <c r="W3471" s="156" t="s">
        <v>38</v>
      </c>
      <c r="X3471" s="156" t="s">
        <v>38</v>
      </c>
      <c r="Y3471" s="156" t="s">
        <v>38</v>
      </c>
      <c r="Z3471" s="156" t="s">
        <v>38</v>
      </c>
      <c r="AA3471" s="156" t="s">
        <v>38</v>
      </c>
      <c r="AB3471" s="156" t="s">
        <v>38</v>
      </c>
      <c r="AC3471" s="156" t="s">
        <v>38</v>
      </c>
      <c r="AD3471" s="96" t="s">
        <v>290</v>
      </c>
      <c r="AE3471" s="156" t="s">
        <v>38</v>
      </c>
      <c r="AF3471" s="156" t="s">
        <v>38</v>
      </c>
      <c r="AG3471" s="156" t="s">
        <v>38</v>
      </c>
      <c r="AH3471" s="156" t="s">
        <v>38</v>
      </c>
      <c r="AI3471" s="156" t="s">
        <v>38</v>
      </c>
      <c r="AJ3471" s="156" t="s">
        <v>38</v>
      </c>
      <c r="AK3471" s="156" t="s">
        <v>38</v>
      </c>
    </row>
    <row r="3472" spans="23:37" ht="16.5" customHeight="1" x14ac:dyDescent="0.25">
      <c r="W3472" s="156" t="s">
        <v>38</v>
      </c>
      <c r="X3472" s="156" t="s">
        <v>38</v>
      </c>
      <c r="Y3472" s="156" t="s">
        <v>38</v>
      </c>
      <c r="Z3472" s="156" t="s">
        <v>38</v>
      </c>
      <c r="AA3472" s="156" t="s">
        <v>38</v>
      </c>
      <c r="AB3472" s="156" t="s">
        <v>38</v>
      </c>
      <c r="AC3472" s="156" t="s">
        <v>38</v>
      </c>
      <c r="AD3472" s="96" t="s">
        <v>290</v>
      </c>
      <c r="AE3472" s="156" t="s">
        <v>38</v>
      </c>
      <c r="AF3472" s="156" t="s">
        <v>38</v>
      </c>
      <c r="AG3472" s="156" t="s">
        <v>38</v>
      </c>
      <c r="AH3472" s="156" t="s">
        <v>38</v>
      </c>
      <c r="AI3472" s="156" t="s">
        <v>38</v>
      </c>
      <c r="AJ3472" s="156" t="s">
        <v>38</v>
      </c>
      <c r="AK3472" s="156" t="s">
        <v>38</v>
      </c>
    </row>
    <row r="3473" spans="23:37" ht="16.5" customHeight="1" x14ac:dyDescent="0.25">
      <c r="W3473" s="156" t="s">
        <v>38</v>
      </c>
      <c r="X3473" s="156" t="s">
        <v>38</v>
      </c>
      <c r="Y3473" s="156" t="s">
        <v>38</v>
      </c>
      <c r="Z3473" s="156" t="s">
        <v>38</v>
      </c>
      <c r="AA3473" s="156" t="s">
        <v>38</v>
      </c>
      <c r="AB3473" s="156" t="s">
        <v>38</v>
      </c>
      <c r="AC3473" s="156" t="s">
        <v>38</v>
      </c>
      <c r="AD3473" s="96" t="s">
        <v>290</v>
      </c>
      <c r="AE3473" s="156" t="s">
        <v>38</v>
      </c>
      <c r="AF3473" s="156" t="s">
        <v>38</v>
      </c>
      <c r="AG3473" s="156" t="s">
        <v>38</v>
      </c>
      <c r="AH3473" s="156" t="s">
        <v>38</v>
      </c>
      <c r="AI3473" s="156" t="s">
        <v>38</v>
      </c>
      <c r="AJ3473" s="156" t="s">
        <v>38</v>
      </c>
      <c r="AK3473" s="156" t="s">
        <v>38</v>
      </c>
    </row>
    <row r="3474" spans="23:37" ht="16.5" customHeight="1" x14ac:dyDescent="0.25">
      <c r="W3474" s="156" t="s">
        <v>38</v>
      </c>
      <c r="X3474" s="156" t="s">
        <v>38</v>
      </c>
      <c r="Y3474" s="156" t="s">
        <v>38</v>
      </c>
      <c r="Z3474" s="156" t="s">
        <v>38</v>
      </c>
      <c r="AA3474" s="156" t="s">
        <v>38</v>
      </c>
      <c r="AB3474" s="156" t="s">
        <v>38</v>
      </c>
      <c r="AC3474" s="156" t="s">
        <v>38</v>
      </c>
      <c r="AD3474" s="96" t="s">
        <v>290</v>
      </c>
      <c r="AE3474" s="156" t="s">
        <v>38</v>
      </c>
      <c r="AF3474" s="156" t="s">
        <v>38</v>
      </c>
      <c r="AG3474" s="156" t="s">
        <v>38</v>
      </c>
      <c r="AH3474" s="156" t="s">
        <v>38</v>
      </c>
      <c r="AI3474" s="156" t="s">
        <v>38</v>
      </c>
      <c r="AJ3474" s="156" t="s">
        <v>38</v>
      </c>
      <c r="AK3474" s="156" t="s">
        <v>38</v>
      </c>
    </row>
    <row r="3475" spans="23:37" ht="16.5" customHeight="1" x14ac:dyDescent="0.25">
      <c r="W3475" s="156" t="s">
        <v>38</v>
      </c>
      <c r="X3475" s="156" t="s">
        <v>38</v>
      </c>
      <c r="Y3475" s="156" t="s">
        <v>38</v>
      </c>
      <c r="Z3475" s="156" t="s">
        <v>38</v>
      </c>
      <c r="AA3475" s="156" t="s">
        <v>38</v>
      </c>
      <c r="AB3475" s="156" t="s">
        <v>38</v>
      </c>
      <c r="AC3475" s="156" t="s">
        <v>38</v>
      </c>
      <c r="AD3475" s="96" t="s">
        <v>290</v>
      </c>
      <c r="AE3475" s="156" t="s">
        <v>38</v>
      </c>
      <c r="AF3475" s="156" t="s">
        <v>38</v>
      </c>
      <c r="AG3475" s="156" t="s">
        <v>38</v>
      </c>
      <c r="AH3475" s="156" t="s">
        <v>38</v>
      </c>
      <c r="AI3475" s="156" t="s">
        <v>38</v>
      </c>
      <c r="AJ3475" s="156" t="s">
        <v>38</v>
      </c>
      <c r="AK3475" s="156" t="s">
        <v>38</v>
      </c>
    </row>
    <row r="3476" spans="23:37" ht="16.5" customHeight="1" x14ac:dyDescent="0.25">
      <c r="W3476" s="156" t="s">
        <v>38</v>
      </c>
      <c r="X3476" s="156" t="s">
        <v>38</v>
      </c>
      <c r="Y3476" s="156" t="s">
        <v>38</v>
      </c>
      <c r="Z3476" s="156" t="s">
        <v>38</v>
      </c>
      <c r="AA3476" s="156" t="s">
        <v>38</v>
      </c>
      <c r="AB3476" s="156" t="s">
        <v>38</v>
      </c>
      <c r="AC3476" s="156" t="s">
        <v>38</v>
      </c>
      <c r="AD3476" s="96" t="s">
        <v>290</v>
      </c>
      <c r="AE3476" s="156" t="s">
        <v>38</v>
      </c>
      <c r="AF3476" s="156" t="s">
        <v>38</v>
      </c>
      <c r="AG3476" s="156" t="s">
        <v>38</v>
      </c>
      <c r="AH3476" s="156" t="s">
        <v>38</v>
      </c>
      <c r="AI3476" s="156" t="s">
        <v>38</v>
      </c>
      <c r="AJ3476" s="156" t="s">
        <v>38</v>
      </c>
      <c r="AK3476" s="156" t="s">
        <v>38</v>
      </c>
    </row>
    <row r="3477" spans="23:37" ht="16.5" customHeight="1" x14ac:dyDescent="0.25">
      <c r="W3477" s="156" t="s">
        <v>38</v>
      </c>
      <c r="X3477" s="156" t="s">
        <v>38</v>
      </c>
      <c r="Y3477" s="156" t="s">
        <v>38</v>
      </c>
      <c r="Z3477" s="156" t="s">
        <v>38</v>
      </c>
      <c r="AA3477" s="156" t="s">
        <v>38</v>
      </c>
      <c r="AB3477" s="156" t="s">
        <v>38</v>
      </c>
      <c r="AC3477" s="156" t="s">
        <v>38</v>
      </c>
      <c r="AD3477" s="96" t="s">
        <v>290</v>
      </c>
      <c r="AE3477" s="156" t="s">
        <v>38</v>
      </c>
      <c r="AF3477" s="156" t="s">
        <v>38</v>
      </c>
      <c r="AG3477" s="156" t="s">
        <v>38</v>
      </c>
      <c r="AH3477" s="156" t="s">
        <v>38</v>
      </c>
      <c r="AI3477" s="156" t="s">
        <v>38</v>
      </c>
      <c r="AJ3477" s="156" t="s">
        <v>38</v>
      </c>
      <c r="AK3477" s="156" t="s">
        <v>38</v>
      </c>
    </row>
    <row r="3478" spans="23:37" ht="16.5" customHeight="1" x14ac:dyDescent="0.25">
      <c r="W3478" s="156" t="s">
        <v>38</v>
      </c>
      <c r="X3478" s="156" t="s">
        <v>38</v>
      </c>
      <c r="Y3478" s="156" t="s">
        <v>38</v>
      </c>
      <c r="Z3478" s="156" t="s">
        <v>38</v>
      </c>
      <c r="AA3478" s="156" t="s">
        <v>38</v>
      </c>
      <c r="AB3478" s="156" t="s">
        <v>38</v>
      </c>
      <c r="AC3478" s="156" t="s">
        <v>38</v>
      </c>
      <c r="AD3478" s="96" t="s">
        <v>290</v>
      </c>
      <c r="AE3478" s="156" t="s">
        <v>38</v>
      </c>
      <c r="AF3478" s="156" t="s">
        <v>38</v>
      </c>
      <c r="AG3478" s="156" t="s">
        <v>38</v>
      </c>
      <c r="AH3478" s="156" t="s">
        <v>38</v>
      </c>
      <c r="AI3478" s="156" t="s">
        <v>38</v>
      </c>
      <c r="AJ3478" s="156" t="s">
        <v>38</v>
      </c>
      <c r="AK3478" s="156" t="s">
        <v>38</v>
      </c>
    </row>
    <row r="3479" spans="23:37" ht="16.5" customHeight="1" x14ac:dyDescent="0.25">
      <c r="W3479" s="156" t="s">
        <v>38</v>
      </c>
      <c r="X3479" s="156" t="s">
        <v>38</v>
      </c>
      <c r="Y3479" s="156" t="s">
        <v>38</v>
      </c>
      <c r="Z3479" s="156" t="s">
        <v>38</v>
      </c>
      <c r="AA3479" s="156" t="s">
        <v>38</v>
      </c>
      <c r="AB3479" s="156" t="s">
        <v>38</v>
      </c>
      <c r="AC3479" s="156" t="s">
        <v>38</v>
      </c>
      <c r="AD3479" s="96" t="s">
        <v>290</v>
      </c>
      <c r="AE3479" s="156" t="s">
        <v>38</v>
      </c>
      <c r="AF3479" s="156" t="s">
        <v>38</v>
      </c>
      <c r="AG3479" s="156" t="s">
        <v>38</v>
      </c>
      <c r="AH3479" s="156" t="s">
        <v>38</v>
      </c>
      <c r="AI3479" s="156" t="s">
        <v>38</v>
      </c>
      <c r="AJ3479" s="156" t="s">
        <v>38</v>
      </c>
      <c r="AK3479" s="156" t="s">
        <v>38</v>
      </c>
    </row>
    <row r="3480" spans="23:37" ht="16.5" customHeight="1" x14ac:dyDescent="0.25">
      <c r="W3480" s="156" t="s">
        <v>38</v>
      </c>
      <c r="X3480" s="156" t="s">
        <v>38</v>
      </c>
      <c r="Y3480" s="156" t="s">
        <v>38</v>
      </c>
      <c r="Z3480" s="156" t="s">
        <v>38</v>
      </c>
      <c r="AA3480" s="156" t="s">
        <v>38</v>
      </c>
      <c r="AB3480" s="156" t="s">
        <v>38</v>
      </c>
      <c r="AC3480" s="156" t="s">
        <v>38</v>
      </c>
      <c r="AD3480" s="96" t="s">
        <v>290</v>
      </c>
      <c r="AE3480" s="156" t="s">
        <v>38</v>
      </c>
      <c r="AF3480" s="156" t="s">
        <v>38</v>
      </c>
      <c r="AG3480" s="156" t="s">
        <v>38</v>
      </c>
      <c r="AH3480" s="156" t="s">
        <v>38</v>
      </c>
      <c r="AI3480" s="156" t="s">
        <v>38</v>
      </c>
      <c r="AJ3480" s="156" t="s">
        <v>38</v>
      </c>
      <c r="AK3480" s="156" t="s">
        <v>38</v>
      </c>
    </row>
    <row r="3481" spans="23:37" ht="16.5" customHeight="1" x14ac:dyDescent="0.25">
      <c r="W3481" s="156" t="s">
        <v>38</v>
      </c>
      <c r="X3481" s="156" t="s">
        <v>38</v>
      </c>
      <c r="Y3481" s="156" t="s">
        <v>38</v>
      </c>
      <c r="Z3481" s="156" t="s">
        <v>38</v>
      </c>
      <c r="AA3481" s="156" t="s">
        <v>38</v>
      </c>
      <c r="AB3481" s="156" t="s">
        <v>38</v>
      </c>
      <c r="AC3481" s="156" t="s">
        <v>38</v>
      </c>
      <c r="AD3481" s="96" t="s">
        <v>290</v>
      </c>
      <c r="AE3481" s="156" t="s">
        <v>38</v>
      </c>
      <c r="AF3481" s="156" t="s">
        <v>38</v>
      </c>
      <c r="AG3481" s="156" t="s">
        <v>38</v>
      </c>
      <c r="AH3481" s="156" t="s">
        <v>38</v>
      </c>
      <c r="AI3481" s="156" t="s">
        <v>38</v>
      </c>
      <c r="AJ3481" s="156" t="s">
        <v>38</v>
      </c>
      <c r="AK3481" s="156" t="s">
        <v>38</v>
      </c>
    </row>
    <row r="3482" spans="23:37" ht="16.5" customHeight="1" x14ac:dyDescent="0.25">
      <c r="W3482" s="156" t="s">
        <v>38</v>
      </c>
      <c r="X3482" s="156" t="s">
        <v>38</v>
      </c>
      <c r="Y3482" s="156" t="s">
        <v>38</v>
      </c>
      <c r="Z3482" s="156" t="s">
        <v>38</v>
      </c>
      <c r="AA3482" s="156" t="s">
        <v>38</v>
      </c>
      <c r="AB3482" s="156" t="s">
        <v>38</v>
      </c>
      <c r="AC3482" s="156" t="s">
        <v>38</v>
      </c>
      <c r="AD3482" s="96" t="s">
        <v>290</v>
      </c>
      <c r="AE3482" s="156" t="s">
        <v>38</v>
      </c>
      <c r="AF3482" s="156" t="s">
        <v>38</v>
      </c>
      <c r="AG3482" s="156" t="s">
        <v>38</v>
      </c>
      <c r="AH3482" s="156" t="s">
        <v>38</v>
      </c>
      <c r="AI3482" s="156" t="s">
        <v>38</v>
      </c>
      <c r="AJ3482" s="156" t="s">
        <v>38</v>
      </c>
      <c r="AK3482" s="156" t="s">
        <v>38</v>
      </c>
    </row>
    <row r="3483" spans="23:37" ht="16.5" customHeight="1" x14ac:dyDescent="0.25">
      <c r="W3483" s="156" t="s">
        <v>38</v>
      </c>
      <c r="X3483" s="156" t="s">
        <v>38</v>
      </c>
      <c r="Y3483" s="156" t="s">
        <v>38</v>
      </c>
      <c r="Z3483" s="156" t="s">
        <v>38</v>
      </c>
      <c r="AA3483" s="156" t="s">
        <v>38</v>
      </c>
      <c r="AB3483" s="156" t="s">
        <v>38</v>
      </c>
      <c r="AC3483" s="156" t="s">
        <v>38</v>
      </c>
      <c r="AD3483" s="96" t="s">
        <v>290</v>
      </c>
      <c r="AE3483" s="156" t="s">
        <v>38</v>
      </c>
      <c r="AF3483" s="156" t="s">
        <v>38</v>
      </c>
      <c r="AG3483" s="156" t="s">
        <v>38</v>
      </c>
      <c r="AH3483" s="156" t="s">
        <v>38</v>
      </c>
      <c r="AI3483" s="156" t="s">
        <v>38</v>
      </c>
      <c r="AJ3483" s="156" t="s">
        <v>38</v>
      </c>
      <c r="AK3483" s="156" t="s">
        <v>38</v>
      </c>
    </row>
    <row r="3484" spans="23:37" ht="16.5" customHeight="1" x14ac:dyDescent="0.25">
      <c r="W3484" s="156" t="s">
        <v>38</v>
      </c>
      <c r="X3484" s="156" t="s">
        <v>38</v>
      </c>
      <c r="Y3484" s="156" t="s">
        <v>38</v>
      </c>
      <c r="Z3484" s="156" t="s">
        <v>38</v>
      </c>
      <c r="AA3484" s="156" t="s">
        <v>38</v>
      </c>
      <c r="AB3484" s="156" t="s">
        <v>38</v>
      </c>
      <c r="AC3484" s="156" t="s">
        <v>38</v>
      </c>
      <c r="AD3484" s="96" t="s">
        <v>290</v>
      </c>
      <c r="AE3484" s="156" t="s">
        <v>38</v>
      </c>
      <c r="AF3484" s="156" t="s">
        <v>38</v>
      </c>
      <c r="AG3484" s="156" t="s">
        <v>38</v>
      </c>
      <c r="AH3484" s="156" t="s">
        <v>38</v>
      </c>
      <c r="AI3484" s="156" t="s">
        <v>38</v>
      </c>
      <c r="AJ3484" s="156" t="s">
        <v>38</v>
      </c>
      <c r="AK3484" s="156" t="s">
        <v>38</v>
      </c>
    </row>
    <row r="3485" spans="23:37" ht="16.5" customHeight="1" x14ac:dyDescent="0.25">
      <c r="W3485" s="156" t="s">
        <v>38</v>
      </c>
      <c r="X3485" s="156" t="s">
        <v>38</v>
      </c>
      <c r="Y3485" s="156" t="s">
        <v>38</v>
      </c>
      <c r="Z3485" s="156" t="s">
        <v>38</v>
      </c>
      <c r="AA3485" s="156" t="s">
        <v>38</v>
      </c>
      <c r="AB3485" s="156" t="s">
        <v>38</v>
      </c>
      <c r="AC3485" s="156" t="s">
        <v>38</v>
      </c>
      <c r="AD3485" s="96" t="s">
        <v>290</v>
      </c>
      <c r="AE3485" s="156" t="s">
        <v>38</v>
      </c>
      <c r="AF3485" s="156" t="s">
        <v>38</v>
      </c>
      <c r="AG3485" s="156" t="s">
        <v>38</v>
      </c>
      <c r="AH3485" s="156" t="s">
        <v>38</v>
      </c>
      <c r="AI3485" s="156" t="s">
        <v>38</v>
      </c>
      <c r="AJ3485" s="156" t="s">
        <v>38</v>
      </c>
      <c r="AK3485" s="156" t="s">
        <v>38</v>
      </c>
    </row>
    <row r="3486" spans="23:37" ht="16.5" customHeight="1" x14ac:dyDescent="0.25">
      <c r="W3486" s="156" t="s">
        <v>38</v>
      </c>
      <c r="X3486" s="156" t="s">
        <v>38</v>
      </c>
      <c r="Y3486" s="156" t="s">
        <v>38</v>
      </c>
      <c r="Z3486" s="156" t="s">
        <v>38</v>
      </c>
      <c r="AA3486" s="156" t="s">
        <v>38</v>
      </c>
      <c r="AB3486" s="156" t="s">
        <v>38</v>
      </c>
      <c r="AC3486" s="156" t="s">
        <v>38</v>
      </c>
      <c r="AD3486" s="96" t="s">
        <v>290</v>
      </c>
      <c r="AE3486" s="156" t="s">
        <v>38</v>
      </c>
      <c r="AF3486" s="156" t="s">
        <v>38</v>
      </c>
      <c r="AG3486" s="156" t="s">
        <v>38</v>
      </c>
      <c r="AH3486" s="156" t="s">
        <v>38</v>
      </c>
      <c r="AI3486" s="156" t="s">
        <v>38</v>
      </c>
      <c r="AJ3486" s="156" t="s">
        <v>38</v>
      </c>
      <c r="AK3486" s="156" t="s">
        <v>38</v>
      </c>
    </row>
    <row r="3487" spans="23:37" ht="16.5" customHeight="1" x14ac:dyDescent="0.25">
      <c r="W3487" s="156" t="s">
        <v>38</v>
      </c>
      <c r="X3487" s="156" t="s">
        <v>38</v>
      </c>
      <c r="Y3487" s="156" t="s">
        <v>38</v>
      </c>
      <c r="Z3487" s="156" t="s">
        <v>38</v>
      </c>
      <c r="AA3487" s="156" t="s">
        <v>38</v>
      </c>
      <c r="AB3487" s="156" t="s">
        <v>38</v>
      </c>
      <c r="AC3487" s="156" t="s">
        <v>38</v>
      </c>
      <c r="AD3487" s="96" t="s">
        <v>290</v>
      </c>
      <c r="AE3487" s="156" t="s">
        <v>38</v>
      </c>
      <c r="AF3487" s="156" t="s">
        <v>38</v>
      </c>
      <c r="AG3487" s="156" t="s">
        <v>38</v>
      </c>
      <c r="AH3487" s="156" t="s">
        <v>38</v>
      </c>
      <c r="AI3487" s="156" t="s">
        <v>38</v>
      </c>
      <c r="AJ3487" s="156" t="s">
        <v>38</v>
      </c>
      <c r="AK3487" s="156" t="s">
        <v>38</v>
      </c>
    </row>
    <row r="3488" spans="23:37" ht="16.5" customHeight="1" x14ac:dyDescent="0.25">
      <c r="W3488" s="156" t="s">
        <v>38</v>
      </c>
      <c r="X3488" s="156" t="s">
        <v>38</v>
      </c>
      <c r="Y3488" s="156" t="s">
        <v>38</v>
      </c>
      <c r="Z3488" s="156" t="s">
        <v>38</v>
      </c>
      <c r="AA3488" s="156" t="s">
        <v>38</v>
      </c>
      <c r="AB3488" s="156" t="s">
        <v>38</v>
      </c>
      <c r="AC3488" s="156" t="s">
        <v>38</v>
      </c>
      <c r="AD3488" s="96" t="s">
        <v>290</v>
      </c>
      <c r="AE3488" s="156" t="s">
        <v>38</v>
      </c>
      <c r="AF3488" s="156" t="s">
        <v>38</v>
      </c>
      <c r="AG3488" s="156" t="s">
        <v>38</v>
      </c>
      <c r="AH3488" s="156" t="s">
        <v>38</v>
      </c>
      <c r="AI3488" s="156" t="s">
        <v>38</v>
      </c>
      <c r="AJ3488" s="156" t="s">
        <v>38</v>
      </c>
      <c r="AK3488" s="156" t="s">
        <v>38</v>
      </c>
    </row>
    <row r="3489" spans="23:37" ht="16.5" customHeight="1" x14ac:dyDescent="0.25">
      <c r="W3489" s="156" t="s">
        <v>38</v>
      </c>
      <c r="X3489" s="156" t="s">
        <v>38</v>
      </c>
      <c r="Y3489" s="156" t="s">
        <v>38</v>
      </c>
      <c r="Z3489" s="156" t="s">
        <v>38</v>
      </c>
      <c r="AA3489" s="156" t="s">
        <v>38</v>
      </c>
      <c r="AB3489" s="156" t="s">
        <v>38</v>
      </c>
      <c r="AC3489" s="156" t="s">
        <v>38</v>
      </c>
      <c r="AD3489" s="96" t="s">
        <v>290</v>
      </c>
      <c r="AE3489" s="156" t="s">
        <v>38</v>
      </c>
      <c r="AF3489" s="156" t="s">
        <v>38</v>
      </c>
      <c r="AG3489" s="156" t="s">
        <v>38</v>
      </c>
      <c r="AH3489" s="156" t="s">
        <v>38</v>
      </c>
      <c r="AI3489" s="156" t="s">
        <v>38</v>
      </c>
      <c r="AJ3489" s="156" t="s">
        <v>38</v>
      </c>
      <c r="AK3489" s="156" t="s">
        <v>38</v>
      </c>
    </row>
    <row r="3490" spans="23:37" ht="16.5" customHeight="1" x14ac:dyDescent="0.25">
      <c r="W3490" s="156" t="s">
        <v>38</v>
      </c>
      <c r="X3490" s="156" t="s">
        <v>38</v>
      </c>
      <c r="Y3490" s="156" t="s">
        <v>38</v>
      </c>
      <c r="Z3490" s="156" t="s">
        <v>38</v>
      </c>
      <c r="AA3490" s="156" t="s">
        <v>38</v>
      </c>
      <c r="AB3490" s="156" t="s">
        <v>38</v>
      </c>
      <c r="AC3490" s="156" t="s">
        <v>38</v>
      </c>
      <c r="AD3490" s="96" t="s">
        <v>290</v>
      </c>
      <c r="AE3490" s="156" t="s">
        <v>38</v>
      </c>
      <c r="AF3490" s="156" t="s">
        <v>38</v>
      </c>
      <c r="AG3490" s="156" t="s">
        <v>38</v>
      </c>
      <c r="AH3490" s="156" t="s">
        <v>38</v>
      </c>
      <c r="AI3490" s="156" t="s">
        <v>38</v>
      </c>
      <c r="AJ3490" s="156" t="s">
        <v>38</v>
      </c>
      <c r="AK3490" s="156" t="s">
        <v>38</v>
      </c>
    </row>
    <row r="3491" spans="23:37" ht="16.5" customHeight="1" x14ac:dyDescent="0.25">
      <c r="W3491" s="156" t="s">
        <v>38</v>
      </c>
      <c r="X3491" s="156" t="s">
        <v>38</v>
      </c>
      <c r="Y3491" s="156" t="s">
        <v>38</v>
      </c>
      <c r="Z3491" s="156" t="s">
        <v>38</v>
      </c>
      <c r="AA3491" s="156" t="s">
        <v>38</v>
      </c>
      <c r="AB3491" s="156" t="s">
        <v>38</v>
      </c>
      <c r="AC3491" s="156" t="s">
        <v>38</v>
      </c>
      <c r="AD3491" s="96" t="s">
        <v>290</v>
      </c>
      <c r="AE3491" s="156" t="s">
        <v>38</v>
      </c>
      <c r="AF3491" s="156" t="s">
        <v>38</v>
      </c>
      <c r="AG3491" s="156" t="s">
        <v>38</v>
      </c>
      <c r="AH3491" s="156" t="s">
        <v>38</v>
      </c>
      <c r="AI3491" s="156" t="s">
        <v>38</v>
      </c>
      <c r="AJ3491" s="156" t="s">
        <v>38</v>
      </c>
      <c r="AK3491" s="156" t="s">
        <v>38</v>
      </c>
    </row>
    <row r="3492" spans="23:37" ht="16.5" customHeight="1" x14ac:dyDescent="0.25">
      <c r="W3492" s="156" t="s">
        <v>38</v>
      </c>
      <c r="X3492" s="156" t="s">
        <v>38</v>
      </c>
      <c r="Y3492" s="156" t="s">
        <v>38</v>
      </c>
      <c r="Z3492" s="156" t="s">
        <v>38</v>
      </c>
      <c r="AA3492" s="156" t="s">
        <v>38</v>
      </c>
      <c r="AB3492" s="156" t="s">
        <v>38</v>
      </c>
      <c r="AC3492" s="156" t="s">
        <v>38</v>
      </c>
      <c r="AD3492" s="96" t="s">
        <v>290</v>
      </c>
      <c r="AE3492" s="156" t="s">
        <v>38</v>
      </c>
      <c r="AF3492" s="156" t="s">
        <v>38</v>
      </c>
      <c r="AG3492" s="156" t="s">
        <v>38</v>
      </c>
      <c r="AH3492" s="156" t="s">
        <v>38</v>
      </c>
      <c r="AI3492" s="156" t="s">
        <v>38</v>
      </c>
      <c r="AJ3492" s="156" t="s">
        <v>38</v>
      </c>
      <c r="AK3492" s="156" t="s">
        <v>38</v>
      </c>
    </row>
    <row r="3493" spans="23:37" ht="16.5" customHeight="1" x14ac:dyDescent="0.25">
      <c r="W3493" s="156" t="s">
        <v>38</v>
      </c>
      <c r="X3493" s="156" t="s">
        <v>38</v>
      </c>
      <c r="Y3493" s="156" t="s">
        <v>38</v>
      </c>
      <c r="Z3493" s="156" t="s">
        <v>38</v>
      </c>
      <c r="AA3493" s="156" t="s">
        <v>38</v>
      </c>
      <c r="AB3493" s="156" t="s">
        <v>38</v>
      </c>
      <c r="AC3493" s="156" t="s">
        <v>38</v>
      </c>
      <c r="AD3493" s="96" t="s">
        <v>290</v>
      </c>
      <c r="AE3493" s="156" t="s">
        <v>38</v>
      </c>
      <c r="AF3493" s="156" t="s">
        <v>38</v>
      </c>
      <c r="AG3493" s="156" t="s">
        <v>38</v>
      </c>
      <c r="AH3493" s="156" t="s">
        <v>38</v>
      </c>
      <c r="AI3493" s="156" t="s">
        <v>38</v>
      </c>
      <c r="AJ3493" s="156" t="s">
        <v>38</v>
      </c>
      <c r="AK3493" s="156" t="s">
        <v>38</v>
      </c>
    </row>
    <row r="3494" spans="23:37" ht="16.5" customHeight="1" x14ac:dyDescent="0.25">
      <c r="W3494" s="156" t="s">
        <v>38</v>
      </c>
      <c r="X3494" s="156" t="s">
        <v>38</v>
      </c>
      <c r="Y3494" s="156" t="s">
        <v>38</v>
      </c>
      <c r="Z3494" s="156" t="s">
        <v>38</v>
      </c>
      <c r="AA3494" s="156" t="s">
        <v>38</v>
      </c>
      <c r="AB3494" s="156" t="s">
        <v>38</v>
      </c>
      <c r="AC3494" s="156" t="s">
        <v>38</v>
      </c>
      <c r="AD3494" s="96" t="s">
        <v>290</v>
      </c>
      <c r="AE3494" s="156" t="s">
        <v>38</v>
      </c>
      <c r="AF3494" s="156" t="s">
        <v>38</v>
      </c>
      <c r="AG3494" s="156" t="s">
        <v>38</v>
      </c>
      <c r="AH3494" s="156" t="s">
        <v>38</v>
      </c>
      <c r="AI3494" s="156" t="s">
        <v>38</v>
      </c>
      <c r="AJ3494" s="156" t="s">
        <v>38</v>
      </c>
      <c r="AK3494" s="156" t="s">
        <v>38</v>
      </c>
    </row>
    <row r="3495" spans="23:37" ht="16.5" customHeight="1" x14ac:dyDescent="0.25">
      <c r="W3495" s="156" t="s">
        <v>38</v>
      </c>
      <c r="X3495" s="156" t="s">
        <v>38</v>
      </c>
      <c r="Y3495" s="156" t="s">
        <v>38</v>
      </c>
      <c r="Z3495" s="156" t="s">
        <v>38</v>
      </c>
      <c r="AA3495" s="156" t="s">
        <v>38</v>
      </c>
      <c r="AB3495" s="156" t="s">
        <v>38</v>
      </c>
      <c r="AC3495" s="156" t="s">
        <v>38</v>
      </c>
      <c r="AD3495" s="96" t="s">
        <v>290</v>
      </c>
      <c r="AE3495" s="156" t="s">
        <v>38</v>
      </c>
      <c r="AF3495" s="156" t="s">
        <v>38</v>
      </c>
      <c r="AG3495" s="156" t="s">
        <v>38</v>
      </c>
      <c r="AH3495" s="156" t="s">
        <v>38</v>
      </c>
      <c r="AI3495" s="156" t="s">
        <v>38</v>
      </c>
      <c r="AJ3495" s="156" t="s">
        <v>38</v>
      </c>
      <c r="AK3495" s="156" t="s">
        <v>38</v>
      </c>
    </row>
    <row r="3496" spans="23:37" ht="16.5" customHeight="1" x14ac:dyDescent="0.25">
      <c r="W3496" s="156" t="s">
        <v>38</v>
      </c>
      <c r="X3496" s="156" t="s">
        <v>38</v>
      </c>
      <c r="Y3496" s="156" t="s">
        <v>38</v>
      </c>
      <c r="Z3496" s="156" t="s">
        <v>38</v>
      </c>
      <c r="AA3496" s="156" t="s">
        <v>38</v>
      </c>
      <c r="AB3496" s="156" t="s">
        <v>38</v>
      </c>
      <c r="AC3496" s="156" t="s">
        <v>38</v>
      </c>
      <c r="AD3496" s="96" t="s">
        <v>290</v>
      </c>
      <c r="AE3496" s="156" t="s">
        <v>38</v>
      </c>
      <c r="AF3496" s="156" t="s">
        <v>38</v>
      </c>
      <c r="AG3496" s="156" t="s">
        <v>38</v>
      </c>
      <c r="AH3496" s="156" t="s">
        <v>38</v>
      </c>
      <c r="AI3496" s="156" t="s">
        <v>38</v>
      </c>
      <c r="AJ3496" s="156" t="s">
        <v>38</v>
      </c>
      <c r="AK3496" s="156" t="s">
        <v>38</v>
      </c>
    </row>
    <row r="3497" spans="23:37" ht="16.5" customHeight="1" x14ac:dyDescent="0.25">
      <c r="W3497" s="156" t="s">
        <v>38</v>
      </c>
      <c r="X3497" s="156" t="s">
        <v>38</v>
      </c>
      <c r="Y3497" s="156" t="s">
        <v>38</v>
      </c>
      <c r="Z3497" s="156" t="s">
        <v>38</v>
      </c>
      <c r="AA3497" s="156" t="s">
        <v>38</v>
      </c>
      <c r="AB3497" s="156" t="s">
        <v>38</v>
      </c>
      <c r="AC3497" s="156" t="s">
        <v>38</v>
      </c>
      <c r="AD3497" s="96" t="s">
        <v>290</v>
      </c>
      <c r="AE3497" s="156" t="s">
        <v>38</v>
      </c>
      <c r="AF3497" s="156" t="s">
        <v>38</v>
      </c>
      <c r="AG3497" s="156" t="s">
        <v>38</v>
      </c>
      <c r="AH3497" s="156" t="s">
        <v>38</v>
      </c>
      <c r="AI3497" s="156" t="s">
        <v>38</v>
      </c>
      <c r="AJ3497" s="156" t="s">
        <v>38</v>
      </c>
      <c r="AK3497" s="156" t="s">
        <v>38</v>
      </c>
    </row>
    <row r="3498" spans="23:37" ht="16.5" customHeight="1" x14ac:dyDescent="0.25">
      <c r="W3498" s="156" t="s">
        <v>38</v>
      </c>
      <c r="X3498" s="156" t="s">
        <v>38</v>
      </c>
      <c r="Y3498" s="156" t="s">
        <v>38</v>
      </c>
      <c r="Z3498" s="156" t="s">
        <v>38</v>
      </c>
      <c r="AA3498" s="156" t="s">
        <v>38</v>
      </c>
      <c r="AB3498" s="156" t="s">
        <v>38</v>
      </c>
      <c r="AC3498" s="156" t="s">
        <v>38</v>
      </c>
      <c r="AD3498" s="96" t="s">
        <v>290</v>
      </c>
      <c r="AE3498" s="156" t="s">
        <v>38</v>
      </c>
      <c r="AF3498" s="156" t="s">
        <v>38</v>
      </c>
      <c r="AG3498" s="156" t="s">
        <v>38</v>
      </c>
      <c r="AH3498" s="156" t="s">
        <v>38</v>
      </c>
      <c r="AI3498" s="156" t="s">
        <v>38</v>
      </c>
      <c r="AJ3498" s="156" t="s">
        <v>38</v>
      </c>
      <c r="AK3498" s="156" t="s">
        <v>38</v>
      </c>
    </row>
    <row r="3499" spans="23:37" ht="16.5" customHeight="1" x14ac:dyDescent="0.25">
      <c r="W3499" s="156" t="s">
        <v>38</v>
      </c>
      <c r="X3499" s="156" t="s">
        <v>38</v>
      </c>
      <c r="Y3499" s="156" t="s">
        <v>38</v>
      </c>
      <c r="Z3499" s="156" t="s">
        <v>38</v>
      </c>
      <c r="AA3499" s="156" t="s">
        <v>38</v>
      </c>
      <c r="AB3499" s="156" t="s">
        <v>38</v>
      </c>
      <c r="AC3499" s="156" t="s">
        <v>38</v>
      </c>
      <c r="AD3499" s="96" t="s">
        <v>290</v>
      </c>
      <c r="AE3499" s="156" t="s">
        <v>38</v>
      </c>
      <c r="AF3499" s="156" t="s">
        <v>38</v>
      </c>
      <c r="AG3499" s="156" t="s">
        <v>38</v>
      </c>
      <c r="AH3499" s="156" t="s">
        <v>38</v>
      </c>
      <c r="AI3499" s="156" t="s">
        <v>38</v>
      </c>
      <c r="AJ3499" s="156" t="s">
        <v>38</v>
      </c>
      <c r="AK3499" s="156" t="s">
        <v>38</v>
      </c>
    </row>
    <row r="3500" spans="23:37" ht="16.5" customHeight="1" x14ac:dyDescent="0.25">
      <c r="W3500" s="156" t="s">
        <v>38</v>
      </c>
      <c r="X3500" s="156" t="s">
        <v>38</v>
      </c>
      <c r="Y3500" s="156" t="s">
        <v>38</v>
      </c>
      <c r="Z3500" s="156" t="s">
        <v>38</v>
      </c>
      <c r="AA3500" s="156" t="s">
        <v>38</v>
      </c>
      <c r="AB3500" s="156" t="s">
        <v>38</v>
      </c>
      <c r="AC3500" s="156" t="s">
        <v>38</v>
      </c>
      <c r="AD3500" s="96" t="s">
        <v>290</v>
      </c>
      <c r="AE3500" s="156" t="s">
        <v>38</v>
      </c>
      <c r="AF3500" s="156" t="s">
        <v>38</v>
      </c>
      <c r="AG3500" s="156" t="s">
        <v>38</v>
      </c>
      <c r="AH3500" s="156" t="s">
        <v>38</v>
      </c>
      <c r="AI3500" s="156" t="s">
        <v>38</v>
      </c>
      <c r="AJ3500" s="156" t="s">
        <v>38</v>
      </c>
      <c r="AK3500" s="156" t="s">
        <v>38</v>
      </c>
    </row>
    <row r="3501" spans="23:37" ht="16.5" customHeight="1" x14ac:dyDescent="0.25">
      <c r="W3501" s="156" t="s">
        <v>38</v>
      </c>
      <c r="X3501" s="156" t="s">
        <v>38</v>
      </c>
      <c r="Y3501" s="156" t="s">
        <v>38</v>
      </c>
      <c r="Z3501" s="156" t="s">
        <v>38</v>
      </c>
      <c r="AA3501" s="156" t="s">
        <v>38</v>
      </c>
      <c r="AB3501" s="156" t="s">
        <v>38</v>
      </c>
      <c r="AC3501" s="156" t="s">
        <v>38</v>
      </c>
      <c r="AD3501" s="96" t="s">
        <v>290</v>
      </c>
      <c r="AE3501" s="156" t="s">
        <v>38</v>
      </c>
      <c r="AF3501" s="156" t="s">
        <v>38</v>
      </c>
      <c r="AG3501" s="156" t="s">
        <v>38</v>
      </c>
      <c r="AH3501" s="156" t="s">
        <v>38</v>
      </c>
      <c r="AI3501" s="156" t="s">
        <v>38</v>
      </c>
      <c r="AJ3501" s="156" t="s">
        <v>38</v>
      </c>
      <c r="AK3501" s="156" t="s">
        <v>38</v>
      </c>
    </row>
    <row r="3502" spans="23:37" ht="16.5" customHeight="1" x14ac:dyDescent="0.25">
      <c r="W3502" s="156" t="s">
        <v>38</v>
      </c>
      <c r="X3502" s="156" t="s">
        <v>38</v>
      </c>
      <c r="Y3502" s="156" t="s">
        <v>38</v>
      </c>
      <c r="Z3502" s="156" t="s">
        <v>38</v>
      </c>
      <c r="AA3502" s="156" t="s">
        <v>38</v>
      </c>
      <c r="AB3502" s="156" t="s">
        <v>38</v>
      </c>
      <c r="AC3502" s="156" t="s">
        <v>38</v>
      </c>
      <c r="AD3502" s="96" t="s">
        <v>290</v>
      </c>
      <c r="AE3502" s="156" t="s">
        <v>38</v>
      </c>
      <c r="AF3502" s="156" t="s">
        <v>38</v>
      </c>
      <c r="AG3502" s="156" t="s">
        <v>38</v>
      </c>
      <c r="AH3502" s="156" t="s">
        <v>38</v>
      </c>
      <c r="AI3502" s="156" t="s">
        <v>38</v>
      </c>
      <c r="AJ3502" s="156" t="s">
        <v>38</v>
      </c>
      <c r="AK3502" s="156" t="s">
        <v>38</v>
      </c>
    </row>
    <row r="3503" spans="23:37" ht="16.5" customHeight="1" x14ac:dyDescent="0.25">
      <c r="W3503" s="156" t="s">
        <v>38</v>
      </c>
      <c r="X3503" s="156" t="s">
        <v>38</v>
      </c>
      <c r="Y3503" s="156" t="s">
        <v>38</v>
      </c>
      <c r="Z3503" s="156" t="s">
        <v>38</v>
      </c>
      <c r="AA3503" s="156" t="s">
        <v>38</v>
      </c>
      <c r="AB3503" s="156" t="s">
        <v>38</v>
      </c>
      <c r="AC3503" s="156" t="s">
        <v>38</v>
      </c>
      <c r="AD3503" s="96" t="s">
        <v>290</v>
      </c>
      <c r="AE3503" s="156" t="s">
        <v>38</v>
      </c>
      <c r="AF3503" s="156" t="s">
        <v>38</v>
      </c>
      <c r="AG3503" s="156" t="s">
        <v>38</v>
      </c>
      <c r="AH3503" s="156" t="s">
        <v>38</v>
      </c>
      <c r="AI3503" s="156" t="s">
        <v>38</v>
      </c>
      <c r="AJ3503" s="156" t="s">
        <v>38</v>
      </c>
      <c r="AK3503" s="156" t="s">
        <v>38</v>
      </c>
    </row>
    <row r="3504" spans="23:37" ht="16.5" customHeight="1" x14ac:dyDescent="0.25">
      <c r="W3504" s="156" t="s">
        <v>38</v>
      </c>
      <c r="X3504" s="156" t="s">
        <v>38</v>
      </c>
      <c r="Y3504" s="156" t="s">
        <v>38</v>
      </c>
      <c r="Z3504" s="156" t="s">
        <v>38</v>
      </c>
      <c r="AA3504" s="156" t="s">
        <v>38</v>
      </c>
      <c r="AB3504" s="156" t="s">
        <v>38</v>
      </c>
      <c r="AC3504" s="156" t="s">
        <v>38</v>
      </c>
      <c r="AD3504" s="96" t="s">
        <v>290</v>
      </c>
      <c r="AE3504" s="156" t="s">
        <v>38</v>
      </c>
      <c r="AF3504" s="156" t="s">
        <v>38</v>
      </c>
      <c r="AG3504" s="156" t="s">
        <v>38</v>
      </c>
      <c r="AH3504" s="156" t="s">
        <v>38</v>
      </c>
      <c r="AI3504" s="156" t="s">
        <v>38</v>
      </c>
      <c r="AJ3504" s="156" t="s">
        <v>38</v>
      </c>
      <c r="AK3504" s="156" t="s">
        <v>38</v>
      </c>
    </row>
    <row r="3505" spans="23:37" ht="16.5" customHeight="1" x14ac:dyDescent="0.25">
      <c r="W3505" s="156" t="s">
        <v>38</v>
      </c>
      <c r="X3505" s="156" t="s">
        <v>38</v>
      </c>
      <c r="Y3505" s="156" t="s">
        <v>38</v>
      </c>
      <c r="Z3505" s="156" t="s">
        <v>38</v>
      </c>
      <c r="AA3505" s="156" t="s">
        <v>38</v>
      </c>
      <c r="AB3505" s="156" t="s">
        <v>38</v>
      </c>
      <c r="AC3505" s="156" t="s">
        <v>38</v>
      </c>
      <c r="AD3505" s="96" t="s">
        <v>290</v>
      </c>
      <c r="AE3505" s="156" t="s">
        <v>38</v>
      </c>
      <c r="AF3505" s="156" t="s">
        <v>38</v>
      </c>
      <c r="AG3505" s="156" t="s">
        <v>38</v>
      </c>
      <c r="AH3505" s="156" t="s">
        <v>38</v>
      </c>
      <c r="AI3505" s="156" t="s">
        <v>38</v>
      </c>
      <c r="AJ3505" s="156" t="s">
        <v>38</v>
      </c>
      <c r="AK3505" s="156" t="s">
        <v>38</v>
      </c>
    </row>
    <row r="3506" spans="23:37" ht="16.5" customHeight="1" x14ac:dyDescent="0.25">
      <c r="W3506" s="156" t="s">
        <v>38</v>
      </c>
      <c r="X3506" s="156" t="s">
        <v>38</v>
      </c>
      <c r="Y3506" s="156" t="s">
        <v>38</v>
      </c>
      <c r="Z3506" s="156" t="s">
        <v>38</v>
      </c>
      <c r="AA3506" s="156" t="s">
        <v>38</v>
      </c>
      <c r="AB3506" s="156" t="s">
        <v>38</v>
      </c>
      <c r="AC3506" s="156" t="s">
        <v>38</v>
      </c>
      <c r="AD3506" s="96" t="s">
        <v>290</v>
      </c>
      <c r="AE3506" s="156" t="s">
        <v>38</v>
      </c>
      <c r="AF3506" s="156" t="s">
        <v>38</v>
      </c>
      <c r="AG3506" s="156" t="s">
        <v>38</v>
      </c>
      <c r="AH3506" s="156" t="s">
        <v>38</v>
      </c>
      <c r="AI3506" s="156" t="s">
        <v>38</v>
      </c>
      <c r="AJ3506" s="156" t="s">
        <v>38</v>
      </c>
      <c r="AK3506" s="156" t="s">
        <v>38</v>
      </c>
    </row>
    <row r="3507" spans="23:37" ht="16.5" customHeight="1" x14ac:dyDescent="0.25">
      <c r="W3507" s="156" t="s">
        <v>38</v>
      </c>
      <c r="X3507" s="156" t="s">
        <v>38</v>
      </c>
      <c r="Y3507" s="156" t="s">
        <v>38</v>
      </c>
      <c r="Z3507" s="156" t="s">
        <v>38</v>
      </c>
      <c r="AA3507" s="156" t="s">
        <v>38</v>
      </c>
      <c r="AB3507" s="156" t="s">
        <v>38</v>
      </c>
      <c r="AC3507" s="156" t="s">
        <v>38</v>
      </c>
      <c r="AD3507" s="96" t="s">
        <v>290</v>
      </c>
      <c r="AE3507" s="156" t="s">
        <v>38</v>
      </c>
      <c r="AF3507" s="156" t="s">
        <v>38</v>
      </c>
      <c r="AG3507" s="156" t="s">
        <v>38</v>
      </c>
      <c r="AH3507" s="156" t="s">
        <v>38</v>
      </c>
      <c r="AI3507" s="156" t="s">
        <v>38</v>
      </c>
      <c r="AJ3507" s="156" t="s">
        <v>38</v>
      </c>
      <c r="AK3507" s="156" t="s">
        <v>38</v>
      </c>
    </row>
    <row r="3508" spans="23:37" ht="16.5" customHeight="1" x14ac:dyDescent="0.25">
      <c r="W3508" s="156" t="s">
        <v>38</v>
      </c>
      <c r="X3508" s="156" t="s">
        <v>38</v>
      </c>
      <c r="Y3508" s="156" t="s">
        <v>38</v>
      </c>
      <c r="Z3508" s="156" t="s">
        <v>38</v>
      </c>
      <c r="AA3508" s="156" t="s">
        <v>38</v>
      </c>
      <c r="AB3508" s="156" t="s">
        <v>38</v>
      </c>
      <c r="AC3508" s="156" t="s">
        <v>38</v>
      </c>
      <c r="AD3508" s="96" t="s">
        <v>290</v>
      </c>
      <c r="AE3508" s="156" t="s">
        <v>38</v>
      </c>
      <c r="AF3508" s="156" t="s">
        <v>38</v>
      </c>
      <c r="AG3508" s="156" t="s">
        <v>38</v>
      </c>
      <c r="AH3508" s="156" t="s">
        <v>38</v>
      </c>
      <c r="AI3508" s="156" t="s">
        <v>38</v>
      </c>
      <c r="AJ3508" s="156" t="s">
        <v>38</v>
      </c>
      <c r="AK3508" s="156" t="s">
        <v>38</v>
      </c>
    </row>
    <row r="3509" spans="23:37" ht="16.5" customHeight="1" x14ac:dyDescent="0.25">
      <c r="W3509" s="156" t="s">
        <v>38</v>
      </c>
      <c r="X3509" s="156" t="s">
        <v>38</v>
      </c>
      <c r="Y3509" s="156" t="s">
        <v>38</v>
      </c>
      <c r="Z3509" s="156" t="s">
        <v>38</v>
      </c>
      <c r="AA3509" s="156" t="s">
        <v>38</v>
      </c>
      <c r="AB3509" s="156" t="s">
        <v>38</v>
      </c>
      <c r="AC3509" s="156" t="s">
        <v>38</v>
      </c>
      <c r="AD3509" s="96" t="s">
        <v>290</v>
      </c>
      <c r="AE3509" s="156" t="s">
        <v>38</v>
      </c>
      <c r="AF3509" s="156" t="s">
        <v>38</v>
      </c>
      <c r="AG3509" s="156" t="s">
        <v>38</v>
      </c>
      <c r="AH3509" s="156" t="s">
        <v>38</v>
      </c>
      <c r="AI3509" s="156" t="s">
        <v>38</v>
      </c>
      <c r="AJ3509" s="156" t="s">
        <v>38</v>
      </c>
      <c r="AK3509" s="156" t="s">
        <v>38</v>
      </c>
    </row>
    <row r="3510" spans="23:37" ht="16.5" customHeight="1" x14ac:dyDescent="0.25">
      <c r="W3510" s="156" t="s">
        <v>38</v>
      </c>
      <c r="X3510" s="156" t="s">
        <v>38</v>
      </c>
      <c r="Y3510" s="156" t="s">
        <v>38</v>
      </c>
      <c r="Z3510" s="156" t="s">
        <v>38</v>
      </c>
      <c r="AA3510" s="156" t="s">
        <v>38</v>
      </c>
      <c r="AB3510" s="156" t="s">
        <v>38</v>
      </c>
      <c r="AC3510" s="156" t="s">
        <v>38</v>
      </c>
      <c r="AD3510" s="96" t="s">
        <v>290</v>
      </c>
      <c r="AE3510" s="156" t="s">
        <v>38</v>
      </c>
      <c r="AF3510" s="156" t="s">
        <v>38</v>
      </c>
      <c r="AG3510" s="156" t="s">
        <v>38</v>
      </c>
      <c r="AH3510" s="156" t="s">
        <v>38</v>
      </c>
      <c r="AI3510" s="156" t="s">
        <v>38</v>
      </c>
      <c r="AJ3510" s="156" t="s">
        <v>38</v>
      </c>
      <c r="AK3510" s="156" t="s">
        <v>38</v>
      </c>
    </row>
    <row r="3511" spans="23:37" ht="16.5" customHeight="1" x14ac:dyDescent="0.25">
      <c r="W3511" s="156" t="s">
        <v>38</v>
      </c>
      <c r="X3511" s="156" t="s">
        <v>38</v>
      </c>
      <c r="Y3511" s="156" t="s">
        <v>38</v>
      </c>
      <c r="Z3511" s="156" t="s">
        <v>38</v>
      </c>
      <c r="AA3511" s="156" t="s">
        <v>38</v>
      </c>
      <c r="AB3511" s="156" t="s">
        <v>38</v>
      </c>
      <c r="AC3511" s="156" t="s">
        <v>38</v>
      </c>
      <c r="AD3511" s="96" t="s">
        <v>290</v>
      </c>
      <c r="AE3511" s="156" t="s">
        <v>38</v>
      </c>
      <c r="AF3511" s="156" t="s">
        <v>38</v>
      </c>
      <c r="AG3511" s="156" t="s">
        <v>38</v>
      </c>
      <c r="AH3511" s="156" t="s">
        <v>38</v>
      </c>
      <c r="AI3511" s="156" t="s">
        <v>38</v>
      </c>
      <c r="AJ3511" s="156" t="s">
        <v>38</v>
      </c>
      <c r="AK3511" s="156" t="s">
        <v>38</v>
      </c>
    </row>
    <row r="3512" spans="23:37" ht="16.5" customHeight="1" x14ac:dyDescent="0.25">
      <c r="W3512" s="156" t="s">
        <v>38</v>
      </c>
      <c r="X3512" s="156" t="s">
        <v>38</v>
      </c>
      <c r="Y3512" s="156" t="s">
        <v>38</v>
      </c>
      <c r="Z3512" s="156" t="s">
        <v>38</v>
      </c>
      <c r="AA3512" s="156" t="s">
        <v>38</v>
      </c>
      <c r="AB3512" s="156" t="s">
        <v>38</v>
      </c>
      <c r="AC3512" s="156" t="s">
        <v>38</v>
      </c>
      <c r="AD3512" s="96" t="s">
        <v>290</v>
      </c>
      <c r="AE3512" s="156" t="s">
        <v>38</v>
      </c>
      <c r="AF3512" s="156" t="s">
        <v>38</v>
      </c>
      <c r="AG3512" s="156" t="s">
        <v>38</v>
      </c>
      <c r="AH3512" s="156" t="s">
        <v>38</v>
      </c>
      <c r="AI3512" s="156" t="s">
        <v>38</v>
      </c>
      <c r="AJ3512" s="156" t="s">
        <v>38</v>
      </c>
      <c r="AK3512" s="156" t="s">
        <v>38</v>
      </c>
    </row>
    <row r="3513" spans="23:37" ht="16.5" customHeight="1" x14ac:dyDescent="0.25">
      <c r="W3513" s="156" t="s">
        <v>38</v>
      </c>
      <c r="X3513" s="156" t="s">
        <v>38</v>
      </c>
      <c r="Y3513" s="156" t="s">
        <v>38</v>
      </c>
      <c r="Z3513" s="156" t="s">
        <v>38</v>
      </c>
      <c r="AA3513" s="156" t="s">
        <v>38</v>
      </c>
      <c r="AB3513" s="156" t="s">
        <v>38</v>
      </c>
      <c r="AC3513" s="156" t="s">
        <v>38</v>
      </c>
      <c r="AD3513" s="96" t="s">
        <v>290</v>
      </c>
      <c r="AE3513" s="156" t="s">
        <v>38</v>
      </c>
      <c r="AF3513" s="156" t="s">
        <v>38</v>
      </c>
      <c r="AG3513" s="156" t="s">
        <v>38</v>
      </c>
      <c r="AH3513" s="156" t="s">
        <v>38</v>
      </c>
      <c r="AI3513" s="156" t="s">
        <v>38</v>
      </c>
      <c r="AJ3513" s="156" t="s">
        <v>38</v>
      </c>
      <c r="AK3513" s="156" t="s">
        <v>38</v>
      </c>
    </row>
    <row r="3514" spans="23:37" ht="16.5" customHeight="1" x14ac:dyDescent="0.25">
      <c r="W3514" s="156" t="s">
        <v>38</v>
      </c>
      <c r="X3514" s="156" t="s">
        <v>38</v>
      </c>
      <c r="Y3514" s="156" t="s">
        <v>38</v>
      </c>
      <c r="Z3514" s="156" t="s">
        <v>38</v>
      </c>
      <c r="AA3514" s="156" t="s">
        <v>38</v>
      </c>
      <c r="AB3514" s="156" t="s">
        <v>38</v>
      </c>
      <c r="AC3514" s="156" t="s">
        <v>38</v>
      </c>
      <c r="AD3514" s="96" t="s">
        <v>290</v>
      </c>
      <c r="AE3514" s="156" t="s">
        <v>38</v>
      </c>
      <c r="AF3514" s="156" t="s">
        <v>38</v>
      </c>
      <c r="AG3514" s="156" t="s">
        <v>38</v>
      </c>
      <c r="AH3514" s="156" t="s">
        <v>38</v>
      </c>
      <c r="AI3514" s="156" t="s">
        <v>38</v>
      </c>
      <c r="AJ3514" s="156" t="s">
        <v>38</v>
      </c>
      <c r="AK3514" s="156" t="s">
        <v>38</v>
      </c>
    </row>
    <row r="3515" spans="23:37" ht="16.5" customHeight="1" x14ac:dyDescent="0.25">
      <c r="W3515" s="156" t="s">
        <v>38</v>
      </c>
      <c r="X3515" s="156" t="s">
        <v>38</v>
      </c>
      <c r="Y3515" s="156" t="s">
        <v>38</v>
      </c>
      <c r="Z3515" s="156" t="s">
        <v>38</v>
      </c>
      <c r="AA3515" s="156" t="s">
        <v>38</v>
      </c>
      <c r="AB3515" s="156" t="s">
        <v>38</v>
      </c>
      <c r="AC3515" s="156" t="s">
        <v>38</v>
      </c>
      <c r="AD3515" s="96" t="s">
        <v>290</v>
      </c>
      <c r="AE3515" s="156" t="s">
        <v>38</v>
      </c>
      <c r="AF3515" s="156" t="s">
        <v>38</v>
      </c>
      <c r="AG3515" s="156" t="s">
        <v>38</v>
      </c>
      <c r="AH3515" s="156" t="s">
        <v>38</v>
      </c>
      <c r="AI3515" s="156" t="s">
        <v>38</v>
      </c>
      <c r="AJ3515" s="156" t="s">
        <v>38</v>
      </c>
      <c r="AK3515" s="156" t="s">
        <v>38</v>
      </c>
    </row>
    <row r="3516" spans="23:37" ht="16.5" customHeight="1" x14ac:dyDescent="0.25">
      <c r="W3516" s="156" t="s">
        <v>38</v>
      </c>
      <c r="X3516" s="156" t="s">
        <v>38</v>
      </c>
      <c r="Y3516" s="156" t="s">
        <v>38</v>
      </c>
      <c r="Z3516" s="156" t="s">
        <v>38</v>
      </c>
      <c r="AA3516" s="156" t="s">
        <v>38</v>
      </c>
      <c r="AB3516" s="156" t="s">
        <v>38</v>
      </c>
      <c r="AC3516" s="156" t="s">
        <v>38</v>
      </c>
      <c r="AD3516" s="96" t="s">
        <v>290</v>
      </c>
      <c r="AE3516" s="156" t="s">
        <v>38</v>
      </c>
      <c r="AF3516" s="156" t="s">
        <v>38</v>
      </c>
      <c r="AG3516" s="156" t="s">
        <v>38</v>
      </c>
      <c r="AH3516" s="156" t="s">
        <v>38</v>
      </c>
      <c r="AI3516" s="156" t="s">
        <v>38</v>
      </c>
      <c r="AJ3516" s="156" t="s">
        <v>38</v>
      </c>
      <c r="AK3516" s="156" t="s">
        <v>38</v>
      </c>
    </row>
    <row r="3517" spans="23:37" ht="16.5" customHeight="1" x14ac:dyDescent="0.25">
      <c r="W3517" s="156" t="s">
        <v>38</v>
      </c>
      <c r="X3517" s="156" t="s">
        <v>38</v>
      </c>
      <c r="Y3517" s="156" t="s">
        <v>38</v>
      </c>
      <c r="Z3517" s="156" t="s">
        <v>38</v>
      </c>
      <c r="AA3517" s="156" t="s">
        <v>38</v>
      </c>
      <c r="AB3517" s="156" t="s">
        <v>38</v>
      </c>
      <c r="AC3517" s="156" t="s">
        <v>38</v>
      </c>
      <c r="AD3517" s="96" t="s">
        <v>290</v>
      </c>
      <c r="AE3517" s="156" t="s">
        <v>38</v>
      </c>
      <c r="AF3517" s="156" t="s">
        <v>38</v>
      </c>
      <c r="AG3517" s="156" t="s">
        <v>38</v>
      </c>
      <c r="AH3517" s="156" t="s">
        <v>38</v>
      </c>
      <c r="AI3517" s="156" t="s">
        <v>38</v>
      </c>
      <c r="AJ3517" s="156" t="s">
        <v>38</v>
      </c>
      <c r="AK3517" s="156" t="s">
        <v>38</v>
      </c>
    </row>
    <row r="3518" spans="23:37" ht="16.5" customHeight="1" x14ac:dyDescent="0.25">
      <c r="W3518" s="156" t="s">
        <v>38</v>
      </c>
      <c r="X3518" s="156" t="s">
        <v>38</v>
      </c>
      <c r="Y3518" s="156" t="s">
        <v>38</v>
      </c>
      <c r="Z3518" s="156" t="s">
        <v>38</v>
      </c>
      <c r="AA3518" s="156" t="s">
        <v>38</v>
      </c>
      <c r="AB3518" s="156" t="s">
        <v>38</v>
      </c>
      <c r="AC3518" s="156" t="s">
        <v>38</v>
      </c>
      <c r="AD3518" s="96" t="s">
        <v>290</v>
      </c>
      <c r="AE3518" s="156" t="s">
        <v>38</v>
      </c>
      <c r="AF3518" s="156" t="s">
        <v>38</v>
      </c>
      <c r="AG3518" s="156" t="s">
        <v>38</v>
      </c>
      <c r="AH3518" s="156" t="s">
        <v>38</v>
      </c>
      <c r="AI3518" s="156" t="s">
        <v>38</v>
      </c>
      <c r="AJ3518" s="156" t="s">
        <v>38</v>
      </c>
      <c r="AK3518" s="156" t="s">
        <v>38</v>
      </c>
    </row>
    <row r="3519" spans="23:37" ht="16.5" customHeight="1" x14ac:dyDescent="0.25">
      <c r="W3519" s="156" t="s">
        <v>38</v>
      </c>
      <c r="X3519" s="156" t="s">
        <v>38</v>
      </c>
      <c r="Y3519" s="156" t="s">
        <v>38</v>
      </c>
      <c r="Z3519" s="156" t="s">
        <v>38</v>
      </c>
      <c r="AA3519" s="156" t="s">
        <v>38</v>
      </c>
      <c r="AB3519" s="156" t="s">
        <v>38</v>
      </c>
      <c r="AC3519" s="156" t="s">
        <v>38</v>
      </c>
      <c r="AD3519" s="96" t="s">
        <v>290</v>
      </c>
      <c r="AE3519" s="156" t="s">
        <v>38</v>
      </c>
      <c r="AF3519" s="156" t="s">
        <v>38</v>
      </c>
      <c r="AG3519" s="156" t="s">
        <v>38</v>
      </c>
      <c r="AH3519" s="156" t="s">
        <v>38</v>
      </c>
      <c r="AI3519" s="156" t="s">
        <v>38</v>
      </c>
      <c r="AJ3519" s="156" t="s">
        <v>38</v>
      </c>
      <c r="AK3519" s="156" t="s">
        <v>38</v>
      </c>
    </row>
    <row r="3520" spans="23:37" ht="16.5" customHeight="1" x14ac:dyDescent="0.25">
      <c r="W3520" s="156" t="s">
        <v>38</v>
      </c>
      <c r="X3520" s="156" t="s">
        <v>38</v>
      </c>
      <c r="Y3520" s="156" t="s">
        <v>38</v>
      </c>
      <c r="Z3520" s="156" t="s">
        <v>38</v>
      </c>
      <c r="AA3520" s="156" t="s">
        <v>38</v>
      </c>
      <c r="AB3520" s="156" t="s">
        <v>38</v>
      </c>
      <c r="AC3520" s="156" t="s">
        <v>38</v>
      </c>
      <c r="AD3520" s="96" t="s">
        <v>290</v>
      </c>
      <c r="AE3520" s="156" t="s">
        <v>38</v>
      </c>
      <c r="AF3520" s="156" t="s">
        <v>38</v>
      </c>
      <c r="AG3520" s="156" t="s">
        <v>38</v>
      </c>
      <c r="AH3520" s="156" t="s">
        <v>38</v>
      </c>
      <c r="AI3520" s="156" t="s">
        <v>38</v>
      </c>
      <c r="AJ3520" s="156" t="s">
        <v>38</v>
      </c>
      <c r="AK3520" s="156" t="s">
        <v>38</v>
      </c>
    </row>
    <row r="3521" spans="23:37" ht="16.5" customHeight="1" x14ac:dyDescent="0.25">
      <c r="W3521" s="156" t="s">
        <v>38</v>
      </c>
      <c r="X3521" s="156" t="s">
        <v>38</v>
      </c>
      <c r="Y3521" s="156" t="s">
        <v>38</v>
      </c>
      <c r="Z3521" s="156" t="s">
        <v>38</v>
      </c>
      <c r="AA3521" s="156" t="s">
        <v>38</v>
      </c>
      <c r="AB3521" s="156" t="s">
        <v>38</v>
      </c>
      <c r="AC3521" s="156" t="s">
        <v>38</v>
      </c>
      <c r="AD3521" s="96" t="s">
        <v>290</v>
      </c>
      <c r="AE3521" s="156" t="s">
        <v>38</v>
      </c>
      <c r="AF3521" s="156" t="s">
        <v>38</v>
      </c>
      <c r="AG3521" s="156" t="s">
        <v>38</v>
      </c>
      <c r="AH3521" s="156" t="s">
        <v>38</v>
      </c>
      <c r="AI3521" s="156" t="s">
        <v>38</v>
      </c>
      <c r="AJ3521" s="156" t="s">
        <v>38</v>
      </c>
      <c r="AK3521" s="156" t="s">
        <v>38</v>
      </c>
    </row>
    <row r="3522" spans="23:37" ht="16.5" customHeight="1" x14ac:dyDescent="0.25">
      <c r="W3522" s="156" t="s">
        <v>38</v>
      </c>
      <c r="X3522" s="156" t="s">
        <v>38</v>
      </c>
      <c r="Y3522" s="156" t="s">
        <v>38</v>
      </c>
      <c r="Z3522" s="156" t="s">
        <v>38</v>
      </c>
      <c r="AA3522" s="156" t="s">
        <v>38</v>
      </c>
      <c r="AB3522" s="156" t="s">
        <v>38</v>
      </c>
      <c r="AC3522" s="156" t="s">
        <v>38</v>
      </c>
      <c r="AD3522" s="96" t="s">
        <v>290</v>
      </c>
      <c r="AE3522" s="156" t="s">
        <v>38</v>
      </c>
      <c r="AF3522" s="156" t="s">
        <v>38</v>
      </c>
      <c r="AG3522" s="156" t="s">
        <v>38</v>
      </c>
      <c r="AH3522" s="156" t="s">
        <v>38</v>
      </c>
      <c r="AI3522" s="156" t="s">
        <v>38</v>
      </c>
      <c r="AJ3522" s="156" t="s">
        <v>38</v>
      </c>
      <c r="AK3522" s="156" t="s">
        <v>38</v>
      </c>
    </row>
    <row r="3523" spans="23:37" ht="16.5" customHeight="1" x14ac:dyDescent="0.25">
      <c r="W3523" s="156" t="s">
        <v>38</v>
      </c>
      <c r="X3523" s="156" t="s">
        <v>38</v>
      </c>
      <c r="Y3523" s="156" t="s">
        <v>38</v>
      </c>
      <c r="Z3523" s="156" t="s">
        <v>38</v>
      </c>
      <c r="AA3523" s="156" t="s">
        <v>38</v>
      </c>
      <c r="AB3523" s="156" t="s">
        <v>38</v>
      </c>
      <c r="AC3523" s="156" t="s">
        <v>38</v>
      </c>
      <c r="AD3523" s="96" t="s">
        <v>290</v>
      </c>
      <c r="AE3523" s="156" t="s">
        <v>38</v>
      </c>
      <c r="AF3523" s="156" t="s">
        <v>38</v>
      </c>
      <c r="AG3523" s="156" t="s">
        <v>38</v>
      </c>
      <c r="AH3523" s="156" t="s">
        <v>38</v>
      </c>
      <c r="AI3523" s="156" t="s">
        <v>38</v>
      </c>
      <c r="AJ3523" s="156" t="s">
        <v>38</v>
      </c>
      <c r="AK3523" s="156" t="s">
        <v>38</v>
      </c>
    </row>
    <row r="3524" spans="23:37" ht="16.5" customHeight="1" x14ac:dyDescent="0.25">
      <c r="W3524" s="156" t="s">
        <v>38</v>
      </c>
      <c r="X3524" s="156" t="s">
        <v>38</v>
      </c>
      <c r="Y3524" s="156" t="s">
        <v>38</v>
      </c>
      <c r="Z3524" s="156" t="s">
        <v>38</v>
      </c>
      <c r="AA3524" s="156" t="s">
        <v>38</v>
      </c>
      <c r="AB3524" s="156" t="s">
        <v>38</v>
      </c>
      <c r="AC3524" s="156" t="s">
        <v>38</v>
      </c>
      <c r="AD3524" s="96" t="s">
        <v>290</v>
      </c>
      <c r="AE3524" s="156" t="s">
        <v>38</v>
      </c>
      <c r="AF3524" s="156" t="s">
        <v>38</v>
      </c>
      <c r="AG3524" s="156" t="s">
        <v>38</v>
      </c>
      <c r="AH3524" s="156" t="s">
        <v>38</v>
      </c>
      <c r="AI3524" s="156" t="s">
        <v>38</v>
      </c>
      <c r="AJ3524" s="156" t="s">
        <v>38</v>
      </c>
      <c r="AK3524" s="156" t="s">
        <v>38</v>
      </c>
    </row>
    <row r="3525" spans="23:37" ht="16.5" customHeight="1" x14ac:dyDescent="0.25">
      <c r="W3525" s="156" t="s">
        <v>38</v>
      </c>
      <c r="X3525" s="156" t="s">
        <v>38</v>
      </c>
      <c r="Y3525" s="156" t="s">
        <v>38</v>
      </c>
      <c r="Z3525" s="156" t="s">
        <v>38</v>
      </c>
      <c r="AA3525" s="156" t="s">
        <v>38</v>
      </c>
      <c r="AB3525" s="156" t="s">
        <v>38</v>
      </c>
      <c r="AC3525" s="156" t="s">
        <v>38</v>
      </c>
      <c r="AD3525" s="96" t="s">
        <v>290</v>
      </c>
      <c r="AE3525" s="156" t="s">
        <v>38</v>
      </c>
      <c r="AF3525" s="156" t="s">
        <v>38</v>
      </c>
      <c r="AG3525" s="156" t="s">
        <v>38</v>
      </c>
      <c r="AH3525" s="156" t="s">
        <v>38</v>
      </c>
      <c r="AI3525" s="156" t="s">
        <v>38</v>
      </c>
      <c r="AJ3525" s="156" t="s">
        <v>38</v>
      </c>
      <c r="AK3525" s="156" t="s">
        <v>38</v>
      </c>
    </row>
    <row r="3526" spans="23:37" ht="16.5" customHeight="1" x14ac:dyDescent="0.25">
      <c r="W3526" s="156" t="s">
        <v>38</v>
      </c>
      <c r="X3526" s="156" t="s">
        <v>38</v>
      </c>
      <c r="Y3526" s="156" t="s">
        <v>38</v>
      </c>
      <c r="Z3526" s="156" t="s">
        <v>38</v>
      </c>
      <c r="AA3526" s="156" t="s">
        <v>38</v>
      </c>
      <c r="AB3526" s="156" t="s">
        <v>38</v>
      </c>
      <c r="AC3526" s="156" t="s">
        <v>38</v>
      </c>
      <c r="AD3526" s="96" t="s">
        <v>290</v>
      </c>
      <c r="AE3526" s="156" t="s">
        <v>38</v>
      </c>
      <c r="AF3526" s="156" t="s">
        <v>38</v>
      </c>
      <c r="AG3526" s="156" t="s">
        <v>38</v>
      </c>
      <c r="AH3526" s="156" t="s">
        <v>38</v>
      </c>
      <c r="AI3526" s="156" t="s">
        <v>38</v>
      </c>
      <c r="AJ3526" s="156" t="s">
        <v>38</v>
      </c>
      <c r="AK3526" s="156" t="s">
        <v>38</v>
      </c>
    </row>
    <row r="3527" spans="23:37" ht="16.5" customHeight="1" x14ac:dyDescent="0.25">
      <c r="W3527" s="156" t="s">
        <v>38</v>
      </c>
      <c r="X3527" s="156" t="s">
        <v>38</v>
      </c>
      <c r="Y3527" s="156" t="s">
        <v>38</v>
      </c>
      <c r="Z3527" s="156" t="s">
        <v>38</v>
      </c>
      <c r="AA3527" s="156" t="s">
        <v>38</v>
      </c>
      <c r="AB3527" s="156" t="s">
        <v>38</v>
      </c>
      <c r="AC3527" s="156" t="s">
        <v>38</v>
      </c>
      <c r="AD3527" s="96" t="s">
        <v>290</v>
      </c>
      <c r="AE3527" s="156" t="s">
        <v>38</v>
      </c>
      <c r="AF3527" s="156" t="s">
        <v>38</v>
      </c>
      <c r="AG3527" s="156" t="s">
        <v>38</v>
      </c>
      <c r="AH3527" s="156" t="s">
        <v>38</v>
      </c>
      <c r="AI3527" s="156" t="s">
        <v>38</v>
      </c>
      <c r="AJ3527" s="156" t="s">
        <v>38</v>
      </c>
      <c r="AK3527" s="156" t="s">
        <v>38</v>
      </c>
    </row>
    <row r="3528" spans="23:37" ht="16.5" customHeight="1" x14ac:dyDescent="0.25">
      <c r="W3528" s="156" t="s">
        <v>38</v>
      </c>
      <c r="X3528" s="156" t="s">
        <v>38</v>
      </c>
      <c r="Y3528" s="156" t="s">
        <v>38</v>
      </c>
      <c r="Z3528" s="156" t="s">
        <v>38</v>
      </c>
      <c r="AA3528" s="156" t="s">
        <v>38</v>
      </c>
      <c r="AB3528" s="156" t="s">
        <v>38</v>
      </c>
      <c r="AC3528" s="156" t="s">
        <v>38</v>
      </c>
      <c r="AD3528" s="96" t="s">
        <v>290</v>
      </c>
      <c r="AE3528" s="156" t="s">
        <v>38</v>
      </c>
      <c r="AF3528" s="156" t="s">
        <v>38</v>
      </c>
      <c r="AG3528" s="156" t="s">
        <v>38</v>
      </c>
      <c r="AH3528" s="156" t="s">
        <v>38</v>
      </c>
      <c r="AI3528" s="156" t="s">
        <v>38</v>
      </c>
      <c r="AJ3528" s="156" t="s">
        <v>38</v>
      </c>
      <c r="AK3528" s="156" t="s">
        <v>38</v>
      </c>
    </row>
    <row r="3529" spans="23:37" ht="16.5" customHeight="1" x14ac:dyDescent="0.25">
      <c r="W3529" s="156" t="s">
        <v>38</v>
      </c>
      <c r="X3529" s="156" t="s">
        <v>38</v>
      </c>
      <c r="Y3529" s="156" t="s">
        <v>38</v>
      </c>
      <c r="Z3529" s="156" t="s">
        <v>38</v>
      </c>
      <c r="AA3529" s="156" t="s">
        <v>38</v>
      </c>
      <c r="AB3529" s="156" t="s">
        <v>38</v>
      </c>
      <c r="AC3529" s="156" t="s">
        <v>38</v>
      </c>
      <c r="AD3529" s="96" t="s">
        <v>290</v>
      </c>
      <c r="AE3529" s="156" t="s">
        <v>38</v>
      </c>
      <c r="AF3529" s="156" t="s">
        <v>38</v>
      </c>
      <c r="AG3529" s="156" t="s">
        <v>38</v>
      </c>
      <c r="AH3529" s="156" t="s">
        <v>38</v>
      </c>
      <c r="AI3529" s="156" t="s">
        <v>38</v>
      </c>
      <c r="AJ3529" s="156" t="s">
        <v>38</v>
      </c>
      <c r="AK3529" s="156" t="s">
        <v>38</v>
      </c>
    </row>
    <row r="3530" spans="23:37" ht="16.5" customHeight="1" x14ac:dyDescent="0.25">
      <c r="W3530" s="156" t="s">
        <v>38</v>
      </c>
      <c r="X3530" s="156" t="s">
        <v>38</v>
      </c>
      <c r="Y3530" s="156" t="s">
        <v>38</v>
      </c>
      <c r="Z3530" s="156" t="s">
        <v>38</v>
      </c>
      <c r="AA3530" s="156" t="s">
        <v>38</v>
      </c>
      <c r="AB3530" s="156" t="s">
        <v>38</v>
      </c>
      <c r="AC3530" s="156" t="s">
        <v>38</v>
      </c>
      <c r="AD3530" s="96" t="s">
        <v>290</v>
      </c>
      <c r="AE3530" s="156" t="s">
        <v>38</v>
      </c>
      <c r="AF3530" s="156" t="s">
        <v>38</v>
      </c>
      <c r="AG3530" s="156" t="s">
        <v>38</v>
      </c>
      <c r="AH3530" s="156" t="s">
        <v>38</v>
      </c>
      <c r="AI3530" s="156" t="s">
        <v>38</v>
      </c>
      <c r="AJ3530" s="156" t="s">
        <v>38</v>
      </c>
      <c r="AK3530" s="156" t="s">
        <v>38</v>
      </c>
    </row>
    <row r="3531" spans="23:37" ht="16.5" customHeight="1" x14ac:dyDescent="0.25">
      <c r="W3531" s="156" t="s">
        <v>38</v>
      </c>
      <c r="X3531" s="156" t="s">
        <v>38</v>
      </c>
      <c r="Y3531" s="156" t="s">
        <v>38</v>
      </c>
      <c r="Z3531" s="156" t="s">
        <v>38</v>
      </c>
      <c r="AA3531" s="156" t="s">
        <v>38</v>
      </c>
      <c r="AB3531" s="156" t="s">
        <v>38</v>
      </c>
      <c r="AC3531" s="156" t="s">
        <v>38</v>
      </c>
      <c r="AD3531" s="96" t="s">
        <v>290</v>
      </c>
      <c r="AE3531" s="156" t="s">
        <v>38</v>
      </c>
      <c r="AF3531" s="156" t="s">
        <v>38</v>
      </c>
      <c r="AG3531" s="156" t="s">
        <v>38</v>
      </c>
      <c r="AH3531" s="156" t="s">
        <v>38</v>
      </c>
      <c r="AI3531" s="156" t="s">
        <v>38</v>
      </c>
      <c r="AJ3531" s="156" t="s">
        <v>38</v>
      </c>
      <c r="AK3531" s="156" t="s">
        <v>38</v>
      </c>
    </row>
    <row r="3532" spans="23:37" ht="16.5" customHeight="1" x14ac:dyDescent="0.25">
      <c r="W3532" s="156" t="s">
        <v>38</v>
      </c>
      <c r="X3532" s="156" t="s">
        <v>38</v>
      </c>
      <c r="Y3532" s="156" t="s">
        <v>38</v>
      </c>
      <c r="Z3532" s="156" t="s">
        <v>38</v>
      </c>
      <c r="AA3532" s="156" t="s">
        <v>38</v>
      </c>
      <c r="AB3532" s="156" t="s">
        <v>38</v>
      </c>
      <c r="AC3532" s="156" t="s">
        <v>38</v>
      </c>
      <c r="AD3532" s="96" t="s">
        <v>290</v>
      </c>
      <c r="AE3532" s="156" t="s">
        <v>38</v>
      </c>
      <c r="AF3532" s="156" t="s">
        <v>38</v>
      </c>
      <c r="AG3532" s="156" t="s">
        <v>38</v>
      </c>
      <c r="AH3532" s="156" t="s">
        <v>38</v>
      </c>
      <c r="AI3532" s="156" t="s">
        <v>38</v>
      </c>
      <c r="AJ3532" s="156" t="s">
        <v>38</v>
      </c>
      <c r="AK3532" s="156" t="s">
        <v>38</v>
      </c>
    </row>
    <row r="3533" spans="23:37" ht="16.5" customHeight="1" x14ac:dyDescent="0.25">
      <c r="W3533" s="156" t="s">
        <v>38</v>
      </c>
      <c r="X3533" s="156" t="s">
        <v>38</v>
      </c>
      <c r="Y3533" s="156" t="s">
        <v>38</v>
      </c>
      <c r="Z3533" s="156" t="s">
        <v>38</v>
      </c>
      <c r="AA3533" s="156" t="s">
        <v>38</v>
      </c>
      <c r="AB3533" s="156" t="s">
        <v>38</v>
      </c>
      <c r="AC3533" s="156" t="s">
        <v>38</v>
      </c>
      <c r="AD3533" s="96" t="s">
        <v>290</v>
      </c>
      <c r="AE3533" s="156" t="s">
        <v>38</v>
      </c>
      <c r="AF3533" s="156" t="s">
        <v>38</v>
      </c>
      <c r="AG3533" s="156" t="s">
        <v>38</v>
      </c>
      <c r="AH3533" s="156" t="s">
        <v>38</v>
      </c>
      <c r="AI3533" s="156" t="s">
        <v>38</v>
      </c>
      <c r="AJ3533" s="156" t="s">
        <v>38</v>
      </c>
      <c r="AK3533" s="156" t="s">
        <v>38</v>
      </c>
    </row>
    <row r="3534" spans="23:37" ht="16.5" customHeight="1" x14ac:dyDescent="0.25">
      <c r="W3534" s="156" t="s">
        <v>38</v>
      </c>
      <c r="X3534" s="156" t="s">
        <v>38</v>
      </c>
      <c r="Y3534" s="156" t="s">
        <v>38</v>
      </c>
      <c r="Z3534" s="156" t="s">
        <v>38</v>
      </c>
      <c r="AA3534" s="156" t="s">
        <v>38</v>
      </c>
      <c r="AB3534" s="156" t="s">
        <v>38</v>
      </c>
      <c r="AC3534" s="156" t="s">
        <v>38</v>
      </c>
      <c r="AD3534" s="96" t="s">
        <v>290</v>
      </c>
      <c r="AE3534" s="156" t="s">
        <v>38</v>
      </c>
      <c r="AF3534" s="156" t="s">
        <v>38</v>
      </c>
      <c r="AG3534" s="156" t="s">
        <v>38</v>
      </c>
      <c r="AH3534" s="156" t="s">
        <v>38</v>
      </c>
      <c r="AI3534" s="156" t="s">
        <v>38</v>
      </c>
      <c r="AJ3534" s="156" t="s">
        <v>38</v>
      </c>
      <c r="AK3534" s="156" t="s">
        <v>38</v>
      </c>
    </row>
    <row r="3535" spans="23:37" ht="16.5" customHeight="1" x14ac:dyDescent="0.25">
      <c r="W3535" s="156" t="s">
        <v>38</v>
      </c>
      <c r="X3535" s="156" t="s">
        <v>38</v>
      </c>
      <c r="Y3535" s="156" t="s">
        <v>38</v>
      </c>
      <c r="Z3535" s="156" t="s">
        <v>38</v>
      </c>
      <c r="AA3535" s="156" t="s">
        <v>38</v>
      </c>
      <c r="AB3535" s="156" t="s">
        <v>38</v>
      </c>
      <c r="AC3535" s="156" t="s">
        <v>38</v>
      </c>
      <c r="AD3535" s="96" t="s">
        <v>290</v>
      </c>
      <c r="AE3535" s="156" t="s">
        <v>38</v>
      </c>
      <c r="AF3535" s="156" t="s">
        <v>38</v>
      </c>
      <c r="AG3535" s="156" t="s">
        <v>38</v>
      </c>
      <c r="AH3535" s="156" t="s">
        <v>38</v>
      </c>
      <c r="AI3535" s="156" t="s">
        <v>38</v>
      </c>
      <c r="AJ3535" s="156" t="s">
        <v>38</v>
      </c>
      <c r="AK3535" s="156" t="s">
        <v>38</v>
      </c>
    </row>
    <row r="3536" spans="23:37" ht="16.5" customHeight="1" x14ac:dyDescent="0.25">
      <c r="W3536" s="156" t="s">
        <v>38</v>
      </c>
      <c r="X3536" s="156" t="s">
        <v>38</v>
      </c>
      <c r="Y3536" s="156" t="s">
        <v>38</v>
      </c>
      <c r="Z3536" s="156" t="s">
        <v>38</v>
      </c>
      <c r="AA3536" s="156" t="s">
        <v>38</v>
      </c>
      <c r="AB3536" s="156" t="s">
        <v>38</v>
      </c>
      <c r="AC3536" s="156" t="s">
        <v>38</v>
      </c>
      <c r="AD3536" s="96" t="s">
        <v>290</v>
      </c>
      <c r="AE3536" s="156" t="s">
        <v>38</v>
      </c>
      <c r="AF3536" s="156" t="s">
        <v>38</v>
      </c>
      <c r="AG3536" s="156" t="s">
        <v>38</v>
      </c>
      <c r="AH3536" s="156" t="s">
        <v>38</v>
      </c>
      <c r="AI3536" s="156" t="s">
        <v>38</v>
      </c>
      <c r="AJ3536" s="156" t="s">
        <v>38</v>
      </c>
      <c r="AK3536" s="156" t="s">
        <v>38</v>
      </c>
    </row>
    <row r="3537" spans="23:37" ht="16.5" customHeight="1" x14ac:dyDescent="0.25">
      <c r="W3537" s="156" t="s">
        <v>38</v>
      </c>
      <c r="X3537" s="156" t="s">
        <v>38</v>
      </c>
      <c r="Y3537" s="156" t="s">
        <v>38</v>
      </c>
      <c r="Z3537" s="156" t="s">
        <v>38</v>
      </c>
      <c r="AA3537" s="156" t="s">
        <v>38</v>
      </c>
      <c r="AB3537" s="156" t="s">
        <v>38</v>
      </c>
      <c r="AC3537" s="156" t="s">
        <v>38</v>
      </c>
      <c r="AD3537" s="96" t="s">
        <v>290</v>
      </c>
      <c r="AE3537" s="156" t="s">
        <v>38</v>
      </c>
      <c r="AF3537" s="156" t="s">
        <v>38</v>
      </c>
      <c r="AG3537" s="156" t="s">
        <v>38</v>
      </c>
      <c r="AH3537" s="156" t="s">
        <v>38</v>
      </c>
      <c r="AI3537" s="156" t="s">
        <v>38</v>
      </c>
      <c r="AJ3537" s="156" t="s">
        <v>38</v>
      </c>
      <c r="AK3537" s="156" t="s">
        <v>38</v>
      </c>
    </row>
    <row r="3538" spans="23:37" ht="16.5" customHeight="1" x14ac:dyDescent="0.25">
      <c r="W3538" s="156" t="s">
        <v>38</v>
      </c>
      <c r="X3538" s="156" t="s">
        <v>38</v>
      </c>
      <c r="Y3538" s="156" t="s">
        <v>38</v>
      </c>
      <c r="Z3538" s="156" t="s">
        <v>38</v>
      </c>
      <c r="AA3538" s="156" t="s">
        <v>38</v>
      </c>
      <c r="AB3538" s="156" t="s">
        <v>38</v>
      </c>
      <c r="AC3538" s="156" t="s">
        <v>38</v>
      </c>
      <c r="AD3538" s="96" t="s">
        <v>290</v>
      </c>
      <c r="AE3538" s="156" t="s">
        <v>38</v>
      </c>
      <c r="AF3538" s="156" t="s">
        <v>38</v>
      </c>
      <c r="AG3538" s="156" t="s">
        <v>38</v>
      </c>
      <c r="AH3538" s="156" t="s">
        <v>38</v>
      </c>
      <c r="AI3538" s="156" t="s">
        <v>38</v>
      </c>
      <c r="AJ3538" s="156" t="s">
        <v>38</v>
      </c>
      <c r="AK3538" s="156" t="s">
        <v>38</v>
      </c>
    </row>
    <row r="3539" spans="23:37" ht="16.5" customHeight="1" x14ac:dyDescent="0.25">
      <c r="W3539" s="156" t="s">
        <v>38</v>
      </c>
      <c r="X3539" s="156" t="s">
        <v>38</v>
      </c>
      <c r="Y3539" s="156" t="s">
        <v>38</v>
      </c>
      <c r="Z3539" s="156" t="s">
        <v>38</v>
      </c>
      <c r="AA3539" s="156" t="s">
        <v>38</v>
      </c>
      <c r="AB3539" s="156" t="s">
        <v>38</v>
      </c>
      <c r="AC3539" s="156" t="s">
        <v>38</v>
      </c>
      <c r="AD3539" s="96" t="s">
        <v>290</v>
      </c>
      <c r="AE3539" s="156" t="s">
        <v>38</v>
      </c>
      <c r="AF3539" s="156" t="s">
        <v>38</v>
      </c>
      <c r="AG3539" s="156" t="s">
        <v>38</v>
      </c>
      <c r="AH3539" s="156" t="s">
        <v>38</v>
      </c>
      <c r="AI3539" s="156" t="s">
        <v>38</v>
      </c>
      <c r="AJ3539" s="156" t="s">
        <v>38</v>
      </c>
      <c r="AK3539" s="156" t="s">
        <v>38</v>
      </c>
    </row>
    <row r="3540" spans="23:37" ht="16.5" customHeight="1" x14ac:dyDescent="0.25">
      <c r="W3540" s="156" t="s">
        <v>38</v>
      </c>
      <c r="X3540" s="156" t="s">
        <v>38</v>
      </c>
      <c r="Y3540" s="156" t="s">
        <v>38</v>
      </c>
      <c r="Z3540" s="156" t="s">
        <v>38</v>
      </c>
      <c r="AA3540" s="156" t="s">
        <v>38</v>
      </c>
      <c r="AB3540" s="156" t="s">
        <v>38</v>
      </c>
      <c r="AC3540" s="156" t="s">
        <v>38</v>
      </c>
      <c r="AD3540" s="96" t="s">
        <v>290</v>
      </c>
      <c r="AE3540" s="156" t="s">
        <v>38</v>
      </c>
      <c r="AF3540" s="156" t="s">
        <v>38</v>
      </c>
      <c r="AG3540" s="156" t="s">
        <v>38</v>
      </c>
      <c r="AH3540" s="156" t="s">
        <v>38</v>
      </c>
      <c r="AI3540" s="156" t="s">
        <v>38</v>
      </c>
      <c r="AJ3540" s="156" t="s">
        <v>38</v>
      </c>
      <c r="AK3540" s="156" t="s">
        <v>38</v>
      </c>
    </row>
    <row r="3541" spans="23:37" ht="16.5" customHeight="1" x14ac:dyDescent="0.25">
      <c r="W3541" s="156" t="s">
        <v>38</v>
      </c>
      <c r="X3541" s="156" t="s">
        <v>38</v>
      </c>
      <c r="Y3541" s="156" t="s">
        <v>38</v>
      </c>
      <c r="Z3541" s="156" t="s">
        <v>38</v>
      </c>
      <c r="AA3541" s="156" t="s">
        <v>38</v>
      </c>
      <c r="AB3541" s="156" t="s">
        <v>38</v>
      </c>
      <c r="AC3541" s="156" t="s">
        <v>38</v>
      </c>
      <c r="AD3541" s="96" t="s">
        <v>290</v>
      </c>
      <c r="AE3541" s="156" t="s">
        <v>38</v>
      </c>
      <c r="AF3541" s="156" t="s">
        <v>38</v>
      </c>
      <c r="AG3541" s="156" t="s">
        <v>38</v>
      </c>
      <c r="AH3541" s="156" t="s">
        <v>38</v>
      </c>
      <c r="AI3541" s="156" t="s">
        <v>38</v>
      </c>
      <c r="AJ3541" s="156" t="s">
        <v>38</v>
      </c>
      <c r="AK3541" s="156" t="s">
        <v>38</v>
      </c>
    </row>
    <row r="3542" spans="23:37" ht="16.5" customHeight="1" x14ac:dyDescent="0.25">
      <c r="W3542" s="156" t="s">
        <v>38</v>
      </c>
      <c r="X3542" s="156" t="s">
        <v>38</v>
      </c>
      <c r="Y3542" s="156" t="s">
        <v>38</v>
      </c>
      <c r="Z3542" s="156" t="s">
        <v>38</v>
      </c>
      <c r="AA3542" s="156" t="s">
        <v>38</v>
      </c>
      <c r="AB3542" s="156" t="s">
        <v>38</v>
      </c>
      <c r="AC3542" s="156" t="s">
        <v>38</v>
      </c>
      <c r="AD3542" s="96" t="s">
        <v>290</v>
      </c>
      <c r="AE3542" s="156" t="s">
        <v>38</v>
      </c>
      <c r="AF3542" s="156" t="s">
        <v>38</v>
      </c>
      <c r="AG3542" s="156" t="s">
        <v>38</v>
      </c>
      <c r="AH3542" s="156" t="s">
        <v>38</v>
      </c>
      <c r="AI3542" s="156" t="s">
        <v>38</v>
      </c>
      <c r="AJ3542" s="156" t="s">
        <v>38</v>
      </c>
      <c r="AK3542" s="156" t="s">
        <v>38</v>
      </c>
    </row>
    <row r="3543" spans="23:37" ht="16.5" customHeight="1" x14ac:dyDescent="0.25">
      <c r="W3543" s="156" t="s">
        <v>38</v>
      </c>
      <c r="X3543" s="156" t="s">
        <v>38</v>
      </c>
      <c r="Y3543" s="156" t="s">
        <v>38</v>
      </c>
      <c r="Z3543" s="156" t="s">
        <v>38</v>
      </c>
      <c r="AA3543" s="156" t="s">
        <v>38</v>
      </c>
      <c r="AB3543" s="156" t="s">
        <v>38</v>
      </c>
      <c r="AC3543" s="156" t="s">
        <v>38</v>
      </c>
      <c r="AD3543" s="96" t="s">
        <v>290</v>
      </c>
      <c r="AE3543" s="156" t="s">
        <v>38</v>
      </c>
      <c r="AF3543" s="156" t="s">
        <v>38</v>
      </c>
      <c r="AG3543" s="156" t="s">
        <v>38</v>
      </c>
      <c r="AH3543" s="156" t="s">
        <v>38</v>
      </c>
      <c r="AI3543" s="156" t="s">
        <v>38</v>
      </c>
      <c r="AJ3543" s="156" t="s">
        <v>38</v>
      </c>
      <c r="AK3543" s="156" t="s">
        <v>38</v>
      </c>
    </row>
    <row r="3544" spans="23:37" ht="16.5" customHeight="1" x14ac:dyDescent="0.25">
      <c r="W3544" s="156" t="s">
        <v>38</v>
      </c>
      <c r="X3544" s="156" t="s">
        <v>38</v>
      </c>
      <c r="Y3544" s="156" t="s">
        <v>38</v>
      </c>
      <c r="Z3544" s="156" t="s">
        <v>38</v>
      </c>
      <c r="AA3544" s="156" t="s">
        <v>38</v>
      </c>
      <c r="AB3544" s="156" t="s">
        <v>38</v>
      </c>
      <c r="AC3544" s="156" t="s">
        <v>38</v>
      </c>
      <c r="AD3544" s="96" t="s">
        <v>290</v>
      </c>
      <c r="AE3544" s="156" t="s">
        <v>38</v>
      </c>
      <c r="AF3544" s="156" t="s">
        <v>38</v>
      </c>
      <c r="AG3544" s="156" t="s">
        <v>38</v>
      </c>
      <c r="AH3544" s="156" t="s">
        <v>38</v>
      </c>
      <c r="AI3544" s="156" t="s">
        <v>38</v>
      </c>
      <c r="AJ3544" s="156" t="s">
        <v>38</v>
      </c>
      <c r="AK3544" s="156" t="s">
        <v>38</v>
      </c>
    </row>
    <row r="3545" spans="23:37" ht="16.5" customHeight="1" x14ac:dyDescent="0.25">
      <c r="W3545" s="156" t="s">
        <v>38</v>
      </c>
      <c r="X3545" s="156" t="s">
        <v>38</v>
      </c>
      <c r="Y3545" s="156" t="s">
        <v>38</v>
      </c>
      <c r="Z3545" s="156" t="s">
        <v>38</v>
      </c>
      <c r="AA3545" s="156" t="s">
        <v>38</v>
      </c>
      <c r="AB3545" s="156" t="s">
        <v>38</v>
      </c>
      <c r="AC3545" s="156" t="s">
        <v>38</v>
      </c>
      <c r="AD3545" s="96" t="s">
        <v>290</v>
      </c>
      <c r="AE3545" s="156" t="s">
        <v>38</v>
      </c>
      <c r="AF3545" s="156" t="s">
        <v>38</v>
      </c>
      <c r="AG3545" s="156" t="s">
        <v>38</v>
      </c>
      <c r="AH3545" s="156" t="s">
        <v>38</v>
      </c>
      <c r="AI3545" s="156" t="s">
        <v>38</v>
      </c>
      <c r="AJ3545" s="156" t="s">
        <v>38</v>
      </c>
      <c r="AK3545" s="156" t="s">
        <v>38</v>
      </c>
    </row>
    <row r="3546" spans="23:37" ht="16.5" customHeight="1" x14ac:dyDescent="0.25">
      <c r="W3546" s="156" t="s">
        <v>38</v>
      </c>
      <c r="X3546" s="156" t="s">
        <v>38</v>
      </c>
      <c r="Y3546" s="156" t="s">
        <v>38</v>
      </c>
      <c r="Z3546" s="156" t="s">
        <v>38</v>
      </c>
      <c r="AA3546" s="156" t="s">
        <v>38</v>
      </c>
      <c r="AB3546" s="156" t="s">
        <v>38</v>
      </c>
      <c r="AC3546" s="156" t="s">
        <v>38</v>
      </c>
      <c r="AD3546" s="96" t="s">
        <v>290</v>
      </c>
      <c r="AE3546" s="156" t="s">
        <v>38</v>
      </c>
      <c r="AF3546" s="156" t="s">
        <v>38</v>
      </c>
      <c r="AG3546" s="156" t="s">
        <v>38</v>
      </c>
      <c r="AH3546" s="156" t="s">
        <v>38</v>
      </c>
      <c r="AI3546" s="156" t="s">
        <v>38</v>
      </c>
      <c r="AJ3546" s="156" t="s">
        <v>38</v>
      </c>
      <c r="AK3546" s="156" t="s">
        <v>38</v>
      </c>
    </row>
    <row r="3547" spans="23:37" ht="16.5" customHeight="1" x14ac:dyDescent="0.25">
      <c r="W3547" s="156" t="s">
        <v>38</v>
      </c>
      <c r="X3547" s="156" t="s">
        <v>38</v>
      </c>
      <c r="Y3547" s="156" t="s">
        <v>38</v>
      </c>
      <c r="Z3547" s="156" t="s">
        <v>38</v>
      </c>
      <c r="AA3547" s="156" t="s">
        <v>38</v>
      </c>
      <c r="AB3547" s="156" t="s">
        <v>38</v>
      </c>
      <c r="AC3547" s="156" t="s">
        <v>38</v>
      </c>
      <c r="AD3547" s="96" t="s">
        <v>290</v>
      </c>
      <c r="AE3547" s="156" t="s">
        <v>38</v>
      </c>
      <c r="AF3547" s="156" t="s">
        <v>38</v>
      </c>
      <c r="AG3547" s="156" t="s">
        <v>38</v>
      </c>
      <c r="AH3547" s="156" t="s">
        <v>38</v>
      </c>
      <c r="AI3547" s="156" t="s">
        <v>38</v>
      </c>
      <c r="AJ3547" s="156" t="s">
        <v>38</v>
      </c>
      <c r="AK3547" s="156" t="s">
        <v>38</v>
      </c>
    </row>
    <row r="3548" spans="23:37" ht="16.5" customHeight="1" x14ac:dyDescent="0.25">
      <c r="W3548" s="156" t="s">
        <v>38</v>
      </c>
      <c r="X3548" s="156" t="s">
        <v>38</v>
      </c>
      <c r="Y3548" s="156" t="s">
        <v>38</v>
      </c>
      <c r="Z3548" s="156" t="s">
        <v>38</v>
      </c>
      <c r="AA3548" s="156" t="s">
        <v>38</v>
      </c>
      <c r="AB3548" s="156" t="s">
        <v>38</v>
      </c>
      <c r="AC3548" s="156" t="s">
        <v>38</v>
      </c>
      <c r="AD3548" s="96" t="s">
        <v>290</v>
      </c>
      <c r="AE3548" s="156" t="s">
        <v>38</v>
      </c>
      <c r="AF3548" s="156" t="s">
        <v>38</v>
      </c>
      <c r="AG3548" s="156" t="s">
        <v>38</v>
      </c>
      <c r="AH3548" s="156" t="s">
        <v>38</v>
      </c>
      <c r="AI3548" s="156" t="s">
        <v>38</v>
      </c>
      <c r="AJ3548" s="156" t="s">
        <v>38</v>
      </c>
      <c r="AK3548" s="156" t="s">
        <v>38</v>
      </c>
    </row>
    <row r="3549" spans="23:37" ht="16.5" customHeight="1" x14ac:dyDescent="0.25">
      <c r="W3549" s="156" t="s">
        <v>38</v>
      </c>
      <c r="X3549" s="156" t="s">
        <v>38</v>
      </c>
      <c r="Y3549" s="156" t="s">
        <v>38</v>
      </c>
      <c r="Z3549" s="156" t="s">
        <v>38</v>
      </c>
      <c r="AA3549" s="156" t="s">
        <v>38</v>
      </c>
      <c r="AB3549" s="156" t="s">
        <v>38</v>
      </c>
      <c r="AC3549" s="156" t="s">
        <v>38</v>
      </c>
      <c r="AD3549" s="96" t="s">
        <v>290</v>
      </c>
      <c r="AE3549" s="156" t="s">
        <v>38</v>
      </c>
      <c r="AF3549" s="156" t="s">
        <v>38</v>
      </c>
      <c r="AG3549" s="156" t="s">
        <v>38</v>
      </c>
      <c r="AH3549" s="156" t="s">
        <v>38</v>
      </c>
      <c r="AI3549" s="156" t="s">
        <v>38</v>
      </c>
      <c r="AJ3549" s="156" t="s">
        <v>38</v>
      </c>
      <c r="AK3549" s="156" t="s">
        <v>38</v>
      </c>
    </row>
    <row r="3550" spans="23:37" ht="16.5" customHeight="1" x14ac:dyDescent="0.25">
      <c r="W3550" s="156" t="s">
        <v>38</v>
      </c>
      <c r="X3550" s="156" t="s">
        <v>38</v>
      </c>
      <c r="Y3550" s="156" t="s">
        <v>38</v>
      </c>
      <c r="Z3550" s="156" t="s">
        <v>38</v>
      </c>
      <c r="AA3550" s="156" t="s">
        <v>38</v>
      </c>
      <c r="AB3550" s="156" t="s">
        <v>38</v>
      </c>
      <c r="AC3550" s="156" t="s">
        <v>38</v>
      </c>
      <c r="AD3550" s="96" t="s">
        <v>290</v>
      </c>
      <c r="AE3550" s="156" t="s">
        <v>38</v>
      </c>
      <c r="AF3550" s="156" t="s">
        <v>38</v>
      </c>
      <c r="AG3550" s="156" t="s">
        <v>38</v>
      </c>
      <c r="AH3550" s="156" t="s">
        <v>38</v>
      </c>
      <c r="AI3550" s="156" t="s">
        <v>38</v>
      </c>
      <c r="AJ3550" s="156" t="s">
        <v>38</v>
      </c>
      <c r="AK3550" s="156" t="s">
        <v>38</v>
      </c>
    </row>
    <row r="3551" spans="23:37" ht="16.5" customHeight="1" x14ac:dyDescent="0.25">
      <c r="W3551" s="156" t="s">
        <v>38</v>
      </c>
      <c r="X3551" s="156" t="s">
        <v>38</v>
      </c>
      <c r="Y3551" s="156" t="s">
        <v>38</v>
      </c>
      <c r="Z3551" s="156" t="s">
        <v>38</v>
      </c>
      <c r="AA3551" s="156" t="s">
        <v>38</v>
      </c>
      <c r="AB3551" s="156" t="s">
        <v>38</v>
      </c>
      <c r="AC3551" s="156" t="s">
        <v>38</v>
      </c>
      <c r="AD3551" s="96" t="s">
        <v>290</v>
      </c>
      <c r="AE3551" s="156" t="s">
        <v>38</v>
      </c>
      <c r="AF3551" s="156" t="s">
        <v>38</v>
      </c>
      <c r="AG3551" s="156" t="s">
        <v>38</v>
      </c>
      <c r="AH3551" s="156" t="s">
        <v>38</v>
      </c>
      <c r="AI3551" s="156" t="s">
        <v>38</v>
      </c>
      <c r="AJ3551" s="156" t="s">
        <v>38</v>
      </c>
      <c r="AK3551" s="156" t="s">
        <v>38</v>
      </c>
    </row>
    <row r="3552" spans="23:37" ht="16.5" customHeight="1" x14ac:dyDescent="0.25">
      <c r="W3552" s="156" t="s">
        <v>38</v>
      </c>
      <c r="X3552" s="156" t="s">
        <v>38</v>
      </c>
      <c r="Y3552" s="156" t="s">
        <v>38</v>
      </c>
      <c r="Z3552" s="156" t="s">
        <v>38</v>
      </c>
      <c r="AA3552" s="156" t="s">
        <v>38</v>
      </c>
      <c r="AB3552" s="156" t="s">
        <v>38</v>
      </c>
      <c r="AC3552" s="156" t="s">
        <v>38</v>
      </c>
      <c r="AD3552" s="96" t="s">
        <v>290</v>
      </c>
      <c r="AE3552" s="156" t="s">
        <v>38</v>
      </c>
      <c r="AF3552" s="156" t="s">
        <v>38</v>
      </c>
      <c r="AG3552" s="156" t="s">
        <v>38</v>
      </c>
      <c r="AH3552" s="156" t="s">
        <v>38</v>
      </c>
      <c r="AI3552" s="156" t="s">
        <v>38</v>
      </c>
      <c r="AJ3552" s="156" t="s">
        <v>38</v>
      </c>
      <c r="AK3552" s="156" t="s">
        <v>38</v>
      </c>
    </row>
    <row r="3553" spans="23:37" ht="16.5" customHeight="1" x14ac:dyDescent="0.25">
      <c r="W3553" s="156" t="s">
        <v>38</v>
      </c>
      <c r="X3553" s="156" t="s">
        <v>38</v>
      </c>
      <c r="Y3553" s="156" t="s">
        <v>38</v>
      </c>
      <c r="Z3553" s="156" t="s">
        <v>38</v>
      </c>
      <c r="AA3553" s="156" t="s">
        <v>38</v>
      </c>
      <c r="AB3553" s="156" t="s">
        <v>38</v>
      </c>
      <c r="AC3553" s="156" t="s">
        <v>38</v>
      </c>
      <c r="AD3553" s="96" t="s">
        <v>290</v>
      </c>
      <c r="AE3553" s="156" t="s">
        <v>38</v>
      </c>
      <c r="AF3553" s="156" t="s">
        <v>38</v>
      </c>
      <c r="AG3553" s="156" t="s">
        <v>38</v>
      </c>
      <c r="AH3553" s="156" t="s">
        <v>38</v>
      </c>
      <c r="AI3553" s="156" t="s">
        <v>38</v>
      </c>
      <c r="AJ3553" s="156" t="s">
        <v>38</v>
      </c>
      <c r="AK3553" s="156" t="s">
        <v>38</v>
      </c>
    </row>
    <row r="3554" spans="23:37" ht="16.5" customHeight="1" x14ac:dyDescent="0.25">
      <c r="W3554" s="156" t="s">
        <v>38</v>
      </c>
      <c r="X3554" s="156" t="s">
        <v>38</v>
      </c>
      <c r="Y3554" s="156" t="s">
        <v>38</v>
      </c>
      <c r="Z3554" s="156" t="s">
        <v>38</v>
      </c>
      <c r="AA3554" s="156" t="s">
        <v>38</v>
      </c>
      <c r="AB3554" s="156" t="s">
        <v>38</v>
      </c>
      <c r="AC3554" s="156" t="s">
        <v>38</v>
      </c>
      <c r="AD3554" s="96" t="s">
        <v>290</v>
      </c>
      <c r="AE3554" s="156" t="s">
        <v>38</v>
      </c>
      <c r="AF3554" s="156" t="s">
        <v>38</v>
      </c>
      <c r="AG3554" s="156" t="s">
        <v>38</v>
      </c>
      <c r="AH3554" s="156" t="s">
        <v>38</v>
      </c>
      <c r="AI3554" s="156" t="s">
        <v>38</v>
      </c>
      <c r="AJ3554" s="156" t="s">
        <v>38</v>
      </c>
      <c r="AK3554" s="156" t="s">
        <v>38</v>
      </c>
    </row>
    <row r="3555" spans="23:37" ht="16.5" customHeight="1" x14ac:dyDescent="0.25">
      <c r="W3555" s="156" t="s">
        <v>38</v>
      </c>
      <c r="X3555" s="156" t="s">
        <v>38</v>
      </c>
      <c r="Y3555" s="156" t="s">
        <v>38</v>
      </c>
      <c r="Z3555" s="156" t="s">
        <v>38</v>
      </c>
      <c r="AA3555" s="156" t="s">
        <v>38</v>
      </c>
      <c r="AB3555" s="156" t="s">
        <v>38</v>
      </c>
      <c r="AC3555" s="156" t="s">
        <v>38</v>
      </c>
      <c r="AD3555" s="96" t="s">
        <v>290</v>
      </c>
      <c r="AE3555" s="156" t="s">
        <v>38</v>
      </c>
      <c r="AF3555" s="156" t="s">
        <v>38</v>
      </c>
      <c r="AG3555" s="156" t="s">
        <v>38</v>
      </c>
      <c r="AH3555" s="156" t="s">
        <v>38</v>
      </c>
      <c r="AI3555" s="156" t="s">
        <v>38</v>
      </c>
      <c r="AJ3555" s="156" t="s">
        <v>38</v>
      </c>
      <c r="AK3555" s="156" t="s">
        <v>38</v>
      </c>
    </row>
    <row r="3556" spans="23:37" ht="16.5" customHeight="1" x14ac:dyDescent="0.25">
      <c r="W3556" s="156" t="s">
        <v>38</v>
      </c>
      <c r="X3556" s="156" t="s">
        <v>38</v>
      </c>
      <c r="Y3556" s="156" t="s">
        <v>38</v>
      </c>
      <c r="Z3556" s="156" t="s">
        <v>38</v>
      </c>
      <c r="AA3556" s="156" t="s">
        <v>38</v>
      </c>
      <c r="AB3556" s="156" t="s">
        <v>38</v>
      </c>
      <c r="AC3556" s="156" t="s">
        <v>38</v>
      </c>
      <c r="AD3556" s="96" t="s">
        <v>290</v>
      </c>
      <c r="AE3556" s="156" t="s">
        <v>38</v>
      </c>
      <c r="AF3556" s="156" t="s">
        <v>38</v>
      </c>
      <c r="AG3556" s="156" t="s">
        <v>38</v>
      </c>
      <c r="AH3556" s="156" t="s">
        <v>38</v>
      </c>
      <c r="AI3556" s="156" t="s">
        <v>38</v>
      </c>
      <c r="AJ3556" s="156" t="s">
        <v>38</v>
      </c>
      <c r="AK3556" s="156" t="s">
        <v>38</v>
      </c>
    </row>
    <row r="3557" spans="23:37" ht="16.5" customHeight="1" x14ac:dyDescent="0.25">
      <c r="W3557" s="156" t="s">
        <v>38</v>
      </c>
      <c r="X3557" s="156" t="s">
        <v>38</v>
      </c>
      <c r="Y3557" s="156" t="s">
        <v>38</v>
      </c>
      <c r="Z3557" s="156" t="s">
        <v>38</v>
      </c>
      <c r="AA3557" s="156" t="s">
        <v>38</v>
      </c>
      <c r="AB3557" s="156" t="s">
        <v>38</v>
      </c>
      <c r="AC3557" s="156" t="s">
        <v>38</v>
      </c>
      <c r="AD3557" s="96" t="s">
        <v>290</v>
      </c>
      <c r="AE3557" s="156" t="s">
        <v>38</v>
      </c>
      <c r="AF3557" s="156" t="s">
        <v>38</v>
      </c>
      <c r="AG3557" s="156" t="s">
        <v>38</v>
      </c>
      <c r="AH3557" s="156" t="s">
        <v>38</v>
      </c>
      <c r="AI3557" s="156" t="s">
        <v>38</v>
      </c>
      <c r="AJ3557" s="156" t="s">
        <v>38</v>
      </c>
      <c r="AK3557" s="156" t="s">
        <v>38</v>
      </c>
    </row>
    <row r="3558" spans="23:37" ht="16.5" customHeight="1" x14ac:dyDescent="0.25">
      <c r="W3558" s="156" t="s">
        <v>38</v>
      </c>
      <c r="X3558" s="156" t="s">
        <v>38</v>
      </c>
      <c r="Y3558" s="156" t="s">
        <v>38</v>
      </c>
      <c r="Z3558" s="156" t="s">
        <v>38</v>
      </c>
      <c r="AA3558" s="156" t="s">
        <v>38</v>
      </c>
      <c r="AB3558" s="156" t="s">
        <v>38</v>
      </c>
      <c r="AC3558" s="156" t="s">
        <v>38</v>
      </c>
      <c r="AD3558" s="96" t="s">
        <v>290</v>
      </c>
      <c r="AE3558" s="156" t="s">
        <v>38</v>
      </c>
      <c r="AF3558" s="156" t="s">
        <v>38</v>
      </c>
      <c r="AG3558" s="156" t="s">
        <v>38</v>
      </c>
      <c r="AH3558" s="156" t="s">
        <v>38</v>
      </c>
      <c r="AI3558" s="156" t="s">
        <v>38</v>
      </c>
      <c r="AJ3558" s="156" t="s">
        <v>38</v>
      </c>
      <c r="AK3558" s="156" t="s">
        <v>38</v>
      </c>
    </row>
    <row r="3559" spans="23:37" ht="16.5" customHeight="1" x14ac:dyDescent="0.25">
      <c r="W3559" s="156" t="s">
        <v>38</v>
      </c>
      <c r="X3559" s="156" t="s">
        <v>38</v>
      </c>
      <c r="Y3559" s="156" t="s">
        <v>38</v>
      </c>
      <c r="Z3559" s="156" t="s">
        <v>38</v>
      </c>
      <c r="AA3559" s="156" t="s">
        <v>38</v>
      </c>
      <c r="AB3559" s="156" t="s">
        <v>38</v>
      </c>
      <c r="AC3559" s="156" t="s">
        <v>38</v>
      </c>
      <c r="AD3559" s="96" t="s">
        <v>290</v>
      </c>
      <c r="AE3559" s="156" t="s">
        <v>38</v>
      </c>
      <c r="AF3559" s="156" t="s">
        <v>38</v>
      </c>
      <c r="AG3559" s="156" t="s">
        <v>38</v>
      </c>
      <c r="AH3559" s="156" t="s">
        <v>38</v>
      </c>
      <c r="AI3559" s="156" t="s">
        <v>38</v>
      </c>
      <c r="AJ3559" s="156" t="s">
        <v>38</v>
      </c>
      <c r="AK3559" s="156" t="s">
        <v>38</v>
      </c>
    </row>
    <row r="3560" spans="23:37" ht="16.5" customHeight="1" x14ac:dyDescent="0.25">
      <c r="W3560" s="156" t="s">
        <v>38</v>
      </c>
      <c r="X3560" s="156" t="s">
        <v>38</v>
      </c>
      <c r="Y3560" s="156" t="s">
        <v>38</v>
      </c>
      <c r="Z3560" s="156" t="s">
        <v>38</v>
      </c>
      <c r="AA3560" s="156" t="s">
        <v>38</v>
      </c>
      <c r="AB3560" s="156" t="s">
        <v>38</v>
      </c>
      <c r="AC3560" s="156" t="s">
        <v>38</v>
      </c>
      <c r="AD3560" s="96" t="s">
        <v>290</v>
      </c>
      <c r="AE3560" s="156" t="s">
        <v>38</v>
      </c>
      <c r="AF3560" s="156" t="s">
        <v>38</v>
      </c>
      <c r="AG3560" s="156" t="s">
        <v>38</v>
      </c>
      <c r="AH3560" s="156" t="s">
        <v>38</v>
      </c>
      <c r="AI3560" s="156" t="s">
        <v>38</v>
      </c>
      <c r="AJ3560" s="156" t="s">
        <v>38</v>
      </c>
      <c r="AK3560" s="156" t="s">
        <v>38</v>
      </c>
    </row>
    <row r="3561" spans="23:37" ht="16.5" customHeight="1" x14ac:dyDescent="0.25">
      <c r="W3561" s="156" t="s">
        <v>38</v>
      </c>
      <c r="X3561" s="156" t="s">
        <v>38</v>
      </c>
      <c r="Y3561" s="156" t="s">
        <v>38</v>
      </c>
      <c r="Z3561" s="156" t="s">
        <v>38</v>
      </c>
      <c r="AA3561" s="156" t="s">
        <v>38</v>
      </c>
      <c r="AB3561" s="156" t="s">
        <v>38</v>
      </c>
      <c r="AC3561" s="156" t="s">
        <v>38</v>
      </c>
      <c r="AD3561" s="96" t="s">
        <v>290</v>
      </c>
      <c r="AE3561" s="156" t="s">
        <v>38</v>
      </c>
      <c r="AF3561" s="156" t="s">
        <v>38</v>
      </c>
      <c r="AG3561" s="156" t="s">
        <v>38</v>
      </c>
      <c r="AH3561" s="156" t="s">
        <v>38</v>
      </c>
      <c r="AI3561" s="156" t="s">
        <v>38</v>
      </c>
      <c r="AJ3561" s="156" t="s">
        <v>38</v>
      </c>
      <c r="AK3561" s="156" t="s">
        <v>38</v>
      </c>
    </row>
    <row r="3562" spans="23:37" ht="16.5" customHeight="1" x14ac:dyDescent="0.25">
      <c r="W3562" s="156" t="s">
        <v>38</v>
      </c>
      <c r="X3562" s="156" t="s">
        <v>38</v>
      </c>
      <c r="Y3562" s="156" t="s">
        <v>38</v>
      </c>
      <c r="Z3562" s="156" t="s">
        <v>38</v>
      </c>
      <c r="AA3562" s="156" t="s">
        <v>38</v>
      </c>
      <c r="AB3562" s="156" t="s">
        <v>38</v>
      </c>
      <c r="AC3562" s="156" t="s">
        <v>38</v>
      </c>
      <c r="AD3562" s="96" t="s">
        <v>290</v>
      </c>
      <c r="AE3562" s="156" t="s">
        <v>38</v>
      </c>
      <c r="AF3562" s="156" t="s">
        <v>38</v>
      </c>
      <c r="AG3562" s="156" t="s">
        <v>38</v>
      </c>
      <c r="AH3562" s="156" t="s">
        <v>38</v>
      </c>
      <c r="AI3562" s="156" t="s">
        <v>38</v>
      </c>
      <c r="AJ3562" s="156" t="s">
        <v>38</v>
      </c>
      <c r="AK3562" s="156" t="s">
        <v>38</v>
      </c>
    </row>
    <row r="3563" spans="23:37" ht="16.5" customHeight="1" x14ac:dyDescent="0.25">
      <c r="W3563" s="156" t="s">
        <v>38</v>
      </c>
      <c r="X3563" s="156" t="s">
        <v>38</v>
      </c>
      <c r="Y3563" s="156" t="s">
        <v>38</v>
      </c>
      <c r="Z3563" s="156" t="s">
        <v>38</v>
      </c>
      <c r="AA3563" s="156" t="s">
        <v>38</v>
      </c>
      <c r="AB3563" s="156" t="s">
        <v>38</v>
      </c>
      <c r="AC3563" s="156" t="s">
        <v>38</v>
      </c>
      <c r="AD3563" s="96" t="s">
        <v>290</v>
      </c>
      <c r="AE3563" s="156" t="s">
        <v>38</v>
      </c>
      <c r="AF3563" s="156" t="s">
        <v>38</v>
      </c>
      <c r="AG3563" s="156" t="s">
        <v>38</v>
      </c>
      <c r="AH3563" s="156" t="s">
        <v>38</v>
      </c>
      <c r="AI3563" s="156" t="s">
        <v>38</v>
      </c>
      <c r="AJ3563" s="156" t="s">
        <v>38</v>
      </c>
      <c r="AK3563" s="156" t="s">
        <v>38</v>
      </c>
    </row>
    <row r="3564" spans="23:37" ht="16.5" customHeight="1" x14ac:dyDescent="0.25">
      <c r="W3564" s="156" t="s">
        <v>38</v>
      </c>
      <c r="X3564" s="156" t="s">
        <v>38</v>
      </c>
      <c r="Y3564" s="156" t="s">
        <v>38</v>
      </c>
      <c r="Z3564" s="156" t="s">
        <v>38</v>
      </c>
      <c r="AA3564" s="156" t="s">
        <v>38</v>
      </c>
      <c r="AB3564" s="156" t="s">
        <v>38</v>
      </c>
      <c r="AC3564" s="156" t="s">
        <v>38</v>
      </c>
      <c r="AD3564" s="96" t="s">
        <v>290</v>
      </c>
      <c r="AE3564" s="156" t="s">
        <v>38</v>
      </c>
      <c r="AF3564" s="156" t="s">
        <v>38</v>
      </c>
      <c r="AG3564" s="156" t="s">
        <v>38</v>
      </c>
      <c r="AH3564" s="156" t="s">
        <v>38</v>
      </c>
      <c r="AI3564" s="156" t="s">
        <v>38</v>
      </c>
      <c r="AJ3564" s="156" t="s">
        <v>38</v>
      </c>
      <c r="AK3564" s="156" t="s">
        <v>38</v>
      </c>
    </row>
    <row r="3565" spans="23:37" ht="16.5" customHeight="1" x14ac:dyDescent="0.25">
      <c r="W3565" s="156" t="s">
        <v>38</v>
      </c>
      <c r="X3565" s="156" t="s">
        <v>38</v>
      </c>
      <c r="Y3565" s="156" t="s">
        <v>38</v>
      </c>
      <c r="Z3565" s="156" t="s">
        <v>38</v>
      </c>
      <c r="AA3565" s="156" t="s">
        <v>38</v>
      </c>
      <c r="AB3565" s="156" t="s">
        <v>38</v>
      </c>
      <c r="AC3565" s="156" t="s">
        <v>38</v>
      </c>
      <c r="AD3565" s="96" t="s">
        <v>290</v>
      </c>
      <c r="AE3565" s="156" t="s">
        <v>38</v>
      </c>
      <c r="AF3565" s="156" t="s">
        <v>38</v>
      </c>
      <c r="AG3565" s="156" t="s">
        <v>38</v>
      </c>
      <c r="AH3565" s="156" t="s">
        <v>38</v>
      </c>
      <c r="AI3565" s="156" t="s">
        <v>38</v>
      </c>
      <c r="AJ3565" s="156" t="s">
        <v>38</v>
      </c>
      <c r="AK3565" s="156" t="s">
        <v>38</v>
      </c>
    </row>
    <row r="3566" spans="23:37" ht="16.5" customHeight="1" x14ac:dyDescent="0.25">
      <c r="W3566" s="156" t="s">
        <v>38</v>
      </c>
      <c r="X3566" s="156" t="s">
        <v>38</v>
      </c>
      <c r="Y3566" s="156" t="s">
        <v>38</v>
      </c>
      <c r="Z3566" s="156" t="s">
        <v>38</v>
      </c>
      <c r="AA3566" s="156" t="s">
        <v>38</v>
      </c>
      <c r="AB3566" s="156" t="s">
        <v>38</v>
      </c>
      <c r="AC3566" s="156" t="s">
        <v>38</v>
      </c>
      <c r="AD3566" s="96" t="s">
        <v>290</v>
      </c>
      <c r="AE3566" s="156" t="s">
        <v>38</v>
      </c>
      <c r="AF3566" s="156" t="s">
        <v>38</v>
      </c>
      <c r="AG3566" s="156" t="s">
        <v>38</v>
      </c>
      <c r="AH3566" s="156" t="s">
        <v>38</v>
      </c>
      <c r="AI3566" s="156" t="s">
        <v>38</v>
      </c>
      <c r="AJ3566" s="156" t="s">
        <v>38</v>
      </c>
      <c r="AK3566" s="156" t="s">
        <v>38</v>
      </c>
    </row>
    <row r="3567" spans="23:37" ht="16.5" customHeight="1" x14ac:dyDescent="0.25">
      <c r="W3567" s="156" t="s">
        <v>38</v>
      </c>
      <c r="X3567" s="156" t="s">
        <v>38</v>
      </c>
      <c r="Y3567" s="156" t="s">
        <v>38</v>
      </c>
      <c r="Z3567" s="156" t="s">
        <v>38</v>
      </c>
      <c r="AA3567" s="156" t="s">
        <v>38</v>
      </c>
      <c r="AB3567" s="156" t="s">
        <v>38</v>
      </c>
      <c r="AC3567" s="156" t="s">
        <v>38</v>
      </c>
      <c r="AD3567" s="96" t="s">
        <v>290</v>
      </c>
      <c r="AE3567" s="156" t="s">
        <v>38</v>
      </c>
      <c r="AF3567" s="156" t="s">
        <v>38</v>
      </c>
      <c r="AG3567" s="156" t="s">
        <v>38</v>
      </c>
      <c r="AH3567" s="156" t="s">
        <v>38</v>
      </c>
      <c r="AI3567" s="156" t="s">
        <v>38</v>
      </c>
      <c r="AJ3567" s="156" t="s">
        <v>38</v>
      </c>
      <c r="AK3567" s="156" t="s">
        <v>38</v>
      </c>
    </row>
    <row r="3568" spans="23:37" ht="16.5" customHeight="1" x14ac:dyDescent="0.25">
      <c r="W3568" s="156" t="s">
        <v>38</v>
      </c>
      <c r="X3568" s="156" t="s">
        <v>38</v>
      </c>
      <c r="Y3568" s="156" t="s">
        <v>38</v>
      </c>
      <c r="Z3568" s="156" t="s">
        <v>38</v>
      </c>
      <c r="AA3568" s="156" t="s">
        <v>38</v>
      </c>
      <c r="AB3568" s="156" t="s">
        <v>38</v>
      </c>
      <c r="AC3568" s="156" t="s">
        <v>38</v>
      </c>
      <c r="AD3568" s="96" t="s">
        <v>290</v>
      </c>
      <c r="AE3568" s="156" t="s">
        <v>38</v>
      </c>
      <c r="AF3568" s="156" t="s">
        <v>38</v>
      </c>
      <c r="AG3568" s="156" t="s">
        <v>38</v>
      </c>
      <c r="AH3568" s="156" t="s">
        <v>38</v>
      </c>
      <c r="AI3568" s="156" t="s">
        <v>38</v>
      </c>
      <c r="AJ3568" s="156" t="s">
        <v>38</v>
      </c>
      <c r="AK3568" s="156" t="s">
        <v>38</v>
      </c>
    </row>
    <row r="3569" spans="23:37" ht="16.5" customHeight="1" x14ac:dyDescent="0.25">
      <c r="W3569" s="156" t="s">
        <v>38</v>
      </c>
      <c r="X3569" s="156" t="s">
        <v>38</v>
      </c>
      <c r="Y3569" s="156" t="s">
        <v>38</v>
      </c>
      <c r="Z3569" s="156" t="s">
        <v>38</v>
      </c>
      <c r="AA3569" s="156" t="s">
        <v>38</v>
      </c>
      <c r="AB3569" s="156" t="s">
        <v>38</v>
      </c>
      <c r="AC3569" s="156" t="s">
        <v>38</v>
      </c>
      <c r="AD3569" s="96" t="s">
        <v>290</v>
      </c>
      <c r="AE3569" s="156" t="s">
        <v>38</v>
      </c>
      <c r="AF3569" s="156" t="s">
        <v>38</v>
      </c>
      <c r="AG3569" s="156" t="s">
        <v>38</v>
      </c>
      <c r="AH3569" s="156" t="s">
        <v>38</v>
      </c>
      <c r="AI3569" s="156" t="s">
        <v>38</v>
      </c>
      <c r="AJ3569" s="156" t="s">
        <v>38</v>
      </c>
      <c r="AK3569" s="156" t="s">
        <v>38</v>
      </c>
    </row>
    <row r="3570" spans="23:37" ht="16.5" customHeight="1" x14ac:dyDescent="0.25">
      <c r="W3570" s="156" t="s">
        <v>38</v>
      </c>
      <c r="X3570" s="156" t="s">
        <v>38</v>
      </c>
      <c r="Y3570" s="156" t="s">
        <v>38</v>
      </c>
      <c r="Z3570" s="156" t="s">
        <v>38</v>
      </c>
      <c r="AA3570" s="156" t="s">
        <v>38</v>
      </c>
      <c r="AB3570" s="156" t="s">
        <v>38</v>
      </c>
      <c r="AC3570" s="156" t="s">
        <v>38</v>
      </c>
      <c r="AD3570" s="96" t="s">
        <v>290</v>
      </c>
      <c r="AE3570" s="156" t="s">
        <v>38</v>
      </c>
      <c r="AF3570" s="156" t="s">
        <v>38</v>
      </c>
      <c r="AG3570" s="156" t="s">
        <v>38</v>
      </c>
      <c r="AH3570" s="156" t="s">
        <v>38</v>
      </c>
      <c r="AI3570" s="156" t="s">
        <v>38</v>
      </c>
      <c r="AJ3570" s="156" t="s">
        <v>38</v>
      </c>
      <c r="AK3570" s="156" t="s">
        <v>38</v>
      </c>
    </row>
    <row r="3571" spans="23:37" ht="16.5" customHeight="1" x14ac:dyDescent="0.25">
      <c r="W3571" s="156" t="s">
        <v>38</v>
      </c>
      <c r="X3571" s="156" t="s">
        <v>38</v>
      </c>
      <c r="Y3571" s="156" t="s">
        <v>38</v>
      </c>
      <c r="Z3571" s="156" t="s">
        <v>38</v>
      </c>
      <c r="AA3571" s="156" t="s">
        <v>38</v>
      </c>
      <c r="AB3571" s="156" t="s">
        <v>38</v>
      </c>
      <c r="AC3571" s="156" t="s">
        <v>38</v>
      </c>
      <c r="AD3571" s="96" t="s">
        <v>290</v>
      </c>
      <c r="AE3571" s="156" t="s">
        <v>38</v>
      </c>
      <c r="AF3571" s="156" t="s">
        <v>38</v>
      </c>
      <c r="AG3571" s="156" t="s">
        <v>38</v>
      </c>
      <c r="AH3571" s="156" t="s">
        <v>38</v>
      </c>
      <c r="AI3571" s="156" t="s">
        <v>38</v>
      </c>
      <c r="AJ3571" s="156" t="s">
        <v>38</v>
      </c>
      <c r="AK3571" s="156" t="s">
        <v>38</v>
      </c>
    </row>
    <row r="3572" spans="23:37" ht="16.5" customHeight="1" x14ac:dyDescent="0.25">
      <c r="W3572" s="156" t="s">
        <v>38</v>
      </c>
      <c r="X3572" s="156" t="s">
        <v>38</v>
      </c>
      <c r="Y3572" s="156" t="s">
        <v>38</v>
      </c>
      <c r="Z3572" s="156" t="s">
        <v>38</v>
      </c>
      <c r="AA3572" s="156" t="s">
        <v>38</v>
      </c>
      <c r="AB3572" s="156" t="s">
        <v>38</v>
      </c>
      <c r="AC3572" s="156" t="s">
        <v>38</v>
      </c>
      <c r="AD3572" s="96" t="s">
        <v>290</v>
      </c>
      <c r="AE3572" s="156" t="s">
        <v>38</v>
      </c>
      <c r="AF3572" s="156" t="s">
        <v>38</v>
      </c>
      <c r="AG3572" s="156" t="s">
        <v>38</v>
      </c>
      <c r="AH3572" s="156" t="s">
        <v>38</v>
      </c>
      <c r="AI3572" s="156" t="s">
        <v>38</v>
      </c>
      <c r="AJ3572" s="156" t="s">
        <v>38</v>
      </c>
      <c r="AK3572" s="156" t="s">
        <v>38</v>
      </c>
    </row>
    <row r="3573" spans="23:37" ht="16.5" customHeight="1" x14ac:dyDescent="0.25">
      <c r="W3573" s="156" t="s">
        <v>38</v>
      </c>
      <c r="X3573" s="156" t="s">
        <v>38</v>
      </c>
      <c r="Y3573" s="156" t="s">
        <v>38</v>
      </c>
      <c r="Z3573" s="156" t="s">
        <v>38</v>
      </c>
      <c r="AA3573" s="156" t="s">
        <v>38</v>
      </c>
      <c r="AB3573" s="156" t="s">
        <v>38</v>
      </c>
      <c r="AC3573" s="156" t="s">
        <v>38</v>
      </c>
      <c r="AD3573" s="96" t="s">
        <v>290</v>
      </c>
      <c r="AE3573" s="156" t="s">
        <v>38</v>
      </c>
      <c r="AF3573" s="156" t="s">
        <v>38</v>
      </c>
      <c r="AG3573" s="156" t="s">
        <v>38</v>
      </c>
      <c r="AH3573" s="156" t="s">
        <v>38</v>
      </c>
      <c r="AI3573" s="156" t="s">
        <v>38</v>
      </c>
      <c r="AJ3573" s="156" t="s">
        <v>38</v>
      </c>
      <c r="AK3573" s="156" t="s">
        <v>38</v>
      </c>
    </row>
    <row r="3574" spans="23:37" ht="16.5" customHeight="1" x14ac:dyDescent="0.25">
      <c r="W3574" s="156" t="s">
        <v>38</v>
      </c>
      <c r="X3574" s="156" t="s">
        <v>38</v>
      </c>
      <c r="Y3574" s="156" t="s">
        <v>38</v>
      </c>
      <c r="Z3574" s="156" t="s">
        <v>38</v>
      </c>
      <c r="AA3574" s="156" t="s">
        <v>38</v>
      </c>
      <c r="AB3574" s="156" t="s">
        <v>38</v>
      </c>
      <c r="AC3574" s="156" t="s">
        <v>38</v>
      </c>
      <c r="AD3574" s="96" t="s">
        <v>290</v>
      </c>
      <c r="AE3574" s="156" t="s">
        <v>38</v>
      </c>
      <c r="AF3574" s="156" t="s">
        <v>38</v>
      </c>
      <c r="AG3574" s="156" t="s">
        <v>38</v>
      </c>
      <c r="AH3574" s="156" t="s">
        <v>38</v>
      </c>
      <c r="AI3574" s="156" t="s">
        <v>38</v>
      </c>
      <c r="AJ3574" s="156" t="s">
        <v>38</v>
      </c>
      <c r="AK3574" s="156" t="s">
        <v>38</v>
      </c>
    </row>
    <row r="3575" spans="23:37" ht="16.5" customHeight="1" x14ac:dyDescent="0.25">
      <c r="W3575" s="156" t="s">
        <v>38</v>
      </c>
      <c r="X3575" s="156" t="s">
        <v>38</v>
      </c>
      <c r="Y3575" s="156" t="s">
        <v>38</v>
      </c>
      <c r="Z3575" s="156" t="s">
        <v>38</v>
      </c>
      <c r="AA3575" s="156" t="s">
        <v>38</v>
      </c>
      <c r="AB3575" s="156" t="s">
        <v>38</v>
      </c>
      <c r="AC3575" s="156" t="s">
        <v>38</v>
      </c>
      <c r="AD3575" s="96" t="s">
        <v>290</v>
      </c>
      <c r="AE3575" s="156" t="s">
        <v>38</v>
      </c>
      <c r="AF3575" s="156" t="s">
        <v>38</v>
      </c>
      <c r="AG3575" s="156" t="s">
        <v>38</v>
      </c>
      <c r="AH3575" s="156" t="s">
        <v>38</v>
      </c>
      <c r="AI3575" s="156" t="s">
        <v>38</v>
      </c>
      <c r="AJ3575" s="156" t="s">
        <v>38</v>
      </c>
      <c r="AK3575" s="156" t="s">
        <v>38</v>
      </c>
    </row>
    <row r="3576" spans="23:37" ht="16.5" customHeight="1" x14ac:dyDescent="0.25">
      <c r="W3576" s="156" t="s">
        <v>38</v>
      </c>
      <c r="X3576" s="156" t="s">
        <v>38</v>
      </c>
      <c r="Y3576" s="156" t="s">
        <v>38</v>
      </c>
      <c r="Z3576" s="156" t="s">
        <v>38</v>
      </c>
      <c r="AA3576" s="156" t="s">
        <v>38</v>
      </c>
      <c r="AB3576" s="156" t="s">
        <v>38</v>
      </c>
      <c r="AC3576" s="156" t="s">
        <v>38</v>
      </c>
      <c r="AD3576" s="96" t="s">
        <v>290</v>
      </c>
      <c r="AE3576" s="156" t="s">
        <v>38</v>
      </c>
      <c r="AF3576" s="156" t="s">
        <v>38</v>
      </c>
      <c r="AG3576" s="156" t="s">
        <v>38</v>
      </c>
      <c r="AH3576" s="156" t="s">
        <v>38</v>
      </c>
      <c r="AI3576" s="156" t="s">
        <v>38</v>
      </c>
      <c r="AJ3576" s="156" t="s">
        <v>38</v>
      </c>
      <c r="AK3576" s="156" t="s">
        <v>38</v>
      </c>
    </row>
    <row r="3577" spans="23:37" ht="16.5" customHeight="1" x14ac:dyDescent="0.25">
      <c r="W3577" s="156" t="s">
        <v>38</v>
      </c>
      <c r="X3577" s="156" t="s">
        <v>38</v>
      </c>
      <c r="Y3577" s="156" t="s">
        <v>38</v>
      </c>
      <c r="Z3577" s="156" t="s">
        <v>38</v>
      </c>
      <c r="AA3577" s="156" t="s">
        <v>38</v>
      </c>
      <c r="AB3577" s="156" t="s">
        <v>38</v>
      </c>
      <c r="AC3577" s="156" t="s">
        <v>38</v>
      </c>
      <c r="AD3577" s="96" t="s">
        <v>290</v>
      </c>
      <c r="AE3577" s="156" t="s">
        <v>38</v>
      </c>
      <c r="AF3577" s="156" t="s">
        <v>38</v>
      </c>
      <c r="AG3577" s="156" t="s">
        <v>38</v>
      </c>
      <c r="AH3577" s="156" t="s">
        <v>38</v>
      </c>
      <c r="AI3577" s="156" t="s">
        <v>38</v>
      </c>
      <c r="AJ3577" s="156" t="s">
        <v>38</v>
      </c>
      <c r="AK3577" s="156" t="s">
        <v>38</v>
      </c>
    </row>
    <row r="3578" spans="23:37" ht="16.5" customHeight="1" x14ac:dyDescent="0.25">
      <c r="W3578" s="156" t="s">
        <v>38</v>
      </c>
      <c r="X3578" s="156" t="s">
        <v>38</v>
      </c>
      <c r="Y3578" s="156" t="s">
        <v>38</v>
      </c>
      <c r="Z3578" s="156" t="s">
        <v>38</v>
      </c>
      <c r="AA3578" s="156" t="s">
        <v>38</v>
      </c>
      <c r="AB3578" s="156" t="s">
        <v>38</v>
      </c>
      <c r="AC3578" s="156" t="s">
        <v>38</v>
      </c>
      <c r="AD3578" s="96" t="s">
        <v>290</v>
      </c>
      <c r="AE3578" s="156" t="s">
        <v>38</v>
      </c>
      <c r="AF3578" s="156" t="s">
        <v>38</v>
      </c>
      <c r="AG3578" s="156" t="s">
        <v>38</v>
      </c>
      <c r="AH3578" s="156" t="s">
        <v>38</v>
      </c>
      <c r="AI3578" s="156" t="s">
        <v>38</v>
      </c>
      <c r="AJ3578" s="156" t="s">
        <v>38</v>
      </c>
      <c r="AK3578" s="156" t="s">
        <v>38</v>
      </c>
    </row>
    <row r="3579" spans="23:37" ht="16.5" customHeight="1" x14ac:dyDescent="0.25">
      <c r="W3579" s="156" t="s">
        <v>38</v>
      </c>
      <c r="X3579" s="156" t="s">
        <v>38</v>
      </c>
      <c r="Y3579" s="156" t="s">
        <v>38</v>
      </c>
      <c r="Z3579" s="156" t="s">
        <v>38</v>
      </c>
      <c r="AA3579" s="156" t="s">
        <v>38</v>
      </c>
      <c r="AB3579" s="156" t="s">
        <v>38</v>
      </c>
      <c r="AC3579" s="156" t="s">
        <v>38</v>
      </c>
      <c r="AD3579" s="96" t="s">
        <v>290</v>
      </c>
      <c r="AE3579" s="156" t="s">
        <v>38</v>
      </c>
      <c r="AF3579" s="156" t="s">
        <v>38</v>
      </c>
      <c r="AG3579" s="156" t="s">
        <v>38</v>
      </c>
      <c r="AH3579" s="156" t="s">
        <v>38</v>
      </c>
      <c r="AI3579" s="156" t="s">
        <v>38</v>
      </c>
      <c r="AJ3579" s="156" t="s">
        <v>38</v>
      </c>
      <c r="AK3579" s="156" t="s">
        <v>38</v>
      </c>
    </row>
    <row r="3580" spans="23:37" ht="16.5" customHeight="1" x14ac:dyDescent="0.25">
      <c r="W3580" s="156" t="s">
        <v>38</v>
      </c>
      <c r="X3580" s="156" t="s">
        <v>38</v>
      </c>
      <c r="Y3580" s="156" t="s">
        <v>38</v>
      </c>
      <c r="Z3580" s="156" t="s">
        <v>38</v>
      </c>
      <c r="AA3580" s="156" t="s">
        <v>38</v>
      </c>
      <c r="AB3580" s="156" t="s">
        <v>38</v>
      </c>
      <c r="AC3580" s="156" t="s">
        <v>38</v>
      </c>
      <c r="AD3580" s="96" t="s">
        <v>290</v>
      </c>
      <c r="AE3580" s="156" t="s">
        <v>38</v>
      </c>
      <c r="AF3580" s="156" t="s">
        <v>38</v>
      </c>
      <c r="AG3580" s="156" t="s">
        <v>38</v>
      </c>
      <c r="AH3580" s="156" t="s">
        <v>38</v>
      </c>
      <c r="AI3580" s="156" t="s">
        <v>38</v>
      </c>
      <c r="AJ3580" s="156" t="s">
        <v>38</v>
      </c>
      <c r="AK3580" s="156" t="s">
        <v>38</v>
      </c>
    </row>
    <row r="3581" spans="23:37" ht="16.5" customHeight="1" x14ac:dyDescent="0.25">
      <c r="W3581" s="156" t="s">
        <v>38</v>
      </c>
      <c r="X3581" s="156" t="s">
        <v>38</v>
      </c>
      <c r="Y3581" s="156" t="s">
        <v>38</v>
      </c>
      <c r="Z3581" s="156" t="s">
        <v>38</v>
      </c>
      <c r="AA3581" s="156" t="s">
        <v>38</v>
      </c>
      <c r="AB3581" s="156" t="s">
        <v>38</v>
      </c>
      <c r="AC3581" s="156" t="s">
        <v>38</v>
      </c>
      <c r="AD3581" s="96" t="s">
        <v>290</v>
      </c>
      <c r="AE3581" s="156" t="s">
        <v>38</v>
      </c>
      <c r="AF3581" s="156" t="s">
        <v>38</v>
      </c>
      <c r="AG3581" s="156" t="s">
        <v>38</v>
      </c>
      <c r="AH3581" s="156" t="s">
        <v>38</v>
      </c>
      <c r="AI3581" s="156" t="s">
        <v>38</v>
      </c>
      <c r="AJ3581" s="156" t="s">
        <v>38</v>
      </c>
      <c r="AK3581" s="156" t="s">
        <v>38</v>
      </c>
    </row>
    <row r="3582" spans="23:37" ht="16.5" customHeight="1" x14ac:dyDescent="0.25">
      <c r="W3582" s="156" t="s">
        <v>38</v>
      </c>
      <c r="X3582" s="156" t="s">
        <v>38</v>
      </c>
      <c r="Y3582" s="156" t="s">
        <v>38</v>
      </c>
      <c r="Z3582" s="156" t="s">
        <v>38</v>
      </c>
      <c r="AA3582" s="156" t="s">
        <v>38</v>
      </c>
      <c r="AB3582" s="156" t="s">
        <v>38</v>
      </c>
      <c r="AC3582" s="156" t="s">
        <v>38</v>
      </c>
      <c r="AD3582" s="96" t="s">
        <v>290</v>
      </c>
      <c r="AE3582" s="156" t="s">
        <v>38</v>
      </c>
      <c r="AF3582" s="156" t="s">
        <v>38</v>
      </c>
      <c r="AG3582" s="156" t="s">
        <v>38</v>
      </c>
      <c r="AH3582" s="156" t="s">
        <v>38</v>
      </c>
      <c r="AI3582" s="156" t="s">
        <v>38</v>
      </c>
      <c r="AJ3582" s="156" t="s">
        <v>38</v>
      </c>
      <c r="AK3582" s="156" t="s">
        <v>38</v>
      </c>
    </row>
    <row r="3583" spans="23:37" ht="16.5" customHeight="1" x14ac:dyDescent="0.25">
      <c r="W3583" s="156" t="s">
        <v>38</v>
      </c>
      <c r="X3583" s="156" t="s">
        <v>38</v>
      </c>
      <c r="Y3583" s="156" t="s">
        <v>38</v>
      </c>
      <c r="Z3583" s="156" t="s">
        <v>38</v>
      </c>
      <c r="AA3583" s="156" t="s">
        <v>38</v>
      </c>
      <c r="AB3583" s="156" t="s">
        <v>38</v>
      </c>
      <c r="AC3583" s="156" t="s">
        <v>38</v>
      </c>
      <c r="AD3583" s="96" t="s">
        <v>290</v>
      </c>
      <c r="AE3583" s="156" t="s">
        <v>38</v>
      </c>
      <c r="AF3583" s="156" t="s">
        <v>38</v>
      </c>
      <c r="AG3583" s="156" t="s">
        <v>38</v>
      </c>
      <c r="AH3583" s="156" t="s">
        <v>38</v>
      </c>
      <c r="AI3583" s="156" t="s">
        <v>38</v>
      </c>
      <c r="AJ3583" s="156" t="s">
        <v>38</v>
      </c>
      <c r="AK3583" s="156" t="s">
        <v>38</v>
      </c>
    </row>
    <row r="3584" spans="23:37" ht="16.5" customHeight="1" x14ac:dyDescent="0.25">
      <c r="W3584" s="156" t="s">
        <v>38</v>
      </c>
      <c r="X3584" s="156" t="s">
        <v>38</v>
      </c>
      <c r="Y3584" s="156" t="s">
        <v>38</v>
      </c>
      <c r="Z3584" s="156" t="s">
        <v>38</v>
      </c>
      <c r="AA3584" s="156" t="s">
        <v>38</v>
      </c>
      <c r="AB3584" s="156" t="s">
        <v>38</v>
      </c>
      <c r="AC3584" s="156" t="s">
        <v>38</v>
      </c>
      <c r="AD3584" s="96" t="s">
        <v>290</v>
      </c>
      <c r="AE3584" s="156" t="s">
        <v>38</v>
      </c>
      <c r="AF3584" s="156" t="s">
        <v>38</v>
      </c>
      <c r="AG3584" s="156" t="s">
        <v>38</v>
      </c>
      <c r="AH3584" s="156" t="s">
        <v>38</v>
      </c>
      <c r="AI3584" s="156" t="s">
        <v>38</v>
      </c>
      <c r="AJ3584" s="156" t="s">
        <v>38</v>
      </c>
      <c r="AK3584" s="156" t="s">
        <v>38</v>
      </c>
    </row>
    <row r="3585" spans="23:37" ht="16.5" customHeight="1" x14ac:dyDescent="0.25">
      <c r="W3585" s="156" t="s">
        <v>38</v>
      </c>
      <c r="X3585" s="156" t="s">
        <v>38</v>
      </c>
      <c r="Y3585" s="156" t="s">
        <v>38</v>
      </c>
      <c r="Z3585" s="156" t="s">
        <v>38</v>
      </c>
      <c r="AA3585" s="156" t="s">
        <v>38</v>
      </c>
      <c r="AB3585" s="156" t="s">
        <v>38</v>
      </c>
      <c r="AC3585" s="156" t="s">
        <v>38</v>
      </c>
      <c r="AD3585" s="96" t="s">
        <v>290</v>
      </c>
      <c r="AE3585" s="156" t="s">
        <v>38</v>
      </c>
      <c r="AF3585" s="156" t="s">
        <v>38</v>
      </c>
      <c r="AG3585" s="156" t="s">
        <v>38</v>
      </c>
      <c r="AH3585" s="156" t="s">
        <v>38</v>
      </c>
      <c r="AI3585" s="156" t="s">
        <v>38</v>
      </c>
      <c r="AJ3585" s="156" t="s">
        <v>38</v>
      </c>
      <c r="AK3585" s="156" t="s">
        <v>38</v>
      </c>
    </row>
    <row r="3586" spans="23:37" ht="16.5" customHeight="1" x14ac:dyDescent="0.25">
      <c r="W3586" s="156" t="s">
        <v>38</v>
      </c>
      <c r="X3586" s="156" t="s">
        <v>38</v>
      </c>
      <c r="Y3586" s="156" t="s">
        <v>38</v>
      </c>
      <c r="Z3586" s="156" t="s">
        <v>38</v>
      </c>
      <c r="AA3586" s="156" t="s">
        <v>38</v>
      </c>
      <c r="AB3586" s="156" t="s">
        <v>38</v>
      </c>
      <c r="AC3586" s="156" t="s">
        <v>38</v>
      </c>
      <c r="AD3586" s="96" t="s">
        <v>290</v>
      </c>
      <c r="AE3586" s="156" t="s">
        <v>38</v>
      </c>
      <c r="AF3586" s="156" t="s">
        <v>38</v>
      </c>
      <c r="AG3586" s="156" t="s">
        <v>38</v>
      </c>
      <c r="AH3586" s="156" t="s">
        <v>38</v>
      </c>
      <c r="AI3586" s="156" t="s">
        <v>38</v>
      </c>
      <c r="AJ3586" s="156" t="s">
        <v>38</v>
      </c>
      <c r="AK3586" s="156" t="s">
        <v>38</v>
      </c>
    </row>
    <row r="3587" spans="23:37" ht="16.5" customHeight="1" x14ac:dyDescent="0.25">
      <c r="W3587" s="156" t="s">
        <v>38</v>
      </c>
      <c r="X3587" s="156" t="s">
        <v>38</v>
      </c>
      <c r="Y3587" s="156" t="s">
        <v>38</v>
      </c>
      <c r="Z3587" s="156" t="s">
        <v>38</v>
      </c>
      <c r="AA3587" s="156" t="s">
        <v>38</v>
      </c>
      <c r="AB3587" s="156" t="s">
        <v>38</v>
      </c>
      <c r="AC3587" s="156" t="s">
        <v>38</v>
      </c>
      <c r="AD3587" s="96" t="s">
        <v>290</v>
      </c>
      <c r="AE3587" s="156" t="s">
        <v>38</v>
      </c>
      <c r="AF3587" s="156" t="s">
        <v>38</v>
      </c>
      <c r="AG3587" s="156" t="s">
        <v>38</v>
      </c>
      <c r="AH3587" s="156" t="s">
        <v>38</v>
      </c>
      <c r="AI3587" s="156" t="s">
        <v>38</v>
      </c>
      <c r="AJ3587" s="156" t="s">
        <v>38</v>
      </c>
      <c r="AK3587" s="156" t="s">
        <v>38</v>
      </c>
    </row>
    <row r="3588" spans="23:37" ht="16.5" customHeight="1" x14ac:dyDescent="0.25">
      <c r="W3588" s="156" t="s">
        <v>38</v>
      </c>
      <c r="X3588" s="156" t="s">
        <v>38</v>
      </c>
      <c r="Y3588" s="156" t="s">
        <v>38</v>
      </c>
      <c r="Z3588" s="156" t="s">
        <v>38</v>
      </c>
      <c r="AA3588" s="156" t="s">
        <v>38</v>
      </c>
      <c r="AB3588" s="156" t="s">
        <v>38</v>
      </c>
      <c r="AC3588" s="156" t="s">
        <v>38</v>
      </c>
      <c r="AD3588" s="96" t="s">
        <v>290</v>
      </c>
      <c r="AE3588" s="156" t="s">
        <v>38</v>
      </c>
      <c r="AF3588" s="156" t="s">
        <v>38</v>
      </c>
      <c r="AG3588" s="156" t="s">
        <v>38</v>
      </c>
      <c r="AH3588" s="156" t="s">
        <v>38</v>
      </c>
      <c r="AI3588" s="156" t="s">
        <v>38</v>
      </c>
      <c r="AJ3588" s="156" t="s">
        <v>38</v>
      </c>
      <c r="AK3588" s="156" t="s">
        <v>38</v>
      </c>
    </row>
    <row r="3589" spans="23:37" ht="16.5" customHeight="1" x14ac:dyDescent="0.25">
      <c r="W3589" s="156" t="s">
        <v>38</v>
      </c>
      <c r="X3589" s="156" t="s">
        <v>38</v>
      </c>
      <c r="Y3589" s="156" t="s">
        <v>38</v>
      </c>
      <c r="Z3589" s="156" t="s">
        <v>38</v>
      </c>
      <c r="AA3589" s="156" t="s">
        <v>38</v>
      </c>
      <c r="AB3589" s="156" t="s">
        <v>38</v>
      </c>
      <c r="AC3589" s="156" t="s">
        <v>38</v>
      </c>
      <c r="AD3589" s="96" t="s">
        <v>290</v>
      </c>
      <c r="AE3589" s="156" t="s">
        <v>38</v>
      </c>
      <c r="AF3589" s="156" t="s">
        <v>38</v>
      </c>
      <c r="AG3589" s="156" t="s">
        <v>38</v>
      </c>
      <c r="AH3589" s="156" t="s">
        <v>38</v>
      </c>
      <c r="AI3589" s="156" t="s">
        <v>38</v>
      </c>
      <c r="AJ3589" s="156" t="s">
        <v>38</v>
      </c>
      <c r="AK3589" s="156" t="s">
        <v>38</v>
      </c>
    </row>
    <row r="3590" spans="23:37" ht="16.5" customHeight="1" x14ac:dyDescent="0.25">
      <c r="W3590" s="156" t="s">
        <v>38</v>
      </c>
      <c r="X3590" s="156" t="s">
        <v>38</v>
      </c>
      <c r="Y3590" s="156" t="s">
        <v>38</v>
      </c>
      <c r="Z3590" s="156" t="s">
        <v>38</v>
      </c>
      <c r="AA3590" s="156" t="s">
        <v>38</v>
      </c>
      <c r="AB3590" s="156" t="s">
        <v>38</v>
      </c>
      <c r="AC3590" s="156" t="s">
        <v>38</v>
      </c>
      <c r="AD3590" s="96" t="s">
        <v>290</v>
      </c>
      <c r="AE3590" s="156" t="s">
        <v>38</v>
      </c>
      <c r="AF3590" s="156" t="s">
        <v>38</v>
      </c>
      <c r="AG3590" s="156" t="s">
        <v>38</v>
      </c>
      <c r="AH3590" s="156" t="s">
        <v>38</v>
      </c>
      <c r="AI3590" s="156" t="s">
        <v>38</v>
      </c>
      <c r="AJ3590" s="156" t="s">
        <v>38</v>
      </c>
      <c r="AK3590" s="156" t="s">
        <v>38</v>
      </c>
    </row>
    <row r="3591" spans="23:37" ht="16.5" customHeight="1" x14ac:dyDescent="0.25">
      <c r="W3591" s="156" t="s">
        <v>38</v>
      </c>
      <c r="X3591" s="156" t="s">
        <v>38</v>
      </c>
      <c r="Y3591" s="156" t="s">
        <v>38</v>
      </c>
      <c r="Z3591" s="156" t="s">
        <v>38</v>
      </c>
      <c r="AA3591" s="156" t="s">
        <v>38</v>
      </c>
      <c r="AB3591" s="156" t="s">
        <v>38</v>
      </c>
      <c r="AC3591" s="156" t="s">
        <v>38</v>
      </c>
      <c r="AD3591" s="96" t="s">
        <v>290</v>
      </c>
      <c r="AE3591" s="156" t="s">
        <v>38</v>
      </c>
      <c r="AF3591" s="156" t="s">
        <v>38</v>
      </c>
      <c r="AG3591" s="156" t="s">
        <v>38</v>
      </c>
      <c r="AH3591" s="156" t="s">
        <v>38</v>
      </c>
      <c r="AI3591" s="156" t="s">
        <v>38</v>
      </c>
      <c r="AJ3591" s="156" t="s">
        <v>38</v>
      </c>
      <c r="AK3591" s="156" t="s">
        <v>38</v>
      </c>
    </row>
    <row r="3592" spans="23:37" ht="16.5" customHeight="1" x14ac:dyDescent="0.25">
      <c r="W3592" s="156" t="s">
        <v>38</v>
      </c>
      <c r="X3592" s="156" t="s">
        <v>38</v>
      </c>
      <c r="Y3592" s="156" t="s">
        <v>38</v>
      </c>
      <c r="Z3592" s="156" t="s">
        <v>38</v>
      </c>
      <c r="AA3592" s="156" t="s">
        <v>38</v>
      </c>
      <c r="AB3592" s="156" t="s">
        <v>38</v>
      </c>
      <c r="AC3592" s="156" t="s">
        <v>38</v>
      </c>
      <c r="AD3592" s="96" t="s">
        <v>290</v>
      </c>
      <c r="AE3592" s="156" t="s">
        <v>38</v>
      </c>
      <c r="AF3592" s="156" t="s">
        <v>38</v>
      </c>
      <c r="AG3592" s="156" t="s">
        <v>38</v>
      </c>
      <c r="AH3592" s="156" t="s">
        <v>38</v>
      </c>
      <c r="AI3592" s="156" t="s">
        <v>38</v>
      </c>
      <c r="AJ3592" s="156" t="s">
        <v>38</v>
      </c>
      <c r="AK3592" s="156" t="s">
        <v>38</v>
      </c>
    </row>
    <row r="3593" spans="23:37" ht="16.5" customHeight="1" x14ac:dyDescent="0.25">
      <c r="W3593" s="156" t="s">
        <v>38</v>
      </c>
      <c r="X3593" s="156" t="s">
        <v>38</v>
      </c>
      <c r="Y3593" s="156" t="s">
        <v>38</v>
      </c>
      <c r="Z3593" s="156" t="s">
        <v>38</v>
      </c>
      <c r="AA3593" s="156" t="s">
        <v>38</v>
      </c>
      <c r="AB3593" s="156" t="s">
        <v>38</v>
      </c>
      <c r="AC3593" s="156" t="s">
        <v>38</v>
      </c>
      <c r="AD3593" s="96" t="s">
        <v>290</v>
      </c>
      <c r="AE3593" s="156" t="s">
        <v>38</v>
      </c>
      <c r="AF3593" s="156" t="s">
        <v>38</v>
      </c>
      <c r="AG3593" s="156" t="s">
        <v>38</v>
      </c>
      <c r="AH3593" s="156" t="s">
        <v>38</v>
      </c>
      <c r="AI3593" s="156" t="s">
        <v>38</v>
      </c>
      <c r="AJ3593" s="156" t="s">
        <v>38</v>
      </c>
      <c r="AK3593" s="156" t="s">
        <v>38</v>
      </c>
    </row>
    <row r="3594" spans="23:37" ht="16.5" customHeight="1" x14ac:dyDescent="0.25">
      <c r="W3594" s="156" t="s">
        <v>38</v>
      </c>
      <c r="X3594" s="156" t="s">
        <v>38</v>
      </c>
      <c r="Y3594" s="156" t="s">
        <v>38</v>
      </c>
      <c r="Z3594" s="156" t="s">
        <v>38</v>
      </c>
      <c r="AA3594" s="156" t="s">
        <v>38</v>
      </c>
      <c r="AB3594" s="156" t="s">
        <v>38</v>
      </c>
      <c r="AC3594" s="156" t="s">
        <v>38</v>
      </c>
      <c r="AD3594" s="96" t="s">
        <v>290</v>
      </c>
      <c r="AE3594" s="156" t="s">
        <v>38</v>
      </c>
      <c r="AF3594" s="156" t="s">
        <v>38</v>
      </c>
      <c r="AG3594" s="156" t="s">
        <v>38</v>
      </c>
      <c r="AH3594" s="156" t="s">
        <v>38</v>
      </c>
      <c r="AI3594" s="156" t="s">
        <v>38</v>
      </c>
      <c r="AJ3594" s="156" t="s">
        <v>38</v>
      </c>
      <c r="AK3594" s="156" t="s">
        <v>38</v>
      </c>
    </row>
    <row r="3595" spans="23:37" ht="16.5" customHeight="1" x14ac:dyDescent="0.25">
      <c r="W3595" s="156" t="s">
        <v>38</v>
      </c>
      <c r="X3595" s="156" t="s">
        <v>38</v>
      </c>
      <c r="Y3595" s="156" t="s">
        <v>38</v>
      </c>
      <c r="Z3595" s="156" t="s">
        <v>38</v>
      </c>
      <c r="AA3595" s="156" t="s">
        <v>38</v>
      </c>
      <c r="AB3595" s="156" t="s">
        <v>38</v>
      </c>
      <c r="AC3595" s="156" t="s">
        <v>38</v>
      </c>
      <c r="AD3595" s="96" t="s">
        <v>290</v>
      </c>
      <c r="AE3595" s="156" t="s">
        <v>38</v>
      </c>
      <c r="AF3595" s="156" t="s">
        <v>38</v>
      </c>
      <c r="AG3595" s="156" t="s">
        <v>38</v>
      </c>
      <c r="AH3595" s="156" t="s">
        <v>38</v>
      </c>
      <c r="AI3595" s="156" t="s">
        <v>38</v>
      </c>
      <c r="AJ3595" s="156" t="s">
        <v>38</v>
      </c>
      <c r="AK3595" s="156" t="s">
        <v>38</v>
      </c>
    </row>
    <row r="3596" spans="23:37" ht="16.5" customHeight="1" x14ac:dyDescent="0.25">
      <c r="W3596" s="156" t="s">
        <v>38</v>
      </c>
      <c r="X3596" s="156" t="s">
        <v>38</v>
      </c>
      <c r="Y3596" s="156" t="s">
        <v>38</v>
      </c>
      <c r="Z3596" s="156" t="s">
        <v>38</v>
      </c>
      <c r="AA3596" s="156" t="s">
        <v>38</v>
      </c>
      <c r="AB3596" s="156" t="s">
        <v>38</v>
      </c>
      <c r="AC3596" s="156" t="s">
        <v>38</v>
      </c>
      <c r="AD3596" s="96" t="s">
        <v>290</v>
      </c>
      <c r="AE3596" s="156" t="s">
        <v>38</v>
      </c>
      <c r="AF3596" s="156" t="s">
        <v>38</v>
      </c>
      <c r="AG3596" s="156" t="s">
        <v>38</v>
      </c>
      <c r="AH3596" s="156" t="s">
        <v>38</v>
      </c>
      <c r="AI3596" s="156" t="s">
        <v>38</v>
      </c>
      <c r="AJ3596" s="156" t="s">
        <v>38</v>
      </c>
      <c r="AK3596" s="156" t="s">
        <v>38</v>
      </c>
    </row>
    <row r="3597" spans="23:37" ht="16.5" customHeight="1" x14ac:dyDescent="0.25">
      <c r="W3597" s="156" t="s">
        <v>38</v>
      </c>
      <c r="X3597" s="156" t="s">
        <v>38</v>
      </c>
      <c r="Y3597" s="156" t="s">
        <v>38</v>
      </c>
      <c r="Z3597" s="156" t="s">
        <v>38</v>
      </c>
      <c r="AA3597" s="156" t="s">
        <v>38</v>
      </c>
      <c r="AB3597" s="156" t="s">
        <v>38</v>
      </c>
      <c r="AC3597" s="156" t="s">
        <v>38</v>
      </c>
      <c r="AD3597" s="96" t="s">
        <v>290</v>
      </c>
      <c r="AE3597" s="156" t="s">
        <v>38</v>
      </c>
      <c r="AF3597" s="156" t="s">
        <v>38</v>
      </c>
      <c r="AG3597" s="156" t="s">
        <v>38</v>
      </c>
      <c r="AH3597" s="156" t="s">
        <v>38</v>
      </c>
      <c r="AI3597" s="156" t="s">
        <v>38</v>
      </c>
      <c r="AJ3597" s="156" t="s">
        <v>38</v>
      </c>
      <c r="AK3597" s="156" t="s">
        <v>38</v>
      </c>
    </row>
    <row r="3598" spans="23:37" ht="16.5" customHeight="1" x14ac:dyDescent="0.25">
      <c r="W3598" s="156" t="s">
        <v>38</v>
      </c>
      <c r="X3598" s="156" t="s">
        <v>38</v>
      </c>
      <c r="Y3598" s="156" t="s">
        <v>38</v>
      </c>
      <c r="Z3598" s="156" t="s">
        <v>38</v>
      </c>
      <c r="AA3598" s="156" t="s">
        <v>38</v>
      </c>
      <c r="AB3598" s="156" t="s">
        <v>38</v>
      </c>
      <c r="AC3598" s="156" t="s">
        <v>38</v>
      </c>
      <c r="AD3598" s="96" t="s">
        <v>290</v>
      </c>
      <c r="AE3598" s="156" t="s">
        <v>38</v>
      </c>
      <c r="AF3598" s="156" t="s">
        <v>38</v>
      </c>
      <c r="AG3598" s="156" t="s">
        <v>38</v>
      </c>
      <c r="AH3598" s="156" t="s">
        <v>38</v>
      </c>
      <c r="AI3598" s="156" t="s">
        <v>38</v>
      </c>
      <c r="AJ3598" s="156" t="s">
        <v>38</v>
      </c>
      <c r="AK3598" s="156" t="s">
        <v>38</v>
      </c>
    </row>
    <row r="3599" spans="23:37" ht="16.5" customHeight="1" x14ac:dyDescent="0.25">
      <c r="W3599" s="156" t="s">
        <v>38</v>
      </c>
      <c r="X3599" s="156" t="s">
        <v>38</v>
      </c>
      <c r="Y3599" s="156" t="s">
        <v>38</v>
      </c>
      <c r="Z3599" s="156" t="s">
        <v>38</v>
      </c>
      <c r="AA3599" s="156" t="s">
        <v>38</v>
      </c>
      <c r="AB3599" s="156" t="s">
        <v>38</v>
      </c>
      <c r="AC3599" s="156" t="s">
        <v>38</v>
      </c>
      <c r="AD3599" s="96" t="s">
        <v>290</v>
      </c>
      <c r="AE3599" s="156" t="s">
        <v>38</v>
      </c>
      <c r="AF3599" s="156" t="s">
        <v>38</v>
      </c>
      <c r="AG3599" s="156" t="s">
        <v>38</v>
      </c>
      <c r="AH3599" s="156" t="s">
        <v>38</v>
      </c>
      <c r="AI3599" s="156" t="s">
        <v>38</v>
      </c>
      <c r="AJ3599" s="156" t="s">
        <v>38</v>
      </c>
      <c r="AK3599" s="156" t="s">
        <v>38</v>
      </c>
    </row>
    <row r="3600" spans="23:37" ht="16.5" customHeight="1" x14ac:dyDescent="0.25">
      <c r="W3600" s="156" t="s">
        <v>38</v>
      </c>
      <c r="X3600" s="156" t="s">
        <v>38</v>
      </c>
      <c r="Y3600" s="156" t="s">
        <v>38</v>
      </c>
      <c r="Z3600" s="156" t="s">
        <v>38</v>
      </c>
      <c r="AA3600" s="156" t="s">
        <v>38</v>
      </c>
      <c r="AB3600" s="156" t="s">
        <v>38</v>
      </c>
      <c r="AC3600" s="156" t="s">
        <v>38</v>
      </c>
      <c r="AD3600" s="96" t="s">
        <v>290</v>
      </c>
      <c r="AE3600" s="156" t="s">
        <v>38</v>
      </c>
      <c r="AF3600" s="156" t="s">
        <v>38</v>
      </c>
      <c r="AG3600" s="156" t="s">
        <v>38</v>
      </c>
      <c r="AH3600" s="156" t="s">
        <v>38</v>
      </c>
      <c r="AI3600" s="156" t="s">
        <v>38</v>
      </c>
      <c r="AJ3600" s="156" t="s">
        <v>38</v>
      </c>
      <c r="AK3600" s="156" t="s">
        <v>38</v>
      </c>
    </row>
    <row r="3601" spans="23:37" ht="16.5" customHeight="1" x14ac:dyDescent="0.25">
      <c r="W3601" s="156" t="s">
        <v>38</v>
      </c>
      <c r="X3601" s="156" t="s">
        <v>38</v>
      </c>
      <c r="Y3601" s="156" t="s">
        <v>38</v>
      </c>
      <c r="Z3601" s="156" t="s">
        <v>38</v>
      </c>
      <c r="AA3601" s="156" t="s">
        <v>38</v>
      </c>
      <c r="AB3601" s="156" t="s">
        <v>38</v>
      </c>
      <c r="AC3601" s="156" t="s">
        <v>38</v>
      </c>
      <c r="AD3601" s="96" t="s">
        <v>290</v>
      </c>
      <c r="AE3601" s="156" t="s">
        <v>38</v>
      </c>
      <c r="AF3601" s="156" t="s">
        <v>38</v>
      </c>
      <c r="AG3601" s="156" t="s">
        <v>38</v>
      </c>
      <c r="AH3601" s="156" t="s">
        <v>38</v>
      </c>
      <c r="AI3601" s="156" t="s">
        <v>38</v>
      </c>
      <c r="AJ3601" s="156" t="s">
        <v>38</v>
      </c>
      <c r="AK3601" s="156" t="s">
        <v>38</v>
      </c>
    </row>
    <row r="3602" spans="23:37" ht="16.5" customHeight="1" x14ac:dyDescent="0.25">
      <c r="W3602" s="156" t="s">
        <v>38</v>
      </c>
      <c r="X3602" s="156" t="s">
        <v>38</v>
      </c>
      <c r="Y3602" s="156" t="s">
        <v>38</v>
      </c>
      <c r="Z3602" s="156" t="s">
        <v>38</v>
      </c>
      <c r="AA3602" s="156" t="s">
        <v>38</v>
      </c>
      <c r="AB3602" s="156" t="s">
        <v>38</v>
      </c>
      <c r="AC3602" s="156" t="s">
        <v>38</v>
      </c>
      <c r="AD3602" s="96" t="s">
        <v>290</v>
      </c>
      <c r="AE3602" s="156" t="s">
        <v>38</v>
      </c>
      <c r="AF3602" s="156" t="s">
        <v>38</v>
      </c>
      <c r="AG3602" s="156" t="s">
        <v>38</v>
      </c>
      <c r="AH3602" s="156" t="s">
        <v>38</v>
      </c>
      <c r="AI3602" s="156" t="s">
        <v>38</v>
      </c>
      <c r="AJ3602" s="156" t="s">
        <v>38</v>
      </c>
      <c r="AK3602" s="156" t="s">
        <v>38</v>
      </c>
    </row>
    <row r="3603" spans="23:37" ht="16.5" customHeight="1" x14ac:dyDescent="0.25">
      <c r="W3603" s="156" t="s">
        <v>38</v>
      </c>
      <c r="X3603" s="156" t="s">
        <v>38</v>
      </c>
      <c r="Y3603" s="156" t="s">
        <v>38</v>
      </c>
      <c r="Z3603" s="156" t="s">
        <v>38</v>
      </c>
      <c r="AA3603" s="156" t="s">
        <v>38</v>
      </c>
      <c r="AB3603" s="156" t="s">
        <v>38</v>
      </c>
      <c r="AC3603" s="156" t="s">
        <v>38</v>
      </c>
      <c r="AD3603" s="96" t="s">
        <v>290</v>
      </c>
      <c r="AE3603" s="156" t="s">
        <v>38</v>
      </c>
      <c r="AF3603" s="156" t="s">
        <v>38</v>
      </c>
      <c r="AG3603" s="156" t="s">
        <v>38</v>
      </c>
      <c r="AH3603" s="156" t="s">
        <v>38</v>
      </c>
      <c r="AI3603" s="156" t="s">
        <v>38</v>
      </c>
      <c r="AJ3603" s="156" t="s">
        <v>38</v>
      </c>
      <c r="AK3603" s="156" t="s">
        <v>38</v>
      </c>
    </row>
    <row r="3604" spans="23:37" ht="16.5" customHeight="1" x14ac:dyDescent="0.25">
      <c r="W3604" s="156" t="s">
        <v>38</v>
      </c>
      <c r="X3604" s="156" t="s">
        <v>38</v>
      </c>
      <c r="Y3604" s="156" t="s">
        <v>38</v>
      </c>
      <c r="Z3604" s="156" t="s">
        <v>38</v>
      </c>
      <c r="AA3604" s="156" t="s">
        <v>38</v>
      </c>
      <c r="AB3604" s="156" t="s">
        <v>38</v>
      </c>
      <c r="AC3604" s="156" t="s">
        <v>38</v>
      </c>
      <c r="AD3604" s="96" t="s">
        <v>290</v>
      </c>
      <c r="AE3604" s="156" t="s">
        <v>38</v>
      </c>
      <c r="AF3604" s="156" t="s">
        <v>38</v>
      </c>
      <c r="AG3604" s="156" t="s">
        <v>38</v>
      </c>
      <c r="AH3604" s="156" t="s">
        <v>38</v>
      </c>
      <c r="AI3604" s="156" t="s">
        <v>38</v>
      </c>
      <c r="AJ3604" s="156" t="s">
        <v>38</v>
      </c>
      <c r="AK3604" s="156" t="s">
        <v>38</v>
      </c>
    </row>
    <row r="3605" spans="23:37" ht="16.5" customHeight="1" x14ac:dyDescent="0.25">
      <c r="W3605" s="156" t="s">
        <v>38</v>
      </c>
      <c r="X3605" s="156" t="s">
        <v>38</v>
      </c>
      <c r="Y3605" s="156" t="s">
        <v>38</v>
      </c>
      <c r="Z3605" s="156" t="s">
        <v>38</v>
      </c>
      <c r="AA3605" s="156" t="s">
        <v>38</v>
      </c>
      <c r="AB3605" s="156" t="s">
        <v>38</v>
      </c>
      <c r="AC3605" s="156" t="s">
        <v>38</v>
      </c>
      <c r="AD3605" s="96" t="s">
        <v>290</v>
      </c>
      <c r="AE3605" s="156" t="s">
        <v>38</v>
      </c>
      <c r="AF3605" s="156" t="s">
        <v>38</v>
      </c>
      <c r="AG3605" s="156" t="s">
        <v>38</v>
      </c>
      <c r="AH3605" s="156" t="s">
        <v>38</v>
      </c>
      <c r="AI3605" s="156" t="s">
        <v>38</v>
      </c>
      <c r="AJ3605" s="156" t="s">
        <v>38</v>
      </c>
      <c r="AK3605" s="156" t="s">
        <v>38</v>
      </c>
    </row>
    <row r="3606" spans="23:37" ht="16.5" customHeight="1" x14ac:dyDescent="0.25">
      <c r="W3606" s="156" t="s">
        <v>38</v>
      </c>
      <c r="X3606" s="156" t="s">
        <v>38</v>
      </c>
      <c r="Y3606" s="156" t="s">
        <v>38</v>
      </c>
      <c r="Z3606" s="156" t="s">
        <v>38</v>
      </c>
      <c r="AA3606" s="156" t="s">
        <v>38</v>
      </c>
      <c r="AB3606" s="156" t="s">
        <v>38</v>
      </c>
      <c r="AC3606" s="156" t="s">
        <v>38</v>
      </c>
      <c r="AD3606" s="96" t="s">
        <v>290</v>
      </c>
      <c r="AE3606" s="156" t="s">
        <v>38</v>
      </c>
      <c r="AF3606" s="156" t="s">
        <v>38</v>
      </c>
      <c r="AG3606" s="156" t="s">
        <v>38</v>
      </c>
      <c r="AH3606" s="156" t="s">
        <v>38</v>
      </c>
      <c r="AI3606" s="156" t="s">
        <v>38</v>
      </c>
      <c r="AJ3606" s="156" t="s">
        <v>38</v>
      </c>
      <c r="AK3606" s="156" t="s">
        <v>38</v>
      </c>
    </row>
    <row r="3607" spans="23:37" ht="16.5" customHeight="1" x14ac:dyDescent="0.25">
      <c r="W3607" s="156" t="s">
        <v>38</v>
      </c>
      <c r="X3607" s="156" t="s">
        <v>38</v>
      </c>
      <c r="Y3607" s="156" t="s">
        <v>38</v>
      </c>
      <c r="Z3607" s="156" t="s">
        <v>38</v>
      </c>
      <c r="AA3607" s="156" t="s">
        <v>38</v>
      </c>
      <c r="AB3607" s="156" t="s">
        <v>38</v>
      </c>
      <c r="AC3607" s="156" t="s">
        <v>38</v>
      </c>
      <c r="AD3607" s="96" t="s">
        <v>290</v>
      </c>
      <c r="AE3607" s="156" t="s">
        <v>38</v>
      </c>
      <c r="AF3607" s="156" t="s">
        <v>38</v>
      </c>
      <c r="AG3607" s="156" t="s">
        <v>38</v>
      </c>
      <c r="AH3607" s="156" t="s">
        <v>38</v>
      </c>
      <c r="AI3607" s="156" t="s">
        <v>38</v>
      </c>
      <c r="AJ3607" s="156" t="s">
        <v>38</v>
      </c>
      <c r="AK3607" s="156" t="s">
        <v>38</v>
      </c>
    </row>
    <row r="3608" spans="23:37" ht="16.5" customHeight="1" x14ac:dyDescent="0.25">
      <c r="W3608" s="156" t="s">
        <v>38</v>
      </c>
      <c r="X3608" s="156" t="s">
        <v>38</v>
      </c>
      <c r="Y3608" s="156" t="s">
        <v>38</v>
      </c>
      <c r="Z3608" s="156" t="s">
        <v>38</v>
      </c>
      <c r="AA3608" s="156" t="s">
        <v>38</v>
      </c>
      <c r="AB3608" s="156" t="s">
        <v>38</v>
      </c>
      <c r="AC3608" s="156" t="s">
        <v>38</v>
      </c>
      <c r="AD3608" s="96" t="s">
        <v>290</v>
      </c>
      <c r="AE3608" s="156" t="s">
        <v>38</v>
      </c>
      <c r="AF3608" s="156" t="s">
        <v>38</v>
      </c>
      <c r="AG3608" s="156" t="s">
        <v>38</v>
      </c>
      <c r="AH3608" s="156" t="s">
        <v>38</v>
      </c>
      <c r="AI3608" s="156" t="s">
        <v>38</v>
      </c>
      <c r="AJ3608" s="156" t="s">
        <v>38</v>
      </c>
      <c r="AK3608" s="156" t="s">
        <v>38</v>
      </c>
    </row>
    <row r="3609" spans="23:37" ht="16.5" customHeight="1" x14ac:dyDescent="0.25">
      <c r="W3609" s="156" t="s">
        <v>38</v>
      </c>
      <c r="X3609" s="156" t="s">
        <v>38</v>
      </c>
      <c r="Y3609" s="156" t="s">
        <v>38</v>
      </c>
      <c r="Z3609" s="156" t="s">
        <v>38</v>
      </c>
      <c r="AA3609" s="156" t="s">
        <v>38</v>
      </c>
      <c r="AB3609" s="156" t="s">
        <v>38</v>
      </c>
      <c r="AC3609" s="156" t="s">
        <v>38</v>
      </c>
      <c r="AD3609" s="96" t="s">
        <v>290</v>
      </c>
      <c r="AE3609" s="156" t="s">
        <v>38</v>
      </c>
      <c r="AF3609" s="156" t="s">
        <v>38</v>
      </c>
      <c r="AG3609" s="156" t="s">
        <v>38</v>
      </c>
      <c r="AH3609" s="156" t="s">
        <v>38</v>
      </c>
      <c r="AI3609" s="156" t="s">
        <v>38</v>
      </c>
      <c r="AJ3609" s="156" t="s">
        <v>38</v>
      </c>
      <c r="AK3609" s="156" t="s">
        <v>38</v>
      </c>
    </row>
    <row r="3610" spans="23:37" ht="16.5" customHeight="1" x14ac:dyDescent="0.25">
      <c r="W3610" s="156" t="s">
        <v>38</v>
      </c>
      <c r="X3610" s="156" t="s">
        <v>38</v>
      </c>
      <c r="Y3610" s="156" t="s">
        <v>38</v>
      </c>
      <c r="Z3610" s="156" t="s">
        <v>38</v>
      </c>
      <c r="AA3610" s="156" t="s">
        <v>38</v>
      </c>
      <c r="AB3610" s="156" t="s">
        <v>38</v>
      </c>
      <c r="AC3610" s="156" t="s">
        <v>38</v>
      </c>
      <c r="AD3610" s="96" t="s">
        <v>290</v>
      </c>
      <c r="AE3610" s="156" t="s">
        <v>38</v>
      </c>
      <c r="AF3610" s="156" t="s">
        <v>38</v>
      </c>
      <c r="AG3610" s="156" t="s">
        <v>38</v>
      </c>
      <c r="AH3610" s="156" t="s">
        <v>38</v>
      </c>
      <c r="AI3610" s="156" t="s">
        <v>38</v>
      </c>
      <c r="AJ3610" s="156" t="s">
        <v>38</v>
      </c>
      <c r="AK3610" s="156" t="s">
        <v>38</v>
      </c>
    </row>
    <row r="3611" spans="23:37" ht="16.5" customHeight="1" x14ac:dyDescent="0.25">
      <c r="W3611" s="156" t="s">
        <v>38</v>
      </c>
      <c r="X3611" s="156" t="s">
        <v>38</v>
      </c>
      <c r="Y3611" s="156" t="s">
        <v>38</v>
      </c>
      <c r="Z3611" s="156" t="s">
        <v>38</v>
      </c>
      <c r="AA3611" s="156" t="s">
        <v>38</v>
      </c>
      <c r="AB3611" s="156" t="s">
        <v>38</v>
      </c>
      <c r="AC3611" s="156" t="s">
        <v>38</v>
      </c>
      <c r="AD3611" s="96" t="s">
        <v>290</v>
      </c>
      <c r="AE3611" s="156" t="s">
        <v>38</v>
      </c>
      <c r="AF3611" s="156" t="s">
        <v>38</v>
      </c>
      <c r="AG3611" s="156" t="s">
        <v>38</v>
      </c>
      <c r="AH3611" s="156" t="s">
        <v>38</v>
      </c>
      <c r="AI3611" s="156" t="s">
        <v>38</v>
      </c>
      <c r="AJ3611" s="156" t="s">
        <v>38</v>
      </c>
      <c r="AK3611" s="156" t="s">
        <v>38</v>
      </c>
    </row>
    <row r="3612" spans="23:37" ht="16.5" customHeight="1" x14ac:dyDescent="0.25">
      <c r="W3612" s="156" t="s">
        <v>38</v>
      </c>
      <c r="X3612" s="156" t="s">
        <v>38</v>
      </c>
      <c r="Y3612" s="156" t="s">
        <v>38</v>
      </c>
      <c r="Z3612" s="156" t="s">
        <v>38</v>
      </c>
      <c r="AA3612" s="156" t="s">
        <v>38</v>
      </c>
      <c r="AB3612" s="156" t="s">
        <v>38</v>
      </c>
      <c r="AC3612" s="156" t="s">
        <v>38</v>
      </c>
      <c r="AD3612" s="96" t="s">
        <v>290</v>
      </c>
      <c r="AE3612" s="156" t="s">
        <v>38</v>
      </c>
      <c r="AF3612" s="156" t="s">
        <v>38</v>
      </c>
      <c r="AG3612" s="156" t="s">
        <v>38</v>
      </c>
      <c r="AH3612" s="156" t="s">
        <v>38</v>
      </c>
      <c r="AI3612" s="156" t="s">
        <v>38</v>
      </c>
      <c r="AJ3612" s="156" t="s">
        <v>38</v>
      </c>
      <c r="AK3612" s="156" t="s">
        <v>38</v>
      </c>
    </row>
    <row r="3613" spans="23:37" ht="16.5" customHeight="1" x14ac:dyDescent="0.25">
      <c r="W3613" s="156" t="s">
        <v>38</v>
      </c>
      <c r="X3613" s="156" t="s">
        <v>38</v>
      </c>
      <c r="Y3613" s="156" t="s">
        <v>38</v>
      </c>
      <c r="Z3613" s="156" t="s">
        <v>38</v>
      </c>
      <c r="AA3613" s="156" t="s">
        <v>38</v>
      </c>
      <c r="AB3613" s="156" t="s">
        <v>38</v>
      </c>
      <c r="AC3613" s="156" t="s">
        <v>38</v>
      </c>
      <c r="AD3613" s="96" t="s">
        <v>290</v>
      </c>
      <c r="AE3613" s="156" t="s">
        <v>38</v>
      </c>
      <c r="AF3613" s="156" t="s">
        <v>38</v>
      </c>
      <c r="AG3613" s="156" t="s">
        <v>38</v>
      </c>
      <c r="AH3613" s="156" t="s">
        <v>38</v>
      </c>
      <c r="AI3613" s="156" t="s">
        <v>38</v>
      </c>
      <c r="AJ3613" s="156" t="s">
        <v>38</v>
      </c>
      <c r="AK3613" s="156" t="s">
        <v>38</v>
      </c>
    </row>
    <row r="3614" spans="23:37" ht="16.5" customHeight="1" x14ac:dyDescent="0.25">
      <c r="W3614" s="156" t="s">
        <v>38</v>
      </c>
      <c r="X3614" s="156" t="s">
        <v>38</v>
      </c>
      <c r="Y3614" s="156" t="s">
        <v>38</v>
      </c>
      <c r="Z3614" s="156" t="s">
        <v>38</v>
      </c>
      <c r="AA3614" s="156" t="s">
        <v>38</v>
      </c>
      <c r="AB3614" s="156" t="s">
        <v>38</v>
      </c>
      <c r="AC3614" s="156" t="s">
        <v>38</v>
      </c>
      <c r="AD3614" s="96" t="s">
        <v>290</v>
      </c>
      <c r="AE3614" s="156" t="s">
        <v>38</v>
      </c>
      <c r="AF3614" s="156" t="s">
        <v>38</v>
      </c>
      <c r="AG3614" s="156" t="s">
        <v>38</v>
      </c>
      <c r="AH3614" s="156" t="s">
        <v>38</v>
      </c>
      <c r="AI3614" s="156" t="s">
        <v>38</v>
      </c>
      <c r="AJ3614" s="156" t="s">
        <v>38</v>
      </c>
      <c r="AK3614" s="156" t="s">
        <v>38</v>
      </c>
    </row>
    <row r="3615" spans="23:37" ht="16.5" customHeight="1" x14ac:dyDescent="0.25">
      <c r="W3615" s="156" t="s">
        <v>38</v>
      </c>
      <c r="X3615" s="156" t="s">
        <v>38</v>
      </c>
      <c r="Y3615" s="156" t="s">
        <v>38</v>
      </c>
      <c r="Z3615" s="156" t="s">
        <v>38</v>
      </c>
      <c r="AA3615" s="156" t="s">
        <v>38</v>
      </c>
      <c r="AB3615" s="156" t="s">
        <v>38</v>
      </c>
      <c r="AC3615" s="156" t="s">
        <v>38</v>
      </c>
      <c r="AD3615" s="96" t="s">
        <v>290</v>
      </c>
      <c r="AE3615" s="156" t="s">
        <v>38</v>
      </c>
      <c r="AF3615" s="156" t="s">
        <v>38</v>
      </c>
      <c r="AG3615" s="156" t="s">
        <v>38</v>
      </c>
      <c r="AH3615" s="156" t="s">
        <v>38</v>
      </c>
      <c r="AI3615" s="156" t="s">
        <v>38</v>
      </c>
      <c r="AJ3615" s="156" t="s">
        <v>38</v>
      </c>
      <c r="AK3615" s="156" t="s">
        <v>38</v>
      </c>
    </row>
    <row r="3616" spans="23:37" ht="16.5" customHeight="1" x14ac:dyDescent="0.25">
      <c r="W3616" s="156" t="s">
        <v>38</v>
      </c>
      <c r="X3616" s="156" t="s">
        <v>38</v>
      </c>
      <c r="Y3616" s="156" t="s">
        <v>38</v>
      </c>
      <c r="Z3616" s="156" t="s">
        <v>38</v>
      </c>
      <c r="AA3616" s="156" t="s">
        <v>38</v>
      </c>
      <c r="AB3616" s="156" t="s">
        <v>38</v>
      </c>
      <c r="AC3616" s="156" t="s">
        <v>38</v>
      </c>
      <c r="AD3616" s="96" t="s">
        <v>290</v>
      </c>
      <c r="AE3616" s="156" t="s">
        <v>38</v>
      </c>
      <c r="AF3616" s="156" t="s">
        <v>38</v>
      </c>
      <c r="AG3616" s="156" t="s">
        <v>38</v>
      </c>
      <c r="AH3616" s="156" t="s">
        <v>38</v>
      </c>
      <c r="AI3616" s="156" t="s">
        <v>38</v>
      </c>
      <c r="AJ3616" s="156" t="s">
        <v>38</v>
      </c>
      <c r="AK3616" s="156" t="s">
        <v>38</v>
      </c>
    </row>
    <row r="3617" spans="23:37" ht="16.5" customHeight="1" x14ac:dyDescent="0.25">
      <c r="W3617" s="156" t="s">
        <v>38</v>
      </c>
      <c r="X3617" s="156" t="s">
        <v>38</v>
      </c>
      <c r="Y3617" s="156" t="s">
        <v>38</v>
      </c>
      <c r="Z3617" s="156" t="s">
        <v>38</v>
      </c>
      <c r="AA3617" s="156" t="s">
        <v>38</v>
      </c>
      <c r="AB3617" s="156" t="s">
        <v>38</v>
      </c>
      <c r="AC3617" s="156" t="s">
        <v>38</v>
      </c>
      <c r="AD3617" s="96" t="s">
        <v>290</v>
      </c>
      <c r="AE3617" s="156" t="s">
        <v>38</v>
      </c>
      <c r="AF3617" s="156" t="s">
        <v>38</v>
      </c>
      <c r="AG3617" s="156" t="s">
        <v>38</v>
      </c>
      <c r="AH3617" s="156" t="s">
        <v>38</v>
      </c>
      <c r="AI3617" s="156" t="s">
        <v>38</v>
      </c>
      <c r="AJ3617" s="156" t="s">
        <v>38</v>
      </c>
      <c r="AK3617" s="156" t="s">
        <v>38</v>
      </c>
    </row>
    <row r="3618" spans="23:37" ht="16.5" customHeight="1" x14ac:dyDescent="0.25">
      <c r="W3618" s="156" t="s">
        <v>38</v>
      </c>
      <c r="X3618" s="156" t="s">
        <v>38</v>
      </c>
      <c r="Y3618" s="156" t="s">
        <v>38</v>
      </c>
      <c r="Z3618" s="156" t="s">
        <v>38</v>
      </c>
      <c r="AA3618" s="156" t="s">
        <v>38</v>
      </c>
      <c r="AB3618" s="156" t="s">
        <v>38</v>
      </c>
      <c r="AC3618" s="156" t="s">
        <v>38</v>
      </c>
      <c r="AD3618" s="96" t="s">
        <v>290</v>
      </c>
      <c r="AE3618" s="156" t="s">
        <v>38</v>
      </c>
      <c r="AF3618" s="156" t="s">
        <v>38</v>
      </c>
      <c r="AG3618" s="156" t="s">
        <v>38</v>
      </c>
      <c r="AH3618" s="156" t="s">
        <v>38</v>
      </c>
      <c r="AI3618" s="156" t="s">
        <v>38</v>
      </c>
      <c r="AJ3618" s="156" t="s">
        <v>38</v>
      </c>
      <c r="AK3618" s="156" t="s">
        <v>38</v>
      </c>
    </row>
    <row r="3619" spans="23:37" ht="16.5" customHeight="1" x14ac:dyDescent="0.25">
      <c r="W3619" s="156" t="s">
        <v>38</v>
      </c>
      <c r="X3619" s="156" t="s">
        <v>38</v>
      </c>
      <c r="Y3619" s="156" t="s">
        <v>38</v>
      </c>
      <c r="Z3619" s="156" t="s">
        <v>38</v>
      </c>
      <c r="AA3619" s="156" t="s">
        <v>38</v>
      </c>
      <c r="AB3619" s="156" t="s">
        <v>38</v>
      </c>
      <c r="AC3619" s="156" t="s">
        <v>38</v>
      </c>
      <c r="AD3619" s="96" t="s">
        <v>290</v>
      </c>
      <c r="AE3619" s="156" t="s">
        <v>38</v>
      </c>
      <c r="AF3619" s="156" t="s">
        <v>38</v>
      </c>
      <c r="AG3619" s="156" t="s">
        <v>38</v>
      </c>
      <c r="AH3619" s="156" t="s">
        <v>38</v>
      </c>
      <c r="AI3619" s="156" t="s">
        <v>38</v>
      </c>
      <c r="AJ3619" s="156" t="s">
        <v>38</v>
      </c>
      <c r="AK3619" s="156" t="s">
        <v>38</v>
      </c>
    </row>
    <row r="3620" spans="23:37" ht="16.5" customHeight="1" x14ac:dyDescent="0.25">
      <c r="W3620" s="156" t="s">
        <v>38</v>
      </c>
      <c r="X3620" s="156" t="s">
        <v>38</v>
      </c>
      <c r="Y3620" s="156" t="s">
        <v>38</v>
      </c>
      <c r="Z3620" s="156" t="s">
        <v>38</v>
      </c>
      <c r="AA3620" s="156" t="s">
        <v>38</v>
      </c>
      <c r="AB3620" s="156" t="s">
        <v>38</v>
      </c>
      <c r="AC3620" s="156" t="s">
        <v>38</v>
      </c>
      <c r="AD3620" s="96" t="s">
        <v>290</v>
      </c>
      <c r="AE3620" s="156" t="s">
        <v>38</v>
      </c>
      <c r="AF3620" s="156" t="s">
        <v>38</v>
      </c>
      <c r="AG3620" s="156" t="s">
        <v>38</v>
      </c>
      <c r="AH3620" s="156" t="s">
        <v>38</v>
      </c>
      <c r="AI3620" s="156" t="s">
        <v>38</v>
      </c>
      <c r="AJ3620" s="156" t="s">
        <v>38</v>
      </c>
      <c r="AK3620" s="156" t="s">
        <v>38</v>
      </c>
    </row>
    <row r="3621" spans="23:37" ht="16.5" customHeight="1" x14ac:dyDescent="0.25">
      <c r="W3621" s="156" t="s">
        <v>38</v>
      </c>
      <c r="X3621" s="156" t="s">
        <v>38</v>
      </c>
      <c r="Y3621" s="156" t="s">
        <v>38</v>
      </c>
      <c r="Z3621" s="156" t="s">
        <v>38</v>
      </c>
      <c r="AA3621" s="156" t="s">
        <v>38</v>
      </c>
      <c r="AB3621" s="156" t="s">
        <v>38</v>
      </c>
      <c r="AC3621" s="156" t="s">
        <v>38</v>
      </c>
      <c r="AD3621" s="96" t="s">
        <v>290</v>
      </c>
      <c r="AE3621" s="156" t="s">
        <v>38</v>
      </c>
      <c r="AF3621" s="156" t="s">
        <v>38</v>
      </c>
      <c r="AG3621" s="156" t="s">
        <v>38</v>
      </c>
      <c r="AH3621" s="156" t="s">
        <v>38</v>
      </c>
      <c r="AI3621" s="156" t="s">
        <v>38</v>
      </c>
      <c r="AJ3621" s="156" t="s">
        <v>38</v>
      </c>
      <c r="AK3621" s="156" t="s">
        <v>38</v>
      </c>
    </row>
    <row r="3622" spans="23:37" ht="16.5" customHeight="1" x14ac:dyDescent="0.25">
      <c r="W3622" s="156" t="s">
        <v>38</v>
      </c>
      <c r="X3622" s="156" t="s">
        <v>38</v>
      </c>
      <c r="Y3622" s="156" t="s">
        <v>38</v>
      </c>
      <c r="Z3622" s="156" t="s">
        <v>38</v>
      </c>
      <c r="AA3622" s="156" t="s">
        <v>38</v>
      </c>
      <c r="AB3622" s="156" t="s">
        <v>38</v>
      </c>
      <c r="AC3622" s="156" t="s">
        <v>38</v>
      </c>
      <c r="AD3622" s="96" t="s">
        <v>290</v>
      </c>
      <c r="AE3622" s="156" t="s">
        <v>38</v>
      </c>
      <c r="AF3622" s="156" t="s">
        <v>38</v>
      </c>
      <c r="AG3622" s="156" t="s">
        <v>38</v>
      </c>
      <c r="AH3622" s="156" t="s">
        <v>38</v>
      </c>
      <c r="AI3622" s="156" t="s">
        <v>38</v>
      </c>
      <c r="AJ3622" s="156" t="s">
        <v>38</v>
      </c>
      <c r="AK3622" s="156" t="s">
        <v>38</v>
      </c>
    </row>
    <row r="3623" spans="23:37" ht="16.5" customHeight="1" x14ac:dyDescent="0.25">
      <c r="W3623" s="156" t="s">
        <v>38</v>
      </c>
      <c r="X3623" s="156" t="s">
        <v>38</v>
      </c>
      <c r="Y3623" s="156" t="s">
        <v>38</v>
      </c>
      <c r="Z3623" s="156" t="s">
        <v>38</v>
      </c>
      <c r="AA3623" s="156" t="s">
        <v>38</v>
      </c>
      <c r="AB3623" s="156" t="s">
        <v>38</v>
      </c>
      <c r="AC3623" s="156" t="s">
        <v>38</v>
      </c>
      <c r="AD3623" s="96" t="s">
        <v>290</v>
      </c>
      <c r="AE3623" s="156" t="s">
        <v>38</v>
      </c>
      <c r="AF3623" s="156" t="s">
        <v>38</v>
      </c>
      <c r="AG3623" s="156" t="s">
        <v>38</v>
      </c>
      <c r="AH3623" s="156" t="s">
        <v>38</v>
      </c>
      <c r="AI3623" s="156" t="s">
        <v>38</v>
      </c>
      <c r="AJ3623" s="156" t="s">
        <v>38</v>
      </c>
      <c r="AK3623" s="156" t="s">
        <v>38</v>
      </c>
    </row>
    <row r="3624" spans="23:37" ht="16.5" customHeight="1" x14ac:dyDescent="0.25">
      <c r="W3624" s="156" t="s">
        <v>38</v>
      </c>
      <c r="X3624" s="156" t="s">
        <v>38</v>
      </c>
      <c r="Y3624" s="156" t="s">
        <v>38</v>
      </c>
      <c r="Z3624" s="156" t="s">
        <v>38</v>
      </c>
      <c r="AA3624" s="156" t="s">
        <v>38</v>
      </c>
      <c r="AB3624" s="156" t="s">
        <v>38</v>
      </c>
      <c r="AC3624" s="156" t="s">
        <v>38</v>
      </c>
      <c r="AD3624" s="96" t="s">
        <v>290</v>
      </c>
      <c r="AE3624" s="156" t="s">
        <v>38</v>
      </c>
      <c r="AF3624" s="156" t="s">
        <v>38</v>
      </c>
      <c r="AG3624" s="156" t="s">
        <v>38</v>
      </c>
      <c r="AH3624" s="156" t="s">
        <v>38</v>
      </c>
      <c r="AI3624" s="156" t="s">
        <v>38</v>
      </c>
      <c r="AJ3624" s="156" t="s">
        <v>38</v>
      </c>
      <c r="AK3624" s="156" t="s">
        <v>38</v>
      </c>
    </row>
    <row r="3625" spans="23:37" ht="16.5" customHeight="1" x14ac:dyDescent="0.25">
      <c r="W3625" s="156" t="s">
        <v>38</v>
      </c>
      <c r="X3625" s="156" t="s">
        <v>38</v>
      </c>
      <c r="Y3625" s="156" t="s">
        <v>38</v>
      </c>
      <c r="Z3625" s="156" t="s">
        <v>38</v>
      </c>
      <c r="AA3625" s="156" t="s">
        <v>38</v>
      </c>
      <c r="AB3625" s="156" t="s">
        <v>38</v>
      </c>
      <c r="AC3625" s="156" t="s">
        <v>38</v>
      </c>
      <c r="AD3625" s="96" t="s">
        <v>290</v>
      </c>
      <c r="AE3625" s="156" t="s">
        <v>38</v>
      </c>
      <c r="AF3625" s="156" t="s">
        <v>38</v>
      </c>
      <c r="AG3625" s="156" t="s">
        <v>38</v>
      </c>
      <c r="AH3625" s="156" t="s">
        <v>38</v>
      </c>
      <c r="AI3625" s="156" t="s">
        <v>38</v>
      </c>
      <c r="AJ3625" s="156" t="s">
        <v>38</v>
      </c>
      <c r="AK3625" s="156" t="s">
        <v>38</v>
      </c>
    </row>
    <row r="3626" spans="23:37" ht="16.5" customHeight="1" x14ac:dyDescent="0.25">
      <c r="W3626" s="156" t="s">
        <v>38</v>
      </c>
      <c r="X3626" s="156" t="s">
        <v>38</v>
      </c>
      <c r="Y3626" s="156" t="s">
        <v>38</v>
      </c>
      <c r="Z3626" s="156" t="s">
        <v>38</v>
      </c>
      <c r="AA3626" s="156" t="s">
        <v>38</v>
      </c>
      <c r="AB3626" s="156" t="s">
        <v>38</v>
      </c>
      <c r="AC3626" s="156" t="s">
        <v>38</v>
      </c>
      <c r="AD3626" s="96" t="s">
        <v>290</v>
      </c>
      <c r="AE3626" s="156" t="s">
        <v>38</v>
      </c>
      <c r="AF3626" s="156" t="s">
        <v>38</v>
      </c>
      <c r="AG3626" s="156" t="s">
        <v>38</v>
      </c>
      <c r="AH3626" s="156" t="s">
        <v>38</v>
      </c>
      <c r="AI3626" s="156" t="s">
        <v>38</v>
      </c>
      <c r="AJ3626" s="156" t="s">
        <v>38</v>
      </c>
      <c r="AK3626" s="156" t="s">
        <v>38</v>
      </c>
    </row>
    <row r="3627" spans="23:37" ht="16.5" customHeight="1" x14ac:dyDescent="0.25">
      <c r="W3627" s="156" t="s">
        <v>38</v>
      </c>
      <c r="X3627" s="156" t="s">
        <v>38</v>
      </c>
      <c r="Y3627" s="156" t="s">
        <v>38</v>
      </c>
      <c r="Z3627" s="156" t="s">
        <v>38</v>
      </c>
      <c r="AA3627" s="156" t="s">
        <v>38</v>
      </c>
      <c r="AB3627" s="156" t="s">
        <v>38</v>
      </c>
      <c r="AC3627" s="156" t="s">
        <v>38</v>
      </c>
      <c r="AD3627" s="96" t="s">
        <v>290</v>
      </c>
      <c r="AE3627" s="156" t="s">
        <v>38</v>
      </c>
      <c r="AF3627" s="156" t="s">
        <v>38</v>
      </c>
      <c r="AG3627" s="156" t="s">
        <v>38</v>
      </c>
      <c r="AH3627" s="156" t="s">
        <v>38</v>
      </c>
      <c r="AI3627" s="156" t="s">
        <v>38</v>
      </c>
      <c r="AJ3627" s="156" t="s">
        <v>38</v>
      </c>
      <c r="AK3627" s="156" t="s">
        <v>38</v>
      </c>
    </row>
    <row r="3628" spans="23:37" ht="16.5" customHeight="1" x14ac:dyDescent="0.25">
      <c r="W3628" s="156" t="s">
        <v>38</v>
      </c>
      <c r="X3628" s="156" t="s">
        <v>38</v>
      </c>
      <c r="Y3628" s="156" t="s">
        <v>38</v>
      </c>
      <c r="Z3628" s="156" t="s">
        <v>38</v>
      </c>
      <c r="AA3628" s="156" t="s">
        <v>38</v>
      </c>
      <c r="AB3628" s="156" t="s">
        <v>38</v>
      </c>
      <c r="AC3628" s="156" t="s">
        <v>38</v>
      </c>
      <c r="AD3628" s="96" t="s">
        <v>290</v>
      </c>
      <c r="AE3628" s="156" t="s">
        <v>38</v>
      </c>
      <c r="AF3628" s="156" t="s">
        <v>38</v>
      </c>
      <c r="AG3628" s="156" t="s">
        <v>38</v>
      </c>
      <c r="AH3628" s="156" t="s">
        <v>38</v>
      </c>
      <c r="AI3628" s="156" t="s">
        <v>38</v>
      </c>
      <c r="AJ3628" s="156" t="s">
        <v>38</v>
      </c>
      <c r="AK3628" s="156" t="s">
        <v>38</v>
      </c>
    </row>
    <row r="3629" spans="23:37" ht="16.5" customHeight="1" x14ac:dyDescent="0.25">
      <c r="W3629" s="156" t="s">
        <v>38</v>
      </c>
      <c r="X3629" s="156" t="s">
        <v>38</v>
      </c>
      <c r="Y3629" s="156" t="s">
        <v>38</v>
      </c>
      <c r="Z3629" s="156" t="s">
        <v>38</v>
      </c>
      <c r="AA3629" s="156" t="s">
        <v>38</v>
      </c>
      <c r="AB3629" s="156" t="s">
        <v>38</v>
      </c>
      <c r="AC3629" s="156" t="s">
        <v>38</v>
      </c>
      <c r="AD3629" s="96" t="s">
        <v>290</v>
      </c>
      <c r="AE3629" s="156" t="s">
        <v>38</v>
      </c>
      <c r="AF3629" s="156" t="s">
        <v>38</v>
      </c>
      <c r="AG3629" s="156" t="s">
        <v>38</v>
      </c>
      <c r="AH3629" s="156" t="s">
        <v>38</v>
      </c>
      <c r="AI3629" s="156" t="s">
        <v>38</v>
      </c>
      <c r="AJ3629" s="156" t="s">
        <v>38</v>
      </c>
      <c r="AK3629" s="156" t="s">
        <v>38</v>
      </c>
    </row>
    <row r="3630" spans="23:37" ht="16.5" customHeight="1" x14ac:dyDescent="0.25">
      <c r="W3630" s="156" t="s">
        <v>38</v>
      </c>
      <c r="X3630" s="156" t="s">
        <v>38</v>
      </c>
      <c r="Y3630" s="156" t="s">
        <v>38</v>
      </c>
      <c r="Z3630" s="156" t="s">
        <v>38</v>
      </c>
      <c r="AA3630" s="156" t="s">
        <v>38</v>
      </c>
      <c r="AB3630" s="156" t="s">
        <v>38</v>
      </c>
      <c r="AC3630" s="156" t="s">
        <v>38</v>
      </c>
      <c r="AD3630" s="96" t="s">
        <v>290</v>
      </c>
      <c r="AE3630" s="156" t="s">
        <v>38</v>
      </c>
      <c r="AF3630" s="156" t="s">
        <v>38</v>
      </c>
      <c r="AG3630" s="156" t="s">
        <v>38</v>
      </c>
      <c r="AH3630" s="156" t="s">
        <v>38</v>
      </c>
      <c r="AI3630" s="156" t="s">
        <v>38</v>
      </c>
      <c r="AJ3630" s="156" t="s">
        <v>38</v>
      </c>
      <c r="AK3630" s="156" t="s">
        <v>38</v>
      </c>
    </row>
    <row r="3631" spans="23:37" ht="16.5" customHeight="1" x14ac:dyDescent="0.25">
      <c r="W3631" s="156" t="s">
        <v>38</v>
      </c>
      <c r="X3631" s="156" t="s">
        <v>38</v>
      </c>
      <c r="Y3631" s="156" t="s">
        <v>38</v>
      </c>
      <c r="Z3631" s="156" t="s">
        <v>38</v>
      </c>
      <c r="AA3631" s="156" t="s">
        <v>38</v>
      </c>
      <c r="AB3631" s="156" t="s">
        <v>38</v>
      </c>
      <c r="AC3631" s="156" t="s">
        <v>38</v>
      </c>
      <c r="AD3631" s="96" t="s">
        <v>290</v>
      </c>
      <c r="AE3631" s="156" t="s">
        <v>38</v>
      </c>
      <c r="AF3631" s="156" t="s">
        <v>38</v>
      </c>
      <c r="AG3631" s="156" t="s">
        <v>38</v>
      </c>
      <c r="AH3631" s="156" t="s">
        <v>38</v>
      </c>
      <c r="AI3631" s="156" t="s">
        <v>38</v>
      </c>
      <c r="AJ3631" s="156" t="s">
        <v>38</v>
      </c>
      <c r="AK3631" s="156" t="s">
        <v>38</v>
      </c>
    </row>
    <row r="3632" spans="23:37" ht="16.5" customHeight="1" x14ac:dyDescent="0.25">
      <c r="W3632" s="156" t="s">
        <v>38</v>
      </c>
      <c r="X3632" s="156" t="s">
        <v>38</v>
      </c>
      <c r="Y3632" s="156" t="s">
        <v>38</v>
      </c>
      <c r="Z3632" s="156" t="s">
        <v>38</v>
      </c>
      <c r="AA3632" s="156" t="s">
        <v>38</v>
      </c>
      <c r="AB3632" s="156" t="s">
        <v>38</v>
      </c>
      <c r="AC3632" s="156" t="s">
        <v>38</v>
      </c>
      <c r="AD3632" s="96" t="s">
        <v>290</v>
      </c>
      <c r="AE3632" s="156" t="s">
        <v>38</v>
      </c>
      <c r="AF3632" s="156" t="s">
        <v>38</v>
      </c>
      <c r="AG3632" s="156" t="s">
        <v>38</v>
      </c>
      <c r="AH3632" s="156" t="s">
        <v>38</v>
      </c>
      <c r="AI3632" s="156" t="s">
        <v>38</v>
      </c>
      <c r="AJ3632" s="156" t="s">
        <v>38</v>
      </c>
      <c r="AK3632" s="156" t="s">
        <v>38</v>
      </c>
    </row>
    <row r="3633" spans="23:37" ht="16.5" customHeight="1" x14ac:dyDescent="0.25">
      <c r="W3633" s="156" t="s">
        <v>38</v>
      </c>
      <c r="X3633" s="156" t="s">
        <v>38</v>
      </c>
      <c r="Y3633" s="156" t="s">
        <v>38</v>
      </c>
      <c r="Z3633" s="156" t="s">
        <v>38</v>
      </c>
      <c r="AA3633" s="156" t="s">
        <v>38</v>
      </c>
      <c r="AB3633" s="156" t="s">
        <v>38</v>
      </c>
      <c r="AC3633" s="156" t="s">
        <v>38</v>
      </c>
      <c r="AD3633" s="96" t="s">
        <v>290</v>
      </c>
      <c r="AE3633" s="156" t="s">
        <v>38</v>
      </c>
      <c r="AF3633" s="156" t="s">
        <v>38</v>
      </c>
      <c r="AG3633" s="156" t="s">
        <v>38</v>
      </c>
      <c r="AH3633" s="156" t="s">
        <v>38</v>
      </c>
      <c r="AI3633" s="156" t="s">
        <v>38</v>
      </c>
      <c r="AJ3633" s="156" t="s">
        <v>38</v>
      </c>
      <c r="AK3633" s="156" t="s">
        <v>38</v>
      </c>
    </row>
    <row r="3634" spans="23:37" ht="16.5" customHeight="1" x14ac:dyDescent="0.25">
      <c r="W3634" s="156" t="s">
        <v>38</v>
      </c>
      <c r="X3634" s="156" t="s">
        <v>38</v>
      </c>
      <c r="Y3634" s="156" t="s">
        <v>38</v>
      </c>
      <c r="Z3634" s="156" t="s">
        <v>38</v>
      </c>
      <c r="AA3634" s="156" t="s">
        <v>38</v>
      </c>
      <c r="AB3634" s="156" t="s">
        <v>38</v>
      </c>
      <c r="AC3634" s="156" t="s">
        <v>38</v>
      </c>
      <c r="AD3634" s="96" t="s">
        <v>290</v>
      </c>
      <c r="AE3634" s="156" t="s">
        <v>38</v>
      </c>
      <c r="AF3634" s="156" t="s">
        <v>38</v>
      </c>
      <c r="AG3634" s="156" t="s">
        <v>38</v>
      </c>
      <c r="AH3634" s="156" t="s">
        <v>38</v>
      </c>
      <c r="AI3634" s="156" t="s">
        <v>38</v>
      </c>
      <c r="AJ3634" s="156" t="s">
        <v>38</v>
      </c>
      <c r="AK3634" s="156" t="s">
        <v>38</v>
      </c>
    </row>
    <row r="3635" spans="23:37" ht="16.5" customHeight="1" x14ac:dyDescent="0.25">
      <c r="W3635" s="156" t="s">
        <v>38</v>
      </c>
      <c r="X3635" s="156" t="s">
        <v>38</v>
      </c>
      <c r="Y3635" s="156" t="s">
        <v>38</v>
      </c>
      <c r="Z3635" s="156" t="s">
        <v>38</v>
      </c>
      <c r="AA3635" s="156" t="s">
        <v>38</v>
      </c>
      <c r="AB3635" s="156" t="s">
        <v>38</v>
      </c>
      <c r="AC3635" s="156" t="s">
        <v>38</v>
      </c>
      <c r="AD3635" s="96" t="s">
        <v>290</v>
      </c>
      <c r="AE3635" s="156" t="s">
        <v>38</v>
      </c>
      <c r="AF3635" s="156" t="s">
        <v>38</v>
      </c>
      <c r="AG3635" s="156" t="s">
        <v>38</v>
      </c>
      <c r="AH3635" s="156" t="s">
        <v>38</v>
      </c>
      <c r="AI3635" s="156" t="s">
        <v>38</v>
      </c>
      <c r="AJ3635" s="156" t="s">
        <v>38</v>
      </c>
      <c r="AK3635" s="156" t="s">
        <v>38</v>
      </c>
    </row>
    <row r="3636" spans="23:37" ht="16.5" customHeight="1" x14ac:dyDescent="0.25">
      <c r="W3636" s="156" t="s">
        <v>38</v>
      </c>
      <c r="X3636" s="156" t="s">
        <v>38</v>
      </c>
      <c r="Y3636" s="156" t="s">
        <v>38</v>
      </c>
      <c r="Z3636" s="156" t="s">
        <v>38</v>
      </c>
      <c r="AA3636" s="156" t="s">
        <v>38</v>
      </c>
      <c r="AB3636" s="156" t="s">
        <v>38</v>
      </c>
      <c r="AC3636" s="156" t="s">
        <v>38</v>
      </c>
      <c r="AD3636" s="96" t="s">
        <v>290</v>
      </c>
      <c r="AE3636" s="156" t="s">
        <v>38</v>
      </c>
      <c r="AF3636" s="156" t="s">
        <v>38</v>
      </c>
      <c r="AG3636" s="156" t="s">
        <v>38</v>
      </c>
      <c r="AH3636" s="156" t="s">
        <v>38</v>
      </c>
      <c r="AI3636" s="156" t="s">
        <v>38</v>
      </c>
      <c r="AJ3636" s="156" t="s">
        <v>38</v>
      </c>
      <c r="AK3636" s="156" t="s">
        <v>38</v>
      </c>
    </row>
    <row r="3637" spans="23:37" ht="16.5" customHeight="1" x14ac:dyDescent="0.25">
      <c r="W3637" s="156" t="s">
        <v>38</v>
      </c>
      <c r="X3637" s="156" t="s">
        <v>38</v>
      </c>
      <c r="Y3637" s="156" t="s">
        <v>38</v>
      </c>
      <c r="Z3637" s="156" t="s">
        <v>38</v>
      </c>
      <c r="AA3637" s="156" t="s">
        <v>38</v>
      </c>
      <c r="AB3637" s="156" t="s">
        <v>38</v>
      </c>
      <c r="AC3637" s="156" t="s">
        <v>38</v>
      </c>
      <c r="AD3637" s="96" t="s">
        <v>290</v>
      </c>
      <c r="AE3637" s="156" t="s">
        <v>38</v>
      </c>
      <c r="AF3637" s="156" t="s">
        <v>38</v>
      </c>
      <c r="AG3637" s="156" t="s">
        <v>38</v>
      </c>
      <c r="AH3637" s="156" t="s">
        <v>38</v>
      </c>
      <c r="AI3637" s="156" t="s">
        <v>38</v>
      </c>
      <c r="AJ3637" s="156" t="s">
        <v>38</v>
      </c>
      <c r="AK3637" s="156" t="s">
        <v>38</v>
      </c>
    </row>
    <row r="3638" spans="23:37" ht="16.5" customHeight="1" x14ac:dyDescent="0.25">
      <c r="W3638" s="156" t="s">
        <v>38</v>
      </c>
      <c r="X3638" s="156" t="s">
        <v>38</v>
      </c>
      <c r="Y3638" s="156" t="s">
        <v>38</v>
      </c>
      <c r="Z3638" s="156" t="s">
        <v>38</v>
      </c>
      <c r="AA3638" s="156" t="s">
        <v>38</v>
      </c>
      <c r="AB3638" s="156" t="s">
        <v>38</v>
      </c>
      <c r="AC3638" s="156" t="s">
        <v>38</v>
      </c>
      <c r="AD3638" s="96" t="s">
        <v>290</v>
      </c>
      <c r="AE3638" s="156" t="s">
        <v>38</v>
      </c>
      <c r="AF3638" s="156" t="s">
        <v>38</v>
      </c>
      <c r="AG3638" s="156" t="s">
        <v>38</v>
      </c>
      <c r="AH3638" s="156" t="s">
        <v>38</v>
      </c>
      <c r="AI3638" s="156" t="s">
        <v>38</v>
      </c>
      <c r="AJ3638" s="156" t="s">
        <v>38</v>
      </c>
      <c r="AK3638" s="156" t="s">
        <v>38</v>
      </c>
    </row>
    <row r="3639" spans="23:37" ht="16.5" customHeight="1" x14ac:dyDescent="0.25">
      <c r="W3639" s="156" t="s">
        <v>38</v>
      </c>
      <c r="X3639" s="156" t="s">
        <v>38</v>
      </c>
      <c r="Y3639" s="156" t="s">
        <v>38</v>
      </c>
      <c r="Z3639" s="156" t="s">
        <v>38</v>
      </c>
      <c r="AA3639" s="156" t="s">
        <v>38</v>
      </c>
      <c r="AB3639" s="156" t="s">
        <v>38</v>
      </c>
      <c r="AC3639" s="156" t="s">
        <v>38</v>
      </c>
      <c r="AD3639" s="96" t="s">
        <v>290</v>
      </c>
      <c r="AE3639" s="156" t="s">
        <v>38</v>
      </c>
      <c r="AF3639" s="156" t="s">
        <v>38</v>
      </c>
      <c r="AG3639" s="156" t="s">
        <v>38</v>
      </c>
      <c r="AH3639" s="156" t="s">
        <v>38</v>
      </c>
      <c r="AI3639" s="156" t="s">
        <v>38</v>
      </c>
      <c r="AJ3639" s="156" t="s">
        <v>38</v>
      </c>
      <c r="AK3639" s="156" t="s">
        <v>38</v>
      </c>
    </row>
    <row r="3640" spans="23:37" ht="16.5" customHeight="1" x14ac:dyDescent="0.25">
      <c r="W3640" s="156" t="s">
        <v>38</v>
      </c>
      <c r="X3640" s="156" t="s">
        <v>38</v>
      </c>
      <c r="Y3640" s="156" t="s">
        <v>38</v>
      </c>
      <c r="Z3640" s="156" t="s">
        <v>38</v>
      </c>
      <c r="AA3640" s="156" t="s">
        <v>38</v>
      </c>
      <c r="AB3640" s="156" t="s">
        <v>38</v>
      </c>
      <c r="AC3640" s="156" t="s">
        <v>38</v>
      </c>
      <c r="AD3640" s="96" t="s">
        <v>290</v>
      </c>
      <c r="AE3640" s="156" t="s">
        <v>38</v>
      </c>
      <c r="AF3640" s="156" t="s">
        <v>38</v>
      </c>
      <c r="AG3640" s="156" t="s">
        <v>38</v>
      </c>
      <c r="AH3640" s="156" t="s">
        <v>38</v>
      </c>
      <c r="AI3640" s="156" t="s">
        <v>38</v>
      </c>
      <c r="AJ3640" s="156" t="s">
        <v>38</v>
      </c>
      <c r="AK3640" s="156" t="s">
        <v>38</v>
      </c>
    </row>
    <row r="3641" spans="23:37" ht="16.5" customHeight="1" x14ac:dyDescent="0.25">
      <c r="W3641" s="156" t="s">
        <v>38</v>
      </c>
      <c r="X3641" s="156" t="s">
        <v>38</v>
      </c>
      <c r="Y3641" s="156" t="s">
        <v>38</v>
      </c>
      <c r="Z3641" s="156" t="s">
        <v>38</v>
      </c>
      <c r="AA3641" s="156" t="s">
        <v>38</v>
      </c>
      <c r="AB3641" s="156" t="s">
        <v>38</v>
      </c>
      <c r="AC3641" s="156" t="s">
        <v>38</v>
      </c>
      <c r="AD3641" s="96" t="s">
        <v>290</v>
      </c>
      <c r="AE3641" s="156" t="s">
        <v>38</v>
      </c>
      <c r="AF3641" s="156" t="s">
        <v>38</v>
      </c>
      <c r="AG3641" s="156" t="s">
        <v>38</v>
      </c>
      <c r="AH3641" s="156" t="s">
        <v>38</v>
      </c>
      <c r="AI3641" s="156" t="s">
        <v>38</v>
      </c>
      <c r="AJ3641" s="156" t="s">
        <v>38</v>
      </c>
      <c r="AK3641" s="156" t="s">
        <v>38</v>
      </c>
    </row>
    <row r="3642" spans="23:37" ht="16.5" customHeight="1" x14ac:dyDescent="0.25">
      <c r="W3642" s="156" t="s">
        <v>38</v>
      </c>
      <c r="X3642" s="156" t="s">
        <v>38</v>
      </c>
      <c r="Y3642" s="156" t="s">
        <v>38</v>
      </c>
      <c r="Z3642" s="156" t="s">
        <v>38</v>
      </c>
      <c r="AA3642" s="156" t="s">
        <v>38</v>
      </c>
      <c r="AB3642" s="156" t="s">
        <v>38</v>
      </c>
      <c r="AC3642" s="156" t="s">
        <v>38</v>
      </c>
      <c r="AD3642" s="96" t="s">
        <v>290</v>
      </c>
      <c r="AE3642" s="156" t="s">
        <v>38</v>
      </c>
      <c r="AF3642" s="156" t="s">
        <v>38</v>
      </c>
      <c r="AG3642" s="156" t="s">
        <v>38</v>
      </c>
      <c r="AH3642" s="156" t="s">
        <v>38</v>
      </c>
      <c r="AI3642" s="156" t="s">
        <v>38</v>
      </c>
      <c r="AJ3642" s="156" t="s">
        <v>38</v>
      </c>
      <c r="AK3642" s="156" t="s">
        <v>38</v>
      </c>
    </row>
    <row r="3643" spans="23:37" ht="16.5" customHeight="1" x14ac:dyDescent="0.25">
      <c r="W3643" s="156" t="s">
        <v>38</v>
      </c>
      <c r="X3643" s="156" t="s">
        <v>38</v>
      </c>
      <c r="Y3643" s="156" t="s">
        <v>38</v>
      </c>
      <c r="Z3643" s="156" t="s">
        <v>38</v>
      </c>
      <c r="AA3643" s="156" t="s">
        <v>38</v>
      </c>
      <c r="AB3643" s="156" t="s">
        <v>38</v>
      </c>
      <c r="AC3643" s="156" t="s">
        <v>38</v>
      </c>
      <c r="AD3643" s="96" t="s">
        <v>290</v>
      </c>
      <c r="AE3643" s="156" t="s">
        <v>38</v>
      </c>
      <c r="AF3643" s="156" t="s">
        <v>38</v>
      </c>
      <c r="AG3643" s="156" t="s">
        <v>38</v>
      </c>
      <c r="AH3643" s="156" t="s">
        <v>38</v>
      </c>
      <c r="AI3643" s="156" t="s">
        <v>38</v>
      </c>
      <c r="AJ3643" s="156" t="s">
        <v>38</v>
      </c>
      <c r="AK3643" s="156" t="s">
        <v>38</v>
      </c>
    </row>
    <row r="3644" spans="23:37" ht="16.5" customHeight="1" x14ac:dyDescent="0.25">
      <c r="W3644" s="156" t="s">
        <v>38</v>
      </c>
      <c r="X3644" s="156" t="s">
        <v>38</v>
      </c>
      <c r="Y3644" s="156" t="s">
        <v>38</v>
      </c>
      <c r="Z3644" s="156" t="s">
        <v>38</v>
      </c>
      <c r="AA3644" s="156" t="s">
        <v>38</v>
      </c>
      <c r="AB3644" s="156" t="s">
        <v>38</v>
      </c>
      <c r="AC3644" s="156" t="s">
        <v>38</v>
      </c>
      <c r="AD3644" s="96" t="s">
        <v>290</v>
      </c>
      <c r="AE3644" s="156" t="s">
        <v>38</v>
      </c>
      <c r="AF3644" s="156" t="s">
        <v>38</v>
      </c>
      <c r="AG3644" s="156" t="s">
        <v>38</v>
      </c>
      <c r="AH3644" s="156" t="s">
        <v>38</v>
      </c>
      <c r="AI3644" s="156" t="s">
        <v>38</v>
      </c>
      <c r="AJ3644" s="156" t="s">
        <v>38</v>
      </c>
      <c r="AK3644" s="156" t="s">
        <v>38</v>
      </c>
    </row>
    <row r="3645" spans="23:37" ht="16.5" customHeight="1" x14ac:dyDescent="0.25">
      <c r="W3645" s="156" t="s">
        <v>38</v>
      </c>
      <c r="X3645" s="156" t="s">
        <v>38</v>
      </c>
      <c r="Y3645" s="156" t="s">
        <v>38</v>
      </c>
      <c r="Z3645" s="156" t="s">
        <v>38</v>
      </c>
      <c r="AA3645" s="156" t="s">
        <v>38</v>
      </c>
      <c r="AB3645" s="156" t="s">
        <v>38</v>
      </c>
      <c r="AC3645" s="156" t="s">
        <v>38</v>
      </c>
      <c r="AD3645" s="96" t="s">
        <v>290</v>
      </c>
      <c r="AE3645" s="156" t="s">
        <v>38</v>
      </c>
      <c r="AF3645" s="156" t="s">
        <v>38</v>
      </c>
      <c r="AG3645" s="156" t="s">
        <v>38</v>
      </c>
      <c r="AH3645" s="156" t="s">
        <v>38</v>
      </c>
      <c r="AI3645" s="156" t="s">
        <v>38</v>
      </c>
      <c r="AJ3645" s="156" t="s">
        <v>38</v>
      </c>
      <c r="AK3645" s="156" t="s">
        <v>38</v>
      </c>
    </row>
    <row r="3646" spans="23:37" ht="16.5" customHeight="1" x14ac:dyDescent="0.25">
      <c r="W3646" s="156" t="s">
        <v>38</v>
      </c>
      <c r="X3646" s="156" t="s">
        <v>38</v>
      </c>
      <c r="Y3646" s="156" t="s">
        <v>38</v>
      </c>
      <c r="Z3646" s="156" t="s">
        <v>38</v>
      </c>
      <c r="AA3646" s="156" t="s">
        <v>38</v>
      </c>
      <c r="AB3646" s="156" t="s">
        <v>38</v>
      </c>
      <c r="AC3646" s="156" t="s">
        <v>38</v>
      </c>
      <c r="AD3646" s="96" t="s">
        <v>290</v>
      </c>
      <c r="AE3646" s="156" t="s">
        <v>38</v>
      </c>
      <c r="AF3646" s="156" t="s">
        <v>38</v>
      </c>
      <c r="AG3646" s="156" t="s">
        <v>38</v>
      </c>
      <c r="AH3646" s="156" t="s">
        <v>38</v>
      </c>
      <c r="AI3646" s="156" t="s">
        <v>38</v>
      </c>
      <c r="AJ3646" s="156" t="s">
        <v>38</v>
      </c>
      <c r="AK3646" s="156" t="s">
        <v>38</v>
      </c>
    </row>
    <row r="3647" spans="23:37" ht="16.5" customHeight="1" x14ac:dyDescent="0.25">
      <c r="W3647" s="156" t="s">
        <v>38</v>
      </c>
      <c r="X3647" s="156" t="s">
        <v>38</v>
      </c>
      <c r="Y3647" s="156" t="s">
        <v>38</v>
      </c>
      <c r="Z3647" s="156" t="s">
        <v>38</v>
      </c>
      <c r="AA3647" s="156" t="s">
        <v>38</v>
      </c>
      <c r="AB3647" s="156" t="s">
        <v>38</v>
      </c>
      <c r="AC3647" s="156" t="s">
        <v>38</v>
      </c>
      <c r="AD3647" s="96" t="s">
        <v>290</v>
      </c>
      <c r="AE3647" s="156" t="s">
        <v>38</v>
      </c>
      <c r="AF3647" s="156" t="s">
        <v>38</v>
      </c>
      <c r="AG3647" s="156" t="s">
        <v>38</v>
      </c>
      <c r="AH3647" s="156" t="s">
        <v>38</v>
      </c>
      <c r="AI3647" s="156" t="s">
        <v>38</v>
      </c>
      <c r="AJ3647" s="156" t="s">
        <v>38</v>
      </c>
      <c r="AK3647" s="156" t="s">
        <v>38</v>
      </c>
    </row>
    <row r="3648" spans="23:37" ht="16.5" customHeight="1" x14ac:dyDescent="0.25">
      <c r="W3648" s="156" t="s">
        <v>38</v>
      </c>
      <c r="X3648" s="156" t="s">
        <v>38</v>
      </c>
      <c r="Y3648" s="156" t="s">
        <v>38</v>
      </c>
      <c r="Z3648" s="156" t="s">
        <v>38</v>
      </c>
      <c r="AA3648" s="156" t="s">
        <v>38</v>
      </c>
      <c r="AB3648" s="156" t="s">
        <v>38</v>
      </c>
      <c r="AC3648" s="156" t="s">
        <v>38</v>
      </c>
      <c r="AD3648" s="96" t="s">
        <v>290</v>
      </c>
      <c r="AE3648" s="156" t="s">
        <v>38</v>
      </c>
      <c r="AF3648" s="156" t="s">
        <v>38</v>
      </c>
      <c r="AG3648" s="156" t="s">
        <v>38</v>
      </c>
      <c r="AH3648" s="156" t="s">
        <v>38</v>
      </c>
      <c r="AI3648" s="156" t="s">
        <v>38</v>
      </c>
      <c r="AJ3648" s="156" t="s">
        <v>38</v>
      </c>
      <c r="AK3648" s="156" t="s">
        <v>38</v>
      </c>
    </row>
    <row r="3649" spans="23:37" ht="16.5" customHeight="1" x14ac:dyDescent="0.25">
      <c r="W3649" s="156" t="s">
        <v>38</v>
      </c>
      <c r="X3649" s="156" t="s">
        <v>38</v>
      </c>
      <c r="Y3649" s="156" t="s">
        <v>38</v>
      </c>
      <c r="Z3649" s="156" t="s">
        <v>38</v>
      </c>
      <c r="AA3649" s="156" t="s">
        <v>38</v>
      </c>
      <c r="AB3649" s="156" t="s">
        <v>38</v>
      </c>
      <c r="AC3649" s="156" t="s">
        <v>38</v>
      </c>
      <c r="AD3649" s="96" t="s">
        <v>290</v>
      </c>
      <c r="AE3649" s="156" t="s">
        <v>38</v>
      </c>
      <c r="AF3649" s="156" t="s">
        <v>38</v>
      </c>
      <c r="AG3649" s="156" t="s">
        <v>38</v>
      </c>
      <c r="AH3649" s="156" t="s">
        <v>38</v>
      </c>
      <c r="AI3649" s="156" t="s">
        <v>38</v>
      </c>
      <c r="AJ3649" s="156" t="s">
        <v>38</v>
      </c>
      <c r="AK3649" s="156" t="s">
        <v>38</v>
      </c>
    </row>
    <row r="3650" spans="23:37" ht="16.5" customHeight="1" x14ac:dyDescent="0.25">
      <c r="W3650" s="156" t="s">
        <v>38</v>
      </c>
      <c r="X3650" s="156" t="s">
        <v>38</v>
      </c>
      <c r="Y3650" s="156" t="s">
        <v>38</v>
      </c>
      <c r="Z3650" s="156" t="s">
        <v>38</v>
      </c>
      <c r="AA3650" s="156" t="s">
        <v>38</v>
      </c>
      <c r="AB3650" s="156" t="s">
        <v>38</v>
      </c>
      <c r="AC3650" s="156" t="s">
        <v>38</v>
      </c>
      <c r="AD3650" s="96" t="s">
        <v>290</v>
      </c>
      <c r="AE3650" s="156" t="s">
        <v>38</v>
      </c>
      <c r="AF3650" s="156" t="s">
        <v>38</v>
      </c>
      <c r="AG3650" s="156" t="s">
        <v>38</v>
      </c>
      <c r="AH3650" s="156" t="s">
        <v>38</v>
      </c>
      <c r="AI3650" s="156" t="s">
        <v>38</v>
      </c>
      <c r="AJ3650" s="156" t="s">
        <v>38</v>
      </c>
      <c r="AK3650" s="156" t="s">
        <v>38</v>
      </c>
    </row>
    <row r="3651" spans="23:37" ht="16.5" customHeight="1" x14ac:dyDescent="0.25">
      <c r="W3651" s="156" t="s">
        <v>38</v>
      </c>
      <c r="X3651" s="156" t="s">
        <v>38</v>
      </c>
      <c r="Y3651" s="156" t="s">
        <v>38</v>
      </c>
      <c r="Z3651" s="156" t="s">
        <v>38</v>
      </c>
      <c r="AA3651" s="156" t="s">
        <v>38</v>
      </c>
      <c r="AB3651" s="156" t="s">
        <v>38</v>
      </c>
      <c r="AC3651" s="156" t="s">
        <v>38</v>
      </c>
      <c r="AD3651" s="96" t="s">
        <v>290</v>
      </c>
      <c r="AE3651" s="156" t="s">
        <v>38</v>
      </c>
      <c r="AF3651" s="156" t="s">
        <v>38</v>
      </c>
      <c r="AG3651" s="156" t="s">
        <v>38</v>
      </c>
      <c r="AH3651" s="156" t="s">
        <v>38</v>
      </c>
      <c r="AI3651" s="156" t="s">
        <v>38</v>
      </c>
      <c r="AJ3651" s="156" t="s">
        <v>38</v>
      </c>
      <c r="AK3651" s="156" t="s">
        <v>38</v>
      </c>
    </row>
    <row r="3652" spans="23:37" ht="16.5" customHeight="1" x14ac:dyDescent="0.25">
      <c r="W3652" s="156" t="s">
        <v>38</v>
      </c>
      <c r="X3652" s="156" t="s">
        <v>38</v>
      </c>
      <c r="Y3652" s="156" t="s">
        <v>38</v>
      </c>
      <c r="Z3652" s="156" t="s">
        <v>38</v>
      </c>
      <c r="AA3652" s="156" t="s">
        <v>38</v>
      </c>
      <c r="AB3652" s="156" t="s">
        <v>38</v>
      </c>
      <c r="AC3652" s="156" t="s">
        <v>38</v>
      </c>
      <c r="AD3652" s="96" t="s">
        <v>290</v>
      </c>
      <c r="AE3652" s="156" t="s">
        <v>38</v>
      </c>
      <c r="AF3652" s="156" t="s">
        <v>38</v>
      </c>
      <c r="AG3652" s="156" t="s">
        <v>38</v>
      </c>
      <c r="AH3652" s="156" t="s">
        <v>38</v>
      </c>
      <c r="AI3652" s="156" t="s">
        <v>38</v>
      </c>
      <c r="AJ3652" s="156" t="s">
        <v>38</v>
      </c>
      <c r="AK3652" s="156" t="s">
        <v>38</v>
      </c>
    </row>
    <row r="3653" spans="23:37" ht="16.5" customHeight="1" x14ac:dyDescent="0.25">
      <c r="W3653" s="156" t="s">
        <v>38</v>
      </c>
      <c r="X3653" s="156" t="s">
        <v>38</v>
      </c>
      <c r="Y3653" s="156" t="s">
        <v>38</v>
      </c>
      <c r="Z3653" s="156" t="s">
        <v>38</v>
      </c>
      <c r="AA3653" s="156" t="s">
        <v>38</v>
      </c>
      <c r="AB3653" s="156" t="s">
        <v>38</v>
      </c>
      <c r="AC3653" s="156" t="s">
        <v>38</v>
      </c>
      <c r="AD3653" s="96" t="s">
        <v>290</v>
      </c>
      <c r="AE3653" s="156" t="s">
        <v>38</v>
      </c>
      <c r="AF3653" s="156" t="s">
        <v>38</v>
      </c>
      <c r="AG3653" s="156" t="s">
        <v>38</v>
      </c>
      <c r="AH3653" s="156" t="s">
        <v>38</v>
      </c>
      <c r="AI3653" s="156" t="s">
        <v>38</v>
      </c>
      <c r="AJ3653" s="156" t="s">
        <v>38</v>
      </c>
      <c r="AK3653" s="156" t="s">
        <v>38</v>
      </c>
    </row>
    <row r="3654" spans="23:37" ht="16.5" customHeight="1" x14ac:dyDescent="0.25">
      <c r="W3654" s="156" t="s">
        <v>38</v>
      </c>
      <c r="X3654" s="156" t="s">
        <v>38</v>
      </c>
      <c r="Y3654" s="156" t="s">
        <v>38</v>
      </c>
      <c r="Z3654" s="156" t="s">
        <v>38</v>
      </c>
      <c r="AA3654" s="156" t="s">
        <v>38</v>
      </c>
      <c r="AB3654" s="156" t="s">
        <v>38</v>
      </c>
      <c r="AC3654" s="156" t="s">
        <v>38</v>
      </c>
      <c r="AD3654" s="96" t="s">
        <v>290</v>
      </c>
      <c r="AE3654" s="156" t="s">
        <v>38</v>
      </c>
      <c r="AF3654" s="156" t="s">
        <v>38</v>
      </c>
      <c r="AG3654" s="156" t="s">
        <v>38</v>
      </c>
      <c r="AH3654" s="156" t="s">
        <v>38</v>
      </c>
      <c r="AI3654" s="156" t="s">
        <v>38</v>
      </c>
      <c r="AJ3654" s="156" t="s">
        <v>38</v>
      </c>
      <c r="AK3654" s="156" t="s">
        <v>38</v>
      </c>
    </row>
    <row r="3655" spans="23:37" ht="16.5" customHeight="1" x14ac:dyDescent="0.25">
      <c r="W3655" s="156" t="s">
        <v>38</v>
      </c>
      <c r="X3655" s="156" t="s">
        <v>38</v>
      </c>
      <c r="Y3655" s="156" t="s">
        <v>38</v>
      </c>
      <c r="Z3655" s="156" t="s">
        <v>38</v>
      </c>
      <c r="AA3655" s="156" t="s">
        <v>38</v>
      </c>
      <c r="AB3655" s="156" t="s">
        <v>38</v>
      </c>
      <c r="AC3655" s="156" t="s">
        <v>38</v>
      </c>
      <c r="AD3655" s="96" t="s">
        <v>290</v>
      </c>
      <c r="AE3655" s="156" t="s">
        <v>38</v>
      </c>
      <c r="AF3655" s="156" t="s">
        <v>38</v>
      </c>
      <c r="AG3655" s="156" t="s">
        <v>38</v>
      </c>
      <c r="AH3655" s="156" t="s">
        <v>38</v>
      </c>
      <c r="AI3655" s="156" t="s">
        <v>38</v>
      </c>
      <c r="AJ3655" s="156" t="s">
        <v>38</v>
      </c>
      <c r="AK3655" s="156" t="s">
        <v>38</v>
      </c>
    </row>
    <row r="3656" spans="23:37" ht="16.5" customHeight="1" x14ac:dyDescent="0.25">
      <c r="W3656" s="156" t="s">
        <v>38</v>
      </c>
      <c r="X3656" s="156" t="s">
        <v>38</v>
      </c>
      <c r="Y3656" s="156" t="s">
        <v>38</v>
      </c>
      <c r="Z3656" s="156" t="s">
        <v>38</v>
      </c>
      <c r="AA3656" s="156" t="s">
        <v>38</v>
      </c>
      <c r="AB3656" s="156" t="s">
        <v>38</v>
      </c>
      <c r="AC3656" s="156" t="s">
        <v>38</v>
      </c>
      <c r="AD3656" s="96" t="s">
        <v>290</v>
      </c>
      <c r="AE3656" s="156" t="s">
        <v>38</v>
      </c>
      <c r="AF3656" s="156" t="s">
        <v>38</v>
      </c>
      <c r="AG3656" s="156" t="s">
        <v>38</v>
      </c>
      <c r="AH3656" s="156" t="s">
        <v>38</v>
      </c>
      <c r="AI3656" s="156" t="s">
        <v>38</v>
      </c>
      <c r="AJ3656" s="156" t="s">
        <v>38</v>
      </c>
      <c r="AK3656" s="156" t="s">
        <v>38</v>
      </c>
    </row>
    <row r="3657" spans="23:37" ht="16.5" customHeight="1" x14ac:dyDescent="0.25">
      <c r="W3657" s="156" t="s">
        <v>38</v>
      </c>
      <c r="X3657" s="156" t="s">
        <v>38</v>
      </c>
      <c r="Y3657" s="156" t="s">
        <v>38</v>
      </c>
      <c r="Z3657" s="156" t="s">
        <v>38</v>
      </c>
      <c r="AA3657" s="156" t="s">
        <v>38</v>
      </c>
      <c r="AB3657" s="156" t="s">
        <v>38</v>
      </c>
      <c r="AC3657" s="156" t="s">
        <v>38</v>
      </c>
      <c r="AD3657" s="96" t="s">
        <v>290</v>
      </c>
      <c r="AE3657" s="156" t="s">
        <v>38</v>
      </c>
      <c r="AF3657" s="156" t="s">
        <v>38</v>
      </c>
      <c r="AG3657" s="156" t="s">
        <v>38</v>
      </c>
      <c r="AH3657" s="156" t="s">
        <v>38</v>
      </c>
      <c r="AI3657" s="156" t="s">
        <v>38</v>
      </c>
      <c r="AJ3657" s="156" t="s">
        <v>38</v>
      </c>
      <c r="AK3657" s="156" t="s">
        <v>38</v>
      </c>
    </row>
    <row r="3658" spans="23:37" ht="16.5" customHeight="1" x14ac:dyDescent="0.25">
      <c r="W3658" s="156" t="s">
        <v>38</v>
      </c>
      <c r="X3658" s="156" t="s">
        <v>38</v>
      </c>
      <c r="Y3658" s="156" t="s">
        <v>38</v>
      </c>
      <c r="Z3658" s="156" t="s">
        <v>38</v>
      </c>
      <c r="AA3658" s="156" t="s">
        <v>38</v>
      </c>
      <c r="AB3658" s="156" t="s">
        <v>38</v>
      </c>
      <c r="AC3658" s="156" t="s">
        <v>38</v>
      </c>
      <c r="AD3658" s="96" t="s">
        <v>290</v>
      </c>
      <c r="AE3658" s="156" t="s">
        <v>38</v>
      </c>
      <c r="AF3658" s="156" t="s">
        <v>38</v>
      </c>
      <c r="AG3658" s="156" t="s">
        <v>38</v>
      </c>
      <c r="AH3658" s="156" t="s">
        <v>38</v>
      </c>
      <c r="AI3658" s="156" t="s">
        <v>38</v>
      </c>
      <c r="AJ3658" s="156" t="s">
        <v>38</v>
      </c>
      <c r="AK3658" s="156" t="s">
        <v>38</v>
      </c>
    </row>
    <row r="3659" spans="23:37" ht="16.5" customHeight="1" x14ac:dyDescent="0.25">
      <c r="W3659" s="156" t="s">
        <v>38</v>
      </c>
      <c r="X3659" s="156" t="s">
        <v>38</v>
      </c>
      <c r="Y3659" s="156" t="s">
        <v>38</v>
      </c>
      <c r="Z3659" s="156" t="s">
        <v>38</v>
      </c>
      <c r="AA3659" s="156" t="s">
        <v>38</v>
      </c>
      <c r="AB3659" s="156" t="s">
        <v>38</v>
      </c>
      <c r="AC3659" s="156" t="s">
        <v>38</v>
      </c>
      <c r="AD3659" s="96" t="s">
        <v>290</v>
      </c>
      <c r="AE3659" s="156" t="s">
        <v>38</v>
      </c>
      <c r="AF3659" s="156" t="s">
        <v>38</v>
      </c>
      <c r="AG3659" s="156" t="s">
        <v>38</v>
      </c>
      <c r="AH3659" s="156" t="s">
        <v>38</v>
      </c>
      <c r="AI3659" s="156" t="s">
        <v>38</v>
      </c>
      <c r="AJ3659" s="156" t="s">
        <v>38</v>
      </c>
      <c r="AK3659" s="156" t="s">
        <v>38</v>
      </c>
    </row>
    <row r="3660" spans="23:37" ht="16.5" customHeight="1" x14ac:dyDescent="0.25">
      <c r="W3660" s="156" t="s">
        <v>38</v>
      </c>
      <c r="X3660" s="156" t="s">
        <v>38</v>
      </c>
      <c r="Y3660" s="156" t="s">
        <v>38</v>
      </c>
      <c r="Z3660" s="156" t="s">
        <v>38</v>
      </c>
      <c r="AA3660" s="156" t="s">
        <v>38</v>
      </c>
      <c r="AB3660" s="156" t="s">
        <v>38</v>
      </c>
      <c r="AC3660" s="156" t="s">
        <v>38</v>
      </c>
      <c r="AD3660" s="96" t="s">
        <v>290</v>
      </c>
      <c r="AE3660" s="156" t="s">
        <v>38</v>
      </c>
      <c r="AF3660" s="156" t="s">
        <v>38</v>
      </c>
      <c r="AG3660" s="156" t="s">
        <v>38</v>
      </c>
      <c r="AH3660" s="156" t="s">
        <v>38</v>
      </c>
      <c r="AI3660" s="156" t="s">
        <v>38</v>
      </c>
      <c r="AJ3660" s="156" t="s">
        <v>38</v>
      </c>
      <c r="AK3660" s="156" t="s">
        <v>38</v>
      </c>
    </row>
    <row r="3661" spans="23:37" ht="16.5" customHeight="1" x14ac:dyDescent="0.25">
      <c r="W3661" s="156" t="s">
        <v>38</v>
      </c>
      <c r="X3661" s="156" t="s">
        <v>38</v>
      </c>
      <c r="Y3661" s="156" t="s">
        <v>38</v>
      </c>
      <c r="Z3661" s="156" t="s">
        <v>38</v>
      </c>
      <c r="AA3661" s="156" t="s">
        <v>38</v>
      </c>
      <c r="AB3661" s="156" t="s">
        <v>38</v>
      </c>
      <c r="AC3661" s="156" t="s">
        <v>38</v>
      </c>
      <c r="AD3661" s="96" t="s">
        <v>290</v>
      </c>
      <c r="AE3661" s="156" t="s">
        <v>38</v>
      </c>
      <c r="AF3661" s="156" t="s">
        <v>38</v>
      </c>
      <c r="AG3661" s="156" t="s">
        <v>38</v>
      </c>
      <c r="AH3661" s="156" t="s">
        <v>38</v>
      </c>
      <c r="AI3661" s="156" t="s">
        <v>38</v>
      </c>
      <c r="AJ3661" s="156" t="s">
        <v>38</v>
      </c>
      <c r="AK3661" s="156" t="s">
        <v>38</v>
      </c>
    </row>
    <row r="3662" spans="23:37" ht="16.5" customHeight="1" x14ac:dyDescent="0.25">
      <c r="W3662" s="156" t="s">
        <v>38</v>
      </c>
      <c r="X3662" s="156" t="s">
        <v>38</v>
      </c>
      <c r="Y3662" s="156" t="s">
        <v>38</v>
      </c>
      <c r="Z3662" s="156" t="s">
        <v>38</v>
      </c>
      <c r="AA3662" s="156" t="s">
        <v>38</v>
      </c>
      <c r="AB3662" s="156" t="s">
        <v>38</v>
      </c>
      <c r="AC3662" s="156" t="s">
        <v>38</v>
      </c>
      <c r="AD3662" s="96" t="s">
        <v>290</v>
      </c>
      <c r="AE3662" s="156" t="s">
        <v>38</v>
      </c>
      <c r="AF3662" s="156" t="s">
        <v>38</v>
      </c>
      <c r="AG3662" s="156" t="s">
        <v>38</v>
      </c>
      <c r="AH3662" s="156" t="s">
        <v>38</v>
      </c>
      <c r="AI3662" s="156" t="s">
        <v>38</v>
      </c>
      <c r="AJ3662" s="156" t="s">
        <v>38</v>
      </c>
      <c r="AK3662" s="156" t="s">
        <v>38</v>
      </c>
    </row>
    <row r="3663" spans="23:37" ht="16.5" customHeight="1" x14ac:dyDescent="0.25">
      <c r="W3663" s="156" t="s">
        <v>38</v>
      </c>
      <c r="X3663" s="156" t="s">
        <v>38</v>
      </c>
      <c r="Y3663" s="156" t="s">
        <v>38</v>
      </c>
      <c r="Z3663" s="156" t="s">
        <v>38</v>
      </c>
      <c r="AA3663" s="156" t="s">
        <v>38</v>
      </c>
      <c r="AB3663" s="156" t="s">
        <v>38</v>
      </c>
      <c r="AC3663" s="156" t="s">
        <v>38</v>
      </c>
      <c r="AD3663" s="96" t="s">
        <v>290</v>
      </c>
      <c r="AE3663" s="156" t="s">
        <v>38</v>
      </c>
      <c r="AF3663" s="156" t="s">
        <v>38</v>
      </c>
      <c r="AG3663" s="156" t="s">
        <v>38</v>
      </c>
      <c r="AH3663" s="156" t="s">
        <v>38</v>
      </c>
      <c r="AI3663" s="156" t="s">
        <v>38</v>
      </c>
      <c r="AJ3663" s="156" t="s">
        <v>38</v>
      </c>
      <c r="AK3663" s="156" t="s">
        <v>38</v>
      </c>
    </row>
    <row r="3664" spans="23:37" ht="16.5" customHeight="1" x14ac:dyDescent="0.25">
      <c r="W3664" s="156" t="s">
        <v>38</v>
      </c>
      <c r="X3664" s="156" t="s">
        <v>38</v>
      </c>
      <c r="Y3664" s="156" t="s">
        <v>38</v>
      </c>
      <c r="Z3664" s="156" t="s">
        <v>38</v>
      </c>
      <c r="AA3664" s="156" t="s">
        <v>38</v>
      </c>
      <c r="AB3664" s="156" t="s">
        <v>38</v>
      </c>
      <c r="AC3664" s="156" t="s">
        <v>38</v>
      </c>
      <c r="AD3664" s="96" t="s">
        <v>290</v>
      </c>
      <c r="AE3664" s="156" t="s">
        <v>38</v>
      </c>
      <c r="AF3664" s="156" t="s">
        <v>38</v>
      </c>
      <c r="AG3664" s="156" t="s">
        <v>38</v>
      </c>
      <c r="AH3664" s="156" t="s">
        <v>38</v>
      </c>
      <c r="AI3664" s="156" t="s">
        <v>38</v>
      </c>
      <c r="AJ3664" s="156" t="s">
        <v>38</v>
      </c>
      <c r="AK3664" s="156" t="s">
        <v>38</v>
      </c>
    </row>
    <row r="3665" spans="23:37" ht="16.5" customHeight="1" x14ac:dyDescent="0.25">
      <c r="W3665" s="156" t="s">
        <v>38</v>
      </c>
      <c r="X3665" s="156" t="s">
        <v>38</v>
      </c>
      <c r="Y3665" s="156" t="s">
        <v>38</v>
      </c>
      <c r="Z3665" s="156" t="s">
        <v>38</v>
      </c>
      <c r="AA3665" s="156" t="s">
        <v>38</v>
      </c>
      <c r="AB3665" s="156" t="s">
        <v>38</v>
      </c>
      <c r="AC3665" s="156" t="s">
        <v>38</v>
      </c>
      <c r="AD3665" s="96" t="s">
        <v>290</v>
      </c>
      <c r="AE3665" s="156" t="s">
        <v>38</v>
      </c>
      <c r="AF3665" s="156" t="s">
        <v>38</v>
      </c>
      <c r="AG3665" s="156" t="s">
        <v>38</v>
      </c>
      <c r="AH3665" s="156" t="s">
        <v>38</v>
      </c>
      <c r="AI3665" s="156" t="s">
        <v>38</v>
      </c>
      <c r="AJ3665" s="156" t="s">
        <v>38</v>
      </c>
      <c r="AK3665" s="156" t="s">
        <v>38</v>
      </c>
    </row>
    <row r="3666" spans="23:37" ht="16.5" customHeight="1" x14ac:dyDescent="0.25">
      <c r="W3666" s="156" t="s">
        <v>38</v>
      </c>
      <c r="X3666" s="156" t="s">
        <v>38</v>
      </c>
      <c r="Y3666" s="156" t="s">
        <v>38</v>
      </c>
      <c r="Z3666" s="156" t="s">
        <v>38</v>
      </c>
      <c r="AA3666" s="156" t="s">
        <v>38</v>
      </c>
      <c r="AB3666" s="156" t="s">
        <v>38</v>
      </c>
      <c r="AC3666" s="156" t="s">
        <v>38</v>
      </c>
      <c r="AD3666" s="96" t="s">
        <v>290</v>
      </c>
      <c r="AE3666" s="156" t="s">
        <v>38</v>
      </c>
      <c r="AF3666" s="156" t="s">
        <v>38</v>
      </c>
      <c r="AG3666" s="156" t="s">
        <v>38</v>
      </c>
      <c r="AH3666" s="156" t="s">
        <v>38</v>
      </c>
      <c r="AI3666" s="156" t="s">
        <v>38</v>
      </c>
      <c r="AJ3666" s="156" t="s">
        <v>38</v>
      </c>
      <c r="AK3666" s="156" t="s">
        <v>38</v>
      </c>
    </row>
    <row r="3667" spans="23:37" ht="16.5" customHeight="1" x14ac:dyDescent="0.25">
      <c r="W3667" s="156" t="s">
        <v>38</v>
      </c>
      <c r="X3667" s="156" t="s">
        <v>38</v>
      </c>
      <c r="Y3667" s="156" t="s">
        <v>38</v>
      </c>
      <c r="Z3667" s="156" t="s">
        <v>38</v>
      </c>
      <c r="AA3667" s="156" t="s">
        <v>38</v>
      </c>
      <c r="AB3667" s="156" t="s">
        <v>38</v>
      </c>
      <c r="AC3667" s="156" t="s">
        <v>38</v>
      </c>
      <c r="AD3667" s="96" t="s">
        <v>290</v>
      </c>
      <c r="AE3667" s="156" t="s">
        <v>38</v>
      </c>
      <c r="AF3667" s="156" t="s">
        <v>38</v>
      </c>
      <c r="AG3667" s="156" t="s">
        <v>38</v>
      </c>
      <c r="AH3667" s="156" t="s">
        <v>38</v>
      </c>
      <c r="AI3667" s="156" t="s">
        <v>38</v>
      </c>
      <c r="AJ3667" s="156" t="s">
        <v>38</v>
      </c>
      <c r="AK3667" s="156" t="s">
        <v>38</v>
      </c>
    </row>
    <row r="3668" spans="23:37" ht="16.5" customHeight="1" x14ac:dyDescent="0.25">
      <c r="W3668" s="156" t="s">
        <v>38</v>
      </c>
      <c r="X3668" s="156" t="s">
        <v>38</v>
      </c>
      <c r="Y3668" s="156" t="s">
        <v>38</v>
      </c>
      <c r="Z3668" s="156" t="s">
        <v>38</v>
      </c>
      <c r="AA3668" s="156" t="s">
        <v>38</v>
      </c>
      <c r="AB3668" s="156" t="s">
        <v>38</v>
      </c>
      <c r="AC3668" s="156" t="s">
        <v>38</v>
      </c>
      <c r="AD3668" s="96" t="s">
        <v>290</v>
      </c>
      <c r="AE3668" s="156" t="s">
        <v>38</v>
      </c>
      <c r="AF3668" s="156" t="s">
        <v>38</v>
      </c>
      <c r="AG3668" s="156" t="s">
        <v>38</v>
      </c>
      <c r="AH3668" s="156" t="s">
        <v>38</v>
      </c>
      <c r="AI3668" s="156" t="s">
        <v>38</v>
      </c>
      <c r="AJ3668" s="156" t="s">
        <v>38</v>
      </c>
      <c r="AK3668" s="156" t="s">
        <v>38</v>
      </c>
    </row>
    <row r="3669" spans="23:37" ht="16.5" customHeight="1" x14ac:dyDescent="0.25">
      <c r="W3669" s="156" t="s">
        <v>38</v>
      </c>
      <c r="X3669" s="156" t="s">
        <v>38</v>
      </c>
      <c r="Y3669" s="156" t="s">
        <v>38</v>
      </c>
      <c r="Z3669" s="156" t="s">
        <v>38</v>
      </c>
      <c r="AA3669" s="156" t="s">
        <v>38</v>
      </c>
      <c r="AB3669" s="156" t="s">
        <v>38</v>
      </c>
      <c r="AC3669" s="156" t="s">
        <v>38</v>
      </c>
      <c r="AD3669" s="96" t="s">
        <v>290</v>
      </c>
      <c r="AE3669" s="156" t="s">
        <v>38</v>
      </c>
      <c r="AF3669" s="156" t="s">
        <v>38</v>
      </c>
      <c r="AG3669" s="156" t="s">
        <v>38</v>
      </c>
      <c r="AH3669" s="156" t="s">
        <v>38</v>
      </c>
      <c r="AI3669" s="156" t="s">
        <v>38</v>
      </c>
      <c r="AJ3669" s="156" t="s">
        <v>38</v>
      </c>
      <c r="AK3669" s="156" t="s">
        <v>38</v>
      </c>
    </row>
    <row r="3670" spans="23:37" ht="16.5" customHeight="1" x14ac:dyDescent="0.25">
      <c r="W3670" s="156" t="s">
        <v>38</v>
      </c>
      <c r="X3670" s="156" t="s">
        <v>38</v>
      </c>
      <c r="Y3670" s="156" t="s">
        <v>38</v>
      </c>
      <c r="Z3670" s="156" t="s">
        <v>38</v>
      </c>
      <c r="AA3670" s="156" t="s">
        <v>38</v>
      </c>
      <c r="AB3670" s="156" t="s">
        <v>38</v>
      </c>
      <c r="AC3670" s="156" t="s">
        <v>38</v>
      </c>
      <c r="AD3670" s="96" t="s">
        <v>290</v>
      </c>
      <c r="AE3670" s="156" t="s">
        <v>38</v>
      </c>
      <c r="AF3670" s="156" t="s">
        <v>38</v>
      </c>
      <c r="AG3670" s="156" t="s">
        <v>38</v>
      </c>
      <c r="AH3670" s="156" t="s">
        <v>38</v>
      </c>
      <c r="AI3670" s="156" t="s">
        <v>38</v>
      </c>
      <c r="AJ3670" s="156" t="s">
        <v>38</v>
      </c>
      <c r="AK3670" s="156" t="s">
        <v>38</v>
      </c>
    </row>
    <row r="3671" spans="23:37" ht="16.5" customHeight="1" x14ac:dyDescent="0.25">
      <c r="W3671" s="156" t="s">
        <v>38</v>
      </c>
      <c r="X3671" s="156" t="s">
        <v>38</v>
      </c>
      <c r="Y3671" s="156" t="s">
        <v>38</v>
      </c>
      <c r="Z3671" s="156" t="s">
        <v>38</v>
      </c>
      <c r="AA3671" s="156" t="s">
        <v>38</v>
      </c>
      <c r="AB3671" s="156" t="s">
        <v>38</v>
      </c>
      <c r="AC3671" s="156" t="s">
        <v>38</v>
      </c>
      <c r="AD3671" s="96" t="s">
        <v>290</v>
      </c>
      <c r="AE3671" s="156" t="s">
        <v>38</v>
      </c>
      <c r="AF3671" s="156" t="s">
        <v>38</v>
      </c>
      <c r="AG3671" s="156" t="s">
        <v>38</v>
      </c>
      <c r="AH3671" s="156" t="s">
        <v>38</v>
      </c>
      <c r="AI3671" s="156" t="s">
        <v>38</v>
      </c>
      <c r="AJ3671" s="156" t="s">
        <v>38</v>
      </c>
      <c r="AK3671" s="156" t="s">
        <v>38</v>
      </c>
    </row>
    <row r="3672" spans="23:37" ht="16.5" customHeight="1" x14ac:dyDescent="0.25">
      <c r="W3672" s="156" t="s">
        <v>38</v>
      </c>
      <c r="X3672" s="156" t="s">
        <v>38</v>
      </c>
      <c r="Y3672" s="156" t="s">
        <v>38</v>
      </c>
      <c r="Z3672" s="156" t="s">
        <v>38</v>
      </c>
      <c r="AA3672" s="156" t="s">
        <v>38</v>
      </c>
      <c r="AB3672" s="156" t="s">
        <v>38</v>
      </c>
      <c r="AC3672" s="156" t="s">
        <v>38</v>
      </c>
      <c r="AD3672" s="96" t="s">
        <v>290</v>
      </c>
      <c r="AE3672" s="156" t="s">
        <v>38</v>
      </c>
      <c r="AF3672" s="156" t="s">
        <v>38</v>
      </c>
      <c r="AG3672" s="156" t="s">
        <v>38</v>
      </c>
      <c r="AH3672" s="156" t="s">
        <v>38</v>
      </c>
      <c r="AI3672" s="156" t="s">
        <v>38</v>
      </c>
      <c r="AJ3672" s="156" t="s">
        <v>38</v>
      </c>
      <c r="AK3672" s="156" t="s">
        <v>38</v>
      </c>
    </row>
    <row r="3673" spans="23:37" ht="16.5" customHeight="1" x14ac:dyDescent="0.25">
      <c r="W3673" s="156" t="s">
        <v>38</v>
      </c>
      <c r="X3673" s="156" t="s">
        <v>38</v>
      </c>
      <c r="Y3673" s="156" t="s">
        <v>38</v>
      </c>
      <c r="Z3673" s="156" t="s">
        <v>38</v>
      </c>
      <c r="AA3673" s="156" t="s">
        <v>38</v>
      </c>
      <c r="AB3673" s="156" t="s">
        <v>38</v>
      </c>
      <c r="AC3673" s="156" t="s">
        <v>38</v>
      </c>
      <c r="AD3673" s="96" t="s">
        <v>290</v>
      </c>
      <c r="AE3673" s="156" t="s">
        <v>38</v>
      </c>
      <c r="AF3673" s="156" t="s">
        <v>38</v>
      </c>
      <c r="AG3673" s="156" t="s">
        <v>38</v>
      </c>
      <c r="AH3673" s="156" t="s">
        <v>38</v>
      </c>
      <c r="AI3673" s="156" t="s">
        <v>38</v>
      </c>
      <c r="AJ3673" s="156" t="s">
        <v>38</v>
      </c>
      <c r="AK3673" s="156" t="s">
        <v>38</v>
      </c>
    </row>
    <row r="3674" spans="23:37" ht="16.5" customHeight="1" x14ac:dyDescent="0.25">
      <c r="W3674" s="156" t="s">
        <v>38</v>
      </c>
      <c r="X3674" s="156" t="s">
        <v>38</v>
      </c>
      <c r="Y3674" s="156" t="s">
        <v>38</v>
      </c>
      <c r="Z3674" s="156" t="s">
        <v>38</v>
      </c>
      <c r="AA3674" s="156" t="s">
        <v>38</v>
      </c>
      <c r="AB3674" s="156" t="s">
        <v>38</v>
      </c>
      <c r="AC3674" s="156" t="s">
        <v>38</v>
      </c>
      <c r="AD3674" s="96" t="s">
        <v>290</v>
      </c>
      <c r="AE3674" s="156" t="s">
        <v>38</v>
      </c>
      <c r="AF3674" s="156" t="s">
        <v>38</v>
      </c>
      <c r="AG3674" s="156" t="s">
        <v>38</v>
      </c>
      <c r="AH3674" s="156" t="s">
        <v>38</v>
      </c>
      <c r="AI3674" s="156" t="s">
        <v>38</v>
      </c>
      <c r="AJ3674" s="156" t="s">
        <v>38</v>
      </c>
      <c r="AK3674" s="156" t="s">
        <v>38</v>
      </c>
    </row>
    <row r="3675" spans="23:37" ht="16.5" customHeight="1" x14ac:dyDescent="0.25">
      <c r="W3675" s="156" t="s">
        <v>38</v>
      </c>
      <c r="X3675" s="156" t="s">
        <v>38</v>
      </c>
      <c r="Y3675" s="156" t="s">
        <v>38</v>
      </c>
      <c r="Z3675" s="156" t="s">
        <v>38</v>
      </c>
      <c r="AA3675" s="156" t="s">
        <v>38</v>
      </c>
      <c r="AB3675" s="156" t="s">
        <v>38</v>
      </c>
      <c r="AC3675" s="156" t="s">
        <v>38</v>
      </c>
      <c r="AD3675" s="96" t="s">
        <v>290</v>
      </c>
      <c r="AE3675" s="156" t="s">
        <v>38</v>
      </c>
      <c r="AF3675" s="156" t="s">
        <v>38</v>
      </c>
      <c r="AG3675" s="156" t="s">
        <v>38</v>
      </c>
      <c r="AH3675" s="156" t="s">
        <v>38</v>
      </c>
      <c r="AI3675" s="156" t="s">
        <v>38</v>
      </c>
      <c r="AJ3675" s="156" t="s">
        <v>38</v>
      </c>
      <c r="AK3675" s="156" t="s">
        <v>38</v>
      </c>
    </row>
    <row r="3676" spans="23:37" ht="16.5" customHeight="1" x14ac:dyDescent="0.25">
      <c r="W3676" s="156" t="s">
        <v>38</v>
      </c>
      <c r="X3676" s="156" t="s">
        <v>38</v>
      </c>
      <c r="Y3676" s="156" t="s">
        <v>38</v>
      </c>
      <c r="Z3676" s="156" t="s">
        <v>38</v>
      </c>
      <c r="AA3676" s="156" t="s">
        <v>38</v>
      </c>
      <c r="AB3676" s="156" t="s">
        <v>38</v>
      </c>
      <c r="AC3676" s="156" t="s">
        <v>38</v>
      </c>
      <c r="AD3676" s="96" t="s">
        <v>290</v>
      </c>
      <c r="AE3676" s="156" t="s">
        <v>38</v>
      </c>
      <c r="AF3676" s="156" t="s">
        <v>38</v>
      </c>
      <c r="AG3676" s="156" t="s">
        <v>38</v>
      </c>
      <c r="AH3676" s="156" t="s">
        <v>38</v>
      </c>
      <c r="AI3676" s="156" t="s">
        <v>38</v>
      </c>
      <c r="AJ3676" s="156" t="s">
        <v>38</v>
      </c>
      <c r="AK3676" s="156" t="s">
        <v>38</v>
      </c>
    </row>
    <row r="3677" spans="23:37" ht="16.5" customHeight="1" x14ac:dyDescent="0.25">
      <c r="W3677" s="156" t="s">
        <v>38</v>
      </c>
      <c r="X3677" s="156" t="s">
        <v>38</v>
      </c>
      <c r="Y3677" s="156" t="s">
        <v>38</v>
      </c>
      <c r="Z3677" s="156" t="s">
        <v>38</v>
      </c>
      <c r="AA3677" s="156" t="s">
        <v>38</v>
      </c>
      <c r="AB3677" s="156" t="s">
        <v>38</v>
      </c>
      <c r="AC3677" s="156" t="s">
        <v>38</v>
      </c>
      <c r="AD3677" s="96" t="s">
        <v>290</v>
      </c>
      <c r="AE3677" s="156" t="s">
        <v>38</v>
      </c>
      <c r="AF3677" s="156" t="s">
        <v>38</v>
      </c>
      <c r="AG3677" s="156" t="s">
        <v>38</v>
      </c>
      <c r="AH3677" s="156" t="s">
        <v>38</v>
      </c>
      <c r="AI3677" s="156" t="s">
        <v>38</v>
      </c>
      <c r="AJ3677" s="156" t="s">
        <v>38</v>
      </c>
      <c r="AK3677" s="156" t="s">
        <v>38</v>
      </c>
    </row>
    <row r="3678" spans="23:37" ht="16.5" customHeight="1" x14ac:dyDescent="0.25">
      <c r="W3678" s="156" t="s">
        <v>38</v>
      </c>
      <c r="X3678" s="156" t="s">
        <v>38</v>
      </c>
      <c r="Y3678" s="156" t="s">
        <v>38</v>
      </c>
      <c r="Z3678" s="156" t="s">
        <v>38</v>
      </c>
      <c r="AA3678" s="156" t="s">
        <v>38</v>
      </c>
      <c r="AB3678" s="156" t="s">
        <v>38</v>
      </c>
      <c r="AC3678" s="156" t="s">
        <v>38</v>
      </c>
      <c r="AD3678" s="96" t="s">
        <v>290</v>
      </c>
      <c r="AE3678" s="156" t="s">
        <v>38</v>
      </c>
      <c r="AF3678" s="156" t="s">
        <v>38</v>
      </c>
      <c r="AG3678" s="156" t="s">
        <v>38</v>
      </c>
      <c r="AH3678" s="156" t="s">
        <v>38</v>
      </c>
      <c r="AI3678" s="156" t="s">
        <v>38</v>
      </c>
      <c r="AJ3678" s="156" t="s">
        <v>38</v>
      </c>
      <c r="AK3678" s="156" t="s">
        <v>38</v>
      </c>
    </row>
    <row r="3679" spans="23:37" ht="16.5" customHeight="1" x14ac:dyDescent="0.25">
      <c r="W3679" s="156" t="s">
        <v>38</v>
      </c>
      <c r="X3679" s="156" t="s">
        <v>38</v>
      </c>
      <c r="Y3679" s="156" t="s">
        <v>38</v>
      </c>
      <c r="Z3679" s="156" t="s">
        <v>38</v>
      </c>
      <c r="AA3679" s="156" t="s">
        <v>38</v>
      </c>
      <c r="AB3679" s="156" t="s">
        <v>38</v>
      </c>
      <c r="AC3679" s="156" t="s">
        <v>38</v>
      </c>
      <c r="AD3679" s="96" t="s">
        <v>290</v>
      </c>
      <c r="AE3679" s="156" t="s">
        <v>38</v>
      </c>
      <c r="AF3679" s="156" t="s">
        <v>38</v>
      </c>
      <c r="AG3679" s="156" t="s">
        <v>38</v>
      </c>
      <c r="AH3679" s="156" t="s">
        <v>38</v>
      </c>
      <c r="AI3679" s="156" t="s">
        <v>38</v>
      </c>
      <c r="AJ3679" s="156" t="s">
        <v>38</v>
      </c>
      <c r="AK3679" s="156" t="s">
        <v>38</v>
      </c>
    </row>
    <row r="3680" spans="23:37" ht="16.5" customHeight="1" x14ac:dyDescent="0.25">
      <c r="W3680" s="156" t="s">
        <v>38</v>
      </c>
      <c r="X3680" s="156" t="s">
        <v>38</v>
      </c>
      <c r="Y3680" s="156" t="s">
        <v>38</v>
      </c>
      <c r="Z3680" s="156" t="s">
        <v>38</v>
      </c>
      <c r="AA3680" s="156" t="s">
        <v>38</v>
      </c>
      <c r="AB3680" s="156" t="s">
        <v>38</v>
      </c>
      <c r="AC3680" s="156" t="s">
        <v>38</v>
      </c>
      <c r="AD3680" s="96" t="s">
        <v>290</v>
      </c>
      <c r="AE3680" s="156" t="s">
        <v>38</v>
      </c>
      <c r="AF3680" s="156" t="s">
        <v>38</v>
      </c>
      <c r="AG3680" s="156" t="s">
        <v>38</v>
      </c>
      <c r="AH3680" s="156" t="s">
        <v>38</v>
      </c>
      <c r="AI3680" s="156" t="s">
        <v>38</v>
      </c>
      <c r="AJ3680" s="156" t="s">
        <v>38</v>
      </c>
      <c r="AK3680" s="156" t="s">
        <v>38</v>
      </c>
    </row>
    <row r="3681" spans="23:37" ht="16.5" customHeight="1" x14ac:dyDescent="0.25">
      <c r="W3681" s="156" t="s">
        <v>38</v>
      </c>
      <c r="X3681" s="156" t="s">
        <v>38</v>
      </c>
      <c r="Y3681" s="156" t="s">
        <v>38</v>
      </c>
      <c r="Z3681" s="156" t="s">
        <v>38</v>
      </c>
      <c r="AA3681" s="156" t="s">
        <v>38</v>
      </c>
      <c r="AB3681" s="156" t="s">
        <v>38</v>
      </c>
      <c r="AC3681" s="156" t="s">
        <v>38</v>
      </c>
      <c r="AD3681" s="96" t="s">
        <v>290</v>
      </c>
      <c r="AE3681" s="156" t="s">
        <v>38</v>
      </c>
      <c r="AF3681" s="156" t="s">
        <v>38</v>
      </c>
      <c r="AG3681" s="156" t="s">
        <v>38</v>
      </c>
      <c r="AH3681" s="156" t="s">
        <v>38</v>
      </c>
      <c r="AI3681" s="156" t="s">
        <v>38</v>
      </c>
      <c r="AJ3681" s="156" t="s">
        <v>38</v>
      </c>
      <c r="AK3681" s="156" t="s">
        <v>38</v>
      </c>
    </row>
    <row r="3682" spans="23:37" ht="16.5" customHeight="1" x14ac:dyDescent="0.25">
      <c r="W3682" s="156" t="s">
        <v>38</v>
      </c>
      <c r="X3682" s="156" t="s">
        <v>38</v>
      </c>
      <c r="Y3682" s="156" t="s">
        <v>38</v>
      </c>
      <c r="Z3682" s="156" t="s">
        <v>38</v>
      </c>
      <c r="AA3682" s="156" t="s">
        <v>38</v>
      </c>
      <c r="AB3682" s="156" t="s">
        <v>38</v>
      </c>
      <c r="AC3682" s="156" t="s">
        <v>38</v>
      </c>
      <c r="AD3682" s="96" t="s">
        <v>290</v>
      </c>
      <c r="AE3682" s="156" t="s">
        <v>38</v>
      </c>
      <c r="AF3682" s="156" t="s">
        <v>38</v>
      </c>
      <c r="AG3682" s="156" t="s">
        <v>38</v>
      </c>
      <c r="AH3682" s="156" t="s">
        <v>38</v>
      </c>
      <c r="AI3682" s="156" t="s">
        <v>38</v>
      </c>
      <c r="AJ3682" s="156" t="s">
        <v>38</v>
      </c>
      <c r="AK3682" s="156" t="s">
        <v>38</v>
      </c>
    </row>
    <row r="3683" spans="23:37" ht="16.5" customHeight="1" x14ac:dyDescent="0.25">
      <c r="W3683" s="156" t="s">
        <v>38</v>
      </c>
      <c r="X3683" s="156" t="s">
        <v>38</v>
      </c>
      <c r="Y3683" s="156" t="s">
        <v>38</v>
      </c>
      <c r="Z3683" s="156" t="s">
        <v>38</v>
      </c>
      <c r="AA3683" s="156" t="s">
        <v>38</v>
      </c>
      <c r="AB3683" s="156" t="s">
        <v>38</v>
      </c>
      <c r="AC3683" s="156" t="s">
        <v>38</v>
      </c>
      <c r="AD3683" s="96" t="s">
        <v>290</v>
      </c>
      <c r="AE3683" s="156" t="s">
        <v>38</v>
      </c>
      <c r="AF3683" s="156" t="s">
        <v>38</v>
      </c>
      <c r="AG3683" s="156" t="s">
        <v>38</v>
      </c>
      <c r="AH3683" s="156" t="s">
        <v>38</v>
      </c>
      <c r="AI3683" s="156" t="s">
        <v>38</v>
      </c>
      <c r="AJ3683" s="156" t="s">
        <v>38</v>
      </c>
      <c r="AK3683" s="156" t="s">
        <v>38</v>
      </c>
    </row>
    <row r="3684" spans="23:37" ht="16.5" customHeight="1" x14ac:dyDescent="0.25">
      <c r="W3684" s="156" t="s">
        <v>38</v>
      </c>
      <c r="X3684" s="156" t="s">
        <v>38</v>
      </c>
      <c r="Y3684" s="156" t="s">
        <v>38</v>
      </c>
      <c r="Z3684" s="156" t="s">
        <v>38</v>
      </c>
      <c r="AA3684" s="156" t="s">
        <v>38</v>
      </c>
      <c r="AB3684" s="156" t="s">
        <v>38</v>
      </c>
      <c r="AC3684" s="156" t="s">
        <v>38</v>
      </c>
      <c r="AD3684" s="96" t="s">
        <v>290</v>
      </c>
      <c r="AE3684" s="156" t="s">
        <v>38</v>
      </c>
      <c r="AF3684" s="156" t="s">
        <v>38</v>
      </c>
      <c r="AG3684" s="156" t="s">
        <v>38</v>
      </c>
      <c r="AH3684" s="156" t="s">
        <v>38</v>
      </c>
      <c r="AI3684" s="156" t="s">
        <v>38</v>
      </c>
      <c r="AJ3684" s="156" t="s">
        <v>38</v>
      </c>
      <c r="AK3684" s="156" t="s">
        <v>38</v>
      </c>
    </row>
    <row r="3685" spans="23:37" ht="16.5" customHeight="1" x14ac:dyDescent="0.25">
      <c r="W3685" s="156" t="s">
        <v>38</v>
      </c>
      <c r="X3685" s="156" t="s">
        <v>38</v>
      </c>
      <c r="Y3685" s="156" t="s">
        <v>38</v>
      </c>
      <c r="Z3685" s="156" t="s">
        <v>38</v>
      </c>
      <c r="AA3685" s="156" t="s">
        <v>38</v>
      </c>
      <c r="AB3685" s="156" t="s">
        <v>38</v>
      </c>
      <c r="AC3685" s="156" t="s">
        <v>38</v>
      </c>
      <c r="AD3685" s="96" t="s">
        <v>290</v>
      </c>
      <c r="AE3685" s="156" t="s">
        <v>38</v>
      </c>
      <c r="AF3685" s="156" t="s">
        <v>38</v>
      </c>
      <c r="AG3685" s="156" t="s">
        <v>38</v>
      </c>
      <c r="AH3685" s="156" t="s">
        <v>38</v>
      </c>
      <c r="AI3685" s="156" t="s">
        <v>38</v>
      </c>
      <c r="AJ3685" s="156" t="s">
        <v>38</v>
      </c>
      <c r="AK3685" s="156" t="s">
        <v>38</v>
      </c>
    </row>
    <row r="3686" spans="23:37" ht="16.5" customHeight="1" x14ac:dyDescent="0.25">
      <c r="W3686" s="156" t="s">
        <v>38</v>
      </c>
      <c r="X3686" s="156" t="s">
        <v>38</v>
      </c>
      <c r="Y3686" s="156" t="s">
        <v>38</v>
      </c>
      <c r="Z3686" s="156" t="s">
        <v>38</v>
      </c>
      <c r="AA3686" s="156" t="s">
        <v>38</v>
      </c>
      <c r="AB3686" s="156" t="s">
        <v>38</v>
      </c>
      <c r="AC3686" s="156" t="s">
        <v>38</v>
      </c>
      <c r="AD3686" s="96" t="s">
        <v>290</v>
      </c>
      <c r="AE3686" s="156" t="s">
        <v>38</v>
      </c>
      <c r="AF3686" s="156" t="s">
        <v>38</v>
      </c>
      <c r="AG3686" s="156" t="s">
        <v>38</v>
      </c>
      <c r="AH3686" s="156" t="s">
        <v>38</v>
      </c>
      <c r="AI3686" s="156" t="s">
        <v>38</v>
      </c>
      <c r="AJ3686" s="156" t="s">
        <v>38</v>
      </c>
      <c r="AK3686" s="156" t="s">
        <v>38</v>
      </c>
    </row>
    <row r="3687" spans="23:37" ht="16.5" customHeight="1" x14ac:dyDescent="0.25">
      <c r="W3687" s="156" t="s">
        <v>38</v>
      </c>
      <c r="X3687" s="156" t="s">
        <v>38</v>
      </c>
      <c r="Y3687" s="156" t="s">
        <v>38</v>
      </c>
      <c r="Z3687" s="156" t="s">
        <v>38</v>
      </c>
      <c r="AA3687" s="156" t="s">
        <v>38</v>
      </c>
      <c r="AB3687" s="156" t="s">
        <v>38</v>
      </c>
      <c r="AC3687" s="156" t="s">
        <v>38</v>
      </c>
      <c r="AD3687" s="96" t="s">
        <v>290</v>
      </c>
      <c r="AE3687" s="156" t="s">
        <v>38</v>
      </c>
      <c r="AF3687" s="156" t="s">
        <v>38</v>
      </c>
      <c r="AG3687" s="156" t="s">
        <v>38</v>
      </c>
      <c r="AH3687" s="156" t="s">
        <v>38</v>
      </c>
      <c r="AI3687" s="156" t="s">
        <v>38</v>
      </c>
      <c r="AJ3687" s="156" t="s">
        <v>38</v>
      </c>
      <c r="AK3687" s="156" t="s">
        <v>38</v>
      </c>
    </row>
    <row r="3688" spans="23:37" ht="16.5" customHeight="1" x14ac:dyDescent="0.25">
      <c r="W3688" s="156" t="s">
        <v>38</v>
      </c>
      <c r="X3688" s="156" t="s">
        <v>38</v>
      </c>
      <c r="Y3688" s="156" t="s">
        <v>38</v>
      </c>
      <c r="Z3688" s="156" t="s">
        <v>38</v>
      </c>
      <c r="AA3688" s="156" t="s">
        <v>38</v>
      </c>
      <c r="AB3688" s="156" t="s">
        <v>38</v>
      </c>
      <c r="AC3688" s="156" t="s">
        <v>38</v>
      </c>
      <c r="AD3688" s="96" t="s">
        <v>290</v>
      </c>
      <c r="AE3688" s="156" t="s">
        <v>38</v>
      </c>
      <c r="AF3688" s="156" t="s">
        <v>38</v>
      </c>
      <c r="AG3688" s="156" t="s">
        <v>38</v>
      </c>
      <c r="AH3688" s="156" t="s">
        <v>38</v>
      </c>
      <c r="AI3688" s="156" t="s">
        <v>38</v>
      </c>
      <c r="AJ3688" s="156" t="s">
        <v>38</v>
      </c>
      <c r="AK3688" s="156" t="s">
        <v>38</v>
      </c>
    </row>
    <row r="3689" spans="23:37" ht="16.5" customHeight="1" x14ac:dyDescent="0.25">
      <c r="W3689" s="156" t="s">
        <v>38</v>
      </c>
      <c r="X3689" s="156" t="s">
        <v>38</v>
      </c>
      <c r="Y3689" s="156" t="s">
        <v>38</v>
      </c>
      <c r="Z3689" s="156" t="s">
        <v>38</v>
      </c>
      <c r="AA3689" s="156" t="s">
        <v>38</v>
      </c>
      <c r="AB3689" s="156" t="s">
        <v>38</v>
      </c>
      <c r="AC3689" s="156" t="s">
        <v>38</v>
      </c>
      <c r="AD3689" s="96" t="s">
        <v>290</v>
      </c>
      <c r="AE3689" s="156" t="s">
        <v>38</v>
      </c>
      <c r="AF3689" s="156" t="s">
        <v>38</v>
      </c>
      <c r="AG3689" s="156" t="s">
        <v>38</v>
      </c>
      <c r="AH3689" s="156" t="s">
        <v>38</v>
      </c>
      <c r="AI3689" s="156" t="s">
        <v>38</v>
      </c>
      <c r="AJ3689" s="156" t="s">
        <v>38</v>
      </c>
      <c r="AK3689" s="156" t="s">
        <v>38</v>
      </c>
    </row>
    <row r="3690" spans="23:37" ht="16.5" customHeight="1" x14ac:dyDescent="0.25">
      <c r="W3690" s="156" t="s">
        <v>38</v>
      </c>
      <c r="X3690" s="156" t="s">
        <v>38</v>
      </c>
      <c r="Y3690" s="156" t="s">
        <v>38</v>
      </c>
      <c r="Z3690" s="156" t="s">
        <v>38</v>
      </c>
      <c r="AA3690" s="156" t="s">
        <v>38</v>
      </c>
      <c r="AB3690" s="156" t="s">
        <v>38</v>
      </c>
      <c r="AC3690" s="156" t="s">
        <v>38</v>
      </c>
      <c r="AD3690" s="96" t="s">
        <v>290</v>
      </c>
      <c r="AE3690" s="156" t="s">
        <v>38</v>
      </c>
      <c r="AF3690" s="156" t="s">
        <v>38</v>
      </c>
      <c r="AG3690" s="156" t="s">
        <v>38</v>
      </c>
      <c r="AH3690" s="156" t="s">
        <v>38</v>
      </c>
      <c r="AI3690" s="156" t="s">
        <v>38</v>
      </c>
      <c r="AJ3690" s="156" t="s">
        <v>38</v>
      </c>
      <c r="AK3690" s="156" t="s">
        <v>38</v>
      </c>
    </row>
    <row r="3691" spans="23:37" ht="16.5" customHeight="1" x14ac:dyDescent="0.25">
      <c r="W3691" s="156" t="s">
        <v>38</v>
      </c>
      <c r="X3691" s="156" t="s">
        <v>38</v>
      </c>
      <c r="Y3691" s="156" t="s">
        <v>38</v>
      </c>
      <c r="Z3691" s="156" t="s">
        <v>38</v>
      </c>
      <c r="AA3691" s="156" t="s">
        <v>38</v>
      </c>
      <c r="AB3691" s="156" t="s">
        <v>38</v>
      </c>
      <c r="AC3691" s="156" t="s">
        <v>38</v>
      </c>
      <c r="AD3691" s="96" t="s">
        <v>290</v>
      </c>
      <c r="AE3691" s="156" t="s">
        <v>38</v>
      </c>
      <c r="AF3691" s="156" t="s">
        <v>38</v>
      </c>
      <c r="AG3691" s="156" t="s">
        <v>38</v>
      </c>
      <c r="AH3691" s="156" t="s">
        <v>38</v>
      </c>
      <c r="AI3691" s="156" t="s">
        <v>38</v>
      </c>
      <c r="AJ3691" s="156" t="s">
        <v>38</v>
      </c>
      <c r="AK3691" s="156" t="s">
        <v>38</v>
      </c>
    </row>
    <row r="3692" spans="23:37" ht="16.5" customHeight="1" x14ac:dyDescent="0.25">
      <c r="W3692" s="156" t="s">
        <v>38</v>
      </c>
      <c r="X3692" s="156" t="s">
        <v>38</v>
      </c>
      <c r="Y3692" s="156" t="s">
        <v>38</v>
      </c>
      <c r="Z3692" s="156" t="s">
        <v>38</v>
      </c>
      <c r="AA3692" s="156" t="s">
        <v>38</v>
      </c>
      <c r="AB3692" s="156" t="s">
        <v>38</v>
      </c>
      <c r="AC3692" s="156" t="s">
        <v>38</v>
      </c>
      <c r="AD3692" s="96" t="s">
        <v>290</v>
      </c>
      <c r="AE3692" s="156" t="s">
        <v>38</v>
      </c>
      <c r="AF3692" s="156" t="s">
        <v>38</v>
      </c>
      <c r="AG3692" s="156" t="s">
        <v>38</v>
      </c>
      <c r="AH3692" s="156" t="s">
        <v>38</v>
      </c>
      <c r="AI3692" s="156" t="s">
        <v>38</v>
      </c>
      <c r="AJ3692" s="156" t="s">
        <v>38</v>
      </c>
      <c r="AK3692" s="156" t="s">
        <v>38</v>
      </c>
    </row>
    <row r="3693" spans="23:37" ht="16.5" customHeight="1" x14ac:dyDescent="0.25">
      <c r="W3693" s="156" t="s">
        <v>38</v>
      </c>
      <c r="X3693" s="156" t="s">
        <v>38</v>
      </c>
      <c r="Y3693" s="156" t="s">
        <v>38</v>
      </c>
      <c r="Z3693" s="156" t="s">
        <v>38</v>
      </c>
      <c r="AA3693" s="156" t="s">
        <v>38</v>
      </c>
      <c r="AB3693" s="156" t="s">
        <v>38</v>
      </c>
      <c r="AC3693" s="156" t="s">
        <v>38</v>
      </c>
      <c r="AD3693" s="96" t="s">
        <v>290</v>
      </c>
      <c r="AE3693" s="156" t="s">
        <v>38</v>
      </c>
      <c r="AF3693" s="156" t="s">
        <v>38</v>
      </c>
      <c r="AG3693" s="156" t="s">
        <v>38</v>
      </c>
      <c r="AH3693" s="156" t="s">
        <v>38</v>
      </c>
      <c r="AI3693" s="156" t="s">
        <v>38</v>
      </c>
      <c r="AJ3693" s="156" t="s">
        <v>38</v>
      </c>
      <c r="AK3693" s="156" t="s">
        <v>38</v>
      </c>
    </row>
    <row r="3694" spans="23:37" ht="16.5" customHeight="1" x14ac:dyDescent="0.25">
      <c r="W3694" s="156" t="s">
        <v>38</v>
      </c>
      <c r="X3694" s="156" t="s">
        <v>38</v>
      </c>
      <c r="Y3694" s="156" t="s">
        <v>38</v>
      </c>
      <c r="Z3694" s="156" t="s">
        <v>38</v>
      </c>
      <c r="AA3694" s="156" t="s">
        <v>38</v>
      </c>
      <c r="AB3694" s="156" t="s">
        <v>38</v>
      </c>
      <c r="AC3694" s="156" t="s">
        <v>38</v>
      </c>
      <c r="AD3694" s="96" t="s">
        <v>290</v>
      </c>
      <c r="AE3694" s="156" t="s">
        <v>38</v>
      </c>
      <c r="AF3694" s="156" t="s">
        <v>38</v>
      </c>
      <c r="AG3694" s="156" t="s">
        <v>38</v>
      </c>
      <c r="AH3694" s="156" t="s">
        <v>38</v>
      </c>
      <c r="AI3694" s="156" t="s">
        <v>38</v>
      </c>
      <c r="AJ3694" s="156" t="s">
        <v>38</v>
      </c>
      <c r="AK3694" s="156" t="s">
        <v>38</v>
      </c>
    </row>
    <row r="3695" spans="23:37" ht="16.5" customHeight="1" x14ac:dyDescent="0.25">
      <c r="W3695" s="156" t="s">
        <v>38</v>
      </c>
      <c r="X3695" s="156" t="s">
        <v>38</v>
      </c>
      <c r="Y3695" s="156" t="s">
        <v>38</v>
      </c>
      <c r="Z3695" s="156" t="s">
        <v>38</v>
      </c>
      <c r="AA3695" s="156" t="s">
        <v>38</v>
      </c>
      <c r="AB3695" s="156" t="s">
        <v>38</v>
      </c>
      <c r="AC3695" s="156" t="s">
        <v>38</v>
      </c>
      <c r="AD3695" s="96" t="s">
        <v>290</v>
      </c>
      <c r="AE3695" s="156" t="s">
        <v>38</v>
      </c>
      <c r="AF3695" s="156" t="s">
        <v>38</v>
      </c>
      <c r="AG3695" s="156" t="s">
        <v>38</v>
      </c>
      <c r="AH3695" s="156" t="s">
        <v>38</v>
      </c>
      <c r="AI3695" s="156" t="s">
        <v>38</v>
      </c>
      <c r="AJ3695" s="156" t="s">
        <v>38</v>
      </c>
      <c r="AK3695" s="156" t="s">
        <v>38</v>
      </c>
    </row>
    <row r="3696" spans="23:37" ht="16.5" customHeight="1" x14ac:dyDescent="0.25">
      <c r="W3696" s="156" t="s">
        <v>38</v>
      </c>
      <c r="X3696" s="156" t="s">
        <v>38</v>
      </c>
      <c r="Y3696" s="156" t="s">
        <v>38</v>
      </c>
      <c r="Z3696" s="156" t="s">
        <v>38</v>
      </c>
      <c r="AA3696" s="156" t="s">
        <v>38</v>
      </c>
      <c r="AB3696" s="156" t="s">
        <v>38</v>
      </c>
      <c r="AC3696" s="156" t="s">
        <v>38</v>
      </c>
      <c r="AD3696" s="96" t="s">
        <v>290</v>
      </c>
      <c r="AE3696" s="156" t="s">
        <v>38</v>
      </c>
      <c r="AF3696" s="156" t="s">
        <v>38</v>
      </c>
      <c r="AG3696" s="156" t="s">
        <v>38</v>
      </c>
      <c r="AH3696" s="156" t="s">
        <v>38</v>
      </c>
      <c r="AI3696" s="156" t="s">
        <v>38</v>
      </c>
      <c r="AJ3696" s="156" t="s">
        <v>38</v>
      </c>
      <c r="AK3696" s="156" t="s">
        <v>38</v>
      </c>
    </row>
    <row r="3697" spans="23:37" ht="16.5" customHeight="1" x14ac:dyDescent="0.25">
      <c r="W3697" s="156" t="s">
        <v>38</v>
      </c>
      <c r="X3697" s="156" t="s">
        <v>38</v>
      </c>
      <c r="Y3697" s="156" t="s">
        <v>38</v>
      </c>
      <c r="Z3697" s="156" t="s">
        <v>38</v>
      </c>
      <c r="AA3697" s="156" t="s">
        <v>38</v>
      </c>
      <c r="AB3697" s="156" t="s">
        <v>38</v>
      </c>
      <c r="AC3697" s="156" t="s">
        <v>38</v>
      </c>
      <c r="AD3697" s="96" t="s">
        <v>290</v>
      </c>
      <c r="AE3697" s="156" t="s">
        <v>38</v>
      </c>
      <c r="AF3697" s="156" t="s">
        <v>38</v>
      </c>
      <c r="AG3697" s="156" t="s">
        <v>38</v>
      </c>
      <c r="AH3697" s="156" t="s">
        <v>38</v>
      </c>
      <c r="AI3697" s="156" t="s">
        <v>38</v>
      </c>
      <c r="AJ3697" s="156" t="s">
        <v>38</v>
      </c>
      <c r="AK3697" s="156" t="s">
        <v>38</v>
      </c>
    </row>
    <row r="3698" spans="23:37" ht="16.5" customHeight="1" x14ac:dyDescent="0.25">
      <c r="W3698" s="156" t="s">
        <v>38</v>
      </c>
      <c r="X3698" s="156" t="s">
        <v>38</v>
      </c>
      <c r="Y3698" s="156" t="s">
        <v>38</v>
      </c>
      <c r="Z3698" s="156" t="s">
        <v>38</v>
      </c>
      <c r="AA3698" s="156" t="s">
        <v>38</v>
      </c>
      <c r="AB3698" s="156" t="s">
        <v>38</v>
      </c>
      <c r="AC3698" s="156" t="s">
        <v>38</v>
      </c>
      <c r="AD3698" s="96" t="s">
        <v>290</v>
      </c>
      <c r="AE3698" s="156" t="s">
        <v>38</v>
      </c>
      <c r="AF3698" s="156" t="s">
        <v>38</v>
      </c>
      <c r="AG3698" s="156" t="s">
        <v>38</v>
      </c>
      <c r="AH3698" s="156" t="s">
        <v>38</v>
      </c>
      <c r="AI3698" s="156" t="s">
        <v>38</v>
      </c>
      <c r="AJ3698" s="156" t="s">
        <v>38</v>
      </c>
      <c r="AK3698" s="156" t="s">
        <v>38</v>
      </c>
    </row>
    <row r="3699" spans="23:37" ht="16.5" customHeight="1" x14ac:dyDescent="0.25">
      <c r="W3699" s="156" t="s">
        <v>38</v>
      </c>
      <c r="X3699" s="156" t="s">
        <v>38</v>
      </c>
      <c r="Y3699" s="156" t="s">
        <v>38</v>
      </c>
      <c r="Z3699" s="156" t="s">
        <v>38</v>
      </c>
      <c r="AA3699" s="156" t="s">
        <v>38</v>
      </c>
      <c r="AB3699" s="156" t="s">
        <v>38</v>
      </c>
      <c r="AC3699" s="156" t="s">
        <v>38</v>
      </c>
      <c r="AD3699" s="96" t="s">
        <v>290</v>
      </c>
      <c r="AE3699" s="156" t="s">
        <v>38</v>
      </c>
      <c r="AF3699" s="156" t="s">
        <v>38</v>
      </c>
      <c r="AG3699" s="156" t="s">
        <v>38</v>
      </c>
      <c r="AH3699" s="156" t="s">
        <v>38</v>
      </c>
      <c r="AI3699" s="156" t="s">
        <v>38</v>
      </c>
      <c r="AJ3699" s="156" t="s">
        <v>38</v>
      </c>
      <c r="AK3699" s="156" t="s">
        <v>38</v>
      </c>
    </row>
    <row r="3700" spans="23:37" ht="16.5" customHeight="1" x14ac:dyDescent="0.25">
      <c r="W3700" s="156" t="s">
        <v>38</v>
      </c>
      <c r="X3700" s="156" t="s">
        <v>38</v>
      </c>
      <c r="Y3700" s="156" t="s">
        <v>38</v>
      </c>
      <c r="Z3700" s="156" t="s">
        <v>38</v>
      </c>
      <c r="AA3700" s="156" t="s">
        <v>38</v>
      </c>
      <c r="AB3700" s="156" t="s">
        <v>38</v>
      </c>
      <c r="AC3700" s="156" t="s">
        <v>38</v>
      </c>
      <c r="AD3700" s="96" t="s">
        <v>290</v>
      </c>
      <c r="AE3700" s="156" t="s">
        <v>38</v>
      </c>
      <c r="AF3700" s="156" t="s">
        <v>38</v>
      </c>
      <c r="AG3700" s="156" t="s">
        <v>38</v>
      </c>
      <c r="AH3700" s="156" t="s">
        <v>38</v>
      </c>
      <c r="AI3700" s="156" t="s">
        <v>38</v>
      </c>
      <c r="AJ3700" s="156" t="s">
        <v>38</v>
      </c>
      <c r="AK3700" s="156" t="s">
        <v>38</v>
      </c>
    </row>
    <row r="3701" spans="23:37" ht="16.5" customHeight="1" x14ac:dyDescent="0.25">
      <c r="W3701" s="156" t="s">
        <v>38</v>
      </c>
      <c r="X3701" s="156" t="s">
        <v>38</v>
      </c>
      <c r="Y3701" s="156" t="s">
        <v>38</v>
      </c>
      <c r="Z3701" s="156" t="s">
        <v>38</v>
      </c>
      <c r="AA3701" s="156" t="s">
        <v>38</v>
      </c>
      <c r="AB3701" s="156" t="s">
        <v>38</v>
      </c>
      <c r="AC3701" s="156" t="s">
        <v>38</v>
      </c>
      <c r="AD3701" s="96" t="s">
        <v>290</v>
      </c>
      <c r="AE3701" s="156" t="s">
        <v>38</v>
      </c>
      <c r="AF3701" s="156" t="s">
        <v>38</v>
      </c>
      <c r="AG3701" s="156" t="s">
        <v>38</v>
      </c>
      <c r="AH3701" s="156" t="s">
        <v>38</v>
      </c>
      <c r="AI3701" s="156" t="s">
        <v>38</v>
      </c>
      <c r="AJ3701" s="156" t="s">
        <v>38</v>
      </c>
      <c r="AK3701" s="156" t="s">
        <v>38</v>
      </c>
    </row>
    <row r="3702" spans="23:37" ht="16.5" customHeight="1" x14ac:dyDescent="0.25">
      <c r="W3702" s="156" t="s">
        <v>38</v>
      </c>
      <c r="X3702" s="156" t="s">
        <v>38</v>
      </c>
      <c r="Y3702" s="156" t="s">
        <v>38</v>
      </c>
      <c r="Z3702" s="156" t="s">
        <v>38</v>
      </c>
      <c r="AA3702" s="156" t="s">
        <v>38</v>
      </c>
      <c r="AB3702" s="156" t="s">
        <v>38</v>
      </c>
      <c r="AC3702" s="156" t="s">
        <v>38</v>
      </c>
      <c r="AD3702" s="96" t="s">
        <v>290</v>
      </c>
      <c r="AE3702" s="156" t="s">
        <v>38</v>
      </c>
      <c r="AF3702" s="156" t="s">
        <v>38</v>
      </c>
      <c r="AG3702" s="156" t="s">
        <v>38</v>
      </c>
      <c r="AH3702" s="156" t="s">
        <v>38</v>
      </c>
      <c r="AI3702" s="156" t="s">
        <v>38</v>
      </c>
      <c r="AJ3702" s="156" t="s">
        <v>38</v>
      </c>
      <c r="AK3702" s="156" t="s">
        <v>38</v>
      </c>
    </row>
    <row r="3703" spans="23:37" ht="16.5" customHeight="1" x14ac:dyDescent="0.25">
      <c r="W3703" s="156" t="s">
        <v>38</v>
      </c>
      <c r="X3703" s="156" t="s">
        <v>38</v>
      </c>
      <c r="Y3703" s="156" t="s">
        <v>38</v>
      </c>
      <c r="Z3703" s="156" t="s">
        <v>38</v>
      </c>
      <c r="AA3703" s="156" t="s">
        <v>38</v>
      </c>
      <c r="AB3703" s="156" t="s">
        <v>38</v>
      </c>
      <c r="AC3703" s="156" t="s">
        <v>38</v>
      </c>
      <c r="AD3703" s="96" t="s">
        <v>290</v>
      </c>
      <c r="AE3703" s="156" t="s">
        <v>38</v>
      </c>
      <c r="AF3703" s="156" t="s">
        <v>38</v>
      </c>
      <c r="AG3703" s="156" t="s">
        <v>38</v>
      </c>
      <c r="AH3703" s="156" t="s">
        <v>38</v>
      </c>
      <c r="AI3703" s="156" t="s">
        <v>38</v>
      </c>
      <c r="AJ3703" s="156" t="s">
        <v>38</v>
      </c>
      <c r="AK3703" s="156" t="s">
        <v>38</v>
      </c>
    </row>
    <row r="3704" spans="23:37" ht="16.5" customHeight="1" x14ac:dyDescent="0.25">
      <c r="W3704" s="156" t="s">
        <v>38</v>
      </c>
      <c r="X3704" s="156" t="s">
        <v>38</v>
      </c>
      <c r="Y3704" s="156" t="s">
        <v>38</v>
      </c>
      <c r="Z3704" s="156" t="s">
        <v>38</v>
      </c>
      <c r="AA3704" s="156" t="s">
        <v>38</v>
      </c>
      <c r="AB3704" s="156" t="s">
        <v>38</v>
      </c>
      <c r="AC3704" s="156" t="s">
        <v>38</v>
      </c>
      <c r="AD3704" s="96" t="s">
        <v>290</v>
      </c>
      <c r="AE3704" s="156" t="s">
        <v>38</v>
      </c>
      <c r="AF3704" s="156" t="s">
        <v>38</v>
      </c>
      <c r="AG3704" s="156" t="s">
        <v>38</v>
      </c>
      <c r="AH3704" s="156" t="s">
        <v>38</v>
      </c>
      <c r="AI3704" s="156" t="s">
        <v>38</v>
      </c>
      <c r="AJ3704" s="156" t="s">
        <v>38</v>
      </c>
      <c r="AK3704" s="156" t="s">
        <v>38</v>
      </c>
    </row>
    <row r="3705" spans="23:37" ht="16.5" customHeight="1" x14ac:dyDescent="0.25">
      <c r="W3705" s="156" t="s">
        <v>38</v>
      </c>
      <c r="X3705" s="156" t="s">
        <v>38</v>
      </c>
      <c r="Y3705" s="156" t="s">
        <v>38</v>
      </c>
      <c r="Z3705" s="156" t="s">
        <v>38</v>
      </c>
      <c r="AA3705" s="156" t="s">
        <v>38</v>
      </c>
      <c r="AB3705" s="156" t="s">
        <v>38</v>
      </c>
      <c r="AC3705" s="156" t="s">
        <v>38</v>
      </c>
      <c r="AD3705" s="96" t="s">
        <v>290</v>
      </c>
      <c r="AE3705" s="156" t="s">
        <v>38</v>
      </c>
      <c r="AF3705" s="156" t="s">
        <v>38</v>
      </c>
      <c r="AG3705" s="156" t="s">
        <v>38</v>
      </c>
      <c r="AH3705" s="156" t="s">
        <v>38</v>
      </c>
      <c r="AI3705" s="156" t="s">
        <v>38</v>
      </c>
      <c r="AJ3705" s="156" t="s">
        <v>38</v>
      </c>
      <c r="AK3705" s="156" t="s">
        <v>38</v>
      </c>
    </row>
    <row r="3706" spans="23:37" ht="16.5" customHeight="1" x14ac:dyDescent="0.25">
      <c r="W3706" s="156" t="s">
        <v>38</v>
      </c>
      <c r="X3706" s="156" t="s">
        <v>38</v>
      </c>
      <c r="Y3706" s="156" t="s">
        <v>38</v>
      </c>
      <c r="Z3706" s="156" t="s">
        <v>38</v>
      </c>
      <c r="AA3706" s="156" t="s">
        <v>38</v>
      </c>
      <c r="AB3706" s="156" t="s">
        <v>38</v>
      </c>
      <c r="AC3706" s="156" t="s">
        <v>38</v>
      </c>
      <c r="AD3706" s="96" t="s">
        <v>290</v>
      </c>
      <c r="AE3706" s="156" t="s">
        <v>38</v>
      </c>
      <c r="AF3706" s="156" t="s">
        <v>38</v>
      </c>
      <c r="AG3706" s="156" t="s">
        <v>38</v>
      </c>
      <c r="AH3706" s="156" t="s">
        <v>38</v>
      </c>
      <c r="AI3706" s="156" t="s">
        <v>38</v>
      </c>
      <c r="AJ3706" s="156" t="s">
        <v>38</v>
      </c>
      <c r="AK3706" s="156" t="s">
        <v>38</v>
      </c>
    </row>
    <row r="3707" spans="23:37" ht="16.5" customHeight="1" x14ac:dyDescent="0.25">
      <c r="W3707" s="156" t="s">
        <v>38</v>
      </c>
      <c r="X3707" s="156" t="s">
        <v>38</v>
      </c>
      <c r="Y3707" s="156" t="s">
        <v>38</v>
      </c>
      <c r="Z3707" s="156" t="s">
        <v>38</v>
      </c>
      <c r="AA3707" s="156" t="s">
        <v>38</v>
      </c>
      <c r="AB3707" s="156" t="s">
        <v>38</v>
      </c>
      <c r="AC3707" s="156" t="s">
        <v>38</v>
      </c>
      <c r="AD3707" s="96" t="s">
        <v>290</v>
      </c>
      <c r="AE3707" s="156" t="s">
        <v>38</v>
      </c>
      <c r="AF3707" s="156" t="s">
        <v>38</v>
      </c>
      <c r="AG3707" s="156" t="s">
        <v>38</v>
      </c>
      <c r="AH3707" s="156" t="s">
        <v>38</v>
      </c>
      <c r="AI3707" s="156" t="s">
        <v>38</v>
      </c>
      <c r="AJ3707" s="156" t="s">
        <v>38</v>
      </c>
      <c r="AK3707" s="156" t="s">
        <v>38</v>
      </c>
    </row>
    <row r="3708" spans="23:37" ht="16.5" customHeight="1" x14ac:dyDescent="0.25">
      <c r="W3708" s="156" t="s">
        <v>38</v>
      </c>
      <c r="X3708" s="156" t="s">
        <v>38</v>
      </c>
      <c r="Y3708" s="156" t="s">
        <v>38</v>
      </c>
      <c r="Z3708" s="156" t="s">
        <v>38</v>
      </c>
      <c r="AA3708" s="156" t="s">
        <v>38</v>
      </c>
      <c r="AB3708" s="156" t="s">
        <v>38</v>
      </c>
      <c r="AC3708" s="156" t="s">
        <v>38</v>
      </c>
      <c r="AD3708" s="96" t="s">
        <v>290</v>
      </c>
      <c r="AE3708" s="156" t="s">
        <v>38</v>
      </c>
      <c r="AF3708" s="156" t="s">
        <v>38</v>
      </c>
      <c r="AG3708" s="156" t="s">
        <v>38</v>
      </c>
      <c r="AH3708" s="156" t="s">
        <v>38</v>
      </c>
      <c r="AI3708" s="156" t="s">
        <v>38</v>
      </c>
      <c r="AJ3708" s="156" t="s">
        <v>38</v>
      </c>
      <c r="AK3708" s="156" t="s">
        <v>38</v>
      </c>
    </row>
    <row r="3709" spans="23:37" ht="16.5" customHeight="1" x14ac:dyDescent="0.25">
      <c r="W3709" s="156" t="s">
        <v>38</v>
      </c>
      <c r="X3709" s="156" t="s">
        <v>38</v>
      </c>
      <c r="Y3709" s="156" t="s">
        <v>38</v>
      </c>
      <c r="Z3709" s="156" t="s">
        <v>38</v>
      </c>
      <c r="AA3709" s="156" t="s">
        <v>38</v>
      </c>
      <c r="AB3709" s="156" t="s">
        <v>38</v>
      </c>
      <c r="AC3709" s="156" t="s">
        <v>38</v>
      </c>
      <c r="AD3709" s="96" t="s">
        <v>290</v>
      </c>
      <c r="AE3709" s="156" t="s">
        <v>38</v>
      </c>
      <c r="AF3709" s="156" t="s">
        <v>38</v>
      </c>
      <c r="AG3709" s="156" t="s">
        <v>38</v>
      </c>
      <c r="AH3709" s="156" t="s">
        <v>38</v>
      </c>
      <c r="AI3709" s="156" t="s">
        <v>38</v>
      </c>
      <c r="AJ3709" s="156" t="s">
        <v>38</v>
      </c>
      <c r="AK3709" s="156" t="s">
        <v>38</v>
      </c>
    </row>
    <row r="3710" spans="23:37" ht="16.5" customHeight="1" x14ac:dyDescent="0.25">
      <c r="W3710" s="156" t="s">
        <v>38</v>
      </c>
      <c r="X3710" s="156" t="s">
        <v>38</v>
      </c>
      <c r="Y3710" s="156" t="s">
        <v>38</v>
      </c>
      <c r="Z3710" s="156" t="s">
        <v>38</v>
      </c>
      <c r="AA3710" s="156" t="s">
        <v>38</v>
      </c>
      <c r="AB3710" s="156" t="s">
        <v>38</v>
      </c>
      <c r="AC3710" s="156" t="s">
        <v>38</v>
      </c>
      <c r="AD3710" s="96" t="s">
        <v>290</v>
      </c>
      <c r="AE3710" s="156" t="s">
        <v>38</v>
      </c>
      <c r="AF3710" s="156" t="s">
        <v>38</v>
      </c>
      <c r="AG3710" s="156" t="s">
        <v>38</v>
      </c>
      <c r="AH3710" s="156" t="s">
        <v>38</v>
      </c>
      <c r="AI3710" s="156" t="s">
        <v>38</v>
      </c>
      <c r="AJ3710" s="156" t="s">
        <v>38</v>
      </c>
      <c r="AK3710" s="156" t="s">
        <v>38</v>
      </c>
    </row>
    <row r="3711" spans="23:37" ht="16.5" customHeight="1" x14ac:dyDescent="0.25">
      <c r="W3711" s="156" t="s">
        <v>38</v>
      </c>
      <c r="X3711" s="156" t="s">
        <v>38</v>
      </c>
      <c r="Y3711" s="156" t="s">
        <v>38</v>
      </c>
      <c r="Z3711" s="156" t="s">
        <v>38</v>
      </c>
      <c r="AA3711" s="156" t="s">
        <v>38</v>
      </c>
      <c r="AB3711" s="156" t="s">
        <v>38</v>
      </c>
      <c r="AC3711" s="156" t="s">
        <v>38</v>
      </c>
      <c r="AD3711" s="96" t="s">
        <v>290</v>
      </c>
      <c r="AE3711" s="156" t="s">
        <v>38</v>
      </c>
      <c r="AF3711" s="156" t="s">
        <v>38</v>
      </c>
      <c r="AG3711" s="156" t="s">
        <v>38</v>
      </c>
      <c r="AH3711" s="156" t="s">
        <v>38</v>
      </c>
      <c r="AI3711" s="156" t="s">
        <v>38</v>
      </c>
      <c r="AJ3711" s="156" t="s">
        <v>38</v>
      </c>
      <c r="AK3711" s="156" t="s">
        <v>38</v>
      </c>
    </row>
    <row r="3712" spans="23:37" ht="16.5" customHeight="1" x14ac:dyDescent="0.25">
      <c r="W3712" s="156" t="s">
        <v>38</v>
      </c>
      <c r="X3712" s="156" t="s">
        <v>38</v>
      </c>
      <c r="Y3712" s="156" t="s">
        <v>38</v>
      </c>
      <c r="Z3712" s="156" t="s">
        <v>38</v>
      </c>
      <c r="AA3712" s="156" t="s">
        <v>38</v>
      </c>
      <c r="AB3712" s="156" t="s">
        <v>38</v>
      </c>
      <c r="AC3712" s="156" t="s">
        <v>38</v>
      </c>
      <c r="AD3712" s="96" t="s">
        <v>290</v>
      </c>
      <c r="AE3712" s="156" t="s">
        <v>38</v>
      </c>
      <c r="AF3712" s="156" t="s">
        <v>38</v>
      </c>
      <c r="AG3712" s="156" t="s">
        <v>38</v>
      </c>
      <c r="AH3712" s="156" t="s">
        <v>38</v>
      </c>
      <c r="AI3712" s="156" t="s">
        <v>38</v>
      </c>
      <c r="AJ3712" s="156" t="s">
        <v>38</v>
      </c>
      <c r="AK3712" s="156" t="s">
        <v>38</v>
      </c>
    </row>
    <row r="3713" spans="23:37" ht="16.5" customHeight="1" x14ac:dyDescent="0.25">
      <c r="W3713" s="156" t="s">
        <v>38</v>
      </c>
      <c r="X3713" s="156" t="s">
        <v>38</v>
      </c>
      <c r="Y3713" s="156" t="s">
        <v>38</v>
      </c>
      <c r="Z3713" s="156" t="s">
        <v>38</v>
      </c>
      <c r="AA3713" s="156" t="s">
        <v>38</v>
      </c>
      <c r="AB3713" s="156" t="s">
        <v>38</v>
      </c>
      <c r="AC3713" s="156" t="s">
        <v>38</v>
      </c>
      <c r="AD3713" s="96" t="s">
        <v>290</v>
      </c>
      <c r="AE3713" s="156" t="s">
        <v>38</v>
      </c>
      <c r="AF3713" s="156" t="s">
        <v>38</v>
      </c>
      <c r="AG3713" s="156" t="s">
        <v>38</v>
      </c>
      <c r="AH3713" s="156" t="s">
        <v>38</v>
      </c>
      <c r="AI3713" s="156" t="s">
        <v>38</v>
      </c>
      <c r="AJ3713" s="156" t="s">
        <v>38</v>
      </c>
      <c r="AK3713" s="156" t="s">
        <v>38</v>
      </c>
    </row>
    <row r="3714" spans="23:37" ht="16.5" customHeight="1" x14ac:dyDescent="0.25">
      <c r="W3714" s="156" t="s">
        <v>38</v>
      </c>
      <c r="X3714" s="156" t="s">
        <v>38</v>
      </c>
      <c r="Y3714" s="156" t="s">
        <v>38</v>
      </c>
      <c r="Z3714" s="156" t="s">
        <v>38</v>
      </c>
      <c r="AA3714" s="156" t="s">
        <v>38</v>
      </c>
      <c r="AB3714" s="156" t="s">
        <v>38</v>
      </c>
      <c r="AC3714" s="156" t="s">
        <v>38</v>
      </c>
      <c r="AD3714" s="96" t="s">
        <v>290</v>
      </c>
      <c r="AE3714" s="156" t="s">
        <v>38</v>
      </c>
      <c r="AF3714" s="156" t="s">
        <v>38</v>
      </c>
      <c r="AG3714" s="156" t="s">
        <v>38</v>
      </c>
      <c r="AH3714" s="156" t="s">
        <v>38</v>
      </c>
      <c r="AI3714" s="156" t="s">
        <v>38</v>
      </c>
      <c r="AJ3714" s="156" t="s">
        <v>38</v>
      </c>
      <c r="AK3714" s="156" t="s">
        <v>38</v>
      </c>
    </row>
    <row r="3715" spans="23:37" ht="16.5" customHeight="1" x14ac:dyDescent="0.25">
      <c r="W3715" s="156" t="s">
        <v>38</v>
      </c>
      <c r="X3715" s="156" t="s">
        <v>38</v>
      </c>
      <c r="Y3715" s="156" t="s">
        <v>38</v>
      </c>
      <c r="Z3715" s="156" t="s">
        <v>38</v>
      </c>
      <c r="AA3715" s="156" t="s">
        <v>38</v>
      </c>
      <c r="AB3715" s="156" t="s">
        <v>38</v>
      </c>
      <c r="AC3715" s="156" t="s">
        <v>38</v>
      </c>
      <c r="AD3715" s="96" t="s">
        <v>290</v>
      </c>
      <c r="AE3715" s="156" t="s">
        <v>38</v>
      </c>
      <c r="AF3715" s="156" t="s">
        <v>38</v>
      </c>
      <c r="AG3715" s="156" t="s">
        <v>38</v>
      </c>
      <c r="AH3715" s="156" t="s">
        <v>38</v>
      </c>
      <c r="AI3715" s="156" t="s">
        <v>38</v>
      </c>
      <c r="AJ3715" s="156" t="s">
        <v>38</v>
      </c>
      <c r="AK3715" s="156" t="s">
        <v>38</v>
      </c>
    </row>
    <row r="3716" spans="23:37" ht="16.5" customHeight="1" x14ac:dyDescent="0.25">
      <c r="W3716" s="156" t="s">
        <v>38</v>
      </c>
      <c r="X3716" s="156" t="s">
        <v>38</v>
      </c>
      <c r="Y3716" s="156" t="s">
        <v>38</v>
      </c>
      <c r="Z3716" s="156" t="s">
        <v>38</v>
      </c>
      <c r="AA3716" s="156" t="s">
        <v>38</v>
      </c>
      <c r="AB3716" s="156" t="s">
        <v>38</v>
      </c>
      <c r="AC3716" s="156" t="s">
        <v>38</v>
      </c>
      <c r="AD3716" s="96" t="s">
        <v>290</v>
      </c>
      <c r="AE3716" s="156" t="s">
        <v>38</v>
      </c>
      <c r="AF3716" s="156" t="s">
        <v>38</v>
      </c>
      <c r="AG3716" s="156" t="s">
        <v>38</v>
      </c>
      <c r="AH3716" s="156" t="s">
        <v>38</v>
      </c>
      <c r="AI3716" s="156" t="s">
        <v>38</v>
      </c>
      <c r="AJ3716" s="156" t="s">
        <v>38</v>
      </c>
      <c r="AK3716" s="156" t="s">
        <v>38</v>
      </c>
    </row>
    <row r="3717" spans="23:37" ht="16.5" customHeight="1" x14ac:dyDescent="0.25">
      <c r="W3717" s="156" t="s">
        <v>38</v>
      </c>
      <c r="X3717" s="156" t="s">
        <v>38</v>
      </c>
      <c r="Y3717" s="156" t="s">
        <v>38</v>
      </c>
      <c r="Z3717" s="156" t="s">
        <v>38</v>
      </c>
      <c r="AA3717" s="156" t="s">
        <v>38</v>
      </c>
      <c r="AB3717" s="156" t="s">
        <v>38</v>
      </c>
      <c r="AC3717" s="156" t="s">
        <v>38</v>
      </c>
      <c r="AD3717" s="96" t="s">
        <v>290</v>
      </c>
      <c r="AE3717" s="156" t="s">
        <v>38</v>
      </c>
      <c r="AF3717" s="156" t="s">
        <v>38</v>
      </c>
      <c r="AG3717" s="156" t="s">
        <v>38</v>
      </c>
      <c r="AH3717" s="156" t="s">
        <v>38</v>
      </c>
      <c r="AI3717" s="156" t="s">
        <v>38</v>
      </c>
      <c r="AJ3717" s="156" t="s">
        <v>38</v>
      </c>
      <c r="AK3717" s="156" t="s">
        <v>38</v>
      </c>
    </row>
    <row r="3718" spans="23:37" ht="16.5" customHeight="1" x14ac:dyDescent="0.25">
      <c r="W3718" s="156" t="s">
        <v>38</v>
      </c>
      <c r="X3718" s="156" t="s">
        <v>38</v>
      </c>
      <c r="Y3718" s="156" t="s">
        <v>38</v>
      </c>
      <c r="Z3718" s="156" t="s">
        <v>38</v>
      </c>
      <c r="AA3718" s="156" t="s">
        <v>38</v>
      </c>
      <c r="AB3718" s="156" t="s">
        <v>38</v>
      </c>
      <c r="AC3718" s="156" t="s">
        <v>38</v>
      </c>
      <c r="AD3718" s="96" t="s">
        <v>290</v>
      </c>
      <c r="AE3718" s="156" t="s">
        <v>38</v>
      </c>
      <c r="AF3718" s="156" t="s">
        <v>38</v>
      </c>
      <c r="AG3718" s="156" t="s">
        <v>38</v>
      </c>
      <c r="AH3718" s="156" t="s">
        <v>38</v>
      </c>
      <c r="AI3718" s="156" t="s">
        <v>38</v>
      </c>
      <c r="AJ3718" s="156" t="s">
        <v>38</v>
      </c>
      <c r="AK3718" s="156" t="s">
        <v>38</v>
      </c>
    </row>
    <row r="3719" spans="23:37" ht="16.5" customHeight="1" x14ac:dyDescent="0.25">
      <c r="W3719" s="156" t="s">
        <v>38</v>
      </c>
      <c r="X3719" s="156" t="s">
        <v>38</v>
      </c>
      <c r="Y3719" s="156" t="s">
        <v>38</v>
      </c>
      <c r="Z3719" s="156" t="s">
        <v>38</v>
      </c>
      <c r="AA3719" s="156" t="s">
        <v>38</v>
      </c>
      <c r="AB3719" s="156" t="s">
        <v>38</v>
      </c>
      <c r="AC3719" s="156" t="s">
        <v>38</v>
      </c>
      <c r="AD3719" s="96" t="s">
        <v>290</v>
      </c>
      <c r="AE3719" s="156" t="s">
        <v>38</v>
      </c>
      <c r="AF3719" s="156" t="s">
        <v>38</v>
      </c>
      <c r="AG3719" s="156" t="s">
        <v>38</v>
      </c>
      <c r="AH3719" s="156" t="s">
        <v>38</v>
      </c>
      <c r="AI3719" s="156" t="s">
        <v>38</v>
      </c>
      <c r="AJ3719" s="156" t="s">
        <v>38</v>
      </c>
      <c r="AK3719" s="156" t="s">
        <v>38</v>
      </c>
    </row>
    <row r="3720" spans="23:37" ht="16.5" customHeight="1" x14ac:dyDescent="0.25">
      <c r="W3720" s="156" t="s">
        <v>38</v>
      </c>
      <c r="X3720" s="156" t="s">
        <v>38</v>
      </c>
      <c r="Y3720" s="156" t="s">
        <v>38</v>
      </c>
      <c r="Z3720" s="156" t="s">
        <v>38</v>
      </c>
      <c r="AA3720" s="156" t="s">
        <v>38</v>
      </c>
      <c r="AB3720" s="156" t="s">
        <v>38</v>
      </c>
      <c r="AC3720" s="156" t="s">
        <v>38</v>
      </c>
      <c r="AD3720" s="96" t="s">
        <v>290</v>
      </c>
      <c r="AE3720" s="156" t="s">
        <v>38</v>
      </c>
      <c r="AF3720" s="156" t="s">
        <v>38</v>
      </c>
      <c r="AG3720" s="156" t="s">
        <v>38</v>
      </c>
      <c r="AH3720" s="156" t="s">
        <v>38</v>
      </c>
      <c r="AI3720" s="156" t="s">
        <v>38</v>
      </c>
      <c r="AJ3720" s="156" t="s">
        <v>38</v>
      </c>
      <c r="AK3720" s="156" t="s">
        <v>38</v>
      </c>
    </row>
    <row r="3721" spans="23:37" ht="16.5" customHeight="1" x14ac:dyDescent="0.25">
      <c r="W3721" s="156" t="s">
        <v>38</v>
      </c>
      <c r="X3721" s="156" t="s">
        <v>38</v>
      </c>
      <c r="Y3721" s="156" t="s">
        <v>38</v>
      </c>
      <c r="Z3721" s="156" t="s">
        <v>38</v>
      </c>
      <c r="AA3721" s="156" t="s">
        <v>38</v>
      </c>
      <c r="AB3721" s="156" t="s">
        <v>38</v>
      </c>
      <c r="AC3721" s="156" t="s">
        <v>38</v>
      </c>
      <c r="AD3721" s="96" t="s">
        <v>290</v>
      </c>
      <c r="AE3721" s="156" t="s">
        <v>38</v>
      </c>
      <c r="AF3721" s="156" t="s">
        <v>38</v>
      </c>
      <c r="AG3721" s="156" t="s">
        <v>38</v>
      </c>
      <c r="AH3721" s="156" t="s">
        <v>38</v>
      </c>
      <c r="AI3721" s="156" t="s">
        <v>38</v>
      </c>
      <c r="AJ3721" s="156" t="s">
        <v>38</v>
      </c>
      <c r="AK3721" s="156" t="s">
        <v>38</v>
      </c>
    </row>
    <row r="3722" spans="23:37" ht="16.5" customHeight="1" x14ac:dyDescent="0.25">
      <c r="W3722" s="156" t="s">
        <v>38</v>
      </c>
      <c r="X3722" s="156" t="s">
        <v>38</v>
      </c>
      <c r="Y3722" s="156" t="s">
        <v>38</v>
      </c>
      <c r="Z3722" s="156" t="s">
        <v>38</v>
      </c>
      <c r="AA3722" s="156" t="s">
        <v>38</v>
      </c>
      <c r="AB3722" s="156" t="s">
        <v>38</v>
      </c>
      <c r="AC3722" s="156" t="s">
        <v>38</v>
      </c>
      <c r="AD3722" s="96" t="s">
        <v>290</v>
      </c>
      <c r="AE3722" s="156" t="s">
        <v>38</v>
      </c>
      <c r="AF3722" s="156" t="s">
        <v>38</v>
      </c>
      <c r="AG3722" s="156" t="s">
        <v>38</v>
      </c>
      <c r="AH3722" s="156" t="s">
        <v>38</v>
      </c>
      <c r="AI3722" s="156" t="s">
        <v>38</v>
      </c>
      <c r="AJ3722" s="156" t="s">
        <v>38</v>
      </c>
      <c r="AK3722" s="156" t="s">
        <v>38</v>
      </c>
    </row>
    <row r="3723" spans="23:37" ht="16.5" customHeight="1" x14ac:dyDescent="0.25">
      <c r="W3723" s="156" t="s">
        <v>38</v>
      </c>
      <c r="X3723" s="156" t="s">
        <v>38</v>
      </c>
      <c r="Y3723" s="156" t="s">
        <v>38</v>
      </c>
      <c r="Z3723" s="156" t="s">
        <v>38</v>
      </c>
      <c r="AA3723" s="156" t="s">
        <v>38</v>
      </c>
      <c r="AB3723" s="156" t="s">
        <v>38</v>
      </c>
      <c r="AC3723" s="156" t="s">
        <v>38</v>
      </c>
      <c r="AD3723" s="96" t="s">
        <v>290</v>
      </c>
      <c r="AE3723" s="156" t="s">
        <v>38</v>
      </c>
      <c r="AF3723" s="156" t="s">
        <v>38</v>
      </c>
      <c r="AG3723" s="156" t="s">
        <v>38</v>
      </c>
      <c r="AH3723" s="156" t="s">
        <v>38</v>
      </c>
      <c r="AI3723" s="156" t="s">
        <v>38</v>
      </c>
      <c r="AJ3723" s="156" t="s">
        <v>38</v>
      </c>
      <c r="AK3723" s="156" t="s">
        <v>38</v>
      </c>
    </row>
    <row r="3724" spans="23:37" ht="16.5" customHeight="1" x14ac:dyDescent="0.25">
      <c r="W3724" s="156" t="s">
        <v>38</v>
      </c>
      <c r="X3724" s="156" t="s">
        <v>38</v>
      </c>
      <c r="Y3724" s="156" t="s">
        <v>38</v>
      </c>
      <c r="Z3724" s="156" t="s">
        <v>38</v>
      </c>
      <c r="AA3724" s="156" t="s">
        <v>38</v>
      </c>
      <c r="AB3724" s="156" t="s">
        <v>38</v>
      </c>
      <c r="AC3724" s="156" t="s">
        <v>38</v>
      </c>
      <c r="AD3724" s="96" t="s">
        <v>290</v>
      </c>
      <c r="AE3724" s="156" t="s">
        <v>38</v>
      </c>
      <c r="AF3724" s="156" t="s">
        <v>38</v>
      </c>
      <c r="AG3724" s="156" t="s">
        <v>38</v>
      </c>
      <c r="AH3724" s="156" t="s">
        <v>38</v>
      </c>
      <c r="AI3724" s="156" t="s">
        <v>38</v>
      </c>
      <c r="AJ3724" s="156" t="s">
        <v>38</v>
      </c>
      <c r="AK3724" s="156" t="s">
        <v>38</v>
      </c>
    </row>
    <row r="3725" spans="23:37" ht="16.5" customHeight="1" x14ac:dyDescent="0.25">
      <c r="W3725" s="156" t="s">
        <v>38</v>
      </c>
      <c r="X3725" s="156" t="s">
        <v>38</v>
      </c>
      <c r="Y3725" s="156" t="s">
        <v>38</v>
      </c>
      <c r="Z3725" s="156" t="s">
        <v>38</v>
      </c>
      <c r="AA3725" s="156" t="s">
        <v>38</v>
      </c>
      <c r="AB3725" s="156" t="s">
        <v>38</v>
      </c>
      <c r="AC3725" s="156" t="s">
        <v>38</v>
      </c>
      <c r="AD3725" s="96" t="s">
        <v>290</v>
      </c>
      <c r="AE3725" s="156" t="s">
        <v>38</v>
      </c>
      <c r="AF3725" s="156" t="s">
        <v>38</v>
      </c>
      <c r="AG3725" s="156" t="s">
        <v>38</v>
      </c>
      <c r="AH3725" s="156" t="s">
        <v>38</v>
      </c>
      <c r="AI3725" s="156" t="s">
        <v>38</v>
      </c>
      <c r="AJ3725" s="156" t="s">
        <v>38</v>
      </c>
      <c r="AK3725" s="156" t="s">
        <v>38</v>
      </c>
    </row>
    <row r="3726" spans="23:37" ht="16.5" customHeight="1" x14ac:dyDescent="0.25">
      <c r="W3726" s="156" t="s">
        <v>38</v>
      </c>
      <c r="X3726" s="156" t="s">
        <v>38</v>
      </c>
      <c r="Y3726" s="156" t="s">
        <v>38</v>
      </c>
      <c r="Z3726" s="156" t="s">
        <v>38</v>
      </c>
      <c r="AA3726" s="156" t="s">
        <v>38</v>
      </c>
      <c r="AB3726" s="156" t="s">
        <v>38</v>
      </c>
      <c r="AC3726" s="156" t="s">
        <v>38</v>
      </c>
      <c r="AD3726" s="96" t="s">
        <v>290</v>
      </c>
      <c r="AE3726" s="156" t="s">
        <v>38</v>
      </c>
      <c r="AF3726" s="156" t="s">
        <v>38</v>
      </c>
      <c r="AG3726" s="156" t="s">
        <v>38</v>
      </c>
      <c r="AH3726" s="156" t="s">
        <v>38</v>
      </c>
      <c r="AI3726" s="156" t="s">
        <v>38</v>
      </c>
      <c r="AJ3726" s="156" t="s">
        <v>38</v>
      </c>
      <c r="AK3726" s="156" t="s">
        <v>38</v>
      </c>
    </row>
    <row r="3727" spans="23:37" ht="16.5" customHeight="1" x14ac:dyDescent="0.25">
      <c r="W3727" s="156" t="s">
        <v>38</v>
      </c>
      <c r="X3727" s="156" t="s">
        <v>38</v>
      </c>
      <c r="Y3727" s="156" t="s">
        <v>38</v>
      </c>
      <c r="Z3727" s="156" t="s">
        <v>38</v>
      </c>
      <c r="AA3727" s="156" t="s">
        <v>38</v>
      </c>
      <c r="AB3727" s="156" t="s">
        <v>38</v>
      </c>
      <c r="AC3727" s="156" t="s">
        <v>38</v>
      </c>
      <c r="AD3727" s="96" t="s">
        <v>290</v>
      </c>
      <c r="AE3727" s="156" t="s">
        <v>38</v>
      </c>
      <c r="AF3727" s="156" t="s">
        <v>38</v>
      </c>
      <c r="AG3727" s="156" t="s">
        <v>38</v>
      </c>
      <c r="AH3727" s="156" t="s">
        <v>38</v>
      </c>
      <c r="AI3727" s="156" t="s">
        <v>38</v>
      </c>
      <c r="AJ3727" s="156" t="s">
        <v>38</v>
      </c>
      <c r="AK3727" s="156" t="s">
        <v>38</v>
      </c>
    </row>
    <row r="3728" spans="23:37" ht="16.5" customHeight="1" x14ac:dyDescent="0.25">
      <c r="W3728" s="156" t="s">
        <v>38</v>
      </c>
      <c r="X3728" s="156" t="s">
        <v>38</v>
      </c>
      <c r="Y3728" s="156" t="s">
        <v>38</v>
      </c>
      <c r="Z3728" s="156" t="s">
        <v>38</v>
      </c>
      <c r="AA3728" s="156" t="s">
        <v>38</v>
      </c>
      <c r="AB3728" s="156" t="s">
        <v>38</v>
      </c>
      <c r="AC3728" s="156" t="s">
        <v>38</v>
      </c>
      <c r="AD3728" s="96" t="s">
        <v>290</v>
      </c>
      <c r="AE3728" s="156" t="s">
        <v>38</v>
      </c>
      <c r="AF3728" s="156" t="s">
        <v>38</v>
      </c>
      <c r="AG3728" s="156" t="s">
        <v>38</v>
      </c>
      <c r="AH3728" s="156" t="s">
        <v>38</v>
      </c>
      <c r="AI3728" s="156" t="s">
        <v>38</v>
      </c>
      <c r="AJ3728" s="156" t="s">
        <v>38</v>
      </c>
      <c r="AK3728" s="156" t="s">
        <v>38</v>
      </c>
    </row>
    <row r="3729" spans="23:37" ht="16.5" customHeight="1" x14ac:dyDescent="0.25">
      <c r="W3729" s="156" t="s">
        <v>38</v>
      </c>
      <c r="X3729" s="156" t="s">
        <v>38</v>
      </c>
      <c r="Y3729" s="156" t="s">
        <v>38</v>
      </c>
      <c r="Z3729" s="156" t="s">
        <v>38</v>
      </c>
      <c r="AA3729" s="156" t="s">
        <v>38</v>
      </c>
      <c r="AB3729" s="156" t="s">
        <v>38</v>
      </c>
      <c r="AC3729" s="156" t="s">
        <v>38</v>
      </c>
      <c r="AD3729" s="96" t="s">
        <v>290</v>
      </c>
      <c r="AE3729" s="156" t="s">
        <v>38</v>
      </c>
      <c r="AF3729" s="156" t="s">
        <v>38</v>
      </c>
      <c r="AG3729" s="156" t="s">
        <v>38</v>
      </c>
      <c r="AH3729" s="156" t="s">
        <v>38</v>
      </c>
      <c r="AI3729" s="156" t="s">
        <v>38</v>
      </c>
      <c r="AJ3729" s="156" t="s">
        <v>38</v>
      </c>
      <c r="AK3729" s="156" t="s">
        <v>38</v>
      </c>
    </row>
    <row r="3730" spans="23:37" ht="16.5" customHeight="1" x14ac:dyDescent="0.25">
      <c r="W3730" s="156" t="s">
        <v>38</v>
      </c>
      <c r="X3730" s="156" t="s">
        <v>38</v>
      </c>
      <c r="Y3730" s="156" t="s">
        <v>38</v>
      </c>
      <c r="Z3730" s="156" t="s">
        <v>38</v>
      </c>
      <c r="AA3730" s="156" t="s">
        <v>38</v>
      </c>
      <c r="AB3730" s="156" t="s">
        <v>38</v>
      </c>
      <c r="AC3730" s="156" t="s">
        <v>38</v>
      </c>
      <c r="AD3730" s="96" t="s">
        <v>290</v>
      </c>
      <c r="AE3730" s="156" t="s">
        <v>38</v>
      </c>
      <c r="AF3730" s="156" t="s">
        <v>38</v>
      </c>
      <c r="AG3730" s="156" t="s">
        <v>38</v>
      </c>
      <c r="AH3730" s="156" t="s">
        <v>38</v>
      </c>
      <c r="AI3730" s="156" t="s">
        <v>38</v>
      </c>
      <c r="AJ3730" s="156" t="s">
        <v>38</v>
      </c>
      <c r="AK3730" s="156" t="s">
        <v>38</v>
      </c>
    </row>
    <row r="3731" spans="23:37" ht="16.5" customHeight="1" x14ac:dyDescent="0.25">
      <c r="W3731" s="156" t="s">
        <v>38</v>
      </c>
      <c r="X3731" s="156" t="s">
        <v>38</v>
      </c>
      <c r="Y3731" s="156" t="s">
        <v>38</v>
      </c>
      <c r="Z3731" s="156" t="s">
        <v>38</v>
      </c>
      <c r="AA3731" s="156" t="s">
        <v>38</v>
      </c>
      <c r="AB3731" s="156" t="s">
        <v>38</v>
      </c>
      <c r="AC3731" s="156" t="s">
        <v>38</v>
      </c>
      <c r="AD3731" s="96" t="s">
        <v>290</v>
      </c>
      <c r="AE3731" s="156" t="s">
        <v>38</v>
      </c>
      <c r="AF3731" s="156" t="s">
        <v>38</v>
      </c>
      <c r="AG3731" s="156" t="s">
        <v>38</v>
      </c>
      <c r="AH3731" s="156" t="s">
        <v>38</v>
      </c>
      <c r="AI3731" s="156" t="s">
        <v>38</v>
      </c>
      <c r="AJ3731" s="156" t="s">
        <v>38</v>
      </c>
      <c r="AK3731" s="156" t="s">
        <v>38</v>
      </c>
    </row>
    <row r="3732" spans="23:37" ht="16.5" customHeight="1" x14ac:dyDescent="0.25">
      <c r="W3732" s="156" t="s">
        <v>38</v>
      </c>
      <c r="X3732" s="156" t="s">
        <v>38</v>
      </c>
      <c r="Y3732" s="156" t="s">
        <v>38</v>
      </c>
      <c r="Z3732" s="156" t="s">
        <v>38</v>
      </c>
      <c r="AA3732" s="156" t="s">
        <v>38</v>
      </c>
      <c r="AB3732" s="156" t="s">
        <v>38</v>
      </c>
      <c r="AC3732" s="156" t="s">
        <v>38</v>
      </c>
      <c r="AD3732" s="96" t="s">
        <v>290</v>
      </c>
      <c r="AE3732" s="156" t="s">
        <v>38</v>
      </c>
      <c r="AF3732" s="156" t="s">
        <v>38</v>
      </c>
      <c r="AG3732" s="156" t="s">
        <v>38</v>
      </c>
      <c r="AH3732" s="156" t="s">
        <v>38</v>
      </c>
      <c r="AI3732" s="156" t="s">
        <v>38</v>
      </c>
      <c r="AJ3732" s="156" t="s">
        <v>38</v>
      </c>
      <c r="AK3732" s="156" t="s">
        <v>38</v>
      </c>
    </row>
    <row r="3733" spans="23:37" ht="16.5" customHeight="1" x14ac:dyDescent="0.25">
      <c r="W3733" s="156" t="s">
        <v>38</v>
      </c>
      <c r="X3733" s="156" t="s">
        <v>38</v>
      </c>
      <c r="Y3733" s="156" t="s">
        <v>38</v>
      </c>
      <c r="Z3733" s="156" t="s">
        <v>38</v>
      </c>
      <c r="AA3733" s="156" t="s">
        <v>38</v>
      </c>
      <c r="AB3733" s="156" t="s">
        <v>38</v>
      </c>
      <c r="AC3733" s="156" t="s">
        <v>38</v>
      </c>
      <c r="AD3733" s="96" t="s">
        <v>290</v>
      </c>
      <c r="AE3733" s="156" t="s">
        <v>38</v>
      </c>
      <c r="AF3733" s="156" t="s">
        <v>38</v>
      </c>
      <c r="AG3733" s="156" t="s">
        <v>38</v>
      </c>
      <c r="AH3733" s="156" t="s">
        <v>38</v>
      </c>
      <c r="AI3733" s="156" t="s">
        <v>38</v>
      </c>
      <c r="AJ3733" s="156" t="s">
        <v>38</v>
      </c>
      <c r="AK3733" s="156" t="s">
        <v>38</v>
      </c>
    </row>
    <row r="3734" spans="23:37" ht="16.5" customHeight="1" x14ac:dyDescent="0.25">
      <c r="W3734" s="156" t="s">
        <v>38</v>
      </c>
      <c r="X3734" s="156" t="s">
        <v>38</v>
      </c>
      <c r="Y3734" s="156" t="s">
        <v>38</v>
      </c>
      <c r="Z3734" s="156" t="s">
        <v>38</v>
      </c>
      <c r="AA3734" s="156" t="s">
        <v>38</v>
      </c>
      <c r="AB3734" s="156" t="s">
        <v>38</v>
      </c>
      <c r="AC3734" s="156" t="s">
        <v>38</v>
      </c>
      <c r="AD3734" s="96" t="s">
        <v>290</v>
      </c>
      <c r="AE3734" s="156" t="s">
        <v>38</v>
      </c>
      <c r="AF3734" s="156" t="s">
        <v>38</v>
      </c>
      <c r="AG3734" s="156" t="s">
        <v>38</v>
      </c>
      <c r="AH3734" s="156" t="s">
        <v>38</v>
      </c>
      <c r="AI3734" s="156" t="s">
        <v>38</v>
      </c>
      <c r="AJ3734" s="156" t="s">
        <v>38</v>
      </c>
      <c r="AK3734" s="156" t="s">
        <v>38</v>
      </c>
    </row>
    <row r="3735" spans="23:37" ht="16.5" customHeight="1" x14ac:dyDescent="0.25">
      <c r="W3735" s="156" t="s">
        <v>38</v>
      </c>
      <c r="X3735" s="156" t="s">
        <v>38</v>
      </c>
      <c r="Y3735" s="156" t="s">
        <v>38</v>
      </c>
      <c r="Z3735" s="156" t="s">
        <v>38</v>
      </c>
      <c r="AA3735" s="156" t="s">
        <v>38</v>
      </c>
      <c r="AB3735" s="156" t="s">
        <v>38</v>
      </c>
      <c r="AC3735" s="156" t="s">
        <v>38</v>
      </c>
      <c r="AD3735" s="96" t="s">
        <v>290</v>
      </c>
      <c r="AE3735" s="156" t="s">
        <v>38</v>
      </c>
      <c r="AF3735" s="156" t="s">
        <v>38</v>
      </c>
      <c r="AG3735" s="156" t="s">
        <v>38</v>
      </c>
      <c r="AH3735" s="156" t="s">
        <v>38</v>
      </c>
      <c r="AI3735" s="156" t="s">
        <v>38</v>
      </c>
      <c r="AJ3735" s="156" t="s">
        <v>38</v>
      </c>
      <c r="AK3735" s="156" t="s">
        <v>38</v>
      </c>
    </row>
    <row r="3736" spans="23:37" ht="16.5" customHeight="1" x14ac:dyDescent="0.25">
      <c r="W3736" s="156" t="s">
        <v>38</v>
      </c>
      <c r="X3736" s="156" t="s">
        <v>38</v>
      </c>
      <c r="Y3736" s="156" t="s">
        <v>38</v>
      </c>
      <c r="Z3736" s="156" t="s">
        <v>38</v>
      </c>
      <c r="AA3736" s="156" t="s">
        <v>38</v>
      </c>
      <c r="AB3736" s="156" t="s">
        <v>38</v>
      </c>
      <c r="AC3736" s="156" t="s">
        <v>38</v>
      </c>
      <c r="AD3736" s="96" t="s">
        <v>290</v>
      </c>
      <c r="AE3736" s="156" t="s">
        <v>38</v>
      </c>
      <c r="AF3736" s="156" t="s">
        <v>38</v>
      </c>
      <c r="AG3736" s="156" t="s">
        <v>38</v>
      </c>
      <c r="AH3736" s="156" t="s">
        <v>38</v>
      </c>
      <c r="AI3736" s="156" t="s">
        <v>38</v>
      </c>
      <c r="AJ3736" s="156" t="s">
        <v>38</v>
      </c>
      <c r="AK3736" s="156" t="s">
        <v>38</v>
      </c>
    </row>
    <row r="3737" spans="23:37" ht="16.5" customHeight="1" x14ac:dyDescent="0.25">
      <c r="W3737" s="156" t="s">
        <v>38</v>
      </c>
      <c r="X3737" s="156" t="s">
        <v>38</v>
      </c>
      <c r="Y3737" s="156" t="s">
        <v>38</v>
      </c>
      <c r="Z3737" s="156" t="s">
        <v>38</v>
      </c>
      <c r="AA3737" s="156" t="s">
        <v>38</v>
      </c>
      <c r="AB3737" s="156" t="s">
        <v>38</v>
      </c>
      <c r="AC3737" s="156" t="s">
        <v>38</v>
      </c>
      <c r="AD3737" s="96" t="s">
        <v>290</v>
      </c>
      <c r="AE3737" s="156" t="s">
        <v>38</v>
      </c>
      <c r="AF3737" s="156" t="s">
        <v>38</v>
      </c>
      <c r="AG3737" s="156" t="s">
        <v>38</v>
      </c>
      <c r="AH3737" s="156" t="s">
        <v>38</v>
      </c>
      <c r="AI3737" s="156" t="s">
        <v>38</v>
      </c>
      <c r="AJ3737" s="156" t="s">
        <v>38</v>
      </c>
      <c r="AK3737" s="156" t="s">
        <v>38</v>
      </c>
    </row>
    <row r="3738" spans="23:37" ht="16.5" customHeight="1" x14ac:dyDescent="0.25">
      <c r="W3738" s="156" t="s">
        <v>38</v>
      </c>
      <c r="X3738" s="156" t="s">
        <v>38</v>
      </c>
      <c r="Y3738" s="156" t="s">
        <v>38</v>
      </c>
      <c r="Z3738" s="156" t="s">
        <v>38</v>
      </c>
      <c r="AA3738" s="156" t="s">
        <v>38</v>
      </c>
      <c r="AB3738" s="156" t="s">
        <v>38</v>
      </c>
      <c r="AC3738" s="156" t="s">
        <v>38</v>
      </c>
      <c r="AD3738" s="96" t="s">
        <v>290</v>
      </c>
      <c r="AE3738" s="156" t="s">
        <v>38</v>
      </c>
      <c r="AF3738" s="156" t="s">
        <v>38</v>
      </c>
      <c r="AG3738" s="156" t="s">
        <v>38</v>
      </c>
      <c r="AH3738" s="156" t="s">
        <v>38</v>
      </c>
      <c r="AI3738" s="156" t="s">
        <v>38</v>
      </c>
      <c r="AJ3738" s="156" t="s">
        <v>38</v>
      </c>
      <c r="AK3738" s="156" t="s">
        <v>38</v>
      </c>
    </row>
    <row r="3739" spans="23:37" ht="16.5" customHeight="1" x14ac:dyDescent="0.25">
      <c r="W3739" s="156" t="s">
        <v>38</v>
      </c>
      <c r="X3739" s="156" t="s">
        <v>38</v>
      </c>
      <c r="Y3739" s="156" t="s">
        <v>38</v>
      </c>
      <c r="Z3739" s="156" t="s">
        <v>38</v>
      </c>
      <c r="AA3739" s="156" t="s">
        <v>38</v>
      </c>
      <c r="AB3739" s="156" t="s">
        <v>38</v>
      </c>
      <c r="AC3739" s="156" t="s">
        <v>38</v>
      </c>
      <c r="AD3739" s="96" t="s">
        <v>290</v>
      </c>
      <c r="AE3739" s="156" t="s">
        <v>38</v>
      </c>
      <c r="AF3739" s="156" t="s">
        <v>38</v>
      </c>
      <c r="AG3739" s="156" t="s">
        <v>38</v>
      </c>
      <c r="AH3739" s="156" t="s">
        <v>38</v>
      </c>
      <c r="AI3739" s="156" t="s">
        <v>38</v>
      </c>
      <c r="AJ3739" s="156" t="s">
        <v>38</v>
      </c>
      <c r="AK3739" s="156" t="s">
        <v>38</v>
      </c>
    </row>
    <row r="3740" spans="23:37" ht="16.5" customHeight="1" x14ac:dyDescent="0.25">
      <c r="W3740" s="156" t="s">
        <v>38</v>
      </c>
      <c r="X3740" s="156" t="s">
        <v>38</v>
      </c>
      <c r="Y3740" s="156" t="s">
        <v>38</v>
      </c>
      <c r="Z3740" s="156" t="s">
        <v>38</v>
      </c>
      <c r="AA3740" s="156" t="s">
        <v>38</v>
      </c>
      <c r="AB3740" s="156" t="s">
        <v>38</v>
      </c>
      <c r="AC3740" s="156" t="s">
        <v>38</v>
      </c>
      <c r="AD3740" s="96" t="s">
        <v>290</v>
      </c>
      <c r="AE3740" s="156" t="s">
        <v>38</v>
      </c>
      <c r="AF3740" s="156" t="s">
        <v>38</v>
      </c>
      <c r="AG3740" s="156" t="s">
        <v>38</v>
      </c>
      <c r="AH3740" s="156" t="s">
        <v>38</v>
      </c>
      <c r="AI3740" s="156" t="s">
        <v>38</v>
      </c>
      <c r="AJ3740" s="156" t="s">
        <v>38</v>
      </c>
      <c r="AK3740" s="156" t="s">
        <v>38</v>
      </c>
    </row>
    <row r="3741" spans="23:37" ht="16.5" customHeight="1" x14ac:dyDescent="0.25">
      <c r="W3741" s="156" t="s">
        <v>38</v>
      </c>
      <c r="X3741" s="156" t="s">
        <v>38</v>
      </c>
      <c r="Y3741" s="156" t="s">
        <v>38</v>
      </c>
      <c r="Z3741" s="156" t="s">
        <v>38</v>
      </c>
      <c r="AA3741" s="156" t="s">
        <v>38</v>
      </c>
      <c r="AB3741" s="156" t="s">
        <v>38</v>
      </c>
      <c r="AC3741" s="156" t="s">
        <v>38</v>
      </c>
      <c r="AD3741" s="96" t="s">
        <v>290</v>
      </c>
      <c r="AE3741" s="156" t="s">
        <v>38</v>
      </c>
      <c r="AF3741" s="156" t="s">
        <v>38</v>
      </c>
      <c r="AG3741" s="156" t="s">
        <v>38</v>
      </c>
      <c r="AH3741" s="156" t="s">
        <v>38</v>
      </c>
      <c r="AI3741" s="156" t="s">
        <v>38</v>
      </c>
      <c r="AJ3741" s="156" t="s">
        <v>38</v>
      </c>
      <c r="AK3741" s="156" t="s">
        <v>38</v>
      </c>
    </row>
    <row r="3742" spans="23:37" ht="16.5" customHeight="1" x14ac:dyDescent="0.25">
      <c r="W3742" s="156" t="s">
        <v>38</v>
      </c>
      <c r="X3742" s="156" t="s">
        <v>38</v>
      </c>
      <c r="Y3742" s="156" t="s">
        <v>38</v>
      </c>
      <c r="Z3742" s="156" t="s">
        <v>38</v>
      </c>
      <c r="AA3742" s="156" t="s">
        <v>38</v>
      </c>
      <c r="AB3742" s="156" t="s">
        <v>38</v>
      </c>
      <c r="AC3742" s="156" t="s">
        <v>38</v>
      </c>
      <c r="AD3742" s="96" t="s">
        <v>290</v>
      </c>
      <c r="AE3742" s="156" t="s">
        <v>38</v>
      </c>
      <c r="AF3742" s="156" t="s">
        <v>38</v>
      </c>
      <c r="AG3742" s="156" t="s">
        <v>38</v>
      </c>
      <c r="AH3742" s="156" t="s">
        <v>38</v>
      </c>
      <c r="AI3742" s="156" t="s">
        <v>38</v>
      </c>
      <c r="AJ3742" s="156" t="s">
        <v>38</v>
      </c>
      <c r="AK3742" s="156" t="s">
        <v>38</v>
      </c>
    </row>
    <row r="3743" spans="23:37" ht="16.5" customHeight="1" x14ac:dyDescent="0.25">
      <c r="W3743" s="156" t="s">
        <v>38</v>
      </c>
      <c r="X3743" s="156" t="s">
        <v>38</v>
      </c>
      <c r="Y3743" s="156" t="s">
        <v>38</v>
      </c>
      <c r="Z3743" s="156" t="s">
        <v>38</v>
      </c>
      <c r="AA3743" s="156" t="s">
        <v>38</v>
      </c>
      <c r="AB3743" s="156" t="s">
        <v>38</v>
      </c>
      <c r="AC3743" s="156" t="s">
        <v>38</v>
      </c>
      <c r="AD3743" s="96" t="s">
        <v>290</v>
      </c>
      <c r="AE3743" s="156" t="s">
        <v>38</v>
      </c>
      <c r="AF3743" s="156" t="s">
        <v>38</v>
      </c>
      <c r="AG3743" s="156" t="s">
        <v>38</v>
      </c>
      <c r="AH3743" s="156" t="s">
        <v>38</v>
      </c>
      <c r="AI3743" s="156" t="s">
        <v>38</v>
      </c>
      <c r="AJ3743" s="156" t="s">
        <v>38</v>
      </c>
      <c r="AK3743" s="156" t="s">
        <v>38</v>
      </c>
    </row>
    <row r="3744" spans="23:37" ht="16.5" customHeight="1" x14ac:dyDescent="0.25">
      <c r="W3744" s="156" t="s">
        <v>38</v>
      </c>
      <c r="X3744" s="156" t="s">
        <v>38</v>
      </c>
      <c r="Y3744" s="156" t="s">
        <v>38</v>
      </c>
      <c r="Z3744" s="156" t="s">
        <v>38</v>
      </c>
      <c r="AA3744" s="156" t="s">
        <v>38</v>
      </c>
      <c r="AB3744" s="156" t="s">
        <v>38</v>
      </c>
      <c r="AC3744" s="156" t="s">
        <v>38</v>
      </c>
      <c r="AD3744" s="96" t="s">
        <v>290</v>
      </c>
      <c r="AE3744" s="156" t="s">
        <v>38</v>
      </c>
      <c r="AF3744" s="156" t="s">
        <v>38</v>
      </c>
      <c r="AG3744" s="156" t="s">
        <v>38</v>
      </c>
      <c r="AH3744" s="156" t="s">
        <v>38</v>
      </c>
      <c r="AI3744" s="156" t="s">
        <v>38</v>
      </c>
      <c r="AJ3744" s="156" t="s">
        <v>38</v>
      </c>
      <c r="AK3744" s="156" t="s">
        <v>38</v>
      </c>
    </row>
    <row r="3745" spans="23:37" ht="16.5" customHeight="1" x14ac:dyDescent="0.25">
      <c r="W3745" s="156" t="s">
        <v>38</v>
      </c>
      <c r="X3745" s="156" t="s">
        <v>38</v>
      </c>
      <c r="Y3745" s="156" t="s">
        <v>38</v>
      </c>
      <c r="Z3745" s="156" t="s">
        <v>38</v>
      </c>
      <c r="AA3745" s="156" t="s">
        <v>38</v>
      </c>
      <c r="AB3745" s="156" t="s">
        <v>38</v>
      </c>
      <c r="AC3745" s="156" t="s">
        <v>38</v>
      </c>
      <c r="AD3745" s="96" t="s">
        <v>290</v>
      </c>
      <c r="AE3745" s="156" t="s">
        <v>38</v>
      </c>
      <c r="AF3745" s="156" t="s">
        <v>38</v>
      </c>
      <c r="AG3745" s="156" t="s">
        <v>38</v>
      </c>
      <c r="AH3745" s="156" t="s">
        <v>38</v>
      </c>
      <c r="AI3745" s="156" t="s">
        <v>38</v>
      </c>
      <c r="AJ3745" s="156" t="s">
        <v>38</v>
      </c>
      <c r="AK3745" s="156" t="s">
        <v>38</v>
      </c>
    </row>
    <row r="3746" spans="23:37" ht="16.5" customHeight="1" x14ac:dyDescent="0.25">
      <c r="W3746" s="156" t="s">
        <v>38</v>
      </c>
      <c r="X3746" s="156" t="s">
        <v>38</v>
      </c>
      <c r="Y3746" s="156" t="s">
        <v>38</v>
      </c>
      <c r="Z3746" s="156" t="s">
        <v>38</v>
      </c>
      <c r="AA3746" s="156" t="s">
        <v>38</v>
      </c>
      <c r="AB3746" s="156" t="s">
        <v>38</v>
      </c>
      <c r="AC3746" s="156" t="s">
        <v>38</v>
      </c>
      <c r="AD3746" s="96" t="s">
        <v>290</v>
      </c>
      <c r="AE3746" s="156" t="s">
        <v>38</v>
      </c>
      <c r="AF3746" s="156" t="s">
        <v>38</v>
      </c>
      <c r="AG3746" s="156" t="s">
        <v>38</v>
      </c>
      <c r="AH3746" s="156" t="s">
        <v>38</v>
      </c>
      <c r="AI3746" s="156" t="s">
        <v>38</v>
      </c>
      <c r="AJ3746" s="156" t="s">
        <v>38</v>
      </c>
      <c r="AK3746" s="156" t="s">
        <v>38</v>
      </c>
    </row>
    <row r="3747" spans="23:37" ht="16.5" customHeight="1" x14ac:dyDescent="0.25">
      <c r="W3747" s="156" t="s">
        <v>38</v>
      </c>
      <c r="X3747" s="156" t="s">
        <v>38</v>
      </c>
      <c r="Y3747" s="156" t="s">
        <v>38</v>
      </c>
      <c r="Z3747" s="156" t="s">
        <v>38</v>
      </c>
      <c r="AA3747" s="156" t="s">
        <v>38</v>
      </c>
      <c r="AB3747" s="156" t="s">
        <v>38</v>
      </c>
      <c r="AC3747" s="156" t="s">
        <v>38</v>
      </c>
      <c r="AD3747" s="96" t="s">
        <v>290</v>
      </c>
      <c r="AE3747" s="156" t="s">
        <v>38</v>
      </c>
      <c r="AF3747" s="156" t="s">
        <v>38</v>
      </c>
      <c r="AG3747" s="156" t="s">
        <v>38</v>
      </c>
      <c r="AH3747" s="156" t="s">
        <v>38</v>
      </c>
      <c r="AI3747" s="156" t="s">
        <v>38</v>
      </c>
      <c r="AJ3747" s="156" t="s">
        <v>38</v>
      </c>
      <c r="AK3747" s="156" t="s">
        <v>38</v>
      </c>
    </row>
    <row r="3748" spans="23:37" ht="16.5" customHeight="1" x14ac:dyDescent="0.25">
      <c r="W3748" s="156" t="s">
        <v>38</v>
      </c>
      <c r="X3748" s="156" t="s">
        <v>38</v>
      </c>
      <c r="Y3748" s="156" t="s">
        <v>38</v>
      </c>
      <c r="Z3748" s="156" t="s">
        <v>38</v>
      </c>
      <c r="AA3748" s="156" t="s">
        <v>38</v>
      </c>
      <c r="AB3748" s="156" t="s">
        <v>38</v>
      </c>
      <c r="AC3748" s="156" t="s">
        <v>38</v>
      </c>
      <c r="AD3748" s="96" t="s">
        <v>290</v>
      </c>
      <c r="AE3748" s="156" t="s">
        <v>38</v>
      </c>
      <c r="AF3748" s="156" t="s">
        <v>38</v>
      </c>
      <c r="AG3748" s="156" t="s">
        <v>38</v>
      </c>
      <c r="AH3748" s="156" t="s">
        <v>38</v>
      </c>
      <c r="AI3748" s="156" t="s">
        <v>38</v>
      </c>
      <c r="AJ3748" s="156" t="s">
        <v>38</v>
      </c>
      <c r="AK3748" s="156" t="s">
        <v>38</v>
      </c>
    </row>
    <row r="3749" spans="23:37" ht="16.5" customHeight="1" x14ac:dyDescent="0.25">
      <c r="W3749" s="156" t="s">
        <v>38</v>
      </c>
      <c r="X3749" s="156" t="s">
        <v>38</v>
      </c>
      <c r="Y3749" s="156" t="s">
        <v>38</v>
      </c>
      <c r="Z3749" s="156" t="s">
        <v>38</v>
      </c>
      <c r="AA3749" s="156" t="s">
        <v>38</v>
      </c>
      <c r="AB3749" s="156" t="s">
        <v>38</v>
      </c>
      <c r="AC3749" s="156" t="s">
        <v>38</v>
      </c>
      <c r="AD3749" s="96" t="s">
        <v>290</v>
      </c>
      <c r="AE3749" s="156" t="s">
        <v>38</v>
      </c>
      <c r="AF3749" s="156" t="s">
        <v>38</v>
      </c>
      <c r="AG3749" s="156" t="s">
        <v>38</v>
      </c>
      <c r="AH3749" s="156" t="s">
        <v>38</v>
      </c>
      <c r="AI3749" s="156" t="s">
        <v>38</v>
      </c>
      <c r="AJ3749" s="156" t="s">
        <v>38</v>
      </c>
      <c r="AK3749" s="156" t="s">
        <v>38</v>
      </c>
    </row>
    <row r="3750" spans="23:37" ht="16.5" customHeight="1" x14ac:dyDescent="0.25">
      <c r="W3750" s="156" t="s">
        <v>38</v>
      </c>
      <c r="X3750" s="156" t="s">
        <v>38</v>
      </c>
      <c r="Y3750" s="156" t="s">
        <v>38</v>
      </c>
      <c r="Z3750" s="156" t="s">
        <v>38</v>
      </c>
      <c r="AA3750" s="156" t="s">
        <v>38</v>
      </c>
      <c r="AB3750" s="156" t="s">
        <v>38</v>
      </c>
      <c r="AC3750" s="156" t="s">
        <v>38</v>
      </c>
      <c r="AD3750" s="96" t="s">
        <v>290</v>
      </c>
      <c r="AE3750" s="156" t="s">
        <v>38</v>
      </c>
      <c r="AF3750" s="156" t="s">
        <v>38</v>
      </c>
      <c r="AG3750" s="156" t="s">
        <v>38</v>
      </c>
      <c r="AH3750" s="156" t="s">
        <v>38</v>
      </c>
      <c r="AI3750" s="156" t="s">
        <v>38</v>
      </c>
      <c r="AJ3750" s="156" t="s">
        <v>38</v>
      </c>
      <c r="AK3750" s="156" t="s">
        <v>38</v>
      </c>
    </row>
    <row r="3751" spans="23:37" ht="16.5" customHeight="1" x14ac:dyDescent="0.25">
      <c r="W3751" s="156" t="s">
        <v>38</v>
      </c>
      <c r="X3751" s="156" t="s">
        <v>38</v>
      </c>
      <c r="Y3751" s="156" t="s">
        <v>38</v>
      </c>
      <c r="Z3751" s="156" t="s">
        <v>38</v>
      </c>
      <c r="AA3751" s="156" t="s">
        <v>38</v>
      </c>
      <c r="AB3751" s="156" t="s">
        <v>38</v>
      </c>
      <c r="AC3751" s="156" t="s">
        <v>38</v>
      </c>
      <c r="AD3751" s="96" t="s">
        <v>290</v>
      </c>
      <c r="AE3751" s="156" t="s">
        <v>38</v>
      </c>
      <c r="AF3751" s="156" t="s">
        <v>38</v>
      </c>
      <c r="AG3751" s="156" t="s">
        <v>38</v>
      </c>
      <c r="AH3751" s="156" t="s">
        <v>38</v>
      </c>
      <c r="AI3751" s="156" t="s">
        <v>38</v>
      </c>
      <c r="AJ3751" s="156" t="s">
        <v>38</v>
      </c>
      <c r="AK3751" s="156" t="s">
        <v>38</v>
      </c>
    </row>
    <row r="3752" spans="23:37" ht="16.5" customHeight="1" x14ac:dyDescent="0.25">
      <c r="W3752" s="156" t="s">
        <v>38</v>
      </c>
      <c r="X3752" s="156" t="s">
        <v>38</v>
      </c>
      <c r="Y3752" s="156" t="s">
        <v>38</v>
      </c>
      <c r="Z3752" s="156" t="s">
        <v>38</v>
      </c>
      <c r="AA3752" s="156" t="s">
        <v>38</v>
      </c>
      <c r="AB3752" s="156" t="s">
        <v>38</v>
      </c>
      <c r="AC3752" s="156" t="s">
        <v>38</v>
      </c>
      <c r="AD3752" s="96" t="s">
        <v>290</v>
      </c>
      <c r="AE3752" s="156" t="s">
        <v>38</v>
      </c>
      <c r="AF3752" s="156" t="s">
        <v>38</v>
      </c>
      <c r="AG3752" s="156" t="s">
        <v>38</v>
      </c>
      <c r="AH3752" s="156" t="s">
        <v>38</v>
      </c>
      <c r="AI3752" s="156" t="s">
        <v>38</v>
      </c>
      <c r="AJ3752" s="156" t="s">
        <v>38</v>
      </c>
      <c r="AK3752" s="156" t="s">
        <v>38</v>
      </c>
    </row>
    <row r="3753" spans="23:37" ht="16.5" customHeight="1" x14ac:dyDescent="0.25">
      <c r="W3753" s="156" t="s">
        <v>38</v>
      </c>
      <c r="X3753" s="156" t="s">
        <v>38</v>
      </c>
      <c r="Y3753" s="156" t="s">
        <v>38</v>
      </c>
      <c r="Z3753" s="156" t="s">
        <v>38</v>
      </c>
      <c r="AA3753" s="156" t="s">
        <v>38</v>
      </c>
      <c r="AB3753" s="156" t="s">
        <v>38</v>
      </c>
      <c r="AC3753" s="156" t="s">
        <v>38</v>
      </c>
      <c r="AD3753" s="96" t="s">
        <v>290</v>
      </c>
      <c r="AE3753" s="156" t="s">
        <v>38</v>
      </c>
      <c r="AF3753" s="156" t="s">
        <v>38</v>
      </c>
      <c r="AG3753" s="156" t="s">
        <v>38</v>
      </c>
      <c r="AH3753" s="156" t="s">
        <v>38</v>
      </c>
      <c r="AI3753" s="156" t="s">
        <v>38</v>
      </c>
      <c r="AJ3753" s="156" t="s">
        <v>38</v>
      </c>
      <c r="AK3753" s="156" t="s">
        <v>38</v>
      </c>
    </row>
    <row r="3754" spans="23:37" ht="16.5" customHeight="1" x14ac:dyDescent="0.25">
      <c r="W3754" s="156" t="s">
        <v>38</v>
      </c>
      <c r="X3754" s="156" t="s">
        <v>38</v>
      </c>
      <c r="Y3754" s="156" t="s">
        <v>38</v>
      </c>
      <c r="Z3754" s="156" t="s">
        <v>38</v>
      </c>
      <c r="AA3754" s="156" t="s">
        <v>38</v>
      </c>
      <c r="AB3754" s="156" t="s">
        <v>38</v>
      </c>
      <c r="AC3754" s="156" t="s">
        <v>38</v>
      </c>
      <c r="AD3754" s="96" t="s">
        <v>290</v>
      </c>
      <c r="AE3754" s="156" t="s">
        <v>38</v>
      </c>
      <c r="AF3754" s="156" t="s">
        <v>38</v>
      </c>
      <c r="AG3754" s="156" t="s">
        <v>38</v>
      </c>
      <c r="AH3754" s="156" t="s">
        <v>38</v>
      </c>
      <c r="AI3754" s="156" t="s">
        <v>38</v>
      </c>
      <c r="AJ3754" s="156" t="s">
        <v>38</v>
      </c>
      <c r="AK3754" s="156" t="s">
        <v>38</v>
      </c>
    </row>
    <row r="3755" spans="23:37" ht="16.5" customHeight="1" x14ac:dyDescent="0.25">
      <c r="W3755" s="156" t="s">
        <v>38</v>
      </c>
      <c r="X3755" s="156" t="s">
        <v>38</v>
      </c>
      <c r="Y3755" s="156" t="s">
        <v>38</v>
      </c>
      <c r="Z3755" s="156" t="s">
        <v>38</v>
      </c>
      <c r="AA3755" s="156" t="s">
        <v>38</v>
      </c>
      <c r="AB3755" s="156" t="s">
        <v>38</v>
      </c>
      <c r="AC3755" s="156" t="s">
        <v>38</v>
      </c>
      <c r="AD3755" s="96" t="s">
        <v>290</v>
      </c>
      <c r="AE3755" s="156" t="s">
        <v>38</v>
      </c>
      <c r="AF3755" s="156" t="s">
        <v>38</v>
      </c>
      <c r="AG3755" s="156" t="s">
        <v>38</v>
      </c>
      <c r="AH3755" s="156" t="s">
        <v>38</v>
      </c>
      <c r="AI3755" s="156" t="s">
        <v>38</v>
      </c>
      <c r="AJ3755" s="156" t="s">
        <v>38</v>
      </c>
      <c r="AK3755" s="156" t="s">
        <v>38</v>
      </c>
    </row>
    <row r="3756" spans="23:37" ht="16.5" customHeight="1" x14ac:dyDescent="0.25">
      <c r="W3756" s="156" t="s">
        <v>38</v>
      </c>
      <c r="X3756" s="156" t="s">
        <v>38</v>
      </c>
      <c r="Y3756" s="156" t="s">
        <v>38</v>
      </c>
      <c r="Z3756" s="156" t="s">
        <v>38</v>
      </c>
      <c r="AA3756" s="156" t="s">
        <v>38</v>
      </c>
      <c r="AB3756" s="156" t="s">
        <v>38</v>
      </c>
      <c r="AC3756" s="156" t="s">
        <v>38</v>
      </c>
      <c r="AD3756" s="96" t="s">
        <v>290</v>
      </c>
      <c r="AE3756" s="156" t="s">
        <v>38</v>
      </c>
      <c r="AF3756" s="156" t="s">
        <v>38</v>
      </c>
      <c r="AG3756" s="156" t="s">
        <v>38</v>
      </c>
      <c r="AH3756" s="156" t="s">
        <v>38</v>
      </c>
      <c r="AI3756" s="156" t="s">
        <v>38</v>
      </c>
      <c r="AJ3756" s="156" t="s">
        <v>38</v>
      </c>
      <c r="AK3756" s="156" t="s">
        <v>38</v>
      </c>
    </row>
    <row r="3757" spans="23:37" ht="16.5" customHeight="1" x14ac:dyDescent="0.25">
      <c r="W3757" s="156" t="s">
        <v>38</v>
      </c>
      <c r="X3757" s="156" t="s">
        <v>38</v>
      </c>
      <c r="Y3757" s="156" t="s">
        <v>38</v>
      </c>
      <c r="Z3757" s="156" t="s">
        <v>38</v>
      </c>
      <c r="AA3757" s="156" t="s">
        <v>38</v>
      </c>
      <c r="AB3757" s="156" t="s">
        <v>38</v>
      </c>
      <c r="AC3757" s="156" t="s">
        <v>38</v>
      </c>
      <c r="AD3757" s="96" t="s">
        <v>290</v>
      </c>
      <c r="AE3757" s="156" t="s">
        <v>38</v>
      </c>
      <c r="AF3757" s="156" t="s">
        <v>38</v>
      </c>
      <c r="AG3757" s="156" t="s">
        <v>38</v>
      </c>
      <c r="AH3757" s="156" t="s">
        <v>38</v>
      </c>
      <c r="AI3757" s="156" t="s">
        <v>38</v>
      </c>
      <c r="AJ3757" s="156" t="s">
        <v>38</v>
      </c>
      <c r="AK3757" s="156" t="s">
        <v>38</v>
      </c>
    </row>
    <row r="3758" spans="23:37" ht="16.5" customHeight="1" x14ac:dyDescent="0.25">
      <c r="W3758" s="156" t="s">
        <v>38</v>
      </c>
      <c r="X3758" s="156" t="s">
        <v>38</v>
      </c>
      <c r="Y3758" s="156" t="s">
        <v>38</v>
      </c>
      <c r="Z3758" s="156" t="s">
        <v>38</v>
      </c>
      <c r="AA3758" s="156" t="s">
        <v>38</v>
      </c>
      <c r="AB3758" s="156" t="s">
        <v>38</v>
      </c>
      <c r="AC3758" s="156" t="s">
        <v>38</v>
      </c>
      <c r="AD3758" s="96" t="s">
        <v>290</v>
      </c>
      <c r="AE3758" s="156" t="s">
        <v>38</v>
      </c>
      <c r="AF3758" s="156" t="s">
        <v>38</v>
      </c>
      <c r="AG3758" s="156" t="s">
        <v>38</v>
      </c>
      <c r="AH3758" s="156" t="s">
        <v>38</v>
      </c>
      <c r="AI3758" s="156" t="s">
        <v>38</v>
      </c>
      <c r="AJ3758" s="156" t="s">
        <v>38</v>
      </c>
      <c r="AK3758" s="156" t="s">
        <v>38</v>
      </c>
    </row>
    <row r="3759" spans="23:37" ht="16.5" customHeight="1" x14ac:dyDescent="0.25">
      <c r="W3759" s="156" t="s">
        <v>38</v>
      </c>
      <c r="X3759" s="156" t="s">
        <v>38</v>
      </c>
      <c r="Y3759" s="156" t="s">
        <v>38</v>
      </c>
      <c r="Z3759" s="156" t="s">
        <v>38</v>
      </c>
      <c r="AA3759" s="156" t="s">
        <v>38</v>
      </c>
      <c r="AB3759" s="156" t="s">
        <v>38</v>
      </c>
      <c r="AC3759" s="156" t="s">
        <v>38</v>
      </c>
      <c r="AD3759" s="96" t="s">
        <v>290</v>
      </c>
      <c r="AE3759" s="156" t="s">
        <v>38</v>
      </c>
      <c r="AF3759" s="156" t="s">
        <v>38</v>
      </c>
      <c r="AG3759" s="156" t="s">
        <v>38</v>
      </c>
      <c r="AH3759" s="156" t="s">
        <v>38</v>
      </c>
      <c r="AI3759" s="156" t="s">
        <v>38</v>
      </c>
      <c r="AJ3759" s="156" t="s">
        <v>38</v>
      </c>
      <c r="AK3759" s="156" t="s">
        <v>38</v>
      </c>
    </row>
    <row r="3760" spans="23:37" ht="16.5" customHeight="1" x14ac:dyDescent="0.25">
      <c r="W3760" s="156" t="s">
        <v>38</v>
      </c>
      <c r="X3760" s="156" t="s">
        <v>38</v>
      </c>
      <c r="Y3760" s="156" t="s">
        <v>38</v>
      </c>
      <c r="Z3760" s="156" t="s">
        <v>38</v>
      </c>
      <c r="AA3760" s="156" t="s">
        <v>38</v>
      </c>
      <c r="AB3760" s="156" t="s">
        <v>38</v>
      </c>
      <c r="AC3760" s="156" t="s">
        <v>38</v>
      </c>
      <c r="AD3760" s="96" t="s">
        <v>290</v>
      </c>
      <c r="AE3760" s="156" t="s">
        <v>38</v>
      </c>
      <c r="AF3760" s="156" t="s">
        <v>38</v>
      </c>
      <c r="AG3760" s="156" t="s">
        <v>38</v>
      </c>
      <c r="AH3760" s="156" t="s">
        <v>38</v>
      </c>
      <c r="AI3760" s="156" t="s">
        <v>38</v>
      </c>
      <c r="AJ3760" s="156" t="s">
        <v>38</v>
      </c>
      <c r="AK3760" s="156" t="s">
        <v>38</v>
      </c>
    </row>
    <row r="3761" spans="23:37" ht="16.5" customHeight="1" x14ac:dyDescent="0.25">
      <c r="W3761" s="156" t="s">
        <v>38</v>
      </c>
      <c r="X3761" s="156" t="s">
        <v>38</v>
      </c>
      <c r="Y3761" s="156" t="s">
        <v>38</v>
      </c>
      <c r="Z3761" s="156" t="s">
        <v>38</v>
      </c>
      <c r="AA3761" s="156" t="s">
        <v>38</v>
      </c>
      <c r="AB3761" s="156" t="s">
        <v>38</v>
      </c>
      <c r="AC3761" s="156" t="s">
        <v>38</v>
      </c>
      <c r="AD3761" s="96" t="s">
        <v>290</v>
      </c>
      <c r="AE3761" s="156" t="s">
        <v>38</v>
      </c>
      <c r="AF3761" s="156" t="s">
        <v>38</v>
      </c>
      <c r="AG3761" s="156" t="s">
        <v>38</v>
      </c>
      <c r="AH3761" s="156" t="s">
        <v>38</v>
      </c>
      <c r="AI3761" s="156" t="s">
        <v>38</v>
      </c>
      <c r="AJ3761" s="156" t="s">
        <v>38</v>
      </c>
      <c r="AK3761" s="156" t="s">
        <v>38</v>
      </c>
    </row>
    <row r="3762" spans="23:37" ht="16.5" customHeight="1" x14ac:dyDescent="0.25">
      <c r="W3762" s="156" t="s">
        <v>38</v>
      </c>
      <c r="X3762" s="156" t="s">
        <v>38</v>
      </c>
      <c r="Y3762" s="156" t="s">
        <v>38</v>
      </c>
      <c r="Z3762" s="156" t="s">
        <v>38</v>
      </c>
      <c r="AA3762" s="156" t="s">
        <v>38</v>
      </c>
      <c r="AB3762" s="156" t="s">
        <v>38</v>
      </c>
      <c r="AC3762" s="156" t="s">
        <v>38</v>
      </c>
      <c r="AD3762" s="96" t="s">
        <v>290</v>
      </c>
      <c r="AE3762" s="156" t="s">
        <v>38</v>
      </c>
      <c r="AF3762" s="156" t="s">
        <v>38</v>
      </c>
      <c r="AG3762" s="156" t="s">
        <v>38</v>
      </c>
      <c r="AH3762" s="156" t="s">
        <v>38</v>
      </c>
      <c r="AI3762" s="156" t="s">
        <v>38</v>
      </c>
      <c r="AJ3762" s="156" t="s">
        <v>38</v>
      </c>
      <c r="AK3762" s="156" t="s">
        <v>38</v>
      </c>
    </row>
    <row r="3763" spans="23:37" ht="16.5" customHeight="1" x14ac:dyDescent="0.25">
      <c r="W3763" s="156" t="s">
        <v>38</v>
      </c>
      <c r="X3763" s="156" t="s">
        <v>38</v>
      </c>
      <c r="Y3763" s="156" t="s">
        <v>38</v>
      </c>
      <c r="Z3763" s="156" t="s">
        <v>38</v>
      </c>
      <c r="AA3763" s="156" t="s">
        <v>38</v>
      </c>
      <c r="AB3763" s="156" t="s">
        <v>38</v>
      </c>
      <c r="AC3763" s="156" t="s">
        <v>38</v>
      </c>
      <c r="AD3763" s="96" t="s">
        <v>290</v>
      </c>
      <c r="AE3763" s="156" t="s">
        <v>38</v>
      </c>
      <c r="AF3763" s="156" t="s">
        <v>38</v>
      </c>
      <c r="AG3763" s="156" t="s">
        <v>38</v>
      </c>
      <c r="AH3763" s="156" t="s">
        <v>38</v>
      </c>
      <c r="AI3763" s="156" t="s">
        <v>38</v>
      </c>
      <c r="AJ3763" s="156" t="s">
        <v>38</v>
      </c>
      <c r="AK3763" s="156" t="s">
        <v>38</v>
      </c>
    </row>
    <row r="3764" spans="23:37" ht="16.5" customHeight="1" x14ac:dyDescent="0.25">
      <c r="W3764" s="156" t="s">
        <v>38</v>
      </c>
      <c r="X3764" s="156" t="s">
        <v>38</v>
      </c>
      <c r="Y3764" s="156" t="s">
        <v>38</v>
      </c>
      <c r="Z3764" s="156" t="s">
        <v>38</v>
      </c>
      <c r="AA3764" s="156" t="s">
        <v>38</v>
      </c>
      <c r="AB3764" s="156" t="s">
        <v>38</v>
      </c>
      <c r="AC3764" s="156" t="s">
        <v>38</v>
      </c>
      <c r="AD3764" s="96" t="s">
        <v>290</v>
      </c>
      <c r="AE3764" s="156" t="s">
        <v>38</v>
      </c>
      <c r="AF3764" s="156" t="s">
        <v>38</v>
      </c>
      <c r="AG3764" s="156" t="s">
        <v>38</v>
      </c>
      <c r="AH3764" s="156" t="s">
        <v>38</v>
      </c>
      <c r="AI3764" s="156" t="s">
        <v>38</v>
      </c>
      <c r="AJ3764" s="156" t="s">
        <v>38</v>
      </c>
      <c r="AK3764" s="156" t="s">
        <v>38</v>
      </c>
    </row>
    <row r="3765" spans="23:37" ht="16.5" customHeight="1" x14ac:dyDescent="0.25">
      <c r="W3765" s="156" t="s">
        <v>38</v>
      </c>
      <c r="X3765" s="156" t="s">
        <v>38</v>
      </c>
      <c r="Y3765" s="156" t="s">
        <v>38</v>
      </c>
      <c r="Z3765" s="156" t="s">
        <v>38</v>
      </c>
      <c r="AA3765" s="156" t="s">
        <v>38</v>
      </c>
      <c r="AB3765" s="156" t="s">
        <v>38</v>
      </c>
      <c r="AC3765" s="156" t="s">
        <v>38</v>
      </c>
      <c r="AD3765" s="96" t="s">
        <v>290</v>
      </c>
      <c r="AE3765" s="156" t="s">
        <v>38</v>
      </c>
      <c r="AF3765" s="156" t="s">
        <v>38</v>
      </c>
      <c r="AG3765" s="156" t="s">
        <v>38</v>
      </c>
      <c r="AH3765" s="156" t="s">
        <v>38</v>
      </c>
      <c r="AI3765" s="156" t="s">
        <v>38</v>
      </c>
      <c r="AJ3765" s="156" t="s">
        <v>38</v>
      </c>
      <c r="AK3765" s="156" t="s">
        <v>38</v>
      </c>
    </row>
    <row r="3766" spans="23:37" ht="16.5" customHeight="1" x14ac:dyDescent="0.25">
      <c r="W3766" s="156" t="s">
        <v>38</v>
      </c>
      <c r="X3766" s="156" t="s">
        <v>38</v>
      </c>
      <c r="Y3766" s="156" t="s">
        <v>38</v>
      </c>
      <c r="Z3766" s="156" t="s">
        <v>38</v>
      </c>
      <c r="AA3766" s="156" t="s">
        <v>38</v>
      </c>
      <c r="AB3766" s="156" t="s">
        <v>38</v>
      </c>
      <c r="AC3766" s="156" t="s">
        <v>38</v>
      </c>
      <c r="AD3766" s="96" t="s">
        <v>290</v>
      </c>
      <c r="AE3766" s="156" t="s">
        <v>38</v>
      </c>
      <c r="AF3766" s="156" t="s">
        <v>38</v>
      </c>
      <c r="AG3766" s="156" t="s">
        <v>38</v>
      </c>
      <c r="AH3766" s="156" t="s">
        <v>38</v>
      </c>
      <c r="AI3766" s="156" t="s">
        <v>38</v>
      </c>
      <c r="AJ3766" s="156" t="s">
        <v>38</v>
      </c>
      <c r="AK3766" s="156" t="s">
        <v>38</v>
      </c>
    </row>
    <row r="3767" spans="23:37" ht="16.5" customHeight="1" x14ac:dyDescent="0.25">
      <c r="W3767" s="156" t="s">
        <v>38</v>
      </c>
      <c r="X3767" s="156" t="s">
        <v>38</v>
      </c>
      <c r="Y3767" s="156" t="s">
        <v>38</v>
      </c>
      <c r="Z3767" s="156" t="s">
        <v>38</v>
      </c>
      <c r="AA3767" s="156" t="s">
        <v>38</v>
      </c>
      <c r="AB3767" s="156" t="s">
        <v>38</v>
      </c>
      <c r="AC3767" s="156" t="s">
        <v>38</v>
      </c>
      <c r="AD3767" s="96" t="s">
        <v>290</v>
      </c>
      <c r="AE3767" s="156" t="s">
        <v>38</v>
      </c>
      <c r="AF3767" s="156" t="s">
        <v>38</v>
      </c>
      <c r="AG3767" s="156" t="s">
        <v>38</v>
      </c>
      <c r="AH3767" s="156" t="s">
        <v>38</v>
      </c>
      <c r="AI3767" s="156" t="s">
        <v>38</v>
      </c>
      <c r="AJ3767" s="156" t="s">
        <v>38</v>
      </c>
      <c r="AK3767" s="156" t="s">
        <v>38</v>
      </c>
    </row>
    <row r="3768" spans="23:37" ht="16.5" customHeight="1" x14ac:dyDescent="0.25">
      <c r="W3768" s="156" t="s">
        <v>38</v>
      </c>
      <c r="X3768" s="156" t="s">
        <v>38</v>
      </c>
      <c r="Y3768" s="156" t="s">
        <v>38</v>
      </c>
      <c r="Z3768" s="156" t="s">
        <v>38</v>
      </c>
      <c r="AA3768" s="156" t="s">
        <v>38</v>
      </c>
      <c r="AB3768" s="156" t="s">
        <v>38</v>
      </c>
      <c r="AC3768" s="156" t="s">
        <v>38</v>
      </c>
      <c r="AD3768" s="96" t="s">
        <v>290</v>
      </c>
      <c r="AE3768" s="156" t="s">
        <v>38</v>
      </c>
      <c r="AF3768" s="156" t="s">
        <v>38</v>
      </c>
      <c r="AG3768" s="156" t="s">
        <v>38</v>
      </c>
      <c r="AH3768" s="156" t="s">
        <v>38</v>
      </c>
      <c r="AI3768" s="156" t="s">
        <v>38</v>
      </c>
      <c r="AJ3768" s="156" t="s">
        <v>38</v>
      </c>
      <c r="AK3768" s="156" t="s">
        <v>38</v>
      </c>
    </row>
    <row r="3769" spans="23:37" ht="16.5" customHeight="1" x14ac:dyDescent="0.25">
      <c r="W3769" s="156" t="s">
        <v>38</v>
      </c>
      <c r="X3769" s="156" t="s">
        <v>38</v>
      </c>
      <c r="Y3769" s="156" t="s">
        <v>38</v>
      </c>
      <c r="Z3769" s="156" t="s">
        <v>38</v>
      </c>
      <c r="AA3769" s="156" t="s">
        <v>38</v>
      </c>
      <c r="AB3769" s="156" t="s">
        <v>38</v>
      </c>
      <c r="AC3769" s="156" t="s">
        <v>38</v>
      </c>
      <c r="AD3769" s="96" t="s">
        <v>290</v>
      </c>
      <c r="AE3769" s="156" t="s">
        <v>38</v>
      </c>
      <c r="AF3769" s="156" t="s">
        <v>38</v>
      </c>
      <c r="AG3769" s="156" t="s">
        <v>38</v>
      </c>
      <c r="AH3769" s="156" t="s">
        <v>38</v>
      </c>
      <c r="AI3769" s="156" t="s">
        <v>38</v>
      </c>
      <c r="AJ3769" s="156" t="s">
        <v>38</v>
      </c>
      <c r="AK3769" s="156" t="s">
        <v>38</v>
      </c>
    </row>
    <row r="3770" spans="23:37" ht="16.5" customHeight="1" x14ac:dyDescent="0.25">
      <c r="W3770" s="156" t="s">
        <v>38</v>
      </c>
      <c r="X3770" s="156" t="s">
        <v>38</v>
      </c>
      <c r="Y3770" s="156" t="s">
        <v>38</v>
      </c>
      <c r="Z3770" s="156" t="s">
        <v>38</v>
      </c>
      <c r="AA3770" s="156" t="s">
        <v>38</v>
      </c>
      <c r="AB3770" s="156" t="s">
        <v>38</v>
      </c>
      <c r="AC3770" s="156" t="s">
        <v>38</v>
      </c>
      <c r="AD3770" s="96" t="s">
        <v>290</v>
      </c>
      <c r="AE3770" s="156" t="s">
        <v>38</v>
      </c>
      <c r="AF3770" s="156" t="s">
        <v>38</v>
      </c>
      <c r="AG3770" s="156" t="s">
        <v>38</v>
      </c>
      <c r="AH3770" s="156" t="s">
        <v>38</v>
      </c>
      <c r="AI3770" s="156" t="s">
        <v>38</v>
      </c>
      <c r="AJ3770" s="156" t="s">
        <v>38</v>
      </c>
      <c r="AK3770" s="156" t="s">
        <v>38</v>
      </c>
    </row>
    <row r="3771" spans="23:37" ht="16.5" customHeight="1" x14ac:dyDescent="0.25">
      <c r="W3771" s="156" t="s">
        <v>38</v>
      </c>
      <c r="X3771" s="156" t="s">
        <v>38</v>
      </c>
      <c r="Y3771" s="156" t="s">
        <v>38</v>
      </c>
      <c r="Z3771" s="156" t="s">
        <v>38</v>
      </c>
      <c r="AA3771" s="156" t="s">
        <v>38</v>
      </c>
      <c r="AB3771" s="156" t="s">
        <v>38</v>
      </c>
      <c r="AC3771" s="156" t="s">
        <v>38</v>
      </c>
      <c r="AD3771" s="96" t="s">
        <v>290</v>
      </c>
      <c r="AE3771" s="156" t="s">
        <v>38</v>
      </c>
      <c r="AF3771" s="156" t="s">
        <v>38</v>
      </c>
      <c r="AG3771" s="156" t="s">
        <v>38</v>
      </c>
      <c r="AH3771" s="156" t="s">
        <v>38</v>
      </c>
      <c r="AI3771" s="156" t="s">
        <v>38</v>
      </c>
      <c r="AJ3771" s="156" t="s">
        <v>38</v>
      </c>
      <c r="AK3771" s="156" t="s">
        <v>38</v>
      </c>
    </row>
    <row r="3772" spans="23:37" ht="16.5" customHeight="1" x14ac:dyDescent="0.25">
      <c r="W3772" s="156" t="s">
        <v>38</v>
      </c>
      <c r="X3772" s="156" t="s">
        <v>38</v>
      </c>
      <c r="Y3772" s="156" t="s">
        <v>38</v>
      </c>
      <c r="Z3772" s="156" t="s">
        <v>38</v>
      </c>
      <c r="AA3772" s="156" t="s">
        <v>38</v>
      </c>
      <c r="AB3772" s="156" t="s">
        <v>38</v>
      </c>
      <c r="AC3772" s="156" t="s">
        <v>38</v>
      </c>
      <c r="AD3772" s="96" t="s">
        <v>290</v>
      </c>
      <c r="AE3772" s="156" t="s">
        <v>38</v>
      </c>
      <c r="AF3772" s="156" t="s">
        <v>38</v>
      </c>
      <c r="AG3772" s="156" t="s">
        <v>38</v>
      </c>
      <c r="AH3772" s="156" t="s">
        <v>38</v>
      </c>
      <c r="AI3772" s="156" t="s">
        <v>38</v>
      </c>
      <c r="AJ3772" s="156" t="s">
        <v>38</v>
      </c>
      <c r="AK3772" s="156" t="s">
        <v>38</v>
      </c>
    </row>
    <row r="3773" spans="23:37" ht="16.5" customHeight="1" x14ac:dyDescent="0.25">
      <c r="W3773" s="156" t="s">
        <v>38</v>
      </c>
      <c r="X3773" s="156" t="s">
        <v>38</v>
      </c>
      <c r="Y3773" s="156" t="s">
        <v>38</v>
      </c>
      <c r="Z3773" s="156" t="s">
        <v>38</v>
      </c>
      <c r="AA3773" s="156" t="s">
        <v>38</v>
      </c>
      <c r="AB3773" s="156" t="s">
        <v>38</v>
      </c>
      <c r="AC3773" s="156" t="s">
        <v>38</v>
      </c>
      <c r="AD3773" s="96" t="s">
        <v>290</v>
      </c>
      <c r="AE3773" s="156" t="s">
        <v>38</v>
      </c>
      <c r="AF3773" s="156" t="s">
        <v>38</v>
      </c>
      <c r="AG3773" s="156" t="s">
        <v>38</v>
      </c>
      <c r="AH3773" s="156" t="s">
        <v>38</v>
      </c>
      <c r="AI3773" s="156" t="s">
        <v>38</v>
      </c>
      <c r="AJ3773" s="156" t="s">
        <v>38</v>
      </c>
      <c r="AK3773" s="156" t="s">
        <v>38</v>
      </c>
    </row>
    <row r="3774" spans="23:37" ht="16.5" customHeight="1" x14ac:dyDescent="0.25">
      <c r="W3774" s="156" t="s">
        <v>38</v>
      </c>
      <c r="X3774" s="156" t="s">
        <v>38</v>
      </c>
      <c r="Y3774" s="156" t="s">
        <v>38</v>
      </c>
      <c r="Z3774" s="156" t="s">
        <v>38</v>
      </c>
      <c r="AA3774" s="156" t="s">
        <v>38</v>
      </c>
      <c r="AB3774" s="156" t="s">
        <v>38</v>
      </c>
      <c r="AC3774" s="156" t="s">
        <v>38</v>
      </c>
      <c r="AD3774" s="96" t="s">
        <v>290</v>
      </c>
      <c r="AE3774" s="156" t="s">
        <v>38</v>
      </c>
      <c r="AF3774" s="156" t="s">
        <v>38</v>
      </c>
      <c r="AG3774" s="156" t="s">
        <v>38</v>
      </c>
      <c r="AH3774" s="156" t="s">
        <v>38</v>
      </c>
      <c r="AI3774" s="156" t="s">
        <v>38</v>
      </c>
      <c r="AJ3774" s="156" t="s">
        <v>38</v>
      </c>
      <c r="AK3774" s="156" t="s">
        <v>38</v>
      </c>
    </row>
    <row r="3775" spans="23:37" ht="16.5" customHeight="1" x14ac:dyDescent="0.25">
      <c r="W3775" s="156" t="s">
        <v>38</v>
      </c>
      <c r="X3775" s="156" t="s">
        <v>38</v>
      </c>
      <c r="Y3775" s="156" t="s">
        <v>38</v>
      </c>
      <c r="Z3775" s="156" t="s">
        <v>38</v>
      </c>
      <c r="AA3775" s="156" t="s">
        <v>38</v>
      </c>
      <c r="AB3775" s="156" t="s">
        <v>38</v>
      </c>
      <c r="AC3775" s="156" t="s">
        <v>38</v>
      </c>
      <c r="AD3775" s="96" t="s">
        <v>290</v>
      </c>
      <c r="AE3775" s="156" t="s">
        <v>38</v>
      </c>
      <c r="AF3775" s="156" t="s">
        <v>38</v>
      </c>
      <c r="AG3775" s="156" t="s">
        <v>38</v>
      </c>
      <c r="AH3775" s="156" t="s">
        <v>38</v>
      </c>
      <c r="AI3775" s="156" t="s">
        <v>38</v>
      </c>
      <c r="AJ3775" s="156" t="s">
        <v>38</v>
      </c>
      <c r="AK3775" s="156" t="s">
        <v>38</v>
      </c>
    </row>
    <row r="3776" spans="23:37" ht="16.5" customHeight="1" x14ac:dyDescent="0.25">
      <c r="W3776" s="156" t="s">
        <v>38</v>
      </c>
      <c r="X3776" s="156" t="s">
        <v>38</v>
      </c>
      <c r="Y3776" s="156" t="s">
        <v>38</v>
      </c>
      <c r="Z3776" s="156" t="s">
        <v>38</v>
      </c>
      <c r="AA3776" s="156" t="s">
        <v>38</v>
      </c>
      <c r="AB3776" s="156" t="s">
        <v>38</v>
      </c>
      <c r="AC3776" s="156" t="s">
        <v>38</v>
      </c>
      <c r="AD3776" s="96" t="s">
        <v>290</v>
      </c>
      <c r="AE3776" s="156" t="s">
        <v>38</v>
      </c>
      <c r="AF3776" s="156" t="s">
        <v>38</v>
      </c>
      <c r="AG3776" s="156" t="s">
        <v>38</v>
      </c>
      <c r="AH3776" s="156" t="s">
        <v>38</v>
      </c>
      <c r="AI3776" s="156" t="s">
        <v>38</v>
      </c>
      <c r="AJ3776" s="156" t="s">
        <v>38</v>
      </c>
      <c r="AK3776" s="156" t="s">
        <v>38</v>
      </c>
    </row>
    <row r="3777" spans="23:37" ht="16.5" customHeight="1" x14ac:dyDescent="0.25">
      <c r="W3777" s="156" t="s">
        <v>38</v>
      </c>
      <c r="X3777" s="156" t="s">
        <v>38</v>
      </c>
      <c r="Y3777" s="156" t="s">
        <v>38</v>
      </c>
      <c r="Z3777" s="156" t="s">
        <v>38</v>
      </c>
      <c r="AA3777" s="156" t="s">
        <v>38</v>
      </c>
      <c r="AB3777" s="156" t="s">
        <v>38</v>
      </c>
      <c r="AC3777" s="156" t="s">
        <v>38</v>
      </c>
      <c r="AD3777" s="96" t="s">
        <v>290</v>
      </c>
      <c r="AE3777" s="156" t="s">
        <v>38</v>
      </c>
      <c r="AF3777" s="156" t="s">
        <v>38</v>
      </c>
      <c r="AG3777" s="156" t="s">
        <v>38</v>
      </c>
      <c r="AH3777" s="156" t="s">
        <v>38</v>
      </c>
      <c r="AI3777" s="156" t="s">
        <v>38</v>
      </c>
      <c r="AJ3777" s="156" t="s">
        <v>38</v>
      </c>
      <c r="AK3777" s="156" t="s">
        <v>38</v>
      </c>
    </row>
    <row r="3778" spans="23:37" ht="16.5" customHeight="1" x14ac:dyDescent="0.25">
      <c r="W3778" s="156" t="s">
        <v>38</v>
      </c>
      <c r="X3778" s="156" t="s">
        <v>38</v>
      </c>
      <c r="Y3778" s="156" t="s">
        <v>38</v>
      </c>
      <c r="Z3778" s="156" t="s">
        <v>38</v>
      </c>
      <c r="AA3778" s="156" t="s">
        <v>38</v>
      </c>
      <c r="AB3778" s="156" t="s">
        <v>38</v>
      </c>
      <c r="AC3778" s="156" t="s">
        <v>38</v>
      </c>
      <c r="AD3778" s="96" t="s">
        <v>290</v>
      </c>
      <c r="AE3778" s="156" t="s">
        <v>38</v>
      </c>
      <c r="AF3778" s="156" t="s">
        <v>38</v>
      </c>
      <c r="AG3778" s="156" t="s">
        <v>38</v>
      </c>
      <c r="AH3778" s="156" t="s">
        <v>38</v>
      </c>
      <c r="AI3778" s="156" t="s">
        <v>38</v>
      </c>
      <c r="AJ3778" s="156" t="s">
        <v>38</v>
      </c>
      <c r="AK3778" s="156" t="s">
        <v>38</v>
      </c>
    </row>
    <row r="3779" spans="23:37" ht="16.5" customHeight="1" x14ac:dyDescent="0.25">
      <c r="W3779" s="156" t="s">
        <v>38</v>
      </c>
      <c r="X3779" s="156" t="s">
        <v>38</v>
      </c>
      <c r="Y3779" s="156" t="s">
        <v>38</v>
      </c>
      <c r="Z3779" s="156" t="s">
        <v>38</v>
      </c>
      <c r="AA3779" s="156" t="s">
        <v>38</v>
      </c>
      <c r="AB3779" s="156" t="s">
        <v>38</v>
      </c>
      <c r="AC3779" s="156" t="s">
        <v>38</v>
      </c>
      <c r="AD3779" s="96" t="s">
        <v>290</v>
      </c>
      <c r="AE3779" s="156" t="s">
        <v>38</v>
      </c>
      <c r="AF3779" s="156" t="s">
        <v>38</v>
      </c>
      <c r="AG3779" s="156" t="s">
        <v>38</v>
      </c>
      <c r="AH3779" s="156" t="s">
        <v>38</v>
      </c>
      <c r="AI3779" s="156" t="s">
        <v>38</v>
      </c>
      <c r="AJ3779" s="156" t="s">
        <v>38</v>
      </c>
      <c r="AK3779" s="156" t="s">
        <v>38</v>
      </c>
    </row>
    <row r="3780" spans="23:37" ht="16.5" customHeight="1" x14ac:dyDescent="0.25">
      <c r="W3780" s="156" t="s">
        <v>38</v>
      </c>
      <c r="X3780" s="156" t="s">
        <v>38</v>
      </c>
      <c r="Y3780" s="156" t="s">
        <v>38</v>
      </c>
      <c r="Z3780" s="156" t="s">
        <v>38</v>
      </c>
      <c r="AA3780" s="156" t="s">
        <v>38</v>
      </c>
      <c r="AB3780" s="156" t="s">
        <v>38</v>
      </c>
      <c r="AC3780" s="156" t="s">
        <v>38</v>
      </c>
      <c r="AD3780" s="96" t="s">
        <v>290</v>
      </c>
      <c r="AE3780" s="156" t="s">
        <v>38</v>
      </c>
      <c r="AF3780" s="156" t="s">
        <v>38</v>
      </c>
      <c r="AG3780" s="156" t="s">
        <v>38</v>
      </c>
      <c r="AH3780" s="156" t="s">
        <v>38</v>
      </c>
      <c r="AI3780" s="156" t="s">
        <v>38</v>
      </c>
      <c r="AJ3780" s="156" t="s">
        <v>38</v>
      </c>
      <c r="AK3780" s="156" t="s">
        <v>38</v>
      </c>
    </row>
    <row r="3781" spans="23:37" ht="16.5" customHeight="1" x14ac:dyDescent="0.25">
      <c r="W3781" s="156" t="s">
        <v>38</v>
      </c>
      <c r="X3781" s="156" t="s">
        <v>38</v>
      </c>
      <c r="Y3781" s="156" t="s">
        <v>38</v>
      </c>
      <c r="Z3781" s="156" t="s">
        <v>38</v>
      </c>
      <c r="AA3781" s="156" t="s">
        <v>38</v>
      </c>
      <c r="AB3781" s="156" t="s">
        <v>38</v>
      </c>
      <c r="AC3781" s="156" t="s">
        <v>38</v>
      </c>
      <c r="AD3781" s="96" t="s">
        <v>290</v>
      </c>
      <c r="AE3781" s="156" t="s">
        <v>38</v>
      </c>
      <c r="AF3781" s="156" t="s">
        <v>38</v>
      </c>
      <c r="AG3781" s="156" t="s">
        <v>38</v>
      </c>
      <c r="AH3781" s="156" t="s">
        <v>38</v>
      </c>
      <c r="AI3781" s="156" t="s">
        <v>38</v>
      </c>
      <c r="AJ3781" s="156" t="s">
        <v>38</v>
      </c>
      <c r="AK3781" s="156" t="s">
        <v>38</v>
      </c>
    </row>
    <row r="3782" spans="23:37" ht="16.5" customHeight="1" x14ac:dyDescent="0.25">
      <c r="W3782" s="156" t="s">
        <v>38</v>
      </c>
      <c r="X3782" s="156" t="s">
        <v>38</v>
      </c>
      <c r="Y3782" s="156" t="s">
        <v>38</v>
      </c>
      <c r="Z3782" s="156" t="s">
        <v>38</v>
      </c>
      <c r="AA3782" s="156" t="s">
        <v>38</v>
      </c>
      <c r="AB3782" s="156" t="s">
        <v>38</v>
      </c>
      <c r="AC3782" s="156" t="s">
        <v>38</v>
      </c>
      <c r="AD3782" s="96" t="s">
        <v>290</v>
      </c>
      <c r="AE3782" s="156" t="s">
        <v>38</v>
      </c>
      <c r="AF3782" s="156" t="s">
        <v>38</v>
      </c>
      <c r="AG3782" s="156" t="s">
        <v>38</v>
      </c>
      <c r="AH3782" s="156" t="s">
        <v>38</v>
      </c>
      <c r="AI3782" s="156" t="s">
        <v>38</v>
      </c>
      <c r="AJ3782" s="156" t="s">
        <v>38</v>
      </c>
      <c r="AK3782" s="156" t="s">
        <v>38</v>
      </c>
    </row>
    <row r="3783" spans="23:37" ht="16.5" customHeight="1" x14ac:dyDescent="0.25">
      <c r="W3783" s="156" t="s">
        <v>38</v>
      </c>
      <c r="X3783" s="156" t="s">
        <v>38</v>
      </c>
      <c r="Y3783" s="156" t="s">
        <v>38</v>
      </c>
      <c r="Z3783" s="156" t="s">
        <v>38</v>
      </c>
      <c r="AA3783" s="156" t="s">
        <v>38</v>
      </c>
      <c r="AB3783" s="156" t="s">
        <v>38</v>
      </c>
      <c r="AC3783" s="156" t="s">
        <v>38</v>
      </c>
      <c r="AD3783" s="96" t="s">
        <v>290</v>
      </c>
      <c r="AE3783" s="156" t="s">
        <v>38</v>
      </c>
      <c r="AF3783" s="156" t="s">
        <v>38</v>
      </c>
      <c r="AG3783" s="156" t="s">
        <v>38</v>
      </c>
      <c r="AH3783" s="156" t="s">
        <v>38</v>
      </c>
      <c r="AI3783" s="156" t="s">
        <v>38</v>
      </c>
      <c r="AJ3783" s="156" t="s">
        <v>38</v>
      </c>
      <c r="AK3783" s="156" t="s">
        <v>38</v>
      </c>
    </row>
    <row r="3784" spans="23:37" ht="16.5" customHeight="1" x14ac:dyDescent="0.25">
      <c r="W3784" s="156" t="s">
        <v>38</v>
      </c>
      <c r="X3784" s="156" t="s">
        <v>38</v>
      </c>
      <c r="Y3784" s="156" t="s">
        <v>38</v>
      </c>
      <c r="Z3784" s="156" t="s">
        <v>38</v>
      </c>
      <c r="AA3784" s="156" t="s">
        <v>38</v>
      </c>
      <c r="AB3784" s="156" t="s">
        <v>38</v>
      </c>
      <c r="AC3784" s="156" t="s">
        <v>38</v>
      </c>
      <c r="AD3784" s="96" t="s">
        <v>290</v>
      </c>
      <c r="AE3784" s="156" t="s">
        <v>38</v>
      </c>
      <c r="AF3784" s="156" t="s">
        <v>38</v>
      </c>
      <c r="AG3784" s="156" t="s">
        <v>38</v>
      </c>
      <c r="AH3784" s="156" t="s">
        <v>38</v>
      </c>
      <c r="AI3784" s="156" t="s">
        <v>38</v>
      </c>
      <c r="AJ3784" s="156" t="s">
        <v>38</v>
      </c>
      <c r="AK3784" s="156" t="s">
        <v>38</v>
      </c>
    </row>
    <row r="3785" spans="23:37" ht="16.5" customHeight="1" x14ac:dyDescent="0.25">
      <c r="W3785" s="156" t="s">
        <v>38</v>
      </c>
      <c r="X3785" s="156" t="s">
        <v>38</v>
      </c>
      <c r="Y3785" s="156" t="s">
        <v>38</v>
      </c>
      <c r="Z3785" s="156" t="s">
        <v>38</v>
      </c>
      <c r="AA3785" s="156" t="s">
        <v>38</v>
      </c>
      <c r="AB3785" s="156" t="s">
        <v>38</v>
      </c>
      <c r="AC3785" s="156" t="s">
        <v>38</v>
      </c>
      <c r="AD3785" s="96" t="s">
        <v>290</v>
      </c>
      <c r="AE3785" s="156" t="s">
        <v>38</v>
      </c>
      <c r="AF3785" s="156" t="s">
        <v>38</v>
      </c>
      <c r="AG3785" s="156" t="s">
        <v>38</v>
      </c>
      <c r="AH3785" s="156" t="s">
        <v>38</v>
      </c>
      <c r="AI3785" s="156" t="s">
        <v>38</v>
      </c>
      <c r="AJ3785" s="156" t="s">
        <v>38</v>
      </c>
      <c r="AK3785" s="156" t="s">
        <v>38</v>
      </c>
    </row>
    <row r="3786" spans="23:37" ht="16.5" customHeight="1" x14ac:dyDescent="0.25">
      <c r="W3786" s="156" t="s">
        <v>38</v>
      </c>
      <c r="X3786" s="156" t="s">
        <v>38</v>
      </c>
      <c r="Y3786" s="156" t="s">
        <v>38</v>
      </c>
      <c r="Z3786" s="156" t="s">
        <v>38</v>
      </c>
      <c r="AA3786" s="156" t="s">
        <v>38</v>
      </c>
      <c r="AB3786" s="156" t="s">
        <v>38</v>
      </c>
      <c r="AC3786" s="156" t="s">
        <v>38</v>
      </c>
      <c r="AD3786" s="96" t="s">
        <v>290</v>
      </c>
      <c r="AE3786" s="156" t="s">
        <v>38</v>
      </c>
      <c r="AF3786" s="156" t="s">
        <v>38</v>
      </c>
      <c r="AG3786" s="156" t="s">
        <v>38</v>
      </c>
      <c r="AH3786" s="156" t="s">
        <v>38</v>
      </c>
      <c r="AI3786" s="156" t="s">
        <v>38</v>
      </c>
      <c r="AJ3786" s="156" t="s">
        <v>38</v>
      </c>
      <c r="AK3786" s="156" t="s">
        <v>38</v>
      </c>
    </row>
    <row r="3787" spans="23:37" ht="16.5" customHeight="1" x14ac:dyDescent="0.25">
      <c r="W3787" s="156" t="s">
        <v>38</v>
      </c>
      <c r="X3787" s="156" t="s">
        <v>38</v>
      </c>
      <c r="Y3787" s="156" t="s">
        <v>38</v>
      </c>
      <c r="Z3787" s="156" t="s">
        <v>38</v>
      </c>
      <c r="AA3787" s="156" t="s">
        <v>38</v>
      </c>
      <c r="AB3787" s="156" t="s">
        <v>38</v>
      </c>
      <c r="AC3787" s="156" t="s">
        <v>38</v>
      </c>
      <c r="AD3787" s="96" t="s">
        <v>290</v>
      </c>
      <c r="AE3787" s="156" t="s">
        <v>38</v>
      </c>
      <c r="AF3787" s="156" t="s">
        <v>38</v>
      </c>
      <c r="AG3787" s="156" t="s">
        <v>38</v>
      </c>
      <c r="AH3787" s="156" t="s">
        <v>38</v>
      </c>
      <c r="AI3787" s="156" t="s">
        <v>38</v>
      </c>
      <c r="AJ3787" s="156" t="s">
        <v>38</v>
      </c>
      <c r="AK3787" s="156" t="s">
        <v>38</v>
      </c>
    </row>
    <row r="3788" spans="23:37" ht="16.5" customHeight="1" x14ac:dyDescent="0.25">
      <c r="W3788" s="156" t="s">
        <v>38</v>
      </c>
      <c r="X3788" s="156" t="s">
        <v>38</v>
      </c>
      <c r="Y3788" s="156" t="s">
        <v>38</v>
      </c>
      <c r="Z3788" s="156" t="s">
        <v>38</v>
      </c>
      <c r="AA3788" s="156" t="s">
        <v>38</v>
      </c>
      <c r="AB3788" s="156" t="s">
        <v>38</v>
      </c>
      <c r="AC3788" s="156" t="s">
        <v>38</v>
      </c>
      <c r="AD3788" s="96" t="s">
        <v>290</v>
      </c>
      <c r="AE3788" s="156" t="s">
        <v>38</v>
      </c>
      <c r="AF3788" s="156" t="s">
        <v>38</v>
      </c>
      <c r="AG3788" s="156" t="s">
        <v>38</v>
      </c>
      <c r="AH3788" s="156" t="s">
        <v>38</v>
      </c>
      <c r="AI3788" s="156" t="s">
        <v>38</v>
      </c>
      <c r="AJ3788" s="156" t="s">
        <v>38</v>
      </c>
      <c r="AK3788" s="156" t="s">
        <v>38</v>
      </c>
    </row>
    <row r="3789" spans="23:37" ht="16.5" customHeight="1" x14ac:dyDescent="0.25">
      <c r="W3789" s="156" t="s">
        <v>38</v>
      </c>
      <c r="X3789" s="156" t="s">
        <v>38</v>
      </c>
      <c r="Y3789" s="156" t="s">
        <v>38</v>
      </c>
      <c r="Z3789" s="156" t="s">
        <v>38</v>
      </c>
      <c r="AA3789" s="156" t="s">
        <v>38</v>
      </c>
      <c r="AB3789" s="156" t="s">
        <v>38</v>
      </c>
      <c r="AC3789" s="156" t="s">
        <v>38</v>
      </c>
      <c r="AD3789" s="96" t="s">
        <v>290</v>
      </c>
      <c r="AE3789" s="156" t="s">
        <v>38</v>
      </c>
      <c r="AF3789" s="156" t="s">
        <v>38</v>
      </c>
      <c r="AG3789" s="156" t="s">
        <v>38</v>
      </c>
      <c r="AH3789" s="156" t="s">
        <v>38</v>
      </c>
      <c r="AI3789" s="156" t="s">
        <v>38</v>
      </c>
      <c r="AJ3789" s="156" t="s">
        <v>38</v>
      </c>
      <c r="AK3789" s="156" t="s">
        <v>38</v>
      </c>
    </row>
    <row r="3790" spans="23:37" ht="16.5" customHeight="1" x14ac:dyDescent="0.25">
      <c r="W3790" s="156" t="s">
        <v>38</v>
      </c>
      <c r="X3790" s="156" t="s">
        <v>38</v>
      </c>
      <c r="Y3790" s="156" t="s">
        <v>38</v>
      </c>
      <c r="Z3790" s="156" t="s">
        <v>38</v>
      </c>
      <c r="AA3790" s="156" t="s">
        <v>38</v>
      </c>
      <c r="AB3790" s="156" t="s">
        <v>38</v>
      </c>
      <c r="AC3790" s="156" t="s">
        <v>38</v>
      </c>
      <c r="AD3790" s="96" t="s">
        <v>290</v>
      </c>
      <c r="AE3790" s="156" t="s">
        <v>38</v>
      </c>
      <c r="AF3790" s="156" t="s">
        <v>38</v>
      </c>
      <c r="AG3790" s="156" t="s">
        <v>38</v>
      </c>
      <c r="AH3790" s="156" t="s">
        <v>38</v>
      </c>
      <c r="AI3790" s="156" t="s">
        <v>38</v>
      </c>
      <c r="AJ3790" s="156" t="s">
        <v>38</v>
      </c>
      <c r="AK3790" s="156" t="s">
        <v>38</v>
      </c>
    </row>
    <row r="3791" spans="23:37" ht="16.5" customHeight="1" x14ac:dyDescent="0.25">
      <c r="W3791" s="156" t="s">
        <v>38</v>
      </c>
      <c r="X3791" s="156" t="s">
        <v>38</v>
      </c>
      <c r="Y3791" s="156" t="s">
        <v>38</v>
      </c>
      <c r="Z3791" s="156" t="s">
        <v>38</v>
      </c>
      <c r="AA3791" s="156" t="s">
        <v>38</v>
      </c>
      <c r="AB3791" s="156" t="s">
        <v>38</v>
      </c>
      <c r="AC3791" s="156" t="s">
        <v>38</v>
      </c>
      <c r="AD3791" s="96" t="s">
        <v>290</v>
      </c>
      <c r="AE3791" s="156" t="s">
        <v>38</v>
      </c>
      <c r="AF3791" s="156" t="s">
        <v>38</v>
      </c>
      <c r="AG3791" s="156" t="s">
        <v>38</v>
      </c>
      <c r="AH3791" s="156" t="s">
        <v>38</v>
      </c>
      <c r="AI3791" s="156" t="s">
        <v>38</v>
      </c>
      <c r="AJ3791" s="156" t="s">
        <v>38</v>
      </c>
      <c r="AK3791" s="156" t="s">
        <v>38</v>
      </c>
    </row>
    <row r="3792" spans="23:37" ht="16.5" customHeight="1" x14ac:dyDescent="0.25">
      <c r="W3792" s="156" t="s">
        <v>38</v>
      </c>
      <c r="X3792" s="156" t="s">
        <v>38</v>
      </c>
      <c r="Y3792" s="156" t="s">
        <v>38</v>
      </c>
      <c r="Z3792" s="156" t="s">
        <v>38</v>
      </c>
      <c r="AA3792" s="156" t="s">
        <v>38</v>
      </c>
      <c r="AB3792" s="156" t="s">
        <v>38</v>
      </c>
      <c r="AC3792" s="156" t="s">
        <v>38</v>
      </c>
      <c r="AD3792" s="96" t="s">
        <v>290</v>
      </c>
      <c r="AE3792" s="156" t="s">
        <v>38</v>
      </c>
      <c r="AF3792" s="156" t="s">
        <v>38</v>
      </c>
      <c r="AG3792" s="156" t="s">
        <v>38</v>
      </c>
      <c r="AH3792" s="156" t="s">
        <v>38</v>
      </c>
      <c r="AI3792" s="156" t="s">
        <v>38</v>
      </c>
      <c r="AJ3792" s="156" t="s">
        <v>38</v>
      </c>
      <c r="AK3792" s="156" t="s">
        <v>38</v>
      </c>
    </row>
    <row r="3793" spans="23:37" ht="16.5" customHeight="1" x14ac:dyDescent="0.25">
      <c r="W3793" s="156" t="s">
        <v>38</v>
      </c>
      <c r="X3793" s="156" t="s">
        <v>38</v>
      </c>
      <c r="Y3793" s="156" t="s">
        <v>38</v>
      </c>
      <c r="Z3793" s="156" t="s">
        <v>38</v>
      </c>
      <c r="AA3793" s="156" t="s">
        <v>38</v>
      </c>
      <c r="AB3793" s="156" t="s">
        <v>38</v>
      </c>
      <c r="AC3793" s="156" t="s">
        <v>38</v>
      </c>
      <c r="AD3793" s="96" t="s">
        <v>290</v>
      </c>
      <c r="AE3793" s="156" t="s">
        <v>38</v>
      </c>
      <c r="AF3793" s="156" t="s">
        <v>38</v>
      </c>
      <c r="AG3793" s="156" t="s">
        <v>38</v>
      </c>
      <c r="AH3793" s="156" t="s">
        <v>38</v>
      </c>
      <c r="AI3793" s="156" t="s">
        <v>38</v>
      </c>
      <c r="AJ3793" s="156" t="s">
        <v>38</v>
      </c>
      <c r="AK3793" s="156" t="s">
        <v>38</v>
      </c>
    </row>
    <row r="3794" spans="23:37" ht="16.5" customHeight="1" x14ac:dyDescent="0.25">
      <c r="W3794" s="156" t="s">
        <v>38</v>
      </c>
      <c r="X3794" s="156" t="s">
        <v>38</v>
      </c>
      <c r="Y3794" s="156" t="s">
        <v>38</v>
      </c>
      <c r="Z3794" s="156" t="s">
        <v>38</v>
      </c>
      <c r="AA3794" s="156" t="s">
        <v>38</v>
      </c>
      <c r="AB3794" s="156" t="s">
        <v>38</v>
      </c>
      <c r="AC3794" s="156" t="s">
        <v>38</v>
      </c>
      <c r="AD3794" s="96" t="s">
        <v>290</v>
      </c>
      <c r="AE3794" s="156" t="s">
        <v>38</v>
      </c>
      <c r="AF3794" s="156" t="s">
        <v>38</v>
      </c>
      <c r="AG3794" s="156" t="s">
        <v>38</v>
      </c>
      <c r="AH3794" s="156" t="s">
        <v>38</v>
      </c>
      <c r="AI3794" s="156" t="s">
        <v>38</v>
      </c>
      <c r="AJ3794" s="156" t="s">
        <v>38</v>
      </c>
      <c r="AK3794" s="156" t="s">
        <v>38</v>
      </c>
    </row>
    <row r="3795" spans="23:37" ht="16.5" customHeight="1" x14ac:dyDescent="0.25">
      <c r="W3795" s="156" t="s">
        <v>38</v>
      </c>
      <c r="X3795" s="156" t="s">
        <v>38</v>
      </c>
      <c r="Y3795" s="156" t="s">
        <v>38</v>
      </c>
      <c r="Z3795" s="156" t="s">
        <v>38</v>
      </c>
      <c r="AA3795" s="156" t="s">
        <v>38</v>
      </c>
      <c r="AB3795" s="156" t="s">
        <v>38</v>
      </c>
      <c r="AC3795" s="156" t="s">
        <v>38</v>
      </c>
      <c r="AD3795" s="96" t="s">
        <v>290</v>
      </c>
      <c r="AE3795" s="156" t="s">
        <v>38</v>
      </c>
      <c r="AF3795" s="156" t="s">
        <v>38</v>
      </c>
      <c r="AG3795" s="156" t="s">
        <v>38</v>
      </c>
      <c r="AH3795" s="156" t="s">
        <v>38</v>
      </c>
      <c r="AI3795" s="156" t="s">
        <v>38</v>
      </c>
      <c r="AJ3795" s="156" t="s">
        <v>38</v>
      </c>
      <c r="AK3795" s="156" t="s">
        <v>38</v>
      </c>
    </row>
    <row r="3796" spans="23:37" ht="16.5" customHeight="1" x14ac:dyDescent="0.25">
      <c r="W3796" s="156" t="s">
        <v>38</v>
      </c>
      <c r="X3796" s="156" t="s">
        <v>38</v>
      </c>
      <c r="Y3796" s="156" t="s">
        <v>38</v>
      </c>
      <c r="Z3796" s="156" t="s">
        <v>38</v>
      </c>
      <c r="AA3796" s="156" t="s">
        <v>38</v>
      </c>
      <c r="AB3796" s="156" t="s">
        <v>38</v>
      </c>
      <c r="AC3796" s="156" t="s">
        <v>38</v>
      </c>
      <c r="AD3796" s="96" t="s">
        <v>290</v>
      </c>
      <c r="AE3796" s="156" t="s">
        <v>38</v>
      </c>
      <c r="AF3796" s="156" t="s">
        <v>38</v>
      </c>
      <c r="AG3796" s="156" t="s">
        <v>38</v>
      </c>
      <c r="AH3796" s="156" t="s">
        <v>38</v>
      </c>
      <c r="AI3796" s="156" t="s">
        <v>38</v>
      </c>
      <c r="AJ3796" s="156" t="s">
        <v>38</v>
      </c>
      <c r="AK3796" s="156" t="s">
        <v>38</v>
      </c>
    </row>
    <row r="3797" spans="23:37" ht="16.5" customHeight="1" x14ac:dyDescent="0.25">
      <c r="W3797" s="156" t="s">
        <v>38</v>
      </c>
      <c r="X3797" s="156" t="s">
        <v>38</v>
      </c>
      <c r="Y3797" s="156" t="s">
        <v>38</v>
      </c>
      <c r="Z3797" s="156" t="s">
        <v>38</v>
      </c>
      <c r="AA3797" s="156" t="s">
        <v>38</v>
      </c>
      <c r="AB3797" s="156" t="s">
        <v>38</v>
      </c>
      <c r="AC3797" s="156" t="s">
        <v>38</v>
      </c>
      <c r="AD3797" s="96" t="s">
        <v>290</v>
      </c>
      <c r="AE3797" s="156" t="s">
        <v>38</v>
      </c>
      <c r="AF3797" s="156" t="s">
        <v>38</v>
      </c>
      <c r="AG3797" s="156" t="s">
        <v>38</v>
      </c>
      <c r="AH3797" s="156" t="s">
        <v>38</v>
      </c>
      <c r="AI3797" s="156" t="s">
        <v>38</v>
      </c>
      <c r="AJ3797" s="156" t="s">
        <v>38</v>
      </c>
      <c r="AK3797" s="156" t="s">
        <v>38</v>
      </c>
    </row>
    <row r="3798" spans="23:37" ht="16.5" customHeight="1" x14ac:dyDescent="0.25">
      <c r="W3798" s="156" t="s">
        <v>38</v>
      </c>
      <c r="X3798" s="156" t="s">
        <v>38</v>
      </c>
      <c r="Y3798" s="156" t="s">
        <v>38</v>
      </c>
      <c r="Z3798" s="156" t="s">
        <v>38</v>
      </c>
      <c r="AA3798" s="156" t="s">
        <v>38</v>
      </c>
      <c r="AB3798" s="156" t="s">
        <v>38</v>
      </c>
      <c r="AC3798" s="156" t="s">
        <v>38</v>
      </c>
      <c r="AD3798" s="96" t="s">
        <v>290</v>
      </c>
      <c r="AE3798" s="156" t="s">
        <v>38</v>
      </c>
      <c r="AF3798" s="156" t="s">
        <v>38</v>
      </c>
      <c r="AG3798" s="156" t="s">
        <v>38</v>
      </c>
      <c r="AH3798" s="156" t="s">
        <v>38</v>
      </c>
      <c r="AI3798" s="156" t="s">
        <v>38</v>
      </c>
      <c r="AJ3798" s="156" t="s">
        <v>38</v>
      </c>
      <c r="AK3798" s="156" t="s">
        <v>38</v>
      </c>
    </row>
    <row r="3799" spans="23:37" ht="16.5" customHeight="1" x14ac:dyDescent="0.25">
      <c r="W3799" s="156" t="s">
        <v>38</v>
      </c>
      <c r="X3799" s="156" t="s">
        <v>38</v>
      </c>
      <c r="Y3799" s="156" t="s">
        <v>38</v>
      </c>
      <c r="Z3799" s="156" t="s">
        <v>38</v>
      </c>
      <c r="AA3799" s="156" t="s">
        <v>38</v>
      </c>
      <c r="AB3799" s="156" t="s">
        <v>38</v>
      </c>
      <c r="AC3799" s="156" t="s">
        <v>38</v>
      </c>
      <c r="AD3799" s="96" t="s">
        <v>290</v>
      </c>
      <c r="AE3799" s="156" t="s">
        <v>38</v>
      </c>
      <c r="AF3799" s="156" t="s">
        <v>38</v>
      </c>
      <c r="AG3799" s="156" t="s">
        <v>38</v>
      </c>
      <c r="AH3799" s="156" t="s">
        <v>38</v>
      </c>
      <c r="AI3799" s="156" t="s">
        <v>38</v>
      </c>
      <c r="AJ3799" s="156" t="s">
        <v>38</v>
      </c>
      <c r="AK3799" s="156" t="s">
        <v>38</v>
      </c>
    </row>
    <row r="3800" spans="23:37" ht="16.5" customHeight="1" x14ac:dyDescent="0.25">
      <c r="W3800" s="156" t="s">
        <v>38</v>
      </c>
      <c r="X3800" s="156" t="s">
        <v>38</v>
      </c>
      <c r="Y3800" s="156" t="s">
        <v>38</v>
      </c>
      <c r="Z3800" s="156" t="s">
        <v>38</v>
      </c>
      <c r="AA3800" s="156" t="s">
        <v>38</v>
      </c>
      <c r="AB3800" s="156" t="s">
        <v>38</v>
      </c>
      <c r="AC3800" s="156" t="s">
        <v>38</v>
      </c>
      <c r="AD3800" s="96" t="s">
        <v>290</v>
      </c>
      <c r="AE3800" s="156" t="s">
        <v>38</v>
      </c>
      <c r="AF3800" s="156" t="s">
        <v>38</v>
      </c>
      <c r="AG3800" s="156" t="s">
        <v>38</v>
      </c>
      <c r="AH3800" s="156" t="s">
        <v>38</v>
      </c>
      <c r="AI3800" s="156" t="s">
        <v>38</v>
      </c>
      <c r="AJ3800" s="156" t="s">
        <v>38</v>
      </c>
      <c r="AK3800" s="156" t="s">
        <v>38</v>
      </c>
    </row>
    <row r="3801" spans="23:37" ht="16.5" customHeight="1" x14ac:dyDescent="0.25">
      <c r="W3801" s="156" t="s">
        <v>38</v>
      </c>
      <c r="X3801" s="156" t="s">
        <v>38</v>
      </c>
      <c r="Y3801" s="156" t="s">
        <v>38</v>
      </c>
      <c r="Z3801" s="156" t="s">
        <v>38</v>
      </c>
      <c r="AA3801" s="156" t="s">
        <v>38</v>
      </c>
      <c r="AB3801" s="156" t="s">
        <v>38</v>
      </c>
      <c r="AC3801" s="156" t="s">
        <v>38</v>
      </c>
      <c r="AD3801" s="96" t="s">
        <v>290</v>
      </c>
      <c r="AE3801" s="156" t="s">
        <v>38</v>
      </c>
      <c r="AF3801" s="156" t="s">
        <v>38</v>
      </c>
      <c r="AG3801" s="156" t="s">
        <v>38</v>
      </c>
      <c r="AH3801" s="156" t="s">
        <v>38</v>
      </c>
      <c r="AI3801" s="156" t="s">
        <v>38</v>
      </c>
      <c r="AJ3801" s="156" t="s">
        <v>38</v>
      </c>
      <c r="AK3801" s="156" t="s">
        <v>38</v>
      </c>
    </row>
    <row r="3802" spans="23:37" ht="16.5" customHeight="1" x14ac:dyDescent="0.25">
      <c r="W3802" s="156" t="s">
        <v>38</v>
      </c>
      <c r="X3802" s="156" t="s">
        <v>38</v>
      </c>
      <c r="Y3802" s="156" t="s">
        <v>38</v>
      </c>
      <c r="Z3802" s="156" t="s">
        <v>38</v>
      </c>
      <c r="AA3802" s="156" t="s">
        <v>38</v>
      </c>
      <c r="AB3802" s="156" t="s">
        <v>38</v>
      </c>
      <c r="AC3802" s="156" t="s">
        <v>38</v>
      </c>
      <c r="AD3802" s="96" t="s">
        <v>290</v>
      </c>
      <c r="AE3802" s="156" t="s">
        <v>38</v>
      </c>
      <c r="AF3802" s="156" t="s">
        <v>38</v>
      </c>
      <c r="AG3802" s="156" t="s">
        <v>38</v>
      </c>
      <c r="AH3802" s="156" t="s">
        <v>38</v>
      </c>
      <c r="AI3802" s="156" t="s">
        <v>38</v>
      </c>
      <c r="AJ3802" s="156" t="s">
        <v>38</v>
      </c>
      <c r="AK3802" s="156" t="s">
        <v>38</v>
      </c>
    </row>
    <row r="3803" spans="23:37" ht="16.5" customHeight="1" x14ac:dyDescent="0.25">
      <c r="W3803" s="156" t="s">
        <v>38</v>
      </c>
      <c r="X3803" s="156" t="s">
        <v>38</v>
      </c>
      <c r="Y3803" s="156" t="s">
        <v>38</v>
      </c>
      <c r="Z3803" s="156" t="s">
        <v>38</v>
      </c>
      <c r="AA3803" s="156" t="s">
        <v>38</v>
      </c>
      <c r="AB3803" s="156" t="s">
        <v>38</v>
      </c>
      <c r="AC3803" s="156" t="s">
        <v>38</v>
      </c>
      <c r="AD3803" s="96" t="s">
        <v>290</v>
      </c>
      <c r="AE3803" s="156" t="s">
        <v>38</v>
      </c>
      <c r="AF3803" s="156" t="s">
        <v>38</v>
      </c>
      <c r="AG3803" s="156" t="s">
        <v>38</v>
      </c>
      <c r="AH3803" s="156" t="s">
        <v>38</v>
      </c>
      <c r="AI3803" s="156" t="s">
        <v>38</v>
      </c>
      <c r="AJ3803" s="156" t="s">
        <v>38</v>
      </c>
      <c r="AK3803" s="156" t="s">
        <v>38</v>
      </c>
    </row>
    <row r="3804" spans="23:37" ht="16.5" customHeight="1" x14ac:dyDescent="0.25">
      <c r="W3804" s="156" t="s">
        <v>38</v>
      </c>
      <c r="X3804" s="156" t="s">
        <v>38</v>
      </c>
      <c r="Y3804" s="156" t="s">
        <v>38</v>
      </c>
      <c r="Z3804" s="156" t="s">
        <v>38</v>
      </c>
      <c r="AA3804" s="156" t="s">
        <v>38</v>
      </c>
      <c r="AB3804" s="156" t="s">
        <v>38</v>
      </c>
      <c r="AC3804" s="156" t="s">
        <v>38</v>
      </c>
      <c r="AD3804" s="96" t="s">
        <v>290</v>
      </c>
      <c r="AE3804" s="156" t="s">
        <v>38</v>
      </c>
      <c r="AF3804" s="156" t="s">
        <v>38</v>
      </c>
      <c r="AG3804" s="156" t="s">
        <v>38</v>
      </c>
      <c r="AH3804" s="156" t="s">
        <v>38</v>
      </c>
      <c r="AI3804" s="156" t="s">
        <v>38</v>
      </c>
      <c r="AJ3804" s="156" t="s">
        <v>38</v>
      </c>
      <c r="AK3804" s="156" t="s">
        <v>38</v>
      </c>
    </row>
    <row r="3805" spans="23:37" ht="16.5" customHeight="1" x14ac:dyDescent="0.25">
      <c r="W3805" s="156" t="s">
        <v>38</v>
      </c>
      <c r="X3805" s="156" t="s">
        <v>38</v>
      </c>
      <c r="Y3805" s="156" t="s">
        <v>38</v>
      </c>
      <c r="Z3805" s="156" t="s">
        <v>38</v>
      </c>
      <c r="AA3805" s="156" t="s">
        <v>38</v>
      </c>
      <c r="AB3805" s="156" t="s">
        <v>38</v>
      </c>
      <c r="AC3805" s="156" t="s">
        <v>38</v>
      </c>
      <c r="AD3805" s="96" t="s">
        <v>290</v>
      </c>
      <c r="AE3805" s="156" t="s">
        <v>38</v>
      </c>
      <c r="AF3805" s="156" t="s">
        <v>38</v>
      </c>
      <c r="AG3805" s="156" t="s">
        <v>38</v>
      </c>
      <c r="AH3805" s="156" t="s">
        <v>38</v>
      </c>
      <c r="AI3805" s="156" t="s">
        <v>38</v>
      </c>
      <c r="AJ3805" s="156" t="s">
        <v>38</v>
      </c>
      <c r="AK3805" s="156" t="s">
        <v>38</v>
      </c>
    </row>
    <row r="3806" spans="23:37" ht="16.5" customHeight="1" x14ac:dyDescent="0.25">
      <c r="W3806" s="156" t="s">
        <v>38</v>
      </c>
      <c r="X3806" s="156" t="s">
        <v>38</v>
      </c>
      <c r="Y3806" s="156" t="s">
        <v>38</v>
      </c>
      <c r="Z3806" s="156" t="s">
        <v>38</v>
      </c>
      <c r="AA3806" s="156" t="s">
        <v>38</v>
      </c>
      <c r="AB3806" s="156" t="s">
        <v>38</v>
      </c>
      <c r="AC3806" s="156" t="s">
        <v>38</v>
      </c>
      <c r="AD3806" s="96" t="s">
        <v>290</v>
      </c>
      <c r="AE3806" s="156" t="s">
        <v>38</v>
      </c>
      <c r="AF3806" s="156" t="s">
        <v>38</v>
      </c>
      <c r="AG3806" s="156" t="s">
        <v>38</v>
      </c>
      <c r="AH3806" s="156" t="s">
        <v>38</v>
      </c>
      <c r="AI3806" s="156" t="s">
        <v>38</v>
      </c>
      <c r="AJ3806" s="156" t="s">
        <v>38</v>
      </c>
      <c r="AK3806" s="156" t="s">
        <v>38</v>
      </c>
    </row>
    <row r="3807" spans="23:37" ht="16.5" customHeight="1" x14ac:dyDescent="0.25">
      <c r="W3807" s="156" t="s">
        <v>38</v>
      </c>
      <c r="X3807" s="156" t="s">
        <v>38</v>
      </c>
      <c r="Y3807" s="156" t="s">
        <v>38</v>
      </c>
      <c r="Z3807" s="156" t="s">
        <v>38</v>
      </c>
      <c r="AA3807" s="156" t="s">
        <v>38</v>
      </c>
      <c r="AB3807" s="156" t="s">
        <v>38</v>
      </c>
      <c r="AC3807" s="156" t="s">
        <v>38</v>
      </c>
      <c r="AD3807" s="96" t="s">
        <v>290</v>
      </c>
      <c r="AE3807" s="156" t="s">
        <v>38</v>
      </c>
      <c r="AF3807" s="156" t="s">
        <v>38</v>
      </c>
      <c r="AG3807" s="156" t="s">
        <v>38</v>
      </c>
      <c r="AH3807" s="156" t="s">
        <v>38</v>
      </c>
      <c r="AI3807" s="156" t="s">
        <v>38</v>
      </c>
      <c r="AJ3807" s="156" t="s">
        <v>38</v>
      </c>
      <c r="AK3807" s="156" t="s">
        <v>38</v>
      </c>
    </row>
    <row r="3808" spans="23:37" ht="16.5" customHeight="1" x14ac:dyDescent="0.25">
      <c r="W3808" s="156" t="s">
        <v>38</v>
      </c>
      <c r="X3808" s="156" t="s">
        <v>38</v>
      </c>
      <c r="Y3808" s="156" t="s">
        <v>38</v>
      </c>
      <c r="Z3808" s="156" t="s">
        <v>38</v>
      </c>
      <c r="AA3808" s="156" t="s">
        <v>38</v>
      </c>
      <c r="AB3808" s="156" t="s">
        <v>38</v>
      </c>
      <c r="AC3808" s="156" t="s">
        <v>38</v>
      </c>
      <c r="AD3808" s="96" t="s">
        <v>290</v>
      </c>
      <c r="AE3808" s="156" t="s">
        <v>38</v>
      </c>
      <c r="AF3808" s="156" t="s">
        <v>38</v>
      </c>
      <c r="AG3808" s="156" t="s">
        <v>38</v>
      </c>
      <c r="AH3808" s="156" t="s">
        <v>38</v>
      </c>
      <c r="AI3808" s="156" t="s">
        <v>38</v>
      </c>
      <c r="AJ3808" s="156" t="s">
        <v>38</v>
      </c>
      <c r="AK3808" s="156" t="s">
        <v>38</v>
      </c>
    </row>
    <row r="3809" spans="23:37" ht="16.5" customHeight="1" x14ac:dyDescent="0.25">
      <c r="W3809" s="156" t="s">
        <v>38</v>
      </c>
      <c r="X3809" s="156" t="s">
        <v>38</v>
      </c>
      <c r="Y3809" s="156" t="s">
        <v>38</v>
      </c>
      <c r="Z3809" s="156" t="s">
        <v>38</v>
      </c>
      <c r="AA3809" s="156" t="s">
        <v>38</v>
      </c>
      <c r="AB3809" s="156" t="s">
        <v>38</v>
      </c>
      <c r="AC3809" s="156" t="s">
        <v>38</v>
      </c>
      <c r="AD3809" s="96" t="s">
        <v>290</v>
      </c>
      <c r="AE3809" s="156" t="s">
        <v>38</v>
      </c>
      <c r="AF3809" s="156" t="s">
        <v>38</v>
      </c>
      <c r="AG3809" s="156" t="s">
        <v>38</v>
      </c>
      <c r="AH3809" s="156" t="s">
        <v>38</v>
      </c>
      <c r="AI3809" s="156" t="s">
        <v>38</v>
      </c>
      <c r="AJ3809" s="156" t="s">
        <v>38</v>
      </c>
      <c r="AK3809" s="156" t="s">
        <v>38</v>
      </c>
    </row>
    <row r="3810" spans="23:37" ht="16.5" customHeight="1" x14ac:dyDescent="0.25">
      <c r="W3810" s="156" t="s">
        <v>38</v>
      </c>
      <c r="X3810" s="156" t="s">
        <v>38</v>
      </c>
      <c r="Y3810" s="156" t="s">
        <v>38</v>
      </c>
      <c r="Z3810" s="156" t="s">
        <v>38</v>
      </c>
      <c r="AA3810" s="156" t="s">
        <v>38</v>
      </c>
      <c r="AB3810" s="156" t="s">
        <v>38</v>
      </c>
      <c r="AC3810" s="156" t="s">
        <v>38</v>
      </c>
      <c r="AD3810" s="96" t="s">
        <v>290</v>
      </c>
      <c r="AE3810" s="156" t="s">
        <v>38</v>
      </c>
      <c r="AF3810" s="156" t="s">
        <v>38</v>
      </c>
      <c r="AG3810" s="156" t="s">
        <v>38</v>
      </c>
      <c r="AH3810" s="156" t="s">
        <v>38</v>
      </c>
      <c r="AI3810" s="156" t="s">
        <v>38</v>
      </c>
      <c r="AJ3810" s="156" t="s">
        <v>38</v>
      </c>
      <c r="AK3810" s="156" t="s">
        <v>38</v>
      </c>
    </row>
    <row r="3811" spans="23:37" ht="16.5" customHeight="1" x14ac:dyDescent="0.25">
      <c r="W3811" s="156" t="s">
        <v>38</v>
      </c>
      <c r="X3811" s="156" t="s">
        <v>38</v>
      </c>
      <c r="Y3811" s="156" t="s">
        <v>38</v>
      </c>
      <c r="Z3811" s="156" t="s">
        <v>38</v>
      </c>
      <c r="AA3811" s="156" t="s">
        <v>38</v>
      </c>
      <c r="AB3811" s="156" t="s">
        <v>38</v>
      </c>
      <c r="AC3811" s="156" t="s">
        <v>38</v>
      </c>
      <c r="AD3811" s="96" t="s">
        <v>290</v>
      </c>
      <c r="AE3811" s="156" t="s">
        <v>38</v>
      </c>
      <c r="AF3811" s="156" t="s">
        <v>38</v>
      </c>
      <c r="AG3811" s="156" t="s">
        <v>38</v>
      </c>
      <c r="AH3811" s="156" t="s">
        <v>38</v>
      </c>
      <c r="AI3811" s="156" t="s">
        <v>38</v>
      </c>
      <c r="AJ3811" s="156" t="s">
        <v>38</v>
      </c>
      <c r="AK3811" s="156" t="s">
        <v>38</v>
      </c>
    </row>
    <row r="3812" spans="23:37" ht="16.5" customHeight="1" x14ac:dyDescent="0.25">
      <c r="W3812" s="156" t="s">
        <v>38</v>
      </c>
      <c r="X3812" s="156" t="s">
        <v>38</v>
      </c>
      <c r="Y3812" s="156" t="s">
        <v>38</v>
      </c>
      <c r="Z3812" s="156" t="s">
        <v>38</v>
      </c>
      <c r="AA3812" s="156" t="s">
        <v>38</v>
      </c>
      <c r="AB3812" s="156" t="s">
        <v>38</v>
      </c>
      <c r="AC3812" s="156" t="s">
        <v>38</v>
      </c>
      <c r="AD3812" s="96" t="s">
        <v>290</v>
      </c>
      <c r="AE3812" s="156" t="s">
        <v>38</v>
      </c>
      <c r="AF3812" s="156" t="s">
        <v>38</v>
      </c>
      <c r="AG3812" s="156" t="s">
        <v>38</v>
      </c>
      <c r="AH3812" s="156" t="s">
        <v>38</v>
      </c>
      <c r="AI3812" s="156" t="s">
        <v>38</v>
      </c>
      <c r="AJ3812" s="156" t="s">
        <v>38</v>
      </c>
      <c r="AK3812" s="156" t="s">
        <v>38</v>
      </c>
    </row>
    <row r="3813" spans="23:37" ht="16.5" customHeight="1" x14ac:dyDescent="0.25">
      <c r="W3813" s="156" t="s">
        <v>38</v>
      </c>
      <c r="X3813" s="156" t="s">
        <v>38</v>
      </c>
      <c r="Y3813" s="156" t="s">
        <v>38</v>
      </c>
      <c r="Z3813" s="156" t="s">
        <v>38</v>
      </c>
      <c r="AA3813" s="156" t="s">
        <v>38</v>
      </c>
      <c r="AB3813" s="156" t="s">
        <v>38</v>
      </c>
      <c r="AC3813" s="156" t="s">
        <v>38</v>
      </c>
      <c r="AD3813" s="96" t="s">
        <v>290</v>
      </c>
      <c r="AE3813" s="156" t="s">
        <v>38</v>
      </c>
      <c r="AF3813" s="156" t="s">
        <v>38</v>
      </c>
      <c r="AG3813" s="156" t="s">
        <v>38</v>
      </c>
      <c r="AH3813" s="156" t="s">
        <v>38</v>
      </c>
      <c r="AI3813" s="156" t="s">
        <v>38</v>
      </c>
      <c r="AJ3813" s="156" t="s">
        <v>38</v>
      </c>
      <c r="AK3813" s="156" t="s">
        <v>38</v>
      </c>
    </row>
    <row r="3814" spans="23:37" ht="16.5" customHeight="1" x14ac:dyDescent="0.25">
      <c r="W3814" s="156" t="s">
        <v>38</v>
      </c>
      <c r="X3814" s="156" t="s">
        <v>38</v>
      </c>
      <c r="Y3814" s="156" t="s">
        <v>38</v>
      </c>
      <c r="Z3814" s="156" t="s">
        <v>38</v>
      </c>
      <c r="AA3814" s="156" t="s">
        <v>38</v>
      </c>
      <c r="AB3814" s="156" t="s">
        <v>38</v>
      </c>
      <c r="AC3814" s="156" t="s">
        <v>38</v>
      </c>
      <c r="AD3814" s="96" t="s">
        <v>290</v>
      </c>
      <c r="AE3814" s="156" t="s">
        <v>38</v>
      </c>
      <c r="AF3814" s="156" t="s">
        <v>38</v>
      </c>
      <c r="AG3814" s="156" t="s">
        <v>38</v>
      </c>
      <c r="AH3814" s="156" t="s">
        <v>38</v>
      </c>
      <c r="AI3814" s="156" t="s">
        <v>38</v>
      </c>
      <c r="AJ3814" s="156" t="s">
        <v>38</v>
      </c>
      <c r="AK3814" s="156" t="s">
        <v>38</v>
      </c>
    </row>
    <row r="3815" spans="23:37" ht="16.5" customHeight="1" x14ac:dyDescent="0.25">
      <c r="W3815" s="156" t="s">
        <v>38</v>
      </c>
      <c r="X3815" s="156" t="s">
        <v>38</v>
      </c>
      <c r="Y3815" s="156" t="s">
        <v>38</v>
      </c>
      <c r="Z3815" s="156" t="s">
        <v>38</v>
      </c>
      <c r="AA3815" s="156" t="s">
        <v>38</v>
      </c>
      <c r="AB3815" s="156" t="s">
        <v>38</v>
      </c>
      <c r="AC3815" s="156" t="s">
        <v>38</v>
      </c>
      <c r="AD3815" s="96" t="s">
        <v>290</v>
      </c>
      <c r="AE3815" s="156" t="s">
        <v>38</v>
      </c>
      <c r="AF3815" s="156" t="s">
        <v>38</v>
      </c>
      <c r="AG3815" s="156" t="s">
        <v>38</v>
      </c>
      <c r="AH3815" s="156" t="s">
        <v>38</v>
      </c>
      <c r="AI3815" s="156" t="s">
        <v>38</v>
      </c>
      <c r="AJ3815" s="156" t="s">
        <v>38</v>
      </c>
      <c r="AK3815" s="156" t="s">
        <v>38</v>
      </c>
    </row>
    <row r="3816" spans="23:37" ht="16.5" customHeight="1" x14ac:dyDescent="0.25">
      <c r="W3816" s="156" t="s">
        <v>38</v>
      </c>
      <c r="X3816" s="156" t="s">
        <v>38</v>
      </c>
      <c r="Y3816" s="156" t="s">
        <v>38</v>
      </c>
      <c r="Z3816" s="156" t="s">
        <v>38</v>
      </c>
      <c r="AA3816" s="156" t="s">
        <v>38</v>
      </c>
      <c r="AB3816" s="156" t="s">
        <v>38</v>
      </c>
      <c r="AC3816" s="156" t="s">
        <v>38</v>
      </c>
      <c r="AD3816" s="96" t="s">
        <v>290</v>
      </c>
      <c r="AE3816" s="156" t="s">
        <v>38</v>
      </c>
      <c r="AF3816" s="156" t="s">
        <v>38</v>
      </c>
      <c r="AG3816" s="156" t="s">
        <v>38</v>
      </c>
      <c r="AH3816" s="156" t="s">
        <v>38</v>
      </c>
      <c r="AI3816" s="156" t="s">
        <v>38</v>
      </c>
      <c r="AJ3816" s="156" t="s">
        <v>38</v>
      </c>
      <c r="AK3816" s="156" t="s">
        <v>38</v>
      </c>
    </row>
    <row r="3817" spans="23:37" ht="16.5" customHeight="1" x14ac:dyDescent="0.25">
      <c r="W3817" s="156" t="s">
        <v>38</v>
      </c>
      <c r="X3817" s="156" t="s">
        <v>38</v>
      </c>
      <c r="Y3817" s="156" t="s">
        <v>38</v>
      </c>
      <c r="Z3817" s="156" t="s">
        <v>38</v>
      </c>
      <c r="AA3817" s="156" t="s">
        <v>38</v>
      </c>
      <c r="AB3817" s="156" t="s">
        <v>38</v>
      </c>
      <c r="AC3817" s="156" t="s">
        <v>38</v>
      </c>
      <c r="AD3817" s="96" t="s">
        <v>290</v>
      </c>
      <c r="AE3817" s="156" t="s">
        <v>38</v>
      </c>
      <c r="AF3817" s="156" t="s">
        <v>38</v>
      </c>
      <c r="AG3817" s="156" t="s">
        <v>38</v>
      </c>
      <c r="AH3817" s="156" t="s">
        <v>38</v>
      </c>
      <c r="AI3817" s="156" t="s">
        <v>38</v>
      </c>
      <c r="AJ3817" s="156" t="s">
        <v>38</v>
      </c>
      <c r="AK3817" s="156" t="s">
        <v>38</v>
      </c>
    </row>
    <row r="3818" spans="23:37" ht="16.5" customHeight="1" x14ac:dyDescent="0.25">
      <c r="W3818" s="156" t="s">
        <v>38</v>
      </c>
      <c r="X3818" s="156" t="s">
        <v>38</v>
      </c>
      <c r="Y3818" s="156" t="s">
        <v>38</v>
      </c>
      <c r="Z3818" s="156" t="s">
        <v>38</v>
      </c>
      <c r="AA3818" s="156" t="s">
        <v>38</v>
      </c>
      <c r="AB3818" s="156" t="s">
        <v>38</v>
      </c>
      <c r="AC3818" s="156" t="s">
        <v>38</v>
      </c>
      <c r="AD3818" s="96" t="s">
        <v>290</v>
      </c>
      <c r="AE3818" s="156" t="s">
        <v>38</v>
      </c>
      <c r="AF3818" s="156" t="s">
        <v>38</v>
      </c>
      <c r="AG3818" s="156" t="s">
        <v>38</v>
      </c>
      <c r="AH3818" s="156" t="s">
        <v>38</v>
      </c>
      <c r="AI3818" s="156" t="s">
        <v>38</v>
      </c>
      <c r="AJ3818" s="156" t="s">
        <v>38</v>
      </c>
      <c r="AK3818" s="156" t="s">
        <v>38</v>
      </c>
    </row>
    <row r="3819" spans="23:37" ht="16.5" customHeight="1" x14ac:dyDescent="0.25">
      <c r="W3819" s="156" t="s">
        <v>38</v>
      </c>
      <c r="X3819" s="156" t="s">
        <v>38</v>
      </c>
      <c r="Y3819" s="156" t="s">
        <v>38</v>
      </c>
      <c r="Z3819" s="156" t="s">
        <v>38</v>
      </c>
      <c r="AA3819" s="156" t="s">
        <v>38</v>
      </c>
      <c r="AB3819" s="156" t="s">
        <v>38</v>
      </c>
      <c r="AC3819" s="156" t="s">
        <v>38</v>
      </c>
      <c r="AD3819" s="96" t="s">
        <v>290</v>
      </c>
      <c r="AE3819" s="156" t="s">
        <v>38</v>
      </c>
      <c r="AF3819" s="156" t="s">
        <v>38</v>
      </c>
      <c r="AG3819" s="156" t="s">
        <v>38</v>
      </c>
      <c r="AH3819" s="156" t="s">
        <v>38</v>
      </c>
      <c r="AI3819" s="156" t="s">
        <v>38</v>
      </c>
      <c r="AJ3819" s="156" t="s">
        <v>38</v>
      </c>
      <c r="AK3819" s="156" t="s">
        <v>38</v>
      </c>
    </row>
    <row r="3820" spans="23:37" ht="16.5" customHeight="1" x14ac:dyDescent="0.25">
      <c r="W3820" s="156" t="s">
        <v>38</v>
      </c>
      <c r="X3820" s="156" t="s">
        <v>38</v>
      </c>
      <c r="Y3820" s="156" t="s">
        <v>38</v>
      </c>
      <c r="Z3820" s="156" t="s">
        <v>38</v>
      </c>
      <c r="AA3820" s="156" t="s">
        <v>38</v>
      </c>
      <c r="AB3820" s="156" t="s">
        <v>38</v>
      </c>
      <c r="AC3820" s="156" t="s">
        <v>38</v>
      </c>
      <c r="AD3820" s="96" t="s">
        <v>290</v>
      </c>
      <c r="AE3820" s="156" t="s">
        <v>38</v>
      </c>
      <c r="AF3820" s="156" t="s">
        <v>38</v>
      </c>
      <c r="AG3820" s="156" t="s">
        <v>38</v>
      </c>
      <c r="AH3820" s="156" t="s">
        <v>38</v>
      </c>
      <c r="AI3820" s="156" t="s">
        <v>38</v>
      </c>
      <c r="AJ3820" s="156" t="s">
        <v>38</v>
      </c>
      <c r="AK3820" s="156" t="s">
        <v>38</v>
      </c>
    </row>
    <row r="3821" spans="23:37" ht="16.5" customHeight="1" x14ac:dyDescent="0.25">
      <c r="W3821" s="156" t="s">
        <v>38</v>
      </c>
      <c r="X3821" s="156" t="s">
        <v>38</v>
      </c>
      <c r="Y3821" s="156" t="s">
        <v>38</v>
      </c>
      <c r="Z3821" s="156" t="s">
        <v>38</v>
      </c>
      <c r="AA3821" s="156" t="s">
        <v>38</v>
      </c>
      <c r="AB3821" s="156" t="s">
        <v>38</v>
      </c>
      <c r="AC3821" s="156" t="s">
        <v>38</v>
      </c>
      <c r="AD3821" s="96" t="s">
        <v>290</v>
      </c>
      <c r="AE3821" s="156" t="s">
        <v>38</v>
      </c>
      <c r="AF3821" s="156" t="s">
        <v>38</v>
      </c>
      <c r="AG3821" s="156" t="s">
        <v>38</v>
      </c>
      <c r="AH3821" s="156" t="s">
        <v>38</v>
      </c>
      <c r="AI3821" s="156" t="s">
        <v>38</v>
      </c>
      <c r="AJ3821" s="156" t="s">
        <v>38</v>
      </c>
      <c r="AK3821" s="156" t="s">
        <v>38</v>
      </c>
    </row>
    <row r="3822" spans="23:37" ht="16.5" customHeight="1" x14ac:dyDescent="0.25">
      <c r="W3822" s="156" t="s">
        <v>38</v>
      </c>
      <c r="X3822" s="156" t="s">
        <v>38</v>
      </c>
      <c r="Y3822" s="156" t="s">
        <v>38</v>
      </c>
      <c r="Z3822" s="156" t="s">
        <v>38</v>
      </c>
      <c r="AA3822" s="156" t="s">
        <v>38</v>
      </c>
      <c r="AB3822" s="156" t="s">
        <v>38</v>
      </c>
      <c r="AC3822" s="156" t="s">
        <v>38</v>
      </c>
      <c r="AD3822" s="96" t="s">
        <v>290</v>
      </c>
      <c r="AE3822" s="156" t="s">
        <v>38</v>
      </c>
      <c r="AF3822" s="156" t="s">
        <v>38</v>
      </c>
      <c r="AG3822" s="156" t="s">
        <v>38</v>
      </c>
      <c r="AH3822" s="156" t="s">
        <v>38</v>
      </c>
      <c r="AI3822" s="156" t="s">
        <v>38</v>
      </c>
      <c r="AJ3822" s="156" t="s">
        <v>38</v>
      </c>
      <c r="AK3822" s="156" t="s">
        <v>38</v>
      </c>
    </row>
    <row r="3823" spans="23:37" ht="16.5" customHeight="1" x14ac:dyDescent="0.25">
      <c r="W3823" s="156" t="s">
        <v>38</v>
      </c>
      <c r="X3823" s="156" t="s">
        <v>38</v>
      </c>
      <c r="Y3823" s="156" t="s">
        <v>38</v>
      </c>
      <c r="Z3823" s="156" t="s">
        <v>38</v>
      </c>
      <c r="AA3823" s="156" t="s">
        <v>38</v>
      </c>
      <c r="AB3823" s="156" t="s">
        <v>38</v>
      </c>
      <c r="AC3823" s="156" t="s">
        <v>38</v>
      </c>
      <c r="AD3823" s="96" t="s">
        <v>290</v>
      </c>
      <c r="AE3823" s="156" t="s">
        <v>38</v>
      </c>
      <c r="AF3823" s="156" t="s">
        <v>38</v>
      </c>
      <c r="AG3823" s="156" t="s">
        <v>38</v>
      </c>
      <c r="AH3823" s="156" t="s">
        <v>38</v>
      </c>
      <c r="AI3823" s="156" t="s">
        <v>38</v>
      </c>
      <c r="AJ3823" s="156" t="s">
        <v>38</v>
      </c>
      <c r="AK3823" s="156" t="s">
        <v>38</v>
      </c>
    </row>
    <row r="3824" spans="23:37" ht="16.5" customHeight="1" x14ac:dyDescent="0.25">
      <c r="W3824" s="156" t="s">
        <v>38</v>
      </c>
      <c r="X3824" s="156" t="s">
        <v>38</v>
      </c>
      <c r="Y3824" s="156" t="s">
        <v>38</v>
      </c>
      <c r="Z3824" s="156" t="s">
        <v>38</v>
      </c>
      <c r="AA3824" s="156" t="s">
        <v>38</v>
      </c>
      <c r="AB3824" s="156" t="s">
        <v>38</v>
      </c>
      <c r="AC3824" s="156" t="s">
        <v>38</v>
      </c>
      <c r="AD3824" s="96" t="s">
        <v>290</v>
      </c>
      <c r="AE3824" s="156" t="s">
        <v>38</v>
      </c>
      <c r="AF3824" s="156" t="s">
        <v>38</v>
      </c>
      <c r="AG3824" s="156" t="s">
        <v>38</v>
      </c>
      <c r="AH3824" s="156" t="s">
        <v>38</v>
      </c>
      <c r="AI3824" s="156" t="s">
        <v>38</v>
      </c>
      <c r="AJ3824" s="156" t="s">
        <v>38</v>
      </c>
      <c r="AK3824" s="156" t="s">
        <v>38</v>
      </c>
    </row>
    <row r="3825" spans="23:37" ht="16.5" customHeight="1" x14ac:dyDescent="0.25">
      <c r="W3825" s="156" t="s">
        <v>38</v>
      </c>
      <c r="X3825" s="156" t="s">
        <v>38</v>
      </c>
      <c r="Y3825" s="156" t="s">
        <v>38</v>
      </c>
      <c r="Z3825" s="156" t="s">
        <v>38</v>
      </c>
      <c r="AA3825" s="156" t="s">
        <v>38</v>
      </c>
      <c r="AB3825" s="156" t="s">
        <v>38</v>
      </c>
      <c r="AC3825" s="156" t="s">
        <v>38</v>
      </c>
      <c r="AD3825" s="96" t="s">
        <v>290</v>
      </c>
      <c r="AE3825" s="156" t="s">
        <v>38</v>
      </c>
      <c r="AF3825" s="156" t="s">
        <v>38</v>
      </c>
      <c r="AG3825" s="156" t="s">
        <v>38</v>
      </c>
      <c r="AH3825" s="156" t="s">
        <v>38</v>
      </c>
      <c r="AI3825" s="156" t="s">
        <v>38</v>
      </c>
      <c r="AJ3825" s="156" t="s">
        <v>38</v>
      </c>
      <c r="AK3825" s="156" t="s">
        <v>38</v>
      </c>
    </row>
    <row r="3826" spans="23:37" ht="16.5" customHeight="1" x14ac:dyDescent="0.25">
      <c r="W3826" s="156" t="s">
        <v>38</v>
      </c>
      <c r="X3826" s="156" t="s">
        <v>38</v>
      </c>
      <c r="Y3826" s="156" t="s">
        <v>38</v>
      </c>
      <c r="Z3826" s="156" t="s">
        <v>38</v>
      </c>
      <c r="AA3826" s="156" t="s">
        <v>38</v>
      </c>
      <c r="AB3826" s="156" t="s">
        <v>38</v>
      </c>
      <c r="AC3826" s="156" t="s">
        <v>38</v>
      </c>
      <c r="AD3826" s="96" t="s">
        <v>290</v>
      </c>
      <c r="AE3826" s="156" t="s">
        <v>38</v>
      </c>
      <c r="AF3826" s="156" t="s">
        <v>38</v>
      </c>
      <c r="AG3826" s="156" t="s">
        <v>38</v>
      </c>
      <c r="AH3826" s="156" t="s">
        <v>38</v>
      </c>
      <c r="AI3826" s="156" t="s">
        <v>38</v>
      </c>
      <c r="AJ3826" s="156" t="s">
        <v>38</v>
      </c>
      <c r="AK3826" s="156" t="s">
        <v>38</v>
      </c>
    </row>
    <row r="3827" spans="23:37" ht="16.5" customHeight="1" x14ac:dyDescent="0.25">
      <c r="W3827" s="156" t="s">
        <v>38</v>
      </c>
      <c r="X3827" s="156" t="s">
        <v>38</v>
      </c>
      <c r="Y3827" s="156" t="s">
        <v>38</v>
      </c>
      <c r="Z3827" s="156" t="s">
        <v>38</v>
      </c>
      <c r="AA3827" s="156" t="s">
        <v>38</v>
      </c>
      <c r="AB3827" s="156" t="s">
        <v>38</v>
      </c>
      <c r="AC3827" s="156" t="s">
        <v>38</v>
      </c>
      <c r="AD3827" s="96" t="s">
        <v>290</v>
      </c>
      <c r="AE3827" s="156" t="s">
        <v>38</v>
      </c>
      <c r="AF3827" s="156" t="s">
        <v>38</v>
      </c>
      <c r="AG3827" s="156" t="s">
        <v>38</v>
      </c>
      <c r="AH3827" s="156" t="s">
        <v>38</v>
      </c>
      <c r="AI3827" s="156" t="s">
        <v>38</v>
      </c>
      <c r="AJ3827" s="156" t="s">
        <v>38</v>
      </c>
      <c r="AK3827" s="156" t="s">
        <v>38</v>
      </c>
    </row>
    <row r="3828" spans="23:37" ht="16.5" customHeight="1" x14ac:dyDescent="0.25">
      <c r="W3828" s="156" t="s">
        <v>38</v>
      </c>
      <c r="X3828" s="156" t="s">
        <v>38</v>
      </c>
      <c r="Y3828" s="156" t="s">
        <v>38</v>
      </c>
      <c r="Z3828" s="156" t="s">
        <v>38</v>
      </c>
      <c r="AA3828" s="156" t="s">
        <v>38</v>
      </c>
      <c r="AB3828" s="156" t="s">
        <v>38</v>
      </c>
      <c r="AC3828" s="156" t="s">
        <v>38</v>
      </c>
      <c r="AD3828" s="96" t="s">
        <v>290</v>
      </c>
      <c r="AE3828" s="156" t="s">
        <v>38</v>
      </c>
      <c r="AF3828" s="156" t="s">
        <v>38</v>
      </c>
      <c r="AG3828" s="156" t="s">
        <v>38</v>
      </c>
      <c r="AH3828" s="156" t="s">
        <v>38</v>
      </c>
      <c r="AI3828" s="156" t="s">
        <v>38</v>
      </c>
      <c r="AJ3828" s="156" t="s">
        <v>38</v>
      </c>
      <c r="AK3828" s="156" t="s">
        <v>38</v>
      </c>
    </row>
    <row r="3829" spans="23:37" ht="16.5" customHeight="1" x14ac:dyDescent="0.25">
      <c r="W3829" s="156" t="s">
        <v>38</v>
      </c>
      <c r="X3829" s="156" t="s">
        <v>38</v>
      </c>
      <c r="Y3829" s="156" t="s">
        <v>38</v>
      </c>
      <c r="Z3829" s="156" t="s">
        <v>38</v>
      </c>
      <c r="AA3829" s="156" t="s">
        <v>38</v>
      </c>
      <c r="AB3829" s="156" t="s">
        <v>38</v>
      </c>
      <c r="AC3829" s="156" t="s">
        <v>38</v>
      </c>
      <c r="AD3829" s="96" t="s">
        <v>290</v>
      </c>
      <c r="AE3829" s="156" t="s">
        <v>38</v>
      </c>
      <c r="AF3829" s="156" t="s">
        <v>38</v>
      </c>
      <c r="AG3829" s="156" t="s">
        <v>38</v>
      </c>
      <c r="AH3829" s="156" t="s">
        <v>38</v>
      </c>
      <c r="AI3829" s="156" t="s">
        <v>38</v>
      </c>
      <c r="AJ3829" s="156" t="s">
        <v>38</v>
      </c>
      <c r="AK3829" s="156" t="s">
        <v>38</v>
      </c>
    </row>
    <row r="3830" spans="23:37" ht="16.5" customHeight="1" x14ac:dyDescent="0.25">
      <c r="W3830" s="156" t="s">
        <v>38</v>
      </c>
      <c r="X3830" s="156" t="s">
        <v>38</v>
      </c>
      <c r="Y3830" s="156" t="s">
        <v>38</v>
      </c>
      <c r="Z3830" s="156" t="s">
        <v>38</v>
      </c>
      <c r="AA3830" s="156" t="s">
        <v>38</v>
      </c>
      <c r="AB3830" s="156" t="s">
        <v>38</v>
      </c>
      <c r="AC3830" s="156" t="s">
        <v>38</v>
      </c>
      <c r="AD3830" s="96" t="s">
        <v>290</v>
      </c>
      <c r="AE3830" s="156" t="s">
        <v>38</v>
      </c>
      <c r="AF3830" s="156" t="s">
        <v>38</v>
      </c>
      <c r="AG3830" s="156" t="s">
        <v>38</v>
      </c>
      <c r="AH3830" s="156" t="s">
        <v>38</v>
      </c>
      <c r="AI3830" s="156" t="s">
        <v>38</v>
      </c>
      <c r="AJ3830" s="156" t="s">
        <v>38</v>
      </c>
      <c r="AK3830" s="156" t="s">
        <v>38</v>
      </c>
    </row>
    <row r="3831" spans="23:37" ht="16.5" customHeight="1" x14ac:dyDescent="0.25">
      <c r="W3831" s="156" t="s">
        <v>38</v>
      </c>
      <c r="X3831" s="156" t="s">
        <v>38</v>
      </c>
      <c r="Y3831" s="156" t="s">
        <v>38</v>
      </c>
      <c r="Z3831" s="156" t="s">
        <v>38</v>
      </c>
      <c r="AA3831" s="156" t="s">
        <v>38</v>
      </c>
      <c r="AB3831" s="156" t="s">
        <v>38</v>
      </c>
      <c r="AC3831" s="156" t="s">
        <v>38</v>
      </c>
      <c r="AD3831" s="96" t="s">
        <v>290</v>
      </c>
      <c r="AE3831" s="156" t="s">
        <v>38</v>
      </c>
      <c r="AF3831" s="156" t="s">
        <v>38</v>
      </c>
      <c r="AG3831" s="156" t="s">
        <v>38</v>
      </c>
      <c r="AH3831" s="156" t="s">
        <v>38</v>
      </c>
      <c r="AI3831" s="156" t="s">
        <v>38</v>
      </c>
      <c r="AJ3831" s="156" t="s">
        <v>38</v>
      </c>
      <c r="AK3831" s="156" t="s">
        <v>38</v>
      </c>
    </row>
    <row r="3832" spans="23:37" ht="16.5" customHeight="1" x14ac:dyDescent="0.25">
      <c r="W3832" s="156" t="s">
        <v>38</v>
      </c>
      <c r="X3832" s="156" t="s">
        <v>38</v>
      </c>
      <c r="Y3832" s="156" t="s">
        <v>38</v>
      </c>
      <c r="Z3832" s="156" t="s">
        <v>38</v>
      </c>
      <c r="AA3832" s="156" t="s">
        <v>38</v>
      </c>
      <c r="AB3832" s="156" t="s">
        <v>38</v>
      </c>
      <c r="AC3832" s="156" t="s">
        <v>38</v>
      </c>
      <c r="AD3832" s="96" t="s">
        <v>290</v>
      </c>
      <c r="AE3832" s="156" t="s">
        <v>38</v>
      </c>
      <c r="AF3832" s="156" t="s">
        <v>38</v>
      </c>
      <c r="AG3832" s="156" t="s">
        <v>38</v>
      </c>
      <c r="AH3832" s="156" t="s">
        <v>38</v>
      </c>
      <c r="AI3832" s="156" t="s">
        <v>38</v>
      </c>
      <c r="AJ3832" s="156" t="s">
        <v>38</v>
      </c>
      <c r="AK3832" s="156" t="s">
        <v>38</v>
      </c>
    </row>
    <row r="3833" spans="23:37" ht="16.5" customHeight="1" x14ac:dyDescent="0.25">
      <c r="W3833" s="156" t="s">
        <v>38</v>
      </c>
      <c r="X3833" s="156" t="s">
        <v>38</v>
      </c>
      <c r="Y3833" s="156" t="s">
        <v>38</v>
      </c>
      <c r="Z3833" s="156" t="s">
        <v>38</v>
      </c>
      <c r="AA3833" s="156" t="s">
        <v>38</v>
      </c>
      <c r="AB3833" s="156" t="s">
        <v>38</v>
      </c>
      <c r="AC3833" s="156" t="s">
        <v>38</v>
      </c>
      <c r="AD3833" s="96" t="s">
        <v>290</v>
      </c>
      <c r="AE3833" s="156" t="s">
        <v>38</v>
      </c>
      <c r="AF3833" s="156" t="s">
        <v>38</v>
      </c>
      <c r="AG3833" s="156" t="s">
        <v>38</v>
      </c>
      <c r="AH3833" s="156" t="s">
        <v>38</v>
      </c>
      <c r="AI3833" s="156" t="s">
        <v>38</v>
      </c>
      <c r="AJ3833" s="156" t="s">
        <v>38</v>
      </c>
      <c r="AK3833" s="156" t="s">
        <v>38</v>
      </c>
    </row>
    <row r="3834" spans="23:37" ht="16.5" customHeight="1" x14ac:dyDescent="0.25">
      <c r="W3834" s="156" t="s">
        <v>38</v>
      </c>
      <c r="X3834" s="156" t="s">
        <v>38</v>
      </c>
      <c r="Y3834" s="156" t="s">
        <v>38</v>
      </c>
      <c r="Z3834" s="156" t="s">
        <v>38</v>
      </c>
      <c r="AA3834" s="156" t="s">
        <v>38</v>
      </c>
      <c r="AB3834" s="156" t="s">
        <v>38</v>
      </c>
      <c r="AC3834" s="156" t="s">
        <v>38</v>
      </c>
      <c r="AD3834" s="96" t="s">
        <v>290</v>
      </c>
      <c r="AE3834" s="156" t="s">
        <v>38</v>
      </c>
      <c r="AF3834" s="156" t="s">
        <v>38</v>
      </c>
      <c r="AG3834" s="156" t="s">
        <v>38</v>
      </c>
      <c r="AH3834" s="156" t="s">
        <v>38</v>
      </c>
      <c r="AI3834" s="156" t="s">
        <v>38</v>
      </c>
      <c r="AJ3834" s="156" t="s">
        <v>38</v>
      </c>
      <c r="AK3834" s="156" t="s">
        <v>38</v>
      </c>
    </row>
    <row r="3835" spans="23:37" ht="16.5" customHeight="1" x14ac:dyDescent="0.25">
      <c r="W3835" s="156" t="s">
        <v>38</v>
      </c>
      <c r="X3835" s="156" t="s">
        <v>38</v>
      </c>
      <c r="Y3835" s="156" t="s">
        <v>38</v>
      </c>
      <c r="Z3835" s="156" t="s">
        <v>38</v>
      </c>
      <c r="AA3835" s="156" t="s">
        <v>38</v>
      </c>
      <c r="AB3835" s="156" t="s">
        <v>38</v>
      </c>
      <c r="AC3835" s="156" t="s">
        <v>38</v>
      </c>
      <c r="AD3835" s="96" t="s">
        <v>290</v>
      </c>
      <c r="AE3835" s="156" t="s">
        <v>38</v>
      </c>
      <c r="AF3835" s="156" t="s">
        <v>38</v>
      </c>
      <c r="AG3835" s="156" t="s">
        <v>38</v>
      </c>
      <c r="AH3835" s="156" t="s">
        <v>38</v>
      </c>
      <c r="AI3835" s="156" t="s">
        <v>38</v>
      </c>
      <c r="AJ3835" s="156" t="s">
        <v>38</v>
      </c>
      <c r="AK3835" s="156" t="s">
        <v>38</v>
      </c>
    </row>
    <row r="3836" spans="23:37" ht="16.5" customHeight="1" x14ac:dyDescent="0.25">
      <c r="W3836" s="156" t="s">
        <v>38</v>
      </c>
      <c r="X3836" s="156" t="s">
        <v>38</v>
      </c>
      <c r="Y3836" s="156" t="s">
        <v>38</v>
      </c>
      <c r="Z3836" s="156" t="s">
        <v>38</v>
      </c>
      <c r="AA3836" s="156" t="s">
        <v>38</v>
      </c>
      <c r="AB3836" s="156" t="s">
        <v>38</v>
      </c>
      <c r="AC3836" s="156" t="s">
        <v>38</v>
      </c>
      <c r="AD3836" s="96" t="s">
        <v>290</v>
      </c>
      <c r="AE3836" s="156" t="s">
        <v>38</v>
      </c>
      <c r="AF3836" s="156" t="s">
        <v>38</v>
      </c>
      <c r="AG3836" s="156" t="s">
        <v>38</v>
      </c>
      <c r="AH3836" s="156" t="s">
        <v>38</v>
      </c>
      <c r="AI3836" s="156" t="s">
        <v>38</v>
      </c>
      <c r="AJ3836" s="156" t="s">
        <v>38</v>
      </c>
      <c r="AK3836" s="156" t="s">
        <v>38</v>
      </c>
    </row>
    <row r="3837" spans="23:37" ht="16.5" customHeight="1" x14ac:dyDescent="0.25">
      <c r="W3837" s="156" t="s">
        <v>38</v>
      </c>
      <c r="X3837" s="156" t="s">
        <v>38</v>
      </c>
      <c r="Y3837" s="156" t="s">
        <v>38</v>
      </c>
      <c r="Z3837" s="156" t="s">
        <v>38</v>
      </c>
      <c r="AA3837" s="156" t="s">
        <v>38</v>
      </c>
      <c r="AB3837" s="156" t="s">
        <v>38</v>
      </c>
      <c r="AC3837" s="156" t="s">
        <v>38</v>
      </c>
      <c r="AD3837" s="96" t="s">
        <v>290</v>
      </c>
      <c r="AE3837" s="156" t="s">
        <v>38</v>
      </c>
      <c r="AF3837" s="156" t="s">
        <v>38</v>
      </c>
      <c r="AG3837" s="156" t="s">
        <v>38</v>
      </c>
      <c r="AH3837" s="156" t="s">
        <v>38</v>
      </c>
      <c r="AI3837" s="156" t="s">
        <v>38</v>
      </c>
      <c r="AJ3837" s="156" t="s">
        <v>38</v>
      </c>
      <c r="AK3837" s="156" t="s">
        <v>38</v>
      </c>
    </row>
    <row r="3838" spans="23:37" ht="16.5" customHeight="1" x14ac:dyDescent="0.25">
      <c r="W3838" s="156" t="s">
        <v>38</v>
      </c>
      <c r="X3838" s="156" t="s">
        <v>38</v>
      </c>
      <c r="Y3838" s="156" t="s">
        <v>38</v>
      </c>
      <c r="Z3838" s="156" t="s">
        <v>38</v>
      </c>
      <c r="AA3838" s="156" t="s">
        <v>38</v>
      </c>
      <c r="AB3838" s="156" t="s">
        <v>38</v>
      </c>
      <c r="AC3838" s="156" t="s">
        <v>38</v>
      </c>
      <c r="AD3838" s="96" t="s">
        <v>290</v>
      </c>
      <c r="AE3838" s="156" t="s">
        <v>38</v>
      </c>
      <c r="AF3838" s="156" t="s">
        <v>38</v>
      </c>
      <c r="AG3838" s="156" t="s">
        <v>38</v>
      </c>
      <c r="AH3838" s="156" t="s">
        <v>38</v>
      </c>
      <c r="AI3838" s="156" t="s">
        <v>38</v>
      </c>
      <c r="AJ3838" s="156" t="s">
        <v>38</v>
      </c>
      <c r="AK3838" s="156" t="s">
        <v>38</v>
      </c>
    </row>
    <row r="3839" spans="23:37" ht="16.5" customHeight="1" x14ac:dyDescent="0.25">
      <c r="W3839" s="156" t="s">
        <v>38</v>
      </c>
      <c r="X3839" s="156" t="s">
        <v>38</v>
      </c>
      <c r="Y3839" s="156" t="s">
        <v>38</v>
      </c>
      <c r="Z3839" s="156" t="s">
        <v>38</v>
      </c>
      <c r="AA3839" s="156" t="s">
        <v>38</v>
      </c>
      <c r="AB3839" s="156" t="s">
        <v>38</v>
      </c>
      <c r="AC3839" s="156" t="s">
        <v>38</v>
      </c>
      <c r="AD3839" s="96" t="s">
        <v>290</v>
      </c>
      <c r="AE3839" s="156" t="s">
        <v>38</v>
      </c>
      <c r="AF3839" s="156" t="s">
        <v>38</v>
      </c>
      <c r="AG3839" s="156" t="s">
        <v>38</v>
      </c>
      <c r="AH3839" s="156" t="s">
        <v>38</v>
      </c>
      <c r="AI3839" s="156" t="s">
        <v>38</v>
      </c>
      <c r="AJ3839" s="156" t="s">
        <v>38</v>
      </c>
      <c r="AK3839" s="156" t="s">
        <v>38</v>
      </c>
    </row>
    <row r="3840" spans="23:37" ht="16.5" customHeight="1" x14ac:dyDescent="0.25">
      <c r="W3840" s="156" t="s">
        <v>38</v>
      </c>
      <c r="X3840" s="156" t="s">
        <v>38</v>
      </c>
      <c r="Y3840" s="156" t="s">
        <v>38</v>
      </c>
      <c r="Z3840" s="156" t="s">
        <v>38</v>
      </c>
      <c r="AA3840" s="156" t="s">
        <v>38</v>
      </c>
      <c r="AB3840" s="156" t="s">
        <v>38</v>
      </c>
      <c r="AC3840" s="156" t="s">
        <v>38</v>
      </c>
      <c r="AD3840" s="96" t="s">
        <v>290</v>
      </c>
      <c r="AE3840" s="156" t="s">
        <v>38</v>
      </c>
      <c r="AF3840" s="156" t="s">
        <v>38</v>
      </c>
      <c r="AG3840" s="156" t="s">
        <v>38</v>
      </c>
      <c r="AH3840" s="156" t="s">
        <v>38</v>
      </c>
      <c r="AI3840" s="156" t="s">
        <v>38</v>
      </c>
      <c r="AJ3840" s="156" t="s">
        <v>38</v>
      </c>
      <c r="AK3840" s="156" t="s">
        <v>38</v>
      </c>
    </row>
    <row r="3841" spans="23:37" ht="16.5" customHeight="1" x14ac:dyDescent="0.25">
      <c r="W3841" s="156" t="s">
        <v>38</v>
      </c>
      <c r="X3841" s="156" t="s">
        <v>38</v>
      </c>
      <c r="Y3841" s="156" t="s">
        <v>38</v>
      </c>
      <c r="Z3841" s="156" t="s">
        <v>38</v>
      </c>
      <c r="AA3841" s="156" t="s">
        <v>38</v>
      </c>
      <c r="AB3841" s="156" t="s">
        <v>38</v>
      </c>
      <c r="AC3841" s="156" t="s">
        <v>38</v>
      </c>
      <c r="AD3841" s="96" t="s">
        <v>290</v>
      </c>
      <c r="AE3841" s="156" t="s">
        <v>38</v>
      </c>
      <c r="AF3841" s="156" t="s">
        <v>38</v>
      </c>
      <c r="AG3841" s="156" t="s">
        <v>38</v>
      </c>
      <c r="AH3841" s="156" t="s">
        <v>38</v>
      </c>
      <c r="AI3841" s="156" t="s">
        <v>38</v>
      </c>
      <c r="AJ3841" s="156" t="s">
        <v>38</v>
      </c>
      <c r="AK3841" s="156" t="s">
        <v>38</v>
      </c>
    </row>
    <row r="3842" spans="23:37" ht="16.5" customHeight="1" x14ac:dyDescent="0.25">
      <c r="W3842" s="156" t="s">
        <v>38</v>
      </c>
      <c r="X3842" s="156" t="s">
        <v>38</v>
      </c>
      <c r="Y3842" s="156" t="s">
        <v>38</v>
      </c>
      <c r="Z3842" s="156" t="s">
        <v>38</v>
      </c>
      <c r="AA3842" s="156" t="s">
        <v>38</v>
      </c>
      <c r="AB3842" s="156" t="s">
        <v>38</v>
      </c>
      <c r="AC3842" s="156" t="s">
        <v>38</v>
      </c>
      <c r="AD3842" s="96" t="s">
        <v>290</v>
      </c>
      <c r="AE3842" s="156" t="s">
        <v>38</v>
      </c>
      <c r="AF3842" s="156" t="s">
        <v>38</v>
      </c>
      <c r="AG3842" s="156" t="s">
        <v>38</v>
      </c>
      <c r="AH3842" s="156" t="s">
        <v>38</v>
      </c>
      <c r="AI3842" s="156" t="s">
        <v>38</v>
      </c>
      <c r="AJ3842" s="156" t="s">
        <v>38</v>
      </c>
      <c r="AK3842" s="156" t="s">
        <v>38</v>
      </c>
    </row>
    <row r="3843" spans="23:37" ht="16.5" customHeight="1" x14ac:dyDescent="0.25">
      <c r="W3843" s="156" t="s">
        <v>38</v>
      </c>
      <c r="X3843" s="156" t="s">
        <v>38</v>
      </c>
      <c r="Y3843" s="156" t="s">
        <v>38</v>
      </c>
      <c r="Z3843" s="156" t="s">
        <v>38</v>
      </c>
      <c r="AA3843" s="156" t="s">
        <v>38</v>
      </c>
      <c r="AB3843" s="156" t="s">
        <v>38</v>
      </c>
      <c r="AC3843" s="156" t="s">
        <v>38</v>
      </c>
      <c r="AD3843" s="96" t="s">
        <v>290</v>
      </c>
      <c r="AE3843" s="156" t="s">
        <v>38</v>
      </c>
      <c r="AF3843" s="156" t="s">
        <v>38</v>
      </c>
      <c r="AG3843" s="156" t="s">
        <v>38</v>
      </c>
      <c r="AH3843" s="156" t="s">
        <v>38</v>
      </c>
      <c r="AI3843" s="156" t="s">
        <v>38</v>
      </c>
      <c r="AJ3843" s="156" t="s">
        <v>38</v>
      </c>
      <c r="AK3843" s="156" t="s">
        <v>38</v>
      </c>
    </row>
    <row r="3844" spans="23:37" ht="16.5" customHeight="1" x14ac:dyDescent="0.25">
      <c r="W3844" s="156" t="s">
        <v>38</v>
      </c>
      <c r="X3844" s="156" t="s">
        <v>38</v>
      </c>
      <c r="Y3844" s="156" t="s">
        <v>38</v>
      </c>
      <c r="Z3844" s="156" t="s">
        <v>38</v>
      </c>
      <c r="AA3844" s="156" t="s">
        <v>38</v>
      </c>
      <c r="AB3844" s="156" t="s">
        <v>38</v>
      </c>
      <c r="AC3844" s="156" t="s">
        <v>38</v>
      </c>
      <c r="AD3844" s="96" t="s">
        <v>290</v>
      </c>
      <c r="AE3844" s="156" t="s">
        <v>38</v>
      </c>
      <c r="AF3844" s="156" t="s">
        <v>38</v>
      </c>
      <c r="AG3844" s="156" t="s">
        <v>38</v>
      </c>
      <c r="AH3844" s="156" t="s">
        <v>38</v>
      </c>
      <c r="AI3844" s="156" t="s">
        <v>38</v>
      </c>
      <c r="AJ3844" s="156" t="s">
        <v>38</v>
      </c>
      <c r="AK3844" s="156" t="s">
        <v>38</v>
      </c>
    </row>
    <row r="3845" spans="23:37" ht="16.5" customHeight="1" x14ac:dyDescent="0.25">
      <c r="W3845" s="156" t="s">
        <v>38</v>
      </c>
      <c r="X3845" s="156" t="s">
        <v>38</v>
      </c>
      <c r="Y3845" s="156" t="s">
        <v>38</v>
      </c>
      <c r="Z3845" s="156" t="s">
        <v>38</v>
      </c>
      <c r="AA3845" s="156" t="s">
        <v>38</v>
      </c>
      <c r="AB3845" s="156" t="s">
        <v>38</v>
      </c>
      <c r="AC3845" s="156" t="s">
        <v>38</v>
      </c>
      <c r="AD3845" s="96" t="s">
        <v>290</v>
      </c>
      <c r="AE3845" s="156" t="s">
        <v>38</v>
      </c>
      <c r="AF3845" s="156" t="s">
        <v>38</v>
      </c>
      <c r="AG3845" s="156" t="s">
        <v>38</v>
      </c>
      <c r="AH3845" s="156" t="s">
        <v>38</v>
      </c>
      <c r="AI3845" s="156" t="s">
        <v>38</v>
      </c>
      <c r="AJ3845" s="156" t="s">
        <v>38</v>
      </c>
      <c r="AK3845" s="156" t="s">
        <v>38</v>
      </c>
    </row>
    <row r="3846" spans="23:37" ht="16.5" customHeight="1" x14ac:dyDescent="0.25">
      <c r="W3846" s="156" t="s">
        <v>38</v>
      </c>
      <c r="X3846" s="156" t="s">
        <v>38</v>
      </c>
      <c r="Y3846" s="156" t="s">
        <v>38</v>
      </c>
      <c r="Z3846" s="156" t="s">
        <v>38</v>
      </c>
      <c r="AA3846" s="156" t="s">
        <v>38</v>
      </c>
      <c r="AB3846" s="156" t="s">
        <v>38</v>
      </c>
      <c r="AC3846" s="156" t="s">
        <v>38</v>
      </c>
      <c r="AD3846" s="96" t="s">
        <v>290</v>
      </c>
      <c r="AE3846" s="156" t="s">
        <v>38</v>
      </c>
      <c r="AF3846" s="156" t="s">
        <v>38</v>
      </c>
      <c r="AG3846" s="156" t="s">
        <v>38</v>
      </c>
      <c r="AH3846" s="156" t="s">
        <v>38</v>
      </c>
      <c r="AI3846" s="156" t="s">
        <v>38</v>
      </c>
      <c r="AJ3846" s="156" t="s">
        <v>38</v>
      </c>
      <c r="AK3846" s="156" t="s">
        <v>38</v>
      </c>
    </row>
    <row r="3847" spans="23:37" ht="16.5" customHeight="1" x14ac:dyDescent="0.25">
      <c r="W3847" s="156" t="s">
        <v>38</v>
      </c>
      <c r="X3847" s="156" t="s">
        <v>38</v>
      </c>
      <c r="Y3847" s="156" t="s">
        <v>38</v>
      </c>
      <c r="Z3847" s="156" t="s">
        <v>38</v>
      </c>
      <c r="AA3847" s="156" t="s">
        <v>38</v>
      </c>
      <c r="AB3847" s="156" t="s">
        <v>38</v>
      </c>
      <c r="AC3847" s="156" t="s">
        <v>38</v>
      </c>
      <c r="AD3847" s="96" t="s">
        <v>290</v>
      </c>
      <c r="AE3847" s="156" t="s">
        <v>38</v>
      </c>
      <c r="AF3847" s="156" t="s">
        <v>38</v>
      </c>
      <c r="AG3847" s="156" t="s">
        <v>38</v>
      </c>
      <c r="AH3847" s="156" t="s">
        <v>38</v>
      </c>
      <c r="AI3847" s="156" t="s">
        <v>38</v>
      </c>
      <c r="AJ3847" s="156" t="s">
        <v>38</v>
      </c>
      <c r="AK3847" s="156" t="s">
        <v>38</v>
      </c>
    </row>
    <row r="3848" spans="23:37" ht="16.5" customHeight="1" x14ac:dyDescent="0.25">
      <c r="W3848" s="156" t="s">
        <v>38</v>
      </c>
      <c r="X3848" s="156" t="s">
        <v>38</v>
      </c>
      <c r="Y3848" s="156" t="s">
        <v>38</v>
      </c>
      <c r="Z3848" s="156" t="s">
        <v>38</v>
      </c>
      <c r="AA3848" s="156" t="s">
        <v>38</v>
      </c>
      <c r="AB3848" s="156" t="s">
        <v>38</v>
      </c>
      <c r="AC3848" s="156" t="s">
        <v>38</v>
      </c>
      <c r="AD3848" s="96" t="s">
        <v>290</v>
      </c>
      <c r="AE3848" s="156" t="s">
        <v>38</v>
      </c>
      <c r="AF3848" s="156" t="s">
        <v>38</v>
      </c>
      <c r="AG3848" s="156" t="s">
        <v>38</v>
      </c>
      <c r="AH3848" s="156" t="s">
        <v>38</v>
      </c>
      <c r="AI3848" s="156" t="s">
        <v>38</v>
      </c>
      <c r="AJ3848" s="156" t="s">
        <v>38</v>
      </c>
      <c r="AK3848" s="156" t="s">
        <v>38</v>
      </c>
    </row>
    <row r="3849" spans="23:37" ht="16.5" customHeight="1" x14ac:dyDescent="0.25">
      <c r="W3849" s="156" t="s">
        <v>38</v>
      </c>
      <c r="X3849" s="156" t="s">
        <v>38</v>
      </c>
      <c r="Y3849" s="156" t="s">
        <v>38</v>
      </c>
      <c r="Z3849" s="156" t="s">
        <v>38</v>
      </c>
      <c r="AA3849" s="156" t="s">
        <v>38</v>
      </c>
      <c r="AB3849" s="156" t="s">
        <v>38</v>
      </c>
      <c r="AC3849" s="156" t="s">
        <v>38</v>
      </c>
      <c r="AD3849" s="96" t="s">
        <v>290</v>
      </c>
      <c r="AE3849" s="156" t="s">
        <v>38</v>
      </c>
      <c r="AF3849" s="156" t="s">
        <v>38</v>
      </c>
      <c r="AG3849" s="156" t="s">
        <v>38</v>
      </c>
      <c r="AH3849" s="156" t="s">
        <v>38</v>
      </c>
      <c r="AI3849" s="156" t="s">
        <v>38</v>
      </c>
      <c r="AJ3849" s="156" t="s">
        <v>38</v>
      </c>
      <c r="AK3849" s="156" t="s">
        <v>38</v>
      </c>
    </row>
    <row r="3850" spans="23:37" ht="16.5" customHeight="1" x14ac:dyDescent="0.25">
      <c r="W3850" s="156" t="s">
        <v>38</v>
      </c>
      <c r="X3850" s="156" t="s">
        <v>38</v>
      </c>
      <c r="Y3850" s="156" t="s">
        <v>38</v>
      </c>
      <c r="Z3850" s="156" t="s">
        <v>38</v>
      </c>
      <c r="AA3850" s="156" t="s">
        <v>38</v>
      </c>
      <c r="AB3850" s="156" t="s">
        <v>38</v>
      </c>
      <c r="AC3850" s="156" t="s">
        <v>38</v>
      </c>
      <c r="AD3850" s="96" t="s">
        <v>290</v>
      </c>
      <c r="AE3850" s="156" t="s">
        <v>38</v>
      </c>
      <c r="AF3850" s="156" t="s">
        <v>38</v>
      </c>
      <c r="AG3850" s="156" t="s">
        <v>38</v>
      </c>
      <c r="AH3850" s="156" t="s">
        <v>38</v>
      </c>
      <c r="AI3850" s="156" t="s">
        <v>38</v>
      </c>
      <c r="AJ3850" s="156" t="s">
        <v>38</v>
      </c>
      <c r="AK3850" s="156" t="s">
        <v>38</v>
      </c>
    </row>
    <row r="3851" spans="23:37" ht="16.5" customHeight="1" x14ac:dyDescent="0.25">
      <c r="W3851" s="156" t="s">
        <v>38</v>
      </c>
      <c r="X3851" s="156" t="s">
        <v>38</v>
      </c>
      <c r="Y3851" s="156" t="s">
        <v>38</v>
      </c>
      <c r="Z3851" s="156" t="s">
        <v>38</v>
      </c>
      <c r="AA3851" s="156" t="s">
        <v>38</v>
      </c>
      <c r="AB3851" s="156" t="s">
        <v>38</v>
      </c>
      <c r="AC3851" s="156" t="s">
        <v>38</v>
      </c>
      <c r="AD3851" s="96" t="s">
        <v>290</v>
      </c>
      <c r="AE3851" s="156" t="s">
        <v>38</v>
      </c>
      <c r="AF3851" s="156" t="s">
        <v>38</v>
      </c>
      <c r="AG3851" s="156" t="s">
        <v>38</v>
      </c>
      <c r="AH3851" s="156" t="s">
        <v>38</v>
      </c>
      <c r="AI3851" s="156" t="s">
        <v>38</v>
      </c>
      <c r="AJ3851" s="156" t="s">
        <v>38</v>
      </c>
      <c r="AK3851" s="156" t="s">
        <v>38</v>
      </c>
    </row>
    <row r="3852" spans="23:37" ht="16.5" customHeight="1" x14ac:dyDescent="0.25">
      <c r="W3852" s="156" t="s">
        <v>38</v>
      </c>
      <c r="X3852" s="156" t="s">
        <v>38</v>
      </c>
      <c r="Y3852" s="156" t="s">
        <v>38</v>
      </c>
      <c r="Z3852" s="156" t="s">
        <v>38</v>
      </c>
      <c r="AA3852" s="156" t="s">
        <v>38</v>
      </c>
      <c r="AB3852" s="156" t="s">
        <v>38</v>
      </c>
      <c r="AC3852" s="156" t="s">
        <v>38</v>
      </c>
      <c r="AD3852" s="96" t="s">
        <v>290</v>
      </c>
      <c r="AE3852" s="156" t="s">
        <v>38</v>
      </c>
      <c r="AF3852" s="156" t="s">
        <v>38</v>
      </c>
      <c r="AG3852" s="156" t="s">
        <v>38</v>
      </c>
      <c r="AH3852" s="156" t="s">
        <v>38</v>
      </c>
      <c r="AI3852" s="156" t="s">
        <v>38</v>
      </c>
      <c r="AJ3852" s="156" t="s">
        <v>38</v>
      </c>
      <c r="AK3852" s="156" t="s">
        <v>38</v>
      </c>
    </row>
    <row r="3853" spans="23:37" ht="16.5" customHeight="1" x14ac:dyDescent="0.25">
      <c r="W3853" s="156" t="s">
        <v>38</v>
      </c>
      <c r="X3853" s="156" t="s">
        <v>38</v>
      </c>
      <c r="Y3853" s="156" t="s">
        <v>38</v>
      </c>
      <c r="Z3853" s="156" t="s">
        <v>38</v>
      </c>
      <c r="AA3853" s="156" t="s">
        <v>38</v>
      </c>
      <c r="AB3853" s="156" t="s">
        <v>38</v>
      </c>
      <c r="AC3853" s="156" t="s">
        <v>38</v>
      </c>
      <c r="AD3853" s="96" t="s">
        <v>290</v>
      </c>
      <c r="AE3853" s="156" t="s">
        <v>38</v>
      </c>
      <c r="AF3853" s="156" t="s">
        <v>38</v>
      </c>
      <c r="AG3853" s="156" t="s">
        <v>38</v>
      </c>
      <c r="AH3853" s="156" t="s">
        <v>38</v>
      </c>
      <c r="AI3853" s="156" t="s">
        <v>38</v>
      </c>
      <c r="AJ3853" s="156" t="s">
        <v>38</v>
      </c>
      <c r="AK3853" s="156" t="s">
        <v>38</v>
      </c>
    </row>
    <row r="3854" spans="23:37" ht="16.5" customHeight="1" x14ac:dyDescent="0.25">
      <c r="W3854" s="156" t="s">
        <v>38</v>
      </c>
      <c r="X3854" s="156" t="s">
        <v>38</v>
      </c>
      <c r="Y3854" s="156" t="s">
        <v>38</v>
      </c>
      <c r="Z3854" s="156" t="s">
        <v>38</v>
      </c>
      <c r="AA3854" s="156" t="s">
        <v>38</v>
      </c>
      <c r="AB3854" s="156" t="s">
        <v>38</v>
      </c>
      <c r="AC3854" s="156" t="s">
        <v>38</v>
      </c>
      <c r="AD3854" s="96" t="s">
        <v>290</v>
      </c>
      <c r="AE3854" s="156" t="s">
        <v>38</v>
      </c>
      <c r="AF3854" s="156" t="s">
        <v>38</v>
      </c>
      <c r="AG3854" s="156" t="s">
        <v>38</v>
      </c>
      <c r="AH3854" s="156" t="s">
        <v>38</v>
      </c>
      <c r="AI3854" s="156" t="s">
        <v>38</v>
      </c>
      <c r="AJ3854" s="156" t="s">
        <v>38</v>
      </c>
      <c r="AK3854" s="156" t="s">
        <v>38</v>
      </c>
    </row>
    <row r="3855" spans="23:37" ht="16.5" customHeight="1" x14ac:dyDescent="0.25">
      <c r="W3855" s="156" t="s">
        <v>38</v>
      </c>
      <c r="X3855" s="156" t="s">
        <v>38</v>
      </c>
      <c r="Y3855" s="156" t="s">
        <v>38</v>
      </c>
      <c r="Z3855" s="156" t="s">
        <v>38</v>
      </c>
      <c r="AA3855" s="156" t="s">
        <v>38</v>
      </c>
      <c r="AB3855" s="156" t="s">
        <v>38</v>
      </c>
      <c r="AC3855" s="156" t="s">
        <v>38</v>
      </c>
      <c r="AD3855" s="96" t="s">
        <v>290</v>
      </c>
      <c r="AE3855" s="156" t="s">
        <v>38</v>
      </c>
      <c r="AF3855" s="156" t="s">
        <v>38</v>
      </c>
      <c r="AG3855" s="156" t="s">
        <v>38</v>
      </c>
      <c r="AH3855" s="156" t="s">
        <v>38</v>
      </c>
      <c r="AI3855" s="156" t="s">
        <v>38</v>
      </c>
      <c r="AJ3855" s="156" t="s">
        <v>38</v>
      </c>
      <c r="AK3855" s="156" t="s">
        <v>38</v>
      </c>
    </row>
    <row r="3856" spans="23:37" ht="16.5" customHeight="1" x14ac:dyDescent="0.25">
      <c r="W3856" s="156" t="s">
        <v>38</v>
      </c>
      <c r="X3856" s="156" t="s">
        <v>38</v>
      </c>
      <c r="Y3856" s="156" t="s">
        <v>38</v>
      </c>
      <c r="Z3856" s="156" t="s">
        <v>38</v>
      </c>
      <c r="AA3856" s="156" t="s">
        <v>38</v>
      </c>
      <c r="AB3856" s="156" t="s">
        <v>38</v>
      </c>
      <c r="AC3856" s="156" t="s">
        <v>38</v>
      </c>
      <c r="AD3856" s="96" t="s">
        <v>290</v>
      </c>
      <c r="AE3856" s="156" t="s">
        <v>38</v>
      </c>
      <c r="AF3856" s="156" t="s">
        <v>38</v>
      </c>
      <c r="AG3856" s="156" t="s">
        <v>38</v>
      </c>
      <c r="AH3856" s="156" t="s">
        <v>38</v>
      </c>
      <c r="AI3856" s="156" t="s">
        <v>38</v>
      </c>
      <c r="AJ3856" s="156" t="s">
        <v>38</v>
      </c>
      <c r="AK3856" s="156" t="s">
        <v>38</v>
      </c>
    </row>
    <row r="3857" spans="23:37" ht="16.5" customHeight="1" x14ac:dyDescent="0.25">
      <c r="W3857" s="156" t="s">
        <v>38</v>
      </c>
      <c r="X3857" s="156" t="s">
        <v>38</v>
      </c>
      <c r="Y3857" s="156" t="s">
        <v>38</v>
      </c>
      <c r="Z3857" s="156" t="s">
        <v>38</v>
      </c>
      <c r="AA3857" s="156" t="s">
        <v>38</v>
      </c>
      <c r="AB3857" s="156" t="s">
        <v>38</v>
      </c>
      <c r="AC3857" s="156" t="s">
        <v>38</v>
      </c>
      <c r="AD3857" s="96" t="s">
        <v>290</v>
      </c>
      <c r="AE3857" s="156" t="s">
        <v>38</v>
      </c>
      <c r="AF3857" s="156" t="s">
        <v>38</v>
      </c>
      <c r="AG3857" s="156" t="s">
        <v>38</v>
      </c>
      <c r="AH3857" s="156" t="s">
        <v>38</v>
      </c>
      <c r="AI3857" s="156" t="s">
        <v>38</v>
      </c>
      <c r="AJ3857" s="156" t="s">
        <v>38</v>
      </c>
      <c r="AK3857" s="156" t="s">
        <v>38</v>
      </c>
    </row>
    <row r="3858" spans="23:37" ht="16.5" customHeight="1" x14ac:dyDescent="0.25">
      <c r="W3858" s="156" t="s">
        <v>38</v>
      </c>
      <c r="X3858" s="156" t="s">
        <v>38</v>
      </c>
      <c r="Y3858" s="156" t="s">
        <v>38</v>
      </c>
      <c r="Z3858" s="156" t="s">
        <v>38</v>
      </c>
      <c r="AA3858" s="156" t="s">
        <v>38</v>
      </c>
      <c r="AB3858" s="156" t="s">
        <v>38</v>
      </c>
      <c r="AC3858" s="156" t="s">
        <v>38</v>
      </c>
      <c r="AD3858" s="96" t="s">
        <v>290</v>
      </c>
      <c r="AE3858" s="156" t="s">
        <v>38</v>
      </c>
      <c r="AF3858" s="156" t="s">
        <v>38</v>
      </c>
      <c r="AG3858" s="156" t="s">
        <v>38</v>
      </c>
      <c r="AH3858" s="156" t="s">
        <v>38</v>
      </c>
      <c r="AI3858" s="156" t="s">
        <v>38</v>
      </c>
      <c r="AJ3858" s="156" t="s">
        <v>38</v>
      </c>
      <c r="AK3858" s="156" t="s">
        <v>38</v>
      </c>
    </row>
    <row r="3859" spans="23:37" ht="16.5" customHeight="1" x14ac:dyDescent="0.25">
      <c r="W3859" s="156" t="s">
        <v>38</v>
      </c>
      <c r="X3859" s="156" t="s">
        <v>38</v>
      </c>
      <c r="Y3859" s="156" t="s">
        <v>38</v>
      </c>
      <c r="Z3859" s="156" t="s">
        <v>38</v>
      </c>
      <c r="AA3859" s="156" t="s">
        <v>38</v>
      </c>
      <c r="AB3859" s="156" t="s">
        <v>38</v>
      </c>
      <c r="AC3859" s="156" t="s">
        <v>38</v>
      </c>
      <c r="AD3859" s="96" t="s">
        <v>290</v>
      </c>
      <c r="AE3859" s="156" t="s">
        <v>38</v>
      </c>
      <c r="AF3859" s="156" t="s">
        <v>38</v>
      </c>
      <c r="AG3859" s="156" t="s">
        <v>38</v>
      </c>
      <c r="AH3859" s="156" t="s">
        <v>38</v>
      </c>
      <c r="AI3859" s="156" t="s">
        <v>38</v>
      </c>
      <c r="AJ3859" s="156" t="s">
        <v>38</v>
      </c>
      <c r="AK3859" s="156" t="s">
        <v>38</v>
      </c>
    </row>
    <row r="3860" spans="23:37" ht="16.5" customHeight="1" x14ac:dyDescent="0.25">
      <c r="W3860" s="156" t="s">
        <v>38</v>
      </c>
      <c r="X3860" s="156" t="s">
        <v>38</v>
      </c>
      <c r="Y3860" s="156" t="s">
        <v>38</v>
      </c>
      <c r="Z3860" s="156" t="s">
        <v>38</v>
      </c>
      <c r="AA3860" s="156" t="s">
        <v>38</v>
      </c>
      <c r="AB3860" s="156" t="s">
        <v>38</v>
      </c>
      <c r="AC3860" s="156" t="s">
        <v>38</v>
      </c>
      <c r="AD3860" s="96" t="s">
        <v>290</v>
      </c>
      <c r="AE3860" s="156" t="s">
        <v>38</v>
      </c>
      <c r="AF3860" s="156" t="s">
        <v>38</v>
      </c>
      <c r="AG3860" s="156" t="s">
        <v>38</v>
      </c>
      <c r="AH3860" s="156" t="s">
        <v>38</v>
      </c>
      <c r="AI3860" s="156" t="s">
        <v>38</v>
      </c>
      <c r="AJ3860" s="156" t="s">
        <v>38</v>
      </c>
      <c r="AK3860" s="156" t="s">
        <v>38</v>
      </c>
    </row>
    <row r="3861" spans="23:37" ht="16.5" customHeight="1" x14ac:dyDescent="0.25">
      <c r="W3861" s="156" t="s">
        <v>38</v>
      </c>
      <c r="X3861" s="156" t="s">
        <v>38</v>
      </c>
      <c r="Y3861" s="156" t="s">
        <v>38</v>
      </c>
      <c r="Z3861" s="156" t="s">
        <v>38</v>
      </c>
      <c r="AA3861" s="156" t="s">
        <v>38</v>
      </c>
      <c r="AB3861" s="156" t="s">
        <v>38</v>
      </c>
      <c r="AC3861" s="156" t="s">
        <v>38</v>
      </c>
      <c r="AD3861" s="96" t="s">
        <v>290</v>
      </c>
      <c r="AE3861" s="156" t="s">
        <v>38</v>
      </c>
      <c r="AF3861" s="156" t="s">
        <v>38</v>
      </c>
      <c r="AG3861" s="156" t="s">
        <v>38</v>
      </c>
      <c r="AH3861" s="156" t="s">
        <v>38</v>
      </c>
      <c r="AI3861" s="156" t="s">
        <v>38</v>
      </c>
      <c r="AJ3861" s="156" t="s">
        <v>38</v>
      </c>
      <c r="AK3861" s="156" t="s">
        <v>38</v>
      </c>
    </row>
    <row r="3862" spans="23:37" ht="16.5" customHeight="1" x14ac:dyDescent="0.25">
      <c r="W3862" s="156" t="s">
        <v>38</v>
      </c>
      <c r="X3862" s="156" t="s">
        <v>38</v>
      </c>
      <c r="Y3862" s="156" t="s">
        <v>38</v>
      </c>
      <c r="Z3862" s="156" t="s">
        <v>38</v>
      </c>
      <c r="AA3862" s="156" t="s">
        <v>38</v>
      </c>
      <c r="AB3862" s="156" t="s">
        <v>38</v>
      </c>
      <c r="AC3862" s="156" t="s">
        <v>38</v>
      </c>
      <c r="AD3862" s="96" t="s">
        <v>290</v>
      </c>
      <c r="AE3862" s="156" t="s">
        <v>38</v>
      </c>
      <c r="AF3862" s="156" t="s">
        <v>38</v>
      </c>
      <c r="AG3862" s="156" t="s">
        <v>38</v>
      </c>
      <c r="AH3862" s="156" t="s">
        <v>38</v>
      </c>
      <c r="AI3862" s="156" t="s">
        <v>38</v>
      </c>
      <c r="AJ3862" s="156" t="s">
        <v>38</v>
      </c>
      <c r="AK3862" s="156" t="s">
        <v>38</v>
      </c>
    </row>
    <row r="3863" spans="23:37" ht="16.5" customHeight="1" x14ac:dyDescent="0.25">
      <c r="W3863" s="156" t="s">
        <v>38</v>
      </c>
      <c r="X3863" s="156" t="s">
        <v>38</v>
      </c>
      <c r="Y3863" s="156" t="s">
        <v>38</v>
      </c>
      <c r="Z3863" s="156" t="s">
        <v>38</v>
      </c>
      <c r="AA3863" s="156" t="s">
        <v>38</v>
      </c>
      <c r="AB3863" s="156" t="s">
        <v>38</v>
      </c>
      <c r="AC3863" s="156" t="s">
        <v>38</v>
      </c>
      <c r="AD3863" s="96" t="s">
        <v>290</v>
      </c>
      <c r="AE3863" s="156" t="s">
        <v>38</v>
      </c>
      <c r="AF3863" s="156" t="s">
        <v>38</v>
      </c>
      <c r="AG3863" s="156" t="s">
        <v>38</v>
      </c>
      <c r="AH3863" s="156" t="s">
        <v>38</v>
      </c>
      <c r="AI3863" s="156" t="s">
        <v>38</v>
      </c>
      <c r="AJ3863" s="156" t="s">
        <v>38</v>
      </c>
      <c r="AK3863" s="156" t="s">
        <v>38</v>
      </c>
    </row>
    <row r="3864" spans="23:37" ht="16.5" customHeight="1" x14ac:dyDescent="0.25">
      <c r="W3864" s="156" t="s">
        <v>38</v>
      </c>
      <c r="X3864" s="156" t="s">
        <v>38</v>
      </c>
      <c r="Y3864" s="156" t="s">
        <v>38</v>
      </c>
      <c r="Z3864" s="156" t="s">
        <v>38</v>
      </c>
      <c r="AA3864" s="156" t="s">
        <v>38</v>
      </c>
      <c r="AB3864" s="156" t="s">
        <v>38</v>
      </c>
      <c r="AC3864" s="156" t="s">
        <v>38</v>
      </c>
      <c r="AD3864" s="96" t="s">
        <v>290</v>
      </c>
      <c r="AE3864" s="156" t="s">
        <v>38</v>
      </c>
      <c r="AF3864" s="156" t="s">
        <v>38</v>
      </c>
      <c r="AG3864" s="156" t="s">
        <v>38</v>
      </c>
      <c r="AH3864" s="156" t="s">
        <v>38</v>
      </c>
      <c r="AI3864" s="156" t="s">
        <v>38</v>
      </c>
      <c r="AJ3864" s="156" t="s">
        <v>38</v>
      </c>
      <c r="AK3864" s="156" t="s">
        <v>38</v>
      </c>
    </row>
    <row r="3865" spans="23:37" ht="16.5" customHeight="1" x14ac:dyDescent="0.25">
      <c r="W3865" s="156" t="s">
        <v>38</v>
      </c>
      <c r="X3865" s="156" t="s">
        <v>38</v>
      </c>
      <c r="Y3865" s="156" t="s">
        <v>38</v>
      </c>
      <c r="Z3865" s="156" t="s">
        <v>38</v>
      </c>
      <c r="AA3865" s="156" t="s">
        <v>38</v>
      </c>
      <c r="AB3865" s="156" t="s">
        <v>38</v>
      </c>
      <c r="AC3865" s="156" t="s">
        <v>38</v>
      </c>
      <c r="AD3865" s="96" t="s">
        <v>290</v>
      </c>
      <c r="AE3865" s="156" t="s">
        <v>38</v>
      </c>
      <c r="AF3865" s="156" t="s">
        <v>38</v>
      </c>
      <c r="AG3865" s="156" t="s">
        <v>38</v>
      </c>
      <c r="AH3865" s="156" t="s">
        <v>38</v>
      </c>
      <c r="AI3865" s="156" t="s">
        <v>38</v>
      </c>
      <c r="AJ3865" s="156" t="s">
        <v>38</v>
      </c>
      <c r="AK3865" s="156" t="s">
        <v>38</v>
      </c>
    </row>
    <row r="3866" spans="23:37" ht="16.5" customHeight="1" x14ac:dyDescent="0.25">
      <c r="W3866" s="156" t="s">
        <v>38</v>
      </c>
      <c r="X3866" s="156" t="s">
        <v>38</v>
      </c>
      <c r="Y3866" s="156" t="s">
        <v>38</v>
      </c>
      <c r="Z3866" s="156" t="s">
        <v>38</v>
      </c>
      <c r="AA3866" s="156" t="s">
        <v>38</v>
      </c>
      <c r="AB3866" s="156" t="s">
        <v>38</v>
      </c>
      <c r="AC3866" s="156" t="s">
        <v>38</v>
      </c>
      <c r="AD3866" s="96" t="s">
        <v>290</v>
      </c>
      <c r="AE3866" s="156" t="s">
        <v>38</v>
      </c>
      <c r="AF3866" s="156" t="s">
        <v>38</v>
      </c>
      <c r="AG3866" s="156" t="s">
        <v>38</v>
      </c>
      <c r="AH3866" s="156" t="s">
        <v>38</v>
      </c>
      <c r="AI3866" s="156" t="s">
        <v>38</v>
      </c>
      <c r="AJ3866" s="156" t="s">
        <v>38</v>
      </c>
      <c r="AK3866" s="156" t="s">
        <v>38</v>
      </c>
    </row>
    <row r="3867" spans="23:37" ht="16.5" customHeight="1" x14ac:dyDescent="0.25">
      <c r="W3867" s="156" t="s">
        <v>38</v>
      </c>
      <c r="X3867" s="156" t="s">
        <v>38</v>
      </c>
      <c r="Y3867" s="156" t="s">
        <v>38</v>
      </c>
      <c r="Z3867" s="156" t="s">
        <v>38</v>
      </c>
      <c r="AA3867" s="156" t="s">
        <v>38</v>
      </c>
      <c r="AB3867" s="156" t="s">
        <v>38</v>
      </c>
      <c r="AC3867" s="156" t="s">
        <v>38</v>
      </c>
      <c r="AD3867" s="96" t="s">
        <v>290</v>
      </c>
      <c r="AE3867" s="156" t="s">
        <v>38</v>
      </c>
      <c r="AF3867" s="156" t="s">
        <v>38</v>
      </c>
      <c r="AG3867" s="156" t="s">
        <v>38</v>
      </c>
      <c r="AH3867" s="156" t="s">
        <v>38</v>
      </c>
      <c r="AI3867" s="156" t="s">
        <v>38</v>
      </c>
      <c r="AJ3867" s="156" t="s">
        <v>38</v>
      </c>
      <c r="AK3867" s="156" t="s">
        <v>38</v>
      </c>
    </row>
    <row r="3868" spans="23:37" ht="16.5" customHeight="1" x14ac:dyDescent="0.25">
      <c r="W3868" s="156" t="s">
        <v>38</v>
      </c>
      <c r="X3868" s="156" t="s">
        <v>38</v>
      </c>
      <c r="Y3868" s="156" t="s">
        <v>38</v>
      </c>
      <c r="Z3868" s="156" t="s">
        <v>38</v>
      </c>
      <c r="AA3868" s="156" t="s">
        <v>38</v>
      </c>
      <c r="AB3868" s="156" t="s">
        <v>38</v>
      </c>
      <c r="AC3868" s="156" t="s">
        <v>38</v>
      </c>
      <c r="AD3868" s="96" t="s">
        <v>290</v>
      </c>
      <c r="AE3868" s="156" t="s">
        <v>38</v>
      </c>
      <c r="AF3868" s="156" t="s">
        <v>38</v>
      </c>
      <c r="AG3868" s="156" t="s">
        <v>38</v>
      </c>
      <c r="AH3868" s="156" t="s">
        <v>38</v>
      </c>
      <c r="AI3868" s="156" t="s">
        <v>38</v>
      </c>
      <c r="AJ3868" s="156" t="s">
        <v>38</v>
      </c>
      <c r="AK3868" s="156" t="s">
        <v>38</v>
      </c>
    </row>
    <row r="3869" spans="23:37" ht="16.5" customHeight="1" x14ac:dyDescent="0.25">
      <c r="W3869" s="156" t="s">
        <v>38</v>
      </c>
      <c r="X3869" s="156" t="s">
        <v>38</v>
      </c>
      <c r="Y3869" s="156" t="s">
        <v>38</v>
      </c>
      <c r="Z3869" s="156" t="s">
        <v>38</v>
      </c>
      <c r="AA3869" s="156" t="s">
        <v>38</v>
      </c>
      <c r="AB3869" s="156" t="s">
        <v>38</v>
      </c>
      <c r="AC3869" s="156" t="s">
        <v>38</v>
      </c>
      <c r="AD3869" s="96" t="s">
        <v>290</v>
      </c>
      <c r="AE3869" s="156" t="s">
        <v>38</v>
      </c>
      <c r="AF3869" s="156" t="s">
        <v>38</v>
      </c>
      <c r="AG3869" s="156" t="s">
        <v>38</v>
      </c>
      <c r="AH3869" s="156" t="s">
        <v>38</v>
      </c>
      <c r="AI3869" s="156" t="s">
        <v>38</v>
      </c>
      <c r="AJ3869" s="156" t="s">
        <v>38</v>
      </c>
      <c r="AK3869" s="156" t="s">
        <v>38</v>
      </c>
    </row>
    <row r="3870" spans="23:37" ht="16.5" customHeight="1" x14ac:dyDescent="0.25">
      <c r="W3870" s="156" t="s">
        <v>38</v>
      </c>
      <c r="X3870" s="156" t="s">
        <v>38</v>
      </c>
      <c r="Y3870" s="156" t="s">
        <v>38</v>
      </c>
      <c r="Z3870" s="156" t="s">
        <v>38</v>
      </c>
      <c r="AA3870" s="156" t="s">
        <v>38</v>
      </c>
      <c r="AB3870" s="156" t="s">
        <v>38</v>
      </c>
      <c r="AC3870" s="156" t="s">
        <v>38</v>
      </c>
      <c r="AD3870" s="96" t="s">
        <v>290</v>
      </c>
      <c r="AE3870" s="156" t="s">
        <v>38</v>
      </c>
      <c r="AF3870" s="156" t="s">
        <v>38</v>
      </c>
      <c r="AG3870" s="156" t="s">
        <v>38</v>
      </c>
      <c r="AH3870" s="156" t="s">
        <v>38</v>
      </c>
      <c r="AI3870" s="156" t="s">
        <v>38</v>
      </c>
      <c r="AJ3870" s="156" t="s">
        <v>38</v>
      </c>
      <c r="AK3870" s="156" t="s">
        <v>38</v>
      </c>
    </row>
    <row r="3871" spans="23:37" ht="16.5" customHeight="1" x14ac:dyDescent="0.25">
      <c r="W3871" s="156" t="s">
        <v>38</v>
      </c>
      <c r="X3871" s="156" t="s">
        <v>38</v>
      </c>
      <c r="Y3871" s="156" t="s">
        <v>38</v>
      </c>
      <c r="Z3871" s="156" t="s">
        <v>38</v>
      </c>
      <c r="AA3871" s="156" t="s">
        <v>38</v>
      </c>
      <c r="AB3871" s="156" t="s">
        <v>38</v>
      </c>
      <c r="AC3871" s="156" t="s">
        <v>38</v>
      </c>
      <c r="AD3871" s="96" t="s">
        <v>290</v>
      </c>
      <c r="AE3871" s="156" t="s">
        <v>38</v>
      </c>
      <c r="AF3871" s="156" t="s">
        <v>38</v>
      </c>
      <c r="AG3871" s="156" t="s">
        <v>38</v>
      </c>
      <c r="AH3871" s="156" t="s">
        <v>38</v>
      </c>
      <c r="AI3871" s="156" t="s">
        <v>38</v>
      </c>
      <c r="AJ3871" s="156" t="s">
        <v>38</v>
      </c>
      <c r="AK3871" s="156" t="s">
        <v>38</v>
      </c>
    </row>
    <row r="3872" spans="23:37" ht="16.5" customHeight="1" x14ac:dyDescent="0.25">
      <c r="W3872" s="156" t="s">
        <v>38</v>
      </c>
      <c r="X3872" s="156" t="s">
        <v>38</v>
      </c>
      <c r="Y3872" s="156" t="s">
        <v>38</v>
      </c>
      <c r="Z3872" s="156" t="s">
        <v>38</v>
      </c>
      <c r="AA3872" s="156" t="s">
        <v>38</v>
      </c>
      <c r="AB3872" s="156" t="s">
        <v>38</v>
      </c>
      <c r="AC3872" s="156" t="s">
        <v>38</v>
      </c>
      <c r="AD3872" s="96" t="s">
        <v>290</v>
      </c>
      <c r="AE3872" s="156" t="s">
        <v>38</v>
      </c>
      <c r="AF3872" s="156" t="s">
        <v>38</v>
      </c>
      <c r="AG3872" s="156" t="s">
        <v>38</v>
      </c>
      <c r="AH3872" s="156" t="s">
        <v>38</v>
      </c>
      <c r="AI3872" s="156" t="s">
        <v>38</v>
      </c>
      <c r="AJ3872" s="156" t="s">
        <v>38</v>
      </c>
      <c r="AK3872" s="156" t="s">
        <v>38</v>
      </c>
    </row>
    <row r="3873" spans="23:37" ht="16.5" customHeight="1" x14ac:dyDescent="0.25">
      <c r="W3873" s="156" t="s">
        <v>38</v>
      </c>
      <c r="X3873" s="156" t="s">
        <v>38</v>
      </c>
      <c r="Y3873" s="156" t="s">
        <v>38</v>
      </c>
      <c r="Z3873" s="156" t="s">
        <v>38</v>
      </c>
      <c r="AA3873" s="156" t="s">
        <v>38</v>
      </c>
      <c r="AB3873" s="156" t="s">
        <v>38</v>
      </c>
      <c r="AC3873" s="156" t="s">
        <v>38</v>
      </c>
      <c r="AD3873" s="96" t="s">
        <v>290</v>
      </c>
      <c r="AE3873" s="156" t="s">
        <v>38</v>
      </c>
      <c r="AF3873" s="156" t="s">
        <v>38</v>
      </c>
      <c r="AG3873" s="156" t="s">
        <v>38</v>
      </c>
      <c r="AH3873" s="156" t="s">
        <v>38</v>
      </c>
      <c r="AI3873" s="156" t="s">
        <v>38</v>
      </c>
      <c r="AJ3873" s="156" t="s">
        <v>38</v>
      </c>
      <c r="AK3873" s="156" t="s">
        <v>38</v>
      </c>
    </row>
    <row r="3874" spans="23:37" ht="16.5" customHeight="1" x14ac:dyDescent="0.25">
      <c r="W3874" s="156" t="s">
        <v>38</v>
      </c>
      <c r="X3874" s="156" t="s">
        <v>38</v>
      </c>
      <c r="Y3874" s="156" t="s">
        <v>38</v>
      </c>
      <c r="Z3874" s="156" t="s">
        <v>38</v>
      </c>
      <c r="AA3874" s="156" t="s">
        <v>38</v>
      </c>
      <c r="AB3874" s="156" t="s">
        <v>38</v>
      </c>
      <c r="AC3874" s="156" t="s">
        <v>38</v>
      </c>
      <c r="AD3874" s="96" t="s">
        <v>290</v>
      </c>
      <c r="AE3874" s="156" t="s">
        <v>38</v>
      </c>
      <c r="AF3874" s="156" t="s">
        <v>38</v>
      </c>
      <c r="AG3874" s="156" t="s">
        <v>38</v>
      </c>
      <c r="AH3874" s="156" t="s">
        <v>38</v>
      </c>
      <c r="AI3874" s="156" t="s">
        <v>38</v>
      </c>
      <c r="AJ3874" s="156" t="s">
        <v>38</v>
      </c>
      <c r="AK3874" s="156" t="s">
        <v>38</v>
      </c>
    </row>
    <row r="3875" spans="23:37" ht="16.5" customHeight="1" x14ac:dyDescent="0.25">
      <c r="W3875" s="156" t="s">
        <v>38</v>
      </c>
      <c r="X3875" s="156" t="s">
        <v>38</v>
      </c>
      <c r="Y3875" s="156" t="s">
        <v>38</v>
      </c>
      <c r="Z3875" s="156" t="s">
        <v>38</v>
      </c>
      <c r="AA3875" s="156" t="s">
        <v>38</v>
      </c>
      <c r="AB3875" s="156" t="s">
        <v>38</v>
      </c>
      <c r="AC3875" s="156" t="s">
        <v>38</v>
      </c>
      <c r="AD3875" s="96" t="s">
        <v>290</v>
      </c>
      <c r="AE3875" s="156" t="s">
        <v>38</v>
      </c>
      <c r="AF3875" s="156" t="s">
        <v>38</v>
      </c>
      <c r="AG3875" s="156" t="s">
        <v>38</v>
      </c>
      <c r="AH3875" s="156" t="s">
        <v>38</v>
      </c>
      <c r="AI3875" s="156" t="s">
        <v>38</v>
      </c>
      <c r="AJ3875" s="156" t="s">
        <v>38</v>
      </c>
      <c r="AK3875" s="156" t="s">
        <v>38</v>
      </c>
    </row>
    <row r="3876" spans="23:37" ht="16.5" customHeight="1" x14ac:dyDescent="0.25">
      <c r="W3876" s="156" t="s">
        <v>38</v>
      </c>
      <c r="X3876" s="156" t="s">
        <v>38</v>
      </c>
      <c r="Y3876" s="156" t="s">
        <v>38</v>
      </c>
      <c r="Z3876" s="156" t="s">
        <v>38</v>
      </c>
      <c r="AA3876" s="156" t="s">
        <v>38</v>
      </c>
      <c r="AB3876" s="156" t="s">
        <v>38</v>
      </c>
      <c r="AC3876" s="156" t="s">
        <v>38</v>
      </c>
      <c r="AD3876" s="96" t="s">
        <v>290</v>
      </c>
      <c r="AE3876" s="156" t="s">
        <v>38</v>
      </c>
      <c r="AF3876" s="156" t="s">
        <v>38</v>
      </c>
      <c r="AG3876" s="156" t="s">
        <v>38</v>
      </c>
      <c r="AH3876" s="156" t="s">
        <v>38</v>
      </c>
      <c r="AI3876" s="156" t="s">
        <v>38</v>
      </c>
      <c r="AJ3876" s="156" t="s">
        <v>38</v>
      </c>
      <c r="AK3876" s="156" t="s">
        <v>38</v>
      </c>
    </row>
    <row r="3877" spans="23:37" ht="16.5" customHeight="1" x14ac:dyDescent="0.25">
      <c r="W3877" s="156" t="s">
        <v>38</v>
      </c>
      <c r="X3877" s="156" t="s">
        <v>38</v>
      </c>
      <c r="Y3877" s="156" t="s">
        <v>38</v>
      </c>
      <c r="Z3877" s="156" t="s">
        <v>38</v>
      </c>
      <c r="AA3877" s="156" t="s">
        <v>38</v>
      </c>
      <c r="AB3877" s="156" t="s">
        <v>38</v>
      </c>
      <c r="AC3877" s="156" t="s">
        <v>38</v>
      </c>
      <c r="AD3877" s="96" t="s">
        <v>290</v>
      </c>
      <c r="AE3877" s="156" t="s">
        <v>38</v>
      </c>
      <c r="AF3877" s="156" t="s">
        <v>38</v>
      </c>
      <c r="AG3877" s="156" t="s">
        <v>38</v>
      </c>
      <c r="AH3877" s="156" t="s">
        <v>38</v>
      </c>
      <c r="AI3877" s="156" t="s">
        <v>38</v>
      </c>
      <c r="AJ3877" s="156" t="s">
        <v>38</v>
      </c>
      <c r="AK3877" s="156" t="s">
        <v>38</v>
      </c>
    </row>
    <row r="3878" spans="23:37" ht="16.5" customHeight="1" x14ac:dyDescent="0.25">
      <c r="W3878" s="156" t="s">
        <v>38</v>
      </c>
      <c r="X3878" s="156" t="s">
        <v>38</v>
      </c>
      <c r="Y3878" s="156" t="s">
        <v>38</v>
      </c>
      <c r="Z3878" s="156" t="s">
        <v>38</v>
      </c>
      <c r="AA3878" s="156" t="s">
        <v>38</v>
      </c>
      <c r="AB3878" s="156" t="s">
        <v>38</v>
      </c>
      <c r="AC3878" s="156" t="s">
        <v>38</v>
      </c>
      <c r="AD3878" s="96" t="s">
        <v>290</v>
      </c>
      <c r="AE3878" s="156" t="s">
        <v>38</v>
      </c>
      <c r="AF3878" s="156" t="s">
        <v>38</v>
      </c>
      <c r="AG3878" s="156" t="s">
        <v>38</v>
      </c>
      <c r="AH3878" s="156" t="s">
        <v>38</v>
      </c>
      <c r="AI3878" s="156" t="s">
        <v>38</v>
      </c>
      <c r="AJ3878" s="156" t="s">
        <v>38</v>
      </c>
      <c r="AK3878" s="156" t="s">
        <v>38</v>
      </c>
    </row>
    <row r="3879" spans="23:37" ht="16.5" customHeight="1" x14ac:dyDescent="0.25">
      <c r="W3879" s="156" t="s">
        <v>38</v>
      </c>
      <c r="X3879" s="156" t="s">
        <v>38</v>
      </c>
      <c r="Y3879" s="156" t="s">
        <v>38</v>
      </c>
      <c r="Z3879" s="156" t="s">
        <v>38</v>
      </c>
      <c r="AA3879" s="156" t="s">
        <v>38</v>
      </c>
      <c r="AB3879" s="156" t="s">
        <v>38</v>
      </c>
      <c r="AC3879" s="156" t="s">
        <v>38</v>
      </c>
      <c r="AD3879" s="96" t="s">
        <v>290</v>
      </c>
      <c r="AE3879" s="156" t="s">
        <v>38</v>
      </c>
      <c r="AF3879" s="156" t="s">
        <v>38</v>
      </c>
      <c r="AG3879" s="156" t="s">
        <v>38</v>
      </c>
      <c r="AH3879" s="156" t="s">
        <v>38</v>
      </c>
      <c r="AI3879" s="156" t="s">
        <v>38</v>
      </c>
      <c r="AJ3879" s="156" t="s">
        <v>38</v>
      </c>
      <c r="AK3879" s="156" t="s">
        <v>38</v>
      </c>
    </row>
    <row r="3880" spans="23:37" ht="16.5" customHeight="1" x14ac:dyDescent="0.25">
      <c r="W3880" s="156" t="s">
        <v>38</v>
      </c>
      <c r="X3880" s="156" t="s">
        <v>38</v>
      </c>
      <c r="Y3880" s="156" t="s">
        <v>38</v>
      </c>
      <c r="Z3880" s="156" t="s">
        <v>38</v>
      </c>
      <c r="AA3880" s="156" t="s">
        <v>38</v>
      </c>
      <c r="AB3880" s="156" t="s">
        <v>38</v>
      </c>
      <c r="AC3880" s="156" t="s">
        <v>38</v>
      </c>
      <c r="AD3880" s="96" t="s">
        <v>290</v>
      </c>
      <c r="AE3880" s="156" t="s">
        <v>38</v>
      </c>
      <c r="AF3880" s="156" t="s">
        <v>38</v>
      </c>
      <c r="AG3880" s="156" t="s">
        <v>38</v>
      </c>
      <c r="AH3880" s="156" t="s">
        <v>38</v>
      </c>
      <c r="AI3880" s="156" t="s">
        <v>38</v>
      </c>
      <c r="AJ3880" s="156" t="s">
        <v>38</v>
      </c>
      <c r="AK3880" s="156" t="s">
        <v>38</v>
      </c>
    </row>
    <row r="3881" spans="23:37" ht="16.5" customHeight="1" x14ac:dyDescent="0.25">
      <c r="W3881" s="156" t="s">
        <v>38</v>
      </c>
      <c r="X3881" s="156" t="s">
        <v>38</v>
      </c>
      <c r="Y3881" s="156" t="s">
        <v>38</v>
      </c>
      <c r="Z3881" s="156" t="s">
        <v>38</v>
      </c>
      <c r="AA3881" s="156" t="s">
        <v>38</v>
      </c>
      <c r="AB3881" s="156" t="s">
        <v>38</v>
      </c>
      <c r="AC3881" s="156" t="s">
        <v>38</v>
      </c>
      <c r="AD3881" s="96" t="s">
        <v>290</v>
      </c>
      <c r="AE3881" s="156" t="s">
        <v>38</v>
      </c>
      <c r="AF3881" s="156" t="s">
        <v>38</v>
      </c>
      <c r="AG3881" s="156" t="s">
        <v>38</v>
      </c>
      <c r="AH3881" s="156" t="s">
        <v>38</v>
      </c>
      <c r="AI3881" s="156" t="s">
        <v>38</v>
      </c>
      <c r="AJ3881" s="156" t="s">
        <v>38</v>
      </c>
      <c r="AK3881" s="156" t="s">
        <v>38</v>
      </c>
    </row>
    <row r="3882" spans="23:37" ht="16.5" customHeight="1" x14ac:dyDescent="0.25">
      <c r="W3882" s="156" t="s">
        <v>38</v>
      </c>
      <c r="X3882" s="156" t="s">
        <v>38</v>
      </c>
      <c r="Y3882" s="156" t="s">
        <v>38</v>
      </c>
      <c r="Z3882" s="156" t="s">
        <v>38</v>
      </c>
      <c r="AA3882" s="156" t="s">
        <v>38</v>
      </c>
      <c r="AB3882" s="156" t="s">
        <v>38</v>
      </c>
      <c r="AC3882" s="156" t="s">
        <v>38</v>
      </c>
      <c r="AD3882" s="96" t="s">
        <v>290</v>
      </c>
      <c r="AE3882" s="156" t="s">
        <v>38</v>
      </c>
      <c r="AF3882" s="156" t="s">
        <v>38</v>
      </c>
      <c r="AG3882" s="156" t="s">
        <v>38</v>
      </c>
      <c r="AH3882" s="156" t="s">
        <v>38</v>
      </c>
      <c r="AI3882" s="156" t="s">
        <v>38</v>
      </c>
      <c r="AJ3882" s="156" t="s">
        <v>38</v>
      </c>
      <c r="AK3882" s="156" t="s">
        <v>38</v>
      </c>
    </row>
    <row r="3883" spans="23:37" ht="16.5" customHeight="1" x14ac:dyDescent="0.25">
      <c r="W3883" s="156" t="s">
        <v>38</v>
      </c>
      <c r="X3883" s="156" t="s">
        <v>38</v>
      </c>
      <c r="Y3883" s="156" t="s">
        <v>38</v>
      </c>
      <c r="Z3883" s="156" t="s">
        <v>38</v>
      </c>
      <c r="AA3883" s="156" t="s">
        <v>38</v>
      </c>
      <c r="AB3883" s="156" t="s">
        <v>38</v>
      </c>
      <c r="AC3883" s="156" t="s">
        <v>38</v>
      </c>
      <c r="AD3883" s="96" t="s">
        <v>290</v>
      </c>
      <c r="AE3883" s="156" t="s">
        <v>38</v>
      </c>
      <c r="AF3883" s="156" t="s">
        <v>38</v>
      </c>
      <c r="AG3883" s="156" t="s">
        <v>38</v>
      </c>
      <c r="AH3883" s="156" t="s">
        <v>38</v>
      </c>
      <c r="AI3883" s="156" t="s">
        <v>38</v>
      </c>
      <c r="AJ3883" s="156" t="s">
        <v>38</v>
      </c>
      <c r="AK3883" s="156" t="s">
        <v>38</v>
      </c>
    </row>
    <row r="3884" spans="23:37" ht="16.5" customHeight="1" x14ac:dyDescent="0.25">
      <c r="W3884" s="156" t="s">
        <v>38</v>
      </c>
      <c r="X3884" s="156" t="s">
        <v>38</v>
      </c>
      <c r="Y3884" s="156" t="s">
        <v>38</v>
      </c>
      <c r="Z3884" s="156" t="s">
        <v>38</v>
      </c>
      <c r="AA3884" s="156" t="s">
        <v>38</v>
      </c>
      <c r="AB3884" s="156" t="s">
        <v>38</v>
      </c>
      <c r="AC3884" s="156" t="s">
        <v>38</v>
      </c>
      <c r="AD3884" s="96" t="s">
        <v>290</v>
      </c>
      <c r="AE3884" s="156" t="s">
        <v>38</v>
      </c>
      <c r="AF3884" s="156" t="s">
        <v>38</v>
      </c>
      <c r="AG3884" s="156" t="s">
        <v>38</v>
      </c>
      <c r="AH3884" s="156" t="s">
        <v>38</v>
      </c>
      <c r="AI3884" s="156" t="s">
        <v>38</v>
      </c>
      <c r="AJ3884" s="156" t="s">
        <v>38</v>
      </c>
      <c r="AK3884" s="156" t="s">
        <v>38</v>
      </c>
    </row>
    <row r="3885" spans="23:37" ht="16.5" customHeight="1" x14ac:dyDescent="0.25">
      <c r="W3885" s="156" t="s">
        <v>38</v>
      </c>
      <c r="X3885" s="156" t="s">
        <v>38</v>
      </c>
      <c r="Y3885" s="156" t="s">
        <v>38</v>
      </c>
      <c r="Z3885" s="156" t="s">
        <v>38</v>
      </c>
      <c r="AA3885" s="156" t="s">
        <v>38</v>
      </c>
      <c r="AB3885" s="156" t="s">
        <v>38</v>
      </c>
      <c r="AC3885" s="156" t="s">
        <v>38</v>
      </c>
      <c r="AD3885" s="96" t="s">
        <v>290</v>
      </c>
      <c r="AE3885" s="156" t="s">
        <v>38</v>
      </c>
      <c r="AF3885" s="156" t="s">
        <v>38</v>
      </c>
      <c r="AG3885" s="156" t="s">
        <v>38</v>
      </c>
      <c r="AH3885" s="156" t="s">
        <v>38</v>
      </c>
      <c r="AI3885" s="156" t="s">
        <v>38</v>
      </c>
      <c r="AJ3885" s="156" t="s">
        <v>38</v>
      </c>
      <c r="AK3885" s="156" t="s">
        <v>38</v>
      </c>
    </row>
    <row r="3886" spans="23:37" ht="16.5" customHeight="1" x14ac:dyDescent="0.25">
      <c r="W3886" s="156" t="s">
        <v>38</v>
      </c>
      <c r="X3886" s="156" t="s">
        <v>38</v>
      </c>
      <c r="Y3886" s="156" t="s">
        <v>38</v>
      </c>
      <c r="Z3886" s="156" t="s">
        <v>38</v>
      </c>
      <c r="AA3886" s="156" t="s">
        <v>38</v>
      </c>
      <c r="AB3886" s="156" t="s">
        <v>38</v>
      </c>
      <c r="AC3886" s="156" t="s">
        <v>38</v>
      </c>
      <c r="AD3886" s="96" t="s">
        <v>290</v>
      </c>
      <c r="AE3886" s="156" t="s">
        <v>38</v>
      </c>
      <c r="AF3886" s="156" t="s">
        <v>38</v>
      </c>
      <c r="AG3886" s="156" t="s">
        <v>38</v>
      </c>
      <c r="AH3886" s="156" t="s">
        <v>38</v>
      </c>
      <c r="AI3886" s="156" t="s">
        <v>38</v>
      </c>
      <c r="AJ3886" s="156" t="s">
        <v>38</v>
      </c>
      <c r="AK3886" s="156" t="s">
        <v>38</v>
      </c>
    </row>
    <row r="3887" spans="23:37" ht="16.5" customHeight="1" x14ac:dyDescent="0.25">
      <c r="W3887" s="156" t="s">
        <v>38</v>
      </c>
      <c r="X3887" s="156" t="s">
        <v>38</v>
      </c>
      <c r="Y3887" s="156" t="s">
        <v>38</v>
      </c>
      <c r="Z3887" s="156" t="s">
        <v>38</v>
      </c>
      <c r="AA3887" s="156" t="s">
        <v>38</v>
      </c>
      <c r="AB3887" s="156" t="s">
        <v>38</v>
      </c>
      <c r="AC3887" s="156" t="s">
        <v>38</v>
      </c>
      <c r="AD3887" s="96" t="s">
        <v>290</v>
      </c>
      <c r="AE3887" s="156" t="s">
        <v>38</v>
      </c>
      <c r="AF3887" s="156" t="s">
        <v>38</v>
      </c>
      <c r="AG3887" s="156" t="s">
        <v>38</v>
      </c>
      <c r="AH3887" s="156" t="s">
        <v>38</v>
      </c>
      <c r="AI3887" s="156" t="s">
        <v>38</v>
      </c>
      <c r="AJ3887" s="156" t="s">
        <v>38</v>
      </c>
      <c r="AK3887" s="156" t="s">
        <v>38</v>
      </c>
    </row>
    <row r="3888" spans="23:37" ht="16.5" customHeight="1" x14ac:dyDescent="0.25">
      <c r="W3888" s="156" t="s">
        <v>38</v>
      </c>
      <c r="X3888" s="156" t="s">
        <v>38</v>
      </c>
      <c r="Y3888" s="156" t="s">
        <v>38</v>
      </c>
      <c r="Z3888" s="156" t="s">
        <v>38</v>
      </c>
      <c r="AA3888" s="156" t="s">
        <v>38</v>
      </c>
      <c r="AB3888" s="156" t="s">
        <v>38</v>
      </c>
      <c r="AC3888" s="156" t="s">
        <v>38</v>
      </c>
      <c r="AD3888" s="96" t="s">
        <v>290</v>
      </c>
      <c r="AE3888" s="156" t="s">
        <v>38</v>
      </c>
      <c r="AF3888" s="156" t="s">
        <v>38</v>
      </c>
      <c r="AG3888" s="156" t="s">
        <v>38</v>
      </c>
      <c r="AH3888" s="156" t="s">
        <v>38</v>
      </c>
      <c r="AI3888" s="156" t="s">
        <v>38</v>
      </c>
      <c r="AJ3888" s="156" t="s">
        <v>38</v>
      </c>
      <c r="AK3888" s="156" t="s">
        <v>38</v>
      </c>
    </row>
    <row r="3889" spans="23:37" ht="16.5" customHeight="1" x14ac:dyDescent="0.25">
      <c r="W3889" s="156" t="s">
        <v>38</v>
      </c>
      <c r="X3889" s="156" t="s">
        <v>38</v>
      </c>
      <c r="Y3889" s="156" t="s">
        <v>38</v>
      </c>
      <c r="Z3889" s="156" t="s">
        <v>38</v>
      </c>
      <c r="AA3889" s="156" t="s">
        <v>38</v>
      </c>
      <c r="AB3889" s="156" t="s">
        <v>38</v>
      </c>
      <c r="AC3889" s="156" t="s">
        <v>38</v>
      </c>
      <c r="AD3889" s="96" t="s">
        <v>290</v>
      </c>
      <c r="AE3889" s="156" t="s">
        <v>38</v>
      </c>
      <c r="AF3889" s="156" t="s">
        <v>38</v>
      </c>
      <c r="AG3889" s="156" t="s">
        <v>38</v>
      </c>
      <c r="AH3889" s="156" t="s">
        <v>38</v>
      </c>
      <c r="AI3889" s="156" t="s">
        <v>38</v>
      </c>
      <c r="AJ3889" s="156" t="s">
        <v>38</v>
      </c>
      <c r="AK3889" s="156" t="s">
        <v>38</v>
      </c>
    </row>
    <row r="3890" spans="23:37" ht="16.5" customHeight="1" x14ac:dyDescent="0.25">
      <c r="W3890" s="156" t="s">
        <v>38</v>
      </c>
      <c r="X3890" s="156" t="s">
        <v>38</v>
      </c>
      <c r="Y3890" s="156" t="s">
        <v>38</v>
      </c>
      <c r="Z3890" s="156" t="s">
        <v>38</v>
      </c>
      <c r="AA3890" s="156" t="s">
        <v>38</v>
      </c>
      <c r="AB3890" s="156" t="s">
        <v>38</v>
      </c>
      <c r="AC3890" s="156" t="s">
        <v>38</v>
      </c>
      <c r="AD3890" s="96" t="s">
        <v>290</v>
      </c>
      <c r="AE3890" s="156" t="s">
        <v>38</v>
      </c>
      <c r="AF3890" s="156" t="s">
        <v>38</v>
      </c>
      <c r="AG3890" s="156" t="s">
        <v>38</v>
      </c>
      <c r="AH3890" s="156" t="s">
        <v>38</v>
      </c>
      <c r="AI3890" s="156" t="s">
        <v>38</v>
      </c>
      <c r="AJ3890" s="156" t="s">
        <v>38</v>
      </c>
      <c r="AK3890" s="156" t="s">
        <v>38</v>
      </c>
    </row>
    <row r="3891" spans="23:37" ht="16.5" customHeight="1" x14ac:dyDescent="0.25">
      <c r="W3891" s="156" t="s">
        <v>38</v>
      </c>
      <c r="X3891" s="156" t="s">
        <v>38</v>
      </c>
      <c r="Y3891" s="156" t="s">
        <v>38</v>
      </c>
      <c r="Z3891" s="156" t="s">
        <v>38</v>
      </c>
      <c r="AA3891" s="156" t="s">
        <v>38</v>
      </c>
      <c r="AB3891" s="156" t="s">
        <v>38</v>
      </c>
      <c r="AC3891" s="156" t="s">
        <v>38</v>
      </c>
      <c r="AD3891" s="96" t="s">
        <v>290</v>
      </c>
      <c r="AE3891" s="156" t="s">
        <v>38</v>
      </c>
      <c r="AF3891" s="156" t="s">
        <v>38</v>
      </c>
      <c r="AG3891" s="156" t="s">
        <v>38</v>
      </c>
      <c r="AH3891" s="156" t="s">
        <v>38</v>
      </c>
      <c r="AI3891" s="156" t="s">
        <v>38</v>
      </c>
      <c r="AJ3891" s="156" t="s">
        <v>38</v>
      </c>
      <c r="AK3891" s="156" t="s">
        <v>38</v>
      </c>
    </row>
    <row r="3892" spans="23:37" ht="16.5" customHeight="1" x14ac:dyDescent="0.25">
      <c r="W3892" s="156" t="s">
        <v>38</v>
      </c>
      <c r="X3892" s="156" t="s">
        <v>38</v>
      </c>
      <c r="Y3892" s="156" t="s">
        <v>38</v>
      </c>
      <c r="Z3892" s="156" t="s">
        <v>38</v>
      </c>
      <c r="AA3892" s="156" t="s">
        <v>38</v>
      </c>
      <c r="AB3892" s="156" t="s">
        <v>38</v>
      </c>
      <c r="AC3892" s="156" t="s">
        <v>38</v>
      </c>
      <c r="AD3892" s="96" t="s">
        <v>290</v>
      </c>
      <c r="AE3892" s="156" t="s">
        <v>38</v>
      </c>
      <c r="AF3892" s="156" t="s">
        <v>38</v>
      </c>
      <c r="AG3892" s="156" t="s">
        <v>38</v>
      </c>
      <c r="AH3892" s="156" t="s">
        <v>38</v>
      </c>
      <c r="AI3892" s="156" t="s">
        <v>38</v>
      </c>
      <c r="AJ3892" s="156" t="s">
        <v>38</v>
      </c>
      <c r="AK3892" s="156" t="s">
        <v>38</v>
      </c>
    </row>
    <row r="3893" spans="23:37" ht="16.5" customHeight="1" x14ac:dyDescent="0.25">
      <c r="W3893" s="156" t="s">
        <v>38</v>
      </c>
      <c r="X3893" s="156" t="s">
        <v>38</v>
      </c>
      <c r="Y3893" s="156" t="s">
        <v>38</v>
      </c>
      <c r="Z3893" s="156" t="s">
        <v>38</v>
      </c>
      <c r="AA3893" s="156" t="s">
        <v>38</v>
      </c>
      <c r="AB3893" s="156" t="s">
        <v>38</v>
      </c>
      <c r="AC3893" s="156" t="s">
        <v>38</v>
      </c>
      <c r="AD3893" s="96" t="s">
        <v>290</v>
      </c>
      <c r="AE3893" s="156" t="s">
        <v>38</v>
      </c>
      <c r="AF3893" s="156" t="s">
        <v>38</v>
      </c>
      <c r="AG3893" s="156" t="s">
        <v>38</v>
      </c>
      <c r="AH3893" s="156" t="s">
        <v>38</v>
      </c>
      <c r="AI3893" s="156" t="s">
        <v>38</v>
      </c>
      <c r="AJ3893" s="156" t="s">
        <v>38</v>
      </c>
      <c r="AK3893" s="156" t="s">
        <v>38</v>
      </c>
    </row>
    <row r="3894" spans="23:37" ht="16.5" customHeight="1" x14ac:dyDescent="0.25">
      <c r="W3894" s="156" t="s">
        <v>38</v>
      </c>
      <c r="X3894" s="156" t="s">
        <v>38</v>
      </c>
      <c r="Y3894" s="156" t="s">
        <v>38</v>
      </c>
      <c r="Z3894" s="156" t="s">
        <v>38</v>
      </c>
      <c r="AA3894" s="156" t="s">
        <v>38</v>
      </c>
      <c r="AB3894" s="156" t="s">
        <v>38</v>
      </c>
      <c r="AC3894" s="156" t="s">
        <v>38</v>
      </c>
      <c r="AD3894" s="96" t="s">
        <v>290</v>
      </c>
      <c r="AE3894" s="156" t="s">
        <v>38</v>
      </c>
      <c r="AF3894" s="156" t="s">
        <v>38</v>
      </c>
      <c r="AG3894" s="156" t="s">
        <v>38</v>
      </c>
      <c r="AH3894" s="156" t="s">
        <v>38</v>
      </c>
      <c r="AI3894" s="156" t="s">
        <v>38</v>
      </c>
      <c r="AJ3894" s="156" t="s">
        <v>38</v>
      </c>
      <c r="AK3894" s="156" t="s">
        <v>38</v>
      </c>
    </row>
    <row r="3895" spans="23:37" ht="16.5" customHeight="1" x14ac:dyDescent="0.25">
      <c r="W3895" s="156" t="s">
        <v>38</v>
      </c>
      <c r="X3895" s="156" t="s">
        <v>38</v>
      </c>
      <c r="Y3895" s="156" t="s">
        <v>38</v>
      </c>
      <c r="Z3895" s="156" t="s">
        <v>38</v>
      </c>
      <c r="AA3895" s="156" t="s">
        <v>38</v>
      </c>
      <c r="AB3895" s="156" t="s">
        <v>38</v>
      </c>
      <c r="AC3895" s="156" t="s">
        <v>38</v>
      </c>
      <c r="AD3895" s="96" t="s">
        <v>290</v>
      </c>
      <c r="AE3895" s="156" t="s">
        <v>38</v>
      </c>
      <c r="AF3895" s="156" t="s">
        <v>38</v>
      </c>
      <c r="AG3895" s="156" t="s">
        <v>38</v>
      </c>
      <c r="AH3895" s="156" t="s">
        <v>38</v>
      </c>
      <c r="AI3895" s="156" t="s">
        <v>38</v>
      </c>
      <c r="AJ3895" s="156" t="s">
        <v>38</v>
      </c>
      <c r="AK3895" s="156" t="s">
        <v>38</v>
      </c>
    </row>
    <row r="3896" spans="23:37" ht="16.5" customHeight="1" x14ac:dyDescent="0.25">
      <c r="W3896" s="156" t="s">
        <v>38</v>
      </c>
      <c r="X3896" s="156" t="s">
        <v>38</v>
      </c>
      <c r="Y3896" s="156" t="s">
        <v>38</v>
      </c>
      <c r="Z3896" s="156" t="s">
        <v>38</v>
      </c>
      <c r="AA3896" s="156" t="s">
        <v>38</v>
      </c>
      <c r="AB3896" s="156" t="s">
        <v>38</v>
      </c>
      <c r="AC3896" s="156" t="s">
        <v>38</v>
      </c>
      <c r="AD3896" s="96" t="s">
        <v>290</v>
      </c>
      <c r="AE3896" s="156" t="s">
        <v>38</v>
      </c>
      <c r="AF3896" s="156" t="s">
        <v>38</v>
      </c>
      <c r="AG3896" s="156" t="s">
        <v>38</v>
      </c>
      <c r="AH3896" s="156" t="s">
        <v>38</v>
      </c>
      <c r="AI3896" s="156" t="s">
        <v>38</v>
      </c>
      <c r="AJ3896" s="156" t="s">
        <v>38</v>
      </c>
      <c r="AK3896" s="156" t="s">
        <v>38</v>
      </c>
    </row>
    <row r="3897" spans="23:37" ht="16.5" customHeight="1" x14ac:dyDescent="0.25">
      <c r="W3897" s="156" t="s">
        <v>38</v>
      </c>
      <c r="X3897" s="156" t="s">
        <v>38</v>
      </c>
      <c r="Y3897" s="156" t="s">
        <v>38</v>
      </c>
      <c r="Z3897" s="156" t="s">
        <v>38</v>
      </c>
      <c r="AA3897" s="156" t="s">
        <v>38</v>
      </c>
      <c r="AB3897" s="156" t="s">
        <v>38</v>
      </c>
      <c r="AC3897" s="156" t="s">
        <v>38</v>
      </c>
      <c r="AD3897" s="96" t="s">
        <v>290</v>
      </c>
      <c r="AE3897" s="156" t="s">
        <v>38</v>
      </c>
      <c r="AF3897" s="156" t="s">
        <v>38</v>
      </c>
      <c r="AG3897" s="156" t="s">
        <v>38</v>
      </c>
      <c r="AH3897" s="156" t="s">
        <v>38</v>
      </c>
      <c r="AI3897" s="156" t="s">
        <v>38</v>
      </c>
      <c r="AJ3897" s="156" t="s">
        <v>38</v>
      </c>
      <c r="AK3897" s="156" t="s">
        <v>38</v>
      </c>
    </row>
    <row r="3898" spans="23:37" ht="16.5" customHeight="1" x14ac:dyDescent="0.25">
      <c r="W3898" s="156" t="s">
        <v>38</v>
      </c>
      <c r="X3898" s="156" t="s">
        <v>38</v>
      </c>
      <c r="Y3898" s="156" t="s">
        <v>38</v>
      </c>
      <c r="Z3898" s="156" t="s">
        <v>38</v>
      </c>
      <c r="AA3898" s="156" t="s">
        <v>38</v>
      </c>
      <c r="AB3898" s="156" t="s">
        <v>38</v>
      </c>
      <c r="AC3898" s="156" t="s">
        <v>38</v>
      </c>
      <c r="AD3898" s="96" t="s">
        <v>290</v>
      </c>
      <c r="AE3898" s="156" t="s">
        <v>38</v>
      </c>
      <c r="AF3898" s="156" t="s">
        <v>38</v>
      </c>
      <c r="AG3898" s="156" t="s">
        <v>38</v>
      </c>
      <c r="AH3898" s="156" t="s">
        <v>38</v>
      </c>
      <c r="AI3898" s="156" t="s">
        <v>38</v>
      </c>
      <c r="AJ3898" s="156" t="s">
        <v>38</v>
      </c>
      <c r="AK3898" s="156" t="s">
        <v>38</v>
      </c>
    </row>
    <row r="3899" spans="23:37" ht="16.5" customHeight="1" x14ac:dyDescent="0.25">
      <c r="W3899" s="156" t="s">
        <v>38</v>
      </c>
      <c r="X3899" s="156" t="s">
        <v>38</v>
      </c>
      <c r="Y3899" s="156" t="s">
        <v>38</v>
      </c>
      <c r="Z3899" s="156" t="s">
        <v>38</v>
      </c>
      <c r="AA3899" s="156" t="s">
        <v>38</v>
      </c>
      <c r="AB3899" s="156" t="s">
        <v>38</v>
      </c>
      <c r="AC3899" s="156" t="s">
        <v>38</v>
      </c>
      <c r="AD3899" s="96" t="s">
        <v>290</v>
      </c>
      <c r="AE3899" s="156" t="s">
        <v>38</v>
      </c>
      <c r="AF3899" s="156" t="s">
        <v>38</v>
      </c>
      <c r="AG3899" s="156" t="s">
        <v>38</v>
      </c>
      <c r="AH3899" s="156" t="s">
        <v>38</v>
      </c>
      <c r="AI3899" s="156" t="s">
        <v>38</v>
      </c>
      <c r="AJ3899" s="156" t="s">
        <v>38</v>
      </c>
      <c r="AK3899" s="156" t="s">
        <v>38</v>
      </c>
    </row>
    <row r="3900" spans="23:37" ht="16.5" customHeight="1" x14ac:dyDescent="0.25">
      <c r="W3900" s="156" t="s">
        <v>38</v>
      </c>
      <c r="X3900" s="156" t="s">
        <v>38</v>
      </c>
      <c r="Y3900" s="156" t="s">
        <v>38</v>
      </c>
      <c r="Z3900" s="156" t="s">
        <v>38</v>
      </c>
      <c r="AA3900" s="156" t="s">
        <v>38</v>
      </c>
      <c r="AB3900" s="156" t="s">
        <v>38</v>
      </c>
      <c r="AC3900" s="156" t="s">
        <v>38</v>
      </c>
      <c r="AD3900" s="96" t="s">
        <v>290</v>
      </c>
      <c r="AE3900" s="156" t="s">
        <v>38</v>
      </c>
      <c r="AF3900" s="156" t="s">
        <v>38</v>
      </c>
      <c r="AG3900" s="156" t="s">
        <v>38</v>
      </c>
      <c r="AH3900" s="156" t="s">
        <v>38</v>
      </c>
      <c r="AI3900" s="156" t="s">
        <v>38</v>
      </c>
      <c r="AJ3900" s="156" t="s">
        <v>38</v>
      </c>
      <c r="AK3900" s="156" t="s">
        <v>38</v>
      </c>
    </row>
    <row r="3901" spans="23:37" ht="16.5" customHeight="1" x14ac:dyDescent="0.25">
      <c r="W3901" s="156" t="s">
        <v>38</v>
      </c>
      <c r="X3901" s="156" t="s">
        <v>38</v>
      </c>
      <c r="Y3901" s="156" t="s">
        <v>38</v>
      </c>
      <c r="Z3901" s="156" t="s">
        <v>38</v>
      </c>
      <c r="AA3901" s="156" t="s">
        <v>38</v>
      </c>
      <c r="AB3901" s="156" t="s">
        <v>38</v>
      </c>
      <c r="AC3901" s="156" t="s">
        <v>38</v>
      </c>
      <c r="AD3901" s="96" t="s">
        <v>290</v>
      </c>
      <c r="AE3901" s="156" t="s">
        <v>38</v>
      </c>
      <c r="AF3901" s="156" t="s">
        <v>38</v>
      </c>
      <c r="AG3901" s="156" t="s">
        <v>38</v>
      </c>
      <c r="AH3901" s="156" t="s">
        <v>38</v>
      </c>
      <c r="AI3901" s="156" t="s">
        <v>38</v>
      </c>
      <c r="AJ3901" s="156" t="s">
        <v>38</v>
      </c>
      <c r="AK3901" s="156" t="s">
        <v>38</v>
      </c>
    </row>
    <row r="3902" spans="23:37" ht="16.5" customHeight="1" x14ac:dyDescent="0.25">
      <c r="W3902" s="156" t="s">
        <v>38</v>
      </c>
      <c r="X3902" s="156" t="s">
        <v>38</v>
      </c>
      <c r="Y3902" s="156" t="s">
        <v>38</v>
      </c>
      <c r="Z3902" s="156" t="s">
        <v>38</v>
      </c>
      <c r="AA3902" s="156" t="s">
        <v>38</v>
      </c>
      <c r="AB3902" s="156" t="s">
        <v>38</v>
      </c>
      <c r="AC3902" s="156" t="s">
        <v>38</v>
      </c>
      <c r="AD3902" s="96" t="s">
        <v>290</v>
      </c>
      <c r="AE3902" s="156" t="s">
        <v>38</v>
      </c>
      <c r="AF3902" s="156" t="s">
        <v>38</v>
      </c>
      <c r="AG3902" s="156" t="s">
        <v>38</v>
      </c>
      <c r="AH3902" s="156" t="s">
        <v>38</v>
      </c>
      <c r="AI3902" s="156" t="s">
        <v>38</v>
      </c>
      <c r="AJ3902" s="156" t="s">
        <v>38</v>
      </c>
      <c r="AK3902" s="156" t="s">
        <v>38</v>
      </c>
    </row>
    <row r="3903" spans="23:37" ht="16.5" customHeight="1" x14ac:dyDescent="0.25">
      <c r="W3903" s="156" t="s">
        <v>38</v>
      </c>
      <c r="X3903" s="156" t="s">
        <v>38</v>
      </c>
      <c r="Y3903" s="156" t="s">
        <v>38</v>
      </c>
      <c r="Z3903" s="156" t="s">
        <v>38</v>
      </c>
      <c r="AA3903" s="156" t="s">
        <v>38</v>
      </c>
      <c r="AB3903" s="156" t="s">
        <v>38</v>
      </c>
      <c r="AC3903" s="156" t="s">
        <v>38</v>
      </c>
      <c r="AD3903" s="96" t="s">
        <v>290</v>
      </c>
      <c r="AE3903" s="156" t="s">
        <v>38</v>
      </c>
      <c r="AF3903" s="156" t="s">
        <v>38</v>
      </c>
      <c r="AG3903" s="156" t="s">
        <v>38</v>
      </c>
      <c r="AH3903" s="156" t="s">
        <v>38</v>
      </c>
      <c r="AI3903" s="156" t="s">
        <v>38</v>
      </c>
      <c r="AJ3903" s="156" t="s">
        <v>38</v>
      </c>
      <c r="AK3903" s="156" t="s">
        <v>38</v>
      </c>
    </row>
    <row r="3904" spans="23:37" ht="16.5" customHeight="1" x14ac:dyDescent="0.25">
      <c r="W3904" s="156" t="s">
        <v>38</v>
      </c>
      <c r="X3904" s="156" t="s">
        <v>38</v>
      </c>
      <c r="Y3904" s="156" t="s">
        <v>38</v>
      </c>
      <c r="Z3904" s="156" t="s">
        <v>38</v>
      </c>
      <c r="AA3904" s="156" t="s">
        <v>38</v>
      </c>
      <c r="AB3904" s="156" t="s">
        <v>38</v>
      </c>
      <c r="AC3904" s="156" t="s">
        <v>38</v>
      </c>
      <c r="AD3904" s="96" t="s">
        <v>290</v>
      </c>
      <c r="AE3904" s="156" t="s">
        <v>38</v>
      </c>
      <c r="AF3904" s="156" t="s">
        <v>38</v>
      </c>
      <c r="AG3904" s="156" t="s">
        <v>38</v>
      </c>
      <c r="AH3904" s="156" t="s">
        <v>38</v>
      </c>
      <c r="AI3904" s="156" t="s">
        <v>38</v>
      </c>
      <c r="AJ3904" s="156" t="s">
        <v>38</v>
      </c>
      <c r="AK3904" s="156" t="s">
        <v>38</v>
      </c>
    </row>
    <row r="3905" spans="23:37" ht="16.5" customHeight="1" x14ac:dyDescent="0.25">
      <c r="W3905" s="156" t="s">
        <v>38</v>
      </c>
      <c r="X3905" s="156" t="s">
        <v>38</v>
      </c>
      <c r="Y3905" s="156" t="s">
        <v>38</v>
      </c>
      <c r="Z3905" s="156" t="s">
        <v>38</v>
      </c>
      <c r="AA3905" s="156" t="s">
        <v>38</v>
      </c>
      <c r="AB3905" s="156" t="s">
        <v>38</v>
      </c>
      <c r="AC3905" s="156" t="s">
        <v>38</v>
      </c>
      <c r="AD3905" s="96" t="s">
        <v>290</v>
      </c>
      <c r="AE3905" s="156" t="s">
        <v>38</v>
      </c>
      <c r="AF3905" s="156" t="s">
        <v>38</v>
      </c>
      <c r="AG3905" s="156" t="s">
        <v>38</v>
      </c>
      <c r="AH3905" s="156" t="s">
        <v>38</v>
      </c>
      <c r="AI3905" s="156" t="s">
        <v>38</v>
      </c>
      <c r="AJ3905" s="156" t="s">
        <v>38</v>
      </c>
      <c r="AK3905" s="156" t="s">
        <v>38</v>
      </c>
    </row>
    <row r="3906" spans="23:37" ht="16.5" customHeight="1" x14ac:dyDescent="0.25">
      <c r="W3906" s="156" t="s">
        <v>38</v>
      </c>
      <c r="X3906" s="156" t="s">
        <v>38</v>
      </c>
      <c r="Y3906" s="156" t="s">
        <v>38</v>
      </c>
      <c r="Z3906" s="156" t="s">
        <v>38</v>
      </c>
      <c r="AA3906" s="156" t="s">
        <v>38</v>
      </c>
      <c r="AB3906" s="156" t="s">
        <v>38</v>
      </c>
      <c r="AC3906" s="156" t="s">
        <v>38</v>
      </c>
      <c r="AD3906" s="96" t="s">
        <v>290</v>
      </c>
      <c r="AE3906" s="156" t="s">
        <v>38</v>
      </c>
      <c r="AF3906" s="156" t="s">
        <v>38</v>
      </c>
      <c r="AG3906" s="156" t="s">
        <v>38</v>
      </c>
      <c r="AH3906" s="156" t="s">
        <v>38</v>
      </c>
      <c r="AI3906" s="156" t="s">
        <v>38</v>
      </c>
      <c r="AJ3906" s="156" t="s">
        <v>38</v>
      </c>
      <c r="AK3906" s="156" t="s">
        <v>38</v>
      </c>
    </row>
    <row r="3907" spans="23:37" ht="16.5" customHeight="1" x14ac:dyDescent="0.25">
      <c r="W3907" s="156" t="s">
        <v>38</v>
      </c>
      <c r="X3907" s="156" t="s">
        <v>38</v>
      </c>
      <c r="Y3907" s="156" t="s">
        <v>38</v>
      </c>
      <c r="Z3907" s="156" t="s">
        <v>38</v>
      </c>
      <c r="AA3907" s="156" t="s">
        <v>38</v>
      </c>
      <c r="AB3907" s="156" t="s">
        <v>38</v>
      </c>
      <c r="AC3907" s="156" t="s">
        <v>38</v>
      </c>
      <c r="AD3907" s="96" t="s">
        <v>290</v>
      </c>
      <c r="AE3907" s="156" t="s">
        <v>38</v>
      </c>
      <c r="AF3907" s="156" t="s">
        <v>38</v>
      </c>
      <c r="AG3907" s="156" t="s">
        <v>38</v>
      </c>
      <c r="AH3907" s="156" t="s">
        <v>38</v>
      </c>
      <c r="AI3907" s="156" t="s">
        <v>38</v>
      </c>
      <c r="AJ3907" s="156" t="s">
        <v>38</v>
      </c>
      <c r="AK3907" s="156" t="s">
        <v>38</v>
      </c>
    </row>
    <row r="3908" spans="23:37" ht="16.5" customHeight="1" x14ac:dyDescent="0.25">
      <c r="W3908" s="156" t="s">
        <v>38</v>
      </c>
      <c r="X3908" s="156" t="s">
        <v>38</v>
      </c>
      <c r="Y3908" s="156" t="s">
        <v>38</v>
      </c>
      <c r="Z3908" s="156" t="s">
        <v>38</v>
      </c>
      <c r="AA3908" s="156" t="s">
        <v>38</v>
      </c>
      <c r="AB3908" s="156" t="s">
        <v>38</v>
      </c>
      <c r="AC3908" s="156" t="s">
        <v>38</v>
      </c>
      <c r="AD3908" s="96" t="s">
        <v>290</v>
      </c>
      <c r="AE3908" s="156" t="s">
        <v>38</v>
      </c>
      <c r="AF3908" s="156" t="s">
        <v>38</v>
      </c>
      <c r="AG3908" s="156" t="s">
        <v>38</v>
      </c>
      <c r="AH3908" s="156" t="s">
        <v>38</v>
      </c>
      <c r="AI3908" s="156" t="s">
        <v>38</v>
      </c>
      <c r="AJ3908" s="156" t="s">
        <v>38</v>
      </c>
      <c r="AK3908" s="156" t="s">
        <v>38</v>
      </c>
    </row>
    <row r="3909" spans="23:37" ht="16.5" customHeight="1" x14ac:dyDescent="0.25">
      <c r="W3909" s="156" t="s">
        <v>38</v>
      </c>
      <c r="X3909" s="156" t="s">
        <v>38</v>
      </c>
      <c r="Y3909" s="156" t="s">
        <v>38</v>
      </c>
      <c r="Z3909" s="156" t="s">
        <v>38</v>
      </c>
      <c r="AA3909" s="156" t="s">
        <v>38</v>
      </c>
      <c r="AB3909" s="156" t="s">
        <v>38</v>
      </c>
      <c r="AC3909" s="156" t="s">
        <v>38</v>
      </c>
      <c r="AD3909" s="96" t="s">
        <v>290</v>
      </c>
      <c r="AE3909" s="156" t="s">
        <v>38</v>
      </c>
      <c r="AF3909" s="156" t="s">
        <v>38</v>
      </c>
      <c r="AG3909" s="156" t="s">
        <v>38</v>
      </c>
      <c r="AH3909" s="156" t="s">
        <v>38</v>
      </c>
      <c r="AI3909" s="156" t="s">
        <v>38</v>
      </c>
      <c r="AJ3909" s="156" t="s">
        <v>38</v>
      </c>
      <c r="AK3909" s="156" t="s">
        <v>38</v>
      </c>
    </row>
    <row r="3910" spans="23:37" ht="16.5" customHeight="1" x14ac:dyDescent="0.25">
      <c r="W3910" s="156" t="s">
        <v>38</v>
      </c>
      <c r="X3910" s="156" t="s">
        <v>38</v>
      </c>
      <c r="Y3910" s="156" t="s">
        <v>38</v>
      </c>
      <c r="Z3910" s="156" t="s">
        <v>38</v>
      </c>
      <c r="AA3910" s="156" t="s">
        <v>38</v>
      </c>
      <c r="AB3910" s="156" t="s">
        <v>38</v>
      </c>
      <c r="AC3910" s="156" t="s">
        <v>38</v>
      </c>
      <c r="AD3910" s="96" t="s">
        <v>290</v>
      </c>
      <c r="AE3910" s="156" t="s">
        <v>38</v>
      </c>
      <c r="AF3910" s="156" t="s">
        <v>38</v>
      </c>
      <c r="AG3910" s="156" t="s">
        <v>38</v>
      </c>
      <c r="AH3910" s="156" t="s">
        <v>38</v>
      </c>
      <c r="AI3910" s="156" t="s">
        <v>38</v>
      </c>
      <c r="AJ3910" s="156" t="s">
        <v>38</v>
      </c>
      <c r="AK3910" s="156" t="s">
        <v>38</v>
      </c>
    </row>
    <row r="3911" spans="23:37" ht="16.5" customHeight="1" x14ac:dyDescent="0.25">
      <c r="W3911" s="156" t="s">
        <v>38</v>
      </c>
      <c r="X3911" s="156" t="s">
        <v>38</v>
      </c>
      <c r="Y3911" s="156" t="s">
        <v>38</v>
      </c>
      <c r="Z3911" s="156" t="s">
        <v>38</v>
      </c>
      <c r="AA3911" s="156" t="s">
        <v>38</v>
      </c>
      <c r="AB3911" s="156" t="s">
        <v>38</v>
      </c>
      <c r="AC3911" s="156" t="s">
        <v>38</v>
      </c>
      <c r="AD3911" s="96" t="s">
        <v>290</v>
      </c>
      <c r="AE3911" s="156" t="s">
        <v>38</v>
      </c>
      <c r="AF3911" s="156" t="s">
        <v>38</v>
      </c>
      <c r="AG3911" s="156" t="s">
        <v>38</v>
      </c>
      <c r="AH3911" s="156" t="s">
        <v>38</v>
      </c>
      <c r="AI3911" s="156" t="s">
        <v>38</v>
      </c>
      <c r="AJ3911" s="156" t="s">
        <v>38</v>
      </c>
      <c r="AK3911" s="156" t="s">
        <v>38</v>
      </c>
    </row>
    <row r="3912" spans="23:37" ht="16.5" customHeight="1" x14ac:dyDescent="0.25">
      <c r="W3912" s="156" t="s">
        <v>38</v>
      </c>
      <c r="X3912" s="156" t="s">
        <v>38</v>
      </c>
      <c r="Y3912" s="156" t="s">
        <v>38</v>
      </c>
      <c r="Z3912" s="156" t="s">
        <v>38</v>
      </c>
      <c r="AA3912" s="156" t="s">
        <v>38</v>
      </c>
      <c r="AB3912" s="156" t="s">
        <v>38</v>
      </c>
      <c r="AC3912" s="156" t="s">
        <v>38</v>
      </c>
      <c r="AD3912" s="96" t="s">
        <v>290</v>
      </c>
      <c r="AE3912" s="156" t="s">
        <v>38</v>
      </c>
      <c r="AF3912" s="156" t="s">
        <v>38</v>
      </c>
      <c r="AG3912" s="156" t="s">
        <v>38</v>
      </c>
      <c r="AH3912" s="156" t="s">
        <v>38</v>
      </c>
      <c r="AI3912" s="156" t="s">
        <v>38</v>
      </c>
      <c r="AJ3912" s="156" t="s">
        <v>38</v>
      </c>
      <c r="AK3912" s="156" t="s">
        <v>38</v>
      </c>
    </row>
    <row r="3913" spans="23:37" ht="16.5" customHeight="1" x14ac:dyDescent="0.25">
      <c r="W3913" s="156" t="s">
        <v>38</v>
      </c>
      <c r="X3913" s="156" t="s">
        <v>38</v>
      </c>
      <c r="Y3913" s="156" t="s">
        <v>38</v>
      </c>
      <c r="Z3913" s="156" t="s">
        <v>38</v>
      </c>
      <c r="AA3913" s="156" t="s">
        <v>38</v>
      </c>
      <c r="AB3913" s="156" t="s">
        <v>38</v>
      </c>
      <c r="AC3913" s="156" t="s">
        <v>38</v>
      </c>
      <c r="AD3913" s="96" t="s">
        <v>290</v>
      </c>
      <c r="AE3913" s="156" t="s">
        <v>38</v>
      </c>
      <c r="AF3913" s="156" t="s">
        <v>38</v>
      </c>
      <c r="AG3913" s="156" t="s">
        <v>38</v>
      </c>
      <c r="AH3913" s="156" t="s">
        <v>38</v>
      </c>
      <c r="AI3913" s="156" t="s">
        <v>38</v>
      </c>
      <c r="AJ3913" s="156" t="s">
        <v>38</v>
      </c>
      <c r="AK3913" s="156" t="s">
        <v>38</v>
      </c>
    </row>
    <row r="3914" spans="23:37" ht="16.5" customHeight="1" x14ac:dyDescent="0.25">
      <c r="W3914" s="156" t="s">
        <v>38</v>
      </c>
      <c r="X3914" s="156" t="s">
        <v>38</v>
      </c>
      <c r="Y3914" s="156" t="s">
        <v>38</v>
      </c>
      <c r="Z3914" s="156" t="s">
        <v>38</v>
      </c>
      <c r="AA3914" s="156" t="s">
        <v>38</v>
      </c>
      <c r="AB3914" s="156" t="s">
        <v>38</v>
      </c>
      <c r="AC3914" s="156" t="s">
        <v>38</v>
      </c>
      <c r="AD3914" s="96" t="s">
        <v>290</v>
      </c>
      <c r="AE3914" s="156" t="s">
        <v>38</v>
      </c>
      <c r="AF3914" s="156" t="s">
        <v>38</v>
      </c>
      <c r="AG3914" s="156" t="s">
        <v>38</v>
      </c>
      <c r="AH3914" s="156" t="s">
        <v>38</v>
      </c>
      <c r="AI3914" s="156" t="s">
        <v>38</v>
      </c>
      <c r="AJ3914" s="156" t="s">
        <v>38</v>
      </c>
      <c r="AK3914" s="156" t="s">
        <v>38</v>
      </c>
    </row>
    <row r="3915" spans="23:37" ht="16.5" customHeight="1" x14ac:dyDescent="0.25">
      <c r="W3915" s="156" t="s">
        <v>38</v>
      </c>
      <c r="X3915" s="156" t="s">
        <v>38</v>
      </c>
      <c r="Y3915" s="156" t="s">
        <v>38</v>
      </c>
      <c r="Z3915" s="156" t="s">
        <v>38</v>
      </c>
      <c r="AA3915" s="156" t="s">
        <v>38</v>
      </c>
      <c r="AB3915" s="156" t="s">
        <v>38</v>
      </c>
      <c r="AC3915" s="156" t="s">
        <v>38</v>
      </c>
      <c r="AD3915" s="96" t="s">
        <v>290</v>
      </c>
      <c r="AE3915" s="156" t="s">
        <v>38</v>
      </c>
      <c r="AF3915" s="156" t="s">
        <v>38</v>
      </c>
      <c r="AG3915" s="156" t="s">
        <v>38</v>
      </c>
      <c r="AH3915" s="156" t="s">
        <v>38</v>
      </c>
      <c r="AI3915" s="156" t="s">
        <v>38</v>
      </c>
      <c r="AJ3915" s="156" t="s">
        <v>38</v>
      </c>
      <c r="AK3915" s="156" t="s">
        <v>38</v>
      </c>
    </row>
    <row r="3916" spans="23:37" ht="16.5" customHeight="1" x14ac:dyDescent="0.25">
      <c r="W3916" s="156" t="s">
        <v>38</v>
      </c>
      <c r="X3916" s="156" t="s">
        <v>38</v>
      </c>
      <c r="Y3916" s="156" t="s">
        <v>38</v>
      </c>
      <c r="Z3916" s="156" t="s">
        <v>38</v>
      </c>
      <c r="AA3916" s="156" t="s">
        <v>38</v>
      </c>
      <c r="AB3916" s="156" t="s">
        <v>38</v>
      </c>
      <c r="AC3916" s="156" t="s">
        <v>38</v>
      </c>
      <c r="AD3916" s="96" t="s">
        <v>290</v>
      </c>
      <c r="AE3916" s="156" t="s">
        <v>38</v>
      </c>
      <c r="AF3916" s="156" t="s">
        <v>38</v>
      </c>
      <c r="AG3916" s="156" t="s">
        <v>38</v>
      </c>
      <c r="AH3916" s="156" t="s">
        <v>38</v>
      </c>
      <c r="AI3916" s="156" t="s">
        <v>38</v>
      </c>
      <c r="AJ3916" s="156" t="s">
        <v>38</v>
      </c>
      <c r="AK3916" s="156" t="s">
        <v>38</v>
      </c>
    </row>
    <row r="3917" spans="23:37" ht="16.5" customHeight="1" x14ac:dyDescent="0.25">
      <c r="W3917" s="156" t="s">
        <v>38</v>
      </c>
      <c r="X3917" s="156" t="s">
        <v>38</v>
      </c>
      <c r="Y3917" s="156" t="s">
        <v>38</v>
      </c>
      <c r="Z3917" s="156" t="s">
        <v>38</v>
      </c>
      <c r="AA3917" s="156" t="s">
        <v>38</v>
      </c>
      <c r="AB3917" s="156" t="s">
        <v>38</v>
      </c>
      <c r="AC3917" s="156" t="s">
        <v>38</v>
      </c>
      <c r="AD3917" s="96" t="s">
        <v>290</v>
      </c>
      <c r="AE3917" s="156" t="s">
        <v>38</v>
      </c>
      <c r="AF3917" s="156" t="s">
        <v>38</v>
      </c>
      <c r="AG3917" s="156" t="s">
        <v>38</v>
      </c>
      <c r="AH3917" s="156" t="s">
        <v>38</v>
      </c>
      <c r="AI3917" s="156" t="s">
        <v>38</v>
      </c>
      <c r="AJ3917" s="156" t="s">
        <v>38</v>
      </c>
      <c r="AK3917" s="156" t="s">
        <v>38</v>
      </c>
    </row>
    <row r="3918" spans="23:37" ht="16.5" customHeight="1" x14ac:dyDescent="0.25">
      <c r="W3918" s="156" t="s">
        <v>38</v>
      </c>
      <c r="X3918" s="156" t="s">
        <v>38</v>
      </c>
      <c r="Y3918" s="156" t="s">
        <v>38</v>
      </c>
      <c r="Z3918" s="156" t="s">
        <v>38</v>
      </c>
      <c r="AA3918" s="156" t="s">
        <v>38</v>
      </c>
      <c r="AB3918" s="156" t="s">
        <v>38</v>
      </c>
      <c r="AC3918" s="156" t="s">
        <v>38</v>
      </c>
      <c r="AD3918" s="96" t="s">
        <v>290</v>
      </c>
      <c r="AE3918" s="156" t="s">
        <v>38</v>
      </c>
      <c r="AF3918" s="156" t="s">
        <v>38</v>
      </c>
      <c r="AG3918" s="156" t="s">
        <v>38</v>
      </c>
      <c r="AH3918" s="156" t="s">
        <v>38</v>
      </c>
      <c r="AI3918" s="156" t="s">
        <v>38</v>
      </c>
      <c r="AJ3918" s="156" t="s">
        <v>38</v>
      </c>
      <c r="AK3918" s="156" t="s">
        <v>38</v>
      </c>
    </row>
    <row r="3919" spans="23:37" ht="16.5" customHeight="1" x14ac:dyDescent="0.25">
      <c r="W3919" s="156" t="s">
        <v>38</v>
      </c>
      <c r="X3919" s="156" t="s">
        <v>38</v>
      </c>
      <c r="Y3919" s="156" t="s">
        <v>38</v>
      </c>
      <c r="Z3919" s="156" t="s">
        <v>38</v>
      </c>
      <c r="AA3919" s="156" t="s">
        <v>38</v>
      </c>
      <c r="AB3919" s="156" t="s">
        <v>38</v>
      </c>
      <c r="AC3919" s="156" t="s">
        <v>38</v>
      </c>
      <c r="AD3919" s="96" t="s">
        <v>290</v>
      </c>
      <c r="AE3919" s="156" t="s">
        <v>38</v>
      </c>
      <c r="AF3919" s="156" t="s">
        <v>38</v>
      </c>
      <c r="AG3919" s="156" t="s">
        <v>38</v>
      </c>
      <c r="AH3919" s="156" t="s">
        <v>38</v>
      </c>
      <c r="AI3919" s="156" t="s">
        <v>38</v>
      </c>
      <c r="AJ3919" s="156" t="s">
        <v>38</v>
      </c>
      <c r="AK3919" s="156" t="s">
        <v>38</v>
      </c>
    </row>
    <row r="3920" spans="23:37" ht="16.5" customHeight="1" x14ac:dyDescent="0.25">
      <c r="W3920" s="156" t="s">
        <v>38</v>
      </c>
      <c r="X3920" s="156" t="s">
        <v>38</v>
      </c>
      <c r="Y3920" s="156" t="s">
        <v>38</v>
      </c>
      <c r="Z3920" s="156" t="s">
        <v>38</v>
      </c>
      <c r="AA3920" s="156" t="s">
        <v>38</v>
      </c>
      <c r="AB3920" s="156" t="s">
        <v>38</v>
      </c>
      <c r="AC3920" s="156" t="s">
        <v>38</v>
      </c>
      <c r="AD3920" s="96" t="s">
        <v>290</v>
      </c>
      <c r="AE3920" s="156" t="s">
        <v>38</v>
      </c>
      <c r="AF3920" s="156" t="s">
        <v>38</v>
      </c>
      <c r="AG3920" s="156" t="s">
        <v>38</v>
      </c>
      <c r="AH3920" s="156" t="s">
        <v>38</v>
      </c>
      <c r="AI3920" s="156" t="s">
        <v>38</v>
      </c>
      <c r="AJ3920" s="156" t="s">
        <v>38</v>
      </c>
      <c r="AK3920" s="156" t="s">
        <v>38</v>
      </c>
    </row>
    <row r="3921" spans="23:37" ht="16.5" customHeight="1" x14ac:dyDescent="0.25">
      <c r="W3921" s="156" t="s">
        <v>38</v>
      </c>
      <c r="X3921" s="156" t="s">
        <v>38</v>
      </c>
      <c r="Y3921" s="156" t="s">
        <v>38</v>
      </c>
      <c r="Z3921" s="156" t="s">
        <v>38</v>
      </c>
      <c r="AA3921" s="156" t="s">
        <v>38</v>
      </c>
      <c r="AB3921" s="156" t="s">
        <v>38</v>
      </c>
      <c r="AC3921" s="156" t="s">
        <v>38</v>
      </c>
      <c r="AD3921" s="96" t="s">
        <v>290</v>
      </c>
      <c r="AE3921" s="156" t="s">
        <v>38</v>
      </c>
      <c r="AF3921" s="156" t="s">
        <v>38</v>
      </c>
      <c r="AG3921" s="156" t="s">
        <v>38</v>
      </c>
      <c r="AH3921" s="156" t="s">
        <v>38</v>
      </c>
      <c r="AI3921" s="156" t="s">
        <v>38</v>
      </c>
      <c r="AJ3921" s="156" t="s">
        <v>38</v>
      </c>
      <c r="AK3921" s="156" t="s">
        <v>38</v>
      </c>
    </row>
    <row r="3922" spans="23:37" ht="16.5" customHeight="1" x14ac:dyDescent="0.25">
      <c r="W3922" s="156" t="s">
        <v>38</v>
      </c>
      <c r="X3922" s="156" t="s">
        <v>38</v>
      </c>
      <c r="Y3922" s="156" t="s">
        <v>38</v>
      </c>
      <c r="Z3922" s="156" t="s">
        <v>38</v>
      </c>
      <c r="AA3922" s="156" t="s">
        <v>38</v>
      </c>
      <c r="AB3922" s="156" t="s">
        <v>38</v>
      </c>
      <c r="AC3922" s="156" t="s">
        <v>38</v>
      </c>
      <c r="AD3922" s="96" t="s">
        <v>290</v>
      </c>
      <c r="AE3922" s="156" t="s">
        <v>38</v>
      </c>
      <c r="AF3922" s="156" t="s">
        <v>38</v>
      </c>
      <c r="AG3922" s="156" t="s">
        <v>38</v>
      </c>
      <c r="AH3922" s="156" t="s">
        <v>38</v>
      </c>
      <c r="AI3922" s="156" t="s">
        <v>38</v>
      </c>
      <c r="AJ3922" s="156" t="s">
        <v>38</v>
      </c>
      <c r="AK3922" s="156" t="s">
        <v>38</v>
      </c>
    </row>
    <row r="3923" spans="23:37" ht="16.5" customHeight="1" x14ac:dyDescent="0.25">
      <c r="W3923" s="156" t="s">
        <v>38</v>
      </c>
      <c r="X3923" s="156" t="s">
        <v>38</v>
      </c>
      <c r="Y3923" s="156" t="s">
        <v>38</v>
      </c>
      <c r="Z3923" s="156" t="s">
        <v>38</v>
      </c>
      <c r="AA3923" s="156" t="s">
        <v>38</v>
      </c>
      <c r="AB3923" s="156" t="s">
        <v>38</v>
      </c>
      <c r="AC3923" s="156" t="s">
        <v>38</v>
      </c>
      <c r="AD3923" s="96" t="s">
        <v>290</v>
      </c>
      <c r="AE3923" s="156" t="s">
        <v>38</v>
      </c>
      <c r="AF3923" s="156" t="s">
        <v>38</v>
      </c>
      <c r="AG3923" s="156" t="s">
        <v>38</v>
      </c>
      <c r="AH3923" s="156" t="s">
        <v>38</v>
      </c>
      <c r="AI3923" s="156" t="s">
        <v>38</v>
      </c>
      <c r="AJ3923" s="156" t="s">
        <v>38</v>
      </c>
      <c r="AK3923" s="156" t="s">
        <v>38</v>
      </c>
    </row>
    <row r="3924" spans="23:37" ht="16.5" customHeight="1" x14ac:dyDescent="0.25">
      <c r="W3924" s="156" t="s">
        <v>38</v>
      </c>
      <c r="X3924" s="156" t="s">
        <v>38</v>
      </c>
      <c r="Y3924" s="156" t="s">
        <v>38</v>
      </c>
      <c r="Z3924" s="156" t="s">
        <v>38</v>
      </c>
      <c r="AA3924" s="156" t="s">
        <v>38</v>
      </c>
      <c r="AB3924" s="156" t="s">
        <v>38</v>
      </c>
      <c r="AC3924" s="156" t="s">
        <v>38</v>
      </c>
      <c r="AD3924" s="96" t="s">
        <v>290</v>
      </c>
      <c r="AE3924" s="156" t="s">
        <v>38</v>
      </c>
      <c r="AF3924" s="156" t="s">
        <v>38</v>
      </c>
      <c r="AG3924" s="156" t="s">
        <v>38</v>
      </c>
      <c r="AH3924" s="156" t="s">
        <v>38</v>
      </c>
      <c r="AI3924" s="156" t="s">
        <v>38</v>
      </c>
      <c r="AJ3924" s="156" t="s">
        <v>38</v>
      </c>
      <c r="AK3924" s="156" t="s">
        <v>38</v>
      </c>
    </row>
    <row r="3925" spans="23:37" ht="16.5" customHeight="1" x14ac:dyDescent="0.25">
      <c r="W3925" s="156" t="s">
        <v>38</v>
      </c>
      <c r="X3925" s="156" t="s">
        <v>38</v>
      </c>
      <c r="Y3925" s="156" t="s">
        <v>38</v>
      </c>
      <c r="Z3925" s="156" t="s">
        <v>38</v>
      </c>
      <c r="AA3925" s="156" t="s">
        <v>38</v>
      </c>
      <c r="AB3925" s="156" t="s">
        <v>38</v>
      </c>
      <c r="AC3925" s="156" t="s">
        <v>38</v>
      </c>
      <c r="AD3925" s="96" t="s">
        <v>290</v>
      </c>
      <c r="AE3925" s="156" t="s">
        <v>38</v>
      </c>
      <c r="AF3925" s="156" t="s">
        <v>38</v>
      </c>
      <c r="AG3925" s="156" t="s">
        <v>38</v>
      </c>
      <c r="AH3925" s="156" t="s">
        <v>38</v>
      </c>
      <c r="AI3925" s="156" t="s">
        <v>38</v>
      </c>
      <c r="AJ3925" s="156" t="s">
        <v>38</v>
      </c>
      <c r="AK3925" s="156" t="s">
        <v>38</v>
      </c>
    </row>
    <row r="3926" spans="23:37" ht="16.5" customHeight="1" x14ac:dyDescent="0.25">
      <c r="W3926" s="156" t="s">
        <v>38</v>
      </c>
      <c r="X3926" s="156" t="s">
        <v>38</v>
      </c>
      <c r="Y3926" s="156" t="s">
        <v>38</v>
      </c>
      <c r="Z3926" s="156" t="s">
        <v>38</v>
      </c>
      <c r="AA3926" s="156" t="s">
        <v>38</v>
      </c>
      <c r="AB3926" s="156" t="s">
        <v>38</v>
      </c>
      <c r="AC3926" s="156" t="s">
        <v>38</v>
      </c>
      <c r="AD3926" s="96" t="s">
        <v>290</v>
      </c>
      <c r="AE3926" s="156" t="s">
        <v>38</v>
      </c>
      <c r="AF3926" s="156" t="s">
        <v>38</v>
      </c>
      <c r="AG3926" s="156" t="s">
        <v>38</v>
      </c>
      <c r="AH3926" s="156" t="s">
        <v>38</v>
      </c>
      <c r="AI3926" s="156" t="s">
        <v>38</v>
      </c>
      <c r="AJ3926" s="156" t="s">
        <v>38</v>
      </c>
      <c r="AK3926" s="156" t="s">
        <v>38</v>
      </c>
    </row>
    <row r="3927" spans="23:37" ht="16.5" customHeight="1" x14ac:dyDescent="0.25">
      <c r="W3927" s="156" t="s">
        <v>38</v>
      </c>
      <c r="X3927" s="156" t="s">
        <v>38</v>
      </c>
      <c r="Y3927" s="156" t="s">
        <v>38</v>
      </c>
      <c r="Z3927" s="156" t="s">
        <v>38</v>
      </c>
      <c r="AA3927" s="156" t="s">
        <v>38</v>
      </c>
      <c r="AB3927" s="156" t="s">
        <v>38</v>
      </c>
      <c r="AC3927" s="156" t="s">
        <v>38</v>
      </c>
      <c r="AD3927" s="96" t="s">
        <v>290</v>
      </c>
      <c r="AE3927" s="156" t="s">
        <v>38</v>
      </c>
      <c r="AF3927" s="156" t="s">
        <v>38</v>
      </c>
      <c r="AG3927" s="156" t="s">
        <v>38</v>
      </c>
      <c r="AH3927" s="156" t="s">
        <v>38</v>
      </c>
      <c r="AI3927" s="156" t="s">
        <v>38</v>
      </c>
      <c r="AJ3927" s="156" t="s">
        <v>38</v>
      </c>
      <c r="AK3927" s="156" t="s">
        <v>38</v>
      </c>
    </row>
    <row r="3928" spans="23:37" ht="16.5" customHeight="1" x14ac:dyDescent="0.25">
      <c r="W3928" s="156" t="s">
        <v>38</v>
      </c>
      <c r="X3928" s="156" t="s">
        <v>38</v>
      </c>
      <c r="Y3928" s="156" t="s">
        <v>38</v>
      </c>
      <c r="Z3928" s="156" t="s">
        <v>38</v>
      </c>
      <c r="AA3928" s="156" t="s">
        <v>38</v>
      </c>
      <c r="AB3928" s="156" t="s">
        <v>38</v>
      </c>
      <c r="AC3928" s="156" t="s">
        <v>38</v>
      </c>
      <c r="AD3928" s="96" t="s">
        <v>290</v>
      </c>
      <c r="AE3928" s="156" t="s">
        <v>38</v>
      </c>
      <c r="AF3928" s="156" t="s">
        <v>38</v>
      </c>
      <c r="AG3928" s="156" t="s">
        <v>38</v>
      </c>
      <c r="AH3928" s="156" t="s">
        <v>38</v>
      </c>
      <c r="AI3928" s="156" t="s">
        <v>38</v>
      </c>
      <c r="AJ3928" s="156" t="s">
        <v>38</v>
      </c>
      <c r="AK3928" s="156" t="s">
        <v>38</v>
      </c>
    </row>
    <row r="3929" spans="23:37" ht="16.5" customHeight="1" x14ac:dyDescent="0.25">
      <c r="W3929" s="156" t="s">
        <v>38</v>
      </c>
      <c r="X3929" s="156" t="s">
        <v>38</v>
      </c>
      <c r="Y3929" s="156" t="s">
        <v>38</v>
      </c>
      <c r="Z3929" s="156" t="s">
        <v>38</v>
      </c>
      <c r="AA3929" s="156" t="s">
        <v>38</v>
      </c>
      <c r="AB3929" s="156" t="s">
        <v>38</v>
      </c>
      <c r="AC3929" s="156" t="s">
        <v>38</v>
      </c>
      <c r="AD3929" s="96" t="s">
        <v>290</v>
      </c>
      <c r="AE3929" s="156" t="s">
        <v>38</v>
      </c>
      <c r="AF3929" s="156" t="s">
        <v>38</v>
      </c>
      <c r="AG3929" s="156" t="s">
        <v>38</v>
      </c>
      <c r="AH3929" s="156" t="s">
        <v>38</v>
      </c>
      <c r="AI3929" s="156" t="s">
        <v>38</v>
      </c>
      <c r="AJ3929" s="156" t="s">
        <v>38</v>
      </c>
      <c r="AK3929" s="156" t="s">
        <v>38</v>
      </c>
    </row>
    <row r="3930" spans="23:37" ht="16.5" customHeight="1" x14ac:dyDescent="0.25">
      <c r="W3930" s="156" t="s">
        <v>38</v>
      </c>
      <c r="X3930" s="156" t="s">
        <v>38</v>
      </c>
      <c r="Y3930" s="156" t="s">
        <v>38</v>
      </c>
      <c r="Z3930" s="156" t="s">
        <v>38</v>
      </c>
      <c r="AA3930" s="156" t="s">
        <v>38</v>
      </c>
      <c r="AB3930" s="156" t="s">
        <v>38</v>
      </c>
      <c r="AC3930" s="156" t="s">
        <v>38</v>
      </c>
      <c r="AD3930" s="96" t="s">
        <v>290</v>
      </c>
      <c r="AE3930" s="156" t="s">
        <v>38</v>
      </c>
      <c r="AF3930" s="156" t="s">
        <v>38</v>
      </c>
      <c r="AG3930" s="156" t="s">
        <v>38</v>
      </c>
      <c r="AH3930" s="156" t="s">
        <v>38</v>
      </c>
      <c r="AI3930" s="156" t="s">
        <v>38</v>
      </c>
      <c r="AJ3930" s="156" t="s">
        <v>38</v>
      </c>
      <c r="AK3930" s="156" t="s">
        <v>38</v>
      </c>
    </row>
    <row r="3931" spans="23:37" ht="16.5" customHeight="1" x14ac:dyDescent="0.25">
      <c r="W3931" s="156" t="s">
        <v>38</v>
      </c>
      <c r="X3931" s="156" t="s">
        <v>38</v>
      </c>
      <c r="Y3931" s="156" t="s">
        <v>38</v>
      </c>
      <c r="Z3931" s="156" t="s">
        <v>38</v>
      </c>
      <c r="AA3931" s="156" t="s">
        <v>38</v>
      </c>
      <c r="AB3931" s="156" t="s">
        <v>38</v>
      </c>
      <c r="AC3931" s="156" t="s">
        <v>38</v>
      </c>
      <c r="AD3931" s="96" t="s">
        <v>290</v>
      </c>
      <c r="AE3931" s="156" t="s">
        <v>38</v>
      </c>
      <c r="AF3931" s="156" t="s">
        <v>38</v>
      </c>
      <c r="AG3931" s="156" t="s">
        <v>38</v>
      </c>
      <c r="AH3931" s="156" t="s">
        <v>38</v>
      </c>
      <c r="AI3931" s="156" t="s">
        <v>38</v>
      </c>
      <c r="AJ3931" s="156" t="s">
        <v>38</v>
      </c>
      <c r="AK3931" s="156" t="s">
        <v>38</v>
      </c>
    </row>
    <row r="3932" spans="23:37" ht="16.5" customHeight="1" x14ac:dyDescent="0.25">
      <c r="W3932" s="156" t="s">
        <v>38</v>
      </c>
      <c r="X3932" s="156" t="s">
        <v>38</v>
      </c>
      <c r="Y3932" s="156" t="s">
        <v>38</v>
      </c>
      <c r="Z3932" s="156" t="s">
        <v>38</v>
      </c>
      <c r="AA3932" s="156" t="s">
        <v>38</v>
      </c>
      <c r="AB3932" s="156" t="s">
        <v>38</v>
      </c>
      <c r="AC3932" s="156" t="s">
        <v>38</v>
      </c>
      <c r="AD3932" s="96" t="s">
        <v>290</v>
      </c>
      <c r="AE3932" s="156" t="s">
        <v>38</v>
      </c>
      <c r="AF3932" s="156" t="s">
        <v>38</v>
      </c>
      <c r="AG3932" s="156" t="s">
        <v>38</v>
      </c>
      <c r="AH3932" s="156" t="s">
        <v>38</v>
      </c>
      <c r="AI3932" s="156" t="s">
        <v>38</v>
      </c>
      <c r="AJ3932" s="156" t="s">
        <v>38</v>
      </c>
      <c r="AK3932" s="156" t="s">
        <v>38</v>
      </c>
    </row>
    <row r="3933" spans="23:37" ht="16.5" customHeight="1" x14ac:dyDescent="0.25">
      <c r="W3933" s="156" t="s">
        <v>38</v>
      </c>
      <c r="X3933" s="156" t="s">
        <v>38</v>
      </c>
      <c r="Y3933" s="156" t="s">
        <v>38</v>
      </c>
      <c r="Z3933" s="156" t="s">
        <v>38</v>
      </c>
      <c r="AA3933" s="156" t="s">
        <v>38</v>
      </c>
      <c r="AB3933" s="156" t="s">
        <v>38</v>
      </c>
      <c r="AC3933" s="156" t="s">
        <v>38</v>
      </c>
      <c r="AD3933" s="96" t="s">
        <v>290</v>
      </c>
      <c r="AE3933" s="156" t="s">
        <v>38</v>
      </c>
      <c r="AF3933" s="156" t="s">
        <v>38</v>
      </c>
      <c r="AG3933" s="156" t="s">
        <v>38</v>
      </c>
      <c r="AH3933" s="156" t="s">
        <v>38</v>
      </c>
      <c r="AI3933" s="156" t="s">
        <v>38</v>
      </c>
      <c r="AJ3933" s="156" t="s">
        <v>38</v>
      </c>
      <c r="AK3933" s="156" t="s">
        <v>38</v>
      </c>
    </row>
    <row r="3934" spans="23:37" ht="16.5" customHeight="1" x14ac:dyDescent="0.25">
      <c r="W3934" s="156" t="s">
        <v>38</v>
      </c>
      <c r="X3934" s="156" t="s">
        <v>38</v>
      </c>
      <c r="Y3934" s="156" t="s">
        <v>38</v>
      </c>
      <c r="Z3934" s="156" t="s">
        <v>38</v>
      </c>
      <c r="AA3934" s="156" t="s">
        <v>38</v>
      </c>
      <c r="AB3934" s="156" t="s">
        <v>38</v>
      </c>
      <c r="AC3934" s="156" t="s">
        <v>38</v>
      </c>
      <c r="AD3934" s="96" t="s">
        <v>290</v>
      </c>
      <c r="AE3934" s="156" t="s">
        <v>38</v>
      </c>
      <c r="AF3934" s="156" t="s">
        <v>38</v>
      </c>
      <c r="AG3934" s="156" t="s">
        <v>38</v>
      </c>
      <c r="AH3934" s="156" t="s">
        <v>38</v>
      </c>
      <c r="AI3934" s="156" t="s">
        <v>38</v>
      </c>
      <c r="AJ3934" s="156" t="s">
        <v>38</v>
      </c>
      <c r="AK3934" s="156" t="s">
        <v>38</v>
      </c>
    </row>
    <row r="3935" spans="23:37" ht="16.5" customHeight="1" x14ac:dyDescent="0.25">
      <c r="W3935" s="156" t="s">
        <v>38</v>
      </c>
      <c r="X3935" s="156" t="s">
        <v>38</v>
      </c>
      <c r="Y3935" s="156" t="s">
        <v>38</v>
      </c>
      <c r="Z3935" s="156" t="s">
        <v>38</v>
      </c>
      <c r="AA3935" s="156" t="s">
        <v>38</v>
      </c>
      <c r="AB3935" s="156" t="s">
        <v>38</v>
      </c>
      <c r="AC3935" s="156" t="s">
        <v>38</v>
      </c>
      <c r="AD3935" s="96" t="s">
        <v>290</v>
      </c>
      <c r="AE3935" s="156" t="s">
        <v>38</v>
      </c>
      <c r="AF3935" s="156" t="s">
        <v>38</v>
      </c>
      <c r="AG3935" s="156" t="s">
        <v>38</v>
      </c>
      <c r="AH3935" s="156" t="s">
        <v>38</v>
      </c>
      <c r="AI3935" s="156" t="s">
        <v>38</v>
      </c>
      <c r="AJ3935" s="156" t="s">
        <v>38</v>
      </c>
      <c r="AK3935" s="156" t="s">
        <v>38</v>
      </c>
    </row>
    <row r="3936" spans="23:37" ht="16.5" customHeight="1" x14ac:dyDescent="0.25">
      <c r="W3936" s="156" t="s">
        <v>38</v>
      </c>
      <c r="X3936" s="156" t="s">
        <v>38</v>
      </c>
      <c r="Y3936" s="156" t="s">
        <v>38</v>
      </c>
      <c r="Z3936" s="156" t="s">
        <v>38</v>
      </c>
      <c r="AA3936" s="156" t="s">
        <v>38</v>
      </c>
      <c r="AB3936" s="156" t="s">
        <v>38</v>
      </c>
      <c r="AC3936" s="156" t="s">
        <v>38</v>
      </c>
      <c r="AD3936" s="96" t="s">
        <v>290</v>
      </c>
      <c r="AE3936" s="156" t="s">
        <v>38</v>
      </c>
      <c r="AF3936" s="156" t="s">
        <v>38</v>
      </c>
      <c r="AG3936" s="156" t="s">
        <v>38</v>
      </c>
      <c r="AH3936" s="156" t="s">
        <v>38</v>
      </c>
      <c r="AI3936" s="156" t="s">
        <v>38</v>
      </c>
      <c r="AJ3936" s="156" t="s">
        <v>38</v>
      </c>
      <c r="AK3936" s="156" t="s">
        <v>38</v>
      </c>
    </row>
    <row r="3937" spans="23:37" ht="16.5" customHeight="1" x14ac:dyDescent="0.25">
      <c r="W3937" s="156" t="s">
        <v>38</v>
      </c>
      <c r="X3937" s="156" t="s">
        <v>38</v>
      </c>
      <c r="Y3937" s="156" t="s">
        <v>38</v>
      </c>
      <c r="Z3937" s="156" t="s">
        <v>38</v>
      </c>
      <c r="AA3937" s="156" t="s">
        <v>38</v>
      </c>
      <c r="AB3937" s="156" t="s">
        <v>38</v>
      </c>
      <c r="AC3937" s="156" t="s">
        <v>38</v>
      </c>
      <c r="AD3937" s="96" t="s">
        <v>290</v>
      </c>
      <c r="AE3937" s="156" t="s">
        <v>38</v>
      </c>
      <c r="AF3937" s="156" t="s">
        <v>38</v>
      </c>
      <c r="AG3937" s="156" t="s">
        <v>38</v>
      </c>
      <c r="AH3937" s="156" t="s">
        <v>38</v>
      </c>
      <c r="AI3937" s="156" t="s">
        <v>38</v>
      </c>
      <c r="AJ3937" s="156" t="s">
        <v>38</v>
      </c>
      <c r="AK3937" s="156" t="s">
        <v>38</v>
      </c>
    </row>
    <row r="3938" spans="23:37" ht="16.5" customHeight="1" x14ac:dyDescent="0.25">
      <c r="W3938" s="156" t="s">
        <v>38</v>
      </c>
      <c r="X3938" s="156" t="s">
        <v>38</v>
      </c>
      <c r="Y3938" s="156" t="s">
        <v>38</v>
      </c>
      <c r="Z3938" s="156" t="s">
        <v>38</v>
      </c>
      <c r="AA3938" s="156" t="s">
        <v>38</v>
      </c>
      <c r="AB3938" s="156" t="s">
        <v>38</v>
      </c>
      <c r="AC3938" s="156" t="s">
        <v>38</v>
      </c>
      <c r="AD3938" s="96" t="s">
        <v>290</v>
      </c>
      <c r="AE3938" s="156" t="s">
        <v>38</v>
      </c>
      <c r="AF3938" s="156" t="s">
        <v>38</v>
      </c>
      <c r="AG3938" s="156" t="s">
        <v>38</v>
      </c>
      <c r="AH3938" s="156" t="s">
        <v>38</v>
      </c>
      <c r="AI3938" s="156" t="s">
        <v>38</v>
      </c>
      <c r="AJ3938" s="156" t="s">
        <v>38</v>
      </c>
      <c r="AK3938" s="156" t="s">
        <v>38</v>
      </c>
    </row>
    <row r="3939" spans="23:37" ht="16.5" customHeight="1" x14ac:dyDescent="0.25">
      <c r="W3939" s="156" t="s">
        <v>38</v>
      </c>
      <c r="X3939" s="156" t="s">
        <v>38</v>
      </c>
      <c r="Y3939" s="156" t="s">
        <v>38</v>
      </c>
      <c r="Z3939" s="156" t="s">
        <v>38</v>
      </c>
      <c r="AA3939" s="156" t="s">
        <v>38</v>
      </c>
      <c r="AB3939" s="156" t="s">
        <v>38</v>
      </c>
      <c r="AC3939" s="156" t="s">
        <v>38</v>
      </c>
      <c r="AD3939" s="96" t="s">
        <v>290</v>
      </c>
      <c r="AE3939" s="156" t="s">
        <v>38</v>
      </c>
      <c r="AF3939" s="156" t="s">
        <v>38</v>
      </c>
      <c r="AG3939" s="156" t="s">
        <v>38</v>
      </c>
      <c r="AH3939" s="156" t="s">
        <v>38</v>
      </c>
      <c r="AI3939" s="156" t="s">
        <v>38</v>
      </c>
      <c r="AJ3939" s="156" t="s">
        <v>38</v>
      </c>
      <c r="AK3939" s="156" t="s">
        <v>38</v>
      </c>
    </row>
    <row r="3940" spans="23:37" ht="16.5" customHeight="1" x14ac:dyDescent="0.25">
      <c r="W3940" s="156" t="s">
        <v>38</v>
      </c>
      <c r="X3940" s="156" t="s">
        <v>38</v>
      </c>
      <c r="Y3940" s="156" t="s">
        <v>38</v>
      </c>
      <c r="Z3940" s="156" t="s">
        <v>38</v>
      </c>
      <c r="AA3940" s="156" t="s">
        <v>38</v>
      </c>
      <c r="AB3940" s="156" t="s">
        <v>38</v>
      </c>
      <c r="AC3940" s="156" t="s">
        <v>38</v>
      </c>
      <c r="AD3940" s="96" t="s">
        <v>290</v>
      </c>
      <c r="AE3940" s="156" t="s">
        <v>38</v>
      </c>
      <c r="AF3940" s="156" t="s">
        <v>38</v>
      </c>
      <c r="AG3940" s="156" t="s">
        <v>38</v>
      </c>
      <c r="AH3940" s="156" t="s">
        <v>38</v>
      </c>
      <c r="AI3940" s="156" t="s">
        <v>38</v>
      </c>
      <c r="AJ3940" s="156" t="s">
        <v>38</v>
      </c>
      <c r="AK3940" s="156" t="s">
        <v>38</v>
      </c>
    </row>
    <row r="3941" spans="23:37" ht="16.5" customHeight="1" x14ac:dyDescent="0.25">
      <c r="W3941" s="156" t="s">
        <v>38</v>
      </c>
      <c r="X3941" s="156" t="s">
        <v>38</v>
      </c>
      <c r="Y3941" s="156" t="s">
        <v>38</v>
      </c>
      <c r="Z3941" s="156" t="s">
        <v>38</v>
      </c>
      <c r="AA3941" s="156" t="s">
        <v>38</v>
      </c>
      <c r="AB3941" s="156" t="s">
        <v>38</v>
      </c>
      <c r="AC3941" s="156" t="s">
        <v>38</v>
      </c>
      <c r="AD3941" s="96" t="s">
        <v>290</v>
      </c>
      <c r="AE3941" s="156" t="s">
        <v>38</v>
      </c>
      <c r="AF3941" s="156" t="s">
        <v>38</v>
      </c>
      <c r="AG3941" s="156" t="s">
        <v>38</v>
      </c>
      <c r="AH3941" s="156" t="s">
        <v>38</v>
      </c>
      <c r="AI3941" s="156" t="s">
        <v>38</v>
      </c>
      <c r="AJ3941" s="156" t="s">
        <v>38</v>
      </c>
      <c r="AK3941" s="156" t="s">
        <v>38</v>
      </c>
    </row>
    <row r="3942" spans="23:37" ht="16.5" customHeight="1" x14ac:dyDescent="0.25">
      <c r="W3942" s="156" t="s">
        <v>38</v>
      </c>
      <c r="X3942" s="156" t="s">
        <v>38</v>
      </c>
      <c r="Y3942" s="156" t="s">
        <v>38</v>
      </c>
      <c r="Z3942" s="156" t="s">
        <v>38</v>
      </c>
      <c r="AA3942" s="156" t="s">
        <v>38</v>
      </c>
      <c r="AB3942" s="156" t="s">
        <v>38</v>
      </c>
      <c r="AC3942" s="156" t="s">
        <v>38</v>
      </c>
      <c r="AD3942" s="96" t="s">
        <v>290</v>
      </c>
      <c r="AE3942" s="156" t="s">
        <v>38</v>
      </c>
      <c r="AF3942" s="156" t="s">
        <v>38</v>
      </c>
      <c r="AG3942" s="156" t="s">
        <v>38</v>
      </c>
      <c r="AH3942" s="156" t="s">
        <v>38</v>
      </c>
      <c r="AI3942" s="156" t="s">
        <v>38</v>
      </c>
      <c r="AJ3942" s="156" t="s">
        <v>38</v>
      </c>
      <c r="AK3942" s="156" t="s">
        <v>38</v>
      </c>
    </row>
    <row r="3943" spans="23:37" ht="16.5" customHeight="1" x14ac:dyDescent="0.25">
      <c r="W3943" s="156" t="s">
        <v>38</v>
      </c>
      <c r="X3943" s="156" t="s">
        <v>38</v>
      </c>
      <c r="Y3943" s="156" t="s">
        <v>38</v>
      </c>
      <c r="Z3943" s="156" t="s">
        <v>38</v>
      </c>
      <c r="AA3943" s="156" t="s">
        <v>38</v>
      </c>
      <c r="AB3943" s="156" t="s">
        <v>38</v>
      </c>
      <c r="AC3943" s="156" t="s">
        <v>38</v>
      </c>
      <c r="AD3943" s="96" t="s">
        <v>290</v>
      </c>
      <c r="AE3943" s="156" t="s">
        <v>38</v>
      </c>
      <c r="AF3943" s="156" t="s">
        <v>38</v>
      </c>
      <c r="AG3943" s="156" t="s">
        <v>38</v>
      </c>
      <c r="AH3943" s="156" t="s">
        <v>38</v>
      </c>
      <c r="AI3943" s="156" t="s">
        <v>38</v>
      </c>
      <c r="AJ3943" s="156" t="s">
        <v>38</v>
      </c>
      <c r="AK3943" s="156" t="s">
        <v>38</v>
      </c>
    </row>
    <row r="3944" spans="23:37" ht="16.5" customHeight="1" x14ac:dyDescent="0.25">
      <c r="W3944" s="156" t="s">
        <v>38</v>
      </c>
      <c r="X3944" s="156" t="s">
        <v>38</v>
      </c>
      <c r="Y3944" s="156" t="s">
        <v>38</v>
      </c>
      <c r="Z3944" s="156" t="s">
        <v>38</v>
      </c>
      <c r="AA3944" s="156" t="s">
        <v>38</v>
      </c>
      <c r="AB3944" s="156" t="s">
        <v>38</v>
      </c>
      <c r="AC3944" s="156" t="s">
        <v>38</v>
      </c>
      <c r="AD3944" s="96" t="s">
        <v>290</v>
      </c>
      <c r="AE3944" s="156" t="s">
        <v>38</v>
      </c>
      <c r="AF3944" s="156" t="s">
        <v>38</v>
      </c>
      <c r="AG3944" s="156" t="s">
        <v>38</v>
      </c>
      <c r="AH3944" s="156" t="s">
        <v>38</v>
      </c>
      <c r="AI3944" s="156" t="s">
        <v>38</v>
      </c>
      <c r="AJ3944" s="156" t="s">
        <v>38</v>
      </c>
      <c r="AK3944" s="156" t="s">
        <v>38</v>
      </c>
    </row>
    <row r="3945" spans="23:37" ht="16.5" customHeight="1" x14ac:dyDescent="0.25">
      <c r="W3945" s="156" t="s">
        <v>38</v>
      </c>
      <c r="X3945" s="156" t="s">
        <v>38</v>
      </c>
      <c r="Y3945" s="156" t="s">
        <v>38</v>
      </c>
      <c r="Z3945" s="156" t="s">
        <v>38</v>
      </c>
      <c r="AA3945" s="156" t="s">
        <v>38</v>
      </c>
      <c r="AB3945" s="156" t="s">
        <v>38</v>
      </c>
      <c r="AC3945" s="156" t="s">
        <v>38</v>
      </c>
      <c r="AD3945" s="96" t="s">
        <v>290</v>
      </c>
      <c r="AE3945" s="156" t="s">
        <v>38</v>
      </c>
      <c r="AF3945" s="156" t="s">
        <v>38</v>
      </c>
      <c r="AG3945" s="156" t="s">
        <v>38</v>
      </c>
      <c r="AH3945" s="156" t="s">
        <v>38</v>
      </c>
      <c r="AI3945" s="156" t="s">
        <v>38</v>
      </c>
      <c r="AJ3945" s="156" t="s">
        <v>38</v>
      </c>
      <c r="AK3945" s="156" t="s">
        <v>38</v>
      </c>
    </row>
    <row r="3946" spans="23:37" ht="16.5" customHeight="1" x14ac:dyDescent="0.25">
      <c r="W3946" s="156" t="s">
        <v>38</v>
      </c>
      <c r="X3946" s="156" t="s">
        <v>38</v>
      </c>
      <c r="Y3946" s="156" t="s">
        <v>38</v>
      </c>
      <c r="Z3946" s="156" t="s">
        <v>38</v>
      </c>
      <c r="AA3946" s="156" t="s">
        <v>38</v>
      </c>
      <c r="AB3946" s="156" t="s">
        <v>38</v>
      </c>
      <c r="AC3946" s="156" t="s">
        <v>38</v>
      </c>
      <c r="AD3946" s="96" t="s">
        <v>290</v>
      </c>
      <c r="AE3946" s="156" t="s">
        <v>38</v>
      </c>
      <c r="AF3946" s="156" t="s">
        <v>38</v>
      </c>
      <c r="AG3946" s="156" t="s">
        <v>38</v>
      </c>
      <c r="AH3946" s="156" t="s">
        <v>38</v>
      </c>
      <c r="AI3946" s="156" t="s">
        <v>38</v>
      </c>
      <c r="AJ3946" s="156" t="s">
        <v>38</v>
      </c>
      <c r="AK3946" s="156" t="s">
        <v>38</v>
      </c>
    </row>
    <row r="3947" spans="23:37" ht="16.5" customHeight="1" x14ac:dyDescent="0.25">
      <c r="W3947" s="156" t="s">
        <v>38</v>
      </c>
      <c r="X3947" s="156" t="s">
        <v>38</v>
      </c>
      <c r="Y3947" s="156" t="s">
        <v>38</v>
      </c>
      <c r="Z3947" s="156" t="s">
        <v>38</v>
      </c>
      <c r="AA3947" s="156" t="s">
        <v>38</v>
      </c>
      <c r="AB3947" s="156" t="s">
        <v>38</v>
      </c>
      <c r="AC3947" s="156" t="s">
        <v>38</v>
      </c>
      <c r="AD3947" s="96" t="s">
        <v>290</v>
      </c>
      <c r="AE3947" s="156" t="s">
        <v>38</v>
      </c>
      <c r="AF3947" s="156" t="s">
        <v>38</v>
      </c>
      <c r="AG3947" s="156" t="s">
        <v>38</v>
      </c>
      <c r="AH3947" s="156" t="s">
        <v>38</v>
      </c>
      <c r="AI3947" s="156" t="s">
        <v>38</v>
      </c>
      <c r="AJ3947" s="156" t="s">
        <v>38</v>
      </c>
      <c r="AK3947" s="156" t="s">
        <v>38</v>
      </c>
    </row>
    <row r="3948" spans="23:37" ht="16.5" customHeight="1" x14ac:dyDescent="0.25">
      <c r="W3948" s="156" t="s">
        <v>38</v>
      </c>
      <c r="X3948" s="156" t="s">
        <v>38</v>
      </c>
      <c r="Y3948" s="156" t="s">
        <v>38</v>
      </c>
      <c r="Z3948" s="156" t="s">
        <v>38</v>
      </c>
      <c r="AA3948" s="156" t="s">
        <v>38</v>
      </c>
      <c r="AB3948" s="156" t="s">
        <v>38</v>
      </c>
      <c r="AC3948" s="156" t="s">
        <v>38</v>
      </c>
      <c r="AD3948" s="96" t="s">
        <v>290</v>
      </c>
      <c r="AE3948" s="156" t="s">
        <v>38</v>
      </c>
      <c r="AF3948" s="156" t="s">
        <v>38</v>
      </c>
      <c r="AG3948" s="156" t="s">
        <v>38</v>
      </c>
      <c r="AH3948" s="156" t="s">
        <v>38</v>
      </c>
      <c r="AI3948" s="156" t="s">
        <v>38</v>
      </c>
      <c r="AJ3948" s="156" t="s">
        <v>38</v>
      </c>
      <c r="AK3948" s="156" t="s">
        <v>38</v>
      </c>
    </row>
    <row r="3949" spans="23:37" ht="16.5" customHeight="1" x14ac:dyDescent="0.25">
      <c r="W3949" s="156" t="s">
        <v>38</v>
      </c>
      <c r="X3949" s="156" t="s">
        <v>38</v>
      </c>
      <c r="Y3949" s="156" t="s">
        <v>38</v>
      </c>
      <c r="Z3949" s="156" t="s">
        <v>38</v>
      </c>
      <c r="AA3949" s="156" t="s">
        <v>38</v>
      </c>
      <c r="AB3949" s="156" t="s">
        <v>38</v>
      </c>
      <c r="AC3949" s="156" t="s">
        <v>38</v>
      </c>
      <c r="AD3949" s="96" t="s">
        <v>290</v>
      </c>
      <c r="AE3949" s="156" t="s">
        <v>38</v>
      </c>
      <c r="AF3949" s="156" t="s">
        <v>38</v>
      </c>
      <c r="AG3949" s="156" t="s">
        <v>38</v>
      </c>
      <c r="AH3949" s="156" t="s">
        <v>38</v>
      </c>
      <c r="AI3949" s="156" t="s">
        <v>38</v>
      </c>
      <c r="AJ3949" s="156" t="s">
        <v>38</v>
      </c>
      <c r="AK3949" s="156" t="s">
        <v>38</v>
      </c>
    </row>
    <row r="3950" spans="23:37" ht="16.5" customHeight="1" x14ac:dyDescent="0.25">
      <c r="W3950" s="156" t="s">
        <v>38</v>
      </c>
      <c r="X3950" s="156" t="s">
        <v>38</v>
      </c>
      <c r="Y3950" s="156" t="s">
        <v>38</v>
      </c>
      <c r="Z3950" s="156" t="s">
        <v>38</v>
      </c>
      <c r="AA3950" s="156" t="s">
        <v>38</v>
      </c>
      <c r="AB3950" s="156" t="s">
        <v>38</v>
      </c>
      <c r="AC3950" s="156" t="s">
        <v>38</v>
      </c>
      <c r="AD3950" s="96" t="s">
        <v>290</v>
      </c>
      <c r="AE3950" s="156" t="s">
        <v>38</v>
      </c>
      <c r="AF3950" s="156" t="s">
        <v>38</v>
      </c>
      <c r="AG3950" s="156" t="s">
        <v>38</v>
      </c>
      <c r="AH3950" s="156" t="s">
        <v>38</v>
      </c>
      <c r="AI3950" s="156" t="s">
        <v>38</v>
      </c>
      <c r="AJ3950" s="156" t="s">
        <v>38</v>
      </c>
      <c r="AK3950" s="156" t="s">
        <v>38</v>
      </c>
    </row>
    <row r="3951" spans="23:37" ht="16.5" customHeight="1" x14ac:dyDescent="0.25">
      <c r="W3951" s="156" t="s">
        <v>38</v>
      </c>
      <c r="X3951" s="156" t="s">
        <v>38</v>
      </c>
      <c r="Y3951" s="156" t="s">
        <v>38</v>
      </c>
      <c r="Z3951" s="156" t="s">
        <v>38</v>
      </c>
      <c r="AA3951" s="156" t="s">
        <v>38</v>
      </c>
      <c r="AB3951" s="156" t="s">
        <v>38</v>
      </c>
      <c r="AC3951" s="156" t="s">
        <v>38</v>
      </c>
      <c r="AD3951" s="96" t="s">
        <v>290</v>
      </c>
      <c r="AE3951" s="156" t="s">
        <v>38</v>
      </c>
      <c r="AF3951" s="156" t="s">
        <v>38</v>
      </c>
      <c r="AG3951" s="156" t="s">
        <v>38</v>
      </c>
      <c r="AH3951" s="156" t="s">
        <v>38</v>
      </c>
      <c r="AI3951" s="156" t="s">
        <v>38</v>
      </c>
      <c r="AJ3951" s="156" t="s">
        <v>38</v>
      </c>
      <c r="AK3951" s="156" t="s">
        <v>38</v>
      </c>
    </row>
    <row r="3952" spans="23:37" ht="16.5" customHeight="1" x14ac:dyDescent="0.25">
      <c r="W3952" s="156" t="s">
        <v>38</v>
      </c>
      <c r="X3952" s="156" t="s">
        <v>38</v>
      </c>
      <c r="Y3952" s="156" t="s">
        <v>38</v>
      </c>
      <c r="Z3952" s="156" t="s">
        <v>38</v>
      </c>
      <c r="AA3952" s="156" t="s">
        <v>38</v>
      </c>
      <c r="AB3952" s="156" t="s">
        <v>38</v>
      </c>
      <c r="AC3952" s="156" t="s">
        <v>38</v>
      </c>
      <c r="AD3952" s="96" t="s">
        <v>290</v>
      </c>
      <c r="AE3952" s="156" t="s">
        <v>38</v>
      </c>
      <c r="AF3952" s="156" t="s">
        <v>38</v>
      </c>
      <c r="AG3952" s="156" t="s">
        <v>38</v>
      </c>
      <c r="AH3952" s="156" t="s">
        <v>38</v>
      </c>
      <c r="AI3952" s="156" t="s">
        <v>38</v>
      </c>
      <c r="AJ3952" s="156" t="s">
        <v>38</v>
      </c>
      <c r="AK3952" s="156" t="s">
        <v>38</v>
      </c>
    </row>
    <row r="3953" spans="23:37" ht="16.5" customHeight="1" x14ac:dyDescent="0.25">
      <c r="W3953" s="156" t="s">
        <v>38</v>
      </c>
      <c r="X3953" s="156" t="s">
        <v>38</v>
      </c>
      <c r="Y3953" s="156" t="s">
        <v>38</v>
      </c>
      <c r="Z3953" s="156" t="s">
        <v>38</v>
      </c>
      <c r="AA3953" s="156" t="s">
        <v>38</v>
      </c>
      <c r="AB3953" s="156" t="s">
        <v>38</v>
      </c>
      <c r="AC3953" s="156" t="s">
        <v>38</v>
      </c>
      <c r="AD3953" s="96" t="s">
        <v>290</v>
      </c>
      <c r="AE3953" s="156" t="s">
        <v>38</v>
      </c>
      <c r="AF3953" s="156" t="s">
        <v>38</v>
      </c>
      <c r="AG3953" s="156" t="s">
        <v>38</v>
      </c>
      <c r="AH3953" s="156" t="s">
        <v>38</v>
      </c>
      <c r="AI3953" s="156" t="s">
        <v>38</v>
      </c>
      <c r="AJ3953" s="156" t="s">
        <v>38</v>
      </c>
      <c r="AK3953" s="156" t="s">
        <v>38</v>
      </c>
    </row>
    <row r="3954" spans="23:37" ht="16.5" customHeight="1" x14ac:dyDescent="0.25">
      <c r="W3954" s="156" t="s">
        <v>38</v>
      </c>
      <c r="X3954" s="156" t="s">
        <v>38</v>
      </c>
      <c r="Y3954" s="156" t="s">
        <v>38</v>
      </c>
      <c r="Z3954" s="156" t="s">
        <v>38</v>
      </c>
      <c r="AA3954" s="156" t="s">
        <v>38</v>
      </c>
      <c r="AB3954" s="156" t="s">
        <v>38</v>
      </c>
      <c r="AC3954" s="156" t="s">
        <v>38</v>
      </c>
      <c r="AD3954" s="96" t="s">
        <v>290</v>
      </c>
      <c r="AE3954" s="156" t="s">
        <v>38</v>
      </c>
      <c r="AF3954" s="156" t="s">
        <v>38</v>
      </c>
      <c r="AG3954" s="156" t="s">
        <v>38</v>
      </c>
      <c r="AH3954" s="156" t="s">
        <v>38</v>
      </c>
      <c r="AI3954" s="156" t="s">
        <v>38</v>
      </c>
      <c r="AJ3954" s="156" t="s">
        <v>38</v>
      </c>
      <c r="AK3954" s="156" t="s">
        <v>38</v>
      </c>
    </row>
    <row r="3955" spans="23:37" ht="16.5" customHeight="1" x14ac:dyDescent="0.25">
      <c r="W3955" s="156" t="s">
        <v>38</v>
      </c>
      <c r="X3955" s="156" t="s">
        <v>38</v>
      </c>
      <c r="Y3955" s="156" t="s">
        <v>38</v>
      </c>
      <c r="Z3955" s="156" t="s">
        <v>38</v>
      </c>
      <c r="AA3955" s="156" t="s">
        <v>38</v>
      </c>
      <c r="AB3955" s="156" t="s">
        <v>38</v>
      </c>
      <c r="AC3955" s="156" t="s">
        <v>38</v>
      </c>
      <c r="AD3955" s="96" t="s">
        <v>290</v>
      </c>
      <c r="AE3955" s="156" t="s">
        <v>38</v>
      </c>
      <c r="AF3955" s="156" t="s">
        <v>38</v>
      </c>
      <c r="AG3955" s="156" t="s">
        <v>38</v>
      </c>
      <c r="AH3955" s="156" t="s">
        <v>38</v>
      </c>
      <c r="AI3955" s="156" t="s">
        <v>38</v>
      </c>
      <c r="AJ3955" s="156" t="s">
        <v>38</v>
      </c>
      <c r="AK3955" s="156" t="s">
        <v>38</v>
      </c>
    </row>
    <row r="3956" spans="23:37" ht="16.5" customHeight="1" x14ac:dyDescent="0.25">
      <c r="W3956" s="156" t="s">
        <v>38</v>
      </c>
      <c r="X3956" s="156" t="s">
        <v>38</v>
      </c>
      <c r="Y3956" s="156" t="s">
        <v>38</v>
      </c>
      <c r="Z3956" s="156" t="s">
        <v>38</v>
      </c>
      <c r="AA3956" s="156" t="s">
        <v>38</v>
      </c>
      <c r="AB3956" s="156" t="s">
        <v>38</v>
      </c>
      <c r="AC3956" s="156" t="s">
        <v>38</v>
      </c>
      <c r="AD3956" s="96" t="s">
        <v>290</v>
      </c>
      <c r="AE3956" s="156" t="s">
        <v>38</v>
      </c>
      <c r="AF3956" s="156" t="s">
        <v>38</v>
      </c>
      <c r="AG3956" s="156" t="s">
        <v>38</v>
      </c>
      <c r="AH3956" s="156" t="s">
        <v>38</v>
      </c>
      <c r="AI3956" s="156" t="s">
        <v>38</v>
      </c>
      <c r="AJ3956" s="156" t="s">
        <v>38</v>
      </c>
      <c r="AK3956" s="156" t="s">
        <v>38</v>
      </c>
    </row>
    <row r="3957" spans="23:37" ht="16.5" customHeight="1" x14ac:dyDescent="0.25">
      <c r="W3957" s="156" t="s">
        <v>38</v>
      </c>
      <c r="X3957" s="156" t="s">
        <v>38</v>
      </c>
      <c r="Y3957" s="156" t="s">
        <v>38</v>
      </c>
      <c r="Z3957" s="156" t="s">
        <v>38</v>
      </c>
      <c r="AA3957" s="156" t="s">
        <v>38</v>
      </c>
      <c r="AB3957" s="156" t="s">
        <v>38</v>
      </c>
      <c r="AC3957" s="156" t="s">
        <v>38</v>
      </c>
      <c r="AD3957" s="96" t="s">
        <v>290</v>
      </c>
      <c r="AE3957" s="156" t="s">
        <v>38</v>
      </c>
      <c r="AF3957" s="156" t="s">
        <v>38</v>
      </c>
      <c r="AG3957" s="156" t="s">
        <v>38</v>
      </c>
      <c r="AH3957" s="156" t="s">
        <v>38</v>
      </c>
      <c r="AI3957" s="156" t="s">
        <v>38</v>
      </c>
      <c r="AJ3957" s="156" t="s">
        <v>38</v>
      </c>
      <c r="AK3957" s="156" t="s">
        <v>38</v>
      </c>
    </row>
    <row r="3958" spans="23:37" ht="16.5" customHeight="1" x14ac:dyDescent="0.25">
      <c r="W3958" s="156" t="s">
        <v>38</v>
      </c>
      <c r="X3958" s="156" t="s">
        <v>38</v>
      </c>
      <c r="Y3958" s="156" t="s">
        <v>38</v>
      </c>
      <c r="Z3958" s="156" t="s">
        <v>38</v>
      </c>
      <c r="AA3958" s="156" t="s">
        <v>38</v>
      </c>
      <c r="AB3958" s="156" t="s">
        <v>38</v>
      </c>
      <c r="AC3958" s="156" t="s">
        <v>38</v>
      </c>
      <c r="AD3958" s="96" t="s">
        <v>290</v>
      </c>
      <c r="AE3958" s="156" t="s">
        <v>38</v>
      </c>
      <c r="AF3958" s="156" t="s">
        <v>38</v>
      </c>
      <c r="AG3958" s="156" t="s">
        <v>38</v>
      </c>
      <c r="AH3958" s="156" t="s">
        <v>38</v>
      </c>
      <c r="AI3958" s="156" t="s">
        <v>38</v>
      </c>
      <c r="AJ3958" s="156" t="s">
        <v>38</v>
      </c>
      <c r="AK3958" s="156" t="s">
        <v>38</v>
      </c>
    </row>
    <row r="3959" spans="23:37" ht="16.5" customHeight="1" x14ac:dyDescent="0.25">
      <c r="W3959" s="156" t="s">
        <v>38</v>
      </c>
      <c r="X3959" s="156" t="s">
        <v>38</v>
      </c>
      <c r="Y3959" s="156" t="s">
        <v>38</v>
      </c>
      <c r="Z3959" s="156" t="s">
        <v>38</v>
      </c>
      <c r="AA3959" s="156" t="s">
        <v>38</v>
      </c>
      <c r="AB3959" s="156" t="s">
        <v>38</v>
      </c>
      <c r="AC3959" s="156" t="s">
        <v>38</v>
      </c>
      <c r="AD3959" s="96" t="s">
        <v>290</v>
      </c>
      <c r="AE3959" s="156" t="s">
        <v>38</v>
      </c>
      <c r="AF3959" s="156" t="s">
        <v>38</v>
      </c>
      <c r="AG3959" s="156" t="s">
        <v>38</v>
      </c>
      <c r="AH3959" s="156" t="s">
        <v>38</v>
      </c>
      <c r="AI3959" s="156" t="s">
        <v>38</v>
      </c>
      <c r="AJ3959" s="156" t="s">
        <v>38</v>
      </c>
      <c r="AK3959" s="156" t="s">
        <v>38</v>
      </c>
    </row>
    <row r="3960" spans="23:37" ht="16.5" customHeight="1" x14ac:dyDescent="0.25">
      <c r="W3960" s="156" t="s">
        <v>38</v>
      </c>
      <c r="X3960" s="156" t="s">
        <v>38</v>
      </c>
      <c r="Y3960" s="156" t="s">
        <v>38</v>
      </c>
      <c r="Z3960" s="156" t="s">
        <v>38</v>
      </c>
      <c r="AA3960" s="156" t="s">
        <v>38</v>
      </c>
      <c r="AB3960" s="156" t="s">
        <v>38</v>
      </c>
      <c r="AC3960" s="156" t="s">
        <v>38</v>
      </c>
      <c r="AD3960" s="96" t="s">
        <v>290</v>
      </c>
      <c r="AE3960" s="156" t="s">
        <v>38</v>
      </c>
      <c r="AF3960" s="156" t="s">
        <v>38</v>
      </c>
      <c r="AG3960" s="156" t="s">
        <v>38</v>
      </c>
      <c r="AH3960" s="156" t="s">
        <v>38</v>
      </c>
      <c r="AI3960" s="156" t="s">
        <v>38</v>
      </c>
      <c r="AJ3960" s="156" t="s">
        <v>38</v>
      </c>
      <c r="AK3960" s="156" t="s">
        <v>38</v>
      </c>
    </row>
    <row r="3961" spans="23:37" ht="16.5" customHeight="1" x14ac:dyDescent="0.25">
      <c r="W3961" s="156" t="s">
        <v>38</v>
      </c>
      <c r="X3961" s="156" t="s">
        <v>38</v>
      </c>
      <c r="Y3961" s="156" t="s">
        <v>38</v>
      </c>
      <c r="Z3961" s="156" t="s">
        <v>38</v>
      </c>
      <c r="AA3961" s="156" t="s">
        <v>38</v>
      </c>
      <c r="AB3961" s="156" t="s">
        <v>38</v>
      </c>
      <c r="AC3961" s="156" t="s">
        <v>38</v>
      </c>
      <c r="AD3961" s="96" t="s">
        <v>290</v>
      </c>
      <c r="AE3961" s="156" t="s">
        <v>38</v>
      </c>
      <c r="AF3961" s="156" t="s">
        <v>38</v>
      </c>
      <c r="AG3961" s="156" t="s">
        <v>38</v>
      </c>
      <c r="AH3961" s="156" t="s">
        <v>38</v>
      </c>
      <c r="AI3961" s="156" t="s">
        <v>38</v>
      </c>
      <c r="AJ3961" s="156" t="s">
        <v>38</v>
      </c>
      <c r="AK3961" s="156" t="s">
        <v>38</v>
      </c>
    </row>
    <row r="3962" spans="23:37" ht="16.5" customHeight="1" x14ac:dyDescent="0.25">
      <c r="W3962" s="156" t="s">
        <v>38</v>
      </c>
      <c r="X3962" s="156" t="s">
        <v>38</v>
      </c>
      <c r="Y3962" s="156" t="s">
        <v>38</v>
      </c>
      <c r="Z3962" s="156" t="s">
        <v>38</v>
      </c>
      <c r="AA3962" s="156" t="s">
        <v>38</v>
      </c>
      <c r="AB3962" s="156" t="s">
        <v>38</v>
      </c>
      <c r="AC3962" s="156" t="s">
        <v>38</v>
      </c>
      <c r="AD3962" s="96" t="s">
        <v>290</v>
      </c>
      <c r="AE3962" s="156" t="s">
        <v>38</v>
      </c>
      <c r="AF3962" s="156" t="s">
        <v>38</v>
      </c>
      <c r="AG3962" s="156" t="s">
        <v>38</v>
      </c>
      <c r="AH3962" s="156" t="s">
        <v>38</v>
      </c>
      <c r="AI3962" s="156" t="s">
        <v>38</v>
      </c>
      <c r="AJ3962" s="156" t="s">
        <v>38</v>
      </c>
      <c r="AK3962" s="156" t="s">
        <v>38</v>
      </c>
    </row>
    <row r="3963" spans="23:37" ht="16.5" customHeight="1" x14ac:dyDescent="0.25">
      <c r="W3963" s="156" t="s">
        <v>38</v>
      </c>
      <c r="X3963" s="156" t="s">
        <v>38</v>
      </c>
      <c r="Y3963" s="156" t="s">
        <v>38</v>
      </c>
      <c r="Z3963" s="156" t="s">
        <v>38</v>
      </c>
      <c r="AA3963" s="156" t="s">
        <v>38</v>
      </c>
      <c r="AB3963" s="156" t="s">
        <v>38</v>
      </c>
      <c r="AC3963" s="156" t="s">
        <v>38</v>
      </c>
      <c r="AD3963" s="96" t="s">
        <v>290</v>
      </c>
      <c r="AE3963" s="156" t="s">
        <v>38</v>
      </c>
      <c r="AF3963" s="156" t="s">
        <v>38</v>
      </c>
      <c r="AG3963" s="156" t="s">
        <v>38</v>
      </c>
      <c r="AH3963" s="156" t="s">
        <v>38</v>
      </c>
      <c r="AI3963" s="156" t="s">
        <v>38</v>
      </c>
      <c r="AJ3963" s="156" t="s">
        <v>38</v>
      </c>
      <c r="AK3963" s="156" t="s">
        <v>38</v>
      </c>
    </row>
    <row r="3964" spans="23:37" ht="16.5" customHeight="1" x14ac:dyDescent="0.25">
      <c r="W3964" s="156" t="s">
        <v>38</v>
      </c>
      <c r="X3964" s="156" t="s">
        <v>38</v>
      </c>
      <c r="Y3964" s="156" t="s">
        <v>38</v>
      </c>
      <c r="Z3964" s="156" t="s">
        <v>38</v>
      </c>
      <c r="AA3964" s="156" t="s">
        <v>38</v>
      </c>
      <c r="AB3964" s="156" t="s">
        <v>38</v>
      </c>
      <c r="AC3964" s="156" t="s">
        <v>38</v>
      </c>
      <c r="AD3964" s="96" t="s">
        <v>290</v>
      </c>
      <c r="AE3964" s="156" t="s">
        <v>38</v>
      </c>
      <c r="AF3964" s="156" t="s">
        <v>38</v>
      </c>
      <c r="AG3964" s="156" t="s">
        <v>38</v>
      </c>
      <c r="AH3964" s="156" t="s">
        <v>38</v>
      </c>
      <c r="AI3964" s="156" t="s">
        <v>38</v>
      </c>
      <c r="AJ3964" s="156" t="s">
        <v>38</v>
      </c>
      <c r="AK3964" s="156" t="s">
        <v>38</v>
      </c>
    </row>
    <row r="3965" spans="23:37" ht="16.5" customHeight="1" x14ac:dyDescent="0.25">
      <c r="W3965" s="156" t="s">
        <v>38</v>
      </c>
      <c r="X3965" s="156" t="s">
        <v>38</v>
      </c>
      <c r="Y3965" s="156" t="s">
        <v>38</v>
      </c>
      <c r="Z3965" s="156" t="s">
        <v>38</v>
      </c>
      <c r="AA3965" s="156" t="s">
        <v>38</v>
      </c>
      <c r="AB3965" s="156" t="s">
        <v>38</v>
      </c>
      <c r="AC3965" s="156" t="s">
        <v>38</v>
      </c>
      <c r="AD3965" s="96" t="s">
        <v>290</v>
      </c>
      <c r="AE3965" s="156" t="s">
        <v>38</v>
      </c>
      <c r="AF3965" s="156" t="s">
        <v>38</v>
      </c>
      <c r="AG3965" s="156" t="s">
        <v>38</v>
      </c>
      <c r="AH3965" s="156" t="s">
        <v>38</v>
      </c>
      <c r="AI3965" s="156" t="s">
        <v>38</v>
      </c>
      <c r="AJ3965" s="156" t="s">
        <v>38</v>
      </c>
      <c r="AK3965" s="156" t="s">
        <v>38</v>
      </c>
    </row>
    <row r="3966" spans="23:37" ht="16.5" customHeight="1" x14ac:dyDescent="0.25">
      <c r="W3966" s="156" t="s">
        <v>38</v>
      </c>
      <c r="X3966" s="156" t="s">
        <v>38</v>
      </c>
      <c r="Y3966" s="156" t="s">
        <v>38</v>
      </c>
      <c r="Z3966" s="156" t="s">
        <v>38</v>
      </c>
      <c r="AA3966" s="156" t="s">
        <v>38</v>
      </c>
      <c r="AB3966" s="156" t="s">
        <v>38</v>
      </c>
      <c r="AC3966" s="156" t="s">
        <v>38</v>
      </c>
      <c r="AD3966" s="96" t="s">
        <v>290</v>
      </c>
      <c r="AE3966" s="156" t="s">
        <v>38</v>
      </c>
      <c r="AF3966" s="156" t="s">
        <v>38</v>
      </c>
      <c r="AG3966" s="156" t="s">
        <v>38</v>
      </c>
      <c r="AH3966" s="156" t="s">
        <v>38</v>
      </c>
      <c r="AI3966" s="156" t="s">
        <v>38</v>
      </c>
      <c r="AJ3966" s="156" t="s">
        <v>38</v>
      </c>
      <c r="AK3966" s="156" t="s">
        <v>38</v>
      </c>
    </row>
    <row r="3967" spans="23:37" ht="16.5" customHeight="1" x14ac:dyDescent="0.25">
      <c r="W3967" s="156" t="s">
        <v>38</v>
      </c>
      <c r="X3967" s="156" t="s">
        <v>38</v>
      </c>
      <c r="Y3967" s="156" t="s">
        <v>38</v>
      </c>
      <c r="Z3967" s="156" t="s">
        <v>38</v>
      </c>
      <c r="AA3967" s="156" t="s">
        <v>38</v>
      </c>
      <c r="AB3967" s="156" t="s">
        <v>38</v>
      </c>
      <c r="AC3967" s="156" t="s">
        <v>38</v>
      </c>
      <c r="AD3967" s="96" t="s">
        <v>290</v>
      </c>
      <c r="AE3967" s="156" t="s">
        <v>38</v>
      </c>
      <c r="AF3967" s="156" t="s">
        <v>38</v>
      </c>
      <c r="AG3967" s="156" t="s">
        <v>38</v>
      </c>
      <c r="AH3967" s="156" t="s">
        <v>38</v>
      </c>
      <c r="AI3967" s="156" t="s">
        <v>38</v>
      </c>
      <c r="AJ3967" s="156" t="s">
        <v>38</v>
      </c>
      <c r="AK3967" s="156" t="s">
        <v>38</v>
      </c>
    </row>
    <row r="3968" spans="23:37" ht="16.5" customHeight="1" x14ac:dyDescent="0.25">
      <c r="W3968" s="156" t="s">
        <v>38</v>
      </c>
      <c r="X3968" s="156" t="s">
        <v>38</v>
      </c>
      <c r="Y3968" s="156" t="s">
        <v>38</v>
      </c>
      <c r="Z3968" s="156" t="s">
        <v>38</v>
      </c>
      <c r="AA3968" s="156" t="s">
        <v>38</v>
      </c>
      <c r="AB3968" s="156" t="s">
        <v>38</v>
      </c>
      <c r="AC3968" s="156" t="s">
        <v>38</v>
      </c>
      <c r="AD3968" s="96" t="s">
        <v>290</v>
      </c>
      <c r="AE3968" s="156" t="s">
        <v>38</v>
      </c>
      <c r="AF3968" s="156" t="s">
        <v>38</v>
      </c>
      <c r="AG3968" s="156" t="s">
        <v>38</v>
      </c>
      <c r="AH3968" s="156" t="s">
        <v>38</v>
      </c>
      <c r="AI3968" s="156" t="s">
        <v>38</v>
      </c>
      <c r="AJ3968" s="156" t="s">
        <v>38</v>
      </c>
      <c r="AK3968" s="156" t="s">
        <v>38</v>
      </c>
    </row>
    <row r="3969" spans="23:37" ht="16.5" customHeight="1" x14ac:dyDescent="0.25">
      <c r="W3969" s="156" t="s">
        <v>38</v>
      </c>
      <c r="X3969" s="156" t="s">
        <v>38</v>
      </c>
      <c r="Y3969" s="156" t="s">
        <v>38</v>
      </c>
      <c r="Z3969" s="156" t="s">
        <v>38</v>
      </c>
      <c r="AA3969" s="156" t="s">
        <v>38</v>
      </c>
      <c r="AB3969" s="156" t="s">
        <v>38</v>
      </c>
      <c r="AC3969" s="156" t="s">
        <v>38</v>
      </c>
      <c r="AD3969" s="96" t="s">
        <v>290</v>
      </c>
      <c r="AE3969" s="156" t="s">
        <v>38</v>
      </c>
      <c r="AF3969" s="156" t="s">
        <v>38</v>
      </c>
      <c r="AG3969" s="156" t="s">
        <v>38</v>
      </c>
      <c r="AH3969" s="156" t="s">
        <v>38</v>
      </c>
      <c r="AI3969" s="156" t="s">
        <v>38</v>
      </c>
      <c r="AJ3969" s="156" t="s">
        <v>38</v>
      </c>
      <c r="AK3969" s="156" t="s">
        <v>38</v>
      </c>
    </row>
    <row r="3970" spans="23:37" ht="16.5" customHeight="1" x14ac:dyDescent="0.25">
      <c r="W3970" s="156" t="s">
        <v>38</v>
      </c>
      <c r="X3970" s="156" t="s">
        <v>38</v>
      </c>
      <c r="Y3970" s="156" t="s">
        <v>38</v>
      </c>
      <c r="Z3970" s="156" t="s">
        <v>38</v>
      </c>
      <c r="AA3970" s="156" t="s">
        <v>38</v>
      </c>
      <c r="AB3970" s="156" t="s">
        <v>38</v>
      </c>
      <c r="AC3970" s="156" t="s">
        <v>38</v>
      </c>
      <c r="AD3970" s="96" t="s">
        <v>290</v>
      </c>
      <c r="AE3970" s="156" t="s">
        <v>38</v>
      </c>
      <c r="AF3970" s="156" t="s">
        <v>38</v>
      </c>
      <c r="AG3970" s="156" t="s">
        <v>38</v>
      </c>
      <c r="AH3970" s="156" t="s">
        <v>38</v>
      </c>
      <c r="AI3970" s="156" t="s">
        <v>38</v>
      </c>
      <c r="AJ3970" s="156" t="s">
        <v>38</v>
      </c>
      <c r="AK3970" s="156" t="s">
        <v>38</v>
      </c>
    </row>
    <row r="3971" spans="23:37" ht="16.5" customHeight="1" x14ac:dyDescent="0.25">
      <c r="W3971" s="156" t="s">
        <v>38</v>
      </c>
      <c r="X3971" s="156" t="s">
        <v>38</v>
      </c>
      <c r="Y3971" s="156" t="s">
        <v>38</v>
      </c>
      <c r="Z3971" s="156" t="s">
        <v>38</v>
      </c>
      <c r="AA3971" s="156" t="s">
        <v>38</v>
      </c>
      <c r="AB3971" s="156" t="s">
        <v>38</v>
      </c>
      <c r="AC3971" s="156" t="s">
        <v>38</v>
      </c>
      <c r="AD3971" s="96" t="s">
        <v>290</v>
      </c>
      <c r="AE3971" s="156" t="s">
        <v>38</v>
      </c>
      <c r="AF3971" s="156" t="s">
        <v>38</v>
      </c>
      <c r="AG3971" s="156" t="s">
        <v>38</v>
      </c>
      <c r="AH3971" s="156" t="s">
        <v>38</v>
      </c>
      <c r="AI3971" s="156" t="s">
        <v>38</v>
      </c>
      <c r="AJ3971" s="156" t="s">
        <v>38</v>
      </c>
      <c r="AK3971" s="156" t="s">
        <v>38</v>
      </c>
    </row>
    <row r="3972" spans="23:37" ht="16.5" customHeight="1" x14ac:dyDescent="0.25">
      <c r="W3972" s="156" t="s">
        <v>38</v>
      </c>
      <c r="X3972" s="156" t="s">
        <v>38</v>
      </c>
      <c r="Y3972" s="156" t="s">
        <v>38</v>
      </c>
      <c r="Z3972" s="156" t="s">
        <v>38</v>
      </c>
      <c r="AA3972" s="156" t="s">
        <v>38</v>
      </c>
      <c r="AB3972" s="156" t="s">
        <v>38</v>
      </c>
      <c r="AC3972" s="156" t="s">
        <v>38</v>
      </c>
      <c r="AD3972" s="96" t="s">
        <v>290</v>
      </c>
      <c r="AE3972" s="156" t="s">
        <v>38</v>
      </c>
      <c r="AF3972" s="156" t="s">
        <v>38</v>
      </c>
      <c r="AG3972" s="156" t="s">
        <v>38</v>
      </c>
      <c r="AH3972" s="156" t="s">
        <v>38</v>
      </c>
      <c r="AI3972" s="156" t="s">
        <v>38</v>
      </c>
      <c r="AJ3972" s="156" t="s">
        <v>38</v>
      </c>
      <c r="AK3972" s="156" t="s">
        <v>38</v>
      </c>
    </row>
    <row r="3973" spans="23:37" ht="16.5" customHeight="1" x14ac:dyDescent="0.25">
      <c r="W3973" s="156" t="s">
        <v>38</v>
      </c>
      <c r="X3973" s="156" t="s">
        <v>38</v>
      </c>
      <c r="Y3973" s="156" t="s">
        <v>38</v>
      </c>
      <c r="Z3973" s="156" t="s">
        <v>38</v>
      </c>
      <c r="AA3973" s="156" t="s">
        <v>38</v>
      </c>
      <c r="AB3973" s="156" t="s">
        <v>38</v>
      </c>
      <c r="AC3973" s="156" t="s">
        <v>38</v>
      </c>
      <c r="AD3973" s="96" t="s">
        <v>290</v>
      </c>
      <c r="AE3973" s="156" t="s">
        <v>38</v>
      </c>
      <c r="AF3973" s="156" t="s">
        <v>38</v>
      </c>
      <c r="AG3973" s="156" t="s">
        <v>38</v>
      </c>
      <c r="AH3973" s="156" t="s">
        <v>38</v>
      </c>
      <c r="AI3973" s="156" t="s">
        <v>38</v>
      </c>
      <c r="AJ3973" s="156" t="s">
        <v>38</v>
      </c>
      <c r="AK3973" s="156" t="s">
        <v>38</v>
      </c>
    </row>
    <row r="3974" spans="23:37" ht="16.5" customHeight="1" x14ac:dyDescent="0.25">
      <c r="W3974" s="156" t="s">
        <v>38</v>
      </c>
      <c r="X3974" s="156" t="s">
        <v>38</v>
      </c>
      <c r="Y3974" s="156" t="s">
        <v>38</v>
      </c>
      <c r="Z3974" s="156" t="s">
        <v>38</v>
      </c>
      <c r="AA3974" s="156" t="s">
        <v>38</v>
      </c>
      <c r="AB3974" s="156" t="s">
        <v>38</v>
      </c>
      <c r="AC3974" s="156" t="s">
        <v>38</v>
      </c>
      <c r="AD3974" s="96" t="s">
        <v>290</v>
      </c>
      <c r="AE3974" s="156" t="s">
        <v>38</v>
      </c>
      <c r="AF3974" s="156" t="s">
        <v>38</v>
      </c>
      <c r="AG3974" s="156" t="s">
        <v>38</v>
      </c>
      <c r="AH3974" s="156" t="s">
        <v>38</v>
      </c>
      <c r="AI3974" s="156" t="s">
        <v>38</v>
      </c>
      <c r="AJ3974" s="156" t="s">
        <v>38</v>
      </c>
      <c r="AK3974" s="156" t="s">
        <v>38</v>
      </c>
    </row>
    <row r="3975" spans="23:37" ht="16.5" customHeight="1" x14ac:dyDescent="0.25">
      <c r="W3975" s="156" t="s">
        <v>38</v>
      </c>
      <c r="X3975" s="156" t="s">
        <v>38</v>
      </c>
      <c r="Y3975" s="156" t="s">
        <v>38</v>
      </c>
      <c r="Z3975" s="156" t="s">
        <v>38</v>
      </c>
      <c r="AA3975" s="156" t="s">
        <v>38</v>
      </c>
      <c r="AB3975" s="156" t="s">
        <v>38</v>
      </c>
      <c r="AC3975" s="156" t="s">
        <v>38</v>
      </c>
      <c r="AD3975" s="96" t="s">
        <v>290</v>
      </c>
      <c r="AE3975" s="156" t="s">
        <v>38</v>
      </c>
      <c r="AF3975" s="156" t="s">
        <v>38</v>
      </c>
      <c r="AG3975" s="156" t="s">
        <v>38</v>
      </c>
      <c r="AH3975" s="156" t="s">
        <v>38</v>
      </c>
      <c r="AI3975" s="156" t="s">
        <v>38</v>
      </c>
      <c r="AJ3975" s="156" t="s">
        <v>38</v>
      </c>
      <c r="AK3975" s="156" t="s">
        <v>38</v>
      </c>
    </row>
    <row r="3976" spans="23:37" ht="16.5" customHeight="1" x14ac:dyDescent="0.25">
      <c r="W3976" s="156" t="s">
        <v>38</v>
      </c>
      <c r="X3976" s="156" t="s">
        <v>38</v>
      </c>
      <c r="Y3976" s="156" t="s">
        <v>38</v>
      </c>
      <c r="Z3976" s="156" t="s">
        <v>38</v>
      </c>
      <c r="AA3976" s="156" t="s">
        <v>38</v>
      </c>
      <c r="AB3976" s="156" t="s">
        <v>38</v>
      </c>
      <c r="AC3976" s="156" t="s">
        <v>38</v>
      </c>
      <c r="AD3976" s="96" t="s">
        <v>290</v>
      </c>
      <c r="AE3976" s="156" t="s">
        <v>38</v>
      </c>
      <c r="AF3976" s="156" t="s">
        <v>38</v>
      </c>
      <c r="AG3976" s="156" t="s">
        <v>38</v>
      </c>
      <c r="AH3976" s="156" t="s">
        <v>38</v>
      </c>
      <c r="AI3976" s="156" t="s">
        <v>38</v>
      </c>
      <c r="AJ3976" s="156" t="s">
        <v>38</v>
      </c>
      <c r="AK3976" s="156" t="s">
        <v>38</v>
      </c>
    </row>
    <row r="3977" spans="23:37" ht="16.5" customHeight="1" x14ac:dyDescent="0.25">
      <c r="W3977" s="156" t="s">
        <v>38</v>
      </c>
      <c r="X3977" s="156" t="s">
        <v>38</v>
      </c>
      <c r="Y3977" s="156" t="s">
        <v>38</v>
      </c>
      <c r="Z3977" s="156" t="s">
        <v>38</v>
      </c>
      <c r="AA3977" s="156" t="s">
        <v>38</v>
      </c>
      <c r="AB3977" s="156" t="s">
        <v>38</v>
      </c>
      <c r="AC3977" s="156" t="s">
        <v>38</v>
      </c>
      <c r="AD3977" s="96" t="s">
        <v>290</v>
      </c>
      <c r="AE3977" s="156" t="s">
        <v>38</v>
      </c>
      <c r="AF3977" s="156" t="s">
        <v>38</v>
      </c>
      <c r="AG3977" s="156" t="s">
        <v>38</v>
      </c>
      <c r="AH3977" s="156" t="s">
        <v>38</v>
      </c>
      <c r="AI3977" s="156" t="s">
        <v>38</v>
      </c>
      <c r="AJ3977" s="156" t="s">
        <v>38</v>
      </c>
      <c r="AK3977" s="156" t="s">
        <v>38</v>
      </c>
    </row>
    <row r="3978" spans="23:37" ht="16.5" customHeight="1" x14ac:dyDescent="0.25">
      <c r="W3978" s="156" t="s">
        <v>38</v>
      </c>
      <c r="X3978" s="156" t="s">
        <v>38</v>
      </c>
      <c r="Y3978" s="156" t="s">
        <v>38</v>
      </c>
      <c r="Z3978" s="156" t="s">
        <v>38</v>
      </c>
      <c r="AA3978" s="156" t="s">
        <v>38</v>
      </c>
      <c r="AB3978" s="156" t="s">
        <v>38</v>
      </c>
      <c r="AC3978" s="156" t="s">
        <v>38</v>
      </c>
      <c r="AD3978" s="96" t="s">
        <v>290</v>
      </c>
      <c r="AE3978" s="156" t="s">
        <v>38</v>
      </c>
      <c r="AF3978" s="156" t="s">
        <v>38</v>
      </c>
      <c r="AG3978" s="156" t="s">
        <v>38</v>
      </c>
      <c r="AH3978" s="156" t="s">
        <v>38</v>
      </c>
      <c r="AI3978" s="156" t="s">
        <v>38</v>
      </c>
      <c r="AJ3978" s="156" t="s">
        <v>38</v>
      </c>
      <c r="AK3978" s="156" t="s">
        <v>38</v>
      </c>
    </row>
    <row r="3979" spans="23:37" ht="16.5" customHeight="1" x14ac:dyDescent="0.25">
      <c r="W3979" s="156" t="s">
        <v>38</v>
      </c>
      <c r="X3979" s="156" t="s">
        <v>38</v>
      </c>
      <c r="Y3979" s="156" t="s">
        <v>38</v>
      </c>
      <c r="Z3979" s="156" t="s">
        <v>38</v>
      </c>
      <c r="AA3979" s="156" t="s">
        <v>38</v>
      </c>
      <c r="AB3979" s="156" t="s">
        <v>38</v>
      </c>
      <c r="AC3979" s="156" t="s">
        <v>38</v>
      </c>
      <c r="AD3979" s="96" t="s">
        <v>290</v>
      </c>
      <c r="AE3979" s="156" t="s">
        <v>38</v>
      </c>
      <c r="AF3979" s="156" t="s">
        <v>38</v>
      </c>
      <c r="AG3979" s="156" t="s">
        <v>38</v>
      </c>
      <c r="AH3979" s="156" t="s">
        <v>38</v>
      </c>
      <c r="AI3979" s="156" t="s">
        <v>38</v>
      </c>
      <c r="AJ3979" s="156" t="s">
        <v>38</v>
      </c>
      <c r="AK3979" s="156" t="s">
        <v>38</v>
      </c>
    </row>
    <row r="3980" spans="23:37" ht="16.5" customHeight="1" x14ac:dyDescent="0.25">
      <c r="W3980" s="156" t="s">
        <v>38</v>
      </c>
      <c r="X3980" s="156" t="s">
        <v>38</v>
      </c>
      <c r="Y3980" s="156" t="s">
        <v>38</v>
      </c>
      <c r="Z3980" s="156" t="s">
        <v>38</v>
      </c>
      <c r="AA3980" s="156" t="s">
        <v>38</v>
      </c>
      <c r="AB3980" s="156" t="s">
        <v>38</v>
      </c>
      <c r="AC3980" s="156" t="s">
        <v>38</v>
      </c>
      <c r="AD3980" s="96" t="s">
        <v>290</v>
      </c>
      <c r="AE3980" s="156" t="s">
        <v>38</v>
      </c>
      <c r="AF3980" s="156" t="s">
        <v>38</v>
      </c>
      <c r="AG3980" s="156" t="s">
        <v>38</v>
      </c>
      <c r="AH3980" s="156" t="s">
        <v>38</v>
      </c>
      <c r="AI3980" s="156" t="s">
        <v>38</v>
      </c>
      <c r="AJ3980" s="156" t="s">
        <v>38</v>
      </c>
      <c r="AK3980" s="156" t="s">
        <v>38</v>
      </c>
    </row>
    <row r="3981" spans="23:37" ht="16.5" customHeight="1" x14ac:dyDescent="0.25">
      <c r="W3981" s="156" t="s">
        <v>38</v>
      </c>
      <c r="X3981" s="156" t="s">
        <v>38</v>
      </c>
      <c r="Y3981" s="156" t="s">
        <v>38</v>
      </c>
      <c r="Z3981" s="156" t="s">
        <v>38</v>
      </c>
      <c r="AA3981" s="156" t="s">
        <v>38</v>
      </c>
      <c r="AB3981" s="156" t="s">
        <v>38</v>
      </c>
      <c r="AC3981" s="156" t="s">
        <v>38</v>
      </c>
      <c r="AD3981" s="96" t="s">
        <v>290</v>
      </c>
      <c r="AE3981" s="156" t="s">
        <v>38</v>
      </c>
      <c r="AF3981" s="156" t="s">
        <v>38</v>
      </c>
      <c r="AG3981" s="156" t="s">
        <v>38</v>
      </c>
      <c r="AH3981" s="156" t="s">
        <v>38</v>
      </c>
      <c r="AI3981" s="156" t="s">
        <v>38</v>
      </c>
      <c r="AJ3981" s="156" t="s">
        <v>38</v>
      </c>
      <c r="AK3981" s="156" t="s">
        <v>38</v>
      </c>
    </row>
    <row r="3982" spans="23:37" ht="16.5" customHeight="1" x14ac:dyDescent="0.25">
      <c r="W3982" s="156" t="s">
        <v>38</v>
      </c>
      <c r="X3982" s="156" t="s">
        <v>38</v>
      </c>
      <c r="Y3982" s="156" t="s">
        <v>38</v>
      </c>
      <c r="Z3982" s="156" t="s">
        <v>38</v>
      </c>
      <c r="AA3982" s="156" t="s">
        <v>38</v>
      </c>
      <c r="AB3982" s="156" t="s">
        <v>38</v>
      </c>
      <c r="AC3982" s="156" t="s">
        <v>38</v>
      </c>
      <c r="AD3982" s="96" t="s">
        <v>290</v>
      </c>
      <c r="AE3982" s="156" t="s">
        <v>38</v>
      </c>
      <c r="AF3982" s="156" t="s">
        <v>38</v>
      </c>
      <c r="AG3982" s="156" t="s">
        <v>38</v>
      </c>
      <c r="AH3982" s="156" t="s">
        <v>38</v>
      </c>
      <c r="AI3982" s="156" t="s">
        <v>38</v>
      </c>
      <c r="AJ3982" s="156" t="s">
        <v>38</v>
      </c>
      <c r="AK3982" s="156" t="s">
        <v>38</v>
      </c>
    </row>
    <row r="3983" spans="23:37" ht="16.5" customHeight="1" x14ac:dyDescent="0.25">
      <c r="W3983" s="156" t="s">
        <v>38</v>
      </c>
      <c r="X3983" s="156" t="s">
        <v>38</v>
      </c>
      <c r="Y3983" s="156" t="s">
        <v>38</v>
      </c>
      <c r="Z3983" s="156" t="s">
        <v>38</v>
      </c>
      <c r="AA3983" s="156" t="s">
        <v>38</v>
      </c>
      <c r="AB3983" s="156" t="s">
        <v>38</v>
      </c>
      <c r="AC3983" s="156" t="s">
        <v>38</v>
      </c>
      <c r="AD3983" s="96" t="s">
        <v>290</v>
      </c>
      <c r="AE3983" s="156" t="s">
        <v>38</v>
      </c>
      <c r="AF3983" s="156" t="s">
        <v>38</v>
      </c>
      <c r="AG3983" s="156" t="s">
        <v>38</v>
      </c>
      <c r="AH3983" s="156" t="s">
        <v>38</v>
      </c>
      <c r="AI3983" s="156" t="s">
        <v>38</v>
      </c>
      <c r="AJ3983" s="156" t="s">
        <v>38</v>
      </c>
      <c r="AK3983" s="156" t="s">
        <v>38</v>
      </c>
    </row>
    <row r="3984" spans="23:37" ht="16.5" customHeight="1" x14ac:dyDescent="0.25">
      <c r="W3984" s="156" t="s">
        <v>38</v>
      </c>
      <c r="X3984" s="156" t="s">
        <v>38</v>
      </c>
      <c r="Y3984" s="156" t="s">
        <v>38</v>
      </c>
      <c r="Z3984" s="156" t="s">
        <v>38</v>
      </c>
      <c r="AA3984" s="156" t="s">
        <v>38</v>
      </c>
      <c r="AB3984" s="156" t="s">
        <v>38</v>
      </c>
      <c r="AC3984" s="156" t="s">
        <v>38</v>
      </c>
      <c r="AD3984" s="96" t="s">
        <v>290</v>
      </c>
      <c r="AE3984" s="156" t="s">
        <v>38</v>
      </c>
      <c r="AF3984" s="156" t="s">
        <v>38</v>
      </c>
      <c r="AG3984" s="156" t="s">
        <v>38</v>
      </c>
      <c r="AH3984" s="156" t="s">
        <v>38</v>
      </c>
      <c r="AI3984" s="156" t="s">
        <v>38</v>
      </c>
      <c r="AJ3984" s="156" t="s">
        <v>38</v>
      </c>
      <c r="AK3984" s="156" t="s">
        <v>38</v>
      </c>
    </row>
    <row r="3985" spans="23:37" ht="16.5" customHeight="1" x14ac:dyDescent="0.25">
      <c r="W3985" s="156" t="s">
        <v>38</v>
      </c>
      <c r="X3985" s="156" t="s">
        <v>38</v>
      </c>
      <c r="Y3985" s="156" t="s">
        <v>38</v>
      </c>
      <c r="Z3985" s="156" t="s">
        <v>38</v>
      </c>
      <c r="AA3985" s="156" t="s">
        <v>38</v>
      </c>
      <c r="AB3985" s="156" t="s">
        <v>38</v>
      </c>
      <c r="AC3985" s="156" t="s">
        <v>38</v>
      </c>
      <c r="AD3985" s="96" t="s">
        <v>290</v>
      </c>
      <c r="AE3985" s="156" t="s">
        <v>38</v>
      </c>
      <c r="AF3985" s="156" t="s">
        <v>38</v>
      </c>
      <c r="AG3985" s="156" t="s">
        <v>38</v>
      </c>
      <c r="AH3985" s="156" t="s">
        <v>38</v>
      </c>
      <c r="AI3985" s="156" t="s">
        <v>38</v>
      </c>
      <c r="AJ3985" s="156" t="s">
        <v>38</v>
      </c>
      <c r="AK3985" s="156" t="s">
        <v>38</v>
      </c>
    </row>
    <row r="3986" spans="23:37" ht="16.5" customHeight="1" x14ac:dyDescent="0.25">
      <c r="W3986" s="156" t="s">
        <v>38</v>
      </c>
      <c r="X3986" s="156" t="s">
        <v>38</v>
      </c>
      <c r="Y3986" s="156" t="s">
        <v>38</v>
      </c>
      <c r="Z3986" s="156" t="s">
        <v>38</v>
      </c>
      <c r="AA3986" s="156" t="s">
        <v>38</v>
      </c>
      <c r="AB3986" s="156" t="s">
        <v>38</v>
      </c>
      <c r="AC3986" s="156" t="s">
        <v>38</v>
      </c>
      <c r="AD3986" s="96" t="s">
        <v>290</v>
      </c>
      <c r="AE3986" s="156" t="s">
        <v>38</v>
      </c>
      <c r="AF3986" s="156" t="s">
        <v>38</v>
      </c>
      <c r="AG3986" s="156" t="s">
        <v>38</v>
      </c>
      <c r="AH3986" s="156" t="s">
        <v>38</v>
      </c>
      <c r="AI3986" s="156" t="s">
        <v>38</v>
      </c>
      <c r="AJ3986" s="156" t="s">
        <v>38</v>
      </c>
      <c r="AK3986" s="156" t="s">
        <v>38</v>
      </c>
    </row>
    <row r="3987" spans="23:37" ht="16.5" customHeight="1" x14ac:dyDescent="0.25">
      <c r="W3987" s="156" t="s">
        <v>38</v>
      </c>
      <c r="X3987" s="156" t="s">
        <v>38</v>
      </c>
      <c r="Y3987" s="156" t="s">
        <v>38</v>
      </c>
      <c r="Z3987" s="156" t="s">
        <v>38</v>
      </c>
      <c r="AA3987" s="156" t="s">
        <v>38</v>
      </c>
      <c r="AB3987" s="156" t="s">
        <v>38</v>
      </c>
      <c r="AC3987" s="156" t="s">
        <v>38</v>
      </c>
      <c r="AD3987" s="96" t="s">
        <v>290</v>
      </c>
      <c r="AE3987" s="156" t="s">
        <v>38</v>
      </c>
      <c r="AF3987" s="156" t="s">
        <v>38</v>
      </c>
      <c r="AG3987" s="156" t="s">
        <v>38</v>
      </c>
      <c r="AH3987" s="156" t="s">
        <v>38</v>
      </c>
      <c r="AI3987" s="156" t="s">
        <v>38</v>
      </c>
      <c r="AJ3987" s="156" t="s">
        <v>38</v>
      </c>
      <c r="AK3987" s="156" t="s">
        <v>38</v>
      </c>
    </row>
    <row r="3988" spans="23:37" ht="16.5" customHeight="1" x14ac:dyDescent="0.25">
      <c r="W3988" s="156" t="s">
        <v>38</v>
      </c>
      <c r="X3988" s="156" t="s">
        <v>38</v>
      </c>
      <c r="Y3988" s="156" t="s">
        <v>38</v>
      </c>
      <c r="Z3988" s="156" t="s">
        <v>38</v>
      </c>
      <c r="AA3988" s="156" t="s">
        <v>38</v>
      </c>
      <c r="AB3988" s="156" t="s">
        <v>38</v>
      </c>
      <c r="AC3988" s="156" t="s">
        <v>38</v>
      </c>
      <c r="AD3988" s="96" t="s">
        <v>290</v>
      </c>
      <c r="AE3988" s="156" t="s">
        <v>38</v>
      </c>
      <c r="AF3988" s="156" t="s">
        <v>38</v>
      </c>
      <c r="AG3988" s="156" t="s">
        <v>38</v>
      </c>
      <c r="AH3988" s="156" t="s">
        <v>38</v>
      </c>
      <c r="AI3988" s="156" t="s">
        <v>38</v>
      </c>
      <c r="AJ3988" s="156" t="s">
        <v>38</v>
      </c>
      <c r="AK3988" s="156" t="s">
        <v>38</v>
      </c>
    </row>
    <row r="3989" spans="23:37" ht="16.5" customHeight="1" x14ac:dyDescent="0.25">
      <c r="W3989" s="156" t="s">
        <v>38</v>
      </c>
      <c r="X3989" s="156" t="s">
        <v>38</v>
      </c>
      <c r="Y3989" s="156" t="s">
        <v>38</v>
      </c>
      <c r="Z3989" s="156" t="s">
        <v>38</v>
      </c>
      <c r="AA3989" s="156" t="s">
        <v>38</v>
      </c>
      <c r="AB3989" s="156" t="s">
        <v>38</v>
      </c>
      <c r="AC3989" s="156" t="s">
        <v>38</v>
      </c>
      <c r="AD3989" s="96" t="s">
        <v>290</v>
      </c>
      <c r="AE3989" s="156" t="s">
        <v>38</v>
      </c>
      <c r="AF3989" s="156" t="s">
        <v>38</v>
      </c>
      <c r="AG3989" s="156" t="s">
        <v>38</v>
      </c>
      <c r="AH3989" s="156" t="s">
        <v>38</v>
      </c>
      <c r="AI3989" s="156" t="s">
        <v>38</v>
      </c>
      <c r="AJ3989" s="156" t="s">
        <v>38</v>
      </c>
      <c r="AK3989" s="156" t="s">
        <v>38</v>
      </c>
    </row>
    <row r="3990" spans="23:37" ht="16.5" customHeight="1" x14ac:dyDescent="0.25">
      <c r="W3990" s="156" t="s">
        <v>38</v>
      </c>
      <c r="X3990" s="156" t="s">
        <v>38</v>
      </c>
      <c r="Y3990" s="156" t="s">
        <v>38</v>
      </c>
      <c r="Z3990" s="156" t="s">
        <v>38</v>
      </c>
      <c r="AA3990" s="156" t="s">
        <v>38</v>
      </c>
      <c r="AB3990" s="156" t="s">
        <v>38</v>
      </c>
      <c r="AC3990" s="156" t="s">
        <v>38</v>
      </c>
      <c r="AD3990" s="96" t="s">
        <v>290</v>
      </c>
      <c r="AE3990" s="156" t="s">
        <v>38</v>
      </c>
      <c r="AF3990" s="156" t="s">
        <v>38</v>
      </c>
      <c r="AG3990" s="156" t="s">
        <v>38</v>
      </c>
      <c r="AH3990" s="156" t="s">
        <v>38</v>
      </c>
      <c r="AI3990" s="156" t="s">
        <v>38</v>
      </c>
      <c r="AJ3990" s="156" t="s">
        <v>38</v>
      </c>
      <c r="AK3990" s="156" t="s">
        <v>38</v>
      </c>
    </row>
    <row r="3991" spans="23:37" ht="16.5" customHeight="1" x14ac:dyDescent="0.25">
      <c r="W3991" s="156" t="s">
        <v>38</v>
      </c>
      <c r="X3991" s="156" t="s">
        <v>38</v>
      </c>
      <c r="Y3991" s="156" t="s">
        <v>38</v>
      </c>
      <c r="Z3991" s="156" t="s">
        <v>38</v>
      </c>
      <c r="AA3991" s="156" t="s">
        <v>38</v>
      </c>
      <c r="AB3991" s="156" t="s">
        <v>38</v>
      </c>
      <c r="AC3991" s="156" t="s">
        <v>38</v>
      </c>
      <c r="AD3991" s="96" t="s">
        <v>290</v>
      </c>
      <c r="AE3991" s="156" t="s">
        <v>38</v>
      </c>
      <c r="AF3991" s="156" t="s">
        <v>38</v>
      </c>
      <c r="AG3991" s="156" t="s">
        <v>38</v>
      </c>
      <c r="AH3991" s="156" t="s">
        <v>38</v>
      </c>
      <c r="AI3991" s="156" t="s">
        <v>38</v>
      </c>
      <c r="AJ3991" s="156" t="s">
        <v>38</v>
      </c>
      <c r="AK3991" s="156" t="s">
        <v>38</v>
      </c>
    </row>
    <row r="3992" spans="23:37" ht="16.5" customHeight="1" x14ac:dyDescent="0.25">
      <c r="W3992" s="156" t="s">
        <v>38</v>
      </c>
      <c r="X3992" s="156" t="s">
        <v>38</v>
      </c>
      <c r="Y3992" s="156" t="s">
        <v>38</v>
      </c>
      <c r="Z3992" s="156" t="s">
        <v>38</v>
      </c>
      <c r="AA3992" s="156" t="s">
        <v>38</v>
      </c>
      <c r="AB3992" s="156" t="s">
        <v>38</v>
      </c>
      <c r="AC3992" s="156" t="s">
        <v>38</v>
      </c>
      <c r="AD3992" s="96" t="s">
        <v>290</v>
      </c>
      <c r="AE3992" s="156" t="s">
        <v>38</v>
      </c>
      <c r="AF3992" s="156" t="s">
        <v>38</v>
      </c>
      <c r="AG3992" s="156" t="s">
        <v>38</v>
      </c>
      <c r="AH3992" s="156" t="s">
        <v>38</v>
      </c>
      <c r="AI3992" s="156" t="s">
        <v>38</v>
      </c>
      <c r="AJ3992" s="156" t="s">
        <v>38</v>
      </c>
      <c r="AK3992" s="156" t="s">
        <v>38</v>
      </c>
    </row>
    <row r="3993" spans="23:37" ht="16.5" customHeight="1" x14ac:dyDescent="0.25">
      <c r="W3993" s="156" t="s">
        <v>38</v>
      </c>
      <c r="X3993" s="156" t="s">
        <v>38</v>
      </c>
      <c r="Y3993" s="156" t="s">
        <v>38</v>
      </c>
      <c r="Z3993" s="156" t="s">
        <v>38</v>
      </c>
      <c r="AA3993" s="156" t="s">
        <v>38</v>
      </c>
      <c r="AB3993" s="156" t="s">
        <v>38</v>
      </c>
      <c r="AC3993" s="156" t="s">
        <v>38</v>
      </c>
      <c r="AD3993" s="96" t="s">
        <v>290</v>
      </c>
      <c r="AE3993" s="156" t="s">
        <v>38</v>
      </c>
      <c r="AF3993" s="156" t="s">
        <v>38</v>
      </c>
      <c r="AG3993" s="156" t="s">
        <v>38</v>
      </c>
      <c r="AH3993" s="156" t="s">
        <v>38</v>
      </c>
      <c r="AI3993" s="156" t="s">
        <v>38</v>
      </c>
      <c r="AJ3993" s="156" t="s">
        <v>38</v>
      </c>
      <c r="AK3993" s="156" t="s">
        <v>38</v>
      </c>
    </row>
    <row r="3994" spans="23:37" ht="16.5" customHeight="1" x14ac:dyDescent="0.25">
      <c r="W3994" s="156" t="s">
        <v>38</v>
      </c>
      <c r="X3994" s="156" t="s">
        <v>38</v>
      </c>
      <c r="Y3994" s="156" t="s">
        <v>38</v>
      </c>
      <c r="Z3994" s="156" t="s">
        <v>38</v>
      </c>
      <c r="AA3994" s="156" t="s">
        <v>38</v>
      </c>
      <c r="AB3994" s="156" t="s">
        <v>38</v>
      </c>
      <c r="AC3994" s="156" t="s">
        <v>38</v>
      </c>
      <c r="AD3994" s="96" t="s">
        <v>290</v>
      </c>
      <c r="AE3994" s="156" t="s">
        <v>38</v>
      </c>
      <c r="AF3994" s="156" t="s">
        <v>38</v>
      </c>
      <c r="AG3994" s="156" t="s">
        <v>38</v>
      </c>
      <c r="AH3994" s="156" t="s">
        <v>38</v>
      </c>
      <c r="AI3994" s="156" t="s">
        <v>38</v>
      </c>
      <c r="AJ3994" s="156" t="s">
        <v>38</v>
      </c>
      <c r="AK3994" s="156" t="s">
        <v>38</v>
      </c>
    </row>
    <row r="3995" spans="23:37" ht="16.5" customHeight="1" x14ac:dyDescent="0.25">
      <c r="W3995" s="156" t="s">
        <v>38</v>
      </c>
      <c r="X3995" s="156" t="s">
        <v>38</v>
      </c>
      <c r="Y3995" s="156" t="s">
        <v>38</v>
      </c>
      <c r="Z3995" s="156" t="s">
        <v>38</v>
      </c>
      <c r="AA3995" s="156" t="s">
        <v>38</v>
      </c>
      <c r="AB3995" s="156" t="s">
        <v>38</v>
      </c>
      <c r="AC3995" s="156" t="s">
        <v>38</v>
      </c>
      <c r="AD3995" s="96" t="s">
        <v>290</v>
      </c>
      <c r="AE3995" s="156" t="s">
        <v>38</v>
      </c>
      <c r="AF3995" s="156" t="s">
        <v>38</v>
      </c>
      <c r="AG3995" s="156" t="s">
        <v>38</v>
      </c>
      <c r="AH3995" s="156" t="s">
        <v>38</v>
      </c>
      <c r="AI3995" s="156" t="s">
        <v>38</v>
      </c>
      <c r="AJ3995" s="156" t="s">
        <v>38</v>
      </c>
      <c r="AK3995" s="156" t="s">
        <v>38</v>
      </c>
    </row>
    <row r="3996" spans="23:37" ht="16.5" customHeight="1" x14ac:dyDescent="0.25">
      <c r="W3996" s="156" t="s">
        <v>38</v>
      </c>
      <c r="X3996" s="156" t="s">
        <v>38</v>
      </c>
      <c r="Y3996" s="156" t="s">
        <v>38</v>
      </c>
      <c r="Z3996" s="156" t="s">
        <v>38</v>
      </c>
      <c r="AA3996" s="156" t="s">
        <v>38</v>
      </c>
      <c r="AB3996" s="156" t="s">
        <v>38</v>
      </c>
      <c r="AC3996" s="156" t="s">
        <v>38</v>
      </c>
      <c r="AD3996" s="96" t="s">
        <v>290</v>
      </c>
      <c r="AE3996" s="156" t="s">
        <v>38</v>
      </c>
      <c r="AF3996" s="156" t="s">
        <v>38</v>
      </c>
      <c r="AG3996" s="156" t="s">
        <v>38</v>
      </c>
      <c r="AH3996" s="156" t="s">
        <v>38</v>
      </c>
      <c r="AI3996" s="156" t="s">
        <v>38</v>
      </c>
      <c r="AJ3996" s="156" t="s">
        <v>38</v>
      </c>
      <c r="AK3996" s="156" t="s">
        <v>38</v>
      </c>
    </row>
    <row r="3997" spans="23:37" ht="16.5" customHeight="1" x14ac:dyDescent="0.25">
      <c r="W3997" s="156" t="s">
        <v>38</v>
      </c>
      <c r="X3997" s="156" t="s">
        <v>38</v>
      </c>
      <c r="Y3997" s="156" t="s">
        <v>38</v>
      </c>
      <c r="Z3997" s="156" t="s">
        <v>38</v>
      </c>
      <c r="AA3997" s="156" t="s">
        <v>38</v>
      </c>
      <c r="AB3997" s="156" t="s">
        <v>38</v>
      </c>
      <c r="AC3997" s="156" t="s">
        <v>38</v>
      </c>
      <c r="AD3997" s="96" t="s">
        <v>290</v>
      </c>
      <c r="AE3997" s="156" t="s">
        <v>38</v>
      </c>
      <c r="AF3997" s="156" t="s">
        <v>38</v>
      </c>
      <c r="AG3997" s="156" t="s">
        <v>38</v>
      </c>
      <c r="AH3997" s="156" t="s">
        <v>38</v>
      </c>
      <c r="AI3997" s="156" t="s">
        <v>38</v>
      </c>
      <c r="AJ3997" s="156" t="s">
        <v>38</v>
      </c>
      <c r="AK3997" s="156" t="s">
        <v>38</v>
      </c>
    </row>
    <row r="3998" spans="23:37" ht="16.5" customHeight="1" x14ac:dyDescent="0.25">
      <c r="W3998" s="156" t="s">
        <v>38</v>
      </c>
      <c r="X3998" s="156" t="s">
        <v>38</v>
      </c>
      <c r="Y3998" s="156" t="s">
        <v>38</v>
      </c>
      <c r="Z3998" s="156" t="s">
        <v>38</v>
      </c>
      <c r="AA3998" s="156" t="s">
        <v>38</v>
      </c>
      <c r="AB3998" s="156" t="s">
        <v>38</v>
      </c>
      <c r="AC3998" s="156" t="s">
        <v>38</v>
      </c>
      <c r="AD3998" s="96" t="s">
        <v>290</v>
      </c>
      <c r="AE3998" s="156" t="s">
        <v>38</v>
      </c>
      <c r="AF3998" s="156" t="s">
        <v>38</v>
      </c>
      <c r="AG3998" s="156" t="s">
        <v>38</v>
      </c>
      <c r="AH3998" s="156" t="s">
        <v>38</v>
      </c>
      <c r="AI3998" s="156" t="s">
        <v>38</v>
      </c>
      <c r="AJ3998" s="156" t="s">
        <v>38</v>
      </c>
      <c r="AK3998" s="156" t="s">
        <v>38</v>
      </c>
    </row>
    <row r="3999" spans="23:37" ht="16.5" customHeight="1" x14ac:dyDescent="0.25">
      <c r="W3999" s="156" t="s">
        <v>38</v>
      </c>
      <c r="X3999" s="156" t="s">
        <v>38</v>
      </c>
      <c r="Y3999" s="156" t="s">
        <v>38</v>
      </c>
      <c r="Z3999" s="156" t="s">
        <v>38</v>
      </c>
      <c r="AA3999" s="156" t="s">
        <v>38</v>
      </c>
      <c r="AB3999" s="156" t="s">
        <v>38</v>
      </c>
      <c r="AC3999" s="156" t="s">
        <v>38</v>
      </c>
      <c r="AD3999" s="96" t="s">
        <v>290</v>
      </c>
      <c r="AE3999" s="156" t="s">
        <v>38</v>
      </c>
      <c r="AF3999" s="156" t="s">
        <v>38</v>
      </c>
      <c r="AG3999" s="156" t="s">
        <v>38</v>
      </c>
      <c r="AH3999" s="156" t="s">
        <v>38</v>
      </c>
      <c r="AI3999" s="156" t="s">
        <v>38</v>
      </c>
      <c r="AJ3999" s="156" t="s">
        <v>38</v>
      </c>
      <c r="AK3999" s="156" t="s">
        <v>38</v>
      </c>
    </row>
    <row r="4000" spans="23:37" ht="16.5" customHeight="1" x14ac:dyDescent="0.25">
      <c r="W4000" s="156" t="s">
        <v>38</v>
      </c>
      <c r="X4000" s="156" t="s">
        <v>38</v>
      </c>
      <c r="Y4000" s="156" t="s">
        <v>38</v>
      </c>
      <c r="Z4000" s="156" t="s">
        <v>38</v>
      </c>
      <c r="AA4000" s="156" t="s">
        <v>38</v>
      </c>
      <c r="AB4000" s="156" t="s">
        <v>38</v>
      </c>
      <c r="AC4000" s="156" t="s">
        <v>38</v>
      </c>
      <c r="AD4000" s="96" t="s">
        <v>290</v>
      </c>
      <c r="AE4000" s="156" t="s">
        <v>38</v>
      </c>
      <c r="AF4000" s="156" t="s">
        <v>38</v>
      </c>
      <c r="AG4000" s="156" t="s">
        <v>38</v>
      </c>
      <c r="AH4000" s="156" t="s">
        <v>38</v>
      </c>
      <c r="AI4000" s="156" t="s">
        <v>38</v>
      </c>
      <c r="AJ4000" s="156" t="s">
        <v>38</v>
      </c>
      <c r="AK4000" s="156" t="s">
        <v>38</v>
      </c>
    </row>
    <row r="4001" spans="23:37" ht="16.5" customHeight="1" x14ac:dyDescent="0.25">
      <c r="W4001" s="95"/>
      <c r="X4001" s="95"/>
      <c r="Y4001" s="95"/>
      <c r="Z4001" s="95"/>
      <c r="AA4001" s="95"/>
      <c r="AB4001" s="95"/>
      <c r="AC4001" s="95"/>
      <c r="AD4001" s="96"/>
      <c r="AE4001" s="95"/>
      <c r="AF4001" s="95"/>
      <c r="AG4001" s="95"/>
      <c r="AH4001" s="243"/>
      <c r="AI4001" s="95"/>
      <c r="AJ4001" s="95"/>
      <c r="AK4001" s="243"/>
    </row>
    <row r="4002" spans="23:37" ht="16.5" customHeight="1" x14ac:dyDescent="0.25">
      <c r="W4002" s="95"/>
      <c r="X4002" s="95"/>
      <c r="Y4002" s="95"/>
      <c r="Z4002" s="95"/>
      <c r="AA4002" s="95"/>
      <c r="AB4002" s="95"/>
      <c r="AC4002" s="95"/>
      <c r="AD4002" s="96"/>
      <c r="AE4002" s="95"/>
      <c r="AF4002" s="95"/>
      <c r="AG4002" s="95"/>
      <c r="AH4002" s="243"/>
      <c r="AI4002" s="95"/>
      <c r="AJ4002" s="95"/>
      <c r="AK4002" s="243"/>
    </row>
    <row r="4003" spans="23:37" ht="16.5" customHeight="1" x14ac:dyDescent="0.25">
      <c r="W4003" s="95"/>
      <c r="X4003" s="95"/>
      <c r="Y4003" s="95"/>
      <c r="Z4003" s="95"/>
      <c r="AA4003" s="95"/>
      <c r="AB4003" s="95"/>
      <c r="AC4003" s="95"/>
      <c r="AD4003" s="96"/>
      <c r="AE4003" s="95"/>
      <c r="AF4003" s="95"/>
      <c r="AG4003" s="95"/>
      <c r="AH4003" s="243"/>
      <c r="AI4003" s="95"/>
      <c r="AJ4003" s="95"/>
      <c r="AK4003" s="243"/>
    </row>
    <row r="4004" spans="23:37" ht="16.5" customHeight="1" x14ac:dyDescent="0.25">
      <c r="W4004" s="95"/>
      <c r="X4004" s="95"/>
      <c r="Y4004" s="95"/>
      <c r="Z4004" s="95"/>
      <c r="AA4004" s="95"/>
      <c r="AB4004" s="95"/>
      <c r="AC4004" s="95"/>
      <c r="AD4004" s="96"/>
      <c r="AE4004" s="95"/>
      <c r="AF4004" s="95"/>
      <c r="AG4004" s="95"/>
      <c r="AH4004" s="243"/>
      <c r="AI4004" s="95"/>
      <c r="AJ4004" s="95"/>
      <c r="AK4004" s="243"/>
    </row>
    <row r="4005" spans="23:37" ht="16.5" customHeight="1" x14ac:dyDescent="0.25">
      <c r="W4005" s="95"/>
      <c r="X4005" s="95"/>
      <c r="Y4005" s="95"/>
      <c r="Z4005" s="95"/>
      <c r="AA4005" s="95"/>
      <c r="AB4005" s="95"/>
      <c r="AC4005" s="95"/>
      <c r="AD4005" s="96"/>
      <c r="AE4005" s="95"/>
      <c r="AF4005" s="95"/>
      <c r="AG4005" s="95"/>
      <c r="AH4005" s="243"/>
      <c r="AI4005" s="95"/>
      <c r="AJ4005" s="95"/>
      <c r="AK4005" s="243"/>
    </row>
    <row r="4006" spans="23:37" ht="16.5" customHeight="1" x14ac:dyDescent="0.25">
      <c r="W4006" s="95"/>
      <c r="X4006" s="95"/>
      <c r="Y4006" s="95"/>
      <c r="Z4006" s="95"/>
      <c r="AA4006" s="95"/>
      <c r="AB4006" s="95"/>
      <c r="AC4006" s="95"/>
      <c r="AD4006" s="96"/>
      <c r="AE4006" s="95"/>
      <c r="AF4006" s="95"/>
      <c r="AG4006" s="95"/>
      <c r="AH4006" s="243"/>
      <c r="AI4006" s="95"/>
      <c r="AJ4006" s="95"/>
      <c r="AK4006" s="243"/>
    </row>
    <row r="4007" spans="23:37" ht="16.5" customHeight="1" x14ac:dyDescent="0.25">
      <c r="W4007" s="95"/>
      <c r="X4007" s="95"/>
      <c r="Y4007" s="95"/>
      <c r="Z4007" s="95"/>
      <c r="AA4007" s="95"/>
      <c r="AB4007" s="95"/>
      <c r="AC4007" s="95"/>
      <c r="AD4007" s="96"/>
      <c r="AE4007" s="95"/>
      <c r="AF4007" s="95"/>
      <c r="AG4007" s="95"/>
      <c r="AH4007" s="243"/>
      <c r="AI4007" s="95"/>
      <c r="AJ4007" s="95"/>
      <c r="AK4007" s="243"/>
    </row>
    <row r="4008" spans="23:37" ht="16.5" customHeight="1" x14ac:dyDescent="0.25">
      <c r="W4008" s="95"/>
      <c r="X4008" s="95"/>
      <c r="Y4008" s="95"/>
      <c r="Z4008" s="95"/>
      <c r="AA4008" s="95"/>
      <c r="AB4008" s="95"/>
      <c r="AC4008" s="95"/>
      <c r="AD4008" s="96"/>
      <c r="AE4008" s="95"/>
      <c r="AF4008" s="95"/>
      <c r="AG4008" s="95"/>
      <c r="AH4008" s="243"/>
      <c r="AI4008" s="95"/>
      <c r="AJ4008" s="95"/>
      <c r="AK4008" s="243"/>
    </row>
    <row r="4009" spans="23:37" ht="16.5" customHeight="1" x14ac:dyDescent="0.25">
      <c r="W4009" s="95"/>
      <c r="X4009" s="95"/>
      <c r="Y4009" s="95"/>
      <c r="Z4009" s="95"/>
      <c r="AA4009" s="95"/>
      <c r="AB4009" s="95"/>
      <c r="AC4009" s="95"/>
      <c r="AD4009" s="96"/>
      <c r="AE4009" s="95"/>
      <c r="AF4009" s="95"/>
      <c r="AG4009" s="95"/>
      <c r="AH4009" s="243"/>
      <c r="AI4009" s="95"/>
      <c r="AJ4009" s="95"/>
      <c r="AK4009" s="243"/>
    </row>
    <row r="4010" spans="23:37" ht="16.5" customHeight="1" x14ac:dyDescent="0.25">
      <c r="W4010" s="95"/>
      <c r="X4010" s="95"/>
      <c r="Y4010" s="95"/>
      <c r="Z4010" s="95"/>
      <c r="AA4010" s="95"/>
      <c r="AB4010" s="95"/>
      <c r="AC4010" s="95"/>
      <c r="AD4010" s="96"/>
      <c r="AE4010" s="95"/>
      <c r="AF4010" s="95"/>
      <c r="AG4010" s="95"/>
      <c r="AH4010" s="243"/>
      <c r="AI4010" s="95"/>
      <c r="AJ4010" s="95"/>
      <c r="AK4010" s="243"/>
    </row>
    <row r="4011" spans="23:37" ht="16.5" customHeight="1" x14ac:dyDescent="0.25">
      <c r="W4011" s="95"/>
      <c r="X4011" s="95"/>
      <c r="Y4011" s="95"/>
      <c r="Z4011" s="95"/>
      <c r="AA4011" s="95"/>
      <c r="AB4011" s="95"/>
      <c r="AC4011" s="95"/>
      <c r="AD4011" s="96"/>
      <c r="AE4011" s="95"/>
      <c r="AF4011" s="95"/>
      <c r="AG4011" s="95"/>
      <c r="AH4011" s="243"/>
      <c r="AI4011" s="95"/>
      <c r="AJ4011" s="95"/>
      <c r="AK4011" s="243"/>
    </row>
    <row r="4012" spans="23:37" ht="16.5" customHeight="1" x14ac:dyDescent="0.25">
      <c r="W4012" s="95"/>
      <c r="X4012" s="95"/>
      <c r="Y4012" s="95"/>
      <c r="Z4012" s="95"/>
      <c r="AA4012" s="95"/>
      <c r="AB4012" s="95"/>
      <c r="AC4012" s="95"/>
      <c r="AD4012" s="96"/>
      <c r="AE4012" s="95"/>
      <c r="AF4012" s="95"/>
      <c r="AG4012" s="95"/>
      <c r="AH4012" s="243"/>
      <c r="AI4012" s="95"/>
      <c r="AJ4012" s="95"/>
      <c r="AK4012" s="243"/>
    </row>
    <row r="4013" spans="23:37" ht="16.5" customHeight="1" x14ac:dyDescent="0.25">
      <c r="W4013" s="95"/>
      <c r="X4013" s="95"/>
      <c r="Y4013" s="95"/>
      <c r="Z4013" s="95"/>
      <c r="AA4013" s="95"/>
      <c r="AB4013" s="95"/>
      <c r="AC4013" s="95"/>
      <c r="AD4013" s="96"/>
      <c r="AE4013" s="95"/>
      <c r="AF4013" s="95"/>
      <c r="AG4013" s="95"/>
      <c r="AH4013" s="243"/>
      <c r="AI4013" s="95"/>
      <c r="AJ4013" s="95"/>
      <c r="AK4013" s="243"/>
    </row>
    <row r="4014" spans="23:37" ht="16.5" customHeight="1" x14ac:dyDescent="0.25">
      <c r="W4014" s="95"/>
      <c r="X4014" s="95"/>
      <c r="Y4014" s="95"/>
      <c r="Z4014" s="95"/>
      <c r="AA4014" s="95"/>
      <c r="AB4014" s="95"/>
      <c r="AC4014" s="95"/>
      <c r="AD4014" s="96"/>
      <c r="AE4014" s="95"/>
      <c r="AF4014" s="95"/>
      <c r="AG4014" s="95"/>
      <c r="AH4014" s="243"/>
      <c r="AI4014" s="95"/>
      <c r="AJ4014" s="95"/>
      <c r="AK4014" s="243"/>
    </row>
    <row r="4015" spans="23:37" ht="16.5" customHeight="1" x14ac:dyDescent="0.25">
      <c r="W4015" s="95"/>
      <c r="X4015" s="95"/>
      <c r="Y4015" s="95"/>
      <c r="Z4015" s="95"/>
      <c r="AA4015" s="95"/>
      <c r="AB4015" s="95"/>
      <c r="AC4015" s="95"/>
      <c r="AD4015" s="96"/>
      <c r="AE4015" s="95"/>
      <c r="AF4015" s="95"/>
      <c r="AG4015" s="95"/>
      <c r="AH4015" s="243"/>
      <c r="AI4015" s="95"/>
      <c r="AJ4015" s="95"/>
      <c r="AK4015" s="243"/>
    </row>
    <row r="4016" spans="23:37" ht="16.5" customHeight="1" x14ac:dyDescent="0.25">
      <c r="W4016" s="95"/>
      <c r="X4016" s="95"/>
      <c r="Y4016" s="95"/>
      <c r="Z4016" s="95"/>
      <c r="AA4016" s="95"/>
      <c r="AB4016" s="95"/>
      <c r="AC4016" s="95"/>
      <c r="AD4016" s="96"/>
      <c r="AE4016" s="95"/>
      <c r="AF4016" s="95"/>
      <c r="AG4016" s="95"/>
      <c r="AH4016" s="243"/>
      <c r="AI4016" s="95"/>
      <c r="AJ4016" s="95"/>
      <c r="AK4016" s="243"/>
    </row>
    <row r="4017" spans="23:37" ht="16.5" customHeight="1" x14ac:dyDescent="0.25">
      <c r="W4017" s="95"/>
      <c r="X4017" s="95"/>
      <c r="Y4017" s="95"/>
      <c r="Z4017" s="95"/>
      <c r="AA4017" s="95"/>
      <c r="AB4017" s="95"/>
      <c r="AC4017" s="95"/>
      <c r="AD4017" s="96"/>
      <c r="AE4017" s="95"/>
      <c r="AF4017" s="95"/>
      <c r="AG4017" s="95"/>
      <c r="AH4017" s="243"/>
      <c r="AI4017" s="95"/>
      <c r="AJ4017" s="95"/>
      <c r="AK4017" s="243"/>
    </row>
    <row r="4018" spans="23:37" ht="16.5" customHeight="1" x14ac:dyDescent="0.25">
      <c r="W4018" s="95"/>
      <c r="X4018" s="95"/>
      <c r="Y4018" s="95"/>
      <c r="Z4018" s="95"/>
      <c r="AA4018" s="95"/>
      <c r="AB4018" s="95"/>
      <c r="AC4018" s="95"/>
      <c r="AD4018" s="96"/>
      <c r="AE4018" s="95"/>
      <c r="AF4018" s="95"/>
      <c r="AG4018" s="95"/>
      <c r="AH4018" s="243"/>
      <c r="AI4018" s="95"/>
      <c r="AJ4018" s="95"/>
      <c r="AK4018" s="243"/>
    </row>
    <row r="4019" spans="23:37" ht="16.5" customHeight="1" x14ac:dyDescent="0.25">
      <c r="W4019" s="95"/>
      <c r="X4019" s="95"/>
      <c r="Y4019" s="95"/>
      <c r="Z4019" s="95"/>
      <c r="AA4019" s="95"/>
      <c r="AB4019" s="95"/>
      <c r="AC4019" s="95"/>
      <c r="AD4019" s="96"/>
      <c r="AE4019" s="95"/>
      <c r="AF4019" s="95"/>
      <c r="AG4019" s="95"/>
      <c r="AH4019" s="243"/>
      <c r="AI4019" s="95"/>
      <c r="AJ4019" s="95"/>
      <c r="AK4019" s="243"/>
    </row>
    <row r="4020" spans="23:37" ht="16.5" customHeight="1" x14ac:dyDescent="0.25">
      <c r="W4020" s="95"/>
      <c r="X4020" s="95"/>
      <c r="Y4020" s="95"/>
      <c r="Z4020" s="95"/>
      <c r="AA4020" s="95"/>
      <c r="AB4020" s="95"/>
      <c r="AC4020" s="95"/>
      <c r="AD4020" s="96"/>
      <c r="AE4020" s="95"/>
      <c r="AF4020" s="95"/>
      <c r="AG4020" s="95"/>
      <c r="AH4020" s="243"/>
      <c r="AI4020" s="95"/>
      <c r="AJ4020" s="95"/>
      <c r="AK4020" s="243"/>
    </row>
    <row r="4021" spans="23:37" ht="16.5" customHeight="1" x14ac:dyDescent="0.25">
      <c r="W4021" s="95"/>
      <c r="X4021" s="95"/>
      <c r="Y4021" s="95"/>
      <c r="Z4021" s="95"/>
      <c r="AA4021" s="95"/>
      <c r="AB4021" s="95"/>
      <c r="AC4021" s="95"/>
      <c r="AD4021" s="96"/>
      <c r="AE4021" s="95"/>
      <c r="AF4021" s="95"/>
      <c r="AG4021" s="95"/>
      <c r="AH4021" s="243"/>
      <c r="AI4021" s="95"/>
      <c r="AJ4021" s="95"/>
      <c r="AK4021" s="243"/>
    </row>
    <row r="4022" spans="23:37" ht="16.5" customHeight="1" x14ac:dyDescent="0.25">
      <c r="W4022" s="95"/>
      <c r="X4022" s="95"/>
      <c r="Y4022" s="95"/>
      <c r="Z4022" s="95"/>
      <c r="AA4022" s="95"/>
      <c r="AB4022" s="95"/>
      <c r="AC4022" s="95"/>
      <c r="AD4022" s="96"/>
      <c r="AE4022" s="95"/>
      <c r="AF4022" s="95"/>
      <c r="AG4022" s="95"/>
      <c r="AH4022" s="243"/>
      <c r="AI4022" s="95"/>
      <c r="AJ4022" s="95"/>
      <c r="AK4022" s="243"/>
    </row>
    <row r="4023" spans="23:37" ht="16.5" customHeight="1" x14ac:dyDescent="0.25">
      <c r="W4023" s="95"/>
      <c r="X4023" s="95"/>
      <c r="Y4023" s="95"/>
      <c r="Z4023" s="95"/>
      <c r="AA4023" s="95"/>
      <c r="AB4023" s="95"/>
      <c r="AC4023" s="95"/>
      <c r="AD4023" s="96"/>
      <c r="AE4023" s="95"/>
      <c r="AF4023" s="95"/>
      <c r="AG4023" s="95"/>
      <c r="AH4023" s="243"/>
      <c r="AI4023" s="95"/>
      <c r="AJ4023" s="95"/>
      <c r="AK4023" s="243"/>
    </row>
    <row r="4024" spans="23:37" ht="16.5" customHeight="1" x14ac:dyDescent="0.25">
      <c r="W4024" s="95"/>
      <c r="X4024" s="95"/>
      <c r="Y4024" s="95"/>
      <c r="Z4024" s="95"/>
      <c r="AA4024" s="95"/>
      <c r="AB4024" s="95"/>
      <c r="AC4024" s="95"/>
      <c r="AD4024" s="96"/>
      <c r="AE4024" s="95"/>
      <c r="AF4024" s="95"/>
      <c r="AG4024" s="95"/>
      <c r="AH4024" s="243"/>
      <c r="AI4024" s="95"/>
      <c r="AJ4024" s="95"/>
      <c r="AK4024" s="243"/>
    </row>
    <row r="4025" spans="23:37" ht="16.5" customHeight="1" x14ac:dyDescent="0.25">
      <c r="W4025" s="95"/>
      <c r="X4025" s="95"/>
      <c r="Y4025" s="95"/>
      <c r="Z4025" s="95"/>
      <c r="AA4025" s="95"/>
      <c r="AB4025" s="95"/>
      <c r="AC4025" s="95"/>
      <c r="AD4025" s="96"/>
      <c r="AE4025" s="95"/>
      <c r="AF4025" s="95"/>
      <c r="AG4025" s="95"/>
      <c r="AH4025" s="243"/>
      <c r="AI4025" s="95"/>
      <c r="AJ4025" s="95"/>
      <c r="AK4025" s="243"/>
    </row>
    <row r="4026" spans="23:37" ht="16.5" customHeight="1" x14ac:dyDescent="0.25">
      <c r="W4026" s="95"/>
      <c r="X4026" s="95"/>
      <c r="Y4026" s="95"/>
      <c r="Z4026" s="95"/>
      <c r="AA4026" s="95"/>
      <c r="AB4026" s="95"/>
      <c r="AC4026" s="95"/>
      <c r="AD4026" s="96"/>
      <c r="AE4026" s="95"/>
      <c r="AF4026" s="95"/>
      <c r="AG4026" s="95"/>
      <c r="AH4026" s="243"/>
      <c r="AI4026" s="95"/>
      <c r="AJ4026" s="95"/>
      <c r="AK4026" s="243"/>
    </row>
    <row r="4027" spans="23:37" ht="16.5" customHeight="1" x14ac:dyDescent="0.25">
      <c r="W4027" s="95"/>
      <c r="X4027" s="95"/>
      <c r="Y4027" s="95"/>
      <c r="Z4027" s="95"/>
      <c r="AA4027" s="95"/>
      <c r="AB4027" s="95"/>
      <c r="AC4027" s="95"/>
      <c r="AD4027" s="96"/>
      <c r="AE4027" s="95"/>
      <c r="AF4027" s="95"/>
      <c r="AG4027" s="95"/>
      <c r="AH4027" s="243"/>
      <c r="AI4027" s="95"/>
      <c r="AJ4027" s="95"/>
      <c r="AK4027" s="243"/>
    </row>
    <row r="4028" spans="23:37" ht="16.5" customHeight="1" x14ac:dyDescent="0.25">
      <c r="W4028" s="95"/>
      <c r="X4028" s="95"/>
      <c r="Y4028" s="95"/>
      <c r="Z4028" s="95"/>
      <c r="AA4028" s="95"/>
      <c r="AB4028" s="95"/>
      <c r="AC4028" s="95"/>
      <c r="AD4028" s="96"/>
      <c r="AE4028" s="95"/>
      <c r="AF4028" s="95"/>
      <c r="AG4028" s="95"/>
      <c r="AH4028" s="243"/>
      <c r="AI4028" s="95"/>
      <c r="AJ4028" s="95"/>
      <c r="AK4028" s="243"/>
    </row>
    <row r="4029" spans="23:37" ht="16.5" customHeight="1" x14ac:dyDescent="0.25">
      <c r="W4029" s="95"/>
      <c r="X4029" s="95"/>
      <c r="Y4029" s="95"/>
      <c r="Z4029" s="95"/>
      <c r="AA4029" s="95"/>
      <c r="AB4029" s="95"/>
      <c r="AC4029" s="95"/>
      <c r="AD4029" s="96"/>
      <c r="AE4029" s="95"/>
      <c r="AF4029" s="95"/>
      <c r="AG4029" s="95"/>
      <c r="AH4029" s="243"/>
      <c r="AI4029" s="95"/>
      <c r="AJ4029" s="95"/>
      <c r="AK4029" s="243"/>
    </row>
    <row r="4030" spans="23:37" ht="16.5" customHeight="1" x14ac:dyDescent="0.25">
      <c r="W4030" s="95"/>
      <c r="X4030" s="95"/>
      <c r="Y4030" s="95"/>
      <c r="Z4030" s="95"/>
      <c r="AA4030" s="95"/>
      <c r="AB4030" s="95"/>
      <c r="AC4030" s="95"/>
      <c r="AD4030" s="96"/>
      <c r="AE4030" s="95"/>
      <c r="AF4030" s="95"/>
      <c r="AG4030" s="95"/>
      <c r="AH4030" s="243"/>
      <c r="AI4030" s="95"/>
      <c r="AJ4030" s="95"/>
      <c r="AK4030" s="243"/>
    </row>
    <row r="4031" spans="23:37" ht="16.5" customHeight="1" x14ac:dyDescent="0.25">
      <c r="W4031" s="95"/>
      <c r="X4031" s="95"/>
      <c r="Y4031" s="95"/>
      <c r="Z4031" s="95"/>
      <c r="AA4031" s="95"/>
      <c r="AB4031" s="95"/>
      <c r="AC4031" s="95"/>
      <c r="AD4031" s="96"/>
      <c r="AE4031" s="95"/>
      <c r="AF4031" s="95"/>
      <c r="AG4031" s="95"/>
      <c r="AH4031" s="243"/>
      <c r="AI4031" s="95"/>
      <c r="AJ4031" s="95"/>
      <c r="AK4031" s="243"/>
    </row>
    <row r="4032" spans="23:37" ht="16.5" customHeight="1" x14ac:dyDescent="0.25">
      <c r="W4032" s="95"/>
      <c r="X4032" s="95"/>
      <c r="Y4032" s="95"/>
      <c r="Z4032" s="95"/>
      <c r="AA4032" s="95"/>
      <c r="AB4032" s="95"/>
      <c r="AC4032" s="95"/>
      <c r="AD4032" s="96"/>
      <c r="AE4032" s="95"/>
      <c r="AF4032" s="95"/>
      <c r="AG4032" s="95"/>
      <c r="AH4032" s="243"/>
      <c r="AI4032" s="95"/>
      <c r="AJ4032" s="95"/>
      <c r="AK4032" s="243"/>
    </row>
    <row r="4033" spans="23:37" ht="16.5" customHeight="1" x14ac:dyDescent="0.25">
      <c r="W4033" s="95"/>
      <c r="X4033" s="95"/>
      <c r="Y4033" s="95"/>
      <c r="Z4033" s="95"/>
      <c r="AA4033" s="95"/>
      <c r="AB4033" s="95"/>
      <c r="AC4033" s="95"/>
      <c r="AD4033" s="96"/>
      <c r="AE4033" s="95"/>
      <c r="AF4033" s="95"/>
      <c r="AG4033" s="95"/>
      <c r="AH4033" s="243"/>
      <c r="AI4033" s="95"/>
      <c r="AJ4033" s="95"/>
      <c r="AK4033" s="243"/>
    </row>
    <row r="4034" spans="23:37" ht="16.5" customHeight="1" x14ac:dyDescent="0.25">
      <c r="W4034" s="95"/>
      <c r="X4034" s="95"/>
      <c r="Y4034" s="95"/>
      <c r="Z4034" s="95"/>
      <c r="AA4034" s="95"/>
      <c r="AB4034" s="95"/>
      <c r="AC4034" s="95"/>
      <c r="AD4034" s="96"/>
      <c r="AE4034" s="95"/>
      <c r="AF4034" s="95"/>
      <c r="AG4034" s="95"/>
      <c r="AH4034" s="243"/>
      <c r="AI4034" s="95"/>
      <c r="AJ4034" s="95"/>
      <c r="AK4034" s="243"/>
    </row>
    <row r="4035" spans="23:37" ht="16.5" customHeight="1" x14ac:dyDescent="0.25">
      <c r="W4035" s="95"/>
      <c r="X4035" s="95"/>
      <c r="Y4035" s="95"/>
      <c r="Z4035" s="95"/>
      <c r="AA4035" s="95"/>
      <c r="AB4035" s="95"/>
      <c r="AC4035" s="95"/>
      <c r="AD4035" s="96"/>
      <c r="AE4035" s="95"/>
      <c r="AF4035" s="95"/>
      <c r="AG4035" s="95"/>
      <c r="AH4035" s="243"/>
      <c r="AI4035" s="95"/>
      <c r="AJ4035" s="95"/>
      <c r="AK4035" s="243"/>
    </row>
    <row r="4036" spans="23:37" ht="16.5" customHeight="1" x14ac:dyDescent="0.25">
      <c r="W4036" s="95"/>
      <c r="X4036" s="95"/>
      <c r="Y4036" s="95"/>
      <c r="Z4036" s="95"/>
      <c r="AA4036" s="95"/>
      <c r="AB4036" s="95"/>
      <c r="AC4036" s="95"/>
      <c r="AD4036" s="96"/>
      <c r="AE4036" s="95"/>
      <c r="AF4036" s="95"/>
      <c r="AG4036" s="95"/>
      <c r="AH4036" s="243"/>
      <c r="AI4036" s="95"/>
      <c r="AJ4036" s="95"/>
      <c r="AK4036" s="243"/>
    </row>
    <row r="4037" spans="23:37" ht="16.5" customHeight="1" x14ac:dyDescent="0.25">
      <c r="W4037" s="95"/>
      <c r="X4037" s="95"/>
      <c r="Y4037" s="95"/>
      <c r="Z4037" s="95"/>
      <c r="AA4037" s="95"/>
      <c r="AB4037" s="95"/>
      <c r="AC4037" s="95"/>
      <c r="AD4037" s="96"/>
      <c r="AE4037" s="95"/>
      <c r="AF4037" s="95"/>
      <c r="AG4037" s="95"/>
      <c r="AH4037" s="243"/>
      <c r="AI4037" s="95"/>
      <c r="AJ4037" s="95"/>
      <c r="AK4037" s="243"/>
    </row>
    <row r="4038" spans="23:37" ht="16.5" customHeight="1" x14ac:dyDescent="0.25">
      <c r="AD4038" s="96"/>
    </row>
    <row r="4039" spans="23:37" ht="16.5" customHeight="1" x14ac:dyDescent="0.25">
      <c r="AD4039" s="96"/>
    </row>
    <row r="4040" spans="23:37" ht="16.5" customHeight="1" x14ac:dyDescent="0.25">
      <c r="AD4040" s="96"/>
    </row>
    <row r="4041" spans="23:37" ht="16.5" customHeight="1" x14ac:dyDescent="0.25">
      <c r="AD4041" s="96"/>
    </row>
    <row r="4042" spans="23:37" ht="16.5" customHeight="1" x14ac:dyDescent="0.25">
      <c r="AD4042" s="96"/>
    </row>
    <row r="4043" spans="23:37" ht="16.5" customHeight="1" x14ac:dyDescent="0.25">
      <c r="AD4043" s="96"/>
    </row>
    <row r="4044" spans="23:37" ht="16.5" customHeight="1" x14ac:dyDescent="0.25">
      <c r="AD4044" s="96"/>
    </row>
    <row r="4045" spans="23:37" ht="16.5" customHeight="1" x14ac:dyDescent="0.25">
      <c r="AD4045" s="96"/>
    </row>
    <row r="4046" spans="23:37" ht="16.5" customHeight="1" x14ac:dyDescent="0.25">
      <c r="AD4046" s="96"/>
    </row>
    <row r="4047" spans="23:37" ht="16.5" customHeight="1" x14ac:dyDescent="0.25">
      <c r="AD4047" s="96"/>
    </row>
    <row r="4048" spans="23:37" ht="16.5" customHeight="1" x14ac:dyDescent="0.25">
      <c r="AD4048" s="96"/>
    </row>
    <row r="4049" spans="30:30" ht="16.5" customHeight="1" x14ac:dyDescent="0.25">
      <c r="AD4049" s="96"/>
    </row>
    <row r="4050" spans="30:30" ht="16.5" customHeight="1" x14ac:dyDescent="0.25">
      <c r="AD4050" s="96"/>
    </row>
    <row r="4051" spans="30:30" ht="16.5" customHeight="1" x14ac:dyDescent="0.25">
      <c r="AD4051" s="96"/>
    </row>
    <row r="4052" spans="30:30" ht="16.5" customHeight="1" x14ac:dyDescent="0.25">
      <c r="AD4052" s="96"/>
    </row>
    <row r="4053" spans="30:30" ht="16.5" customHeight="1" x14ac:dyDescent="0.25">
      <c r="AD4053" s="96"/>
    </row>
    <row r="4054" spans="30:30" ht="16.5" customHeight="1" x14ac:dyDescent="0.25">
      <c r="AD4054" s="96"/>
    </row>
    <row r="4055" spans="30:30" ht="16.5" customHeight="1" x14ac:dyDescent="0.25">
      <c r="AD4055" s="96"/>
    </row>
    <row r="4056" spans="30:30" ht="16.5" customHeight="1" x14ac:dyDescent="0.25">
      <c r="AD4056" s="96"/>
    </row>
  </sheetData>
  <sheetProtection formatCells="0" formatColumns="0" formatRows="0" sort="0" autoFilter="0" pivotTables="0"/>
  <autoFilter ref="A6:BT4000" xr:uid="{00000000-0009-0000-0000-000000000000}"/>
  <mergeCells count="1">
    <mergeCell ref="A5:A6"/>
  </mergeCells>
  <phoneticPr fontId="5" type="noConversion"/>
  <conditionalFormatting sqref="W11:BA4000">
    <cfRule type="containsText" dxfId="12" priority="1" operator="containsText" text="ТР">
      <formula>NOT(ISERROR(SEARCH("ТР",W11)))</formula>
    </cfRule>
    <cfRule type="containsText" dxfId="11" priority="2" stopIfTrue="1" operator="containsText" text="ГК">
      <formula>NOT(ISERROR(SEARCH("ГК",W11)))</formula>
    </cfRule>
    <cfRule type="containsText" dxfId="10" priority="3" stopIfTrue="1" operator="containsText" text="ДС">
      <formula>NOT(ISERROR(SEARCH("ДС",W11)))</formula>
    </cfRule>
    <cfRule type="containsText" dxfId="9" priority="4" stopIfTrue="1" operator="containsText" text="ТО">
      <formula>NOT(ISERROR(SEARCH("ТО",W11)))</formula>
    </cfRule>
    <cfRule type="containsText" dxfId="8" priority="5" stopIfTrue="1" operator="containsText" text="РК">
      <formula>NOT(ISERROR(SEARCH("РК",W11)))</formula>
    </cfRule>
    <cfRule type="containsText" dxfId="7" priority="6" stopIfTrue="1" operator="containsText" text="ПМ">
      <formula>NOT(ISERROR(SEARCH("ПМ",W11)))</formula>
    </cfRule>
    <cfRule type="containsText" dxfId="6" priority="7" stopIfTrue="1" operator="containsText" text="П">
      <formula>NOT(ISERROR(SEARCH("П",W11)))</formula>
    </cfRule>
    <cfRule type="containsText" dxfId="5" priority="8" stopIfTrue="1" operator="containsText" text="ОСК">
      <formula>NOT(ISERROR(SEARCH("ОСК",W11)))</formula>
    </cfRule>
    <cfRule type="containsText" dxfId="4" priority="9" stopIfTrue="1" operator="containsText" text="О">
      <formula>NOT(ISERROR(SEARCH("О",W11)))</formula>
    </cfRule>
    <cfRule type="containsText" dxfId="3" priority="10" stopIfTrue="1" operator="containsText" text="М">
      <formula>NOT(ISERROR(SEARCH("М",W11)))</formula>
    </cfRule>
    <cfRule type="containsText" dxfId="2" priority="11" stopIfTrue="1" operator="containsText" text="СР">
      <formula>NOT(ISERROR(SEARCH("СР",W11)))</formula>
    </cfRule>
    <cfRule type="containsText" dxfId="1" priority="12" stopIfTrue="1" operator="containsText" text="КР">
      <formula>NOT(ISERROR(SEARCH("КР",W11)))</formula>
    </cfRule>
    <cfRule type="containsText" dxfId="0" priority="13" stopIfTrue="1" operator="containsText" text="ГТД">
      <formula>NOT(ISERROR(SEARCH("ГТД",W11)))</formula>
    </cfRule>
  </conditionalFormatting>
  <dataValidations xWindow="876" yWindow="662" count="29">
    <dataValidation allowBlank="1" showInputMessage="1" showErrorMessage="1" prompt="1" sqref="AM11:AM741" xr:uid="{00000000-0002-0000-0000-000000000000}"/>
    <dataValidation allowBlank="1" showInputMessage="1" showErrorMessage="1" prompt="2" sqref="AN11:AN741" xr:uid="{00000000-0002-0000-0000-000001000000}"/>
    <dataValidation allowBlank="1" showInputMessage="1" showErrorMessage="1" prompt="3" sqref="AO11:AO741" xr:uid="{00000000-0002-0000-0000-000002000000}"/>
    <dataValidation allowBlank="1" showInputMessage="1" showErrorMessage="1" prompt="4" sqref="AP11:AP741" xr:uid="{00000000-0002-0000-0000-000003000000}"/>
    <dataValidation allowBlank="1" showInputMessage="1" showErrorMessage="1" prompt="10" sqref="AR11:AR741" xr:uid="{00000000-0002-0000-0000-000004000000}"/>
    <dataValidation allowBlank="1" showInputMessage="1" showErrorMessage="1" prompt="11" sqref="AS11:AS741" xr:uid="{00000000-0002-0000-0000-000005000000}"/>
    <dataValidation allowBlank="1" showInputMessage="1" showErrorMessage="1" prompt="5" sqref="AU11:AU741" xr:uid="{00000000-0002-0000-0000-000006000000}"/>
    <dataValidation allowBlank="1" showInputMessage="1" showErrorMessage="1" prompt="6" sqref="AV11:AV741" xr:uid="{00000000-0002-0000-0000-000007000000}"/>
    <dataValidation allowBlank="1" showInputMessage="1" showErrorMessage="1" prompt="7" sqref="AW11:AW741" xr:uid="{00000000-0002-0000-0000-000008000000}"/>
    <dataValidation allowBlank="1" showInputMessage="1" showErrorMessage="1" prompt="8" sqref="AX11:AX741" xr:uid="{00000000-0002-0000-0000-000009000000}"/>
    <dataValidation allowBlank="1" showInputMessage="1" showErrorMessage="1" prompt="12" sqref="AY11:AY741" xr:uid="{00000000-0002-0000-0000-00000A000000}"/>
    <dataValidation allowBlank="1" showInputMessage="1" showErrorMessage="1" prompt="13" sqref="AH533 AZ11:AZ741" xr:uid="{00000000-0002-0000-0000-00000B000000}"/>
    <dataValidation allowBlank="1" showInputMessage="1" showErrorMessage="1" prompt="14" sqref="BA11:BA741" xr:uid="{00000000-0002-0000-0000-00000C000000}"/>
    <dataValidation allowBlank="1" showInputMessage="1" showErrorMessage="1" prompt="9" sqref="AQ11:AQ741" xr:uid="{00000000-0002-0000-0000-00000D000000}"/>
    <dataValidation type="list" allowBlank="1" showInputMessage="1" showErrorMessage="1" prompt="8" sqref="AH534:AH797 AH4001:AH4037 AH11:AH532" xr:uid="{00000000-0002-0000-0000-00000E000000}">
      <formula1>Состояние</formula1>
    </dataValidation>
    <dataValidation allowBlank="1" showInputMessage="1" showErrorMessage="1" prompt="|||" sqref="AL11:AL741 AT11:AT741 AD11:AD4056 BJ11:BJ741" xr:uid="{00000000-0002-0000-0000-00000F000000}"/>
    <dataValidation type="list" allowBlank="1" showInputMessage="1" showErrorMessage="1" prompt="1" sqref="W4001:W4037 X314:AC314 W13:W23 W25:W797" xr:uid="{00000000-0002-0000-0000-000010000000}">
      <formula1>Состояние</formula1>
    </dataValidation>
    <dataValidation type="list" allowBlank="1" showInputMessage="1" showErrorMessage="1" prompt="2" sqref="X4001:X4037 X315:X797 X13:X23 X25:X313" xr:uid="{00000000-0002-0000-0000-000011000000}">
      <formula1>Состояние</formula1>
    </dataValidation>
    <dataValidation type="list" allowBlank="1" showInputMessage="1" showErrorMessage="1" prompt="3" sqref="Y4001:Y4037 Y315:Y805 Y13:Y23 Y25:Y313" xr:uid="{00000000-0002-0000-0000-000012000000}">
      <formula1>Состояние</formula1>
    </dataValidation>
    <dataValidation type="list" allowBlank="1" showInputMessage="1" showErrorMessage="1" prompt="4" sqref="Z4001:Z4037 Z11:Z313 Z315:Z797 W11:Y12 W24:Y24" xr:uid="{00000000-0002-0000-0000-000013000000}">
      <formula1>Состояние</formula1>
    </dataValidation>
    <dataValidation type="list" allowBlank="1" showInputMessage="1" showErrorMessage="1" prompt="9" sqref="AA4001:AA4037 AA11:AA313 AA315:AA797" xr:uid="{00000000-0002-0000-0000-000014000000}">
      <formula1>Состояние</formula1>
    </dataValidation>
    <dataValidation type="list" allowBlank="1" showInputMessage="1" showErrorMessage="1" prompt="10" sqref="AB4001:AB4037 AB11:AB313 AB315:AB797" xr:uid="{00000000-0002-0000-0000-000015000000}">
      <formula1>Состояние</formula1>
    </dataValidation>
    <dataValidation type="list" allowBlank="1" showInputMessage="1" showErrorMessage="1" prompt="11" sqref="AC4001:AC4037 AC11:AC313 AC315:AC797" xr:uid="{00000000-0002-0000-0000-000016000000}">
      <formula1>Состояние</formula1>
    </dataValidation>
    <dataValidation type="list" allowBlank="1" showInputMessage="1" showErrorMessage="1" prompt="5" sqref="AE4001:AE4037 AE11:AE797" xr:uid="{00000000-0002-0000-0000-000017000000}">
      <formula1>Состояние</formula1>
    </dataValidation>
    <dataValidation type="list" allowBlank="1" showInputMessage="1" showErrorMessage="1" prompt="6" sqref="AF4001:AF4037 AF11:AF798" xr:uid="{00000000-0002-0000-0000-000018000000}">
      <formula1>Состояние</formula1>
    </dataValidation>
    <dataValidation type="list" allowBlank="1" showInputMessage="1" showErrorMessage="1" prompt="7" sqref="AG4001:AG4037 AG11:AG797" xr:uid="{00000000-0002-0000-0000-000019000000}">
      <formula1>Состояние</formula1>
    </dataValidation>
    <dataValidation type="list" allowBlank="1" showInputMessage="1" showErrorMessage="1" prompt="12" sqref="AI4001:AI4037 AI11:AI797" xr:uid="{00000000-0002-0000-0000-00001A000000}">
      <formula1>Состояние</formula1>
    </dataValidation>
    <dataValidation type="list" allowBlank="1" showInputMessage="1" showErrorMessage="1" prompt="13" sqref="AJ4001:AJ4037 AJ11:AJ797" xr:uid="{00000000-0002-0000-0000-00001B000000}">
      <formula1>Состояние</formula1>
    </dataValidation>
    <dataValidation type="list" allowBlank="1" showInputMessage="1" showErrorMessage="1" prompt="14" sqref="AK4001:AK4037 AK11:AK797" xr:uid="{00000000-0002-0000-0000-00001C000000}">
      <formula1>Состояние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>
    <tabColor theme="5" tint="0.79998168889431442"/>
  </sheetPr>
  <dimension ref="A1:FZ57"/>
  <sheetViews>
    <sheetView topLeftCell="CI4" zoomScale="85" zoomScaleNormal="85" workbookViewId="0">
      <selection activeCell="DM28" sqref="DM28"/>
    </sheetView>
  </sheetViews>
  <sheetFormatPr defaultColWidth="15" defaultRowHeight="15" outlineLevelCol="2" x14ac:dyDescent="0.25"/>
  <cols>
    <col min="1" max="8" width="15" style="1" hidden="1" customWidth="1" outlineLevel="1"/>
    <col min="9" max="12" width="15" style="1" hidden="1" customWidth="1" outlineLevel="2"/>
    <col min="13" max="13" width="15" style="1" collapsed="1"/>
    <col min="14" max="15" width="15" style="1" hidden="1" customWidth="1" outlineLevel="1"/>
    <col min="16" max="16" width="21" style="1" hidden="1" customWidth="1" outlineLevel="1"/>
    <col min="17" max="21" width="15" style="1" hidden="1" customWidth="1" outlineLevel="1"/>
    <col min="22" max="25" width="15" style="1" hidden="1" customWidth="1" outlineLevel="2"/>
    <col min="26" max="26" width="15" style="1" collapsed="1"/>
    <col min="27" max="34" width="15" style="1" hidden="1" customWidth="1" outlineLevel="1"/>
    <col min="35" max="38" width="15" style="1" hidden="1" customWidth="1" outlineLevel="2"/>
    <col min="39" max="39" width="15" style="1" collapsed="1"/>
    <col min="40" max="47" width="15" style="1" hidden="1" customWidth="1" outlineLevel="1"/>
    <col min="48" max="51" width="15" style="1" hidden="1" customWidth="1" outlineLevel="2"/>
    <col min="52" max="52" width="15" style="1" collapsed="1"/>
    <col min="53" max="57" width="15" style="84" hidden="1" customWidth="1" outlineLevel="1"/>
    <col min="58" max="60" width="15" style="1" hidden="1" customWidth="1" outlineLevel="1"/>
    <col min="61" max="64" width="15" style="1" hidden="1" customWidth="1" outlineLevel="2"/>
    <col min="65" max="65" width="15" style="1" collapsed="1"/>
    <col min="66" max="73" width="15" style="1" hidden="1" customWidth="1" outlineLevel="1"/>
    <col min="74" max="77" width="15" style="1" hidden="1" customWidth="1" outlineLevel="2"/>
    <col min="78" max="78" width="15" style="1" collapsed="1"/>
    <col min="79" max="80" width="15" style="1" customWidth="1" outlineLevel="1"/>
    <col min="81" max="81" width="11.85546875" style="1" customWidth="1" outlineLevel="1"/>
    <col min="82" max="82" width="15" style="1" customWidth="1" outlineLevel="1"/>
    <col min="83" max="83" width="15.140625" style="1" customWidth="1" outlineLevel="1"/>
    <col min="84" max="86" width="15" style="1" customWidth="1" outlineLevel="1"/>
    <col min="87" max="90" width="15" style="1" customWidth="1" outlineLevel="2"/>
    <col min="91" max="91" width="15" style="1"/>
    <col min="92" max="96" width="15" style="1" hidden="1" customWidth="1" outlineLevel="1"/>
    <col min="97" max="99" width="14.7109375" style="1" hidden="1" customWidth="1" outlineLevel="1"/>
    <col min="100" max="103" width="15" style="1" hidden="1" customWidth="1" outlineLevel="2"/>
    <col min="104" max="104" width="15" style="1" collapsed="1"/>
    <col min="105" max="112" width="15" style="1" hidden="1" customWidth="1" outlineLevel="1"/>
    <col min="113" max="116" width="15" style="1" hidden="1" customWidth="1" outlineLevel="2"/>
    <col min="117" max="117" width="15" style="1" collapsed="1"/>
    <col min="118" max="125" width="15" style="1" hidden="1" customWidth="1" outlineLevel="1"/>
    <col min="126" max="129" width="15" style="1" hidden="1" customWidth="1" outlineLevel="2"/>
    <col min="130" max="130" width="15" style="1" collapsed="1"/>
    <col min="131" max="138" width="15" style="1" customWidth="1" outlineLevel="1"/>
    <col min="139" max="142" width="15" style="1" customWidth="1" outlineLevel="2"/>
    <col min="143" max="143" width="15" style="1"/>
    <col min="144" max="151" width="15" style="1" hidden="1" customWidth="1" outlineLevel="1"/>
    <col min="152" max="155" width="15" style="1" hidden="1" customWidth="1" outlineLevel="2"/>
    <col min="156" max="156" width="15" style="1" collapsed="1"/>
    <col min="157" max="161" width="15" style="84" hidden="1" customWidth="1" outlineLevel="1"/>
    <col min="162" max="164" width="15" style="1" hidden="1" customWidth="1" outlineLevel="1"/>
    <col min="165" max="168" width="15" style="1" hidden="1" customWidth="1" outlineLevel="2"/>
    <col min="169" max="169" width="15" style="1" collapsed="1"/>
    <col min="170" max="177" width="15" style="1" hidden="1" customWidth="1" outlineLevel="1"/>
    <col min="178" max="181" width="15" style="1" hidden="1" customWidth="1" outlineLevel="2"/>
    <col min="182" max="182" width="15" style="1" collapsed="1"/>
    <col min="183" max="16384" width="15" style="1"/>
  </cols>
  <sheetData>
    <row r="1" spans="1:182" s="37" customFormat="1" ht="23.25" x14ac:dyDescent="0.25">
      <c r="A1" s="16"/>
      <c r="B1" s="16"/>
      <c r="C1" s="16"/>
      <c r="D1" s="16"/>
      <c r="E1" s="16"/>
      <c r="F1" s="16"/>
      <c r="G1" s="16"/>
      <c r="H1" s="3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3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 t="s">
        <v>286</v>
      </c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83"/>
      <c r="BB1" s="83"/>
      <c r="BC1" s="83"/>
      <c r="BD1" s="83"/>
      <c r="BE1" s="83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83"/>
      <c r="FB1" s="83"/>
      <c r="FC1" s="83"/>
      <c r="FD1" s="83"/>
      <c r="FE1" s="83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</row>
    <row r="2" spans="1:182" x14ac:dyDescent="0.25">
      <c r="H2" s="34"/>
      <c r="U2" s="34"/>
    </row>
    <row r="3" spans="1:182" s="35" customFormat="1" ht="21" x14ac:dyDescent="0.35">
      <c r="A3" s="32" t="s">
        <v>13</v>
      </c>
      <c r="B3" s="32"/>
      <c r="C3" s="32"/>
      <c r="D3" s="32"/>
      <c r="E3" s="32"/>
      <c r="F3" s="41"/>
      <c r="G3" s="41"/>
      <c r="H3" s="41"/>
      <c r="I3" s="41"/>
      <c r="J3" s="41"/>
      <c r="K3" s="41"/>
      <c r="L3" s="41"/>
      <c r="M3" s="32" t="str">
        <f>A3</f>
        <v>ГПА № 1</v>
      </c>
      <c r="N3" s="32" t="s">
        <v>214</v>
      </c>
      <c r="O3" s="32"/>
      <c r="P3" s="32"/>
      <c r="Q3" s="32"/>
      <c r="R3" s="32"/>
      <c r="S3" s="41"/>
      <c r="T3" s="41"/>
      <c r="U3" s="41"/>
      <c r="V3" s="41"/>
      <c r="W3" s="41"/>
      <c r="X3" s="41"/>
      <c r="Y3" s="41"/>
      <c r="Z3" s="32" t="str">
        <f>N3</f>
        <v>ГПА № 2</v>
      </c>
      <c r="AA3" s="32" t="s">
        <v>14</v>
      </c>
      <c r="AB3" s="32"/>
      <c r="AC3" s="32"/>
      <c r="AD3" s="32"/>
      <c r="AE3" s="32"/>
      <c r="AF3" s="41"/>
      <c r="AG3" s="41"/>
      <c r="AH3" s="41" t="s">
        <v>285</v>
      </c>
      <c r="AI3" s="41"/>
      <c r="AJ3" s="41"/>
      <c r="AK3" s="41"/>
      <c r="AL3" s="41"/>
      <c r="AM3" s="32" t="str">
        <f>AA3</f>
        <v>ГПА № 3</v>
      </c>
      <c r="AN3" s="32" t="s">
        <v>15</v>
      </c>
      <c r="AO3" s="32"/>
      <c r="AP3" s="32"/>
      <c r="AQ3" s="32"/>
      <c r="AR3" s="32"/>
      <c r="AS3" s="41"/>
      <c r="AT3" s="41"/>
      <c r="AU3" s="41"/>
      <c r="AV3" s="41"/>
      <c r="AW3" s="41"/>
      <c r="AX3" s="41"/>
      <c r="AY3" s="41"/>
      <c r="AZ3" s="32" t="str">
        <f>AN3</f>
        <v>ГПА № 4</v>
      </c>
      <c r="BA3" s="32" t="s">
        <v>16</v>
      </c>
      <c r="BB3" s="32"/>
      <c r="BC3" s="32"/>
      <c r="BD3" s="32"/>
      <c r="BE3" s="32"/>
      <c r="BF3" s="41"/>
      <c r="BG3" s="41"/>
      <c r="BH3" s="41"/>
      <c r="BI3" s="41"/>
      <c r="BJ3" s="41"/>
      <c r="BK3" s="41"/>
      <c r="BL3" s="41"/>
      <c r="BM3" s="32" t="str">
        <f>BA3</f>
        <v>ГПА № 5</v>
      </c>
      <c r="BN3" s="32" t="s">
        <v>17</v>
      </c>
      <c r="BO3" s="32"/>
      <c r="BP3" s="32"/>
      <c r="BQ3" s="32"/>
      <c r="BR3" s="32"/>
      <c r="BS3" s="41"/>
      <c r="BT3" s="41"/>
      <c r="BU3" s="41"/>
      <c r="BV3" s="41"/>
      <c r="BW3" s="41"/>
      <c r="BX3" s="41"/>
      <c r="BY3" s="41"/>
      <c r="BZ3" s="32" t="str">
        <f>BN3</f>
        <v>ГПА № 6</v>
      </c>
      <c r="CA3" s="32" t="s">
        <v>18</v>
      </c>
      <c r="CB3" s="32"/>
      <c r="CC3" s="32"/>
      <c r="CD3" s="32"/>
      <c r="CE3" s="32"/>
      <c r="CF3" s="41"/>
      <c r="CG3" s="41"/>
      <c r="CH3" s="41"/>
      <c r="CI3" s="41"/>
      <c r="CJ3" s="41"/>
      <c r="CK3" s="41"/>
      <c r="CL3" s="41"/>
      <c r="CM3" s="32" t="str">
        <f>CA3</f>
        <v>ГПА № 7</v>
      </c>
      <c r="CN3" s="32" t="s">
        <v>19</v>
      </c>
      <c r="CO3" s="32"/>
      <c r="CP3" s="32"/>
      <c r="CQ3" s="32"/>
      <c r="CR3" s="32"/>
      <c r="CS3" s="41"/>
      <c r="CT3" s="41"/>
      <c r="CU3" s="41"/>
      <c r="CV3" s="41"/>
      <c r="CW3" s="41"/>
      <c r="CX3" s="41"/>
      <c r="CY3" s="41"/>
      <c r="CZ3" s="32" t="str">
        <f>CN3</f>
        <v>ГПА № 8</v>
      </c>
      <c r="DA3" s="32" t="s">
        <v>20</v>
      </c>
      <c r="DB3" s="32"/>
      <c r="DC3" s="32"/>
      <c r="DD3" s="32"/>
      <c r="DE3" s="32"/>
      <c r="DF3" s="41"/>
      <c r="DG3" s="41"/>
      <c r="DH3" s="41"/>
      <c r="DI3" s="41"/>
      <c r="DJ3" s="41"/>
      <c r="DK3" s="41"/>
      <c r="DL3" s="41"/>
      <c r="DM3" s="32" t="str">
        <f>DA3</f>
        <v>ГПА № 9</v>
      </c>
      <c r="DN3" s="32" t="s">
        <v>21</v>
      </c>
      <c r="DO3" s="32"/>
      <c r="DP3" s="32"/>
      <c r="DQ3" s="32"/>
      <c r="DR3" s="32"/>
      <c r="DS3" s="41"/>
      <c r="DT3" s="41"/>
      <c r="DU3" s="41"/>
      <c r="DV3" s="41"/>
      <c r="DW3" s="41"/>
      <c r="DX3" s="41"/>
      <c r="DY3" s="41"/>
      <c r="DZ3" s="32" t="str">
        <f>DN3</f>
        <v>ГПА № 10</v>
      </c>
      <c r="EA3" s="32" t="s">
        <v>22</v>
      </c>
      <c r="EB3" s="32"/>
      <c r="EC3" s="32"/>
      <c r="ED3" s="32"/>
      <c r="EE3" s="32"/>
      <c r="EF3" s="41"/>
      <c r="EG3" s="41"/>
      <c r="EH3" s="41"/>
      <c r="EI3" s="41"/>
      <c r="EJ3" s="41"/>
      <c r="EK3" s="41"/>
      <c r="EL3" s="41"/>
      <c r="EM3" s="32" t="str">
        <f>EA3</f>
        <v>ГПА № 11</v>
      </c>
      <c r="EN3" s="32" t="s">
        <v>23</v>
      </c>
      <c r="EO3" s="32"/>
      <c r="EP3" s="32"/>
      <c r="EQ3" s="32"/>
      <c r="ER3" s="32"/>
      <c r="ES3" s="41"/>
      <c r="ET3" s="41"/>
      <c r="EU3" s="41"/>
      <c r="EV3" s="41"/>
      <c r="EW3" s="41"/>
      <c r="EX3" s="41"/>
      <c r="EY3" s="41"/>
      <c r="EZ3" s="32" t="str">
        <f>EN3</f>
        <v>ГПА № 12</v>
      </c>
      <c r="FA3" s="32" t="s">
        <v>24</v>
      </c>
      <c r="FB3" s="32"/>
      <c r="FC3" s="32"/>
      <c r="FD3" s="32"/>
      <c r="FE3" s="32"/>
      <c r="FF3" s="41"/>
      <c r="FG3" s="41"/>
      <c r="FH3" s="41"/>
      <c r="FI3" s="41"/>
      <c r="FJ3" s="41"/>
      <c r="FK3" s="41"/>
      <c r="FL3" s="41"/>
      <c r="FM3" s="32" t="str">
        <f>FA3</f>
        <v>ГПА № 13</v>
      </c>
      <c r="FN3" s="32" t="s">
        <v>25</v>
      </c>
      <c r="FO3" s="32"/>
      <c r="FP3" s="32"/>
      <c r="FQ3" s="32"/>
      <c r="FR3" s="32"/>
      <c r="FS3" s="41"/>
      <c r="FT3" s="41"/>
      <c r="FU3" s="41"/>
      <c r="FV3" s="41"/>
      <c r="FW3" s="41"/>
      <c r="FX3" s="41"/>
      <c r="FY3" s="41"/>
      <c r="FZ3" s="32" t="str">
        <f>FN3</f>
        <v>ГПА № 14</v>
      </c>
    </row>
    <row r="4" spans="1:182" s="3" customFormat="1" ht="14.25" customHeight="1" x14ac:dyDescent="0.25">
      <c r="A4" s="15" t="s">
        <v>87</v>
      </c>
      <c r="B4" s="15" t="s">
        <v>88</v>
      </c>
      <c r="C4" s="15" t="s">
        <v>86</v>
      </c>
      <c r="D4" s="15" t="s">
        <v>85</v>
      </c>
      <c r="E4" s="15" t="s">
        <v>43</v>
      </c>
      <c r="F4" s="15" t="s">
        <v>40</v>
      </c>
      <c r="G4" s="15" t="s">
        <v>39</v>
      </c>
      <c r="H4" s="15" t="s">
        <v>46</v>
      </c>
      <c r="I4" s="15" t="s">
        <v>90</v>
      </c>
      <c r="J4" s="15" t="s">
        <v>196</v>
      </c>
      <c r="K4" s="15" t="s">
        <v>91</v>
      </c>
      <c r="L4" s="15" t="s">
        <v>43</v>
      </c>
      <c r="M4" s="15"/>
      <c r="N4" s="15" t="s">
        <v>87</v>
      </c>
      <c r="O4" s="15" t="s">
        <v>88</v>
      </c>
      <c r="P4" s="15" t="s">
        <v>86</v>
      </c>
      <c r="Q4" s="15" t="s">
        <v>85</v>
      </c>
      <c r="R4" s="15" t="s">
        <v>43</v>
      </c>
      <c r="S4" s="15" t="s">
        <v>40</v>
      </c>
      <c r="T4" s="15" t="s">
        <v>39</v>
      </c>
      <c r="U4" s="15" t="s">
        <v>46</v>
      </c>
      <c r="V4" s="15" t="s">
        <v>90</v>
      </c>
      <c r="W4" s="15" t="s">
        <v>196</v>
      </c>
      <c r="X4" s="15" t="s">
        <v>91</v>
      </c>
      <c r="Y4" s="15" t="s">
        <v>43</v>
      </c>
      <c r="Z4" s="15"/>
      <c r="AA4" s="15" t="s">
        <v>87</v>
      </c>
      <c r="AB4" s="15" t="s">
        <v>88</v>
      </c>
      <c r="AC4" s="15" t="s">
        <v>86</v>
      </c>
      <c r="AD4" s="15" t="s">
        <v>85</v>
      </c>
      <c r="AE4" s="15" t="s">
        <v>43</v>
      </c>
      <c r="AF4" s="15" t="s">
        <v>40</v>
      </c>
      <c r="AG4" s="15" t="s">
        <v>39</v>
      </c>
      <c r="AH4" s="15" t="s">
        <v>46</v>
      </c>
      <c r="AI4" s="15" t="s">
        <v>90</v>
      </c>
      <c r="AJ4" s="15" t="s">
        <v>196</v>
      </c>
      <c r="AK4" s="15" t="s">
        <v>91</v>
      </c>
      <c r="AL4" s="15" t="s">
        <v>43</v>
      </c>
      <c r="AM4" s="15"/>
      <c r="AN4" s="15" t="s">
        <v>87</v>
      </c>
      <c r="AO4" s="15" t="s">
        <v>88</v>
      </c>
      <c r="AP4" s="15" t="s">
        <v>86</v>
      </c>
      <c r="AQ4" s="15" t="s">
        <v>85</v>
      </c>
      <c r="AR4" s="15" t="s">
        <v>43</v>
      </c>
      <c r="AS4" s="15" t="s">
        <v>40</v>
      </c>
      <c r="AT4" s="15" t="s">
        <v>39</v>
      </c>
      <c r="AU4" s="15" t="s">
        <v>46</v>
      </c>
      <c r="AV4" s="15" t="s">
        <v>90</v>
      </c>
      <c r="AW4" s="15" t="s">
        <v>196</v>
      </c>
      <c r="AX4" s="15" t="s">
        <v>91</v>
      </c>
      <c r="AY4" s="15" t="s">
        <v>43</v>
      </c>
      <c r="AZ4" s="15"/>
      <c r="BA4" s="43" t="s">
        <v>87</v>
      </c>
      <c r="BB4" s="43" t="s">
        <v>88</v>
      </c>
      <c r="BC4" s="43" t="s">
        <v>86</v>
      </c>
      <c r="BD4" s="43" t="s">
        <v>85</v>
      </c>
      <c r="BE4" s="43" t="s">
        <v>43</v>
      </c>
      <c r="BF4" s="15" t="s">
        <v>40</v>
      </c>
      <c r="BG4" s="15" t="s">
        <v>39</v>
      </c>
      <c r="BH4" s="15" t="s">
        <v>46</v>
      </c>
      <c r="BI4" s="15" t="s">
        <v>90</v>
      </c>
      <c r="BJ4" s="15" t="s">
        <v>196</v>
      </c>
      <c r="BK4" s="15" t="s">
        <v>91</v>
      </c>
      <c r="BL4" s="15" t="s">
        <v>43</v>
      </c>
      <c r="BM4" s="15"/>
      <c r="BN4" s="15" t="s">
        <v>87</v>
      </c>
      <c r="BO4" s="15" t="s">
        <v>88</v>
      </c>
      <c r="BP4" s="15" t="s">
        <v>86</v>
      </c>
      <c r="BQ4" s="15" t="s">
        <v>85</v>
      </c>
      <c r="BR4" s="15" t="s">
        <v>43</v>
      </c>
      <c r="BS4" s="15" t="s">
        <v>40</v>
      </c>
      <c r="BT4" s="15" t="s">
        <v>39</v>
      </c>
      <c r="BU4" s="15" t="s">
        <v>46</v>
      </c>
      <c r="BV4" s="15" t="s">
        <v>90</v>
      </c>
      <c r="BW4" s="15" t="s">
        <v>196</v>
      </c>
      <c r="BX4" s="15" t="s">
        <v>91</v>
      </c>
      <c r="BY4" s="15" t="s">
        <v>43</v>
      </c>
      <c r="BZ4" s="15"/>
      <c r="CA4" s="15" t="s">
        <v>87</v>
      </c>
      <c r="CB4" s="15" t="s">
        <v>88</v>
      </c>
      <c r="CC4" s="15" t="s">
        <v>86</v>
      </c>
      <c r="CD4" s="15" t="s">
        <v>85</v>
      </c>
      <c r="CE4" s="15" t="s">
        <v>43</v>
      </c>
      <c r="CF4" s="15" t="s">
        <v>40</v>
      </c>
      <c r="CG4" s="15" t="s">
        <v>39</v>
      </c>
      <c r="CH4" s="15" t="s">
        <v>46</v>
      </c>
      <c r="CI4" s="15" t="s">
        <v>90</v>
      </c>
      <c r="CJ4" s="15" t="s">
        <v>196</v>
      </c>
      <c r="CK4" s="15" t="s">
        <v>91</v>
      </c>
      <c r="CL4" s="15" t="s">
        <v>43</v>
      </c>
      <c r="CM4" s="15"/>
      <c r="CN4" s="15" t="s">
        <v>87</v>
      </c>
      <c r="CO4" s="15" t="s">
        <v>88</v>
      </c>
      <c r="CP4" s="15" t="s">
        <v>86</v>
      </c>
      <c r="CQ4" s="15" t="s">
        <v>85</v>
      </c>
      <c r="CR4" s="15" t="s">
        <v>43</v>
      </c>
      <c r="CS4" s="15" t="s">
        <v>40</v>
      </c>
      <c r="CT4" s="15" t="s">
        <v>39</v>
      </c>
      <c r="CU4" s="15" t="s">
        <v>46</v>
      </c>
      <c r="CV4" s="15" t="s">
        <v>90</v>
      </c>
      <c r="CW4" s="15" t="s">
        <v>196</v>
      </c>
      <c r="CX4" s="15" t="s">
        <v>91</v>
      </c>
      <c r="CY4" s="15" t="s">
        <v>43</v>
      </c>
      <c r="CZ4" s="15"/>
      <c r="DA4" s="15" t="s">
        <v>87</v>
      </c>
      <c r="DB4" s="15" t="s">
        <v>88</v>
      </c>
      <c r="DC4" s="15" t="s">
        <v>86</v>
      </c>
      <c r="DD4" s="15" t="s">
        <v>85</v>
      </c>
      <c r="DE4" s="15" t="s">
        <v>43</v>
      </c>
      <c r="DF4" s="15" t="s">
        <v>40</v>
      </c>
      <c r="DG4" s="15" t="s">
        <v>39</v>
      </c>
      <c r="DH4" s="15" t="s">
        <v>46</v>
      </c>
      <c r="DI4" s="15" t="s">
        <v>90</v>
      </c>
      <c r="DJ4" s="15" t="s">
        <v>196</v>
      </c>
      <c r="DK4" s="15" t="s">
        <v>91</v>
      </c>
      <c r="DL4" s="15" t="s">
        <v>43</v>
      </c>
      <c r="DM4" s="15"/>
      <c r="DN4" s="15" t="s">
        <v>87</v>
      </c>
      <c r="DO4" s="15" t="s">
        <v>88</v>
      </c>
      <c r="DP4" s="15" t="s">
        <v>86</v>
      </c>
      <c r="DQ4" s="15" t="s">
        <v>85</v>
      </c>
      <c r="DR4" s="15" t="s">
        <v>43</v>
      </c>
      <c r="DS4" s="15" t="s">
        <v>40</v>
      </c>
      <c r="DT4" s="15" t="s">
        <v>39</v>
      </c>
      <c r="DU4" s="15" t="s">
        <v>46</v>
      </c>
      <c r="DV4" s="15" t="s">
        <v>90</v>
      </c>
      <c r="DW4" s="15" t="s">
        <v>196</v>
      </c>
      <c r="DX4" s="15" t="s">
        <v>91</v>
      </c>
      <c r="DY4" s="15" t="s">
        <v>43</v>
      </c>
      <c r="DZ4" s="15"/>
      <c r="EA4" s="15" t="s">
        <v>87</v>
      </c>
      <c r="EB4" s="15" t="s">
        <v>88</v>
      </c>
      <c r="EC4" s="15" t="s">
        <v>86</v>
      </c>
      <c r="ED4" s="15" t="s">
        <v>85</v>
      </c>
      <c r="EE4" s="15" t="s">
        <v>43</v>
      </c>
      <c r="EF4" s="15" t="s">
        <v>40</v>
      </c>
      <c r="EG4" s="15" t="s">
        <v>39</v>
      </c>
      <c r="EH4" s="15" t="s">
        <v>46</v>
      </c>
      <c r="EI4" s="15" t="s">
        <v>90</v>
      </c>
      <c r="EJ4" s="15" t="s">
        <v>196</v>
      </c>
      <c r="EK4" s="15" t="s">
        <v>91</v>
      </c>
      <c r="EL4" s="15" t="s">
        <v>43</v>
      </c>
      <c r="EM4" s="15"/>
      <c r="EN4" s="15" t="s">
        <v>87</v>
      </c>
      <c r="EO4" s="15" t="s">
        <v>88</v>
      </c>
      <c r="EP4" s="15" t="s">
        <v>86</v>
      </c>
      <c r="EQ4" s="15" t="s">
        <v>85</v>
      </c>
      <c r="ER4" s="15" t="s">
        <v>43</v>
      </c>
      <c r="ES4" s="15" t="s">
        <v>40</v>
      </c>
      <c r="ET4" s="15" t="s">
        <v>39</v>
      </c>
      <c r="EU4" s="15" t="s">
        <v>46</v>
      </c>
      <c r="EV4" s="15" t="s">
        <v>90</v>
      </c>
      <c r="EW4" s="15" t="s">
        <v>196</v>
      </c>
      <c r="EX4" s="15" t="s">
        <v>91</v>
      </c>
      <c r="EY4" s="15" t="s">
        <v>43</v>
      </c>
      <c r="EZ4" s="15"/>
      <c r="FA4" s="43" t="s">
        <v>87</v>
      </c>
      <c r="FB4" s="43" t="s">
        <v>88</v>
      </c>
      <c r="FC4" s="43" t="s">
        <v>86</v>
      </c>
      <c r="FD4" s="43" t="s">
        <v>85</v>
      </c>
      <c r="FE4" s="43" t="s">
        <v>43</v>
      </c>
      <c r="FF4" s="15" t="s">
        <v>40</v>
      </c>
      <c r="FG4" s="15" t="s">
        <v>39</v>
      </c>
      <c r="FH4" s="15" t="s">
        <v>46</v>
      </c>
      <c r="FI4" s="15" t="s">
        <v>90</v>
      </c>
      <c r="FJ4" s="15" t="s">
        <v>196</v>
      </c>
      <c r="FK4" s="15" t="s">
        <v>91</v>
      </c>
      <c r="FL4" s="15" t="s">
        <v>43</v>
      </c>
      <c r="FM4" s="15"/>
      <c r="FN4" s="15" t="s">
        <v>87</v>
      </c>
      <c r="FO4" s="15" t="s">
        <v>88</v>
      </c>
      <c r="FP4" s="15" t="s">
        <v>86</v>
      </c>
      <c r="FQ4" s="15" t="s">
        <v>85</v>
      </c>
      <c r="FR4" s="15" t="s">
        <v>43</v>
      </c>
      <c r="FS4" s="15" t="s">
        <v>40</v>
      </c>
      <c r="FT4" s="15" t="s">
        <v>39</v>
      </c>
      <c r="FU4" s="15" t="s">
        <v>46</v>
      </c>
      <c r="FV4" s="15" t="s">
        <v>90</v>
      </c>
      <c r="FW4" s="15" t="s">
        <v>196</v>
      </c>
      <c r="FX4" s="15" t="s">
        <v>91</v>
      </c>
      <c r="FY4" s="15" t="s">
        <v>43</v>
      </c>
      <c r="FZ4" s="15"/>
    </row>
    <row r="5" spans="1:182" s="3" customFormat="1" ht="30" x14ac:dyDescent="0.25">
      <c r="A5" s="15" t="s">
        <v>96</v>
      </c>
      <c r="B5" s="15" t="s">
        <v>216</v>
      </c>
      <c r="C5" s="15" t="s">
        <v>0</v>
      </c>
      <c r="D5" s="15" t="s">
        <v>83</v>
      </c>
      <c r="E5" s="15" t="s">
        <v>79</v>
      </c>
      <c r="F5" s="15" t="s">
        <v>84</v>
      </c>
      <c r="G5" s="15" t="s">
        <v>82</v>
      </c>
      <c r="H5" s="15" t="s">
        <v>237</v>
      </c>
      <c r="I5" s="15" t="s">
        <v>92</v>
      </c>
      <c r="J5" s="15" t="s">
        <v>94</v>
      </c>
      <c r="K5" s="15" t="s">
        <v>95</v>
      </c>
      <c r="L5" s="15" t="s">
        <v>47</v>
      </c>
      <c r="M5" s="15"/>
      <c r="N5" s="15" t="s">
        <v>97</v>
      </c>
      <c r="O5" s="15" t="s">
        <v>215</v>
      </c>
      <c r="P5" s="15" t="s">
        <v>1</v>
      </c>
      <c r="Q5" s="15" t="s">
        <v>99</v>
      </c>
      <c r="R5" s="15" t="s">
        <v>80</v>
      </c>
      <c r="S5" s="15" t="s">
        <v>100</v>
      </c>
      <c r="T5" s="15" t="s">
        <v>101</v>
      </c>
      <c r="U5" s="15" t="s">
        <v>238</v>
      </c>
      <c r="V5" s="15" t="s">
        <v>93</v>
      </c>
      <c r="W5" s="15" t="s">
        <v>102</v>
      </c>
      <c r="X5" s="15" t="s">
        <v>103</v>
      </c>
      <c r="Y5" s="15" t="s">
        <v>98</v>
      </c>
      <c r="Z5" s="15"/>
      <c r="AA5" s="15" t="s">
        <v>104</v>
      </c>
      <c r="AB5" s="15" t="s">
        <v>217</v>
      </c>
      <c r="AC5" s="15" t="s">
        <v>2</v>
      </c>
      <c r="AD5" s="15" t="s">
        <v>106</v>
      </c>
      <c r="AE5" s="15" t="s">
        <v>81</v>
      </c>
      <c r="AF5" s="15" t="s">
        <v>107</v>
      </c>
      <c r="AG5" s="15" t="s">
        <v>108</v>
      </c>
      <c r="AH5" s="15" t="s">
        <v>239</v>
      </c>
      <c r="AI5" s="15" t="s">
        <v>109</v>
      </c>
      <c r="AJ5" s="15" t="s">
        <v>110</v>
      </c>
      <c r="AK5" s="15" t="s">
        <v>111</v>
      </c>
      <c r="AL5" s="15" t="s">
        <v>105</v>
      </c>
      <c r="AM5" s="15"/>
      <c r="AN5" s="15" t="s">
        <v>197</v>
      </c>
      <c r="AO5" s="15" t="s">
        <v>218</v>
      </c>
      <c r="AP5" s="15" t="s">
        <v>199</v>
      </c>
      <c r="AQ5" s="15" t="s">
        <v>200</v>
      </c>
      <c r="AR5" s="15" t="s">
        <v>201</v>
      </c>
      <c r="AS5" s="15" t="s">
        <v>202</v>
      </c>
      <c r="AT5" s="15" t="s">
        <v>203</v>
      </c>
      <c r="AU5" s="15" t="s">
        <v>240</v>
      </c>
      <c r="AV5" s="15" t="s">
        <v>204</v>
      </c>
      <c r="AW5" s="15" t="s">
        <v>205</v>
      </c>
      <c r="AX5" s="15" t="s">
        <v>206</v>
      </c>
      <c r="AY5" s="15" t="s">
        <v>198</v>
      </c>
      <c r="AZ5" s="15"/>
      <c r="BA5" s="43" t="s">
        <v>112</v>
      </c>
      <c r="BB5" s="43" t="s">
        <v>228</v>
      </c>
      <c r="BC5" s="43" t="s">
        <v>3</v>
      </c>
      <c r="BD5" s="43" t="s">
        <v>114</v>
      </c>
      <c r="BE5" s="43" t="s">
        <v>115</v>
      </c>
      <c r="BF5" s="15" t="s">
        <v>116</v>
      </c>
      <c r="BG5" s="15" t="s">
        <v>117</v>
      </c>
      <c r="BH5" s="15" t="s">
        <v>241</v>
      </c>
      <c r="BI5" s="15" t="s">
        <v>118</v>
      </c>
      <c r="BJ5" s="15" t="s">
        <v>119</v>
      </c>
      <c r="BK5" s="15" t="s">
        <v>120</v>
      </c>
      <c r="BL5" s="15" t="s">
        <v>113</v>
      </c>
      <c r="BM5" s="15"/>
      <c r="BN5" s="15" t="s">
        <v>121</v>
      </c>
      <c r="BO5" s="15" t="s">
        <v>227</v>
      </c>
      <c r="BP5" s="15" t="s">
        <v>4</v>
      </c>
      <c r="BQ5" s="15" t="s">
        <v>123</v>
      </c>
      <c r="BR5" s="15" t="s">
        <v>124</v>
      </c>
      <c r="BS5" s="15" t="s">
        <v>125</v>
      </c>
      <c r="BT5" s="15" t="s">
        <v>126</v>
      </c>
      <c r="BU5" s="15" t="s">
        <v>242</v>
      </c>
      <c r="BV5" s="15" t="s">
        <v>127</v>
      </c>
      <c r="BW5" s="15" t="s">
        <v>128</v>
      </c>
      <c r="BX5" s="15" t="s">
        <v>129</v>
      </c>
      <c r="BY5" s="15" t="s">
        <v>122</v>
      </c>
      <c r="BZ5" s="15"/>
      <c r="CA5" s="15" t="s">
        <v>130</v>
      </c>
      <c r="CB5" s="15" t="s">
        <v>226</v>
      </c>
      <c r="CC5" s="15" t="s">
        <v>5</v>
      </c>
      <c r="CD5" s="15" t="s">
        <v>132</v>
      </c>
      <c r="CE5" s="15" t="s">
        <v>133</v>
      </c>
      <c r="CF5" s="15" t="s">
        <v>134</v>
      </c>
      <c r="CG5" s="15" t="s">
        <v>135</v>
      </c>
      <c r="CH5" s="15" t="s">
        <v>243</v>
      </c>
      <c r="CI5" s="15" t="s">
        <v>136</v>
      </c>
      <c r="CJ5" s="15" t="s">
        <v>137</v>
      </c>
      <c r="CK5" s="15" t="s">
        <v>138</v>
      </c>
      <c r="CL5" s="15" t="s">
        <v>131</v>
      </c>
      <c r="CM5" s="15"/>
      <c r="CN5" s="15" t="s">
        <v>139</v>
      </c>
      <c r="CO5" s="15" t="s">
        <v>225</v>
      </c>
      <c r="CP5" s="15" t="s">
        <v>6</v>
      </c>
      <c r="CQ5" s="15" t="s">
        <v>141</v>
      </c>
      <c r="CR5" s="15" t="s">
        <v>142</v>
      </c>
      <c r="CS5" s="15" t="s">
        <v>143</v>
      </c>
      <c r="CT5" s="15" t="s">
        <v>144</v>
      </c>
      <c r="CU5" s="15" t="s">
        <v>244</v>
      </c>
      <c r="CV5" s="15" t="s">
        <v>145</v>
      </c>
      <c r="CW5" s="15" t="s">
        <v>146</v>
      </c>
      <c r="CX5" s="15" t="s">
        <v>147</v>
      </c>
      <c r="CY5" s="15" t="s">
        <v>140</v>
      </c>
      <c r="CZ5" s="15"/>
      <c r="DA5" s="15" t="s">
        <v>148</v>
      </c>
      <c r="DB5" s="15" t="s">
        <v>224</v>
      </c>
      <c r="DC5" s="15" t="s">
        <v>7</v>
      </c>
      <c r="DD5" s="15" t="s">
        <v>150</v>
      </c>
      <c r="DE5" s="15" t="s">
        <v>151</v>
      </c>
      <c r="DF5" s="15" t="s">
        <v>152</v>
      </c>
      <c r="DG5" s="15" t="s">
        <v>153</v>
      </c>
      <c r="DH5" s="15" t="s">
        <v>245</v>
      </c>
      <c r="DI5" s="15" t="s">
        <v>154</v>
      </c>
      <c r="DJ5" s="15" t="s">
        <v>155</v>
      </c>
      <c r="DK5" s="15" t="s">
        <v>156</v>
      </c>
      <c r="DL5" s="15" t="s">
        <v>149</v>
      </c>
      <c r="DM5" s="15"/>
      <c r="DN5" s="15" t="s">
        <v>157</v>
      </c>
      <c r="DO5" s="15" t="s">
        <v>223</v>
      </c>
      <c r="DP5" s="15" t="s">
        <v>8</v>
      </c>
      <c r="DQ5" s="15" t="s">
        <v>159</v>
      </c>
      <c r="DR5" s="15" t="s">
        <v>160</v>
      </c>
      <c r="DS5" s="15" t="s">
        <v>161</v>
      </c>
      <c r="DT5" s="15" t="s">
        <v>162</v>
      </c>
      <c r="DU5" s="15" t="s">
        <v>246</v>
      </c>
      <c r="DV5" s="15" t="s">
        <v>163</v>
      </c>
      <c r="DW5" s="15" t="s">
        <v>164</v>
      </c>
      <c r="DX5" s="15" t="s">
        <v>165</v>
      </c>
      <c r="DY5" s="15" t="s">
        <v>158</v>
      </c>
      <c r="DZ5" s="15"/>
      <c r="EA5" s="15" t="s">
        <v>166</v>
      </c>
      <c r="EB5" s="15" t="s">
        <v>222</v>
      </c>
      <c r="EC5" s="15" t="s">
        <v>9</v>
      </c>
      <c r="ED5" s="15" t="s">
        <v>168</v>
      </c>
      <c r="EE5" s="15" t="s">
        <v>169</v>
      </c>
      <c r="EF5" s="15" t="s">
        <v>170</v>
      </c>
      <c r="EG5" s="15" t="s">
        <v>171</v>
      </c>
      <c r="EH5" s="15" t="s">
        <v>247</v>
      </c>
      <c r="EI5" s="15" t="s">
        <v>172</v>
      </c>
      <c r="EJ5" s="15" t="s">
        <v>173</v>
      </c>
      <c r="EK5" s="15" t="s">
        <v>174</v>
      </c>
      <c r="EL5" s="15" t="s">
        <v>167</v>
      </c>
      <c r="EM5" s="15"/>
      <c r="EN5" s="15" t="s">
        <v>175</v>
      </c>
      <c r="EO5" s="15" t="s">
        <v>221</v>
      </c>
      <c r="EP5" s="15" t="s">
        <v>10</v>
      </c>
      <c r="EQ5" s="15" t="s">
        <v>177</v>
      </c>
      <c r="ER5" s="15" t="s">
        <v>178</v>
      </c>
      <c r="ES5" s="15" t="s">
        <v>179</v>
      </c>
      <c r="ET5" s="15" t="s">
        <v>180</v>
      </c>
      <c r="EU5" s="15" t="s">
        <v>248</v>
      </c>
      <c r="EV5" s="15" t="s">
        <v>207</v>
      </c>
      <c r="EW5" s="15" t="s">
        <v>208</v>
      </c>
      <c r="EX5" s="15" t="s">
        <v>209</v>
      </c>
      <c r="EY5" s="15" t="s">
        <v>176</v>
      </c>
      <c r="EZ5" s="15"/>
      <c r="FA5" s="43" t="s">
        <v>181</v>
      </c>
      <c r="FB5" s="43" t="s">
        <v>220</v>
      </c>
      <c r="FC5" s="43" t="s">
        <v>11</v>
      </c>
      <c r="FD5" s="43" t="s">
        <v>183</v>
      </c>
      <c r="FE5" s="43" t="s">
        <v>184</v>
      </c>
      <c r="FF5" s="15" t="s">
        <v>185</v>
      </c>
      <c r="FG5" s="15" t="s">
        <v>186</v>
      </c>
      <c r="FH5" s="15" t="s">
        <v>249</v>
      </c>
      <c r="FI5" s="15" t="s">
        <v>187</v>
      </c>
      <c r="FJ5" s="15" t="s">
        <v>188</v>
      </c>
      <c r="FK5" s="15" t="s">
        <v>189</v>
      </c>
      <c r="FL5" s="15" t="s">
        <v>182</v>
      </c>
      <c r="FM5" s="15"/>
      <c r="FN5" s="15" t="s">
        <v>210</v>
      </c>
      <c r="FO5" s="15" t="s">
        <v>219</v>
      </c>
      <c r="FP5" s="15" t="s">
        <v>12</v>
      </c>
      <c r="FQ5" s="15" t="s">
        <v>191</v>
      </c>
      <c r="FR5" s="15" t="s">
        <v>192</v>
      </c>
      <c r="FS5" s="15" t="s">
        <v>193</v>
      </c>
      <c r="FT5" s="15" t="s">
        <v>194</v>
      </c>
      <c r="FU5" s="15" t="s">
        <v>250</v>
      </c>
      <c r="FV5" s="15" t="s">
        <v>211</v>
      </c>
      <c r="FW5" s="15" t="s">
        <v>212</v>
      </c>
      <c r="FX5" s="15" t="s">
        <v>213</v>
      </c>
      <c r="FY5" s="15" t="s">
        <v>190</v>
      </c>
      <c r="FZ5" s="15"/>
    </row>
    <row r="6" spans="1:182" s="169" customFormat="1" ht="15.75" x14ac:dyDescent="0.25">
      <c r="A6" s="363" t="s">
        <v>13</v>
      </c>
      <c r="B6" s="363"/>
      <c r="C6" s="363"/>
      <c r="D6" s="363"/>
      <c r="E6" s="363"/>
      <c r="F6" s="364">
        <v>0</v>
      </c>
      <c r="G6" s="364">
        <v>0</v>
      </c>
      <c r="H6" s="364">
        <v>0</v>
      </c>
      <c r="I6" s="365"/>
      <c r="J6" s="365"/>
      <c r="K6" s="365"/>
      <c r="L6" s="365"/>
      <c r="M6" s="365"/>
      <c r="N6" s="363" t="s">
        <v>214</v>
      </c>
      <c r="O6" s="363"/>
      <c r="P6" s="363"/>
      <c r="Q6" s="363"/>
      <c r="R6" s="363"/>
      <c r="S6" s="366"/>
      <c r="T6" s="366"/>
      <c r="U6" s="366">
        <v>0</v>
      </c>
      <c r="V6" s="365"/>
      <c r="W6" s="365"/>
      <c r="X6" s="365"/>
      <c r="Y6" s="365"/>
      <c r="Z6" s="259"/>
      <c r="AA6" s="363" t="s">
        <v>14</v>
      </c>
      <c r="AB6" s="363"/>
      <c r="AC6" s="363"/>
      <c r="AD6" s="363"/>
      <c r="AE6" s="259" t="str">
        <f>IF(AND(OR(AD6=("ПТО"),AD6=("ГТД"))),VLOOKUP(AB6,Стандартный_Шаблон_ТО_ГПА,2,1),"")</f>
        <v/>
      </c>
      <c r="AF6" s="364">
        <v>1500</v>
      </c>
      <c r="AG6" s="364">
        <v>1500</v>
      </c>
      <c r="AH6" s="364">
        <v>1500</v>
      </c>
      <c r="AI6" s="365"/>
      <c r="AJ6" s="365"/>
      <c r="AK6" s="365"/>
      <c r="AL6" s="365"/>
      <c r="AM6" s="365"/>
      <c r="AN6" s="363" t="s">
        <v>15</v>
      </c>
      <c r="AO6" s="363"/>
      <c r="AP6" s="363"/>
      <c r="AQ6" s="363"/>
      <c r="AR6" s="363"/>
      <c r="AS6" s="364"/>
      <c r="AT6" s="364"/>
      <c r="AU6" s="364"/>
      <c r="AV6" s="365"/>
      <c r="AW6" s="365"/>
      <c r="AX6" s="365"/>
      <c r="AY6" s="365"/>
      <c r="AZ6" s="365"/>
      <c r="BA6" s="367" t="s">
        <v>16</v>
      </c>
      <c r="BB6" s="367"/>
      <c r="BC6" s="367"/>
      <c r="BD6" s="367"/>
      <c r="BE6" s="367"/>
      <c r="BF6" s="364"/>
      <c r="BG6" s="364"/>
      <c r="BH6" s="364">
        <v>1500</v>
      </c>
      <c r="BI6" s="365"/>
      <c r="BJ6" s="365"/>
      <c r="BK6" s="365"/>
      <c r="BL6" s="365"/>
      <c r="BM6" s="365"/>
      <c r="BN6" s="363" t="s">
        <v>17</v>
      </c>
      <c r="BO6" s="363"/>
      <c r="BP6" s="363"/>
      <c r="BQ6" s="363"/>
      <c r="BR6" s="363"/>
      <c r="BS6" s="364">
        <v>1500</v>
      </c>
      <c r="BT6" s="364">
        <v>1500</v>
      </c>
      <c r="BU6" s="364">
        <v>-1500</v>
      </c>
      <c r="BV6" s="365"/>
      <c r="BW6" s="365"/>
      <c r="BX6" s="365"/>
      <c r="BY6" s="365"/>
      <c r="BZ6" s="365"/>
      <c r="CA6" s="363" t="s">
        <v>18</v>
      </c>
      <c r="CB6" s="363"/>
      <c r="CC6" s="363"/>
      <c r="CD6" s="363"/>
      <c r="CE6" s="363"/>
      <c r="CF6" s="364">
        <v>0</v>
      </c>
      <c r="CG6" s="364">
        <v>0</v>
      </c>
      <c r="CH6" s="364">
        <v>0</v>
      </c>
      <c r="CI6" s="365"/>
      <c r="CJ6" s="365"/>
      <c r="CK6" s="365"/>
      <c r="CL6" s="365"/>
      <c r="CM6" s="365"/>
      <c r="CN6" s="363" t="s">
        <v>19</v>
      </c>
      <c r="CO6" s="363"/>
      <c r="CP6" s="363"/>
      <c r="CQ6" s="363"/>
      <c r="CR6" s="363"/>
      <c r="CS6" s="364">
        <v>1500</v>
      </c>
      <c r="CT6" s="364">
        <v>1500</v>
      </c>
      <c r="CU6" s="364">
        <v>1500</v>
      </c>
      <c r="CV6" s="365"/>
      <c r="CW6" s="365"/>
      <c r="CX6" s="365"/>
      <c r="CY6" s="365"/>
      <c r="CZ6" s="365"/>
      <c r="DA6" s="363" t="s">
        <v>20</v>
      </c>
      <c r="DB6" s="363"/>
      <c r="DC6" s="363"/>
      <c r="DD6" s="363"/>
      <c r="DE6" s="363"/>
      <c r="DF6" s="364"/>
      <c r="DG6" s="364"/>
      <c r="DH6" s="364"/>
      <c r="DI6" s="365"/>
      <c r="DJ6" s="365"/>
      <c r="DK6" s="365"/>
      <c r="DL6" s="365"/>
      <c r="DM6" s="365"/>
      <c r="DN6" s="363" t="s">
        <v>21</v>
      </c>
      <c r="DO6" s="363"/>
      <c r="DP6" s="363"/>
      <c r="DQ6" s="363"/>
      <c r="DR6" s="363"/>
      <c r="DS6" s="364"/>
      <c r="DT6" s="364"/>
      <c r="DU6" s="364"/>
      <c r="DV6" s="365"/>
      <c r="DW6" s="365"/>
      <c r="DX6" s="365"/>
      <c r="DY6" s="365"/>
      <c r="DZ6" s="365"/>
      <c r="EA6" s="363" t="s">
        <v>22</v>
      </c>
      <c r="EB6" s="363"/>
      <c r="EC6" s="363"/>
      <c r="ED6" s="363"/>
      <c r="EE6" s="363"/>
      <c r="EF6" s="364"/>
      <c r="EG6" s="364"/>
      <c r="EH6" s="364"/>
      <c r="EI6" s="365"/>
      <c r="EJ6" s="365"/>
      <c r="EK6" s="365"/>
      <c r="EL6" s="365"/>
      <c r="EM6" s="365"/>
      <c r="EN6" s="363" t="s">
        <v>23</v>
      </c>
      <c r="EO6" s="363"/>
      <c r="EP6" s="363"/>
      <c r="EQ6" s="363"/>
      <c r="ER6" s="363"/>
      <c r="ES6" s="364"/>
      <c r="ET6" s="364"/>
      <c r="EU6" s="364"/>
      <c r="EV6" s="365"/>
      <c r="EW6" s="365"/>
      <c r="EX6" s="365"/>
      <c r="EY6" s="365"/>
      <c r="EZ6" s="365"/>
      <c r="FA6" s="367" t="s">
        <v>24</v>
      </c>
      <c r="FB6" s="367"/>
      <c r="FC6" s="367"/>
      <c r="FD6" s="367"/>
      <c r="FE6" s="367"/>
      <c r="FF6" s="364"/>
      <c r="FG6" s="364"/>
      <c r="FH6" s="364"/>
      <c r="FI6" s="365"/>
      <c r="FJ6" s="365"/>
      <c r="FK6" s="365"/>
      <c r="FL6" s="365"/>
      <c r="FM6" s="365"/>
      <c r="FN6" s="363" t="s">
        <v>25</v>
      </c>
      <c r="FO6" s="363"/>
      <c r="FP6" s="363"/>
      <c r="FQ6" s="363"/>
      <c r="FR6" s="363"/>
      <c r="FS6" s="364"/>
      <c r="FT6" s="364"/>
      <c r="FU6" s="364"/>
      <c r="FV6" s="365"/>
      <c r="FW6" s="365"/>
      <c r="FX6" s="365"/>
      <c r="FY6" s="365"/>
      <c r="FZ6" s="365"/>
    </row>
    <row r="7" spans="1:182" s="261" customFormat="1" ht="16.5" customHeight="1" x14ac:dyDescent="0.25">
      <c r="A7" s="262">
        <f>Старт_ГТД_1</f>
        <v>0</v>
      </c>
      <c r="B7" s="260">
        <f t="shared" ref="B7:B45" si="0">A7+Разница_ГПА_ГТД_1</f>
        <v>43722</v>
      </c>
      <c r="C7" s="260" t="str">
        <f>IF(OR(D7="ПМ",D7="ГТД"),D7,E7)&amp;IF(F7="ДС","/ДС","")&amp;IF(G7="ГК","/ГК","")&amp;IF(H7="ТР","/ТР","")</f>
        <v/>
      </c>
      <c r="D7" s="261">
        <f t="shared" ref="D7:D45" si="1">VLOOKUP(A7,Стандартный_Шаблон_ТО_ГТД,2)</f>
        <v>0</v>
      </c>
      <c r="E7" s="47" t="str">
        <f>IF(OR(IF(E6&lt;&gt;"ТО-1",0,1),IF(E6&lt;&gt;"ТО-2",0,1)),"",IF(AND(OR(D7=("ПТО"),D7=("ГТД"))),VLOOKUP(B7,Стандартный_Шаблон_ТО_ГПА,2),""))</f>
        <v/>
      </c>
      <c r="I7" s="368" t="s">
        <v>230</v>
      </c>
      <c r="J7" s="368" t="s">
        <v>230</v>
      </c>
      <c r="K7" s="368" t="s">
        <v>230</v>
      </c>
      <c r="L7" s="368" t="s">
        <v>230</v>
      </c>
      <c r="N7" s="262">
        <f>Старт_ГТД_2</f>
        <v>50000</v>
      </c>
      <c r="O7" s="260">
        <f t="shared" ref="O7:O45" si="2">N7+Разница_ГПА_ГТД_2</f>
        <v>64922</v>
      </c>
      <c r="P7" s="260" t="str">
        <f>IF(OR(Q7="ПМ",Q7="ГТД"),Q7,R7)&amp;IF(S7="ДС","/ДС","")&amp;IF(T7="ГК","/ГК","")&amp;IF(U7="ТР","/ТР","")</f>
        <v>ГТД</v>
      </c>
      <c r="Q7" s="261" t="str">
        <f>VLOOKUP(N7,Шаблон_ТО_ГТД_50,2)</f>
        <v>ГТД</v>
      </c>
      <c r="R7" s="267" t="str">
        <f t="shared" ref="R7:R45" si="3">IF(AND(OR(Q7=("ПТО"),Q7=("ГТД"))),VLOOKUP(O7+3000,Стандартный_Шаблон_ТО_ГПА,2),"")</f>
        <v>ТО1</v>
      </c>
      <c r="S7" s="261" t="str">
        <f t="array" ref="S7">IF((O7=INDEX(НГПА_2,MATCH(ДУС_финиш_2,НГПА_2+Отклонение_ДУС_2,1))),"ДУС","")</f>
        <v/>
      </c>
      <c r="T7" s="261" t="str">
        <f t="array" ref="T7">IF((O7=INDEX(НГПА_2,MATCH(ОГК_финиш_2,НГПА_2+Отклонение_ОГК_2,1))),"ОГК","")</f>
        <v/>
      </c>
      <c r="U7" s="261" t="str">
        <f>IF((O7=INDEX(НГПА_2,MATCH(Трансмиссия_финиш_2+отклонение_Т_2,НГПА_2,1))),"ТР","")</f>
        <v/>
      </c>
      <c r="V7" s="368" t="s">
        <v>230</v>
      </c>
      <c r="W7" s="368" t="s">
        <v>230</v>
      </c>
      <c r="X7" s="368" t="s">
        <v>230</v>
      </c>
      <c r="Y7" s="368" t="s">
        <v>230</v>
      </c>
      <c r="Z7" s="263"/>
      <c r="AA7" s="262">
        <f>Старт_ГТД_3</f>
        <v>25000</v>
      </c>
      <c r="AB7" s="260">
        <f t="shared" ref="AB7:AB45" si="4">AA7+Разница_ГПА_ГТД_3</f>
        <v>50102</v>
      </c>
      <c r="AC7" s="260" t="str">
        <f>IF(OR(AD7="ПМ",AD7="ГТД"),AD7,AE7)&amp;IF(AF7="ДС","/ДС","")&amp;IF(AG7="ГК","/ГК","")&amp;IF(AH7="ТР","/ТР","")</f>
        <v>ГТД/ТР</v>
      </c>
      <c r="AD7" s="261" t="str">
        <f t="shared" ref="AD7:AD45" si="5">VLOOKUP(AA7,Шаблон_ТО_ГТД_25,2)</f>
        <v>ГТД</v>
      </c>
      <c r="AE7" s="263" t="str">
        <f t="shared" ref="AE7:AE45" si="6">IF(AND(OR(AD7=("ПТО"),AD7=("ГТД"))),VLOOKUP(AB7+3000,Стандартный_Шаблон_ТО_ГПА,2),"")</f>
        <v>ТО1</v>
      </c>
      <c r="AF7" s="261" t="str">
        <f t="array" ref="AF7">IF((AB7=INDEX(НГПА_3,MATCH(ДУС_финиш_3,НГПА_3+Отклонение_ДУС_3,1))),"ДУС","")</f>
        <v/>
      </c>
      <c r="AG7" s="261" t="str">
        <f t="array" ref="AG7">IF((AB7=INDEX(НГПА_3,MATCH(ОГК_финиш_3,НГПА_3+Отклонение_ОГК_3,1))),"ОГК","")</f>
        <v/>
      </c>
      <c r="AH7" s="261" t="str">
        <f>IF((AB7=INDEX(НГПА_3,MATCH(Трансмиссия_финиш_3+отклонение_Т_3,НГПА_3,1))),"ТР","")</f>
        <v>ТР</v>
      </c>
      <c r="AI7" s="368" t="s">
        <v>230</v>
      </c>
      <c r="AJ7" s="368" t="s">
        <v>230</v>
      </c>
      <c r="AK7" s="368" t="s">
        <v>230</v>
      </c>
      <c r="AL7" s="368" t="s">
        <v>230</v>
      </c>
      <c r="AN7" s="262">
        <f>Старт_ГТД_4</f>
        <v>25000</v>
      </c>
      <c r="AO7" s="260">
        <f t="shared" ref="AO7:AO45" si="7">AN7+Разница_ГПА_ГТД_4</f>
        <v>53300</v>
      </c>
      <c r="AP7" s="260" t="str">
        <f>IF(OR(AQ7="ПМ",AQ7="ГТД"),AQ7,AR7)&amp;IF(AS7="ДС","/ДС","")&amp;IF(AT7="ГК","/ГК","")&amp;IF(AU7="ТР","/ТР","")</f>
        <v>ГТД</v>
      </c>
      <c r="AQ7" s="261" t="str">
        <f t="shared" ref="AQ7:AQ45" si="8">VLOOKUP(AN7,Шаблон_ТО_ГТД_25,2)</f>
        <v>ГТД</v>
      </c>
      <c r="AR7" s="267" t="str">
        <f t="shared" ref="AR7:AR45" si="9">IF(AND(OR(AQ7=("ПТО"),AQ7=("ГТД"))),VLOOKUP(AO7+3000,Стандартный_Шаблон_ТО_ГПА,2),"")</f>
        <v>ТО2</v>
      </c>
      <c r="AS7" s="261" t="str">
        <f t="array" ref="AS7">IF((AO7=INDEX(НГПА_4,MATCH(ДУС_финиш_4,НГПА_4+Отклонение_ДУС_4,1))),"ДУС","")</f>
        <v/>
      </c>
      <c r="AT7" s="261" t="str">
        <f t="array" ref="AT7">IF((AO7=INDEX(НГПА_4,MATCH(ОГК_финиш_4,НГПА_4+Отклонение_ОГК_4,1))),"ОГК","")</f>
        <v/>
      </c>
      <c r="AU7" s="261" t="str">
        <f>IF((AO7=INDEX(НГПА_4,MATCH(Трансмиссия_финиш_4+отклонение_Т_4,НГПА_4,1))),"ТР","")</f>
        <v/>
      </c>
      <c r="AV7" s="368" t="s">
        <v>230</v>
      </c>
      <c r="AW7" s="368" t="s">
        <v>230</v>
      </c>
      <c r="AX7" s="368" t="s">
        <v>230</v>
      </c>
      <c r="AY7" s="368" t="s">
        <v>230</v>
      </c>
      <c r="BA7" s="264">
        <f>Старт_ГТД_5</f>
        <v>37101</v>
      </c>
      <c r="BB7" s="265">
        <f t="shared" ref="BB7:BB45" si="10">BA7+Разница_ГПА_ГТД_5</f>
        <v>35380</v>
      </c>
      <c r="BC7" s="260" t="str">
        <f>IF(OR(BD7="ПМ",BD7="ГТД"),BD7,BE7)&amp;IF(BF7="ДС","/ДС","")&amp;IF(BG7="ГК","/ГК","")&amp;IF(BH7="ТР","/ТР","")</f>
        <v>ГТД</v>
      </c>
      <c r="BD7" s="266" t="str">
        <f t="shared" ref="BD7:BD45" si="11">VLOOKUP(BA7,Шаблон_ТО_ГТД_37,2)</f>
        <v>ГТД</v>
      </c>
      <c r="BE7" s="263" t="str">
        <f t="shared" ref="BE7:BE45" si="12">IF(AND(OR(BD7=("ПТО"),BD7=("ГТД"))),VLOOKUP(BB7,Стандартный_Шаблон_ТО_ГПА,2),"")</f>
        <v>ТО1</v>
      </c>
      <c r="BF7" s="261" t="str">
        <f t="array" ref="BF7">IF((BB7=INDEX(НГПА_5,MATCH(ДУС_финиш_5,НГПА_5+Отклонение_ДУС_5,1))),"ДУС","")</f>
        <v/>
      </c>
      <c r="BG7" s="261" t="str">
        <f t="array" ref="BG7">IF((BB7=INDEX(НГПА_5,MATCH(ОГК_финиш_5,НГПА_5+Отклонение_ОГК_5,1))),"ОГК","")</f>
        <v/>
      </c>
      <c r="BH7" s="261" t="str">
        <f>IF((BB7=INDEX(НГПА_5,MATCH(Трансмиссия_финиш_5+отклонение_Т_5,НГПА_5,1))),"ТР","")</f>
        <v/>
      </c>
      <c r="BI7" s="368" t="s">
        <v>230</v>
      </c>
      <c r="BJ7" s="368" t="s">
        <v>230</v>
      </c>
      <c r="BK7" s="368" t="s">
        <v>230</v>
      </c>
      <c r="BL7" s="368" t="s">
        <v>230</v>
      </c>
      <c r="BN7" s="262">
        <f>Старт_ГТД_6</f>
        <v>0</v>
      </c>
      <c r="BO7" s="260">
        <f t="shared" ref="BO7:BO45" si="13">BN7+Разница_ГПА_ГТД_6</f>
        <v>24982</v>
      </c>
      <c r="BP7" s="260" t="str">
        <f>IF(OR(BQ7="ПМ",BQ7="ГТД"),BQ7,BR7)&amp;IF(BS7="ДС","/ДС","")&amp;IF(BT7="ГК","/ГК","")&amp;IF(BU7="ТР","/ТР","")</f>
        <v/>
      </c>
      <c r="BQ7" s="261">
        <f t="shared" ref="BQ7:BQ45" si="14">VLOOKUP(BN7,Стандартный_Шаблон_ТО_ГТД,2)</f>
        <v>0</v>
      </c>
      <c r="BR7" s="267" t="str">
        <f t="shared" ref="BR7:BR45" si="15">IF(AND(OR(BQ7=("ПТО"),BQ7=("ГТД"))),VLOOKUP(BO7,Стандартный_Шаблон_ТО_ГПА,2),"")</f>
        <v/>
      </c>
      <c r="BS7" s="261" t="str">
        <f t="array" ref="BS7">IF((BO7=INDEX(НГПА_6,MATCH(ДУС_финиш_6,НГПА_6+Отклонение_ДУС_6,1))),"ДУС","")</f>
        <v/>
      </c>
      <c r="BT7" s="261" t="str">
        <f t="array" ref="BT7">IF((BO7=INDEX(НГПА_6,MATCH(ОГК_финиш_6,НГПА_6+Отклонение_ОГК_6,1))),"ОГК","")</f>
        <v/>
      </c>
      <c r="BU7" s="261" t="str">
        <f>IF((BO7=INDEX(НГПА_6,MATCH(Трансмиссия_финиш_6+отклонение_Т_6,НГПА_6,1))),"ТР","")</f>
        <v/>
      </c>
      <c r="BV7" s="368" t="s">
        <v>230</v>
      </c>
      <c r="BW7" s="368" t="s">
        <v>230</v>
      </c>
      <c r="BX7" s="368" t="s">
        <v>230</v>
      </c>
      <c r="BY7" s="368" t="s">
        <v>230</v>
      </c>
      <c r="CA7" s="262">
        <f>Старт_ГТД_7</f>
        <v>0</v>
      </c>
      <c r="CB7" s="260">
        <f t="shared" ref="CB7:CB45" si="16">CA7+Разница_ГПА_ГТД_7</f>
        <v>20515</v>
      </c>
      <c r="CC7" s="260" t="str">
        <f>IF(OR(CD7="ПМ",CD7="ГТД"),CD7,CE7)&amp;IF(CF7="ДС","/ДС","")&amp;IF(CG7="ГК","/ГК","")&amp;IF(CH7="ТР","/ТР","")</f>
        <v/>
      </c>
      <c r="CD7" s="261">
        <f t="shared" ref="CD7:CD45" si="17">VLOOKUP(CA7,Стандартный_Шаблон_ТО_ГТД,2)</f>
        <v>0</v>
      </c>
      <c r="CE7" s="267" t="str">
        <f t="shared" ref="CE7:CE45" si="18">IF(AND(OR(CD7=("ПТО"),CD7=("ГТД"))),VLOOKUP(CB7,Стандартный_Шаблон_ТО_ГПА,2),"")</f>
        <v/>
      </c>
      <c r="CF7" s="261" t="str">
        <f t="array" ref="CF7">IF((CB7=INDEX(НГПА_7,MATCH(ДУС_финиш_7,НГПА_7+Отклонение_ДУС_7,1))),"ДУС","")</f>
        <v/>
      </c>
      <c r="CG7" s="261" t="str">
        <f t="array" ref="CG7">IF((CB7=INDEX(НГПА_7,MATCH(ОГК_финиш_7,НГПА_7+Отклонение_ОГК_7,1))),"ОГК","")</f>
        <v/>
      </c>
      <c r="CH7" s="261" t="str">
        <f>IF((CB7=INDEX(НГПА_7,MATCH(Трансмиссия_финиш_7+отклонение_Т_7,НГПА_7,1))),"ТР","")</f>
        <v/>
      </c>
      <c r="CI7" s="368" t="s">
        <v>230</v>
      </c>
      <c r="CJ7" s="368" t="s">
        <v>230</v>
      </c>
      <c r="CK7" s="368" t="s">
        <v>230</v>
      </c>
      <c r="CL7" s="368" t="s">
        <v>230</v>
      </c>
      <c r="CN7" s="262">
        <f>Старт_ГТД_8</f>
        <v>50000</v>
      </c>
      <c r="CO7" s="260">
        <f t="shared" ref="CO7:CO45" si="19">CN7+Разница_ГПА_ГТД_8</f>
        <v>25451</v>
      </c>
      <c r="CP7" s="260" t="str">
        <f>IF(OR(CQ7="ПМ",CQ7="ГТД"),CQ7,CR7)&amp;IF(CS7="ДС","/ДС","")&amp;IF(CT7="ГК","/ГК","")&amp;IF(CU7="ТР","/ТР","")</f>
        <v>ГТД</v>
      </c>
      <c r="CQ7" s="261" t="str">
        <f>VLOOKUP(CN7,Шаблон_ТО_ГТД_50,2)</f>
        <v>ГТД</v>
      </c>
      <c r="CR7" s="267" t="str">
        <f t="shared" ref="CR7:CR45" si="20">IF(AND(OR(CQ7=("ПТО"),CQ7=("ГТД"))),VLOOKUP(CO7+3000,Стандартный_Шаблон_ТО_ГПА,2),"")</f>
        <v>ТО1</v>
      </c>
      <c r="CV7" s="368" t="s">
        <v>230</v>
      </c>
      <c r="CW7" s="368" t="s">
        <v>230</v>
      </c>
      <c r="CX7" s="368" t="s">
        <v>230</v>
      </c>
      <c r="CY7" s="368" t="s">
        <v>230</v>
      </c>
      <c r="DA7" s="262">
        <f>Старт_ГТД_9</f>
        <v>0</v>
      </c>
      <c r="DB7" s="260">
        <f t="shared" ref="DB7:DB45" si="21">DA7+Разница_ГПА_ГТД_9</f>
        <v>0</v>
      </c>
      <c r="DC7" s="260" t="str">
        <f>IF(OR(DD7="ПМ",DD7="ГТД"),DD7,DE7)&amp;IF(DF7="ДС","/ДС","")&amp;IF(DG7="ГК","/ГК","")&amp;IF(DH7="ТР","/ТР","")</f>
        <v/>
      </c>
      <c r="DD7" s="261">
        <f t="shared" ref="DD7:DD45" si="22">VLOOKUP(DA7,Стандартный_Шаблон_ТО_ГТД,2)</f>
        <v>0</v>
      </c>
      <c r="DE7" s="263" t="str">
        <f>IF(OR(IF(DE6&lt;&gt;"ТО-1",0,1),IF(DE6&lt;&gt;"ТО-2",0,1)),"",IF(AND(OR(DD7=("ПТО"),DD7=("ГТД"))),VLOOKUP(DB7,Шаблон_ТО_ГПА_Иртыш,2),""))</f>
        <v/>
      </c>
      <c r="DF7" s="261" t="str">
        <f t="array" ref="DF7">IF((DB7=INDEX(НГПА_9,MATCH(ДУС_финиш_9,НГПА_9+Отклонение_ДУС_9,1))),"ДУС","")</f>
        <v/>
      </c>
      <c r="DG7" s="261" t="str">
        <f t="array" ref="DG7">IF((DB7=INDEX(НГПА_9,MATCH(ОГК_финиш_9,НГПА_9+Отклонение_ОГК_9,1))),"ОГК","")</f>
        <v/>
      </c>
      <c r="DH7" s="261" t="str">
        <f>IF((DB7=INDEX(НГПА_9,MATCH(Трансмиссия_финиш_9+отклонение_Т_9,НГПА_9,1))),"ТР","")</f>
        <v/>
      </c>
      <c r="DI7" s="368" t="s">
        <v>230</v>
      </c>
      <c r="DJ7" s="368" t="s">
        <v>230</v>
      </c>
      <c r="DK7" s="368" t="s">
        <v>230</v>
      </c>
      <c r="DL7" s="368" t="s">
        <v>230</v>
      </c>
      <c r="DN7" s="262">
        <f>Старт_ГТД_10</f>
        <v>0</v>
      </c>
      <c r="DO7" s="260">
        <f t="shared" ref="DO7:DO45" si="23">DN7+Разница_ГПА_ГТД_10</f>
        <v>0</v>
      </c>
      <c r="DP7" s="260" t="str">
        <f>IF(OR(DQ7="ПМ",DQ7="ГТД"),DQ7,DR7)&amp;IF(DS7="ДС","/ДС","")&amp;IF(DT7="ГК","/ГК","")&amp;IF(DU7="ТР","/ТР","")</f>
        <v/>
      </c>
      <c r="DQ7" s="261">
        <f t="shared" ref="DQ7:DQ45" si="24">VLOOKUP(DN7,Стандартный_Шаблон_ТО_ГТД,2)</f>
        <v>0</v>
      </c>
      <c r="DR7" s="261" t="str">
        <f>IF(OR(IF(DR6&lt;&gt;"ТО-1",0,1),IF(DR6&lt;&gt;"ТО-2",0,1)),"",IF(AND(OR(DQ7=("ПТО"),DQ7=("ГТД"))),VLOOKUP(DO7,Шаблон_ТО_ГПА_Иртыш,2),""))</f>
        <v/>
      </c>
      <c r="DS7" s="261" t="str">
        <f t="array" ref="DS7">IF((DO7=INDEX(НГПА_10,MATCH(ДУС_финиш_10,НГПА_10+Отклонение_ДУС_10,1))),"ДУС","")</f>
        <v/>
      </c>
      <c r="DT7" s="261" t="str">
        <f t="array" ref="DT7">IF((DO7=INDEX(НГПА_10,MATCH(ОГК_финиш_10,НГПА_10+Отклонение_ОГК_10,1))),"ОГК","")</f>
        <v/>
      </c>
      <c r="DU7" s="261" t="str">
        <f>IF((DO7=INDEX(НГПА_10,MATCH(Трансмиссия_финиш_10+отклонение_Т_10,НГПА_10,1))),"ТР","")</f>
        <v/>
      </c>
      <c r="DV7" s="368" t="s">
        <v>230</v>
      </c>
      <c r="DW7" s="368" t="s">
        <v>230</v>
      </c>
      <c r="DX7" s="368" t="s">
        <v>230</v>
      </c>
      <c r="DY7" s="368" t="s">
        <v>230</v>
      </c>
      <c r="EA7" s="262">
        <f>Старт_ГТД_11</f>
        <v>0</v>
      </c>
      <c r="EB7" s="260">
        <f t="shared" ref="EB7:EB45" si="25">EA7+Разница_ГПА_ГТД_11</f>
        <v>0</v>
      </c>
      <c r="EC7" s="260" t="str">
        <f>IF(OR(ED7="ПМ",ED7="ГТД"),ED7,EE7)&amp;IF(EF7="ДС","/ДС","")&amp;IF(EG7="ГК","/ГК","")&amp;IF(EH7="ТР","/ТР","")</f>
        <v/>
      </c>
      <c r="ED7" s="261">
        <f t="shared" ref="ED7:ED45" si="26">VLOOKUP(EA7,Стандартный_Шаблон_ТО_ГТД,2)</f>
        <v>0</v>
      </c>
      <c r="EE7" s="261" t="str">
        <f>IF(OR(IF(EE6&lt;&gt;"ТО-1",0,1),IF(EE6&lt;&gt;"ТО-2",0,1)),"",IF(AND(OR(ED7=("ПТО"),ED7=("ГТД"))),VLOOKUP(EB7,Шаблон_ТО_ГПА_Иртыш,2),""))</f>
        <v/>
      </c>
      <c r="EF7" s="261" t="str">
        <f t="array" ref="EF7">IF((EB7=INDEX(НГПА_11,MATCH(ДУС_финиш_11,НГПА_11+Отклонение_ДУС_11,1))),"ДУС","")</f>
        <v/>
      </c>
      <c r="EG7" s="261" t="str">
        <f t="array" ref="EG7">IF((EB7=INDEX(НГПА_11,MATCH(ОГК_финиш_11,НГПА_11+Отклонение_ОГК_11,1))),"ОГК","")</f>
        <v/>
      </c>
      <c r="EH7" s="261" t="str">
        <f>IF((EB7=INDEX(НГПА_11,MATCH(Трансмиссия_финиш_11+отклонение_Т_11,НГПА_11,1))),"ТР","")</f>
        <v/>
      </c>
      <c r="EI7" s="368" t="s">
        <v>230</v>
      </c>
      <c r="EJ7" s="368" t="s">
        <v>230</v>
      </c>
      <c r="EK7" s="368" t="s">
        <v>230</v>
      </c>
      <c r="EL7" s="368" t="s">
        <v>230</v>
      </c>
      <c r="EN7" s="262">
        <f>Старт_ГТД_12</f>
        <v>25000</v>
      </c>
      <c r="EO7" s="260">
        <f t="shared" ref="EO7:EO45" si="27">EN7+Разница_ГПА_ГТД_12</f>
        <v>0</v>
      </c>
      <c r="EP7" s="260" t="str">
        <f>IF(OR(EQ7="ПМ",EQ7="ГТД"),EQ7,ER7)&amp;IF(ES7="ДС","/ДС","")&amp;IF(ET7="ГК","/ГК","")&amp;IF(EU7="ТР","/ТР","")</f>
        <v>ГТД</v>
      </c>
      <c r="EQ7" s="261" t="str">
        <f>VLOOKUP(EN7,Шаблон_ТО_ГТД_25,2)</f>
        <v>ГТД</v>
      </c>
      <c r="ER7" s="263">
        <f>IF(OR(IF(ER6&lt;&gt;"ТО-1",0,1),IF(ER6&lt;&gt;"ТО-2",0,1)),"",IF(AND(OR(EQ7=("ПТО"),EQ7=("ГТД"))),VLOOKUP(EO7,Шаблон_ТО_ГПА_Иртыш,2),""))</f>
        <v>0</v>
      </c>
      <c r="ES7" s="261" t="str">
        <f t="array" ref="ES7">IF((EO7=INDEX(НГПА_12,MATCH(ДУС_финиш_12,НГПА_12+Отклонение_ДУС_12,1))),"ДУС","")</f>
        <v/>
      </c>
      <c r="ET7" s="261" t="str">
        <f t="array" ref="ET7">IF((EO7=INDEX(НГПА_12,MATCH(ОГК_финиш_12,НГПА_12+Отклонение_ОГК_12,1))),"ОГК","")</f>
        <v/>
      </c>
      <c r="EU7" s="261" t="str">
        <f>IF((EO7=INDEX(НГПА_12,MATCH(Трансмиссия_финиш_12+отклонение_Т_12,НГПА_12,1))),"ТР","")</f>
        <v/>
      </c>
      <c r="EV7" s="368" t="s">
        <v>230</v>
      </c>
      <c r="EW7" s="368" t="s">
        <v>230</v>
      </c>
      <c r="EX7" s="368" t="s">
        <v>230</v>
      </c>
      <c r="EY7" s="368" t="s">
        <v>230</v>
      </c>
      <c r="FA7" s="264">
        <f>Старт_ГТД_13</f>
        <v>20515</v>
      </c>
      <c r="FB7" s="265">
        <f t="shared" ref="FB7:FB45" si="28">FA7+Разница_ГПА_ГТД_13</f>
        <v>0</v>
      </c>
      <c r="FC7" s="260" t="str">
        <f>IF(OR(FD7="ПМ",FD7="ГТД"),FD7,FE7)&amp;IF(FF7="ДС","/ДС","")&amp;IF(FG7="ГК","/ГК","")&amp;IF(FH7="ТР","/ТР","")</f>
        <v>ГТД</v>
      </c>
      <c r="FD7" s="266" t="str">
        <f t="shared" ref="FD7:FD45" si="29">VLOOKUP(FA7,Шаблон_ТО_ГТД_20515,2)</f>
        <v>ГТД</v>
      </c>
      <c r="FE7" s="266"/>
      <c r="FF7" s="261" t="str">
        <f t="array" ref="FF7">IF((FB7=INDEX(НГПА_13,MATCH(ДУС_финиш_13,НГПА_13+Отклонение_ДУС_13,1))),"ДУС","")</f>
        <v/>
      </c>
      <c r="FG7" s="261" t="str">
        <f t="array" ref="FG7">IF((FB7=INDEX(НГПА_13,MATCH(ОГК_финиш_13,НГПА_13+Отклонение_ОГК_13,1))),"ОГК","")</f>
        <v/>
      </c>
      <c r="FH7" s="261" t="str">
        <f>IF((FB7=INDEX(НГПА_13,MATCH(Трансмиссия_финиш_13+отклонение_Т_13,НГПА_13,1))),"ТР","")</f>
        <v/>
      </c>
      <c r="FI7" s="368" t="s">
        <v>230</v>
      </c>
      <c r="FJ7" s="368" t="s">
        <v>230</v>
      </c>
      <c r="FK7" s="368" t="s">
        <v>230</v>
      </c>
      <c r="FL7" s="368" t="s">
        <v>230</v>
      </c>
      <c r="FN7" s="262">
        <f>Старт_ГТД_14</f>
        <v>0</v>
      </c>
      <c r="FO7" s="260">
        <f t="shared" ref="FO7:FO45" si="30">FN7+Разница_ГПА_ГТД_14</f>
        <v>0</v>
      </c>
      <c r="FP7" s="260" t="str">
        <f>IF(OR(FQ7="ПМ",FQ7="ГТД",FQ7="ПТО"),FQ7,FR7)&amp;IF(FS7="ДС","/ДС","")&amp;IF(FT7="ГК","/ГК","")&amp;IF(FU7="ТР","/ТР","")</f>
        <v/>
      </c>
      <c r="FQ7" s="263">
        <f t="shared" ref="FQ7:FQ45" si="31">VLOOKUP(FN7,Стандартный_Шаблон_ТО_ГТД,2)</f>
        <v>0</v>
      </c>
      <c r="FR7" s="261" t="str">
        <f>IF(OR(IF(FR6&lt;&gt;"ТО-1",0,1),IF(FR6&lt;&gt;"ТО-2",0,1)),"",IF(AND(OR(FQ7=("ПТО"),FQ7=("ГТД"))),VLOOKUP(FO7,Шаблон_ТО_ГПА_Иртыш,2),""))</f>
        <v/>
      </c>
      <c r="FS7" s="261" t="str">
        <f t="array" ref="FS7">IF((FO7=INDEX(НГПА_14,MATCH(ДУС_финиш_14,НГПА_14+Отклонение_ДУС_14,1))),"ДУС","")</f>
        <v/>
      </c>
      <c r="FT7" s="261" t="str">
        <f t="array" ref="FT7">IF((FO7=INDEX(НГПА_14,MATCH(ОГК_финиш_14,НГПА_14+Отклонение_ОГК_14,1))),"ОГК","")</f>
        <v/>
      </c>
      <c r="FU7" s="261" t="str">
        <f>IF((FO7=INDEX(НГПА_14,MATCH(Трансмиссия_финиш_14+отклонение_Т_14,НГПА_14,1))),"ТР","")</f>
        <v/>
      </c>
      <c r="FV7" s="368" t="s">
        <v>230</v>
      </c>
      <c r="FW7" s="368" t="s">
        <v>230</v>
      </c>
      <c r="FX7" s="368" t="s">
        <v>230</v>
      </c>
      <c r="FY7" s="368" t="s">
        <v>230</v>
      </c>
    </row>
    <row r="8" spans="1:182" s="48" customFormat="1" ht="16.5" customHeight="1" x14ac:dyDescent="0.25">
      <c r="A8" s="369">
        <f t="shared" ref="A8:A45" si="32">A7+1500</f>
        <v>1500</v>
      </c>
      <c r="B8" s="370">
        <f t="shared" si="0"/>
        <v>45222</v>
      </c>
      <c r="C8" s="371" t="str">
        <f t="shared" ref="C8:C45" si="33">IF(OR(D8="ПМ",D8="ГТД"),D8,E8)&amp;IF(F8="ДС","/ДС","")&amp;IF(G8="ГК","/ГК","")&amp;IF(H8="ТР","/ТР","")</f>
        <v>ТО2</v>
      </c>
      <c r="D8" s="372" t="str">
        <f t="shared" si="1"/>
        <v>ПТО</v>
      </c>
      <c r="E8" s="263" t="str">
        <f t="shared" ref="E8:E45" si="34">IF(AND(OR(D8=("ПТО"),D8=("ГТД"))),VLOOKUP(B8,Стандартный_Шаблон_ТО_ГПА,2),"")</f>
        <v>ТО2</v>
      </c>
      <c r="F8" s="372" t="str">
        <f t="shared" ref="F8:F45" si="35">IF(VLOOKUP(ДУС_финиш_1+Отклонение_ДУС_1,НГПА_1,1)=B8,"ДС","")</f>
        <v/>
      </c>
      <c r="G8" s="372" t="str">
        <f t="shared" ref="G8:G45" si="36">IF(VLOOKUP(ОГК_финиш_1+Отклонение_ОГК_1,НГПА_1,1)=B8,"ГК","")</f>
        <v/>
      </c>
      <c r="H8" s="372" t="str">
        <f t="shared" ref="H8:H45" si="37">IF(VLOOKUP(Трансмиссия_финиш_1+отклонение_Т_1,НГПА_1,1)=B8,"ТР","")</f>
        <v/>
      </c>
      <c r="I8" s="373" t="s">
        <v>230</v>
      </c>
      <c r="J8" s="373" t="s">
        <v>230</v>
      </c>
      <c r="K8" s="373" t="s">
        <v>230</v>
      </c>
      <c r="L8" s="373" t="s">
        <v>230</v>
      </c>
      <c r="M8" s="372" t="str">
        <f t="shared" ref="M8:M45" si="38">IF((B8=INDEX(НГПА_1,MATCH(Трансмиссия_финиш_1,НГПА_1,1))),"ГК","")</f>
        <v/>
      </c>
      <c r="N8" s="369">
        <f t="shared" ref="N8:N45" si="39">N7+1500</f>
        <v>51500</v>
      </c>
      <c r="O8" s="370">
        <f t="shared" si="2"/>
        <v>66422</v>
      </c>
      <c r="P8" s="371" t="str">
        <f t="shared" ref="P8:P45" si="40">IF(OR(Q8="ПМ",Q8="ГТД"),Q8,R8)&amp;IF(S8="ДС","/ДС","")&amp;IF(T8="ГК","/ГК","")&amp;IF(U8="ТР","/ТР","")</f>
        <v>ПМ</v>
      </c>
      <c r="Q8" s="372" t="str">
        <f t="shared" ref="Q8:Q45" si="41">VLOOKUP(N8,Шаблон_ТО_ГТД_50,2)</f>
        <v>ПМ</v>
      </c>
      <c r="R8" s="263" t="str">
        <f t="shared" si="3"/>
        <v/>
      </c>
      <c r="S8" s="372" t="str">
        <f t="shared" ref="S8:S45" si="42">IF(VLOOKUP(ДУС_финиш_2+Отклонение_ДУС_2,НГПА_2,1)=O8,"ДС","")</f>
        <v/>
      </c>
      <c r="T8" s="372" t="str">
        <f t="shared" ref="T8:T45" si="43">IF(VLOOKUP(ОГК_финиш_2+Отклонение_ОГК_2,НГПА_2,1)=O8,"ГК","")</f>
        <v/>
      </c>
      <c r="U8" s="372" t="str">
        <f t="shared" ref="U8:U45" si="44">IF(VLOOKUP(Трансмиссия_финиш_2+отклонение_Т_2,НГПА_2,1)=O8,"ТР","")</f>
        <v/>
      </c>
      <c r="V8" s="373" t="s">
        <v>230</v>
      </c>
      <c r="W8" s="373" t="s">
        <v>230</v>
      </c>
      <c r="X8" s="373" t="s">
        <v>230</v>
      </c>
      <c r="Y8" s="373" t="s">
        <v>230</v>
      </c>
      <c r="Z8" s="372" t="s">
        <v>287</v>
      </c>
      <c r="AA8" s="369">
        <f t="shared" ref="AA8:AA45" si="45">AA7+1500</f>
        <v>26500</v>
      </c>
      <c r="AB8" s="370">
        <f t="shared" si="4"/>
        <v>51602</v>
      </c>
      <c r="AC8" s="371" t="str">
        <f t="shared" ref="AC8:AC45" si="46">IF(OR(AD8="ПМ",AD8="ГТД"),AD8,AE8)&amp;IF(AF8="ДС","/ДС","")&amp;IF(AG8="ГК","/ГК","")&amp;IF(AH8="ТР","/ТР","")</f>
        <v>ПМ</v>
      </c>
      <c r="AD8" s="372" t="str">
        <f t="shared" si="5"/>
        <v>ПМ</v>
      </c>
      <c r="AE8" s="263" t="str">
        <f t="shared" si="6"/>
        <v/>
      </c>
      <c r="AF8" s="372" t="str">
        <f t="shared" ref="AF8:AF45" si="47">IF(VLOOKUP(ДУС_финиш_3+Отклонение_ДУС_3,НГПА_3,1)=AB8,"ДС","")</f>
        <v/>
      </c>
      <c r="AG8" s="372" t="str">
        <f t="shared" ref="AG8:AG45" si="48">IF(VLOOKUP(ОГК_финиш_3+Отклонение_ОГК_3,НГПА_3,1)=AB8,"ГК","")</f>
        <v/>
      </c>
      <c r="AH8" s="372" t="str">
        <f t="shared" ref="AH8:AH45" si="49">IF(VLOOKUP(Трансмиссия_финиш_3+отклонение_Т_3,НГПА_3,1)=AB8,"ТР","")</f>
        <v/>
      </c>
      <c r="AI8" s="373" t="s">
        <v>230</v>
      </c>
      <c r="AJ8" s="373" t="s">
        <v>230</v>
      </c>
      <c r="AK8" s="373" t="s">
        <v>230</v>
      </c>
      <c r="AL8" s="373" t="s">
        <v>230</v>
      </c>
      <c r="AM8" s="372" t="s">
        <v>287</v>
      </c>
      <c r="AN8" s="369">
        <f t="shared" ref="AN8:AN45" si="50">AN7+1500</f>
        <v>26500</v>
      </c>
      <c r="AO8" s="370">
        <f t="shared" si="7"/>
        <v>54800</v>
      </c>
      <c r="AP8" s="371" t="str">
        <f t="shared" ref="AP8:AP45" si="51">IF(OR(AQ8="ПМ",AQ8="ГТД"),AQ8,AR8)&amp;IF(AS8="ДС","/ДС","")&amp;IF(AT8="ГК","/ГК","")&amp;IF(AU8="ТР","/ТР","")</f>
        <v>ПМ</v>
      </c>
      <c r="AQ8" s="372" t="str">
        <f t="shared" si="8"/>
        <v>ПМ</v>
      </c>
      <c r="AR8" s="263" t="str">
        <f t="shared" si="9"/>
        <v/>
      </c>
      <c r="AS8" s="372" t="str">
        <f t="shared" ref="AS8:AS45" si="52">IF(VLOOKUP(ДУС_финиш_4+Отклонение_ДУС_4,НГПА_4,1)=AO8,"ДС","")</f>
        <v/>
      </c>
      <c r="AT8" s="372" t="str">
        <f t="shared" ref="AT8:AT45" si="53">IF(VLOOKUP(ОГК_финиш_4+Отклонение_ОГК_4,НГПА_4,1)=AO8,"ГК","")</f>
        <v/>
      </c>
      <c r="AU8" s="372" t="str">
        <f t="shared" ref="AU8:AU45" si="54">IF(VLOOKUP(Трансмиссия_финиш_4+отклонение_Т_4,НГПА_4,1)=AO8,"ТР","")</f>
        <v/>
      </c>
      <c r="AV8" s="373" t="s">
        <v>230</v>
      </c>
      <c r="AW8" s="373" t="s">
        <v>230</v>
      </c>
      <c r="AX8" s="373" t="s">
        <v>230</v>
      </c>
      <c r="AY8" s="373" t="s">
        <v>230</v>
      </c>
      <c r="AZ8" s="372" t="s">
        <v>287</v>
      </c>
      <c r="BA8" s="374">
        <f t="shared" ref="BA8:BA45" si="55">BA7+1500</f>
        <v>38601</v>
      </c>
      <c r="BB8" s="375">
        <f t="shared" si="10"/>
        <v>36880</v>
      </c>
      <c r="BC8" s="371" t="str">
        <f t="shared" ref="BC8:BC45" si="56">IF(OR(BD8="ПМ",BD8="ГТД"),BD8,BE8)&amp;IF(BF8="ДС","/ДС","")&amp;IF(BG8="ГК","/ГК","")&amp;IF(BH8="ТР","/ТР","")</f>
        <v>ПМ</v>
      </c>
      <c r="BD8" s="376" t="str">
        <f t="shared" si="11"/>
        <v>ПМ</v>
      </c>
      <c r="BE8" s="263" t="str">
        <f t="shared" si="12"/>
        <v/>
      </c>
      <c r="BF8" s="372" t="str">
        <f t="shared" ref="BF8:BF45" si="57">IF(VLOOKUP(ДУС_финиш_5+Отклонение_ДУС_5,НГПА_5,1)=BB8,"ДС","")</f>
        <v/>
      </c>
      <c r="BG8" s="372" t="str">
        <f t="shared" ref="BG8:BG45" si="58">IF(VLOOKUP(ОГК_финиш_5+Отклонение_ОГК_5,НГПА_5,1)=BB8,"ГК","")</f>
        <v/>
      </c>
      <c r="BH8" s="372" t="str">
        <f t="shared" ref="BH8:BH45" si="59">IF(VLOOKUP(Трансмиссия_финиш_5+отклонение_Т_5,НГПА_5,1)=BB8,"ТР","")</f>
        <v/>
      </c>
      <c r="BI8" s="373" t="s">
        <v>230</v>
      </c>
      <c r="BJ8" s="373" t="s">
        <v>230</v>
      </c>
      <c r="BK8" s="373" t="s">
        <v>230</v>
      </c>
      <c r="BL8" s="373" t="s">
        <v>230</v>
      </c>
      <c r="BM8" s="372" t="s">
        <v>287</v>
      </c>
      <c r="BN8" s="369">
        <f t="shared" ref="BN8:BN45" si="60">BN7+1500</f>
        <v>1500</v>
      </c>
      <c r="BO8" s="370">
        <f t="shared" si="13"/>
        <v>26482</v>
      </c>
      <c r="BP8" s="371" t="str">
        <f t="shared" ref="BP8:BP45" si="61">IF(OR(BQ8="ПМ",BQ8="ГТД"),BQ8,BR8)&amp;IF(BS8="ДС","/ДС","")&amp;IF(BT8="ГК","/ГК","")&amp;IF(BU8="ТР","/ТР","")</f>
        <v>КР</v>
      </c>
      <c r="BQ8" s="372" t="str">
        <f t="shared" si="14"/>
        <v>ПТО</v>
      </c>
      <c r="BR8" s="263" t="str">
        <f t="shared" si="15"/>
        <v>КР</v>
      </c>
      <c r="BS8" s="372" t="str">
        <f t="shared" ref="BS8:BS45" si="62">IF(VLOOKUP(ДУС_финиш_6+Отклонение_ДУС_6,НГПА_6,1)=BO8,"ДС","")</f>
        <v/>
      </c>
      <c r="BT8" s="372" t="str">
        <f t="shared" ref="BT8:BT45" si="63">IF(VLOOKUP(ОГК_финиш_6+Отклонение_ОГК_6,НГПА_6,1)=BO8,"ГК","")</f>
        <v/>
      </c>
      <c r="BU8" s="372" t="str">
        <f t="shared" ref="BU8:BU45" si="64">IF(VLOOKUP(Трансмиссия_финиш_6+отклонение_Т_6,НГПА_6,1)=BO8,"ТР","")</f>
        <v/>
      </c>
      <c r="BV8" s="373" t="s">
        <v>230</v>
      </c>
      <c r="BW8" s="373" t="s">
        <v>230</v>
      </c>
      <c r="BX8" s="373" t="s">
        <v>230</v>
      </c>
      <c r="BY8" s="373" t="s">
        <v>230</v>
      </c>
      <c r="BZ8" s="372"/>
      <c r="CA8" s="369">
        <f t="shared" ref="CA8:CA45" si="65">CA7+1500</f>
        <v>1500</v>
      </c>
      <c r="CB8" s="370">
        <f t="shared" si="16"/>
        <v>22015</v>
      </c>
      <c r="CC8" s="371" t="str">
        <f t="shared" ref="CC8:CC45" si="66">IF(OR(CD8="ПМ",CD8="ГТД"),CD8,CE8)&amp;IF(CF8="ДС","/ДС","")&amp;IF(CG8="ГК","/ГК","")&amp;IF(CH8="ТР","/ТР","")</f>
        <v>ТО1</v>
      </c>
      <c r="CD8" s="372" t="str">
        <f t="shared" si="17"/>
        <v>ПТО</v>
      </c>
      <c r="CE8" s="362" t="str">
        <f t="shared" si="18"/>
        <v>ТО1</v>
      </c>
      <c r="CF8" s="372" t="str">
        <f t="shared" ref="CF8:CF45" si="67">IF(VLOOKUP(ДУС_финиш_7+Отклонение_ДУС_7,НГПА_7,1)=CB8,"ДС","")</f>
        <v/>
      </c>
      <c r="CG8" s="372" t="str">
        <f t="shared" ref="CG8:CG45" si="68">IF(VLOOKUP(ОГК_финиш_7+Отклонение_ОГК_7,НГПА_7,1)=CB8,"ГК","")</f>
        <v/>
      </c>
      <c r="CH8" s="372" t="str">
        <f t="shared" ref="CH8:CH45" si="69">IF(VLOOKUP(Трансмиссия_финиш_7+отклонение_Т_7,НГПА_7,1)=CB8,"ТР","")</f>
        <v/>
      </c>
      <c r="CI8" s="373" t="s">
        <v>230</v>
      </c>
      <c r="CJ8" s="373" t="s">
        <v>230</v>
      </c>
      <c r="CK8" s="373" t="s">
        <v>230</v>
      </c>
      <c r="CL8" s="373" t="s">
        <v>230</v>
      </c>
      <c r="CM8" s="372"/>
      <c r="CN8" s="369">
        <f t="shared" ref="CN8:CN45" si="70">CN7+1500</f>
        <v>51500</v>
      </c>
      <c r="CO8" s="370">
        <f t="shared" si="19"/>
        <v>26951</v>
      </c>
      <c r="CP8" s="371" t="str">
        <f t="shared" ref="CP8:CP45" si="71">IF(OR(CQ8="ПМ",CQ8="ГТД"),CQ8,CR8)&amp;IF(CS8="ДС","/ДС","")&amp;IF(CT8="ГК","/ГК","")&amp;IF(CU8="ТР","/ТР","")</f>
        <v>ПМ</v>
      </c>
      <c r="CQ8" s="372" t="str">
        <f t="shared" ref="CQ8:CQ45" si="72">VLOOKUP(CN8,Шаблон_ТО_ГТД_50,2)</f>
        <v>ПМ</v>
      </c>
      <c r="CR8" s="263" t="str">
        <f t="shared" si="20"/>
        <v/>
      </c>
      <c r="CS8" s="372" t="str">
        <f t="shared" ref="CS8:CS45" si="73">IF(VLOOKUP(ДУС_финиш_8+Отклонение_ДУС_8,НГПА_8,1)=CO8,"ДС","")</f>
        <v/>
      </c>
      <c r="CT8" s="372" t="str">
        <f t="shared" ref="CT8:CT45" si="74">IF(VLOOKUP(ОГК_финиш_8+Отклонение_ОГК_8,НГПА_8,1)=CO8,"ГК","")</f>
        <v/>
      </c>
      <c r="CU8" s="372" t="str">
        <f t="shared" ref="CU8:CU45" si="75">IF(VLOOKUP(Трансмиссия_финиш_8+отклонение_Т_8,НГПА_8,1)=CO8,"ТР","")</f>
        <v/>
      </c>
      <c r="CV8" s="373" t="s">
        <v>230</v>
      </c>
      <c r="CW8" s="373" t="s">
        <v>230</v>
      </c>
      <c r="CX8" s="373" t="s">
        <v>230</v>
      </c>
      <c r="CY8" s="373" t="s">
        <v>230</v>
      </c>
      <c r="CZ8" s="372" t="s">
        <v>287</v>
      </c>
      <c r="DA8" s="369">
        <f t="shared" ref="DA8:DA45" si="76">DA7+1500</f>
        <v>1500</v>
      </c>
      <c r="DB8" s="370">
        <f t="shared" si="21"/>
        <v>1500</v>
      </c>
      <c r="DC8" s="371" t="str">
        <f t="shared" ref="DC8:DC45" si="77">IF(OR(DD8="ПМ",DD8="ГТД"),DD8,DE8)&amp;IF(DF8="ДС","/ДС","")&amp;IF(DG8="ГК","/ГК","")&amp;IF(DH8="ТР","/ТР","")</f>
        <v>0</v>
      </c>
      <c r="DD8" s="372" t="str">
        <f t="shared" si="22"/>
        <v>ПТО</v>
      </c>
      <c r="DE8" s="263">
        <f t="shared" ref="DE8:DE45" si="78">IF(AND(OR(DD8=("ПТО"),DD8=("ГТД"))),VLOOKUP(DB8,Шаблон_ТО_ГПА_Иртыш,2),"")</f>
        <v>0</v>
      </c>
      <c r="DF8" s="372" t="str">
        <f t="shared" ref="DF8:DF45" si="79">IF(VLOOKUP(ДУС_финиш_9+Отклонение_ДУС_9,НГПА_9,1)=DB8,"ДС","")</f>
        <v/>
      </c>
      <c r="DG8" s="372" t="str">
        <f t="shared" ref="DG8:DG45" si="80">IF(VLOOKUP(ОГК_финиш_9+Отклонение_ОГК_9,НГПА_9,1)=DB8,"ГК","")</f>
        <v/>
      </c>
      <c r="DH8" s="372" t="str">
        <f t="shared" ref="DH8:DH45" si="81">IF(VLOOKUP(Трансмиссия_финиш_9+отклонение_Т_9,НГПА_9,1)=DB8,"ТР","")</f>
        <v/>
      </c>
      <c r="DI8" s="373" t="s">
        <v>230</v>
      </c>
      <c r="DJ8" s="373" t="s">
        <v>230</v>
      </c>
      <c r="DK8" s="373" t="s">
        <v>230</v>
      </c>
      <c r="DL8" s="373" t="s">
        <v>230</v>
      </c>
      <c r="DM8" s="372"/>
      <c r="DN8" s="369">
        <f t="shared" ref="DN8:DN45" si="82">DN7+1500</f>
        <v>1500</v>
      </c>
      <c r="DO8" s="370">
        <f t="shared" si="23"/>
        <v>1500</v>
      </c>
      <c r="DP8" s="371" t="str">
        <f t="shared" ref="DP8:DP45" si="83">IF(OR(DQ8="ПМ",DQ8="ГТД"),DQ8,DR8)&amp;IF(DS8="ДС","/ДС","")&amp;IF(DT8="ГК","/ГК","")&amp;IF(DU8="ТР","/ТР","")</f>
        <v>0</v>
      </c>
      <c r="DQ8" s="372" t="str">
        <f t="shared" si="24"/>
        <v>ПТО</v>
      </c>
      <c r="DR8" s="263">
        <f t="shared" ref="DR8:DR45" si="84">IF(AND(OR(DQ8=("ПТО"),DQ8=("ГТД"))),VLOOKUP(DO8,Шаблон_ТО_ГПА_Иртыш,2),"")</f>
        <v>0</v>
      </c>
      <c r="DS8" s="372" t="str">
        <f t="shared" ref="DS8:DS45" si="85">IF(VLOOKUP(ДУС_финиш_10+Отклонение_ДУС_10,НГПА_10,1)=DO8,"ДС","")</f>
        <v/>
      </c>
      <c r="DT8" s="372" t="str">
        <f t="shared" ref="DT8:DT45" si="86">IF(VLOOKUP(ОГК_финиш_10+Отклонение_ОГК_10,НГПА_10,1)=DO8,"ГК","")</f>
        <v/>
      </c>
      <c r="DU8" s="372" t="str">
        <f t="shared" ref="DU8:DU45" si="87">IF(VLOOKUP(Трансмиссия_финиш_10+отклонение_Т_10,НГПА_10,1)=DO8,"ТР","")</f>
        <v/>
      </c>
      <c r="DV8" s="373" t="s">
        <v>230</v>
      </c>
      <c r="DW8" s="373" t="s">
        <v>230</v>
      </c>
      <c r="DX8" s="373" t="s">
        <v>230</v>
      </c>
      <c r="DY8" s="373" t="s">
        <v>230</v>
      </c>
      <c r="DZ8" s="372"/>
      <c r="EA8" s="369">
        <f t="shared" ref="EA8:EA45" si="88">EA7+1500</f>
        <v>1500</v>
      </c>
      <c r="EB8" s="370">
        <f t="shared" si="25"/>
        <v>1500</v>
      </c>
      <c r="EC8" s="371" t="str">
        <f t="shared" ref="EC8:EC45" si="89">IF(OR(ED8="ПМ",ED8="ГТД"),ED8,EE8)&amp;IF(EF8="ДС","/ДС","")&amp;IF(EG8="ГК","/ГК","")&amp;IF(EH8="ТР","/ТР","")</f>
        <v>0</v>
      </c>
      <c r="ED8" s="372" t="str">
        <f t="shared" si="26"/>
        <v>ПТО</v>
      </c>
      <c r="EE8" s="263">
        <f t="shared" ref="EE8:EE45" si="90">IF(AND(OR(ED8=("ПТО"),ED8=("ГТД"))),VLOOKUP(EB8,Шаблон_ТО_ГПА_Иртыш,2),"")</f>
        <v>0</v>
      </c>
      <c r="EF8" s="372" t="str">
        <f t="shared" ref="EF8:EF45" si="91">IF(VLOOKUP(ДУС_финиш_11+Отклонение_ДУС_11,НГПА_11,1)=EB8,"ДС","")</f>
        <v/>
      </c>
      <c r="EG8" s="372" t="str">
        <f t="shared" ref="EG8:EG45" si="92">IF(VLOOKUP(ОГК_финиш_11+Отклонение_ОГК_11,НГПА_11,1)=EB8,"ГК","")</f>
        <v/>
      </c>
      <c r="EH8" s="372" t="str">
        <f t="shared" ref="EH8:EH45" si="93">IF(VLOOKUP(Трансмиссия_финиш_11+отклонение_Т_11,НГПА_11,1)=EB8,"ТР","")</f>
        <v/>
      </c>
      <c r="EI8" s="373" t="s">
        <v>230</v>
      </c>
      <c r="EJ8" s="373" t="s">
        <v>230</v>
      </c>
      <c r="EK8" s="373" t="s">
        <v>230</v>
      </c>
      <c r="EL8" s="373" t="s">
        <v>230</v>
      </c>
      <c r="EM8" s="372"/>
      <c r="EN8" s="369">
        <f t="shared" ref="EN8:EN45" si="94">EN7+1500</f>
        <v>26500</v>
      </c>
      <c r="EO8" s="370">
        <f t="shared" si="27"/>
        <v>1500</v>
      </c>
      <c r="EP8" s="371" t="str">
        <f t="shared" ref="EP8:EP45" si="95">IF(OR(EQ8="ПМ",EQ8="ГТД"),EQ8,ER8)&amp;IF(ES8="ДС","/ДС","")&amp;IF(ET8="ГК","/ГК","")&amp;IF(EU8="ТР","/ТР","")</f>
        <v>ПМ</v>
      </c>
      <c r="EQ8" s="372" t="str">
        <f t="shared" ref="EQ8:EQ45" si="96">VLOOKUP(EN8,Шаблон_ТО_ГТД_25,2)</f>
        <v>ПМ</v>
      </c>
      <c r="ER8" s="263" t="str">
        <f t="shared" ref="ER8:ER45" si="97">IF(AND(OR(EQ8=("ПТО"),EQ8=("ГТД"))),VLOOKUP(EO8,Шаблон_ТО_ГПА_Иртыш,2),"")</f>
        <v/>
      </c>
      <c r="ES8" s="372" t="str">
        <f t="shared" ref="ES8:ES45" si="98">IF(VLOOKUP(ДУС_финиш_12+Отклонение_ДУС_12,НГПА_12,1)=EO8,"ДС","")</f>
        <v/>
      </c>
      <c r="ET8" s="372" t="str">
        <f t="shared" ref="ET8:ET45" si="99">IF(VLOOKUP(ОГК_финиш_12+Отклонение_ОГК_12,НГПА_12,1)=EO8,"ГК","")</f>
        <v/>
      </c>
      <c r="EU8" s="372" t="str">
        <f t="shared" ref="EU8:EU45" si="100">IF(VLOOKUP(Трансмиссия_финиш_12+отклонение_Т_12,НГПА_12,1)=EO8,"ТР","")</f>
        <v/>
      </c>
      <c r="EV8" s="373" t="s">
        <v>230</v>
      </c>
      <c r="EW8" s="373" t="s">
        <v>230</v>
      </c>
      <c r="EX8" s="373" t="s">
        <v>230</v>
      </c>
      <c r="EY8" s="373" t="s">
        <v>230</v>
      </c>
      <c r="EZ8" s="372" t="s">
        <v>287</v>
      </c>
      <c r="FA8" s="374">
        <f t="shared" ref="FA8:FA45" si="101">FA7+1500</f>
        <v>22015</v>
      </c>
      <c r="FB8" s="375">
        <f t="shared" si="28"/>
        <v>1500</v>
      </c>
      <c r="FC8" s="371" t="str">
        <f t="shared" ref="FC8:FC45" si="102">IF(OR(FD8="ПМ",FD8="ГТД"),FD8,FE8)&amp;IF(FF8="ДС","/ДС","")&amp;IF(FG8="ГК","/ГК","")&amp;IF(FH8="ТР","/ТР","")</f>
        <v>ПМ</v>
      </c>
      <c r="FD8" s="376" t="str">
        <f t="shared" si="29"/>
        <v>ПМ</v>
      </c>
      <c r="FE8" s="263" t="str">
        <f t="shared" ref="FE8:FE45" si="103">IF(AND(OR(FD8=("ПТО"),FD8=("ГТД"))),VLOOKUP(FB8,Шаблон_ТО_ГПА_Иртыш,2),"")</f>
        <v/>
      </c>
      <c r="FF8" s="372" t="str">
        <f t="shared" ref="FF8:FF45" si="104">IF(VLOOKUP(ДУС_финиш_13+Отклонение_ДУС_13,НГПА_13,1)=FB8,"ДС","")</f>
        <v/>
      </c>
      <c r="FG8" s="372" t="str">
        <f t="shared" ref="FG8:FG45" si="105">IF(VLOOKUP(ОГК_финиш_13+Отклонение_ОГК_13,НГПА_13,1)=FB8,"ГК","")</f>
        <v/>
      </c>
      <c r="FH8" s="372" t="str">
        <f t="shared" ref="FH8:FH45" si="106">IF(VLOOKUP(Трансмиссия_финиш_13+отклонение_Т_13,НГПА_13,1)=FB8,"ТР","")</f>
        <v/>
      </c>
      <c r="FI8" s="373" t="s">
        <v>230</v>
      </c>
      <c r="FJ8" s="373" t="s">
        <v>230</v>
      </c>
      <c r="FK8" s="373" t="s">
        <v>230</v>
      </c>
      <c r="FL8" s="373" t="s">
        <v>230</v>
      </c>
      <c r="FM8" s="372" t="s">
        <v>287</v>
      </c>
      <c r="FN8" s="369">
        <f t="shared" ref="FN8:FN45" si="107">FN7+1500</f>
        <v>1500</v>
      </c>
      <c r="FO8" s="370">
        <f t="shared" si="30"/>
        <v>1500</v>
      </c>
      <c r="FP8" s="371" t="str">
        <f>IF(OR(FQ8="ПМ",FQ8="ГТД"),FQ8,FR8)&amp;IF(FS8="ДС","/ДС","")&amp;IF(FT8="ГК","/ГК","")&amp;IF(FU8="ТР","/ТР","")</f>
        <v>0</v>
      </c>
      <c r="FQ8" s="372" t="str">
        <f t="shared" si="31"/>
        <v>ПТО</v>
      </c>
      <c r="FR8" s="263">
        <f t="shared" ref="FR8:FR45" si="108">IF(AND(OR(FQ8=("ПТО"),FQ8=("ГТД"))),VLOOKUP(FO8,Шаблон_ТО_ГПА_Иртыш,2),"")</f>
        <v>0</v>
      </c>
      <c r="FS8" s="372" t="str">
        <f t="shared" ref="FS8:FS45" si="109">IF(VLOOKUP(ДУС_финиш_14+Отклонение_ДУС_14,НГПА_14,1)=FO8,"ДС","")</f>
        <v/>
      </c>
      <c r="FT8" s="372" t="str">
        <f t="shared" ref="FT8:FT45" si="110">IF(VLOOKUP(ОГК_финиш_14+Отклонение_ОГК_14,НГПА_14,1)=FO8,"ГК","")</f>
        <v/>
      </c>
      <c r="FU8" s="372" t="str">
        <f t="shared" ref="FU8:FU45" si="111">IF(VLOOKUP(Трансмиссия_финиш_14+отклонение_Т_14,НГПА_14,1)=FO8,"ТР","")</f>
        <v/>
      </c>
      <c r="FV8" s="373" t="s">
        <v>230</v>
      </c>
      <c r="FW8" s="373" t="s">
        <v>230</v>
      </c>
      <c r="FX8" s="373" t="s">
        <v>230</v>
      </c>
      <c r="FY8" s="373" t="s">
        <v>230</v>
      </c>
      <c r="FZ8" s="372"/>
    </row>
    <row r="9" spans="1:182" s="48" customFormat="1" ht="16.5" customHeight="1" x14ac:dyDescent="0.25">
      <c r="A9" s="45">
        <f t="shared" si="32"/>
        <v>3000</v>
      </c>
      <c r="B9" s="46">
        <f t="shared" si="0"/>
        <v>46722</v>
      </c>
      <c r="C9" s="238" t="str">
        <f t="shared" si="33"/>
        <v>ПМ</v>
      </c>
      <c r="D9" s="47" t="str">
        <f t="shared" si="1"/>
        <v>ПМ</v>
      </c>
      <c r="E9" s="263" t="str">
        <f t="shared" si="34"/>
        <v/>
      </c>
      <c r="F9" s="47" t="str">
        <f t="shared" si="35"/>
        <v/>
      </c>
      <c r="G9" s="47" t="str">
        <f t="shared" si="36"/>
        <v/>
      </c>
      <c r="H9" s="47" t="str">
        <f t="shared" si="37"/>
        <v/>
      </c>
      <c r="I9" s="239" t="s">
        <v>230</v>
      </c>
      <c r="J9" s="239" t="s">
        <v>230</v>
      </c>
      <c r="K9" s="239" t="s">
        <v>230</v>
      </c>
      <c r="L9" s="239" t="s">
        <v>230</v>
      </c>
      <c r="M9" s="47" t="str">
        <f t="shared" si="38"/>
        <v/>
      </c>
      <c r="N9" s="45">
        <f t="shared" si="39"/>
        <v>53000</v>
      </c>
      <c r="O9" s="46">
        <f t="shared" si="2"/>
        <v>67922</v>
      </c>
      <c r="P9" s="238" t="str">
        <f t="shared" si="40"/>
        <v>ТО2/ТР</v>
      </c>
      <c r="Q9" s="47" t="str">
        <f t="shared" si="41"/>
        <v>ПТО</v>
      </c>
      <c r="R9" s="263" t="str">
        <f t="shared" si="3"/>
        <v>ТО2</v>
      </c>
      <c r="S9" s="47" t="str">
        <f t="shared" si="42"/>
        <v/>
      </c>
      <c r="T9" s="47" t="str">
        <f t="shared" si="43"/>
        <v/>
      </c>
      <c r="U9" s="47" t="str">
        <f t="shared" si="44"/>
        <v>ТР</v>
      </c>
      <c r="V9" s="239" t="s">
        <v>230</v>
      </c>
      <c r="W9" s="239" t="s">
        <v>230</v>
      </c>
      <c r="X9" s="239" t="s">
        <v>230</v>
      </c>
      <c r="Y9" s="239" t="s">
        <v>230</v>
      </c>
      <c r="Z9" s="47" t="s">
        <v>288</v>
      </c>
      <c r="AA9" s="45">
        <f t="shared" si="45"/>
        <v>28000</v>
      </c>
      <c r="AB9" s="46">
        <f t="shared" si="4"/>
        <v>53102</v>
      </c>
      <c r="AC9" s="238" t="str">
        <f t="shared" si="46"/>
        <v>ТО2</v>
      </c>
      <c r="AD9" s="47" t="str">
        <f t="shared" si="5"/>
        <v>ПТО</v>
      </c>
      <c r="AE9" s="263" t="str">
        <f t="shared" si="6"/>
        <v>ТО2</v>
      </c>
      <c r="AF9" s="47" t="str">
        <f t="shared" si="47"/>
        <v/>
      </c>
      <c r="AG9" s="47" t="str">
        <f t="shared" si="48"/>
        <v/>
      </c>
      <c r="AH9" s="47" t="str">
        <f t="shared" si="49"/>
        <v/>
      </c>
      <c r="AI9" s="239" t="s">
        <v>230</v>
      </c>
      <c r="AJ9" s="239" t="s">
        <v>230</v>
      </c>
      <c r="AK9" s="239" t="s">
        <v>230</v>
      </c>
      <c r="AL9" s="239" t="s">
        <v>230</v>
      </c>
      <c r="AM9" s="47" t="s">
        <v>288</v>
      </c>
      <c r="AN9" s="45">
        <f t="shared" si="50"/>
        <v>28000</v>
      </c>
      <c r="AO9" s="46">
        <f t="shared" si="7"/>
        <v>56300</v>
      </c>
      <c r="AP9" s="238" t="str">
        <f t="shared" si="51"/>
        <v>ТО1</v>
      </c>
      <c r="AQ9" s="47" t="str">
        <f t="shared" si="8"/>
        <v>ПТО</v>
      </c>
      <c r="AR9" s="263" t="str">
        <f t="shared" si="9"/>
        <v>ТО1</v>
      </c>
      <c r="AS9" s="47" t="str">
        <f t="shared" si="52"/>
        <v/>
      </c>
      <c r="AT9" s="47" t="str">
        <f t="shared" si="53"/>
        <v/>
      </c>
      <c r="AU9" s="47" t="str">
        <f t="shared" si="54"/>
        <v/>
      </c>
      <c r="AV9" s="239" t="s">
        <v>230</v>
      </c>
      <c r="AW9" s="239" t="s">
        <v>230</v>
      </c>
      <c r="AX9" s="239" t="s">
        <v>230</v>
      </c>
      <c r="AY9" s="239" t="s">
        <v>230</v>
      </c>
      <c r="AZ9" s="47" t="s">
        <v>288</v>
      </c>
      <c r="BA9" s="240">
        <f t="shared" si="55"/>
        <v>40101</v>
      </c>
      <c r="BB9" s="241">
        <f t="shared" si="10"/>
        <v>38380</v>
      </c>
      <c r="BC9" s="238" t="str">
        <f t="shared" si="56"/>
        <v>СР</v>
      </c>
      <c r="BD9" s="242" t="str">
        <f t="shared" si="11"/>
        <v>ПТО</v>
      </c>
      <c r="BE9" s="263" t="str">
        <f t="shared" si="12"/>
        <v>СР</v>
      </c>
      <c r="BF9" s="47" t="str">
        <f t="shared" si="57"/>
        <v/>
      </c>
      <c r="BG9" s="47" t="str">
        <f t="shared" si="58"/>
        <v/>
      </c>
      <c r="BH9" s="47" t="str">
        <f t="shared" si="59"/>
        <v/>
      </c>
      <c r="BI9" s="239" t="s">
        <v>230</v>
      </c>
      <c r="BJ9" s="239" t="s">
        <v>230</v>
      </c>
      <c r="BK9" s="239" t="s">
        <v>230</v>
      </c>
      <c r="BL9" s="239" t="s">
        <v>230</v>
      </c>
      <c r="BM9" s="47" t="s">
        <v>288</v>
      </c>
      <c r="BN9" s="45">
        <f t="shared" si="60"/>
        <v>3000</v>
      </c>
      <c r="BO9" s="46">
        <f t="shared" si="13"/>
        <v>27982</v>
      </c>
      <c r="BP9" s="238" t="str">
        <f t="shared" si="61"/>
        <v>ПМ</v>
      </c>
      <c r="BQ9" s="47" t="str">
        <f t="shared" si="14"/>
        <v>ПМ</v>
      </c>
      <c r="BR9" s="263" t="str">
        <f t="shared" si="15"/>
        <v/>
      </c>
      <c r="BS9" s="47" t="str">
        <f t="shared" si="62"/>
        <v/>
      </c>
      <c r="BT9" s="47" t="str">
        <f t="shared" si="63"/>
        <v/>
      </c>
      <c r="BU9" s="47" t="str">
        <f t="shared" si="64"/>
        <v/>
      </c>
      <c r="BV9" s="239" t="s">
        <v>230</v>
      </c>
      <c r="BW9" s="239" t="s">
        <v>230</v>
      </c>
      <c r="BX9" s="239" t="s">
        <v>230</v>
      </c>
      <c r="BY9" s="239" t="s">
        <v>230</v>
      </c>
      <c r="BZ9" s="47"/>
      <c r="CA9" s="45">
        <f t="shared" si="65"/>
        <v>3000</v>
      </c>
      <c r="CB9" s="46">
        <f t="shared" si="16"/>
        <v>23515</v>
      </c>
      <c r="CC9" s="238" t="str">
        <f t="shared" si="66"/>
        <v>ПМ</v>
      </c>
      <c r="CD9" s="47" t="str">
        <f t="shared" si="17"/>
        <v>ПМ</v>
      </c>
      <c r="CE9" s="362" t="str">
        <f t="shared" si="18"/>
        <v/>
      </c>
      <c r="CF9" s="47" t="str">
        <f t="shared" si="67"/>
        <v/>
      </c>
      <c r="CG9" s="47" t="str">
        <f t="shared" si="68"/>
        <v/>
      </c>
      <c r="CH9" s="47" t="str">
        <f t="shared" si="69"/>
        <v/>
      </c>
      <c r="CI9" s="239" t="s">
        <v>230</v>
      </c>
      <c r="CJ9" s="239" t="s">
        <v>230</v>
      </c>
      <c r="CK9" s="239" t="s">
        <v>230</v>
      </c>
      <c r="CL9" s="239" t="s">
        <v>230</v>
      </c>
      <c r="CM9" s="47"/>
      <c r="CN9" s="45">
        <f t="shared" si="70"/>
        <v>53000</v>
      </c>
      <c r="CO9" s="46">
        <f t="shared" si="19"/>
        <v>28451</v>
      </c>
      <c r="CP9" s="238" t="str">
        <f t="shared" si="71"/>
        <v>ТО2</v>
      </c>
      <c r="CQ9" s="47" t="str">
        <f t="shared" si="72"/>
        <v>ПТО</v>
      </c>
      <c r="CR9" s="263" t="str">
        <f t="shared" si="20"/>
        <v>ТО2</v>
      </c>
      <c r="CS9" s="47" t="str">
        <f t="shared" si="73"/>
        <v/>
      </c>
      <c r="CT9" s="47" t="str">
        <f t="shared" si="74"/>
        <v/>
      </c>
      <c r="CU9" s="47" t="str">
        <f t="shared" si="75"/>
        <v/>
      </c>
      <c r="CV9" s="239" t="s">
        <v>230</v>
      </c>
      <c r="CW9" s="239" t="s">
        <v>230</v>
      </c>
      <c r="CX9" s="239" t="s">
        <v>230</v>
      </c>
      <c r="CY9" s="239" t="s">
        <v>230</v>
      </c>
      <c r="CZ9" s="47" t="s">
        <v>288</v>
      </c>
      <c r="DA9" s="45">
        <f t="shared" si="76"/>
        <v>3000</v>
      </c>
      <c r="DB9" s="46">
        <f t="shared" si="21"/>
        <v>3000</v>
      </c>
      <c r="DC9" s="238" t="str">
        <f t="shared" si="77"/>
        <v>ПМ</v>
      </c>
      <c r="DD9" s="47" t="str">
        <f t="shared" si="22"/>
        <v>ПМ</v>
      </c>
      <c r="DE9" s="263" t="str">
        <f t="shared" si="78"/>
        <v/>
      </c>
      <c r="DF9" s="47" t="str">
        <f t="shared" si="79"/>
        <v/>
      </c>
      <c r="DG9" s="47" t="str">
        <f t="shared" si="80"/>
        <v/>
      </c>
      <c r="DH9" s="47" t="str">
        <f t="shared" si="81"/>
        <v/>
      </c>
      <c r="DI9" s="239" t="s">
        <v>230</v>
      </c>
      <c r="DJ9" s="239" t="s">
        <v>230</v>
      </c>
      <c r="DK9" s="239" t="s">
        <v>230</v>
      </c>
      <c r="DL9" s="239" t="s">
        <v>230</v>
      </c>
      <c r="DM9" s="47"/>
      <c r="DN9" s="45">
        <f t="shared" si="82"/>
        <v>3000</v>
      </c>
      <c r="DO9" s="46">
        <f t="shared" si="23"/>
        <v>3000</v>
      </c>
      <c r="DP9" s="238" t="str">
        <f t="shared" si="83"/>
        <v>ПМ</v>
      </c>
      <c r="DQ9" s="47" t="str">
        <f t="shared" si="24"/>
        <v>ПМ</v>
      </c>
      <c r="DR9" s="263" t="str">
        <f t="shared" si="84"/>
        <v/>
      </c>
      <c r="DS9" s="47" t="str">
        <f t="shared" si="85"/>
        <v/>
      </c>
      <c r="DT9" s="47" t="str">
        <f t="shared" si="86"/>
        <v/>
      </c>
      <c r="DU9" s="47" t="str">
        <f t="shared" si="87"/>
        <v/>
      </c>
      <c r="DV9" s="239" t="s">
        <v>230</v>
      </c>
      <c r="DW9" s="239" t="s">
        <v>230</v>
      </c>
      <c r="DX9" s="239" t="s">
        <v>230</v>
      </c>
      <c r="DY9" s="239" t="s">
        <v>230</v>
      </c>
      <c r="DZ9" s="47"/>
      <c r="EA9" s="45">
        <f t="shared" si="88"/>
        <v>3000</v>
      </c>
      <c r="EB9" s="46">
        <f t="shared" si="25"/>
        <v>3000</v>
      </c>
      <c r="EC9" s="238" t="str">
        <f t="shared" si="89"/>
        <v>ПМ</v>
      </c>
      <c r="ED9" s="47" t="str">
        <f t="shared" si="26"/>
        <v>ПМ</v>
      </c>
      <c r="EE9" s="263" t="str">
        <f t="shared" si="90"/>
        <v/>
      </c>
      <c r="EF9" s="47" t="str">
        <f t="shared" si="91"/>
        <v/>
      </c>
      <c r="EG9" s="47" t="str">
        <f t="shared" si="92"/>
        <v/>
      </c>
      <c r="EH9" s="47" t="str">
        <f t="shared" si="93"/>
        <v/>
      </c>
      <c r="EI9" s="239" t="s">
        <v>230</v>
      </c>
      <c r="EJ9" s="239" t="s">
        <v>230</v>
      </c>
      <c r="EK9" s="239" t="s">
        <v>230</v>
      </c>
      <c r="EL9" s="239" t="s">
        <v>230</v>
      </c>
      <c r="EM9" s="47"/>
      <c r="EN9" s="45">
        <f t="shared" si="94"/>
        <v>28000</v>
      </c>
      <c r="EO9" s="46">
        <f t="shared" si="27"/>
        <v>3000</v>
      </c>
      <c r="EP9" s="238" t="str">
        <f t="shared" si="95"/>
        <v>ТО1</v>
      </c>
      <c r="EQ9" s="47" t="str">
        <f t="shared" si="96"/>
        <v>ПТО</v>
      </c>
      <c r="ER9" s="263" t="str">
        <f t="shared" si="97"/>
        <v>ТО1</v>
      </c>
      <c r="ES9" s="47" t="str">
        <f t="shared" si="98"/>
        <v/>
      </c>
      <c r="ET9" s="47" t="str">
        <f t="shared" si="99"/>
        <v/>
      </c>
      <c r="EU9" s="47" t="str">
        <f t="shared" si="100"/>
        <v/>
      </c>
      <c r="EV9" s="239" t="s">
        <v>230</v>
      </c>
      <c r="EW9" s="239" t="s">
        <v>230</v>
      </c>
      <c r="EX9" s="239" t="s">
        <v>230</v>
      </c>
      <c r="EY9" s="239" t="s">
        <v>230</v>
      </c>
      <c r="EZ9" s="47" t="s">
        <v>288</v>
      </c>
      <c r="FA9" s="240">
        <f t="shared" si="101"/>
        <v>23515</v>
      </c>
      <c r="FB9" s="241">
        <f t="shared" si="28"/>
        <v>3000</v>
      </c>
      <c r="FC9" s="238" t="str">
        <f t="shared" si="102"/>
        <v>ТО1</v>
      </c>
      <c r="FD9" s="242" t="str">
        <f t="shared" si="29"/>
        <v>ПТО</v>
      </c>
      <c r="FE9" s="263" t="str">
        <f t="shared" si="103"/>
        <v>ТО1</v>
      </c>
      <c r="FF9" s="47" t="str">
        <f t="shared" si="104"/>
        <v/>
      </c>
      <c r="FG9" s="47" t="str">
        <f t="shared" si="105"/>
        <v/>
      </c>
      <c r="FH9" s="47" t="str">
        <f t="shared" si="106"/>
        <v/>
      </c>
      <c r="FI9" s="239" t="s">
        <v>230</v>
      </c>
      <c r="FJ9" s="239" t="s">
        <v>230</v>
      </c>
      <c r="FK9" s="239" t="s">
        <v>230</v>
      </c>
      <c r="FL9" s="239" t="s">
        <v>230</v>
      </c>
      <c r="FM9" s="47" t="s">
        <v>288</v>
      </c>
      <c r="FN9" s="45">
        <f t="shared" si="107"/>
        <v>3000</v>
      </c>
      <c r="FO9" s="46">
        <f t="shared" si="30"/>
        <v>3000</v>
      </c>
      <c r="FP9" s="238" t="str">
        <f t="shared" ref="FP9:FP45" si="112">IF(OR(FQ9="ПМ",FQ9="ГТД"),FQ9,FR9)&amp;IF(FS9="ДС","/ДС","")&amp;IF(FT9="ГК","/ГК","")&amp;IF(FU9="ТР","/ТР","")</f>
        <v>ПМ</v>
      </c>
      <c r="FQ9" s="47" t="str">
        <f t="shared" si="31"/>
        <v>ПМ</v>
      </c>
      <c r="FR9" s="263" t="str">
        <f t="shared" si="108"/>
        <v/>
      </c>
      <c r="FS9" s="47" t="str">
        <f t="shared" si="109"/>
        <v/>
      </c>
      <c r="FT9" s="47" t="str">
        <f t="shared" si="110"/>
        <v/>
      </c>
      <c r="FU9" s="47" t="str">
        <f t="shared" si="111"/>
        <v/>
      </c>
      <c r="FV9" s="239" t="s">
        <v>230</v>
      </c>
      <c r="FW9" s="239" t="s">
        <v>230</v>
      </c>
      <c r="FX9" s="239" t="s">
        <v>230</v>
      </c>
      <c r="FY9" s="239" t="s">
        <v>230</v>
      </c>
      <c r="FZ9" s="47"/>
    </row>
    <row r="10" spans="1:182" s="48" customFormat="1" ht="16.5" customHeight="1" x14ac:dyDescent="0.25">
      <c r="A10" s="45">
        <f t="shared" si="32"/>
        <v>4500</v>
      </c>
      <c r="B10" s="46">
        <f t="shared" si="0"/>
        <v>48222</v>
      </c>
      <c r="C10" s="238" t="str">
        <f t="shared" si="33"/>
        <v>ТО1</v>
      </c>
      <c r="D10" s="47" t="str">
        <f t="shared" si="1"/>
        <v>ПТО</v>
      </c>
      <c r="E10" s="263" t="str">
        <f t="shared" si="34"/>
        <v>ТО1</v>
      </c>
      <c r="F10" s="47" t="str">
        <f t="shared" si="35"/>
        <v/>
      </c>
      <c r="G10" s="47" t="str">
        <f t="shared" si="36"/>
        <v/>
      </c>
      <c r="H10" s="47" t="str">
        <f t="shared" si="37"/>
        <v/>
      </c>
      <c r="I10" s="239" t="s">
        <v>230</v>
      </c>
      <c r="J10" s="239" t="s">
        <v>230</v>
      </c>
      <c r="K10" s="239" t="s">
        <v>230</v>
      </c>
      <c r="L10" s="239" t="s">
        <v>230</v>
      </c>
      <c r="M10" s="47" t="str">
        <f t="shared" si="38"/>
        <v/>
      </c>
      <c r="N10" s="45">
        <f t="shared" si="39"/>
        <v>54500</v>
      </c>
      <c r="O10" s="46">
        <f t="shared" si="2"/>
        <v>69422</v>
      </c>
      <c r="P10" s="238" t="str">
        <f t="shared" si="40"/>
        <v>ПМ</v>
      </c>
      <c r="Q10" s="47" t="str">
        <f t="shared" si="41"/>
        <v>ПМ</v>
      </c>
      <c r="R10" s="263" t="str">
        <f t="shared" si="3"/>
        <v/>
      </c>
      <c r="S10" s="47" t="str">
        <f t="shared" si="42"/>
        <v/>
      </c>
      <c r="T10" s="47" t="str">
        <f t="shared" si="43"/>
        <v/>
      </c>
      <c r="U10" s="47" t="str">
        <f t="shared" si="44"/>
        <v/>
      </c>
      <c r="V10" s="239" t="s">
        <v>230</v>
      </c>
      <c r="W10" s="239" t="s">
        <v>230</v>
      </c>
      <c r="X10" s="239" t="s">
        <v>230</v>
      </c>
      <c r="Y10" s="239" t="s">
        <v>230</v>
      </c>
      <c r="Z10" s="47" t="s">
        <v>289</v>
      </c>
      <c r="AA10" s="45">
        <f t="shared" si="45"/>
        <v>29500</v>
      </c>
      <c r="AB10" s="46">
        <f t="shared" si="4"/>
        <v>54602</v>
      </c>
      <c r="AC10" s="238" t="str">
        <f t="shared" si="46"/>
        <v>ПМ</v>
      </c>
      <c r="AD10" s="47" t="str">
        <f t="shared" si="5"/>
        <v>ПМ</v>
      </c>
      <c r="AE10" s="263" t="str">
        <f t="shared" si="6"/>
        <v/>
      </c>
      <c r="AF10" s="47" t="str">
        <f t="shared" si="47"/>
        <v/>
      </c>
      <c r="AG10" s="47" t="str">
        <f t="shared" si="48"/>
        <v/>
      </c>
      <c r="AH10" s="47" t="str">
        <f t="shared" si="49"/>
        <v/>
      </c>
      <c r="AI10" s="239" t="s">
        <v>230</v>
      </c>
      <c r="AJ10" s="239" t="s">
        <v>230</v>
      </c>
      <c r="AK10" s="239" t="s">
        <v>230</v>
      </c>
      <c r="AL10" s="239" t="s">
        <v>230</v>
      </c>
      <c r="AM10" s="47" t="s">
        <v>289</v>
      </c>
      <c r="AN10" s="45">
        <f t="shared" si="50"/>
        <v>29500</v>
      </c>
      <c r="AO10" s="46">
        <f t="shared" si="7"/>
        <v>57800</v>
      </c>
      <c r="AP10" s="238" t="str">
        <f t="shared" si="51"/>
        <v>ПМ</v>
      </c>
      <c r="AQ10" s="47" t="str">
        <f t="shared" si="8"/>
        <v>ПМ</v>
      </c>
      <c r="AR10" s="263" t="str">
        <f t="shared" si="9"/>
        <v/>
      </c>
      <c r="AS10" s="47" t="str">
        <f t="shared" si="52"/>
        <v/>
      </c>
      <c r="AT10" s="47" t="str">
        <f t="shared" si="53"/>
        <v/>
      </c>
      <c r="AU10" s="47" t="str">
        <f t="shared" si="54"/>
        <v/>
      </c>
      <c r="AV10" s="239" t="s">
        <v>230</v>
      </c>
      <c r="AW10" s="239" t="s">
        <v>230</v>
      </c>
      <c r="AX10" s="239" t="s">
        <v>230</v>
      </c>
      <c r="AY10" s="239" t="s">
        <v>230</v>
      </c>
      <c r="AZ10" s="47" t="s">
        <v>289</v>
      </c>
      <c r="BA10" s="240">
        <f t="shared" si="55"/>
        <v>41601</v>
      </c>
      <c r="BB10" s="241">
        <f t="shared" si="10"/>
        <v>39880</v>
      </c>
      <c r="BC10" s="238" t="str">
        <f t="shared" si="56"/>
        <v>ПМ</v>
      </c>
      <c r="BD10" s="242" t="str">
        <f t="shared" si="11"/>
        <v>ПМ</v>
      </c>
      <c r="BE10" s="263" t="str">
        <f t="shared" si="12"/>
        <v/>
      </c>
      <c r="BF10" s="47" t="str">
        <f t="shared" si="57"/>
        <v/>
      </c>
      <c r="BG10" s="47" t="str">
        <f t="shared" si="58"/>
        <v/>
      </c>
      <c r="BH10" s="47" t="str">
        <f t="shared" si="59"/>
        <v/>
      </c>
      <c r="BI10" s="239" t="s">
        <v>230</v>
      </c>
      <c r="BJ10" s="239" t="s">
        <v>230</v>
      </c>
      <c r="BK10" s="239" t="s">
        <v>230</v>
      </c>
      <c r="BL10" s="239" t="s">
        <v>230</v>
      </c>
      <c r="BM10" s="47" t="s">
        <v>289</v>
      </c>
      <c r="BN10" s="45">
        <f t="shared" si="60"/>
        <v>4500</v>
      </c>
      <c r="BO10" s="46">
        <f t="shared" si="13"/>
        <v>29482</v>
      </c>
      <c r="BP10" s="238" t="str">
        <f t="shared" si="61"/>
        <v>ТО1</v>
      </c>
      <c r="BQ10" s="47" t="str">
        <f t="shared" si="14"/>
        <v>ПТО</v>
      </c>
      <c r="BR10" s="263" t="str">
        <f t="shared" si="15"/>
        <v>ТО1</v>
      </c>
      <c r="BS10" s="47" t="str">
        <f t="shared" si="62"/>
        <v/>
      </c>
      <c r="BT10" s="47" t="str">
        <f t="shared" si="63"/>
        <v/>
      </c>
      <c r="BU10" s="47" t="str">
        <f t="shared" si="64"/>
        <v/>
      </c>
      <c r="BV10" s="239" t="s">
        <v>230</v>
      </c>
      <c r="BW10" s="239" t="s">
        <v>230</v>
      </c>
      <c r="BX10" s="239" t="s">
        <v>230</v>
      </c>
      <c r="BY10" s="239" t="s">
        <v>230</v>
      </c>
      <c r="BZ10" s="47"/>
      <c r="CA10" s="45">
        <f t="shared" si="65"/>
        <v>4500</v>
      </c>
      <c r="CB10" s="46">
        <f t="shared" si="16"/>
        <v>25015</v>
      </c>
      <c r="CC10" s="238" t="str">
        <f t="shared" si="66"/>
        <v>КР</v>
      </c>
      <c r="CD10" s="47" t="str">
        <f t="shared" si="17"/>
        <v>ПТО</v>
      </c>
      <c r="CE10" s="362" t="str">
        <f t="shared" si="18"/>
        <v>КР</v>
      </c>
      <c r="CF10" s="47" t="str">
        <f t="shared" si="67"/>
        <v/>
      </c>
      <c r="CG10" s="47" t="str">
        <f t="shared" si="68"/>
        <v/>
      </c>
      <c r="CH10" s="47" t="str">
        <f t="shared" si="69"/>
        <v/>
      </c>
      <c r="CI10" s="239" t="s">
        <v>230</v>
      </c>
      <c r="CJ10" s="239" t="s">
        <v>230</v>
      </c>
      <c r="CK10" s="239" t="s">
        <v>230</v>
      </c>
      <c r="CL10" s="239" t="s">
        <v>230</v>
      </c>
      <c r="CM10" s="47"/>
      <c r="CN10" s="45">
        <f t="shared" si="70"/>
        <v>54500</v>
      </c>
      <c r="CO10" s="46">
        <f t="shared" si="19"/>
        <v>29951</v>
      </c>
      <c r="CP10" s="238" t="str">
        <f t="shared" si="71"/>
        <v>ПМ</v>
      </c>
      <c r="CQ10" s="47" t="str">
        <f t="shared" si="72"/>
        <v>ПМ</v>
      </c>
      <c r="CR10" s="263" t="str">
        <f t="shared" si="20"/>
        <v/>
      </c>
      <c r="CS10" s="47" t="str">
        <f t="shared" si="73"/>
        <v/>
      </c>
      <c r="CT10" s="47" t="str">
        <f t="shared" si="74"/>
        <v/>
      </c>
      <c r="CU10" s="47" t="str">
        <f t="shared" si="75"/>
        <v/>
      </c>
      <c r="CV10" s="239" t="s">
        <v>230</v>
      </c>
      <c r="CW10" s="239" t="s">
        <v>230</v>
      </c>
      <c r="CX10" s="239" t="s">
        <v>230</v>
      </c>
      <c r="CY10" s="239" t="s">
        <v>230</v>
      </c>
      <c r="CZ10" s="47" t="s">
        <v>289</v>
      </c>
      <c r="DA10" s="45">
        <f t="shared" si="76"/>
        <v>4500</v>
      </c>
      <c r="DB10" s="46">
        <f t="shared" si="21"/>
        <v>4500</v>
      </c>
      <c r="DC10" s="238" t="str">
        <f t="shared" si="77"/>
        <v>ТО1</v>
      </c>
      <c r="DD10" s="47" t="str">
        <f t="shared" si="22"/>
        <v>ПТО</v>
      </c>
      <c r="DE10" s="263" t="str">
        <f t="shared" si="78"/>
        <v>ТО1</v>
      </c>
      <c r="DF10" s="47" t="str">
        <f t="shared" si="79"/>
        <v/>
      </c>
      <c r="DG10" s="47" t="str">
        <f t="shared" si="80"/>
        <v/>
      </c>
      <c r="DH10" s="47" t="str">
        <f t="shared" si="81"/>
        <v/>
      </c>
      <c r="DI10" s="239" t="s">
        <v>230</v>
      </c>
      <c r="DJ10" s="239" t="s">
        <v>230</v>
      </c>
      <c r="DK10" s="239" t="s">
        <v>230</v>
      </c>
      <c r="DL10" s="239" t="s">
        <v>230</v>
      </c>
      <c r="DM10" s="47"/>
      <c r="DN10" s="45">
        <f t="shared" si="82"/>
        <v>4500</v>
      </c>
      <c r="DO10" s="46">
        <f t="shared" si="23"/>
        <v>4500</v>
      </c>
      <c r="DP10" s="238" t="str">
        <f t="shared" si="83"/>
        <v>ТО1</v>
      </c>
      <c r="DQ10" s="47" t="str">
        <f t="shared" si="24"/>
        <v>ПТО</v>
      </c>
      <c r="DR10" s="263" t="str">
        <f t="shared" si="84"/>
        <v>ТО1</v>
      </c>
      <c r="DS10" s="47" t="str">
        <f t="shared" si="85"/>
        <v/>
      </c>
      <c r="DT10" s="47" t="str">
        <f t="shared" si="86"/>
        <v/>
      </c>
      <c r="DU10" s="47" t="str">
        <f t="shared" si="87"/>
        <v/>
      </c>
      <c r="DV10" s="239" t="s">
        <v>230</v>
      </c>
      <c r="DW10" s="239" t="s">
        <v>230</v>
      </c>
      <c r="DX10" s="239" t="s">
        <v>230</v>
      </c>
      <c r="DY10" s="239" t="s">
        <v>230</v>
      </c>
      <c r="DZ10" s="47"/>
      <c r="EA10" s="45">
        <f t="shared" si="88"/>
        <v>4500</v>
      </c>
      <c r="EB10" s="46">
        <f t="shared" si="25"/>
        <v>4500</v>
      </c>
      <c r="EC10" s="238" t="str">
        <f t="shared" si="89"/>
        <v>ТО1</v>
      </c>
      <c r="ED10" s="47" t="str">
        <f t="shared" si="26"/>
        <v>ПТО</v>
      </c>
      <c r="EE10" s="263" t="str">
        <f t="shared" si="90"/>
        <v>ТО1</v>
      </c>
      <c r="EF10" s="47" t="str">
        <f t="shared" si="91"/>
        <v/>
      </c>
      <c r="EG10" s="47" t="str">
        <f t="shared" si="92"/>
        <v/>
      </c>
      <c r="EH10" s="47" t="str">
        <f t="shared" si="93"/>
        <v/>
      </c>
      <c r="EI10" s="239" t="s">
        <v>230</v>
      </c>
      <c r="EJ10" s="239" t="s">
        <v>230</v>
      </c>
      <c r="EK10" s="239" t="s">
        <v>230</v>
      </c>
      <c r="EL10" s="239" t="s">
        <v>230</v>
      </c>
      <c r="EM10" s="47"/>
      <c r="EN10" s="45">
        <f t="shared" si="94"/>
        <v>29500</v>
      </c>
      <c r="EO10" s="46">
        <f t="shared" si="27"/>
        <v>4500</v>
      </c>
      <c r="EP10" s="238" t="str">
        <f t="shared" si="95"/>
        <v>ПМ</v>
      </c>
      <c r="EQ10" s="47" t="str">
        <f t="shared" si="96"/>
        <v>ПМ</v>
      </c>
      <c r="ER10" s="263" t="str">
        <f t="shared" si="97"/>
        <v/>
      </c>
      <c r="ES10" s="47" t="str">
        <f t="shared" si="98"/>
        <v/>
      </c>
      <c r="ET10" s="47" t="str">
        <f t="shared" si="99"/>
        <v/>
      </c>
      <c r="EU10" s="47" t="str">
        <f t="shared" si="100"/>
        <v/>
      </c>
      <c r="EV10" s="239" t="s">
        <v>230</v>
      </c>
      <c r="EW10" s="239" t="s">
        <v>230</v>
      </c>
      <c r="EX10" s="239" t="s">
        <v>230</v>
      </c>
      <c r="EY10" s="239" t="s">
        <v>230</v>
      </c>
      <c r="EZ10" s="47" t="s">
        <v>289</v>
      </c>
      <c r="FA10" s="240">
        <f t="shared" si="101"/>
        <v>25015</v>
      </c>
      <c r="FB10" s="241">
        <f t="shared" si="28"/>
        <v>4500</v>
      </c>
      <c r="FC10" s="238" t="str">
        <f t="shared" si="102"/>
        <v>ПМ</v>
      </c>
      <c r="FD10" s="242" t="str">
        <f t="shared" si="29"/>
        <v>ПМ</v>
      </c>
      <c r="FE10" s="263" t="str">
        <f t="shared" si="103"/>
        <v/>
      </c>
      <c r="FF10" s="47" t="str">
        <f t="shared" si="104"/>
        <v/>
      </c>
      <c r="FG10" s="47" t="str">
        <f t="shared" si="105"/>
        <v/>
      </c>
      <c r="FH10" s="47" t="str">
        <f t="shared" si="106"/>
        <v/>
      </c>
      <c r="FI10" s="239" t="s">
        <v>230</v>
      </c>
      <c r="FJ10" s="239" t="s">
        <v>230</v>
      </c>
      <c r="FK10" s="239" t="s">
        <v>230</v>
      </c>
      <c r="FL10" s="239" t="s">
        <v>230</v>
      </c>
      <c r="FM10" s="47" t="s">
        <v>289</v>
      </c>
      <c r="FN10" s="45">
        <f t="shared" si="107"/>
        <v>4500</v>
      </c>
      <c r="FO10" s="46">
        <f t="shared" si="30"/>
        <v>4500</v>
      </c>
      <c r="FP10" s="238" t="str">
        <f t="shared" si="112"/>
        <v>ТО1</v>
      </c>
      <c r="FQ10" s="47" t="str">
        <f t="shared" si="31"/>
        <v>ПТО</v>
      </c>
      <c r="FR10" s="263" t="str">
        <f t="shared" si="108"/>
        <v>ТО1</v>
      </c>
      <c r="FS10" s="47" t="str">
        <f t="shared" si="109"/>
        <v/>
      </c>
      <c r="FT10" s="47" t="str">
        <f t="shared" si="110"/>
        <v/>
      </c>
      <c r="FU10" s="47" t="str">
        <f t="shared" si="111"/>
        <v/>
      </c>
      <c r="FV10" s="239" t="s">
        <v>230</v>
      </c>
      <c r="FW10" s="239" t="s">
        <v>230</v>
      </c>
      <c r="FX10" s="239" t="s">
        <v>230</v>
      </c>
      <c r="FY10" s="239" t="s">
        <v>230</v>
      </c>
      <c r="FZ10" s="47"/>
    </row>
    <row r="11" spans="1:182" s="48" customFormat="1" ht="16.5" customHeight="1" x14ac:dyDescent="0.25">
      <c r="A11" s="45">
        <f t="shared" si="32"/>
        <v>6000</v>
      </c>
      <c r="B11" s="46">
        <f t="shared" si="0"/>
        <v>49722</v>
      </c>
      <c r="C11" s="238" t="str">
        <f t="shared" si="33"/>
        <v>ПМ</v>
      </c>
      <c r="D11" s="47" t="str">
        <f t="shared" si="1"/>
        <v>ПМ</v>
      </c>
      <c r="E11" s="263" t="str">
        <f t="shared" si="34"/>
        <v/>
      </c>
      <c r="F11" s="47" t="str">
        <f t="shared" si="35"/>
        <v/>
      </c>
      <c r="G11" s="47" t="str">
        <f t="shared" si="36"/>
        <v/>
      </c>
      <c r="H11" s="47" t="str">
        <f t="shared" si="37"/>
        <v/>
      </c>
      <c r="I11" s="239" t="s">
        <v>230</v>
      </c>
      <c r="J11" s="239" t="s">
        <v>230</v>
      </c>
      <c r="K11" s="239" t="s">
        <v>230</v>
      </c>
      <c r="L11" s="239" t="s">
        <v>230</v>
      </c>
      <c r="M11" s="47" t="str">
        <f t="shared" si="38"/>
        <v/>
      </c>
      <c r="N11" s="45">
        <f t="shared" si="39"/>
        <v>56000</v>
      </c>
      <c r="O11" s="46">
        <f t="shared" si="2"/>
        <v>70922</v>
      </c>
      <c r="P11" s="238" t="str">
        <f t="shared" si="40"/>
        <v>ТО1</v>
      </c>
      <c r="Q11" s="47" t="str">
        <f t="shared" si="41"/>
        <v>ПТО</v>
      </c>
      <c r="R11" s="263" t="str">
        <f t="shared" si="3"/>
        <v>ТО1</v>
      </c>
      <c r="S11" s="47" t="str">
        <f t="shared" si="42"/>
        <v/>
      </c>
      <c r="T11" s="47" t="str">
        <f t="shared" si="43"/>
        <v/>
      </c>
      <c r="U11" s="47" t="str">
        <f t="shared" si="44"/>
        <v/>
      </c>
      <c r="V11" s="239" t="s">
        <v>230</v>
      </c>
      <c r="W11" s="239" t="s">
        <v>230</v>
      </c>
      <c r="X11" s="239" t="s">
        <v>230</v>
      </c>
      <c r="Y11" s="239" t="s">
        <v>230</v>
      </c>
      <c r="Z11" s="47"/>
      <c r="AA11" s="45">
        <f t="shared" si="45"/>
        <v>31000</v>
      </c>
      <c r="AB11" s="46">
        <f t="shared" si="4"/>
        <v>56102</v>
      </c>
      <c r="AC11" s="238" t="str">
        <f t="shared" si="46"/>
        <v>ТО1</v>
      </c>
      <c r="AD11" s="47" t="str">
        <f t="shared" si="5"/>
        <v>ПТО</v>
      </c>
      <c r="AE11" s="263" t="str">
        <f t="shared" si="6"/>
        <v>ТО1</v>
      </c>
      <c r="AF11" s="47" t="str">
        <f t="shared" si="47"/>
        <v/>
      </c>
      <c r="AG11" s="47" t="str">
        <f t="shared" si="48"/>
        <v/>
      </c>
      <c r="AH11" s="47" t="str">
        <f t="shared" si="49"/>
        <v/>
      </c>
      <c r="AI11" s="239" t="s">
        <v>230</v>
      </c>
      <c r="AJ11" s="239" t="s">
        <v>230</v>
      </c>
      <c r="AK11" s="239" t="s">
        <v>230</v>
      </c>
      <c r="AL11" s="239" t="s">
        <v>230</v>
      </c>
      <c r="AM11" s="47"/>
      <c r="AN11" s="45">
        <f t="shared" si="50"/>
        <v>31000</v>
      </c>
      <c r="AO11" s="46">
        <f t="shared" si="7"/>
        <v>59300</v>
      </c>
      <c r="AP11" s="238" t="str">
        <f t="shared" si="51"/>
        <v>ТО1</v>
      </c>
      <c r="AQ11" s="47" t="str">
        <f t="shared" si="8"/>
        <v>ПТО</v>
      </c>
      <c r="AR11" s="263" t="str">
        <f t="shared" si="9"/>
        <v>ТО1</v>
      </c>
      <c r="AS11" s="47" t="str">
        <f t="shared" si="52"/>
        <v/>
      </c>
      <c r="AT11" s="47" t="str">
        <f t="shared" si="53"/>
        <v/>
      </c>
      <c r="AU11" s="47" t="str">
        <f t="shared" si="54"/>
        <v/>
      </c>
      <c r="AV11" s="239" t="s">
        <v>230</v>
      </c>
      <c r="AW11" s="239" t="s">
        <v>230</v>
      </c>
      <c r="AX11" s="239" t="s">
        <v>230</v>
      </c>
      <c r="AY11" s="239" t="s">
        <v>230</v>
      </c>
      <c r="AZ11" s="47"/>
      <c r="BA11" s="240">
        <f t="shared" si="55"/>
        <v>43101</v>
      </c>
      <c r="BB11" s="241">
        <f t="shared" si="10"/>
        <v>41380</v>
      </c>
      <c r="BC11" s="238" t="str">
        <f t="shared" si="56"/>
        <v>ТО1</v>
      </c>
      <c r="BD11" s="242" t="str">
        <f t="shared" si="11"/>
        <v>ПТО</v>
      </c>
      <c r="BE11" s="263" t="str">
        <f t="shared" si="12"/>
        <v>ТО1</v>
      </c>
      <c r="BF11" s="47" t="str">
        <f t="shared" si="57"/>
        <v/>
      </c>
      <c r="BG11" s="47" t="str">
        <f t="shared" si="58"/>
        <v/>
      </c>
      <c r="BH11" s="47" t="str">
        <f t="shared" si="59"/>
        <v/>
      </c>
      <c r="BI11" s="239" t="s">
        <v>230</v>
      </c>
      <c r="BJ11" s="239" t="s">
        <v>230</v>
      </c>
      <c r="BK11" s="239" t="s">
        <v>230</v>
      </c>
      <c r="BL11" s="239" t="s">
        <v>230</v>
      </c>
      <c r="BM11" s="47"/>
      <c r="BN11" s="45">
        <f t="shared" si="60"/>
        <v>6000</v>
      </c>
      <c r="BO11" s="46">
        <f t="shared" si="13"/>
        <v>30982</v>
      </c>
      <c r="BP11" s="238" t="str">
        <f t="shared" si="61"/>
        <v>ПМ</v>
      </c>
      <c r="BQ11" s="47" t="str">
        <f t="shared" si="14"/>
        <v>ПМ</v>
      </c>
      <c r="BR11" s="263" t="str">
        <f t="shared" si="15"/>
        <v/>
      </c>
      <c r="BS11" s="47" t="str">
        <f t="shared" si="62"/>
        <v/>
      </c>
      <c r="BT11" s="47" t="str">
        <f t="shared" si="63"/>
        <v/>
      </c>
      <c r="BU11" s="47" t="str">
        <f t="shared" si="64"/>
        <v/>
      </c>
      <c r="BV11" s="239" t="s">
        <v>230</v>
      </c>
      <c r="BW11" s="239" t="s">
        <v>230</v>
      </c>
      <c r="BX11" s="239" t="s">
        <v>230</v>
      </c>
      <c r="BY11" s="239" t="s">
        <v>230</v>
      </c>
      <c r="BZ11" s="47"/>
      <c r="CA11" s="45">
        <f t="shared" si="65"/>
        <v>6000</v>
      </c>
      <c r="CB11" s="46">
        <f t="shared" si="16"/>
        <v>26515</v>
      </c>
      <c r="CC11" s="238" t="str">
        <f t="shared" si="66"/>
        <v>ПМ</v>
      </c>
      <c r="CD11" s="47" t="str">
        <f t="shared" si="17"/>
        <v>ПМ</v>
      </c>
      <c r="CE11" s="362" t="str">
        <f t="shared" si="18"/>
        <v/>
      </c>
      <c r="CF11" s="47" t="str">
        <f t="shared" si="67"/>
        <v/>
      </c>
      <c r="CG11" s="47" t="str">
        <f t="shared" si="68"/>
        <v/>
      </c>
      <c r="CH11" s="47" t="str">
        <f t="shared" si="69"/>
        <v/>
      </c>
      <c r="CI11" s="239" t="s">
        <v>230</v>
      </c>
      <c r="CJ11" s="239" t="s">
        <v>230</v>
      </c>
      <c r="CK11" s="239" t="s">
        <v>230</v>
      </c>
      <c r="CL11" s="239" t="s">
        <v>230</v>
      </c>
      <c r="CM11" s="47"/>
      <c r="CN11" s="45">
        <f t="shared" si="70"/>
        <v>56000</v>
      </c>
      <c r="CO11" s="46">
        <f t="shared" si="19"/>
        <v>31451</v>
      </c>
      <c r="CP11" s="238" t="str">
        <f t="shared" si="71"/>
        <v>ТО1/ДС/ГК</v>
      </c>
      <c r="CQ11" s="47" t="str">
        <f t="shared" si="72"/>
        <v>ПТО</v>
      </c>
      <c r="CR11" s="263" t="str">
        <f t="shared" si="20"/>
        <v>ТО1</v>
      </c>
      <c r="CS11" s="47" t="str">
        <f t="shared" si="73"/>
        <v>ДС</v>
      </c>
      <c r="CT11" s="47" t="str">
        <f t="shared" si="74"/>
        <v>ГК</v>
      </c>
      <c r="CU11" s="47" t="str">
        <f t="shared" si="75"/>
        <v/>
      </c>
      <c r="CV11" s="239" t="s">
        <v>230</v>
      </c>
      <c r="CW11" s="239" t="s">
        <v>230</v>
      </c>
      <c r="CX11" s="239" t="s">
        <v>230</v>
      </c>
      <c r="CY11" s="239" t="s">
        <v>230</v>
      </c>
      <c r="CZ11" s="47"/>
      <c r="DA11" s="45">
        <f t="shared" si="76"/>
        <v>6000</v>
      </c>
      <c r="DB11" s="46">
        <f t="shared" si="21"/>
        <v>6000</v>
      </c>
      <c r="DC11" s="238" t="str">
        <f t="shared" si="77"/>
        <v>ПМ</v>
      </c>
      <c r="DD11" s="47" t="str">
        <f t="shared" si="22"/>
        <v>ПМ</v>
      </c>
      <c r="DE11" s="263" t="str">
        <f t="shared" si="78"/>
        <v/>
      </c>
      <c r="DF11" s="47" t="str">
        <f t="shared" si="79"/>
        <v/>
      </c>
      <c r="DG11" s="47" t="str">
        <f t="shared" si="80"/>
        <v/>
      </c>
      <c r="DH11" s="47" t="str">
        <f t="shared" si="81"/>
        <v/>
      </c>
      <c r="DI11" s="239" t="s">
        <v>230</v>
      </c>
      <c r="DJ11" s="239" t="s">
        <v>230</v>
      </c>
      <c r="DK11" s="239" t="s">
        <v>230</v>
      </c>
      <c r="DL11" s="239" t="s">
        <v>230</v>
      </c>
      <c r="DM11" s="47" t="s">
        <v>339</v>
      </c>
      <c r="DN11" s="45">
        <f t="shared" si="82"/>
        <v>6000</v>
      </c>
      <c r="DO11" s="46">
        <f t="shared" si="23"/>
        <v>6000</v>
      </c>
      <c r="DP11" s="238" t="str">
        <f t="shared" si="83"/>
        <v>ПМ</v>
      </c>
      <c r="DQ11" s="47" t="str">
        <f t="shared" si="24"/>
        <v>ПМ</v>
      </c>
      <c r="DR11" s="263" t="str">
        <f t="shared" si="84"/>
        <v/>
      </c>
      <c r="DS11" s="47" t="str">
        <f t="shared" si="85"/>
        <v/>
      </c>
      <c r="DT11" s="47" t="str">
        <f t="shared" si="86"/>
        <v/>
      </c>
      <c r="DU11" s="47" t="str">
        <f t="shared" si="87"/>
        <v/>
      </c>
      <c r="DV11" s="239" t="s">
        <v>230</v>
      </c>
      <c r="DW11" s="239" t="s">
        <v>230</v>
      </c>
      <c r="DX11" s="239" t="s">
        <v>230</v>
      </c>
      <c r="DY11" s="239" t="s">
        <v>230</v>
      </c>
      <c r="DZ11" s="47" t="s">
        <v>339</v>
      </c>
      <c r="EA11" s="45">
        <f t="shared" si="88"/>
        <v>6000</v>
      </c>
      <c r="EB11" s="46">
        <f t="shared" si="25"/>
        <v>6000</v>
      </c>
      <c r="EC11" s="238" t="str">
        <f t="shared" si="89"/>
        <v>ПМ</v>
      </c>
      <c r="ED11" s="47" t="str">
        <f t="shared" si="26"/>
        <v>ПМ</v>
      </c>
      <c r="EE11" s="263" t="str">
        <f t="shared" si="90"/>
        <v/>
      </c>
      <c r="EF11" s="47" t="str">
        <f t="shared" si="91"/>
        <v/>
      </c>
      <c r="EG11" s="47" t="str">
        <f t="shared" si="92"/>
        <v/>
      </c>
      <c r="EH11" s="47" t="str">
        <f t="shared" si="93"/>
        <v/>
      </c>
      <c r="EI11" s="239" t="s">
        <v>230</v>
      </c>
      <c r="EJ11" s="239" t="s">
        <v>230</v>
      </c>
      <c r="EK11" s="239" t="s">
        <v>230</v>
      </c>
      <c r="EL11" s="239" t="s">
        <v>230</v>
      </c>
      <c r="EM11" s="47" t="s">
        <v>339</v>
      </c>
      <c r="EN11" s="45">
        <f t="shared" si="94"/>
        <v>31000</v>
      </c>
      <c r="EO11" s="46">
        <f t="shared" si="27"/>
        <v>6000</v>
      </c>
      <c r="EP11" s="238" t="str">
        <f t="shared" si="95"/>
        <v>ТО2</v>
      </c>
      <c r="EQ11" s="47" t="str">
        <f t="shared" si="96"/>
        <v>ПТО</v>
      </c>
      <c r="ER11" s="263" t="str">
        <f t="shared" si="97"/>
        <v>ТО2</v>
      </c>
      <c r="ES11" s="47" t="str">
        <f t="shared" si="98"/>
        <v/>
      </c>
      <c r="ET11" s="47" t="str">
        <f t="shared" si="99"/>
        <v/>
      </c>
      <c r="EU11" s="47" t="str">
        <f t="shared" si="100"/>
        <v/>
      </c>
      <c r="EV11" s="239" t="s">
        <v>230</v>
      </c>
      <c r="EW11" s="239" t="s">
        <v>230</v>
      </c>
      <c r="EX11" s="239" t="s">
        <v>230</v>
      </c>
      <c r="EY11" s="239" t="s">
        <v>230</v>
      </c>
      <c r="EZ11" s="47" t="s">
        <v>339</v>
      </c>
      <c r="FA11" s="240">
        <f t="shared" si="101"/>
        <v>26515</v>
      </c>
      <c r="FB11" s="241">
        <f t="shared" si="28"/>
        <v>6000</v>
      </c>
      <c r="FC11" s="238" t="str">
        <f t="shared" si="102"/>
        <v>ТО2</v>
      </c>
      <c r="FD11" s="242" t="str">
        <f t="shared" si="29"/>
        <v>ПТО</v>
      </c>
      <c r="FE11" s="263" t="str">
        <f t="shared" si="103"/>
        <v>ТО2</v>
      </c>
      <c r="FF11" s="47" t="str">
        <f t="shared" si="104"/>
        <v/>
      </c>
      <c r="FG11" s="47" t="str">
        <f t="shared" si="105"/>
        <v/>
      </c>
      <c r="FH11" s="47" t="str">
        <f t="shared" si="106"/>
        <v/>
      </c>
      <c r="FI11" s="239" t="s">
        <v>230</v>
      </c>
      <c r="FJ11" s="239" t="s">
        <v>230</v>
      </c>
      <c r="FK11" s="239" t="s">
        <v>230</v>
      </c>
      <c r="FL11" s="239" t="s">
        <v>230</v>
      </c>
      <c r="FM11" s="47" t="s">
        <v>339</v>
      </c>
      <c r="FN11" s="45">
        <f t="shared" si="107"/>
        <v>6000</v>
      </c>
      <c r="FO11" s="46">
        <f t="shared" si="30"/>
        <v>6000</v>
      </c>
      <c r="FP11" s="238" t="str">
        <f t="shared" si="112"/>
        <v>ПМ</v>
      </c>
      <c r="FQ11" s="47" t="str">
        <f t="shared" si="31"/>
        <v>ПМ</v>
      </c>
      <c r="FR11" s="263" t="str">
        <f t="shared" si="108"/>
        <v/>
      </c>
      <c r="FS11" s="47" t="str">
        <f t="shared" si="109"/>
        <v/>
      </c>
      <c r="FT11" s="47" t="str">
        <f t="shared" si="110"/>
        <v/>
      </c>
      <c r="FU11" s="47" t="str">
        <f t="shared" si="111"/>
        <v/>
      </c>
      <c r="FV11" s="239" t="s">
        <v>230</v>
      </c>
      <c r="FW11" s="239" t="s">
        <v>230</v>
      </c>
      <c r="FX11" s="239" t="s">
        <v>230</v>
      </c>
      <c r="FY11" s="239" t="s">
        <v>230</v>
      </c>
      <c r="FZ11" s="47" t="s">
        <v>339</v>
      </c>
    </row>
    <row r="12" spans="1:182" s="48" customFormat="1" ht="16.5" customHeight="1" x14ac:dyDescent="0.25">
      <c r="A12" s="45">
        <f t="shared" si="32"/>
        <v>7500</v>
      </c>
      <c r="B12" s="46">
        <f t="shared" si="0"/>
        <v>51222</v>
      </c>
      <c r="C12" s="238" t="str">
        <f t="shared" si="33"/>
        <v>КР</v>
      </c>
      <c r="D12" s="47" t="str">
        <f t="shared" si="1"/>
        <v>ПТО</v>
      </c>
      <c r="E12" s="263" t="str">
        <f t="shared" si="34"/>
        <v>КР</v>
      </c>
      <c r="F12" s="47" t="str">
        <f t="shared" si="35"/>
        <v/>
      </c>
      <c r="G12" s="47" t="str">
        <f t="shared" si="36"/>
        <v/>
      </c>
      <c r="H12" s="47" t="str">
        <f t="shared" si="37"/>
        <v/>
      </c>
      <c r="I12" s="239" t="s">
        <v>230</v>
      </c>
      <c r="J12" s="239" t="s">
        <v>230</v>
      </c>
      <c r="K12" s="239" t="s">
        <v>230</v>
      </c>
      <c r="L12" s="239" t="s">
        <v>230</v>
      </c>
      <c r="M12" s="47" t="str">
        <f t="shared" si="38"/>
        <v/>
      </c>
      <c r="N12" s="45">
        <f t="shared" si="39"/>
        <v>57500</v>
      </c>
      <c r="O12" s="46">
        <f t="shared" si="2"/>
        <v>72422</v>
      </c>
      <c r="P12" s="238" t="str">
        <f t="shared" si="40"/>
        <v>ПМ</v>
      </c>
      <c r="Q12" s="47" t="str">
        <f t="shared" si="41"/>
        <v>ПМ</v>
      </c>
      <c r="R12" s="263" t="str">
        <f t="shared" si="3"/>
        <v/>
      </c>
      <c r="S12" s="47" t="str">
        <f t="shared" si="42"/>
        <v/>
      </c>
      <c r="T12" s="47" t="str">
        <f t="shared" si="43"/>
        <v/>
      </c>
      <c r="U12" s="47" t="str">
        <f t="shared" si="44"/>
        <v/>
      </c>
      <c r="V12" s="239" t="s">
        <v>230</v>
      </c>
      <c r="W12" s="239" t="s">
        <v>230</v>
      </c>
      <c r="X12" s="239" t="s">
        <v>230</v>
      </c>
      <c r="Y12" s="239" t="s">
        <v>230</v>
      </c>
      <c r="Z12" s="47"/>
      <c r="AA12" s="45">
        <f t="shared" si="45"/>
        <v>32500</v>
      </c>
      <c r="AB12" s="46">
        <f t="shared" si="4"/>
        <v>57602</v>
      </c>
      <c r="AC12" s="238" t="str">
        <f t="shared" si="46"/>
        <v>ПМ</v>
      </c>
      <c r="AD12" s="47" t="str">
        <f t="shared" si="5"/>
        <v>ПМ</v>
      </c>
      <c r="AE12" s="263" t="str">
        <f t="shared" si="6"/>
        <v/>
      </c>
      <c r="AF12" s="47" t="str">
        <f t="shared" si="47"/>
        <v/>
      </c>
      <c r="AG12" s="47" t="str">
        <f t="shared" si="48"/>
        <v/>
      </c>
      <c r="AH12" s="47" t="str">
        <f t="shared" si="49"/>
        <v/>
      </c>
      <c r="AI12" s="239" t="s">
        <v>230</v>
      </c>
      <c r="AJ12" s="239" t="s">
        <v>230</v>
      </c>
      <c r="AK12" s="239" t="s">
        <v>230</v>
      </c>
      <c r="AL12" s="239" t="s">
        <v>230</v>
      </c>
      <c r="AM12" s="47"/>
      <c r="AN12" s="45">
        <f t="shared" si="50"/>
        <v>32500</v>
      </c>
      <c r="AO12" s="46">
        <f t="shared" si="7"/>
        <v>60800</v>
      </c>
      <c r="AP12" s="238" t="str">
        <f t="shared" si="51"/>
        <v>ПМ</v>
      </c>
      <c r="AQ12" s="47" t="str">
        <f t="shared" si="8"/>
        <v>ПМ</v>
      </c>
      <c r="AR12" s="263" t="str">
        <f t="shared" si="9"/>
        <v/>
      </c>
      <c r="AS12" s="47" t="str">
        <f t="shared" si="52"/>
        <v/>
      </c>
      <c r="AT12" s="47" t="str">
        <f t="shared" si="53"/>
        <v/>
      </c>
      <c r="AU12" s="47" t="str">
        <f t="shared" si="54"/>
        <v/>
      </c>
      <c r="AV12" s="239" t="s">
        <v>230</v>
      </c>
      <c r="AW12" s="239" t="s">
        <v>230</v>
      </c>
      <c r="AX12" s="239" t="s">
        <v>230</v>
      </c>
      <c r="AY12" s="239" t="s">
        <v>230</v>
      </c>
      <c r="AZ12" s="47"/>
      <c r="BA12" s="240">
        <f t="shared" si="55"/>
        <v>44601</v>
      </c>
      <c r="BB12" s="241">
        <f t="shared" si="10"/>
        <v>42880</v>
      </c>
      <c r="BC12" s="238" t="str">
        <f t="shared" si="56"/>
        <v>ПМ</v>
      </c>
      <c r="BD12" s="242" t="str">
        <f t="shared" si="11"/>
        <v>ПМ</v>
      </c>
      <c r="BE12" s="263" t="str">
        <f t="shared" si="12"/>
        <v/>
      </c>
      <c r="BF12" s="47" t="str">
        <f t="shared" si="57"/>
        <v/>
      </c>
      <c r="BG12" s="47" t="str">
        <f t="shared" si="58"/>
        <v/>
      </c>
      <c r="BH12" s="47" t="str">
        <f t="shared" si="59"/>
        <v/>
      </c>
      <c r="BI12" s="239" t="s">
        <v>230</v>
      </c>
      <c r="BJ12" s="239" t="s">
        <v>230</v>
      </c>
      <c r="BK12" s="239" t="s">
        <v>230</v>
      </c>
      <c r="BL12" s="239" t="s">
        <v>230</v>
      </c>
      <c r="BM12" s="47"/>
      <c r="BN12" s="45">
        <f t="shared" si="60"/>
        <v>7500</v>
      </c>
      <c r="BO12" s="46">
        <f t="shared" si="13"/>
        <v>32482</v>
      </c>
      <c r="BP12" s="238" t="str">
        <f t="shared" si="61"/>
        <v>ТО2</v>
      </c>
      <c r="BQ12" s="47" t="str">
        <f t="shared" si="14"/>
        <v>ПТО</v>
      </c>
      <c r="BR12" s="263" t="str">
        <f t="shared" si="15"/>
        <v>ТО2</v>
      </c>
      <c r="BS12" s="47" t="str">
        <f t="shared" si="62"/>
        <v/>
      </c>
      <c r="BT12" s="47" t="str">
        <f t="shared" si="63"/>
        <v/>
      </c>
      <c r="BU12" s="47" t="str">
        <f t="shared" si="64"/>
        <v/>
      </c>
      <c r="BV12" s="239" t="s">
        <v>230</v>
      </c>
      <c r="BW12" s="239" t="s">
        <v>230</v>
      </c>
      <c r="BX12" s="239" t="s">
        <v>230</v>
      </c>
      <c r="BY12" s="239" t="s">
        <v>230</v>
      </c>
      <c r="BZ12" s="47"/>
      <c r="CA12" s="45">
        <f t="shared" si="65"/>
        <v>7500</v>
      </c>
      <c r="CB12" s="46">
        <f t="shared" si="16"/>
        <v>28015</v>
      </c>
      <c r="CC12" s="238" t="str">
        <f t="shared" si="66"/>
        <v>ТО1</v>
      </c>
      <c r="CD12" s="47" t="str">
        <f t="shared" si="17"/>
        <v>ПТО</v>
      </c>
      <c r="CE12" s="362" t="str">
        <f t="shared" si="18"/>
        <v>ТО1</v>
      </c>
      <c r="CF12" s="47" t="str">
        <f t="shared" si="67"/>
        <v/>
      </c>
      <c r="CG12" s="47" t="str">
        <f t="shared" si="68"/>
        <v/>
      </c>
      <c r="CH12" s="47" t="str">
        <f t="shared" si="69"/>
        <v/>
      </c>
      <c r="CI12" s="239" t="s">
        <v>230</v>
      </c>
      <c r="CJ12" s="239" t="s">
        <v>230</v>
      </c>
      <c r="CK12" s="239" t="s">
        <v>230</v>
      </c>
      <c r="CL12" s="239" t="s">
        <v>230</v>
      </c>
      <c r="CM12" s="47"/>
      <c r="CN12" s="45">
        <f t="shared" si="70"/>
        <v>57500</v>
      </c>
      <c r="CO12" s="46">
        <f t="shared" si="19"/>
        <v>32951</v>
      </c>
      <c r="CP12" s="238" t="str">
        <f t="shared" si="71"/>
        <v>ПМ</v>
      </c>
      <c r="CQ12" s="47" t="str">
        <f t="shared" si="72"/>
        <v>ПМ</v>
      </c>
      <c r="CR12" s="263" t="str">
        <f t="shared" si="20"/>
        <v/>
      </c>
      <c r="CS12" s="47" t="str">
        <f t="shared" si="73"/>
        <v/>
      </c>
      <c r="CT12" s="47" t="str">
        <f t="shared" si="74"/>
        <v/>
      </c>
      <c r="CU12" s="47" t="str">
        <f t="shared" si="75"/>
        <v/>
      </c>
      <c r="CV12" s="239" t="s">
        <v>230</v>
      </c>
      <c r="CW12" s="239" t="s">
        <v>230</v>
      </c>
      <c r="CX12" s="239" t="s">
        <v>230</v>
      </c>
      <c r="CY12" s="239" t="s">
        <v>230</v>
      </c>
      <c r="CZ12" s="47"/>
      <c r="DA12" s="45">
        <f t="shared" si="76"/>
        <v>7500</v>
      </c>
      <c r="DB12" s="46">
        <f t="shared" si="21"/>
        <v>7500</v>
      </c>
      <c r="DC12" s="238" t="str">
        <f t="shared" si="77"/>
        <v>ТО2</v>
      </c>
      <c r="DD12" s="47" t="str">
        <f t="shared" si="22"/>
        <v>ПТО</v>
      </c>
      <c r="DE12" s="263" t="str">
        <f t="shared" si="78"/>
        <v>ТО2</v>
      </c>
      <c r="DF12" s="47" t="str">
        <f t="shared" si="79"/>
        <v/>
      </c>
      <c r="DG12" s="47" t="str">
        <f t="shared" si="80"/>
        <v/>
      </c>
      <c r="DH12" s="47" t="str">
        <f t="shared" si="81"/>
        <v/>
      </c>
      <c r="DI12" s="239" t="s">
        <v>230</v>
      </c>
      <c r="DJ12" s="239" t="s">
        <v>230</v>
      </c>
      <c r="DK12" s="239" t="s">
        <v>230</v>
      </c>
      <c r="DL12" s="239" t="s">
        <v>230</v>
      </c>
      <c r="DM12" s="47"/>
      <c r="DN12" s="45">
        <f t="shared" si="82"/>
        <v>7500</v>
      </c>
      <c r="DO12" s="46">
        <f t="shared" si="23"/>
        <v>7500</v>
      </c>
      <c r="DP12" s="238" t="str">
        <f t="shared" si="83"/>
        <v>ТО2</v>
      </c>
      <c r="DQ12" s="47" t="str">
        <f t="shared" si="24"/>
        <v>ПТО</v>
      </c>
      <c r="DR12" s="263" t="str">
        <f t="shared" si="84"/>
        <v>ТО2</v>
      </c>
      <c r="DS12" s="47" t="str">
        <f t="shared" si="85"/>
        <v/>
      </c>
      <c r="DT12" s="47" t="str">
        <f t="shared" si="86"/>
        <v/>
      </c>
      <c r="DU12" s="47" t="str">
        <f t="shared" si="87"/>
        <v/>
      </c>
      <c r="DV12" s="239" t="s">
        <v>230</v>
      </c>
      <c r="DW12" s="239" t="s">
        <v>230</v>
      </c>
      <c r="DX12" s="239" t="s">
        <v>230</v>
      </c>
      <c r="DY12" s="239" t="s">
        <v>230</v>
      </c>
      <c r="DZ12" s="47"/>
      <c r="EA12" s="45">
        <f t="shared" si="88"/>
        <v>7500</v>
      </c>
      <c r="EB12" s="46">
        <f t="shared" si="25"/>
        <v>7500</v>
      </c>
      <c r="EC12" s="238" t="str">
        <f t="shared" si="89"/>
        <v>ТО2</v>
      </c>
      <c r="ED12" s="47" t="str">
        <f t="shared" si="26"/>
        <v>ПТО</v>
      </c>
      <c r="EE12" s="263" t="str">
        <f t="shared" si="90"/>
        <v>ТО2</v>
      </c>
      <c r="EF12" s="47" t="str">
        <f t="shared" si="91"/>
        <v/>
      </c>
      <c r="EG12" s="47" t="str">
        <f t="shared" si="92"/>
        <v/>
      </c>
      <c r="EH12" s="47" t="str">
        <f t="shared" si="93"/>
        <v/>
      </c>
      <c r="EI12" s="239" t="s">
        <v>230</v>
      </c>
      <c r="EJ12" s="239" t="s">
        <v>230</v>
      </c>
      <c r="EK12" s="239" t="s">
        <v>230</v>
      </c>
      <c r="EL12" s="239" t="s">
        <v>230</v>
      </c>
      <c r="EM12" s="47"/>
      <c r="EN12" s="45">
        <f t="shared" si="94"/>
        <v>32500</v>
      </c>
      <c r="EO12" s="46">
        <f t="shared" si="27"/>
        <v>7500</v>
      </c>
      <c r="EP12" s="238" t="str">
        <f t="shared" si="95"/>
        <v>ПМ</v>
      </c>
      <c r="EQ12" s="47" t="str">
        <f t="shared" si="96"/>
        <v>ПМ</v>
      </c>
      <c r="ER12" s="263" t="str">
        <f t="shared" si="97"/>
        <v/>
      </c>
      <c r="ES12" s="47" t="str">
        <f t="shared" si="98"/>
        <v/>
      </c>
      <c r="ET12" s="47" t="str">
        <f t="shared" si="99"/>
        <v/>
      </c>
      <c r="EU12" s="47" t="str">
        <f t="shared" si="100"/>
        <v/>
      </c>
      <c r="EV12" s="239" t="s">
        <v>230</v>
      </c>
      <c r="EW12" s="239" t="s">
        <v>230</v>
      </c>
      <c r="EX12" s="239" t="s">
        <v>230</v>
      </c>
      <c r="EY12" s="239" t="s">
        <v>230</v>
      </c>
      <c r="EZ12" s="47"/>
      <c r="FA12" s="240">
        <f t="shared" si="101"/>
        <v>28015</v>
      </c>
      <c r="FB12" s="241">
        <f t="shared" si="28"/>
        <v>7500</v>
      </c>
      <c r="FC12" s="238" t="str">
        <f t="shared" si="102"/>
        <v>ПМ</v>
      </c>
      <c r="FD12" s="242" t="str">
        <f t="shared" si="29"/>
        <v>ПМ</v>
      </c>
      <c r="FE12" s="263" t="str">
        <f t="shared" si="103"/>
        <v/>
      </c>
      <c r="FF12" s="47" t="str">
        <f t="shared" si="104"/>
        <v/>
      </c>
      <c r="FG12" s="47" t="str">
        <f t="shared" si="105"/>
        <v/>
      </c>
      <c r="FH12" s="47" t="str">
        <f t="shared" si="106"/>
        <v/>
      </c>
      <c r="FI12" s="239" t="s">
        <v>230</v>
      </c>
      <c r="FJ12" s="239" t="s">
        <v>230</v>
      </c>
      <c r="FK12" s="239" t="s">
        <v>230</v>
      </c>
      <c r="FL12" s="239" t="s">
        <v>230</v>
      </c>
      <c r="FM12" s="47"/>
      <c r="FN12" s="45">
        <f t="shared" si="107"/>
        <v>7500</v>
      </c>
      <c r="FO12" s="46">
        <f t="shared" si="30"/>
        <v>7500</v>
      </c>
      <c r="FP12" s="238" t="str">
        <f t="shared" si="112"/>
        <v>ТО2</v>
      </c>
      <c r="FQ12" s="47" t="str">
        <f t="shared" si="31"/>
        <v>ПТО</v>
      </c>
      <c r="FR12" s="263" t="str">
        <f t="shared" si="108"/>
        <v>ТО2</v>
      </c>
      <c r="FS12" s="47" t="str">
        <f t="shared" si="109"/>
        <v/>
      </c>
      <c r="FT12" s="47" t="str">
        <f t="shared" si="110"/>
        <v/>
      </c>
      <c r="FU12" s="47" t="str">
        <f t="shared" si="111"/>
        <v/>
      </c>
      <c r="FV12" s="239" t="s">
        <v>230</v>
      </c>
      <c r="FW12" s="239" t="s">
        <v>230</v>
      </c>
      <c r="FX12" s="239" t="s">
        <v>230</v>
      </c>
      <c r="FY12" s="239" t="s">
        <v>230</v>
      </c>
      <c r="FZ12" s="47"/>
    </row>
    <row r="13" spans="1:182" s="48" customFormat="1" ht="16.5" customHeight="1" x14ac:dyDescent="0.25">
      <c r="A13" s="45">
        <f t="shared" si="32"/>
        <v>9000</v>
      </c>
      <c r="B13" s="46">
        <f t="shared" si="0"/>
        <v>52722</v>
      </c>
      <c r="C13" s="238" t="str">
        <f t="shared" si="33"/>
        <v>ПМ</v>
      </c>
      <c r="D13" s="47" t="str">
        <f t="shared" si="1"/>
        <v>ПМ</v>
      </c>
      <c r="E13" s="263" t="str">
        <f t="shared" si="34"/>
        <v/>
      </c>
      <c r="F13" s="47" t="str">
        <f t="shared" si="35"/>
        <v/>
      </c>
      <c r="G13" s="47" t="str">
        <f t="shared" si="36"/>
        <v/>
      </c>
      <c r="H13" s="47" t="str">
        <f t="shared" si="37"/>
        <v/>
      </c>
      <c r="I13" s="239" t="s">
        <v>230</v>
      </c>
      <c r="J13" s="239" t="s">
        <v>230</v>
      </c>
      <c r="K13" s="239" t="s">
        <v>230</v>
      </c>
      <c r="L13" s="239" t="s">
        <v>230</v>
      </c>
      <c r="M13" s="47" t="str">
        <f t="shared" si="38"/>
        <v/>
      </c>
      <c r="N13" s="45">
        <f t="shared" si="39"/>
        <v>59000</v>
      </c>
      <c r="O13" s="46">
        <f t="shared" si="2"/>
        <v>73922</v>
      </c>
      <c r="P13" s="238" t="str">
        <f t="shared" si="40"/>
        <v>КР</v>
      </c>
      <c r="Q13" s="47" t="str">
        <f t="shared" si="41"/>
        <v>ПТО</v>
      </c>
      <c r="R13" s="263" t="str">
        <f t="shared" si="3"/>
        <v>КР</v>
      </c>
      <c r="S13" s="47" t="str">
        <f t="shared" si="42"/>
        <v/>
      </c>
      <c r="T13" s="47" t="str">
        <f t="shared" si="43"/>
        <v/>
      </c>
      <c r="U13" s="47" t="str">
        <f t="shared" si="44"/>
        <v/>
      </c>
      <c r="V13" s="239" t="s">
        <v>230</v>
      </c>
      <c r="W13" s="239" t="s">
        <v>230</v>
      </c>
      <c r="X13" s="239" t="s">
        <v>230</v>
      </c>
      <c r="Y13" s="239" t="s">
        <v>230</v>
      </c>
      <c r="Z13" s="47"/>
      <c r="AA13" s="45">
        <f t="shared" si="45"/>
        <v>34000</v>
      </c>
      <c r="AB13" s="46">
        <f t="shared" si="4"/>
        <v>59102</v>
      </c>
      <c r="AC13" s="238" t="str">
        <f t="shared" si="46"/>
        <v>ТО1</v>
      </c>
      <c r="AD13" s="47" t="str">
        <f t="shared" si="5"/>
        <v>ПТО</v>
      </c>
      <c r="AE13" s="263" t="str">
        <f t="shared" si="6"/>
        <v>ТО1</v>
      </c>
      <c r="AF13" s="47" t="str">
        <f t="shared" si="47"/>
        <v/>
      </c>
      <c r="AG13" s="47" t="str">
        <f t="shared" si="48"/>
        <v/>
      </c>
      <c r="AH13" s="47" t="str">
        <f t="shared" si="49"/>
        <v/>
      </c>
      <c r="AI13" s="239" t="s">
        <v>230</v>
      </c>
      <c r="AJ13" s="239" t="s">
        <v>230</v>
      </c>
      <c r="AK13" s="239" t="s">
        <v>230</v>
      </c>
      <c r="AL13" s="239" t="s">
        <v>230</v>
      </c>
      <c r="AM13" s="47"/>
      <c r="AN13" s="45">
        <f t="shared" si="50"/>
        <v>34000</v>
      </c>
      <c r="AO13" s="46">
        <f t="shared" si="7"/>
        <v>62300</v>
      </c>
      <c r="AP13" s="238" t="str">
        <f t="shared" si="51"/>
        <v>СР</v>
      </c>
      <c r="AQ13" s="47" t="str">
        <f t="shared" si="8"/>
        <v>ПТО</v>
      </c>
      <c r="AR13" s="263" t="str">
        <f t="shared" si="9"/>
        <v>СР</v>
      </c>
      <c r="AS13" s="47" t="str">
        <f t="shared" si="52"/>
        <v/>
      </c>
      <c r="AT13" s="47" t="str">
        <f t="shared" si="53"/>
        <v/>
      </c>
      <c r="AU13" s="47" t="str">
        <f t="shared" si="54"/>
        <v/>
      </c>
      <c r="AV13" s="239" t="s">
        <v>230</v>
      </c>
      <c r="AW13" s="239" t="s">
        <v>230</v>
      </c>
      <c r="AX13" s="239" t="s">
        <v>230</v>
      </c>
      <c r="AY13" s="239" t="s">
        <v>230</v>
      </c>
      <c r="AZ13" s="47"/>
      <c r="BA13" s="240">
        <f t="shared" si="55"/>
        <v>46101</v>
      </c>
      <c r="BB13" s="241">
        <f t="shared" si="10"/>
        <v>44380</v>
      </c>
      <c r="BC13" s="238" t="str">
        <f t="shared" si="56"/>
        <v>ТО2</v>
      </c>
      <c r="BD13" s="242" t="str">
        <f t="shared" si="11"/>
        <v>ПТО</v>
      </c>
      <c r="BE13" s="263" t="str">
        <f t="shared" si="12"/>
        <v>ТО2</v>
      </c>
      <c r="BF13" s="47" t="str">
        <f t="shared" si="57"/>
        <v/>
      </c>
      <c r="BG13" s="47" t="str">
        <f t="shared" si="58"/>
        <v/>
      </c>
      <c r="BH13" s="47" t="str">
        <f t="shared" si="59"/>
        <v/>
      </c>
      <c r="BI13" s="239" t="s">
        <v>230</v>
      </c>
      <c r="BJ13" s="239" t="s">
        <v>230</v>
      </c>
      <c r="BK13" s="239" t="s">
        <v>230</v>
      </c>
      <c r="BL13" s="239" t="s">
        <v>230</v>
      </c>
      <c r="BM13" s="47"/>
      <c r="BN13" s="45">
        <f t="shared" si="60"/>
        <v>9000</v>
      </c>
      <c r="BO13" s="46">
        <f t="shared" si="13"/>
        <v>33982</v>
      </c>
      <c r="BP13" s="238" t="str">
        <f t="shared" si="61"/>
        <v>ПМ</v>
      </c>
      <c r="BQ13" s="47" t="str">
        <f t="shared" si="14"/>
        <v>ПМ</v>
      </c>
      <c r="BR13" s="263" t="str">
        <f t="shared" si="15"/>
        <v/>
      </c>
      <c r="BS13" s="47" t="str">
        <f t="shared" si="62"/>
        <v/>
      </c>
      <c r="BT13" s="47" t="str">
        <f t="shared" si="63"/>
        <v/>
      </c>
      <c r="BU13" s="47" t="str">
        <f t="shared" si="64"/>
        <v/>
      </c>
      <c r="BV13" s="239" t="s">
        <v>230</v>
      </c>
      <c r="BW13" s="239" t="s">
        <v>230</v>
      </c>
      <c r="BX13" s="239" t="s">
        <v>230</v>
      </c>
      <c r="BY13" s="239" t="s">
        <v>230</v>
      </c>
      <c r="BZ13" s="47"/>
      <c r="CA13" s="45">
        <f t="shared" si="65"/>
        <v>9000</v>
      </c>
      <c r="CB13" s="46">
        <f t="shared" si="16"/>
        <v>29515</v>
      </c>
      <c r="CC13" s="238" t="str">
        <f t="shared" si="66"/>
        <v>ПМ</v>
      </c>
      <c r="CD13" s="47" t="str">
        <f t="shared" si="17"/>
        <v>ПМ</v>
      </c>
      <c r="CE13" s="362" t="str">
        <f t="shared" si="18"/>
        <v/>
      </c>
      <c r="CF13" s="47" t="str">
        <f t="shared" si="67"/>
        <v/>
      </c>
      <c r="CG13" s="47" t="str">
        <f t="shared" si="68"/>
        <v/>
      </c>
      <c r="CH13" s="47" t="str">
        <f t="shared" si="69"/>
        <v/>
      </c>
      <c r="CI13" s="239" t="s">
        <v>230</v>
      </c>
      <c r="CJ13" s="239" t="s">
        <v>230</v>
      </c>
      <c r="CK13" s="239" t="s">
        <v>230</v>
      </c>
      <c r="CL13" s="239" t="s">
        <v>230</v>
      </c>
      <c r="CM13" s="47"/>
      <c r="CN13" s="45">
        <f t="shared" si="70"/>
        <v>59000</v>
      </c>
      <c r="CO13" s="46">
        <f t="shared" si="19"/>
        <v>34451</v>
      </c>
      <c r="CP13" s="238" t="str">
        <f t="shared" si="71"/>
        <v>ТО1</v>
      </c>
      <c r="CQ13" s="47" t="str">
        <f t="shared" si="72"/>
        <v>ПТО</v>
      </c>
      <c r="CR13" s="263" t="str">
        <f t="shared" si="20"/>
        <v>ТО1</v>
      </c>
      <c r="CS13" s="47" t="str">
        <f t="shared" si="73"/>
        <v/>
      </c>
      <c r="CT13" s="47" t="str">
        <f t="shared" si="74"/>
        <v/>
      </c>
      <c r="CU13" s="47" t="str">
        <f t="shared" si="75"/>
        <v/>
      </c>
      <c r="CV13" s="239" t="s">
        <v>230</v>
      </c>
      <c r="CW13" s="239" t="s">
        <v>230</v>
      </c>
      <c r="CX13" s="239" t="s">
        <v>230</v>
      </c>
      <c r="CY13" s="239" t="s">
        <v>230</v>
      </c>
      <c r="CZ13" s="47"/>
      <c r="DA13" s="45">
        <f t="shared" si="76"/>
        <v>9000</v>
      </c>
      <c r="DB13" s="46">
        <f t="shared" si="21"/>
        <v>9000</v>
      </c>
      <c r="DC13" s="238" t="str">
        <f t="shared" si="77"/>
        <v>ПМ</v>
      </c>
      <c r="DD13" s="47" t="str">
        <f t="shared" si="22"/>
        <v>ПМ</v>
      </c>
      <c r="DE13" s="263" t="str">
        <f t="shared" si="78"/>
        <v/>
      </c>
      <c r="DF13" s="47" t="str">
        <f t="shared" si="79"/>
        <v/>
      </c>
      <c r="DG13" s="47" t="str">
        <f t="shared" si="80"/>
        <v/>
      </c>
      <c r="DH13" s="47" t="str">
        <f t="shared" si="81"/>
        <v/>
      </c>
      <c r="DI13" s="239" t="s">
        <v>230</v>
      </c>
      <c r="DJ13" s="239" t="s">
        <v>230</v>
      </c>
      <c r="DK13" s="239" t="s">
        <v>230</v>
      </c>
      <c r="DL13" s="239" t="s">
        <v>230</v>
      </c>
      <c r="DM13" s="47"/>
      <c r="DN13" s="45">
        <f t="shared" si="82"/>
        <v>9000</v>
      </c>
      <c r="DO13" s="46">
        <f t="shared" si="23"/>
        <v>9000</v>
      </c>
      <c r="DP13" s="238" t="str">
        <f t="shared" si="83"/>
        <v>ПМ</v>
      </c>
      <c r="DQ13" s="47" t="str">
        <f t="shared" si="24"/>
        <v>ПМ</v>
      </c>
      <c r="DR13" s="263" t="str">
        <f t="shared" si="84"/>
        <v/>
      </c>
      <c r="DS13" s="47" t="str">
        <f t="shared" si="85"/>
        <v/>
      </c>
      <c r="DT13" s="47" t="str">
        <f t="shared" si="86"/>
        <v/>
      </c>
      <c r="DU13" s="47" t="str">
        <f t="shared" si="87"/>
        <v/>
      </c>
      <c r="DV13" s="239" t="s">
        <v>230</v>
      </c>
      <c r="DW13" s="239" t="s">
        <v>230</v>
      </c>
      <c r="DX13" s="239" t="s">
        <v>230</v>
      </c>
      <c r="DY13" s="239" t="s">
        <v>230</v>
      </c>
      <c r="DZ13" s="47"/>
      <c r="EA13" s="45">
        <f t="shared" si="88"/>
        <v>9000</v>
      </c>
      <c r="EB13" s="46">
        <f t="shared" si="25"/>
        <v>9000</v>
      </c>
      <c r="EC13" s="238" t="str">
        <f t="shared" si="89"/>
        <v>ПМ</v>
      </c>
      <c r="ED13" s="47" t="str">
        <f t="shared" si="26"/>
        <v>ПМ</v>
      </c>
      <c r="EE13" s="263" t="str">
        <f t="shared" si="90"/>
        <v/>
      </c>
      <c r="EF13" s="47" t="str">
        <f t="shared" si="91"/>
        <v/>
      </c>
      <c r="EG13" s="47" t="str">
        <f t="shared" si="92"/>
        <v/>
      </c>
      <c r="EH13" s="47" t="str">
        <f t="shared" si="93"/>
        <v/>
      </c>
      <c r="EI13" s="239" t="s">
        <v>230</v>
      </c>
      <c r="EJ13" s="239" t="s">
        <v>230</v>
      </c>
      <c r="EK13" s="239" t="s">
        <v>230</v>
      </c>
      <c r="EL13" s="239" t="s">
        <v>230</v>
      </c>
      <c r="EM13" s="47"/>
      <c r="EN13" s="45">
        <f t="shared" si="94"/>
        <v>34000</v>
      </c>
      <c r="EO13" s="46">
        <f t="shared" si="27"/>
        <v>9000</v>
      </c>
      <c r="EP13" s="238" t="str">
        <f t="shared" si="95"/>
        <v>ТО1</v>
      </c>
      <c r="EQ13" s="47" t="str">
        <f t="shared" si="96"/>
        <v>ПТО</v>
      </c>
      <c r="ER13" s="263" t="str">
        <f t="shared" si="97"/>
        <v>ТО1</v>
      </c>
      <c r="ES13" s="47" t="str">
        <f t="shared" si="98"/>
        <v/>
      </c>
      <c r="ET13" s="47" t="str">
        <f t="shared" si="99"/>
        <v/>
      </c>
      <c r="EU13" s="47" t="str">
        <f t="shared" si="100"/>
        <v/>
      </c>
      <c r="EV13" s="239" t="s">
        <v>230</v>
      </c>
      <c r="EW13" s="239" t="s">
        <v>230</v>
      </c>
      <c r="EX13" s="239" t="s">
        <v>230</v>
      </c>
      <c r="EY13" s="239" t="s">
        <v>230</v>
      </c>
      <c r="EZ13" s="47"/>
      <c r="FA13" s="240">
        <f t="shared" si="101"/>
        <v>29515</v>
      </c>
      <c r="FB13" s="241">
        <f t="shared" si="28"/>
        <v>9000</v>
      </c>
      <c r="FC13" s="238" t="str">
        <f t="shared" si="102"/>
        <v>ТО1</v>
      </c>
      <c r="FD13" s="242" t="str">
        <f t="shared" si="29"/>
        <v>ПТО</v>
      </c>
      <c r="FE13" s="263" t="str">
        <f t="shared" si="103"/>
        <v>ТО1</v>
      </c>
      <c r="FF13" s="47" t="str">
        <f t="shared" si="104"/>
        <v/>
      </c>
      <c r="FG13" s="47" t="str">
        <f t="shared" si="105"/>
        <v/>
      </c>
      <c r="FH13" s="47" t="str">
        <f t="shared" si="106"/>
        <v/>
      </c>
      <c r="FI13" s="239" t="s">
        <v>230</v>
      </c>
      <c r="FJ13" s="239" t="s">
        <v>230</v>
      </c>
      <c r="FK13" s="239" t="s">
        <v>230</v>
      </c>
      <c r="FL13" s="239" t="s">
        <v>230</v>
      </c>
      <c r="FM13" s="47"/>
      <c r="FN13" s="45">
        <f t="shared" si="107"/>
        <v>9000</v>
      </c>
      <c r="FO13" s="46">
        <f t="shared" si="30"/>
        <v>9000</v>
      </c>
      <c r="FP13" s="238" t="str">
        <f t="shared" si="112"/>
        <v>ПМ</v>
      </c>
      <c r="FQ13" s="47" t="str">
        <f t="shared" si="31"/>
        <v>ПМ</v>
      </c>
      <c r="FR13" s="263" t="str">
        <f t="shared" si="108"/>
        <v/>
      </c>
      <c r="FS13" s="47" t="str">
        <f t="shared" si="109"/>
        <v/>
      </c>
      <c r="FT13" s="47" t="str">
        <f t="shared" si="110"/>
        <v/>
      </c>
      <c r="FU13" s="47" t="str">
        <f t="shared" si="111"/>
        <v/>
      </c>
      <c r="FV13" s="239" t="s">
        <v>230</v>
      </c>
      <c r="FW13" s="239" t="s">
        <v>230</v>
      </c>
      <c r="FX13" s="239" t="s">
        <v>230</v>
      </c>
      <c r="FY13" s="239" t="s">
        <v>230</v>
      </c>
      <c r="FZ13" s="47"/>
    </row>
    <row r="14" spans="1:182" s="48" customFormat="1" ht="16.5" customHeight="1" x14ac:dyDescent="0.25">
      <c r="A14" s="45">
        <f t="shared" si="32"/>
        <v>10500</v>
      </c>
      <c r="B14" s="46">
        <f t="shared" si="0"/>
        <v>54222</v>
      </c>
      <c r="C14" s="238" t="str">
        <f t="shared" si="33"/>
        <v>ТО1</v>
      </c>
      <c r="D14" s="47" t="str">
        <f t="shared" si="1"/>
        <v>ПТО</v>
      </c>
      <c r="E14" s="263" t="str">
        <f t="shared" si="34"/>
        <v>ТО1</v>
      </c>
      <c r="F14" s="47" t="str">
        <f t="shared" si="35"/>
        <v/>
      </c>
      <c r="G14" s="47" t="str">
        <f t="shared" si="36"/>
        <v/>
      </c>
      <c r="H14" s="47" t="str">
        <f t="shared" si="37"/>
        <v/>
      </c>
      <c r="I14" s="239" t="s">
        <v>230</v>
      </c>
      <c r="J14" s="239" t="s">
        <v>230</v>
      </c>
      <c r="K14" s="239" t="s">
        <v>230</v>
      </c>
      <c r="L14" s="239" t="s">
        <v>230</v>
      </c>
      <c r="M14" s="47" t="str">
        <f t="shared" si="38"/>
        <v/>
      </c>
      <c r="N14" s="45">
        <f t="shared" si="39"/>
        <v>60500</v>
      </c>
      <c r="O14" s="46">
        <f t="shared" si="2"/>
        <v>75422</v>
      </c>
      <c r="P14" s="238" t="str">
        <f t="shared" si="40"/>
        <v>ПМ</v>
      </c>
      <c r="Q14" s="47" t="str">
        <f t="shared" si="41"/>
        <v>ПМ</v>
      </c>
      <c r="R14" s="263" t="str">
        <f t="shared" si="3"/>
        <v/>
      </c>
      <c r="S14" s="47" t="str">
        <f t="shared" si="42"/>
        <v/>
      </c>
      <c r="T14" s="47" t="str">
        <f t="shared" si="43"/>
        <v/>
      </c>
      <c r="U14" s="47" t="str">
        <f t="shared" si="44"/>
        <v/>
      </c>
      <c r="V14" s="239" t="s">
        <v>230</v>
      </c>
      <c r="W14" s="239" t="s">
        <v>230</v>
      </c>
      <c r="X14" s="239" t="s">
        <v>230</v>
      </c>
      <c r="Y14" s="239" t="s">
        <v>230</v>
      </c>
      <c r="Z14" s="47"/>
      <c r="AA14" s="45">
        <f t="shared" si="45"/>
        <v>35500</v>
      </c>
      <c r="AB14" s="46">
        <f t="shared" si="4"/>
        <v>60602</v>
      </c>
      <c r="AC14" s="238" t="str">
        <f t="shared" si="46"/>
        <v>ПМ</v>
      </c>
      <c r="AD14" s="47" t="str">
        <f t="shared" si="5"/>
        <v>ПМ</v>
      </c>
      <c r="AE14" s="263" t="str">
        <f t="shared" si="6"/>
        <v/>
      </c>
      <c r="AF14" s="47" t="str">
        <f t="shared" si="47"/>
        <v/>
      </c>
      <c r="AG14" s="47" t="str">
        <f t="shared" si="48"/>
        <v/>
      </c>
      <c r="AH14" s="47" t="str">
        <f t="shared" si="49"/>
        <v/>
      </c>
      <c r="AI14" s="239" t="s">
        <v>230</v>
      </c>
      <c r="AJ14" s="239" t="s">
        <v>230</v>
      </c>
      <c r="AK14" s="239" t="s">
        <v>230</v>
      </c>
      <c r="AL14" s="239" t="s">
        <v>230</v>
      </c>
      <c r="AM14" s="47"/>
      <c r="AN14" s="45">
        <f t="shared" si="50"/>
        <v>35500</v>
      </c>
      <c r="AO14" s="46">
        <f t="shared" si="7"/>
        <v>63800</v>
      </c>
      <c r="AP14" s="238" t="str">
        <f t="shared" si="51"/>
        <v>ПМ</v>
      </c>
      <c r="AQ14" s="47" t="str">
        <f t="shared" si="8"/>
        <v>ПМ</v>
      </c>
      <c r="AR14" s="263" t="str">
        <f t="shared" si="9"/>
        <v/>
      </c>
      <c r="AS14" s="47" t="str">
        <f t="shared" si="52"/>
        <v/>
      </c>
      <c r="AT14" s="47" t="str">
        <f t="shared" si="53"/>
        <v/>
      </c>
      <c r="AU14" s="47" t="str">
        <f t="shared" si="54"/>
        <v/>
      </c>
      <c r="AV14" s="239" t="s">
        <v>230</v>
      </c>
      <c r="AW14" s="239" t="s">
        <v>230</v>
      </c>
      <c r="AX14" s="239" t="s">
        <v>230</v>
      </c>
      <c r="AY14" s="239" t="s">
        <v>230</v>
      </c>
      <c r="AZ14" s="47"/>
      <c r="BA14" s="240">
        <f t="shared" si="55"/>
        <v>47601</v>
      </c>
      <c r="BB14" s="241">
        <f t="shared" si="10"/>
        <v>45880</v>
      </c>
      <c r="BC14" s="238" t="str">
        <f t="shared" si="56"/>
        <v>ПМ</v>
      </c>
      <c r="BD14" s="242" t="str">
        <f t="shared" si="11"/>
        <v>ПМ</v>
      </c>
      <c r="BE14" s="263" t="str">
        <f t="shared" si="12"/>
        <v/>
      </c>
      <c r="BF14" s="47" t="str">
        <f t="shared" si="57"/>
        <v/>
      </c>
      <c r="BG14" s="47" t="str">
        <f t="shared" si="58"/>
        <v/>
      </c>
      <c r="BH14" s="47" t="str">
        <f t="shared" si="59"/>
        <v/>
      </c>
      <c r="BI14" s="239" t="s">
        <v>230</v>
      </c>
      <c r="BJ14" s="239" t="s">
        <v>230</v>
      </c>
      <c r="BK14" s="239" t="s">
        <v>230</v>
      </c>
      <c r="BL14" s="239" t="s">
        <v>230</v>
      </c>
      <c r="BM14" s="47"/>
      <c r="BN14" s="45">
        <f t="shared" si="60"/>
        <v>10500</v>
      </c>
      <c r="BO14" s="46">
        <f t="shared" si="13"/>
        <v>35482</v>
      </c>
      <c r="BP14" s="238" t="str">
        <f t="shared" si="61"/>
        <v>ТО1</v>
      </c>
      <c r="BQ14" s="47" t="str">
        <f t="shared" si="14"/>
        <v>ПТО</v>
      </c>
      <c r="BR14" s="263" t="str">
        <f t="shared" si="15"/>
        <v>ТО1</v>
      </c>
      <c r="BS14" s="47" t="str">
        <f t="shared" si="62"/>
        <v/>
      </c>
      <c r="BT14" s="47" t="str">
        <f t="shared" si="63"/>
        <v/>
      </c>
      <c r="BU14" s="47" t="str">
        <f t="shared" si="64"/>
        <v/>
      </c>
      <c r="BV14" s="239" t="s">
        <v>230</v>
      </c>
      <c r="BW14" s="239" t="s">
        <v>230</v>
      </c>
      <c r="BX14" s="239" t="s">
        <v>230</v>
      </c>
      <c r="BY14" s="239" t="s">
        <v>230</v>
      </c>
      <c r="BZ14" s="47"/>
      <c r="CA14" s="45">
        <f t="shared" si="65"/>
        <v>10500</v>
      </c>
      <c r="CB14" s="46">
        <f t="shared" si="16"/>
        <v>31015</v>
      </c>
      <c r="CC14" s="238" t="str">
        <f t="shared" si="66"/>
        <v>ТО2</v>
      </c>
      <c r="CD14" s="47" t="str">
        <f t="shared" si="17"/>
        <v>ПТО</v>
      </c>
      <c r="CE14" s="362" t="str">
        <f t="shared" si="18"/>
        <v>ТО2</v>
      </c>
      <c r="CF14" s="47" t="str">
        <f t="shared" si="67"/>
        <v/>
      </c>
      <c r="CG14" s="47" t="str">
        <f t="shared" si="68"/>
        <v/>
      </c>
      <c r="CH14" s="47" t="str">
        <f t="shared" si="69"/>
        <v/>
      </c>
      <c r="CI14" s="239" t="s">
        <v>230</v>
      </c>
      <c r="CJ14" s="239" t="s">
        <v>230</v>
      </c>
      <c r="CK14" s="239" t="s">
        <v>230</v>
      </c>
      <c r="CL14" s="239" t="s">
        <v>230</v>
      </c>
      <c r="CM14" s="47"/>
      <c r="CN14" s="45">
        <f t="shared" si="70"/>
        <v>60500</v>
      </c>
      <c r="CO14" s="46">
        <f t="shared" si="19"/>
        <v>35951</v>
      </c>
      <c r="CP14" s="238" t="str">
        <f t="shared" si="71"/>
        <v>ПМ</v>
      </c>
      <c r="CQ14" s="47" t="str">
        <f t="shared" si="72"/>
        <v>ПМ</v>
      </c>
      <c r="CR14" s="263" t="str">
        <f t="shared" si="20"/>
        <v/>
      </c>
      <c r="CS14" s="47" t="str">
        <f t="shared" si="73"/>
        <v/>
      </c>
      <c r="CT14" s="47" t="str">
        <f t="shared" si="74"/>
        <v/>
      </c>
      <c r="CU14" s="47" t="str">
        <f t="shared" si="75"/>
        <v/>
      </c>
      <c r="CV14" s="239" t="s">
        <v>230</v>
      </c>
      <c r="CW14" s="239" t="s">
        <v>230</v>
      </c>
      <c r="CX14" s="239" t="s">
        <v>230</v>
      </c>
      <c r="CY14" s="239" t="s">
        <v>230</v>
      </c>
      <c r="CZ14" s="47"/>
      <c r="DA14" s="45">
        <f t="shared" si="76"/>
        <v>10500</v>
      </c>
      <c r="DB14" s="46">
        <f t="shared" si="21"/>
        <v>10500</v>
      </c>
      <c r="DC14" s="238" t="str">
        <f t="shared" si="77"/>
        <v>ТО1</v>
      </c>
      <c r="DD14" s="47" t="str">
        <f t="shared" si="22"/>
        <v>ПТО</v>
      </c>
      <c r="DE14" s="263" t="str">
        <f t="shared" si="78"/>
        <v>ТО1</v>
      </c>
      <c r="DF14" s="47" t="str">
        <f t="shared" si="79"/>
        <v/>
      </c>
      <c r="DG14" s="47" t="str">
        <f t="shared" si="80"/>
        <v/>
      </c>
      <c r="DH14" s="47" t="str">
        <f t="shared" si="81"/>
        <v/>
      </c>
      <c r="DI14" s="239" t="s">
        <v>230</v>
      </c>
      <c r="DJ14" s="239" t="s">
        <v>230</v>
      </c>
      <c r="DK14" s="239" t="s">
        <v>230</v>
      </c>
      <c r="DL14" s="239" t="s">
        <v>230</v>
      </c>
      <c r="DM14" s="47"/>
      <c r="DN14" s="45">
        <f t="shared" si="82"/>
        <v>10500</v>
      </c>
      <c r="DO14" s="46">
        <f t="shared" si="23"/>
        <v>10500</v>
      </c>
      <c r="DP14" s="238" t="str">
        <f t="shared" si="83"/>
        <v>ТО1</v>
      </c>
      <c r="DQ14" s="47" t="str">
        <f t="shared" si="24"/>
        <v>ПТО</v>
      </c>
      <c r="DR14" s="263" t="str">
        <f t="shared" si="84"/>
        <v>ТО1</v>
      </c>
      <c r="DS14" s="47" t="str">
        <f t="shared" si="85"/>
        <v/>
      </c>
      <c r="DT14" s="47" t="str">
        <f t="shared" si="86"/>
        <v/>
      </c>
      <c r="DU14" s="47" t="str">
        <f t="shared" si="87"/>
        <v/>
      </c>
      <c r="DV14" s="239" t="s">
        <v>230</v>
      </c>
      <c r="DW14" s="239" t="s">
        <v>230</v>
      </c>
      <c r="DX14" s="239" t="s">
        <v>230</v>
      </c>
      <c r="DY14" s="239" t="s">
        <v>230</v>
      </c>
      <c r="DZ14" s="47"/>
      <c r="EA14" s="45">
        <f t="shared" si="88"/>
        <v>10500</v>
      </c>
      <c r="EB14" s="46">
        <f t="shared" si="25"/>
        <v>10500</v>
      </c>
      <c r="EC14" s="238" t="str">
        <f t="shared" si="89"/>
        <v>ТО1</v>
      </c>
      <c r="ED14" s="47" t="str">
        <f t="shared" si="26"/>
        <v>ПТО</v>
      </c>
      <c r="EE14" s="263" t="str">
        <f t="shared" si="90"/>
        <v>ТО1</v>
      </c>
      <c r="EF14" s="47" t="str">
        <f t="shared" si="91"/>
        <v/>
      </c>
      <c r="EG14" s="47" t="str">
        <f t="shared" si="92"/>
        <v/>
      </c>
      <c r="EH14" s="47" t="str">
        <f t="shared" si="93"/>
        <v/>
      </c>
      <c r="EI14" s="239" t="s">
        <v>230</v>
      </c>
      <c r="EJ14" s="239" t="s">
        <v>230</v>
      </c>
      <c r="EK14" s="239" t="s">
        <v>230</v>
      </c>
      <c r="EL14" s="239" t="s">
        <v>230</v>
      </c>
      <c r="EM14" s="47"/>
      <c r="EN14" s="45">
        <f t="shared" si="94"/>
        <v>35500</v>
      </c>
      <c r="EO14" s="46">
        <f t="shared" si="27"/>
        <v>10500</v>
      </c>
      <c r="EP14" s="238" t="str">
        <f t="shared" si="95"/>
        <v>ПМ</v>
      </c>
      <c r="EQ14" s="47" t="str">
        <f t="shared" si="96"/>
        <v>ПМ</v>
      </c>
      <c r="ER14" s="263" t="str">
        <f t="shared" si="97"/>
        <v/>
      </c>
      <c r="ES14" s="47" t="str">
        <f t="shared" si="98"/>
        <v/>
      </c>
      <c r="ET14" s="47" t="str">
        <f t="shared" si="99"/>
        <v/>
      </c>
      <c r="EU14" s="47" t="str">
        <f t="shared" si="100"/>
        <v/>
      </c>
      <c r="EV14" s="239" t="s">
        <v>230</v>
      </c>
      <c r="EW14" s="239" t="s">
        <v>230</v>
      </c>
      <c r="EX14" s="239" t="s">
        <v>230</v>
      </c>
      <c r="EY14" s="239" t="s">
        <v>230</v>
      </c>
      <c r="EZ14" s="47"/>
      <c r="FA14" s="240">
        <f t="shared" si="101"/>
        <v>31015</v>
      </c>
      <c r="FB14" s="241">
        <f t="shared" si="28"/>
        <v>10500</v>
      </c>
      <c r="FC14" s="238" t="str">
        <f t="shared" si="102"/>
        <v>ПМ</v>
      </c>
      <c r="FD14" s="242" t="str">
        <f t="shared" si="29"/>
        <v>ПМ</v>
      </c>
      <c r="FE14" s="263" t="str">
        <f t="shared" si="103"/>
        <v/>
      </c>
      <c r="FF14" s="47" t="str">
        <f t="shared" si="104"/>
        <v/>
      </c>
      <c r="FG14" s="47" t="str">
        <f t="shared" si="105"/>
        <v/>
      </c>
      <c r="FH14" s="47" t="str">
        <f t="shared" si="106"/>
        <v/>
      </c>
      <c r="FI14" s="239" t="s">
        <v>230</v>
      </c>
      <c r="FJ14" s="239" t="s">
        <v>230</v>
      </c>
      <c r="FK14" s="239" t="s">
        <v>230</v>
      </c>
      <c r="FL14" s="239" t="s">
        <v>230</v>
      </c>
      <c r="FM14" s="47"/>
      <c r="FN14" s="45">
        <f t="shared" si="107"/>
        <v>10500</v>
      </c>
      <c r="FO14" s="46">
        <f t="shared" si="30"/>
        <v>10500</v>
      </c>
      <c r="FP14" s="238" t="str">
        <f t="shared" si="112"/>
        <v>ТО1</v>
      </c>
      <c r="FQ14" s="47" t="str">
        <f t="shared" si="31"/>
        <v>ПТО</v>
      </c>
      <c r="FR14" s="263" t="str">
        <f t="shared" si="108"/>
        <v>ТО1</v>
      </c>
      <c r="FS14" s="47" t="str">
        <f t="shared" si="109"/>
        <v/>
      </c>
      <c r="FT14" s="47" t="str">
        <f t="shared" si="110"/>
        <v/>
      </c>
      <c r="FU14" s="47" t="str">
        <f t="shared" si="111"/>
        <v/>
      </c>
      <c r="FV14" s="239" t="s">
        <v>230</v>
      </c>
      <c r="FW14" s="239" t="s">
        <v>230</v>
      </c>
      <c r="FX14" s="239" t="s">
        <v>230</v>
      </c>
      <c r="FY14" s="239" t="s">
        <v>230</v>
      </c>
      <c r="FZ14" s="47"/>
    </row>
    <row r="15" spans="1:182" s="48" customFormat="1" ht="16.5" customHeight="1" x14ac:dyDescent="0.25">
      <c r="A15" s="45">
        <f t="shared" si="32"/>
        <v>12000</v>
      </c>
      <c r="B15" s="46">
        <f t="shared" si="0"/>
        <v>55722</v>
      </c>
      <c r="C15" s="238" t="str">
        <f t="shared" si="33"/>
        <v>ПМ</v>
      </c>
      <c r="D15" s="47" t="str">
        <f t="shared" si="1"/>
        <v>ПМ</v>
      </c>
      <c r="E15" s="263" t="str">
        <f t="shared" si="34"/>
        <v/>
      </c>
      <c r="F15" s="47" t="str">
        <f t="shared" si="35"/>
        <v/>
      </c>
      <c r="G15" s="47" t="str">
        <f t="shared" si="36"/>
        <v/>
      </c>
      <c r="H15" s="47" t="str">
        <f t="shared" si="37"/>
        <v/>
      </c>
      <c r="I15" s="239" t="s">
        <v>230</v>
      </c>
      <c r="J15" s="239" t="s">
        <v>230</v>
      </c>
      <c r="K15" s="239" t="s">
        <v>230</v>
      </c>
      <c r="L15" s="239" t="s">
        <v>230</v>
      </c>
      <c r="M15" s="47"/>
      <c r="N15" s="45">
        <f t="shared" si="39"/>
        <v>62000</v>
      </c>
      <c r="O15" s="46">
        <f t="shared" si="2"/>
        <v>76922</v>
      </c>
      <c r="P15" s="238" t="str">
        <f t="shared" si="40"/>
        <v>ТО1</v>
      </c>
      <c r="Q15" s="47" t="str">
        <f t="shared" si="41"/>
        <v>ПТО</v>
      </c>
      <c r="R15" s="263" t="str">
        <f t="shared" si="3"/>
        <v>ТО1</v>
      </c>
      <c r="S15" s="47" t="str">
        <f t="shared" si="42"/>
        <v/>
      </c>
      <c r="T15" s="47" t="str">
        <f t="shared" si="43"/>
        <v/>
      </c>
      <c r="U15" s="47" t="str">
        <f t="shared" si="44"/>
        <v/>
      </c>
      <c r="V15" s="239" t="s">
        <v>230</v>
      </c>
      <c r="W15" s="239" t="s">
        <v>230</v>
      </c>
      <c r="X15" s="239" t="s">
        <v>230</v>
      </c>
      <c r="Y15" s="239" t="s">
        <v>230</v>
      </c>
      <c r="Z15" s="47"/>
      <c r="AA15" s="45">
        <f t="shared" si="45"/>
        <v>37000</v>
      </c>
      <c r="AB15" s="46">
        <f t="shared" si="4"/>
        <v>62102</v>
      </c>
      <c r="AC15" s="238" t="str">
        <f t="shared" si="46"/>
        <v>СР</v>
      </c>
      <c r="AD15" s="47" t="str">
        <f t="shared" si="5"/>
        <v>ПТО</v>
      </c>
      <c r="AE15" s="263" t="str">
        <f t="shared" si="6"/>
        <v>СР</v>
      </c>
      <c r="AF15" s="47" t="str">
        <f t="shared" si="47"/>
        <v/>
      </c>
      <c r="AG15" s="47" t="str">
        <f t="shared" si="48"/>
        <v/>
      </c>
      <c r="AH15" s="47" t="str">
        <f t="shared" si="49"/>
        <v/>
      </c>
      <c r="AI15" s="239" t="s">
        <v>230</v>
      </c>
      <c r="AJ15" s="239" t="s">
        <v>230</v>
      </c>
      <c r="AK15" s="239" t="s">
        <v>230</v>
      </c>
      <c r="AL15" s="239" t="s">
        <v>230</v>
      </c>
      <c r="AM15" s="47"/>
      <c r="AN15" s="45">
        <f t="shared" si="50"/>
        <v>37000</v>
      </c>
      <c r="AO15" s="46">
        <f t="shared" si="7"/>
        <v>65300</v>
      </c>
      <c r="AP15" s="238" t="str">
        <f t="shared" si="51"/>
        <v>ТО1</v>
      </c>
      <c r="AQ15" s="47" t="str">
        <f t="shared" si="8"/>
        <v>ПТО</v>
      </c>
      <c r="AR15" s="263" t="str">
        <f t="shared" si="9"/>
        <v>ТО1</v>
      </c>
      <c r="AS15" s="47" t="str">
        <f t="shared" si="52"/>
        <v/>
      </c>
      <c r="AT15" s="47" t="str">
        <f t="shared" si="53"/>
        <v/>
      </c>
      <c r="AU15" s="47" t="str">
        <f t="shared" si="54"/>
        <v/>
      </c>
      <c r="AV15" s="239" t="s">
        <v>230</v>
      </c>
      <c r="AW15" s="239" t="s">
        <v>230</v>
      </c>
      <c r="AX15" s="239" t="s">
        <v>230</v>
      </c>
      <c r="AY15" s="239" t="s">
        <v>230</v>
      </c>
      <c r="AZ15" s="47"/>
      <c r="BA15" s="240">
        <f t="shared" si="55"/>
        <v>49101</v>
      </c>
      <c r="BB15" s="241">
        <f t="shared" si="10"/>
        <v>47380</v>
      </c>
      <c r="BC15" s="238" t="str">
        <f t="shared" si="56"/>
        <v>ТО1</v>
      </c>
      <c r="BD15" s="242" t="str">
        <f t="shared" si="11"/>
        <v>ПТО</v>
      </c>
      <c r="BE15" s="263" t="str">
        <f t="shared" si="12"/>
        <v>ТО1</v>
      </c>
      <c r="BF15" s="47" t="str">
        <f t="shared" si="57"/>
        <v/>
      </c>
      <c r="BG15" s="47" t="str">
        <f t="shared" si="58"/>
        <v/>
      </c>
      <c r="BH15" s="47" t="str">
        <f t="shared" si="59"/>
        <v/>
      </c>
      <c r="BI15" s="239" t="s">
        <v>230</v>
      </c>
      <c r="BJ15" s="239" t="s">
        <v>230</v>
      </c>
      <c r="BK15" s="239" t="s">
        <v>230</v>
      </c>
      <c r="BL15" s="239" t="s">
        <v>230</v>
      </c>
      <c r="BM15" s="47"/>
      <c r="BN15" s="45">
        <f t="shared" si="60"/>
        <v>12000</v>
      </c>
      <c r="BO15" s="46">
        <f t="shared" si="13"/>
        <v>36982</v>
      </c>
      <c r="BP15" s="238" t="str">
        <f t="shared" si="61"/>
        <v>ПМ</v>
      </c>
      <c r="BQ15" s="47" t="str">
        <f t="shared" si="14"/>
        <v>ПМ</v>
      </c>
      <c r="BR15" s="263" t="str">
        <f t="shared" si="15"/>
        <v/>
      </c>
      <c r="BS15" s="47" t="str">
        <f t="shared" si="62"/>
        <v/>
      </c>
      <c r="BT15" s="47" t="str">
        <f t="shared" si="63"/>
        <v/>
      </c>
      <c r="BU15" s="47" t="str">
        <f t="shared" si="64"/>
        <v/>
      </c>
      <c r="BV15" s="239" t="s">
        <v>230</v>
      </c>
      <c r="BW15" s="239" t="s">
        <v>230</v>
      </c>
      <c r="BX15" s="239" t="s">
        <v>230</v>
      </c>
      <c r="BY15" s="239" t="s">
        <v>230</v>
      </c>
      <c r="BZ15" s="47"/>
      <c r="CA15" s="45">
        <f t="shared" si="65"/>
        <v>12000</v>
      </c>
      <c r="CB15" s="46">
        <f t="shared" si="16"/>
        <v>32515</v>
      </c>
      <c r="CC15" s="238" t="str">
        <f t="shared" si="66"/>
        <v>ПМ</v>
      </c>
      <c r="CD15" s="47" t="str">
        <f t="shared" si="17"/>
        <v>ПМ</v>
      </c>
      <c r="CE15" s="362" t="str">
        <f t="shared" si="18"/>
        <v/>
      </c>
      <c r="CF15" s="47" t="str">
        <f t="shared" si="67"/>
        <v/>
      </c>
      <c r="CG15" s="47" t="str">
        <f t="shared" si="68"/>
        <v/>
      </c>
      <c r="CH15" s="47" t="str">
        <f t="shared" si="69"/>
        <v/>
      </c>
      <c r="CI15" s="239" t="s">
        <v>230</v>
      </c>
      <c r="CJ15" s="239" t="s">
        <v>230</v>
      </c>
      <c r="CK15" s="239" t="s">
        <v>230</v>
      </c>
      <c r="CL15" s="239" t="s">
        <v>230</v>
      </c>
      <c r="CM15" s="47"/>
      <c r="CN15" s="45">
        <f t="shared" si="70"/>
        <v>62000</v>
      </c>
      <c r="CO15" s="46">
        <f t="shared" si="19"/>
        <v>37451</v>
      </c>
      <c r="CP15" s="238" t="str">
        <f t="shared" si="71"/>
        <v>СР</v>
      </c>
      <c r="CQ15" s="47" t="str">
        <f t="shared" si="72"/>
        <v>ПТО</v>
      </c>
      <c r="CR15" s="263" t="str">
        <f t="shared" si="20"/>
        <v>СР</v>
      </c>
      <c r="CS15" s="47" t="str">
        <f t="shared" si="73"/>
        <v/>
      </c>
      <c r="CT15" s="47" t="str">
        <f t="shared" si="74"/>
        <v/>
      </c>
      <c r="CU15" s="47" t="str">
        <f t="shared" si="75"/>
        <v/>
      </c>
      <c r="CV15" s="239" t="s">
        <v>230</v>
      </c>
      <c r="CW15" s="239" t="s">
        <v>230</v>
      </c>
      <c r="CX15" s="239" t="s">
        <v>230</v>
      </c>
      <c r="CY15" s="239" t="s">
        <v>230</v>
      </c>
      <c r="CZ15" s="47"/>
      <c r="DA15" s="45">
        <f t="shared" si="76"/>
        <v>12000</v>
      </c>
      <c r="DB15" s="46">
        <f t="shared" si="21"/>
        <v>12000</v>
      </c>
      <c r="DC15" s="238" t="str">
        <f t="shared" si="77"/>
        <v>ПМ</v>
      </c>
      <c r="DD15" s="47" t="str">
        <f t="shared" si="22"/>
        <v>ПМ</v>
      </c>
      <c r="DE15" s="263" t="str">
        <f t="shared" si="78"/>
        <v/>
      </c>
      <c r="DF15" s="47" t="str">
        <f t="shared" si="79"/>
        <v/>
      </c>
      <c r="DG15" s="47" t="str">
        <f t="shared" si="80"/>
        <v/>
      </c>
      <c r="DH15" s="47" t="str">
        <f t="shared" si="81"/>
        <v/>
      </c>
      <c r="DI15" s="239" t="s">
        <v>230</v>
      </c>
      <c r="DJ15" s="239" t="s">
        <v>230</v>
      </c>
      <c r="DK15" s="239" t="s">
        <v>230</v>
      </c>
      <c r="DL15" s="239" t="s">
        <v>230</v>
      </c>
      <c r="DM15" s="47"/>
      <c r="DN15" s="45">
        <f t="shared" si="82"/>
        <v>12000</v>
      </c>
      <c r="DO15" s="46">
        <f t="shared" si="23"/>
        <v>12000</v>
      </c>
      <c r="DP15" s="238" t="str">
        <f t="shared" si="83"/>
        <v>ПМ</v>
      </c>
      <c r="DQ15" s="47" t="str">
        <f t="shared" si="24"/>
        <v>ПМ</v>
      </c>
      <c r="DR15" s="263" t="str">
        <f t="shared" si="84"/>
        <v/>
      </c>
      <c r="DS15" s="47" t="str">
        <f t="shared" si="85"/>
        <v/>
      </c>
      <c r="DT15" s="47" t="str">
        <f t="shared" si="86"/>
        <v/>
      </c>
      <c r="DU15" s="47" t="str">
        <f t="shared" si="87"/>
        <v/>
      </c>
      <c r="DV15" s="239" t="s">
        <v>230</v>
      </c>
      <c r="DW15" s="239" t="s">
        <v>230</v>
      </c>
      <c r="DX15" s="239" t="s">
        <v>230</v>
      </c>
      <c r="DY15" s="239" t="s">
        <v>230</v>
      </c>
      <c r="DZ15" s="47"/>
      <c r="EA15" s="45">
        <f t="shared" si="88"/>
        <v>12000</v>
      </c>
      <c r="EB15" s="46">
        <f t="shared" si="25"/>
        <v>12000</v>
      </c>
      <c r="EC15" s="238" t="str">
        <f t="shared" si="89"/>
        <v>ПМ</v>
      </c>
      <c r="ED15" s="47" t="str">
        <f t="shared" si="26"/>
        <v>ПМ</v>
      </c>
      <c r="EE15" s="263" t="str">
        <f t="shared" si="90"/>
        <v/>
      </c>
      <c r="EF15" s="47" t="str">
        <f t="shared" si="91"/>
        <v/>
      </c>
      <c r="EG15" s="47" t="str">
        <f t="shared" si="92"/>
        <v/>
      </c>
      <c r="EH15" s="47" t="str">
        <f t="shared" si="93"/>
        <v/>
      </c>
      <c r="EI15" s="239" t="s">
        <v>230</v>
      </c>
      <c r="EJ15" s="239" t="s">
        <v>230</v>
      </c>
      <c r="EK15" s="239" t="s">
        <v>230</v>
      </c>
      <c r="EL15" s="239" t="s">
        <v>230</v>
      </c>
      <c r="EM15" s="47"/>
      <c r="EN15" s="45">
        <f t="shared" si="94"/>
        <v>37000</v>
      </c>
      <c r="EO15" s="46">
        <f t="shared" si="27"/>
        <v>12000</v>
      </c>
      <c r="EP15" s="238" t="str">
        <f t="shared" si="95"/>
        <v>ТО2</v>
      </c>
      <c r="EQ15" s="47" t="str">
        <f t="shared" si="96"/>
        <v>ПТО</v>
      </c>
      <c r="ER15" s="263" t="str">
        <f t="shared" si="97"/>
        <v>ТО2</v>
      </c>
      <c r="ES15" s="47" t="str">
        <f t="shared" si="98"/>
        <v/>
      </c>
      <c r="ET15" s="47" t="str">
        <f t="shared" si="99"/>
        <v/>
      </c>
      <c r="EU15" s="47" t="str">
        <f t="shared" si="100"/>
        <v/>
      </c>
      <c r="EV15" s="239" t="s">
        <v>230</v>
      </c>
      <c r="EW15" s="239" t="s">
        <v>230</v>
      </c>
      <c r="EX15" s="239" t="s">
        <v>230</v>
      </c>
      <c r="EY15" s="239" t="s">
        <v>230</v>
      </c>
      <c r="EZ15" s="47"/>
      <c r="FA15" s="240">
        <f t="shared" si="101"/>
        <v>32515</v>
      </c>
      <c r="FB15" s="241">
        <f t="shared" si="28"/>
        <v>12000</v>
      </c>
      <c r="FC15" s="238" t="str">
        <f t="shared" si="102"/>
        <v>ТО2</v>
      </c>
      <c r="FD15" s="242" t="str">
        <f t="shared" si="29"/>
        <v>ПТО</v>
      </c>
      <c r="FE15" s="263" t="str">
        <f t="shared" si="103"/>
        <v>ТО2</v>
      </c>
      <c r="FF15" s="47" t="str">
        <f t="shared" si="104"/>
        <v/>
      </c>
      <c r="FG15" s="47" t="str">
        <f t="shared" si="105"/>
        <v/>
      </c>
      <c r="FH15" s="47" t="str">
        <f t="shared" si="106"/>
        <v/>
      </c>
      <c r="FI15" s="239" t="s">
        <v>230</v>
      </c>
      <c r="FJ15" s="239" t="s">
        <v>230</v>
      </c>
      <c r="FK15" s="239" t="s">
        <v>230</v>
      </c>
      <c r="FL15" s="239" t="s">
        <v>230</v>
      </c>
      <c r="FM15" s="47"/>
      <c r="FN15" s="45">
        <f t="shared" si="107"/>
        <v>12000</v>
      </c>
      <c r="FO15" s="46">
        <f t="shared" si="30"/>
        <v>12000</v>
      </c>
      <c r="FP15" s="238" t="str">
        <f t="shared" si="112"/>
        <v>ПМ</v>
      </c>
      <c r="FQ15" s="47" t="str">
        <f t="shared" si="31"/>
        <v>ПМ</v>
      </c>
      <c r="FR15" s="263" t="str">
        <f t="shared" si="108"/>
        <v/>
      </c>
      <c r="FS15" s="47" t="str">
        <f t="shared" si="109"/>
        <v/>
      </c>
      <c r="FT15" s="47" t="str">
        <f t="shared" si="110"/>
        <v/>
      </c>
      <c r="FU15" s="47" t="str">
        <f t="shared" si="111"/>
        <v/>
      </c>
      <c r="FV15" s="239" t="s">
        <v>230</v>
      </c>
      <c r="FW15" s="239" t="s">
        <v>230</v>
      </c>
      <c r="FX15" s="239" t="s">
        <v>230</v>
      </c>
      <c r="FY15" s="239" t="s">
        <v>230</v>
      </c>
      <c r="FZ15" s="47"/>
    </row>
    <row r="16" spans="1:182" s="48" customFormat="1" ht="16.5" customHeight="1" x14ac:dyDescent="0.25">
      <c r="A16" s="45">
        <f t="shared" si="32"/>
        <v>13500</v>
      </c>
      <c r="B16" s="46">
        <f t="shared" si="0"/>
        <v>57222</v>
      </c>
      <c r="C16" s="238" t="str">
        <f t="shared" si="33"/>
        <v>ТО2</v>
      </c>
      <c r="D16" s="47" t="str">
        <f t="shared" si="1"/>
        <v>ПТО</v>
      </c>
      <c r="E16" s="263" t="str">
        <f t="shared" si="34"/>
        <v>ТО2</v>
      </c>
      <c r="F16" s="47" t="str">
        <f t="shared" si="35"/>
        <v/>
      </c>
      <c r="G16" s="47" t="str">
        <f t="shared" si="36"/>
        <v/>
      </c>
      <c r="H16" s="47" t="str">
        <f t="shared" si="37"/>
        <v/>
      </c>
      <c r="I16" s="239" t="s">
        <v>230</v>
      </c>
      <c r="J16" s="239" t="s">
        <v>230</v>
      </c>
      <c r="K16" s="239" t="s">
        <v>230</v>
      </c>
      <c r="L16" s="239" t="s">
        <v>230</v>
      </c>
      <c r="M16" s="47" t="str">
        <f t="shared" si="38"/>
        <v/>
      </c>
      <c r="N16" s="45">
        <f t="shared" si="39"/>
        <v>63500</v>
      </c>
      <c r="O16" s="46">
        <f t="shared" si="2"/>
        <v>78422</v>
      </c>
      <c r="P16" s="238" t="str">
        <f t="shared" si="40"/>
        <v>ПМ</v>
      </c>
      <c r="Q16" s="47" t="str">
        <f t="shared" si="41"/>
        <v>ПМ</v>
      </c>
      <c r="R16" s="263" t="str">
        <f t="shared" si="3"/>
        <v/>
      </c>
      <c r="S16" s="47" t="str">
        <f t="shared" si="42"/>
        <v/>
      </c>
      <c r="T16" s="47" t="str">
        <f t="shared" si="43"/>
        <v/>
      </c>
      <c r="U16" s="47" t="str">
        <f t="shared" si="44"/>
        <v/>
      </c>
      <c r="V16" s="239" t="s">
        <v>230</v>
      </c>
      <c r="W16" s="239" t="s">
        <v>230</v>
      </c>
      <c r="X16" s="239" t="s">
        <v>230</v>
      </c>
      <c r="Y16" s="239" t="s">
        <v>230</v>
      </c>
      <c r="Z16" s="47"/>
      <c r="AA16" s="45">
        <f t="shared" si="45"/>
        <v>38500</v>
      </c>
      <c r="AB16" s="46">
        <f t="shared" si="4"/>
        <v>63602</v>
      </c>
      <c r="AC16" s="238" t="str">
        <f t="shared" si="46"/>
        <v>ПМ</v>
      </c>
      <c r="AD16" s="47" t="str">
        <f t="shared" si="5"/>
        <v>ПМ</v>
      </c>
      <c r="AE16" s="263" t="str">
        <f t="shared" si="6"/>
        <v/>
      </c>
      <c r="AF16" s="47" t="str">
        <f t="shared" si="47"/>
        <v/>
      </c>
      <c r="AG16" s="47" t="str">
        <f t="shared" si="48"/>
        <v/>
      </c>
      <c r="AH16" s="47" t="str">
        <f t="shared" si="49"/>
        <v/>
      </c>
      <c r="AI16" s="239" t="s">
        <v>230</v>
      </c>
      <c r="AJ16" s="239" t="s">
        <v>230</v>
      </c>
      <c r="AK16" s="239" t="s">
        <v>230</v>
      </c>
      <c r="AL16" s="239" t="s">
        <v>230</v>
      </c>
      <c r="AM16" s="47"/>
      <c r="AN16" s="45">
        <f t="shared" si="50"/>
        <v>38500</v>
      </c>
      <c r="AO16" s="46">
        <f t="shared" si="7"/>
        <v>66800</v>
      </c>
      <c r="AP16" s="238" t="str">
        <f t="shared" si="51"/>
        <v>ПМ</v>
      </c>
      <c r="AQ16" s="47" t="str">
        <f t="shared" si="8"/>
        <v>ПМ</v>
      </c>
      <c r="AR16" s="263" t="str">
        <f t="shared" si="9"/>
        <v/>
      </c>
      <c r="AS16" s="47" t="str">
        <f t="shared" si="52"/>
        <v/>
      </c>
      <c r="AT16" s="47" t="str">
        <f t="shared" si="53"/>
        <v/>
      </c>
      <c r="AU16" s="47" t="str">
        <f t="shared" si="54"/>
        <v/>
      </c>
      <c r="AV16" s="239" t="s">
        <v>230</v>
      </c>
      <c r="AW16" s="239" t="s">
        <v>230</v>
      </c>
      <c r="AX16" s="239" t="s">
        <v>230</v>
      </c>
      <c r="AY16" s="239" t="s">
        <v>230</v>
      </c>
      <c r="AZ16" s="47"/>
      <c r="BA16" s="240">
        <f t="shared" si="55"/>
        <v>50601</v>
      </c>
      <c r="BB16" s="241">
        <f t="shared" si="10"/>
        <v>48880</v>
      </c>
      <c r="BC16" s="238" t="str">
        <f t="shared" si="56"/>
        <v>ПМ</v>
      </c>
      <c r="BD16" s="242" t="str">
        <f t="shared" si="11"/>
        <v>ПМ</v>
      </c>
      <c r="BE16" s="263" t="str">
        <f t="shared" si="12"/>
        <v/>
      </c>
      <c r="BF16" s="47" t="str">
        <f t="shared" si="57"/>
        <v/>
      </c>
      <c r="BG16" s="47" t="str">
        <f t="shared" si="58"/>
        <v/>
      </c>
      <c r="BH16" s="47" t="str">
        <f t="shared" si="59"/>
        <v/>
      </c>
      <c r="BI16" s="239" t="s">
        <v>230</v>
      </c>
      <c r="BJ16" s="239" t="s">
        <v>230</v>
      </c>
      <c r="BK16" s="239" t="s">
        <v>230</v>
      </c>
      <c r="BL16" s="239" t="s">
        <v>230</v>
      </c>
      <c r="BM16" s="47"/>
      <c r="BN16" s="45">
        <f t="shared" si="60"/>
        <v>13500</v>
      </c>
      <c r="BO16" s="46">
        <f t="shared" si="13"/>
        <v>38482</v>
      </c>
      <c r="BP16" s="238" t="str">
        <f t="shared" si="61"/>
        <v>СР</v>
      </c>
      <c r="BQ16" s="47" t="str">
        <f t="shared" si="14"/>
        <v>ПТО</v>
      </c>
      <c r="BR16" s="263" t="str">
        <f t="shared" si="15"/>
        <v>СР</v>
      </c>
      <c r="BS16" s="47" t="str">
        <f t="shared" si="62"/>
        <v/>
      </c>
      <c r="BT16" s="47" t="str">
        <f t="shared" si="63"/>
        <v/>
      </c>
      <c r="BU16" s="47" t="str">
        <f t="shared" si="64"/>
        <v/>
      </c>
      <c r="BV16" s="239" t="s">
        <v>230</v>
      </c>
      <c r="BW16" s="239" t="s">
        <v>230</v>
      </c>
      <c r="BX16" s="239" t="s">
        <v>230</v>
      </c>
      <c r="BY16" s="239" t="s">
        <v>230</v>
      </c>
      <c r="BZ16" s="47"/>
      <c r="CA16" s="45">
        <f t="shared" si="65"/>
        <v>13500</v>
      </c>
      <c r="CB16" s="46">
        <f t="shared" si="16"/>
        <v>34015</v>
      </c>
      <c r="CC16" s="238" t="str">
        <f t="shared" si="66"/>
        <v>ТО1</v>
      </c>
      <c r="CD16" s="47" t="str">
        <f t="shared" si="17"/>
        <v>ПТО</v>
      </c>
      <c r="CE16" s="362" t="str">
        <f t="shared" si="18"/>
        <v>ТО1</v>
      </c>
      <c r="CF16" s="47" t="str">
        <f t="shared" si="67"/>
        <v/>
      </c>
      <c r="CG16" s="47" t="str">
        <f t="shared" si="68"/>
        <v/>
      </c>
      <c r="CH16" s="47" t="str">
        <f t="shared" si="69"/>
        <v/>
      </c>
      <c r="CI16" s="239" t="s">
        <v>230</v>
      </c>
      <c r="CJ16" s="239" t="s">
        <v>230</v>
      </c>
      <c r="CK16" s="239" t="s">
        <v>230</v>
      </c>
      <c r="CL16" s="239" t="s">
        <v>230</v>
      </c>
      <c r="CM16" s="47"/>
      <c r="CN16" s="45">
        <f t="shared" si="70"/>
        <v>63500</v>
      </c>
      <c r="CO16" s="46">
        <f t="shared" si="19"/>
        <v>38951</v>
      </c>
      <c r="CP16" s="238" t="str">
        <f t="shared" si="71"/>
        <v>ПМ</v>
      </c>
      <c r="CQ16" s="47" t="str">
        <f t="shared" si="72"/>
        <v>ПМ</v>
      </c>
      <c r="CR16" s="263" t="str">
        <f t="shared" si="20"/>
        <v/>
      </c>
      <c r="CS16" s="47" t="str">
        <f t="shared" si="73"/>
        <v/>
      </c>
      <c r="CT16" s="47" t="str">
        <f t="shared" si="74"/>
        <v/>
      </c>
      <c r="CU16" s="47" t="str">
        <f t="shared" si="75"/>
        <v/>
      </c>
      <c r="CV16" s="239" t="s">
        <v>230</v>
      </c>
      <c r="CW16" s="239" t="s">
        <v>230</v>
      </c>
      <c r="CX16" s="239" t="s">
        <v>230</v>
      </c>
      <c r="CY16" s="239" t="s">
        <v>230</v>
      </c>
      <c r="CZ16" s="47"/>
      <c r="DA16" s="45">
        <f t="shared" si="76"/>
        <v>13500</v>
      </c>
      <c r="DB16" s="46">
        <f t="shared" si="21"/>
        <v>13500</v>
      </c>
      <c r="DC16" s="238" t="str">
        <f t="shared" si="77"/>
        <v>ТО2</v>
      </c>
      <c r="DD16" s="47" t="str">
        <f t="shared" si="22"/>
        <v>ПТО</v>
      </c>
      <c r="DE16" s="263" t="str">
        <f t="shared" si="78"/>
        <v>ТО2</v>
      </c>
      <c r="DF16" s="47" t="str">
        <f t="shared" si="79"/>
        <v/>
      </c>
      <c r="DG16" s="47" t="str">
        <f t="shared" si="80"/>
        <v/>
      </c>
      <c r="DH16" s="47" t="str">
        <f t="shared" si="81"/>
        <v/>
      </c>
      <c r="DI16" s="239" t="s">
        <v>230</v>
      </c>
      <c r="DJ16" s="239" t="s">
        <v>230</v>
      </c>
      <c r="DK16" s="239" t="s">
        <v>230</v>
      </c>
      <c r="DL16" s="239" t="s">
        <v>230</v>
      </c>
      <c r="DM16" s="47"/>
      <c r="DN16" s="45">
        <f t="shared" si="82"/>
        <v>13500</v>
      </c>
      <c r="DO16" s="46">
        <f t="shared" si="23"/>
        <v>13500</v>
      </c>
      <c r="DP16" s="238" t="str">
        <f t="shared" si="83"/>
        <v>ТО2</v>
      </c>
      <c r="DQ16" s="47" t="str">
        <f t="shared" si="24"/>
        <v>ПТО</v>
      </c>
      <c r="DR16" s="263" t="str">
        <f t="shared" si="84"/>
        <v>ТО2</v>
      </c>
      <c r="DS16" s="47" t="str">
        <f t="shared" si="85"/>
        <v/>
      </c>
      <c r="DT16" s="47" t="str">
        <f t="shared" si="86"/>
        <v/>
      </c>
      <c r="DU16" s="47" t="str">
        <f t="shared" si="87"/>
        <v/>
      </c>
      <c r="DV16" s="239" t="s">
        <v>230</v>
      </c>
      <c r="DW16" s="239" t="s">
        <v>230</v>
      </c>
      <c r="DX16" s="239" t="s">
        <v>230</v>
      </c>
      <c r="DY16" s="239" t="s">
        <v>230</v>
      </c>
      <c r="DZ16" s="47"/>
      <c r="EA16" s="45">
        <f t="shared" si="88"/>
        <v>13500</v>
      </c>
      <c r="EB16" s="46">
        <f t="shared" si="25"/>
        <v>13500</v>
      </c>
      <c r="EC16" s="238" t="str">
        <f t="shared" si="89"/>
        <v>ТО2</v>
      </c>
      <c r="ED16" s="47" t="str">
        <f t="shared" si="26"/>
        <v>ПТО</v>
      </c>
      <c r="EE16" s="263" t="str">
        <f t="shared" si="90"/>
        <v>ТО2</v>
      </c>
      <c r="EF16" s="47" t="str">
        <f t="shared" si="91"/>
        <v/>
      </c>
      <c r="EG16" s="47" t="str">
        <f t="shared" si="92"/>
        <v/>
      </c>
      <c r="EH16" s="47" t="str">
        <f t="shared" si="93"/>
        <v/>
      </c>
      <c r="EI16" s="239" t="s">
        <v>230</v>
      </c>
      <c r="EJ16" s="239" t="s">
        <v>230</v>
      </c>
      <c r="EK16" s="239" t="s">
        <v>230</v>
      </c>
      <c r="EL16" s="239" t="s">
        <v>230</v>
      </c>
      <c r="EM16" s="47"/>
      <c r="EN16" s="45">
        <f t="shared" si="94"/>
        <v>38500</v>
      </c>
      <c r="EO16" s="46">
        <f t="shared" si="27"/>
        <v>13500</v>
      </c>
      <c r="EP16" s="238" t="str">
        <f t="shared" si="95"/>
        <v>ПМ</v>
      </c>
      <c r="EQ16" s="47" t="str">
        <f t="shared" si="96"/>
        <v>ПМ</v>
      </c>
      <c r="ER16" s="263" t="str">
        <f t="shared" si="97"/>
        <v/>
      </c>
      <c r="ES16" s="47" t="str">
        <f t="shared" si="98"/>
        <v/>
      </c>
      <c r="ET16" s="47" t="str">
        <f t="shared" si="99"/>
        <v/>
      </c>
      <c r="EU16" s="47" t="str">
        <f t="shared" si="100"/>
        <v/>
      </c>
      <c r="EV16" s="239" t="s">
        <v>230</v>
      </c>
      <c r="EW16" s="239" t="s">
        <v>230</v>
      </c>
      <c r="EX16" s="239" t="s">
        <v>230</v>
      </c>
      <c r="EY16" s="239" t="s">
        <v>230</v>
      </c>
      <c r="EZ16" s="47"/>
      <c r="FA16" s="240">
        <f t="shared" si="101"/>
        <v>34015</v>
      </c>
      <c r="FB16" s="241">
        <f t="shared" si="28"/>
        <v>13500</v>
      </c>
      <c r="FC16" s="238" t="str">
        <f t="shared" si="102"/>
        <v>ПМ</v>
      </c>
      <c r="FD16" s="242" t="str">
        <f t="shared" si="29"/>
        <v>ПМ</v>
      </c>
      <c r="FE16" s="263" t="str">
        <f t="shared" si="103"/>
        <v/>
      </c>
      <c r="FF16" s="47" t="str">
        <f t="shared" si="104"/>
        <v/>
      </c>
      <c r="FG16" s="47" t="str">
        <f t="shared" si="105"/>
        <v/>
      </c>
      <c r="FH16" s="47" t="str">
        <f t="shared" si="106"/>
        <v/>
      </c>
      <c r="FI16" s="239" t="s">
        <v>230</v>
      </c>
      <c r="FJ16" s="239" t="s">
        <v>230</v>
      </c>
      <c r="FK16" s="239" t="s">
        <v>230</v>
      </c>
      <c r="FL16" s="239" t="s">
        <v>230</v>
      </c>
      <c r="FM16" s="47"/>
      <c r="FN16" s="45">
        <f t="shared" si="107"/>
        <v>13500</v>
      </c>
      <c r="FO16" s="46">
        <f t="shared" si="30"/>
        <v>13500</v>
      </c>
      <c r="FP16" s="238" t="str">
        <f t="shared" si="112"/>
        <v>ТО2</v>
      </c>
      <c r="FQ16" s="47" t="str">
        <f t="shared" si="31"/>
        <v>ПТО</v>
      </c>
      <c r="FR16" s="263" t="str">
        <f t="shared" si="108"/>
        <v>ТО2</v>
      </c>
      <c r="FS16" s="47" t="str">
        <f t="shared" si="109"/>
        <v/>
      </c>
      <c r="FT16" s="47" t="str">
        <f t="shared" si="110"/>
        <v/>
      </c>
      <c r="FU16" s="47" t="str">
        <f t="shared" si="111"/>
        <v/>
      </c>
      <c r="FV16" s="239" t="s">
        <v>230</v>
      </c>
      <c r="FW16" s="239" t="s">
        <v>230</v>
      </c>
      <c r="FX16" s="239" t="s">
        <v>230</v>
      </c>
      <c r="FY16" s="239" t="s">
        <v>230</v>
      </c>
      <c r="FZ16" s="47"/>
    </row>
    <row r="17" spans="1:182" s="48" customFormat="1" ht="16.5" customHeight="1" x14ac:dyDescent="0.25">
      <c r="A17" s="45">
        <f t="shared" si="32"/>
        <v>15000</v>
      </c>
      <c r="B17" s="46">
        <f t="shared" si="0"/>
        <v>58722</v>
      </c>
      <c r="C17" s="238" t="str">
        <f t="shared" si="33"/>
        <v>ПМ/ТР</v>
      </c>
      <c r="D17" s="47" t="str">
        <f t="shared" si="1"/>
        <v>ПМ</v>
      </c>
      <c r="E17" s="263" t="str">
        <f t="shared" si="34"/>
        <v/>
      </c>
      <c r="F17" s="47" t="str">
        <f t="shared" si="35"/>
        <v/>
      </c>
      <c r="G17" s="47" t="str">
        <f t="shared" si="36"/>
        <v/>
      </c>
      <c r="H17" s="47" t="str">
        <f t="shared" si="37"/>
        <v>ТР</v>
      </c>
      <c r="I17" s="239" t="s">
        <v>230</v>
      </c>
      <c r="J17" s="239" t="s">
        <v>230</v>
      </c>
      <c r="K17" s="239" t="s">
        <v>230</v>
      </c>
      <c r="L17" s="239" t="s">
        <v>230</v>
      </c>
      <c r="M17" s="47" t="str">
        <f t="shared" si="38"/>
        <v>ГК</v>
      </c>
      <c r="N17" s="45">
        <f t="shared" si="39"/>
        <v>65000</v>
      </c>
      <c r="O17" s="46">
        <f t="shared" si="2"/>
        <v>79922</v>
      </c>
      <c r="P17" s="238" t="str">
        <f t="shared" si="40"/>
        <v>ТО2</v>
      </c>
      <c r="Q17" s="47" t="str">
        <f t="shared" si="41"/>
        <v>ПТО</v>
      </c>
      <c r="R17" s="263" t="str">
        <f t="shared" si="3"/>
        <v>ТО2</v>
      </c>
      <c r="S17" s="47" t="str">
        <f t="shared" si="42"/>
        <v/>
      </c>
      <c r="T17" s="47" t="str">
        <f t="shared" si="43"/>
        <v/>
      </c>
      <c r="U17" s="47" t="str">
        <f t="shared" si="44"/>
        <v/>
      </c>
      <c r="V17" s="239" t="s">
        <v>230</v>
      </c>
      <c r="W17" s="239" t="s">
        <v>230</v>
      </c>
      <c r="X17" s="239" t="s">
        <v>230</v>
      </c>
      <c r="Y17" s="239" t="s">
        <v>230</v>
      </c>
      <c r="Z17" s="47"/>
      <c r="AA17" s="45">
        <f t="shared" si="45"/>
        <v>40000</v>
      </c>
      <c r="AB17" s="46">
        <f t="shared" si="4"/>
        <v>65102</v>
      </c>
      <c r="AC17" s="238" t="str">
        <f t="shared" si="46"/>
        <v>ТО1</v>
      </c>
      <c r="AD17" s="47" t="str">
        <f t="shared" si="5"/>
        <v>ПТО</v>
      </c>
      <c r="AE17" s="263" t="str">
        <f t="shared" si="6"/>
        <v>ТО1</v>
      </c>
      <c r="AF17" s="47" t="str">
        <f t="shared" si="47"/>
        <v/>
      </c>
      <c r="AG17" s="47" t="str">
        <f t="shared" si="48"/>
        <v/>
      </c>
      <c r="AH17" s="47" t="str">
        <f t="shared" si="49"/>
        <v/>
      </c>
      <c r="AI17" s="239" t="s">
        <v>230</v>
      </c>
      <c r="AJ17" s="239" t="s">
        <v>230</v>
      </c>
      <c r="AK17" s="239" t="s">
        <v>230</v>
      </c>
      <c r="AL17" s="239" t="s">
        <v>230</v>
      </c>
      <c r="AM17" s="47"/>
      <c r="AN17" s="45">
        <f t="shared" si="50"/>
        <v>40000</v>
      </c>
      <c r="AO17" s="46">
        <f t="shared" si="7"/>
        <v>68300</v>
      </c>
      <c r="AP17" s="238" t="str">
        <f t="shared" si="51"/>
        <v>ТО2</v>
      </c>
      <c r="AQ17" s="47" t="str">
        <f t="shared" si="8"/>
        <v>ПТО</v>
      </c>
      <c r="AR17" s="263" t="str">
        <f t="shared" si="9"/>
        <v>ТО2</v>
      </c>
      <c r="AS17" s="47" t="str">
        <f t="shared" si="52"/>
        <v/>
      </c>
      <c r="AT17" s="47" t="str">
        <f t="shared" si="53"/>
        <v/>
      </c>
      <c r="AU17" s="47" t="str">
        <f t="shared" si="54"/>
        <v/>
      </c>
      <c r="AV17" s="239" t="s">
        <v>230</v>
      </c>
      <c r="AW17" s="239" t="s">
        <v>230</v>
      </c>
      <c r="AX17" s="239" t="s">
        <v>230</v>
      </c>
      <c r="AY17" s="239" t="s">
        <v>230</v>
      </c>
      <c r="AZ17" s="47"/>
      <c r="BA17" s="240">
        <f t="shared" si="55"/>
        <v>52101</v>
      </c>
      <c r="BB17" s="241">
        <f t="shared" si="10"/>
        <v>50380</v>
      </c>
      <c r="BC17" s="238" t="str">
        <f t="shared" si="56"/>
        <v>КР/ТР</v>
      </c>
      <c r="BD17" s="242" t="str">
        <f t="shared" si="11"/>
        <v>ПТО</v>
      </c>
      <c r="BE17" s="263" t="str">
        <f t="shared" si="12"/>
        <v>КР</v>
      </c>
      <c r="BF17" s="47" t="str">
        <f t="shared" si="57"/>
        <v/>
      </c>
      <c r="BG17" s="47" t="str">
        <f t="shared" si="58"/>
        <v/>
      </c>
      <c r="BH17" s="47" t="str">
        <f t="shared" si="59"/>
        <v>ТР</v>
      </c>
      <c r="BI17" s="239" t="s">
        <v>230</v>
      </c>
      <c r="BJ17" s="239" t="s">
        <v>230</v>
      </c>
      <c r="BK17" s="239" t="s">
        <v>230</v>
      </c>
      <c r="BL17" s="239" t="s">
        <v>230</v>
      </c>
      <c r="BM17" s="47"/>
      <c r="BN17" s="45">
        <f t="shared" si="60"/>
        <v>15000</v>
      </c>
      <c r="BO17" s="46">
        <f t="shared" si="13"/>
        <v>39982</v>
      </c>
      <c r="BP17" s="238" t="str">
        <f t="shared" si="61"/>
        <v>ПМ</v>
      </c>
      <c r="BQ17" s="47" t="str">
        <f t="shared" si="14"/>
        <v>ПМ</v>
      </c>
      <c r="BR17" s="263" t="str">
        <f t="shared" si="15"/>
        <v/>
      </c>
      <c r="BS17" s="47" t="str">
        <f t="shared" si="62"/>
        <v/>
      </c>
      <c r="BT17" s="47" t="str">
        <f t="shared" si="63"/>
        <v/>
      </c>
      <c r="BU17" s="47" t="str">
        <f t="shared" si="64"/>
        <v/>
      </c>
      <c r="BV17" s="239" t="s">
        <v>230</v>
      </c>
      <c r="BW17" s="239" t="s">
        <v>230</v>
      </c>
      <c r="BX17" s="239" t="s">
        <v>230</v>
      </c>
      <c r="BY17" s="239" t="s">
        <v>230</v>
      </c>
      <c r="BZ17" s="47"/>
      <c r="CA17" s="45">
        <f t="shared" si="65"/>
        <v>15000</v>
      </c>
      <c r="CB17" s="46">
        <f t="shared" si="16"/>
        <v>35515</v>
      </c>
      <c r="CC17" s="238" t="str">
        <f t="shared" si="66"/>
        <v>ПМ</v>
      </c>
      <c r="CD17" s="47" t="str">
        <f t="shared" si="17"/>
        <v>ПМ</v>
      </c>
      <c r="CE17" s="362" t="str">
        <f t="shared" si="18"/>
        <v/>
      </c>
      <c r="CF17" s="47" t="str">
        <f t="shared" si="67"/>
        <v/>
      </c>
      <c r="CG17" s="47" t="str">
        <f t="shared" si="68"/>
        <v/>
      </c>
      <c r="CH17" s="47" t="str">
        <f t="shared" si="69"/>
        <v/>
      </c>
      <c r="CI17" s="239" t="s">
        <v>230</v>
      </c>
      <c r="CJ17" s="239" t="s">
        <v>230</v>
      </c>
      <c r="CK17" s="239" t="s">
        <v>230</v>
      </c>
      <c r="CL17" s="239" t="s">
        <v>230</v>
      </c>
      <c r="CM17" s="47"/>
      <c r="CN17" s="45">
        <f t="shared" si="70"/>
        <v>65000</v>
      </c>
      <c r="CO17" s="46">
        <f t="shared" si="19"/>
        <v>40451</v>
      </c>
      <c r="CP17" s="238" t="str">
        <f t="shared" si="71"/>
        <v>ТО1</v>
      </c>
      <c r="CQ17" s="47" t="str">
        <f t="shared" si="72"/>
        <v>ПТО</v>
      </c>
      <c r="CR17" s="263" t="str">
        <f t="shared" si="20"/>
        <v>ТО1</v>
      </c>
      <c r="CS17" s="47" t="str">
        <f t="shared" si="73"/>
        <v/>
      </c>
      <c r="CT17" s="47" t="str">
        <f t="shared" si="74"/>
        <v/>
      </c>
      <c r="CU17" s="47" t="str">
        <f t="shared" si="75"/>
        <v/>
      </c>
      <c r="CV17" s="239" t="s">
        <v>230</v>
      </c>
      <c r="CW17" s="239" t="s">
        <v>230</v>
      </c>
      <c r="CX17" s="239" t="s">
        <v>230</v>
      </c>
      <c r="CY17" s="239" t="s">
        <v>230</v>
      </c>
      <c r="CZ17" s="47"/>
      <c r="DA17" s="45">
        <f t="shared" si="76"/>
        <v>15000</v>
      </c>
      <c r="DB17" s="46">
        <f t="shared" si="21"/>
        <v>15000</v>
      </c>
      <c r="DC17" s="238" t="str">
        <f t="shared" si="77"/>
        <v>ПМ</v>
      </c>
      <c r="DD17" s="47" t="str">
        <f t="shared" si="22"/>
        <v>ПМ</v>
      </c>
      <c r="DE17" s="263" t="str">
        <f t="shared" si="78"/>
        <v/>
      </c>
      <c r="DF17" s="47" t="str">
        <f t="shared" si="79"/>
        <v/>
      </c>
      <c r="DG17" s="47" t="str">
        <f t="shared" si="80"/>
        <v/>
      </c>
      <c r="DH17" s="47" t="str">
        <f t="shared" si="81"/>
        <v/>
      </c>
      <c r="DI17" s="239" t="s">
        <v>230</v>
      </c>
      <c r="DJ17" s="239" t="s">
        <v>230</v>
      </c>
      <c r="DK17" s="239" t="s">
        <v>230</v>
      </c>
      <c r="DL17" s="239" t="s">
        <v>230</v>
      </c>
      <c r="DM17" s="47"/>
      <c r="DN17" s="45">
        <f t="shared" si="82"/>
        <v>15000</v>
      </c>
      <c r="DO17" s="46">
        <f t="shared" si="23"/>
        <v>15000</v>
      </c>
      <c r="DP17" s="238" t="str">
        <f t="shared" si="83"/>
        <v>ПМ</v>
      </c>
      <c r="DQ17" s="47" t="str">
        <f t="shared" si="24"/>
        <v>ПМ</v>
      </c>
      <c r="DR17" s="263" t="str">
        <f t="shared" si="84"/>
        <v/>
      </c>
      <c r="DS17" s="47" t="str">
        <f t="shared" si="85"/>
        <v/>
      </c>
      <c r="DT17" s="47" t="str">
        <f t="shared" si="86"/>
        <v/>
      </c>
      <c r="DU17" s="47" t="str">
        <f t="shared" si="87"/>
        <v/>
      </c>
      <c r="DV17" s="239" t="s">
        <v>230</v>
      </c>
      <c r="DW17" s="239" t="s">
        <v>230</v>
      </c>
      <c r="DX17" s="239" t="s">
        <v>230</v>
      </c>
      <c r="DY17" s="239" t="s">
        <v>230</v>
      </c>
      <c r="DZ17" s="47"/>
      <c r="EA17" s="45">
        <f t="shared" si="88"/>
        <v>15000</v>
      </c>
      <c r="EB17" s="46">
        <f t="shared" si="25"/>
        <v>15000</v>
      </c>
      <c r="EC17" s="238" t="str">
        <f t="shared" si="89"/>
        <v>ПМ</v>
      </c>
      <c r="ED17" s="47" t="str">
        <f t="shared" si="26"/>
        <v>ПМ</v>
      </c>
      <c r="EE17" s="263" t="str">
        <f t="shared" si="90"/>
        <v/>
      </c>
      <c r="EF17" s="47" t="str">
        <f t="shared" si="91"/>
        <v/>
      </c>
      <c r="EG17" s="47" t="str">
        <f t="shared" si="92"/>
        <v/>
      </c>
      <c r="EH17" s="47" t="str">
        <f t="shared" si="93"/>
        <v/>
      </c>
      <c r="EI17" s="239" t="s">
        <v>230</v>
      </c>
      <c r="EJ17" s="239" t="s">
        <v>230</v>
      </c>
      <c r="EK17" s="239" t="s">
        <v>230</v>
      </c>
      <c r="EL17" s="239" t="s">
        <v>230</v>
      </c>
      <c r="EM17" s="47"/>
      <c r="EN17" s="45">
        <f t="shared" si="94"/>
        <v>40000</v>
      </c>
      <c r="EO17" s="46">
        <f t="shared" si="27"/>
        <v>15000</v>
      </c>
      <c r="EP17" s="238" t="str">
        <f t="shared" si="95"/>
        <v>СР</v>
      </c>
      <c r="EQ17" s="47" t="str">
        <f t="shared" si="96"/>
        <v>ПТО</v>
      </c>
      <c r="ER17" s="263" t="str">
        <f t="shared" si="97"/>
        <v>СР</v>
      </c>
      <c r="ES17" s="47" t="str">
        <f t="shared" si="98"/>
        <v/>
      </c>
      <c r="ET17" s="47" t="str">
        <f t="shared" si="99"/>
        <v/>
      </c>
      <c r="EU17" s="47" t="str">
        <f t="shared" si="100"/>
        <v/>
      </c>
      <c r="EV17" s="239" t="s">
        <v>230</v>
      </c>
      <c r="EW17" s="239" t="s">
        <v>230</v>
      </c>
      <c r="EX17" s="239" t="s">
        <v>230</v>
      </c>
      <c r="EY17" s="239" t="s">
        <v>230</v>
      </c>
      <c r="EZ17" s="47"/>
      <c r="FA17" s="240">
        <f t="shared" si="101"/>
        <v>35515</v>
      </c>
      <c r="FB17" s="241">
        <f t="shared" si="28"/>
        <v>15000</v>
      </c>
      <c r="FC17" s="238" t="str">
        <f t="shared" si="102"/>
        <v>СР</v>
      </c>
      <c r="FD17" s="242" t="str">
        <f t="shared" si="29"/>
        <v>ПТО</v>
      </c>
      <c r="FE17" s="263" t="str">
        <f t="shared" si="103"/>
        <v>СР</v>
      </c>
      <c r="FF17" s="47" t="str">
        <f t="shared" si="104"/>
        <v/>
      </c>
      <c r="FG17" s="47" t="str">
        <f t="shared" si="105"/>
        <v/>
      </c>
      <c r="FH17" s="47" t="str">
        <f t="shared" si="106"/>
        <v/>
      </c>
      <c r="FI17" s="239" t="s">
        <v>230</v>
      </c>
      <c r="FJ17" s="239" t="s">
        <v>230</v>
      </c>
      <c r="FK17" s="239" t="s">
        <v>230</v>
      </c>
      <c r="FL17" s="239" t="s">
        <v>230</v>
      </c>
      <c r="FM17" s="47"/>
      <c r="FN17" s="45">
        <f t="shared" si="107"/>
        <v>15000</v>
      </c>
      <c r="FO17" s="46">
        <f t="shared" si="30"/>
        <v>15000</v>
      </c>
      <c r="FP17" s="238" t="str">
        <f t="shared" si="112"/>
        <v>ПМ</v>
      </c>
      <c r="FQ17" s="47" t="str">
        <f t="shared" si="31"/>
        <v>ПМ</v>
      </c>
      <c r="FR17" s="263" t="str">
        <f t="shared" si="108"/>
        <v/>
      </c>
      <c r="FS17" s="47" t="str">
        <f t="shared" si="109"/>
        <v/>
      </c>
      <c r="FT17" s="47" t="str">
        <f t="shared" si="110"/>
        <v/>
      </c>
      <c r="FU17" s="47" t="str">
        <f t="shared" si="111"/>
        <v/>
      </c>
      <c r="FV17" s="239" t="s">
        <v>230</v>
      </c>
      <c r="FW17" s="239" t="s">
        <v>230</v>
      </c>
      <c r="FX17" s="239" t="s">
        <v>230</v>
      </c>
      <c r="FY17" s="239" t="s">
        <v>230</v>
      </c>
      <c r="FZ17" s="47"/>
    </row>
    <row r="18" spans="1:182" s="48" customFormat="1" ht="16.5" customHeight="1" x14ac:dyDescent="0.25">
      <c r="A18" s="45">
        <f t="shared" si="32"/>
        <v>16500</v>
      </c>
      <c r="B18" s="46">
        <f t="shared" si="0"/>
        <v>60222</v>
      </c>
      <c r="C18" s="238" t="str">
        <f t="shared" si="33"/>
        <v>ТО1/ДС/ГК</v>
      </c>
      <c r="D18" s="47" t="str">
        <f t="shared" si="1"/>
        <v>ПТО</v>
      </c>
      <c r="E18" s="263" t="str">
        <f t="shared" si="34"/>
        <v>ТО1</v>
      </c>
      <c r="F18" s="47" t="str">
        <f t="shared" si="35"/>
        <v>ДС</v>
      </c>
      <c r="G18" s="47" t="str">
        <f t="shared" si="36"/>
        <v>ГК</v>
      </c>
      <c r="H18" s="47" t="str">
        <f t="shared" si="37"/>
        <v/>
      </c>
      <c r="I18" s="239" t="s">
        <v>230</v>
      </c>
      <c r="J18" s="239" t="s">
        <v>230</v>
      </c>
      <c r="K18" s="239" t="s">
        <v>230</v>
      </c>
      <c r="L18" s="239" t="s">
        <v>230</v>
      </c>
      <c r="M18" s="47" t="str">
        <f t="shared" si="38"/>
        <v/>
      </c>
      <c r="N18" s="45">
        <f t="shared" si="39"/>
        <v>66500</v>
      </c>
      <c r="O18" s="46">
        <f t="shared" si="2"/>
        <v>81422</v>
      </c>
      <c r="P18" s="238" t="str">
        <f t="shared" si="40"/>
        <v>ПМ</v>
      </c>
      <c r="Q18" s="47" t="str">
        <f t="shared" si="41"/>
        <v>ПМ</v>
      </c>
      <c r="R18" s="263" t="str">
        <f t="shared" si="3"/>
        <v/>
      </c>
      <c r="S18" s="47" t="str">
        <f t="shared" si="42"/>
        <v/>
      </c>
      <c r="T18" s="47" t="str">
        <f t="shared" si="43"/>
        <v/>
      </c>
      <c r="U18" s="47" t="str">
        <f t="shared" si="44"/>
        <v/>
      </c>
      <c r="V18" s="239" t="s">
        <v>230</v>
      </c>
      <c r="W18" s="239" t="s">
        <v>230</v>
      </c>
      <c r="X18" s="239" t="s">
        <v>230</v>
      </c>
      <c r="Y18" s="239" t="s">
        <v>230</v>
      </c>
      <c r="Z18" s="47"/>
      <c r="AA18" s="45">
        <f t="shared" si="45"/>
        <v>41500</v>
      </c>
      <c r="AB18" s="46">
        <f t="shared" si="4"/>
        <v>66602</v>
      </c>
      <c r="AC18" s="238" t="str">
        <f t="shared" si="46"/>
        <v>ПМ</v>
      </c>
      <c r="AD18" s="47" t="str">
        <f t="shared" si="5"/>
        <v>ПМ</v>
      </c>
      <c r="AE18" s="263" t="str">
        <f t="shared" si="6"/>
        <v/>
      </c>
      <c r="AF18" s="47" t="str">
        <f t="shared" si="47"/>
        <v/>
      </c>
      <c r="AG18" s="47" t="str">
        <f t="shared" si="48"/>
        <v/>
      </c>
      <c r="AH18" s="47" t="str">
        <f t="shared" si="49"/>
        <v/>
      </c>
      <c r="AI18" s="239" t="s">
        <v>230</v>
      </c>
      <c r="AJ18" s="239" t="s">
        <v>230</v>
      </c>
      <c r="AK18" s="239" t="s">
        <v>230</v>
      </c>
      <c r="AL18" s="239" t="s">
        <v>230</v>
      </c>
      <c r="AM18" s="47"/>
      <c r="AN18" s="45">
        <f t="shared" si="50"/>
        <v>41500</v>
      </c>
      <c r="AO18" s="46">
        <f t="shared" si="7"/>
        <v>69800</v>
      </c>
      <c r="AP18" s="238" t="str">
        <f t="shared" si="51"/>
        <v>ПМ</v>
      </c>
      <c r="AQ18" s="47" t="str">
        <f t="shared" si="8"/>
        <v>ПМ</v>
      </c>
      <c r="AR18" s="263" t="str">
        <f t="shared" si="9"/>
        <v/>
      </c>
      <c r="AS18" s="47" t="str">
        <f t="shared" si="52"/>
        <v/>
      </c>
      <c r="AT18" s="47" t="str">
        <f t="shared" si="53"/>
        <v/>
      </c>
      <c r="AU18" s="47" t="str">
        <f t="shared" si="54"/>
        <v/>
      </c>
      <c r="AV18" s="239" t="s">
        <v>230</v>
      </c>
      <c r="AW18" s="239" t="s">
        <v>230</v>
      </c>
      <c r="AX18" s="239" t="s">
        <v>230</v>
      </c>
      <c r="AY18" s="239" t="s">
        <v>230</v>
      </c>
      <c r="AZ18" s="47"/>
      <c r="BA18" s="240">
        <f t="shared" si="55"/>
        <v>53601</v>
      </c>
      <c r="BB18" s="241">
        <f t="shared" si="10"/>
        <v>51880</v>
      </c>
      <c r="BC18" s="238" t="str">
        <f t="shared" si="56"/>
        <v>ПМ</v>
      </c>
      <c r="BD18" s="242" t="str">
        <f t="shared" si="11"/>
        <v>ПМ</v>
      </c>
      <c r="BE18" s="263" t="str">
        <f t="shared" si="12"/>
        <v/>
      </c>
      <c r="BF18" s="47" t="str">
        <f t="shared" si="57"/>
        <v/>
      </c>
      <c r="BG18" s="47" t="str">
        <f t="shared" si="58"/>
        <v/>
      </c>
      <c r="BH18" s="47" t="str">
        <f t="shared" si="59"/>
        <v/>
      </c>
      <c r="BI18" s="239" t="s">
        <v>230</v>
      </c>
      <c r="BJ18" s="239" t="s">
        <v>230</v>
      </c>
      <c r="BK18" s="239" t="s">
        <v>230</v>
      </c>
      <c r="BL18" s="239" t="s">
        <v>230</v>
      </c>
      <c r="BM18" s="47"/>
      <c r="BN18" s="45">
        <f t="shared" si="60"/>
        <v>16500</v>
      </c>
      <c r="BO18" s="46">
        <f t="shared" si="13"/>
        <v>41482</v>
      </c>
      <c r="BP18" s="238" t="str">
        <f t="shared" si="61"/>
        <v>ТО1</v>
      </c>
      <c r="BQ18" s="47" t="str">
        <f t="shared" si="14"/>
        <v>ПТО</v>
      </c>
      <c r="BR18" s="263" t="str">
        <f t="shared" si="15"/>
        <v>ТО1</v>
      </c>
      <c r="BS18" s="47" t="str">
        <f t="shared" si="62"/>
        <v/>
      </c>
      <c r="BT18" s="47" t="str">
        <f t="shared" si="63"/>
        <v/>
      </c>
      <c r="BU18" s="47" t="str">
        <f t="shared" si="64"/>
        <v/>
      </c>
      <c r="BV18" s="239" t="s">
        <v>230</v>
      </c>
      <c r="BW18" s="239" t="s">
        <v>230</v>
      </c>
      <c r="BX18" s="239" t="s">
        <v>230</v>
      </c>
      <c r="BY18" s="239" t="s">
        <v>230</v>
      </c>
      <c r="BZ18" s="47"/>
      <c r="CA18" s="45">
        <f t="shared" si="65"/>
        <v>16500</v>
      </c>
      <c r="CB18" s="46">
        <f t="shared" si="16"/>
        <v>37015</v>
      </c>
      <c r="CC18" s="238" t="str">
        <f t="shared" si="66"/>
        <v>ТО1</v>
      </c>
      <c r="CD18" s="47" t="str">
        <f t="shared" si="17"/>
        <v>ПТО</v>
      </c>
      <c r="CE18" s="362" t="str">
        <f>IF(AND(OR(CD18=("ПТО"),CD18=("ГТД"))),VLOOKUP(CB18,Стандартный_Шаблон_ТО_ГПА,2),"")</f>
        <v>ТО1</v>
      </c>
      <c r="CF18" s="47" t="str">
        <f t="shared" si="67"/>
        <v/>
      </c>
      <c r="CG18" s="47" t="str">
        <f t="shared" si="68"/>
        <v/>
      </c>
      <c r="CH18" s="47" t="str">
        <f t="shared" si="69"/>
        <v/>
      </c>
      <c r="CI18" s="239" t="s">
        <v>230</v>
      </c>
      <c r="CJ18" s="239" t="s">
        <v>230</v>
      </c>
      <c r="CK18" s="239" t="s">
        <v>230</v>
      </c>
      <c r="CL18" s="239" t="s">
        <v>230</v>
      </c>
      <c r="CM18" s="47"/>
      <c r="CN18" s="45">
        <f t="shared" si="70"/>
        <v>66500</v>
      </c>
      <c r="CO18" s="46">
        <f t="shared" si="19"/>
        <v>41951</v>
      </c>
      <c r="CP18" s="238" t="str">
        <f t="shared" si="71"/>
        <v>ПМ</v>
      </c>
      <c r="CQ18" s="47" t="str">
        <f t="shared" si="72"/>
        <v>ПМ</v>
      </c>
      <c r="CR18" s="263" t="str">
        <f t="shared" si="20"/>
        <v/>
      </c>
      <c r="CS18" s="47" t="str">
        <f t="shared" si="73"/>
        <v/>
      </c>
      <c r="CT18" s="47" t="str">
        <f t="shared" si="74"/>
        <v/>
      </c>
      <c r="CU18" s="47" t="str">
        <f t="shared" si="75"/>
        <v/>
      </c>
      <c r="CV18" s="239" t="s">
        <v>230</v>
      </c>
      <c r="CW18" s="239" t="s">
        <v>230</v>
      </c>
      <c r="CX18" s="239" t="s">
        <v>230</v>
      </c>
      <c r="CY18" s="239" t="s">
        <v>230</v>
      </c>
      <c r="CZ18" s="47"/>
      <c r="DA18" s="45">
        <f t="shared" si="76"/>
        <v>16500</v>
      </c>
      <c r="DB18" s="46">
        <f t="shared" si="21"/>
        <v>16500</v>
      </c>
      <c r="DC18" s="238" t="str">
        <f t="shared" si="77"/>
        <v>СР</v>
      </c>
      <c r="DD18" s="47" t="str">
        <f t="shared" si="22"/>
        <v>ПТО</v>
      </c>
      <c r="DE18" s="263" t="str">
        <f t="shared" si="78"/>
        <v>СР</v>
      </c>
      <c r="DF18" s="47" t="str">
        <f t="shared" si="79"/>
        <v/>
      </c>
      <c r="DG18" s="47" t="str">
        <f t="shared" si="80"/>
        <v/>
      </c>
      <c r="DH18" s="47" t="str">
        <f t="shared" si="81"/>
        <v/>
      </c>
      <c r="DI18" s="239" t="s">
        <v>230</v>
      </c>
      <c r="DJ18" s="239" t="s">
        <v>230</v>
      </c>
      <c r="DK18" s="239" t="s">
        <v>230</v>
      </c>
      <c r="DL18" s="239" t="s">
        <v>230</v>
      </c>
      <c r="DM18" s="47"/>
      <c r="DN18" s="45">
        <f t="shared" si="82"/>
        <v>16500</v>
      </c>
      <c r="DO18" s="46">
        <f t="shared" si="23"/>
        <v>16500</v>
      </c>
      <c r="DP18" s="238" t="str">
        <f t="shared" si="83"/>
        <v>СР</v>
      </c>
      <c r="DQ18" s="47" t="str">
        <f t="shared" si="24"/>
        <v>ПТО</v>
      </c>
      <c r="DR18" s="263" t="str">
        <f t="shared" si="84"/>
        <v>СР</v>
      </c>
      <c r="DS18" s="47" t="str">
        <f t="shared" si="85"/>
        <v/>
      </c>
      <c r="DT18" s="47" t="str">
        <f t="shared" si="86"/>
        <v/>
      </c>
      <c r="DU18" s="47" t="str">
        <f t="shared" si="87"/>
        <v/>
      </c>
      <c r="DV18" s="239" t="s">
        <v>230</v>
      </c>
      <c r="DW18" s="239" t="s">
        <v>230</v>
      </c>
      <c r="DX18" s="239" t="s">
        <v>230</v>
      </c>
      <c r="DY18" s="239" t="s">
        <v>230</v>
      </c>
      <c r="DZ18" s="47"/>
      <c r="EA18" s="45">
        <f t="shared" si="88"/>
        <v>16500</v>
      </c>
      <c r="EB18" s="46">
        <f t="shared" si="25"/>
        <v>16500</v>
      </c>
      <c r="EC18" s="238" t="str">
        <f t="shared" si="89"/>
        <v>СР</v>
      </c>
      <c r="ED18" s="47" t="str">
        <f t="shared" si="26"/>
        <v>ПТО</v>
      </c>
      <c r="EE18" s="263" t="str">
        <f t="shared" si="90"/>
        <v>СР</v>
      </c>
      <c r="EF18" s="47" t="str">
        <f t="shared" si="91"/>
        <v/>
      </c>
      <c r="EG18" s="47" t="str">
        <f t="shared" si="92"/>
        <v/>
      </c>
      <c r="EH18" s="47" t="str">
        <f t="shared" si="93"/>
        <v/>
      </c>
      <c r="EI18" s="239" t="s">
        <v>230</v>
      </c>
      <c r="EJ18" s="239" t="s">
        <v>230</v>
      </c>
      <c r="EK18" s="239" t="s">
        <v>230</v>
      </c>
      <c r="EL18" s="239" t="s">
        <v>230</v>
      </c>
      <c r="EM18" s="47"/>
      <c r="EN18" s="45">
        <f t="shared" si="94"/>
        <v>41500</v>
      </c>
      <c r="EO18" s="46">
        <f t="shared" si="27"/>
        <v>16500</v>
      </c>
      <c r="EP18" s="238" t="str">
        <f t="shared" si="95"/>
        <v>ПМ</v>
      </c>
      <c r="EQ18" s="47" t="str">
        <f t="shared" si="96"/>
        <v>ПМ</v>
      </c>
      <c r="ER18" s="263" t="str">
        <f t="shared" si="97"/>
        <v/>
      </c>
      <c r="ES18" s="47" t="str">
        <f t="shared" si="98"/>
        <v/>
      </c>
      <c r="ET18" s="47" t="str">
        <f t="shared" si="99"/>
        <v/>
      </c>
      <c r="EU18" s="47" t="str">
        <f t="shared" si="100"/>
        <v/>
      </c>
      <c r="EV18" s="239" t="s">
        <v>230</v>
      </c>
      <c r="EW18" s="239" t="s">
        <v>230</v>
      </c>
      <c r="EX18" s="239" t="s">
        <v>230</v>
      </c>
      <c r="EY18" s="239" t="s">
        <v>230</v>
      </c>
      <c r="EZ18" s="47"/>
      <c r="FA18" s="240">
        <f t="shared" si="101"/>
        <v>37015</v>
      </c>
      <c r="FB18" s="241">
        <f t="shared" si="28"/>
        <v>16500</v>
      </c>
      <c r="FC18" s="238" t="str">
        <f t="shared" si="102"/>
        <v>ПМ</v>
      </c>
      <c r="FD18" s="242" t="str">
        <f t="shared" si="29"/>
        <v>ПМ</v>
      </c>
      <c r="FE18" s="263" t="str">
        <f t="shared" si="103"/>
        <v/>
      </c>
      <c r="FF18" s="47" t="str">
        <f t="shared" si="104"/>
        <v/>
      </c>
      <c r="FG18" s="47" t="str">
        <f t="shared" si="105"/>
        <v/>
      </c>
      <c r="FH18" s="47" t="str">
        <f t="shared" si="106"/>
        <v/>
      </c>
      <c r="FI18" s="239" t="s">
        <v>230</v>
      </c>
      <c r="FJ18" s="239" t="s">
        <v>230</v>
      </c>
      <c r="FK18" s="239" t="s">
        <v>230</v>
      </c>
      <c r="FL18" s="239" t="s">
        <v>230</v>
      </c>
      <c r="FM18" s="47"/>
      <c r="FN18" s="45">
        <f t="shared" si="107"/>
        <v>16500</v>
      </c>
      <c r="FO18" s="46">
        <f t="shared" si="30"/>
        <v>16500</v>
      </c>
      <c r="FP18" s="238" t="str">
        <f t="shared" si="112"/>
        <v>СР</v>
      </c>
      <c r="FQ18" s="47" t="str">
        <f t="shared" si="31"/>
        <v>ПТО</v>
      </c>
      <c r="FR18" s="263" t="str">
        <f t="shared" si="108"/>
        <v>СР</v>
      </c>
      <c r="FS18" s="47" t="str">
        <f t="shared" si="109"/>
        <v/>
      </c>
      <c r="FT18" s="47" t="str">
        <f t="shared" si="110"/>
        <v/>
      </c>
      <c r="FU18" s="47" t="str">
        <f t="shared" si="111"/>
        <v/>
      </c>
      <c r="FV18" s="239" t="s">
        <v>230</v>
      </c>
      <c r="FW18" s="239" t="s">
        <v>230</v>
      </c>
      <c r="FX18" s="239" t="s">
        <v>230</v>
      </c>
      <c r="FY18" s="239" t="s">
        <v>230</v>
      </c>
      <c r="FZ18" s="47"/>
    </row>
    <row r="19" spans="1:182" s="48" customFormat="1" ht="16.5" customHeight="1" x14ac:dyDescent="0.25">
      <c r="A19" s="45">
        <f t="shared" si="32"/>
        <v>18000</v>
      </c>
      <c r="B19" s="46">
        <f t="shared" si="0"/>
        <v>61722</v>
      </c>
      <c r="C19" s="238" t="str">
        <f t="shared" si="33"/>
        <v>ПМ</v>
      </c>
      <c r="D19" s="47" t="str">
        <f t="shared" si="1"/>
        <v>ПМ</v>
      </c>
      <c r="E19" s="263" t="str">
        <f t="shared" si="34"/>
        <v/>
      </c>
      <c r="F19" s="47" t="str">
        <f t="shared" si="35"/>
        <v/>
      </c>
      <c r="G19" s="47" t="str">
        <f t="shared" si="36"/>
        <v/>
      </c>
      <c r="H19" s="47" t="str">
        <f t="shared" si="37"/>
        <v/>
      </c>
      <c r="I19" s="239" t="s">
        <v>230</v>
      </c>
      <c r="J19" s="239" t="s">
        <v>230</v>
      </c>
      <c r="K19" s="239" t="s">
        <v>230</v>
      </c>
      <c r="L19" s="239" t="s">
        <v>230</v>
      </c>
      <c r="M19" s="47" t="str">
        <f t="shared" si="38"/>
        <v/>
      </c>
      <c r="N19" s="45">
        <f t="shared" si="39"/>
        <v>68000</v>
      </c>
      <c r="O19" s="46">
        <f t="shared" si="2"/>
        <v>82922</v>
      </c>
      <c r="P19" s="238" t="str">
        <f t="shared" si="40"/>
        <v>ТО1</v>
      </c>
      <c r="Q19" s="47" t="str">
        <f t="shared" si="41"/>
        <v>ПТО</v>
      </c>
      <c r="R19" s="263" t="str">
        <f t="shared" si="3"/>
        <v>ТО1</v>
      </c>
      <c r="S19" s="47" t="str">
        <f t="shared" si="42"/>
        <v/>
      </c>
      <c r="T19" s="47" t="str">
        <f t="shared" si="43"/>
        <v/>
      </c>
      <c r="U19" s="47" t="str">
        <f t="shared" si="44"/>
        <v/>
      </c>
      <c r="V19" s="239" t="s">
        <v>230</v>
      </c>
      <c r="W19" s="239" t="s">
        <v>230</v>
      </c>
      <c r="X19" s="239" t="s">
        <v>230</v>
      </c>
      <c r="Y19" s="239" t="s">
        <v>230</v>
      </c>
      <c r="Z19" s="47"/>
      <c r="AA19" s="45">
        <f t="shared" si="45"/>
        <v>43000</v>
      </c>
      <c r="AB19" s="46">
        <f t="shared" si="4"/>
        <v>68102</v>
      </c>
      <c r="AC19" s="238" t="str">
        <f t="shared" si="46"/>
        <v>ТО2</v>
      </c>
      <c r="AD19" s="47" t="str">
        <f t="shared" si="5"/>
        <v>ПТО</v>
      </c>
      <c r="AE19" s="263" t="str">
        <f t="shared" si="6"/>
        <v>ТО2</v>
      </c>
      <c r="AF19" s="47" t="str">
        <f t="shared" si="47"/>
        <v/>
      </c>
      <c r="AG19" s="47" t="str">
        <f t="shared" si="48"/>
        <v/>
      </c>
      <c r="AH19" s="47" t="str">
        <f t="shared" si="49"/>
        <v/>
      </c>
      <c r="AI19" s="239" t="s">
        <v>230</v>
      </c>
      <c r="AJ19" s="239" t="s">
        <v>230</v>
      </c>
      <c r="AK19" s="239" t="s">
        <v>230</v>
      </c>
      <c r="AL19" s="239" t="s">
        <v>230</v>
      </c>
      <c r="AM19" s="47"/>
      <c r="AN19" s="45">
        <f t="shared" si="50"/>
        <v>43000</v>
      </c>
      <c r="AO19" s="46">
        <f t="shared" si="7"/>
        <v>71300</v>
      </c>
      <c r="AP19" s="238" t="str">
        <f t="shared" si="51"/>
        <v>ТО1</v>
      </c>
      <c r="AQ19" s="47" t="str">
        <f t="shared" si="8"/>
        <v>ПТО</v>
      </c>
      <c r="AR19" s="263" t="str">
        <f t="shared" si="9"/>
        <v>ТО1</v>
      </c>
      <c r="AS19" s="47" t="str">
        <f t="shared" si="52"/>
        <v/>
      </c>
      <c r="AT19" s="47" t="str">
        <f t="shared" si="53"/>
        <v/>
      </c>
      <c r="AU19" s="47" t="str">
        <f t="shared" si="54"/>
        <v/>
      </c>
      <c r="AV19" s="239" t="s">
        <v>230</v>
      </c>
      <c r="AW19" s="239" t="s">
        <v>230</v>
      </c>
      <c r="AX19" s="239" t="s">
        <v>230</v>
      </c>
      <c r="AY19" s="239" t="s">
        <v>230</v>
      </c>
      <c r="AZ19" s="47"/>
      <c r="BA19" s="240">
        <f t="shared" si="55"/>
        <v>55101</v>
      </c>
      <c r="BB19" s="241">
        <f t="shared" si="10"/>
        <v>53380</v>
      </c>
      <c r="BC19" s="238" t="str">
        <f t="shared" si="56"/>
        <v>ТО1</v>
      </c>
      <c r="BD19" s="242" t="str">
        <f t="shared" si="11"/>
        <v>ПТО</v>
      </c>
      <c r="BE19" s="263" t="str">
        <f t="shared" si="12"/>
        <v>ТО1</v>
      </c>
      <c r="BF19" s="47" t="str">
        <f t="shared" si="57"/>
        <v/>
      </c>
      <c r="BG19" s="47" t="str">
        <f t="shared" si="58"/>
        <v/>
      </c>
      <c r="BH19" s="47" t="str">
        <f t="shared" si="59"/>
        <v/>
      </c>
      <c r="BI19" s="239" t="s">
        <v>230</v>
      </c>
      <c r="BJ19" s="239" t="s">
        <v>230</v>
      </c>
      <c r="BK19" s="239" t="s">
        <v>230</v>
      </c>
      <c r="BL19" s="239" t="s">
        <v>230</v>
      </c>
      <c r="BM19" s="47"/>
      <c r="BN19" s="45">
        <f t="shared" si="60"/>
        <v>18000</v>
      </c>
      <c r="BO19" s="46">
        <f t="shared" si="13"/>
        <v>42982</v>
      </c>
      <c r="BP19" s="238" t="str">
        <f t="shared" si="61"/>
        <v>ПМ</v>
      </c>
      <c r="BQ19" s="47" t="str">
        <f t="shared" si="14"/>
        <v>ПМ</v>
      </c>
      <c r="BR19" s="263" t="str">
        <f t="shared" si="15"/>
        <v/>
      </c>
      <c r="BS19" s="47" t="str">
        <f t="shared" si="62"/>
        <v/>
      </c>
      <c r="BT19" s="47" t="str">
        <f t="shared" si="63"/>
        <v/>
      </c>
      <c r="BU19" s="47" t="str">
        <f t="shared" si="64"/>
        <v/>
      </c>
      <c r="BV19" s="239" t="s">
        <v>230</v>
      </c>
      <c r="BW19" s="239" t="s">
        <v>230</v>
      </c>
      <c r="BX19" s="239" t="s">
        <v>230</v>
      </c>
      <c r="BY19" s="239" t="s">
        <v>230</v>
      </c>
      <c r="BZ19" s="47"/>
      <c r="CA19" s="45">
        <f t="shared" si="65"/>
        <v>18000</v>
      </c>
      <c r="CB19" s="46">
        <f t="shared" si="16"/>
        <v>38515</v>
      </c>
      <c r="CC19" s="238" t="str">
        <f t="shared" si="66"/>
        <v>ПМ</v>
      </c>
      <c r="CD19" s="47" t="str">
        <f t="shared" si="17"/>
        <v>ПМ</v>
      </c>
      <c r="CE19" s="362" t="str">
        <f t="shared" si="18"/>
        <v/>
      </c>
      <c r="CF19" s="47" t="str">
        <f t="shared" si="67"/>
        <v/>
      </c>
      <c r="CG19" s="47" t="str">
        <f t="shared" si="68"/>
        <v/>
      </c>
      <c r="CH19" s="47" t="str">
        <f t="shared" si="69"/>
        <v/>
      </c>
      <c r="CI19" s="239" t="s">
        <v>230</v>
      </c>
      <c r="CJ19" s="239" t="s">
        <v>230</v>
      </c>
      <c r="CK19" s="239" t="s">
        <v>230</v>
      </c>
      <c r="CL19" s="239" t="s">
        <v>230</v>
      </c>
      <c r="CM19" s="47"/>
      <c r="CN19" s="45">
        <f t="shared" si="70"/>
        <v>68000</v>
      </c>
      <c r="CO19" s="46">
        <f t="shared" si="19"/>
        <v>43451</v>
      </c>
      <c r="CP19" s="238" t="str">
        <f t="shared" si="71"/>
        <v>ТО2</v>
      </c>
      <c r="CQ19" s="47" t="str">
        <f t="shared" si="72"/>
        <v>ПТО</v>
      </c>
      <c r="CR19" s="263" t="str">
        <f t="shared" si="20"/>
        <v>ТО2</v>
      </c>
      <c r="CS19" s="47" t="str">
        <f t="shared" si="73"/>
        <v/>
      </c>
      <c r="CT19" s="47" t="str">
        <f t="shared" si="74"/>
        <v/>
      </c>
      <c r="CU19" s="47" t="str">
        <f t="shared" si="75"/>
        <v/>
      </c>
      <c r="CV19" s="239" t="s">
        <v>230</v>
      </c>
      <c r="CW19" s="239" t="s">
        <v>230</v>
      </c>
      <c r="CX19" s="239" t="s">
        <v>230</v>
      </c>
      <c r="CY19" s="239" t="s">
        <v>230</v>
      </c>
      <c r="CZ19" s="47"/>
      <c r="DA19" s="45">
        <f t="shared" si="76"/>
        <v>18000</v>
      </c>
      <c r="DB19" s="46">
        <f t="shared" si="21"/>
        <v>18000</v>
      </c>
      <c r="DC19" s="238" t="str">
        <f t="shared" si="77"/>
        <v>ПМ</v>
      </c>
      <c r="DD19" s="47" t="str">
        <f t="shared" si="22"/>
        <v>ПМ</v>
      </c>
      <c r="DE19" s="263" t="str">
        <f t="shared" si="78"/>
        <v/>
      </c>
      <c r="DF19" s="47" t="str">
        <f t="shared" si="79"/>
        <v/>
      </c>
      <c r="DG19" s="47" t="str">
        <f t="shared" si="80"/>
        <v/>
      </c>
      <c r="DH19" s="47" t="str">
        <f t="shared" si="81"/>
        <v/>
      </c>
      <c r="DI19" s="239" t="s">
        <v>230</v>
      </c>
      <c r="DJ19" s="239" t="s">
        <v>230</v>
      </c>
      <c r="DK19" s="239" t="s">
        <v>230</v>
      </c>
      <c r="DL19" s="239" t="s">
        <v>230</v>
      </c>
      <c r="DM19" s="47"/>
      <c r="DN19" s="45">
        <f t="shared" si="82"/>
        <v>18000</v>
      </c>
      <c r="DO19" s="46">
        <f t="shared" si="23"/>
        <v>18000</v>
      </c>
      <c r="DP19" s="238" t="str">
        <f t="shared" si="83"/>
        <v>ПМ</v>
      </c>
      <c r="DQ19" s="47" t="str">
        <f t="shared" si="24"/>
        <v>ПМ</v>
      </c>
      <c r="DR19" s="263" t="str">
        <f t="shared" si="84"/>
        <v/>
      </c>
      <c r="DS19" s="47" t="str">
        <f t="shared" si="85"/>
        <v/>
      </c>
      <c r="DT19" s="47" t="str">
        <f t="shared" si="86"/>
        <v/>
      </c>
      <c r="DU19" s="47" t="str">
        <f t="shared" si="87"/>
        <v/>
      </c>
      <c r="DV19" s="239" t="s">
        <v>230</v>
      </c>
      <c r="DW19" s="239" t="s">
        <v>230</v>
      </c>
      <c r="DX19" s="239" t="s">
        <v>230</v>
      </c>
      <c r="DY19" s="239" t="s">
        <v>230</v>
      </c>
      <c r="DZ19" s="47"/>
      <c r="EA19" s="45">
        <f t="shared" si="88"/>
        <v>18000</v>
      </c>
      <c r="EB19" s="46">
        <f t="shared" si="25"/>
        <v>18000</v>
      </c>
      <c r="EC19" s="238" t="str">
        <f t="shared" si="89"/>
        <v>ПМ</v>
      </c>
      <c r="ED19" s="47" t="str">
        <f t="shared" si="26"/>
        <v>ПМ</v>
      </c>
      <c r="EE19" s="263" t="str">
        <f t="shared" si="90"/>
        <v/>
      </c>
      <c r="EF19" s="47" t="str">
        <f t="shared" si="91"/>
        <v/>
      </c>
      <c r="EG19" s="47" t="str">
        <f t="shared" si="92"/>
        <v/>
      </c>
      <c r="EH19" s="47" t="str">
        <f t="shared" si="93"/>
        <v/>
      </c>
      <c r="EI19" s="239" t="s">
        <v>230</v>
      </c>
      <c r="EJ19" s="239" t="s">
        <v>230</v>
      </c>
      <c r="EK19" s="239" t="s">
        <v>230</v>
      </c>
      <c r="EL19" s="239" t="s">
        <v>230</v>
      </c>
      <c r="EM19" s="47"/>
      <c r="EN19" s="45">
        <f t="shared" si="94"/>
        <v>43000</v>
      </c>
      <c r="EO19" s="46">
        <f t="shared" si="27"/>
        <v>18000</v>
      </c>
      <c r="EP19" s="238" t="str">
        <f t="shared" si="95"/>
        <v>ТО1</v>
      </c>
      <c r="EQ19" s="47" t="str">
        <f t="shared" si="96"/>
        <v>ПТО</v>
      </c>
      <c r="ER19" s="263" t="str">
        <f t="shared" si="97"/>
        <v>ТО1</v>
      </c>
      <c r="ES19" s="47" t="str">
        <f t="shared" si="98"/>
        <v/>
      </c>
      <c r="ET19" s="47" t="str">
        <f t="shared" si="99"/>
        <v/>
      </c>
      <c r="EU19" s="47" t="str">
        <f t="shared" si="100"/>
        <v/>
      </c>
      <c r="EV19" s="239" t="s">
        <v>230</v>
      </c>
      <c r="EW19" s="239" t="s">
        <v>230</v>
      </c>
      <c r="EX19" s="239" t="s">
        <v>230</v>
      </c>
      <c r="EY19" s="239" t="s">
        <v>230</v>
      </c>
      <c r="EZ19" s="47"/>
      <c r="FA19" s="240">
        <f t="shared" si="101"/>
        <v>38515</v>
      </c>
      <c r="FB19" s="241">
        <f t="shared" si="28"/>
        <v>18000</v>
      </c>
      <c r="FC19" s="238" t="str">
        <f t="shared" si="102"/>
        <v>ТО1</v>
      </c>
      <c r="FD19" s="242" t="str">
        <f t="shared" si="29"/>
        <v>ПТО</v>
      </c>
      <c r="FE19" s="263" t="str">
        <f t="shared" si="103"/>
        <v>ТО1</v>
      </c>
      <c r="FF19" s="47" t="str">
        <f t="shared" si="104"/>
        <v/>
      </c>
      <c r="FG19" s="47" t="str">
        <f t="shared" si="105"/>
        <v/>
      </c>
      <c r="FH19" s="47" t="str">
        <f t="shared" si="106"/>
        <v/>
      </c>
      <c r="FI19" s="239" t="s">
        <v>230</v>
      </c>
      <c r="FJ19" s="239" t="s">
        <v>230</v>
      </c>
      <c r="FK19" s="239" t="s">
        <v>230</v>
      </c>
      <c r="FL19" s="239" t="s">
        <v>230</v>
      </c>
      <c r="FM19" s="47"/>
      <c r="FN19" s="45">
        <f t="shared" si="107"/>
        <v>18000</v>
      </c>
      <c r="FO19" s="46">
        <f t="shared" si="30"/>
        <v>18000</v>
      </c>
      <c r="FP19" s="238" t="str">
        <f t="shared" si="112"/>
        <v>ПМ</v>
      </c>
      <c r="FQ19" s="47" t="str">
        <f t="shared" si="31"/>
        <v>ПМ</v>
      </c>
      <c r="FR19" s="263" t="str">
        <f t="shared" si="108"/>
        <v/>
      </c>
      <c r="FS19" s="47" t="str">
        <f t="shared" si="109"/>
        <v/>
      </c>
      <c r="FT19" s="47" t="str">
        <f t="shared" si="110"/>
        <v/>
      </c>
      <c r="FU19" s="47" t="str">
        <f t="shared" si="111"/>
        <v/>
      </c>
      <c r="FV19" s="239" t="s">
        <v>230</v>
      </c>
      <c r="FW19" s="239" t="s">
        <v>230</v>
      </c>
      <c r="FX19" s="239" t="s">
        <v>230</v>
      </c>
      <c r="FY19" s="239" t="s">
        <v>230</v>
      </c>
      <c r="FZ19" s="47"/>
    </row>
    <row r="20" spans="1:182" s="48" customFormat="1" ht="16.5" customHeight="1" x14ac:dyDescent="0.25">
      <c r="A20" s="45">
        <f t="shared" si="32"/>
        <v>19500</v>
      </c>
      <c r="B20" s="46">
        <f t="shared" si="0"/>
        <v>63222</v>
      </c>
      <c r="C20" s="238" t="str">
        <f t="shared" si="33"/>
        <v>СР</v>
      </c>
      <c r="D20" s="47" t="str">
        <f t="shared" si="1"/>
        <v>ПТО</v>
      </c>
      <c r="E20" s="263" t="str">
        <f t="shared" si="34"/>
        <v>СР</v>
      </c>
      <c r="F20" s="47" t="str">
        <f t="shared" si="35"/>
        <v/>
      </c>
      <c r="G20" s="47" t="str">
        <f t="shared" si="36"/>
        <v/>
      </c>
      <c r="H20" s="47" t="str">
        <f t="shared" si="37"/>
        <v/>
      </c>
      <c r="I20" s="239" t="s">
        <v>230</v>
      </c>
      <c r="J20" s="239" t="s">
        <v>230</v>
      </c>
      <c r="K20" s="239" t="s">
        <v>230</v>
      </c>
      <c r="L20" s="239" t="s">
        <v>230</v>
      </c>
      <c r="M20" s="47" t="str">
        <f t="shared" si="38"/>
        <v/>
      </c>
      <c r="N20" s="45">
        <f t="shared" si="39"/>
        <v>69500</v>
      </c>
      <c r="O20" s="46">
        <f t="shared" si="2"/>
        <v>84422</v>
      </c>
      <c r="P20" s="238" t="str">
        <f t="shared" si="40"/>
        <v>ПМ</v>
      </c>
      <c r="Q20" s="47" t="str">
        <f t="shared" si="41"/>
        <v>ПМ</v>
      </c>
      <c r="R20" s="263" t="str">
        <f t="shared" si="3"/>
        <v/>
      </c>
      <c r="S20" s="47" t="str">
        <f t="shared" si="42"/>
        <v/>
      </c>
      <c r="T20" s="47" t="str">
        <f t="shared" si="43"/>
        <v/>
      </c>
      <c r="U20" s="47" t="str">
        <f t="shared" si="44"/>
        <v/>
      </c>
      <c r="V20" s="239" t="s">
        <v>230</v>
      </c>
      <c r="W20" s="239" t="s">
        <v>230</v>
      </c>
      <c r="X20" s="239" t="s">
        <v>230</v>
      </c>
      <c r="Y20" s="239" t="s">
        <v>230</v>
      </c>
      <c r="Z20" s="47"/>
      <c r="AA20" s="45">
        <f t="shared" si="45"/>
        <v>44500</v>
      </c>
      <c r="AB20" s="46">
        <f t="shared" si="4"/>
        <v>69602</v>
      </c>
      <c r="AC20" s="238" t="str">
        <f t="shared" si="46"/>
        <v>ПМ</v>
      </c>
      <c r="AD20" s="47" t="str">
        <f t="shared" si="5"/>
        <v>ПМ</v>
      </c>
      <c r="AE20" s="263" t="str">
        <f t="shared" si="6"/>
        <v/>
      </c>
      <c r="AF20" s="47" t="str">
        <f t="shared" si="47"/>
        <v/>
      </c>
      <c r="AG20" s="47" t="str">
        <f t="shared" si="48"/>
        <v/>
      </c>
      <c r="AH20" s="47" t="str">
        <f t="shared" si="49"/>
        <v/>
      </c>
      <c r="AI20" s="239" t="s">
        <v>230</v>
      </c>
      <c r="AJ20" s="239" t="s">
        <v>230</v>
      </c>
      <c r="AK20" s="239" t="s">
        <v>230</v>
      </c>
      <c r="AL20" s="239" t="s">
        <v>230</v>
      </c>
      <c r="AM20" s="47"/>
      <c r="AN20" s="45">
        <f t="shared" si="50"/>
        <v>44500</v>
      </c>
      <c r="AO20" s="46">
        <f t="shared" si="7"/>
        <v>72800</v>
      </c>
      <c r="AP20" s="238" t="str">
        <f t="shared" si="51"/>
        <v>ПМ</v>
      </c>
      <c r="AQ20" s="47" t="str">
        <f t="shared" si="8"/>
        <v>ПМ</v>
      </c>
      <c r="AR20" s="263" t="str">
        <f t="shared" si="9"/>
        <v/>
      </c>
      <c r="AS20" s="47" t="str">
        <f t="shared" si="52"/>
        <v/>
      </c>
      <c r="AT20" s="47" t="str">
        <f t="shared" si="53"/>
        <v/>
      </c>
      <c r="AU20" s="47" t="str">
        <f t="shared" si="54"/>
        <v/>
      </c>
      <c r="AV20" s="239" t="s">
        <v>230</v>
      </c>
      <c r="AW20" s="239" t="s">
        <v>230</v>
      </c>
      <c r="AX20" s="239" t="s">
        <v>230</v>
      </c>
      <c r="AY20" s="239" t="s">
        <v>230</v>
      </c>
      <c r="AZ20" s="47"/>
      <c r="BA20" s="240">
        <f t="shared" si="55"/>
        <v>56601</v>
      </c>
      <c r="BB20" s="241">
        <f t="shared" si="10"/>
        <v>54880</v>
      </c>
      <c r="BC20" s="238" t="str">
        <f t="shared" si="56"/>
        <v>ПМ</v>
      </c>
      <c r="BD20" s="242" t="str">
        <f t="shared" si="11"/>
        <v>ПМ</v>
      </c>
      <c r="BE20" s="263" t="str">
        <f t="shared" si="12"/>
        <v/>
      </c>
      <c r="BF20" s="47" t="str">
        <f t="shared" si="57"/>
        <v/>
      </c>
      <c r="BG20" s="47" t="str">
        <f t="shared" si="58"/>
        <v/>
      </c>
      <c r="BH20" s="47" t="str">
        <f t="shared" si="59"/>
        <v/>
      </c>
      <c r="BI20" s="239" t="s">
        <v>230</v>
      </c>
      <c r="BJ20" s="239" t="s">
        <v>230</v>
      </c>
      <c r="BK20" s="239" t="s">
        <v>230</v>
      </c>
      <c r="BL20" s="239" t="s">
        <v>230</v>
      </c>
      <c r="BM20" s="47"/>
      <c r="BN20" s="45">
        <f t="shared" si="60"/>
        <v>19500</v>
      </c>
      <c r="BO20" s="46">
        <f t="shared" si="13"/>
        <v>44482</v>
      </c>
      <c r="BP20" s="238" t="str">
        <f t="shared" si="61"/>
        <v>ТО2</v>
      </c>
      <c r="BQ20" s="47" t="str">
        <f t="shared" si="14"/>
        <v>ПТО</v>
      </c>
      <c r="BR20" s="263" t="str">
        <f t="shared" si="15"/>
        <v>ТО2</v>
      </c>
      <c r="BS20" s="47" t="str">
        <f t="shared" si="62"/>
        <v/>
      </c>
      <c r="BT20" s="47" t="str">
        <f t="shared" si="63"/>
        <v/>
      </c>
      <c r="BU20" s="47" t="str">
        <f t="shared" si="64"/>
        <v/>
      </c>
      <c r="BV20" s="239" t="s">
        <v>230</v>
      </c>
      <c r="BW20" s="239" t="s">
        <v>230</v>
      </c>
      <c r="BX20" s="239" t="s">
        <v>230</v>
      </c>
      <c r="BY20" s="239" t="s">
        <v>230</v>
      </c>
      <c r="BZ20" s="47"/>
      <c r="CA20" s="45">
        <f t="shared" si="65"/>
        <v>19500</v>
      </c>
      <c r="CB20" s="46">
        <f t="shared" si="16"/>
        <v>40015</v>
      </c>
      <c r="CC20" s="238" t="str">
        <f t="shared" si="66"/>
        <v>СР</v>
      </c>
      <c r="CD20" s="47" t="str">
        <f t="shared" si="17"/>
        <v>ПТО</v>
      </c>
      <c r="CE20" s="362" t="str">
        <f t="shared" si="18"/>
        <v>СР</v>
      </c>
      <c r="CF20" s="47" t="str">
        <f t="shared" si="67"/>
        <v/>
      </c>
      <c r="CG20" s="47" t="str">
        <f t="shared" si="68"/>
        <v/>
      </c>
      <c r="CH20" s="47" t="str">
        <f t="shared" si="69"/>
        <v/>
      </c>
      <c r="CI20" s="239" t="s">
        <v>230</v>
      </c>
      <c r="CJ20" s="239" t="s">
        <v>230</v>
      </c>
      <c r="CK20" s="239" t="s">
        <v>230</v>
      </c>
      <c r="CL20" s="239" t="s">
        <v>230</v>
      </c>
      <c r="CM20" s="47"/>
      <c r="CN20" s="45">
        <f t="shared" si="70"/>
        <v>69500</v>
      </c>
      <c r="CO20" s="46">
        <f t="shared" si="19"/>
        <v>44951</v>
      </c>
      <c r="CP20" s="238" t="str">
        <f t="shared" si="71"/>
        <v>ПМ</v>
      </c>
      <c r="CQ20" s="47" t="str">
        <f t="shared" si="72"/>
        <v>ПМ</v>
      </c>
      <c r="CR20" s="263" t="str">
        <f t="shared" si="20"/>
        <v/>
      </c>
      <c r="CS20" s="47" t="str">
        <f t="shared" si="73"/>
        <v/>
      </c>
      <c r="CT20" s="47" t="str">
        <f t="shared" si="74"/>
        <v/>
      </c>
      <c r="CU20" s="47" t="str">
        <f t="shared" si="75"/>
        <v/>
      </c>
      <c r="CV20" s="239" t="s">
        <v>230</v>
      </c>
      <c r="CW20" s="239" t="s">
        <v>230</v>
      </c>
      <c r="CX20" s="239" t="s">
        <v>230</v>
      </c>
      <c r="CY20" s="239" t="s">
        <v>230</v>
      </c>
      <c r="CZ20" s="47"/>
      <c r="DA20" s="45">
        <f t="shared" si="76"/>
        <v>19500</v>
      </c>
      <c r="DB20" s="46">
        <f t="shared" si="21"/>
        <v>19500</v>
      </c>
      <c r="DC20" s="238" t="str">
        <f t="shared" si="77"/>
        <v>ТО1</v>
      </c>
      <c r="DD20" s="47" t="str">
        <f t="shared" si="22"/>
        <v>ПТО</v>
      </c>
      <c r="DE20" s="263" t="str">
        <f t="shared" si="78"/>
        <v>ТО1</v>
      </c>
      <c r="DF20" s="47" t="str">
        <f t="shared" si="79"/>
        <v/>
      </c>
      <c r="DG20" s="47" t="str">
        <f t="shared" si="80"/>
        <v/>
      </c>
      <c r="DH20" s="47" t="str">
        <f t="shared" si="81"/>
        <v/>
      </c>
      <c r="DI20" s="239" t="s">
        <v>230</v>
      </c>
      <c r="DJ20" s="239" t="s">
        <v>230</v>
      </c>
      <c r="DK20" s="239" t="s">
        <v>230</v>
      </c>
      <c r="DL20" s="239" t="s">
        <v>230</v>
      </c>
      <c r="DM20" s="47"/>
      <c r="DN20" s="45">
        <f t="shared" si="82"/>
        <v>19500</v>
      </c>
      <c r="DO20" s="46">
        <f t="shared" si="23"/>
        <v>19500</v>
      </c>
      <c r="DP20" s="238" t="str">
        <f t="shared" si="83"/>
        <v>ТО1</v>
      </c>
      <c r="DQ20" s="47" t="str">
        <f t="shared" si="24"/>
        <v>ПТО</v>
      </c>
      <c r="DR20" s="263" t="str">
        <f t="shared" si="84"/>
        <v>ТО1</v>
      </c>
      <c r="DS20" s="47" t="str">
        <f t="shared" si="85"/>
        <v/>
      </c>
      <c r="DT20" s="47" t="str">
        <f t="shared" si="86"/>
        <v/>
      </c>
      <c r="DU20" s="47" t="str">
        <f t="shared" si="87"/>
        <v/>
      </c>
      <c r="DV20" s="239" t="s">
        <v>230</v>
      </c>
      <c r="DW20" s="239" t="s">
        <v>230</v>
      </c>
      <c r="DX20" s="239" t="s">
        <v>230</v>
      </c>
      <c r="DY20" s="239" t="s">
        <v>230</v>
      </c>
      <c r="DZ20" s="47"/>
      <c r="EA20" s="45">
        <f t="shared" si="88"/>
        <v>19500</v>
      </c>
      <c r="EB20" s="46">
        <f t="shared" si="25"/>
        <v>19500</v>
      </c>
      <c r="EC20" s="238" t="str">
        <f t="shared" si="89"/>
        <v>ТО1</v>
      </c>
      <c r="ED20" s="47" t="str">
        <f t="shared" si="26"/>
        <v>ПТО</v>
      </c>
      <c r="EE20" s="263" t="str">
        <f t="shared" si="90"/>
        <v>ТО1</v>
      </c>
      <c r="EF20" s="47" t="str">
        <f t="shared" si="91"/>
        <v/>
      </c>
      <c r="EG20" s="47" t="str">
        <f t="shared" si="92"/>
        <v/>
      </c>
      <c r="EH20" s="47" t="str">
        <f t="shared" si="93"/>
        <v/>
      </c>
      <c r="EI20" s="239" t="s">
        <v>230</v>
      </c>
      <c r="EJ20" s="239" t="s">
        <v>230</v>
      </c>
      <c r="EK20" s="239" t="s">
        <v>230</v>
      </c>
      <c r="EL20" s="239" t="s">
        <v>230</v>
      </c>
      <c r="EM20" s="47"/>
      <c r="EN20" s="45">
        <f t="shared" si="94"/>
        <v>44500</v>
      </c>
      <c r="EO20" s="46">
        <f t="shared" si="27"/>
        <v>19500</v>
      </c>
      <c r="EP20" s="238" t="str">
        <f t="shared" si="95"/>
        <v>ПМ</v>
      </c>
      <c r="EQ20" s="47" t="str">
        <f t="shared" si="96"/>
        <v>ПМ</v>
      </c>
      <c r="ER20" s="263" t="str">
        <f t="shared" si="97"/>
        <v/>
      </c>
      <c r="ES20" s="47" t="str">
        <f t="shared" si="98"/>
        <v/>
      </c>
      <c r="ET20" s="47" t="str">
        <f t="shared" si="99"/>
        <v/>
      </c>
      <c r="EU20" s="47" t="str">
        <f t="shared" si="100"/>
        <v/>
      </c>
      <c r="EV20" s="239" t="s">
        <v>230</v>
      </c>
      <c r="EW20" s="239" t="s">
        <v>230</v>
      </c>
      <c r="EX20" s="239" t="s">
        <v>230</v>
      </c>
      <c r="EY20" s="239" t="s">
        <v>230</v>
      </c>
      <c r="EZ20" s="47"/>
      <c r="FA20" s="240">
        <f t="shared" si="101"/>
        <v>40015</v>
      </c>
      <c r="FB20" s="241">
        <f t="shared" si="28"/>
        <v>19500</v>
      </c>
      <c r="FC20" s="238" t="str">
        <f t="shared" si="102"/>
        <v>ПМ</v>
      </c>
      <c r="FD20" s="242" t="str">
        <f t="shared" si="29"/>
        <v>ПМ</v>
      </c>
      <c r="FE20" s="263" t="str">
        <f t="shared" si="103"/>
        <v/>
      </c>
      <c r="FF20" s="47" t="str">
        <f t="shared" si="104"/>
        <v/>
      </c>
      <c r="FG20" s="47" t="str">
        <f t="shared" si="105"/>
        <v/>
      </c>
      <c r="FH20" s="47" t="str">
        <f t="shared" si="106"/>
        <v/>
      </c>
      <c r="FI20" s="239" t="s">
        <v>230</v>
      </c>
      <c r="FJ20" s="239" t="s">
        <v>230</v>
      </c>
      <c r="FK20" s="239" t="s">
        <v>230</v>
      </c>
      <c r="FL20" s="239" t="s">
        <v>230</v>
      </c>
      <c r="FM20" s="47"/>
      <c r="FN20" s="45">
        <f t="shared" si="107"/>
        <v>19500</v>
      </c>
      <c r="FO20" s="46">
        <f t="shared" si="30"/>
        <v>19500</v>
      </c>
      <c r="FP20" s="238" t="str">
        <f t="shared" si="112"/>
        <v>ТО1</v>
      </c>
      <c r="FQ20" s="47" t="str">
        <f t="shared" si="31"/>
        <v>ПТО</v>
      </c>
      <c r="FR20" s="263" t="str">
        <f t="shared" si="108"/>
        <v>ТО1</v>
      </c>
      <c r="FS20" s="47" t="str">
        <f t="shared" si="109"/>
        <v/>
      </c>
      <c r="FT20" s="47" t="str">
        <f t="shared" si="110"/>
        <v/>
      </c>
      <c r="FU20" s="47" t="str">
        <f t="shared" si="111"/>
        <v/>
      </c>
      <c r="FV20" s="239" t="s">
        <v>230</v>
      </c>
      <c r="FW20" s="239" t="s">
        <v>230</v>
      </c>
      <c r="FX20" s="239" t="s">
        <v>230</v>
      </c>
      <c r="FY20" s="239" t="s">
        <v>230</v>
      </c>
      <c r="FZ20" s="47"/>
    </row>
    <row r="21" spans="1:182" s="48" customFormat="1" ht="16.5" customHeight="1" x14ac:dyDescent="0.25">
      <c r="A21" s="45">
        <f t="shared" si="32"/>
        <v>21000</v>
      </c>
      <c r="B21" s="46">
        <f t="shared" si="0"/>
        <v>64722</v>
      </c>
      <c r="C21" s="238" t="str">
        <f t="shared" si="33"/>
        <v>ПМ</v>
      </c>
      <c r="D21" s="47" t="str">
        <f t="shared" si="1"/>
        <v>ПМ</v>
      </c>
      <c r="E21" s="263" t="str">
        <f t="shared" si="34"/>
        <v/>
      </c>
      <c r="F21" s="47" t="str">
        <f t="shared" si="35"/>
        <v/>
      </c>
      <c r="G21" s="47" t="str">
        <f t="shared" si="36"/>
        <v/>
      </c>
      <c r="H21" s="47" t="str">
        <f t="shared" si="37"/>
        <v/>
      </c>
      <c r="I21" s="239" t="s">
        <v>230</v>
      </c>
      <c r="J21" s="239" t="s">
        <v>230</v>
      </c>
      <c r="K21" s="239" t="s">
        <v>230</v>
      </c>
      <c r="L21" s="239" t="s">
        <v>230</v>
      </c>
      <c r="M21" s="47" t="str">
        <f t="shared" si="38"/>
        <v/>
      </c>
      <c r="N21" s="45">
        <f t="shared" si="39"/>
        <v>71000</v>
      </c>
      <c r="O21" s="46">
        <f t="shared" si="2"/>
        <v>85922</v>
      </c>
      <c r="P21" s="238" t="str">
        <f t="shared" si="40"/>
        <v>СР</v>
      </c>
      <c r="Q21" s="47" t="str">
        <f t="shared" si="41"/>
        <v>ПТО</v>
      </c>
      <c r="R21" s="263" t="str">
        <f t="shared" si="3"/>
        <v>СР</v>
      </c>
      <c r="S21" s="47" t="str">
        <f t="shared" si="42"/>
        <v/>
      </c>
      <c r="T21" s="47" t="str">
        <f t="shared" si="43"/>
        <v/>
      </c>
      <c r="U21" s="47" t="str">
        <f t="shared" si="44"/>
        <v/>
      </c>
      <c r="V21" s="239" t="s">
        <v>230</v>
      </c>
      <c r="W21" s="239" t="s">
        <v>230</v>
      </c>
      <c r="X21" s="239" t="s">
        <v>230</v>
      </c>
      <c r="Y21" s="239" t="s">
        <v>230</v>
      </c>
      <c r="Z21" s="47"/>
      <c r="AA21" s="45">
        <f t="shared" si="45"/>
        <v>46000</v>
      </c>
      <c r="AB21" s="46">
        <f t="shared" si="4"/>
        <v>71102</v>
      </c>
      <c r="AC21" s="238" t="str">
        <f t="shared" si="46"/>
        <v>ТО1</v>
      </c>
      <c r="AD21" s="47" t="str">
        <f t="shared" si="5"/>
        <v>ПТО</v>
      </c>
      <c r="AE21" s="263" t="str">
        <f t="shared" si="6"/>
        <v>ТО1</v>
      </c>
      <c r="AF21" s="47" t="str">
        <f t="shared" si="47"/>
        <v/>
      </c>
      <c r="AG21" s="47" t="str">
        <f t="shared" si="48"/>
        <v/>
      </c>
      <c r="AH21" s="47" t="str">
        <f t="shared" si="49"/>
        <v/>
      </c>
      <c r="AI21" s="239" t="s">
        <v>230</v>
      </c>
      <c r="AJ21" s="239" t="s">
        <v>230</v>
      </c>
      <c r="AK21" s="239" t="s">
        <v>230</v>
      </c>
      <c r="AL21" s="239" t="s">
        <v>230</v>
      </c>
      <c r="AM21" s="47"/>
      <c r="AN21" s="45">
        <f t="shared" si="50"/>
        <v>46000</v>
      </c>
      <c r="AO21" s="46">
        <f t="shared" si="7"/>
        <v>74300</v>
      </c>
      <c r="AP21" s="238" t="str">
        <f t="shared" si="51"/>
        <v>КР</v>
      </c>
      <c r="AQ21" s="47" t="str">
        <f t="shared" si="8"/>
        <v>ПТО</v>
      </c>
      <c r="AR21" s="263" t="str">
        <f t="shared" si="9"/>
        <v>КР</v>
      </c>
      <c r="AS21" s="47" t="str">
        <f t="shared" si="52"/>
        <v/>
      </c>
      <c r="AT21" s="47" t="str">
        <f t="shared" si="53"/>
        <v/>
      </c>
      <c r="AU21" s="47" t="str">
        <f t="shared" si="54"/>
        <v/>
      </c>
      <c r="AV21" s="239" t="s">
        <v>230</v>
      </c>
      <c r="AW21" s="239" t="s">
        <v>230</v>
      </c>
      <c r="AX21" s="239" t="s">
        <v>230</v>
      </c>
      <c r="AY21" s="239" t="s">
        <v>230</v>
      </c>
      <c r="AZ21" s="47"/>
      <c r="BA21" s="240">
        <f t="shared" si="55"/>
        <v>58101</v>
      </c>
      <c r="BB21" s="241">
        <f t="shared" si="10"/>
        <v>56380</v>
      </c>
      <c r="BC21" s="238" t="str">
        <f t="shared" si="56"/>
        <v>ТО2</v>
      </c>
      <c r="BD21" s="242" t="str">
        <f t="shared" si="11"/>
        <v>ПТО</v>
      </c>
      <c r="BE21" s="263" t="str">
        <f t="shared" si="12"/>
        <v>ТО2</v>
      </c>
      <c r="BF21" s="47" t="str">
        <f t="shared" si="57"/>
        <v/>
      </c>
      <c r="BG21" s="47" t="str">
        <f t="shared" si="58"/>
        <v/>
      </c>
      <c r="BH21" s="47" t="str">
        <f t="shared" si="59"/>
        <v/>
      </c>
      <c r="BI21" s="239" t="s">
        <v>230</v>
      </c>
      <c r="BJ21" s="239" t="s">
        <v>230</v>
      </c>
      <c r="BK21" s="239" t="s">
        <v>230</v>
      </c>
      <c r="BL21" s="239" t="s">
        <v>230</v>
      </c>
      <c r="BM21" s="47"/>
      <c r="BN21" s="45">
        <f t="shared" si="60"/>
        <v>21000</v>
      </c>
      <c r="BO21" s="46">
        <f t="shared" si="13"/>
        <v>45982</v>
      </c>
      <c r="BP21" s="238" t="str">
        <f t="shared" si="61"/>
        <v>ПМ</v>
      </c>
      <c r="BQ21" s="47" t="str">
        <f t="shared" si="14"/>
        <v>ПМ</v>
      </c>
      <c r="BR21" s="263" t="str">
        <f t="shared" si="15"/>
        <v/>
      </c>
      <c r="BS21" s="47" t="str">
        <f t="shared" si="62"/>
        <v/>
      </c>
      <c r="BT21" s="47" t="str">
        <f t="shared" si="63"/>
        <v/>
      </c>
      <c r="BU21" s="47" t="str">
        <f t="shared" si="64"/>
        <v/>
      </c>
      <c r="BV21" s="239" t="s">
        <v>230</v>
      </c>
      <c r="BW21" s="239" t="s">
        <v>230</v>
      </c>
      <c r="BX21" s="239" t="s">
        <v>230</v>
      </c>
      <c r="BY21" s="239" t="s">
        <v>230</v>
      </c>
      <c r="BZ21" s="47"/>
      <c r="CA21" s="45">
        <f t="shared" si="65"/>
        <v>21000</v>
      </c>
      <c r="CB21" s="46">
        <f t="shared" si="16"/>
        <v>41515</v>
      </c>
      <c r="CC21" s="238" t="str">
        <f t="shared" si="66"/>
        <v>ПМ</v>
      </c>
      <c r="CD21" s="47" t="str">
        <f t="shared" si="17"/>
        <v>ПМ</v>
      </c>
      <c r="CE21" s="362" t="str">
        <f t="shared" si="18"/>
        <v/>
      </c>
      <c r="CF21" s="47" t="str">
        <f t="shared" si="67"/>
        <v/>
      </c>
      <c r="CG21" s="47" t="str">
        <f t="shared" si="68"/>
        <v/>
      </c>
      <c r="CH21" s="47" t="str">
        <f t="shared" si="69"/>
        <v/>
      </c>
      <c r="CI21" s="239" t="s">
        <v>230</v>
      </c>
      <c r="CJ21" s="239" t="s">
        <v>230</v>
      </c>
      <c r="CK21" s="239" t="s">
        <v>230</v>
      </c>
      <c r="CL21" s="239" t="s">
        <v>230</v>
      </c>
      <c r="CM21" s="47"/>
      <c r="CN21" s="45">
        <f t="shared" si="70"/>
        <v>71000</v>
      </c>
      <c r="CO21" s="46">
        <f t="shared" si="19"/>
        <v>46451</v>
      </c>
      <c r="CP21" s="238" t="str">
        <f t="shared" si="71"/>
        <v>ТО1</v>
      </c>
      <c r="CQ21" s="47" t="str">
        <f t="shared" si="72"/>
        <v>ПТО</v>
      </c>
      <c r="CR21" s="263" t="str">
        <f t="shared" si="20"/>
        <v>ТО1</v>
      </c>
      <c r="CS21" s="47" t="str">
        <f t="shared" si="73"/>
        <v/>
      </c>
      <c r="CT21" s="47" t="str">
        <f t="shared" si="74"/>
        <v/>
      </c>
      <c r="CU21" s="47" t="str">
        <f t="shared" si="75"/>
        <v/>
      </c>
      <c r="CV21" s="239" t="s">
        <v>230</v>
      </c>
      <c r="CW21" s="239" t="s">
        <v>230</v>
      </c>
      <c r="CX21" s="239" t="s">
        <v>230</v>
      </c>
      <c r="CY21" s="239" t="s">
        <v>230</v>
      </c>
      <c r="CZ21" s="47"/>
      <c r="DA21" s="45">
        <f t="shared" si="76"/>
        <v>21000</v>
      </c>
      <c r="DB21" s="46">
        <f t="shared" si="21"/>
        <v>21000</v>
      </c>
      <c r="DC21" s="238" t="str">
        <f t="shared" si="77"/>
        <v>ПМ</v>
      </c>
      <c r="DD21" s="47" t="str">
        <f t="shared" si="22"/>
        <v>ПМ</v>
      </c>
      <c r="DE21" s="263" t="str">
        <f t="shared" si="78"/>
        <v/>
      </c>
      <c r="DF21" s="47" t="str">
        <f t="shared" si="79"/>
        <v/>
      </c>
      <c r="DG21" s="47" t="str">
        <f t="shared" si="80"/>
        <v/>
      </c>
      <c r="DH21" s="47" t="str">
        <f t="shared" si="81"/>
        <v/>
      </c>
      <c r="DI21" s="239" t="s">
        <v>230</v>
      </c>
      <c r="DJ21" s="239" t="s">
        <v>230</v>
      </c>
      <c r="DK21" s="239" t="s">
        <v>230</v>
      </c>
      <c r="DL21" s="239" t="s">
        <v>230</v>
      </c>
      <c r="DM21" s="47"/>
      <c r="DN21" s="45">
        <f t="shared" si="82"/>
        <v>21000</v>
      </c>
      <c r="DO21" s="46">
        <f t="shared" si="23"/>
        <v>21000</v>
      </c>
      <c r="DP21" s="238" t="str">
        <f t="shared" si="83"/>
        <v>ПМ</v>
      </c>
      <c r="DQ21" s="47" t="str">
        <f t="shared" si="24"/>
        <v>ПМ</v>
      </c>
      <c r="DR21" s="263" t="str">
        <f t="shared" si="84"/>
        <v/>
      </c>
      <c r="DS21" s="47" t="str">
        <f t="shared" si="85"/>
        <v/>
      </c>
      <c r="DT21" s="47" t="str">
        <f t="shared" si="86"/>
        <v/>
      </c>
      <c r="DU21" s="47" t="str">
        <f t="shared" si="87"/>
        <v/>
      </c>
      <c r="DV21" s="239" t="s">
        <v>230</v>
      </c>
      <c r="DW21" s="239" t="s">
        <v>230</v>
      </c>
      <c r="DX21" s="239" t="s">
        <v>230</v>
      </c>
      <c r="DY21" s="239" t="s">
        <v>230</v>
      </c>
      <c r="DZ21" s="47"/>
      <c r="EA21" s="45">
        <f t="shared" si="88"/>
        <v>21000</v>
      </c>
      <c r="EB21" s="46">
        <f t="shared" si="25"/>
        <v>21000</v>
      </c>
      <c r="EC21" s="238" t="str">
        <f t="shared" si="89"/>
        <v>ПМ</v>
      </c>
      <c r="ED21" s="47" t="str">
        <f t="shared" si="26"/>
        <v>ПМ</v>
      </c>
      <c r="EE21" s="263" t="str">
        <f t="shared" si="90"/>
        <v/>
      </c>
      <c r="EF21" s="47" t="str">
        <f t="shared" si="91"/>
        <v/>
      </c>
      <c r="EG21" s="47" t="str">
        <f t="shared" si="92"/>
        <v/>
      </c>
      <c r="EH21" s="47" t="str">
        <f t="shared" si="93"/>
        <v/>
      </c>
      <c r="EI21" s="239" t="s">
        <v>230</v>
      </c>
      <c r="EJ21" s="239" t="s">
        <v>230</v>
      </c>
      <c r="EK21" s="239" t="s">
        <v>230</v>
      </c>
      <c r="EL21" s="239" t="s">
        <v>230</v>
      </c>
      <c r="EM21" s="47"/>
      <c r="EN21" s="45">
        <f t="shared" si="94"/>
        <v>46000</v>
      </c>
      <c r="EO21" s="46">
        <f t="shared" si="27"/>
        <v>21000</v>
      </c>
      <c r="EP21" s="238" t="str">
        <f t="shared" si="95"/>
        <v>ТО2</v>
      </c>
      <c r="EQ21" s="47" t="str">
        <f t="shared" si="96"/>
        <v>ПТО</v>
      </c>
      <c r="ER21" s="263" t="str">
        <f t="shared" si="97"/>
        <v>ТО2</v>
      </c>
      <c r="ES21" s="47" t="str">
        <f t="shared" si="98"/>
        <v/>
      </c>
      <c r="ET21" s="47" t="str">
        <f t="shared" si="99"/>
        <v/>
      </c>
      <c r="EU21" s="47" t="str">
        <f t="shared" si="100"/>
        <v/>
      </c>
      <c r="EV21" s="239" t="s">
        <v>230</v>
      </c>
      <c r="EW21" s="239" t="s">
        <v>230</v>
      </c>
      <c r="EX21" s="239" t="s">
        <v>230</v>
      </c>
      <c r="EY21" s="239" t="s">
        <v>230</v>
      </c>
      <c r="EZ21" s="47"/>
      <c r="FA21" s="240">
        <f t="shared" si="101"/>
        <v>41515</v>
      </c>
      <c r="FB21" s="241">
        <f t="shared" si="28"/>
        <v>21000</v>
      </c>
      <c r="FC21" s="238" t="str">
        <f t="shared" si="102"/>
        <v>ТО2</v>
      </c>
      <c r="FD21" s="242" t="str">
        <f t="shared" si="29"/>
        <v>ПТО</v>
      </c>
      <c r="FE21" s="263" t="str">
        <f t="shared" si="103"/>
        <v>ТО2</v>
      </c>
      <c r="FF21" s="47" t="str">
        <f t="shared" si="104"/>
        <v/>
      </c>
      <c r="FG21" s="47" t="str">
        <f t="shared" si="105"/>
        <v/>
      </c>
      <c r="FH21" s="47" t="str">
        <f t="shared" si="106"/>
        <v/>
      </c>
      <c r="FI21" s="239" t="s">
        <v>230</v>
      </c>
      <c r="FJ21" s="239" t="s">
        <v>230</v>
      </c>
      <c r="FK21" s="239" t="s">
        <v>230</v>
      </c>
      <c r="FL21" s="239" t="s">
        <v>230</v>
      </c>
      <c r="FM21" s="47"/>
      <c r="FN21" s="45">
        <f t="shared" si="107"/>
        <v>21000</v>
      </c>
      <c r="FO21" s="46">
        <f t="shared" si="30"/>
        <v>21000</v>
      </c>
      <c r="FP21" s="238" t="str">
        <f t="shared" si="112"/>
        <v>ПМ</v>
      </c>
      <c r="FQ21" s="47" t="str">
        <f t="shared" si="31"/>
        <v>ПМ</v>
      </c>
      <c r="FR21" s="263" t="str">
        <f t="shared" si="108"/>
        <v/>
      </c>
      <c r="FS21" s="47" t="str">
        <f t="shared" si="109"/>
        <v/>
      </c>
      <c r="FT21" s="47" t="str">
        <f t="shared" si="110"/>
        <v/>
      </c>
      <c r="FU21" s="47" t="str">
        <f t="shared" si="111"/>
        <v/>
      </c>
      <c r="FV21" s="239" t="s">
        <v>230</v>
      </c>
      <c r="FW21" s="239" t="s">
        <v>230</v>
      </c>
      <c r="FX21" s="239" t="s">
        <v>230</v>
      </c>
      <c r="FY21" s="239" t="s">
        <v>230</v>
      </c>
      <c r="FZ21" s="47"/>
    </row>
    <row r="22" spans="1:182" s="48" customFormat="1" ht="16.5" customHeight="1" x14ac:dyDescent="0.25">
      <c r="A22" s="45">
        <f t="shared" si="32"/>
        <v>22500</v>
      </c>
      <c r="B22" s="46">
        <f t="shared" si="0"/>
        <v>66222</v>
      </c>
      <c r="C22" s="238" t="str">
        <f t="shared" si="33"/>
        <v>ТО1</v>
      </c>
      <c r="D22" s="47" t="str">
        <f t="shared" si="1"/>
        <v>ПТО</v>
      </c>
      <c r="E22" s="263" t="str">
        <f t="shared" si="34"/>
        <v>ТО1</v>
      </c>
      <c r="F22" s="47" t="str">
        <f t="shared" si="35"/>
        <v/>
      </c>
      <c r="G22" s="47" t="str">
        <f t="shared" si="36"/>
        <v/>
      </c>
      <c r="H22" s="47" t="str">
        <f t="shared" si="37"/>
        <v/>
      </c>
      <c r="I22" s="239" t="s">
        <v>230</v>
      </c>
      <c r="J22" s="239" t="s">
        <v>230</v>
      </c>
      <c r="K22" s="239" t="s">
        <v>230</v>
      </c>
      <c r="L22" s="239" t="s">
        <v>230</v>
      </c>
      <c r="M22" s="47" t="str">
        <f t="shared" si="38"/>
        <v/>
      </c>
      <c r="N22" s="45">
        <f t="shared" si="39"/>
        <v>72500</v>
      </c>
      <c r="O22" s="46">
        <f t="shared" si="2"/>
        <v>87422</v>
      </c>
      <c r="P22" s="238" t="str">
        <f t="shared" si="40"/>
        <v>ПМ</v>
      </c>
      <c r="Q22" s="47" t="str">
        <f t="shared" si="41"/>
        <v>ПМ</v>
      </c>
      <c r="R22" s="263" t="str">
        <f t="shared" si="3"/>
        <v/>
      </c>
      <c r="S22" s="47" t="str">
        <f t="shared" si="42"/>
        <v/>
      </c>
      <c r="T22" s="47" t="str">
        <f t="shared" si="43"/>
        <v/>
      </c>
      <c r="U22" s="47" t="str">
        <f t="shared" si="44"/>
        <v/>
      </c>
      <c r="V22" s="239" t="s">
        <v>230</v>
      </c>
      <c r="W22" s="239" t="s">
        <v>230</v>
      </c>
      <c r="X22" s="239" t="s">
        <v>230</v>
      </c>
      <c r="Y22" s="239" t="s">
        <v>230</v>
      </c>
      <c r="Z22" s="47"/>
      <c r="AA22" s="45">
        <f t="shared" si="45"/>
        <v>47500</v>
      </c>
      <c r="AB22" s="46">
        <f t="shared" si="4"/>
        <v>72602</v>
      </c>
      <c r="AC22" s="238" t="str">
        <f t="shared" si="46"/>
        <v>ПМ</v>
      </c>
      <c r="AD22" s="47" t="str">
        <f t="shared" si="5"/>
        <v>ПМ</v>
      </c>
      <c r="AE22" s="263" t="str">
        <f t="shared" si="6"/>
        <v/>
      </c>
      <c r="AF22" s="47" t="str">
        <f t="shared" si="47"/>
        <v/>
      </c>
      <c r="AG22" s="47" t="str">
        <f t="shared" si="48"/>
        <v/>
      </c>
      <c r="AH22" s="47" t="str">
        <f t="shared" si="49"/>
        <v/>
      </c>
      <c r="AI22" s="239" t="s">
        <v>230</v>
      </c>
      <c r="AJ22" s="239" t="s">
        <v>230</v>
      </c>
      <c r="AK22" s="239" t="s">
        <v>230</v>
      </c>
      <c r="AL22" s="239" t="s">
        <v>230</v>
      </c>
      <c r="AM22" s="47"/>
      <c r="AN22" s="45">
        <f t="shared" si="50"/>
        <v>47500</v>
      </c>
      <c r="AO22" s="46">
        <f t="shared" si="7"/>
        <v>75800</v>
      </c>
      <c r="AP22" s="238" t="str">
        <f t="shared" si="51"/>
        <v>ПМ</v>
      </c>
      <c r="AQ22" s="47" t="str">
        <f t="shared" si="8"/>
        <v>ПМ</v>
      </c>
      <c r="AR22" s="263" t="str">
        <f t="shared" si="9"/>
        <v/>
      </c>
      <c r="AS22" s="47" t="str">
        <f t="shared" si="52"/>
        <v/>
      </c>
      <c r="AT22" s="47" t="str">
        <f t="shared" si="53"/>
        <v/>
      </c>
      <c r="AU22" s="47" t="str">
        <f t="shared" si="54"/>
        <v/>
      </c>
      <c r="AV22" s="239" t="s">
        <v>230</v>
      </c>
      <c r="AW22" s="239" t="s">
        <v>230</v>
      </c>
      <c r="AX22" s="239" t="s">
        <v>230</v>
      </c>
      <c r="AY22" s="239" t="s">
        <v>230</v>
      </c>
      <c r="AZ22" s="47"/>
      <c r="BA22" s="240">
        <f t="shared" si="55"/>
        <v>59601</v>
      </c>
      <c r="BB22" s="241">
        <f t="shared" si="10"/>
        <v>57880</v>
      </c>
      <c r="BC22" s="238" t="str">
        <f t="shared" si="56"/>
        <v>ПМ</v>
      </c>
      <c r="BD22" s="242" t="str">
        <f t="shared" si="11"/>
        <v>ПМ</v>
      </c>
      <c r="BE22" s="263" t="str">
        <f t="shared" si="12"/>
        <v/>
      </c>
      <c r="BF22" s="47" t="str">
        <f t="shared" si="57"/>
        <v/>
      </c>
      <c r="BG22" s="47" t="str">
        <f t="shared" si="58"/>
        <v/>
      </c>
      <c r="BH22" s="47" t="str">
        <f t="shared" si="59"/>
        <v/>
      </c>
      <c r="BI22" s="239" t="s">
        <v>230</v>
      </c>
      <c r="BJ22" s="239" t="s">
        <v>230</v>
      </c>
      <c r="BK22" s="239" t="s">
        <v>230</v>
      </c>
      <c r="BL22" s="239" t="s">
        <v>230</v>
      </c>
      <c r="BM22" s="47"/>
      <c r="BN22" s="45">
        <f t="shared" si="60"/>
        <v>22500</v>
      </c>
      <c r="BO22" s="46">
        <f t="shared" si="13"/>
        <v>47482</v>
      </c>
      <c r="BP22" s="238" t="str">
        <f t="shared" si="61"/>
        <v>ТО1/ТР</v>
      </c>
      <c r="BQ22" s="47" t="str">
        <f t="shared" si="14"/>
        <v>ПТО</v>
      </c>
      <c r="BR22" s="263" t="str">
        <f t="shared" si="15"/>
        <v>ТО1</v>
      </c>
      <c r="BS22" s="47" t="str">
        <f t="shared" si="62"/>
        <v/>
      </c>
      <c r="BT22" s="47" t="str">
        <f t="shared" si="63"/>
        <v/>
      </c>
      <c r="BU22" s="47" t="str">
        <f t="shared" si="64"/>
        <v>ТР</v>
      </c>
      <c r="BV22" s="239" t="s">
        <v>230</v>
      </c>
      <c r="BW22" s="239" t="s">
        <v>230</v>
      </c>
      <c r="BX22" s="239" t="s">
        <v>230</v>
      </c>
      <c r="BY22" s="239" t="s">
        <v>230</v>
      </c>
      <c r="BZ22" s="47"/>
      <c r="CA22" s="45">
        <f t="shared" si="65"/>
        <v>22500</v>
      </c>
      <c r="CB22" s="46">
        <f t="shared" si="16"/>
        <v>43015</v>
      </c>
      <c r="CC22" s="238" t="str">
        <f t="shared" si="66"/>
        <v>ТО1</v>
      </c>
      <c r="CD22" s="47" t="str">
        <f t="shared" si="17"/>
        <v>ПТО</v>
      </c>
      <c r="CE22" s="362" t="str">
        <f t="shared" si="18"/>
        <v>ТО1</v>
      </c>
      <c r="CF22" s="47" t="str">
        <f t="shared" si="67"/>
        <v/>
      </c>
      <c r="CG22" s="47" t="str">
        <f t="shared" si="68"/>
        <v/>
      </c>
      <c r="CH22" s="47" t="str">
        <f t="shared" si="69"/>
        <v/>
      </c>
      <c r="CI22" s="239" t="s">
        <v>230</v>
      </c>
      <c r="CJ22" s="239" t="s">
        <v>230</v>
      </c>
      <c r="CK22" s="239" t="s">
        <v>230</v>
      </c>
      <c r="CL22" s="239" t="s">
        <v>230</v>
      </c>
      <c r="CM22" s="47"/>
      <c r="CN22" s="45">
        <f t="shared" si="70"/>
        <v>72500</v>
      </c>
      <c r="CO22" s="46">
        <f t="shared" si="19"/>
        <v>47951</v>
      </c>
      <c r="CP22" s="238" t="str">
        <f t="shared" si="71"/>
        <v>ПМ</v>
      </c>
      <c r="CQ22" s="47" t="str">
        <f t="shared" si="72"/>
        <v>ПМ</v>
      </c>
      <c r="CR22" s="263" t="str">
        <f t="shared" si="20"/>
        <v/>
      </c>
      <c r="CS22" s="47" t="str">
        <f t="shared" si="73"/>
        <v/>
      </c>
      <c r="CT22" s="47" t="str">
        <f t="shared" si="74"/>
        <v/>
      </c>
      <c r="CU22" s="47" t="str">
        <f t="shared" si="75"/>
        <v/>
      </c>
      <c r="CV22" s="239" t="s">
        <v>230</v>
      </c>
      <c r="CW22" s="239" t="s">
        <v>230</v>
      </c>
      <c r="CX22" s="239" t="s">
        <v>230</v>
      </c>
      <c r="CY22" s="239" t="s">
        <v>230</v>
      </c>
      <c r="CZ22" s="47"/>
      <c r="DA22" s="45">
        <f t="shared" si="76"/>
        <v>22500</v>
      </c>
      <c r="DB22" s="46">
        <f t="shared" si="21"/>
        <v>22500</v>
      </c>
      <c r="DC22" s="238" t="str">
        <f t="shared" si="77"/>
        <v>ТО2</v>
      </c>
      <c r="DD22" s="47" t="str">
        <f t="shared" si="22"/>
        <v>ПТО</v>
      </c>
      <c r="DE22" s="263" t="str">
        <f t="shared" si="78"/>
        <v>ТО2</v>
      </c>
      <c r="DF22" s="47" t="str">
        <f t="shared" si="79"/>
        <v/>
      </c>
      <c r="DG22" s="47" t="str">
        <f t="shared" si="80"/>
        <v/>
      </c>
      <c r="DH22" s="47" t="str">
        <f t="shared" si="81"/>
        <v/>
      </c>
      <c r="DI22" s="239" t="s">
        <v>230</v>
      </c>
      <c r="DJ22" s="239" t="s">
        <v>230</v>
      </c>
      <c r="DK22" s="239" t="s">
        <v>230</v>
      </c>
      <c r="DL22" s="239" t="s">
        <v>230</v>
      </c>
      <c r="DM22" s="47"/>
      <c r="DN22" s="45">
        <f t="shared" si="82"/>
        <v>22500</v>
      </c>
      <c r="DO22" s="46">
        <f t="shared" si="23"/>
        <v>22500</v>
      </c>
      <c r="DP22" s="238" t="str">
        <f t="shared" si="83"/>
        <v>ТО2</v>
      </c>
      <c r="DQ22" s="47" t="str">
        <f t="shared" si="24"/>
        <v>ПТО</v>
      </c>
      <c r="DR22" s="263" t="str">
        <f t="shared" si="84"/>
        <v>ТО2</v>
      </c>
      <c r="DS22" s="47" t="str">
        <f t="shared" si="85"/>
        <v/>
      </c>
      <c r="DT22" s="47" t="str">
        <f t="shared" si="86"/>
        <v/>
      </c>
      <c r="DU22" s="47" t="str">
        <f t="shared" si="87"/>
        <v/>
      </c>
      <c r="DV22" s="239" t="s">
        <v>230</v>
      </c>
      <c r="DW22" s="239" t="s">
        <v>230</v>
      </c>
      <c r="DX22" s="239" t="s">
        <v>230</v>
      </c>
      <c r="DY22" s="239" t="s">
        <v>230</v>
      </c>
      <c r="DZ22" s="47"/>
      <c r="EA22" s="45">
        <f t="shared" si="88"/>
        <v>22500</v>
      </c>
      <c r="EB22" s="46">
        <f t="shared" si="25"/>
        <v>22500</v>
      </c>
      <c r="EC22" s="238" t="str">
        <f t="shared" si="89"/>
        <v>ТО2</v>
      </c>
      <c r="ED22" s="47" t="str">
        <f t="shared" si="26"/>
        <v>ПТО</v>
      </c>
      <c r="EE22" s="263" t="str">
        <f t="shared" si="90"/>
        <v>ТО2</v>
      </c>
      <c r="EF22" s="47" t="str">
        <f t="shared" si="91"/>
        <v/>
      </c>
      <c r="EG22" s="47" t="str">
        <f t="shared" si="92"/>
        <v/>
      </c>
      <c r="EH22" s="47" t="str">
        <f t="shared" si="93"/>
        <v/>
      </c>
      <c r="EI22" s="239" t="s">
        <v>230</v>
      </c>
      <c r="EJ22" s="239" t="s">
        <v>230</v>
      </c>
      <c r="EK22" s="239" t="s">
        <v>230</v>
      </c>
      <c r="EL22" s="239" t="s">
        <v>230</v>
      </c>
      <c r="EM22" s="47"/>
      <c r="EN22" s="45">
        <f t="shared" si="94"/>
        <v>47500</v>
      </c>
      <c r="EO22" s="46">
        <f t="shared" si="27"/>
        <v>22500</v>
      </c>
      <c r="EP22" s="238" t="str">
        <f t="shared" si="95"/>
        <v>ПМ</v>
      </c>
      <c r="EQ22" s="47" t="str">
        <f t="shared" si="96"/>
        <v>ПМ</v>
      </c>
      <c r="ER22" s="263" t="str">
        <f t="shared" si="97"/>
        <v/>
      </c>
      <c r="ES22" s="47" t="str">
        <f t="shared" si="98"/>
        <v/>
      </c>
      <c r="ET22" s="47" t="str">
        <f t="shared" si="99"/>
        <v/>
      </c>
      <c r="EU22" s="47" t="str">
        <f t="shared" si="100"/>
        <v/>
      </c>
      <c r="EV22" s="239" t="s">
        <v>230</v>
      </c>
      <c r="EW22" s="239" t="s">
        <v>230</v>
      </c>
      <c r="EX22" s="239" t="s">
        <v>230</v>
      </c>
      <c r="EY22" s="239" t="s">
        <v>230</v>
      </c>
      <c r="EZ22" s="47"/>
      <c r="FA22" s="240">
        <f t="shared" si="101"/>
        <v>43015</v>
      </c>
      <c r="FB22" s="241">
        <f t="shared" si="28"/>
        <v>22500</v>
      </c>
      <c r="FC22" s="238" t="str">
        <f t="shared" si="102"/>
        <v>ПМ</v>
      </c>
      <c r="FD22" s="242" t="str">
        <f t="shared" si="29"/>
        <v>ПМ</v>
      </c>
      <c r="FE22" s="263" t="str">
        <f t="shared" si="103"/>
        <v/>
      </c>
      <c r="FF22" s="47" t="str">
        <f t="shared" si="104"/>
        <v/>
      </c>
      <c r="FG22" s="47" t="str">
        <f t="shared" si="105"/>
        <v/>
      </c>
      <c r="FH22" s="47" t="str">
        <f t="shared" si="106"/>
        <v/>
      </c>
      <c r="FI22" s="239" t="s">
        <v>230</v>
      </c>
      <c r="FJ22" s="239" t="s">
        <v>230</v>
      </c>
      <c r="FK22" s="239" t="s">
        <v>230</v>
      </c>
      <c r="FL22" s="239" t="s">
        <v>230</v>
      </c>
      <c r="FM22" s="47"/>
      <c r="FN22" s="45">
        <f t="shared" si="107"/>
        <v>22500</v>
      </c>
      <c r="FO22" s="46">
        <f t="shared" si="30"/>
        <v>22500</v>
      </c>
      <c r="FP22" s="238" t="str">
        <f t="shared" si="112"/>
        <v>ТО2</v>
      </c>
      <c r="FQ22" s="47" t="str">
        <f t="shared" si="31"/>
        <v>ПТО</v>
      </c>
      <c r="FR22" s="263" t="str">
        <f t="shared" si="108"/>
        <v>ТО2</v>
      </c>
      <c r="FS22" s="47" t="str">
        <f t="shared" si="109"/>
        <v/>
      </c>
      <c r="FT22" s="47" t="str">
        <f t="shared" si="110"/>
        <v/>
      </c>
      <c r="FU22" s="47" t="str">
        <f t="shared" si="111"/>
        <v/>
      </c>
      <c r="FV22" s="239" t="s">
        <v>230</v>
      </c>
      <c r="FW22" s="239" t="s">
        <v>230</v>
      </c>
      <c r="FX22" s="239" t="s">
        <v>230</v>
      </c>
      <c r="FY22" s="239" t="s">
        <v>230</v>
      </c>
      <c r="FZ22" s="47"/>
    </row>
    <row r="23" spans="1:182" s="48" customFormat="1" ht="16.5" customHeight="1" x14ac:dyDescent="0.25">
      <c r="A23" s="45">
        <f t="shared" si="32"/>
        <v>24000</v>
      </c>
      <c r="B23" s="46">
        <f t="shared" si="0"/>
        <v>67722</v>
      </c>
      <c r="C23" s="238" t="str">
        <f t="shared" si="33"/>
        <v>ПМ</v>
      </c>
      <c r="D23" s="47" t="str">
        <f t="shared" si="1"/>
        <v>ПМ</v>
      </c>
      <c r="E23" s="263" t="str">
        <f t="shared" si="34"/>
        <v/>
      </c>
      <c r="F23" s="47" t="str">
        <f t="shared" si="35"/>
        <v/>
      </c>
      <c r="G23" s="47" t="str">
        <f t="shared" si="36"/>
        <v/>
      </c>
      <c r="H23" s="47" t="str">
        <f t="shared" si="37"/>
        <v/>
      </c>
      <c r="I23" s="239" t="s">
        <v>230</v>
      </c>
      <c r="J23" s="239" t="s">
        <v>230</v>
      </c>
      <c r="K23" s="239" t="s">
        <v>230</v>
      </c>
      <c r="L23" s="239" t="s">
        <v>230</v>
      </c>
      <c r="M23" s="47" t="str">
        <f t="shared" si="38"/>
        <v/>
      </c>
      <c r="N23" s="45">
        <f t="shared" si="39"/>
        <v>74000</v>
      </c>
      <c r="O23" s="46">
        <f t="shared" si="2"/>
        <v>88922</v>
      </c>
      <c r="P23" s="238" t="str">
        <f t="shared" si="40"/>
        <v>ТО1</v>
      </c>
      <c r="Q23" s="47" t="str">
        <f t="shared" si="41"/>
        <v>ПТО</v>
      </c>
      <c r="R23" s="263" t="str">
        <f t="shared" si="3"/>
        <v>ТО1</v>
      </c>
      <c r="S23" s="47" t="str">
        <f t="shared" si="42"/>
        <v/>
      </c>
      <c r="T23" s="47" t="str">
        <f t="shared" si="43"/>
        <v/>
      </c>
      <c r="U23" s="47" t="str">
        <f t="shared" si="44"/>
        <v/>
      </c>
      <c r="V23" s="239" t="s">
        <v>230</v>
      </c>
      <c r="W23" s="239" t="s">
        <v>230</v>
      </c>
      <c r="X23" s="239" t="s">
        <v>230</v>
      </c>
      <c r="Y23" s="239" t="s">
        <v>230</v>
      </c>
      <c r="Z23" s="47"/>
      <c r="AA23" s="45">
        <f t="shared" si="45"/>
        <v>49000</v>
      </c>
      <c r="AB23" s="46">
        <f t="shared" si="4"/>
        <v>74102</v>
      </c>
      <c r="AC23" s="238" t="str">
        <f t="shared" si="46"/>
        <v>КР</v>
      </c>
      <c r="AD23" s="47" t="str">
        <f t="shared" si="5"/>
        <v>ПТО</v>
      </c>
      <c r="AE23" s="263" t="str">
        <f t="shared" si="6"/>
        <v>КР</v>
      </c>
      <c r="AF23" s="47" t="str">
        <f t="shared" si="47"/>
        <v/>
      </c>
      <c r="AG23" s="47" t="str">
        <f t="shared" si="48"/>
        <v/>
      </c>
      <c r="AH23" s="47" t="str">
        <f t="shared" si="49"/>
        <v/>
      </c>
      <c r="AI23" s="239" t="s">
        <v>230</v>
      </c>
      <c r="AJ23" s="239" t="s">
        <v>230</v>
      </c>
      <c r="AK23" s="239" t="s">
        <v>230</v>
      </c>
      <c r="AL23" s="239" t="s">
        <v>230</v>
      </c>
      <c r="AM23" s="47"/>
      <c r="AN23" s="45">
        <f t="shared" si="50"/>
        <v>49000</v>
      </c>
      <c r="AO23" s="46">
        <f t="shared" si="7"/>
        <v>77300</v>
      </c>
      <c r="AP23" s="238" t="str">
        <f t="shared" si="51"/>
        <v>ТО1</v>
      </c>
      <c r="AQ23" s="47" t="str">
        <f t="shared" si="8"/>
        <v>ПТО</v>
      </c>
      <c r="AR23" s="263" t="str">
        <f t="shared" si="9"/>
        <v>ТО1</v>
      </c>
      <c r="AS23" s="47" t="str">
        <f t="shared" si="52"/>
        <v/>
      </c>
      <c r="AT23" s="47" t="str">
        <f t="shared" si="53"/>
        <v/>
      </c>
      <c r="AU23" s="47" t="str">
        <f t="shared" si="54"/>
        <v/>
      </c>
      <c r="AV23" s="239" t="s">
        <v>230</v>
      </c>
      <c r="AW23" s="239" t="s">
        <v>230</v>
      </c>
      <c r="AX23" s="239" t="s">
        <v>230</v>
      </c>
      <c r="AY23" s="239" t="s">
        <v>230</v>
      </c>
      <c r="AZ23" s="47"/>
      <c r="BA23" s="240">
        <f t="shared" si="55"/>
        <v>61101</v>
      </c>
      <c r="BB23" s="241">
        <f t="shared" si="10"/>
        <v>59380</v>
      </c>
      <c r="BC23" s="238" t="str">
        <f t="shared" si="56"/>
        <v>ТО1/ДС/ГК</v>
      </c>
      <c r="BD23" s="242" t="str">
        <f t="shared" si="11"/>
        <v>ПТО</v>
      </c>
      <c r="BE23" s="263" t="str">
        <f t="shared" si="12"/>
        <v>ТО1</v>
      </c>
      <c r="BF23" s="47" t="str">
        <f t="shared" si="57"/>
        <v>ДС</v>
      </c>
      <c r="BG23" s="47" t="str">
        <f t="shared" si="58"/>
        <v>ГК</v>
      </c>
      <c r="BH23" s="47" t="str">
        <f t="shared" si="59"/>
        <v/>
      </c>
      <c r="BI23" s="239" t="s">
        <v>230</v>
      </c>
      <c r="BJ23" s="239" t="s">
        <v>230</v>
      </c>
      <c r="BK23" s="239" t="s">
        <v>230</v>
      </c>
      <c r="BL23" s="239" t="s">
        <v>230</v>
      </c>
      <c r="BM23" s="47"/>
      <c r="BN23" s="45">
        <f t="shared" si="60"/>
        <v>24000</v>
      </c>
      <c r="BO23" s="46">
        <f t="shared" si="13"/>
        <v>48982</v>
      </c>
      <c r="BP23" s="238" t="str">
        <f t="shared" si="61"/>
        <v>ПМ</v>
      </c>
      <c r="BQ23" s="47" t="str">
        <f t="shared" si="14"/>
        <v>ПМ</v>
      </c>
      <c r="BR23" s="263" t="str">
        <f t="shared" si="15"/>
        <v/>
      </c>
      <c r="BS23" s="47" t="str">
        <f t="shared" si="62"/>
        <v/>
      </c>
      <c r="BT23" s="47" t="str">
        <f t="shared" si="63"/>
        <v/>
      </c>
      <c r="BU23" s="47" t="str">
        <f t="shared" si="64"/>
        <v/>
      </c>
      <c r="BV23" s="239" t="s">
        <v>230</v>
      </c>
      <c r="BW23" s="239" t="s">
        <v>230</v>
      </c>
      <c r="BX23" s="239" t="s">
        <v>230</v>
      </c>
      <c r="BY23" s="239" t="s">
        <v>230</v>
      </c>
      <c r="BZ23" s="47"/>
      <c r="CA23" s="45">
        <f t="shared" si="65"/>
        <v>24000</v>
      </c>
      <c r="CB23" s="46">
        <f t="shared" si="16"/>
        <v>44515</v>
      </c>
      <c r="CC23" s="238" t="str">
        <f t="shared" si="66"/>
        <v>ПМ</v>
      </c>
      <c r="CD23" s="47" t="str">
        <f t="shared" si="17"/>
        <v>ПМ</v>
      </c>
      <c r="CE23" s="362" t="str">
        <f t="shared" si="18"/>
        <v/>
      </c>
      <c r="CF23" s="47" t="str">
        <f t="shared" si="67"/>
        <v/>
      </c>
      <c r="CG23" s="47" t="str">
        <f t="shared" si="68"/>
        <v/>
      </c>
      <c r="CH23" s="47" t="str">
        <f t="shared" si="69"/>
        <v/>
      </c>
      <c r="CI23" s="239" t="s">
        <v>230</v>
      </c>
      <c r="CJ23" s="239" t="s">
        <v>230</v>
      </c>
      <c r="CK23" s="239" t="s">
        <v>230</v>
      </c>
      <c r="CL23" s="239" t="s">
        <v>230</v>
      </c>
      <c r="CM23" s="47"/>
      <c r="CN23" s="45">
        <f t="shared" si="70"/>
        <v>74000</v>
      </c>
      <c r="CO23" s="46">
        <f t="shared" si="19"/>
        <v>49451</v>
      </c>
      <c r="CP23" s="238" t="str">
        <f t="shared" si="71"/>
        <v>КР</v>
      </c>
      <c r="CQ23" s="47" t="str">
        <f t="shared" si="72"/>
        <v>ПТО</v>
      </c>
      <c r="CR23" s="263" t="str">
        <f t="shared" si="20"/>
        <v>КР</v>
      </c>
      <c r="CS23" s="47" t="str">
        <f t="shared" si="73"/>
        <v/>
      </c>
      <c r="CT23" s="47" t="str">
        <f t="shared" si="74"/>
        <v/>
      </c>
      <c r="CU23" s="47" t="str">
        <f t="shared" si="75"/>
        <v/>
      </c>
      <c r="CV23" s="239" t="s">
        <v>230</v>
      </c>
      <c r="CW23" s="239" t="s">
        <v>230</v>
      </c>
      <c r="CX23" s="239" t="s">
        <v>230</v>
      </c>
      <c r="CY23" s="239" t="s">
        <v>230</v>
      </c>
      <c r="CZ23" s="47"/>
      <c r="DA23" s="45">
        <f t="shared" si="76"/>
        <v>24000</v>
      </c>
      <c r="DB23" s="46">
        <f t="shared" si="21"/>
        <v>24000</v>
      </c>
      <c r="DC23" s="238" t="str">
        <f t="shared" si="77"/>
        <v>ПМ/ТР</v>
      </c>
      <c r="DD23" s="47" t="str">
        <f t="shared" si="22"/>
        <v>ПМ</v>
      </c>
      <c r="DE23" s="263" t="str">
        <f t="shared" si="78"/>
        <v/>
      </c>
      <c r="DF23" s="47" t="str">
        <f t="shared" si="79"/>
        <v/>
      </c>
      <c r="DG23" s="47" t="str">
        <f t="shared" si="80"/>
        <v/>
      </c>
      <c r="DH23" s="47" t="str">
        <f t="shared" si="81"/>
        <v>ТР</v>
      </c>
      <c r="DI23" s="239" t="s">
        <v>230</v>
      </c>
      <c r="DJ23" s="239" t="s">
        <v>230</v>
      </c>
      <c r="DK23" s="239" t="s">
        <v>230</v>
      </c>
      <c r="DL23" s="239" t="s">
        <v>230</v>
      </c>
      <c r="DM23" s="47"/>
      <c r="DN23" s="45">
        <f t="shared" si="82"/>
        <v>24000</v>
      </c>
      <c r="DO23" s="46">
        <f t="shared" si="23"/>
        <v>24000</v>
      </c>
      <c r="DP23" s="238" t="str">
        <f t="shared" si="83"/>
        <v>ПМ/ТР</v>
      </c>
      <c r="DQ23" s="47" t="str">
        <f t="shared" si="24"/>
        <v>ПМ</v>
      </c>
      <c r="DR23" s="263" t="str">
        <f t="shared" si="84"/>
        <v/>
      </c>
      <c r="DS23" s="47" t="str">
        <f t="shared" si="85"/>
        <v/>
      </c>
      <c r="DT23" s="47" t="str">
        <f t="shared" si="86"/>
        <v/>
      </c>
      <c r="DU23" s="47" t="str">
        <f t="shared" si="87"/>
        <v>ТР</v>
      </c>
      <c r="DV23" s="239" t="s">
        <v>230</v>
      </c>
      <c r="DW23" s="239" t="s">
        <v>230</v>
      </c>
      <c r="DX23" s="239" t="s">
        <v>230</v>
      </c>
      <c r="DY23" s="239" t="s">
        <v>230</v>
      </c>
      <c r="DZ23" s="47"/>
      <c r="EA23" s="45">
        <f t="shared" si="88"/>
        <v>24000</v>
      </c>
      <c r="EB23" s="46">
        <f t="shared" si="25"/>
        <v>24000</v>
      </c>
      <c r="EC23" s="238" t="str">
        <f t="shared" si="89"/>
        <v>ПМ/ТР</v>
      </c>
      <c r="ED23" s="47" t="str">
        <f t="shared" si="26"/>
        <v>ПМ</v>
      </c>
      <c r="EE23" s="263" t="str">
        <f t="shared" si="90"/>
        <v/>
      </c>
      <c r="EF23" s="47" t="str">
        <f t="shared" si="91"/>
        <v/>
      </c>
      <c r="EG23" s="47" t="str">
        <f t="shared" si="92"/>
        <v/>
      </c>
      <c r="EH23" s="47" t="str">
        <f t="shared" si="93"/>
        <v>ТР</v>
      </c>
      <c r="EI23" s="239" t="s">
        <v>230</v>
      </c>
      <c r="EJ23" s="239" t="s">
        <v>230</v>
      </c>
      <c r="EK23" s="239" t="s">
        <v>230</v>
      </c>
      <c r="EL23" s="239" t="s">
        <v>230</v>
      </c>
      <c r="EM23" s="47"/>
      <c r="EN23" s="45">
        <f t="shared" si="94"/>
        <v>49000</v>
      </c>
      <c r="EO23" s="46">
        <f t="shared" si="27"/>
        <v>24000</v>
      </c>
      <c r="EP23" s="238" t="str">
        <f t="shared" si="95"/>
        <v>ТО1/ТР</v>
      </c>
      <c r="EQ23" s="47" t="str">
        <f t="shared" si="96"/>
        <v>ПТО</v>
      </c>
      <c r="ER23" s="263" t="str">
        <f t="shared" si="97"/>
        <v>ТО1</v>
      </c>
      <c r="ES23" s="47" t="str">
        <f t="shared" si="98"/>
        <v/>
      </c>
      <c r="ET23" s="47" t="str">
        <f t="shared" si="99"/>
        <v/>
      </c>
      <c r="EU23" s="47" t="str">
        <f t="shared" si="100"/>
        <v>ТР</v>
      </c>
      <c r="EV23" s="239" t="s">
        <v>230</v>
      </c>
      <c r="EW23" s="239" t="s">
        <v>230</v>
      </c>
      <c r="EX23" s="239" t="s">
        <v>230</v>
      </c>
      <c r="EY23" s="239" t="s">
        <v>230</v>
      </c>
      <c r="EZ23" s="47"/>
      <c r="FA23" s="240">
        <f t="shared" si="101"/>
        <v>44515</v>
      </c>
      <c r="FB23" s="241">
        <f t="shared" si="28"/>
        <v>24000</v>
      </c>
      <c r="FC23" s="238" t="str">
        <f t="shared" si="102"/>
        <v>ТО1/ТР</v>
      </c>
      <c r="FD23" s="242" t="str">
        <f t="shared" si="29"/>
        <v>ПТО</v>
      </c>
      <c r="FE23" s="263" t="str">
        <f t="shared" si="103"/>
        <v>ТО1</v>
      </c>
      <c r="FF23" s="47" t="str">
        <f t="shared" si="104"/>
        <v/>
      </c>
      <c r="FG23" s="47" t="str">
        <f t="shared" si="105"/>
        <v/>
      </c>
      <c r="FH23" s="47" t="str">
        <f t="shared" si="106"/>
        <v>ТР</v>
      </c>
      <c r="FI23" s="239" t="s">
        <v>230</v>
      </c>
      <c r="FJ23" s="239" t="s">
        <v>230</v>
      </c>
      <c r="FK23" s="239" t="s">
        <v>230</v>
      </c>
      <c r="FL23" s="239" t="s">
        <v>230</v>
      </c>
      <c r="FM23" s="47"/>
      <c r="FN23" s="45">
        <f t="shared" si="107"/>
        <v>24000</v>
      </c>
      <c r="FO23" s="46">
        <f t="shared" si="30"/>
        <v>24000</v>
      </c>
      <c r="FP23" s="238" t="str">
        <f t="shared" si="112"/>
        <v>ПМ/ТР</v>
      </c>
      <c r="FQ23" s="47" t="str">
        <f t="shared" si="31"/>
        <v>ПМ</v>
      </c>
      <c r="FR23" s="263" t="str">
        <f t="shared" si="108"/>
        <v/>
      </c>
      <c r="FS23" s="47" t="str">
        <f t="shared" si="109"/>
        <v/>
      </c>
      <c r="FT23" s="47" t="str">
        <f t="shared" si="110"/>
        <v/>
      </c>
      <c r="FU23" s="47" t="str">
        <f t="shared" si="111"/>
        <v>ТР</v>
      </c>
      <c r="FV23" s="239" t="s">
        <v>230</v>
      </c>
      <c r="FW23" s="239" t="s">
        <v>230</v>
      </c>
      <c r="FX23" s="239" t="s">
        <v>230</v>
      </c>
      <c r="FY23" s="239" t="s">
        <v>230</v>
      </c>
      <c r="FZ23" s="47"/>
    </row>
    <row r="24" spans="1:182" s="48" customFormat="1" ht="16.5" customHeight="1" x14ac:dyDescent="0.25">
      <c r="A24" s="45">
        <f t="shared" si="32"/>
        <v>25500</v>
      </c>
      <c r="B24" s="46">
        <f t="shared" si="0"/>
        <v>69222</v>
      </c>
      <c r="C24" s="238" t="str">
        <f t="shared" si="33"/>
        <v>ТО2</v>
      </c>
      <c r="D24" s="47" t="str">
        <f t="shared" si="1"/>
        <v>ПТО</v>
      </c>
      <c r="E24" s="263" t="str">
        <f t="shared" si="34"/>
        <v>ТО2</v>
      </c>
      <c r="F24" s="47" t="str">
        <f t="shared" si="35"/>
        <v/>
      </c>
      <c r="G24" s="47" t="str">
        <f t="shared" si="36"/>
        <v/>
      </c>
      <c r="H24" s="47" t="str">
        <f t="shared" si="37"/>
        <v/>
      </c>
      <c r="I24" s="239" t="s">
        <v>230</v>
      </c>
      <c r="J24" s="239" t="s">
        <v>230</v>
      </c>
      <c r="K24" s="239" t="s">
        <v>230</v>
      </c>
      <c r="L24" s="239" t="s">
        <v>230</v>
      </c>
      <c r="M24" s="47" t="str">
        <f t="shared" si="38"/>
        <v/>
      </c>
      <c r="N24" s="45">
        <f t="shared" si="39"/>
        <v>75500</v>
      </c>
      <c r="O24" s="46">
        <f t="shared" si="2"/>
        <v>90422</v>
      </c>
      <c r="P24" s="238" t="str">
        <f t="shared" si="40"/>
        <v>ПМ</v>
      </c>
      <c r="Q24" s="47" t="str">
        <f t="shared" si="41"/>
        <v>ПМ</v>
      </c>
      <c r="R24" s="263" t="str">
        <f t="shared" si="3"/>
        <v/>
      </c>
      <c r="S24" s="47" t="str">
        <f t="shared" si="42"/>
        <v/>
      </c>
      <c r="T24" s="47" t="str">
        <f t="shared" si="43"/>
        <v/>
      </c>
      <c r="U24" s="47" t="str">
        <f t="shared" si="44"/>
        <v/>
      </c>
      <c r="V24" s="239" t="s">
        <v>230</v>
      </c>
      <c r="W24" s="239" t="s">
        <v>230</v>
      </c>
      <c r="X24" s="239" t="s">
        <v>230</v>
      </c>
      <c r="Y24" s="239" t="s">
        <v>230</v>
      </c>
      <c r="Z24" s="47"/>
      <c r="AA24" s="45">
        <f t="shared" si="45"/>
        <v>50500</v>
      </c>
      <c r="AB24" s="46">
        <f t="shared" si="4"/>
        <v>75602</v>
      </c>
      <c r="AC24" s="238" t="str">
        <f t="shared" si="46"/>
        <v>ПМ</v>
      </c>
      <c r="AD24" s="47" t="str">
        <f t="shared" si="5"/>
        <v>ПМ</v>
      </c>
      <c r="AE24" s="263" t="str">
        <f t="shared" si="6"/>
        <v/>
      </c>
      <c r="AF24" s="47" t="str">
        <f t="shared" si="47"/>
        <v/>
      </c>
      <c r="AG24" s="47" t="str">
        <f t="shared" si="48"/>
        <v/>
      </c>
      <c r="AH24" s="47" t="str">
        <f t="shared" si="49"/>
        <v/>
      </c>
      <c r="AI24" s="239" t="s">
        <v>230</v>
      </c>
      <c r="AJ24" s="239" t="s">
        <v>230</v>
      </c>
      <c r="AK24" s="239" t="s">
        <v>230</v>
      </c>
      <c r="AL24" s="239" t="s">
        <v>230</v>
      </c>
      <c r="AM24" s="47"/>
      <c r="AN24" s="45">
        <f t="shared" si="50"/>
        <v>50500</v>
      </c>
      <c r="AO24" s="46">
        <f t="shared" si="7"/>
        <v>78800</v>
      </c>
      <c r="AP24" s="238" t="str">
        <f t="shared" si="51"/>
        <v>ПМ</v>
      </c>
      <c r="AQ24" s="47" t="str">
        <f t="shared" si="8"/>
        <v>ПМ</v>
      </c>
      <c r="AR24" s="263" t="str">
        <f t="shared" si="9"/>
        <v/>
      </c>
      <c r="AS24" s="47" t="str">
        <f t="shared" si="52"/>
        <v/>
      </c>
      <c r="AT24" s="47" t="str">
        <f t="shared" si="53"/>
        <v/>
      </c>
      <c r="AU24" s="47" t="str">
        <f t="shared" si="54"/>
        <v/>
      </c>
      <c r="AV24" s="239" t="s">
        <v>230</v>
      </c>
      <c r="AW24" s="239" t="s">
        <v>230</v>
      </c>
      <c r="AX24" s="239" t="s">
        <v>230</v>
      </c>
      <c r="AY24" s="239" t="s">
        <v>230</v>
      </c>
      <c r="AZ24" s="47"/>
      <c r="BA24" s="240">
        <f t="shared" si="55"/>
        <v>62601</v>
      </c>
      <c r="BB24" s="241">
        <f t="shared" si="10"/>
        <v>60880</v>
      </c>
      <c r="BC24" s="238" t="str">
        <f t="shared" si="56"/>
        <v>ПМ</v>
      </c>
      <c r="BD24" s="242" t="str">
        <f t="shared" si="11"/>
        <v>ПМ</v>
      </c>
      <c r="BE24" s="263" t="str">
        <f t="shared" si="12"/>
        <v/>
      </c>
      <c r="BF24" s="47" t="str">
        <f t="shared" si="57"/>
        <v/>
      </c>
      <c r="BG24" s="47" t="str">
        <f t="shared" si="58"/>
        <v/>
      </c>
      <c r="BH24" s="47" t="str">
        <f t="shared" si="59"/>
        <v/>
      </c>
      <c r="BI24" s="239" t="s">
        <v>230</v>
      </c>
      <c r="BJ24" s="239" t="s">
        <v>230</v>
      </c>
      <c r="BK24" s="239" t="s">
        <v>230</v>
      </c>
      <c r="BL24" s="239" t="s">
        <v>230</v>
      </c>
      <c r="BM24" s="47"/>
      <c r="BN24" s="45">
        <f t="shared" si="60"/>
        <v>25500</v>
      </c>
      <c r="BO24" s="46">
        <f t="shared" si="13"/>
        <v>50482</v>
      </c>
      <c r="BP24" s="238" t="str">
        <f t="shared" si="61"/>
        <v>КР</v>
      </c>
      <c r="BQ24" s="47" t="str">
        <f t="shared" si="14"/>
        <v>ПТО</v>
      </c>
      <c r="BR24" s="263" t="str">
        <f t="shared" si="15"/>
        <v>КР</v>
      </c>
      <c r="BS24" s="47" t="str">
        <f t="shared" si="62"/>
        <v/>
      </c>
      <c r="BT24" s="47" t="str">
        <f t="shared" si="63"/>
        <v/>
      </c>
      <c r="BU24" s="47" t="str">
        <f t="shared" si="64"/>
        <v/>
      </c>
      <c r="BV24" s="239" t="s">
        <v>230</v>
      </c>
      <c r="BW24" s="239" t="s">
        <v>230</v>
      </c>
      <c r="BX24" s="239" t="s">
        <v>230</v>
      </c>
      <c r="BY24" s="239" t="s">
        <v>230</v>
      </c>
      <c r="BZ24" s="47"/>
      <c r="CA24" s="45">
        <f t="shared" si="65"/>
        <v>25500</v>
      </c>
      <c r="CB24" s="46">
        <f t="shared" si="16"/>
        <v>46015</v>
      </c>
      <c r="CC24" s="238" t="str">
        <f t="shared" si="66"/>
        <v>ТО2</v>
      </c>
      <c r="CD24" s="47" t="str">
        <f t="shared" si="17"/>
        <v>ПТО</v>
      </c>
      <c r="CE24" s="362" t="str">
        <f t="shared" si="18"/>
        <v>ТО2</v>
      </c>
      <c r="CF24" s="47" t="str">
        <f t="shared" si="67"/>
        <v/>
      </c>
      <c r="CG24" s="47" t="str">
        <f t="shared" si="68"/>
        <v/>
      </c>
      <c r="CH24" s="47" t="str">
        <f t="shared" si="69"/>
        <v/>
      </c>
      <c r="CI24" s="239" t="s">
        <v>230</v>
      </c>
      <c r="CJ24" s="239" t="s">
        <v>230</v>
      </c>
      <c r="CK24" s="239" t="s">
        <v>230</v>
      </c>
      <c r="CL24" s="239" t="s">
        <v>230</v>
      </c>
      <c r="CM24" s="47"/>
      <c r="CN24" s="45">
        <f t="shared" si="70"/>
        <v>75500</v>
      </c>
      <c r="CO24" s="46">
        <f t="shared" si="19"/>
        <v>50951</v>
      </c>
      <c r="CP24" s="238" t="str">
        <f t="shared" si="71"/>
        <v>ПМ</v>
      </c>
      <c r="CQ24" s="47" t="str">
        <f t="shared" si="72"/>
        <v>ПМ</v>
      </c>
      <c r="CR24" s="263" t="str">
        <f t="shared" si="20"/>
        <v/>
      </c>
      <c r="CS24" s="47" t="str">
        <f t="shared" si="73"/>
        <v/>
      </c>
      <c r="CT24" s="47" t="str">
        <f t="shared" si="74"/>
        <v/>
      </c>
      <c r="CU24" s="47" t="str">
        <f t="shared" si="75"/>
        <v/>
      </c>
      <c r="CV24" s="239" t="s">
        <v>230</v>
      </c>
      <c r="CW24" s="239" t="s">
        <v>230</v>
      </c>
      <c r="CX24" s="239" t="s">
        <v>230</v>
      </c>
      <c r="CY24" s="239" t="s">
        <v>230</v>
      </c>
      <c r="CZ24" s="47"/>
      <c r="DA24" s="45">
        <f t="shared" si="76"/>
        <v>25500</v>
      </c>
      <c r="DB24" s="46">
        <f t="shared" si="21"/>
        <v>25500</v>
      </c>
      <c r="DC24" s="238" t="str">
        <f t="shared" si="77"/>
        <v>ТО1</v>
      </c>
      <c r="DD24" s="47" t="str">
        <f t="shared" si="22"/>
        <v>ПТО</v>
      </c>
      <c r="DE24" s="263" t="str">
        <f t="shared" si="78"/>
        <v>ТО1</v>
      </c>
      <c r="DF24" s="47" t="str">
        <f t="shared" si="79"/>
        <v/>
      </c>
      <c r="DG24" s="47" t="str">
        <f t="shared" si="80"/>
        <v/>
      </c>
      <c r="DH24" s="47" t="str">
        <f t="shared" si="81"/>
        <v/>
      </c>
      <c r="DI24" s="239" t="s">
        <v>230</v>
      </c>
      <c r="DJ24" s="239" t="s">
        <v>230</v>
      </c>
      <c r="DK24" s="239" t="s">
        <v>230</v>
      </c>
      <c r="DL24" s="239" t="s">
        <v>230</v>
      </c>
      <c r="DM24" s="47"/>
      <c r="DN24" s="45">
        <f t="shared" si="82"/>
        <v>25500</v>
      </c>
      <c r="DO24" s="46">
        <f t="shared" si="23"/>
        <v>25500</v>
      </c>
      <c r="DP24" s="238" t="str">
        <f t="shared" si="83"/>
        <v>ТО1</v>
      </c>
      <c r="DQ24" s="47" t="str">
        <f t="shared" si="24"/>
        <v>ПТО</v>
      </c>
      <c r="DR24" s="263" t="str">
        <f t="shared" si="84"/>
        <v>ТО1</v>
      </c>
      <c r="DS24" s="47" t="str">
        <f t="shared" si="85"/>
        <v/>
      </c>
      <c r="DT24" s="47" t="str">
        <f t="shared" si="86"/>
        <v/>
      </c>
      <c r="DU24" s="47" t="str">
        <f t="shared" si="87"/>
        <v/>
      </c>
      <c r="DV24" s="239" t="s">
        <v>230</v>
      </c>
      <c r="DW24" s="239" t="s">
        <v>230</v>
      </c>
      <c r="DX24" s="239" t="s">
        <v>230</v>
      </c>
      <c r="DY24" s="239" t="s">
        <v>230</v>
      </c>
      <c r="DZ24" s="47"/>
      <c r="EA24" s="45">
        <f t="shared" si="88"/>
        <v>25500</v>
      </c>
      <c r="EB24" s="46">
        <f t="shared" si="25"/>
        <v>25500</v>
      </c>
      <c r="EC24" s="238" t="str">
        <f t="shared" si="89"/>
        <v>ТО1</v>
      </c>
      <c r="ED24" s="47" t="str">
        <f t="shared" si="26"/>
        <v>ПТО</v>
      </c>
      <c r="EE24" s="263" t="str">
        <f t="shared" si="90"/>
        <v>ТО1</v>
      </c>
      <c r="EF24" s="47" t="str">
        <f t="shared" si="91"/>
        <v/>
      </c>
      <c r="EG24" s="47" t="str">
        <f t="shared" si="92"/>
        <v/>
      </c>
      <c r="EH24" s="47" t="str">
        <f t="shared" si="93"/>
        <v/>
      </c>
      <c r="EI24" s="239" t="s">
        <v>230</v>
      </c>
      <c r="EJ24" s="239" t="s">
        <v>230</v>
      </c>
      <c r="EK24" s="239" t="s">
        <v>230</v>
      </c>
      <c r="EL24" s="239" t="s">
        <v>230</v>
      </c>
      <c r="EM24" s="47"/>
      <c r="EN24" s="45">
        <f t="shared" si="94"/>
        <v>50500</v>
      </c>
      <c r="EO24" s="46">
        <f t="shared" si="27"/>
        <v>25500</v>
      </c>
      <c r="EP24" s="238" t="str">
        <f t="shared" si="95"/>
        <v>ПМ</v>
      </c>
      <c r="EQ24" s="47" t="str">
        <f t="shared" si="96"/>
        <v>ПМ</v>
      </c>
      <c r="ER24" s="263" t="str">
        <f t="shared" si="97"/>
        <v/>
      </c>
      <c r="ES24" s="47" t="str">
        <f t="shared" si="98"/>
        <v/>
      </c>
      <c r="ET24" s="47" t="str">
        <f t="shared" si="99"/>
        <v/>
      </c>
      <c r="EU24" s="47" t="str">
        <f t="shared" si="100"/>
        <v/>
      </c>
      <c r="EV24" s="239" t="s">
        <v>230</v>
      </c>
      <c r="EW24" s="239" t="s">
        <v>230</v>
      </c>
      <c r="EX24" s="239" t="s">
        <v>230</v>
      </c>
      <c r="EY24" s="239" t="s">
        <v>230</v>
      </c>
      <c r="EZ24" s="47"/>
      <c r="FA24" s="240">
        <f t="shared" si="101"/>
        <v>46015</v>
      </c>
      <c r="FB24" s="241">
        <f t="shared" si="28"/>
        <v>25500</v>
      </c>
      <c r="FC24" s="238" t="str">
        <f t="shared" si="102"/>
        <v>ПМ</v>
      </c>
      <c r="FD24" s="242" t="str">
        <f t="shared" si="29"/>
        <v>ПМ</v>
      </c>
      <c r="FE24" s="263" t="str">
        <f t="shared" si="103"/>
        <v/>
      </c>
      <c r="FF24" s="47" t="str">
        <f t="shared" si="104"/>
        <v/>
      </c>
      <c r="FG24" s="47" t="str">
        <f t="shared" si="105"/>
        <v/>
      </c>
      <c r="FH24" s="47" t="str">
        <f t="shared" si="106"/>
        <v/>
      </c>
      <c r="FI24" s="239" t="s">
        <v>230</v>
      </c>
      <c r="FJ24" s="239" t="s">
        <v>230</v>
      </c>
      <c r="FK24" s="239" t="s">
        <v>230</v>
      </c>
      <c r="FL24" s="239" t="s">
        <v>230</v>
      </c>
      <c r="FM24" s="47"/>
      <c r="FN24" s="45">
        <f t="shared" si="107"/>
        <v>25500</v>
      </c>
      <c r="FO24" s="46">
        <f t="shared" si="30"/>
        <v>25500</v>
      </c>
      <c r="FP24" s="238" t="str">
        <f t="shared" si="112"/>
        <v>ТО1</v>
      </c>
      <c r="FQ24" s="47" t="str">
        <f t="shared" si="31"/>
        <v>ПТО</v>
      </c>
      <c r="FR24" s="263" t="str">
        <f t="shared" si="108"/>
        <v>ТО1</v>
      </c>
      <c r="FS24" s="47" t="str">
        <f t="shared" si="109"/>
        <v/>
      </c>
      <c r="FT24" s="47" t="str">
        <f t="shared" si="110"/>
        <v/>
      </c>
      <c r="FU24" s="47" t="str">
        <f t="shared" si="111"/>
        <v/>
      </c>
      <c r="FV24" s="239" t="s">
        <v>230</v>
      </c>
      <c r="FW24" s="239" t="s">
        <v>230</v>
      </c>
      <c r="FX24" s="239" t="s">
        <v>230</v>
      </c>
      <c r="FY24" s="239" t="s">
        <v>230</v>
      </c>
      <c r="FZ24" s="47"/>
    </row>
    <row r="25" spans="1:182" s="48" customFormat="1" ht="16.5" customHeight="1" x14ac:dyDescent="0.25">
      <c r="A25" s="45">
        <f t="shared" si="32"/>
        <v>27000</v>
      </c>
      <c r="B25" s="46">
        <f t="shared" si="0"/>
        <v>70722</v>
      </c>
      <c r="C25" s="238" t="str">
        <f t="shared" si="33"/>
        <v>ПМ</v>
      </c>
      <c r="D25" s="47" t="str">
        <f t="shared" si="1"/>
        <v>ПМ</v>
      </c>
      <c r="E25" s="263" t="str">
        <f t="shared" si="34"/>
        <v/>
      </c>
      <c r="F25" s="47" t="str">
        <f t="shared" si="35"/>
        <v/>
      </c>
      <c r="G25" s="47" t="str">
        <f t="shared" si="36"/>
        <v/>
      </c>
      <c r="H25" s="47" t="str">
        <f t="shared" si="37"/>
        <v/>
      </c>
      <c r="I25" s="239" t="s">
        <v>230</v>
      </c>
      <c r="J25" s="239" t="s">
        <v>230</v>
      </c>
      <c r="K25" s="239" t="s">
        <v>230</v>
      </c>
      <c r="L25" s="239" t="s">
        <v>230</v>
      </c>
      <c r="M25" s="47" t="str">
        <f t="shared" si="38"/>
        <v/>
      </c>
      <c r="N25" s="45">
        <f t="shared" si="39"/>
        <v>77000</v>
      </c>
      <c r="O25" s="46">
        <f t="shared" si="2"/>
        <v>91922</v>
      </c>
      <c r="P25" s="238" t="str">
        <f t="shared" si="40"/>
        <v>ТО2</v>
      </c>
      <c r="Q25" s="47" t="str">
        <f t="shared" si="41"/>
        <v>ПТО</v>
      </c>
      <c r="R25" s="263" t="str">
        <f t="shared" si="3"/>
        <v>ТО2</v>
      </c>
      <c r="S25" s="47" t="str">
        <f t="shared" si="42"/>
        <v/>
      </c>
      <c r="T25" s="47" t="str">
        <f t="shared" si="43"/>
        <v/>
      </c>
      <c r="U25" s="47" t="str">
        <f t="shared" si="44"/>
        <v/>
      </c>
      <c r="V25" s="239" t="s">
        <v>230</v>
      </c>
      <c r="W25" s="239" t="s">
        <v>230</v>
      </c>
      <c r="X25" s="239" t="s">
        <v>230</v>
      </c>
      <c r="Y25" s="239" t="s">
        <v>230</v>
      </c>
      <c r="Z25" s="47"/>
      <c r="AA25" s="45">
        <f t="shared" si="45"/>
        <v>52000</v>
      </c>
      <c r="AB25" s="46">
        <f t="shared" si="4"/>
        <v>77102</v>
      </c>
      <c r="AC25" s="238" t="str">
        <f t="shared" si="46"/>
        <v>ТО1</v>
      </c>
      <c r="AD25" s="47" t="str">
        <f t="shared" si="5"/>
        <v>ПТО</v>
      </c>
      <c r="AE25" s="263" t="str">
        <f t="shared" si="6"/>
        <v>ТО1</v>
      </c>
      <c r="AF25" s="47" t="str">
        <f t="shared" si="47"/>
        <v/>
      </c>
      <c r="AG25" s="47" t="str">
        <f t="shared" si="48"/>
        <v/>
      </c>
      <c r="AH25" s="47" t="str">
        <f t="shared" si="49"/>
        <v/>
      </c>
      <c r="AI25" s="239" t="s">
        <v>230</v>
      </c>
      <c r="AJ25" s="239" t="s">
        <v>230</v>
      </c>
      <c r="AK25" s="239" t="s">
        <v>230</v>
      </c>
      <c r="AL25" s="239" t="s">
        <v>230</v>
      </c>
      <c r="AM25" s="47"/>
      <c r="AN25" s="45">
        <f t="shared" si="50"/>
        <v>52000</v>
      </c>
      <c r="AO25" s="46">
        <f t="shared" si="7"/>
        <v>80300</v>
      </c>
      <c r="AP25" s="238" t="str">
        <f t="shared" si="51"/>
        <v>ТО2/ТР</v>
      </c>
      <c r="AQ25" s="47" t="str">
        <f t="shared" si="8"/>
        <v>ПТО</v>
      </c>
      <c r="AR25" s="263" t="str">
        <f t="shared" si="9"/>
        <v>ТО2</v>
      </c>
      <c r="AS25" s="47" t="str">
        <f t="shared" si="52"/>
        <v/>
      </c>
      <c r="AT25" s="47" t="str">
        <f t="shared" si="53"/>
        <v/>
      </c>
      <c r="AU25" s="47" t="str">
        <f t="shared" si="54"/>
        <v>ТР</v>
      </c>
      <c r="AV25" s="239" t="s">
        <v>230</v>
      </c>
      <c r="AW25" s="239" t="s">
        <v>230</v>
      </c>
      <c r="AX25" s="239" t="s">
        <v>230</v>
      </c>
      <c r="AY25" s="239" t="s">
        <v>230</v>
      </c>
      <c r="AZ25" s="47"/>
      <c r="BA25" s="240">
        <f t="shared" si="55"/>
        <v>64101</v>
      </c>
      <c r="BB25" s="241">
        <f t="shared" si="10"/>
        <v>62380</v>
      </c>
      <c r="BC25" s="238" t="str">
        <f t="shared" si="56"/>
        <v>ТО1</v>
      </c>
      <c r="BD25" s="242" t="str">
        <f t="shared" si="11"/>
        <v>ПТО</v>
      </c>
      <c r="BE25" s="263" t="str">
        <f t="shared" si="12"/>
        <v>ТО1</v>
      </c>
      <c r="BF25" s="47" t="str">
        <f t="shared" si="57"/>
        <v/>
      </c>
      <c r="BG25" s="47" t="str">
        <f t="shared" si="58"/>
        <v/>
      </c>
      <c r="BH25" s="47" t="str">
        <f t="shared" si="59"/>
        <v/>
      </c>
      <c r="BI25" s="239" t="s">
        <v>230</v>
      </c>
      <c r="BJ25" s="239" t="s">
        <v>230</v>
      </c>
      <c r="BK25" s="239" t="s">
        <v>230</v>
      </c>
      <c r="BL25" s="239" t="s">
        <v>230</v>
      </c>
      <c r="BM25" s="47"/>
      <c r="BN25" s="45">
        <f t="shared" si="60"/>
        <v>27000</v>
      </c>
      <c r="BO25" s="46">
        <f t="shared" si="13"/>
        <v>51982</v>
      </c>
      <c r="BP25" s="238" t="str">
        <f t="shared" si="61"/>
        <v>ПМ</v>
      </c>
      <c r="BQ25" s="47" t="str">
        <f t="shared" si="14"/>
        <v>ПМ</v>
      </c>
      <c r="BR25" s="263" t="str">
        <f t="shared" si="15"/>
        <v/>
      </c>
      <c r="BS25" s="47" t="str">
        <f t="shared" si="62"/>
        <v/>
      </c>
      <c r="BT25" s="47" t="str">
        <f t="shared" si="63"/>
        <v/>
      </c>
      <c r="BU25" s="47" t="str">
        <f t="shared" si="64"/>
        <v/>
      </c>
      <c r="BV25" s="239" t="s">
        <v>230</v>
      </c>
      <c r="BW25" s="239" t="s">
        <v>230</v>
      </c>
      <c r="BX25" s="239" t="s">
        <v>230</v>
      </c>
      <c r="BY25" s="239" t="s">
        <v>230</v>
      </c>
      <c r="BZ25" s="47"/>
      <c r="CA25" s="45">
        <f t="shared" si="65"/>
        <v>27000</v>
      </c>
      <c r="CB25" s="46">
        <f t="shared" si="16"/>
        <v>47515</v>
      </c>
      <c r="CC25" s="238" t="str">
        <f t="shared" si="66"/>
        <v>ПМ</v>
      </c>
      <c r="CD25" s="47" t="str">
        <f t="shared" si="17"/>
        <v>ПМ</v>
      </c>
      <c r="CE25" s="362" t="str">
        <f t="shared" si="18"/>
        <v/>
      </c>
      <c r="CF25" s="47" t="str">
        <f t="shared" si="67"/>
        <v/>
      </c>
      <c r="CG25" s="47" t="str">
        <f t="shared" si="68"/>
        <v/>
      </c>
      <c r="CH25" s="47" t="str">
        <f t="shared" si="69"/>
        <v/>
      </c>
      <c r="CI25" s="239" t="s">
        <v>230</v>
      </c>
      <c r="CJ25" s="239" t="s">
        <v>230</v>
      </c>
      <c r="CK25" s="239" t="s">
        <v>230</v>
      </c>
      <c r="CL25" s="239" t="s">
        <v>230</v>
      </c>
      <c r="CM25" s="47"/>
      <c r="CN25" s="45">
        <f t="shared" si="70"/>
        <v>77000</v>
      </c>
      <c r="CO25" s="46">
        <f t="shared" si="19"/>
        <v>52451</v>
      </c>
      <c r="CP25" s="238" t="str">
        <f t="shared" si="71"/>
        <v>ТО1</v>
      </c>
      <c r="CQ25" s="47" t="str">
        <f t="shared" si="72"/>
        <v>ПТО</v>
      </c>
      <c r="CR25" s="263" t="str">
        <f t="shared" si="20"/>
        <v>ТО1</v>
      </c>
      <c r="CS25" s="47" t="str">
        <f t="shared" si="73"/>
        <v/>
      </c>
      <c r="CT25" s="47" t="str">
        <f t="shared" si="74"/>
        <v/>
      </c>
      <c r="CU25" s="47" t="str">
        <f t="shared" si="75"/>
        <v/>
      </c>
      <c r="CV25" s="239" t="s">
        <v>230</v>
      </c>
      <c r="CW25" s="239" t="s">
        <v>230</v>
      </c>
      <c r="CX25" s="239" t="s">
        <v>230</v>
      </c>
      <c r="CY25" s="239" t="s">
        <v>230</v>
      </c>
      <c r="CZ25" s="47"/>
      <c r="DA25" s="45">
        <f t="shared" si="76"/>
        <v>27000</v>
      </c>
      <c r="DB25" s="46">
        <f t="shared" si="21"/>
        <v>27000</v>
      </c>
      <c r="DC25" s="238" t="str">
        <f t="shared" si="77"/>
        <v>ПМ</v>
      </c>
      <c r="DD25" s="47" t="str">
        <f t="shared" si="22"/>
        <v>ПМ</v>
      </c>
      <c r="DE25" s="263" t="str">
        <f t="shared" si="78"/>
        <v/>
      </c>
      <c r="DF25" s="47" t="str">
        <f t="shared" si="79"/>
        <v/>
      </c>
      <c r="DG25" s="47" t="str">
        <f t="shared" si="80"/>
        <v/>
      </c>
      <c r="DH25" s="47" t="str">
        <f t="shared" si="81"/>
        <v/>
      </c>
      <c r="DI25" s="239" t="s">
        <v>230</v>
      </c>
      <c r="DJ25" s="239" t="s">
        <v>230</v>
      </c>
      <c r="DK25" s="239" t="s">
        <v>230</v>
      </c>
      <c r="DL25" s="239" t="s">
        <v>230</v>
      </c>
      <c r="DM25" s="47"/>
      <c r="DN25" s="45">
        <f t="shared" si="82"/>
        <v>27000</v>
      </c>
      <c r="DO25" s="46">
        <f t="shared" si="23"/>
        <v>27000</v>
      </c>
      <c r="DP25" s="238" t="str">
        <f t="shared" si="83"/>
        <v>ПМ</v>
      </c>
      <c r="DQ25" s="47" t="str">
        <f t="shared" si="24"/>
        <v>ПМ</v>
      </c>
      <c r="DR25" s="263" t="str">
        <f t="shared" si="84"/>
        <v/>
      </c>
      <c r="DS25" s="47" t="str">
        <f t="shared" si="85"/>
        <v/>
      </c>
      <c r="DT25" s="47" t="str">
        <f t="shared" si="86"/>
        <v/>
      </c>
      <c r="DU25" s="47" t="str">
        <f t="shared" si="87"/>
        <v/>
      </c>
      <c r="DV25" s="239" t="s">
        <v>230</v>
      </c>
      <c r="DW25" s="239" t="s">
        <v>230</v>
      </c>
      <c r="DX25" s="239" t="s">
        <v>230</v>
      </c>
      <c r="DY25" s="239" t="s">
        <v>230</v>
      </c>
      <c r="DZ25" s="47"/>
      <c r="EA25" s="45">
        <f t="shared" si="88"/>
        <v>27000</v>
      </c>
      <c r="EB25" s="46">
        <f t="shared" si="25"/>
        <v>27000</v>
      </c>
      <c r="EC25" s="238" t="str">
        <f t="shared" si="89"/>
        <v>ПМ</v>
      </c>
      <c r="ED25" s="47" t="str">
        <f t="shared" si="26"/>
        <v>ПМ</v>
      </c>
      <c r="EE25" s="263" t="str">
        <f t="shared" si="90"/>
        <v/>
      </c>
      <c r="EF25" s="47" t="str">
        <f t="shared" si="91"/>
        <v/>
      </c>
      <c r="EG25" s="47" t="str">
        <f t="shared" si="92"/>
        <v/>
      </c>
      <c r="EH25" s="47" t="str">
        <f t="shared" si="93"/>
        <v/>
      </c>
      <c r="EI25" s="239" t="s">
        <v>230</v>
      </c>
      <c r="EJ25" s="239" t="s">
        <v>230</v>
      </c>
      <c r="EK25" s="239" t="s">
        <v>230</v>
      </c>
      <c r="EL25" s="239" t="s">
        <v>230</v>
      </c>
      <c r="EM25" s="47"/>
      <c r="EN25" s="45">
        <f t="shared" si="94"/>
        <v>52000</v>
      </c>
      <c r="EO25" s="46">
        <f t="shared" si="27"/>
        <v>27000</v>
      </c>
      <c r="EP25" s="238" t="str">
        <f t="shared" si="95"/>
        <v>ТО2</v>
      </c>
      <c r="EQ25" s="47" t="str">
        <f t="shared" si="96"/>
        <v>ПТО</v>
      </c>
      <c r="ER25" s="263" t="str">
        <f t="shared" si="97"/>
        <v>ТО2</v>
      </c>
      <c r="ES25" s="47" t="str">
        <f t="shared" si="98"/>
        <v/>
      </c>
      <c r="ET25" s="47" t="str">
        <f t="shared" si="99"/>
        <v/>
      </c>
      <c r="EU25" s="47" t="str">
        <f t="shared" si="100"/>
        <v/>
      </c>
      <c r="EV25" s="239" t="s">
        <v>230</v>
      </c>
      <c r="EW25" s="239" t="s">
        <v>230</v>
      </c>
      <c r="EX25" s="239" t="s">
        <v>230</v>
      </c>
      <c r="EY25" s="239" t="s">
        <v>230</v>
      </c>
      <c r="EZ25" s="47"/>
      <c r="FA25" s="240">
        <f t="shared" si="101"/>
        <v>47515</v>
      </c>
      <c r="FB25" s="241">
        <f t="shared" si="28"/>
        <v>27000</v>
      </c>
      <c r="FC25" s="238" t="str">
        <f t="shared" si="102"/>
        <v>ТО2</v>
      </c>
      <c r="FD25" s="242" t="str">
        <f t="shared" si="29"/>
        <v>ПТО</v>
      </c>
      <c r="FE25" s="263" t="str">
        <f t="shared" si="103"/>
        <v>ТО2</v>
      </c>
      <c r="FF25" s="47" t="str">
        <f t="shared" si="104"/>
        <v/>
      </c>
      <c r="FG25" s="47" t="str">
        <f t="shared" si="105"/>
        <v/>
      </c>
      <c r="FH25" s="47" t="str">
        <f t="shared" si="106"/>
        <v/>
      </c>
      <c r="FI25" s="239" t="s">
        <v>230</v>
      </c>
      <c r="FJ25" s="239" t="s">
        <v>230</v>
      </c>
      <c r="FK25" s="239" t="s">
        <v>230</v>
      </c>
      <c r="FL25" s="239" t="s">
        <v>230</v>
      </c>
      <c r="FM25" s="47"/>
      <c r="FN25" s="45">
        <f t="shared" si="107"/>
        <v>27000</v>
      </c>
      <c r="FO25" s="46">
        <f t="shared" si="30"/>
        <v>27000</v>
      </c>
      <c r="FP25" s="238" t="str">
        <f t="shared" si="112"/>
        <v>ПМ</v>
      </c>
      <c r="FQ25" s="47" t="str">
        <f t="shared" si="31"/>
        <v>ПМ</v>
      </c>
      <c r="FR25" s="263" t="str">
        <f t="shared" si="108"/>
        <v/>
      </c>
      <c r="FS25" s="47" t="str">
        <f t="shared" si="109"/>
        <v/>
      </c>
      <c r="FT25" s="47" t="str">
        <f t="shared" si="110"/>
        <v/>
      </c>
      <c r="FU25" s="47" t="str">
        <f t="shared" si="111"/>
        <v/>
      </c>
      <c r="FV25" s="239" t="s">
        <v>230</v>
      </c>
      <c r="FW25" s="239" t="s">
        <v>230</v>
      </c>
      <c r="FX25" s="239" t="s">
        <v>230</v>
      </c>
      <c r="FY25" s="239" t="s">
        <v>230</v>
      </c>
      <c r="FZ25" s="47"/>
    </row>
    <row r="26" spans="1:182" s="48" customFormat="1" ht="16.5" customHeight="1" x14ac:dyDescent="0.25">
      <c r="A26" s="45">
        <f t="shared" si="32"/>
        <v>28500</v>
      </c>
      <c r="B26" s="46">
        <f t="shared" si="0"/>
        <v>72222</v>
      </c>
      <c r="C26" s="238" t="str">
        <f t="shared" si="33"/>
        <v>ТО1</v>
      </c>
      <c r="D26" s="47" t="str">
        <f t="shared" si="1"/>
        <v>ПТО</v>
      </c>
      <c r="E26" s="263" t="str">
        <f t="shared" si="34"/>
        <v>ТО1</v>
      </c>
      <c r="F26" s="47" t="str">
        <f t="shared" si="35"/>
        <v/>
      </c>
      <c r="G26" s="47" t="str">
        <f t="shared" si="36"/>
        <v/>
      </c>
      <c r="H26" s="47" t="str">
        <f t="shared" si="37"/>
        <v/>
      </c>
      <c r="I26" s="239" t="s">
        <v>230</v>
      </c>
      <c r="J26" s="239" t="s">
        <v>230</v>
      </c>
      <c r="K26" s="239" t="s">
        <v>230</v>
      </c>
      <c r="L26" s="239" t="s">
        <v>230</v>
      </c>
      <c r="M26" s="47" t="str">
        <f t="shared" si="38"/>
        <v/>
      </c>
      <c r="N26" s="45">
        <f t="shared" si="39"/>
        <v>78500</v>
      </c>
      <c r="O26" s="46">
        <f t="shared" si="2"/>
        <v>93422</v>
      </c>
      <c r="P26" s="238" t="str">
        <f t="shared" si="40"/>
        <v>ПМ</v>
      </c>
      <c r="Q26" s="47" t="str">
        <f t="shared" si="41"/>
        <v>ПМ</v>
      </c>
      <c r="R26" s="263" t="str">
        <f t="shared" si="3"/>
        <v/>
      </c>
      <c r="S26" s="47" t="str">
        <f t="shared" si="42"/>
        <v/>
      </c>
      <c r="T26" s="47" t="str">
        <f t="shared" si="43"/>
        <v/>
      </c>
      <c r="U26" s="47" t="str">
        <f t="shared" si="44"/>
        <v/>
      </c>
      <c r="V26" s="239" t="s">
        <v>230</v>
      </c>
      <c r="W26" s="239" t="s">
        <v>230</v>
      </c>
      <c r="X26" s="239" t="s">
        <v>230</v>
      </c>
      <c r="Y26" s="239" t="s">
        <v>230</v>
      </c>
      <c r="Z26" s="47"/>
      <c r="AA26" s="45">
        <f t="shared" si="45"/>
        <v>53500</v>
      </c>
      <c r="AB26" s="46">
        <f t="shared" si="4"/>
        <v>78602</v>
      </c>
      <c r="AC26" s="238" t="str">
        <f t="shared" si="46"/>
        <v>ПМ</v>
      </c>
      <c r="AD26" s="47" t="str">
        <f t="shared" si="5"/>
        <v>ПМ</v>
      </c>
      <c r="AE26" s="263" t="str">
        <f t="shared" si="6"/>
        <v/>
      </c>
      <c r="AF26" s="47" t="str">
        <f t="shared" si="47"/>
        <v/>
      </c>
      <c r="AG26" s="47" t="str">
        <f t="shared" si="48"/>
        <v/>
      </c>
      <c r="AH26" s="47" t="str">
        <f t="shared" si="49"/>
        <v/>
      </c>
      <c r="AI26" s="239" t="s">
        <v>230</v>
      </c>
      <c r="AJ26" s="239" t="s">
        <v>230</v>
      </c>
      <c r="AK26" s="239" t="s">
        <v>230</v>
      </c>
      <c r="AL26" s="239" t="s">
        <v>230</v>
      </c>
      <c r="AM26" s="47"/>
      <c r="AN26" s="45">
        <f t="shared" si="50"/>
        <v>53500</v>
      </c>
      <c r="AO26" s="46">
        <f t="shared" si="7"/>
        <v>81800</v>
      </c>
      <c r="AP26" s="238" t="str">
        <f t="shared" si="51"/>
        <v>ПМ</v>
      </c>
      <c r="AQ26" s="47" t="str">
        <f t="shared" si="8"/>
        <v>ПМ</v>
      </c>
      <c r="AR26" s="263" t="str">
        <f t="shared" si="9"/>
        <v/>
      </c>
      <c r="AS26" s="47" t="str">
        <f t="shared" si="52"/>
        <v/>
      </c>
      <c r="AT26" s="47" t="str">
        <f t="shared" si="53"/>
        <v/>
      </c>
      <c r="AU26" s="47" t="str">
        <f t="shared" si="54"/>
        <v/>
      </c>
      <c r="AV26" s="239" t="s">
        <v>230</v>
      </c>
      <c r="AW26" s="239" t="s">
        <v>230</v>
      </c>
      <c r="AX26" s="239" t="s">
        <v>230</v>
      </c>
      <c r="AY26" s="239" t="s">
        <v>230</v>
      </c>
      <c r="AZ26" s="47"/>
      <c r="BA26" s="240">
        <f t="shared" si="55"/>
        <v>65601</v>
      </c>
      <c r="BB26" s="241">
        <f t="shared" si="10"/>
        <v>63880</v>
      </c>
      <c r="BC26" s="238" t="str">
        <f t="shared" si="56"/>
        <v>ПМ</v>
      </c>
      <c r="BD26" s="242" t="str">
        <f t="shared" si="11"/>
        <v>ПМ</v>
      </c>
      <c r="BE26" s="263" t="str">
        <f t="shared" si="12"/>
        <v/>
      </c>
      <c r="BF26" s="47" t="str">
        <f t="shared" si="57"/>
        <v/>
      </c>
      <c r="BG26" s="47" t="str">
        <f t="shared" si="58"/>
        <v/>
      </c>
      <c r="BH26" s="47" t="str">
        <f t="shared" si="59"/>
        <v/>
      </c>
      <c r="BI26" s="239" t="s">
        <v>230</v>
      </c>
      <c r="BJ26" s="239" t="s">
        <v>230</v>
      </c>
      <c r="BK26" s="239" t="s">
        <v>230</v>
      </c>
      <c r="BL26" s="239" t="s">
        <v>230</v>
      </c>
      <c r="BM26" s="47"/>
      <c r="BN26" s="45">
        <f t="shared" si="60"/>
        <v>28500</v>
      </c>
      <c r="BO26" s="46">
        <f t="shared" si="13"/>
        <v>53482</v>
      </c>
      <c r="BP26" s="238" t="str">
        <f t="shared" si="61"/>
        <v>ТО1</v>
      </c>
      <c r="BQ26" s="47" t="str">
        <f t="shared" si="14"/>
        <v>ПТО</v>
      </c>
      <c r="BR26" s="263" t="str">
        <f t="shared" si="15"/>
        <v>ТО1</v>
      </c>
      <c r="BS26" s="47" t="str">
        <f t="shared" si="62"/>
        <v/>
      </c>
      <c r="BT26" s="47" t="str">
        <f t="shared" si="63"/>
        <v/>
      </c>
      <c r="BU26" s="47" t="str">
        <f t="shared" si="64"/>
        <v/>
      </c>
      <c r="BV26" s="239" t="s">
        <v>230</v>
      </c>
      <c r="BW26" s="239" t="s">
        <v>230</v>
      </c>
      <c r="BX26" s="239" t="s">
        <v>230</v>
      </c>
      <c r="BY26" s="239" t="s">
        <v>230</v>
      </c>
      <c r="BZ26" s="47"/>
      <c r="CA26" s="45">
        <f t="shared" si="65"/>
        <v>28500</v>
      </c>
      <c r="CB26" s="46">
        <f t="shared" si="16"/>
        <v>49015</v>
      </c>
      <c r="CC26" s="238" t="str">
        <f t="shared" si="66"/>
        <v>ТО1</v>
      </c>
      <c r="CD26" s="47" t="str">
        <f t="shared" si="17"/>
        <v>ПТО</v>
      </c>
      <c r="CE26" s="362" t="str">
        <f t="shared" si="18"/>
        <v>ТО1</v>
      </c>
      <c r="CF26" s="47" t="str">
        <f t="shared" si="67"/>
        <v/>
      </c>
      <c r="CG26" s="47" t="str">
        <f t="shared" si="68"/>
        <v/>
      </c>
      <c r="CH26" s="47" t="str">
        <f t="shared" si="69"/>
        <v/>
      </c>
      <c r="CI26" s="239" t="s">
        <v>230</v>
      </c>
      <c r="CJ26" s="239" t="s">
        <v>230</v>
      </c>
      <c r="CK26" s="239" t="s">
        <v>230</v>
      </c>
      <c r="CL26" s="239" t="s">
        <v>230</v>
      </c>
      <c r="CM26" s="47"/>
      <c r="CN26" s="45">
        <f t="shared" si="70"/>
        <v>78500</v>
      </c>
      <c r="CO26" s="46">
        <f t="shared" si="19"/>
        <v>53951</v>
      </c>
      <c r="CP26" s="238" t="str">
        <f t="shared" si="71"/>
        <v>ПМ</v>
      </c>
      <c r="CQ26" s="47" t="str">
        <f t="shared" si="72"/>
        <v>ПМ</v>
      </c>
      <c r="CR26" s="263" t="str">
        <f t="shared" si="20"/>
        <v/>
      </c>
      <c r="CS26" s="47" t="str">
        <f t="shared" si="73"/>
        <v/>
      </c>
      <c r="CT26" s="47" t="str">
        <f t="shared" si="74"/>
        <v/>
      </c>
      <c r="CU26" s="47" t="str">
        <f t="shared" si="75"/>
        <v/>
      </c>
      <c r="CV26" s="239" t="s">
        <v>230</v>
      </c>
      <c r="CW26" s="239" t="s">
        <v>230</v>
      </c>
      <c r="CX26" s="239" t="s">
        <v>230</v>
      </c>
      <c r="CY26" s="239" t="s">
        <v>230</v>
      </c>
      <c r="CZ26" s="47"/>
      <c r="DA26" s="45">
        <f t="shared" si="76"/>
        <v>28500</v>
      </c>
      <c r="DB26" s="46">
        <f t="shared" si="21"/>
        <v>28500</v>
      </c>
      <c r="DC26" s="238" t="str">
        <f t="shared" si="77"/>
        <v>ТО2</v>
      </c>
      <c r="DD26" s="47" t="str">
        <f t="shared" si="22"/>
        <v>ПТО</v>
      </c>
      <c r="DE26" s="263" t="str">
        <f t="shared" si="78"/>
        <v>ТО2</v>
      </c>
      <c r="DF26" s="47" t="str">
        <f t="shared" si="79"/>
        <v/>
      </c>
      <c r="DG26" s="47" t="str">
        <f t="shared" si="80"/>
        <v/>
      </c>
      <c r="DH26" s="47" t="str">
        <f t="shared" si="81"/>
        <v/>
      </c>
      <c r="DI26" s="239" t="s">
        <v>230</v>
      </c>
      <c r="DJ26" s="239" t="s">
        <v>230</v>
      </c>
      <c r="DK26" s="239" t="s">
        <v>230</v>
      </c>
      <c r="DL26" s="239" t="s">
        <v>230</v>
      </c>
      <c r="DM26" s="47"/>
      <c r="DN26" s="45">
        <f t="shared" si="82"/>
        <v>28500</v>
      </c>
      <c r="DO26" s="46">
        <f t="shared" si="23"/>
        <v>28500</v>
      </c>
      <c r="DP26" s="238" t="str">
        <f t="shared" si="83"/>
        <v>ТО2</v>
      </c>
      <c r="DQ26" s="47" t="str">
        <f t="shared" si="24"/>
        <v>ПТО</v>
      </c>
      <c r="DR26" s="263" t="str">
        <f t="shared" si="84"/>
        <v>ТО2</v>
      </c>
      <c r="DS26" s="47" t="str">
        <f t="shared" si="85"/>
        <v/>
      </c>
      <c r="DT26" s="47" t="str">
        <f t="shared" si="86"/>
        <v/>
      </c>
      <c r="DU26" s="47" t="str">
        <f t="shared" si="87"/>
        <v/>
      </c>
      <c r="DV26" s="239" t="s">
        <v>230</v>
      </c>
      <c r="DW26" s="239" t="s">
        <v>230</v>
      </c>
      <c r="DX26" s="239" t="s">
        <v>230</v>
      </c>
      <c r="DY26" s="239" t="s">
        <v>230</v>
      </c>
      <c r="DZ26" s="47"/>
      <c r="EA26" s="45">
        <f t="shared" si="88"/>
        <v>28500</v>
      </c>
      <c r="EB26" s="46">
        <f t="shared" si="25"/>
        <v>28500</v>
      </c>
      <c r="EC26" s="238" t="str">
        <f t="shared" si="89"/>
        <v>ТО2</v>
      </c>
      <c r="ED26" s="47" t="str">
        <f t="shared" si="26"/>
        <v>ПТО</v>
      </c>
      <c r="EE26" s="263" t="str">
        <f t="shared" si="90"/>
        <v>ТО2</v>
      </c>
      <c r="EF26" s="47" t="str">
        <f t="shared" si="91"/>
        <v/>
      </c>
      <c r="EG26" s="47" t="str">
        <f t="shared" si="92"/>
        <v/>
      </c>
      <c r="EH26" s="47" t="str">
        <f t="shared" si="93"/>
        <v/>
      </c>
      <c r="EI26" s="239" t="s">
        <v>230</v>
      </c>
      <c r="EJ26" s="239" t="s">
        <v>230</v>
      </c>
      <c r="EK26" s="239" t="s">
        <v>230</v>
      </c>
      <c r="EL26" s="239" t="s">
        <v>230</v>
      </c>
      <c r="EM26" s="47"/>
      <c r="EN26" s="45">
        <f t="shared" si="94"/>
        <v>53500</v>
      </c>
      <c r="EO26" s="46">
        <f t="shared" si="27"/>
        <v>28500</v>
      </c>
      <c r="EP26" s="238" t="str">
        <f t="shared" si="95"/>
        <v>ПМ</v>
      </c>
      <c r="EQ26" s="47" t="str">
        <f t="shared" si="96"/>
        <v>ПМ</v>
      </c>
      <c r="ER26" s="263" t="str">
        <f t="shared" si="97"/>
        <v/>
      </c>
      <c r="ES26" s="47" t="str">
        <f t="shared" si="98"/>
        <v/>
      </c>
      <c r="ET26" s="47" t="str">
        <f t="shared" si="99"/>
        <v/>
      </c>
      <c r="EU26" s="47" t="str">
        <f t="shared" si="100"/>
        <v/>
      </c>
      <c r="EV26" s="239" t="s">
        <v>230</v>
      </c>
      <c r="EW26" s="239" t="s">
        <v>230</v>
      </c>
      <c r="EX26" s="239" t="s">
        <v>230</v>
      </c>
      <c r="EY26" s="239" t="s">
        <v>230</v>
      </c>
      <c r="EZ26" s="47"/>
      <c r="FA26" s="240">
        <f t="shared" si="101"/>
        <v>49015</v>
      </c>
      <c r="FB26" s="241">
        <f t="shared" si="28"/>
        <v>28500</v>
      </c>
      <c r="FC26" s="238" t="str">
        <f t="shared" si="102"/>
        <v>ПМ</v>
      </c>
      <c r="FD26" s="242" t="str">
        <f t="shared" si="29"/>
        <v>ПМ</v>
      </c>
      <c r="FE26" s="263" t="str">
        <f t="shared" si="103"/>
        <v/>
      </c>
      <c r="FF26" s="47" t="str">
        <f t="shared" si="104"/>
        <v/>
      </c>
      <c r="FG26" s="47" t="str">
        <f t="shared" si="105"/>
        <v/>
      </c>
      <c r="FH26" s="47" t="str">
        <f t="shared" si="106"/>
        <v/>
      </c>
      <c r="FI26" s="239" t="s">
        <v>230</v>
      </c>
      <c r="FJ26" s="239" t="s">
        <v>230</v>
      </c>
      <c r="FK26" s="239" t="s">
        <v>230</v>
      </c>
      <c r="FL26" s="239" t="s">
        <v>230</v>
      </c>
      <c r="FM26" s="47"/>
      <c r="FN26" s="45">
        <f t="shared" si="107"/>
        <v>28500</v>
      </c>
      <c r="FO26" s="46">
        <f t="shared" si="30"/>
        <v>28500</v>
      </c>
      <c r="FP26" s="238" t="str">
        <f t="shared" si="112"/>
        <v>ТО2</v>
      </c>
      <c r="FQ26" s="47" t="str">
        <f t="shared" si="31"/>
        <v>ПТО</v>
      </c>
      <c r="FR26" s="263" t="str">
        <f t="shared" si="108"/>
        <v>ТО2</v>
      </c>
      <c r="FS26" s="47" t="str">
        <f t="shared" si="109"/>
        <v/>
      </c>
      <c r="FT26" s="47" t="str">
        <f t="shared" si="110"/>
        <v/>
      </c>
      <c r="FU26" s="47" t="str">
        <f t="shared" si="111"/>
        <v/>
      </c>
      <c r="FV26" s="239" t="s">
        <v>230</v>
      </c>
      <c r="FW26" s="239" t="s">
        <v>230</v>
      </c>
      <c r="FX26" s="239" t="s">
        <v>230</v>
      </c>
      <c r="FY26" s="239" t="s">
        <v>230</v>
      </c>
      <c r="FZ26" s="47"/>
    </row>
    <row r="27" spans="1:182" s="48" customFormat="1" ht="16.5" customHeight="1" x14ac:dyDescent="0.25">
      <c r="A27" s="45">
        <f t="shared" si="32"/>
        <v>30000</v>
      </c>
      <c r="B27" s="46">
        <f t="shared" si="0"/>
        <v>73722</v>
      </c>
      <c r="C27" s="238" t="str">
        <f t="shared" si="33"/>
        <v>ГТД</v>
      </c>
      <c r="D27" s="47" t="str">
        <f t="shared" si="1"/>
        <v>ГТД</v>
      </c>
      <c r="E27" s="263" t="str">
        <f t="shared" si="34"/>
        <v>ТО1</v>
      </c>
      <c r="F27" s="47" t="str">
        <f t="shared" si="35"/>
        <v/>
      </c>
      <c r="G27" s="47" t="str">
        <f t="shared" si="36"/>
        <v/>
      </c>
      <c r="H27" s="47" t="str">
        <f t="shared" si="37"/>
        <v/>
      </c>
      <c r="I27" s="239" t="s">
        <v>230</v>
      </c>
      <c r="J27" s="239" t="s">
        <v>230</v>
      </c>
      <c r="K27" s="239" t="s">
        <v>230</v>
      </c>
      <c r="L27" s="239" t="s">
        <v>230</v>
      </c>
      <c r="M27" s="47" t="str">
        <f t="shared" si="38"/>
        <v/>
      </c>
      <c r="N27" s="45">
        <f t="shared" si="39"/>
        <v>80000</v>
      </c>
      <c r="O27" s="46">
        <f t="shared" si="2"/>
        <v>94922</v>
      </c>
      <c r="P27" s="238" t="str">
        <f t="shared" si="40"/>
        <v>ГТД/ДС/ГК</v>
      </c>
      <c r="Q27" s="47" t="str">
        <f t="shared" si="41"/>
        <v>ГТД</v>
      </c>
      <c r="R27" s="263" t="str">
        <f t="shared" si="3"/>
        <v>ТО1</v>
      </c>
      <c r="S27" s="47" t="str">
        <f t="shared" si="42"/>
        <v>ДС</v>
      </c>
      <c r="T27" s="47" t="str">
        <f t="shared" si="43"/>
        <v>ГК</v>
      </c>
      <c r="U27" s="47" t="str">
        <f t="shared" si="44"/>
        <v/>
      </c>
      <c r="V27" s="239" t="s">
        <v>230</v>
      </c>
      <c r="W27" s="239" t="s">
        <v>230</v>
      </c>
      <c r="X27" s="239" t="s">
        <v>230</v>
      </c>
      <c r="Y27" s="239" t="s">
        <v>230</v>
      </c>
      <c r="Z27" s="47"/>
      <c r="AA27" s="45">
        <f t="shared" si="45"/>
        <v>55000</v>
      </c>
      <c r="AB27" s="46">
        <f t="shared" si="4"/>
        <v>80102</v>
      </c>
      <c r="AC27" s="238" t="str">
        <f t="shared" si="46"/>
        <v>ГТД</v>
      </c>
      <c r="AD27" s="47" t="str">
        <f t="shared" si="5"/>
        <v>ГТД</v>
      </c>
      <c r="AE27" s="263" t="str">
        <f t="shared" si="6"/>
        <v>ТО2</v>
      </c>
      <c r="AF27" s="47" t="str">
        <f t="shared" si="47"/>
        <v/>
      </c>
      <c r="AG27" s="47" t="str">
        <f t="shared" si="48"/>
        <v/>
      </c>
      <c r="AH27" s="47" t="str">
        <f t="shared" si="49"/>
        <v/>
      </c>
      <c r="AI27" s="239" t="s">
        <v>230</v>
      </c>
      <c r="AJ27" s="239" t="s">
        <v>230</v>
      </c>
      <c r="AK27" s="239" t="s">
        <v>230</v>
      </c>
      <c r="AL27" s="239" t="s">
        <v>230</v>
      </c>
      <c r="AM27" s="47"/>
      <c r="AN27" s="45">
        <f t="shared" si="50"/>
        <v>55000</v>
      </c>
      <c r="AO27" s="46">
        <f t="shared" si="7"/>
        <v>83300</v>
      </c>
      <c r="AP27" s="238" t="str">
        <f t="shared" si="51"/>
        <v>ГТД</v>
      </c>
      <c r="AQ27" s="47" t="str">
        <f t="shared" si="8"/>
        <v>ГТД</v>
      </c>
      <c r="AR27" s="263" t="str">
        <f t="shared" si="9"/>
        <v>ТО1</v>
      </c>
      <c r="AS27" s="47" t="str">
        <f t="shared" si="52"/>
        <v/>
      </c>
      <c r="AT27" s="47" t="str">
        <f t="shared" si="53"/>
        <v/>
      </c>
      <c r="AU27" s="47" t="str">
        <f t="shared" si="54"/>
        <v/>
      </c>
      <c r="AV27" s="239" t="s">
        <v>230</v>
      </c>
      <c r="AW27" s="239" t="s">
        <v>230</v>
      </c>
      <c r="AX27" s="239" t="s">
        <v>230</v>
      </c>
      <c r="AY27" s="239" t="s">
        <v>230</v>
      </c>
      <c r="AZ27" s="47"/>
      <c r="BA27" s="240">
        <f t="shared" si="55"/>
        <v>67101</v>
      </c>
      <c r="BB27" s="241">
        <f t="shared" si="10"/>
        <v>65380</v>
      </c>
      <c r="BC27" s="238" t="str">
        <f t="shared" si="56"/>
        <v>ГТД</v>
      </c>
      <c r="BD27" s="242" t="str">
        <f t="shared" si="11"/>
        <v>ГТД</v>
      </c>
      <c r="BE27" s="263" t="str">
        <f t="shared" si="12"/>
        <v>СР</v>
      </c>
      <c r="BF27" s="47" t="str">
        <f t="shared" si="57"/>
        <v/>
      </c>
      <c r="BG27" s="47" t="str">
        <f t="shared" si="58"/>
        <v/>
      </c>
      <c r="BH27" s="47" t="str">
        <f t="shared" si="59"/>
        <v/>
      </c>
      <c r="BI27" s="239" t="s">
        <v>230</v>
      </c>
      <c r="BJ27" s="239" t="s">
        <v>230</v>
      </c>
      <c r="BK27" s="239" t="s">
        <v>230</v>
      </c>
      <c r="BL27" s="239" t="s">
        <v>230</v>
      </c>
      <c r="BM27" s="47"/>
      <c r="BN27" s="45">
        <f t="shared" si="60"/>
        <v>30000</v>
      </c>
      <c r="BO27" s="46">
        <f t="shared" si="13"/>
        <v>54982</v>
      </c>
      <c r="BP27" s="238" t="str">
        <f t="shared" si="61"/>
        <v>ГТД</v>
      </c>
      <c r="BQ27" s="47" t="str">
        <f t="shared" si="14"/>
        <v>ГТД</v>
      </c>
      <c r="BR27" s="263" t="str">
        <f t="shared" si="15"/>
        <v>ТО1</v>
      </c>
      <c r="BS27" s="47" t="str">
        <f t="shared" si="62"/>
        <v/>
      </c>
      <c r="BT27" s="47" t="str">
        <f t="shared" si="63"/>
        <v/>
      </c>
      <c r="BU27" s="47" t="str">
        <f t="shared" si="64"/>
        <v/>
      </c>
      <c r="BV27" s="239" t="s">
        <v>230</v>
      </c>
      <c r="BW27" s="239" t="s">
        <v>230</v>
      </c>
      <c r="BX27" s="239" t="s">
        <v>230</v>
      </c>
      <c r="BY27" s="239" t="s">
        <v>230</v>
      </c>
      <c r="BZ27" s="47"/>
      <c r="CA27" s="45">
        <f t="shared" si="65"/>
        <v>30000</v>
      </c>
      <c r="CB27" s="46">
        <f t="shared" si="16"/>
        <v>50515</v>
      </c>
      <c r="CC27" s="238" t="str">
        <f t="shared" si="66"/>
        <v>ГТД</v>
      </c>
      <c r="CD27" s="47" t="str">
        <f t="shared" si="17"/>
        <v>ГТД</v>
      </c>
      <c r="CE27" s="362" t="str">
        <f t="shared" si="18"/>
        <v>КР</v>
      </c>
      <c r="CF27" s="47" t="str">
        <f t="shared" si="67"/>
        <v/>
      </c>
      <c r="CG27" s="47" t="str">
        <f t="shared" si="68"/>
        <v/>
      </c>
      <c r="CH27" s="47" t="str">
        <f t="shared" si="69"/>
        <v/>
      </c>
      <c r="CI27" s="239" t="s">
        <v>230</v>
      </c>
      <c r="CJ27" s="239" t="s">
        <v>230</v>
      </c>
      <c r="CK27" s="239" t="s">
        <v>230</v>
      </c>
      <c r="CL27" s="239" t="s">
        <v>230</v>
      </c>
      <c r="CM27" s="47"/>
      <c r="CN27" s="45">
        <f t="shared" si="70"/>
        <v>80000</v>
      </c>
      <c r="CO27" s="46">
        <f t="shared" si="19"/>
        <v>55451</v>
      </c>
      <c r="CP27" s="238" t="str">
        <f t="shared" si="71"/>
        <v>ГТД</v>
      </c>
      <c r="CQ27" s="47" t="str">
        <f t="shared" si="72"/>
        <v>ГТД</v>
      </c>
      <c r="CR27" s="263" t="str">
        <f t="shared" si="20"/>
        <v>ТО2</v>
      </c>
      <c r="CS27" s="47" t="str">
        <f t="shared" si="73"/>
        <v/>
      </c>
      <c r="CT27" s="47" t="str">
        <f t="shared" si="74"/>
        <v/>
      </c>
      <c r="CU27" s="47" t="str">
        <f t="shared" si="75"/>
        <v/>
      </c>
      <c r="CV27" s="239" t="s">
        <v>230</v>
      </c>
      <c r="CW27" s="239" t="s">
        <v>230</v>
      </c>
      <c r="CX27" s="239" t="s">
        <v>230</v>
      </c>
      <c r="CY27" s="239" t="s">
        <v>230</v>
      </c>
      <c r="CZ27" s="47"/>
      <c r="DA27" s="45">
        <f t="shared" si="76"/>
        <v>30000</v>
      </c>
      <c r="DB27" s="46">
        <f t="shared" si="21"/>
        <v>30000</v>
      </c>
      <c r="DC27" s="238" t="str">
        <f t="shared" si="77"/>
        <v>ГТД/ДС/ГК</v>
      </c>
      <c r="DD27" s="47" t="str">
        <f t="shared" si="22"/>
        <v>ГТД</v>
      </c>
      <c r="DE27" s="263" t="str">
        <f t="shared" si="78"/>
        <v>КР</v>
      </c>
      <c r="DF27" s="47" t="str">
        <f t="shared" si="79"/>
        <v>ДС</v>
      </c>
      <c r="DG27" s="47" t="str">
        <f t="shared" si="80"/>
        <v>ГК</v>
      </c>
      <c r="DH27" s="47" t="str">
        <f t="shared" si="81"/>
        <v/>
      </c>
      <c r="DI27" s="239" t="s">
        <v>230</v>
      </c>
      <c r="DJ27" s="239" t="s">
        <v>230</v>
      </c>
      <c r="DK27" s="239" t="s">
        <v>230</v>
      </c>
      <c r="DL27" s="239" t="s">
        <v>230</v>
      </c>
      <c r="DM27" s="47"/>
      <c r="DN27" s="45">
        <f t="shared" si="82"/>
        <v>30000</v>
      </c>
      <c r="DO27" s="46">
        <f t="shared" si="23"/>
        <v>30000</v>
      </c>
      <c r="DP27" s="238" t="str">
        <f t="shared" si="83"/>
        <v>ГТД/ДС/ГК</v>
      </c>
      <c r="DQ27" s="47" t="str">
        <f t="shared" si="24"/>
        <v>ГТД</v>
      </c>
      <c r="DR27" s="263" t="str">
        <f t="shared" si="84"/>
        <v>КР</v>
      </c>
      <c r="DS27" s="47" t="str">
        <f t="shared" si="85"/>
        <v>ДС</v>
      </c>
      <c r="DT27" s="47" t="str">
        <f t="shared" si="86"/>
        <v>ГК</v>
      </c>
      <c r="DU27" s="47" t="str">
        <f t="shared" si="87"/>
        <v/>
      </c>
      <c r="DV27" s="239" t="s">
        <v>230</v>
      </c>
      <c r="DW27" s="239" t="s">
        <v>230</v>
      </c>
      <c r="DX27" s="239" t="s">
        <v>230</v>
      </c>
      <c r="DY27" s="239" t="s">
        <v>230</v>
      </c>
      <c r="DZ27" s="47"/>
      <c r="EA27" s="45">
        <f t="shared" si="88"/>
        <v>30000</v>
      </c>
      <c r="EB27" s="46">
        <f t="shared" si="25"/>
        <v>30000</v>
      </c>
      <c r="EC27" s="238" t="str">
        <f t="shared" si="89"/>
        <v>ГТД/ДС/ГК</v>
      </c>
      <c r="ED27" s="47" t="str">
        <f t="shared" si="26"/>
        <v>ГТД</v>
      </c>
      <c r="EE27" s="263" t="str">
        <f t="shared" si="90"/>
        <v>КР</v>
      </c>
      <c r="EF27" s="47" t="str">
        <f t="shared" si="91"/>
        <v>ДС</v>
      </c>
      <c r="EG27" s="47" t="str">
        <f t="shared" si="92"/>
        <v>ГК</v>
      </c>
      <c r="EH27" s="47" t="str">
        <f t="shared" si="93"/>
        <v/>
      </c>
      <c r="EI27" s="239" t="s">
        <v>230</v>
      </c>
      <c r="EJ27" s="239" t="s">
        <v>230</v>
      </c>
      <c r="EK27" s="239" t="s">
        <v>230</v>
      </c>
      <c r="EL27" s="239" t="s">
        <v>230</v>
      </c>
      <c r="EM27" s="47"/>
      <c r="EN27" s="45">
        <f t="shared" si="94"/>
        <v>55000</v>
      </c>
      <c r="EO27" s="46">
        <f t="shared" si="27"/>
        <v>30000</v>
      </c>
      <c r="EP27" s="238" t="str">
        <f t="shared" si="95"/>
        <v>ГТД/ДС/ГК</v>
      </c>
      <c r="EQ27" s="47" t="str">
        <f t="shared" si="96"/>
        <v>ГТД</v>
      </c>
      <c r="ER27" s="263" t="str">
        <f t="shared" si="97"/>
        <v>КР</v>
      </c>
      <c r="ES27" s="47" t="str">
        <f t="shared" si="98"/>
        <v>ДС</v>
      </c>
      <c r="ET27" s="47" t="str">
        <f t="shared" si="99"/>
        <v>ГК</v>
      </c>
      <c r="EU27" s="47" t="str">
        <f t="shared" si="100"/>
        <v/>
      </c>
      <c r="EV27" s="239" t="s">
        <v>230</v>
      </c>
      <c r="EW27" s="239" t="s">
        <v>230</v>
      </c>
      <c r="EX27" s="239" t="s">
        <v>230</v>
      </c>
      <c r="EY27" s="239" t="s">
        <v>230</v>
      </c>
      <c r="EZ27" s="47"/>
      <c r="FA27" s="240">
        <f t="shared" si="101"/>
        <v>50515</v>
      </c>
      <c r="FB27" s="241">
        <f t="shared" si="28"/>
        <v>30000</v>
      </c>
      <c r="FC27" s="238" t="str">
        <f t="shared" si="102"/>
        <v>ГТД/ДС/ГК</v>
      </c>
      <c r="FD27" s="242" t="str">
        <f t="shared" si="29"/>
        <v>ГТД</v>
      </c>
      <c r="FE27" s="263" t="str">
        <f t="shared" si="103"/>
        <v>КР</v>
      </c>
      <c r="FF27" s="47" t="str">
        <f t="shared" si="104"/>
        <v>ДС</v>
      </c>
      <c r="FG27" s="47" t="str">
        <f t="shared" si="105"/>
        <v>ГК</v>
      </c>
      <c r="FH27" s="47" t="str">
        <f t="shared" si="106"/>
        <v/>
      </c>
      <c r="FI27" s="239" t="s">
        <v>230</v>
      </c>
      <c r="FJ27" s="239" t="s">
        <v>230</v>
      </c>
      <c r="FK27" s="239" t="s">
        <v>230</v>
      </c>
      <c r="FL27" s="239" t="s">
        <v>230</v>
      </c>
      <c r="FM27" s="47"/>
      <c r="FN27" s="45">
        <f t="shared" si="107"/>
        <v>30000</v>
      </c>
      <c r="FO27" s="46">
        <f t="shared" si="30"/>
        <v>30000</v>
      </c>
      <c r="FP27" s="238" t="str">
        <f t="shared" si="112"/>
        <v>ГТД/ДС/ГК</v>
      </c>
      <c r="FQ27" s="47" t="str">
        <f t="shared" si="31"/>
        <v>ГТД</v>
      </c>
      <c r="FR27" s="263" t="str">
        <f t="shared" si="108"/>
        <v>КР</v>
      </c>
      <c r="FS27" s="47" t="str">
        <f t="shared" si="109"/>
        <v>ДС</v>
      </c>
      <c r="FT27" s="47" t="str">
        <f t="shared" si="110"/>
        <v>ГК</v>
      </c>
      <c r="FU27" s="47" t="str">
        <f t="shared" si="111"/>
        <v/>
      </c>
      <c r="FV27" s="239" t="s">
        <v>230</v>
      </c>
      <c r="FW27" s="239" t="s">
        <v>230</v>
      </c>
      <c r="FX27" s="239" t="s">
        <v>230</v>
      </c>
      <c r="FY27" s="239" t="s">
        <v>230</v>
      </c>
      <c r="FZ27" s="47"/>
    </row>
    <row r="28" spans="1:182" s="48" customFormat="1" ht="16.5" customHeight="1" x14ac:dyDescent="0.25">
      <c r="A28" s="45">
        <f t="shared" si="32"/>
        <v>31500</v>
      </c>
      <c r="B28" s="46">
        <f t="shared" si="0"/>
        <v>75222</v>
      </c>
      <c r="C28" s="238" t="str">
        <f t="shared" si="33"/>
        <v>ПМ</v>
      </c>
      <c r="D28" s="47" t="str">
        <f t="shared" si="1"/>
        <v>ПМ</v>
      </c>
      <c r="E28" s="263" t="str">
        <f t="shared" si="34"/>
        <v/>
      </c>
      <c r="F28" s="47" t="str">
        <f t="shared" si="35"/>
        <v/>
      </c>
      <c r="G28" s="47" t="str">
        <f t="shared" si="36"/>
        <v/>
      </c>
      <c r="H28" s="47" t="str">
        <f t="shared" si="37"/>
        <v/>
      </c>
      <c r="I28" s="239" t="s">
        <v>230</v>
      </c>
      <c r="J28" s="239" t="s">
        <v>230</v>
      </c>
      <c r="K28" s="239" t="s">
        <v>230</v>
      </c>
      <c r="L28" s="239" t="s">
        <v>230</v>
      </c>
      <c r="M28" s="47" t="str">
        <f t="shared" si="38"/>
        <v/>
      </c>
      <c r="N28" s="45">
        <f t="shared" si="39"/>
        <v>81500</v>
      </c>
      <c r="O28" s="46">
        <f t="shared" si="2"/>
        <v>96422</v>
      </c>
      <c r="P28" s="238" t="str">
        <f t="shared" si="40"/>
        <v>ПМ</v>
      </c>
      <c r="Q28" s="47" t="str">
        <f t="shared" si="41"/>
        <v>ПМ</v>
      </c>
      <c r="R28" s="263" t="str">
        <f t="shared" si="3"/>
        <v/>
      </c>
      <c r="S28" s="47" t="str">
        <f t="shared" si="42"/>
        <v/>
      </c>
      <c r="T28" s="47" t="str">
        <f t="shared" si="43"/>
        <v/>
      </c>
      <c r="U28" s="47" t="str">
        <f t="shared" si="44"/>
        <v/>
      </c>
      <c r="V28" s="239" t="s">
        <v>230</v>
      </c>
      <c r="W28" s="239" t="s">
        <v>230</v>
      </c>
      <c r="X28" s="239" t="s">
        <v>230</v>
      </c>
      <c r="Y28" s="239" t="s">
        <v>230</v>
      </c>
      <c r="Z28" s="47"/>
      <c r="AA28" s="45">
        <f t="shared" si="45"/>
        <v>56500</v>
      </c>
      <c r="AB28" s="46">
        <f t="shared" si="4"/>
        <v>81602</v>
      </c>
      <c r="AC28" s="238" t="str">
        <f t="shared" si="46"/>
        <v>ПМ</v>
      </c>
      <c r="AD28" s="47" t="str">
        <f t="shared" si="5"/>
        <v>ПМ</v>
      </c>
      <c r="AE28" s="263" t="str">
        <f t="shared" si="6"/>
        <v/>
      </c>
      <c r="AF28" s="47" t="str">
        <f t="shared" si="47"/>
        <v/>
      </c>
      <c r="AG28" s="47" t="str">
        <f t="shared" si="48"/>
        <v/>
      </c>
      <c r="AH28" s="47" t="str">
        <f t="shared" si="49"/>
        <v/>
      </c>
      <c r="AI28" s="239" t="s">
        <v>230</v>
      </c>
      <c r="AJ28" s="239" t="s">
        <v>230</v>
      </c>
      <c r="AK28" s="239" t="s">
        <v>230</v>
      </c>
      <c r="AL28" s="239" t="s">
        <v>230</v>
      </c>
      <c r="AM28" s="47"/>
      <c r="AN28" s="45">
        <f t="shared" si="50"/>
        <v>56500</v>
      </c>
      <c r="AO28" s="46">
        <f t="shared" si="7"/>
        <v>84800</v>
      </c>
      <c r="AP28" s="238" t="str">
        <f t="shared" si="51"/>
        <v>ПМ</v>
      </c>
      <c r="AQ28" s="47" t="str">
        <f t="shared" si="8"/>
        <v>ПМ</v>
      </c>
      <c r="AR28" s="263" t="str">
        <f t="shared" si="9"/>
        <v/>
      </c>
      <c r="AS28" s="47" t="str">
        <f t="shared" si="52"/>
        <v/>
      </c>
      <c r="AT28" s="47" t="str">
        <f t="shared" si="53"/>
        <v/>
      </c>
      <c r="AU28" s="47" t="str">
        <f t="shared" si="54"/>
        <v/>
      </c>
      <c r="AV28" s="239" t="s">
        <v>230</v>
      </c>
      <c r="AW28" s="239" t="s">
        <v>230</v>
      </c>
      <c r="AX28" s="239" t="s">
        <v>230</v>
      </c>
      <c r="AY28" s="239" t="s">
        <v>230</v>
      </c>
      <c r="AZ28" s="47"/>
      <c r="BA28" s="240">
        <f t="shared" si="55"/>
        <v>68601</v>
      </c>
      <c r="BB28" s="241">
        <f t="shared" si="10"/>
        <v>66880</v>
      </c>
      <c r="BC28" s="238" t="str">
        <f t="shared" si="56"/>
        <v>ПМ</v>
      </c>
      <c r="BD28" s="242" t="str">
        <f t="shared" si="11"/>
        <v>ПМ</v>
      </c>
      <c r="BE28" s="263" t="str">
        <f t="shared" si="12"/>
        <v/>
      </c>
      <c r="BF28" s="47" t="str">
        <f t="shared" si="57"/>
        <v/>
      </c>
      <c r="BG28" s="47" t="str">
        <f t="shared" si="58"/>
        <v/>
      </c>
      <c r="BH28" s="47" t="str">
        <f t="shared" si="59"/>
        <v/>
      </c>
      <c r="BI28" s="239" t="s">
        <v>230</v>
      </c>
      <c r="BJ28" s="239" t="s">
        <v>230</v>
      </c>
      <c r="BK28" s="239" t="s">
        <v>230</v>
      </c>
      <c r="BL28" s="239" t="s">
        <v>230</v>
      </c>
      <c r="BM28" s="47"/>
      <c r="BN28" s="45">
        <f t="shared" si="60"/>
        <v>31500</v>
      </c>
      <c r="BO28" s="46">
        <f t="shared" si="13"/>
        <v>56482</v>
      </c>
      <c r="BP28" s="238" t="str">
        <f t="shared" si="61"/>
        <v>ПМ</v>
      </c>
      <c r="BQ28" s="47" t="str">
        <f t="shared" si="14"/>
        <v>ПМ</v>
      </c>
      <c r="BR28" s="263" t="str">
        <f t="shared" si="15"/>
        <v/>
      </c>
      <c r="BS28" s="47" t="str">
        <f t="shared" si="62"/>
        <v/>
      </c>
      <c r="BT28" s="47" t="str">
        <f t="shared" si="63"/>
        <v/>
      </c>
      <c r="BU28" s="47" t="str">
        <f t="shared" si="64"/>
        <v/>
      </c>
      <c r="BV28" s="239" t="s">
        <v>230</v>
      </c>
      <c r="BW28" s="239" t="s">
        <v>230</v>
      </c>
      <c r="BX28" s="239" t="s">
        <v>230</v>
      </c>
      <c r="BY28" s="239" t="s">
        <v>230</v>
      </c>
      <c r="BZ28" s="47"/>
      <c r="CA28" s="45">
        <f t="shared" si="65"/>
        <v>31500</v>
      </c>
      <c r="CB28" s="46">
        <f t="shared" si="16"/>
        <v>52015</v>
      </c>
      <c r="CC28" s="238" t="str">
        <f t="shared" si="66"/>
        <v>ПМ/ТР</v>
      </c>
      <c r="CD28" s="47" t="str">
        <f t="shared" si="17"/>
        <v>ПМ</v>
      </c>
      <c r="CE28" s="362" t="str">
        <f t="shared" si="18"/>
        <v/>
      </c>
      <c r="CF28" s="47" t="str">
        <f t="shared" si="67"/>
        <v/>
      </c>
      <c r="CG28" s="47" t="str">
        <f t="shared" si="68"/>
        <v/>
      </c>
      <c r="CH28" s="47" t="str">
        <f t="shared" si="69"/>
        <v>ТР</v>
      </c>
      <c r="CI28" s="239" t="s">
        <v>230</v>
      </c>
      <c r="CJ28" s="239" t="s">
        <v>230</v>
      </c>
      <c r="CK28" s="239" t="s">
        <v>230</v>
      </c>
      <c r="CL28" s="239" t="s">
        <v>230</v>
      </c>
      <c r="CM28" s="47"/>
      <c r="CN28" s="45">
        <f t="shared" si="70"/>
        <v>81500</v>
      </c>
      <c r="CO28" s="46">
        <f t="shared" si="19"/>
        <v>56951</v>
      </c>
      <c r="CP28" s="238" t="str">
        <f t="shared" si="71"/>
        <v>ПМ</v>
      </c>
      <c r="CQ28" s="47" t="str">
        <f t="shared" si="72"/>
        <v>ПМ</v>
      </c>
      <c r="CR28" s="263" t="str">
        <f t="shared" si="20"/>
        <v/>
      </c>
      <c r="CS28" s="47" t="str">
        <f t="shared" si="73"/>
        <v/>
      </c>
      <c r="CT28" s="47" t="str">
        <f t="shared" si="74"/>
        <v/>
      </c>
      <c r="CU28" s="47" t="str">
        <f t="shared" si="75"/>
        <v/>
      </c>
      <c r="CV28" s="239" t="s">
        <v>230</v>
      </c>
      <c r="CW28" s="239" t="s">
        <v>230</v>
      </c>
      <c r="CX28" s="239" t="s">
        <v>230</v>
      </c>
      <c r="CY28" s="239" t="s">
        <v>230</v>
      </c>
      <c r="CZ28" s="47"/>
      <c r="DA28" s="45">
        <f t="shared" si="76"/>
        <v>31500</v>
      </c>
      <c r="DB28" s="46">
        <f t="shared" si="21"/>
        <v>31500</v>
      </c>
      <c r="DC28" s="238" t="str">
        <f t="shared" si="77"/>
        <v>ПМ</v>
      </c>
      <c r="DD28" s="47" t="str">
        <f t="shared" si="22"/>
        <v>ПМ</v>
      </c>
      <c r="DE28" s="263" t="str">
        <f t="shared" si="78"/>
        <v/>
      </c>
      <c r="DF28" s="47" t="str">
        <f t="shared" si="79"/>
        <v/>
      </c>
      <c r="DG28" s="47" t="str">
        <f t="shared" si="80"/>
        <v/>
      </c>
      <c r="DH28" s="47" t="str">
        <f t="shared" si="81"/>
        <v/>
      </c>
      <c r="DI28" s="239" t="s">
        <v>230</v>
      </c>
      <c r="DJ28" s="239" t="s">
        <v>230</v>
      </c>
      <c r="DK28" s="239" t="s">
        <v>230</v>
      </c>
      <c r="DL28" s="239" t="s">
        <v>230</v>
      </c>
      <c r="DM28" s="47"/>
      <c r="DN28" s="45">
        <f t="shared" si="82"/>
        <v>31500</v>
      </c>
      <c r="DO28" s="46">
        <f t="shared" si="23"/>
        <v>31500</v>
      </c>
      <c r="DP28" s="238" t="str">
        <f t="shared" si="83"/>
        <v>ПМ</v>
      </c>
      <c r="DQ28" s="47" t="str">
        <f t="shared" si="24"/>
        <v>ПМ</v>
      </c>
      <c r="DR28" s="263" t="str">
        <f t="shared" si="84"/>
        <v/>
      </c>
      <c r="DS28" s="47" t="str">
        <f t="shared" si="85"/>
        <v/>
      </c>
      <c r="DT28" s="47" t="str">
        <f t="shared" si="86"/>
        <v/>
      </c>
      <c r="DU28" s="47" t="str">
        <f t="shared" si="87"/>
        <v/>
      </c>
      <c r="DV28" s="239" t="s">
        <v>230</v>
      </c>
      <c r="DW28" s="239" t="s">
        <v>230</v>
      </c>
      <c r="DX28" s="239" t="s">
        <v>230</v>
      </c>
      <c r="DY28" s="239" t="s">
        <v>230</v>
      </c>
      <c r="DZ28" s="47"/>
      <c r="EA28" s="45">
        <f t="shared" si="88"/>
        <v>31500</v>
      </c>
      <c r="EB28" s="46">
        <f t="shared" si="25"/>
        <v>31500</v>
      </c>
      <c r="EC28" s="238" t="str">
        <f t="shared" si="89"/>
        <v>ПМ</v>
      </c>
      <c r="ED28" s="47" t="str">
        <f t="shared" si="26"/>
        <v>ПМ</v>
      </c>
      <c r="EE28" s="263" t="str">
        <f t="shared" si="90"/>
        <v/>
      </c>
      <c r="EF28" s="47" t="str">
        <f t="shared" si="91"/>
        <v/>
      </c>
      <c r="EG28" s="47" t="str">
        <f t="shared" si="92"/>
        <v/>
      </c>
      <c r="EH28" s="47" t="str">
        <f t="shared" si="93"/>
        <v/>
      </c>
      <c r="EI28" s="239" t="s">
        <v>230</v>
      </c>
      <c r="EJ28" s="239" t="s">
        <v>230</v>
      </c>
      <c r="EK28" s="239" t="s">
        <v>230</v>
      </c>
      <c r="EL28" s="239" t="s">
        <v>230</v>
      </c>
      <c r="EM28" s="47"/>
      <c r="EN28" s="45">
        <f t="shared" si="94"/>
        <v>56500</v>
      </c>
      <c r="EO28" s="46">
        <f t="shared" si="27"/>
        <v>31500</v>
      </c>
      <c r="EP28" s="238" t="str">
        <f t="shared" si="95"/>
        <v>ПМ</v>
      </c>
      <c r="EQ28" s="47" t="str">
        <f t="shared" si="96"/>
        <v>ПМ</v>
      </c>
      <c r="ER28" s="263" t="str">
        <f t="shared" si="97"/>
        <v/>
      </c>
      <c r="ES28" s="47" t="str">
        <f t="shared" si="98"/>
        <v/>
      </c>
      <c r="ET28" s="47" t="str">
        <f t="shared" si="99"/>
        <v/>
      </c>
      <c r="EU28" s="47" t="str">
        <f t="shared" si="100"/>
        <v/>
      </c>
      <c r="EV28" s="239" t="s">
        <v>230</v>
      </c>
      <c r="EW28" s="239" t="s">
        <v>230</v>
      </c>
      <c r="EX28" s="239" t="s">
        <v>230</v>
      </c>
      <c r="EY28" s="239" t="s">
        <v>230</v>
      </c>
      <c r="EZ28" s="47"/>
      <c r="FA28" s="240">
        <f t="shared" si="101"/>
        <v>52015</v>
      </c>
      <c r="FB28" s="241">
        <f t="shared" si="28"/>
        <v>31500</v>
      </c>
      <c r="FC28" s="238" t="str">
        <f t="shared" si="102"/>
        <v>ПМ</v>
      </c>
      <c r="FD28" s="242" t="str">
        <f t="shared" si="29"/>
        <v>ПМ</v>
      </c>
      <c r="FE28" s="263" t="str">
        <f t="shared" si="103"/>
        <v/>
      </c>
      <c r="FF28" s="47" t="str">
        <f t="shared" si="104"/>
        <v/>
      </c>
      <c r="FG28" s="47" t="str">
        <f t="shared" si="105"/>
        <v/>
      </c>
      <c r="FH28" s="47" t="str">
        <f t="shared" si="106"/>
        <v/>
      </c>
      <c r="FI28" s="239" t="s">
        <v>230</v>
      </c>
      <c r="FJ28" s="239" t="s">
        <v>230</v>
      </c>
      <c r="FK28" s="239" t="s">
        <v>230</v>
      </c>
      <c r="FL28" s="239" t="s">
        <v>230</v>
      </c>
      <c r="FM28" s="47"/>
      <c r="FN28" s="45">
        <f t="shared" si="107"/>
        <v>31500</v>
      </c>
      <c r="FO28" s="46">
        <f t="shared" si="30"/>
        <v>31500</v>
      </c>
      <c r="FP28" s="238" t="str">
        <f t="shared" si="112"/>
        <v>ПМ</v>
      </c>
      <c r="FQ28" s="47" t="str">
        <f t="shared" si="31"/>
        <v>ПМ</v>
      </c>
      <c r="FR28" s="263" t="str">
        <f t="shared" si="108"/>
        <v/>
      </c>
      <c r="FS28" s="47" t="str">
        <f t="shared" si="109"/>
        <v/>
      </c>
      <c r="FT28" s="47" t="str">
        <f t="shared" si="110"/>
        <v/>
      </c>
      <c r="FU28" s="47" t="str">
        <f t="shared" si="111"/>
        <v/>
      </c>
      <c r="FV28" s="239" t="s">
        <v>230</v>
      </c>
      <c r="FW28" s="239" t="s">
        <v>230</v>
      </c>
      <c r="FX28" s="239" t="s">
        <v>230</v>
      </c>
      <c r="FY28" s="239" t="s">
        <v>230</v>
      </c>
      <c r="FZ28" s="47"/>
    </row>
    <row r="29" spans="1:182" s="48" customFormat="1" ht="16.5" customHeight="1" x14ac:dyDescent="0.25">
      <c r="A29" s="45">
        <f t="shared" si="32"/>
        <v>33000</v>
      </c>
      <c r="B29" s="46">
        <f t="shared" si="0"/>
        <v>76722</v>
      </c>
      <c r="C29" s="238" t="str">
        <f t="shared" si="33"/>
        <v>КР</v>
      </c>
      <c r="D29" s="47" t="str">
        <f t="shared" si="1"/>
        <v>ПТО</v>
      </c>
      <c r="E29" s="263" t="str">
        <f t="shared" si="34"/>
        <v>КР</v>
      </c>
      <c r="F29" s="47" t="str">
        <f t="shared" si="35"/>
        <v/>
      </c>
      <c r="G29" s="47" t="str">
        <f t="shared" si="36"/>
        <v/>
      </c>
      <c r="H29" s="47" t="str">
        <f t="shared" si="37"/>
        <v/>
      </c>
      <c r="I29" s="239" t="s">
        <v>230</v>
      </c>
      <c r="J29" s="239" t="s">
        <v>230</v>
      </c>
      <c r="K29" s="239" t="s">
        <v>230</v>
      </c>
      <c r="L29" s="239" t="s">
        <v>230</v>
      </c>
      <c r="M29" s="47" t="str">
        <f t="shared" si="38"/>
        <v/>
      </c>
      <c r="N29" s="45">
        <f t="shared" si="39"/>
        <v>83000</v>
      </c>
      <c r="O29" s="46">
        <f t="shared" si="2"/>
        <v>97922</v>
      </c>
      <c r="P29" s="238" t="str">
        <f t="shared" si="40"/>
        <v>КР</v>
      </c>
      <c r="Q29" s="47" t="str">
        <f t="shared" si="41"/>
        <v>ПТО</v>
      </c>
      <c r="R29" s="263" t="str">
        <f t="shared" si="3"/>
        <v>КР</v>
      </c>
      <c r="S29" s="47" t="str">
        <f t="shared" si="42"/>
        <v/>
      </c>
      <c r="T29" s="47" t="str">
        <f t="shared" si="43"/>
        <v/>
      </c>
      <c r="U29" s="47" t="str">
        <f t="shared" si="44"/>
        <v/>
      </c>
      <c r="V29" s="239" t="s">
        <v>230</v>
      </c>
      <c r="W29" s="239" t="s">
        <v>230</v>
      </c>
      <c r="X29" s="239" t="s">
        <v>230</v>
      </c>
      <c r="Y29" s="239" t="s">
        <v>230</v>
      </c>
      <c r="Z29" s="47"/>
      <c r="AA29" s="45">
        <f t="shared" si="45"/>
        <v>58000</v>
      </c>
      <c r="AB29" s="46">
        <f t="shared" si="4"/>
        <v>83102</v>
      </c>
      <c r="AC29" s="238" t="str">
        <f t="shared" si="46"/>
        <v>ТО1/ДС/ГК</v>
      </c>
      <c r="AD29" s="47" t="str">
        <f t="shared" si="5"/>
        <v>ПТО</v>
      </c>
      <c r="AE29" s="263" t="str">
        <f t="shared" si="6"/>
        <v>ТО1</v>
      </c>
      <c r="AF29" s="47" t="str">
        <f t="shared" si="47"/>
        <v>ДС</v>
      </c>
      <c r="AG29" s="47" t="str">
        <f t="shared" si="48"/>
        <v>ГК</v>
      </c>
      <c r="AH29" s="47" t="str">
        <f t="shared" si="49"/>
        <v/>
      </c>
      <c r="AI29" s="239" t="s">
        <v>230</v>
      </c>
      <c r="AJ29" s="239" t="s">
        <v>230</v>
      </c>
      <c r="AK29" s="239" t="s">
        <v>230</v>
      </c>
      <c r="AL29" s="239" t="s">
        <v>230</v>
      </c>
      <c r="AM29" s="47"/>
      <c r="AN29" s="45">
        <f t="shared" si="50"/>
        <v>58000</v>
      </c>
      <c r="AO29" s="46">
        <f t="shared" si="7"/>
        <v>86300</v>
      </c>
      <c r="AP29" s="238" t="str">
        <f t="shared" si="51"/>
        <v>СР</v>
      </c>
      <c r="AQ29" s="47" t="str">
        <f t="shared" si="8"/>
        <v>ПТО</v>
      </c>
      <c r="AR29" s="263" t="str">
        <f t="shared" si="9"/>
        <v>СР</v>
      </c>
      <c r="AS29" s="47" t="str">
        <f t="shared" si="52"/>
        <v/>
      </c>
      <c r="AT29" s="47" t="str">
        <f t="shared" si="53"/>
        <v/>
      </c>
      <c r="AU29" s="47" t="str">
        <f t="shared" si="54"/>
        <v/>
      </c>
      <c r="AV29" s="239" t="s">
        <v>230</v>
      </c>
      <c r="AW29" s="239" t="s">
        <v>230</v>
      </c>
      <c r="AX29" s="239" t="s">
        <v>230</v>
      </c>
      <c r="AY29" s="239" t="s">
        <v>230</v>
      </c>
      <c r="AZ29" s="47"/>
      <c r="BA29" s="240">
        <f t="shared" si="55"/>
        <v>70101</v>
      </c>
      <c r="BB29" s="241">
        <f t="shared" si="10"/>
        <v>68380</v>
      </c>
      <c r="BC29" s="238" t="str">
        <f t="shared" si="56"/>
        <v>ТО1</v>
      </c>
      <c r="BD29" s="242" t="str">
        <f t="shared" si="11"/>
        <v>ПТО</v>
      </c>
      <c r="BE29" s="263" t="str">
        <f t="shared" si="12"/>
        <v>ТО1</v>
      </c>
      <c r="BF29" s="47" t="str">
        <f t="shared" si="57"/>
        <v/>
      </c>
      <c r="BG29" s="47" t="str">
        <f t="shared" si="58"/>
        <v/>
      </c>
      <c r="BH29" s="47" t="str">
        <f t="shared" si="59"/>
        <v/>
      </c>
      <c r="BI29" s="239" t="s">
        <v>230</v>
      </c>
      <c r="BJ29" s="239" t="s">
        <v>230</v>
      </c>
      <c r="BK29" s="239" t="s">
        <v>230</v>
      </c>
      <c r="BL29" s="239" t="s">
        <v>230</v>
      </c>
      <c r="BM29" s="47"/>
      <c r="BN29" s="45">
        <f t="shared" si="60"/>
        <v>33000</v>
      </c>
      <c r="BO29" s="46">
        <f t="shared" si="13"/>
        <v>57982</v>
      </c>
      <c r="BP29" s="238" t="str">
        <f t="shared" si="61"/>
        <v>ТО2</v>
      </c>
      <c r="BQ29" s="47" t="str">
        <f t="shared" si="14"/>
        <v>ПТО</v>
      </c>
      <c r="BR29" s="263" t="str">
        <f t="shared" si="15"/>
        <v>ТО2</v>
      </c>
      <c r="BS29" s="47" t="str">
        <f t="shared" si="62"/>
        <v/>
      </c>
      <c r="BT29" s="47" t="str">
        <f t="shared" si="63"/>
        <v/>
      </c>
      <c r="BU29" s="47" t="str">
        <f t="shared" si="64"/>
        <v/>
      </c>
      <c r="BV29" s="239" t="s">
        <v>230</v>
      </c>
      <c r="BW29" s="239" t="s">
        <v>230</v>
      </c>
      <c r="BX29" s="239" t="s">
        <v>230</v>
      </c>
      <c r="BY29" s="239" t="s">
        <v>230</v>
      </c>
      <c r="BZ29" s="47"/>
      <c r="CA29" s="45">
        <f t="shared" si="65"/>
        <v>33000</v>
      </c>
      <c r="CB29" s="46">
        <f t="shared" si="16"/>
        <v>53515</v>
      </c>
      <c r="CC29" s="238" t="str">
        <f t="shared" si="66"/>
        <v>ТО1</v>
      </c>
      <c r="CD29" s="47" t="str">
        <f t="shared" si="17"/>
        <v>ПТО</v>
      </c>
      <c r="CE29" s="362" t="str">
        <f t="shared" si="18"/>
        <v>ТО1</v>
      </c>
      <c r="CF29" s="47" t="str">
        <f t="shared" si="67"/>
        <v/>
      </c>
      <c r="CG29" s="47" t="str">
        <f t="shared" si="68"/>
        <v/>
      </c>
      <c r="CH29" s="47" t="str">
        <f t="shared" si="69"/>
        <v/>
      </c>
      <c r="CI29" s="239" t="s">
        <v>230</v>
      </c>
      <c r="CJ29" s="239" t="s">
        <v>230</v>
      </c>
      <c r="CK29" s="239" t="s">
        <v>230</v>
      </c>
      <c r="CL29" s="239" t="s">
        <v>230</v>
      </c>
      <c r="CM29" s="47"/>
      <c r="CN29" s="45">
        <f t="shared" si="70"/>
        <v>83000</v>
      </c>
      <c r="CO29" s="46">
        <f t="shared" si="19"/>
        <v>58451</v>
      </c>
      <c r="CP29" s="238" t="str">
        <f t="shared" si="71"/>
        <v>ТО1</v>
      </c>
      <c r="CQ29" s="47" t="str">
        <f t="shared" si="72"/>
        <v>ПТО</v>
      </c>
      <c r="CR29" s="263" t="str">
        <f t="shared" si="20"/>
        <v>ТО1</v>
      </c>
      <c r="CS29" s="47" t="str">
        <f t="shared" si="73"/>
        <v/>
      </c>
      <c r="CT29" s="47" t="str">
        <f t="shared" si="74"/>
        <v/>
      </c>
      <c r="CU29" s="47" t="str">
        <f t="shared" si="75"/>
        <v/>
      </c>
      <c r="CV29" s="239" t="s">
        <v>230</v>
      </c>
      <c r="CW29" s="239" t="s">
        <v>230</v>
      </c>
      <c r="CX29" s="239" t="s">
        <v>230</v>
      </c>
      <c r="CY29" s="239" t="s">
        <v>230</v>
      </c>
      <c r="CZ29" s="47"/>
      <c r="DA29" s="45">
        <f t="shared" si="76"/>
        <v>33000</v>
      </c>
      <c r="DB29" s="46">
        <f t="shared" si="21"/>
        <v>33000</v>
      </c>
      <c r="DC29" s="238" t="str">
        <f t="shared" si="77"/>
        <v>ТО1</v>
      </c>
      <c r="DD29" s="47" t="str">
        <f t="shared" si="22"/>
        <v>ПТО</v>
      </c>
      <c r="DE29" s="263" t="str">
        <f t="shared" si="78"/>
        <v>ТО1</v>
      </c>
      <c r="DF29" s="47" t="str">
        <f t="shared" si="79"/>
        <v/>
      </c>
      <c r="DG29" s="47" t="str">
        <f t="shared" si="80"/>
        <v/>
      </c>
      <c r="DH29" s="47" t="str">
        <f t="shared" si="81"/>
        <v/>
      </c>
      <c r="DI29" s="239" t="s">
        <v>230</v>
      </c>
      <c r="DJ29" s="239" t="s">
        <v>230</v>
      </c>
      <c r="DK29" s="239" t="s">
        <v>230</v>
      </c>
      <c r="DL29" s="239" t="s">
        <v>230</v>
      </c>
      <c r="DM29" s="47"/>
      <c r="DN29" s="45">
        <f t="shared" si="82"/>
        <v>33000</v>
      </c>
      <c r="DO29" s="46">
        <f t="shared" si="23"/>
        <v>33000</v>
      </c>
      <c r="DP29" s="238" t="str">
        <f t="shared" si="83"/>
        <v>ТО1</v>
      </c>
      <c r="DQ29" s="47" t="str">
        <f t="shared" si="24"/>
        <v>ПТО</v>
      </c>
      <c r="DR29" s="263" t="str">
        <f t="shared" si="84"/>
        <v>ТО1</v>
      </c>
      <c r="DS29" s="47" t="str">
        <f t="shared" si="85"/>
        <v/>
      </c>
      <c r="DT29" s="47" t="str">
        <f t="shared" si="86"/>
        <v/>
      </c>
      <c r="DU29" s="47" t="str">
        <f t="shared" si="87"/>
        <v/>
      </c>
      <c r="DV29" s="239" t="s">
        <v>230</v>
      </c>
      <c r="DW29" s="239" t="s">
        <v>230</v>
      </c>
      <c r="DX29" s="239" t="s">
        <v>230</v>
      </c>
      <c r="DY29" s="239" t="s">
        <v>230</v>
      </c>
      <c r="DZ29" s="47"/>
      <c r="EA29" s="45">
        <f t="shared" si="88"/>
        <v>33000</v>
      </c>
      <c r="EB29" s="46">
        <f t="shared" si="25"/>
        <v>33000</v>
      </c>
      <c r="EC29" s="238" t="str">
        <f t="shared" si="89"/>
        <v>ТО1</v>
      </c>
      <c r="ED29" s="47" t="str">
        <f t="shared" si="26"/>
        <v>ПТО</v>
      </c>
      <c r="EE29" s="263" t="str">
        <f t="shared" si="90"/>
        <v>ТО1</v>
      </c>
      <c r="EF29" s="47" t="str">
        <f t="shared" si="91"/>
        <v/>
      </c>
      <c r="EG29" s="47" t="str">
        <f t="shared" si="92"/>
        <v/>
      </c>
      <c r="EH29" s="47" t="str">
        <f t="shared" si="93"/>
        <v/>
      </c>
      <c r="EI29" s="239" t="s">
        <v>230</v>
      </c>
      <c r="EJ29" s="239" t="s">
        <v>230</v>
      </c>
      <c r="EK29" s="239" t="s">
        <v>230</v>
      </c>
      <c r="EL29" s="239" t="s">
        <v>230</v>
      </c>
      <c r="EM29" s="47"/>
      <c r="EN29" s="45">
        <f t="shared" si="94"/>
        <v>58000</v>
      </c>
      <c r="EO29" s="46">
        <f t="shared" si="27"/>
        <v>33000</v>
      </c>
      <c r="EP29" s="238" t="str">
        <f t="shared" si="95"/>
        <v>ТО1</v>
      </c>
      <c r="EQ29" s="47" t="str">
        <f t="shared" si="96"/>
        <v>ПТО</v>
      </c>
      <c r="ER29" s="263" t="str">
        <f t="shared" si="97"/>
        <v>ТО1</v>
      </c>
      <c r="ES29" s="47" t="str">
        <f t="shared" si="98"/>
        <v/>
      </c>
      <c r="ET29" s="47" t="str">
        <f t="shared" si="99"/>
        <v/>
      </c>
      <c r="EU29" s="47" t="str">
        <f t="shared" si="100"/>
        <v/>
      </c>
      <c r="EV29" s="239" t="s">
        <v>230</v>
      </c>
      <c r="EW29" s="239" t="s">
        <v>230</v>
      </c>
      <c r="EX29" s="239" t="s">
        <v>230</v>
      </c>
      <c r="EY29" s="239" t="s">
        <v>230</v>
      </c>
      <c r="EZ29" s="47"/>
      <c r="FA29" s="240">
        <f t="shared" si="101"/>
        <v>53515</v>
      </c>
      <c r="FB29" s="241">
        <f t="shared" si="28"/>
        <v>33000</v>
      </c>
      <c r="FC29" s="238" t="str">
        <f t="shared" si="102"/>
        <v>ТО1</v>
      </c>
      <c r="FD29" s="242" t="str">
        <f t="shared" si="29"/>
        <v>ПТО</v>
      </c>
      <c r="FE29" s="263" t="str">
        <f t="shared" si="103"/>
        <v>ТО1</v>
      </c>
      <c r="FF29" s="47" t="str">
        <f t="shared" si="104"/>
        <v/>
      </c>
      <c r="FG29" s="47" t="str">
        <f t="shared" si="105"/>
        <v/>
      </c>
      <c r="FH29" s="47" t="str">
        <f t="shared" si="106"/>
        <v/>
      </c>
      <c r="FI29" s="239" t="s">
        <v>230</v>
      </c>
      <c r="FJ29" s="239" t="s">
        <v>230</v>
      </c>
      <c r="FK29" s="239" t="s">
        <v>230</v>
      </c>
      <c r="FL29" s="239" t="s">
        <v>230</v>
      </c>
      <c r="FM29" s="47"/>
      <c r="FN29" s="45">
        <f t="shared" si="107"/>
        <v>33000</v>
      </c>
      <c r="FO29" s="46">
        <f t="shared" si="30"/>
        <v>33000</v>
      </c>
      <c r="FP29" s="238" t="str">
        <f t="shared" si="112"/>
        <v>ТО1</v>
      </c>
      <c r="FQ29" s="47" t="str">
        <f t="shared" si="31"/>
        <v>ПТО</v>
      </c>
      <c r="FR29" s="263" t="str">
        <f t="shared" si="108"/>
        <v>ТО1</v>
      </c>
      <c r="FS29" s="47" t="str">
        <f t="shared" si="109"/>
        <v/>
      </c>
      <c r="FT29" s="47" t="str">
        <f t="shared" si="110"/>
        <v/>
      </c>
      <c r="FU29" s="47" t="str">
        <f t="shared" si="111"/>
        <v/>
      </c>
      <c r="FV29" s="239" t="s">
        <v>230</v>
      </c>
      <c r="FW29" s="239" t="s">
        <v>230</v>
      </c>
      <c r="FX29" s="239" t="s">
        <v>230</v>
      </c>
      <c r="FY29" s="239" t="s">
        <v>230</v>
      </c>
      <c r="FZ29" s="47"/>
    </row>
    <row r="30" spans="1:182" s="48" customFormat="1" ht="16.5" customHeight="1" x14ac:dyDescent="0.25">
      <c r="A30" s="45">
        <f t="shared" si="32"/>
        <v>34500</v>
      </c>
      <c r="B30" s="46">
        <f t="shared" si="0"/>
        <v>78222</v>
      </c>
      <c r="C30" s="238" t="str">
        <f t="shared" si="33"/>
        <v>ПМ</v>
      </c>
      <c r="D30" s="47" t="str">
        <f t="shared" si="1"/>
        <v>ПМ</v>
      </c>
      <c r="E30" s="263" t="str">
        <f t="shared" si="34"/>
        <v/>
      </c>
      <c r="F30" s="47" t="str">
        <f t="shared" si="35"/>
        <v/>
      </c>
      <c r="G30" s="47" t="str">
        <f t="shared" si="36"/>
        <v/>
      </c>
      <c r="H30" s="47" t="str">
        <f t="shared" si="37"/>
        <v/>
      </c>
      <c r="I30" s="239" t="s">
        <v>230</v>
      </c>
      <c r="J30" s="239" t="s">
        <v>230</v>
      </c>
      <c r="K30" s="239" t="s">
        <v>230</v>
      </c>
      <c r="L30" s="239" t="s">
        <v>230</v>
      </c>
      <c r="M30" s="47" t="str">
        <f t="shared" si="38"/>
        <v/>
      </c>
      <c r="N30" s="45">
        <f t="shared" si="39"/>
        <v>84500</v>
      </c>
      <c r="O30" s="46">
        <f t="shared" si="2"/>
        <v>99422</v>
      </c>
      <c r="P30" s="238" t="str">
        <f t="shared" si="40"/>
        <v>ПМ</v>
      </c>
      <c r="Q30" s="47" t="str">
        <f t="shared" si="41"/>
        <v>ПМ</v>
      </c>
      <c r="R30" s="263" t="str">
        <f t="shared" si="3"/>
        <v/>
      </c>
      <c r="S30" s="47" t="str">
        <f t="shared" si="42"/>
        <v/>
      </c>
      <c r="T30" s="47" t="str">
        <f t="shared" si="43"/>
        <v/>
      </c>
      <c r="U30" s="47" t="str">
        <f t="shared" si="44"/>
        <v/>
      </c>
      <c r="V30" s="239" t="s">
        <v>230</v>
      </c>
      <c r="W30" s="239" t="s">
        <v>230</v>
      </c>
      <c r="X30" s="239" t="s">
        <v>230</v>
      </c>
      <c r="Y30" s="239" t="s">
        <v>230</v>
      </c>
      <c r="Z30" s="47"/>
      <c r="AA30" s="45">
        <f t="shared" si="45"/>
        <v>59500</v>
      </c>
      <c r="AB30" s="46">
        <f t="shared" si="4"/>
        <v>84602</v>
      </c>
      <c r="AC30" s="238" t="str">
        <f t="shared" si="46"/>
        <v>ПМ</v>
      </c>
      <c r="AD30" s="47" t="str">
        <f t="shared" si="5"/>
        <v>ПМ</v>
      </c>
      <c r="AE30" s="263" t="str">
        <f t="shared" si="6"/>
        <v/>
      </c>
      <c r="AF30" s="47" t="str">
        <f t="shared" si="47"/>
        <v/>
      </c>
      <c r="AG30" s="47" t="str">
        <f t="shared" si="48"/>
        <v/>
      </c>
      <c r="AH30" s="47" t="str">
        <f t="shared" si="49"/>
        <v/>
      </c>
      <c r="AI30" s="239" t="s">
        <v>230</v>
      </c>
      <c r="AJ30" s="239" t="s">
        <v>230</v>
      </c>
      <c r="AK30" s="239" t="s">
        <v>230</v>
      </c>
      <c r="AL30" s="239" t="s">
        <v>230</v>
      </c>
      <c r="AM30" s="47"/>
      <c r="AN30" s="45">
        <f t="shared" si="50"/>
        <v>59500</v>
      </c>
      <c r="AO30" s="46">
        <f t="shared" si="7"/>
        <v>87800</v>
      </c>
      <c r="AP30" s="238" t="str">
        <f t="shared" si="51"/>
        <v>ПМ</v>
      </c>
      <c r="AQ30" s="47" t="str">
        <f t="shared" si="8"/>
        <v>ПМ</v>
      </c>
      <c r="AR30" s="263" t="str">
        <f t="shared" si="9"/>
        <v/>
      </c>
      <c r="AS30" s="47" t="str">
        <f t="shared" si="52"/>
        <v/>
      </c>
      <c r="AT30" s="47" t="str">
        <f t="shared" si="53"/>
        <v/>
      </c>
      <c r="AU30" s="47" t="str">
        <f t="shared" si="54"/>
        <v/>
      </c>
      <c r="AV30" s="239" t="s">
        <v>230</v>
      </c>
      <c r="AW30" s="239" t="s">
        <v>230</v>
      </c>
      <c r="AX30" s="239" t="s">
        <v>230</v>
      </c>
      <c r="AY30" s="239" t="s">
        <v>230</v>
      </c>
      <c r="AZ30" s="47"/>
      <c r="BA30" s="240">
        <f t="shared" si="55"/>
        <v>71601</v>
      </c>
      <c r="BB30" s="241">
        <f t="shared" si="10"/>
        <v>69880</v>
      </c>
      <c r="BC30" s="238" t="str">
        <f t="shared" si="56"/>
        <v>ПМ</v>
      </c>
      <c r="BD30" s="242" t="str">
        <f t="shared" si="11"/>
        <v>ПМ</v>
      </c>
      <c r="BE30" s="263" t="str">
        <f t="shared" si="12"/>
        <v/>
      </c>
      <c r="BF30" s="47" t="str">
        <f t="shared" si="57"/>
        <v/>
      </c>
      <c r="BG30" s="47" t="str">
        <f t="shared" si="58"/>
        <v/>
      </c>
      <c r="BH30" s="47" t="str">
        <f t="shared" si="59"/>
        <v/>
      </c>
      <c r="BI30" s="239" t="s">
        <v>230</v>
      </c>
      <c r="BJ30" s="239" t="s">
        <v>230</v>
      </c>
      <c r="BK30" s="239" t="s">
        <v>230</v>
      </c>
      <c r="BL30" s="239" t="s">
        <v>230</v>
      </c>
      <c r="BM30" s="47"/>
      <c r="BN30" s="45">
        <f t="shared" si="60"/>
        <v>34500</v>
      </c>
      <c r="BO30" s="46">
        <f t="shared" si="13"/>
        <v>59482</v>
      </c>
      <c r="BP30" s="238" t="str">
        <f t="shared" si="61"/>
        <v>ПМ</v>
      </c>
      <c r="BQ30" s="47" t="str">
        <f t="shared" si="14"/>
        <v>ПМ</v>
      </c>
      <c r="BR30" s="263" t="str">
        <f t="shared" si="15"/>
        <v/>
      </c>
      <c r="BS30" s="47" t="str">
        <f t="shared" si="62"/>
        <v/>
      </c>
      <c r="BT30" s="47" t="str">
        <f t="shared" si="63"/>
        <v/>
      </c>
      <c r="BU30" s="47" t="str">
        <f t="shared" si="64"/>
        <v/>
      </c>
      <c r="BV30" s="239" t="s">
        <v>230</v>
      </c>
      <c r="BW30" s="239" t="s">
        <v>230</v>
      </c>
      <c r="BX30" s="239" t="s">
        <v>230</v>
      </c>
      <c r="BY30" s="239" t="s">
        <v>230</v>
      </c>
      <c r="BZ30" s="47"/>
      <c r="CA30" s="45">
        <f t="shared" si="65"/>
        <v>34500</v>
      </c>
      <c r="CB30" s="46">
        <f t="shared" si="16"/>
        <v>55015</v>
      </c>
      <c r="CC30" s="238" t="str">
        <f t="shared" si="66"/>
        <v>ПМ</v>
      </c>
      <c r="CD30" s="47" t="str">
        <f t="shared" si="17"/>
        <v>ПМ</v>
      </c>
      <c r="CE30" s="362" t="str">
        <f t="shared" si="18"/>
        <v/>
      </c>
      <c r="CF30" s="47" t="str">
        <f t="shared" si="67"/>
        <v/>
      </c>
      <c r="CG30" s="47" t="str">
        <f t="shared" si="68"/>
        <v/>
      </c>
      <c r="CH30" s="47" t="str">
        <f t="shared" si="69"/>
        <v/>
      </c>
      <c r="CI30" s="239" t="s">
        <v>230</v>
      </c>
      <c r="CJ30" s="239" t="s">
        <v>230</v>
      </c>
      <c r="CK30" s="239" t="s">
        <v>230</v>
      </c>
      <c r="CL30" s="239" t="s">
        <v>230</v>
      </c>
      <c r="CM30" s="47"/>
      <c r="CN30" s="45">
        <f t="shared" si="70"/>
        <v>84500</v>
      </c>
      <c r="CO30" s="46">
        <f t="shared" si="19"/>
        <v>59951</v>
      </c>
      <c r="CP30" s="238" t="str">
        <f t="shared" si="71"/>
        <v>ПМ</v>
      </c>
      <c r="CQ30" s="47" t="str">
        <f t="shared" si="72"/>
        <v>ПМ</v>
      </c>
      <c r="CR30" s="263" t="str">
        <f t="shared" si="20"/>
        <v/>
      </c>
      <c r="CS30" s="47" t="str">
        <f t="shared" si="73"/>
        <v/>
      </c>
      <c r="CT30" s="47" t="str">
        <f t="shared" si="74"/>
        <v/>
      </c>
      <c r="CU30" s="47" t="str">
        <f t="shared" si="75"/>
        <v/>
      </c>
      <c r="CV30" s="239" t="s">
        <v>230</v>
      </c>
      <c r="CW30" s="239" t="s">
        <v>230</v>
      </c>
      <c r="CX30" s="239" t="s">
        <v>230</v>
      </c>
      <c r="CY30" s="239" t="s">
        <v>230</v>
      </c>
      <c r="CZ30" s="47"/>
      <c r="DA30" s="45">
        <f t="shared" si="76"/>
        <v>34500</v>
      </c>
      <c r="DB30" s="46">
        <f t="shared" si="21"/>
        <v>34500</v>
      </c>
      <c r="DC30" s="238" t="str">
        <f t="shared" si="77"/>
        <v>ПМ</v>
      </c>
      <c r="DD30" s="47" t="str">
        <f t="shared" si="22"/>
        <v>ПМ</v>
      </c>
      <c r="DE30" s="263" t="str">
        <f t="shared" si="78"/>
        <v/>
      </c>
      <c r="DF30" s="47" t="str">
        <f t="shared" si="79"/>
        <v/>
      </c>
      <c r="DG30" s="47" t="str">
        <f t="shared" si="80"/>
        <v/>
      </c>
      <c r="DH30" s="47" t="str">
        <f t="shared" si="81"/>
        <v/>
      </c>
      <c r="DI30" s="239" t="s">
        <v>230</v>
      </c>
      <c r="DJ30" s="239" t="s">
        <v>230</v>
      </c>
      <c r="DK30" s="239" t="s">
        <v>230</v>
      </c>
      <c r="DL30" s="239" t="s">
        <v>230</v>
      </c>
      <c r="DM30" s="47"/>
      <c r="DN30" s="45">
        <f t="shared" si="82"/>
        <v>34500</v>
      </c>
      <c r="DO30" s="46">
        <f t="shared" si="23"/>
        <v>34500</v>
      </c>
      <c r="DP30" s="238" t="str">
        <f t="shared" si="83"/>
        <v>ПМ</v>
      </c>
      <c r="DQ30" s="47" t="str">
        <f t="shared" si="24"/>
        <v>ПМ</v>
      </c>
      <c r="DR30" s="263" t="str">
        <f t="shared" si="84"/>
        <v/>
      </c>
      <c r="DS30" s="47" t="str">
        <f t="shared" si="85"/>
        <v/>
      </c>
      <c r="DT30" s="47" t="str">
        <f t="shared" si="86"/>
        <v/>
      </c>
      <c r="DU30" s="47" t="str">
        <f t="shared" si="87"/>
        <v/>
      </c>
      <c r="DV30" s="239" t="s">
        <v>230</v>
      </c>
      <c r="DW30" s="239" t="s">
        <v>230</v>
      </c>
      <c r="DX30" s="239" t="s">
        <v>230</v>
      </c>
      <c r="DY30" s="239" t="s">
        <v>230</v>
      </c>
      <c r="DZ30" s="47"/>
      <c r="EA30" s="45">
        <f t="shared" si="88"/>
        <v>34500</v>
      </c>
      <c r="EB30" s="46">
        <f t="shared" si="25"/>
        <v>34500</v>
      </c>
      <c r="EC30" s="238" t="str">
        <f t="shared" si="89"/>
        <v>ПМ</v>
      </c>
      <c r="ED30" s="47" t="str">
        <f t="shared" si="26"/>
        <v>ПМ</v>
      </c>
      <c r="EE30" s="263" t="str">
        <f t="shared" si="90"/>
        <v/>
      </c>
      <c r="EF30" s="47" t="str">
        <f t="shared" si="91"/>
        <v/>
      </c>
      <c r="EG30" s="47" t="str">
        <f t="shared" si="92"/>
        <v/>
      </c>
      <c r="EH30" s="47" t="str">
        <f t="shared" si="93"/>
        <v/>
      </c>
      <c r="EI30" s="239" t="s">
        <v>230</v>
      </c>
      <c r="EJ30" s="239" t="s">
        <v>230</v>
      </c>
      <c r="EK30" s="239" t="s">
        <v>230</v>
      </c>
      <c r="EL30" s="239" t="s">
        <v>230</v>
      </c>
      <c r="EM30" s="47"/>
      <c r="EN30" s="45">
        <f t="shared" si="94"/>
        <v>59500</v>
      </c>
      <c r="EO30" s="46">
        <f t="shared" si="27"/>
        <v>34500</v>
      </c>
      <c r="EP30" s="238" t="str">
        <f t="shared" si="95"/>
        <v>ПМ</v>
      </c>
      <c r="EQ30" s="47" t="str">
        <f t="shared" si="96"/>
        <v>ПМ</v>
      </c>
      <c r="ER30" s="263" t="str">
        <f t="shared" si="97"/>
        <v/>
      </c>
      <c r="ES30" s="47" t="str">
        <f t="shared" si="98"/>
        <v/>
      </c>
      <c r="ET30" s="47" t="str">
        <f t="shared" si="99"/>
        <v/>
      </c>
      <c r="EU30" s="47" t="str">
        <f t="shared" si="100"/>
        <v/>
      </c>
      <c r="EV30" s="239" t="s">
        <v>230</v>
      </c>
      <c r="EW30" s="239" t="s">
        <v>230</v>
      </c>
      <c r="EX30" s="239" t="s">
        <v>230</v>
      </c>
      <c r="EY30" s="239" t="s">
        <v>230</v>
      </c>
      <c r="EZ30" s="47"/>
      <c r="FA30" s="240">
        <f t="shared" si="101"/>
        <v>55015</v>
      </c>
      <c r="FB30" s="241">
        <f t="shared" si="28"/>
        <v>34500</v>
      </c>
      <c r="FC30" s="238" t="str">
        <f t="shared" si="102"/>
        <v>ПМ</v>
      </c>
      <c r="FD30" s="242" t="str">
        <f t="shared" si="29"/>
        <v>ПМ</v>
      </c>
      <c r="FE30" s="263" t="str">
        <f t="shared" si="103"/>
        <v/>
      </c>
      <c r="FF30" s="47" t="str">
        <f t="shared" si="104"/>
        <v/>
      </c>
      <c r="FG30" s="47" t="str">
        <f t="shared" si="105"/>
        <v/>
      </c>
      <c r="FH30" s="47" t="str">
        <f t="shared" si="106"/>
        <v/>
      </c>
      <c r="FI30" s="239" t="s">
        <v>230</v>
      </c>
      <c r="FJ30" s="239" t="s">
        <v>230</v>
      </c>
      <c r="FK30" s="239" t="s">
        <v>230</v>
      </c>
      <c r="FL30" s="239" t="s">
        <v>230</v>
      </c>
      <c r="FM30" s="47"/>
      <c r="FN30" s="45">
        <f t="shared" si="107"/>
        <v>34500</v>
      </c>
      <c r="FO30" s="46">
        <f t="shared" si="30"/>
        <v>34500</v>
      </c>
      <c r="FP30" s="238" t="str">
        <f t="shared" si="112"/>
        <v>ПМ</v>
      </c>
      <c r="FQ30" s="47" t="str">
        <f t="shared" si="31"/>
        <v>ПМ</v>
      </c>
      <c r="FR30" s="263" t="str">
        <f t="shared" si="108"/>
        <v/>
      </c>
      <c r="FS30" s="47" t="str">
        <f t="shared" si="109"/>
        <v/>
      </c>
      <c r="FT30" s="47" t="str">
        <f t="shared" si="110"/>
        <v/>
      </c>
      <c r="FU30" s="47" t="str">
        <f t="shared" si="111"/>
        <v/>
      </c>
      <c r="FV30" s="239" t="s">
        <v>230</v>
      </c>
      <c r="FW30" s="239" t="s">
        <v>230</v>
      </c>
      <c r="FX30" s="239" t="s">
        <v>230</v>
      </c>
      <c r="FY30" s="239" t="s">
        <v>230</v>
      </c>
      <c r="FZ30" s="47"/>
    </row>
    <row r="31" spans="1:182" s="48" customFormat="1" ht="16.5" customHeight="1" x14ac:dyDescent="0.25">
      <c r="A31" s="45">
        <f t="shared" si="32"/>
        <v>36000</v>
      </c>
      <c r="B31" s="46">
        <f t="shared" si="0"/>
        <v>79722</v>
      </c>
      <c r="C31" s="238" t="str">
        <f t="shared" si="33"/>
        <v>ТО1</v>
      </c>
      <c r="D31" s="47" t="str">
        <f t="shared" si="1"/>
        <v>ПТО</v>
      </c>
      <c r="E31" s="263" t="str">
        <f t="shared" si="34"/>
        <v>ТО1</v>
      </c>
      <c r="F31" s="47" t="str">
        <f t="shared" si="35"/>
        <v/>
      </c>
      <c r="G31" s="47" t="str">
        <f t="shared" si="36"/>
        <v/>
      </c>
      <c r="H31" s="47" t="str">
        <f t="shared" si="37"/>
        <v/>
      </c>
      <c r="I31" s="239" t="s">
        <v>230</v>
      </c>
      <c r="J31" s="239" t="s">
        <v>230</v>
      </c>
      <c r="K31" s="239" t="s">
        <v>230</v>
      </c>
      <c r="L31" s="239" t="s">
        <v>230</v>
      </c>
      <c r="M31" s="47" t="str">
        <f t="shared" si="38"/>
        <v/>
      </c>
      <c r="N31" s="45">
        <f t="shared" si="39"/>
        <v>86000</v>
      </c>
      <c r="O31" s="46">
        <f t="shared" si="2"/>
        <v>100922</v>
      </c>
      <c r="P31" s="238" t="str">
        <f t="shared" si="40"/>
        <v>КР</v>
      </c>
      <c r="Q31" s="47" t="str">
        <f t="shared" si="41"/>
        <v>ПТО</v>
      </c>
      <c r="R31" s="263" t="str">
        <f t="shared" si="3"/>
        <v>КР</v>
      </c>
      <c r="S31" s="47" t="str">
        <f t="shared" si="42"/>
        <v/>
      </c>
      <c r="T31" s="47" t="str">
        <f t="shared" si="43"/>
        <v/>
      </c>
      <c r="U31" s="47" t="str">
        <f t="shared" si="44"/>
        <v/>
      </c>
      <c r="V31" s="239" t="s">
        <v>230</v>
      </c>
      <c r="W31" s="239" t="s">
        <v>230</v>
      </c>
      <c r="X31" s="239" t="s">
        <v>230</v>
      </c>
      <c r="Y31" s="239" t="s">
        <v>230</v>
      </c>
      <c r="Z31" s="47"/>
      <c r="AA31" s="45">
        <f t="shared" si="45"/>
        <v>61000</v>
      </c>
      <c r="AB31" s="46">
        <f t="shared" si="4"/>
        <v>86102</v>
      </c>
      <c r="AC31" s="238" t="str">
        <f t="shared" si="46"/>
        <v>СР</v>
      </c>
      <c r="AD31" s="47" t="str">
        <f t="shared" si="5"/>
        <v>ПТО</v>
      </c>
      <c r="AE31" s="263" t="str">
        <f t="shared" si="6"/>
        <v>СР</v>
      </c>
      <c r="AF31" s="47" t="str">
        <f t="shared" si="47"/>
        <v/>
      </c>
      <c r="AG31" s="47" t="str">
        <f t="shared" si="48"/>
        <v/>
      </c>
      <c r="AH31" s="47" t="str">
        <f t="shared" si="49"/>
        <v/>
      </c>
      <c r="AI31" s="239" t="s">
        <v>230</v>
      </c>
      <c r="AJ31" s="239" t="s">
        <v>230</v>
      </c>
      <c r="AK31" s="239" t="s">
        <v>230</v>
      </c>
      <c r="AL31" s="239" t="s">
        <v>230</v>
      </c>
      <c r="AM31" s="47"/>
      <c r="AN31" s="45">
        <f t="shared" si="50"/>
        <v>61000</v>
      </c>
      <c r="AO31" s="46">
        <f t="shared" si="7"/>
        <v>89300</v>
      </c>
      <c r="AP31" s="238" t="str">
        <f t="shared" si="51"/>
        <v>ТО1</v>
      </c>
      <c r="AQ31" s="47" t="str">
        <f t="shared" si="8"/>
        <v>ПТО</v>
      </c>
      <c r="AR31" s="263" t="str">
        <f t="shared" si="9"/>
        <v>ТО1</v>
      </c>
      <c r="AS31" s="47" t="str">
        <f t="shared" si="52"/>
        <v/>
      </c>
      <c r="AT31" s="47" t="str">
        <f t="shared" si="53"/>
        <v/>
      </c>
      <c r="AU31" s="47" t="str">
        <f t="shared" si="54"/>
        <v/>
      </c>
      <c r="AV31" s="239" t="s">
        <v>230</v>
      </c>
      <c r="AW31" s="239" t="s">
        <v>230</v>
      </c>
      <c r="AX31" s="239" t="s">
        <v>230</v>
      </c>
      <c r="AY31" s="239" t="s">
        <v>230</v>
      </c>
      <c r="AZ31" s="47"/>
      <c r="BA31" s="240">
        <f t="shared" si="55"/>
        <v>73101</v>
      </c>
      <c r="BB31" s="241">
        <f t="shared" si="10"/>
        <v>71380</v>
      </c>
      <c r="BC31" s="238" t="str">
        <f t="shared" si="56"/>
        <v>ТО2</v>
      </c>
      <c r="BD31" s="242" t="str">
        <f t="shared" si="11"/>
        <v>ПТО</v>
      </c>
      <c r="BE31" s="263" t="str">
        <f t="shared" si="12"/>
        <v>ТО2</v>
      </c>
      <c r="BF31" s="47" t="str">
        <f t="shared" si="57"/>
        <v/>
      </c>
      <c r="BG31" s="47" t="str">
        <f t="shared" si="58"/>
        <v/>
      </c>
      <c r="BH31" s="47" t="str">
        <f t="shared" si="59"/>
        <v/>
      </c>
      <c r="BI31" s="239" t="s">
        <v>230</v>
      </c>
      <c r="BJ31" s="239" t="s">
        <v>230</v>
      </c>
      <c r="BK31" s="239" t="s">
        <v>230</v>
      </c>
      <c r="BL31" s="239" t="s">
        <v>230</v>
      </c>
      <c r="BM31" s="47"/>
      <c r="BN31" s="45">
        <f t="shared" si="60"/>
        <v>36000</v>
      </c>
      <c r="BO31" s="46">
        <f t="shared" si="13"/>
        <v>60982</v>
      </c>
      <c r="BP31" s="238" t="str">
        <f t="shared" si="61"/>
        <v>ТО1/ДС/ГК</v>
      </c>
      <c r="BQ31" s="47" t="str">
        <f t="shared" si="14"/>
        <v>ПТО</v>
      </c>
      <c r="BR31" s="263" t="str">
        <f t="shared" si="15"/>
        <v>ТО1</v>
      </c>
      <c r="BS31" s="47" t="str">
        <f t="shared" si="62"/>
        <v>ДС</v>
      </c>
      <c r="BT31" s="47" t="str">
        <f t="shared" si="63"/>
        <v>ГК</v>
      </c>
      <c r="BU31" s="47" t="str">
        <f t="shared" si="64"/>
        <v/>
      </c>
      <c r="BV31" s="239" t="s">
        <v>230</v>
      </c>
      <c r="BW31" s="239" t="s">
        <v>230</v>
      </c>
      <c r="BX31" s="239" t="s">
        <v>230</v>
      </c>
      <c r="BY31" s="239" t="s">
        <v>230</v>
      </c>
      <c r="BZ31" s="47"/>
      <c r="CA31" s="45">
        <f t="shared" si="65"/>
        <v>36000</v>
      </c>
      <c r="CB31" s="46">
        <f t="shared" si="16"/>
        <v>56515</v>
      </c>
      <c r="CC31" s="238" t="str">
        <f t="shared" si="66"/>
        <v>ТО2</v>
      </c>
      <c r="CD31" s="47" t="str">
        <f t="shared" si="17"/>
        <v>ПТО</v>
      </c>
      <c r="CE31" s="362" t="str">
        <f t="shared" si="18"/>
        <v>ТО2</v>
      </c>
      <c r="CF31" s="47" t="str">
        <f t="shared" si="67"/>
        <v/>
      </c>
      <c r="CG31" s="47" t="str">
        <f t="shared" si="68"/>
        <v/>
      </c>
      <c r="CH31" s="47" t="str">
        <f t="shared" si="69"/>
        <v/>
      </c>
      <c r="CI31" s="239" t="s">
        <v>230</v>
      </c>
      <c r="CJ31" s="239" t="s">
        <v>230</v>
      </c>
      <c r="CK31" s="239" t="s">
        <v>230</v>
      </c>
      <c r="CL31" s="239" t="s">
        <v>230</v>
      </c>
      <c r="CM31" s="47"/>
      <c r="CN31" s="45">
        <f t="shared" si="70"/>
        <v>86000</v>
      </c>
      <c r="CO31" s="46">
        <f t="shared" si="19"/>
        <v>61451</v>
      </c>
      <c r="CP31" s="238" t="str">
        <f t="shared" si="71"/>
        <v>СР</v>
      </c>
      <c r="CQ31" s="47" t="str">
        <f t="shared" si="72"/>
        <v>ПТО</v>
      </c>
      <c r="CR31" s="263" t="str">
        <f t="shared" si="20"/>
        <v>СР</v>
      </c>
      <c r="CS31" s="47" t="str">
        <f t="shared" si="73"/>
        <v/>
      </c>
      <c r="CT31" s="47" t="str">
        <f t="shared" si="74"/>
        <v/>
      </c>
      <c r="CU31" s="47" t="str">
        <f t="shared" si="75"/>
        <v/>
      </c>
      <c r="CV31" s="239" t="s">
        <v>230</v>
      </c>
      <c r="CW31" s="239" t="s">
        <v>230</v>
      </c>
      <c r="CX31" s="239" t="s">
        <v>230</v>
      </c>
      <c r="CY31" s="239" t="s">
        <v>230</v>
      </c>
      <c r="CZ31" s="47"/>
      <c r="DA31" s="45">
        <f t="shared" si="76"/>
        <v>36000</v>
      </c>
      <c r="DB31" s="46">
        <f t="shared" si="21"/>
        <v>36000</v>
      </c>
      <c r="DC31" s="238" t="str">
        <f t="shared" si="77"/>
        <v>ТО2</v>
      </c>
      <c r="DD31" s="47" t="str">
        <f t="shared" si="22"/>
        <v>ПТО</v>
      </c>
      <c r="DE31" s="263" t="str">
        <f t="shared" si="78"/>
        <v>ТО2</v>
      </c>
      <c r="DF31" s="47" t="str">
        <f t="shared" si="79"/>
        <v/>
      </c>
      <c r="DG31" s="47" t="str">
        <f t="shared" si="80"/>
        <v/>
      </c>
      <c r="DH31" s="47" t="str">
        <f t="shared" si="81"/>
        <v/>
      </c>
      <c r="DI31" s="239" t="s">
        <v>230</v>
      </c>
      <c r="DJ31" s="239" t="s">
        <v>230</v>
      </c>
      <c r="DK31" s="239" t="s">
        <v>230</v>
      </c>
      <c r="DL31" s="239" t="s">
        <v>230</v>
      </c>
      <c r="DM31" s="47"/>
      <c r="DN31" s="45">
        <f t="shared" si="82"/>
        <v>36000</v>
      </c>
      <c r="DO31" s="46">
        <f t="shared" si="23"/>
        <v>36000</v>
      </c>
      <c r="DP31" s="238" t="str">
        <f t="shared" si="83"/>
        <v>ТО2</v>
      </c>
      <c r="DQ31" s="47" t="str">
        <f t="shared" si="24"/>
        <v>ПТО</v>
      </c>
      <c r="DR31" s="263" t="str">
        <f t="shared" si="84"/>
        <v>ТО2</v>
      </c>
      <c r="DS31" s="47" t="str">
        <f t="shared" si="85"/>
        <v/>
      </c>
      <c r="DT31" s="47" t="str">
        <f t="shared" si="86"/>
        <v/>
      </c>
      <c r="DU31" s="47" t="str">
        <f t="shared" si="87"/>
        <v/>
      </c>
      <c r="DV31" s="239" t="s">
        <v>230</v>
      </c>
      <c r="DW31" s="239" t="s">
        <v>230</v>
      </c>
      <c r="DX31" s="239" t="s">
        <v>230</v>
      </c>
      <c r="DY31" s="239" t="s">
        <v>230</v>
      </c>
      <c r="DZ31" s="47"/>
      <c r="EA31" s="45">
        <f t="shared" si="88"/>
        <v>36000</v>
      </c>
      <c r="EB31" s="46">
        <f t="shared" si="25"/>
        <v>36000</v>
      </c>
      <c r="EC31" s="238" t="str">
        <f t="shared" si="89"/>
        <v>ТО2</v>
      </c>
      <c r="ED31" s="47" t="str">
        <f t="shared" si="26"/>
        <v>ПТО</v>
      </c>
      <c r="EE31" s="263" t="str">
        <f t="shared" si="90"/>
        <v>ТО2</v>
      </c>
      <c r="EF31" s="47" t="str">
        <f t="shared" si="91"/>
        <v/>
      </c>
      <c r="EG31" s="47" t="str">
        <f t="shared" si="92"/>
        <v/>
      </c>
      <c r="EH31" s="47" t="str">
        <f t="shared" si="93"/>
        <v/>
      </c>
      <c r="EI31" s="239" t="s">
        <v>230</v>
      </c>
      <c r="EJ31" s="239" t="s">
        <v>230</v>
      </c>
      <c r="EK31" s="239" t="s">
        <v>230</v>
      </c>
      <c r="EL31" s="239" t="s">
        <v>230</v>
      </c>
      <c r="EM31" s="47"/>
      <c r="EN31" s="45">
        <f t="shared" si="94"/>
        <v>61000</v>
      </c>
      <c r="EO31" s="46">
        <f t="shared" si="27"/>
        <v>36000</v>
      </c>
      <c r="EP31" s="238" t="str">
        <f t="shared" si="95"/>
        <v>ТО2</v>
      </c>
      <c r="EQ31" s="47" t="str">
        <f t="shared" si="96"/>
        <v>ПТО</v>
      </c>
      <c r="ER31" s="263" t="str">
        <f t="shared" si="97"/>
        <v>ТО2</v>
      </c>
      <c r="ES31" s="47" t="str">
        <f t="shared" si="98"/>
        <v/>
      </c>
      <c r="ET31" s="47" t="str">
        <f t="shared" si="99"/>
        <v/>
      </c>
      <c r="EU31" s="47" t="str">
        <f t="shared" si="100"/>
        <v/>
      </c>
      <c r="EV31" s="239" t="s">
        <v>230</v>
      </c>
      <c r="EW31" s="239" t="s">
        <v>230</v>
      </c>
      <c r="EX31" s="239" t="s">
        <v>230</v>
      </c>
      <c r="EY31" s="239" t="s">
        <v>230</v>
      </c>
      <c r="EZ31" s="47"/>
      <c r="FA31" s="240">
        <f t="shared" si="101"/>
        <v>56515</v>
      </c>
      <c r="FB31" s="241">
        <f t="shared" si="28"/>
        <v>36000</v>
      </c>
      <c r="FC31" s="238" t="str">
        <f t="shared" si="102"/>
        <v>ТО2</v>
      </c>
      <c r="FD31" s="242" t="str">
        <f t="shared" si="29"/>
        <v>ПТО</v>
      </c>
      <c r="FE31" s="263" t="str">
        <f t="shared" si="103"/>
        <v>ТО2</v>
      </c>
      <c r="FF31" s="47" t="str">
        <f t="shared" si="104"/>
        <v/>
      </c>
      <c r="FG31" s="47" t="str">
        <f t="shared" si="105"/>
        <v/>
      </c>
      <c r="FH31" s="47" t="str">
        <f t="shared" si="106"/>
        <v/>
      </c>
      <c r="FI31" s="239" t="s">
        <v>230</v>
      </c>
      <c r="FJ31" s="239" t="s">
        <v>230</v>
      </c>
      <c r="FK31" s="239" t="s">
        <v>230</v>
      </c>
      <c r="FL31" s="239" t="s">
        <v>230</v>
      </c>
      <c r="FM31" s="47"/>
      <c r="FN31" s="45">
        <f t="shared" si="107"/>
        <v>36000</v>
      </c>
      <c r="FO31" s="46">
        <f t="shared" si="30"/>
        <v>36000</v>
      </c>
      <c r="FP31" s="238" t="str">
        <f t="shared" si="112"/>
        <v>ТО2</v>
      </c>
      <c r="FQ31" s="47" t="str">
        <f t="shared" si="31"/>
        <v>ПТО</v>
      </c>
      <c r="FR31" s="263" t="str">
        <f t="shared" si="108"/>
        <v>ТО2</v>
      </c>
      <c r="FS31" s="47" t="str">
        <f t="shared" si="109"/>
        <v/>
      </c>
      <c r="FT31" s="47" t="str">
        <f t="shared" si="110"/>
        <v/>
      </c>
      <c r="FU31" s="47" t="str">
        <f t="shared" si="111"/>
        <v/>
      </c>
      <c r="FV31" s="239" t="s">
        <v>230</v>
      </c>
      <c r="FW31" s="239" t="s">
        <v>230</v>
      </c>
      <c r="FX31" s="239" t="s">
        <v>230</v>
      </c>
      <c r="FY31" s="239" t="s">
        <v>230</v>
      </c>
      <c r="FZ31" s="47"/>
    </row>
    <row r="32" spans="1:182" s="48" customFormat="1" ht="16.5" customHeight="1" x14ac:dyDescent="0.25">
      <c r="A32" s="45">
        <f t="shared" si="32"/>
        <v>37500</v>
      </c>
      <c r="B32" s="46">
        <f t="shared" si="0"/>
        <v>81222</v>
      </c>
      <c r="C32" s="238" t="str">
        <f t="shared" si="33"/>
        <v>ПМ</v>
      </c>
      <c r="D32" s="47" t="str">
        <f t="shared" si="1"/>
        <v>ПМ</v>
      </c>
      <c r="E32" s="263" t="str">
        <f t="shared" si="34"/>
        <v/>
      </c>
      <c r="F32" s="47" t="str">
        <f t="shared" si="35"/>
        <v/>
      </c>
      <c r="G32" s="47" t="str">
        <f t="shared" si="36"/>
        <v/>
      </c>
      <c r="H32" s="47" t="str">
        <f t="shared" si="37"/>
        <v/>
      </c>
      <c r="I32" s="239" t="s">
        <v>230</v>
      </c>
      <c r="J32" s="239" t="s">
        <v>230</v>
      </c>
      <c r="K32" s="239" t="s">
        <v>230</v>
      </c>
      <c r="L32" s="239" t="s">
        <v>230</v>
      </c>
      <c r="M32" s="47" t="str">
        <f t="shared" si="38"/>
        <v/>
      </c>
      <c r="N32" s="45">
        <f t="shared" si="39"/>
        <v>87500</v>
      </c>
      <c r="O32" s="46">
        <f t="shared" si="2"/>
        <v>102422</v>
      </c>
      <c r="P32" s="238" t="str">
        <f t="shared" si="40"/>
        <v>ПМ</v>
      </c>
      <c r="Q32" s="47" t="str">
        <f t="shared" si="41"/>
        <v>ПМ</v>
      </c>
      <c r="R32" s="263" t="str">
        <f t="shared" si="3"/>
        <v/>
      </c>
      <c r="S32" s="47" t="str">
        <f t="shared" si="42"/>
        <v/>
      </c>
      <c r="T32" s="47" t="str">
        <f t="shared" si="43"/>
        <v/>
      </c>
      <c r="U32" s="47" t="str">
        <f t="shared" si="44"/>
        <v/>
      </c>
      <c r="V32" s="239" t="s">
        <v>230</v>
      </c>
      <c r="W32" s="239" t="s">
        <v>230</v>
      </c>
      <c r="X32" s="239" t="s">
        <v>230</v>
      </c>
      <c r="Y32" s="239" t="s">
        <v>230</v>
      </c>
      <c r="Z32" s="47"/>
      <c r="AA32" s="45">
        <f t="shared" si="45"/>
        <v>62500</v>
      </c>
      <c r="AB32" s="46">
        <f t="shared" si="4"/>
        <v>87602</v>
      </c>
      <c r="AC32" s="238" t="str">
        <f t="shared" si="46"/>
        <v>ПМ</v>
      </c>
      <c r="AD32" s="47" t="str">
        <f t="shared" si="5"/>
        <v>ПМ</v>
      </c>
      <c r="AE32" s="263" t="str">
        <f t="shared" si="6"/>
        <v/>
      </c>
      <c r="AF32" s="47" t="str">
        <f t="shared" si="47"/>
        <v/>
      </c>
      <c r="AG32" s="47" t="str">
        <f t="shared" si="48"/>
        <v/>
      </c>
      <c r="AH32" s="47" t="str">
        <f t="shared" si="49"/>
        <v/>
      </c>
      <c r="AI32" s="239" t="s">
        <v>230</v>
      </c>
      <c r="AJ32" s="239" t="s">
        <v>230</v>
      </c>
      <c r="AK32" s="239" t="s">
        <v>230</v>
      </c>
      <c r="AL32" s="239" t="s">
        <v>230</v>
      </c>
      <c r="AM32" s="47"/>
      <c r="AN32" s="45">
        <f t="shared" si="50"/>
        <v>62500</v>
      </c>
      <c r="AO32" s="46">
        <f t="shared" si="7"/>
        <v>90800</v>
      </c>
      <c r="AP32" s="238" t="str">
        <f t="shared" si="51"/>
        <v>ПМ</v>
      </c>
      <c r="AQ32" s="47" t="str">
        <f t="shared" si="8"/>
        <v>ПМ</v>
      </c>
      <c r="AR32" s="263" t="str">
        <f t="shared" si="9"/>
        <v/>
      </c>
      <c r="AS32" s="47" t="str">
        <f t="shared" si="52"/>
        <v/>
      </c>
      <c r="AT32" s="47" t="str">
        <f t="shared" si="53"/>
        <v/>
      </c>
      <c r="AU32" s="47" t="str">
        <f t="shared" si="54"/>
        <v/>
      </c>
      <c r="AV32" s="239" t="s">
        <v>230</v>
      </c>
      <c r="AW32" s="239" t="s">
        <v>230</v>
      </c>
      <c r="AX32" s="239" t="s">
        <v>230</v>
      </c>
      <c r="AY32" s="239" t="s">
        <v>230</v>
      </c>
      <c r="AZ32" s="47"/>
      <c r="BA32" s="240">
        <f t="shared" si="55"/>
        <v>74601</v>
      </c>
      <c r="BB32" s="241">
        <f t="shared" si="10"/>
        <v>72880</v>
      </c>
      <c r="BC32" s="238" t="str">
        <f t="shared" si="56"/>
        <v>ПМ</v>
      </c>
      <c r="BD32" s="242" t="str">
        <f t="shared" si="11"/>
        <v>ПМ</v>
      </c>
      <c r="BE32" s="263" t="str">
        <f t="shared" si="12"/>
        <v/>
      </c>
      <c r="BF32" s="47" t="str">
        <f t="shared" si="57"/>
        <v/>
      </c>
      <c r="BG32" s="47" t="str">
        <f t="shared" si="58"/>
        <v/>
      </c>
      <c r="BH32" s="47" t="str">
        <f t="shared" si="59"/>
        <v/>
      </c>
      <c r="BI32" s="239" t="s">
        <v>230</v>
      </c>
      <c r="BJ32" s="239" t="s">
        <v>230</v>
      </c>
      <c r="BK32" s="239" t="s">
        <v>230</v>
      </c>
      <c r="BL32" s="239" t="s">
        <v>230</v>
      </c>
      <c r="BM32" s="47"/>
      <c r="BN32" s="45">
        <f t="shared" si="60"/>
        <v>37500</v>
      </c>
      <c r="BO32" s="46">
        <f t="shared" si="13"/>
        <v>62482</v>
      </c>
      <c r="BP32" s="238" t="str">
        <f t="shared" si="61"/>
        <v>ПМ</v>
      </c>
      <c r="BQ32" s="47" t="str">
        <f t="shared" si="14"/>
        <v>ПМ</v>
      </c>
      <c r="BR32" s="263" t="str">
        <f t="shared" si="15"/>
        <v/>
      </c>
      <c r="BS32" s="47" t="str">
        <f t="shared" si="62"/>
        <v/>
      </c>
      <c r="BT32" s="47" t="str">
        <f t="shared" si="63"/>
        <v/>
      </c>
      <c r="BU32" s="47" t="str">
        <f t="shared" si="64"/>
        <v/>
      </c>
      <c r="BV32" s="239" t="s">
        <v>230</v>
      </c>
      <c r="BW32" s="239" t="s">
        <v>230</v>
      </c>
      <c r="BX32" s="239" t="s">
        <v>230</v>
      </c>
      <c r="BY32" s="239" t="s">
        <v>230</v>
      </c>
      <c r="BZ32" s="47"/>
      <c r="CA32" s="45">
        <f t="shared" si="65"/>
        <v>37500</v>
      </c>
      <c r="CB32" s="46">
        <f t="shared" si="16"/>
        <v>58015</v>
      </c>
      <c r="CC32" s="238" t="str">
        <f t="shared" si="66"/>
        <v>ПМ</v>
      </c>
      <c r="CD32" s="47" t="str">
        <f t="shared" si="17"/>
        <v>ПМ</v>
      </c>
      <c r="CE32" s="362" t="str">
        <f t="shared" si="18"/>
        <v/>
      </c>
      <c r="CF32" s="47" t="str">
        <f t="shared" si="67"/>
        <v/>
      </c>
      <c r="CG32" s="47" t="str">
        <f t="shared" si="68"/>
        <v/>
      </c>
      <c r="CH32" s="47" t="str">
        <f t="shared" si="69"/>
        <v/>
      </c>
      <c r="CI32" s="239" t="s">
        <v>230</v>
      </c>
      <c r="CJ32" s="239" t="s">
        <v>230</v>
      </c>
      <c r="CK32" s="239" t="s">
        <v>230</v>
      </c>
      <c r="CL32" s="239" t="s">
        <v>230</v>
      </c>
      <c r="CM32" s="47"/>
      <c r="CN32" s="45">
        <f t="shared" si="70"/>
        <v>87500</v>
      </c>
      <c r="CO32" s="46">
        <f t="shared" si="19"/>
        <v>62951</v>
      </c>
      <c r="CP32" s="238" t="str">
        <f t="shared" si="71"/>
        <v>ПМ</v>
      </c>
      <c r="CQ32" s="47" t="str">
        <f t="shared" si="72"/>
        <v>ПМ</v>
      </c>
      <c r="CR32" s="263" t="str">
        <f t="shared" si="20"/>
        <v/>
      </c>
      <c r="CS32" s="47" t="str">
        <f t="shared" si="73"/>
        <v/>
      </c>
      <c r="CT32" s="47" t="str">
        <f t="shared" si="74"/>
        <v/>
      </c>
      <c r="CU32" s="47" t="str">
        <f t="shared" si="75"/>
        <v/>
      </c>
      <c r="CV32" s="239" t="s">
        <v>230</v>
      </c>
      <c r="CW32" s="239" t="s">
        <v>230</v>
      </c>
      <c r="CX32" s="239" t="s">
        <v>230</v>
      </c>
      <c r="CY32" s="239" t="s">
        <v>230</v>
      </c>
      <c r="CZ32" s="47"/>
      <c r="DA32" s="45">
        <f t="shared" si="76"/>
        <v>37500</v>
      </c>
      <c r="DB32" s="46">
        <f t="shared" si="21"/>
        <v>37500</v>
      </c>
      <c r="DC32" s="238" t="str">
        <f t="shared" si="77"/>
        <v>ПМ</v>
      </c>
      <c r="DD32" s="47" t="str">
        <f t="shared" si="22"/>
        <v>ПМ</v>
      </c>
      <c r="DE32" s="263" t="str">
        <f t="shared" si="78"/>
        <v/>
      </c>
      <c r="DF32" s="47" t="str">
        <f t="shared" si="79"/>
        <v/>
      </c>
      <c r="DG32" s="47" t="str">
        <f t="shared" si="80"/>
        <v/>
      </c>
      <c r="DH32" s="47" t="str">
        <f t="shared" si="81"/>
        <v/>
      </c>
      <c r="DI32" s="239" t="s">
        <v>230</v>
      </c>
      <c r="DJ32" s="239" t="s">
        <v>230</v>
      </c>
      <c r="DK32" s="239" t="s">
        <v>230</v>
      </c>
      <c r="DL32" s="239" t="s">
        <v>230</v>
      </c>
      <c r="DM32" s="47"/>
      <c r="DN32" s="45">
        <f t="shared" si="82"/>
        <v>37500</v>
      </c>
      <c r="DO32" s="46">
        <f t="shared" si="23"/>
        <v>37500</v>
      </c>
      <c r="DP32" s="238" t="str">
        <f t="shared" si="83"/>
        <v>ПМ</v>
      </c>
      <c r="DQ32" s="47" t="str">
        <f t="shared" si="24"/>
        <v>ПМ</v>
      </c>
      <c r="DR32" s="263" t="str">
        <f t="shared" si="84"/>
        <v/>
      </c>
      <c r="DS32" s="47" t="str">
        <f t="shared" si="85"/>
        <v/>
      </c>
      <c r="DT32" s="47" t="str">
        <f t="shared" si="86"/>
        <v/>
      </c>
      <c r="DU32" s="47" t="str">
        <f t="shared" si="87"/>
        <v/>
      </c>
      <c r="DV32" s="239" t="s">
        <v>230</v>
      </c>
      <c r="DW32" s="239" t="s">
        <v>230</v>
      </c>
      <c r="DX32" s="239" t="s">
        <v>230</v>
      </c>
      <c r="DY32" s="239" t="s">
        <v>230</v>
      </c>
      <c r="DZ32" s="47"/>
      <c r="EA32" s="45">
        <f t="shared" si="88"/>
        <v>37500</v>
      </c>
      <c r="EB32" s="46">
        <f t="shared" si="25"/>
        <v>37500</v>
      </c>
      <c r="EC32" s="238" t="str">
        <f t="shared" si="89"/>
        <v>ПМ</v>
      </c>
      <c r="ED32" s="47" t="str">
        <f t="shared" si="26"/>
        <v>ПМ</v>
      </c>
      <c r="EE32" s="263" t="str">
        <f t="shared" si="90"/>
        <v/>
      </c>
      <c r="EF32" s="47" t="str">
        <f t="shared" si="91"/>
        <v/>
      </c>
      <c r="EG32" s="47" t="str">
        <f t="shared" si="92"/>
        <v/>
      </c>
      <c r="EH32" s="47" t="str">
        <f t="shared" si="93"/>
        <v/>
      </c>
      <c r="EI32" s="239" t="s">
        <v>230</v>
      </c>
      <c r="EJ32" s="239" t="s">
        <v>230</v>
      </c>
      <c r="EK32" s="239" t="s">
        <v>230</v>
      </c>
      <c r="EL32" s="239" t="s">
        <v>230</v>
      </c>
      <c r="EM32" s="47"/>
      <c r="EN32" s="45">
        <f t="shared" si="94"/>
        <v>62500</v>
      </c>
      <c r="EO32" s="46">
        <f t="shared" si="27"/>
        <v>37500</v>
      </c>
      <c r="EP32" s="238" t="str">
        <f t="shared" si="95"/>
        <v>ПМ</v>
      </c>
      <c r="EQ32" s="47" t="str">
        <f t="shared" si="96"/>
        <v>ПМ</v>
      </c>
      <c r="ER32" s="263" t="str">
        <f t="shared" si="97"/>
        <v/>
      </c>
      <c r="ES32" s="47" t="str">
        <f t="shared" si="98"/>
        <v/>
      </c>
      <c r="ET32" s="47" t="str">
        <f t="shared" si="99"/>
        <v/>
      </c>
      <c r="EU32" s="47" t="str">
        <f t="shared" si="100"/>
        <v/>
      </c>
      <c r="EV32" s="239" t="s">
        <v>230</v>
      </c>
      <c r="EW32" s="239" t="s">
        <v>230</v>
      </c>
      <c r="EX32" s="239" t="s">
        <v>230</v>
      </c>
      <c r="EY32" s="239" t="s">
        <v>230</v>
      </c>
      <c r="EZ32" s="47"/>
      <c r="FA32" s="240">
        <f t="shared" si="101"/>
        <v>58015</v>
      </c>
      <c r="FB32" s="241">
        <f t="shared" si="28"/>
        <v>37500</v>
      </c>
      <c r="FC32" s="238" t="str">
        <f t="shared" si="102"/>
        <v>ПМ</v>
      </c>
      <c r="FD32" s="242" t="str">
        <f t="shared" si="29"/>
        <v>ПМ</v>
      </c>
      <c r="FE32" s="263" t="str">
        <f t="shared" si="103"/>
        <v/>
      </c>
      <c r="FF32" s="47" t="str">
        <f t="shared" si="104"/>
        <v/>
      </c>
      <c r="FG32" s="47" t="str">
        <f t="shared" si="105"/>
        <v/>
      </c>
      <c r="FH32" s="47" t="str">
        <f t="shared" si="106"/>
        <v/>
      </c>
      <c r="FI32" s="239" t="s">
        <v>230</v>
      </c>
      <c r="FJ32" s="239" t="s">
        <v>230</v>
      </c>
      <c r="FK32" s="239" t="s">
        <v>230</v>
      </c>
      <c r="FL32" s="239" t="s">
        <v>230</v>
      </c>
      <c r="FM32" s="47"/>
      <c r="FN32" s="45">
        <f t="shared" si="107"/>
        <v>37500</v>
      </c>
      <c r="FO32" s="46">
        <f t="shared" si="30"/>
        <v>37500</v>
      </c>
      <c r="FP32" s="238" t="str">
        <f t="shared" si="112"/>
        <v>ПМ</v>
      </c>
      <c r="FQ32" s="47" t="str">
        <f t="shared" si="31"/>
        <v>ПМ</v>
      </c>
      <c r="FR32" s="263" t="str">
        <f t="shared" si="108"/>
        <v/>
      </c>
      <c r="FS32" s="47" t="str">
        <f t="shared" si="109"/>
        <v/>
      </c>
      <c r="FT32" s="47" t="str">
        <f t="shared" si="110"/>
        <v/>
      </c>
      <c r="FU32" s="47" t="str">
        <f t="shared" si="111"/>
        <v/>
      </c>
      <c r="FV32" s="239" t="s">
        <v>230</v>
      </c>
      <c r="FW32" s="239" t="s">
        <v>230</v>
      </c>
      <c r="FX32" s="239" t="s">
        <v>230</v>
      </c>
      <c r="FY32" s="239" t="s">
        <v>230</v>
      </c>
      <c r="FZ32" s="47"/>
    </row>
    <row r="33" spans="1:182" s="48" customFormat="1" ht="16.5" customHeight="1" x14ac:dyDescent="0.25">
      <c r="A33" s="45">
        <f t="shared" si="32"/>
        <v>39000</v>
      </c>
      <c r="B33" s="46">
        <f t="shared" si="0"/>
        <v>82722</v>
      </c>
      <c r="C33" s="238" t="str">
        <f t="shared" si="33"/>
        <v>ТО2</v>
      </c>
      <c r="D33" s="47" t="str">
        <f t="shared" si="1"/>
        <v>ПТО</v>
      </c>
      <c r="E33" s="263" t="str">
        <f t="shared" si="34"/>
        <v>ТО2</v>
      </c>
      <c r="F33" s="47" t="str">
        <f t="shared" si="35"/>
        <v/>
      </c>
      <c r="G33" s="47" t="str">
        <f t="shared" si="36"/>
        <v/>
      </c>
      <c r="H33" s="47" t="str">
        <f t="shared" si="37"/>
        <v/>
      </c>
      <c r="I33" s="239" t="s">
        <v>230</v>
      </c>
      <c r="J33" s="239" t="s">
        <v>230</v>
      </c>
      <c r="K33" s="239" t="s">
        <v>230</v>
      </c>
      <c r="L33" s="239" t="s">
        <v>230</v>
      </c>
      <c r="M33" s="47" t="str">
        <f t="shared" si="38"/>
        <v/>
      </c>
      <c r="N33" s="45">
        <f t="shared" si="39"/>
        <v>89000</v>
      </c>
      <c r="O33" s="46">
        <f t="shared" si="2"/>
        <v>103922</v>
      </c>
      <c r="P33" s="238" t="str">
        <f t="shared" si="40"/>
        <v>КР</v>
      </c>
      <c r="Q33" s="47" t="str">
        <f t="shared" si="41"/>
        <v>ПТО</v>
      </c>
      <c r="R33" s="263" t="str">
        <f t="shared" si="3"/>
        <v>КР</v>
      </c>
      <c r="S33" s="47" t="str">
        <f t="shared" si="42"/>
        <v/>
      </c>
      <c r="T33" s="47" t="str">
        <f t="shared" si="43"/>
        <v/>
      </c>
      <c r="U33" s="47" t="str">
        <f t="shared" si="44"/>
        <v/>
      </c>
      <c r="V33" s="239" t="s">
        <v>230</v>
      </c>
      <c r="W33" s="239" t="s">
        <v>230</v>
      </c>
      <c r="X33" s="239" t="s">
        <v>230</v>
      </c>
      <c r="Y33" s="239" t="s">
        <v>230</v>
      </c>
      <c r="Z33" s="47"/>
      <c r="AA33" s="45">
        <f t="shared" si="45"/>
        <v>64000</v>
      </c>
      <c r="AB33" s="46">
        <f t="shared" si="4"/>
        <v>89102</v>
      </c>
      <c r="AC33" s="238" t="str">
        <f t="shared" si="46"/>
        <v>ТО1</v>
      </c>
      <c r="AD33" s="47" t="str">
        <f t="shared" si="5"/>
        <v>ПТО</v>
      </c>
      <c r="AE33" s="263" t="str">
        <f t="shared" si="6"/>
        <v>ТО1</v>
      </c>
      <c r="AF33" s="47" t="str">
        <f t="shared" si="47"/>
        <v/>
      </c>
      <c r="AG33" s="47" t="str">
        <f t="shared" si="48"/>
        <v/>
      </c>
      <c r="AH33" s="47" t="str">
        <f t="shared" si="49"/>
        <v/>
      </c>
      <c r="AI33" s="239" t="s">
        <v>230</v>
      </c>
      <c r="AJ33" s="239" t="s">
        <v>230</v>
      </c>
      <c r="AK33" s="239" t="s">
        <v>230</v>
      </c>
      <c r="AL33" s="239" t="s">
        <v>230</v>
      </c>
      <c r="AM33" s="47"/>
      <c r="AN33" s="45">
        <f t="shared" si="50"/>
        <v>64000</v>
      </c>
      <c r="AO33" s="46">
        <f t="shared" si="7"/>
        <v>92300</v>
      </c>
      <c r="AP33" s="238" t="str">
        <f t="shared" si="51"/>
        <v>ТО2/ДС/ГК</v>
      </c>
      <c r="AQ33" s="47" t="str">
        <f t="shared" si="8"/>
        <v>ПТО</v>
      </c>
      <c r="AR33" s="263" t="str">
        <f t="shared" si="9"/>
        <v>ТО2</v>
      </c>
      <c r="AS33" s="47" t="str">
        <f t="shared" si="52"/>
        <v>ДС</v>
      </c>
      <c r="AT33" s="47" t="str">
        <f t="shared" si="53"/>
        <v>ГК</v>
      </c>
      <c r="AU33" s="47" t="str">
        <f t="shared" si="54"/>
        <v/>
      </c>
      <c r="AV33" s="239" t="s">
        <v>230</v>
      </c>
      <c r="AW33" s="239" t="s">
        <v>230</v>
      </c>
      <c r="AX33" s="239" t="s">
        <v>230</v>
      </c>
      <c r="AY33" s="239" t="s">
        <v>230</v>
      </c>
      <c r="AZ33" s="47"/>
      <c r="BA33" s="240">
        <f t="shared" si="55"/>
        <v>76101</v>
      </c>
      <c r="BB33" s="241">
        <f t="shared" si="10"/>
        <v>74380</v>
      </c>
      <c r="BC33" s="238" t="str">
        <f t="shared" si="56"/>
        <v>ТО1</v>
      </c>
      <c r="BD33" s="242" t="str">
        <f t="shared" si="11"/>
        <v>ПТО</v>
      </c>
      <c r="BE33" s="263" t="str">
        <f t="shared" si="12"/>
        <v>ТО1</v>
      </c>
      <c r="BF33" s="47" t="str">
        <f t="shared" si="57"/>
        <v/>
      </c>
      <c r="BG33" s="47" t="str">
        <f t="shared" si="58"/>
        <v/>
      </c>
      <c r="BH33" s="47" t="str">
        <f t="shared" si="59"/>
        <v/>
      </c>
      <c r="BI33" s="239" t="s">
        <v>230</v>
      </c>
      <c r="BJ33" s="239" t="s">
        <v>230</v>
      </c>
      <c r="BK33" s="239" t="s">
        <v>230</v>
      </c>
      <c r="BL33" s="239" t="s">
        <v>230</v>
      </c>
      <c r="BM33" s="47"/>
      <c r="BN33" s="45">
        <f t="shared" si="60"/>
        <v>39000</v>
      </c>
      <c r="BO33" s="46">
        <f t="shared" si="13"/>
        <v>63982</v>
      </c>
      <c r="BP33" s="238" t="str">
        <f t="shared" si="61"/>
        <v>СР</v>
      </c>
      <c r="BQ33" s="47" t="str">
        <f t="shared" si="14"/>
        <v>ПТО</v>
      </c>
      <c r="BR33" s="263" t="str">
        <f t="shared" si="15"/>
        <v>СР</v>
      </c>
      <c r="BS33" s="47" t="str">
        <f t="shared" si="62"/>
        <v/>
      </c>
      <c r="BT33" s="47" t="str">
        <f t="shared" si="63"/>
        <v/>
      </c>
      <c r="BU33" s="47" t="str">
        <f t="shared" si="64"/>
        <v/>
      </c>
      <c r="BV33" s="239" t="s">
        <v>230</v>
      </c>
      <c r="BW33" s="239" t="s">
        <v>230</v>
      </c>
      <c r="BX33" s="239" t="s">
        <v>230</v>
      </c>
      <c r="BY33" s="239" t="s">
        <v>230</v>
      </c>
      <c r="BZ33" s="47"/>
      <c r="CA33" s="45">
        <f t="shared" si="65"/>
        <v>39000</v>
      </c>
      <c r="CB33" s="46">
        <f t="shared" si="16"/>
        <v>59515</v>
      </c>
      <c r="CC33" s="238" t="str">
        <f t="shared" si="66"/>
        <v>ТО1/ДС/ГК</v>
      </c>
      <c r="CD33" s="47" t="str">
        <f t="shared" si="17"/>
        <v>ПТО</v>
      </c>
      <c r="CE33" s="362" t="str">
        <f t="shared" si="18"/>
        <v>ТО1</v>
      </c>
      <c r="CF33" s="47" t="str">
        <f t="shared" si="67"/>
        <v>ДС</v>
      </c>
      <c r="CG33" s="47" t="str">
        <f t="shared" si="68"/>
        <v>ГК</v>
      </c>
      <c r="CH33" s="47" t="str">
        <f t="shared" si="69"/>
        <v/>
      </c>
      <c r="CI33" s="239" t="s">
        <v>230</v>
      </c>
      <c r="CJ33" s="239" t="s">
        <v>230</v>
      </c>
      <c r="CK33" s="239" t="s">
        <v>230</v>
      </c>
      <c r="CL33" s="239" t="s">
        <v>230</v>
      </c>
      <c r="CM33" s="47"/>
      <c r="CN33" s="45">
        <f t="shared" si="70"/>
        <v>89000</v>
      </c>
      <c r="CO33" s="46">
        <f t="shared" si="19"/>
        <v>64451</v>
      </c>
      <c r="CP33" s="238" t="str">
        <f t="shared" si="71"/>
        <v>ТО1</v>
      </c>
      <c r="CQ33" s="47" t="str">
        <f t="shared" si="72"/>
        <v>ПТО</v>
      </c>
      <c r="CR33" s="263" t="str">
        <f t="shared" si="20"/>
        <v>ТО1</v>
      </c>
      <c r="CS33" s="47" t="str">
        <f t="shared" si="73"/>
        <v/>
      </c>
      <c r="CT33" s="47" t="str">
        <f t="shared" si="74"/>
        <v/>
      </c>
      <c r="CU33" s="47" t="str">
        <f t="shared" si="75"/>
        <v/>
      </c>
      <c r="CV33" s="239" t="s">
        <v>230</v>
      </c>
      <c r="CW33" s="239" t="s">
        <v>230</v>
      </c>
      <c r="CX33" s="239" t="s">
        <v>230</v>
      </c>
      <c r="CY33" s="239" t="s">
        <v>230</v>
      </c>
      <c r="CZ33" s="47"/>
      <c r="DA33" s="45">
        <f t="shared" si="76"/>
        <v>39000</v>
      </c>
      <c r="DB33" s="46">
        <f t="shared" si="21"/>
        <v>39000</v>
      </c>
      <c r="DC33" s="238" t="str">
        <f t="shared" si="77"/>
        <v>ТО1</v>
      </c>
      <c r="DD33" s="47" t="str">
        <f t="shared" si="22"/>
        <v>ПТО</v>
      </c>
      <c r="DE33" s="263" t="str">
        <f t="shared" si="78"/>
        <v>ТО1</v>
      </c>
      <c r="DF33" s="47" t="str">
        <f t="shared" si="79"/>
        <v/>
      </c>
      <c r="DG33" s="47" t="str">
        <f t="shared" si="80"/>
        <v/>
      </c>
      <c r="DH33" s="47" t="str">
        <f t="shared" si="81"/>
        <v/>
      </c>
      <c r="DI33" s="239" t="s">
        <v>230</v>
      </c>
      <c r="DJ33" s="239" t="s">
        <v>230</v>
      </c>
      <c r="DK33" s="239" t="s">
        <v>230</v>
      </c>
      <c r="DL33" s="239" t="s">
        <v>230</v>
      </c>
      <c r="DM33" s="47"/>
      <c r="DN33" s="45">
        <f t="shared" si="82"/>
        <v>39000</v>
      </c>
      <c r="DO33" s="46">
        <f t="shared" si="23"/>
        <v>39000</v>
      </c>
      <c r="DP33" s="238" t="str">
        <f t="shared" si="83"/>
        <v>ТО1</v>
      </c>
      <c r="DQ33" s="47" t="str">
        <f t="shared" si="24"/>
        <v>ПТО</v>
      </c>
      <c r="DR33" s="263" t="str">
        <f t="shared" si="84"/>
        <v>ТО1</v>
      </c>
      <c r="DS33" s="47" t="str">
        <f t="shared" si="85"/>
        <v/>
      </c>
      <c r="DT33" s="47" t="str">
        <f t="shared" si="86"/>
        <v/>
      </c>
      <c r="DU33" s="47" t="str">
        <f t="shared" si="87"/>
        <v/>
      </c>
      <c r="DV33" s="239" t="s">
        <v>230</v>
      </c>
      <c r="DW33" s="239" t="s">
        <v>230</v>
      </c>
      <c r="DX33" s="239" t="s">
        <v>230</v>
      </c>
      <c r="DY33" s="239" t="s">
        <v>230</v>
      </c>
      <c r="DZ33" s="47"/>
      <c r="EA33" s="45">
        <f t="shared" si="88"/>
        <v>39000</v>
      </c>
      <c r="EB33" s="46">
        <f t="shared" si="25"/>
        <v>39000</v>
      </c>
      <c r="EC33" s="238" t="str">
        <f t="shared" si="89"/>
        <v>ТО1</v>
      </c>
      <c r="ED33" s="47" t="str">
        <f t="shared" si="26"/>
        <v>ПТО</v>
      </c>
      <c r="EE33" s="263" t="str">
        <f t="shared" si="90"/>
        <v>ТО1</v>
      </c>
      <c r="EF33" s="47" t="str">
        <f t="shared" si="91"/>
        <v/>
      </c>
      <c r="EG33" s="47" t="str">
        <f t="shared" si="92"/>
        <v/>
      </c>
      <c r="EH33" s="47" t="str">
        <f t="shared" si="93"/>
        <v/>
      </c>
      <c r="EI33" s="239" t="s">
        <v>230</v>
      </c>
      <c r="EJ33" s="239" t="s">
        <v>230</v>
      </c>
      <c r="EK33" s="239" t="s">
        <v>230</v>
      </c>
      <c r="EL33" s="239" t="s">
        <v>230</v>
      </c>
      <c r="EM33" s="47"/>
      <c r="EN33" s="45">
        <f t="shared" si="94"/>
        <v>64000</v>
      </c>
      <c r="EO33" s="46">
        <f t="shared" si="27"/>
        <v>39000</v>
      </c>
      <c r="EP33" s="238" t="str">
        <f t="shared" si="95"/>
        <v>ТО1</v>
      </c>
      <c r="EQ33" s="47" t="str">
        <f t="shared" si="96"/>
        <v>ПТО</v>
      </c>
      <c r="ER33" s="263" t="str">
        <f t="shared" si="97"/>
        <v>ТО1</v>
      </c>
      <c r="ES33" s="47" t="str">
        <f t="shared" si="98"/>
        <v/>
      </c>
      <c r="ET33" s="47" t="str">
        <f t="shared" si="99"/>
        <v/>
      </c>
      <c r="EU33" s="47" t="str">
        <f t="shared" si="100"/>
        <v/>
      </c>
      <c r="EV33" s="239" t="s">
        <v>230</v>
      </c>
      <c r="EW33" s="239" t="s">
        <v>230</v>
      </c>
      <c r="EX33" s="239" t="s">
        <v>230</v>
      </c>
      <c r="EY33" s="239" t="s">
        <v>230</v>
      </c>
      <c r="EZ33" s="47"/>
      <c r="FA33" s="240">
        <f t="shared" si="101"/>
        <v>59515</v>
      </c>
      <c r="FB33" s="241">
        <f t="shared" si="28"/>
        <v>39000</v>
      </c>
      <c r="FC33" s="238" t="str">
        <f t="shared" si="102"/>
        <v>ТО1</v>
      </c>
      <c r="FD33" s="242" t="str">
        <f t="shared" si="29"/>
        <v>ПТО</v>
      </c>
      <c r="FE33" s="263" t="str">
        <f t="shared" si="103"/>
        <v>ТО1</v>
      </c>
      <c r="FF33" s="47" t="str">
        <f t="shared" si="104"/>
        <v/>
      </c>
      <c r="FG33" s="47" t="str">
        <f t="shared" si="105"/>
        <v/>
      </c>
      <c r="FH33" s="47" t="str">
        <f t="shared" si="106"/>
        <v/>
      </c>
      <c r="FI33" s="239" t="s">
        <v>230</v>
      </c>
      <c r="FJ33" s="239" t="s">
        <v>230</v>
      </c>
      <c r="FK33" s="239" t="s">
        <v>230</v>
      </c>
      <c r="FL33" s="239" t="s">
        <v>230</v>
      </c>
      <c r="FM33" s="47"/>
      <c r="FN33" s="45">
        <f t="shared" si="107"/>
        <v>39000</v>
      </c>
      <c r="FO33" s="46">
        <f t="shared" si="30"/>
        <v>39000</v>
      </c>
      <c r="FP33" s="238" t="str">
        <f t="shared" si="112"/>
        <v>ТО1</v>
      </c>
      <c r="FQ33" s="47" t="str">
        <f t="shared" si="31"/>
        <v>ПТО</v>
      </c>
      <c r="FR33" s="263" t="str">
        <f t="shared" si="108"/>
        <v>ТО1</v>
      </c>
      <c r="FS33" s="47" t="str">
        <f t="shared" si="109"/>
        <v/>
      </c>
      <c r="FT33" s="47" t="str">
        <f t="shared" si="110"/>
        <v/>
      </c>
      <c r="FU33" s="47" t="str">
        <f t="shared" si="111"/>
        <v/>
      </c>
      <c r="FV33" s="239" t="s">
        <v>230</v>
      </c>
      <c r="FW33" s="239" t="s">
        <v>230</v>
      </c>
      <c r="FX33" s="239" t="s">
        <v>230</v>
      </c>
      <c r="FY33" s="239" t="s">
        <v>230</v>
      </c>
      <c r="FZ33" s="47"/>
    </row>
    <row r="34" spans="1:182" s="48" customFormat="1" ht="16.5" customHeight="1" x14ac:dyDescent="0.25">
      <c r="A34" s="45">
        <f t="shared" si="32"/>
        <v>40500</v>
      </c>
      <c r="B34" s="46">
        <f t="shared" si="0"/>
        <v>84222</v>
      </c>
      <c r="C34" s="238" t="str">
        <f t="shared" si="33"/>
        <v>ПМ</v>
      </c>
      <c r="D34" s="47" t="str">
        <f t="shared" si="1"/>
        <v>ПМ</v>
      </c>
      <c r="E34" s="263" t="str">
        <f t="shared" si="34"/>
        <v/>
      </c>
      <c r="F34" s="47" t="str">
        <f t="shared" si="35"/>
        <v/>
      </c>
      <c r="G34" s="47" t="str">
        <f t="shared" si="36"/>
        <v/>
      </c>
      <c r="H34" s="47" t="str">
        <f t="shared" si="37"/>
        <v/>
      </c>
      <c r="I34" s="239" t="s">
        <v>230</v>
      </c>
      <c r="J34" s="239" t="s">
        <v>230</v>
      </c>
      <c r="K34" s="239" t="s">
        <v>230</v>
      </c>
      <c r="L34" s="239" t="s">
        <v>230</v>
      </c>
      <c r="M34" s="47" t="str">
        <f t="shared" si="38"/>
        <v/>
      </c>
      <c r="N34" s="45">
        <f t="shared" si="39"/>
        <v>90500</v>
      </c>
      <c r="O34" s="46">
        <f t="shared" si="2"/>
        <v>105422</v>
      </c>
      <c r="P34" s="238" t="str">
        <f t="shared" si="40"/>
        <v>ПМ</v>
      </c>
      <c r="Q34" s="47" t="str">
        <f t="shared" si="41"/>
        <v>ПМ</v>
      </c>
      <c r="R34" s="263" t="str">
        <f t="shared" si="3"/>
        <v/>
      </c>
      <c r="S34" s="47" t="str">
        <f t="shared" si="42"/>
        <v/>
      </c>
      <c r="T34" s="47" t="str">
        <f t="shared" si="43"/>
        <v/>
      </c>
      <c r="U34" s="47" t="str">
        <f t="shared" si="44"/>
        <v/>
      </c>
      <c r="V34" s="239" t="s">
        <v>230</v>
      </c>
      <c r="W34" s="239" t="s">
        <v>230</v>
      </c>
      <c r="X34" s="239" t="s">
        <v>230</v>
      </c>
      <c r="Y34" s="239" t="s">
        <v>230</v>
      </c>
      <c r="Z34" s="47"/>
      <c r="AA34" s="45">
        <f t="shared" si="45"/>
        <v>65500</v>
      </c>
      <c r="AB34" s="46">
        <f t="shared" si="4"/>
        <v>90602</v>
      </c>
      <c r="AC34" s="238" t="str">
        <f t="shared" si="46"/>
        <v>ПМ</v>
      </c>
      <c r="AD34" s="47" t="str">
        <f t="shared" si="5"/>
        <v>ПМ</v>
      </c>
      <c r="AE34" s="263" t="str">
        <f t="shared" si="6"/>
        <v/>
      </c>
      <c r="AF34" s="47" t="str">
        <f t="shared" si="47"/>
        <v/>
      </c>
      <c r="AG34" s="47" t="str">
        <f t="shared" si="48"/>
        <v/>
      </c>
      <c r="AH34" s="47" t="str">
        <f t="shared" si="49"/>
        <v/>
      </c>
      <c r="AI34" s="239" t="s">
        <v>230</v>
      </c>
      <c r="AJ34" s="239" t="s">
        <v>230</v>
      </c>
      <c r="AK34" s="239" t="s">
        <v>230</v>
      </c>
      <c r="AL34" s="239" t="s">
        <v>230</v>
      </c>
      <c r="AM34" s="47"/>
      <c r="AN34" s="45">
        <f t="shared" si="50"/>
        <v>65500</v>
      </c>
      <c r="AO34" s="46">
        <f t="shared" si="7"/>
        <v>93800</v>
      </c>
      <c r="AP34" s="238" t="str">
        <f t="shared" si="51"/>
        <v>ПМ</v>
      </c>
      <c r="AQ34" s="47" t="str">
        <f t="shared" si="8"/>
        <v>ПМ</v>
      </c>
      <c r="AR34" s="263" t="str">
        <f t="shared" si="9"/>
        <v/>
      </c>
      <c r="AS34" s="47" t="str">
        <f t="shared" si="52"/>
        <v/>
      </c>
      <c r="AT34" s="47" t="str">
        <f t="shared" si="53"/>
        <v/>
      </c>
      <c r="AU34" s="47" t="str">
        <f t="shared" si="54"/>
        <v/>
      </c>
      <c r="AV34" s="239" t="s">
        <v>230</v>
      </c>
      <c r="AW34" s="239" t="s">
        <v>230</v>
      </c>
      <c r="AX34" s="239" t="s">
        <v>230</v>
      </c>
      <c r="AY34" s="239" t="s">
        <v>230</v>
      </c>
      <c r="AZ34" s="47"/>
      <c r="BA34" s="240">
        <f t="shared" si="55"/>
        <v>77601</v>
      </c>
      <c r="BB34" s="241">
        <f t="shared" si="10"/>
        <v>75880</v>
      </c>
      <c r="BC34" s="238" t="str">
        <f t="shared" si="56"/>
        <v>ПМ</v>
      </c>
      <c r="BD34" s="242" t="str">
        <f t="shared" si="11"/>
        <v>ПМ</v>
      </c>
      <c r="BE34" s="263" t="str">
        <f t="shared" si="12"/>
        <v/>
      </c>
      <c r="BF34" s="47" t="str">
        <f t="shared" si="57"/>
        <v/>
      </c>
      <c r="BG34" s="47" t="str">
        <f t="shared" si="58"/>
        <v/>
      </c>
      <c r="BH34" s="47" t="str">
        <f t="shared" si="59"/>
        <v/>
      </c>
      <c r="BI34" s="239" t="s">
        <v>230</v>
      </c>
      <c r="BJ34" s="239" t="s">
        <v>230</v>
      </c>
      <c r="BK34" s="239" t="s">
        <v>230</v>
      </c>
      <c r="BL34" s="239" t="s">
        <v>230</v>
      </c>
      <c r="BM34" s="47"/>
      <c r="BN34" s="45">
        <f t="shared" si="60"/>
        <v>40500</v>
      </c>
      <c r="BO34" s="46">
        <f t="shared" si="13"/>
        <v>65482</v>
      </c>
      <c r="BP34" s="238" t="str">
        <f t="shared" si="61"/>
        <v>ПМ</v>
      </c>
      <c r="BQ34" s="47" t="str">
        <f t="shared" si="14"/>
        <v>ПМ</v>
      </c>
      <c r="BR34" s="263" t="str">
        <f t="shared" si="15"/>
        <v/>
      </c>
      <c r="BS34" s="47" t="str">
        <f t="shared" si="62"/>
        <v/>
      </c>
      <c r="BT34" s="47" t="str">
        <f t="shared" si="63"/>
        <v/>
      </c>
      <c r="BU34" s="47" t="str">
        <f t="shared" si="64"/>
        <v/>
      </c>
      <c r="BV34" s="239" t="s">
        <v>230</v>
      </c>
      <c r="BW34" s="239" t="s">
        <v>230</v>
      </c>
      <c r="BX34" s="239" t="s">
        <v>230</v>
      </c>
      <c r="BY34" s="239" t="s">
        <v>230</v>
      </c>
      <c r="BZ34" s="47"/>
      <c r="CA34" s="45">
        <f t="shared" si="65"/>
        <v>40500</v>
      </c>
      <c r="CB34" s="46">
        <f t="shared" si="16"/>
        <v>61015</v>
      </c>
      <c r="CC34" s="238" t="str">
        <f t="shared" si="66"/>
        <v>ПМ</v>
      </c>
      <c r="CD34" s="47" t="str">
        <f t="shared" si="17"/>
        <v>ПМ</v>
      </c>
      <c r="CE34" s="362" t="str">
        <f t="shared" si="18"/>
        <v/>
      </c>
      <c r="CF34" s="47" t="str">
        <f t="shared" si="67"/>
        <v/>
      </c>
      <c r="CG34" s="47" t="str">
        <f t="shared" si="68"/>
        <v/>
      </c>
      <c r="CH34" s="47" t="str">
        <f t="shared" si="69"/>
        <v/>
      </c>
      <c r="CI34" s="239" t="s">
        <v>230</v>
      </c>
      <c r="CJ34" s="239" t="s">
        <v>230</v>
      </c>
      <c r="CK34" s="239" t="s">
        <v>230</v>
      </c>
      <c r="CL34" s="239" t="s">
        <v>230</v>
      </c>
      <c r="CM34" s="47"/>
      <c r="CN34" s="45">
        <f t="shared" si="70"/>
        <v>90500</v>
      </c>
      <c r="CO34" s="46">
        <f t="shared" si="19"/>
        <v>65951</v>
      </c>
      <c r="CP34" s="238" t="str">
        <f t="shared" si="71"/>
        <v>ПМ</v>
      </c>
      <c r="CQ34" s="47" t="str">
        <f t="shared" si="72"/>
        <v>ПМ</v>
      </c>
      <c r="CR34" s="263" t="str">
        <f t="shared" si="20"/>
        <v/>
      </c>
      <c r="CS34" s="47" t="str">
        <f t="shared" si="73"/>
        <v/>
      </c>
      <c r="CT34" s="47" t="str">
        <f t="shared" si="74"/>
        <v/>
      </c>
      <c r="CU34" s="47" t="str">
        <f t="shared" si="75"/>
        <v/>
      </c>
      <c r="CV34" s="239" t="s">
        <v>230</v>
      </c>
      <c r="CW34" s="239" t="s">
        <v>230</v>
      </c>
      <c r="CX34" s="239" t="s">
        <v>230</v>
      </c>
      <c r="CY34" s="239" t="s">
        <v>230</v>
      </c>
      <c r="CZ34" s="47"/>
      <c r="DA34" s="45">
        <f t="shared" si="76"/>
        <v>40500</v>
      </c>
      <c r="DB34" s="46">
        <f t="shared" si="21"/>
        <v>40500</v>
      </c>
      <c r="DC34" s="238" t="str">
        <f t="shared" si="77"/>
        <v>ПМ</v>
      </c>
      <c r="DD34" s="47" t="str">
        <f t="shared" si="22"/>
        <v>ПМ</v>
      </c>
      <c r="DE34" s="263" t="str">
        <f t="shared" si="78"/>
        <v/>
      </c>
      <c r="DF34" s="47" t="str">
        <f t="shared" si="79"/>
        <v/>
      </c>
      <c r="DG34" s="47" t="str">
        <f t="shared" si="80"/>
        <v/>
      </c>
      <c r="DH34" s="47" t="str">
        <f t="shared" si="81"/>
        <v/>
      </c>
      <c r="DI34" s="239" t="s">
        <v>230</v>
      </c>
      <c r="DJ34" s="239" t="s">
        <v>230</v>
      </c>
      <c r="DK34" s="239" t="s">
        <v>230</v>
      </c>
      <c r="DL34" s="239" t="s">
        <v>230</v>
      </c>
      <c r="DM34" s="47"/>
      <c r="DN34" s="45">
        <f t="shared" si="82"/>
        <v>40500</v>
      </c>
      <c r="DO34" s="46">
        <f t="shared" si="23"/>
        <v>40500</v>
      </c>
      <c r="DP34" s="238" t="str">
        <f t="shared" si="83"/>
        <v>ПМ</v>
      </c>
      <c r="DQ34" s="47" t="str">
        <f t="shared" si="24"/>
        <v>ПМ</v>
      </c>
      <c r="DR34" s="263" t="str">
        <f t="shared" si="84"/>
        <v/>
      </c>
      <c r="DS34" s="47" t="str">
        <f t="shared" si="85"/>
        <v/>
      </c>
      <c r="DT34" s="47" t="str">
        <f t="shared" si="86"/>
        <v/>
      </c>
      <c r="DU34" s="47" t="str">
        <f t="shared" si="87"/>
        <v/>
      </c>
      <c r="DV34" s="239" t="s">
        <v>230</v>
      </c>
      <c r="DW34" s="239" t="s">
        <v>230</v>
      </c>
      <c r="DX34" s="239" t="s">
        <v>230</v>
      </c>
      <c r="DY34" s="239" t="s">
        <v>230</v>
      </c>
      <c r="DZ34" s="47"/>
      <c r="EA34" s="45">
        <f t="shared" si="88"/>
        <v>40500</v>
      </c>
      <c r="EB34" s="46">
        <f t="shared" si="25"/>
        <v>40500</v>
      </c>
      <c r="EC34" s="238" t="str">
        <f t="shared" si="89"/>
        <v>ПМ</v>
      </c>
      <c r="ED34" s="47" t="str">
        <f t="shared" si="26"/>
        <v>ПМ</v>
      </c>
      <c r="EE34" s="263" t="str">
        <f t="shared" si="90"/>
        <v/>
      </c>
      <c r="EF34" s="47" t="str">
        <f t="shared" si="91"/>
        <v/>
      </c>
      <c r="EG34" s="47" t="str">
        <f t="shared" si="92"/>
        <v/>
      </c>
      <c r="EH34" s="47" t="str">
        <f t="shared" si="93"/>
        <v/>
      </c>
      <c r="EI34" s="239" t="s">
        <v>230</v>
      </c>
      <c r="EJ34" s="239" t="s">
        <v>230</v>
      </c>
      <c r="EK34" s="239" t="s">
        <v>230</v>
      </c>
      <c r="EL34" s="239" t="s">
        <v>230</v>
      </c>
      <c r="EM34" s="47"/>
      <c r="EN34" s="45">
        <f t="shared" si="94"/>
        <v>65500</v>
      </c>
      <c r="EO34" s="46">
        <f t="shared" si="27"/>
        <v>40500</v>
      </c>
      <c r="EP34" s="238" t="str">
        <f t="shared" si="95"/>
        <v>ПМ</v>
      </c>
      <c r="EQ34" s="47" t="str">
        <f t="shared" si="96"/>
        <v>ПМ</v>
      </c>
      <c r="ER34" s="263" t="str">
        <f t="shared" si="97"/>
        <v/>
      </c>
      <c r="ES34" s="47" t="str">
        <f t="shared" si="98"/>
        <v/>
      </c>
      <c r="ET34" s="47" t="str">
        <f t="shared" si="99"/>
        <v/>
      </c>
      <c r="EU34" s="47" t="str">
        <f t="shared" si="100"/>
        <v/>
      </c>
      <c r="EV34" s="239" t="s">
        <v>230</v>
      </c>
      <c r="EW34" s="239" t="s">
        <v>230</v>
      </c>
      <c r="EX34" s="239" t="s">
        <v>230</v>
      </c>
      <c r="EY34" s="239" t="s">
        <v>230</v>
      </c>
      <c r="EZ34" s="47"/>
      <c r="FA34" s="240">
        <f t="shared" si="101"/>
        <v>61015</v>
      </c>
      <c r="FB34" s="241">
        <f t="shared" si="28"/>
        <v>40500</v>
      </c>
      <c r="FC34" s="238" t="str">
        <f t="shared" si="102"/>
        <v>ПМ</v>
      </c>
      <c r="FD34" s="242" t="str">
        <f t="shared" si="29"/>
        <v>ПМ</v>
      </c>
      <c r="FE34" s="263" t="str">
        <f t="shared" si="103"/>
        <v/>
      </c>
      <c r="FF34" s="47" t="str">
        <f t="shared" si="104"/>
        <v/>
      </c>
      <c r="FG34" s="47" t="str">
        <f t="shared" si="105"/>
        <v/>
      </c>
      <c r="FH34" s="47" t="str">
        <f t="shared" si="106"/>
        <v/>
      </c>
      <c r="FI34" s="239" t="s">
        <v>230</v>
      </c>
      <c r="FJ34" s="239" t="s">
        <v>230</v>
      </c>
      <c r="FK34" s="239" t="s">
        <v>230</v>
      </c>
      <c r="FL34" s="239" t="s">
        <v>230</v>
      </c>
      <c r="FM34" s="47"/>
      <c r="FN34" s="45">
        <f t="shared" si="107"/>
        <v>40500</v>
      </c>
      <c r="FO34" s="46">
        <f t="shared" si="30"/>
        <v>40500</v>
      </c>
      <c r="FP34" s="238" t="str">
        <f t="shared" si="112"/>
        <v>ПМ</v>
      </c>
      <c r="FQ34" s="47" t="str">
        <f t="shared" si="31"/>
        <v>ПМ</v>
      </c>
      <c r="FR34" s="263" t="str">
        <f t="shared" si="108"/>
        <v/>
      </c>
      <c r="FS34" s="47" t="str">
        <f t="shared" si="109"/>
        <v/>
      </c>
      <c r="FT34" s="47" t="str">
        <f t="shared" si="110"/>
        <v/>
      </c>
      <c r="FU34" s="47" t="str">
        <f t="shared" si="111"/>
        <v/>
      </c>
      <c r="FV34" s="239" t="s">
        <v>230</v>
      </c>
      <c r="FW34" s="239" t="s">
        <v>230</v>
      </c>
      <c r="FX34" s="239" t="s">
        <v>230</v>
      </c>
      <c r="FY34" s="239" t="s">
        <v>230</v>
      </c>
      <c r="FZ34" s="47"/>
    </row>
    <row r="35" spans="1:182" s="48" customFormat="1" ht="16.5" customHeight="1" x14ac:dyDescent="0.25">
      <c r="A35" s="45">
        <f t="shared" si="32"/>
        <v>42000</v>
      </c>
      <c r="B35" s="46">
        <f t="shared" si="0"/>
        <v>85722</v>
      </c>
      <c r="C35" s="238" t="str">
        <f t="shared" si="33"/>
        <v>ТО1</v>
      </c>
      <c r="D35" s="47" t="str">
        <f t="shared" si="1"/>
        <v>ПТО</v>
      </c>
      <c r="E35" s="263" t="str">
        <f t="shared" si="34"/>
        <v>ТО1</v>
      </c>
      <c r="F35" s="47" t="str">
        <f t="shared" si="35"/>
        <v/>
      </c>
      <c r="G35" s="47" t="str">
        <f t="shared" si="36"/>
        <v/>
      </c>
      <c r="H35" s="47" t="str">
        <f t="shared" si="37"/>
        <v/>
      </c>
      <c r="I35" s="239" t="s">
        <v>230</v>
      </c>
      <c r="J35" s="239" t="s">
        <v>230</v>
      </c>
      <c r="K35" s="239" t="s">
        <v>230</v>
      </c>
      <c r="L35" s="239" t="s">
        <v>230</v>
      </c>
      <c r="M35" s="47" t="str">
        <f t="shared" si="38"/>
        <v/>
      </c>
      <c r="N35" s="45">
        <f t="shared" si="39"/>
        <v>92000</v>
      </c>
      <c r="O35" s="46">
        <f t="shared" si="2"/>
        <v>106922</v>
      </c>
      <c r="P35" s="238" t="str">
        <f t="shared" si="40"/>
        <v>КР</v>
      </c>
      <c r="Q35" s="47" t="str">
        <f t="shared" si="41"/>
        <v>ПТО</v>
      </c>
      <c r="R35" s="263" t="str">
        <f t="shared" si="3"/>
        <v>КР</v>
      </c>
      <c r="S35" s="47" t="str">
        <f t="shared" si="42"/>
        <v/>
      </c>
      <c r="T35" s="47" t="str">
        <f t="shared" si="43"/>
        <v/>
      </c>
      <c r="U35" s="47" t="str">
        <f t="shared" si="44"/>
        <v/>
      </c>
      <c r="V35" s="239" t="s">
        <v>230</v>
      </c>
      <c r="W35" s="239" t="s">
        <v>230</v>
      </c>
      <c r="X35" s="239" t="s">
        <v>230</v>
      </c>
      <c r="Y35" s="239" t="s">
        <v>230</v>
      </c>
      <c r="Z35" s="47"/>
      <c r="AA35" s="45">
        <f t="shared" si="45"/>
        <v>67000</v>
      </c>
      <c r="AB35" s="46">
        <f t="shared" si="4"/>
        <v>92102</v>
      </c>
      <c r="AC35" s="238" t="str">
        <f t="shared" si="46"/>
        <v>ТО2</v>
      </c>
      <c r="AD35" s="47" t="str">
        <f t="shared" si="5"/>
        <v>ПТО</v>
      </c>
      <c r="AE35" s="263" t="str">
        <f t="shared" si="6"/>
        <v>ТО2</v>
      </c>
      <c r="AF35" s="47" t="str">
        <f t="shared" si="47"/>
        <v/>
      </c>
      <c r="AG35" s="47" t="str">
        <f t="shared" si="48"/>
        <v/>
      </c>
      <c r="AH35" s="47" t="str">
        <f t="shared" si="49"/>
        <v/>
      </c>
      <c r="AI35" s="239" t="s">
        <v>230</v>
      </c>
      <c r="AJ35" s="239" t="s">
        <v>230</v>
      </c>
      <c r="AK35" s="239" t="s">
        <v>230</v>
      </c>
      <c r="AL35" s="239" t="s">
        <v>230</v>
      </c>
      <c r="AM35" s="47"/>
      <c r="AN35" s="45">
        <f t="shared" si="50"/>
        <v>67000</v>
      </c>
      <c r="AO35" s="46">
        <f t="shared" si="7"/>
        <v>95300</v>
      </c>
      <c r="AP35" s="238" t="str">
        <f t="shared" si="51"/>
        <v>ТО1</v>
      </c>
      <c r="AQ35" s="47" t="str">
        <f t="shared" si="8"/>
        <v>ПТО</v>
      </c>
      <c r="AR35" s="263" t="str">
        <f t="shared" si="9"/>
        <v>ТО1</v>
      </c>
      <c r="AS35" s="47" t="str">
        <f t="shared" si="52"/>
        <v/>
      </c>
      <c r="AT35" s="47" t="str">
        <f t="shared" si="53"/>
        <v/>
      </c>
      <c r="AU35" s="47" t="str">
        <f t="shared" si="54"/>
        <v/>
      </c>
      <c r="AV35" s="239" t="s">
        <v>230</v>
      </c>
      <c r="AW35" s="239" t="s">
        <v>230</v>
      </c>
      <c r="AX35" s="239" t="s">
        <v>230</v>
      </c>
      <c r="AY35" s="239" t="s">
        <v>230</v>
      </c>
      <c r="AZ35" s="47"/>
      <c r="BA35" s="240">
        <f t="shared" si="55"/>
        <v>79101</v>
      </c>
      <c r="BB35" s="241">
        <f t="shared" si="10"/>
        <v>77380</v>
      </c>
      <c r="BC35" s="238" t="str">
        <f t="shared" si="56"/>
        <v>КР</v>
      </c>
      <c r="BD35" s="242" t="str">
        <f t="shared" si="11"/>
        <v>ПТО</v>
      </c>
      <c r="BE35" s="263" t="str">
        <f t="shared" si="12"/>
        <v>КР</v>
      </c>
      <c r="BF35" s="47" t="str">
        <f t="shared" si="57"/>
        <v/>
      </c>
      <c r="BG35" s="47" t="str">
        <f t="shared" si="58"/>
        <v/>
      </c>
      <c r="BH35" s="47" t="str">
        <f t="shared" si="59"/>
        <v/>
      </c>
      <c r="BI35" s="239" t="s">
        <v>230</v>
      </c>
      <c r="BJ35" s="239" t="s">
        <v>230</v>
      </c>
      <c r="BK35" s="239" t="s">
        <v>230</v>
      </c>
      <c r="BL35" s="239" t="s">
        <v>230</v>
      </c>
      <c r="BM35" s="47"/>
      <c r="BN35" s="45">
        <f t="shared" si="60"/>
        <v>42000</v>
      </c>
      <c r="BO35" s="46">
        <f t="shared" si="13"/>
        <v>66982</v>
      </c>
      <c r="BP35" s="238" t="str">
        <f t="shared" si="61"/>
        <v>ТО1</v>
      </c>
      <c r="BQ35" s="47" t="str">
        <f t="shared" si="14"/>
        <v>ПТО</v>
      </c>
      <c r="BR35" s="263" t="str">
        <f t="shared" si="15"/>
        <v>ТО1</v>
      </c>
      <c r="BS35" s="47" t="str">
        <f t="shared" si="62"/>
        <v/>
      </c>
      <c r="BT35" s="47" t="str">
        <f t="shared" si="63"/>
        <v/>
      </c>
      <c r="BU35" s="47" t="str">
        <f t="shared" si="64"/>
        <v/>
      </c>
      <c r="BV35" s="239" t="s">
        <v>230</v>
      </c>
      <c r="BW35" s="239" t="s">
        <v>230</v>
      </c>
      <c r="BX35" s="239" t="s">
        <v>230</v>
      </c>
      <c r="BY35" s="239" t="s">
        <v>230</v>
      </c>
      <c r="BZ35" s="47"/>
      <c r="CA35" s="45">
        <f t="shared" si="65"/>
        <v>42000</v>
      </c>
      <c r="CB35" s="46">
        <f t="shared" si="16"/>
        <v>62515</v>
      </c>
      <c r="CC35" s="238" t="str">
        <f t="shared" si="66"/>
        <v>СР</v>
      </c>
      <c r="CD35" s="47" t="str">
        <f t="shared" si="17"/>
        <v>ПТО</v>
      </c>
      <c r="CE35" s="362" t="str">
        <f t="shared" si="18"/>
        <v>СР</v>
      </c>
      <c r="CF35" s="47" t="str">
        <f t="shared" si="67"/>
        <v/>
      </c>
      <c r="CG35" s="47" t="str">
        <f t="shared" si="68"/>
        <v/>
      </c>
      <c r="CH35" s="47" t="str">
        <f t="shared" si="69"/>
        <v/>
      </c>
      <c r="CI35" s="239" t="s">
        <v>230</v>
      </c>
      <c r="CJ35" s="239" t="s">
        <v>230</v>
      </c>
      <c r="CK35" s="239" t="s">
        <v>230</v>
      </c>
      <c r="CL35" s="239" t="s">
        <v>230</v>
      </c>
      <c r="CM35" s="47"/>
      <c r="CN35" s="45">
        <f t="shared" si="70"/>
        <v>92000</v>
      </c>
      <c r="CO35" s="46">
        <f t="shared" si="19"/>
        <v>67451</v>
      </c>
      <c r="CP35" s="238" t="str">
        <f t="shared" si="71"/>
        <v>ТО2</v>
      </c>
      <c r="CQ35" s="47" t="str">
        <f t="shared" si="72"/>
        <v>ПТО</v>
      </c>
      <c r="CR35" s="263" t="str">
        <f t="shared" si="20"/>
        <v>ТО2</v>
      </c>
      <c r="CS35" s="47" t="str">
        <f t="shared" si="73"/>
        <v/>
      </c>
      <c r="CT35" s="47" t="str">
        <f t="shared" si="74"/>
        <v/>
      </c>
      <c r="CU35" s="47" t="str">
        <f t="shared" si="75"/>
        <v/>
      </c>
      <c r="CV35" s="239" t="s">
        <v>230</v>
      </c>
      <c r="CW35" s="239" t="s">
        <v>230</v>
      </c>
      <c r="CX35" s="239" t="s">
        <v>230</v>
      </c>
      <c r="CY35" s="239" t="s">
        <v>230</v>
      </c>
      <c r="CZ35" s="47"/>
      <c r="DA35" s="45">
        <f t="shared" si="76"/>
        <v>42000</v>
      </c>
      <c r="DB35" s="46">
        <f t="shared" si="21"/>
        <v>42000</v>
      </c>
      <c r="DC35" s="238" t="str">
        <f t="shared" si="77"/>
        <v>ТО2</v>
      </c>
      <c r="DD35" s="47" t="str">
        <f t="shared" si="22"/>
        <v>ПТО</v>
      </c>
      <c r="DE35" s="263" t="str">
        <f t="shared" si="78"/>
        <v>ТО2</v>
      </c>
      <c r="DF35" s="47" t="str">
        <f t="shared" si="79"/>
        <v/>
      </c>
      <c r="DG35" s="47" t="str">
        <f t="shared" si="80"/>
        <v/>
      </c>
      <c r="DH35" s="47" t="str">
        <f t="shared" si="81"/>
        <v/>
      </c>
      <c r="DI35" s="239" t="s">
        <v>230</v>
      </c>
      <c r="DJ35" s="239" t="s">
        <v>230</v>
      </c>
      <c r="DK35" s="239" t="s">
        <v>230</v>
      </c>
      <c r="DL35" s="239" t="s">
        <v>230</v>
      </c>
      <c r="DM35" s="47"/>
      <c r="DN35" s="45">
        <f t="shared" si="82"/>
        <v>42000</v>
      </c>
      <c r="DO35" s="46">
        <f t="shared" si="23"/>
        <v>42000</v>
      </c>
      <c r="DP35" s="238" t="str">
        <f t="shared" si="83"/>
        <v>ТО2</v>
      </c>
      <c r="DQ35" s="47" t="str">
        <f t="shared" si="24"/>
        <v>ПТО</v>
      </c>
      <c r="DR35" s="263" t="str">
        <f t="shared" si="84"/>
        <v>ТО2</v>
      </c>
      <c r="DS35" s="47" t="str">
        <f t="shared" si="85"/>
        <v/>
      </c>
      <c r="DT35" s="47" t="str">
        <f t="shared" si="86"/>
        <v/>
      </c>
      <c r="DU35" s="47" t="str">
        <f t="shared" si="87"/>
        <v/>
      </c>
      <c r="DV35" s="239" t="s">
        <v>230</v>
      </c>
      <c r="DW35" s="239" t="s">
        <v>230</v>
      </c>
      <c r="DX35" s="239" t="s">
        <v>230</v>
      </c>
      <c r="DY35" s="239" t="s">
        <v>230</v>
      </c>
      <c r="DZ35" s="47"/>
      <c r="EA35" s="45">
        <f t="shared" si="88"/>
        <v>42000</v>
      </c>
      <c r="EB35" s="46">
        <f t="shared" si="25"/>
        <v>42000</v>
      </c>
      <c r="EC35" s="238" t="str">
        <f t="shared" si="89"/>
        <v>ТО2</v>
      </c>
      <c r="ED35" s="47" t="str">
        <f t="shared" si="26"/>
        <v>ПТО</v>
      </c>
      <c r="EE35" s="263" t="str">
        <f t="shared" si="90"/>
        <v>ТО2</v>
      </c>
      <c r="EF35" s="47" t="str">
        <f t="shared" si="91"/>
        <v/>
      </c>
      <c r="EG35" s="47" t="str">
        <f t="shared" si="92"/>
        <v/>
      </c>
      <c r="EH35" s="47" t="str">
        <f t="shared" si="93"/>
        <v/>
      </c>
      <c r="EI35" s="239" t="s">
        <v>230</v>
      </c>
      <c r="EJ35" s="239" t="s">
        <v>230</v>
      </c>
      <c r="EK35" s="239" t="s">
        <v>230</v>
      </c>
      <c r="EL35" s="239" t="s">
        <v>230</v>
      </c>
      <c r="EM35" s="47"/>
      <c r="EN35" s="45">
        <f t="shared" si="94"/>
        <v>67000</v>
      </c>
      <c r="EO35" s="46">
        <f t="shared" si="27"/>
        <v>42000</v>
      </c>
      <c r="EP35" s="238" t="str">
        <f t="shared" si="95"/>
        <v>ТО2</v>
      </c>
      <c r="EQ35" s="47" t="str">
        <f t="shared" si="96"/>
        <v>ПТО</v>
      </c>
      <c r="ER35" s="263" t="str">
        <f t="shared" si="97"/>
        <v>ТО2</v>
      </c>
      <c r="ES35" s="47" t="str">
        <f t="shared" si="98"/>
        <v/>
      </c>
      <c r="ET35" s="47" t="str">
        <f t="shared" si="99"/>
        <v/>
      </c>
      <c r="EU35" s="47" t="str">
        <f t="shared" si="100"/>
        <v/>
      </c>
      <c r="EV35" s="239" t="s">
        <v>230</v>
      </c>
      <c r="EW35" s="239" t="s">
        <v>230</v>
      </c>
      <c r="EX35" s="239" t="s">
        <v>230</v>
      </c>
      <c r="EY35" s="239" t="s">
        <v>230</v>
      </c>
      <c r="EZ35" s="47"/>
      <c r="FA35" s="240">
        <f t="shared" si="101"/>
        <v>62515</v>
      </c>
      <c r="FB35" s="241">
        <f t="shared" si="28"/>
        <v>42000</v>
      </c>
      <c r="FC35" s="238" t="str">
        <f t="shared" si="102"/>
        <v>ТО2</v>
      </c>
      <c r="FD35" s="242" t="str">
        <f t="shared" si="29"/>
        <v>ПТО</v>
      </c>
      <c r="FE35" s="263" t="str">
        <f t="shared" si="103"/>
        <v>ТО2</v>
      </c>
      <c r="FF35" s="47" t="str">
        <f t="shared" si="104"/>
        <v/>
      </c>
      <c r="FG35" s="47" t="str">
        <f t="shared" si="105"/>
        <v/>
      </c>
      <c r="FH35" s="47" t="str">
        <f t="shared" si="106"/>
        <v/>
      </c>
      <c r="FI35" s="239" t="s">
        <v>230</v>
      </c>
      <c r="FJ35" s="239" t="s">
        <v>230</v>
      </c>
      <c r="FK35" s="239" t="s">
        <v>230</v>
      </c>
      <c r="FL35" s="239" t="s">
        <v>230</v>
      </c>
      <c r="FM35" s="47"/>
      <c r="FN35" s="45">
        <f t="shared" si="107"/>
        <v>42000</v>
      </c>
      <c r="FO35" s="46">
        <f t="shared" si="30"/>
        <v>42000</v>
      </c>
      <c r="FP35" s="238" t="str">
        <f t="shared" si="112"/>
        <v>ТО2</v>
      </c>
      <c r="FQ35" s="47" t="str">
        <f t="shared" si="31"/>
        <v>ПТО</v>
      </c>
      <c r="FR35" s="263" t="str">
        <f t="shared" si="108"/>
        <v>ТО2</v>
      </c>
      <c r="FS35" s="47" t="str">
        <f t="shared" si="109"/>
        <v/>
      </c>
      <c r="FT35" s="47" t="str">
        <f t="shared" si="110"/>
        <v/>
      </c>
      <c r="FU35" s="47" t="str">
        <f t="shared" si="111"/>
        <v/>
      </c>
      <c r="FV35" s="239" t="s">
        <v>230</v>
      </c>
      <c r="FW35" s="239" t="s">
        <v>230</v>
      </c>
      <c r="FX35" s="239" t="s">
        <v>230</v>
      </c>
      <c r="FY35" s="239" t="s">
        <v>230</v>
      </c>
      <c r="FZ35" s="47"/>
    </row>
    <row r="36" spans="1:182" s="48" customFormat="1" ht="16.5" customHeight="1" x14ac:dyDescent="0.25">
      <c r="A36" s="45">
        <f t="shared" si="32"/>
        <v>43500</v>
      </c>
      <c r="B36" s="46">
        <f t="shared" si="0"/>
        <v>87222</v>
      </c>
      <c r="C36" s="238" t="str">
        <f t="shared" si="33"/>
        <v>ПМ</v>
      </c>
      <c r="D36" s="47" t="str">
        <f t="shared" si="1"/>
        <v>ПМ</v>
      </c>
      <c r="E36" s="263" t="str">
        <f t="shared" si="34"/>
        <v/>
      </c>
      <c r="F36" s="47" t="str">
        <f t="shared" si="35"/>
        <v/>
      </c>
      <c r="G36" s="47" t="str">
        <f t="shared" si="36"/>
        <v/>
      </c>
      <c r="H36" s="47" t="str">
        <f t="shared" si="37"/>
        <v/>
      </c>
      <c r="I36" s="239" t="s">
        <v>230</v>
      </c>
      <c r="J36" s="239" t="s">
        <v>230</v>
      </c>
      <c r="K36" s="239" t="s">
        <v>230</v>
      </c>
      <c r="L36" s="239" t="s">
        <v>230</v>
      </c>
      <c r="M36" s="47" t="str">
        <f t="shared" si="38"/>
        <v/>
      </c>
      <c r="N36" s="45">
        <f t="shared" si="39"/>
        <v>93500</v>
      </c>
      <c r="O36" s="46">
        <f t="shared" si="2"/>
        <v>108422</v>
      </c>
      <c r="P36" s="238" t="str">
        <f t="shared" si="40"/>
        <v>ПМ</v>
      </c>
      <c r="Q36" s="47" t="str">
        <f t="shared" si="41"/>
        <v>ПМ</v>
      </c>
      <c r="R36" s="263" t="str">
        <f t="shared" si="3"/>
        <v/>
      </c>
      <c r="S36" s="47" t="str">
        <f t="shared" si="42"/>
        <v/>
      </c>
      <c r="T36" s="47" t="str">
        <f t="shared" si="43"/>
        <v/>
      </c>
      <c r="U36" s="47" t="str">
        <f t="shared" si="44"/>
        <v/>
      </c>
      <c r="V36" s="239" t="s">
        <v>230</v>
      </c>
      <c r="W36" s="239" t="s">
        <v>230</v>
      </c>
      <c r="X36" s="239" t="s">
        <v>230</v>
      </c>
      <c r="Y36" s="239" t="s">
        <v>230</v>
      </c>
      <c r="Z36" s="47"/>
      <c r="AA36" s="45">
        <f t="shared" si="45"/>
        <v>68500</v>
      </c>
      <c r="AB36" s="46">
        <f t="shared" si="4"/>
        <v>93602</v>
      </c>
      <c r="AC36" s="238" t="str">
        <f t="shared" si="46"/>
        <v>ПМ</v>
      </c>
      <c r="AD36" s="47" t="str">
        <f t="shared" si="5"/>
        <v>ПМ</v>
      </c>
      <c r="AE36" s="263" t="str">
        <f t="shared" si="6"/>
        <v/>
      </c>
      <c r="AF36" s="47" t="str">
        <f t="shared" si="47"/>
        <v/>
      </c>
      <c r="AG36" s="47" t="str">
        <f t="shared" si="48"/>
        <v/>
      </c>
      <c r="AH36" s="47" t="str">
        <f t="shared" si="49"/>
        <v/>
      </c>
      <c r="AI36" s="239" t="s">
        <v>230</v>
      </c>
      <c r="AJ36" s="239" t="s">
        <v>230</v>
      </c>
      <c r="AK36" s="239" t="s">
        <v>230</v>
      </c>
      <c r="AL36" s="239" t="s">
        <v>230</v>
      </c>
      <c r="AM36" s="47"/>
      <c r="AN36" s="45">
        <f t="shared" si="50"/>
        <v>68500</v>
      </c>
      <c r="AO36" s="46">
        <f t="shared" si="7"/>
        <v>96800</v>
      </c>
      <c r="AP36" s="238" t="str">
        <f t="shared" si="51"/>
        <v>ПМ</v>
      </c>
      <c r="AQ36" s="47" t="str">
        <f t="shared" si="8"/>
        <v>ПМ</v>
      </c>
      <c r="AR36" s="263" t="str">
        <f t="shared" si="9"/>
        <v/>
      </c>
      <c r="AS36" s="47" t="str">
        <f t="shared" si="52"/>
        <v/>
      </c>
      <c r="AT36" s="47" t="str">
        <f t="shared" si="53"/>
        <v/>
      </c>
      <c r="AU36" s="47" t="str">
        <f t="shared" si="54"/>
        <v/>
      </c>
      <c r="AV36" s="239" t="s">
        <v>230</v>
      </c>
      <c r="AW36" s="239" t="s">
        <v>230</v>
      </c>
      <c r="AX36" s="239" t="s">
        <v>230</v>
      </c>
      <c r="AY36" s="239" t="s">
        <v>230</v>
      </c>
      <c r="AZ36" s="47"/>
      <c r="BA36" s="240">
        <f t="shared" si="55"/>
        <v>80601</v>
      </c>
      <c r="BB36" s="241">
        <f t="shared" si="10"/>
        <v>78880</v>
      </c>
      <c r="BC36" s="238" t="str">
        <f t="shared" si="56"/>
        <v>ПМ</v>
      </c>
      <c r="BD36" s="242" t="str">
        <f t="shared" si="11"/>
        <v>ПМ</v>
      </c>
      <c r="BE36" s="263" t="str">
        <f t="shared" si="12"/>
        <v/>
      </c>
      <c r="BF36" s="47" t="str">
        <f t="shared" si="57"/>
        <v/>
      </c>
      <c r="BG36" s="47" t="str">
        <f t="shared" si="58"/>
        <v/>
      </c>
      <c r="BH36" s="47" t="str">
        <f t="shared" si="59"/>
        <v/>
      </c>
      <c r="BI36" s="239" t="s">
        <v>230</v>
      </c>
      <c r="BJ36" s="239" t="s">
        <v>230</v>
      </c>
      <c r="BK36" s="239" t="s">
        <v>230</v>
      </c>
      <c r="BL36" s="239" t="s">
        <v>230</v>
      </c>
      <c r="BM36" s="47"/>
      <c r="BN36" s="45">
        <f t="shared" si="60"/>
        <v>43500</v>
      </c>
      <c r="BO36" s="46">
        <f t="shared" si="13"/>
        <v>68482</v>
      </c>
      <c r="BP36" s="238" t="str">
        <f t="shared" si="61"/>
        <v>ПМ</v>
      </c>
      <c r="BQ36" s="47" t="str">
        <f t="shared" si="14"/>
        <v>ПМ</v>
      </c>
      <c r="BR36" s="263" t="str">
        <f t="shared" si="15"/>
        <v/>
      </c>
      <c r="BS36" s="47" t="str">
        <f t="shared" si="62"/>
        <v/>
      </c>
      <c r="BT36" s="47" t="str">
        <f t="shared" si="63"/>
        <v/>
      </c>
      <c r="BU36" s="47" t="str">
        <f t="shared" si="64"/>
        <v/>
      </c>
      <c r="BV36" s="239" t="s">
        <v>230</v>
      </c>
      <c r="BW36" s="239" t="s">
        <v>230</v>
      </c>
      <c r="BX36" s="239" t="s">
        <v>230</v>
      </c>
      <c r="BY36" s="239" t="s">
        <v>230</v>
      </c>
      <c r="BZ36" s="47"/>
      <c r="CA36" s="45">
        <f t="shared" si="65"/>
        <v>43500</v>
      </c>
      <c r="CB36" s="46">
        <f t="shared" si="16"/>
        <v>64015</v>
      </c>
      <c r="CC36" s="238" t="str">
        <f t="shared" si="66"/>
        <v>ПМ</v>
      </c>
      <c r="CD36" s="47" t="str">
        <f t="shared" si="17"/>
        <v>ПМ</v>
      </c>
      <c r="CE36" s="362" t="str">
        <f t="shared" si="18"/>
        <v/>
      </c>
      <c r="CF36" s="47" t="str">
        <f t="shared" si="67"/>
        <v/>
      </c>
      <c r="CG36" s="47" t="str">
        <f t="shared" si="68"/>
        <v/>
      </c>
      <c r="CH36" s="47" t="str">
        <f t="shared" si="69"/>
        <v/>
      </c>
      <c r="CI36" s="239" t="s">
        <v>230</v>
      </c>
      <c r="CJ36" s="239" t="s">
        <v>230</v>
      </c>
      <c r="CK36" s="239" t="s">
        <v>230</v>
      </c>
      <c r="CL36" s="239" t="s">
        <v>230</v>
      </c>
      <c r="CM36" s="47"/>
      <c r="CN36" s="45">
        <f t="shared" si="70"/>
        <v>93500</v>
      </c>
      <c r="CO36" s="46">
        <f t="shared" si="19"/>
        <v>68951</v>
      </c>
      <c r="CP36" s="238" t="str">
        <f t="shared" si="71"/>
        <v>ПМ</v>
      </c>
      <c r="CQ36" s="47" t="str">
        <f t="shared" si="72"/>
        <v>ПМ</v>
      </c>
      <c r="CR36" s="263" t="str">
        <f t="shared" si="20"/>
        <v/>
      </c>
      <c r="CS36" s="47" t="str">
        <f t="shared" si="73"/>
        <v/>
      </c>
      <c r="CT36" s="47" t="str">
        <f t="shared" si="74"/>
        <v/>
      </c>
      <c r="CU36" s="47" t="str">
        <f t="shared" si="75"/>
        <v/>
      </c>
      <c r="CV36" s="239" t="s">
        <v>230</v>
      </c>
      <c r="CW36" s="239" t="s">
        <v>230</v>
      </c>
      <c r="CX36" s="239" t="s">
        <v>230</v>
      </c>
      <c r="CY36" s="239" t="s">
        <v>230</v>
      </c>
      <c r="CZ36" s="47"/>
      <c r="DA36" s="45">
        <f t="shared" si="76"/>
        <v>43500</v>
      </c>
      <c r="DB36" s="46">
        <f t="shared" si="21"/>
        <v>43500</v>
      </c>
      <c r="DC36" s="238" t="str">
        <f t="shared" si="77"/>
        <v>ПМ</v>
      </c>
      <c r="DD36" s="47" t="str">
        <f t="shared" si="22"/>
        <v>ПМ</v>
      </c>
      <c r="DE36" s="263" t="str">
        <f t="shared" si="78"/>
        <v/>
      </c>
      <c r="DF36" s="47" t="str">
        <f t="shared" si="79"/>
        <v/>
      </c>
      <c r="DG36" s="47" t="str">
        <f t="shared" si="80"/>
        <v/>
      </c>
      <c r="DH36" s="47" t="str">
        <f t="shared" si="81"/>
        <v/>
      </c>
      <c r="DI36" s="239" t="s">
        <v>230</v>
      </c>
      <c r="DJ36" s="239" t="s">
        <v>230</v>
      </c>
      <c r="DK36" s="239" t="s">
        <v>230</v>
      </c>
      <c r="DL36" s="239" t="s">
        <v>230</v>
      </c>
      <c r="DM36" s="47"/>
      <c r="DN36" s="45">
        <f t="shared" si="82"/>
        <v>43500</v>
      </c>
      <c r="DO36" s="46">
        <f t="shared" si="23"/>
        <v>43500</v>
      </c>
      <c r="DP36" s="238" t="str">
        <f t="shared" si="83"/>
        <v>ПМ</v>
      </c>
      <c r="DQ36" s="47" t="str">
        <f t="shared" si="24"/>
        <v>ПМ</v>
      </c>
      <c r="DR36" s="263" t="str">
        <f t="shared" si="84"/>
        <v/>
      </c>
      <c r="DS36" s="47" t="str">
        <f t="shared" si="85"/>
        <v/>
      </c>
      <c r="DT36" s="47" t="str">
        <f t="shared" si="86"/>
        <v/>
      </c>
      <c r="DU36" s="47" t="str">
        <f t="shared" si="87"/>
        <v/>
      </c>
      <c r="DV36" s="239" t="s">
        <v>230</v>
      </c>
      <c r="DW36" s="239" t="s">
        <v>230</v>
      </c>
      <c r="DX36" s="239" t="s">
        <v>230</v>
      </c>
      <c r="DY36" s="239" t="s">
        <v>230</v>
      </c>
      <c r="DZ36" s="47"/>
      <c r="EA36" s="45">
        <f t="shared" si="88"/>
        <v>43500</v>
      </c>
      <c r="EB36" s="46">
        <f t="shared" si="25"/>
        <v>43500</v>
      </c>
      <c r="EC36" s="238" t="str">
        <f t="shared" si="89"/>
        <v>ПМ</v>
      </c>
      <c r="ED36" s="47" t="str">
        <f t="shared" si="26"/>
        <v>ПМ</v>
      </c>
      <c r="EE36" s="263" t="str">
        <f t="shared" si="90"/>
        <v/>
      </c>
      <c r="EF36" s="47" t="str">
        <f t="shared" si="91"/>
        <v/>
      </c>
      <c r="EG36" s="47" t="str">
        <f t="shared" si="92"/>
        <v/>
      </c>
      <c r="EH36" s="47" t="str">
        <f t="shared" si="93"/>
        <v/>
      </c>
      <c r="EI36" s="239" t="s">
        <v>230</v>
      </c>
      <c r="EJ36" s="239" t="s">
        <v>230</v>
      </c>
      <c r="EK36" s="239" t="s">
        <v>230</v>
      </c>
      <c r="EL36" s="239" t="s">
        <v>230</v>
      </c>
      <c r="EM36" s="47"/>
      <c r="EN36" s="45">
        <f t="shared" si="94"/>
        <v>68500</v>
      </c>
      <c r="EO36" s="46">
        <f t="shared" si="27"/>
        <v>43500</v>
      </c>
      <c r="EP36" s="238" t="str">
        <f t="shared" si="95"/>
        <v>ПМ</v>
      </c>
      <c r="EQ36" s="47" t="str">
        <f t="shared" si="96"/>
        <v>ПМ</v>
      </c>
      <c r="ER36" s="263" t="str">
        <f t="shared" si="97"/>
        <v/>
      </c>
      <c r="ES36" s="47" t="str">
        <f t="shared" si="98"/>
        <v/>
      </c>
      <c r="ET36" s="47" t="str">
        <f t="shared" si="99"/>
        <v/>
      </c>
      <c r="EU36" s="47" t="str">
        <f t="shared" si="100"/>
        <v/>
      </c>
      <c r="EV36" s="239" t="s">
        <v>230</v>
      </c>
      <c r="EW36" s="239" t="s">
        <v>230</v>
      </c>
      <c r="EX36" s="239" t="s">
        <v>230</v>
      </c>
      <c r="EY36" s="239" t="s">
        <v>230</v>
      </c>
      <c r="EZ36" s="47"/>
      <c r="FA36" s="240">
        <f t="shared" si="101"/>
        <v>64015</v>
      </c>
      <c r="FB36" s="241">
        <f t="shared" si="28"/>
        <v>43500</v>
      </c>
      <c r="FC36" s="238" t="str">
        <f t="shared" si="102"/>
        <v>ПМ</v>
      </c>
      <c r="FD36" s="242" t="str">
        <f t="shared" si="29"/>
        <v>ПМ</v>
      </c>
      <c r="FE36" s="263" t="str">
        <f t="shared" si="103"/>
        <v/>
      </c>
      <c r="FF36" s="47" t="str">
        <f t="shared" si="104"/>
        <v/>
      </c>
      <c r="FG36" s="47" t="str">
        <f t="shared" si="105"/>
        <v/>
      </c>
      <c r="FH36" s="47" t="str">
        <f t="shared" si="106"/>
        <v/>
      </c>
      <c r="FI36" s="239" t="s">
        <v>230</v>
      </c>
      <c r="FJ36" s="239" t="s">
        <v>230</v>
      </c>
      <c r="FK36" s="239" t="s">
        <v>230</v>
      </c>
      <c r="FL36" s="239" t="s">
        <v>230</v>
      </c>
      <c r="FM36" s="47"/>
      <c r="FN36" s="45">
        <f t="shared" si="107"/>
        <v>43500</v>
      </c>
      <c r="FO36" s="46">
        <f t="shared" si="30"/>
        <v>43500</v>
      </c>
      <c r="FP36" s="238" t="str">
        <f t="shared" si="112"/>
        <v>ПМ</v>
      </c>
      <c r="FQ36" s="47" t="str">
        <f t="shared" si="31"/>
        <v>ПМ</v>
      </c>
      <c r="FR36" s="263" t="str">
        <f t="shared" si="108"/>
        <v/>
      </c>
      <c r="FS36" s="47" t="str">
        <f t="shared" si="109"/>
        <v/>
      </c>
      <c r="FT36" s="47" t="str">
        <f t="shared" si="110"/>
        <v/>
      </c>
      <c r="FU36" s="47" t="str">
        <f t="shared" si="111"/>
        <v/>
      </c>
      <c r="FV36" s="239" t="s">
        <v>230</v>
      </c>
      <c r="FW36" s="239" t="s">
        <v>230</v>
      </c>
      <c r="FX36" s="239" t="s">
        <v>230</v>
      </c>
      <c r="FY36" s="239" t="s">
        <v>230</v>
      </c>
      <c r="FZ36" s="47"/>
    </row>
    <row r="37" spans="1:182" s="48" customFormat="1" ht="16.5" customHeight="1" x14ac:dyDescent="0.25">
      <c r="A37" s="45">
        <f t="shared" si="32"/>
        <v>45000</v>
      </c>
      <c r="B37" s="46">
        <f t="shared" si="0"/>
        <v>88722</v>
      </c>
      <c r="C37" s="238" t="str">
        <f t="shared" si="33"/>
        <v>СР</v>
      </c>
      <c r="D37" s="47" t="str">
        <f t="shared" si="1"/>
        <v>ПТО</v>
      </c>
      <c r="E37" s="263" t="str">
        <f t="shared" si="34"/>
        <v>СР</v>
      </c>
      <c r="F37" s="47" t="str">
        <f t="shared" si="35"/>
        <v/>
      </c>
      <c r="G37" s="47" t="str">
        <f t="shared" si="36"/>
        <v/>
      </c>
      <c r="H37" s="47" t="str">
        <f t="shared" si="37"/>
        <v/>
      </c>
      <c r="I37" s="239" t="s">
        <v>230</v>
      </c>
      <c r="J37" s="239" t="s">
        <v>230</v>
      </c>
      <c r="K37" s="239" t="s">
        <v>230</v>
      </c>
      <c r="L37" s="239" t="s">
        <v>230</v>
      </c>
      <c r="M37" s="47" t="str">
        <f t="shared" si="38"/>
        <v/>
      </c>
      <c r="N37" s="45">
        <f t="shared" si="39"/>
        <v>95000</v>
      </c>
      <c r="O37" s="46">
        <f t="shared" si="2"/>
        <v>109922</v>
      </c>
      <c r="P37" s="238" t="str">
        <f t="shared" si="40"/>
        <v>КР</v>
      </c>
      <c r="Q37" s="47" t="str">
        <f t="shared" si="41"/>
        <v>ПТО</v>
      </c>
      <c r="R37" s="263" t="str">
        <f t="shared" si="3"/>
        <v>КР</v>
      </c>
      <c r="S37" s="47" t="str">
        <f t="shared" si="42"/>
        <v/>
      </c>
      <c r="T37" s="47" t="str">
        <f t="shared" si="43"/>
        <v/>
      </c>
      <c r="U37" s="47" t="str">
        <f t="shared" si="44"/>
        <v/>
      </c>
      <c r="V37" s="239" t="s">
        <v>230</v>
      </c>
      <c r="W37" s="239" t="s">
        <v>230</v>
      </c>
      <c r="X37" s="239" t="s">
        <v>230</v>
      </c>
      <c r="Y37" s="239" t="s">
        <v>230</v>
      </c>
      <c r="Z37" s="47"/>
      <c r="AA37" s="45">
        <f t="shared" si="45"/>
        <v>70000</v>
      </c>
      <c r="AB37" s="46">
        <f t="shared" si="4"/>
        <v>95102</v>
      </c>
      <c r="AC37" s="238" t="str">
        <f t="shared" si="46"/>
        <v>ТО1</v>
      </c>
      <c r="AD37" s="47" t="str">
        <f t="shared" si="5"/>
        <v>ПТО</v>
      </c>
      <c r="AE37" s="263" t="str">
        <f t="shared" si="6"/>
        <v>ТО1</v>
      </c>
      <c r="AF37" s="47" t="str">
        <f t="shared" si="47"/>
        <v/>
      </c>
      <c r="AG37" s="47" t="str">
        <f t="shared" si="48"/>
        <v/>
      </c>
      <c r="AH37" s="47" t="str">
        <f t="shared" si="49"/>
        <v/>
      </c>
      <c r="AI37" s="239" t="s">
        <v>230</v>
      </c>
      <c r="AJ37" s="239" t="s">
        <v>230</v>
      </c>
      <c r="AK37" s="239" t="s">
        <v>230</v>
      </c>
      <c r="AL37" s="239" t="s">
        <v>230</v>
      </c>
      <c r="AM37" s="47"/>
      <c r="AN37" s="45">
        <f t="shared" si="50"/>
        <v>70000</v>
      </c>
      <c r="AO37" s="46">
        <f t="shared" si="7"/>
        <v>98300</v>
      </c>
      <c r="AP37" s="238" t="str">
        <f t="shared" si="51"/>
        <v>КР</v>
      </c>
      <c r="AQ37" s="47" t="str">
        <f t="shared" si="8"/>
        <v>ПТО</v>
      </c>
      <c r="AR37" s="263" t="str">
        <f t="shared" si="9"/>
        <v>КР</v>
      </c>
      <c r="AS37" s="47" t="str">
        <f t="shared" si="52"/>
        <v/>
      </c>
      <c r="AT37" s="47" t="str">
        <f t="shared" si="53"/>
        <v/>
      </c>
      <c r="AU37" s="47" t="str">
        <f t="shared" si="54"/>
        <v/>
      </c>
      <c r="AV37" s="239" t="s">
        <v>230</v>
      </c>
      <c r="AW37" s="239" t="s">
        <v>230</v>
      </c>
      <c r="AX37" s="239" t="s">
        <v>230</v>
      </c>
      <c r="AY37" s="239" t="s">
        <v>230</v>
      </c>
      <c r="AZ37" s="47"/>
      <c r="BA37" s="240">
        <f t="shared" si="55"/>
        <v>82101</v>
      </c>
      <c r="BB37" s="241">
        <f t="shared" si="10"/>
        <v>80380</v>
      </c>
      <c r="BC37" s="238" t="str">
        <f t="shared" si="56"/>
        <v>ТО1</v>
      </c>
      <c r="BD37" s="242" t="str">
        <f t="shared" si="11"/>
        <v>ПТО</v>
      </c>
      <c r="BE37" s="263" t="str">
        <f t="shared" si="12"/>
        <v>ТО1</v>
      </c>
      <c r="BF37" s="47" t="str">
        <f t="shared" si="57"/>
        <v/>
      </c>
      <c r="BG37" s="47" t="str">
        <f t="shared" si="58"/>
        <v/>
      </c>
      <c r="BH37" s="47" t="str">
        <f t="shared" si="59"/>
        <v/>
      </c>
      <c r="BI37" s="239" t="s">
        <v>230</v>
      </c>
      <c r="BJ37" s="239" t="s">
        <v>230</v>
      </c>
      <c r="BK37" s="239" t="s">
        <v>230</v>
      </c>
      <c r="BL37" s="239" t="s">
        <v>230</v>
      </c>
      <c r="BM37" s="47"/>
      <c r="BN37" s="45">
        <f t="shared" si="60"/>
        <v>45000</v>
      </c>
      <c r="BO37" s="46">
        <f t="shared" si="13"/>
        <v>69982</v>
      </c>
      <c r="BP37" s="238" t="str">
        <f t="shared" si="61"/>
        <v>ТО2</v>
      </c>
      <c r="BQ37" s="47" t="str">
        <f t="shared" si="14"/>
        <v>ПТО</v>
      </c>
      <c r="BR37" s="263" t="str">
        <f t="shared" si="15"/>
        <v>ТО2</v>
      </c>
      <c r="BS37" s="47" t="str">
        <f t="shared" si="62"/>
        <v/>
      </c>
      <c r="BT37" s="47" t="str">
        <f t="shared" si="63"/>
        <v/>
      </c>
      <c r="BU37" s="47" t="str">
        <f t="shared" si="64"/>
        <v/>
      </c>
      <c r="BV37" s="239" t="s">
        <v>230</v>
      </c>
      <c r="BW37" s="239" t="s">
        <v>230</v>
      </c>
      <c r="BX37" s="239" t="s">
        <v>230</v>
      </c>
      <c r="BY37" s="239" t="s">
        <v>230</v>
      </c>
      <c r="BZ37" s="47"/>
      <c r="CA37" s="45">
        <f t="shared" si="65"/>
        <v>45000</v>
      </c>
      <c r="CB37" s="46">
        <f t="shared" si="16"/>
        <v>65515</v>
      </c>
      <c r="CC37" s="238" t="str">
        <f t="shared" si="66"/>
        <v>ТО1</v>
      </c>
      <c r="CD37" s="47" t="str">
        <f t="shared" si="17"/>
        <v>ПТО</v>
      </c>
      <c r="CE37" s="362" t="str">
        <f t="shared" si="18"/>
        <v>ТО1</v>
      </c>
      <c r="CF37" s="47" t="str">
        <f t="shared" si="67"/>
        <v/>
      </c>
      <c r="CG37" s="47" t="str">
        <f t="shared" si="68"/>
        <v/>
      </c>
      <c r="CH37" s="47" t="str">
        <f t="shared" si="69"/>
        <v/>
      </c>
      <c r="CI37" s="239" t="s">
        <v>230</v>
      </c>
      <c r="CJ37" s="239" t="s">
        <v>230</v>
      </c>
      <c r="CK37" s="239" t="s">
        <v>230</v>
      </c>
      <c r="CL37" s="239" t="s">
        <v>230</v>
      </c>
      <c r="CM37" s="47"/>
      <c r="CN37" s="45">
        <f t="shared" si="70"/>
        <v>95000</v>
      </c>
      <c r="CO37" s="46">
        <f t="shared" si="19"/>
        <v>70451</v>
      </c>
      <c r="CP37" s="238" t="str">
        <f t="shared" si="71"/>
        <v>ТО1</v>
      </c>
      <c r="CQ37" s="47" t="str">
        <f t="shared" si="72"/>
        <v>ПТО</v>
      </c>
      <c r="CR37" s="263" t="str">
        <f t="shared" si="20"/>
        <v>ТО1</v>
      </c>
      <c r="CS37" s="47" t="str">
        <f t="shared" si="73"/>
        <v/>
      </c>
      <c r="CT37" s="47" t="str">
        <f t="shared" si="74"/>
        <v/>
      </c>
      <c r="CU37" s="47" t="str">
        <f t="shared" si="75"/>
        <v/>
      </c>
      <c r="CV37" s="239" t="s">
        <v>230</v>
      </c>
      <c r="CW37" s="239" t="s">
        <v>230</v>
      </c>
      <c r="CX37" s="239" t="s">
        <v>230</v>
      </c>
      <c r="CY37" s="239" t="s">
        <v>230</v>
      </c>
      <c r="CZ37" s="47"/>
      <c r="DA37" s="45">
        <f t="shared" si="76"/>
        <v>45000</v>
      </c>
      <c r="DB37" s="46">
        <f t="shared" si="21"/>
        <v>45000</v>
      </c>
      <c r="DC37" s="238" t="str">
        <f t="shared" si="77"/>
        <v>СР</v>
      </c>
      <c r="DD37" s="47" t="str">
        <f t="shared" si="22"/>
        <v>ПТО</v>
      </c>
      <c r="DE37" s="263" t="str">
        <f t="shared" si="78"/>
        <v>СР</v>
      </c>
      <c r="DF37" s="47" t="str">
        <f t="shared" si="79"/>
        <v/>
      </c>
      <c r="DG37" s="47" t="str">
        <f t="shared" si="80"/>
        <v/>
      </c>
      <c r="DH37" s="47" t="str">
        <f t="shared" si="81"/>
        <v/>
      </c>
      <c r="DI37" s="239" t="s">
        <v>230</v>
      </c>
      <c r="DJ37" s="239" t="s">
        <v>230</v>
      </c>
      <c r="DK37" s="239" t="s">
        <v>230</v>
      </c>
      <c r="DL37" s="239" t="s">
        <v>230</v>
      </c>
      <c r="DM37" s="47"/>
      <c r="DN37" s="45">
        <f t="shared" si="82"/>
        <v>45000</v>
      </c>
      <c r="DO37" s="46">
        <f t="shared" si="23"/>
        <v>45000</v>
      </c>
      <c r="DP37" s="238" t="str">
        <f t="shared" si="83"/>
        <v>СР</v>
      </c>
      <c r="DQ37" s="47" t="str">
        <f t="shared" si="24"/>
        <v>ПТО</v>
      </c>
      <c r="DR37" s="263" t="str">
        <f t="shared" si="84"/>
        <v>СР</v>
      </c>
      <c r="DS37" s="47" t="str">
        <f t="shared" si="85"/>
        <v/>
      </c>
      <c r="DT37" s="47" t="str">
        <f t="shared" si="86"/>
        <v/>
      </c>
      <c r="DU37" s="47" t="str">
        <f t="shared" si="87"/>
        <v/>
      </c>
      <c r="DV37" s="239" t="s">
        <v>230</v>
      </c>
      <c r="DW37" s="239" t="s">
        <v>230</v>
      </c>
      <c r="DX37" s="239" t="s">
        <v>230</v>
      </c>
      <c r="DY37" s="239" t="s">
        <v>230</v>
      </c>
      <c r="DZ37" s="47"/>
      <c r="EA37" s="45">
        <f t="shared" si="88"/>
        <v>45000</v>
      </c>
      <c r="EB37" s="46">
        <f t="shared" si="25"/>
        <v>45000</v>
      </c>
      <c r="EC37" s="238" t="str">
        <f t="shared" si="89"/>
        <v>СР</v>
      </c>
      <c r="ED37" s="47" t="str">
        <f t="shared" si="26"/>
        <v>ПТО</v>
      </c>
      <c r="EE37" s="263" t="str">
        <f t="shared" si="90"/>
        <v>СР</v>
      </c>
      <c r="EF37" s="47" t="str">
        <f t="shared" si="91"/>
        <v/>
      </c>
      <c r="EG37" s="47" t="str">
        <f t="shared" si="92"/>
        <v/>
      </c>
      <c r="EH37" s="47" t="str">
        <f t="shared" si="93"/>
        <v/>
      </c>
      <c r="EI37" s="239" t="s">
        <v>230</v>
      </c>
      <c r="EJ37" s="239" t="s">
        <v>230</v>
      </c>
      <c r="EK37" s="239" t="s">
        <v>230</v>
      </c>
      <c r="EL37" s="239" t="s">
        <v>230</v>
      </c>
      <c r="EM37" s="47"/>
      <c r="EN37" s="45">
        <f t="shared" si="94"/>
        <v>70000</v>
      </c>
      <c r="EO37" s="46">
        <f t="shared" si="27"/>
        <v>45000</v>
      </c>
      <c r="EP37" s="238" t="str">
        <f t="shared" si="95"/>
        <v>СР</v>
      </c>
      <c r="EQ37" s="47" t="str">
        <f t="shared" si="96"/>
        <v>ПТО</v>
      </c>
      <c r="ER37" s="263" t="str">
        <f t="shared" si="97"/>
        <v>СР</v>
      </c>
      <c r="ES37" s="47" t="str">
        <f t="shared" si="98"/>
        <v/>
      </c>
      <c r="ET37" s="47" t="str">
        <f t="shared" si="99"/>
        <v/>
      </c>
      <c r="EU37" s="47" t="str">
        <f t="shared" si="100"/>
        <v/>
      </c>
      <c r="EV37" s="239" t="s">
        <v>230</v>
      </c>
      <c r="EW37" s="239" t="s">
        <v>230</v>
      </c>
      <c r="EX37" s="239" t="s">
        <v>230</v>
      </c>
      <c r="EY37" s="239" t="s">
        <v>230</v>
      </c>
      <c r="EZ37" s="47"/>
      <c r="FA37" s="240">
        <f t="shared" si="101"/>
        <v>65515</v>
      </c>
      <c r="FB37" s="241">
        <f t="shared" si="28"/>
        <v>45000</v>
      </c>
      <c r="FC37" s="238" t="str">
        <f t="shared" si="102"/>
        <v>СР</v>
      </c>
      <c r="FD37" s="242" t="str">
        <f t="shared" si="29"/>
        <v>ПТО</v>
      </c>
      <c r="FE37" s="263" t="str">
        <f t="shared" si="103"/>
        <v>СР</v>
      </c>
      <c r="FF37" s="47" t="str">
        <f t="shared" si="104"/>
        <v/>
      </c>
      <c r="FG37" s="47" t="str">
        <f t="shared" si="105"/>
        <v/>
      </c>
      <c r="FH37" s="47" t="str">
        <f t="shared" si="106"/>
        <v/>
      </c>
      <c r="FI37" s="239" t="s">
        <v>230</v>
      </c>
      <c r="FJ37" s="239" t="s">
        <v>230</v>
      </c>
      <c r="FK37" s="239" t="s">
        <v>230</v>
      </c>
      <c r="FL37" s="239" t="s">
        <v>230</v>
      </c>
      <c r="FM37" s="47"/>
      <c r="FN37" s="45">
        <f t="shared" si="107"/>
        <v>45000</v>
      </c>
      <c r="FO37" s="46">
        <f t="shared" si="30"/>
        <v>45000</v>
      </c>
      <c r="FP37" s="238" t="str">
        <f t="shared" si="112"/>
        <v>СР</v>
      </c>
      <c r="FQ37" s="47" t="str">
        <f t="shared" si="31"/>
        <v>ПТО</v>
      </c>
      <c r="FR37" s="263" t="str">
        <f t="shared" si="108"/>
        <v>СР</v>
      </c>
      <c r="FS37" s="47" t="str">
        <f t="shared" si="109"/>
        <v/>
      </c>
      <c r="FT37" s="47" t="str">
        <f t="shared" si="110"/>
        <v/>
      </c>
      <c r="FU37" s="47" t="str">
        <f t="shared" si="111"/>
        <v/>
      </c>
      <c r="FV37" s="239" t="s">
        <v>230</v>
      </c>
      <c r="FW37" s="239" t="s">
        <v>230</v>
      </c>
      <c r="FX37" s="239" t="s">
        <v>230</v>
      </c>
      <c r="FY37" s="239" t="s">
        <v>230</v>
      </c>
      <c r="FZ37" s="47"/>
    </row>
    <row r="38" spans="1:182" s="48" customFormat="1" ht="16.5" customHeight="1" x14ac:dyDescent="0.25">
      <c r="A38" s="45">
        <f t="shared" si="32"/>
        <v>46500</v>
      </c>
      <c r="B38" s="46">
        <f t="shared" si="0"/>
        <v>90222</v>
      </c>
      <c r="C38" s="238" t="str">
        <f t="shared" si="33"/>
        <v>ПМ</v>
      </c>
      <c r="D38" s="47" t="str">
        <f t="shared" si="1"/>
        <v>ПМ</v>
      </c>
      <c r="E38" s="263" t="str">
        <f t="shared" si="34"/>
        <v/>
      </c>
      <c r="F38" s="47" t="str">
        <f t="shared" si="35"/>
        <v/>
      </c>
      <c r="G38" s="47" t="str">
        <f t="shared" si="36"/>
        <v/>
      </c>
      <c r="H38" s="47" t="str">
        <f t="shared" si="37"/>
        <v/>
      </c>
      <c r="I38" s="239" t="s">
        <v>230</v>
      </c>
      <c r="J38" s="239" t="s">
        <v>230</v>
      </c>
      <c r="K38" s="239" t="s">
        <v>230</v>
      </c>
      <c r="L38" s="239" t="s">
        <v>230</v>
      </c>
      <c r="M38" s="47" t="str">
        <f t="shared" si="38"/>
        <v/>
      </c>
      <c r="N38" s="45">
        <f t="shared" si="39"/>
        <v>96500</v>
      </c>
      <c r="O38" s="46">
        <f t="shared" si="2"/>
        <v>111422</v>
      </c>
      <c r="P38" s="238" t="str">
        <f t="shared" si="40"/>
        <v>ПМ</v>
      </c>
      <c r="Q38" s="47" t="str">
        <f t="shared" si="41"/>
        <v>ПМ</v>
      </c>
      <c r="R38" s="263" t="str">
        <f t="shared" si="3"/>
        <v/>
      </c>
      <c r="S38" s="47" t="str">
        <f t="shared" si="42"/>
        <v/>
      </c>
      <c r="T38" s="47" t="str">
        <f t="shared" si="43"/>
        <v/>
      </c>
      <c r="U38" s="47" t="str">
        <f t="shared" si="44"/>
        <v/>
      </c>
      <c r="V38" s="239" t="s">
        <v>230</v>
      </c>
      <c r="W38" s="239" t="s">
        <v>230</v>
      </c>
      <c r="X38" s="239" t="s">
        <v>230</v>
      </c>
      <c r="Y38" s="239" t="s">
        <v>230</v>
      </c>
      <c r="Z38" s="47"/>
      <c r="AA38" s="45">
        <f t="shared" si="45"/>
        <v>71500</v>
      </c>
      <c r="AB38" s="46">
        <f t="shared" si="4"/>
        <v>96602</v>
      </c>
      <c r="AC38" s="238" t="str">
        <f t="shared" si="46"/>
        <v>ПМ</v>
      </c>
      <c r="AD38" s="47" t="str">
        <f t="shared" si="5"/>
        <v>ПМ</v>
      </c>
      <c r="AE38" s="263" t="str">
        <f t="shared" si="6"/>
        <v/>
      </c>
      <c r="AF38" s="47" t="str">
        <f t="shared" si="47"/>
        <v/>
      </c>
      <c r="AG38" s="47" t="str">
        <f t="shared" si="48"/>
        <v/>
      </c>
      <c r="AH38" s="47" t="str">
        <f t="shared" si="49"/>
        <v/>
      </c>
      <c r="AI38" s="239" t="s">
        <v>230</v>
      </c>
      <c r="AJ38" s="239" t="s">
        <v>230</v>
      </c>
      <c r="AK38" s="239" t="s">
        <v>230</v>
      </c>
      <c r="AL38" s="239" t="s">
        <v>230</v>
      </c>
      <c r="AM38" s="47"/>
      <c r="AN38" s="45">
        <f t="shared" si="50"/>
        <v>71500</v>
      </c>
      <c r="AO38" s="46">
        <f t="shared" si="7"/>
        <v>99800</v>
      </c>
      <c r="AP38" s="238" t="str">
        <f t="shared" si="51"/>
        <v>ПМ</v>
      </c>
      <c r="AQ38" s="47" t="str">
        <f t="shared" si="8"/>
        <v>ПМ</v>
      </c>
      <c r="AR38" s="263" t="str">
        <f t="shared" si="9"/>
        <v/>
      </c>
      <c r="AS38" s="47" t="str">
        <f t="shared" si="52"/>
        <v/>
      </c>
      <c r="AT38" s="47" t="str">
        <f t="shared" si="53"/>
        <v/>
      </c>
      <c r="AU38" s="47" t="str">
        <f t="shared" si="54"/>
        <v/>
      </c>
      <c r="AV38" s="239" t="s">
        <v>230</v>
      </c>
      <c r="AW38" s="239" t="s">
        <v>230</v>
      </c>
      <c r="AX38" s="239" t="s">
        <v>230</v>
      </c>
      <c r="AY38" s="239" t="s">
        <v>230</v>
      </c>
      <c r="AZ38" s="47"/>
      <c r="BA38" s="240">
        <f t="shared" si="55"/>
        <v>83601</v>
      </c>
      <c r="BB38" s="241">
        <f t="shared" si="10"/>
        <v>81880</v>
      </c>
      <c r="BC38" s="238" t="str">
        <f t="shared" si="56"/>
        <v>ПМ</v>
      </c>
      <c r="BD38" s="242" t="str">
        <f t="shared" si="11"/>
        <v>ПМ</v>
      </c>
      <c r="BE38" s="263" t="str">
        <f t="shared" si="12"/>
        <v/>
      </c>
      <c r="BF38" s="47" t="str">
        <f t="shared" si="57"/>
        <v/>
      </c>
      <c r="BG38" s="47" t="str">
        <f t="shared" si="58"/>
        <v/>
      </c>
      <c r="BH38" s="47" t="str">
        <f t="shared" si="59"/>
        <v/>
      </c>
      <c r="BI38" s="239" t="s">
        <v>230</v>
      </c>
      <c r="BJ38" s="239" t="s">
        <v>230</v>
      </c>
      <c r="BK38" s="239" t="s">
        <v>230</v>
      </c>
      <c r="BL38" s="239" t="s">
        <v>230</v>
      </c>
      <c r="BM38" s="47"/>
      <c r="BN38" s="45">
        <f t="shared" si="60"/>
        <v>46500</v>
      </c>
      <c r="BO38" s="46">
        <f t="shared" si="13"/>
        <v>71482</v>
      </c>
      <c r="BP38" s="238" t="str">
        <f t="shared" si="61"/>
        <v>ПМ</v>
      </c>
      <c r="BQ38" s="47" t="str">
        <f t="shared" si="14"/>
        <v>ПМ</v>
      </c>
      <c r="BR38" s="263" t="str">
        <f t="shared" si="15"/>
        <v/>
      </c>
      <c r="BS38" s="47" t="str">
        <f t="shared" si="62"/>
        <v/>
      </c>
      <c r="BT38" s="47" t="str">
        <f t="shared" si="63"/>
        <v/>
      </c>
      <c r="BU38" s="47" t="str">
        <f t="shared" si="64"/>
        <v/>
      </c>
      <c r="BV38" s="239" t="s">
        <v>230</v>
      </c>
      <c r="BW38" s="239" t="s">
        <v>230</v>
      </c>
      <c r="BX38" s="239" t="s">
        <v>230</v>
      </c>
      <c r="BY38" s="239" t="s">
        <v>230</v>
      </c>
      <c r="BZ38" s="47"/>
      <c r="CA38" s="45">
        <f t="shared" si="65"/>
        <v>46500</v>
      </c>
      <c r="CB38" s="46">
        <f t="shared" si="16"/>
        <v>67015</v>
      </c>
      <c r="CC38" s="238" t="str">
        <f t="shared" si="66"/>
        <v>ПМ</v>
      </c>
      <c r="CD38" s="47" t="str">
        <f t="shared" si="17"/>
        <v>ПМ</v>
      </c>
      <c r="CE38" s="362" t="str">
        <f t="shared" si="18"/>
        <v/>
      </c>
      <c r="CF38" s="47" t="str">
        <f t="shared" si="67"/>
        <v/>
      </c>
      <c r="CG38" s="47" t="str">
        <f t="shared" si="68"/>
        <v/>
      </c>
      <c r="CH38" s="47" t="str">
        <f t="shared" si="69"/>
        <v/>
      </c>
      <c r="CI38" s="239" t="s">
        <v>230</v>
      </c>
      <c r="CJ38" s="239" t="s">
        <v>230</v>
      </c>
      <c r="CK38" s="239" t="s">
        <v>230</v>
      </c>
      <c r="CL38" s="239" t="s">
        <v>230</v>
      </c>
      <c r="CM38" s="47"/>
      <c r="CN38" s="45">
        <f t="shared" si="70"/>
        <v>96500</v>
      </c>
      <c r="CO38" s="46">
        <f t="shared" si="19"/>
        <v>71951</v>
      </c>
      <c r="CP38" s="238" t="str">
        <f t="shared" si="71"/>
        <v>ПМ</v>
      </c>
      <c r="CQ38" s="47" t="str">
        <f t="shared" si="72"/>
        <v>ПМ</v>
      </c>
      <c r="CR38" s="263" t="str">
        <f t="shared" si="20"/>
        <v/>
      </c>
      <c r="CS38" s="47" t="str">
        <f t="shared" si="73"/>
        <v/>
      </c>
      <c r="CT38" s="47" t="str">
        <f t="shared" si="74"/>
        <v/>
      </c>
      <c r="CU38" s="47" t="str">
        <f t="shared" si="75"/>
        <v/>
      </c>
      <c r="CV38" s="239" t="s">
        <v>230</v>
      </c>
      <c r="CW38" s="239" t="s">
        <v>230</v>
      </c>
      <c r="CX38" s="239" t="s">
        <v>230</v>
      </c>
      <c r="CY38" s="239" t="s">
        <v>230</v>
      </c>
      <c r="CZ38" s="47"/>
      <c r="DA38" s="45">
        <f t="shared" si="76"/>
        <v>46500</v>
      </c>
      <c r="DB38" s="46">
        <f t="shared" si="21"/>
        <v>46500</v>
      </c>
      <c r="DC38" s="238" t="str">
        <f t="shared" si="77"/>
        <v>ПМ</v>
      </c>
      <c r="DD38" s="47" t="str">
        <f t="shared" si="22"/>
        <v>ПМ</v>
      </c>
      <c r="DE38" s="263" t="str">
        <f t="shared" si="78"/>
        <v/>
      </c>
      <c r="DF38" s="47" t="str">
        <f t="shared" si="79"/>
        <v/>
      </c>
      <c r="DG38" s="47" t="str">
        <f t="shared" si="80"/>
        <v/>
      </c>
      <c r="DH38" s="47" t="str">
        <f t="shared" si="81"/>
        <v/>
      </c>
      <c r="DI38" s="239" t="s">
        <v>230</v>
      </c>
      <c r="DJ38" s="239" t="s">
        <v>230</v>
      </c>
      <c r="DK38" s="239" t="s">
        <v>230</v>
      </c>
      <c r="DL38" s="239" t="s">
        <v>230</v>
      </c>
      <c r="DM38" s="47"/>
      <c r="DN38" s="45">
        <f t="shared" si="82"/>
        <v>46500</v>
      </c>
      <c r="DO38" s="46">
        <f t="shared" si="23"/>
        <v>46500</v>
      </c>
      <c r="DP38" s="238" t="str">
        <f t="shared" si="83"/>
        <v>ПМ</v>
      </c>
      <c r="DQ38" s="47" t="str">
        <f t="shared" si="24"/>
        <v>ПМ</v>
      </c>
      <c r="DR38" s="263" t="str">
        <f t="shared" si="84"/>
        <v/>
      </c>
      <c r="DS38" s="47" t="str">
        <f t="shared" si="85"/>
        <v/>
      </c>
      <c r="DT38" s="47" t="str">
        <f t="shared" si="86"/>
        <v/>
      </c>
      <c r="DU38" s="47" t="str">
        <f t="shared" si="87"/>
        <v/>
      </c>
      <c r="DV38" s="239" t="s">
        <v>230</v>
      </c>
      <c r="DW38" s="239" t="s">
        <v>230</v>
      </c>
      <c r="DX38" s="239" t="s">
        <v>230</v>
      </c>
      <c r="DY38" s="239" t="s">
        <v>230</v>
      </c>
      <c r="DZ38" s="47"/>
      <c r="EA38" s="45">
        <f t="shared" si="88"/>
        <v>46500</v>
      </c>
      <c r="EB38" s="46">
        <f t="shared" si="25"/>
        <v>46500</v>
      </c>
      <c r="EC38" s="238" t="str">
        <f t="shared" si="89"/>
        <v>ПМ</v>
      </c>
      <c r="ED38" s="47" t="str">
        <f t="shared" si="26"/>
        <v>ПМ</v>
      </c>
      <c r="EE38" s="263" t="str">
        <f t="shared" si="90"/>
        <v/>
      </c>
      <c r="EF38" s="47" t="str">
        <f t="shared" si="91"/>
        <v/>
      </c>
      <c r="EG38" s="47" t="str">
        <f t="shared" si="92"/>
        <v/>
      </c>
      <c r="EH38" s="47" t="str">
        <f t="shared" si="93"/>
        <v/>
      </c>
      <c r="EI38" s="239" t="s">
        <v>230</v>
      </c>
      <c r="EJ38" s="239" t="s">
        <v>230</v>
      </c>
      <c r="EK38" s="239" t="s">
        <v>230</v>
      </c>
      <c r="EL38" s="239" t="s">
        <v>230</v>
      </c>
      <c r="EM38" s="47"/>
      <c r="EN38" s="45">
        <f t="shared" si="94"/>
        <v>71500</v>
      </c>
      <c r="EO38" s="46">
        <f t="shared" si="27"/>
        <v>46500</v>
      </c>
      <c r="EP38" s="238" t="str">
        <f t="shared" si="95"/>
        <v>ПМ</v>
      </c>
      <c r="EQ38" s="47" t="str">
        <f t="shared" si="96"/>
        <v>ПМ</v>
      </c>
      <c r="ER38" s="263" t="str">
        <f t="shared" si="97"/>
        <v/>
      </c>
      <c r="ES38" s="47" t="str">
        <f t="shared" si="98"/>
        <v/>
      </c>
      <c r="ET38" s="47" t="str">
        <f t="shared" si="99"/>
        <v/>
      </c>
      <c r="EU38" s="47" t="str">
        <f t="shared" si="100"/>
        <v/>
      </c>
      <c r="EV38" s="239" t="s">
        <v>230</v>
      </c>
      <c r="EW38" s="239" t="s">
        <v>230</v>
      </c>
      <c r="EX38" s="239" t="s">
        <v>230</v>
      </c>
      <c r="EY38" s="239" t="s">
        <v>230</v>
      </c>
      <c r="EZ38" s="47"/>
      <c r="FA38" s="240">
        <f t="shared" si="101"/>
        <v>67015</v>
      </c>
      <c r="FB38" s="241">
        <f t="shared" si="28"/>
        <v>46500</v>
      </c>
      <c r="FC38" s="238" t="str">
        <f t="shared" si="102"/>
        <v>ПМ</v>
      </c>
      <c r="FD38" s="242" t="str">
        <f t="shared" si="29"/>
        <v>ПМ</v>
      </c>
      <c r="FE38" s="263" t="str">
        <f t="shared" si="103"/>
        <v/>
      </c>
      <c r="FF38" s="47" t="str">
        <f t="shared" si="104"/>
        <v/>
      </c>
      <c r="FG38" s="47" t="str">
        <f t="shared" si="105"/>
        <v/>
      </c>
      <c r="FH38" s="47" t="str">
        <f t="shared" si="106"/>
        <v/>
      </c>
      <c r="FI38" s="239" t="s">
        <v>230</v>
      </c>
      <c r="FJ38" s="239" t="s">
        <v>230</v>
      </c>
      <c r="FK38" s="239" t="s">
        <v>230</v>
      </c>
      <c r="FL38" s="239" t="s">
        <v>230</v>
      </c>
      <c r="FM38" s="47"/>
      <c r="FN38" s="45">
        <f t="shared" si="107"/>
        <v>46500</v>
      </c>
      <c r="FO38" s="46">
        <f t="shared" si="30"/>
        <v>46500</v>
      </c>
      <c r="FP38" s="238" t="str">
        <f t="shared" si="112"/>
        <v>ПМ</v>
      </c>
      <c r="FQ38" s="47" t="str">
        <f t="shared" si="31"/>
        <v>ПМ</v>
      </c>
      <c r="FR38" s="263" t="str">
        <f t="shared" si="108"/>
        <v/>
      </c>
      <c r="FS38" s="47" t="str">
        <f t="shared" si="109"/>
        <v/>
      </c>
      <c r="FT38" s="47" t="str">
        <f t="shared" si="110"/>
        <v/>
      </c>
      <c r="FU38" s="47" t="str">
        <f t="shared" si="111"/>
        <v/>
      </c>
      <c r="FV38" s="239" t="s">
        <v>230</v>
      </c>
      <c r="FW38" s="239" t="s">
        <v>230</v>
      </c>
      <c r="FX38" s="239" t="s">
        <v>230</v>
      </c>
      <c r="FY38" s="239" t="s">
        <v>230</v>
      </c>
      <c r="FZ38" s="47"/>
    </row>
    <row r="39" spans="1:182" s="48" customFormat="1" ht="16.5" customHeight="1" x14ac:dyDescent="0.25">
      <c r="A39" s="45">
        <f t="shared" si="32"/>
        <v>48000</v>
      </c>
      <c r="B39" s="46">
        <f t="shared" si="0"/>
        <v>91722</v>
      </c>
      <c r="C39" s="238" t="str">
        <f t="shared" si="33"/>
        <v>ТО1</v>
      </c>
      <c r="D39" s="47" t="str">
        <f t="shared" si="1"/>
        <v>ПТО</v>
      </c>
      <c r="E39" s="263" t="str">
        <f t="shared" si="34"/>
        <v>ТО1</v>
      </c>
      <c r="F39" s="47" t="str">
        <f t="shared" si="35"/>
        <v/>
      </c>
      <c r="G39" s="47" t="str">
        <f t="shared" si="36"/>
        <v/>
      </c>
      <c r="H39" s="47" t="str">
        <f t="shared" si="37"/>
        <v/>
      </c>
      <c r="I39" s="239" t="s">
        <v>230</v>
      </c>
      <c r="J39" s="239" t="s">
        <v>230</v>
      </c>
      <c r="K39" s="239" t="s">
        <v>230</v>
      </c>
      <c r="L39" s="239" t="s">
        <v>230</v>
      </c>
      <c r="M39" s="47" t="str">
        <f t="shared" si="38"/>
        <v/>
      </c>
      <c r="N39" s="45">
        <f t="shared" si="39"/>
        <v>98000</v>
      </c>
      <c r="O39" s="46">
        <f t="shared" si="2"/>
        <v>112922</v>
      </c>
      <c r="P39" s="238" t="str">
        <f t="shared" si="40"/>
        <v>КР</v>
      </c>
      <c r="Q39" s="47" t="str">
        <f t="shared" si="41"/>
        <v>ПТО</v>
      </c>
      <c r="R39" s="263" t="str">
        <f t="shared" si="3"/>
        <v>КР</v>
      </c>
      <c r="S39" s="47" t="str">
        <f t="shared" si="42"/>
        <v/>
      </c>
      <c r="T39" s="47" t="str">
        <f t="shared" si="43"/>
        <v/>
      </c>
      <c r="U39" s="47" t="str">
        <f t="shared" si="44"/>
        <v/>
      </c>
      <c r="V39" s="239" t="s">
        <v>230</v>
      </c>
      <c r="W39" s="239" t="s">
        <v>230</v>
      </c>
      <c r="X39" s="239" t="s">
        <v>230</v>
      </c>
      <c r="Y39" s="239" t="s">
        <v>230</v>
      </c>
      <c r="Z39" s="47"/>
      <c r="AA39" s="45">
        <f t="shared" si="45"/>
        <v>73000</v>
      </c>
      <c r="AB39" s="46">
        <f t="shared" si="4"/>
        <v>98102</v>
      </c>
      <c r="AC39" s="238" t="str">
        <f t="shared" si="46"/>
        <v>КР</v>
      </c>
      <c r="AD39" s="47" t="str">
        <f t="shared" si="5"/>
        <v>ПТО</v>
      </c>
      <c r="AE39" s="263" t="str">
        <f t="shared" si="6"/>
        <v>КР</v>
      </c>
      <c r="AF39" s="47" t="str">
        <f t="shared" si="47"/>
        <v/>
      </c>
      <c r="AG39" s="47" t="str">
        <f t="shared" si="48"/>
        <v/>
      </c>
      <c r="AH39" s="47" t="str">
        <f t="shared" si="49"/>
        <v/>
      </c>
      <c r="AI39" s="239" t="s">
        <v>230</v>
      </c>
      <c r="AJ39" s="239" t="s">
        <v>230</v>
      </c>
      <c r="AK39" s="239" t="s">
        <v>230</v>
      </c>
      <c r="AL39" s="239" t="s">
        <v>230</v>
      </c>
      <c r="AM39" s="47"/>
      <c r="AN39" s="45">
        <f t="shared" si="50"/>
        <v>73000</v>
      </c>
      <c r="AO39" s="46">
        <f t="shared" si="7"/>
        <v>101300</v>
      </c>
      <c r="AP39" s="238" t="str">
        <f t="shared" si="51"/>
        <v>КР</v>
      </c>
      <c r="AQ39" s="47" t="str">
        <f t="shared" si="8"/>
        <v>ПТО</v>
      </c>
      <c r="AR39" s="263" t="str">
        <f t="shared" si="9"/>
        <v>КР</v>
      </c>
      <c r="AS39" s="47" t="str">
        <f t="shared" si="52"/>
        <v/>
      </c>
      <c r="AT39" s="47" t="str">
        <f t="shared" si="53"/>
        <v/>
      </c>
      <c r="AU39" s="47" t="str">
        <f t="shared" si="54"/>
        <v/>
      </c>
      <c r="AV39" s="239" t="s">
        <v>230</v>
      </c>
      <c r="AW39" s="239" t="s">
        <v>230</v>
      </c>
      <c r="AX39" s="239" t="s">
        <v>230</v>
      </c>
      <c r="AY39" s="239" t="s">
        <v>230</v>
      </c>
      <c r="AZ39" s="47"/>
      <c r="BA39" s="240">
        <f t="shared" si="55"/>
        <v>85101</v>
      </c>
      <c r="BB39" s="241">
        <f t="shared" si="10"/>
        <v>83380</v>
      </c>
      <c r="BC39" s="238" t="str">
        <f t="shared" si="56"/>
        <v>ТО2</v>
      </c>
      <c r="BD39" s="242" t="str">
        <f t="shared" si="11"/>
        <v>ПТО</v>
      </c>
      <c r="BE39" s="263" t="str">
        <f t="shared" si="12"/>
        <v>ТО2</v>
      </c>
      <c r="BF39" s="47" t="str">
        <f t="shared" si="57"/>
        <v/>
      </c>
      <c r="BG39" s="47" t="str">
        <f t="shared" si="58"/>
        <v/>
      </c>
      <c r="BH39" s="47" t="str">
        <f t="shared" si="59"/>
        <v/>
      </c>
      <c r="BI39" s="239" t="s">
        <v>230</v>
      </c>
      <c r="BJ39" s="239" t="s">
        <v>230</v>
      </c>
      <c r="BK39" s="239" t="s">
        <v>230</v>
      </c>
      <c r="BL39" s="239" t="s">
        <v>230</v>
      </c>
      <c r="BM39" s="47"/>
      <c r="BN39" s="45">
        <f t="shared" si="60"/>
        <v>48000</v>
      </c>
      <c r="BO39" s="46">
        <f t="shared" si="13"/>
        <v>72982</v>
      </c>
      <c r="BP39" s="238" t="str">
        <f t="shared" si="61"/>
        <v>ТО1</v>
      </c>
      <c r="BQ39" s="47" t="str">
        <f t="shared" si="14"/>
        <v>ПТО</v>
      </c>
      <c r="BR39" s="263" t="str">
        <f t="shared" si="15"/>
        <v>ТО1</v>
      </c>
      <c r="BS39" s="47" t="str">
        <f t="shared" si="62"/>
        <v/>
      </c>
      <c r="BT39" s="47" t="str">
        <f t="shared" si="63"/>
        <v/>
      </c>
      <c r="BU39" s="47" t="str">
        <f t="shared" si="64"/>
        <v/>
      </c>
      <c r="BV39" s="239" t="s">
        <v>230</v>
      </c>
      <c r="BW39" s="239" t="s">
        <v>230</v>
      </c>
      <c r="BX39" s="239" t="s">
        <v>230</v>
      </c>
      <c r="BY39" s="239" t="s">
        <v>230</v>
      </c>
      <c r="BZ39" s="47"/>
      <c r="CA39" s="45">
        <f t="shared" si="65"/>
        <v>48000</v>
      </c>
      <c r="CB39" s="46">
        <f t="shared" si="16"/>
        <v>68515</v>
      </c>
      <c r="CC39" s="238" t="str">
        <f t="shared" si="66"/>
        <v>ТО2</v>
      </c>
      <c r="CD39" s="47" t="str">
        <f t="shared" si="17"/>
        <v>ПТО</v>
      </c>
      <c r="CE39" s="362" t="str">
        <f t="shared" si="18"/>
        <v>ТО2</v>
      </c>
      <c r="CF39" s="47" t="str">
        <f t="shared" si="67"/>
        <v/>
      </c>
      <c r="CG39" s="47" t="str">
        <f t="shared" si="68"/>
        <v/>
      </c>
      <c r="CH39" s="47" t="str">
        <f t="shared" si="69"/>
        <v/>
      </c>
      <c r="CI39" s="239" t="s">
        <v>230</v>
      </c>
      <c r="CJ39" s="239" t="s">
        <v>230</v>
      </c>
      <c r="CK39" s="239" t="s">
        <v>230</v>
      </c>
      <c r="CL39" s="239" t="s">
        <v>230</v>
      </c>
      <c r="CM39" s="47"/>
      <c r="CN39" s="45">
        <f t="shared" si="70"/>
        <v>98000</v>
      </c>
      <c r="CO39" s="46">
        <f t="shared" si="19"/>
        <v>73451</v>
      </c>
      <c r="CP39" s="238" t="str">
        <f t="shared" si="71"/>
        <v>КР</v>
      </c>
      <c r="CQ39" s="47" t="str">
        <f t="shared" si="72"/>
        <v>ПТО</v>
      </c>
      <c r="CR39" s="263" t="str">
        <f t="shared" si="20"/>
        <v>КР</v>
      </c>
      <c r="CS39" s="47" t="str">
        <f t="shared" si="73"/>
        <v/>
      </c>
      <c r="CT39" s="47" t="str">
        <f t="shared" si="74"/>
        <v/>
      </c>
      <c r="CU39" s="47" t="str">
        <f t="shared" si="75"/>
        <v/>
      </c>
      <c r="CV39" s="239" t="s">
        <v>230</v>
      </c>
      <c r="CW39" s="239" t="s">
        <v>230</v>
      </c>
      <c r="CX39" s="239" t="s">
        <v>230</v>
      </c>
      <c r="CY39" s="239" t="s">
        <v>230</v>
      </c>
      <c r="CZ39" s="47"/>
      <c r="DA39" s="45">
        <f t="shared" si="76"/>
        <v>48000</v>
      </c>
      <c r="DB39" s="46">
        <f t="shared" si="21"/>
        <v>48000</v>
      </c>
      <c r="DC39" s="238" t="str">
        <f t="shared" si="77"/>
        <v>ТО1</v>
      </c>
      <c r="DD39" s="47" t="str">
        <f t="shared" si="22"/>
        <v>ПТО</v>
      </c>
      <c r="DE39" s="263" t="str">
        <f t="shared" si="78"/>
        <v>ТО1</v>
      </c>
      <c r="DF39" s="47" t="str">
        <f t="shared" si="79"/>
        <v/>
      </c>
      <c r="DG39" s="47" t="str">
        <f t="shared" si="80"/>
        <v/>
      </c>
      <c r="DH39" s="47" t="str">
        <f t="shared" si="81"/>
        <v/>
      </c>
      <c r="DI39" s="239" t="s">
        <v>230</v>
      </c>
      <c r="DJ39" s="239" t="s">
        <v>230</v>
      </c>
      <c r="DK39" s="239" t="s">
        <v>230</v>
      </c>
      <c r="DL39" s="239" t="s">
        <v>230</v>
      </c>
      <c r="DM39" s="47"/>
      <c r="DN39" s="45">
        <f t="shared" si="82"/>
        <v>48000</v>
      </c>
      <c r="DO39" s="46">
        <f t="shared" si="23"/>
        <v>48000</v>
      </c>
      <c r="DP39" s="238" t="str">
        <f t="shared" si="83"/>
        <v>ТО1</v>
      </c>
      <c r="DQ39" s="47" t="str">
        <f t="shared" si="24"/>
        <v>ПТО</v>
      </c>
      <c r="DR39" s="263" t="str">
        <f t="shared" si="84"/>
        <v>ТО1</v>
      </c>
      <c r="DS39" s="47" t="str">
        <f t="shared" si="85"/>
        <v/>
      </c>
      <c r="DT39" s="47" t="str">
        <f t="shared" si="86"/>
        <v/>
      </c>
      <c r="DU39" s="47" t="str">
        <f t="shared" si="87"/>
        <v/>
      </c>
      <c r="DV39" s="239" t="s">
        <v>230</v>
      </c>
      <c r="DW39" s="239" t="s">
        <v>230</v>
      </c>
      <c r="DX39" s="239" t="s">
        <v>230</v>
      </c>
      <c r="DY39" s="239" t="s">
        <v>230</v>
      </c>
      <c r="DZ39" s="47"/>
      <c r="EA39" s="45">
        <f t="shared" si="88"/>
        <v>48000</v>
      </c>
      <c r="EB39" s="46">
        <f t="shared" si="25"/>
        <v>48000</v>
      </c>
      <c r="EC39" s="238" t="str">
        <f t="shared" si="89"/>
        <v>ТО1</v>
      </c>
      <c r="ED39" s="47" t="str">
        <f t="shared" si="26"/>
        <v>ПТО</v>
      </c>
      <c r="EE39" s="263" t="str">
        <f t="shared" si="90"/>
        <v>ТО1</v>
      </c>
      <c r="EF39" s="47" t="str">
        <f t="shared" si="91"/>
        <v/>
      </c>
      <c r="EG39" s="47" t="str">
        <f t="shared" si="92"/>
        <v/>
      </c>
      <c r="EH39" s="47" t="str">
        <f t="shared" si="93"/>
        <v/>
      </c>
      <c r="EI39" s="239" t="s">
        <v>230</v>
      </c>
      <c r="EJ39" s="239" t="s">
        <v>230</v>
      </c>
      <c r="EK39" s="239" t="s">
        <v>230</v>
      </c>
      <c r="EL39" s="239" t="s">
        <v>230</v>
      </c>
      <c r="EM39" s="47"/>
      <c r="EN39" s="45">
        <f t="shared" si="94"/>
        <v>73000</v>
      </c>
      <c r="EO39" s="46">
        <f t="shared" si="27"/>
        <v>48000</v>
      </c>
      <c r="EP39" s="238" t="str">
        <f t="shared" si="95"/>
        <v>ТО1</v>
      </c>
      <c r="EQ39" s="47" t="str">
        <f t="shared" si="96"/>
        <v>ПТО</v>
      </c>
      <c r="ER39" s="263" t="str">
        <f t="shared" si="97"/>
        <v>ТО1</v>
      </c>
      <c r="ES39" s="47" t="str">
        <f t="shared" si="98"/>
        <v/>
      </c>
      <c r="ET39" s="47" t="str">
        <f t="shared" si="99"/>
        <v/>
      </c>
      <c r="EU39" s="47" t="str">
        <f t="shared" si="100"/>
        <v/>
      </c>
      <c r="EV39" s="239" t="s">
        <v>230</v>
      </c>
      <c r="EW39" s="239" t="s">
        <v>230</v>
      </c>
      <c r="EX39" s="239" t="s">
        <v>230</v>
      </c>
      <c r="EY39" s="239" t="s">
        <v>230</v>
      </c>
      <c r="EZ39" s="47"/>
      <c r="FA39" s="240">
        <f t="shared" si="101"/>
        <v>68515</v>
      </c>
      <c r="FB39" s="241">
        <f t="shared" si="28"/>
        <v>48000</v>
      </c>
      <c r="FC39" s="238" t="str">
        <f t="shared" si="102"/>
        <v>ТО1</v>
      </c>
      <c r="FD39" s="242" t="str">
        <f t="shared" si="29"/>
        <v>ПТО</v>
      </c>
      <c r="FE39" s="263" t="str">
        <f t="shared" si="103"/>
        <v>ТО1</v>
      </c>
      <c r="FF39" s="47" t="str">
        <f t="shared" si="104"/>
        <v/>
      </c>
      <c r="FG39" s="47" t="str">
        <f t="shared" si="105"/>
        <v/>
      </c>
      <c r="FH39" s="47" t="str">
        <f t="shared" si="106"/>
        <v/>
      </c>
      <c r="FI39" s="239" t="s">
        <v>230</v>
      </c>
      <c r="FJ39" s="239" t="s">
        <v>230</v>
      </c>
      <c r="FK39" s="239" t="s">
        <v>230</v>
      </c>
      <c r="FL39" s="239" t="s">
        <v>230</v>
      </c>
      <c r="FM39" s="47"/>
      <c r="FN39" s="45">
        <f t="shared" si="107"/>
        <v>48000</v>
      </c>
      <c r="FO39" s="46">
        <f t="shared" si="30"/>
        <v>48000</v>
      </c>
      <c r="FP39" s="238" t="str">
        <f t="shared" si="112"/>
        <v>ТО1</v>
      </c>
      <c r="FQ39" s="47" t="str">
        <f t="shared" si="31"/>
        <v>ПТО</v>
      </c>
      <c r="FR39" s="263" t="str">
        <f t="shared" si="108"/>
        <v>ТО1</v>
      </c>
      <c r="FS39" s="47" t="str">
        <f t="shared" si="109"/>
        <v/>
      </c>
      <c r="FT39" s="47" t="str">
        <f t="shared" si="110"/>
        <v/>
      </c>
      <c r="FU39" s="47" t="str">
        <f t="shared" si="111"/>
        <v/>
      </c>
      <c r="FV39" s="239" t="s">
        <v>230</v>
      </c>
      <c r="FW39" s="239" t="s">
        <v>230</v>
      </c>
      <c r="FX39" s="239" t="s">
        <v>230</v>
      </c>
      <c r="FY39" s="239" t="s">
        <v>230</v>
      </c>
      <c r="FZ39" s="47"/>
    </row>
    <row r="40" spans="1:182" s="48" customFormat="1" ht="16.5" customHeight="1" x14ac:dyDescent="0.25">
      <c r="A40" s="45">
        <f t="shared" si="32"/>
        <v>49500</v>
      </c>
      <c r="B40" s="46">
        <f t="shared" si="0"/>
        <v>93222</v>
      </c>
      <c r="C40" s="238" t="str">
        <f t="shared" si="33"/>
        <v>ПМ</v>
      </c>
      <c r="D40" s="47" t="str">
        <f t="shared" si="1"/>
        <v>ПМ</v>
      </c>
      <c r="E40" s="263" t="str">
        <f t="shared" si="34"/>
        <v/>
      </c>
      <c r="F40" s="47" t="str">
        <f t="shared" si="35"/>
        <v/>
      </c>
      <c r="G40" s="47" t="str">
        <f t="shared" si="36"/>
        <v/>
      </c>
      <c r="H40" s="47" t="str">
        <f t="shared" si="37"/>
        <v/>
      </c>
      <c r="I40" s="239" t="s">
        <v>230</v>
      </c>
      <c r="J40" s="239" t="s">
        <v>230</v>
      </c>
      <c r="K40" s="239" t="s">
        <v>230</v>
      </c>
      <c r="L40" s="239" t="s">
        <v>230</v>
      </c>
      <c r="M40" s="47" t="str">
        <f t="shared" si="38"/>
        <v/>
      </c>
      <c r="N40" s="45">
        <f t="shared" si="39"/>
        <v>99500</v>
      </c>
      <c r="O40" s="46">
        <f t="shared" si="2"/>
        <v>114422</v>
      </c>
      <c r="P40" s="238" t="str">
        <f t="shared" si="40"/>
        <v>ПМ</v>
      </c>
      <c r="Q40" s="47" t="str">
        <f t="shared" si="41"/>
        <v>ПМ</v>
      </c>
      <c r="R40" s="263" t="str">
        <f t="shared" si="3"/>
        <v/>
      </c>
      <c r="S40" s="47" t="str">
        <f t="shared" si="42"/>
        <v/>
      </c>
      <c r="T40" s="47" t="str">
        <f t="shared" si="43"/>
        <v/>
      </c>
      <c r="U40" s="47" t="str">
        <f t="shared" si="44"/>
        <v/>
      </c>
      <c r="V40" s="239" t="s">
        <v>230</v>
      </c>
      <c r="W40" s="239" t="s">
        <v>230</v>
      </c>
      <c r="X40" s="239" t="s">
        <v>230</v>
      </c>
      <c r="Y40" s="239" t="s">
        <v>230</v>
      </c>
      <c r="Z40" s="47"/>
      <c r="AA40" s="45">
        <f t="shared" si="45"/>
        <v>74500</v>
      </c>
      <c r="AB40" s="46">
        <f t="shared" si="4"/>
        <v>99602</v>
      </c>
      <c r="AC40" s="238" t="str">
        <f t="shared" si="46"/>
        <v>ПМ</v>
      </c>
      <c r="AD40" s="47" t="str">
        <f t="shared" si="5"/>
        <v>ПМ</v>
      </c>
      <c r="AE40" s="263" t="str">
        <f t="shared" si="6"/>
        <v/>
      </c>
      <c r="AF40" s="47" t="str">
        <f t="shared" si="47"/>
        <v/>
      </c>
      <c r="AG40" s="47" t="str">
        <f t="shared" si="48"/>
        <v/>
      </c>
      <c r="AH40" s="47" t="str">
        <f t="shared" si="49"/>
        <v/>
      </c>
      <c r="AI40" s="239" t="s">
        <v>230</v>
      </c>
      <c r="AJ40" s="239" t="s">
        <v>230</v>
      </c>
      <c r="AK40" s="239" t="s">
        <v>230</v>
      </c>
      <c r="AL40" s="239" t="s">
        <v>230</v>
      </c>
      <c r="AM40" s="47"/>
      <c r="AN40" s="45">
        <f t="shared" si="50"/>
        <v>74500</v>
      </c>
      <c r="AO40" s="46">
        <f t="shared" si="7"/>
        <v>102800</v>
      </c>
      <c r="AP40" s="238" t="str">
        <f t="shared" si="51"/>
        <v>ПМ</v>
      </c>
      <c r="AQ40" s="47" t="str">
        <f t="shared" si="8"/>
        <v>ПМ</v>
      </c>
      <c r="AR40" s="263" t="str">
        <f t="shared" si="9"/>
        <v/>
      </c>
      <c r="AS40" s="47" t="str">
        <f t="shared" si="52"/>
        <v/>
      </c>
      <c r="AT40" s="47" t="str">
        <f t="shared" si="53"/>
        <v/>
      </c>
      <c r="AU40" s="47" t="str">
        <f t="shared" si="54"/>
        <v/>
      </c>
      <c r="AV40" s="239" t="s">
        <v>230</v>
      </c>
      <c r="AW40" s="239" t="s">
        <v>230</v>
      </c>
      <c r="AX40" s="239" t="s">
        <v>230</v>
      </c>
      <c r="AY40" s="239" t="s">
        <v>230</v>
      </c>
      <c r="AZ40" s="47"/>
      <c r="BA40" s="240">
        <f t="shared" si="55"/>
        <v>86601</v>
      </c>
      <c r="BB40" s="241">
        <f t="shared" si="10"/>
        <v>84880</v>
      </c>
      <c r="BC40" s="238" t="str">
        <f t="shared" si="56"/>
        <v>ПМ</v>
      </c>
      <c r="BD40" s="242" t="str">
        <f t="shared" si="11"/>
        <v>ПМ</v>
      </c>
      <c r="BE40" s="263" t="str">
        <f t="shared" si="12"/>
        <v/>
      </c>
      <c r="BF40" s="47" t="str">
        <f t="shared" si="57"/>
        <v/>
      </c>
      <c r="BG40" s="47" t="str">
        <f t="shared" si="58"/>
        <v/>
      </c>
      <c r="BH40" s="47" t="str">
        <f t="shared" si="59"/>
        <v/>
      </c>
      <c r="BI40" s="239" t="s">
        <v>230</v>
      </c>
      <c r="BJ40" s="239" t="s">
        <v>230</v>
      </c>
      <c r="BK40" s="239" t="s">
        <v>230</v>
      </c>
      <c r="BL40" s="239" t="s">
        <v>230</v>
      </c>
      <c r="BM40" s="47"/>
      <c r="BN40" s="45">
        <f t="shared" si="60"/>
        <v>49500</v>
      </c>
      <c r="BO40" s="46">
        <f t="shared" si="13"/>
        <v>74482</v>
      </c>
      <c r="BP40" s="238" t="str">
        <f t="shared" si="61"/>
        <v>ПМ</v>
      </c>
      <c r="BQ40" s="47" t="str">
        <f t="shared" si="14"/>
        <v>ПМ</v>
      </c>
      <c r="BR40" s="263" t="str">
        <f t="shared" si="15"/>
        <v/>
      </c>
      <c r="BS40" s="47" t="str">
        <f t="shared" si="62"/>
        <v/>
      </c>
      <c r="BT40" s="47" t="str">
        <f t="shared" si="63"/>
        <v/>
      </c>
      <c r="BU40" s="47" t="str">
        <f t="shared" si="64"/>
        <v/>
      </c>
      <c r="BV40" s="239" t="s">
        <v>230</v>
      </c>
      <c r="BW40" s="239" t="s">
        <v>230</v>
      </c>
      <c r="BX40" s="239" t="s">
        <v>230</v>
      </c>
      <c r="BY40" s="239" t="s">
        <v>230</v>
      </c>
      <c r="BZ40" s="47"/>
      <c r="CA40" s="45">
        <f t="shared" si="65"/>
        <v>49500</v>
      </c>
      <c r="CB40" s="46">
        <f t="shared" si="16"/>
        <v>70015</v>
      </c>
      <c r="CC40" s="238" t="str">
        <f t="shared" si="66"/>
        <v>ПМ</v>
      </c>
      <c r="CD40" s="47" t="str">
        <f t="shared" si="17"/>
        <v>ПМ</v>
      </c>
      <c r="CE40" s="362" t="str">
        <f t="shared" si="18"/>
        <v/>
      </c>
      <c r="CF40" s="47" t="str">
        <f t="shared" si="67"/>
        <v/>
      </c>
      <c r="CG40" s="47" t="str">
        <f t="shared" si="68"/>
        <v/>
      </c>
      <c r="CH40" s="47" t="str">
        <f t="shared" si="69"/>
        <v/>
      </c>
      <c r="CI40" s="239" t="s">
        <v>230</v>
      </c>
      <c r="CJ40" s="239" t="s">
        <v>230</v>
      </c>
      <c r="CK40" s="239" t="s">
        <v>230</v>
      </c>
      <c r="CL40" s="239" t="s">
        <v>230</v>
      </c>
      <c r="CM40" s="47"/>
      <c r="CN40" s="45">
        <f t="shared" si="70"/>
        <v>99500</v>
      </c>
      <c r="CO40" s="46">
        <f t="shared" si="19"/>
        <v>74951</v>
      </c>
      <c r="CP40" s="238" t="str">
        <f t="shared" si="71"/>
        <v>ПМ</v>
      </c>
      <c r="CQ40" s="47" t="str">
        <f t="shared" si="72"/>
        <v>ПМ</v>
      </c>
      <c r="CR40" s="263" t="str">
        <f t="shared" si="20"/>
        <v/>
      </c>
      <c r="CS40" s="47" t="str">
        <f t="shared" si="73"/>
        <v/>
      </c>
      <c r="CT40" s="47" t="str">
        <f t="shared" si="74"/>
        <v/>
      </c>
      <c r="CU40" s="47" t="str">
        <f t="shared" si="75"/>
        <v/>
      </c>
      <c r="CV40" s="239" t="s">
        <v>230</v>
      </c>
      <c r="CW40" s="239" t="s">
        <v>230</v>
      </c>
      <c r="CX40" s="239" t="s">
        <v>230</v>
      </c>
      <c r="CY40" s="239" t="s">
        <v>230</v>
      </c>
      <c r="CZ40" s="47"/>
      <c r="DA40" s="45">
        <f t="shared" si="76"/>
        <v>49500</v>
      </c>
      <c r="DB40" s="46">
        <f t="shared" si="21"/>
        <v>49500</v>
      </c>
      <c r="DC40" s="238" t="str">
        <f t="shared" si="77"/>
        <v>ПМ</v>
      </c>
      <c r="DD40" s="47" t="str">
        <f t="shared" si="22"/>
        <v>ПМ</v>
      </c>
      <c r="DE40" s="263" t="str">
        <f t="shared" si="78"/>
        <v/>
      </c>
      <c r="DF40" s="47" t="str">
        <f t="shared" si="79"/>
        <v/>
      </c>
      <c r="DG40" s="47" t="str">
        <f t="shared" si="80"/>
        <v/>
      </c>
      <c r="DH40" s="47" t="str">
        <f t="shared" si="81"/>
        <v/>
      </c>
      <c r="DI40" s="239" t="s">
        <v>230</v>
      </c>
      <c r="DJ40" s="239" t="s">
        <v>230</v>
      </c>
      <c r="DK40" s="239" t="s">
        <v>230</v>
      </c>
      <c r="DL40" s="239" t="s">
        <v>230</v>
      </c>
      <c r="DM40" s="47"/>
      <c r="DN40" s="45">
        <f t="shared" si="82"/>
        <v>49500</v>
      </c>
      <c r="DO40" s="46">
        <f t="shared" si="23"/>
        <v>49500</v>
      </c>
      <c r="DP40" s="238" t="str">
        <f t="shared" si="83"/>
        <v>ПМ</v>
      </c>
      <c r="DQ40" s="47" t="str">
        <f t="shared" si="24"/>
        <v>ПМ</v>
      </c>
      <c r="DR40" s="263" t="str">
        <f t="shared" si="84"/>
        <v/>
      </c>
      <c r="DS40" s="47" t="str">
        <f t="shared" si="85"/>
        <v/>
      </c>
      <c r="DT40" s="47" t="str">
        <f t="shared" si="86"/>
        <v/>
      </c>
      <c r="DU40" s="47" t="str">
        <f t="shared" si="87"/>
        <v/>
      </c>
      <c r="DV40" s="239" t="s">
        <v>230</v>
      </c>
      <c r="DW40" s="239" t="s">
        <v>230</v>
      </c>
      <c r="DX40" s="239" t="s">
        <v>230</v>
      </c>
      <c r="DY40" s="239" t="s">
        <v>230</v>
      </c>
      <c r="DZ40" s="47"/>
      <c r="EA40" s="45">
        <f t="shared" si="88"/>
        <v>49500</v>
      </c>
      <c r="EB40" s="46">
        <f t="shared" si="25"/>
        <v>49500</v>
      </c>
      <c r="EC40" s="238" t="str">
        <f t="shared" si="89"/>
        <v>ПМ</v>
      </c>
      <c r="ED40" s="47" t="str">
        <f t="shared" si="26"/>
        <v>ПМ</v>
      </c>
      <c r="EE40" s="263" t="str">
        <f t="shared" si="90"/>
        <v/>
      </c>
      <c r="EF40" s="47" t="str">
        <f t="shared" si="91"/>
        <v/>
      </c>
      <c r="EG40" s="47" t="str">
        <f t="shared" si="92"/>
        <v/>
      </c>
      <c r="EH40" s="47" t="str">
        <f t="shared" si="93"/>
        <v/>
      </c>
      <c r="EI40" s="239" t="s">
        <v>230</v>
      </c>
      <c r="EJ40" s="239" t="s">
        <v>230</v>
      </c>
      <c r="EK40" s="239" t="s">
        <v>230</v>
      </c>
      <c r="EL40" s="239" t="s">
        <v>230</v>
      </c>
      <c r="EM40" s="47"/>
      <c r="EN40" s="45">
        <f t="shared" si="94"/>
        <v>74500</v>
      </c>
      <c r="EO40" s="46">
        <f t="shared" si="27"/>
        <v>49500</v>
      </c>
      <c r="EP40" s="238" t="str">
        <f t="shared" si="95"/>
        <v>ПМ</v>
      </c>
      <c r="EQ40" s="47" t="str">
        <f t="shared" si="96"/>
        <v>ПМ</v>
      </c>
      <c r="ER40" s="263" t="str">
        <f t="shared" si="97"/>
        <v/>
      </c>
      <c r="ES40" s="47" t="str">
        <f t="shared" si="98"/>
        <v/>
      </c>
      <c r="ET40" s="47" t="str">
        <f t="shared" si="99"/>
        <v/>
      </c>
      <c r="EU40" s="47" t="str">
        <f t="shared" si="100"/>
        <v/>
      </c>
      <c r="EV40" s="239" t="s">
        <v>230</v>
      </c>
      <c r="EW40" s="239" t="s">
        <v>230</v>
      </c>
      <c r="EX40" s="239" t="s">
        <v>230</v>
      </c>
      <c r="EY40" s="239" t="s">
        <v>230</v>
      </c>
      <c r="EZ40" s="47"/>
      <c r="FA40" s="240">
        <f t="shared" si="101"/>
        <v>70015</v>
      </c>
      <c r="FB40" s="241">
        <f t="shared" si="28"/>
        <v>49500</v>
      </c>
      <c r="FC40" s="238" t="str">
        <f t="shared" si="102"/>
        <v>ПМ</v>
      </c>
      <c r="FD40" s="242" t="str">
        <f t="shared" si="29"/>
        <v>ПМ</v>
      </c>
      <c r="FE40" s="263" t="str">
        <f t="shared" si="103"/>
        <v/>
      </c>
      <c r="FF40" s="47" t="str">
        <f t="shared" si="104"/>
        <v/>
      </c>
      <c r="FG40" s="47" t="str">
        <f t="shared" si="105"/>
        <v/>
      </c>
      <c r="FH40" s="47" t="str">
        <f t="shared" si="106"/>
        <v/>
      </c>
      <c r="FI40" s="239" t="s">
        <v>230</v>
      </c>
      <c r="FJ40" s="239" t="s">
        <v>230</v>
      </c>
      <c r="FK40" s="239" t="s">
        <v>230</v>
      </c>
      <c r="FL40" s="239" t="s">
        <v>230</v>
      </c>
      <c r="FM40" s="47"/>
      <c r="FN40" s="45">
        <f t="shared" si="107"/>
        <v>49500</v>
      </c>
      <c r="FO40" s="46">
        <f t="shared" si="30"/>
        <v>49500</v>
      </c>
      <c r="FP40" s="238" t="str">
        <f t="shared" si="112"/>
        <v>ПМ</v>
      </c>
      <c r="FQ40" s="47" t="str">
        <f t="shared" si="31"/>
        <v>ПМ</v>
      </c>
      <c r="FR40" s="263" t="str">
        <f t="shared" si="108"/>
        <v/>
      </c>
      <c r="FS40" s="47" t="str">
        <f t="shared" si="109"/>
        <v/>
      </c>
      <c r="FT40" s="47" t="str">
        <f t="shared" si="110"/>
        <v/>
      </c>
      <c r="FU40" s="47" t="str">
        <f t="shared" si="111"/>
        <v/>
      </c>
      <c r="FV40" s="239" t="s">
        <v>230</v>
      </c>
      <c r="FW40" s="239" t="s">
        <v>230</v>
      </c>
      <c r="FX40" s="239" t="s">
        <v>230</v>
      </c>
      <c r="FY40" s="239" t="s">
        <v>230</v>
      </c>
      <c r="FZ40" s="47"/>
    </row>
    <row r="41" spans="1:182" s="48" customFormat="1" ht="16.5" customHeight="1" x14ac:dyDescent="0.25">
      <c r="A41" s="45">
        <f t="shared" si="32"/>
        <v>51000</v>
      </c>
      <c r="B41" s="46">
        <f t="shared" si="0"/>
        <v>94722</v>
      </c>
      <c r="C41" s="238" t="str">
        <f t="shared" si="33"/>
        <v>ТО2</v>
      </c>
      <c r="D41" s="47" t="str">
        <f t="shared" si="1"/>
        <v>ПТО</v>
      </c>
      <c r="E41" s="263" t="str">
        <f t="shared" si="34"/>
        <v>ТО2</v>
      </c>
      <c r="F41" s="47" t="str">
        <f t="shared" si="35"/>
        <v/>
      </c>
      <c r="G41" s="47" t="str">
        <f t="shared" si="36"/>
        <v/>
      </c>
      <c r="H41" s="47" t="str">
        <f t="shared" si="37"/>
        <v/>
      </c>
      <c r="I41" s="239" t="s">
        <v>230</v>
      </c>
      <c r="J41" s="239" t="s">
        <v>230</v>
      </c>
      <c r="K41" s="239" t="s">
        <v>230</v>
      </c>
      <c r="L41" s="239" t="s">
        <v>230</v>
      </c>
      <c r="M41" s="47" t="str">
        <f t="shared" si="38"/>
        <v/>
      </c>
      <c r="N41" s="45">
        <f t="shared" si="39"/>
        <v>101000</v>
      </c>
      <c r="O41" s="46">
        <f t="shared" si="2"/>
        <v>115922</v>
      </c>
      <c r="P41" s="238" t="str">
        <f t="shared" si="40"/>
        <v>КР</v>
      </c>
      <c r="Q41" s="47" t="str">
        <f t="shared" si="41"/>
        <v>ПТО</v>
      </c>
      <c r="R41" s="263" t="str">
        <f t="shared" si="3"/>
        <v>КР</v>
      </c>
      <c r="S41" s="47" t="str">
        <f t="shared" si="42"/>
        <v/>
      </c>
      <c r="T41" s="47" t="str">
        <f t="shared" si="43"/>
        <v/>
      </c>
      <c r="U41" s="47" t="str">
        <f t="shared" si="44"/>
        <v/>
      </c>
      <c r="V41" s="239" t="s">
        <v>230</v>
      </c>
      <c r="W41" s="239" t="s">
        <v>230</v>
      </c>
      <c r="X41" s="239" t="s">
        <v>230</v>
      </c>
      <c r="Y41" s="239" t="s">
        <v>230</v>
      </c>
      <c r="Z41" s="47"/>
      <c r="AA41" s="45">
        <f t="shared" si="45"/>
        <v>76000</v>
      </c>
      <c r="AB41" s="46">
        <f t="shared" si="4"/>
        <v>101102</v>
      </c>
      <c r="AC41" s="238" t="str">
        <f t="shared" si="46"/>
        <v>КР</v>
      </c>
      <c r="AD41" s="47" t="str">
        <f t="shared" si="5"/>
        <v>ПТО</v>
      </c>
      <c r="AE41" s="263" t="str">
        <f t="shared" si="6"/>
        <v>КР</v>
      </c>
      <c r="AF41" s="47" t="str">
        <f t="shared" si="47"/>
        <v/>
      </c>
      <c r="AG41" s="47" t="str">
        <f t="shared" si="48"/>
        <v/>
      </c>
      <c r="AH41" s="47" t="str">
        <f t="shared" si="49"/>
        <v/>
      </c>
      <c r="AI41" s="239" t="s">
        <v>230</v>
      </c>
      <c r="AJ41" s="239" t="s">
        <v>230</v>
      </c>
      <c r="AK41" s="239" t="s">
        <v>230</v>
      </c>
      <c r="AL41" s="239" t="s">
        <v>230</v>
      </c>
      <c r="AM41" s="47"/>
      <c r="AN41" s="45">
        <f t="shared" si="50"/>
        <v>76000</v>
      </c>
      <c r="AO41" s="46">
        <f t="shared" si="7"/>
        <v>104300</v>
      </c>
      <c r="AP41" s="238" t="str">
        <f t="shared" si="51"/>
        <v>КР</v>
      </c>
      <c r="AQ41" s="47" t="str">
        <f t="shared" si="8"/>
        <v>ПТО</v>
      </c>
      <c r="AR41" s="263" t="str">
        <f t="shared" si="9"/>
        <v>КР</v>
      </c>
      <c r="AS41" s="47" t="str">
        <f t="shared" si="52"/>
        <v/>
      </c>
      <c r="AT41" s="47" t="str">
        <f t="shared" si="53"/>
        <v/>
      </c>
      <c r="AU41" s="47" t="str">
        <f t="shared" si="54"/>
        <v/>
      </c>
      <c r="AV41" s="239" t="s">
        <v>230</v>
      </c>
      <c r="AW41" s="239" t="s">
        <v>230</v>
      </c>
      <c r="AX41" s="239" t="s">
        <v>230</v>
      </c>
      <c r="AY41" s="239" t="s">
        <v>230</v>
      </c>
      <c r="AZ41" s="47"/>
      <c r="BA41" s="240">
        <f t="shared" si="55"/>
        <v>88101</v>
      </c>
      <c r="BB41" s="241">
        <f t="shared" si="10"/>
        <v>86380</v>
      </c>
      <c r="BC41" s="238" t="str">
        <f t="shared" si="56"/>
        <v>ТО1</v>
      </c>
      <c r="BD41" s="242" t="str">
        <f t="shared" si="11"/>
        <v>ПТО</v>
      </c>
      <c r="BE41" s="263" t="str">
        <f t="shared" si="12"/>
        <v>ТО1</v>
      </c>
      <c r="BF41" s="47" t="str">
        <f t="shared" si="57"/>
        <v/>
      </c>
      <c r="BG41" s="47" t="str">
        <f t="shared" si="58"/>
        <v/>
      </c>
      <c r="BH41" s="47" t="str">
        <f t="shared" si="59"/>
        <v/>
      </c>
      <c r="BI41" s="239" t="s">
        <v>230</v>
      </c>
      <c r="BJ41" s="239" t="s">
        <v>230</v>
      </c>
      <c r="BK41" s="239" t="s">
        <v>230</v>
      </c>
      <c r="BL41" s="239" t="s">
        <v>230</v>
      </c>
      <c r="BM41" s="47"/>
      <c r="BN41" s="45">
        <f t="shared" si="60"/>
        <v>51000</v>
      </c>
      <c r="BO41" s="46">
        <f t="shared" si="13"/>
        <v>75982</v>
      </c>
      <c r="BP41" s="238" t="str">
        <f t="shared" si="61"/>
        <v>КР</v>
      </c>
      <c r="BQ41" s="47" t="str">
        <f t="shared" si="14"/>
        <v>ПТО</v>
      </c>
      <c r="BR41" s="263" t="str">
        <f t="shared" si="15"/>
        <v>КР</v>
      </c>
      <c r="BS41" s="47" t="str">
        <f t="shared" si="62"/>
        <v/>
      </c>
      <c r="BT41" s="47" t="str">
        <f t="shared" si="63"/>
        <v/>
      </c>
      <c r="BU41" s="47" t="str">
        <f t="shared" si="64"/>
        <v/>
      </c>
      <c r="BV41" s="239" t="s">
        <v>230</v>
      </c>
      <c r="BW41" s="239" t="s">
        <v>230</v>
      </c>
      <c r="BX41" s="239" t="s">
        <v>230</v>
      </c>
      <c r="BY41" s="239" t="s">
        <v>230</v>
      </c>
      <c r="BZ41" s="47"/>
      <c r="CA41" s="45">
        <f t="shared" si="65"/>
        <v>51000</v>
      </c>
      <c r="CB41" s="46">
        <f t="shared" si="16"/>
        <v>71515</v>
      </c>
      <c r="CC41" s="238" t="str">
        <f t="shared" si="66"/>
        <v>ТО1</v>
      </c>
      <c r="CD41" s="47" t="str">
        <f t="shared" si="17"/>
        <v>ПТО</v>
      </c>
      <c r="CE41" s="362" t="str">
        <f t="shared" si="18"/>
        <v>ТО1</v>
      </c>
      <c r="CF41" s="47" t="str">
        <f t="shared" si="67"/>
        <v/>
      </c>
      <c r="CG41" s="47" t="str">
        <f t="shared" si="68"/>
        <v/>
      </c>
      <c r="CH41" s="47" t="str">
        <f t="shared" si="69"/>
        <v/>
      </c>
      <c r="CI41" s="239" t="s">
        <v>230</v>
      </c>
      <c r="CJ41" s="239" t="s">
        <v>230</v>
      </c>
      <c r="CK41" s="239" t="s">
        <v>230</v>
      </c>
      <c r="CL41" s="239" t="s">
        <v>230</v>
      </c>
      <c r="CM41" s="47"/>
      <c r="CN41" s="45">
        <f t="shared" si="70"/>
        <v>101000</v>
      </c>
      <c r="CO41" s="46">
        <f t="shared" si="19"/>
        <v>76451</v>
      </c>
      <c r="CP41" s="238" t="str">
        <f t="shared" si="71"/>
        <v>ТО1</v>
      </c>
      <c r="CQ41" s="47" t="str">
        <f t="shared" si="72"/>
        <v>ПТО</v>
      </c>
      <c r="CR41" s="263" t="str">
        <f t="shared" si="20"/>
        <v>ТО1</v>
      </c>
      <c r="CS41" s="47" t="str">
        <f t="shared" si="73"/>
        <v/>
      </c>
      <c r="CT41" s="47" t="str">
        <f t="shared" si="74"/>
        <v/>
      </c>
      <c r="CU41" s="47" t="str">
        <f t="shared" si="75"/>
        <v/>
      </c>
      <c r="CV41" s="239" t="s">
        <v>230</v>
      </c>
      <c r="CW41" s="239" t="s">
        <v>230</v>
      </c>
      <c r="CX41" s="239" t="s">
        <v>230</v>
      </c>
      <c r="CY41" s="239" t="s">
        <v>230</v>
      </c>
      <c r="CZ41" s="47"/>
      <c r="DA41" s="45">
        <f t="shared" si="76"/>
        <v>51000</v>
      </c>
      <c r="DB41" s="46">
        <f t="shared" si="21"/>
        <v>51000</v>
      </c>
      <c r="DC41" s="238" t="str">
        <f t="shared" si="77"/>
        <v>ТО2</v>
      </c>
      <c r="DD41" s="47" t="str">
        <f t="shared" si="22"/>
        <v>ПТО</v>
      </c>
      <c r="DE41" s="263" t="str">
        <f t="shared" si="78"/>
        <v>ТО2</v>
      </c>
      <c r="DF41" s="47" t="str">
        <f t="shared" si="79"/>
        <v/>
      </c>
      <c r="DG41" s="47" t="str">
        <f t="shared" si="80"/>
        <v/>
      </c>
      <c r="DH41" s="47" t="str">
        <f t="shared" si="81"/>
        <v/>
      </c>
      <c r="DI41" s="239" t="s">
        <v>230</v>
      </c>
      <c r="DJ41" s="239" t="s">
        <v>230</v>
      </c>
      <c r="DK41" s="239" t="s">
        <v>230</v>
      </c>
      <c r="DL41" s="239" t="s">
        <v>230</v>
      </c>
      <c r="DM41" s="47"/>
      <c r="DN41" s="45">
        <f t="shared" si="82"/>
        <v>51000</v>
      </c>
      <c r="DO41" s="46">
        <f t="shared" si="23"/>
        <v>51000</v>
      </c>
      <c r="DP41" s="238" t="str">
        <f t="shared" si="83"/>
        <v>ТО2</v>
      </c>
      <c r="DQ41" s="47" t="str">
        <f t="shared" si="24"/>
        <v>ПТО</v>
      </c>
      <c r="DR41" s="263" t="str">
        <f t="shared" si="84"/>
        <v>ТО2</v>
      </c>
      <c r="DS41" s="47" t="str">
        <f t="shared" si="85"/>
        <v/>
      </c>
      <c r="DT41" s="47" t="str">
        <f t="shared" si="86"/>
        <v/>
      </c>
      <c r="DU41" s="47" t="str">
        <f t="shared" si="87"/>
        <v/>
      </c>
      <c r="DV41" s="239" t="s">
        <v>230</v>
      </c>
      <c r="DW41" s="239" t="s">
        <v>230</v>
      </c>
      <c r="DX41" s="239" t="s">
        <v>230</v>
      </c>
      <c r="DY41" s="239" t="s">
        <v>230</v>
      </c>
      <c r="DZ41" s="47"/>
      <c r="EA41" s="45">
        <f t="shared" si="88"/>
        <v>51000</v>
      </c>
      <c r="EB41" s="46">
        <f t="shared" si="25"/>
        <v>51000</v>
      </c>
      <c r="EC41" s="238" t="str">
        <f t="shared" si="89"/>
        <v>ТО2</v>
      </c>
      <c r="ED41" s="47" t="str">
        <f t="shared" si="26"/>
        <v>ПТО</v>
      </c>
      <c r="EE41" s="263" t="str">
        <f t="shared" si="90"/>
        <v>ТО2</v>
      </c>
      <c r="EF41" s="47" t="str">
        <f t="shared" si="91"/>
        <v/>
      </c>
      <c r="EG41" s="47" t="str">
        <f t="shared" si="92"/>
        <v/>
      </c>
      <c r="EH41" s="47" t="str">
        <f t="shared" si="93"/>
        <v/>
      </c>
      <c r="EI41" s="239" t="s">
        <v>230</v>
      </c>
      <c r="EJ41" s="239" t="s">
        <v>230</v>
      </c>
      <c r="EK41" s="239" t="s">
        <v>230</v>
      </c>
      <c r="EL41" s="239" t="s">
        <v>230</v>
      </c>
      <c r="EM41" s="47"/>
      <c r="EN41" s="45">
        <f t="shared" si="94"/>
        <v>76000</v>
      </c>
      <c r="EO41" s="46">
        <f t="shared" si="27"/>
        <v>51000</v>
      </c>
      <c r="EP41" s="238" t="str">
        <f t="shared" si="95"/>
        <v>ТО2</v>
      </c>
      <c r="EQ41" s="47" t="str">
        <f t="shared" si="96"/>
        <v>ПТО</v>
      </c>
      <c r="ER41" s="263" t="str">
        <f t="shared" si="97"/>
        <v>ТО2</v>
      </c>
      <c r="ES41" s="47" t="str">
        <f t="shared" si="98"/>
        <v/>
      </c>
      <c r="ET41" s="47" t="str">
        <f t="shared" si="99"/>
        <v/>
      </c>
      <c r="EU41" s="47" t="str">
        <f t="shared" si="100"/>
        <v/>
      </c>
      <c r="EV41" s="239" t="s">
        <v>230</v>
      </c>
      <c r="EW41" s="239" t="s">
        <v>230</v>
      </c>
      <c r="EX41" s="239" t="s">
        <v>230</v>
      </c>
      <c r="EY41" s="239" t="s">
        <v>230</v>
      </c>
      <c r="EZ41" s="47"/>
      <c r="FA41" s="240">
        <f t="shared" si="101"/>
        <v>71515</v>
      </c>
      <c r="FB41" s="241">
        <f t="shared" si="28"/>
        <v>51000</v>
      </c>
      <c r="FC41" s="238" t="str">
        <f t="shared" si="102"/>
        <v>ТО2</v>
      </c>
      <c r="FD41" s="242" t="str">
        <f t="shared" si="29"/>
        <v>ПТО</v>
      </c>
      <c r="FE41" s="263" t="str">
        <f t="shared" si="103"/>
        <v>ТО2</v>
      </c>
      <c r="FF41" s="47" t="str">
        <f t="shared" si="104"/>
        <v/>
      </c>
      <c r="FG41" s="47" t="str">
        <f t="shared" si="105"/>
        <v/>
      </c>
      <c r="FH41" s="47" t="str">
        <f t="shared" si="106"/>
        <v/>
      </c>
      <c r="FI41" s="239" t="s">
        <v>230</v>
      </c>
      <c r="FJ41" s="239" t="s">
        <v>230</v>
      </c>
      <c r="FK41" s="239" t="s">
        <v>230</v>
      </c>
      <c r="FL41" s="239" t="s">
        <v>230</v>
      </c>
      <c r="FM41" s="47"/>
      <c r="FN41" s="45">
        <f t="shared" si="107"/>
        <v>51000</v>
      </c>
      <c r="FO41" s="46">
        <f t="shared" si="30"/>
        <v>51000</v>
      </c>
      <c r="FP41" s="238" t="str">
        <f t="shared" si="112"/>
        <v>ТО2</v>
      </c>
      <c r="FQ41" s="47" t="str">
        <f t="shared" si="31"/>
        <v>ПТО</v>
      </c>
      <c r="FR41" s="263" t="str">
        <f t="shared" si="108"/>
        <v>ТО2</v>
      </c>
      <c r="FS41" s="47" t="str">
        <f t="shared" si="109"/>
        <v/>
      </c>
      <c r="FT41" s="47" t="str">
        <f t="shared" si="110"/>
        <v/>
      </c>
      <c r="FU41" s="47" t="str">
        <f t="shared" si="111"/>
        <v/>
      </c>
      <c r="FV41" s="239" t="s">
        <v>230</v>
      </c>
      <c r="FW41" s="239" t="s">
        <v>230</v>
      </c>
      <c r="FX41" s="239" t="s">
        <v>230</v>
      </c>
      <c r="FY41" s="239" t="s">
        <v>230</v>
      </c>
      <c r="FZ41" s="47" t="s">
        <v>229</v>
      </c>
    </row>
    <row r="42" spans="1:182" s="48" customFormat="1" ht="16.5" customHeight="1" x14ac:dyDescent="0.25">
      <c r="A42" s="45">
        <f t="shared" si="32"/>
        <v>52500</v>
      </c>
      <c r="B42" s="46">
        <f t="shared" si="0"/>
        <v>96222</v>
      </c>
      <c r="C42" s="238" t="str">
        <f t="shared" si="33"/>
        <v>ПМ</v>
      </c>
      <c r="D42" s="47" t="str">
        <f t="shared" si="1"/>
        <v>ПМ</v>
      </c>
      <c r="E42" s="263" t="str">
        <f t="shared" si="34"/>
        <v/>
      </c>
      <c r="F42" s="47" t="str">
        <f t="shared" si="35"/>
        <v/>
      </c>
      <c r="G42" s="47" t="str">
        <f t="shared" si="36"/>
        <v/>
      </c>
      <c r="H42" s="47" t="str">
        <f t="shared" si="37"/>
        <v/>
      </c>
      <c r="I42" s="239" t="s">
        <v>230</v>
      </c>
      <c r="J42" s="239" t="s">
        <v>230</v>
      </c>
      <c r="K42" s="239" t="s">
        <v>230</v>
      </c>
      <c r="L42" s="239" t="s">
        <v>230</v>
      </c>
      <c r="M42" s="47" t="str">
        <f t="shared" si="38"/>
        <v/>
      </c>
      <c r="N42" s="45">
        <f t="shared" si="39"/>
        <v>102500</v>
      </c>
      <c r="O42" s="46">
        <f t="shared" si="2"/>
        <v>117422</v>
      </c>
      <c r="P42" s="238" t="str">
        <f t="shared" si="40"/>
        <v>ПМ</v>
      </c>
      <c r="Q42" s="47" t="str">
        <f t="shared" si="41"/>
        <v>ПМ</v>
      </c>
      <c r="R42" s="263" t="str">
        <f t="shared" si="3"/>
        <v/>
      </c>
      <c r="S42" s="47" t="str">
        <f t="shared" si="42"/>
        <v/>
      </c>
      <c r="T42" s="47" t="str">
        <f t="shared" si="43"/>
        <v/>
      </c>
      <c r="U42" s="47" t="str">
        <f t="shared" si="44"/>
        <v/>
      </c>
      <c r="V42" s="239" t="s">
        <v>230</v>
      </c>
      <c r="W42" s="239" t="s">
        <v>230</v>
      </c>
      <c r="X42" s="239" t="s">
        <v>230</v>
      </c>
      <c r="Y42" s="239" t="s">
        <v>230</v>
      </c>
      <c r="Z42" s="47"/>
      <c r="AA42" s="45">
        <f t="shared" si="45"/>
        <v>77500</v>
      </c>
      <c r="AB42" s="46">
        <f t="shared" si="4"/>
        <v>102602</v>
      </c>
      <c r="AC42" s="238" t="str">
        <f t="shared" si="46"/>
        <v>ПМ</v>
      </c>
      <c r="AD42" s="47" t="str">
        <f t="shared" si="5"/>
        <v>ПМ</v>
      </c>
      <c r="AE42" s="263" t="str">
        <f t="shared" si="6"/>
        <v/>
      </c>
      <c r="AF42" s="47" t="str">
        <f t="shared" si="47"/>
        <v/>
      </c>
      <c r="AG42" s="47" t="str">
        <f t="shared" si="48"/>
        <v/>
      </c>
      <c r="AH42" s="47" t="str">
        <f t="shared" si="49"/>
        <v/>
      </c>
      <c r="AI42" s="239" t="s">
        <v>230</v>
      </c>
      <c r="AJ42" s="239" t="s">
        <v>230</v>
      </c>
      <c r="AK42" s="239" t="s">
        <v>230</v>
      </c>
      <c r="AL42" s="239" t="s">
        <v>230</v>
      </c>
      <c r="AM42" s="47"/>
      <c r="AN42" s="45">
        <f t="shared" si="50"/>
        <v>77500</v>
      </c>
      <c r="AO42" s="46">
        <f t="shared" si="7"/>
        <v>105800</v>
      </c>
      <c r="AP42" s="238" t="str">
        <f t="shared" si="51"/>
        <v>ПМ</v>
      </c>
      <c r="AQ42" s="47" t="str">
        <f t="shared" si="8"/>
        <v>ПМ</v>
      </c>
      <c r="AR42" s="263" t="str">
        <f t="shared" si="9"/>
        <v/>
      </c>
      <c r="AS42" s="47" t="str">
        <f t="shared" si="52"/>
        <v/>
      </c>
      <c r="AT42" s="47" t="str">
        <f t="shared" si="53"/>
        <v/>
      </c>
      <c r="AU42" s="47" t="str">
        <f t="shared" si="54"/>
        <v/>
      </c>
      <c r="AV42" s="239" t="s">
        <v>230</v>
      </c>
      <c r="AW42" s="239" t="s">
        <v>230</v>
      </c>
      <c r="AX42" s="239" t="s">
        <v>230</v>
      </c>
      <c r="AY42" s="239" t="s">
        <v>230</v>
      </c>
      <c r="AZ42" s="47"/>
      <c r="BA42" s="240">
        <f t="shared" si="55"/>
        <v>89601</v>
      </c>
      <c r="BB42" s="241">
        <f t="shared" si="10"/>
        <v>87880</v>
      </c>
      <c r="BC42" s="238" t="str">
        <f t="shared" si="56"/>
        <v>ПМ</v>
      </c>
      <c r="BD42" s="242" t="str">
        <f t="shared" si="11"/>
        <v>ПМ</v>
      </c>
      <c r="BE42" s="263" t="str">
        <f t="shared" si="12"/>
        <v/>
      </c>
      <c r="BF42" s="47" t="str">
        <f t="shared" si="57"/>
        <v/>
      </c>
      <c r="BG42" s="47" t="str">
        <f t="shared" si="58"/>
        <v/>
      </c>
      <c r="BH42" s="47" t="str">
        <f t="shared" si="59"/>
        <v/>
      </c>
      <c r="BI42" s="239" t="s">
        <v>230</v>
      </c>
      <c r="BJ42" s="239" t="s">
        <v>230</v>
      </c>
      <c r="BK42" s="239" t="s">
        <v>230</v>
      </c>
      <c r="BL42" s="239" t="s">
        <v>230</v>
      </c>
      <c r="BM42" s="47"/>
      <c r="BN42" s="45">
        <f t="shared" si="60"/>
        <v>52500</v>
      </c>
      <c r="BO42" s="46">
        <f t="shared" si="13"/>
        <v>77482</v>
      </c>
      <c r="BP42" s="238" t="str">
        <f t="shared" si="61"/>
        <v>ПМ</v>
      </c>
      <c r="BQ42" s="47" t="str">
        <f t="shared" si="14"/>
        <v>ПМ</v>
      </c>
      <c r="BR42" s="263" t="str">
        <f t="shared" si="15"/>
        <v/>
      </c>
      <c r="BS42" s="47" t="str">
        <f t="shared" si="62"/>
        <v/>
      </c>
      <c r="BT42" s="47" t="str">
        <f t="shared" si="63"/>
        <v/>
      </c>
      <c r="BU42" s="47" t="str">
        <f t="shared" si="64"/>
        <v/>
      </c>
      <c r="BV42" s="239" t="s">
        <v>230</v>
      </c>
      <c r="BW42" s="239" t="s">
        <v>230</v>
      </c>
      <c r="BX42" s="239" t="s">
        <v>230</v>
      </c>
      <c r="BY42" s="239" t="s">
        <v>230</v>
      </c>
      <c r="BZ42" s="47"/>
      <c r="CA42" s="45">
        <f t="shared" si="65"/>
        <v>52500</v>
      </c>
      <c r="CB42" s="46">
        <f t="shared" si="16"/>
        <v>73015</v>
      </c>
      <c r="CC42" s="238" t="str">
        <f t="shared" si="66"/>
        <v>ПМ</v>
      </c>
      <c r="CD42" s="47" t="str">
        <f t="shared" si="17"/>
        <v>ПМ</v>
      </c>
      <c r="CE42" s="362" t="str">
        <f t="shared" si="18"/>
        <v/>
      </c>
      <c r="CF42" s="47" t="str">
        <f t="shared" si="67"/>
        <v/>
      </c>
      <c r="CG42" s="47" t="str">
        <f t="shared" si="68"/>
        <v/>
      </c>
      <c r="CH42" s="47" t="str">
        <f t="shared" si="69"/>
        <v/>
      </c>
      <c r="CI42" s="239" t="s">
        <v>230</v>
      </c>
      <c r="CJ42" s="239" t="s">
        <v>230</v>
      </c>
      <c r="CK42" s="239" t="s">
        <v>230</v>
      </c>
      <c r="CL42" s="239" t="s">
        <v>230</v>
      </c>
      <c r="CM42" s="47"/>
      <c r="CN42" s="45">
        <f t="shared" si="70"/>
        <v>102500</v>
      </c>
      <c r="CO42" s="46">
        <f t="shared" si="19"/>
        <v>77951</v>
      </c>
      <c r="CP42" s="238" t="str">
        <f t="shared" si="71"/>
        <v>ПМ</v>
      </c>
      <c r="CQ42" s="47" t="str">
        <f t="shared" si="72"/>
        <v>ПМ</v>
      </c>
      <c r="CR42" s="263" t="str">
        <f t="shared" si="20"/>
        <v/>
      </c>
      <c r="CS42" s="47" t="str">
        <f t="shared" si="73"/>
        <v/>
      </c>
      <c r="CT42" s="47" t="str">
        <f t="shared" si="74"/>
        <v/>
      </c>
      <c r="CU42" s="47" t="str">
        <f t="shared" si="75"/>
        <v/>
      </c>
      <c r="CV42" s="239" t="s">
        <v>230</v>
      </c>
      <c r="CW42" s="239" t="s">
        <v>230</v>
      </c>
      <c r="CX42" s="239" t="s">
        <v>230</v>
      </c>
      <c r="CY42" s="239" t="s">
        <v>230</v>
      </c>
      <c r="CZ42" s="47"/>
      <c r="DA42" s="45">
        <f t="shared" si="76"/>
        <v>52500</v>
      </c>
      <c r="DB42" s="46">
        <f t="shared" si="21"/>
        <v>52500</v>
      </c>
      <c r="DC42" s="238" t="str">
        <f t="shared" si="77"/>
        <v>ПМ</v>
      </c>
      <c r="DD42" s="47" t="str">
        <f t="shared" si="22"/>
        <v>ПМ</v>
      </c>
      <c r="DE42" s="263" t="str">
        <f t="shared" si="78"/>
        <v/>
      </c>
      <c r="DF42" s="47" t="str">
        <f t="shared" si="79"/>
        <v/>
      </c>
      <c r="DG42" s="47" t="str">
        <f t="shared" si="80"/>
        <v/>
      </c>
      <c r="DH42" s="47" t="str">
        <f t="shared" si="81"/>
        <v/>
      </c>
      <c r="DI42" s="239" t="s">
        <v>230</v>
      </c>
      <c r="DJ42" s="239" t="s">
        <v>230</v>
      </c>
      <c r="DK42" s="239" t="s">
        <v>230</v>
      </c>
      <c r="DL42" s="239" t="s">
        <v>230</v>
      </c>
      <c r="DM42" s="47"/>
      <c r="DN42" s="45">
        <f t="shared" si="82"/>
        <v>52500</v>
      </c>
      <c r="DO42" s="46">
        <f t="shared" si="23"/>
        <v>52500</v>
      </c>
      <c r="DP42" s="238" t="str">
        <f t="shared" si="83"/>
        <v>ПМ</v>
      </c>
      <c r="DQ42" s="47" t="str">
        <f t="shared" si="24"/>
        <v>ПМ</v>
      </c>
      <c r="DR42" s="263" t="str">
        <f t="shared" si="84"/>
        <v/>
      </c>
      <c r="DS42" s="47" t="str">
        <f t="shared" si="85"/>
        <v/>
      </c>
      <c r="DT42" s="47" t="str">
        <f t="shared" si="86"/>
        <v/>
      </c>
      <c r="DU42" s="47" t="str">
        <f t="shared" si="87"/>
        <v/>
      </c>
      <c r="DV42" s="239" t="s">
        <v>230</v>
      </c>
      <c r="DW42" s="239" t="s">
        <v>230</v>
      </c>
      <c r="DX42" s="239" t="s">
        <v>230</v>
      </c>
      <c r="DY42" s="239" t="s">
        <v>230</v>
      </c>
      <c r="DZ42" s="47"/>
      <c r="EA42" s="45">
        <f t="shared" si="88"/>
        <v>52500</v>
      </c>
      <c r="EB42" s="46">
        <f t="shared" si="25"/>
        <v>52500</v>
      </c>
      <c r="EC42" s="238" t="str">
        <f t="shared" si="89"/>
        <v>ПМ</v>
      </c>
      <c r="ED42" s="47" t="str">
        <f t="shared" si="26"/>
        <v>ПМ</v>
      </c>
      <c r="EE42" s="263" t="str">
        <f t="shared" si="90"/>
        <v/>
      </c>
      <c r="EF42" s="47" t="str">
        <f t="shared" si="91"/>
        <v/>
      </c>
      <c r="EG42" s="47" t="str">
        <f t="shared" si="92"/>
        <v/>
      </c>
      <c r="EH42" s="47" t="str">
        <f t="shared" si="93"/>
        <v/>
      </c>
      <c r="EI42" s="239" t="s">
        <v>230</v>
      </c>
      <c r="EJ42" s="239" t="s">
        <v>230</v>
      </c>
      <c r="EK42" s="239" t="s">
        <v>230</v>
      </c>
      <c r="EL42" s="239" t="s">
        <v>230</v>
      </c>
      <c r="EM42" s="47"/>
      <c r="EN42" s="45">
        <f t="shared" si="94"/>
        <v>77500</v>
      </c>
      <c r="EO42" s="46">
        <f t="shared" si="27"/>
        <v>52500</v>
      </c>
      <c r="EP42" s="238" t="str">
        <f t="shared" si="95"/>
        <v>ПМ</v>
      </c>
      <c r="EQ42" s="47" t="str">
        <f t="shared" si="96"/>
        <v>ПМ</v>
      </c>
      <c r="ER42" s="263" t="str">
        <f t="shared" si="97"/>
        <v/>
      </c>
      <c r="ES42" s="47" t="str">
        <f t="shared" si="98"/>
        <v/>
      </c>
      <c r="ET42" s="47" t="str">
        <f t="shared" si="99"/>
        <v/>
      </c>
      <c r="EU42" s="47" t="str">
        <f t="shared" si="100"/>
        <v/>
      </c>
      <c r="EV42" s="239" t="s">
        <v>230</v>
      </c>
      <c r="EW42" s="239" t="s">
        <v>230</v>
      </c>
      <c r="EX42" s="239" t="s">
        <v>230</v>
      </c>
      <c r="EY42" s="239" t="s">
        <v>230</v>
      </c>
      <c r="EZ42" s="47"/>
      <c r="FA42" s="240">
        <f t="shared" si="101"/>
        <v>73015</v>
      </c>
      <c r="FB42" s="241">
        <f t="shared" si="28"/>
        <v>52500</v>
      </c>
      <c r="FC42" s="238" t="str">
        <f t="shared" si="102"/>
        <v>ПМ</v>
      </c>
      <c r="FD42" s="242" t="str">
        <f t="shared" si="29"/>
        <v>ПМ</v>
      </c>
      <c r="FE42" s="263" t="str">
        <f t="shared" si="103"/>
        <v/>
      </c>
      <c r="FF42" s="47" t="str">
        <f t="shared" si="104"/>
        <v/>
      </c>
      <c r="FG42" s="47" t="str">
        <f t="shared" si="105"/>
        <v/>
      </c>
      <c r="FH42" s="47" t="str">
        <f t="shared" si="106"/>
        <v/>
      </c>
      <c r="FI42" s="239" t="s">
        <v>230</v>
      </c>
      <c r="FJ42" s="239" t="s">
        <v>230</v>
      </c>
      <c r="FK42" s="239" t="s">
        <v>230</v>
      </c>
      <c r="FL42" s="239" t="s">
        <v>230</v>
      </c>
      <c r="FM42" s="47"/>
      <c r="FN42" s="45">
        <f t="shared" si="107"/>
        <v>52500</v>
      </c>
      <c r="FO42" s="46">
        <f t="shared" si="30"/>
        <v>52500</v>
      </c>
      <c r="FP42" s="238" t="str">
        <f t="shared" si="112"/>
        <v>ПМ</v>
      </c>
      <c r="FQ42" s="47" t="str">
        <f t="shared" si="31"/>
        <v>ПМ</v>
      </c>
      <c r="FR42" s="263" t="str">
        <f t="shared" si="108"/>
        <v/>
      </c>
      <c r="FS42" s="47" t="str">
        <f t="shared" si="109"/>
        <v/>
      </c>
      <c r="FT42" s="47" t="str">
        <f t="shared" si="110"/>
        <v/>
      </c>
      <c r="FU42" s="47" t="str">
        <f t="shared" si="111"/>
        <v/>
      </c>
      <c r="FV42" s="239" t="s">
        <v>230</v>
      </c>
      <c r="FW42" s="239" t="s">
        <v>230</v>
      </c>
      <c r="FX42" s="239" t="s">
        <v>230</v>
      </c>
      <c r="FY42" s="239" t="s">
        <v>230</v>
      </c>
      <c r="FZ42" s="47" t="s">
        <v>229</v>
      </c>
    </row>
    <row r="43" spans="1:182" s="48" customFormat="1" ht="16.5" customHeight="1" x14ac:dyDescent="0.25">
      <c r="A43" s="45">
        <f t="shared" si="32"/>
        <v>54000</v>
      </c>
      <c r="B43" s="46">
        <f t="shared" si="0"/>
        <v>97722</v>
      </c>
      <c r="C43" s="238" t="str">
        <f t="shared" si="33"/>
        <v>ТО1</v>
      </c>
      <c r="D43" s="47" t="str">
        <f t="shared" si="1"/>
        <v>ПТО</v>
      </c>
      <c r="E43" s="263" t="str">
        <f t="shared" si="34"/>
        <v>ТО1</v>
      </c>
      <c r="F43" s="47" t="str">
        <f t="shared" si="35"/>
        <v/>
      </c>
      <c r="G43" s="47" t="str">
        <f t="shared" si="36"/>
        <v/>
      </c>
      <c r="H43" s="47" t="str">
        <f t="shared" si="37"/>
        <v/>
      </c>
      <c r="I43" s="239" t="s">
        <v>230</v>
      </c>
      <c r="J43" s="239" t="s">
        <v>230</v>
      </c>
      <c r="K43" s="239" t="s">
        <v>230</v>
      </c>
      <c r="L43" s="239" t="s">
        <v>230</v>
      </c>
      <c r="M43" s="47" t="str">
        <f t="shared" si="38"/>
        <v/>
      </c>
      <c r="N43" s="45">
        <f t="shared" si="39"/>
        <v>104000</v>
      </c>
      <c r="O43" s="46">
        <f t="shared" si="2"/>
        <v>118922</v>
      </c>
      <c r="P43" s="238" t="str">
        <f t="shared" si="40"/>
        <v>КР</v>
      </c>
      <c r="Q43" s="47" t="str">
        <f t="shared" si="41"/>
        <v>ПТО</v>
      </c>
      <c r="R43" s="263" t="str">
        <f t="shared" si="3"/>
        <v>КР</v>
      </c>
      <c r="S43" s="47" t="str">
        <f t="shared" si="42"/>
        <v/>
      </c>
      <c r="T43" s="47" t="str">
        <f t="shared" si="43"/>
        <v/>
      </c>
      <c r="U43" s="47" t="str">
        <f t="shared" si="44"/>
        <v/>
      </c>
      <c r="V43" s="239" t="s">
        <v>230</v>
      </c>
      <c r="W43" s="239" t="s">
        <v>230</v>
      </c>
      <c r="X43" s="239" t="s">
        <v>230</v>
      </c>
      <c r="Y43" s="239" t="s">
        <v>230</v>
      </c>
      <c r="Z43" s="47"/>
      <c r="AA43" s="45">
        <f t="shared" si="45"/>
        <v>79000</v>
      </c>
      <c r="AB43" s="46">
        <f t="shared" si="4"/>
        <v>104102</v>
      </c>
      <c r="AC43" s="238" t="str">
        <f t="shared" si="46"/>
        <v>КР</v>
      </c>
      <c r="AD43" s="47" t="str">
        <f t="shared" si="5"/>
        <v>ПТО</v>
      </c>
      <c r="AE43" s="263" t="str">
        <f t="shared" si="6"/>
        <v>КР</v>
      </c>
      <c r="AF43" s="47" t="str">
        <f t="shared" si="47"/>
        <v/>
      </c>
      <c r="AG43" s="47" t="str">
        <f t="shared" si="48"/>
        <v/>
      </c>
      <c r="AH43" s="47" t="str">
        <f t="shared" si="49"/>
        <v/>
      </c>
      <c r="AI43" s="239" t="s">
        <v>230</v>
      </c>
      <c r="AJ43" s="239" t="s">
        <v>230</v>
      </c>
      <c r="AK43" s="239" t="s">
        <v>230</v>
      </c>
      <c r="AL43" s="239" t="s">
        <v>230</v>
      </c>
      <c r="AM43" s="47"/>
      <c r="AN43" s="45">
        <f t="shared" si="50"/>
        <v>79000</v>
      </c>
      <c r="AO43" s="46">
        <f t="shared" si="7"/>
        <v>107300</v>
      </c>
      <c r="AP43" s="238" t="str">
        <f t="shared" si="51"/>
        <v>КР</v>
      </c>
      <c r="AQ43" s="47" t="str">
        <f t="shared" si="8"/>
        <v>ПТО</v>
      </c>
      <c r="AR43" s="263" t="str">
        <f t="shared" si="9"/>
        <v>КР</v>
      </c>
      <c r="AS43" s="47" t="str">
        <f t="shared" si="52"/>
        <v/>
      </c>
      <c r="AT43" s="47" t="str">
        <f t="shared" si="53"/>
        <v/>
      </c>
      <c r="AU43" s="47" t="str">
        <f t="shared" si="54"/>
        <v/>
      </c>
      <c r="AV43" s="239" t="s">
        <v>230</v>
      </c>
      <c r="AW43" s="239" t="s">
        <v>230</v>
      </c>
      <c r="AX43" s="239" t="s">
        <v>230</v>
      </c>
      <c r="AY43" s="239" t="s">
        <v>230</v>
      </c>
      <c r="AZ43" s="47"/>
      <c r="BA43" s="240">
        <f t="shared" si="55"/>
        <v>91101</v>
      </c>
      <c r="BB43" s="241">
        <f t="shared" si="10"/>
        <v>89380</v>
      </c>
      <c r="BC43" s="238" t="str">
        <f t="shared" si="56"/>
        <v>СР</v>
      </c>
      <c r="BD43" s="242" t="str">
        <f t="shared" si="11"/>
        <v>ПТО</v>
      </c>
      <c r="BE43" s="263" t="str">
        <f t="shared" si="12"/>
        <v>СР</v>
      </c>
      <c r="BF43" s="47" t="str">
        <f t="shared" si="57"/>
        <v/>
      </c>
      <c r="BG43" s="47" t="str">
        <f t="shared" si="58"/>
        <v/>
      </c>
      <c r="BH43" s="47" t="str">
        <f t="shared" si="59"/>
        <v/>
      </c>
      <c r="BI43" s="239" t="s">
        <v>230</v>
      </c>
      <c r="BJ43" s="239" t="s">
        <v>230</v>
      </c>
      <c r="BK43" s="239" t="s">
        <v>230</v>
      </c>
      <c r="BL43" s="239" t="s">
        <v>230</v>
      </c>
      <c r="BM43" s="47"/>
      <c r="BN43" s="45">
        <f t="shared" si="60"/>
        <v>54000</v>
      </c>
      <c r="BO43" s="46">
        <f t="shared" si="13"/>
        <v>78982</v>
      </c>
      <c r="BP43" s="238" t="str">
        <f t="shared" si="61"/>
        <v>ТО1</v>
      </c>
      <c r="BQ43" s="47" t="str">
        <f t="shared" si="14"/>
        <v>ПТО</v>
      </c>
      <c r="BR43" s="263" t="str">
        <f t="shared" si="15"/>
        <v>ТО1</v>
      </c>
      <c r="BS43" s="47" t="str">
        <f t="shared" si="62"/>
        <v/>
      </c>
      <c r="BT43" s="47" t="str">
        <f t="shared" si="63"/>
        <v/>
      </c>
      <c r="BU43" s="47" t="str">
        <f t="shared" si="64"/>
        <v/>
      </c>
      <c r="BV43" s="239" t="s">
        <v>230</v>
      </c>
      <c r="BW43" s="239" t="s">
        <v>230</v>
      </c>
      <c r="BX43" s="239" t="s">
        <v>230</v>
      </c>
      <c r="BY43" s="239" t="s">
        <v>230</v>
      </c>
      <c r="BZ43" s="47"/>
      <c r="CA43" s="45">
        <f t="shared" si="65"/>
        <v>54000</v>
      </c>
      <c r="CB43" s="46">
        <f t="shared" si="16"/>
        <v>74515</v>
      </c>
      <c r="CC43" s="238" t="str">
        <f t="shared" si="66"/>
        <v>ТО1</v>
      </c>
      <c r="CD43" s="47" t="str">
        <f t="shared" si="17"/>
        <v>ПТО</v>
      </c>
      <c r="CE43" s="362" t="str">
        <f t="shared" si="18"/>
        <v>ТО1</v>
      </c>
      <c r="CF43" s="47" t="str">
        <f t="shared" si="67"/>
        <v/>
      </c>
      <c r="CG43" s="47" t="str">
        <f t="shared" si="68"/>
        <v/>
      </c>
      <c r="CH43" s="47" t="str">
        <f t="shared" si="69"/>
        <v/>
      </c>
      <c r="CI43" s="239" t="s">
        <v>230</v>
      </c>
      <c r="CJ43" s="239" t="s">
        <v>230</v>
      </c>
      <c r="CK43" s="239" t="s">
        <v>230</v>
      </c>
      <c r="CL43" s="239" t="s">
        <v>230</v>
      </c>
      <c r="CM43" s="47"/>
      <c r="CN43" s="45">
        <f t="shared" si="70"/>
        <v>104000</v>
      </c>
      <c r="CO43" s="46">
        <f t="shared" si="19"/>
        <v>79451</v>
      </c>
      <c r="CP43" s="238" t="str">
        <f t="shared" si="71"/>
        <v>ТО2</v>
      </c>
      <c r="CQ43" s="47" t="str">
        <f t="shared" si="72"/>
        <v>ПТО</v>
      </c>
      <c r="CR43" s="263" t="str">
        <f t="shared" si="20"/>
        <v>ТО2</v>
      </c>
      <c r="CS43" s="47" t="str">
        <f t="shared" si="73"/>
        <v/>
      </c>
      <c r="CT43" s="47" t="str">
        <f t="shared" si="74"/>
        <v/>
      </c>
      <c r="CU43" s="47" t="str">
        <f t="shared" si="75"/>
        <v/>
      </c>
      <c r="CV43" s="239" t="s">
        <v>230</v>
      </c>
      <c r="CW43" s="239" t="s">
        <v>230</v>
      </c>
      <c r="CX43" s="239" t="s">
        <v>230</v>
      </c>
      <c r="CY43" s="239" t="s">
        <v>230</v>
      </c>
      <c r="CZ43" s="47"/>
      <c r="DA43" s="45">
        <f t="shared" si="76"/>
        <v>54000</v>
      </c>
      <c r="DB43" s="46">
        <f t="shared" si="21"/>
        <v>54000</v>
      </c>
      <c r="DC43" s="238" t="str">
        <f t="shared" si="77"/>
        <v>ТО1</v>
      </c>
      <c r="DD43" s="47" t="str">
        <f t="shared" si="22"/>
        <v>ПТО</v>
      </c>
      <c r="DE43" s="263" t="str">
        <f t="shared" si="78"/>
        <v>ТО1</v>
      </c>
      <c r="DF43" s="47" t="str">
        <f t="shared" si="79"/>
        <v/>
      </c>
      <c r="DG43" s="47" t="str">
        <f t="shared" si="80"/>
        <v/>
      </c>
      <c r="DH43" s="47" t="str">
        <f t="shared" si="81"/>
        <v/>
      </c>
      <c r="DI43" s="239" t="s">
        <v>230</v>
      </c>
      <c r="DJ43" s="239" t="s">
        <v>230</v>
      </c>
      <c r="DK43" s="239" t="s">
        <v>230</v>
      </c>
      <c r="DL43" s="239" t="s">
        <v>230</v>
      </c>
      <c r="DM43" s="47"/>
      <c r="DN43" s="45">
        <f t="shared" si="82"/>
        <v>54000</v>
      </c>
      <c r="DO43" s="46">
        <f t="shared" si="23"/>
        <v>54000</v>
      </c>
      <c r="DP43" s="238" t="str">
        <f t="shared" si="83"/>
        <v>ТО1</v>
      </c>
      <c r="DQ43" s="47" t="str">
        <f t="shared" si="24"/>
        <v>ПТО</v>
      </c>
      <c r="DR43" s="263" t="str">
        <f t="shared" si="84"/>
        <v>ТО1</v>
      </c>
      <c r="DS43" s="47" t="str">
        <f t="shared" si="85"/>
        <v/>
      </c>
      <c r="DT43" s="47" t="str">
        <f t="shared" si="86"/>
        <v/>
      </c>
      <c r="DU43" s="47" t="str">
        <f t="shared" si="87"/>
        <v/>
      </c>
      <c r="DV43" s="239" t="s">
        <v>230</v>
      </c>
      <c r="DW43" s="239" t="s">
        <v>230</v>
      </c>
      <c r="DX43" s="239" t="s">
        <v>230</v>
      </c>
      <c r="DY43" s="239" t="s">
        <v>230</v>
      </c>
      <c r="DZ43" s="47"/>
      <c r="EA43" s="45">
        <f t="shared" si="88"/>
        <v>54000</v>
      </c>
      <c r="EB43" s="46">
        <f t="shared" si="25"/>
        <v>54000</v>
      </c>
      <c r="EC43" s="238" t="str">
        <f t="shared" si="89"/>
        <v>ТО1</v>
      </c>
      <c r="ED43" s="47" t="str">
        <f t="shared" si="26"/>
        <v>ПТО</v>
      </c>
      <c r="EE43" s="263" t="str">
        <f t="shared" si="90"/>
        <v>ТО1</v>
      </c>
      <c r="EF43" s="47" t="str">
        <f t="shared" si="91"/>
        <v/>
      </c>
      <c r="EG43" s="47" t="str">
        <f t="shared" si="92"/>
        <v/>
      </c>
      <c r="EH43" s="47" t="str">
        <f t="shared" si="93"/>
        <v/>
      </c>
      <c r="EI43" s="239" t="s">
        <v>230</v>
      </c>
      <c r="EJ43" s="239" t="s">
        <v>230</v>
      </c>
      <c r="EK43" s="239" t="s">
        <v>230</v>
      </c>
      <c r="EL43" s="239" t="s">
        <v>230</v>
      </c>
      <c r="EM43" s="47"/>
      <c r="EN43" s="45">
        <f t="shared" si="94"/>
        <v>79000</v>
      </c>
      <c r="EO43" s="46">
        <f t="shared" si="27"/>
        <v>54000</v>
      </c>
      <c r="EP43" s="238" t="str">
        <f t="shared" si="95"/>
        <v>ТО1</v>
      </c>
      <c r="EQ43" s="47" t="str">
        <f t="shared" si="96"/>
        <v>ПТО</v>
      </c>
      <c r="ER43" s="263" t="str">
        <f t="shared" si="97"/>
        <v>ТО1</v>
      </c>
      <c r="ES43" s="47" t="str">
        <f t="shared" si="98"/>
        <v/>
      </c>
      <c r="ET43" s="47" t="str">
        <f t="shared" si="99"/>
        <v/>
      </c>
      <c r="EU43" s="47" t="str">
        <f t="shared" si="100"/>
        <v/>
      </c>
      <c r="EV43" s="239" t="s">
        <v>230</v>
      </c>
      <c r="EW43" s="239" t="s">
        <v>230</v>
      </c>
      <c r="EX43" s="239" t="s">
        <v>230</v>
      </c>
      <c r="EY43" s="239" t="s">
        <v>230</v>
      </c>
      <c r="EZ43" s="47"/>
      <c r="FA43" s="240">
        <f t="shared" si="101"/>
        <v>74515</v>
      </c>
      <c r="FB43" s="241">
        <f t="shared" si="28"/>
        <v>54000</v>
      </c>
      <c r="FC43" s="238" t="str">
        <f t="shared" si="102"/>
        <v>ТО1</v>
      </c>
      <c r="FD43" s="242" t="str">
        <f t="shared" si="29"/>
        <v>ПТО</v>
      </c>
      <c r="FE43" s="263" t="str">
        <f t="shared" si="103"/>
        <v>ТО1</v>
      </c>
      <c r="FF43" s="47" t="str">
        <f t="shared" si="104"/>
        <v/>
      </c>
      <c r="FG43" s="47" t="str">
        <f t="shared" si="105"/>
        <v/>
      </c>
      <c r="FH43" s="47" t="str">
        <f t="shared" si="106"/>
        <v/>
      </c>
      <c r="FI43" s="239" t="s">
        <v>230</v>
      </c>
      <c r="FJ43" s="239" t="s">
        <v>230</v>
      </c>
      <c r="FK43" s="239" t="s">
        <v>230</v>
      </c>
      <c r="FL43" s="239" t="s">
        <v>230</v>
      </c>
      <c r="FM43" s="47"/>
      <c r="FN43" s="45">
        <f t="shared" si="107"/>
        <v>54000</v>
      </c>
      <c r="FO43" s="46">
        <f t="shared" si="30"/>
        <v>54000</v>
      </c>
      <c r="FP43" s="238" t="str">
        <f t="shared" si="112"/>
        <v>ТО1</v>
      </c>
      <c r="FQ43" s="47" t="str">
        <f t="shared" si="31"/>
        <v>ПТО</v>
      </c>
      <c r="FR43" s="263" t="str">
        <f t="shared" si="108"/>
        <v>ТО1</v>
      </c>
      <c r="FS43" s="47" t="str">
        <f t="shared" si="109"/>
        <v/>
      </c>
      <c r="FT43" s="47" t="str">
        <f t="shared" si="110"/>
        <v/>
      </c>
      <c r="FU43" s="47" t="str">
        <f t="shared" si="111"/>
        <v/>
      </c>
      <c r="FV43" s="239" t="s">
        <v>230</v>
      </c>
      <c r="FW43" s="239" t="s">
        <v>230</v>
      </c>
      <c r="FX43" s="239" t="s">
        <v>230</v>
      </c>
      <c r="FY43" s="239" t="s">
        <v>230</v>
      </c>
      <c r="FZ43" s="47" t="s">
        <v>229</v>
      </c>
    </row>
    <row r="44" spans="1:182" s="48" customFormat="1" ht="16.5" customHeight="1" x14ac:dyDescent="0.25">
      <c r="A44" s="45">
        <f t="shared" si="32"/>
        <v>55500</v>
      </c>
      <c r="B44" s="46">
        <f t="shared" si="0"/>
        <v>99222</v>
      </c>
      <c r="C44" s="238" t="str">
        <f t="shared" si="33"/>
        <v>ПМ</v>
      </c>
      <c r="D44" s="47" t="str">
        <f t="shared" si="1"/>
        <v>ПМ</v>
      </c>
      <c r="E44" s="263" t="str">
        <f t="shared" si="34"/>
        <v/>
      </c>
      <c r="F44" s="47" t="str">
        <f t="shared" si="35"/>
        <v/>
      </c>
      <c r="G44" s="47" t="str">
        <f t="shared" si="36"/>
        <v/>
      </c>
      <c r="H44" s="47" t="str">
        <f t="shared" si="37"/>
        <v/>
      </c>
      <c r="I44" s="239" t="s">
        <v>230</v>
      </c>
      <c r="J44" s="239" t="s">
        <v>230</v>
      </c>
      <c r="K44" s="239" t="s">
        <v>230</v>
      </c>
      <c r="L44" s="239" t="s">
        <v>230</v>
      </c>
      <c r="M44" s="47" t="str">
        <f t="shared" si="38"/>
        <v/>
      </c>
      <c r="N44" s="45">
        <f t="shared" si="39"/>
        <v>105500</v>
      </c>
      <c r="O44" s="46">
        <f t="shared" si="2"/>
        <v>120422</v>
      </c>
      <c r="P44" s="238" t="str">
        <f t="shared" si="40"/>
        <v>ПМ</v>
      </c>
      <c r="Q44" s="47" t="str">
        <f t="shared" si="41"/>
        <v>ПМ</v>
      </c>
      <c r="R44" s="263" t="str">
        <f t="shared" si="3"/>
        <v/>
      </c>
      <c r="S44" s="47" t="str">
        <f t="shared" si="42"/>
        <v/>
      </c>
      <c r="T44" s="47" t="str">
        <f t="shared" si="43"/>
        <v/>
      </c>
      <c r="U44" s="47" t="str">
        <f t="shared" si="44"/>
        <v/>
      </c>
      <c r="V44" s="239" t="s">
        <v>230</v>
      </c>
      <c r="W44" s="239" t="s">
        <v>230</v>
      </c>
      <c r="X44" s="239" t="s">
        <v>230</v>
      </c>
      <c r="Y44" s="239" t="s">
        <v>230</v>
      </c>
      <c r="Z44" s="47"/>
      <c r="AA44" s="45">
        <f t="shared" si="45"/>
        <v>80500</v>
      </c>
      <c r="AB44" s="46">
        <f t="shared" si="4"/>
        <v>105602</v>
      </c>
      <c r="AC44" s="238" t="str">
        <f t="shared" si="46"/>
        <v>ПМ</v>
      </c>
      <c r="AD44" s="47" t="str">
        <f t="shared" si="5"/>
        <v>ПМ</v>
      </c>
      <c r="AE44" s="263" t="str">
        <f t="shared" si="6"/>
        <v/>
      </c>
      <c r="AF44" s="47" t="str">
        <f t="shared" si="47"/>
        <v/>
      </c>
      <c r="AG44" s="47" t="str">
        <f t="shared" si="48"/>
        <v/>
      </c>
      <c r="AH44" s="47" t="str">
        <f t="shared" si="49"/>
        <v/>
      </c>
      <c r="AI44" s="239" t="s">
        <v>230</v>
      </c>
      <c r="AJ44" s="239" t="s">
        <v>230</v>
      </c>
      <c r="AK44" s="239" t="s">
        <v>230</v>
      </c>
      <c r="AL44" s="239" t="s">
        <v>230</v>
      </c>
      <c r="AM44" s="47"/>
      <c r="AN44" s="45">
        <f t="shared" si="50"/>
        <v>80500</v>
      </c>
      <c r="AO44" s="46">
        <f t="shared" si="7"/>
        <v>108800</v>
      </c>
      <c r="AP44" s="238" t="str">
        <f t="shared" si="51"/>
        <v>ПМ</v>
      </c>
      <c r="AQ44" s="47" t="str">
        <f t="shared" si="8"/>
        <v>ПМ</v>
      </c>
      <c r="AR44" s="263" t="str">
        <f t="shared" si="9"/>
        <v/>
      </c>
      <c r="AS44" s="47" t="str">
        <f t="shared" si="52"/>
        <v/>
      </c>
      <c r="AT44" s="47" t="str">
        <f t="shared" si="53"/>
        <v/>
      </c>
      <c r="AU44" s="47" t="str">
        <f t="shared" si="54"/>
        <v/>
      </c>
      <c r="AV44" s="239" t="s">
        <v>230</v>
      </c>
      <c r="AW44" s="239" t="s">
        <v>230</v>
      </c>
      <c r="AX44" s="239" t="s">
        <v>230</v>
      </c>
      <c r="AY44" s="239" t="s">
        <v>230</v>
      </c>
      <c r="AZ44" s="47"/>
      <c r="BA44" s="240">
        <f t="shared" si="55"/>
        <v>92601</v>
      </c>
      <c r="BB44" s="241">
        <f t="shared" si="10"/>
        <v>90880</v>
      </c>
      <c r="BC44" s="238" t="str">
        <f t="shared" si="56"/>
        <v>ПМ</v>
      </c>
      <c r="BD44" s="242" t="str">
        <f t="shared" si="11"/>
        <v>ПМ</v>
      </c>
      <c r="BE44" s="263" t="str">
        <f t="shared" si="12"/>
        <v/>
      </c>
      <c r="BF44" s="47" t="str">
        <f t="shared" si="57"/>
        <v/>
      </c>
      <c r="BG44" s="47" t="str">
        <f t="shared" si="58"/>
        <v/>
      </c>
      <c r="BH44" s="47" t="str">
        <f t="shared" si="59"/>
        <v/>
      </c>
      <c r="BI44" s="239" t="s">
        <v>230</v>
      </c>
      <c r="BJ44" s="239" t="s">
        <v>230</v>
      </c>
      <c r="BK44" s="239" t="s">
        <v>230</v>
      </c>
      <c r="BL44" s="239" t="s">
        <v>230</v>
      </c>
      <c r="BM44" s="47"/>
      <c r="BN44" s="45">
        <f t="shared" si="60"/>
        <v>55500</v>
      </c>
      <c r="BO44" s="46">
        <f t="shared" si="13"/>
        <v>80482</v>
      </c>
      <c r="BP44" s="238" t="str">
        <f t="shared" si="61"/>
        <v>ПМ</v>
      </c>
      <c r="BQ44" s="47" t="str">
        <f t="shared" si="14"/>
        <v>ПМ</v>
      </c>
      <c r="BR44" s="263" t="str">
        <f t="shared" si="15"/>
        <v/>
      </c>
      <c r="BS44" s="47" t="str">
        <f t="shared" si="62"/>
        <v/>
      </c>
      <c r="BT44" s="47" t="str">
        <f t="shared" si="63"/>
        <v/>
      </c>
      <c r="BU44" s="47" t="str">
        <f t="shared" si="64"/>
        <v/>
      </c>
      <c r="BV44" s="239" t="s">
        <v>230</v>
      </c>
      <c r="BW44" s="239" t="s">
        <v>230</v>
      </c>
      <c r="BX44" s="239" t="s">
        <v>230</v>
      </c>
      <c r="BY44" s="239" t="s">
        <v>230</v>
      </c>
      <c r="BZ44" s="47"/>
      <c r="CA44" s="45">
        <f t="shared" si="65"/>
        <v>55500</v>
      </c>
      <c r="CB44" s="46">
        <f t="shared" si="16"/>
        <v>76015</v>
      </c>
      <c r="CC44" s="238" t="str">
        <f t="shared" si="66"/>
        <v>ПМ</v>
      </c>
      <c r="CD44" s="47" t="str">
        <f t="shared" si="17"/>
        <v>ПМ</v>
      </c>
      <c r="CE44" s="362" t="str">
        <f t="shared" si="18"/>
        <v/>
      </c>
      <c r="CF44" s="47" t="str">
        <f t="shared" si="67"/>
        <v/>
      </c>
      <c r="CG44" s="47" t="str">
        <f t="shared" si="68"/>
        <v/>
      </c>
      <c r="CH44" s="47" t="str">
        <f t="shared" si="69"/>
        <v/>
      </c>
      <c r="CI44" s="239" t="s">
        <v>230</v>
      </c>
      <c r="CJ44" s="239" t="s">
        <v>230</v>
      </c>
      <c r="CK44" s="239" t="s">
        <v>230</v>
      </c>
      <c r="CL44" s="239" t="s">
        <v>230</v>
      </c>
      <c r="CM44" s="47"/>
      <c r="CN44" s="45">
        <f t="shared" si="70"/>
        <v>105500</v>
      </c>
      <c r="CO44" s="46">
        <f t="shared" si="19"/>
        <v>80951</v>
      </c>
      <c r="CP44" s="238" t="str">
        <f t="shared" si="71"/>
        <v>ПМ</v>
      </c>
      <c r="CQ44" s="47" t="str">
        <f t="shared" si="72"/>
        <v>ПМ</v>
      </c>
      <c r="CR44" s="263" t="str">
        <f t="shared" si="20"/>
        <v/>
      </c>
      <c r="CS44" s="47" t="str">
        <f t="shared" si="73"/>
        <v/>
      </c>
      <c r="CT44" s="47" t="str">
        <f t="shared" si="74"/>
        <v/>
      </c>
      <c r="CU44" s="47" t="str">
        <f t="shared" si="75"/>
        <v/>
      </c>
      <c r="CV44" s="239" t="s">
        <v>230</v>
      </c>
      <c r="CW44" s="239" t="s">
        <v>230</v>
      </c>
      <c r="CX44" s="239" t="s">
        <v>230</v>
      </c>
      <c r="CY44" s="239" t="s">
        <v>230</v>
      </c>
      <c r="CZ44" s="47"/>
      <c r="DA44" s="45">
        <f t="shared" si="76"/>
        <v>55500</v>
      </c>
      <c r="DB44" s="46">
        <f t="shared" si="21"/>
        <v>55500</v>
      </c>
      <c r="DC44" s="238" t="str">
        <f t="shared" si="77"/>
        <v>ПМ</v>
      </c>
      <c r="DD44" s="47" t="str">
        <f t="shared" si="22"/>
        <v>ПМ</v>
      </c>
      <c r="DE44" s="263" t="str">
        <f t="shared" si="78"/>
        <v/>
      </c>
      <c r="DF44" s="47" t="str">
        <f t="shared" si="79"/>
        <v/>
      </c>
      <c r="DG44" s="47" t="str">
        <f t="shared" si="80"/>
        <v/>
      </c>
      <c r="DH44" s="47" t="str">
        <f t="shared" si="81"/>
        <v/>
      </c>
      <c r="DI44" s="239" t="s">
        <v>230</v>
      </c>
      <c r="DJ44" s="239" t="s">
        <v>230</v>
      </c>
      <c r="DK44" s="239" t="s">
        <v>230</v>
      </c>
      <c r="DL44" s="239" t="s">
        <v>230</v>
      </c>
      <c r="DM44" s="47"/>
      <c r="DN44" s="45">
        <f t="shared" si="82"/>
        <v>55500</v>
      </c>
      <c r="DO44" s="46">
        <f t="shared" si="23"/>
        <v>55500</v>
      </c>
      <c r="DP44" s="238" t="str">
        <f t="shared" si="83"/>
        <v>ПМ</v>
      </c>
      <c r="DQ44" s="47" t="str">
        <f t="shared" si="24"/>
        <v>ПМ</v>
      </c>
      <c r="DR44" s="263" t="str">
        <f t="shared" si="84"/>
        <v/>
      </c>
      <c r="DS44" s="47" t="str">
        <f t="shared" si="85"/>
        <v/>
      </c>
      <c r="DT44" s="47" t="str">
        <f t="shared" si="86"/>
        <v/>
      </c>
      <c r="DU44" s="47" t="str">
        <f t="shared" si="87"/>
        <v/>
      </c>
      <c r="DV44" s="239" t="s">
        <v>230</v>
      </c>
      <c r="DW44" s="239" t="s">
        <v>230</v>
      </c>
      <c r="DX44" s="239" t="s">
        <v>230</v>
      </c>
      <c r="DY44" s="239" t="s">
        <v>230</v>
      </c>
      <c r="DZ44" s="47"/>
      <c r="EA44" s="45">
        <f t="shared" si="88"/>
        <v>55500</v>
      </c>
      <c r="EB44" s="46">
        <f t="shared" si="25"/>
        <v>55500</v>
      </c>
      <c r="EC44" s="238" t="str">
        <f t="shared" si="89"/>
        <v>ПМ</v>
      </c>
      <c r="ED44" s="47" t="str">
        <f t="shared" si="26"/>
        <v>ПМ</v>
      </c>
      <c r="EE44" s="263" t="str">
        <f t="shared" si="90"/>
        <v/>
      </c>
      <c r="EF44" s="47" t="str">
        <f t="shared" si="91"/>
        <v/>
      </c>
      <c r="EG44" s="47" t="str">
        <f t="shared" si="92"/>
        <v/>
      </c>
      <c r="EH44" s="47" t="str">
        <f t="shared" si="93"/>
        <v/>
      </c>
      <c r="EI44" s="239" t="s">
        <v>230</v>
      </c>
      <c r="EJ44" s="239" t="s">
        <v>230</v>
      </c>
      <c r="EK44" s="239" t="s">
        <v>230</v>
      </c>
      <c r="EL44" s="239" t="s">
        <v>230</v>
      </c>
      <c r="EM44" s="47"/>
      <c r="EN44" s="45">
        <f t="shared" si="94"/>
        <v>80500</v>
      </c>
      <c r="EO44" s="46">
        <f t="shared" si="27"/>
        <v>55500</v>
      </c>
      <c r="EP44" s="238" t="str">
        <f t="shared" si="95"/>
        <v>ПМ</v>
      </c>
      <c r="EQ44" s="47" t="str">
        <f t="shared" si="96"/>
        <v>ПМ</v>
      </c>
      <c r="ER44" s="263" t="str">
        <f t="shared" si="97"/>
        <v/>
      </c>
      <c r="ES44" s="47" t="str">
        <f t="shared" si="98"/>
        <v/>
      </c>
      <c r="ET44" s="47" t="str">
        <f t="shared" si="99"/>
        <v/>
      </c>
      <c r="EU44" s="47" t="str">
        <f t="shared" si="100"/>
        <v/>
      </c>
      <c r="EV44" s="239" t="s">
        <v>230</v>
      </c>
      <c r="EW44" s="239" t="s">
        <v>230</v>
      </c>
      <c r="EX44" s="239" t="s">
        <v>230</v>
      </c>
      <c r="EY44" s="239" t="s">
        <v>230</v>
      </c>
      <c r="EZ44" s="47"/>
      <c r="FA44" s="240">
        <f t="shared" si="101"/>
        <v>76015</v>
      </c>
      <c r="FB44" s="241">
        <f t="shared" si="28"/>
        <v>55500</v>
      </c>
      <c r="FC44" s="238" t="str">
        <f t="shared" si="102"/>
        <v>ПМ</v>
      </c>
      <c r="FD44" s="242" t="str">
        <f t="shared" si="29"/>
        <v>ПМ</v>
      </c>
      <c r="FE44" s="263" t="str">
        <f t="shared" si="103"/>
        <v/>
      </c>
      <c r="FF44" s="47" t="str">
        <f t="shared" si="104"/>
        <v/>
      </c>
      <c r="FG44" s="47" t="str">
        <f t="shared" si="105"/>
        <v/>
      </c>
      <c r="FH44" s="47" t="str">
        <f t="shared" si="106"/>
        <v/>
      </c>
      <c r="FI44" s="239" t="s">
        <v>230</v>
      </c>
      <c r="FJ44" s="239" t="s">
        <v>230</v>
      </c>
      <c r="FK44" s="239" t="s">
        <v>230</v>
      </c>
      <c r="FL44" s="239" t="s">
        <v>230</v>
      </c>
      <c r="FM44" s="47"/>
      <c r="FN44" s="45">
        <f t="shared" si="107"/>
        <v>55500</v>
      </c>
      <c r="FO44" s="46">
        <f t="shared" si="30"/>
        <v>55500</v>
      </c>
      <c r="FP44" s="238" t="str">
        <f t="shared" si="112"/>
        <v>ПМ</v>
      </c>
      <c r="FQ44" s="47" t="str">
        <f t="shared" si="31"/>
        <v>ПМ</v>
      </c>
      <c r="FR44" s="263" t="str">
        <f t="shared" si="108"/>
        <v/>
      </c>
      <c r="FS44" s="47" t="str">
        <f t="shared" si="109"/>
        <v/>
      </c>
      <c r="FT44" s="47" t="str">
        <f t="shared" si="110"/>
        <v/>
      </c>
      <c r="FU44" s="47" t="str">
        <f t="shared" si="111"/>
        <v/>
      </c>
      <c r="FV44" s="239" t="s">
        <v>230</v>
      </c>
      <c r="FW44" s="239" t="s">
        <v>230</v>
      </c>
      <c r="FX44" s="239" t="s">
        <v>230</v>
      </c>
      <c r="FY44" s="239" t="s">
        <v>230</v>
      </c>
      <c r="FZ44" s="47" t="s">
        <v>229</v>
      </c>
    </row>
    <row r="45" spans="1:182" s="48" customFormat="1" ht="16.5" customHeight="1" x14ac:dyDescent="0.25">
      <c r="A45" s="45">
        <f t="shared" si="32"/>
        <v>57000</v>
      </c>
      <c r="B45" s="46">
        <f t="shared" si="0"/>
        <v>100722</v>
      </c>
      <c r="C45" s="238" t="str">
        <f t="shared" si="33"/>
        <v>КР</v>
      </c>
      <c r="D45" s="47" t="str">
        <f t="shared" si="1"/>
        <v>ПТО</v>
      </c>
      <c r="E45" s="263" t="str">
        <f t="shared" si="34"/>
        <v>КР</v>
      </c>
      <c r="F45" s="47" t="str">
        <f t="shared" si="35"/>
        <v/>
      </c>
      <c r="G45" s="47" t="str">
        <f t="shared" si="36"/>
        <v/>
      </c>
      <c r="H45" s="47" t="str">
        <f t="shared" si="37"/>
        <v/>
      </c>
      <c r="I45" s="239" t="s">
        <v>230</v>
      </c>
      <c r="J45" s="239" t="s">
        <v>230</v>
      </c>
      <c r="K45" s="239" t="s">
        <v>230</v>
      </c>
      <c r="L45" s="239" t="s">
        <v>230</v>
      </c>
      <c r="M45" s="47" t="str">
        <f t="shared" si="38"/>
        <v/>
      </c>
      <c r="N45" s="45">
        <f t="shared" si="39"/>
        <v>107000</v>
      </c>
      <c r="O45" s="46">
        <f t="shared" si="2"/>
        <v>121922</v>
      </c>
      <c r="P45" s="238" t="str">
        <f t="shared" si="40"/>
        <v>КР</v>
      </c>
      <c r="Q45" s="47" t="str">
        <f t="shared" si="41"/>
        <v>ПТО</v>
      </c>
      <c r="R45" s="263" t="str">
        <f t="shared" si="3"/>
        <v>КР</v>
      </c>
      <c r="S45" s="47" t="str">
        <f t="shared" si="42"/>
        <v/>
      </c>
      <c r="T45" s="47" t="str">
        <f t="shared" si="43"/>
        <v/>
      </c>
      <c r="U45" s="47" t="str">
        <f t="shared" si="44"/>
        <v/>
      </c>
      <c r="V45" s="239" t="s">
        <v>230</v>
      </c>
      <c r="W45" s="239" t="s">
        <v>230</v>
      </c>
      <c r="X45" s="239" t="s">
        <v>230</v>
      </c>
      <c r="Y45" s="239" t="s">
        <v>230</v>
      </c>
      <c r="Z45" s="47"/>
      <c r="AA45" s="45">
        <f t="shared" si="45"/>
        <v>82000</v>
      </c>
      <c r="AB45" s="46">
        <f t="shared" si="4"/>
        <v>107102</v>
      </c>
      <c r="AC45" s="238" t="str">
        <f t="shared" si="46"/>
        <v>КР</v>
      </c>
      <c r="AD45" s="47" t="str">
        <f t="shared" si="5"/>
        <v>ПТО</v>
      </c>
      <c r="AE45" s="263" t="str">
        <f t="shared" si="6"/>
        <v>КР</v>
      </c>
      <c r="AF45" s="47" t="str">
        <f t="shared" si="47"/>
        <v/>
      </c>
      <c r="AG45" s="47" t="str">
        <f t="shared" si="48"/>
        <v/>
      </c>
      <c r="AH45" s="47" t="str">
        <f t="shared" si="49"/>
        <v/>
      </c>
      <c r="AI45" s="239" t="s">
        <v>230</v>
      </c>
      <c r="AJ45" s="239" t="s">
        <v>230</v>
      </c>
      <c r="AK45" s="239" t="s">
        <v>230</v>
      </c>
      <c r="AL45" s="239" t="s">
        <v>230</v>
      </c>
      <c r="AM45" s="47"/>
      <c r="AN45" s="45">
        <f t="shared" si="50"/>
        <v>82000</v>
      </c>
      <c r="AO45" s="46">
        <f t="shared" si="7"/>
        <v>110300</v>
      </c>
      <c r="AP45" s="238" t="str">
        <f t="shared" si="51"/>
        <v>КР</v>
      </c>
      <c r="AQ45" s="47" t="str">
        <f t="shared" si="8"/>
        <v>ПТО</v>
      </c>
      <c r="AR45" s="263" t="str">
        <f t="shared" si="9"/>
        <v>КР</v>
      </c>
      <c r="AS45" s="47" t="str">
        <f t="shared" si="52"/>
        <v/>
      </c>
      <c r="AT45" s="47" t="str">
        <f t="shared" si="53"/>
        <v/>
      </c>
      <c r="AU45" s="47" t="str">
        <f t="shared" si="54"/>
        <v/>
      </c>
      <c r="AV45" s="239" t="s">
        <v>230</v>
      </c>
      <c r="AW45" s="239" t="s">
        <v>230</v>
      </c>
      <c r="AX45" s="239" t="s">
        <v>230</v>
      </c>
      <c r="AY45" s="239" t="s">
        <v>230</v>
      </c>
      <c r="AZ45" s="47"/>
      <c r="BA45" s="240">
        <f t="shared" si="55"/>
        <v>94101</v>
      </c>
      <c r="BB45" s="241">
        <f t="shared" si="10"/>
        <v>92380</v>
      </c>
      <c r="BC45" s="238" t="str">
        <f t="shared" si="56"/>
        <v>ТО1</v>
      </c>
      <c r="BD45" s="242" t="str">
        <f t="shared" si="11"/>
        <v>ПТО</v>
      </c>
      <c r="BE45" s="263" t="str">
        <f t="shared" si="12"/>
        <v>ТО1</v>
      </c>
      <c r="BF45" s="47" t="str">
        <f t="shared" si="57"/>
        <v/>
      </c>
      <c r="BG45" s="47" t="str">
        <f t="shared" si="58"/>
        <v/>
      </c>
      <c r="BH45" s="47" t="str">
        <f t="shared" si="59"/>
        <v/>
      </c>
      <c r="BI45" s="239" t="s">
        <v>230</v>
      </c>
      <c r="BJ45" s="239" t="s">
        <v>230</v>
      </c>
      <c r="BK45" s="239" t="s">
        <v>230</v>
      </c>
      <c r="BL45" s="239" t="s">
        <v>230</v>
      </c>
      <c r="BM45" s="47"/>
      <c r="BN45" s="45">
        <f t="shared" si="60"/>
        <v>57000</v>
      </c>
      <c r="BO45" s="46">
        <f t="shared" si="13"/>
        <v>81982</v>
      </c>
      <c r="BP45" s="238" t="str">
        <f t="shared" si="61"/>
        <v>ТО2</v>
      </c>
      <c r="BQ45" s="47" t="str">
        <f t="shared" si="14"/>
        <v>ПТО</v>
      </c>
      <c r="BR45" s="263" t="str">
        <f t="shared" si="15"/>
        <v>ТО2</v>
      </c>
      <c r="BS45" s="47" t="str">
        <f t="shared" si="62"/>
        <v/>
      </c>
      <c r="BT45" s="47" t="str">
        <f t="shared" si="63"/>
        <v/>
      </c>
      <c r="BU45" s="47" t="str">
        <f t="shared" si="64"/>
        <v/>
      </c>
      <c r="BV45" s="239" t="s">
        <v>230</v>
      </c>
      <c r="BW45" s="239" t="s">
        <v>230</v>
      </c>
      <c r="BX45" s="239" t="s">
        <v>230</v>
      </c>
      <c r="BY45" s="239" t="s">
        <v>230</v>
      </c>
      <c r="BZ45" s="47"/>
      <c r="CA45" s="45">
        <f t="shared" si="65"/>
        <v>57000</v>
      </c>
      <c r="CB45" s="46">
        <f t="shared" si="16"/>
        <v>77515</v>
      </c>
      <c r="CC45" s="238" t="str">
        <f t="shared" si="66"/>
        <v>КР</v>
      </c>
      <c r="CD45" s="47" t="str">
        <f t="shared" si="17"/>
        <v>ПТО</v>
      </c>
      <c r="CE45" s="362" t="str">
        <f t="shared" si="18"/>
        <v>КР</v>
      </c>
      <c r="CF45" s="47" t="str">
        <f t="shared" si="67"/>
        <v/>
      </c>
      <c r="CG45" s="47" t="str">
        <f t="shared" si="68"/>
        <v/>
      </c>
      <c r="CH45" s="47" t="str">
        <f t="shared" si="69"/>
        <v/>
      </c>
      <c r="CI45" s="239" t="s">
        <v>230</v>
      </c>
      <c r="CJ45" s="239" t="s">
        <v>230</v>
      </c>
      <c r="CK45" s="239" t="s">
        <v>230</v>
      </c>
      <c r="CL45" s="239" t="s">
        <v>230</v>
      </c>
      <c r="CM45" s="47"/>
      <c r="CN45" s="45">
        <f t="shared" si="70"/>
        <v>107000</v>
      </c>
      <c r="CO45" s="46">
        <f t="shared" si="19"/>
        <v>82451</v>
      </c>
      <c r="CP45" s="238" t="str">
        <f t="shared" si="71"/>
        <v>ТО1</v>
      </c>
      <c r="CQ45" s="47" t="str">
        <f t="shared" si="72"/>
        <v>ПТО</v>
      </c>
      <c r="CR45" s="263" t="str">
        <f t="shared" si="20"/>
        <v>ТО1</v>
      </c>
      <c r="CS45" s="47" t="str">
        <f t="shared" si="73"/>
        <v/>
      </c>
      <c r="CT45" s="47" t="str">
        <f t="shared" si="74"/>
        <v/>
      </c>
      <c r="CU45" s="47" t="str">
        <f t="shared" si="75"/>
        <v/>
      </c>
      <c r="CV45" s="239" t="s">
        <v>230</v>
      </c>
      <c r="CW45" s="239" t="s">
        <v>230</v>
      </c>
      <c r="CX45" s="239" t="s">
        <v>230</v>
      </c>
      <c r="CY45" s="239" t="s">
        <v>230</v>
      </c>
      <c r="CZ45" s="47"/>
      <c r="DA45" s="45">
        <f t="shared" si="76"/>
        <v>57000</v>
      </c>
      <c r="DB45" s="46">
        <f t="shared" si="21"/>
        <v>57000</v>
      </c>
      <c r="DC45" s="238" t="str">
        <f t="shared" si="77"/>
        <v>ТО2</v>
      </c>
      <c r="DD45" s="47" t="str">
        <f t="shared" si="22"/>
        <v>ПТО</v>
      </c>
      <c r="DE45" s="263" t="str">
        <f t="shared" si="78"/>
        <v>ТО2</v>
      </c>
      <c r="DF45" s="47" t="str">
        <f t="shared" si="79"/>
        <v/>
      </c>
      <c r="DG45" s="47" t="str">
        <f t="shared" si="80"/>
        <v/>
      </c>
      <c r="DH45" s="47" t="str">
        <f t="shared" si="81"/>
        <v/>
      </c>
      <c r="DI45" s="239" t="s">
        <v>230</v>
      </c>
      <c r="DJ45" s="239" t="s">
        <v>230</v>
      </c>
      <c r="DK45" s="239" t="s">
        <v>230</v>
      </c>
      <c r="DL45" s="239" t="s">
        <v>230</v>
      </c>
      <c r="DM45" s="47"/>
      <c r="DN45" s="45">
        <f t="shared" si="82"/>
        <v>57000</v>
      </c>
      <c r="DO45" s="46">
        <f t="shared" si="23"/>
        <v>57000</v>
      </c>
      <c r="DP45" s="238" t="str">
        <f t="shared" si="83"/>
        <v>ТО2</v>
      </c>
      <c r="DQ45" s="47" t="str">
        <f t="shared" si="24"/>
        <v>ПТО</v>
      </c>
      <c r="DR45" s="263" t="str">
        <f t="shared" si="84"/>
        <v>ТО2</v>
      </c>
      <c r="DS45" s="47" t="str">
        <f t="shared" si="85"/>
        <v/>
      </c>
      <c r="DT45" s="47" t="str">
        <f t="shared" si="86"/>
        <v/>
      </c>
      <c r="DU45" s="47" t="str">
        <f t="shared" si="87"/>
        <v/>
      </c>
      <c r="DV45" s="239" t="s">
        <v>230</v>
      </c>
      <c r="DW45" s="239" t="s">
        <v>230</v>
      </c>
      <c r="DX45" s="239" t="s">
        <v>230</v>
      </c>
      <c r="DY45" s="239" t="s">
        <v>230</v>
      </c>
      <c r="DZ45" s="47"/>
      <c r="EA45" s="45">
        <f t="shared" si="88"/>
        <v>57000</v>
      </c>
      <c r="EB45" s="46">
        <f t="shared" si="25"/>
        <v>57000</v>
      </c>
      <c r="EC45" s="238" t="str">
        <f t="shared" si="89"/>
        <v>ТО2</v>
      </c>
      <c r="ED45" s="47" t="str">
        <f t="shared" si="26"/>
        <v>ПТО</v>
      </c>
      <c r="EE45" s="263" t="str">
        <f t="shared" si="90"/>
        <v>ТО2</v>
      </c>
      <c r="EF45" s="47" t="str">
        <f t="shared" si="91"/>
        <v/>
      </c>
      <c r="EG45" s="47" t="str">
        <f t="shared" si="92"/>
        <v/>
      </c>
      <c r="EH45" s="47" t="str">
        <f t="shared" si="93"/>
        <v/>
      </c>
      <c r="EI45" s="239" t="s">
        <v>230</v>
      </c>
      <c r="EJ45" s="239" t="s">
        <v>230</v>
      </c>
      <c r="EK45" s="239" t="s">
        <v>230</v>
      </c>
      <c r="EL45" s="239" t="s">
        <v>230</v>
      </c>
      <c r="EM45" s="47"/>
      <c r="EN45" s="45">
        <f t="shared" si="94"/>
        <v>82000</v>
      </c>
      <c r="EO45" s="46">
        <f t="shared" si="27"/>
        <v>57000</v>
      </c>
      <c r="EP45" s="238" t="str">
        <f t="shared" si="95"/>
        <v>ТО2</v>
      </c>
      <c r="EQ45" s="47" t="str">
        <f t="shared" si="96"/>
        <v>ПТО</v>
      </c>
      <c r="ER45" s="263" t="str">
        <f t="shared" si="97"/>
        <v>ТО2</v>
      </c>
      <c r="ES45" s="47" t="str">
        <f t="shared" si="98"/>
        <v/>
      </c>
      <c r="ET45" s="47" t="str">
        <f t="shared" si="99"/>
        <v/>
      </c>
      <c r="EU45" s="47" t="str">
        <f t="shared" si="100"/>
        <v/>
      </c>
      <c r="EV45" s="239" t="s">
        <v>230</v>
      </c>
      <c r="EW45" s="239" t="s">
        <v>230</v>
      </c>
      <c r="EX45" s="239" t="s">
        <v>230</v>
      </c>
      <c r="EY45" s="239" t="s">
        <v>230</v>
      </c>
      <c r="EZ45" s="47"/>
      <c r="FA45" s="240">
        <f t="shared" si="101"/>
        <v>77515</v>
      </c>
      <c r="FB45" s="241">
        <f t="shared" si="28"/>
        <v>57000</v>
      </c>
      <c r="FC45" s="238" t="str">
        <f t="shared" si="102"/>
        <v>ТО2</v>
      </c>
      <c r="FD45" s="242" t="str">
        <f t="shared" si="29"/>
        <v>ПТО</v>
      </c>
      <c r="FE45" s="263" t="str">
        <f t="shared" si="103"/>
        <v>ТО2</v>
      </c>
      <c r="FF45" s="47" t="str">
        <f t="shared" si="104"/>
        <v/>
      </c>
      <c r="FG45" s="47" t="str">
        <f t="shared" si="105"/>
        <v/>
      </c>
      <c r="FH45" s="47" t="str">
        <f t="shared" si="106"/>
        <v/>
      </c>
      <c r="FI45" s="239" t="s">
        <v>230</v>
      </c>
      <c r="FJ45" s="239" t="s">
        <v>230</v>
      </c>
      <c r="FK45" s="239" t="s">
        <v>230</v>
      </c>
      <c r="FL45" s="239" t="s">
        <v>230</v>
      </c>
      <c r="FM45" s="47"/>
      <c r="FN45" s="45">
        <f t="shared" si="107"/>
        <v>57000</v>
      </c>
      <c r="FO45" s="46">
        <f t="shared" si="30"/>
        <v>57000</v>
      </c>
      <c r="FP45" s="238" t="str">
        <f t="shared" si="112"/>
        <v>ТО2</v>
      </c>
      <c r="FQ45" s="47" t="str">
        <f t="shared" si="31"/>
        <v>ПТО</v>
      </c>
      <c r="FR45" s="263" t="str">
        <f t="shared" si="108"/>
        <v>ТО2</v>
      </c>
      <c r="FS45" s="47" t="str">
        <f t="shared" si="109"/>
        <v/>
      </c>
      <c r="FT45" s="47" t="str">
        <f t="shared" si="110"/>
        <v/>
      </c>
      <c r="FU45" s="47" t="str">
        <f t="shared" si="111"/>
        <v/>
      </c>
      <c r="FV45" s="239" t="s">
        <v>230</v>
      </c>
      <c r="FW45" s="239" t="s">
        <v>230</v>
      </c>
      <c r="FX45" s="239" t="s">
        <v>230</v>
      </c>
      <c r="FY45" s="239" t="s">
        <v>230</v>
      </c>
      <c r="FZ45" s="47" t="s">
        <v>229</v>
      </c>
    </row>
    <row r="48" spans="1:182" x14ac:dyDescent="0.25">
      <c r="AH48" s="1" t="s">
        <v>286</v>
      </c>
    </row>
    <row r="49" spans="170:177" x14ac:dyDescent="0.25">
      <c r="FP49" s="1" t="s">
        <v>257</v>
      </c>
    </row>
    <row r="53" spans="170:177" x14ac:dyDescent="0.25">
      <c r="FN53" s="1">
        <v>28500</v>
      </c>
    </row>
    <row r="54" spans="170:177" ht="15.75" x14ac:dyDescent="0.25">
      <c r="FN54" s="45">
        <f>FN53+1500</f>
        <v>30000</v>
      </c>
      <c r="FO54" s="46">
        <f>FN54+Разница_ГПА_ГТД_14</f>
        <v>30000</v>
      </c>
      <c r="FP54" s="50" t="str">
        <f>IF(FQ54="ПР","ПР",IF(FQ54="ЗД","ЗД",IF(FR54="ТО-1","ТО-1","")&amp;IF(FR54="ТО-2","ТО-2","")&amp;IF(FR54="СР","СР","")&amp;IF(FR54="КР","КР","")&amp;IF(FS54="ДУС","/Д","")&amp;IF(FT54="ОГК","/О","")&amp;IF(FU54="ТР","/Т","")))</f>
        <v>/Д/О</v>
      </c>
      <c r="FQ54" s="47" t="str">
        <f>VLOOKUP(FN54,Стандартный_Шаблон_ТО_ГТД,2)</f>
        <v>ГТД</v>
      </c>
      <c r="FR54" s="47" t="str">
        <f>IF(OR(IF(FR53&lt;&gt;"ТО-1",0,1),IF(FR53&lt;&gt;"ТО-2",0,1)),"",IF(AND(OR(FQ54=("ПТО"),FQ54=("ЗД"))),VLOOKUP(FO54,Шаблон_ТО_ГПА_Иртыш,2),""))</f>
        <v/>
      </c>
      <c r="FS54" s="47" t="str">
        <f t="array" ref="FS54">IF((FO54=INDEX(НГПА_14,MATCH(ДУС_финиш_14,НГПА_14+Отклонение_ДУС_14,1))),"ДУС","")</f>
        <v>ДУС</v>
      </c>
      <c r="FT54" s="47" t="str">
        <f t="array" ref="FT54">IF((FO54=INDEX(НГПА_14,MATCH(ОГК_финиш_14,НГПА_14+Отклонение_ОГК_14,1))),"ОГК","")</f>
        <v>ОГК</v>
      </c>
      <c r="FU54" s="47" t="str">
        <f>IF((FO54=INDEX(НГПА_14,MATCH(Трансмиссия_финиш_14+отклонение_Т_14,НГПА_14,1))),"ТР","")</f>
        <v/>
      </c>
    </row>
    <row r="55" spans="170:177" ht="15.75" x14ac:dyDescent="0.25">
      <c r="FN55" s="45">
        <f>FN54+1500</f>
        <v>31500</v>
      </c>
      <c r="FO55" s="46">
        <f>FN55+Разница_ГПА_ГТД_14</f>
        <v>31500</v>
      </c>
      <c r="FP55" s="46" t="str">
        <f>IF(FQ55="ПР","ПР",IF(FQ55="ЗД","ЗД",IF(FR55="ТО-1","ТО-1","")&amp;IF(FR55="ТО-2","ТО-2","")&amp;IF(FR55="СР","СР","")&amp;IF(FR55="КР","КР","")&amp;IF(FS55="ДУС","/Д","")&amp;IF(FT55="ОГК","/О","")&amp;IF(FU55="ТР","/Т","")))</f>
        <v/>
      </c>
      <c r="FQ55" s="47" t="str">
        <f>VLOOKUP(FN55,Стандартный_Шаблон_ТО_ГТД,2)</f>
        <v>ПМ</v>
      </c>
      <c r="FR55" s="47" t="str">
        <f>IF(OR(IF(FR54&lt;&gt;"ТО-1",0,1),IF(FR54&lt;&gt;"ТО-2",0,1)),"",IF(AND(OR(FQ55=("ПТО"),FQ55=("ЗД"))),VLOOKUP(FO55,Шаблон_ТО_ГПА_Иртыш,2),""))</f>
        <v/>
      </c>
      <c r="FS55" s="47" t="str">
        <f t="array" ref="FS55">IF((FO55=INDEX(НГПА_14,MATCH(ДУС_финиш_14,НГПА_14+Отклонение_ДУС_14,1))),"ДУС","")</f>
        <v/>
      </c>
      <c r="FT55" s="47" t="str">
        <f t="array" ref="FT55">IF((FO55=INDEX(НГПА_14,MATCH(ОГК_финиш_14,НГПА_14+Отклонение_ОГК_14,1))),"ОГК","")</f>
        <v/>
      </c>
      <c r="FU55" s="47" t="str">
        <f>IF((FO55=INDEX(НГПА_14,MATCH(Трансмиссия_финиш_14+отклонение_Т_14,НГПА_14,1))),"ТР","")</f>
        <v/>
      </c>
    </row>
    <row r="56" spans="170:177" ht="15.75" x14ac:dyDescent="0.25">
      <c r="FN56" s="45">
        <f>FN55+1500</f>
        <v>33000</v>
      </c>
      <c r="FO56" s="46">
        <f>FN56+Разница_ГПА_ГТД_14</f>
        <v>33000</v>
      </c>
      <c r="FP56" s="46" t="str">
        <f>IF(FQ56="ПР","ПР",IF(FQ56="ЗД","ЗД",IF(FR56="ТО-1","ТО-1","")&amp;IF(FR56="ТО-2","ТО-2","")&amp;IF(FR56="СР","СР","")&amp;IF(FR56="КР","КР","")&amp;IF(FS56="ДУС","/Д","")&amp;IF(FT56="ОГК","/О","")&amp;IF(FU56="ТР","/Т","")))</f>
        <v/>
      </c>
      <c r="FQ56" s="47" t="str">
        <f>VLOOKUP(FN56,Стандартный_Шаблон_ТО_ГТД,2)</f>
        <v>ПТО</v>
      </c>
      <c r="FR56" s="47" t="str">
        <f>IF(OR(IF(FR55&lt;&gt;"ТО-1",0,1),IF(FR55&lt;&gt;"ТО-2",0,1)),"",IF(AND(OR(FQ56=("ПТО"),FQ56=("ЗД"))),VLOOKUP(FO56,Шаблон_ТО_ГПА_Иртыш,2),""))</f>
        <v>ТО1</v>
      </c>
      <c r="FS56" s="47" t="str">
        <f t="array" ref="FS56">IF((FO56=INDEX(НГПА_14,MATCH(ДУС_финиш_14,НГПА_14+Отклонение_ДУС_14,1))),"ДУС","")</f>
        <v/>
      </c>
      <c r="FT56" s="47" t="str">
        <f t="array" ref="FT56">IF((FO56=INDEX(НГПА_14,MATCH(ОГК_финиш_14,НГПА_14+Отклонение_ОГК_14,1))),"ОГК","")</f>
        <v/>
      </c>
      <c r="FU56" s="47" t="str">
        <f>IF((FO56=INDEX(НГПА_14,MATCH(Трансмиссия_финиш_14+отклонение_Т_14,НГПА_14,1))),"ТР","")</f>
        <v/>
      </c>
    </row>
    <row r="57" spans="170:177" ht="15.75" x14ac:dyDescent="0.25">
      <c r="FN57" s="45">
        <f>FN56+1500</f>
        <v>34500</v>
      </c>
      <c r="FO57" s="46">
        <f>FN57+Разница_ГПА_ГТД_14</f>
        <v>34500</v>
      </c>
      <c r="FP57" s="46" t="str">
        <f>IF(FQ57="ПР","ПР",IF(FQ57="ЗД","ЗД",IF(FR57="ТО-1","ТО-1","")&amp;IF(FR57="ТО-2","ТО-2","")&amp;IF(FR57="СР","СР","")&amp;IF(FR57="КР","КР","")&amp;IF(FS57="ДУС","/Д","")&amp;IF(FT57="ОГК","/О","")&amp;IF(FU57="ТР","/Т","")))</f>
        <v/>
      </c>
      <c r="FQ57" s="47" t="str">
        <f>VLOOKUP(FN57,Стандартный_Шаблон_ТО_ГТД,2)</f>
        <v>ПМ</v>
      </c>
      <c r="FR57" s="47" t="str">
        <f>IF(OR(IF(FR56&lt;&gt;"ТО-1",0,1),IF(FR56&lt;&gt;"ТО-2",0,1)),"",IF(AND(OR(FQ57=("ПТО"),FQ57=("ЗД"))),VLOOKUP(FO57,Шаблон_ТО_ГПА_Иртыш,2),""))</f>
        <v/>
      </c>
      <c r="FS57" s="47" t="str">
        <f t="array" ref="FS57">IF((FO57=INDEX(НГПА_14,MATCH(ДУС_финиш_14,НГПА_14+Отклонение_ДУС_14,1))),"ДУС","")</f>
        <v/>
      </c>
      <c r="FT57" s="47" t="str">
        <f t="array" ref="FT57">IF((FO57=INDEX(НГПА_14,MATCH(ОГК_финиш_14,НГПА_14+Отклонение_ОГК_14,1))),"ОГК","")</f>
        <v/>
      </c>
      <c r="FU57" s="47" t="str">
        <f>IF((FO57=INDEX(НГПА_14,MATCH(Трансмиссия_финиш_14+отклонение_Т_14,НГПА_14,1))),"ТР","")</f>
        <v/>
      </c>
    </row>
  </sheetData>
  <phoneticPr fontId="5" type="noConversion"/>
  <conditionalFormatting sqref="N7:N8 AA7:AA8 AN7:AN8 EN7:EN8 BA7:BA8 BN7:BN8 CA7:CA8 CN7:CN8 DA7:DA8 DN7:DN8 EA7:EA8 FA7:FA8 FN7:FN8 Z6:Z45 DE7:DE9 ER7:ER16 AB7:AE7 AO7:AP7 DB7:DE7 DO7:DR7 EB7:EE7 EO7:ER7 FB7:FE7 FO7:FR7 FP7:FP45 P7:P45 AA8:AP45 AE6:AE45 B7:E7 E7:E45 O7:R7 AR7:AR45 BB7:BE7 BO7:BR7 CB7:CE7 CO7:CR7 A8:Y45 AR8:XFD45">
    <cfRule type="containsText" dxfId="603" priority="55" operator="containsText" text="КР">
      <formula>NOT(ISERROR(SEARCH("КР",A6)))</formula>
    </cfRule>
  </conditionalFormatting>
  <conditionalFormatting sqref="N7:N8 AA8 AN8 EN8 BA8 BN8 CA8 CN8 DA8 DN8 EA8 FA8 FN8 M8:M45 Z6:Z45 F8:H45 S8:U45 AF8:AH45 AS8:AU45 BF8:BH45 BS8:BU45 CF8:CH45 DF8:DH45 ES8:EU45 CS8:CU45 DE7:DE9 FP7:FQ8 P7:P45 A9:AP45 AE6:AE45 R7:R45 AR9:XFD45 DR8:DU45 EE8:EH45 ER7:ER45 FE8:FH45 FR8:FU45 E7:E45">
    <cfRule type="containsText" dxfId="602" priority="54" operator="containsText" text="СР">
      <formula>NOT(ISERROR(SEARCH("СР",A6)))</formula>
    </cfRule>
  </conditionalFormatting>
  <conditionalFormatting sqref="FN54:FU57">
    <cfRule type="containsText" dxfId="601" priority="53" operator="containsText" text="КР">
      <formula>NOT(ISERROR(SEARCH("КР",FN54)))</formula>
    </cfRule>
  </conditionalFormatting>
  <conditionalFormatting sqref="FN54:FU57">
    <cfRule type="containsText" dxfId="600" priority="52" operator="containsText" text="СР">
      <formula>NOT(ISERROR(SEARCH("СР",FN54)))</formula>
    </cfRule>
  </conditionalFormatting>
  <conditionalFormatting sqref="Z6:Z45 AE6:AE8 A7:Y45 AA7:XFD45">
    <cfRule type="containsText" dxfId="599" priority="51" operator="containsText" text="ГТД">
      <formula>NOT(ISERROR(SEARCH("ГТД",A6)))</formula>
    </cfRule>
  </conditionalFormatting>
  <conditionalFormatting sqref="A4:XFD4">
    <cfRule type="containsText" dxfId="598" priority="50" operator="containsText" text="СВОДНОЕ ТО">
      <formula>NOT(ISERROR(SEARCH("СВОДНОЕ ТО",A4)))</formula>
    </cfRule>
  </conditionalFormatting>
  <conditionalFormatting sqref="C7:C45">
    <cfRule type="containsText" dxfId="597" priority="36" operator="containsText" text="СР">
      <formula>NOT(ISERROR(SEARCH("СР",C7)))</formula>
    </cfRule>
  </conditionalFormatting>
  <conditionalFormatting sqref="AC7:AC45">
    <cfRule type="containsText" dxfId="596" priority="49" operator="containsText" text="СР">
      <formula>NOT(ISERROR(SEARCH("СР",AC7)))</formula>
    </cfRule>
  </conditionalFormatting>
  <conditionalFormatting sqref="AP7:AP45">
    <cfRule type="containsText" dxfId="595" priority="48" operator="containsText" text="СР">
      <formula>NOT(ISERROR(SEARCH("СР",AP7)))</formula>
    </cfRule>
  </conditionalFormatting>
  <conditionalFormatting sqref="BC7:BC45">
    <cfRule type="containsText" dxfId="594" priority="47" operator="containsText" text="СР">
      <formula>NOT(ISERROR(SEARCH("СР",BC7)))</formula>
    </cfRule>
  </conditionalFormatting>
  <conditionalFormatting sqref="BP7:BP45">
    <cfRule type="containsText" dxfId="593" priority="46" operator="containsText" text="СР">
      <formula>NOT(ISERROR(SEARCH("СР",BP7)))</formula>
    </cfRule>
  </conditionalFormatting>
  <conditionalFormatting sqref="CC7:CC45">
    <cfRule type="containsText" dxfId="592" priority="45" operator="containsText" text="СР">
      <formula>NOT(ISERROR(SEARCH("СР",CC7)))</formula>
    </cfRule>
  </conditionalFormatting>
  <conditionalFormatting sqref="CP7:CP45">
    <cfRule type="containsText" dxfId="591" priority="44" operator="containsText" text="СР">
      <formula>NOT(ISERROR(SEARCH("СР",CP7)))</formula>
    </cfRule>
  </conditionalFormatting>
  <conditionalFormatting sqref="DC7:DC45">
    <cfRule type="containsText" dxfId="590" priority="43" operator="containsText" text="СР">
      <formula>NOT(ISERROR(SEARCH("СР",DC7)))</formula>
    </cfRule>
  </conditionalFormatting>
  <conditionalFormatting sqref="DP7:DP45">
    <cfRule type="containsText" dxfId="589" priority="42" operator="containsText" text="СР">
      <formula>NOT(ISERROR(SEARCH("СР",DP7)))</formula>
    </cfRule>
  </conditionalFormatting>
  <conditionalFormatting sqref="EC7:EC45">
    <cfRule type="containsText" dxfId="588" priority="41" operator="containsText" text="СР">
      <formula>NOT(ISERROR(SEARCH("СР",EC7)))</formula>
    </cfRule>
  </conditionalFormatting>
  <conditionalFormatting sqref="EP7:EP45">
    <cfRule type="containsText" dxfId="587" priority="40" operator="containsText" text="СР">
      <formula>NOT(ISERROR(SEARCH("СР",EP7)))</formula>
    </cfRule>
  </conditionalFormatting>
  <conditionalFormatting sqref="FC7:FC45">
    <cfRule type="containsText" dxfId="586" priority="39" operator="containsText" text="СР">
      <formula>NOT(ISERROR(SEARCH("СР",FC7)))</formula>
    </cfRule>
  </conditionalFormatting>
  <conditionalFormatting sqref="FP7:FP45">
    <cfRule type="containsText" dxfId="585" priority="38" operator="containsText" text="СР">
      <formula>NOT(ISERROR(SEARCH("СР",FP7)))</formula>
    </cfRule>
  </conditionalFormatting>
  <conditionalFormatting sqref="FP7:FP45">
    <cfRule type="containsText" dxfId="584" priority="37" operator="containsText" text="СР">
      <formula>NOT(ISERROR(SEARCH("СР",FP7)))</formula>
    </cfRule>
  </conditionalFormatting>
  <conditionalFormatting sqref="BE7:BE45">
    <cfRule type="containsText" dxfId="583" priority="35" operator="containsText" text="СР">
      <formula>NOT(ISERROR(SEARCH("СР",BE7)))</formula>
    </cfRule>
  </conditionalFormatting>
  <conditionalFormatting sqref="AR7:AR45">
    <cfRule type="containsText" dxfId="582" priority="34" operator="containsText" text="СР">
      <formula>NOT(ISERROR(SEARCH("СР",AR7)))</formula>
    </cfRule>
  </conditionalFormatting>
  <conditionalFormatting sqref="E7:E45">
    <cfRule type="containsText" dxfId="581" priority="33" operator="containsText" text="СР">
      <formula>NOT(ISERROR(SEARCH("СР",E7)))</formula>
    </cfRule>
  </conditionalFormatting>
  <conditionalFormatting sqref="R7:R45">
    <cfRule type="containsText" dxfId="580" priority="32" operator="containsText" text="СР">
      <formula>NOT(ISERROR(SEARCH("СР",R7)))</formula>
    </cfRule>
  </conditionalFormatting>
  <conditionalFormatting sqref="AR7:AR45">
    <cfRule type="containsText" dxfId="579" priority="31" operator="containsText" text="СР">
      <formula>NOT(ISERROR(SEARCH("СР",AR7)))</formula>
    </cfRule>
  </conditionalFormatting>
  <conditionalFormatting sqref="BE7:BE45">
    <cfRule type="containsText" dxfId="578" priority="30" operator="containsText" text="СР">
      <formula>NOT(ISERROR(SEARCH("СР",BE7)))</formula>
    </cfRule>
  </conditionalFormatting>
  <conditionalFormatting sqref="BE7:BE45">
    <cfRule type="containsText" dxfId="577" priority="29" operator="containsText" text="СР">
      <formula>NOT(ISERROR(SEARCH("СР",BE7)))</formula>
    </cfRule>
  </conditionalFormatting>
  <conditionalFormatting sqref="BR7:BR45">
    <cfRule type="containsText" dxfId="576" priority="28" operator="containsText" text="СР">
      <formula>NOT(ISERROR(SEARCH("СР",BR7)))</formula>
    </cfRule>
  </conditionalFormatting>
  <conditionalFormatting sqref="BR7:BR45">
    <cfRule type="containsText" dxfId="575" priority="27" operator="containsText" text="СР">
      <formula>NOT(ISERROR(SEARCH("СР",BR7)))</formula>
    </cfRule>
  </conditionalFormatting>
  <conditionalFormatting sqref="BR7:BR45">
    <cfRule type="containsText" dxfId="574" priority="26" operator="containsText" text="СР">
      <formula>NOT(ISERROR(SEARCH("СР",BR7)))</formula>
    </cfRule>
  </conditionalFormatting>
  <conditionalFormatting sqref="CE7:CE45">
    <cfRule type="containsText" dxfId="573" priority="25" operator="containsText" text="СР">
      <formula>NOT(ISERROR(SEARCH("СР",CE7)))</formula>
    </cfRule>
  </conditionalFormatting>
  <conditionalFormatting sqref="CE7:CE45">
    <cfRule type="containsText" dxfId="572" priority="24" operator="containsText" text="СР">
      <formula>NOT(ISERROR(SEARCH("СР",CE7)))</formula>
    </cfRule>
  </conditionalFormatting>
  <conditionalFormatting sqref="CE7:CE45">
    <cfRule type="containsText" dxfId="571" priority="23" operator="containsText" text="СР">
      <formula>NOT(ISERROR(SEARCH("СР",CE7)))</formula>
    </cfRule>
  </conditionalFormatting>
  <conditionalFormatting sqref="CR7:CR45">
    <cfRule type="containsText" dxfId="570" priority="22" operator="containsText" text="СР">
      <formula>NOT(ISERROR(SEARCH("СР",CR7)))</formula>
    </cfRule>
  </conditionalFormatting>
  <conditionalFormatting sqref="CR7:CR45">
    <cfRule type="containsText" dxfId="569" priority="21" operator="containsText" text="СР">
      <formula>NOT(ISERROR(SEARCH("СР",CR7)))</formula>
    </cfRule>
  </conditionalFormatting>
  <conditionalFormatting sqref="CR7:CR45">
    <cfRule type="containsText" dxfId="568" priority="20" operator="containsText" text="СР">
      <formula>NOT(ISERROR(SEARCH("СР",CR7)))</formula>
    </cfRule>
  </conditionalFormatting>
  <conditionalFormatting sqref="DE8:DE45">
    <cfRule type="containsText" dxfId="567" priority="19" operator="containsText" text="СР">
      <formula>NOT(ISERROR(SEARCH("СР",DE8)))</formula>
    </cfRule>
  </conditionalFormatting>
  <conditionalFormatting sqref="DE8:DE45">
    <cfRule type="containsText" dxfId="566" priority="18" operator="containsText" text="СР">
      <formula>NOT(ISERROR(SEARCH("СР",DE8)))</formula>
    </cfRule>
  </conditionalFormatting>
  <conditionalFormatting sqref="DE8:DE45">
    <cfRule type="containsText" dxfId="565" priority="17" operator="containsText" text="СР">
      <formula>NOT(ISERROR(SEARCH("СР",DE8)))</formula>
    </cfRule>
  </conditionalFormatting>
  <conditionalFormatting sqref="DR8:DR45">
    <cfRule type="containsText" dxfId="564" priority="16" operator="containsText" text="СР">
      <formula>NOT(ISERROR(SEARCH("СР",DR8)))</formula>
    </cfRule>
  </conditionalFormatting>
  <conditionalFormatting sqref="DR8:DR45">
    <cfRule type="containsText" dxfId="563" priority="15" operator="containsText" text="СР">
      <formula>NOT(ISERROR(SEARCH("СР",DR8)))</formula>
    </cfRule>
  </conditionalFormatting>
  <conditionalFormatting sqref="DR8:DR45">
    <cfRule type="containsText" dxfId="562" priority="14" operator="containsText" text="СР">
      <formula>NOT(ISERROR(SEARCH("СР",DR8)))</formula>
    </cfRule>
  </conditionalFormatting>
  <conditionalFormatting sqref="EE8:EE45">
    <cfRule type="containsText" dxfId="561" priority="13" operator="containsText" text="СР">
      <formula>NOT(ISERROR(SEARCH("СР",EE8)))</formula>
    </cfRule>
  </conditionalFormatting>
  <conditionalFormatting sqref="EE8:EE45">
    <cfRule type="containsText" dxfId="560" priority="12" operator="containsText" text="СР">
      <formula>NOT(ISERROR(SEARCH("СР",EE8)))</formula>
    </cfRule>
  </conditionalFormatting>
  <conditionalFormatting sqref="EE8:EE45">
    <cfRule type="containsText" dxfId="559" priority="11" operator="containsText" text="СР">
      <formula>NOT(ISERROR(SEARCH("СР",EE8)))</formula>
    </cfRule>
  </conditionalFormatting>
  <conditionalFormatting sqref="ER8:ER45">
    <cfRule type="containsText" dxfId="558" priority="10" operator="containsText" text="СР">
      <formula>NOT(ISERROR(SEARCH("СР",ER8)))</formula>
    </cfRule>
  </conditionalFormatting>
  <conditionalFormatting sqref="ER8:ER45">
    <cfRule type="containsText" dxfId="557" priority="9" operator="containsText" text="СР">
      <formula>NOT(ISERROR(SEARCH("СР",ER8)))</formula>
    </cfRule>
  </conditionalFormatting>
  <conditionalFormatting sqref="ER8:ER45">
    <cfRule type="containsText" dxfId="556" priority="8" operator="containsText" text="СР">
      <formula>NOT(ISERROR(SEARCH("СР",ER8)))</formula>
    </cfRule>
  </conditionalFormatting>
  <conditionalFormatting sqref="FE8:FE45">
    <cfRule type="containsText" dxfId="555" priority="7" operator="containsText" text="СР">
      <formula>NOT(ISERROR(SEARCH("СР",FE8)))</formula>
    </cfRule>
  </conditionalFormatting>
  <conditionalFormatting sqref="FE8:FE45">
    <cfRule type="containsText" dxfId="554" priority="6" operator="containsText" text="СР">
      <formula>NOT(ISERROR(SEARCH("СР",FE8)))</formula>
    </cfRule>
  </conditionalFormatting>
  <conditionalFormatting sqref="FE8:FE45">
    <cfRule type="containsText" dxfId="553" priority="5" operator="containsText" text="СР">
      <formula>NOT(ISERROR(SEARCH("СР",FE8)))</formula>
    </cfRule>
  </conditionalFormatting>
  <conditionalFormatting sqref="FR8:FR45">
    <cfRule type="containsText" dxfId="552" priority="4" operator="containsText" text="СР">
      <formula>NOT(ISERROR(SEARCH("СР",FR8)))</formula>
    </cfRule>
  </conditionalFormatting>
  <conditionalFormatting sqref="FR8:FR45">
    <cfRule type="containsText" dxfId="551" priority="3" operator="containsText" text="СР">
      <formula>NOT(ISERROR(SEARCH("СР",FR8)))</formula>
    </cfRule>
  </conditionalFormatting>
  <conditionalFormatting sqref="FR8:FR45">
    <cfRule type="containsText" dxfId="550" priority="2" operator="containsText" text="СР">
      <formula>NOT(ISERROR(SEARCH("СР",FR8)))</formula>
    </cfRule>
  </conditionalFormatting>
  <conditionalFormatting sqref="E8:E45">
    <cfRule type="containsText" dxfId="549" priority="1" operator="containsText" text="СР">
      <formula>NOT(ISERROR(SEARCH("СР",E8)))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>
    <tabColor rgb="FF00B0F0"/>
  </sheetPr>
  <dimension ref="A2:AB58"/>
  <sheetViews>
    <sheetView zoomScaleNormal="100" workbookViewId="0">
      <selection activeCell="A16" sqref="A16:XFD16"/>
    </sheetView>
  </sheetViews>
  <sheetFormatPr defaultColWidth="9" defaultRowHeight="15" x14ac:dyDescent="0.25"/>
  <cols>
    <col min="1" max="1" width="14.7109375" customWidth="1"/>
    <col min="2" max="2" width="11.140625" customWidth="1"/>
    <col min="3" max="6" width="29.42578125" customWidth="1"/>
    <col min="7" max="7" width="20.5703125" bestFit="1" customWidth="1"/>
    <col min="8" max="8" width="17.5703125" customWidth="1"/>
    <col min="9" max="9" width="13" bestFit="1" customWidth="1"/>
    <col min="10" max="11" width="18" customWidth="1"/>
    <col min="12" max="12" width="21.85546875" customWidth="1"/>
    <col min="13" max="13" width="18" bestFit="1" customWidth="1"/>
    <col min="14" max="14" width="20.42578125" customWidth="1"/>
    <col min="15" max="26" width="19" customWidth="1"/>
    <col min="27" max="27" width="30.85546875" customWidth="1"/>
    <col min="28" max="28" width="25.42578125" bestFit="1" customWidth="1"/>
  </cols>
  <sheetData>
    <row r="2" spans="1:28" x14ac:dyDescent="0.25">
      <c r="A2" s="2" t="s">
        <v>26</v>
      </c>
      <c r="B2" s="5">
        <v>13</v>
      </c>
    </row>
    <row r="6" spans="1:28" x14ac:dyDescent="0.25">
      <c r="A6" s="11" t="s">
        <v>89</v>
      </c>
      <c r="B6" s="12" t="s">
        <v>43</v>
      </c>
      <c r="C6" s="29" t="s">
        <v>75</v>
      </c>
      <c r="D6" s="29"/>
      <c r="E6" s="29"/>
      <c r="F6" s="29"/>
      <c r="G6" s="6"/>
      <c r="H6" s="6"/>
      <c r="I6" s="6" t="s">
        <v>42</v>
      </c>
      <c r="J6" s="6"/>
      <c r="K6" s="6"/>
      <c r="L6" s="6"/>
      <c r="M6" s="6"/>
      <c r="N6" s="6"/>
      <c r="O6" s="29" t="s">
        <v>76</v>
      </c>
      <c r="P6" s="29"/>
      <c r="Q6" s="29"/>
      <c r="R6" s="29"/>
      <c r="S6" s="29"/>
      <c r="T6" s="29"/>
      <c r="U6" s="13" t="s">
        <v>68</v>
      </c>
      <c r="V6" s="6"/>
      <c r="W6" s="6"/>
      <c r="X6" s="6"/>
      <c r="Y6" s="6"/>
      <c r="Z6" s="6"/>
      <c r="AA6" s="11"/>
      <c r="AB6" s="11"/>
    </row>
    <row r="7" spans="1:28" x14ac:dyDescent="0.25">
      <c r="A7" s="11"/>
      <c r="B7" s="4" t="s">
        <v>44</v>
      </c>
      <c r="C7" s="30" t="s">
        <v>41</v>
      </c>
      <c r="D7" s="30" t="s">
        <v>40</v>
      </c>
      <c r="E7" s="30" t="s">
        <v>39</v>
      </c>
      <c r="F7" s="30" t="s">
        <v>46</v>
      </c>
      <c r="G7" s="4" t="s">
        <v>54</v>
      </c>
      <c r="H7" s="4" t="s">
        <v>43</v>
      </c>
      <c r="I7" s="4" t="s">
        <v>41</v>
      </c>
      <c r="J7" s="4" t="s">
        <v>40</v>
      </c>
      <c r="K7" s="4" t="s">
        <v>39</v>
      </c>
      <c r="L7" s="4" t="s">
        <v>46</v>
      </c>
      <c r="M7" s="4" t="s">
        <v>54</v>
      </c>
      <c r="N7" s="4" t="s">
        <v>43</v>
      </c>
      <c r="O7" s="30" t="s">
        <v>41</v>
      </c>
      <c r="P7" s="30" t="s">
        <v>40</v>
      </c>
      <c r="Q7" s="30" t="s">
        <v>39</v>
      </c>
      <c r="R7" s="30" t="s">
        <v>46</v>
      </c>
      <c r="S7" s="30" t="s">
        <v>54</v>
      </c>
      <c r="T7" s="30" t="s">
        <v>43</v>
      </c>
      <c r="U7" s="14" t="s">
        <v>41</v>
      </c>
      <c r="V7" s="12" t="s">
        <v>40</v>
      </c>
      <c r="W7" s="12" t="s">
        <v>39</v>
      </c>
      <c r="X7" s="12" t="s">
        <v>46</v>
      </c>
      <c r="Y7" s="4" t="s">
        <v>54</v>
      </c>
      <c r="Z7" s="4" t="s">
        <v>43</v>
      </c>
      <c r="AA7" s="4" t="s">
        <v>77</v>
      </c>
      <c r="AB7" s="11"/>
    </row>
    <row r="8" spans="1:28" x14ac:dyDescent="0.25">
      <c r="A8" s="11"/>
      <c r="B8" s="4"/>
      <c r="C8" s="30" t="s">
        <v>49</v>
      </c>
      <c r="D8" s="30" t="s">
        <v>50</v>
      </c>
      <c r="E8" s="30" t="s">
        <v>51</v>
      </c>
      <c r="F8" s="30" t="s">
        <v>52</v>
      </c>
      <c r="G8" s="4" t="s">
        <v>53</v>
      </c>
      <c r="H8" s="4" t="s">
        <v>67</v>
      </c>
      <c r="I8" s="4" t="s">
        <v>61</v>
      </c>
      <c r="J8" s="4" t="s">
        <v>62</v>
      </c>
      <c r="K8" s="4" t="s">
        <v>63</v>
      </c>
      <c r="L8" s="4" t="s">
        <v>64</v>
      </c>
      <c r="M8" s="4" t="s">
        <v>66</v>
      </c>
      <c r="N8" s="4" t="s">
        <v>65</v>
      </c>
      <c r="O8" s="30" t="s">
        <v>55</v>
      </c>
      <c r="P8" s="30" t="s">
        <v>56</v>
      </c>
      <c r="Q8" s="30" t="s">
        <v>57</v>
      </c>
      <c r="R8" s="30" t="s">
        <v>58</v>
      </c>
      <c r="S8" s="30" t="s">
        <v>59</v>
      </c>
      <c r="T8" s="30" t="s">
        <v>60</v>
      </c>
      <c r="U8" s="14" t="s">
        <v>69</v>
      </c>
      <c r="V8" s="12" t="s">
        <v>70</v>
      </c>
      <c r="W8" s="12" t="s">
        <v>71</v>
      </c>
      <c r="X8" s="12" t="s">
        <v>72</v>
      </c>
      <c r="Y8" s="4" t="s">
        <v>73</v>
      </c>
      <c r="Z8" s="4" t="s">
        <v>74</v>
      </c>
      <c r="AA8" s="4" t="s">
        <v>78</v>
      </c>
      <c r="AB8" s="11"/>
    </row>
    <row r="9" spans="1:28" x14ac:dyDescent="0.25">
      <c r="A9" s="11"/>
      <c r="B9" s="4">
        <v>1</v>
      </c>
      <c r="C9" s="30">
        <v>0</v>
      </c>
      <c r="D9" s="30">
        <v>0</v>
      </c>
      <c r="E9" s="30">
        <v>0</v>
      </c>
      <c r="F9" s="30">
        <v>31528</v>
      </c>
      <c r="G9" s="4">
        <v>0</v>
      </c>
      <c r="H9" s="4"/>
      <c r="I9" s="4">
        <v>30000</v>
      </c>
      <c r="J9" s="4">
        <v>30000</v>
      </c>
      <c r="K9" s="4">
        <v>30000</v>
      </c>
      <c r="L9" s="4">
        <v>33360</v>
      </c>
      <c r="M9" s="4">
        <v>25000</v>
      </c>
      <c r="N9" s="4">
        <v>50000</v>
      </c>
      <c r="O9" s="30">
        <v>43722</v>
      </c>
      <c r="P9" s="30">
        <v>30954</v>
      </c>
      <c r="Q9" s="30">
        <v>30954</v>
      </c>
      <c r="R9" s="30">
        <v>26767</v>
      </c>
      <c r="S9" s="30">
        <v>55441</v>
      </c>
      <c r="T9" s="30"/>
      <c r="U9" s="14">
        <f t="shared" ref="U9:U22" si="0">O9+I9</f>
        <v>73722</v>
      </c>
      <c r="V9" s="12">
        <f t="shared" ref="V9:V22" si="1">P9+J9</f>
        <v>60954</v>
      </c>
      <c r="W9" s="12">
        <f t="shared" ref="W9:W22" si="2">Q9+K9</f>
        <v>60954</v>
      </c>
      <c r="X9" s="12">
        <f t="shared" ref="X9:X22" si="3">R9+L9</f>
        <v>60127</v>
      </c>
      <c r="Y9" s="4">
        <f t="shared" ref="Y9:Y22" si="4">S9+M9</f>
        <v>80441</v>
      </c>
      <c r="Z9" s="4"/>
      <c r="AA9" s="4">
        <f t="shared" ref="AA9:AA22" si="5">O9-C9</f>
        <v>43722</v>
      </c>
      <c r="AB9" s="11"/>
    </row>
    <row r="10" spans="1:28" x14ac:dyDescent="0.25">
      <c r="A10" s="11"/>
      <c r="B10" s="4">
        <v>2</v>
      </c>
      <c r="C10" s="30">
        <v>50000</v>
      </c>
      <c r="D10" s="30">
        <v>46047</v>
      </c>
      <c r="E10" s="30">
        <v>31133</v>
      </c>
      <c r="F10" s="30">
        <v>26767</v>
      </c>
      <c r="G10" s="4">
        <v>0</v>
      </c>
      <c r="H10" s="4"/>
      <c r="I10" s="4">
        <v>30000</v>
      </c>
      <c r="J10" s="4">
        <v>30000</v>
      </c>
      <c r="K10" s="4">
        <v>30000</v>
      </c>
      <c r="L10" s="4">
        <v>31000</v>
      </c>
      <c r="M10" s="4">
        <v>25000</v>
      </c>
      <c r="N10" s="4">
        <v>50000</v>
      </c>
      <c r="O10" s="30">
        <v>64922</v>
      </c>
      <c r="P10" s="30">
        <v>64922</v>
      </c>
      <c r="Q10" s="30">
        <v>64922</v>
      </c>
      <c r="R10" s="30">
        <v>37038</v>
      </c>
      <c r="S10" s="30">
        <v>60264</v>
      </c>
      <c r="T10" s="30"/>
      <c r="U10" s="14">
        <f t="shared" si="0"/>
        <v>94922</v>
      </c>
      <c r="V10" s="12">
        <f t="shared" si="1"/>
        <v>94922</v>
      </c>
      <c r="W10" s="12">
        <f t="shared" si="2"/>
        <v>94922</v>
      </c>
      <c r="X10" s="12">
        <f t="shared" si="3"/>
        <v>68038</v>
      </c>
      <c r="Y10" s="4">
        <f t="shared" si="4"/>
        <v>85264</v>
      </c>
      <c r="Z10" s="4"/>
      <c r="AA10" s="4">
        <f t="shared" si="5"/>
        <v>14922</v>
      </c>
      <c r="AB10" s="11"/>
    </row>
    <row r="11" spans="1:28" x14ac:dyDescent="0.25">
      <c r="A11" s="11"/>
      <c r="B11" s="4">
        <v>3</v>
      </c>
      <c r="C11" s="30">
        <v>25000</v>
      </c>
      <c r="D11" s="30">
        <v>29578</v>
      </c>
      <c r="E11" s="30">
        <v>29578</v>
      </c>
      <c r="F11" s="30">
        <v>0</v>
      </c>
      <c r="G11" s="4">
        <v>0</v>
      </c>
      <c r="H11" s="4"/>
      <c r="I11" s="4">
        <v>30000</v>
      </c>
      <c r="J11" s="4">
        <v>30000</v>
      </c>
      <c r="K11" s="4">
        <v>30000</v>
      </c>
      <c r="L11" s="4">
        <v>25000</v>
      </c>
      <c r="M11" s="4">
        <v>25000</v>
      </c>
      <c r="N11" s="4">
        <v>50000</v>
      </c>
      <c r="O11" s="30">
        <v>50102</v>
      </c>
      <c r="P11" s="30">
        <v>51647</v>
      </c>
      <c r="Q11" s="30">
        <v>51647</v>
      </c>
      <c r="R11" s="30">
        <v>24693</v>
      </c>
      <c r="S11" s="30">
        <v>53590</v>
      </c>
      <c r="T11" s="30"/>
      <c r="U11" s="14">
        <f t="shared" si="0"/>
        <v>80102</v>
      </c>
      <c r="V11" s="12">
        <f t="shared" si="1"/>
        <v>81647</v>
      </c>
      <c r="W11" s="12">
        <f t="shared" si="2"/>
        <v>81647</v>
      </c>
      <c r="X11" s="12">
        <f t="shared" si="3"/>
        <v>49693</v>
      </c>
      <c r="Y11" s="4">
        <f t="shared" si="4"/>
        <v>78590</v>
      </c>
      <c r="Z11" s="4"/>
      <c r="AA11" s="4">
        <f t="shared" si="5"/>
        <v>25102</v>
      </c>
      <c r="AB11" s="11"/>
    </row>
    <row r="12" spans="1:28" x14ac:dyDescent="0.25">
      <c r="A12" s="11"/>
      <c r="B12" s="4">
        <v>4</v>
      </c>
      <c r="C12" s="30">
        <v>25000</v>
      </c>
      <c r="D12" s="30">
        <v>30964</v>
      </c>
      <c r="E12" s="30">
        <v>30964</v>
      </c>
      <c r="F12" s="30">
        <v>24982</v>
      </c>
      <c r="G12" s="4">
        <v>0</v>
      </c>
      <c r="H12" s="4"/>
      <c r="I12" s="4">
        <v>30000</v>
      </c>
      <c r="J12" s="4">
        <v>30000</v>
      </c>
      <c r="K12" s="4">
        <v>30000</v>
      </c>
      <c r="L12" s="4">
        <v>25000</v>
      </c>
      <c r="M12" s="4">
        <v>25000</v>
      </c>
      <c r="N12" s="4">
        <v>50000</v>
      </c>
      <c r="O12" s="30">
        <v>53300</v>
      </c>
      <c r="P12" s="30">
        <v>62665</v>
      </c>
      <c r="Q12" s="30">
        <v>62665</v>
      </c>
      <c r="R12" s="30">
        <v>56325</v>
      </c>
      <c r="S12" s="30">
        <v>62655</v>
      </c>
      <c r="T12" s="30"/>
      <c r="U12" s="14">
        <f t="shared" si="0"/>
        <v>83300</v>
      </c>
      <c r="V12" s="12">
        <f t="shared" si="1"/>
        <v>92665</v>
      </c>
      <c r="W12" s="12">
        <f t="shared" si="2"/>
        <v>92665</v>
      </c>
      <c r="X12" s="12">
        <f t="shared" si="3"/>
        <v>81325</v>
      </c>
      <c r="Y12" s="4">
        <f t="shared" si="4"/>
        <v>87655</v>
      </c>
      <c r="Z12" s="4"/>
      <c r="AA12" s="4">
        <f t="shared" si="5"/>
        <v>28300</v>
      </c>
      <c r="AB12" s="11"/>
    </row>
    <row r="13" spans="1:28" x14ac:dyDescent="0.25">
      <c r="A13" s="11"/>
      <c r="B13" s="4">
        <v>5</v>
      </c>
      <c r="C13" s="30">
        <v>37101</v>
      </c>
      <c r="D13" s="30">
        <v>29563</v>
      </c>
      <c r="E13" s="30">
        <v>29563</v>
      </c>
      <c r="F13" s="30">
        <v>37038</v>
      </c>
      <c r="G13" s="4">
        <v>0</v>
      </c>
      <c r="H13" s="4"/>
      <c r="I13" s="4">
        <v>30000</v>
      </c>
      <c r="J13" s="4">
        <v>30000</v>
      </c>
      <c r="K13" s="4">
        <v>30000</v>
      </c>
      <c r="L13" s="4">
        <v>25000</v>
      </c>
      <c r="M13" s="4">
        <v>25000</v>
      </c>
      <c r="N13" s="4">
        <v>50000</v>
      </c>
      <c r="O13" s="30">
        <v>35380</v>
      </c>
      <c r="P13" s="30">
        <v>29578</v>
      </c>
      <c r="Q13" s="30">
        <v>29578</v>
      </c>
      <c r="R13" s="30">
        <v>25014</v>
      </c>
      <c r="S13" s="30">
        <v>0</v>
      </c>
      <c r="T13" s="30"/>
      <c r="U13" s="14">
        <f t="shared" si="0"/>
        <v>65380</v>
      </c>
      <c r="V13" s="12">
        <f t="shared" si="1"/>
        <v>59578</v>
      </c>
      <c r="W13" s="12">
        <f t="shared" si="2"/>
        <v>59578</v>
      </c>
      <c r="X13" s="12">
        <f t="shared" si="3"/>
        <v>50014</v>
      </c>
      <c r="Y13" s="4">
        <f t="shared" si="4"/>
        <v>25000</v>
      </c>
      <c r="Z13" s="4"/>
      <c r="AA13" s="4">
        <f t="shared" si="5"/>
        <v>-1721</v>
      </c>
      <c r="AB13" s="11"/>
    </row>
    <row r="14" spans="1:28" x14ac:dyDescent="0.25">
      <c r="A14" s="11"/>
      <c r="B14" s="4">
        <v>6</v>
      </c>
      <c r="C14" s="30">
        <v>0</v>
      </c>
      <c r="D14" s="30">
        <v>33560</v>
      </c>
      <c r="E14" s="30">
        <v>30954</v>
      </c>
      <c r="F14" s="30">
        <v>24693</v>
      </c>
      <c r="G14" s="4">
        <v>0</v>
      </c>
      <c r="H14" s="4"/>
      <c r="I14" s="4">
        <v>30000</v>
      </c>
      <c r="J14" s="4">
        <v>30000</v>
      </c>
      <c r="K14" s="4">
        <v>30000</v>
      </c>
      <c r="L14" s="4">
        <v>25000</v>
      </c>
      <c r="M14" s="4">
        <v>25000</v>
      </c>
      <c r="N14" s="4">
        <v>50000</v>
      </c>
      <c r="O14" s="30">
        <v>24982</v>
      </c>
      <c r="P14" s="30">
        <v>29563</v>
      </c>
      <c r="Q14" s="30">
        <v>29563</v>
      </c>
      <c r="R14" s="30">
        <v>24982</v>
      </c>
      <c r="S14" s="30">
        <v>0</v>
      </c>
      <c r="T14" s="30"/>
      <c r="U14" s="14">
        <f t="shared" si="0"/>
        <v>54982</v>
      </c>
      <c r="V14" s="12">
        <f t="shared" si="1"/>
        <v>59563</v>
      </c>
      <c r="W14" s="12">
        <f t="shared" si="2"/>
        <v>59563</v>
      </c>
      <c r="X14" s="12">
        <f t="shared" si="3"/>
        <v>49982</v>
      </c>
      <c r="Y14" s="4">
        <f t="shared" si="4"/>
        <v>25000</v>
      </c>
      <c r="Z14" s="4"/>
      <c r="AA14" s="4">
        <f t="shared" si="5"/>
        <v>24982</v>
      </c>
      <c r="AB14" s="11"/>
    </row>
    <row r="15" spans="1:28" x14ac:dyDescent="0.25">
      <c r="A15" s="11"/>
      <c r="B15" s="4">
        <v>7</v>
      </c>
      <c r="C15" s="30">
        <v>0</v>
      </c>
      <c r="D15" s="30">
        <v>33991</v>
      </c>
      <c r="E15" s="30">
        <v>33991</v>
      </c>
      <c r="F15" s="30">
        <v>25014</v>
      </c>
      <c r="G15" s="4">
        <v>0</v>
      </c>
      <c r="H15" s="4"/>
      <c r="I15" s="4">
        <v>30000</v>
      </c>
      <c r="J15" s="4">
        <v>30000</v>
      </c>
      <c r="K15" s="4">
        <v>30000</v>
      </c>
      <c r="L15" s="4">
        <v>25000</v>
      </c>
      <c r="M15" s="4">
        <v>25000</v>
      </c>
      <c r="N15" s="4">
        <v>50000</v>
      </c>
      <c r="O15" s="30">
        <v>20515</v>
      </c>
      <c r="P15" s="30">
        <v>30964</v>
      </c>
      <c r="Q15" s="30">
        <v>30964</v>
      </c>
      <c r="R15" s="30">
        <v>28006</v>
      </c>
      <c r="S15" s="30">
        <v>0</v>
      </c>
      <c r="T15" s="30"/>
      <c r="U15" s="14">
        <f t="shared" si="0"/>
        <v>50515</v>
      </c>
      <c r="V15" s="12">
        <f t="shared" si="1"/>
        <v>60964</v>
      </c>
      <c r="W15" s="12">
        <f t="shared" si="2"/>
        <v>60964</v>
      </c>
      <c r="X15" s="12">
        <f t="shared" si="3"/>
        <v>53006</v>
      </c>
      <c r="Y15" s="4">
        <f t="shared" si="4"/>
        <v>25000</v>
      </c>
      <c r="Z15" s="4"/>
      <c r="AA15" s="4">
        <f t="shared" si="5"/>
        <v>20515</v>
      </c>
      <c r="AB15" s="11"/>
    </row>
    <row r="16" spans="1:28" x14ac:dyDescent="0.25">
      <c r="A16" s="11"/>
      <c r="B16" s="4">
        <v>8</v>
      </c>
      <c r="C16" s="30">
        <v>50000</v>
      </c>
      <c r="D16" s="30">
        <v>0</v>
      </c>
      <c r="E16" s="30">
        <v>0</v>
      </c>
      <c r="F16" s="30">
        <v>0</v>
      </c>
      <c r="G16" s="4">
        <v>0</v>
      </c>
      <c r="H16" s="4"/>
      <c r="I16" s="4">
        <v>30000</v>
      </c>
      <c r="J16" s="4">
        <v>30000</v>
      </c>
      <c r="K16" s="4">
        <v>30000</v>
      </c>
      <c r="L16" s="4">
        <v>25000</v>
      </c>
      <c r="M16" s="4">
        <v>25000</v>
      </c>
      <c r="N16" s="4">
        <v>50000</v>
      </c>
      <c r="O16" s="30">
        <v>25451</v>
      </c>
      <c r="P16" s="30">
        <v>0</v>
      </c>
      <c r="Q16" s="30">
        <v>0</v>
      </c>
      <c r="R16" s="30">
        <v>0</v>
      </c>
      <c r="S16" s="30">
        <v>0</v>
      </c>
      <c r="T16" s="30"/>
      <c r="U16" s="14">
        <f t="shared" si="0"/>
        <v>55451</v>
      </c>
      <c r="V16" s="12">
        <f t="shared" si="1"/>
        <v>30000</v>
      </c>
      <c r="W16" s="12">
        <f t="shared" si="2"/>
        <v>30000</v>
      </c>
      <c r="X16" s="12">
        <f t="shared" si="3"/>
        <v>25000</v>
      </c>
      <c r="Y16" s="4">
        <f t="shared" si="4"/>
        <v>25000</v>
      </c>
      <c r="Z16" s="4"/>
      <c r="AA16" s="4">
        <f t="shared" si="5"/>
        <v>-24549</v>
      </c>
      <c r="AB16" s="11"/>
    </row>
    <row r="17" spans="1:28" x14ac:dyDescent="0.25">
      <c r="A17" s="11"/>
      <c r="B17" s="4">
        <v>9</v>
      </c>
      <c r="C17" s="30">
        <v>0</v>
      </c>
      <c r="D17" s="30">
        <v>0</v>
      </c>
      <c r="E17" s="30">
        <v>0</v>
      </c>
      <c r="F17" s="30">
        <v>0</v>
      </c>
      <c r="G17" s="4">
        <v>0</v>
      </c>
      <c r="H17" s="4"/>
      <c r="I17" s="4">
        <v>30000</v>
      </c>
      <c r="J17" s="4">
        <v>30000</v>
      </c>
      <c r="K17" s="4">
        <v>30000</v>
      </c>
      <c r="L17" s="4">
        <v>25000</v>
      </c>
      <c r="M17" s="4">
        <v>25000</v>
      </c>
      <c r="N17" s="4">
        <v>50000</v>
      </c>
      <c r="O17" s="30">
        <v>0</v>
      </c>
      <c r="P17" s="30">
        <v>0</v>
      </c>
      <c r="Q17" s="30">
        <v>0</v>
      </c>
      <c r="R17" s="30">
        <v>0</v>
      </c>
      <c r="S17" s="30">
        <v>0</v>
      </c>
      <c r="T17" s="30"/>
      <c r="U17" s="14">
        <f t="shared" si="0"/>
        <v>30000</v>
      </c>
      <c r="V17" s="12">
        <f t="shared" si="1"/>
        <v>30000</v>
      </c>
      <c r="W17" s="12">
        <f t="shared" si="2"/>
        <v>30000</v>
      </c>
      <c r="X17" s="12">
        <f t="shared" si="3"/>
        <v>25000</v>
      </c>
      <c r="Y17" s="4">
        <f t="shared" si="4"/>
        <v>25000</v>
      </c>
      <c r="Z17" s="4"/>
      <c r="AA17" s="4">
        <f t="shared" si="5"/>
        <v>0</v>
      </c>
      <c r="AB17" s="11"/>
    </row>
    <row r="18" spans="1:28" x14ac:dyDescent="0.25">
      <c r="A18" s="11"/>
      <c r="B18" s="4">
        <v>10</v>
      </c>
      <c r="C18" s="30">
        <v>0</v>
      </c>
      <c r="D18" s="30">
        <v>0</v>
      </c>
      <c r="E18" s="30">
        <v>0</v>
      </c>
      <c r="F18" s="30">
        <v>0</v>
      </c>
      <c r="G18" s="4">
        <v>0</v>
      </c>
      <c r="H18" s="4"/>
      <c r="I18" s="4">
        <v>30000</v>
      </c>
      <c r="J18" s="4">
        <v>30000</v>
      </c>
      <c r="K18" s="4">
        <v>30000</v>
      </c>
      <c r="L18" s="4">
        <v>25000</v>
      </c>
      <c r="M18" s="4">
        <v>25000</v>
      </c>
      <c r="N18" s="4">
        <v>50000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/>
      <c r="U18" s="14">
        <f t="shared" si="0"/>
        <v>30000</v>
      </c>
      <c r="V18" s="12">
        <f t="shared" si="1"/>
        <v>30000</v>
      </c>
      <c r="W18" s="12">
        <f t="shared" si="2"/>
        <v>30000</v>
      </c>
      <c r="X18" s="12">
        <f t="shared" si="3"/>
        <v>25000</v>
      </c>
      <c r="Y18" s="4">
        <f t="shared" si="4"/>
        <v>25000</v>
      </c>
      <c r="Z18" s="4"/>
      <c r="AA18" s="4">
        <f t="shared" si="5"/>
        <v>0</v>
      </c>
      <c r="AB18" s="11"/>
    </row>
    <row r="19" spans="1:28" x14ac:dyDescent="0.25">
      <c r="A19" s="11"/>
      <c r="B19" s="4">
        <v>11</v>
      </c>
      <c r="C19" s="30">
        <v>0</v>
      </c>
      <c r="D19" s="30">
        <v>0</v>
      </c>
      <c r="E19" s="30">
        <v>0</v>
      </c>
      <c r="F19" s="30">
        <v>0</v>
      </c>
      <c r="G19" s="4">
        <v>0</v>
      </c>
      <c r="H19" s="4"/>
      <c r="I19" s="4">
        <v>30000</v>
      </c>
      <c r="J19" s="4">
        <v>30000</v>
      </c>
      <c r="K19" s="4">
        <v>30000</v>
      </c>
      <c r="L19" s="4">
        <v>25000</v>
      </c>
      <c r="M19" s="4">
        <v>25000</v>
      </c>
      <c r="N19" s="4">
        <v>50000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/>
      <c r="U19" s="14">
        <f t="shared" si="0"/>
        <v>30000</v>
      </c>
      <c r="V19" s="12">
        <f t="shared" si="1"/>
        <v>30000</v>
      </c>
      <c r="W19" s="12">
        <f t="shared" si="2"/>
        <v>30000</v>
      </c>
      <c r="X19" s="12">
        <f t="shared" si="3"/>
        <v>25000</v>
      </c>
      <c r="Y19" s="4">
        <f t="shared" si="4"/>
        <v>25000</v>
      </c>
      <c r="Z19" s="4"/>
      <c r="AA19" s="4">
        <f t="shared" si="5"/>
        <v>0</v>
      </c>
      <c r="AB19" s="11"/>
    </row>
    <row r="20" spans="1:28" x14ac:dyDescent="0.25">
      <c r="A20" s="11"/>
      <c r="B20" s="4">
        <v>12</v>
      </c>
      <c r="C20" s="30">
        <v>25000</v>
      </c>
      <c r="D20" s="30">
        <v>0</v>
      </c>
      <c r="E20" s="30">
        <v>0</v>
      </c>
      <c r="F20" s="30">
        <v>0</v>
      </c>
      <c r="G20" s="4">
        <v>0</v>
      </c>
      <c r="H20" s="4"/>
      <c r="I20" s="4">
        <v>30000</v>
      </c>
      <c r="J20" s="4">
        <v>30000</v>
      </c>
      <c r="K20" s="4">
        <v>30000</v>
      </c>
      <c r="L20" s="4">
        <v>25000</v>
      </c>
      <c r="M20" s="4">
        <v>25000</v>
      </c>
      <c r="N20" s="4">
        <v>50000</v>
      </c>
      <c r="O20" s="30">
        <v>0</v>
      </c>
      <c r="P20" s="30">
        <v>0</v>
      </c>
      <c r="Q20" s="30">
        <v>0</v>
      </c>
      <c r="R20" s="30">
        <v>0</v>
      </c>
      <c r="S20" s="30">
        <v>0</v>
      </c>
      <c r="T20" s="30"/>
      <c r="U20" s="14">
        <f t="shared" si="0"/>
        <v>30000</v>
      </c>
      <c r="V20" s="12">
        <f t="shared" si="1"/>
        <v>30000</v>
      </c>
      <c r="W20" s="12">
        <f t="shared" si="2"/>
        <v>30000</v>
      </c>
      <c r="X20" s="12">
        <f t="shared" si="3"/>
        <v>25000</v>
      </c>
      <c r="Y20" s="4">
        <f t="shared" si="4"/>
        <v>25000</v>
      </c>
      <c r="Z20" s="4"/>
      <c r="AA20" s="4">
        <f t="shared" si="5"/>
        <v>-25000</v>
      </c>
      <c r="AB20" s="11"/>
    </row>
    <row r="21" spans="1:28" x14ac:dyDescent="0.25">
      <c r="A21" s="11"/>
      <c r="B21" s="4">
        <v>13</v>
      </c>
      <c r="C21" s="30">
        <v>20515</v>
      </c>
      <c r="D21" s="30">
        <v>0</v>
      </c>
      <c r="E21" s="30">
        <v>0</v>
      </c>
      <c r="F21" s="30">
        <v>0</v>
      </c>
      <c r="G21" s="4">
        <v>0</v>
      </c>
      <c r="H21" s="4"/>
      <c r="I21" s="4">
        <v>30000</v>
      </c>
      <c r="J21" s="4">
        <v>30000</v>
      </c>
      <c r="K21" s="4">
        <v>30000</v>
      </c>
      <c r="L21" s="4">
        <v>25000</v>
      </c>
      <c r="M21" s="4">
        <v>25000</v>
      </c>
      <c r="N21" s="4">
        <v>50000</v>
      </c>
      <c r="O21" s="30">
        <v>0</v>
      </c>
      <c r="P21" s="30">
        <v>0</v>
      </c>
      <c r="Q21" s="30">
        <v>0</v>
      </c>
      <c r="R21" s="30">
        <v>0</v>
      </c>
      <c r="S21" s="30">
        <v>0</v>
      </c>
      <c r="T21" s="30"/>
      <c r="U21" s="14">
        <f t="shared" si="0"/>
        <v>30000</v>
      </c>
      <c r="V21" s="12">
        <f t="shared" si="1"/>
        <v>30000</v>
      </c>
      <c r="W21" s="12">
        <f t="shared" si="2"/>
        <v>30000</v>
      </c>
      <c r="X21" s="12">
        <f t="shared" si="3"/>
        <v>25000</v>
      </c>
      <c r="Y21" s="4">
        <f t="shared" si="4"/>
        <v>25000</v>
      </c>
      <c r="Z21" s="4"/>
      <c r="AA21" s="4">
        <f t="shared" si="5"/>
        <v>-20515</v>
      </c>
      <c r="AB21" s="11"/>
    </row>
    <row r="22" spans="1:28" x14ac:dyDescent="0.25">
      <c r="A22" s="11"/>
      <c r="B22" s="4">
        <v>14</v>
      </c>
      <c r="C22" s="30">
        <v>0</v>
      </c>
      <c r="D22" s="30">
        <v>0</v>
      </c>
      <c r="E22" s="30">
        <v>0</v>
      </c>
      <c r="F22" s="30">
        <v>0</v>
      </c>
      <c r="G22" s="4">
        <v>0</v>
      </c>
      <c r="H22" s="4"/>
      <c r="I22" s="4">
        <v>30000</v>
      </c>
      <c r="J22" s="4">
        <v>30000</v>
      </c>
      <c r="K22" s="4">
        <v>30000</v>
      </c>
      <c r="L22" s="4">
        <v>25000</v>
      </c>
      <c r="M22" s="4">
        <v>25000</v>
      </c>
      <c r="N22" s="4">
        <v>50000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 s="30"/>
      <c r="U22" s="14">
        <f t="shared" si="0"/>
        <v>30000</v>
      </c>
      <c r="V22" s="12">
        <f t="shared" si="1"/>
        <v>30000</v>
      </c>
      <c r="W22" s="12">
        <f t="shared" si="2"/>
        <v>30000</v>
      </c>
      <c r="X22" s="12">
        <f t="shared" si="3"/>
        <v>25000</v>
      </c>
      <c r="Y22" s="4">
        <f t="shared" si="4"/>
        <v>25000</v>
      </c>
      <c r="Z22" s="4"/>
      <c r="AA22" s="4">
        <f t="shared" si="5"/>
        <v>0</v>
      </c>
      <c r="AB22" s="11"/>
    </row>
    <row r="30" spans="1:28" ht="18.75" hidden="1" x14ac:dyDescent="0.3">
      <c r="A30" s="82" t="s">
        <v>264</v>
      </c>
      <c r="B30" s="81"/>
      <c r="C30" s="81"/>
    </row>
    <row r="31" spans="1:28" hidden="1" x14ac:dyDescent="0.25"/>
    <row r="32" spans="1:28" hidden="1" x14ac:dyDescent="0.25">
      <c r="A32" s="8" t="s">
        <v>89</v>
      </c>
      <c r="B32" s="8" t="s">
        <v>43</v>
      </c>
      <c r="C32" s="8" t="s">
        <v>75</v>
      </c>
      <c r="D32" s="8"/>
      <c r="E32" s="8"/>
      <c r="F32" s="8"/>
      <c r="G32" s="8"/>
      <c r="H32" s="8"/>
      <c r="I32" s="8" t="s">
        <v>42</v>
      </c>
      <c r="J32" s="8"/>
      <c r="K32" s="8"/>
      <c r="L32" s="8"/>
      <c r="M32" s="8"/>
      <c r="N32" s="8"/>
      <c r="O32" s="8" t="s">
        <v>76</v>
      </c>
      <c r="P32" s="8"/>
      <c r="Q32" s="8"/>
      <c r="R32" s="8"/>
      <c r="S32" s="8"/>
      <c r="T32" s="8"/>
      <c r="U32" s="8" t="s">
        <v>68</v>
      </c>
      <c r="V32" s="8"/>
      <c r="W32" s="8"/>
      <c r="X32" s="8"/>
      <c r="Y32" s="8"/>
      <c r="Z32" s="8"/>
      <c r="AA32" s="8"/>
      <c r="AB32" s="8"/>
    </row>
    <row r="33" spans="1:28" hidden="1" x14ac:dyDescent="0.25">
      <c r="A33" s="8"/>
      <c r="B33" s="8" t="s">
        <v>44</v>
      </c>
      <c r="C33" s="8" t="s">
        <v>41</v>
      </c>
      <c r="D33" s="8" t="s">
        <v>40</v>
      </c>
      <c r="E33" s="8" t="s">
        <v>39</v>
      </c>
      <c r="F33" s="8" t="s">
        <v>46</v>
      </c>
      <c r="G33" s="8" t="s">
        <v>54</v>
      </c>
      <c r="H33" s="8" t="s">
        <v>43</v>
      </c>
      <c r="I33" s="8" t="s">
        <v>41</v>
      </c>
      <c r="J33" s="8" t="s">
        <v>40</v>
      </c>
      <c r="K33" s="8" t="s">
        <v>39</v>
      </c>
      <c r="L33" s="8" t="s">
        <v>46</v>
      </c>
      <c r="M33" s="8" t="s">
        <v>54</v>
      </c>
      <c r="N33" s="8" t="s">
        <v>43</v>
      </c>
      <c r="O33" s="8" t="s">
        <v>41</v>
      </c>
      <c r="P33" s="8" t="s">
        <v>40</v>
      </c>
      <c r="Q33" s="8" t="s">
        <v>39</v>
      </c>
      <c r="R33" s="8" t="s">
        <v>46</v>
      </c>
      <c r="S33" s="8" t="s">
        <v>54</v>
      </c>
      <c r="T33" s="8" t="s">
        <v>43</v>
      </c>
      <c r="U33" s="8" t="s">
        <v>41</v>
      </c>
      <c r="V33" s="8" t="s">
        <v>40</v>
      </c>
      <c r="W33" s="8" t="s">
        <v>39</v>
      </c>
      <c r="X33" s="8" t="s">
        <v>46</v>
      </c>
      <c r="Y33" s="8" t="s">
        <v>54</v>
      </c>
      <c r="Z33" s="8" t="s">
        <v>43</v>
      </c>
      <c r="AA33" s="8" t="s">
        <v>77</v>
      </c>
      <c r="AB33" s="8"/>
    </row>
    <row r="34" spans="1:28" hidden="1" x14ac:dyDescent="0.25">
      <c r="A34" s="8"/>
      <c r="B34" s="8"/>
      <c r="C34" s="8" t="s">
        <v>49</v>
      </c>
      <c r="D34" s="8" t="s">
        <v>50</v>
      </c>
      <c r="E34" s="8" t="s">
        <v>51</v>
      </c>
      <c r="F34" s="8" t="s">
        <v>52</v>
      </c>
      <c r="G34" s="8" t="s">
        <v>53</v>
      </c>
      <c r="H34" s="8" t="s">
        <v>67</v>
      </c>
      <c r="I34" s="8" t="s">
        <v>61</v>
      </c>
      <c r="J34" s="8" t="s">
        <v>62</v>
      </c>
      <c r="K34" s="8" t="s">
        <v>63</v>
      </c>
      <c r="L34" s="8" t="s">
        <v>64</v>
      </c>
      <c r="M34" s="8" t="s">
        <v>66</v>
      </c>
      <c r="N34" s="8" t="s">
        <v>65</v>
      </c>
      <c r="O34" s="8" t="s">
        <v>55</v>
      </c>
      <c r="P34" s="8" t="s">
        <v>56</v>
      </c>
      <c r="Q34" s="8" t="s">
        <v>57</v>
      </c>
      <c r="R34" s="8" t="s">
        <v>58</v>
      </c>
      <c r="S34" s="8" t="s">
        <v>59</v>
      </c>
      <c r="T34" s="8" t="s">
        <v>60</v>
      </c>
      <c r="U34" s="8" t="s">
        <v>69</v>
      </c>
      <c r="V34" s="8" t="s">
        <v>70</v>
      </c>
      <c r="W34" s="8" t="s">
        <v>71</v>
      </c>
      <c r="X34" s="8" t="s">
        <v>72</v>
      </c>
      <c r="Y34" s="8" t="s">
        <v>73</v>
      </c>
      <c r="Z34" s="8" t="s">
        <v>74</v>
      </c>
      <c r="AA34" s="8" t="s">
        <v>78</v>
      </c>
      <c r="AB34" s="8"/>
    </row>
    <row r="35" spans="1:28" hidden="1" x14ac:dyDescent="0.25">
      <c r="A35" s="8"/>
      <c r="B35" s="8">
        <v>1</v>
      </c>
      <c r="C35" s="8">
        <v>0</v>
      </c>
      <c r="D35" s="8">
        <v>0</v>
      </c>
      <c r="E35" s="8">
        <v>0</v>
      </c>
      <c r="F35" s="33">
        <v>31528</v>
      </c>
      <c r="G35" s="8">
        <v>0</v>
      </c>
      <c r="H35" s="8"/>
      <c r="I35" s="33">
        <v>30000</v>
      </c>
      <c r="J35" s="33">
        <v>30000</v>
      </c>
      <c r="K35" s="33">
        <v>30000</v>
      </c>
      <c r="L35" s="33">
        <v>30000</v>
      </c>
      <c r="M35" s="33">
        <v>25000</v>
      </c>
      <c r="N35" s="33">
        <v>50000</v>
      </c>
      <c r="O35" s="33">
        <v>43722</v>
      </c>
      <c r="P35" s="33">
        <v>30954</v>
      </c>
      <c r="Q35" s="33">
        <v>30954</v>
      </c>
      <c r="R35" s="33">
        <v>26767</v>
      </c>
      <c r="S35" s="33">
        <v>55441</v>
      </c>
      <c r="T35" s="8"/>
      <c r="U35" s="33">
        <v>73722</v>
      </c>
      <c r="V35" s="33">
        <v>60954</v>
      </c>
      <c r="W35" s="33">
        <v>60954</v>
      </c>
      <c r="X35" s="33">
        <v>56767</v>
      </c>
      <c r="Y35" s="33">
        <v>80441</v>
      </c>
      <c r="Z35" s="8"/>
      <c r="AA35" s="33">
        <v>43722</v>
      </c>
      <c r="AB35" s="8"/>
    </row>
    <row r="36" spans="1:28" s="42" customFormat="1" hidden="1" x14ac:dyDescent="0.25">
      <c r="A36" s="44"/>
      <c r="B36" s="44">
        <v>2</v>
      </c>
      <c r="C36" s="49">
        <v>49905</v>
      </c>
      <c r="D36" s="49">
        <v>46047</v>
      </c>
      <c r="E36" s="49">
        <v>31133</v>
      </c>
      <c r="F36" s="49">
        <v>26767</v>
      </c>
      <c r="G36" s="44">
        <v>0</v>
      </c>
      <c r="H36" s="44"/>
      <c r="I36" s="49">
        <v>30000</v>
      </c>
      <c r="J36" s="49">
        <v>30000</v>
      </c>
      <c r="K36" s="49">
        <v>30000</v>
      </c>
      <c r="L36" s="49">
        <v>30000</v>
      </c>
      <c r="M36" s="49">
        <v>25000</v>
      </c>
      <c r="N36" s="49">
        <v>50000</v>
      </c>
      <c r="O36" s="49">
        <v>64922</v>
      </c>
      <c r="P36" s="49">
        <v>64922</v>
      </c>
      <c r="Q36" s="49">
        <v>64922</v>
      </c>
      <c r="R36" s="49">
        <v>37038</v>
      </c>
      <c r="S36" s="49">
        <v>60264</v>
      </c>
      <c r="T36" s="44"/>
      <c r="U36" s="49">
        <v>94922</v>
      </c>
      <c r="V36" s="49">
        <v>94922</v>
      </c>
      <c r="W36" s="49">
        <v>94922</v>
      </c>
      <c r="X36" s="49">
        <v>67038</v>
      </c>
      <c r="Y36" s="49">
        <v>85264</v>
      </c>
      <c r="Z36" s="44"/>
      <c r="AA36" s="49">
        <v>15017</v>
      </c>
      <c r="AB36" s="44"/>
    </row>
    <row r="37" spans="1:28" hidden="1" x14ac:dyDescent="0.25">
      <c r="A37" s="8"/>
      <c r="B37" s="8">
        <v>3</v>
      </c>
      <c r="C37" s="33">
        <v>24982</v>
      </c>
      <c r="D37" s="33">
        <v>29578</v>
      </c>
      <c r="E37" s="33">
        <v>29578</v>
      </c>
      <c r="F37" s="8">
        <v>0</v>
      </c>
      <c r="G37" s="8">
        <v>0</v>
      </c>
      <c r="H37" s="8"/>
      <c r="I37" s="33">
        <v>30000</v>
      </c>
      <c r="J37" s="33">
        <v>30000</v>
      </c>
      <c r="K37" s="33">
        <v>30000</v>
      </c>
      <c r="L37" s="33">
        <v>30000</v>
      </c>
      <c r="M37" s="33">
        <v>25000</v>
      </c>
      <c r="N37" s="33">
        <v>50000</v>
      </c>
      <c r="O37" s="33">
        <v>50102</v>
      </c>
      <c r="P37" s="33">
        <v>51647</v>
      </c>
      <c r="Q37" s="33">
        <v>51647</v>
      </c>
      <c r="R37" s="33">
        <v>24693</v>
      </c>
      <c r="S37" s="33">
        <v>53590</v>
      </c>
      <c r="T37" s="8"/>
      <c r="U37" s="33">
        <v>80102</v>
      </c>
      <c r="V37" s="33">
        <v>81647</v>
      </c>
      <c r="W37" s="33">
        <v>81647</v>
      </c>
      <c r="X37" s="33">
        <v>54693</v>
      </c>
      <c r="Y37" s="33">
        <v>78590</v>
      </c>
      <c r="Z37" s="8"/>
      <c r="AA37" s="33">
        <v>25120</v>
      </c>
      <c r="AB37" s="8"/>
    </row>
    <row r="38" spans="1:28" hidden="1" x14ac:dyDescent="0.25">
      <c r="A38" s="8"/>
      <c r="B38" s="8">
        <v>4</v>
      </c>
      <c r="C38" s="33">
        <v>25006</v>
      </c>
      <c r="D38" s="33">
        <v>30964</v>
      </c>
      <c r="E38" s="33">
        <v>30964</v>
      </c>
      <c r="F38" s="33">
        <v>24982</v>
      </c>
      <c r="G38" s="8">
        <v>0</v>
      </c>
      <c r="H38" s="8"/>
      <c r="I38" s="33">
        <v>30000</v>
      </c>
      <c r="J38" s="33">
        <v>30000</v>
      </c>
      <c r="K38" s="33">
        <v>30000</v>
      </c>
      <c r="L38" s="33">
        <v>30000</v>
      </c>
      <c r="M38" s="33">
        <v>25000</v>
      </c>
      <c r="N38" s="33">
        <v>50000</v>
      </c>
      <c r="O38" s="33">
        <v>53300</v>
      </c>
      <c r="P38" s="33">
        <v>62665</v>
      </c>
      <c r="Q38" s="33">
        <v>62665</v>
      </c>
      <c r="R38" s="33">
        <v>56325</v>
      </c>
      <c r="S38" s="33">
        <v>62655</v>
      </c>
      <c r="T38" s="8"/>
      <c r="U38" s="33">
        <v>83300</v>
      </c>
      <c r="V38" s="33">
        <v>92665</v>
      </c>
      <c r="W38" s="33">
        <v>92665</v>
      </c>
      <c r="X38" s="33">
        <v>86325</v>
      </c>
      <c r="Y38" s="33">
        <v>87655</v>
      </c>
      <c r="Z38" s="8"/>
      <c r="AA38" s="33">
        <v>28294</v>
      </c>
      <c r="AB38" s="8"/>
    </row>
    <row r="39" spans="1:28" hidden="1" x14ac:dyDescent="0.25">
      <c r="A39" s="8"/>
      <c r="B39" s="8">
        <v>5</v>
      </c>
      <c r="C39" s="33">
        <v>37101</v>
      </c>
      <c r="D39" s="33">
        <v>29563</v>
      </c>
      <c r="E39" s="33">
        <v>29563</v>
      </c>
      <c r="F39" s="33">
        <v>37038</v>
      </c>
      <c r="G39" s="8">
        <v>0</v>
      </c>
      <c r="H39" s="8"/>
      <c r="I39" s="33">
        <v>30000</v>
      </c>
      <c r="J39" s="33">
        <v>30000</v>
      </c>
      <c r="K39" s="33">
        <v>30000</v>
      </c>
      <c r="L39" s="33">
        <v>30000</v>
      </c>
      <c r="M39" s="33">
        <v>25000</v>
      </c>
      <c r="N39" s="33">
        <v>50000</v>
      </c>
      <c r="O39" s="33">
        <v>35380</v>
      </c>
      <c r="P39" s="33">
        <v>29578</v>
      </c>
      <c r="Q39" s="33">
        <v>29578</v>
      </c>
      <c r="R39" s="33">
        <v>25014</v>
      </c>
      <c r="S39" s="8">
        <v>0</v>
      </c>
      <c r="T39" s="8"/>
      <c r="U39" s="33">
        <v>65380</v>
      </c>
      <c r="V39" s="33">
        <v>59578</v>
      </c>
      <c r="W39" s="33">
        <v>59578</v>
      </c>
      <c r="X39" s="33">
        <v>55014</v>
      </c>
      <c r="Y39" s="33">
        <v>25000</v>
      </c>
      <c r="Z39" s="8"/>
      <c r="AA39" s="33">
        <v>-1721</v>
      </c>
      <c r="AB39" s="8"/>
    </row>
    <row r="40" spans="1:28" hidden="1" x14ac:dyDescent="0.25">
      <c r="A40" s="8"/>
      <c r="B40" s="8">
        <v>6</v>
      </c>
      <c r="C40" s="8">
        <v>0</v>
      </c>
      <c r="D40" s="33">
        <v>33560</v>
      </c>
      <c r="E40" s="33">
        <v>30954</v>
      </c>
      <c r="F40" s="33">
        <v>24693</v>
      </c>
      <c r="G40" s="8">
        <v>0</v>
      </c>
      <c r="H40" s="8"/>
      <c r="I40" s="33">
        <v>30000</v>
      </c>
      <c r="J40" s="33">
        <v>30000</v>
      </c>
      <c r="K40" s="33">
        <v>30000</v>
      </c>
      <c r="L40" s="33">
        <v>30000</v>
      </c>
      <c r="M40" s="33">
        <v>25000</v>
      </c>
      <c r="N40" s="33">
        <v>50000</v>
      </c>
      <c r="O40" s="33">
        <v>24982</v>
      </c>
      <c r="P40" s="33">
        <v>29563</v>
      </c>
      <c r="Q40" s="33">
        <v>29563</v>
      </c>
      <c r="R40" s="33">
        <v>24982</v>
      </c>
      <c r="S40" s="8">
        <v>0</v>
      </c>
      <c r="T40" s="8"/>
      <c r="U40" s="33">
        <v>54982</v>
      </c>
      <c r="V40" s="33">
        <v>59563</v>
      </c>
      <c r="W40" s="33">
        <v>59563</v>
      </c>
      <c r="X40" s="33">
        <v>54982</v>
      </c>
      <c r="Y40" s="33">
        <v>25000</v>
      </c>
      <c r="Z40" s="8"/>
      <c r="AA40" s="33">
        <v>24982</v>
      </c>
      <c r="AB40" s="8"/>
    </row>
    <row r="41" spans="1:28" hidden="1" x14ac:dyDescent="0.25">
      <c r="A41" s="8"/>
      <c r="B41" s="8">
        <v>7</v>
      </c>
      <c r="C41" s="8">
        <v>0</v>
      </c>
      <c r="D41" s="33">
        <v>33991</v>
      </c>
      <c r="E41" s="33">
        <v>33991</v>
      </c>
      <c r="F41" s="33">
        <v>25014</v>
      </c>
      <c r="G41" s="8">
        <v>0</v>
      </c>
      <c r="H41" s="8"/>
      <c r="I41" s="33">
        <v>30000</v>
      </c>
      <c r="J41" s="33">
        <v>30000</v>
      </c>
      <c r="K41" s="33">
        <v>30000</v>
      </c>
      <c r="L41" s="33">
        <v>30000</v>
      </c>
      <c r="M41" s="33">
        <v>25000</v>
      </c>
      <c r="N41" s="33">
        <v>50000</v>
      </c>
      <c r="O41" s="33">
        <v>20515</v>
      </c>
      <c r="P41" s="33">
        <v>30964</v>
      </c>
      <c r="Q41" s="33">
        <v>30964</v>
      </c>
      <c r="R41" s="33">
        <v>28006</v>
      </c>
      <c r="S41" s="8">
        <v>0</v>
      </c>
      <c r="T41" s="8"/>
      <c r="U41" s="33">
        <v>50515</v>
      </c>
      <c r="V41" s="33">
        <v>60964</v>
      </c>
      <c r="W41" s="33">
        <v>60964</v>
      </c>
      <c r="X41" s="33">
        <v>58006</v>
      </c>
      <c r="Y41" s="33">
        <v>25000</v>
      </c>
      <c r="Z41" s="8"/>
      <c r="AA41" s="33">
        <v>20515</v>
      </c>
      <c r="AB41" s="8"/>
    </row>
    <row r="42" spans="1:28" hidden="1" x14ac:dyDescent="0.25">
      <c r="A42" s="8"/>
      <c r="B42" s="8">
        <v>8</v>
      </c>
      <c r="C42" s="33">
        <v>50054</v>
      </c>
      <c r="D42" s="8">
        <v>0</v>
      </c>
      <c r="E42" s="8">
        <v>0</v>
      </c>
      <c r="F42" s="8">
        <v>0</v>
      </c>
      <c r="G42" s="8">
        <v>0</v>
      </c>
      <c r="H42" s="8"/>
      <c r="I42" s="33">
        <v>30000</v>
      </c>
      <c r="J42" s="33">
        <v>30000</v>
      </c>
      <c r="K42" s="33">
        <v>30000</v>
      </c>
      <c r="L42" s="33">
        <v>30000</v>
      </c>
      <c r="M42" s="33">
        <v>25000</v>
      </c>
      <c r="N42" s="33">
        <v>50000</v>
      </c>
      <c r="O42" s="33">
        <v>25451</v>
      </c>
      <c r="P42" s="8">
        <v>0</v>
      </c>
      <c r="Q42" s="8">
        <v>0</v>
      </c>
      <c r="R42" s="8">
        <v>0</v>
      </c>
      <c r="S42" s="8">
        <v>0</v>
      </c>
      <c r="T42" s="8"/>
      <c r="U42" s="33">
        <v>55451</v>
      </c>
      <c r="V42" s="33">
        <v>30000</v>
      </c>
      <c r="W42" s="33">
        <v>30000</v>
      </c>
      <c r="X42" s="33">
        <v>30000</v>
      </c>
      <c r="Y42" s="33">
        <v>25000</v>
      </c>
      <c r="Z42" s="8"/>
      <c r="AA42" s="33">
        <v>-24603</v>
      </c>
      <c r="AB42" s="8"/>
    </row>
    <row r="43" spans="1:28" hidden="1" x14ac:dyDescent="0.25">
      <c r="A43" s="8"/>
      <c r="B43" s="8">
        <v>9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/>
      <c r="I43" s="33">
        <v>30000</v>
      </c>
      <c r="J43" s="33">
        <v>30000</v>
      </c>
      <c r="K43" s="33">
        <v>30000</v>
      </c>
      <c r="L43" s="33">
        <v>30000</v>
      </c>
      <c r="M43" s="33">
        <v>25000</v>
      </c>
      <c r="N43" s="33">
        <v>50000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/>
      <c r="U43" s="33">
        <v>30000</v>
      </c>
      <c r="V43" s="33">
        <v>30000</v>
      </c>
      <c r="W43" s="33">
        <v>30000</v>
      </c>
      <c r="X43" s="33">
        <v>30000</v>
      </c>
      <c r="Y43" s="33">
        <v>25000</v>
      </c>
      <c r="Z43" s="8"/>
      <c r="AA43" s="8">
        <v>0</v>
      </c>
      <c r="AB43" s="8"/>
    </row>
    <row r="44" spans="1:28" hidden="1" x14ac:dyDescent="0.25">
      <c r="A44" s="8"/>
      <c r="B44" s="8">
        <v>10</v>
      </c>
      <c r="C44" s="8">
        <v>0</v>
      </c>
      <c r="D44" s="8">
        <v>0</v>
      </c>
      <c r="E44" s="8">
        <v>0</v>
      </c>
      <c r="F44" s="8">
        <v>0</v>
      </c>
      <c r="G44" s="8">
        <v>0</v>
      </c>
      <c r="H44" s="8"/>
      <c r="I44" s="33">
        <v>30000</v>
      </c>
      <c r="J44" s="33">
        <v>30000</v>
      </c>
      <c r="K44" s="33">
        <v>30000</v>
      </c>
      <c r="L44" s="33">
        <v>30000</v>
      </c>
      <c r="M44" s="33">
        <v>25000</v>
      </c>
      <c r="N44" s="33">
        <v>50000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/>
      <c r="U44" s="33">
        <v>30000</v>
      </c>
      <c r="V44" s="33">
        <v>30000</v>
      </c>
      <c r="W44" s="33">
        <v>30000</v>
      </c>
      <c r="X44" s="33">
        <v>30000</v>
      </c>
      <c r="Y44" s="33">
        <v>25000</v>
      </c>
      <c r="Z44" s="8"/>
      <c r="AA44" s="8">
        <v>0</v>
      </c>
      <c r="AB44" s="8"/>
    </row>
    <row r="45" spans="1:28" hidden="1" x14ac:dyDescent="0.25">
      <c r="A45" s="8"/>
      <c r="B45" s="8">
        <v>11</v>
      </c>
      <c r="C45" s="8">
        <v>0</v>
      </c>
      <c r="D45" s="8">
        <v>0</v>
      </c>
      <c r="E45" s="8">
        <v>0</v>
      </c>
      <c r="F45" s="8">
        <v>0</v>
      </c>
      <c r="G45" s="8">
        <v>0</v>
      </c>
      <c r="H45" s="8"/>
      <c r="I45" s="33">
        <v>30000</v>
      </c>
      <c r="J45" s="33">
        <v>30000</v>
      </c>
      <c r="K45" s="33">
        <v>30000</v>
      </c>
      <c r="L45" s="33">
        <v>30000</v>
      </c>
      <c r="M45" s="33">
        <v>25000</v>
      </c>
      <c r="N45" s="33">
        <v>50000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/>
      <c r="U45" s="33">
        <v>30000</v>
      </c>
      <c r="V45" s="33">
        <v>30000</v>
      </c>
      <c r="W45" s="33">
        <v>30000</v>
      </c>
      <c r="X45" s="33">
        <v>30000</v>
      </c>
      <c r="Y45" s="33">
        <v>25000</v>
      </c>
      <c r="Z45" s="8"/>
      <c r="AA45" s="8">
        <v>0</v>
      </c>
      <c r="AB45" s="8"/>
    </row>
    <row r="46" spans="1:28" hidden="1" x14ac:dyDescent="0.25">
      <c r="A46" s="8"/>
      <c r="B46" s="8">
        <v>12</v>
      </c>
      <c r="C46" s="33">
        <v>25014</v>
      </c>
      <c r="D46" s="8">
        <v>0</v>
      </c>
      <c r="E46" s="8">
        <v>0</v>
      </c>
      <c r="F46" s="8">
        <v>0</v>
      </c>
      <c r="G46" s="8">
        <v>0</v>
      </c>
      <c r="H46" s="8"/>
      <c r="I46" s="33">
        <v>30000</v>
      </c>
      <c r="J46" s="33">
        <v>30000</v>
      </c>
      <c r="K46" s="33">
        <v>30000</v>
      </c>
      <c r="L46" s="33">
        <v>30000</v>
      </c>
      <c r="M46" s="33">
        <v>25000</v>
      </c>
      <c r="N46" s="33">
        <v>50000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/>
      <c r="U46" s="33">
        <v>30000</v>
      </c>
      <c r="V46" s="33">
        <v>30000</v>
      </c>
      <c r="W46" s="33">
        <v>30000</v>
      </c>
      <c r="X46" s="33">
        <v>30000</v>
      </c>
      <c r="Y46" s="33">
        <v>25000</v>
      </c>
      <c r="Z46" s="8"/>
      <c r="AA46" s="33">
        <v>-25014</v>
      </c>
      <c r="AB46" s="8"/>
    </row>
    <row r="47" spans="1:28" s="40" customFormat="1" hidden="1" x14ac:dyDescent="0.25">
      <c r="A47" s="38"/>
      <c r="B47" s="38">
        <v>13</v>
      </c>
      <c r="C47" s="39">
        <v>20515</v>
      </c>
      <c r="D47" s="38">
        <v>0</v>
      </c>
      <c r="E47" s="38">
        <v>0</v>
      </c>
      <c r="F47" s="38">
        <v>0</v>
      </c>
      <c r="G47" s="38">
        <v>0</v>
      </c>
      <c r="H47" s="38"/>
      <c r="I47" s="39">
        <v>30000</v>
      </c>
      <c r="J47" s="39">
        <v>30000</v>
      </c>
      <c r="K47" s="39">
        <v>30000</v>
      </c>
      <c r="L47" s="39">
        <v>30000</v>
      </c>
      <c r="M47" s="39">
        <v>25000</v>
      </c>
      <c r="N47" s="39">
        <v>50000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/>
      <c r="U47" s="39">
        <v>30000</v>
      </c>
      <c r="V47" s="39">
        <v>30000</v>
      </c>
      <c r="W47" s="39">
        <v>30000</v>
      </c>
      <c r="X47" s="39">
        <v>30000</v>
      </c>
      <c r="Y47" s="39">
        <v>25000</v>
      </c>
      <c r="Z47" s="38"/>
      <c r="AA47" s="39">
        <v>-20515</v>
      </c>
      <c r="AB47" s="38"/>
    </row>
    <row r="48" spans="1:28" hidden="1" x14ac:dyDescent="0.25">
      <c r="A48" s="8"/>
      <c r="B48" s="8">
        <v>14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/>
      <c r="I48" s="33">
        <v>30000</v>
      </c>
      <c r="J48" s="33">
        <v>30000</v>
      </c>
      <c r="K48" s="33">
        <v>30000</v>
      </c>
      <c r="L48" s="33">
        <v>30000</v>
      </c>
      <c r="M48" s="33">
        <v>25000</v>
      </c>
      <c r="N48" s="33">
        <v>50000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/>
      <c r="U48" s="33">
        <v>30000</v>
      </c>
      <c r="V48" s="33">
        <v>30000</v>
      </c>
      <c r="W48" s="33">
        <v>30000</v>
      </c>
      <c r="X48" s="33">
        <v>30000</v>
      </c>
      <c r="Y48" s="33">
        <v>25000</v>
      </c>
      <c r="Z48" s="8"/>
      <c r="AA48" s="8">
        <v>0</v>
      </c>
      <c r="AB48" s="8"/>
    </row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</sheetData>
  <phoneticPr fontId="5" type="noConversion"/>
  <dataValidations count="1">
    <dataValidation type="whole" allowBlank="1" showInputMessage="1" showErrorMessage="1" prompt="не менее 13 и не более 88" sqref="B2" xr:uid="{00000000-0002-0000-0200-000000000000}">
      <formula1>13</formula1>
      <formula2>88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1">
    <tabColor theme="6"/>
  </sheetPr>
  <dimension ref="A2:L366"/>
  <sheetViews>
    <sheetView topLeftCell="A169" zoomScale="98" zoomScaleNormal="98" workbookViewId="0">
      <selection activeCell="B294" sqref="B294"/>
    </sheetView>
  </sheetViews>
  <sheetFormatPr defaultColWidth="7.42578125" defaultRowHeight="15" outlineLevelRow="1" x14ac:dyDescent="0.25"/>
  <cols>
    <col min="1" max="1" width="15.42578125" customWidth="1"/>
    <col min="2" max="2" width="26.7109375" style="1" customWidth="1"/>
    <col min="3" max="3" width="26.7109375" customWidth="1"/>
    <col min="4" max="4" width="26.42578125" customWidth="1"/>
    <col min="5" max="5" width="27.7109375" style="1" customWidth="1"/>
    <col min="6" max="6" width="27.140625" style="1" customWidth="1"/>
    <col min="7" max="7" width="7.42578125" style="1"/>
    <col min="8" max="8" width="26.7109375" style="1" hidden="1" customWidth="1"/>
    <col min="9" max="9" width="88.7109375" style="1" hidden="1" customWidth="1"/>
    <col min="10" max="10" width="9.7109375" style="1" hidden="1" customWidth="1"/>
    <col min="11" max="11" width="12.28515625" style="1" hidden="1" customWidth="1"/>
    <col min="12" max="12" width="67.140625" hidden="1" customWidth="1"/>
  </cols>
  <sheetData>
    <row r="2" spans="2:11" s="55" customFormat="1" ht="18" customHeight="1" x14ac:dyDescent="0.25">
      <c r="B2" s="54" t="s">
        <v>263</v>
      </c>
      <c r="C2" s="78"/>
      <c r="E2" s="57"/>
      <c r="F2" s="57"/>
      <c r="G2" s="57"/>
      <c r="H2" s="57"/>
      <c r="I2" s="57"/>
      <c r="J2" s="57"/>
      <c r="K2" s="57"/>
    </row>
    <row r="3" spans="2:11" s="55" customFormat="1" ht="18" hidden="1" customHeight="1" outlineLevel="1" x14ac:dyDescent="0.25">
      <c r="B3" s="58">
        <v>0</v>
      </c>
      <c r="C3" s="59"/>
      <c r="G3" s="57"/>
      <c r="H3" s="57"/>
      <c r="I3" s="57"/>
      <c r="J3" s="57"/>
      <c r="K3" s="57"/>
    </row>
    <row r="4" spans="2:11" s="55" customFormat="1" ht="18" hidden="1" customHeight="1" outlineLevel="1" x14ac:dyDescent="0.25">
      <c r="B4" s="60">
        <f t="shared" ref="B4:B67" si="0">1500+B3</f>
        <v>1500</v>
      </c>
      <c r="C4" s="61" t="s">
        <v>34</v>
      </c>
      <c r="E4" s="57"/>
      <c r="F4" s="57"/>
      <c r="G4" s="57"/>
      <c r="H4" s="57"/>
      <c r="I4" s="57"/>
      <c r="J4" s="57"/>
      <c r="K4" s="57"/>
    </row>
    <row r="5" spans="2:11" s="55" customFormat="1" ht="18" hidden="1" customHeight="1" outlineLevel="1" x14ac:dyDescent="0.25">
      <c r="B5" s="60">
        <f t="shared" si="0"/>
        <v>3000</v>
      </c>
      <c r="C5" s="61" t="s">
        <v>321</v>
      </c>
      <c r="E5" s="57"/>
      <c r="F5" s="57"/>
      <c r="G5" s="57"/>
      <c r="H5" s="57"/>
      <c r="I5" s="57"/>
      <c r="J5" s="57"/>
      <c r="K5" s="57"/>
    </row>
    <row r="6" spans="2:11" s="55" customFormat="1" ht="18" hidden="1" customHeight="1" outlineLevel="1" x14ac:dyDescent="0.25">
      <c r="B6" s="60">
        <f t="shared" si="0"/>
        <v>4500</v>
      </c>
      <c r="C6" s="61" t="s">
        <v>34</v>
      </c>
      <c r="E6" s="57"/>
      <c r="F6" s="57"/>
      <c r="G6" s="57"/>
      <c r="H6" s="57"/>
      <c r="I6" s="57"/>
      <c r="J6" s="57"/>
      <c r="K6" s="57"/>
    </row>
    <row r="7" spans="2:11" s="55" customFormat="1" ht="18" hidden="1" customHeight="1" outlineLevel="1" x14ac:dyDescent="0.25">
      <c r="B7" s="60">
        <f t="shared" si="0"/>
        <v>6000</v>
      </c>
      <c r="C7" s="61" t="s">
        <v>321</v>
      </c>
      <c r="E7" s="57"/>
      <c r="F7" s="57"/>
      <c r="G7" s="57"/>
      <c r="H7" s="57"/>
      <c r="I7" s="57"/>
      <c r="J7" s="57"/>
      <c r="K7" s="57"/>
    </row>
    <row r="8" spans="2:11" s="55" customFormat="1" ht="18" hidden="1" customHeight="1" outlineLevel="1" x14ac:dyDescent="0.25">
      <c r="B8" s="60">
        <f t="shared" si="0"/>
        <v>7500</v>
      </c>
      <c r="C8" s="61" t="s">
        <v>34</v>
      </c>
      <c r="E8" s="57"/>
      <c r="F8" s="57"/>
      <c r="G8" s="57"/>
      <c r="H8" s="57"/>
      <c r="I8" s="57"/>
      <c r="J8" s="57"/>
      <c r="K8" s="57"/>
    </row>
    <row r="9" spans="2:11" s="55" customFormat="1" ht="18" hidden="1" customHeight="1" outlineLevel="1" x14ac:dyDescent="0.25">
      <c r="B9" s="60">
        <f t="shared" si="0"/>
        <v>9000</v>
      </c>
      <c r="C9" s="61" t="s">
        <v>321</v>
      </c>
      <c r="E9" s="57"/>
      <c r="F9" s="57"/>
      <c r="G9" s="57"/>
      <c r="H9" s="57"/>
      <c r="I9" s="57"/>
      <c r="J9" s="57"/>
      <c r="K9" s="57"/>
    </row>
    <row r="10" spans="2:11" s="55" customFormat="1" ht="18" hidden="1" customHeight="1" outlineLevel="1" x14ac:dyDescent="0.25">
      <c r="B10" s="60">
        <f t="shared" si="0"/>
        <v>10500</v>
      </c>
      <c r="C10" s="61" t="s">
        <v>34</v>
      </c>
      <c r="E10" s="57"/>
      <c r="F10" s="57"/>
      <c r="G10" s="57"/>
      <c r="H10" s="57"/>
      <c r="I10" s="57"/>
      <c r="J10" s="57"/>
      <c r="K10" s="57"/>
    </row>
    <row r="11" spans="2:11" s="55" customFormat="1" ht="18" hidden="1" customHeight="1" outlineLevel="1" x14ac:dyDescent="0.25">
      <c r="B11" s="60">
        <f t="shared" si="0"/>
        <v>12000</v>
      </c>
      <c r="C11" s="61" t="s">
        <v>321</v>
      </c>
      <c r="E11" s="57"/>
      <c r="F11" s="57"/>
      <c r="G11" s="57"/>
      <c r="H11" s="57"/>
      <c r="I11" s="57"/>
      <c r="J11" s="57"/>
      <c r="K11" s="57"/>
    </row>
    <row r="12" spans="2:11" s="55" customFormat="1" ht="18" hidden="1" customHeight="1" outlineLevel="1" x14ac:dyDescent="0.25">
      <c r="B12" s="60">
        <f t="shared" si="0"/>
        <v>13500</v>
      </c>
      <c r="C12" s="61" t="s">
        <v>34</v>
      </c>
      <c r="E12" s="57"/>
      <c r="F12" s="57"/>
      <c r="G12" s="57"/>
      <c r="H12" s="57"/>
      <c r="I12" s="57"/>
      <c r="J12" s="57"/>
      <c r="K12" s="57"/>
    </row>
    <row r="13" spans="2:11" s="55" customFormat="1" ht="18" hidden="1" customHeight="1" outlineLevel="1" x14ac:dyDescent="0.25">
      <c r="B13" s="60">
        <f t="shared" si="0"/>
        <v>15000</v>
      </c>
      <c r="C13" s="61" t="s">
        <v>321</v>
      </c>
      <c r="E13" s="57"/>
      <c r="F13" s="57"/>
      <c r="G13" s="57"/>
      <c r="H13" s="57"/>
      <c r="I13" s="57"/>
      <c r="J13" s="57"/>
      <c r="K13" s="57"/>
    </row>
    <row r="14" spans="2:11" s="55" customFormat="1" ht="18" hidden="1" customHeight="1" outlineLevel="1" x14ac:dyDescent="0.25">
      <c r="B14" s="60">
        <f t="shared" si="0"/>
        <v>16500</v>
      </c>
      <c r="C14" s="61" t="s">
        <v>34</v>
      </c>
      <c r="E14" s="57"/>
      <c r="F14" s="57"/>
      <c r="G14" s="57"/>
      <c r="H14" s="57"/>
      <c r="I14" s="57"/>
      <c r="J14" s="57"/>
      <c r="K14" s="57"/>
    </row>
    <row r="15" spans="2:11" s="55" customFormat="1" ht="18" hidden="1" customHeight="1" outlineLevel="1" x14ac:dyDescent="0.25">
      <c r="B15" s="60">
        <f t="shared" si="0"/>
        <v>18000</v>
      </c>
      <c r="C15" s="61" t="s">
        <v>321</v>
      </c>
      <c r="E15" s="57"/>
      <c r="F15" s="57"/>
      <c r="G15" s="57"/>
      <c r="H15" s="57"/>
      <c r="I15" s="57"/>
      <c r="J15" s="57"/>
      <c r="K15" s="57"/>
    </row>
    <row r="16" spans="2:11" s="55" customFormat="1" ht="18" hidden="1" customHeight="1" outlineLevel="1" x14ac:dyDescent="0.25">
      <c r="B16" s="60">
        <f t="shared" si="0"/>
        <v>19500</v>
      </c>
      <c r="C16" s="61" t="s">
        <v>34</v>
      </c>
      <c r="E16" s="57"/>
      <c r="F16" s="57"/>
      <c r="G16" s="57"/>
      <c r="H16" s="57"/>
      <c r="I16" s="57"/>
      <c r="J16" s="57"/>
      <c r="K16" s="57"/>
    </row>
    <row r="17" spans="2:11" s="55" customFormat="1" ht="18" hidden="1" customHeight="1" outlineLevel="1" x14ac:dyDescent="0.25">
      <c r="B17" s="60">
        <f t="shared" si="0"/>
        <v>21000</v>
      </c>
      <c r="C17" s="61" t="s">
        <v>321</v>
      </c>
      <c r="E17" s="57"/>
      <c r="F17" s="57"/>
      <c r="G17" s="57"/>
      <c r="H17" s="57"/>
      <c r="I17" s="57"/>
      <c r="J17" s="57"/>
      <c r="K17" s="57"/>
    </row>
    <row r="18" spans="2:11" s="55" customFormat="1" ht="18" hidden="1" customHeight="1" outlineLevel="1" x14ac:dyDescent="0.25">
      <c r="B18" s="60">
        <f t="shared" si="0"/>
        <v>22500</v>
      </c>
      <c r="C18" s="61" t="s">
        <v>34</v>
      </c>
      <c r="E18" s="57"/>
      <c r="F18" s="57"/>
      <c r="G18" s="57"/>
      <c r="H18" s="57"/>
      <c r="I18" s="57"/>
      <c r="J18" s="57"/>
      <c r="K18" s="57"/>
    </row>
    <row r="19" spans="2:11" s="55" customFormat="1" ht="18" hidden="1" customHeight="1" outlineLevel="1" x14ac:dyDescent="0.25">
      <c r="B19" s="60">
        <f t="shared" si="0"/>
        <v>24000</v>
      </c>
      <c r="C19" s="61" t="s">
        <v>321</v>
      </c>
      <c r="E19" s="57"/>
      <c r="F19" s="57"/>
      <c r="G19" s="57"/>
      <c r="H19" s="57"/>
      <c r="I19" s="57"/>
      <c r="J19" s="57"/>
      <c r="K19" s="57"/>
    </row>
    <row r="20" spans="2:11" s="55" customFormat="1" ht="18" hidden="1" customHeight="1" outlineLevel="1" x14ac:dyDescent="0.25">
      <c r="B20" s="60">
        <f t="shared" si="0"/>
        <v>25500</v>
      </c>
      <c r="C20" s="61" t="s">
        <v>34</v>
      </c>
      <c r="E20" s="57"/>
      <c r="F20" s="57"/>
      <c r="G20" s="57"/>
      <c r="H20" s="57"/>
      <c r="I20" s="57"/>
      <c r="J20" s="57"/>
      <c r="K20" s="57"/>
    </row>
    <row r="21" spans="2:11" s="55" customFormat="1" ht="18" hidden="1" customHeight="1" outlineLevel="1" x14ac:dyDescent="0.25">
      <c r="B21" s="60">
        <f t="shared" si="0"/>
        <v>27000</v>
      </c>
      <c r="C21" s="61" t="s">
        <v>321</v>
      </c>
      <c r="E21" s="57"/>
      <c r="F21" s="57"/>
      <c r="G21" s="57"/>
      <c r="H21" s="57"/>
      <c r="I21" s="57"/>
      <c r="J21" s="57"/>
      <c r="K21" s="57"/>
    </row>
    <row r="22" spans="2:11" s="55" customFormat="1" ht="18" hidden="1" customHeight="1" outlineLevel="1" x14ac:dyDescent="0.25">
      <c r="B22" s="60">
        <f t="shared" si="0"/>
        <v>28500</v>
      </c>
      <c r="C22" s="61" t="s">
        <v>34</v>
      </c>
      <c r="E22" s="57"/>
      <c r="F22" s="57"/>
      <c r="G22" s="57"/>
      <c r="H22" s="57"/>
      <c r="I22" s="57"/>
      <c r="J22" s="57"/>
      <c r="K22" s="57"/>
    </row>
    <row r="23" spans="2:11" s="55" customFormat="1" ht="18" hidden="1" customHeight="1" outlineLevel="1" x14ac:dyDescent="0.25">
      <c r="B23" s="60">
        <f t="shared" si="0"/>
        <v>30000</v>
      </c>
      <c r="C23" s="61" t="s">
        <v>41</v>
      </c>
      <c r="E23" s="57"/>
      <c r="F23" s="57"/>
      <c r="G23" s="57"/>
      <c r="H23" s="57"/>
      <c r="I23" s="57"/>
      <c r="J23" s="57"/>
      <c r="K23" s="57"/>
    </row>
    <row r="24" spans="2:11" s="55" customFormat="1" ht="18" hidden="1" customHeight="1" outlineLevel="1" x14ac:dyDescent="0.25">
      <c r="B24" s="60">
        <f t="shared" si="0"/>
        <v>31500</v>
      </c>
      <c r="C24" s="61" t="s">
        <v>321</v>
      </c>
      <c r="E24" s="57"/>
      <c r="F24" s="57"/>
      <c r="G24" s="57"/>
      <c r="H24" s="57"/>
      <c r="I24" s="57"/>
      <c r="J24" s="57"/>
      <c r="K24" s="57"/>
    </row>
    <row r="25" spans="2:11" s="55" customFormat="1" ht="18" hidden="1" customHeight="1" outlineLevel="1" x14ac:dyDescent="0.25">
      <c r="B25" s="60">
        <f t="shared" si="0"/>
        <v>33000</v>
      </c>
      <c r="C25" s="61" t="s">
        <v>34</v>
      </c>
      <c r="E25" s="57"/>
      <c r="F25" s="57"/>
      <c r="G25" s="57"/>
      <c r="H25" s="57"/>
      <c r="I25" s="57"/>
      <c r="J25" s="57"/>
      <c r="K25" s="57"/>
    </row>
    <row r="26" spans="2:11" s="55" customFormat="1" ht="18" hidden="1" customHeight="1" outlineLevel="1" x14ac:dyDescent="0.25">
      <c r="B26" s="60">
        <f t="shared" si="0"/>
        <v>34500</v>
      </c>
      <c r="C26" s="61" t="s">
        <v>321</v>
      </c>
      <c r="E26" s="57"/>
      <c r="F26" s="57"/>
      <c r="G26" s="57"/>
      <c r="H26" s="57"/>
      <c r="I26" s="57"/>
      <c r="J26" s="57"/>
      <c r="K26" s="57"/>
    </row>
    <row r="27" spans="2:11" s="55" customFormat="1" ht="18" hidden="1" customHeight="1" outlineLevel="1" x14ac:dyDescent="0.25">
      <c r="B27" s="60">
        <f t="shared" si="0"/>
        <v>36000</v>
      </c>
      <c r="C27" s="61" t="s">
        <v>34</v>
      </c>
      <c r="E27" s="57"/>
      <c r="F27" s="57"/>
      <c r="G27" s="57"/>
      <c r="H27" s="57"/>
      <c r="I27" s="57"/>
      <c r="J27" s="57"/>
      <c r="K27" s="57"/>
    </row>
    <row r="28" spans="2:11" s="55" customFormat="1" ht="18" hidden="1" customHeight="1" outlineLevel="1" x14ac:dyDescent="0.25">
      <c r="B28" s="60">
        <f t="shared" si="0"/>
        <v>37500</v>
      </c>
      <c r="C28" s="61" t="s">
        <v>321</v>
      </c>
      <c r="E28" s="57"/>
      <c r="F28" s="57"/>
      <c r="G28" s="57"/>
      <c r="H28" s="57"/>
      <c r="I28" s="57"/>
      <c r="J28" s="57"/>
      <c r="K28" s="57"/>
    </row>
    <row r="29" spans="2:11" s="55" customFormat="1" ht="18" hidden="1" customHeight="1" outlineLevel="1" x14ac:dyDescent="0.25">
      <c r="B29" s="60">
        <f t="shared" si="0"/>
        <v>39000</v>
      </c>
      <c r="C29" s="61" t="s">
        <v>34</v>
      </c>
      <c r="E29" s="57"/>
      <c r="F29" s="57"/>
      <c r="G29" s="57"/>
      <c r="H29" s="57"/>
      <c r="I29" s="57"/>
      <c r="J29" s="57"/>
      <c r="K29" s="57"/>
    </row>
    <row r="30" spans="2:11" s="55" customFormat="1" ht="18" hidden="1" customHeight="1" outlineLevel="1" x14ac:dyDescent="0.25">
      <c r="B30" s="60">
        <f t="shared" si="0"/>
        <v>40500</v>
      </c>
      <c r="C30" s="61" t="s">
        <v>321</v>
      </c>
      <c r="E30" s="57"/>
      <c r="F30" s="57"/>
      <c r="G30" s="57"/>
      <c r="H30" s="57"/>
      <c r="I30" s="57"/>
      <c r="J30" s="57"/>
      <c r="K30" s="57"/>
    </row>
    <row r="31" spans="2:11" s="55" customFormat="1" ht="18" hidden="1" customHeight="1" outlineLevel="1" x14ac:dyDescent="0.25">
      <c r="B31" s="60">
        <f t="shared" si="0"/>
        <v>42000</v>
      </c>
      <c r="C31" s="61" t="s">
        <v>34</v>
      </c>
      <c r="E31" s="57"/>
      <c r="F31" s="57"/>
      <c r="G31" s="57"/>
      <c r="H31" s="57"/>
      <c r="I31" s="57"/>
      <c r="J31" s="57"/>
      <c r="K31" s="57"/>
    </row>
    <row r="32" spans="2:11" s="55" customFormat="1" ht="18" hidden="1" customHeight="1" outlineLevel="1" x14ac:dyDescent="0.25">
      <c r="B32" s="60">
        <f t="shared" si="0"/>
        <v>43500</v>
      </c>
      <c r="C32" s="61" t="s">
        <v>321</v>
      </c>
      <c r="E32" s="57"/>
      <c r="F32" s="57"/>
      <c r="G32" s="57"/>
      <c r="H32" s="57"/>
      <c r="I32" s="57"/>
      <c r="J32" s="57"/>
      <c r="K32" s="57"/>
    </row>
    <row r="33" spans="2:11" s="55" customFormat="1" ht="18" hidden="1" customHeight="1" outlineLevel="1" x14ac:dyDescent="0.25">
      <c r="B33" s="60">
        <f t="shared" si="0"/>
        <v>45000</v>
      </c>
      <c r="C33" s="61" t="s">
        <v>34</v>
      </c>
      <c r="E33" s="57"/>
      <c r="F33" s="57"/>
      <c r="G33" s="57"/>
      <c r="H33" s="57"/>
      <c r="I33" s="57"/>
      <c r="J33" s="57"/>
      <c r="K33" s="57"/>
    </row>
    <row r="34" spans="2:11" s="55" customFormat="1" ht="18" hidden="1" customHeight="1" outlineLevel="1" x14ac:dyDescent="0.25">
      <c r="B34" s="60">
        <f t="shared" si="0"/>
        <v>46500</v>
      </c>
      <c r="C34" s="61" t="s">
        <v>321</v>
      </c>
      <c r="E34" s="57"/>
      <c r="F34" s="57"/>
      <c r="G34" s="57"/>
      <c r="H34" s="57"/>
      <c r="I34" s="57"/>
      <c r="J34" s="57"/>
      <c r="K34" s="57"/>
    </row>
    <row r="35" spans="2:11" s="55" customFormat="1" ht="18" hidden="1" customHeight="1" outlineLevel="1" x14ac:dyDescent="0.25">
      <c r="B35" s="60">
        <f t="shared" si="0"/>
        <v>48000</v>
      </c>
      <c r="C35" s="61" t="s">
        <v>34</v>
      </c>
      <c r="E35" s="57"/>
      <c r="F35" s="57"/>
      <c r="G35" s="57"/>
      <c r="H35" s="57"/>
      <c r="I35" s="57"/>
      <c r="J35" s="57"/>
      <c r="K35" s="57"/>
    </row>
    <row r="36" spans="2:11" s="55" customFormat="1" ht="18" hidden="1" customHeight="1" outlineLevel="1" x14ac:dyDescent="0.25">
      <c r="B36" s="60">
        <f t="shared" si="0"/>
        <v>49500</v>
      </c>
      <c r="C36" s="61" t="s">
        <v>321</v>
      </c>
      <c r="E36" s="57"/>
      <c r="F36" s="57"/>
      <c r="G36" s="57"/>
      <c r="H36" s="57"/>
      <c r="I36" s="57"/>
      <c r="J36" s="57"/>
      <c r="K36" s="57"/>
    </row>
    <row r="37" spans="2:11" s="55" customFormat="1" ht="18" hidden="1" customHeight="1" outlineLevel="1" x14ac:dyDescent="0.25">
      <c r="B37" s="60">
        <f t="shared" si="0"/>
        <v>51000</v>
      </c>
      <c r="C37" s="61" t="s">
        <v>34</v>
      </c>
      <c r="E37" s="57"/>
      <c r="F37" s="57"/>
      <c r="G37" s="57"/>
      <c r="H37" s="57"/>
      <c r="I37" s="57"/>
      <c r="J37" s="57"/>
      <c r="K37" s="57"/>
    </row>
    <row r="38" spans="2:11" s="55" customFormat="1" ht="18" hidden="1" customHeight="1" outlineLevel="1" x14ac:dyDescent="0.25">
      <c r="B38" s="60">
        <f t="shared" si="0"/>
        <v>52500</v>
      </c>
      <c r="C38" s="61" t="s">
        <v>321</v>
      </c>
      <c r="E38" s="57"/>
      <c r="F38" s="57"/>
      <c r="G38" s="57"/>
      <c r="H38" s="57"/>
      <c r="I38" s="57"/>
      <c r="J38" s="57"/>
      <c r="K38" s="57"/>
    </row>
    <row r="39" spans="2:11" s="55" customFormat="1" ht="18" hidden="1" customHeight="1" outlineLevel="1" x14ac:dyDescent="0.25">
      <c r="B39" s="60">
        <f t="shared" si="0"/>
        <v>54000</v>
      </c>
      <c r="C39" s="61" t="s">
        <v>34</v>
      </c>
      <c r="E39" s="57"/>
      <c r="F39" s="57"/>
      <c r="G39" s="57"/>
      <c r="H39" s="57"/>
      <c r="I39" s="57"/>
      <c r="J39" s="57"/>
      <c r="K39" s="57"/>
    </row>
    <row r="40" spans="2:11" s="55" customFormat="1" ht="18" hidden="1" customHeight="1" outlineLevel="1" x14ac:dyDescent="0.25">
      <c r="B40" s="60">
        <f t="shared" si="0"/>
        <v>55500</v>
      </c>
      <c r="C40" s="61" t="s">
        <v>321</v>
      </c>
      <c r="E40" s="57"/>
      <c r="F40" s="57"/>
      <c r="G40" s="57"/>
      <c r="H40" s="57"/>
      <c r="I40" s="57"/>
      <c r="J40" s="57"/>
      <c r="K40" s="57"/>
    </row>
    <row r="41" spans="2:11" s="55" customFormat="1" ht="18" hidden="1" customHeight="1" outlineLevel="1" x14ac:dyDescent="0.25">
      <c r="B41" s="60">
        <f t="shared" si="0"/>
        <v>57000</v>
      </c>
      <c r="C41" s="61" t="s">
        <v>34</v>
      </c>
      <c r="E41" s="57"/>
      <c r="F41" s="57"/>
      <c r="G41" s="57"/>
      <c r="H41" s="57"/>
      <c r="I41" s="57"/>
      <c r="J41" s="57"/>
      <c r="K41" s="57"/>
    </row>
    <row r="42" spans="2:11" s="55" customFormat="1" ht="18" hidden="1" customHeight="1" outlineLevel="1" x14ac:dyDescent="0.25">
      <c r="B42" s="60">
        <f t="shared" si="0"/>
        <v>58500</v>
      </c>
      <c r="C42" s="61" t="s">
        <v>321</v>
      </c>
      <c r="E42" s="57"/>
      <c r="F42" s="57"/>
      <c r="G42" s="57"/>
      <c r="H42" s="57"/>
      <c r="I42" s="57"/>
      <c r="J42" s="57"/>
      <c r="K42" s="57"/>
    </row>
    <row r="43" spans="2:11" s="55" customFormat="1" ht="18" hidden="1" customHeight="1" outlineLevel="1" x14ac:dyDescent="0.25">
      <c r="B43" s="60">
        <f t="shared" si="0"/>
        <v>60000</v>
      </c>
      <c r="C43" s="61" t="s">
        <v>41</v>
      </c>
      <c r="E43" s="57"/>
      <c r="F43" s="57"/>
      <c r="G43" s="57"/>
      <c r="H43" s="57"/>
      <c r="I43" s="57"/>
      <c r="J43" s="57"/>
      <c r="K43" s="57"/>
    </row>
    <row r="44" spans="2:11" s="55" customFormat="1" ht="18" hidden="1" customHeight="1" outlineLevel="1" x14ac:dyDescent="0.25">
      <c r="B44" s="60">
        <f t="shared" si="0"/>
        <v>61500</v>
      </c>
      <c r="C44" s="61" t="s">
        <v>321</v>
      </c>
      <c r="E44" s="57"/>
      <c r="F44" s="57"/>
      <c r="G44" s="57"/>
      <c r="H44" s="57"/>
      <c r="I44" s="57"/>
      <c r="J44" s="57"/>
      <c r="K44" s="57"/>
    </row>
    <row r="45" spans="2:11" s="55" customFormat="1" ht="18" hidden="1" customHeight="1" outlineLevel="1" x14ac:dyDescent="0.25">
      <c r="B45" s="60">
        <f t="shared" si="0"/>
        <v>63000</v>
      </c>
      <c r="C45" s="61" t="s">
        <v>34</v>
      </c>
      <c r="E45" s="57"/>
      <c r="F45" s="57"/>
      <c r="G45" s="57"/>
      <c r="H45" s="57"/>
      <c r="I45" s="57"/>
      <c r="J45" s="57"/>
      <c r="K45" s="57"/>
    </row>
    <row r="46" spans="2:11" s="55" customFormat="1" ht="18" hidden="1" customHeight="1" outlineLevel="1" x14ac:dyDescent="0.25">
      <c r="B46" s="60">
        <f t="shared" si="0"/>
        <v>64500</v>
      </c>
      <c r="C46" s="61" t="s">
        <v>321</v>
      </c>
      <c r="E46" s="57"/>
      <c r="F46" s="57"/>
      <c r="G46" s="57"/>
      <c r="H46" s="57"/>
      <c r="I46" s="57"/>
      <c r="J46" s="57"/>
      <c r="K46" s="57"/>
    </row>
    <row r="47" spans="2:11" s="55" customFormat="1" ht="18" hidden="1" customHeight="1" outlineLevel="1" x14ac:dyDescent="0.25">
      <c r="B47" s="60">
        <f t="shared" si="0"/>
        <v>66000</v>
      </c>
      <c r="C47" s="61" t="s">
        <v>34</v>
      </c>
      <c r="E47" s="57"/>
      <c r="F47" s="57"/>
      <c r="G47" s="57"/>
      <c r="H47" s="57"/>
      <c r="I47" s="57"/>
      <c r="J47" s="57"/>
      <c r="K47" s="57"/>
    </row>
    <row r="48" spans="2:11" s="55" customFormat="1" ht="18" hidden="1" customHeight="1" outlineLevel="1" x14ac:dyDescent="0.25">
      <c r="B48" s="60">
        <f t="shared" si="0"/>
        <v>67500</v>
      </c>
      <c r="C48" s="61" t="s">
        <v>321</v>
      </c>
      <c r="E48" s="57"/>
      <c r="F48" s="57"/>
      <c r="G48" s="57"/>
      <c r="H48" s="57"/>
      <c r="I48" s="57"/>
      <c r="J48" s="57"/>
      <c r="K48" s="57"/>
    </row>
    <row r="49" spans="2:11" s="55" customFormat="1" ht="18" hidden="1" customHeight="1" outlineLevel="1" x14ac:dyDescent="0.25">
      <c r="B49" s="60">
        <f t="shared" si="0"/>
        <v>69000</v>
      </c>
      <c r="C49" s="61" t="s">
        <v>34</v>
      </c>
      <c r="E49" s="57"/>
      <c r="F49" s="57"/>
      <c r="G49" s="57"/>
      <c r="H49" s="57"/>
      <c r="I49" s="57"/>
      <c r="J49" s="57"/>
      <c r="K49" s="57"/>
    </row>
    <row r="50" spans="2:11" s="55" customFormat="1" ht="18" hidden="1" customHeight="1" outlineLevel="1" x14ac:dyDescent="0.25">
      <c r="B50" s="60">
        <f t="shared" si="0"/>
        <v>70500</v>
      </c>
      <c r="C50" s="61" t="s">
        <v>321</v>
      </c>
      <c r="E50" s="57"/>
      <c r="F50" s="57"/>
      <c r="G50" s="57"/>
      <c r="H50" s="57"/>
      <c r="I50" s="57"/>
      <c r="J50" s="57"/>
      <c r="K50" s="57"/>
    </row>
    <row r="51" spans="2:11" s="55" customFormat="1" ht="18" hidden="1" customHeight="1" outlineLevel="1" x14ac:dyDescent="0.25">
      <c r="B51" s="60">
        <f t="shared" si="0"/>
        <v>72000</v>
      </c>
      <c r="C51" s="61" t="s">
        <v>34</v>
      </c>
      <c r="E51" s="57"/>
      <c r="F51" s="57"/>
      <c r="G51" s="57"/>
      <c r="H51" s="57"/>
      <c r="I51" s="57"/>
      <c r="J51" s="57"/>
      <c r="K51" s="57"/>
    </row>
    <row r="52" spans="2:11" s="55" customFormat="1" ht="18" hidden="1" customHeight="1" outlineLevel="1" x14ac:dyDescent="0.25">
      <c r="B52" s="60">
        <f t="shared" si="0"/>
        <v>73500</v>
      </c>
      <c r="C52" s="61" t="s">
        <v>321</v>
      </c>
      <c r="E52" s="57"/>
      <c r="F52" s="57"/>
      <c r="G52" s="57"/>
      <c r="H52" s="57"/>
      <c r="I52" s="57"/>
      <c r="J52" s="57"/>
      <c r="K52" s="57"/>
    </row>
    <row r="53" spans="2:11" s="55" customFormat="1" ht="18" hidden="1" customHeight="1" outlineLevel="1" x14ac:dyDescent="0.25">
      <c r="B53" s="60">
        <f t="shared" si="0"/>
        <v>75000</v>
      </c>
      <c r="C53" s="61" t="s">
        <v>34</v>
      </c>
      <c r="E53" s="57"/>
      <c r="F53" s="57"/>
      <c r="G53" s="57"/>
      <c r="H53" s="57"/>
      <c r="I53" s="57"/>
      <c r="J53" s="57"/>
      <c r="K53" s="57"/>
    </row>
    <row r="54" spans="2:11" s="55" customFormat="1" ht="18" hidden="1" customHeight="1" outlineLevel="1" x14ac:dyDescent="0.25">
      <c r="B54" s="60">
        <f t="shared" si="0"/>
        <v>76500</v>
      </c>
      <c r="C54" s="61" t="s">
        <v>321</v>
      </c>
      <c r="E54" s="57"/>
      <c r="F54" s="57"/>
      <c r="G54" s="57"/>
      <c r="H54" s="57"/>
      <c r="I54" s="57"/>
      <c r="J54" s="57"/>
      <c r="K54" s="57"/>
    </row>
    <row r="55" spans="2:11" s="55" customFormat="1" ht="18" hidden="1" customHeight="1" outlineLevel="1" x14ac:dyDescent="0.25">
      <c r="B55" s="60">
        <f t="shared" si="0"/>
        <v>78000</v>
      </c>
      <c r="C55" s="61" t="s">
        <v>34</v>
      </c>
      <c r="E55" s="57"/>
      <c r="F55" s="57"/>
      <c r="G55" s="57"/>
      <c r="H55" s="57"/>
      <c r="I55" s="57"/>
      <c r="J55" s="57"/>
      <c r="K55" s="57"/>
    </row>
    <row r="56" spans="2:11" s="55" customFormat="1" ht="18" hidden="1" customHeight="1" outlineLevel="1" x14ac:dyDescent="0.25">
      <c r="B56" s="60">
        <f t="shared" si="0"/>
        <v>79500</v>
      </c>
      <c r="C56" s="61" t="s">
        <v>321</v>
      </c>
      <c r="E56" s="57"/>
      <c r="F56" s="57"/>
      <c r="G56" s="57"/>
      <c r="H56" s="57"/>
      <c r="I56" s="57"/>
      <c r="J56" s="57"/>
      <c r="K56" s="57"/>
    </row>
    <row r="57" spans="2:11" s="55" customFormat="1" ht="18" hidden="1" customHeight="1" outlineLevel="1" x14ac:dyDescent="0.25">
      <c r="B57" s="60">
        <f t="shared" si="0"/>
        <v>81000</v>
      </c>
      <c r="C57" s="61" t="s">
        <v>34</v>
      </c>
      <c r="E57" s="57"/>
      <c r="F57" s="57"/>
      <c r="G57" s="57"/>
      <c r="H57" s="57"/>
      <c r="I57" s="57"/>
      <c r="J57" s="57"/>
      <c r="K57" s="57"/>
    </row>
    <row r="58" spans="2:11" s="55" customFormat="1" ht="18" hidden="1" customHeight="1" outlineLevel="1" x14ac:dyDescent="0.25">
      <c r="B58" s="60">
        <f t="shared" si="0"/>
        <v>82500</v>
      </c>
      <c r="C58" s="61" t="s">
        <v>321</v>
      </c>
      <c r="E58" s="57"/>
      <c r="F58" s="57"/>
      <c r="G58" s="57"/>
      <c r="H58" s="57"/>
      <c r="I58" s="57"/>
      <c r="J58" s="57"/>
      <c r="K58" s="57"/>
    </row>
    <row r="59" spans="2:11" s="55" customFormat="1" ht="18" hidden="1" customHeight="1" outlineLevel="1" x14ac:dyDescent="0.25">
      <c r="B59" s="60">
        <f t="shared" si="0"/>
        <v>84000</v>
      </c>
      <c r="C59" s="61" t="s">
        <v>34</v>
      </c>
      <c r="E59" s="57"/>
      <c r="F59" s="57"/>
      <c r="G59" s="57"/>
      <c r="H59" s="57"/>
      <c r="I59" s="57"/>
      <c r="J59" s="57"/>
      <c r="K59" s="57"/>
    </row>
    <row r="60" spans="2:11" s="55" customFormat="1" ht="18" hidden="1" customHeight="1" outlineLevel="1" x14ac:dyDescent="0.25">
      <c r="B60" s="60">
        <f t="shared" si="0"/>
        <v>85500</v>
      </c>
      <c r="C60" s="61" t="s">
        <v>321</v>
      </c>
      <c r="E60" s="57"/>
      <c r="F60" s="57"/>
      <c r="G60" s="57"/>
      <c r="H60" s="57"/>
      <c r="I60" s="57"/>
      <c r="J60" s="57"/>
      <c r="K60" s="57"/>
    </row>
    <row r="61" spans="2:11" s="55" customFormat="1" ht="18" hidden="1" customHeight="1" outlineLevel="1" x14ac:dyDescent="0.25">
      <c r="B61" s="60">
        <f t="shared" si="0"/>
        <v>87000</v>
      </c>
      <c r="C61" s="61" t="s">
        <v>34</v>
      </c>
      <c r="E61" s="57"/>
      <c r="F61" s="57"/>
      <c r="G61" s="57"/>
      <c r="H61" s="57"/>
      <c r="I61" s="57"/>
      <c r="J61" s="57"/>
      <c r="K61" s="57"/>
    </row>
    <row r="62" spans="2:11" s="55" customFormat="1" ht="18" hidden="1" customHeight="1" outlineLevel="1" x14ac:dyDescent="0.25">
      <c r="B62" s="60">
        <f t="shared" si="0"/>
        <v>88500</v>
      </c>
      <c r="C62" s="61" t="s">
        <v>321</v>
      </c>
      <c r="E62" s="57"/>
      <c r="F62" s="57"/>
      <c r="G62" s="57"/>
      <c r="H62" s="57"/>
      <c r="I62" s="57"/>
      <c r="J62" s="57"/>
      <c r="K62" s="57"/>
    </row>
    <row r="63" spans="2:11" s="55" customFormat="1" ht="18" hidden="1" customHeight="1" outlineLevel="1" x14ac:dyDescent="0.25">
      <c r="B63" s="60">
        <f t="shared" si="0"/>
        <v>90000</v>
      </c>
      <c r="C63" s="61" t="s">
        <v>41</v>
      </c>
      <c r="E63" s="57"/>
      <c r="F63" s="57"/>
      <c r="G63" s="57"/>
      <c r="H63" s="57"/>
      <c r="I63" s="57"/>
      <c r="J63" s="57"/>
      <c r="K63" s="57"/>
    </row>
    <row r="64" spans="2:11" s="55" customFormat="1" ht="18" hidden="1" customHeight="1" outlineLevel="1" x14ac:dyDescent="0.25">
      <c r="B64" s="60">
        <f t="shared" si="0"/>
        <v>91500</v>
      </c>
      <c r="C64" s="61" t="s">
        <v>321</v>
      </c>
      <c r="E64" s="57"/>
      <c r="F64" s="57"/>
      <c r="G64" s="57"/>
      <c r="H64" s="57"/>
      <c r="I64" s="57"/>
      <c r="J64" s="57"/>
      <c r="K64" s="57"/>
    </row>
    <row r="65" spans="2:11" s="55" customFormat="1" ht="18" hidden="1" customHeight="1" outlineLevel="1" x14ac:dyDescent="0.25">
      <c r="B65" s="60">
        <f t="shared" si="0"/>
        <v>93000</v>
      </c>
      <c r="C65" s="61" t="s">
        <v>34</v>
      </c>
      <c r="E65" s="57"/>
      <c r="F65" s="57"/>
      <c r="G65" s="57"/>
      <c r="H65" s="57"/>
      <c r="I65" s="57"/>
      <c r="J65" s="57"/>
      <c r="K65" s="57"/>
    </row>
    <row r="66" spans="2:11" s="55" customFormat="1" ht="18" hidden="1" customHeight="1" outlineLevel="1" x14ac:dyDescent="0.25">
      <c r="B66" s="60">
        <f t="shared" si="0"/>
        <v>94500</v>
      </c>
      <c r="C66" s="61" t="s">
        <v>321</v>
      </c>
      <c r="E66" s="57"/>
      <c r="F66" s="57"/>
      <c r="G66" s="57"/>
      <c r="H66" s="57"/>
      <c r="I66" s="57"/>
      <c r="J66" s="57"/>
      <c r="K66" s="57"/>
    </row>
    <row r="67" spans="2:11" s="55" customFormat="1" ht="18" hidden="1" customHeight="1" outlineLevel="1" x14ac:dyDescent="0.25">
      <c r="B67" s="60">
        <f t="shared" si="0"/>
        <v>96000</v>
      </c>
      <c r="C67" s="61" t="s">
        <v>34</v>
      </c>
      <c r="E67" s="57"/>
      <c r="F67" s="57"/>
      <c r="G67" s="57"/>
      <c r="H67" s="57"/>
      <c r="I67" s="57"/>
      <c r="J67" s="57"/>
      <c r="K67" s="57"/>
    </row>
    <row r="68" spans="2:11" s="55" customFormat="1" ht="18" hidden="1" customHeight="1" outlineLevel="1" x14ac:dyDescent="0.25">
      <c r="B68" s="60">
        <f>1500+B67</f>
        <v>97500</v>
      </c>
      <c r="C68" s="61" t="s">
        <v>321</v>
      </c>
      <c r="E68" s="57"/>
      <c r="F68" s="57"/>
      <c r="G68" s="57"/>
      <c r="H68" s="57"/>
      <c r="I68" s="57"/>
      <c r="J68" s="57"/>
      <c r="K68" s="57"/>
    </row>
    <row r="69" spans="2:11" s="55" customFormat="1" ht="18" hidden="1" customHeight="1" outlineLevel="1" x14ac:dyDescent="0.25">
      <c r="B69" s="60">
        <f>1500+B68</f>
        <v>99000</v>
      </c>
      <c r="C69" s="61" t="s">
        <v>34</v>
      </c>
      <c r="E69" s="57"/>
      <c r="F69" s="57"/>
      <c r="G69" s="57"/>
      <c r="H69" s="57"/>
      <c r="I69" s="57"/>
      <c r="J69" s="57"/>
      <c r="K69" s="57"/>
    </row>
    <row r="70" spans="2:11" s="55" customFormat="1" ht="18" hidden="1" customHeight="1" outlineLevel="1" thickBot="1" x14ac:dyDescent="0.3">
      <c r="B70" s="62">
        <v>100000</v>
      </c>
      <c r="C70" s="63" t="s">
        <v>321</v>
      </c>
      <c r="E70" s="57"/>
      <c r="F70" s="57"/>
      <c r="G70" s="57"/>
      <c r="H70" s="57"/>
      <c r="I70" s="57"/>
      <c r="J70" s="57"/>
      <c r="K70" s="57"/>
    </row>
    <row r="71" spans="2:11" s="55" customFormat="1" ht="18" customHeight="1" collapsed="1" x14ac:dyDescent="0.25">
      <c r="B71" s="56"/>
      <c r="C71" s="57"/>
      <c r="E71" s="57"/>
      <c r="F71" s="57"/>
      <c r="G71" s="57"/>
      <c r="H71" s="57"/>
      <c r="I71" s="57"/>
      <c r="J71" s="57"/>
      <c r="K71" s="57"/>
    </row>
    <row r="72" spans="2:11" s="55" customFormat="1" x14ac:dyDescent="0.25">
      <c r="B72" s="64" t="s">
        <v>258</v>
      </c>
      <c r="C72" s="65"/>
      <c r="E72" s="57"/>
      <c r="F72" s="57"/>
      <c r="G72" s="57"/>
      <c r="H72" s="57"/>
      <c r="I72" s="57"/>
      <c r="J72" s="57"/>
      <c r="K72" s="57"/>
    </row>
    <row r="73" spans="2:11" s="55" customFormat="1" hidden="1" outlineLevel="1" x14ac:dyDescent="0.25">
      <c r="B73" s="66">
        <v>25000</v>
      </c>
      <c r="C73" s="72" t="s">
        <v>41</v>
      </c>
      <c r="E73" s="57"/>
      <c r="F73" s="57"/>
      <c r="G73" s="57"/>
      <c r="H73" s="57"/>
      <c r="I73" s="57"/>
      <c r="J73" s="57"/>
      <c r="K73" s="57"/>
    </row>
    <row r="74" spans="2:11" s="55" customFormat="1" hidden="1" outlineLevel="1" x14ac:dyDescent="0.25">
      <c r="B74" s="67">
        <f t="shared" ref="B74:B93" si="1">1500+B73</f>
        <v>26500</v>
      </c>
      <c r="C74" s="73" t="s">
        <v>321</v>
      </c>
      <c r="E74" s="57"/>
      <c r="F74" s="57"/>
      <c r="G74" s="57"/>
      <c r="H74" s="57"/>
      <c r="I74" s="57"/>
      <c r="J74" s="57"/>
      <c r="K74" s="57"/>
    </row>
    <row r="75" spans="2:11" s="55" customFormat="1" hidden="1" outlineLevel="1" x14ac:dyDescent="0.25">
      <c r="B75" s="67">
        <f t="shared" si="1"/>
        <v>28000</v>
      </c>
      <c r="C75" s="73" t="s">
        <v>34</v>
      </c>
      <c r="E75" s="57"/>
      <c r="F75" s="57"/>
      <c r="G75" s="57"/>
      <c r="H75" s="57"/>
      <c r="I75" s="57"/>
      <c r="J75" s="57"/>
      <c r="K75" s="57"/>
    </row>
    <row r="76" spans="2:11" s="55" customFormat="1" hidden="1" outlineLevel="1" x14ac:dyDescent="0.25">
      <c r="B76" s="67">
        <f t="shared" si="1"/>
        <v>29500</v>
      </c>
      <c r="C76" s="73" t="s">
        <v>321</v>
      </c>
      <c r="E76" s="57"/>
      <c r="F76" s="57"/>
      <c r="G76" s="57"/>
      <c r="H76" s="57"/>
      <c r="I76" s="57"/>
      <c r="J76" s="57"/>
      <c r="K76" s="57"/>
    </row>
    <row r="77" spans="2:11" s="55" customFormat="1" hidden="1" outlineLevel="1" x14ac:dyDescent="0.25">
      <c r="B77" s="67">
        <f t="shared" si="1"/>
        <v>31000</v>
      </c>
      <c r="C77" s="73" t="s">
        <v>34</v>
      </c>
      <c r="E77" s="57"/>
      <c r="F77" s="57"/>
      <c r="G77" s="57"/>
      <c r="H77" s="57"/>
      <c r="I77" s="57"/>
      <c r="J77" s="57"/>
      <c r="K77" s="57"/>
    </row>
    <row r="78" spans="2:11" s="55" customFormat="1" hidden="1" outlineLevel="1" x14ac:dyDescent="0.25">
      <c r="B78" s="67">
        <f t="shared" si="1"/>
        <v>32500</v>
      </c>
      <c r="C78" s="73" t="s">
        <v>321</v>
      </c>
      <c r="E78" s="57"/>
      <c r="F78" s="57"/>
      <c r="G78" s="57"/>
      <c r="H78" s="57"/>
      <c r="I78" s="57"/>
      <c r="J78" s="57"/>
      <c r="K78" s="57"/>
    </row>
    <row r="79" spans="2:11" s="55" customFormat="1" hidden="1" outlineLevel="1" x14ac:dyDescent="0.25">
      <c r="B79" s="67">
        <f t="shared" si="1"/>
        <v>34000</v>
      </c>
      <c r="C79" s="73" t="s">
        <v>34</v>
      </c>
      <c r="E79" s="57"/>
      <c r="F79" s="57"/>
      <c r="G79" s="57"/>
      <c r="H79" s="57"/>
      <c r="I79" s="57"/>
      <c r="J79" s="57"/>
      <c r="K79" s="57"/>
    </row>
    <row r="80" spans="2:11" s="55" customFormat="1" hidden="1" outlineLevel="1" x14ac:dyDescent="0.25">
      <c r="B80" s="67">
        <f t="shared" si="1"/>
        <v>35500</v>
      </c>
      <c r="C80" s="73" t="s">
        <v>321</v>
      </c>
      <c r="E80" s="57"/>
      <c r="F80" s="57"/>
      <c r="G80" s="57"/>
      <c r="H80" s="57"/>
      <c r="I80" s="57"/>
      <c r="J80" s="57"/>
      <c r="K80" s="57"/>
    </row>
    <row r="81" spans="2:11" s="55" customFormat="1" hidden="1" outlineLevel="1" x14ac:dyDescent="0.25">
      <c r="B81" s="67">
        <f t="shared" si="1"/>
        <v>37000</v>
      </c>
      <c r="C81" s="73" t="s">
        <v>34</v>
      </c>
      <c r="E81" s="57"/>
      <c r="F81" s="57"/>
      <c r="G81" s="57"/>
      <c r="H81" s="57"/>
      <c r="I81" s="57"/>
      <c r="J81" s="57"/>
      <c r="K81" s="57"/>
    </row>
    <row r="82" spans="2:11" s="55" customFormat="1" hidden="1" outlineLevel="1" x14ac:dyDescent="0.25">
      <c r="B82" s="67">
        <f t="shared" si="1"/>
        <v>38500</v>
      </c>
      <c r="C82" s="73" t="s">
        <v>321</v>
      </c>
      <c r="E82" s="57"/>
      <c r="F82" s="57"/>
      <c r="G82" s="57"/>
      <c r="H82" s="57"/>
      <c r="I82" s="57"/>
      <c r="J82" s="57"/>
      <c r="K82" s="57"/>
    </row>
    <row r="83" spans="2:11" s="55" customFormat="1" hidden="1" outlineLevel="1" x14ac:dyDescent="0.25">
      <c r="B83" s="67">
        <f t="shared" si="1"/>
        <v>40000</v>
      </c>
      <c r="C83" s="73" t="s">
        <v>34</v>
      </c>
      <c r="E83" s="57"/>
      <c r="F83" s="57"/>
      <c r="G83" s="57"/>
      <c r="H83" s="57"/>
      <c r="I83" s="57"/>
      <c r="J83" s="57"/>
      <c r="K83" s="57"/>
    </row>
    <row r="84" spans="2:11" s="55" customFormat="1" hidden="1" outlineLevel="1" x14ac:dyDescent="0.25">
      <c r="B84" s="67">
        <f t="shared" si="1"/>
        <v>41500</v>
      </c>
      <c r="C84" s="73" t="s">
        <v>321</v>
      </c>
      <c r="E84" s="57"/>
      <c r="F84" s="57"/>
      <c r="G84" s="57"/>
      <c r="H84" s="57"/>
      <c r="I84" s="57"/>
      <c r="J84" s="57"/>
      <c r="K84" s="57"/>
    </row>
    <row r="85" spans="2:11" s="55" customFormat="1" hidden="1" outlineLevel="1" x14ac:dyDescent="0.25">
      <c r="B85" s="67">
        <f t="shared" si="1"/>
        <v>43000</v>
      </c>
      <c r="C85" s="73" t="s">
        <v>34</v>
      </c>
      <c r="E85" s="57"/>
      <c r="F85" s="57"/>
      <c r="G85" s="57"/>
      <c r="H85" s="57"/>
      <c r="I85" s="57"/>
      <c r="J85" s="57"/>
      <c r="K85" s="57"/>
    </row>
    <row r="86" spans="2:11" s="55" customFormat="1" hidden="1" outlineLevel="1" x14ac:dyDescent="0.25">
      <c r="B86" s="67">
        <f t="shared" si="1"/>
        <v>44500</v>
      </c>
      <c r="C86" s="73" t="s">
        <v>321</v>
      </c>
      <c r="E86" s="57"/>
      <c r="F86" s="57"/>
      <c r="G86" s="57"/>
      <c r="H86" s="57"/>
      <c r="I86" s="57"/>
      <c r="J86" s="57"/>
      <c r="K86" s="57"/>
    </row>
    <row r="87" spans="2:11" s="55" customFormat="1" hidden="1" outlineLevel="1" x14ac:dyDescent="0.25">
      <c r="B87" s="67">
        <f t="shared" si="1"/>
        <v>46000</v>
      </c>
      <c r="C87" s="73" t="s">
        <v>34</v>
      </c>
      <c r="E87" s="57"/>
      <c r="F87" s="57"/>
      <c r="G87" s="57"/>
      <c r="H87" s="57"/>
      <c r="I87" s="57"/>
      <c r="J87" s="57"/>
      <c r="K87" s="57"/>
    </row>
    <row r="88" spans="2:11" s="55" customFormat="1" hidden="1" outlineLevel="1" x14ac:dyDescent="0.25">
      <c r="B88" s="67">
        <f t="shared" si="1"/>
        <v>47500</v>
      </c>
      <c r="C88" s="73" t="s">
        <v>321</v>
      </c>
      <c r="E88" s="57"/>
      <c r="F88" s="57"/>
      <c r="G88" s="57"/>
      <c r="H88" s="57"/>
      <c r="I88" s="57"/>
      <c r="J88" s="57"/>
      <c r="K88" s="57"/>
    </row>
    <row r="89" spans="2:11" s="55" customFormat="1" hidden="1" outlineLevel="1" x14ac:dyDescent="0.25">
      <c r="B89" s="67">
        <f t="shared" si="1"/>
        <v>49000</v>
      </c>
      <c r="C89" s="73" t="s">
        <v>34</v>
      </c>
      <c r="E89" s="57"/>
      <c r="F89" s="57"/>
      <c r="G89" s="57"/>
      <c r="H89" s="57"/>
      <c r="I89" s="57"/>
      <c r="J89" s="57"/>
      <c r="K89" s="57"/>
    </row>
    <row r="90" spans="2:11" s="55" customFormat="1" hidden="1" outlineLevel="1" x14ac:dyDescent="0.25">
      <c r="B90" s="67">
        <f t="shared" si="1"/>
        <v>50500</v>
      </c>
      <c r="C90" s="73" t="s">
        <v>321</v>
      </c>
      <c r="E90" s="57"/>
      <c r="F90" s="57"/>
      <c r="G90" s="57"/>
      <c r="H90" s="57"/>
      <c r="I90" s="57"/>
      <c r="J90" s="57"/>
      <c r="K90" s="57"/>
    </row>
    <row r="91" spans="2:11" s="55" customFormat="1" hidden="1" outlineLevel="1" x14ac:dyDescent="0.25">
      <c r="B91" s="67">
        <f t="shared" si="1"/>
        <v>52000</v>
      </c>
      <c r="C91" s="73" t="s">
        <v>34</v>
      </c>
      <c r="E91" s="57"/>
      <c r="F91" s="57"/>
      <c r="G91" s="57"/>
      <c r="H91" s="57"/>
      <c r="I91" s="57"/>
      <c r="J91" s="57"/>
      <c r="K91" s="57"/>
    </row>
    <row r="92" spans="2:11" s="55" customFormat="1" hidden="1" outlineLevel="1" x14ac:dyDescent="0.25">
      <c r="B92" s="67">
        <f t="shared" si="1"/>
        <v>53500</v>
      </c>
      <c r="C92" s="73" t="s">
        <v>321</v>
      </c>
      <c r="E92" s="57"/>
      <c r="F92" s="57"/>
      <c r="G92" s="57"/>
      <c r="H92" s="57"/>
      <c r="I92" s="57"/>
      <c r="J92" s="57"/>
      <c r="K92" s="57"/>
    </row>
    <row r="93" spans="2:11" s="55" customFormat="1" hidden="1" outlineLevel="1" x14ac:dyDescent="0.25">
      <c r="B93" s="67">
        <f t="shared" si="1"/>
        <v>55000</v>
      </c>
      <c r="C93" s="73" t="s">
        <v>41</v>
      </c>
      <c r="E93" s="57"/>
      <c r="F93" s="57"/>
      <c r="G93" s="57"/>
      <c r="H93" s="57"/>
      <c r="I93" s="57"/>
      <c r="J93" s="57"/>
      <c r="K93" s="57"/>
    </row>
    <row r="94" spans="2:11" s="55" customFormat="1" hidden="1" outlineLevel="1" x14ac:dyDescent="0.25">
      <c r="B94" s="67">
        <f>1500+B93</f>
        <v>56500</v>
      </c>
      <c r="C94" s="73" t="s">
        <v>321</v>
      </c>
      <c r="E94" s="57"/>
      <c r="F94" s="57"/>
      <c r="G94" s="57"/>
      <c r="H94" s="57"/>
      <c r="I94" s="57"/>
      <c r="J94" s="57"/>
      <c r="K94" s="57"/>
    </row>
    <row r="95" spans="2:11" s="55" customFormat="1" hidden="1" outlineLevel="1" x14ac:dyDescent="0.25">
      <c r="B95" s="67">
        <f t="shared" ref="B95:B113" si="2">1500+B94</f>
        <v>58000</v>
      </c>
      <c r="C95" s="73" t="s">
        <v>34</v>
      </c>
      <c r="E95" s="57"/>
      <c r="F95" s="57"/>
      <c r="G95" s="57"/>
      <c r="H95" s="57"/>
      <c r="I95" s="57"/>
      <c r="J95" s="57"/>
      <c r="K95" s="57"/>
    </row>
    <row r="96" spans="2:11" s="55" customFormat="1" hidden="1" outlineLevel="1" x14ac:dyDescent="0.25">
      <c r="B96" s="67">
        <f t="shared" si="2"/>
        <v>59500</v>
      </c>
      <c r="C96" s="73" t="s">
        <v>321</v>
      </c>
      <c r="E96" s="57"/>
      <c r="F96" s="57"/>
      <c r="G96" s="57"/>
      <c r="H96" s="57"/>
      <c r="I96" s="57"/>
      <c r="J96" s="57"/>
      <c r="K96" s="57"/>
    </row>
    <row r="97" spans="2:11" s="55" customFormat="1" hidden="1" outlineLevel="1" x14ac:dyDescent="0.25">
      <c r="B97" s="67">
        <f t="shared" si="2"/>
        <v>61000</v>
      </c>
      <c r="C97" s="73" t="s">
        <v>34</v>
      </c>
      <c r="E97" s="57"/>
      <c r="F97" s="57"/>
      <c r="G97" s="57"/>
      <c r="H97" s="57"/>
      <c r="I97" s="57"/>
      <c r="J97" s="57"/>
      <c r="K97" s="57"/>
    </row>
    <row r="98" spans="2:11" s="55" customFormat="1" hidden="1" outlineLevel="1" x14ac:dyDescent="0.25">
      <c r="B98" s="67">
        <f t="shared" si="2"/>
        <v>62500</v>
      </c>
      <c r="C98" s="73" t="s">
        <v>321</v>
      </c>
      <c r="E98" s="57"/>
      <c r="F98" s="57"/>
      <c r="G98" s="57"/>
      <c r="H98" s="57"/>
      <c r="I98" s="57"/>
      <c r="J98" s="57"/>
      <c r="K98" s="57"/>
    </row>
    <row r="99" spans="2:11" s="55" customFormat="1" hidden="1" outlineLevel="1" x14ac:dyDescent="0.25">
      <c r="B99" s="67">
        <f t="shared" si="2"/>
        <v>64000</v>
      </c>
      <c r="C99" s="73" t="s">
        <v>34</v>
      </c>
      <c r="E99" s="57"/>
      <c r="F99" s="57"/>
      <c r="G99" s="57"/>
      <c r="H99" s="57"/>
      <c r="I99" s="57"/>
      <c r="J99" s="57"/>
      <c r="K99" s="57"/>
    </row>
    <row r="100" spans="2:11" s="55" customFormat="1" hidden="1" outlineLevel="1" x14ac:dyDescent="0.25">
      <c r="B100" s="67">
        <f t="shared" si="2"/>
        <v>65500</v>
      </c>
      <c r="C100" s="73" t="s">
        <v>321</v>
      </c>
      <c r="E100" s="57"/>
      <c r="F100" s="57"/>
      <c r="G100" s="57"/>
      <c r="H100" s="57"/>
      <c r="I100" s="57"/>
      <c r="J100" s="57"/>
      <c r="K100" s="57"/>
    </row>
    <row r="101" spans="2:11" s="55" customFormat="1" hidden="1" outlineLevel="1" x14ac:dyDescent="0.25">
      <c r="B101" s="67">
        <f t="shared" si="2"/>
        <v>67000</v>
      </c>
      <c r="C101" s="73" t="s">
        <v>34</v>
      </c>
      <c r="E101" s="57"/>
      <c r="F101" s="57"/>
      <c r="G101" s="57"/>
      <c r="H101" s="57"/>
      <c r="I101" s="57"/>
      <c r="J101" s="57"/>
      <c r="K101" s="57"/>
    </row>
    <row r="102" spans="2:11" s="55" customFormat="1" hidden="1" outlineLevel="1" x14ac:dyDescent="0.25">
      <c r="B102" s="67">
        <f t="shared" si="2"/>
        <v>68500</v>
      </c>
      <c r="C102" s="73" t="s">
        <v>321</v>
      </c>
      <c r="E102" s="57"/>
      <c r="F102" s="57"/>
      <c r="G102" s="57"/>
      <c r="H102" s="57"/>
      <c r="I102" s="57"/>
      <c r="J102" s="57"/>
      <c r="K102" s="57"/>
    </row>
    <row r="103" spans="2:11" s="55" customFormat="1" hidden="1" outlineLevel="1" x14ac:dyDescent="0.25">
      <c r="B103" s="67">
        <f t="shared" si="2"/>
        <v>70000</v>
      </c>
      <c r="C103" s="73" t="s">
        <v>34</v>
      </c>
      <c r="E103" s="57"/>
      <c r="F103" s="57"/>
      <c r="G103" s="57"/>
      <c r="H103" s="57"/>
      <c r="I103" s="57"/>
      <c r="J103" s="57"/>
      <c r="K103" s="57"/>
    </row>
    <row r="104" spans="2:11" s="55" customFormat="1" hidden="1" outlineLevel="1" x14ac:dyDescent="0.25">
      <c r="B104" s="67">
        <f t="shared" si="2"/>
        <v>71500</v>
      </c>
      <c r="C104" s="73" t="s">
        <v>321</v>
      </c>
      <c r="E104" s="57"/>
      <c r="F104" s="57"/>
      <c r="G104" s="57"/>
      <c r="H104" s="57"/>
      <c r="I104" s="57"/>
      <c r="J104" s="57"/>
      <c r="K104" s="57"/>
    </row>
    <row r="105" spans="2:11" s="55" customFormat="1" hidden="1" outlineLevel="1" x14ac:dyDescent="0.25">
      <c r="B105" s="67">
        <f t="shared" si="2"/>
        <v>73000</v>
      </c>
      <c r="C105" s="73" t="s">
        <v>34</v>
      </c>
      <c r="E105" s="57"/>
      <c r="F105" s="57"/>
      <c r="G105" s="57"/>
      <c r="H105" s="57"/>
      <c r="I105" s="57"/>
      <c r="J105" s="57"/>
      <c r="K105" s="57"/>
    </row>
    <row r="106" spans="2:11" s="55" customFormat="1" hidden="1" outlineLevel="1" x14ac:dyDescent="0.25">
      <c r="B106" s="67">
        <f t="shared" si="2"/>
        <v>74500</v>
      </c>
      <c r="C106" s="73" t="s">
        <v>321</v>
      </c>
      <c r="E106" s="57"/>
      <c r="F106" s="57"/>
      <c r="G106" s="57"/>
      <c r="H106" s="57"/>
      <c r="I106" s="57"/>
      <c r="J106" s="57"/>
      <c r="K106" s="57"/>
    </row>
    <row r="107" spans="2:11" s="55" customFormat="1" hidden="1" outlineLevel="1" x14ac:dyDescent="0.25">
      <c r="B107" s="67">
        <f t="shared" si="2"/>
        <v>76000</v>
      </c>
      <c r="C107" s="73" t="s">
        <v>34</v>
      </c>
      <c r="E107" s="57"/>
      <c r="F107" s="57"/>
      <c r="G107" s="57"/>
      <c r="H107" s="57"/>
      <c r="I107" s="57"/>
      <c r="J107" s="57"/>
      <c r="K107" s="57"/>
    </row>
    <row r="108" spans="2:11" s="55" customFormat="1" hidden="1" outlineLevel="1" x14ac:dyDescent="0.25">
      <c r="B108" s="67">
        <f t="shared" si="2"/>
        <v>77500</v>
      </c>
      <c r="C108" s="73" t="s">
        <v>321</v>
      </c>
      <c r="E108" s="57"/>
      <c r="F108" s="57"/>
      <c r="G108" s="57"/>
      <c r="H108" s="57"/>
      <c r="I108" s="57"/>
      <c r="J108" s="57"/>
      <c r="K108" s="57"/>
    </row>
    <row r="109" spans="2:11" s="55" customFormat="1" hidden="1" outlineLevel="1" x14ac:dyDescent="0.25">
      <c r="B109" s="67">
        <f t="shared" si="2"/>
        <v>79000</v>
      </c>
      <c r="C109" s="73" t="s">
        <v>34</v>
      </c>
      <c r="E109" s="57"/>
      <c r="F109" s="57"/>
      <c r="G109" s="57"/>
      <c r="H109" s="57"/>
      <c r="I109" s="57"/>
      <c r="J109" s="57"/>
      <c r="K109" s="57"/>
    </row>
    <row r="110" spans="2:11" s="55" customFormat="1" hidden="1" outlineLevel="1" x14ac:dyDescent="0.25">
      <c r="B110" s="67">
        <f t="shared" si="2"/>
        <v>80500</v>
      </c>
      <c r="C110" s="73" t="s">
        <v>321</v>
      </c>
      <c r="E110" s="57"/>
      <c r="F110" s="57"/>
      <c r="G110" s="57"/>
      <c r="H110" s="57"/>
      <c r="I110" s="57"/>
      <c r="J110" s="57"/>
      <c r="K110" s="57"/>
    </row>
    <row r="111" spans="2:11" s="55" customFormat="1" hidden="1" outlineLevel="1" x14ac:dyDescent="0.25">
      <c r="B111" s="67">
        <f t="shared" si="2"/>
        <v>82000</v>
      </c>
      <c r="C111" s="73" t="s">
        <v>34</v>
      </c>
      <c r="E111" s="57"/>
      <c r="F111" s="57"/>
      <c r="G111" s="57"/>
      <c r="H111" s="57"/>
      <c r="I111" s="57"/>
      <c r="J111" s="57"/>
      <c r="K111" s="57"/>
    </row>
    <row r="112" spans="2:11" s="55" customFormat="1" hidden="1" outlineLevel="1" x14ac:dyDescent="0.25">
      <c r="B112" s="67">
        <f t="shared" si="2"/>
        <v>83500</v>
      </c>
      <c r="C112" s="73" t="s">
        <v>321</v>
      </c>
      <c r="E112" s="57"/>
      <c r="F112" s="57"/>
      <c r="G112" s="57"/>
      <c r="H112" s="57"/>
      <c r="I112" s="57"/>
      <c r="J112" s="57"/>
      <c r="K112" s="57"/>
    </row>
    <row r="113" spans="2:11" s="55" customFormat="1" hidden="1" outlineLevel="1" x14ac:dyDescent="0.25">
      <c r="B113" s="67">
        <f t="shared" si="2"/>
        <v>85000</v>
      </c>
      <c r="C113" s="73" t="s">
        <v>41</v>
      </c>
      <c r="E113" s="57"/>
      <c r="F113" s="57"/>
      <c r="G113" s="57"/>
      <c r="H113" s="57"/>
      <c r="I113" s="57"/>
      <c r="J113" s="57"/>
      <c r="K113" s="57"/>
    </row>
    <row r="114" spans="2:11" s="55" customFormat="1" hidden="1" outlineLevel="1" x14ac:dyDescent="0.25">
      <c r="B114" s="67">
        <f>1500+B113</f>
        <v>86500</v>
      </c>
      <c r="C114" s="73" t="s">
        <v>321</v>
      </c>
      <c r="E114" s="57"/>
      <c r="F114" s="57"/>
      <c r="G114" s="57"/>
      <c r="H114" s="57"/>
      <c r="I114" s="57"/>
      <c r="J114" s="57"/>
      <c r="K114" s="57"/>
    </row>
    <row r="115" spans="2:11" s="55" customFormat="1" hidden="1" outlineLevel="1" x14ac:dyDescent="0.25">
      <c r="B115" s="67">
        <f t="shared" ref="B115:B123" si="3">1500+B114</f>
        <v>88000</v>
      </c>
      <c r="C115" s="73" t="s">
        <v>34</v>
      </c>
      <c r="E115" s="57"/>
      <c r="F115" s="57"/>
      <c r="G115" s="57"/>
      <c r="H115" s="57"/>
      <c r="I115" s="57"/>
      <c r="J115" s="57"/>
      <c r="K115" s="57"/>
    </row>
    <row r="116" spans="2:11" s="55" customFormat="1" hidden="1" outlineLevel="1" x14ac:dyDescent="0.25">
      <c r="B116" s="67">
        <f t="shared" si="3"/>
        <v>89500</v>
      </c>
      <c r="C116" s="73" t="s">
        <v>321</v>
      </c>
      <c r="E116" s="57"/>
      <c r="F116" s="57"/>
      <c r="G116" s="57"/>
      <c r="H116" s="57"/>
      <c r="I116" s="57"/>
      <c r="J116" s="57"/>
      <c r="K116" s="57"/>
    </row>
    <row r="117" spans="2:11" s="55" customFormat="1" hidden="1" outlineLevel="1" x14ac:dyDescent="0.25">
      <c r="B117" s="67">
        <f t="shared" si="3"/>
        <v>91000</v>
      </c>
      <c r="C117" s="73" t="s">
        <v>34</v>
      </c>
      <c r="E117" s="57"/>
      <c r="F117" s="57"/>
      <c r="G117" s="57"/>
      <c r="H117" s="57"/>
      <c r="I117" s="57"/>
      <c r="J117" s="57"/>
      <c r="K117" s="57"/>
    </row>
    <row r="118" spans="2:11" s="55" customFormat="1" hidden="1" outlineLevel="1" x14ac:dyDescent="0.25">
      <c r="B118" s="67">
        <f t="shared" si="3"/>
        <v>92500</v>
      </c>
      <c r="C118" s="73" t="s">
        <v>321</v>
      </c>
      <c r="E118" s="57"/>
      <c r="F118" s="57"/>
      <c r="G118" s="57"/>
      <c r="H118" s="57"/>
      <c r="I118" s="57"/>
      <c r="J118" s="57"/>
      <c r="K118" s="57"/>
    </row>
    <row r="119" spans="2:11" s="55" customFormat="1" hidden="1" outlineLevel="1" x14ac:dyDescent="0.25">
      <c r="B119" s="67">
        <f t="shared" si="3"/>
        <v>94000</v>
      </c>
      <c r="C119" s="73" t="s">
        <v>34</v>
      </c>
      <c r="E119" s="57"/>
      <c r="F119" s="57"/>
      <c r="G119" s="57"/>
      <c r="H119" s="57"/>
      <c r="I119" s="57"/>
      <c r="J119" s="57"/>
      <c r="K119" s="57"/>
    </row>
    <row r="120" spans="2:11" s="55" customFormat="1" hidden="1" outlineLevel="1" x14ac:dyDescent="0.25">
      <c r="B120" s="67">
        <f t="shared" si="3"/>
        <v>95500</v>
      </c>
      <c r="C120" s="73" t="s">
        <v>321</v>
      </c>
      <c r="E120" s="57"/>
      <c r="F120" s="57"/>
      <c r="G120" s="57"/>
      <c r="H120" s="57"/>
      <c r="I120" s="57"/>
      <c r="J120" s="57"/>
      <c r="K120" s="57"/>
    </row>
    <row r="121" spans="2:11" s="55" customFormat="1" hidden="1" outlineLevel="1" x14ac:dyDescent="0.25">
      <c r="B121" s="67">
        <f t="shared" si="3"/>
        <v>97000</v>
      </c>
      <c r="C121" s="73" t="s">
        <v>34</v>
      </c>
      <c r="E121" s="57"/>
      <c r="F121" s="57"/>
      <c r="G121" s="57"/>
      <c r="H121" s="57"/>
      <c r="I121" s="57"/>
      <c r="J121" s="57"/>
      <c r="K121" s="57"/>
    </row>
    <row r="122" spans="2:11" s="55" customFormat="1" hidden="1" outlineLevel="1" x14ac:dyDescent="0.25">
      <c r="B122" s="67">
        <f t="shared" si="3"/>
        <v>98500</v>
      </c>
      <c r="C122" s="73" t="s">
        <v>321</v>
      </c>
      <c r="E122" s="57"/>
      <c r="F122" s="57"/>
      <c r="G122" s="57"/>
      <c r="H122" s="57"/>
      <c r="I122" s="57"/>
      <c r="J122" s="57"/>
      <c r="K122" s="57"/>
    </row>
    <row r="123" spans="2:11" s="55" customFormat="1" ht="15.75" hidden="1" outlineLevel="1" thickBot="1" x14ac:dyDescent="0.3">
      <c r="B123" s="70">
        <f t="shared" si="3"/>
        <v>100000</v>
      </c>
      <c r="C123" s="74" t="s">
        <v>41</v>
      </c>
      <c r="E123" s="57"/>
      <c r="F123" s="57"/>
      <c r="G123" s="57"/>
      <c r="H123" s="57"/>
      <c r="I123" s="57"/>
      <c r="J123" s="57"/>
      <c r="K123" s="57"/>
    </row>
    <row r="124" spans="2:11" s="55" customFormat="1" collapsed="1" x14ac:dyDescent="0.25">
      <c r="B124" s="57"/>
      <c r="E124" s="57"/>
      <c r="F124" s="57"/>
      <c r="G124" s="57"/>
      <c r="H124" s="57"/>
      <c r="I124" s="57"/>
      <c r="J124" s="57"/>
      <c r="K124" s="57"/>
    </row>
    <row r="125" spans="2:11" s="55" customFormat="1" x14ac:dyDescent="0.25">
      <c r="B125" s="65" t="s">
        <v>259</v>
      </c>
      <c r="C125" s="65"/>
      <c r="E125" s="57"/>
      <c r="F125" s="57"/>
      <c r="G125" s="57"/>
      <c r="H125" s="57"/>
      <c r="I125" s="57"/>
      <c r="J125" s="57"/>
      <c r="K125" s="57"/>
    </row>
    <row r="126" spans="2:11" s="55" customFormat="1" hidden="1" outlineLevel="1" x14ac:dyDescent="0.25">
      <c r="B126" s="75">
        <v>50000</v>
      </c>
      <c r="C126" s="72" t="s">
        <v>41</v>
      </c>
      <c r="E126" s="57"/>
      <c r="F126" s="57"/>
      <c r="G126" s="57"/>
      <c r="H126" s="57"/>
      <c r="I126" s="57"/>
      <c r="J126" s="57"/>
      <c r="K126" s="57"/>
    </row>
    <row r="127" spans="2:11" s="55" customFormat="1" hidden="1" outlineLevel="1" x14ac:dyDescent="0.25">
      <c r="B127" s="76">
        <f>1500+B126</f>
        <v>51500</v>
      </c>
      <c r="C127" s="73" t="s">
        <v>321</v>
      </c>
      <c r="E127" s="57"/>
      <c r="F127" s="57"/>
      <c r="G127" s="57"/>
      <c r="H127" s="57"/>
      <c r="I127" s="57"/>
      <c r="J127" s="57"/>
      <c r="K127" s="57"/>
    </row>
    <row r="128" spans="2:11" s="55" customFormat="1" hidden="1" outlineLevel="1" x14ac:dyDescent="0.25">
      <c r="B128" s="76">
        <f t="shared" ref="B128:B158" si="4">1500+B127</f>
        <v>53000</v>
      </c>
      <c r="C128" s="73" t="s">
        <v>34</v>
      </c>
      <c r="E128" s="57"/>
      <c r="F128" s="57"/>
      <c r="G128" s="57"/>
      <c r="H128" s="57"/>
      <c r="I128" s="57"/>
      <c r="J128" s="57"/>
      <c r="K128" s="57"/>
    </row>
    <row r="129" spans="2:11" s="55" customFormat="1" hidden="1" outlineLevel="1" x14ac:dyDescent="0.25">
      <c r="B129" s="76">
        <f t="shared" si="4"/>
        <v>54500</v>
      </c>
      <c r="C129" s="73" t="s">
        <v>321</v>
      </c>
      <c r="E129" s="57"/>
      <c r="F129" s="57"/>
      <c r="G129" s="57"/>
      <c r="H129" s="57"/>
      <c r="I129" s="57"/>
      <c r="J129" s="57"/>
      <c r="K129" s="57"/>
    </row>
    <row r="130" spans="2:11" s="55" customFormat="1" hidden="1" outlineLevel="1" x14ac:dyDescent="0.25">
      <c r="B130" s="76">
        <f t="shared" si="4"/>
        <v>56000</v>
      </c>
      <c r="C130" s="73" t="s">
        <v>34</v>
      </c>
      <c r="E130" s="57"/>
      <c r="F130" s="57"/>
      <c r="G130" s="57"/>
      <c r="H130" s="57"/>
      <c r="I130" s="57"/>
      <c r="J130" s="57"/>
      <c r="K130" s="57"/>
    </row>
    <row r="131" spans="2:11" s="55" customFormat="1" hidden="1" outlineLevel="1" x14ac:dyDescent="0.25">
      <c r="B131" s="76">
        <f t="shared" si="4"/>
        <v>57500</v>
      </c>
      <c r="C131" s="73" t="s">
        <v>321</v>
      </c>
      <c r="E131" s="57"/>
      <c r="F131" s="57"/>
      <c r="G131" s="57"/>
      <c r="H131" s="57"/>
      <c r="I131" s="57"/>
      <c r="J131" s="57"/>
      <c r="K131" s="57"/>
    </row>
    <row r="132" spans="2:11" s="55" customFormat="1" hidden="1" outlineLevel="1" x14ac:dyDescent="0.25">
      <c r="B132" s="76">
        <f t="shared" si="4"/>
        <v>59000</v>
      </c>
      <c r="C132" s="73" t="s">
        <v>34</v>
      </c>
      <c r="E132" s="57"/>
      <c r="F132" s="57"/>
      <c r="G132" s="57"/>
      <c r="H132" s="57"/>
      <c r="I132" s="57"/>
      <c r="J132" s="57"/>
      <c r="K132" s="57"/>
    </row>
    <row r="133" spans="2:11" s="55" customFormat="1" hidden="1" outlineLevel="1" x14ac:dyDescent="0.25">
      <c r="B133" s="76">
        <f t="shared" si="4"/>
        <v>60500</v>
      </c>
      <c r="C133" s="73" t="s">
        <v>321</v>
      </c>
      <c r="E133" s="57"/>
      <c r="F133" s="57"/>
      <c r="G133" s="57"/>
      <c r="H133" s="57"/>
      <c r="I133" s="57"/>
      <c r="J133" s="57"/>
      <c r="K133" s="57"/>
    </row>
    <row r="134" spans="2:11" s="55" customFormat="1" hidden="1" outlineLevel="1" x14ac:dyDescent="0.25">
      <c r="B134" s="76">
        <f t="shared" si="4"/>
        <v>62000</v>
      </c>
      <c r="C134" s="73" t="s">
        <v>34</v>
      </c>
      <c r="E134" s="57"/>
      <c r="F134" s="57"/>
      <c r="G134" s="57"/>
      <c r="H134" s="57"/>
      <c r="I134" s="57"/>
      <c r="J134" s="57"/>
      <c r="K134" s="57"/>
    </row>
    <row r="135" spans="2:11" s="55" customFormat="1" hidden="1" outlineLevel="1" x14ac:dyDescent="0.25">
      <c r="B135" s="76">
        <f t="shared" si="4"/>
        <v>63500</v>
      </c>
      <c r="C135" s="73" t="s">
        <v>321</v>
      </c>
      <c r="E135" s="57"/>
      <c r="F135" s="57"/>
      <c r="G135" s="57"/>
      <c r="H135" s="57"/>
      <c r="I135" s="57"/>
      <c r="J135" s="57"/>
      <c r="K135" s="57"/>
    </row>
    <row r="136" spans="2:11" s="55" customFormat="1" hidden="1" outlineLevel="1" x14ac:dyDescent="0.25">
      <c r="B136" s="76">
        <f t="shared" si="4"/>
        <v>65000</v>
      </c>
      <c r="C136" s="73" t="s">
        <v>34</v>
      </c>
      <c r="E136" s="57"/>
      <c r="F136" s="57"/>
      <c r="G136" s="57"/>
      <c r="H136" s="57"/>
      <c r="I136" s="57"/>
      <c r="J136" s="57"/>
      <c r="K136" s="57"/>
    </row>
    <row r="137" spans="2:11" s="55" customFormat="1" hidden="1" outlineLevel="1" x14ac:dyDescent="0.25">
      <c r="B137" s="76">
        <f t="shared" si="4"/>
        <v>66500</v>
      </c>
      <c r="C137" s="73" t="s">
        <v>321</v>
      </c>
      <c r="E137" s="57"/>
      <c r="F137" s="57"/>
      <c r="G137" s="57"/>
      <c r="H137" s="57"/>
      <c r="I137" s="57"/>
      <c r="J137" s="57"/>
      <c r="K137" s="57"/>
    </row>
    <row r="138" spans="2:11" s="55" customFormat="1" hidden="1" outlineLevel="1" x14ac:dyDescent="0.25">
      <c r="B138" s="76">
        <f t="shared" si="4"/>
        <v>68000</v>
      </c>
      <c r="C138" s="73" t="s">
        <v>34</v>
      </c>
      <c r="E138" s="57"/>
      <c r="F138" s="57"/>
      <c r="G138" s="57"/>
      <c r="H138" s="57"/>
      <c r="I138" s="57"/>
      <c r="J138" s="57"/>
      <c r="K138" s="57"/>
    </row>
    <row r="139" spans="2:11" s="55" customFormat="1" hidden="1" outlineLevel="1" x14ac:dyDescent="0.25">
      <c r="B139" s="76">
        <f t="shared" si="4"/>
        <v>69500</v>
      </c>
      <c r="C139" s="73" t="s">
        <v>321</v>
      </c>
      <c r="E139" s="57"/>
      <c r="F139" s="57"/>
      <c r="G139" s="57"/>
      <c r="H139" s="57"/>
      <c r="I139" s="57"/>
      <c r="J139" s="57"/>
      <c r="K139" s="57"/>
    </row>
    <row r="140" spans="2:11" s="55" customFormat="1" hidden="1" outlineLevel="1" x14ac:dyDescent="0.25">
      <c r="B140" s="76">
        <f t="shared" si="4"/>
        <v>71000</v>
      </c>
      <c r="C140" s="73" t="s">
        <v>34</v>
      </c>
      <c r="E140" s="57"/>
      <c r="F140" s="57"/>
      <c r="G140" s="57"/>
      <c r="H140" s="57"/>
      <c r="I140" s="57"/>
      <c r="J140" s="57"/>
      <c r="K140" s="57"/>
    </row>
    <row r="141" spans="2:11" s="55" customFormat="1" hidden="1" outlineLevel="1" x14ac:dyDescent="0.25">
      <c r="B141" s="76">
        <f t="shared" si="4"/>
        <v>72500</v>
      </c>
      <c r="C141" s="73" t="s">
        <v>321</v>
      </c>
      <c r="E141" s="57"/>
      <c r="F141" s="57"/>
      <c r="G141" s="57"/>
      <c r="H141" s="57"/>
      <c r="I141" s="57"/>
      <c r="J141" s="57"/>
      <c r="K141" s="57"/>
    </row>
    <row r="142" spans="2:11" s="55" customFormat="1" hidden="1" outlineLevel="1" x14ac:dyDescent="0.25">
      <c r="B142" s="76">
        <f t="shared" si="4"/>
        <v>74000</v>
      </c>
      <c r="C142" s="73" t="s">
        <v>34</v>
      </c>
      <c r="E142" s="57"/>
      <c r="F142" s="57"/>
      <c r="G142" s="57"/>
      <c r="H142" s="57"/>
      <c r="I142" s="57"/>
      <c r="J142" s="57"/>
      <c r="K142" s="57"/>
    </row>
    <row r="143" spans="2:11" s="55" customFormat="1" hidden="1" outlineLevel="1" x14ac:dyDescent="0.25">
      <c r="B143" s="76">
        <f t="shared" si="4"/>
        <v>75500</v>
      </c>
      <c r="C143" s="73" t="s">
        <v>321</v>
      </c>
      <c r="E143" s="57"/>
      <c r="F143" s="57"/>
      <c r="G143" s="57"/>
      <c r="H143" s="57"/>
      <c r="I143" s="57"/>
      <c r="J143" s="57"/>
      <c r="K143" s="57"/>
    </row>
    <row r="144" spans="2:11" s="55" customFormat="1" hidden="1" outlineLevel="1" x14ac:dyDescent="0.25">
      <c r="B144" s="76">
        <f t="shared" si="4"/>
        <v>77000</v>
      </c>
      <c r="C144" s="73" t="s">
        <v>34</v>
      </c>
      <c r="E144" s="57"/>
      <c r="F144" s="57"/>
      <c r="G144" s="57"/>
      <c r="H144" s="57"/>
      <c r="I144" s="57"/>
      <c r="J144" s="57"/>
      <c r="K144" s="57"/>
    </row>
    <row r="145" spans="2:11" s="55" customFormat="1" hidden="1" outlineLevel="1" x14ac:dyDescent="0.25">
      <c r="B145" s="76">
        <f t="shared" si="4"/>
        <v>78500</v>
      </c>
      <c r="C145" s="73" t="s">
        <v>321</v>
      </c>
      <c r="E145" s="57"/>
      <c r="F145" s="57"/>
      <c r="G145" s="57"/>
      <c r="H145" s="57"/>
      <c r="I145" s="57"/>
      <c r="J145" s="57"/>
      <c r="K145" s="57"/>
    </row>
    <row r="146" spans="2:11" s="55" customFormat="1" hidden="1" outlineLevel="1" x14ac:dyDescent="0.25">
      <c r="B146" s="76">
        <f t="shared" si="4"/>
        <v>80000</v>
      </c>
      <c r="C146" s="73" t="s">
        <v>41</v>
      </c>
      <c r="E146" s="57"/>
      <c r="F146" s="57"/>
      <c r="G146" s="57"/>
      <c r="H146" s="57"/>
      <c r="I146" s="57"/>
      <c r="J146" s="57"/>
      <c r="K146" s="57"/>
    </row>
    <row r="147" spans="2:11" s="55" customFormat="1" hidden="1" outlineLevel="1" x14ac:dyDescent="0.25">
      <c r="B147" s="76">
        <f t="shared" si="4"/>
        <v>81500</v>
      </c>
      <c r="C147" s="73" t="s">
        <v>321</v>
      </c>
      <c r="E147" s="57"/>
      <c r="F147" s="57"/>
      <c r="G147" s="57"/>
      <c r="H147" s="57"/>
      <c r="I147" s="57"/>
      <c r="J147" s="57"/>
      <c r="K147" s="57"/>
    </row>
    <row r="148" spans="2:11" s="55" customFormat="1" hidden="1" outlineLevel="1" x14ac:dyDescent="0.25">
      <c r="B148" s="76">
        <f t="shared" si="4"/>
        <v>83000</v>
      </c>
      <c r="C148" s="73" t="s">
        <v>34</v>
      </c>
      <c r="E148" s="57"/>
      <c r="F148" s="57"/>
      <c r="G148" s="57"/>
      <c r="H148" s="57"/>
      <c r="I148" s="57"/>
      <c r="J148" s="57"/>
      <c r="K148" s="57"/>
    </row>
    <row r="149" spans="2:11" s="55" customFormat="1" hidden="1" outlineLevel="1" x14ac:dyDescent="0.25">
      <c r="B149" s="76">
        <f t="shared" si="4"/>
        <v>84500</v>
      </c>
      <c r="C149" s="73" t="s">
        <v>321</v>
      </c>
      <c r="E149" s="57"/>
      <c r="F149" s="57"/>
      <c r="G149" s="57"/>
      <c r="H149" s="57"/>
      <c r="I149" s="57"/>
      <c r="J149" s="57"/>
      <c r="K149" s="57"/>
    </row>
    <row r="150" spans="2:11" s="55" customFormat="1" hidden="1" outlineLevel="1" x14ac:dyDescent="0.25">
      <c r="B150" s="76">
        <f t="shared" si="4"/>
        <v>86000</v>
      </c>
      <c r="C150" s="73" t="s">
        <v>34</v>
      </c>
      <c r="E150" s="57"/>
      <c r="F150" s="57"/>
      <c r="G150" s="57"/>
      <c r="H150" s="57"/>
      <c r="I150" s="57"/>
      <c r="J150" s="57"/>
      <c r="K150" s="57"/>
    </row>
    <row r="151" spans="2:11" s="55" customFormat="1" hidden="1" outlineLevel="1" x14ac:dyDescent="0.25">
      <c r="B151" s="76">
        <f t="shared" si="4"/>
        <v>87500</v>
      </c>
      <c r="C151" s="73" t="s">
        <v>321</v>
      </c>
      <c r="E151" s="57"/>
      <c r="F151" s="57"/>
      <c r="G151" s="57"/>
      <c r="H151" s="57"/>
      <c r="I151" s="57"/>
      <c r="J151" s="57"/>
      <c r="K151" s="57"/>
    </row>
    <row r="152" spans="2:11" s="55" customFormat="1" hidden="1" outlineLevel="1" x14ac:dyDescent="0.25">
      <c r="B152" s="76">
        <f t="shared" si="4"/>
        <v>89000</v>
      </c>
      <c r="C152" s="73" t="s">
        <v>34</v>
      </c>
      <c r="E152" s="57"/>
      <c r="F152" s="57"/>
      <c r="G152" s="57"/>
      <c r="H152" s="57"/>
      <c r="I152" s="57"/>
      <c r="J152" s="57"/>
      <c r="K152" s="57"/>
    </row>
    <row r="153" spans="2:11" s="55" customFormat="1" hidden="1" outlineLevel="1" x14ac:dyDescent="0.25">
      <c r="B153" s="76">
        <f t="shared" si="4"/>
        <v>90500</v>
      </c>
      <c r="C153" s="73" t="s">
        <v>321</v>
      </c>
      <c r="E153" s="57"/>
      <c r="F153" s="57"/>
      <c r="G153" s="57"/>
      <c r="H153" s="57"/>
      <c r="I153" s="57"/>
      <c r="J153" s="57"/>
      <c r="K153" s="57"/>
    </row>
    <row r="154" spans="2:11" s="55" customFormat="1" hidden="1" outlineLevel="1" x14ac:dyDescent="0.25">
      <c r="B154" s="76">
        <f t="shared" si="4"/>
        <v>92000</v>
      </c>
      <c r="C154" s="73" t="s">
        <v>34</v>
      </c>
      <c r="E154" s="57"/>
      <c r="F154" s="57"/>
      <c r="G154" s="57"/>
      <c r="H154" s="57"/>
      <c r="I154" s="57"/>
      <c r="J154" s="57"/>
      <c r="K154" s="57"/>
    </row>
    <row r="155" spans="2:11" s="55" customFormat="1" hidden="1" outlineLevel="1" x14ac:dyDescent="0.25">
      <c r="B155" s="76">
        <f t="shared" si="4"/>
        <v>93500</v>
      </c>
      <c r="C155" s="73" t="s">
        <v>321</v>
      </c>
      <c r="E155" s="57"/>
      <c r="F155" s="57"/>
      <c r="G155" s="57"/>
      <c r="H155" s="57"/>
      <c r="I155" s="57"/>
      <c r="J155" s="57"/>
      <c r="K155" s="57"/>
    </row>
    <row r="156" spans="2:11" s="55" customFormat="1" hidden="1" outlineLevel="1" x14ac:dyDescent="0.25">
      <c r="B156" s="76">
        <f t="shared" si="4"/>
        <v>95000</v>
      </c>
      <c r="C156" s="73" t="s">
        <v>34</v>
      </c>
      <c r="E156" s="57"/>
      <c r="F156" s="57"/>
      <c r="G156" s="57"/>
      <c r="H156" s="57"/>
      <c r="I156" s="57"/>
      <c r="J156" s="57"/>
      <c r="K156" s="57"/>
    </row>
    <row r="157" spans="2:11" s="55" customFormat="1" hidden="1" outlineLevel="1" x14ac:dyDescent="0.25">
      <c r="B157" s="76">
        <f t="shared" si="4"/>
        <v>96500</v>
      </c>
      <c r="C157" s="73" t="s">
        <v>321</v>
      </c>
      <c r="E157" s="57"/>
      <c r="F157" s="57"/>
      <c r="G157" s="57"/>
      <c r="H157" s="57"/>
      <c r="I157" s="57"/>
      <c r="J157" s="57"/>
      <c r="K157" s="57"/>
    </row>
    <row r="158" spans="2:11" s="55" customFormat="1" hidden="1" outlineLevel="1" x14ac:dyDescent="0.25">
      <c r="B158" s="76">
        <f t="shared" si="4"/>
        <v>98000</v>
      </c>
      <c r="C158" s="73" t="s">
        <v>34</v>
      </c>
      <c r="E158" s="57"/>
      <c r="F158" s="57"/>
      <c r="G158" s="57"/>
      <c r="H158" s="57"/>
      <c r="I158" s="57"/>
      <c r="J158" s="57"/>
      <c r="K158" s="57"/>
    </row>
    <row r="159" spans="2:11" s="55" customFormat="1" hidden="1" outlineLevel="1" x14ac:dyDescent="0.25">
      <c r="B159" s="76">
        <f t="shared" ref="B159:B166" si="5">1500+B158</f>
        <v>99500</v>
      </c>
      <c r="C159" s="73" t="s">
        <v>321</v>
      </c>
      <c r="E159" s="57"/>
      <c r="F159" s="57"/>
      <c r="G159" s="57"/>
      <c r="H159" s="57"/>
      <c r="I159" s="57"/>
      <c r="J159" s="57"/>
      <c r="K159" s="57"/>
    </row>
    <row r="160" spans="2:11" s="55" customFormat="1" hidden="1" outlineLevel="1" x14ac:dyDescent="0.25">
      <c r="B160" s="76">
        <f t="shared" si="5"/>
        <v>101000</v>
      </c>
      <c r="C160" s="73" t="s">
        <v>34</v>
      </c>
      <c r="E160" s="57"/>
      <c r="F160" s="57"/>
      <c r="G160" s="57"/>
      <c r="H160" s="57"/>
      <c r="I160" s="57"/>
      <c r="J160" s="57"/>
      <c r="K160" s="57"/>
    </row>
    <row r="161" spans="2:11" s="55" customFormat="1" hidden="1" outlineLevel="1" x14ac:dyDescent="0.25">
      <c r="B161" s="76">
        <f t="shared" si="5"/>
        <v>102500</v>
      </c>
      <c r="C161" s="73" t="s">
        <v>321</v>
      </c>
      <c r="E161" s="57"/>
      <c r="F161" s="57"/>
      <c r="G161" s="57"/>
      <c r="H161" s="57"/>
      <c r="I161" s="57"/>
      <c r="J161" s="57"/>
      <c r="K161" s="57"/>
    </row>
    <row r="162" spans="2:11" s="55" customFormat="1" hidden="1" outlineLevel="1" x14ac:dyDescent="0.25">
      <c r="B162" s="76">
        <f t="shared" si="5"/>
        <v>104000</v>
      </c>
      <c r="C162" s="73" t="s">
        <v>34</v>
      </c>
      <c r="E162" s="57"/>
      <c r="F162" s="57"/>
      <c r="G162" s="57"/>
      <c r="H162" s="57"/>
      <c r="I162" s="57"/>
      <c r="J162" s="57"/>
      <c r="K162" s="57"/>
    </row>
    <row r="163" spans="2:11" s="55" customFormat="1" hidden="1" outlineLevel="1" x14ac:dyDescent="0.25">
      <c r="B163" s="76">
        <f t="shared" si="5"/>
        <v>105500</v>
      </c>
      <c r="C163" s="73" t="s">
        <v>321</v>
      </c>
      <c r="E163" s="57"/>
      <c r="F163" s="57"/>
      <c r="G163" s="57"/>
      <c r="H163" s="57"/>
      <c r="I163" s="57"/>
      <c r="J163" s="57"/>
      <c r="K163" s="57"/>
    </row>
    <row r="164" spans="2:11" s="55" customFormat="1" hidden="1" outlineLevel="1" x14ac:dyDescent="0.25">
      <c r="B164" s="76">
        <f t="shared" si="5"/>
        <v>107000</v>
      </c>
      <c r="C164" s="73" t="s">
        <v>34</v>
      </c>
      <c r="E164" s="57"/>
      <c r="F164" s="57"/>
      <c r="G164" s="57"/>
      <c r="H164" s="57"/>
      <c r="I164" s="57"/>
      <c r="J164" s="57"/>
      <c r="K164" s="57"/>
    </row>
    <row r="165" spans="2:11" s="55" customFormat="1" hidden="1" outlineLevel="1" x14ac:dyDescent="0.25">
      <c r="B165" s="76">
        <f t="shared" si="5"/>
        <v>108500</v>
      </c>
      <c r="C165" s="73" t="s">
        <v>321</v>
      </c>
      <c r="E165" s="57"/>
      <c r="F165" s="57"/>
      <c r="G165" s="57"/>
      <c r="H165" s="57"/>
      <c r="I165" s="57"/>
      <c r="J165" s="57"/>
      <c r="K165" s="57"/>
    </row>
    <row r="166" spans="2:11" s="55" customFormat="1" ht="15.75" hidden="1" outlineLevel="1" thickBot="1" x14ac:dyDescent="0.3">
      <c r="B166" s="77">
        <f t="shared" si="5"/>
        <v>110000</v>
      </c>
      <c r="C166" s="74" t="s">
        <v>41</v>
      </c>
      <c r="E166" s="57"/>
      <c r="F166" s="57"/>
      <c r="G166" s="57"/>
      <c r="H166" s="57"/>
      <c r="I166" s="57"/>
      <c r="J166" s="57"/>
      <c r="K166" s="57"/>
    </row>
    <row r="167" spans="2:11" s="55" customFormat="1" hidden="1" outlineLevel="1" x14ac:dyDescent="0.25">
      <c r="B167" s="57"/>
      <c r="E167" s="57"/>
      <c r="F167" s="57"/>
      <c r="G167" s="57"/>
      <c r="H167" s="57"/>
      <c r="I167" s="57"/>
      <c r="J167" s="57"/>
      <c r="K167" s="57"/>
    </row>
    <row r="168" spans="2:11" s="55" customFormat="1" collapsed="1" x14ac:dyDescent="0.25">
      <c r="B168" s="57"/>
      <c r="E168" s="57"/>
      <c r="F168" s="57"/>
      <c r="G168" s="57"/>
      <c r="H168" s="57"/>
      <c r="I168" s="57"/>
      <c r="J168" s="57"/>
      <c r="K168" s="57"/>
    </row>
    <row r="169" spans="2:11" s="55" customFormat="1" x14ac:dyDescent="0.25">
      <c r="B169" s="64" t="s">
        <v>260</v>
      </c>
      <c r="C169" s="65" t="s">
        <v>265</v>
      </c>
      <c r="E169" s="57"/>
      <c r="F169" s="57"/>
      <c r="G169" s="57"/>
      <c r="H169" s="57"/>
      <c r="I169" s="57"/>
      <c r="J169" s="57"/>
      <c r="K169" s="57"/>
    </row>
    <row r="170" spans="2:11" s="55" customFormat="1" hidden="1" outlineLevel="1" x14ac:dyDescent="0.25">
      <c r="B170" s="66">
        <v>37100</v>
      </c>
      <c r="C170" s="72" t="s">
        <v>41</v>
      </c>
      <c r="E170" s="57"/>
      <c r="F170" s="57"/>
      <c r="G170" s="57"/>
      <c r="H170" s="57"/>
      <c r="I170" s="57"/>
      <c r="J170" s="57"/>
      <c r="K170" s="57"/>
    </row>
    <row r="171" spans="2:11" s="55" customFormat="1" hidden="1" outlineLevel="1" x14ac:dyDescent="0.25">
      <c r="B171" s="67">
        <f>B170+1500</f>
        <v>38600</v>
      </c>
      <c r="C171" s="73" t="s">
        <v>321</v>
      </c>
      <c r="E171" s="57"/>
      <c r="F171" s="57"/>
      <c r="G171" s="57"/>
      <c r="H171" s="57"/>
      <c r="I171" s="57"/>
      <c r="J171" s="57"/>
      <c r="K171" s="57"/>
    </row>
    <row r="172" spans="2:11" s="55" customFormat="1" hidden="1" outlineLevel="1" x14ac:dyDescent="0.25">
      <c r="B172" s="67">
        <f t="shared" ref="B172:B210" si="6">B171+1500</f>
        <v>40100</v>
      </c>
      <c r="C172" s="73" t="s">
        <v>34</v>
      </c>
      <c r="E172" s="57"/>
      <c r="F172" s="57"/>
      <c r="G172" s="57"/>
      <c r="H172" s="57"/>
      <c r="I172" s="57"/>
      <c r="J172" s="57"/>
      <c r="K172" s="57"/>
    </row>
    <row r="173" spans="2:11" s="55" customFormat="1" hidden="1" outlineLevel="1" x14ac:dyDescent="0.25">
      <c r="B173" s="67">
        <f t="shared" si="6"/>
        <v>41600</v>
      </c>
      <c r="C173" s="73" t="s">
        <v>321</v>
      </c>
      <c r="E173" s="57"/>
      <c r="F173" s="57"/>
      <c r="G173" s="57"/>
      <c r="H173" s="57"/>
      <c r="I173" s="57"/>
      <c r="J173" s="57"/>
      <c r="K173" s="57"/>
    </row>
    <row r="174" spans="2:11" s="55" customFormat="1" hidden="1" outlineLevel="1" x14ac:dyDescent="0.25">
      <c r="B174" s="67">
        <f t="shared" si="6"/>
        <v>43100</v>
      </c>
      <c r="C174" s="73" t="s">
        <v>34</v>
      </c>
      <c r="E174" s="57"/>
      <c r="F174" s="57"/>
      <c r="G174" s="57"/>
      <c r="H174" s="57"/>
      <c r="I174" s="57"/>
      <c r="J174" s="57"/>
      <c r="K174" s="57"/>
    </row>
    <row r="175" spans="2:11" s="55" customFormat="1" hidden="1" outlineLevel="1" x14ac:dyDescent="0.25">
      <c r="B175" s="67">
        <f t="shared" si="6"/>
        <v>44600</v>
      </c>
      <c r="C175" s="73" t="s">
        <v>321</v>
      </c>
      <c r="E175" s="57"/>
      <c r="F175" s="57"/>
      <c r="G175" s="57"/>
      <c r="H175" s="57"/>
      <c r="I175" s="57"/>
      <c r="J175" s="57"/>
      <c r="K175" s="57"/>
    </row>
    <row r="176" spans="2:11" s="55" customFormat="1" hidden="1" outlineLevel="1" x14ac:dyDescent="0.25">
      <c r="B176" s="67">
        <f t="shared" si="6"/>
        <v>46100</v>
      </c>
      <c r="C176" s="73" t="s">
        <v>34</v>
      </c>
      <c r="E176" s="57"/>
      <c r="F176" s="57"/>
      <c r="G176" s="57"/>
      <c r="H176" s="57"/>
      <c r="I176" s="57"/>
      <c r="J176" s="57"/>
      <c r="K176" s="57"/>
    </row>
    <row r="177" spans="2:11" s="55" customFormat="1" hidden="1" outlineLevel="1" x14ac:dyDescent="0.25">
      <c r="B177" s="67">
        <f t="shared" si="6"/>
        <v>47600</v>
      </c>
      <c r="C177" s="73" t="s">
        <v>321</v>
      </c>
      <c r="E177" s="57"/>
      <c r="F177" s="57"/>
      <c r="G177" s="57"/>
      <c r="H177" s="57"/>
      <c r="I177" s="57"/>
      <c r="J177" s="57"/>
      <c r="K177" s="57"/>
    </row>
    <row r="178" spans="2:11" s="55" customFormat="1" hidden="1" outlineLevel="1" x14ac:dyDescent="0.25">
      <c r="B178" s="67">
        <f t="shared" si="6"/>
        <v>49100</v>
      </c>
      <c r="C178" s="73" t="s">
        <v>34</v>
      </c>
      <c r="E178" s="57"/>
      <c r="F178" s="57"/>
      <c r="G178" s="57"/>
      <c r="H178" s="57"/>
      <c r="I178" s="57"/>
      <c r="J178" s="57"/>
      <c r="K178" s="57"/>
    </row>
    <row r="179" spans="2:11" s="55" customFormat="1" hidden="1" outlineLevel="1" x14ac:dyDescent="0.25">
      <c r="B179" s="67">
        <f t="shared" si="6"/>
        <v>50600</v>
      </c>
      <c r="C179" s="73" t="s">
        <v>321</v>
      </c>
      <c r="E179" s="57"/>
      <c r="F179" s="57"/>
      <c r="G179" s="57"/>
      <c r="H179" s="57"/>
      <c r="I179" s="57"/>
      <c r="J179" s="57"/>
      <c r="K179" s="57"/>
    </row>
    <row r="180" spans="2:11" s="55" customFormat="1" hidden="1" outlineLevel="1" x14ac:dyDescent="0.25">
      <c r="B180" s="67">
        <f t="shared" si="6"/>
        <v>52100</v>
      </c>
      <c r="C180" s="73" t="s">
        <v>34</v>
      </c>
      <c r="E180" s="57"/>
      <c r="F180" s="57"/>
      <c r="G180" s="57"/>
      <c r="H180" s="57"/>
      <c r="I180" s="57"/>
      <c r="J180" s="57"/>
      <c r="K180" s="57"/>
    </row>
    <row r="181" spans="2:11" s="55" customFormat="1" hidden="1" outlineLevel="1" x14ac:dyDescent="0.25">
      <c r="B181" s="67">
        <f t="shared" si="6"/>
        <v>53600</v>
      </c>
      <c r="C181" s="73" t="s">
        <v>321</v>
      </c>
      <c r="E181" s="57"/>
      <c r="F181" s="57"/>
      <c r="G181" s="57"/>
      <c r="H181" s="57"/>
      <c r="I181" s="57"/>
      <c r="J181" s="57"/>
      <c r="K181" s="57"/>
    </row>
    <row r="182" spans="2:11" s="55" customFormat="1" hidden="1" outlineLevel="1" x14ac:dyDescent="0.25">
      <c r="B182" s="67">
        <f t="shared" si="6"/>
        <v>55100</v>
      </c>
      <c r="C182" s="73" t="s">
        <v>34</v>
      </c>
      <c r="E182" s="57"/>
      <c r="F182" s="57"/>
      <c r="G182" s="57"/>
      <c r="H182" s="57"/>
      <c r="I182" s="57"/>
      <c r="J182" s="57"/>
      <c r="K182" s="57"/>
    </row>
    <row r="183" spans="2:11" s="55" customFormat="1" hidden="1" outlineLevel="1" x14ac:dyDescent="0.25">
      <c r="B183" s="67">
        <f t="shared" si="6"/>
        <v>56600</v>
      </c>
      <c r="C183" s="73" t="s">
        <v>321</v>
      </c>
      <c r="E183" s="57"/>
      <c r="F183" s="57"/>
      <c r="G183" s="57"/>
      <c r="H183" s="57"/>
      <c r="I183" s="57"/>
      <c r="J183" s="57"/>
      <c r="K183" s="57"/>
    </row>
    <row r="184" spans="2:11" s="55" customFormat="1" hidden="1" outlineLevel="1" x14ac:dyDescent="0.25">
      <c r="B184" s="67">
        <f t="shared" si="6"/>
        <v>58100</v>
      </c>
      <c r="C184" s="73" t="s">
        <v>34</v>
      </c>
      <c r="E184" s="57"/>
      <c r="F184" s="57"/>
      <c r="G184" s="57"/>
      <c r="H184" s="57"/>
      <c r="I184" s="57"/>
      <c r="J184" s="57"/>
      <c r="K184" s="57"/>
    </row>
    <row r="185" spans="2:11" s="55" customFormat="1" hidden="1" outlineLevel="1" x14ac:dyDescent="0.25">
      <c r="B185" s="67">
        <f t="shared" si="6"/>
        <v>59600</v>
      </c>
      <c r="C185" s="73" t="s">
        <v>321</v>
      </c>
      <c r="E185" s="57"/>
      <c r="F185" s="57"/>
      <c r="G185" s="57"/>
      <c r="H185" s="57"/>
      <c r="I185" s="57"/>
      <c r="J185" s="57"/>
      <c r="K185" s="57"/>
    </row>
    <row r="186" spans="2:11" s="55" customFormat="1" hidden="1" outlineLevel="1" x14ac:dyDescent="0.25">
      <c r="B186" s="67">
        <f t="shared" si="6"/>
        <v>61100</v>
      </c>
      <c r="C186" s="73" t="s">
        <v>34</v>
      </c>
      <c r="E186" s="57"/>
      <c r="F186" s="57"/>
      <c r="G186" s="57"/>
      <c r="H186" s="57"/>
      <c r="I186" s="57"/>
      <c r="J186" s="57"/>
      <c r="K186" s="57"/>
    </row>
    <row r="187" spans="2:11" s="55" customFormat="1" hidden="1" outlineLevel="1" x14ac:dyDescent="0.25">
      <c r="B187" s="67">
        <f t="shared" si="6"/>
        <v>62600</v>
      </c>
      <c r="C187" s="73" t="s">
        <v>321</v>
      </c>
      <c r="E187" s="57"/>
      <c r="F187" s="57"/>
      <c r="G187" s="57"/>
      <c r="H187" s="57"/>
      <c r="I187" s="57"/>
      <c r="J187" s="57"/>
      <c r="K187" s="57"/>
    </row>
    <row r="188" spans="2:11" s="55" customFormat="1" hidden="1" outlineLevel="1" x14ac:dyDescent="0.25">
      <c r="B188" s="67">
        <f t="shared" si="6"/>
        <v>64100</v>
      </c>
      <c r="C188" s="73" t="s">
        <v>34</v>
      </c>
      <c r="E188" s="57"/>
      <c r="F188" s="57"/>
      <c r="G188" s="57"/>
      <c r="H188" s="57"/>
      <c r="I188" s="57"/>
      <c r="J188" s="57"/>
      <c r="K188" s="57"/>
    </row>
    <row r="189" spans="2:11" s="55" customFormat="1" hidden="1" outlineLevel="1" x14ac:dyDescent="0.25">
      <c r="B189" s="67">
        <f t="shared" si="6"/>
        <v>65600</v>
      </c>
      <c r="C189" s="73" t="s">
        <v>321</v>
      </c>
      <c r="E189" s="57"/>
      <c r="F189" s="57"/>
      <c r="G189" s="57"/>
      <c r="H189" s="57"/>
      <c r="I189" s="57"/>
      <c r="J189" s="57"/>
      <c r="K189" s="57"/>
    </row>
    <row r="190" spans="2:11" s="55" customFormat="1" hidden="1" outlineLevel="1" x14ac:dyDescent="0.25">
      <c r="B190" s="67">
        <f t="shared" si="6"/>
        <v>67100</v>
      </c>
      <c r="C190" s="73" t="s">
        <v>41</v>
      </c>
      <c r="E190" s="57"/>
      <c r="F190" s="57"/>
      <c r="G190" s="57"/>
      <c r="H190" s="57"/>
      <c r="I190" s="57"/>
      <c r="J190" s="57"/>
      <c r="K190" s="57"/>
    </row>
    <row r="191" spans="2:11" s="55" customFormat="1" hidden="1" outlineLevel="1" x14ac:dyDescent="0.25">
      <c r="B191" s="67">
        <f t="shared" si="6"/>
        <v>68600</v>
      </c>
      <c r="C191" s="73" t="s">
        <v>321</v>
      </c>
      <c r="E191" s="57"/>
      <c r="F191" s="57"/>
      <c r="G191" s="57"/>
      <c r="H191" s="57"/>
      <c r="I191" s="57"/>
      <c r="J191" s="57"/>
      <c r="K191" s="57"/>
    </row>
    <row r="192" spans="2:11" s="55" customFormat="1" hidden="1" outlineLevel="1" x14ac:dyDescent="0.25">
      <c r="B192" s="67">
        <f t="shared" si="6"/>
        <v>70100</v>
      </c>
      <c r="C192" s="73" t="s">
        <v>34</v>
      </c>
      <c r="E192" s="57"/>
      <c r="F192" s="57"/>
      <c r="G192" s="57"/>
      <c r="H192" s="57"/>
      <c r="I192" s="57"/>
      <c r="J192" s="57"/>
      <c r="K192" s="57"/>
    </row>
    <row r="193" spans="2:11" s="55" customFormat="1" hidden="1" outlineLevel="1" x14ac:dyDescent="0.25">
      <c r="B193" s="67">
        <f t="shared" si="6"/>
        <v>71600</v>
      </c>
      <c r="C193" s="73" t="s">
        <v>321</v>
      </c>
      <c r="E193" s="57"/>
      <c r="F193" s="57"/>
      <c r="G193" s="57"/>
      <c r="H193" s="57"/>
      <c r="I193" s="57"/>
      <c r="J193" s="57"/>
      <c r="K193" s="57"/>
    </row>
    <row r="194" spans="2:11" s="55" customFormat="1" hidden="1" outlineLevel="1" x14ac:dyDescent="0.25">
      <c r="B194" s="67">
        <f t="shared" si="6"/>
        <v>73100</v>
      </c>
      <c r="C194" s="73" t="s">
        <v>34</v>
      </c>
      <c r="E194" s="57"/>
      <c r="F194" s="57"/>
      <c r="G194" s="57"/>
      <c r="H194" s="57"/>
      <c r="I194" s="57"/>
      <c r="J194" s="57"/>
      <c r="K194" s="57"/>
    </row>
    <row r="195" spans="2:11" s="55" customFormat="1" hidden="1" outlineLevel="1" x14ac:dyDescent="0.25">
      <c r="B195" s="67">
        <f t="shared" si="6"/>
        <v>74600</v>
      </c>
      <c r="C195" s="73" t="s">
        <v>321</v>
      </c>
      <c r="E195" s="57"/>
      <c r="F195" s="57"/>
      <c r="G195" s="57"/>
      <c r="H195" s="57"/>
      <c r="I195" s="57"/>
      <c r="J195" s="57"/>
      <c r="K195" s="57"/>
    </row>
    <row r="196" spans="2:11" s="55" customFormat="1" hidden="1" outlineLevel="1" x14ac:dyDescent="0.25">
      <c r="B196" s="67">
        <f t="shared" si="6"/>
        <v>76100</v>
      </c>
      <c r="C196" s="73" t="s">
        <v>34</v>
      </c>
      <c r="E196" s="57"/>
      <c r="F196" s="57"/>
      <c r="G196" s="57"/>
      <c r="H196" s="57"/>
      <c r="I196" s="57"/>
      <c r="J196" s="57"/>
      <c r="K196" s="57"/>
    </row>
    <row r="197" spans="2:11" s="55" customFormat="1" hidden="1" outlineLevel="1" x14ac:dyDescent="0.25">
      <c r="B197" s="67">
        <f t="shared" si="6"/>
        <v>77600</v>
      </c>
      <c r="C197" s="73" t="s">
        <v>321</v>
      </c>
      <c r="E197" s="57"/>
      <c r="F197" s="57"/>
      <c r="G197" s="57"/>
      <c r="H197" s="57"/>
      <c r="I197" s="57"/>
      <c r="J197" s="57"/>
      <c r="K197" s="57"/>
    </row>
    <row r="198" spans="2:11" s="55" customFormat="1" hidden="1" outlineLevel="1" x14ac:dyDescent="0.25">
      <c r="B198" s="67">
        <f t="shared" si="6"/>
        <v>79100</v>
      </c>
      <c r="C198" s="73" t="s">
        <v>34</v>
      </c>
      <c r="E198" s="57"/>
      <c r="F198" s="57"/>
      <c r="G198" s="57"/>
      <c r="H198" s="57"/>
      <c r="I198" s="57"/>
      <c r="J198" s="57"/>
      <c r="K198" s="57"/>
    </row>
    <row r="199" spans="2:11" s="55" customFormat="1" hidden="1" outlineLevel="1" x14ac:dyDescent="0.25">
      <c r="B199" s="67">
        <f t="shared" si="6"/>
        <v>80600</v>
      </c>
      <c r="C199" s="73" t="s">
        <v>321</v>
      </c>
      <c r="E199" s="57"/>
      <c r="F199" s="57"/>
      <c r="G199" s="57"/>
      <c r="H199" s="57"/>
      <c r="I199" s="57"/>
      <c r="J199" s="57"/>
      <c r="K199" s="57"/>
    </row>
    <row r="200" spans="2:11" s="55" customFormat="1" hidden="1" outlineLevel="1" x14ac:dyDescent="0.25">
      <c r="B200" s="67">
        <f t="shared" si="6"/>
        <v>82100</v>
      </c>
      <c r="C200" s="73" t="s">
        <v>34</v>
      </c>
      <c r="E200" s="57"/>
      <c r="F200" s="57"/>
      <c r="G200" s="57"/>
      <c r="H200" s="57"/>
      <c r="I200" s="57"/>
      <c r="J200" s="57"/>
      <c r="K200" s="57"/>
    </row>
    <row r="201" spans="2:11" s="55" customFormat="1" hidden="1" outlineLevel="1" x14ac:dyDescent="0.25">
      <c r="B201" s="67">
        <f t="shared" si="6"/>
        <v>83600</v>
      </c>
      <c r="C201" s="73" t="s">
        <v>321</v>
      </c>
      <c r="E201" s="57"/>
      <c r="F201" s="57"/>
      <c r="G201" s="57"/>
      <c r="H201" s="57"/>
      <c r="I201" s="57"/>
      <c r="J201" s="57"/>
      <c r="K201" s="57"/>
    </row>
    <row r="202" spans="2:11" s="55" customFormat="1" hidden="1" outlineLevel="1" x14ac:dyDescent="0.25">
      <c r="B202" s="67">
        <f t="shared" si="6"/>
        <v>85100</v>
      </c>
      <c r="C202" s="73" t="s">
        <v>34</v>
      </c>
      <c r="E202" s="57"/>
      <c r="F202" s="57"/>
      <c r="G202" s="57"/>
      <c r="H202" s="57"/>
      <c r="I202" s="57"/>
      <c r="J202" s="57"/>
      <c r="K202" s="57"/>
    </row>
    <row r="203" spans="2:11" s="55" customFormat="1" hidden="1" outlineLevel="1" x14ac:dyDescent="0.25">
      <c r="B203" s="67">
        <f t="shared" si="6"/>
        <v>86600</v>
      </c>
      <c r="C203" s="73" t="s">
        <v>321</v>
      </c>
      <c r="E203" s="57"/>
      <c r="F203" s="57"/>
      <c r="G203" s="57"/>
      <c r="H203" s="57"/>
      <c r="I203" s="57"/>
      <c r="J203" s="57"/>
      <c r="K203" s="57"/>
    </row>
    <row r="204" spans="2:11" s="55" customFormat="1" hidden="1" outlineLevel="1" x14ac:dyDescent="0.25">
      <c r="B204" s="67">
        <f t="shared" si="6"/>
        <v>88100</v>
      </c>
      <c r="C204" s="73" t="s">
        <v>34</v>
      </c>
      <c r="E204" s="57"/>
      <c r="F204" s="57"/>
      <c r="G204" s="57"/>
      <c r="H204" s="57"/>
      <c r="I204" s="57"/>
      <c r="J204" s="57"/>
      <c r="K204" s="57"/>
    </row>
    <row r="205" spans="2:11" s="55" customFormat="1" hidden="1" outlineLevel="1" x14ac:dyDescent="0.25">
      <c r="B205" s="67">
        <f t="shared" si="6"/>
        <v>89600</v>
      </c>
      <c r="C205" s="73" t="s">
        <v>321</v>
      </c>
      <c r="E205" s="57"/>
      <c r="F205" s="57"/>
      <c r="G205" s="57"/>
      <c r="H205" s="57"/>
      <c r="I205" s="57"/>
      <c r="J205" s="57"/>
      <c r="K205" s="57"/>
    </row>
    <row r="206" spans="2:11" s="55" customFormat="1" hidden="1" outlineLevel="1" x14ac:dyDescent="0.25">
      <c r="B206" s="67">
        <f t="shared" si="6"/>
        <v>91100</v>
      </c>
      <c r="C206" s="73" t="s">
        <v>34</v>
      </c>
      <c r="E206" s="57"/>
      <c r="F206" s="57"/>
      <c r="G206" s="57"/>
      <c r="H206" s="57"/>
      <c r="I206" s="57"/>
      <c r="J206" s="57"/>
      <c r="K206" s="57"/>
    </row>
    <row r="207" spans="2:11" s="55" customFormat="1" hidden="1" outlineLevel="1" x14ac:dyDescent="0.25">
      <c r="B207" s="67">
        <f t="shared" si="6"/>
        <v>92600</v>
      </c>
      <c r="C207" s="73" t="s">
        <v>321</v>
      </c>
      <c r="E207" s="57"/>
      <c r="F207" s="57"/>
      <c r="G207" s="57"/>
      <c r="H207" s="57"/>
      <c r="I207" s="57"/>
      <c r="J207" s="57"/>
      <c r="K207" s="57"/>
    </row>
    <row r="208" spans="2:11" s="55" customFormat="1" hidden="1" outlineLevel="1" x14ac:dyDescent="0.25">
      <c r="B208" s="67">
        <f t="shared" si="6"/>
        <v>94100</v>
      </c>
      <c r="C208" s="73" t="s">
        <v>34</v>
      </c>
      <c r="E208" s="57"/>
      <c r="F208" s="57"/>
      <c r="G208" s="57"/>
      <c r="H208" s="57"/>
      <c r="I208" s="57"/>
      <c r="J208" s="57"/>
      <c r="K208" s="57"/>
    </row>
    <row r="209" spans="2:11" s="55" customFormat="1" hidden="1" outlineLevel="1" x14ac:dyDescent="0.25">
      <c r="B209" s="67">
        <f t="shared" si="6"/>
        <v>95600</v>
      </c>
      <c r="C209" s="73" t="s">
        <v>321</v>
      </c>
      <c r="E209" s="57"/>
      <c r="F209" s="57"/>
      <c r="G209" s="57"/>
      <c r="H209" s="57"/>
      <c r="I209" s="57"/>
      <c r="J209" s="57"/>
      <c r="K209" s="57"/>
    </row>
    <row r="210" spans="2:11" s="55" customFormat="1" ht="15.75" hidden="1" outlineLevel="1" thickBot="1" x14ac:dyDescent="0.3">
      <c r="B210" s="70">
        <f t="shared" si="6"/>
        <v>97100</v>
      </c>
      <c r="C210" s="74" t="s">
        <v>41</v>
      </c>
      <c r="E210" s="57"/>
      <c r="F210" s="57"/>
      <c r="G210" s="57"/>
      <c r="H210" s="57"/>
      <c r="I210" s="57"/>
      <c r="J210" s="57"/>
      <c r="K210" s="57"/>
    </row>
    <row r="211" spans="2:11" s="55" customFormat="1" collapsed="1" x14ac:dyDescent="0.25">
      <c r="B211" s="57"/>
      <c r="E211" s="57"/>
      <c r="F211" s="57"/>
      <c r="G211" s="57"/>
      <c r="H211" s="57"/>
      <c r="I211" s="57"/>
      <c r="J211" s="57"/>
      <c r="K211" s="57"/>
    </row>
    <row r="212" spans="2:11" s="55" customFormat="1" x14ac:dyDescent="0.25">
      <c r="B212" s="54" t="s">
        <v>261</v>
      </c>
      <c r="C212" s="78" t="s">
        <v>266</v>
      </c>
      <c r="E212" s="57"/>
      <c r="F212" s="57"/>
      <c r="G212" s="57"/>
      <c r="H212" s="57"/>
      <c r="I212" s="57"/>
      <c r="J212" s="57"/>
      <c r="K212" s="57"/>
    </row>
    <row r="213" spans="2:11" hidden="1" outlineLevel="1" x14ac:dyDescent="0.25">
      <c r="B213" s="53">
        <v>20515</v>
      </c>
      <c r="C213" s="7" t="s">
        <v>41</v>
      </c>
    </row>
    <row r="214" spans="2:11" hidden="1" outlineLevel="1" x14ac:dyDescent="0.25">
      <c r="B214" s="51">
        <f>1500+B213</f>
        <v>22015</v>
      </c>
      <c r="C214" s="9" t="s">
        <v>321</v>
      </c>
    </row>
    <row r="215" spans="2:11" hidden="1" outlineLevel="1" x14ac:dyDescent="0.25">
      <c r="B215" s="51">
        <f t="shared" ref="B215:B253" si="7">1500+B214</f>
        <v>23515</v>
      </c>
      <c r="C215" s="9" t="s">
        <v>34</v>
      </c>
    </row>
    <row r="216" spans="2:11" hidden="1" outlineLevel="1" x14ac:dyDescent="0.25">
      <c r="B216" s="51">
        <f t="shared" si="7"/>
        <v>25015</v>
      </c>
      <c r="C216" s="9" t="s">
        <v>321</v>
      </c>
    </row>
    <row r="217" spans="2:11" hidden="1" outlineLevel="1" x14ac:dyDescent="0.25">
      <c r="B217" s="51">
        <f t="shared" si="7"/>
        <v>26515</v>
      </c>
      <c r="C217" s="9" t="s">
        <v>34</v>
      </c>
    </row>
    <row r="218" spans="2:11" hidden="1" outlineLevel="1" x14ac:dyDescent="0.25">
      <c r="B218" s="51">
        <f t="shared" si="7"/>
        <v>28015</v>
      </c>
      <c r="C218" s="9" t="s">
        <v>321</v>
      </c>
    </row>
    <row r="219" spans="2:11" hidden="1" outlineLevel="1" x14ac:dyDescent="0.25">
      <c r="B219" s="51">
        <f t="shared" si="7"/>
        <v>29515</v>
      </c>
      <c r="C219" s="9" t="s">
        <v>34</v>
      </c>
    </row>
    <row r="220" spans="2:11" hidden="1" outlineLevel="1" x14ac:dyDescent="0.25">
      <c r="B220" s="51">
        <f t="shared" si="7"/>
        <v>31015</v>
      </c>
      <c r="C220" s="9" t="s">
        <v>321</v>
      </c>
    </row>
    <row r="221" spans="2:11" hidden="1" outlineLevel="1" x14ac:dyDescent="0.25">
      <c r="B221" s="51">
        <f t="shared" si="7"/>
        <v>32515</v>
      </c>
      <c r="C221" s="9" t="s">
        <v>34</v>
      </c>
    </row>
    <row r="222" spans="2:11" hidden="1" outlineLevel="1" x14ac:dyDescent="0.25">
      <c r="B222" s="51">
        <f t="shared" si="7"/>
        <v>34015</v>
      </c>
      <c r="C222" s="9" t="s">
        <v>321</v>
      </c>
    </row>
    <row r="223" spans="2:11" hidden="1" outlineLevel="1" x14ac:dyDescent="0.25">
      <c r="B223" s="51">
        <f t="shared" si="7"/>
        <v>35515</v>
      </c>
      <c r="C223" s="9" t="s">
        <v>34</v>
      </c>
    </row>
    <row r="224" spans="2:11" hidden="1" outlineLevel="1" x14ac:dyDescent="0.25">
      <c r="B224" s="51">
        <f t="shared" si="7"/>
        <v>37015</v>
      </c>
      <c r="C224" s="9" t="s">
        <v>321</v>
      </c>
    </row>
    <row r="225" spans="2:3" hidden="1" outlineLevel="1" x14ac:dyDescent="0.25">
      <c r="B225" s="51">
        <f t="shared" si="7"/>
        <v>38515</v>
      </c>
      <c r="C225" s="9" t="s">
        <v>34</v>
      </c>
    </row>
    <row r="226" spans="2:3" hidden="1" outlineLevel="1" x14ac:dyDescent="0.25">
      <c r="B226" s="51">
        <f t="shared" si="7"/>
        <v>40015</v>
      </c>
      <c r="C226" s="9" t="s">
        <v>321</v>
      </c>
    </row>
    <row r="227" spans="2:3" hidden="1" outlineLevel="1" x14ac:dyDescent="0.25">
      <c r="B227" s="51">
        <f t="shared" si="7"/>
        <v>41515</v>
      </c>
      <c r="C227" s="9" t="s">
        <v>34</v>
      </c>
    </row>
    <row r="228" spans="2:3" hidden="1" outlineLevel="1" x14ac:dyDescent="0.25">
      <c r="B228" s="51">
        <f t="shared" si="7"/>
        <v>43015</v>
      </c>
      <c r="C228" s="9" t="s">
        <v>321</v>
      </c>
    </row>
    <row r="229" spans="2:3" hidden="1" outlineLevel="1" x14ac:dyDescent="0.25">
      <c r="B229" s="51">
        <f t="shared" si="7"/>
        <v>44515</v>
      </c>
      <c r="C229" s="9" t="s">
        <v>34</v>
      </c>
    </row>
    <row r="230" spans="2:3" hidden="1" outlineLevel="1" x14ac:dyDescent="0.25">
      <c r="B230" s="51">
        <f t="shared" si="7"/>
        <v>46015</v>
      </c>
      <c r="C230" s="9" t="s">
        <v>321</v>
      </c>
    </row>
    <row r="231" spans="2:3" hidden="1" outlineLevel="1" x14ac:dyDescent="0.25">
      <c r="B231" s="51">
        <f t="shared" si="7"/>
        <v>47515</v>
      </c>
      <c r="C231" s="9" t="s">
        <v>34</v>
      </c>
    </row>
    <row r="232" spans="2:3" hidden="1" outlineLevel="1" x14ac:dyDescent="0.25">
      <c r="B232" s="51">
        <f t="shared" si="7"/>
        <v>49015</v>
      </c>
      <c r="C232" s="9" t="s">
        <v>321</v>
      </c>
    </row>
    <row r="233" spans="2:3" hidden="1" outlineLevel="1" x14ac:dyDescent="0.25">
      <c r="B233" s="51">
        <f t="shared" si="7"/>
        <v>50515</v>
      </c>
      <c r="C233" s="9" t="s">
        <v>41</v>
      </c>
    </row>
    <row r="234" spans="2:3" hidden="1" outlineLevel="1" x14ac:dyDescent="0.25">
      <c r="B234" s="51">
        <f t="shared" si="7"/>
        <v>52015</v>
      </c>
      <c r="C234" s="9" t="s">
        <v>321</v>
      </c>
    </row>
    <row r="235" spans="2:3" hidden="1" outlineLevel="1" x14ac:dyDescent="0.25">
      <c r="B235" s="51">
        <f t="shared" si="7"/>
        <v>53515</v>
      </c>
      <c r="C235" s="9" t="s">
        <v>34</v>
      </c>
    </row>
    <row r="236" spans="2:3" hidden="1" outlineLevel="1" x14ac:dyDescent="0.25">
      <c r="B236" s="51">
        <f t="shared" si="7"/>
        <v>55015</v>
      </c>
      <c r="C236" s="9" t="s">
        <v>321</v>
      </c>
    </row>
    <row r="237" spans="2:3" hidden="1" outlineLevel="1" x14ac:dyDescent="0.25">
      <c r="B237" s="51">
        <f t="shared" si="7"/>
        <v>56515</v>
      </c>
      <c r="C237" s="9" t="s">
        <v>34</v>
      </c>
    </row>
    <row r="238" spans="2:3" hidden="1" outlineLevel="1" x14ac:dyDescent="0.25">
      <c r="B238" s="51">
        <f t="shared" si="7"/>
        <v>58015</v>
      </c>
      <c r="C238" s="9" t="s">
        <v>321</v>
      </c>
    </row>
    <row r="239" spans="2:3" hidden="1" outlineLevel="1" x14ac:dyDescent="0.25">
      <c r="B239" s="51">
        <f t="shared" si="7"/>
        <v>59515</v>
      </c>
      <c r="C239" s="9" t="s">
        <v>34</v>
      </c>
    </row>
    <row r="240" spans="2:3" hidden="1" outlineLevel="1" x14ac:dyDescent="0.25">
      <c r="B240" s="51">
        <f t="shared" si="7"/>
        <v>61015</v>
      </c>
      <c r="C240" s="9" t="s">
        <v>321</v>
      </c>
    </row>
    <row r="241" spans="2:11" hidden="1" outlineLevel="1" x14ac:dyDescent="0.25">
      <c r="B241" s="51">
        <f t="shared" si="7"/>
        <v>62515</v>
      </c>
      <c r="C241" s="9" t="s">
        <v>34</v>
      </c>
    </row>
    <row r="242" spans="2:11" hidden="1" outlineLevel="1" x14ac:dyDescent="0.25">
      <c r="B242" s="51">
        <f t="shared" si="7"/>
        <v>64015</v>
      </c>
      <c r="C242" s="9" t="s">
        <v>321</v>
      </c>
    </row>
    <row r="243" spans="2:11" hidden="1" outlineLevel="1" x14ac:dyDescent="0.25">
      <c r="B243" s="51">
        <f t="shared" si="7"/>
        <v>65515</v>
      </c>
      <c r="C243" s="9" t="s">
        <v>34</v>
      </c>
    </row>
    <row r="244" spans="2:11" hidden="1" outlineLevel="1" x14ac:dyDescent="0.25">
      <c r="B244" s="51">
        <f t="shared" si="7"/>
        <v>67015</v>
      </c>
      <c r="C244" s="9" t="s">
        <v>321</v>
      </c>
    </row>
    <row r="245" spans="2:11" hidden="1" outlineLevel="1" x14ac:dyDescent="0.25">
      <c r="B245" s="51">
        <f t="shared" si="7"/>
        <v>68515</v>
      </c>
      <c r="C245" s="9" t="s">
        <v>34</v>
      </c>
    </row>
    <row r="246" spans="2:11" hidden="1" outlineLevel="1" x14ac:dyDescent="0.25">
      <c r="B246" s="51">
        <f t="shared" si="7"/>
        <v>70015</v>
      </c>
      <c r="C246" s="9" t="s">
        <v>321</v>
      </c>
    </row>
    <row r="247" spans="2:11" hidden="1" outlineLevel="1" x14ac:dyDescent="0.25">
      <c r="B247" s="51">
        <f t="shared" si="7"/>
        <v>71515</v>
      </c>
      <c r="C247" s="9" t="s">
        <v>34</v>
      </c>
    </row>
    <row r="248" spans="2:11" hidden="1" outlineLevel="1" x14ac:dyDescent="0.25">
      <c r="B248" s="51">
        <f t="shared" si="7"/>
        <v>73015</v>
      </c>
      <c r="C248" s="9" t="s">
        <v>321</v>
      </c>
    </row>
    <row r="249" spans="2:11" hidden="1" outlineLevel="1" x14ac:dyDescent="0.25">
      <c r="B249" s="51">
        <f t="shared" si="7"/>
        <v>74515</v>
      </c>
      <c r="C249" s="9" t="s">
        <v>34</v>
      </c>
    </row>
    <row r="250" spans="2:11" hidden="1" outlineLevel="1" x14ac:dyDescent="0.25">
      <c r="B250" s="51">
        <f t="shared" si="7"/>
        <v>76015</v>
      </c>
      <c r="C250" s="9" t="s">
        <v>321</v>
      </c>
    </row>
    <row r="251" spans="2:11" hidden="1" outlineLevel="1" x14ac:dyDescent="0.25">
      <c r="B251" s="51">
        <f t="shared" si="7"/>
        <v>77515</v>
      </c>
      <c r="C251" s="9" t="s">
        <v>34</v>
      </c>
    </row>
    <row r="252" spans="2:11" hidden="1" outlineLevel="1" x14ac:dyDescent="0.25">
      <c r="B252" s="51">
        <f t="shared" si="7"/>
        <v>79015</v>
      </c>
      <c r="C252" s="9" t="s">
        <v>321</v>
      </c>
    </row>
    <row r="253" spans="2:11" ht="15.75" hidden="1" outlineLevel="1" thickBot="1" x14ac:dyDescent="0.3">
      <c r="B253" s="52">
        <f t="shared" si="7"/>
        <v>80515</v>
      </c>
      <c r="C253" s="10" t="s">
        <v>41</v>
      </c>
    </row>
    <row r="254" spans="2:11" collapsed="1" x14ac:dyDescent="0.25"/>
    <row r="255" spans="2:11" ht="15.75" x14ac:dyDescent="0.25">
      <c r="B255" s="216" t="s">
        <v>307</v>
      </c>
      <c r="C255" s="216" t="s">
        <v>336</v>
      </c>
      <c r="D255" s="217" t="s">
        <v>297</v>
      </c>
      <c r="E255" s="217" t="s">
        <v>308</v>
      </c>
      <c r="F255" s="217" t="s">
        <v>337</v>
      </c>
    </row>
    <row r="256" spans="2:11" s="204" customFormat="1" hidden="1" outlineLevel="1" x14ac:dyDescent="0.25">
      <c r="B256" s="205" t="s">
        <v>41</v>
      </c>
      <c r="C256" s="203" t="s">
        <v>284</v>
      </c>
      <c r="D256" s="203">
        <v>10</v>
      </c>
      <c r="E256" s="215"/>
      <c r="F256" s="203" t="str">
        <f>getRGB2(B256)</f>
        <v>(255, 102, 255)</v>
      </c>
      <c r="G256" s="86"/>
      <c r="H256" s="86"/>
      <c r="I256" s="86"/>
      <c r="J256" s="86"/>
      <c r="K256" s="86"/>
    </row>
    <row r="257" spans="2:11" s="204" customFormat="1" ht="20.45" hidden="1" customHeight="1" outlineLevel="1" x14ac:dyDescent="0.25">
      <c r="B257" s="213" t="s">
        <v>252</v>
      </c>
      <c r="C257" s="203" t="s">
        <v>330</v>
      </c>
      <c r="D257" s="203">
        <v>10</v>
      </c>
      <c r="E257" s="215"/>
      <c r="F257" s="203" t="str">
        <f t="shared" ref="F257:F291" si="8">getRGB2(B257)</f>
        <v>(226, 107, 10)</v>
      </c>
      <c r="G257" s="86"/>
      <c r="H257" s="86"/>
      <c r="I257" s="86"/>
      <c r="J257" s="86"/>
      <c r="K257" s="86"/>
    </row>
    <row r="258" spans="2:11" s="204" customFormat="1" ht="20.45" hidden="1" customHeight="1" outlineLevel="1" x14ac:dyDescent="0.25">
      <c r="B258" s="206" t="s">
        <v>37</v>
      </c>
      <c r="C258" s="203" t="s">
        <v>298</v>
      </c>
      <c r="D258" s="203">
        <v>20</v>
      </c>
      <c r="E258" s="215" t="s">
        <v>311</v>
      </c>
      <c r="F258" s="203" t="str">
        <f t="shared" si="8"/>
        <v>(216, 228, 188)</v>
      </c>
      <c r="G258" s="86"/>
      <c r="H258" s="86"/>
      <c r="I258" s="86"/>
      <c r="J258" s="86"/>
      <c r="K258" s="86"/>
    </row>
    <row r="259" spans="2:11" s="204" customFormat="1" ht="20.45" hidden="1" customHeight="1" outlineLevel="1" x14ac:dyDescent="0.25">
      <c r="B259" s="207" t="s">
        <v>195</v>
      </c>
      <c r="C259" s="203" t="s">
        <v>310</v>
      </c>
      <c r="D259" s="203"/>
      <c r="E259" s="215"/>
      <c r="F259" s="203" t="str">
        <f t="shared" si="8"/>
        <v>(0, 176, 80)</v>
      </c>
      <c r="G259" s="86"/>
      <c r="H259" s="86"/>
      <c r="I259" s="86"/>
      <c r="J259" s="86"/>
      <c r="K259" s="86"/>
    </row>
    <row r="260" spans="2:11" s="204" customFormat="1" ht="20.45" hidden="1" customHeight="1" outlineLevel="1" x14ac:dyDescent="0.25">
      <c r="B260" s="208" t="s">
        <v>314</v>
      </c>
      <c r="C260" s="203" t="s">
        <v>315</v>
      </c>
      <c r="D260" s="203">
        <v>10</v>
      </c>
      <c r="E260" s="215" t="s">
        <v>48</v>
      </c>
      <c r="F260" s="203" t="str">
        <f t="shared" si="8"/>
        <v>(0, 112, 192)</v>
      </c>
      <c r="G260" s="86"/>
      <c r="H260" s="86"/>
      <c r="I260" s="86"/>
      <c r="J260" s="86"/>
      <c r="K260" s="86"/>
    </row>
    <row r="261" spans="2:11" s="204" customFormat="1" ht="20.45" hidden="1" customHeight="1" outlineLevel="1" x14ac:dyDescent="0.25">
      <c r="B261" s="212" t="s">
        <v>278</v>
      </c>
      <c r="C261" s="203" t="s">
        <v>299</v>
      </c>
      <c r="D261" s="203">
        <v>10</v>
      </c>
      <c r="E261" s="215"/>
      <c r="F261" s="203" t="str">
        <f t="shared" si="8"/>
        <v>(102, 255, 102)</v>
      </c>
      <c r="G261" s="86"/>
      <c r="H261" s="86"/>
      <c r="I261" s="86"/>
      <c r="J261" s="86"/>
      <c r="K261" s="86"/>
    </row>
    <row r="262" spans="2:11" s="204" customFormat="1" ht="20.45" hidden="1" customHeight="1" outlineLevel="1" x14ac:dyDescent="0.25">
      <c r="B262" s="207" t="s">
        <v>320</v>
      </c>
      <c r="C262" s="203" t="s">
        <v>267</v>
      </c>
      <c r="D262" s="203"/>
      <c r="E262" s="215"/>
      <c r="F262" s="203" t="str">
        <f t="shared" si="8"/>
        <v>(0, 176, 80)</v>
      </c>
      <c r="G262" s="86"/>
      <c r="H262" s="86"/>
      <c r="I262" s="86"/>
      <c r="J262" s="86"/>
      <c r="K262" s="86"/>
    </row>
    <row r="263" spans="2:11" s="204" customFormat="1" ht="20.45" hidden="1" customHeight="1" outlineLevel="1" x14ac:dyDescent="0.25">
      <c r="B263" s="17" t="s">
        <v>38</v>
      </c>
      <c r="C263" s="203" t="s">
        <v>48</v>
      </c>
      <c r="D263" s="203">
        <v>20</v>
      </c>
      <c r="E263" s="215" t="s">
        <v>311</v>
      </c>
      <c r="F263" s="203" t="str">
        <f t="shared" si="8"/>
        <v>(255, 255, 255)</v>
      </c>
      <c r="G263" s="86"/>
      <c r="H263" s="86"/>
      <c r="I263" s="86"/>
      <c r="J263" s="86"/>
      <c r="K263" s="86"/>
    </row>
    <row r="264" spans="2:11" s="204" customFormat="1" ht="20.45" hidden="1" customHeight="1" outlineLevel="1" x14ac:dyDescent="0.25">
      <c r="B264" s="210" t="s">
        <v>35</v>
      </c>
      <c r="C264" s="203" t="s">
        <v>231</v>
      </c>
      <c r="D264" s="203"/>
      <c r="E264" s="215"/>
      <c r="F264" s="203" t="str">
        <f t="shared" si="8"/>
        <v>(245, 240, 135)</v>
      </c>
      <c r="G264" s="86"/>
      <c r="H264" s="86"/>
      <c r="I264" s="86"/>
      <c r="J264" s="86"/>
      <c r="K264" s="86"/>
    </row>
    <row r="265" spans="2:11" s="204" customFormat="1" ht="20.45" hidden="1" customHeight="1" outlineLevel="1" x14ac:dyDescent="0.25">
      <c r="B265" s="214" t="s">
        <v>251</v>
      </c>
      <c r="C265" s="203" t="s">
        <v>309</v>
      </c>
      <c r="D265" s="203">
        <v>10</v>
      </c>
      <c r="E265" s="215" t="s">
        <v>323</v>
      </c>
      <c r="F265" s="203" t="str">
        <f t="shared" si="8"/>
        <v>(177, 160, 199)</v>
      </c>
      <c r="G265" s="86"/>
      <c r="H265" s="86"/>
      <c r="I265" s="86"/>
      <c r="J265" s="86"/>
      <c r="K265" s="86"/>
    </row>
    <row r="266" spans="2:11" s="204" customFormat="1" ht="20.45" hidden="1" customHeight="1" outlineLevel="1" x14ac:dyDescent="0.25">
      <c r="B266" s="212" t="s">
        <v>279</v>
      </c>
      <c r="C266" s="203" t="s">
        <v>235</v>
      </c>
      <c r="D266" s="203">
        <v>10</v>
      </c>
      <c r="E266" s="215" t="s">
        <v>323</v>
      </c>
      <c r="F266" s="203" t="str">
        <f t="shared" si="8"/>
        <v>(102, 255, 102)</v>
      </c>
      <c r="G266" s="86"/>
      <c r="H266" s="86"/>
      <c r="I266" s="86"/>
      <c r="J266" s="86"/>
      <c r="K266" s="86"/>
    </row>
    <row r="267" spans="2:11" s="204" customFormat="1" ht="20.45" hidden="1" customHeight="1" outlineLevel="1" x14ac:dyDescent="0.25">
      <c r="B267" s="212" t="s">
        <v>280</v>
      </c>
      <c r="C267" s="203" t="s">
        <v>300</v>
      </c>
      <c r="D267" s="203">
        <v>10</v>
      </c>
      <c r="E267" s="215" t="s">
        <v>323</v>
      </c>
      <c r="F267" s="203" t="str">
        <f t="shared" si="8"/>
        <v>(102, 255, 102)</v>
      </c>
      <c r="G267" s="86"/>
      <c r="H267" s="86"/>
      <c r="I267" s="86"/>
      <c r="J267" s="86"/>
      <c r="K267" s="86"/>
    </row>
    <row r="268" spans="2:11" s="204" customFormat="1" ht="20.45" hidden="1" customHeight="1" outlineLevel="1" x14ac:dyDescent="0.25">
      <c r="B268" s="212" t="s">
        <v>281</v>
      </c>
      <c r="C268" s="203" t="s">
        <v>301</v>
      </c>
      <c r="D268" s="203">
        <v>10</v>
      </c>
      <c r="E268" s="215" t="s">
        <v>323</v>
      </c>
      <c r="F268" s="203" t="str">
        <f t="shared" si="8"/>
        <v>(102, 255, 102)</v>
      </c>
      <c r="G268" s="86"/>
      <c r="H268" s="86"/>
      <c r="I268" s="86"/>
      <c r="J268" s="86"/>
      <c r="K268" s="86"/>
    </row>
    <row r="269" spans="2:11" s="204" customFormat="1" ht="20.45" hidden="1" customHeight="1" outlineLevel="1" x14ac:dyDescent="0.25">
      <c r="B269" s="212" t="s">
        <v>282</v>
      </c>
      <c r="C269" s="203" t="s">
        <v>302</v>
      </c>
      <c r="D269" s="203">
        <v>10</v>
      </c>
      <c r="E269" s="215" t="s">
        <v>323</v>
      </c>
      <c r="F269" s="203" t="str">
        <f t="shared" si="8"/>
        <v>(102, 255, 102)</v>
      </c>
      <c r="G269" s="86"/>
      <c r="H269" s="86"/>
      <c r="I269" s="86"/>
      <c r="J269" s="86"/>
      <c r="K269" s="86"/>
    </row>
    <row r="270" spans="2:11" s="204" customFormat="1" ht="20.45" hidden="1" customHeight="1" outlineLevel="1" x14ac:dyDescent="0.25">
      <c r="B270" s="212" t="s">
        <v>283</v>
      </c>
      <c r="C270" s="203" t="s">
        <v>236</v>
      </c>
      <c r="D270" s="203">
        <v>10</v>
      </c>
      <c r="E270" s="215" t="s">
        <v>323</v>
      </c>
      <c r="F270" s="203" t="str">
        <f t="shared" si="8"/>
        <v>(102, 255, 102)</v>
      </c>
      <c r="G270" s="86"/>
      <c r="H270" s="86"/>
      <c r="I270" s="86"/>
      <c r="J270" s="86"/>
      <c r="K270" s="86"/>
    </row>
    <row r="271" spans="2:11" s="204" customFormat="1" ht="20.45" hidden="1" customHeight="1" outlineLevel="1" x14ac:dyDescent="0.25">
      <c r="B271" s="209" t="s">
        <v>271</v>
      </c>
      <c r="C271" s="203" t="s">
        <v>331</v>
      </c>
      <c r="D271" s="203">
        <v>9</v>
      </c>
      <c r="E271" s="215" t="s">
        <v>323</v>
      </c>
      <c r="F271" s="203" t="str">
        <f t="shared" si="8"/>
        <v>(255, 255, 0)</v>
      </c>
      <c r="G271" s="86"/>
      <c r="H271" s="86"/>
      <c r="I271" s="86"/>
      <c r="J271" s="86"/>
      <c r="K271" s="86"/>
    </row>
    <row r="272" spans="2:11" s="204" customFormat="1" ht="20.45" hidden="1" customHeight="1" outlineLevel="1" x14ac:dyDescent="0.25">
      <c r="B272" s="212" t="s">
        <v>272</v>
      </c>
      <c r="C272" s="203" t="s">
        <v>303</v>
      </c>
      <c r="D272" s="203">
        <v>8</v>
      </c>
      <c r="E272" s="215" t="s">
        <v>323</v>
      </c>
      <c r="F272" s="203" t="str">
        <f t="shared" si="8"/>
        <v>(102, 255, 102)</v>
      </c>
      <c r="G272" s="86"/>
      <c r="H272" s="86"/>
      <c r="I272" s="86"/>
      <c r="J272" s="86"/>
      <c r="K272" s="86"/>
    </row>
    <row r="273" spans="2:12" s="204" customFormat="1" ht="20.45" hidden="1" customHeight="1" outlineLevel="1" x14ac:dyDescent="0.25">
      <c r="B273" s="212" t="s">
        <v>273</v>
      </c>
      <c r="C273" s="203" t="s">
        <v>233</v>
      </c>
      <c r="D273" s="203">
        <v>8</v>
      </c>
      <c r="E273" s="215" t="s">
        <v>323</v>
      </c>
      <c r="F273" s="203" t="str">
        <f t="shared" si="8"/>
        <v>(102, 255, 102)</v>
      </c>
      <c r="G273" s="86"/>
      <c r="H273" s="86"/>
      <c r="I273" s="86"/>
      <c r="J273" s="86"/>
      <c r="K273" s="86"/>
    </row>
    <row r="274" spans="2:12" s="204" customFormat="1" ht="20.45" hidden="1" customHeight="1" outlineLevel="1" x14ac:dyDescent="0.25">
      <c r="B274" s="212" t="s">
        <v>274</v>
      </c>
      <c r="C274" s="203" t="s">
        <v>304</v>
      </c>
      <c r="D274" s="203">
        <v>8</v>
      </c>
      <c r="E274" s="215" t="s">
        <v>323</v>
      </c>
      <c r="F274" s="203" t="str">
        <f t="shared" si="8"/>
        <v>(102, 255, 102)</v>
      </c>
      <c r="G274" s="86"/>
      <c r="H274" s="86"/>
      <c r="I274" s="86"/>
      <c r="J274" s="86"/>
      <c r="K274" s="86"/>
    </row>
    <row r="275" spans="2:12" s="204" customFormat="1" ht="20.45" hidden="1" customHeight="1" outlineLevel="1" x14ac:dyDescent="0.25">
      <c r="B275" s="212" t="s">
        <v>275</v>
      </c>
      <c r="C275" s="203" t="s">
        <v>305</v>
      </c>
      <c r="D275" s="203">
        <v>8</v>
      </c>
      <c r="E275" s="203" t="s">
        <v>323</v>
      </c>
      <c r="F275" s="203" t="str">
        <f t="shared" si="8"/>
        <v>(102, 255, 102)</v>
      </c>
      <c r="G275" s="86"/>
      <c r="H275" s="86"/>
      <c r="I275" s="86"/>
      <c r="J275" s="86"/>
      <c r="K275" s="86"/>
    </row>
    <row r="276" spans="2:12" s="204" customFormat="1" ht="20.45" hidden="1" customHeight="1" outlineLevel="1" x14ac:dyDescent="0.25">
      <c r="B276" s="212" t="s">
        <v>276</v>
      </c>
      <c r="C276" s="203" t="s">
        <v>306</v>
      </c>
      <c r="D276" s="203">
        <v>8</v>
      </c>
      <c r="E276" s="203" t="s">
        <v>323</v>
      </c>
      <c r="F276" s="203" t="str">
        <f t="shared" si="8"/>
        <v>(102, 255, 102)</v>
      </c>
      <c r="G276" s="86"/>
      <c r="H276" s="86"/>
      <c r="I276" s="86"/>
      <c r="J276" s="86"/>
      <c r="K276" s="86"/>
    </row>
    <row r="277" spans="2:12" s="204" customFormat="1" ht="20.45" hidden="1" customHeight="1" outlineLevel="1" x14ac:dyDescent="0.25">
      <c r="B277" s="212" t="s">
        <v>277</v>
      </c>
      <c r="C277" s="203" t="s">
        <v>234</v>
      </c>
      <c r="D277" s="203">
        <v>8</v>
      </c>
      <c r="E277" s="203" t="s">
        <v>323</v>
      </c>
      <c r="F277" s="203" t="str">
        <f t="shared" si="8"/>
        <v>(102, 255, 102)</v>
      </c>
      <c r="G277" s="86"/>
      <c r="H277" s="86"/>
      <c r="I277" s="86"/>
      <c r="J277" s="86"/>
      <c r="K277" s="86"/>
    </row>
    <row r="278" spans="2:12" s="204" customFormat="1" ht="20.45" hidden="1" customHeight="1" outlineLevel="1" x14ac:dyDescent="0.25">
      <c r="B278" s="209" t="s">
        <v>270</v>
      </c>
      <c r="C278" s="203" t="s">
        <v>332</v>
      </c>
      <c r="D278" s="203">
        <v>7</v>
      </c>
      <c r="E278" s="203" t="s">
        <v>323</v>
      </c>
      <c r="F278" s="203" t="str">
        <f t="shared" si="8"/>
        <v>(255, 255, 0)</v>
      </c>
      <c r="G278" s="86"/>
      <c r="H278" s="86"/>
      <c r="I278" s="86"/>
      <c r="J278" s="86"/>
      <c r="K278" s="86"/>
    </row>
    <row r="279" spans="2:12" s="204" customFormat="1" ht="20.45" hidden="1" customHeight="1" outlineLevel="1" x14ac:dyDescent="0.25">
      <c r="B279" s="211" t="s">
        <v>321</v>
      </c>
      <c r="C279" s="203" t="s">
        <v>335</v>
      </c>
      <c r="D279" s="203">
        <v>1</v>
      </c>
      <c r="E279" s="203" t="s">
        <v>312</v>
      </c>
      <c r="F279" s="203" t="str">
        <f t="shared" si="8"/>
        <v>(0, 176, 240)</v>
      </c>
      <c r="G279" s="86"/>
      <c r="H279" s="86"/>
      <c r="I279" s="86"/>
      <c r="J279" s="86"/>
      <c r="K279" s="86"/>
    </row>
    <row r="280" spans="2:12" s="204" customFormat="1" ht="20.45" hidden="1" customHeight="1" outlineLevel="1" x14ac:dyDescent="0.25">
      <c r="B280" s="212" t="s">
        <v>347</v>
      </c>
      <c r="C280" s="203" t="s">
        <v>361</v>
      </c>
      <c r="D280" s="203">
        <v>10</v>
      </c>
      <c r="E280" s="203" t="s">
        <v>323</v>
      </c>
      <c r="F280" s="203" t="str">
        <f t="shared" si="8"/>
        <v>(102, 255, 102)</v>
      </c>
      <c r="G280" s="86"/>
      <c r="H280" s="86" t="s">
        <v>368</v>
      </c>
      <c r="I280" s="86" t="str">
        <f>CONCATENATE(H280,"_duration = Sheets(Справочник).Cells(",J280,", 4)")</f>
        <v>СР_ГК_duration = Sheets(Справочник).Cells(280, 4)</v>
      </c>
      <c r="J280" s="86">
        <v>280</v>
      </c>
      <c r="K280" s="86"/>
      <c r="L280" s="204" t="s">
        <v>367</v>
      </c>
    </row>
    <row r="281" spans="2:12" s="204" customFormat="1" ht="20.45" hidden="1" customHeight="1" outlineLevel="1" x14ac:dyDescent="0.25">
      <c r="B281" s="212" t="s">
        <v>345</v>
      </c>
      <c r="C281" s="203" t="s">
        <v>362</v>
      </c>
      <c r="D281" s="203">
        <v>10</v>
      </c>
      <c r="E281" s="203" t="s">
        <v>323</v>
      </c>
      <c r="F281" s="203" t="str">
        <f t="shared" si="8"/>
        <v>(102, 255, 102)</v>
      </c>
      <c r="G281" s="86"/>
      <c r="H281" s="86" t="s">
        <v>369</v>
      </c>
      <c r="I281" s="86" t="str">
        <f t="shared" ref="I281:I292" si="9">CONCATENATE(H281,"_duration = Sheets(Справочник).Cells(",J281,", 4)")</f>
        <v>СР_ДС_duration = Sheets(Справочник).Cells(281, 4)</v>
      </c>
      <c r="J281" s="86">
        <v>281</v>
      </c>
      <c r="K281" s="86"/>
    </row>
    <row r="282" spans="2:12" s="204" customFormat="1" ht="20.45" hidden="1" customHeight="1" outlineLevel="1" x14ac:dyDescent="0.25">
      <c r="B282" s="212" t="s">
        <v>344</v>
      </c>
      <c r="C282" s="203" t="s">
        <v>363</v>
      </c>
      <c r="D282" s="203">
        <v>10</v>
      </c>
      <c r="E282" s="203" t="s">
        <v>323</v>
      </c>
      <c r="F282" s="203" t="str">
        <f t="shared" si="8"/>
        <v>(102, 255, 102)</v>
      </c>
      <c r="G282" s="86"/>
      <c r="H282" s="86" t="s">
        <v>370</v>
      </c>
      <c r="I282" s="86" t="str">
        <f t="shared" si="9"/>
        <v>СР_ДС_ГК_duration = Sheets(Справочник).Cells(282, 4)</v>
      </c>
      <c r="J282" s="86">
        <v>282</v>
      </c>
      <c r="K282" s="86"/>
    </row>
    <row r="283" spans="2:12" s="204" customFormat="1" ht="20.45" hidden="1" customHeight="1" outlineLevel="1" x14ac:dyDescent="0.25">
      <c r="B283" s="212" t="s">
        <v>343</v>
      </c>
      <c r="C283" s="203" t="s">
        <v>364</v>
      </c>
      <c r="D283" s="203">
        <v>10</v>
      </c>
      <c r="E283" s="203" t="s">
        <v>323</v>
      </c>
      <c r="F283" s="203" t="str">
        <f t="shared" si="8"/>
        <v>(102, 255, 102)</v>
      </c>
      <c r="G283" s="86"/>
      <c r="H283" s="86" t="s">
        <v>371</v>
      </c>
      <c r="I283" s="86" t="str">
        <f t="shared" si="9"/>
        <v>СР_ДС_ГК_ТР_duration = Sheets(Справочник).Cells(283, 4)</v>
      </c>
      <c r="J283" s="86">
        <v>283</v>
      </c>
      <c r="K283" s="86"/>
    </row>
    <row r="284" spans="2:12" s="204" customFormat="1" ht="20.45" hidden="1" customHeight="1" outlineLevel="1" x14ac:dyDescent="0.25">
      <c r="B284" s="212" t="s">
        <v>348</v>
      </c>
      <c r="C284" s="203" t="s">
        <v>365</v>
      </c>
      <c r="D284" s="203">
        <v>10</v>
      </c>
      <c r="E284" s="203" t="s">
        <v>323</v>
      </c>
      <c r="F284" s="203" t="str">
        <f t="shared" si="8"/>
        <v>(102, 255, 102)</v>
      </c>
      <c r="G284" s="86"/>
      <c r="H284" s="86" t="s">
        <v>372</v>
      </c>
      <c r="I284" s="86" t="str">
        <f t="shared" si="9"/>
        <v>СР_ДС_ТР_duration = Sheets(Справочник).Cells(284, 4)</v>
      </c>
      <c r="J284" s="86">
        <v>284</v>
      </c>
      <c r="K284" s="86"/>
    </row>
    <row r="285" spans="2:12" s="204" customFormat="1" ht="20.45" hidden="1" customHeight="1" outlineLevel="1" x14ac:dyDescent="0.25">
      <c r="B285" s="212" t="s">
        <v>346</v>
      </c>
      <c r="C285" s="203" t="s">
        <v>366</v>
      </c>
      <c r="D285" s="203">
        <v>10</v>
      </c>
      <c r="E285" s="203" t="s">
        <v>323</v>
      </c>
      <c r="F285" s="203" t="str">
        <f t="shared" si="8"/>
        <v>(102, 255, 102)</v>
      </c>
      <c r="G285" s="86"/>
      <c r="H285" s="86" t="s">
        <v>373</v>
      </c>
      <c r="I285" s="86" t="str">
        <f t="shared" si="9"/>
        <v>СР_ТР_duration = Sheets(Справочник).Cells(285, 4)</v>
      </c>
      <c r="J285" s="86">
        <v>285</v>
      </c>
      <c r="K285" s="86"/>
    </row>
    <row r="286" spans="2:12" s="204" customFormat="1" ht="20.45" hidden="1" customHeight="1" outlineLevel="1" x14ac:dyDescent="0.25">
      <c r="B286" s="211" t="s">
        <v>380</v>
      </c>
      <c r="C286" s="211" t="s">
        <v>380</v>
      </c>
      <c r="D286" s="211" t="s">
        <v>380</v>
      </c>
      <c r="E286" s="211" t="s">
        <v>380</v>
      </c>
      <c r="F286" s="211" t="s">
        <v>380</v>
      </c>
      <c r="G286" s="86"/>
      <c r="H286" s="86"/>
      <c r="I286" s="86"/>
      <c r="J286" s="86">
        <v>286</v>
      </c>
      <c r="K286" s="86"/>
    </row>
    <row r="287" spans="2:12" s="204" customFormat="1" ht="20.45" hidden="1" customHeight="1" outlineLevel="1" x14ac:dyDescent="0.25">
      <c r="B287" s="212" t="s">
        <v>349</v>
      </c>
      <c r="C287" s="203" t="s">
        <v>355</v>
      </c>
      <c r="D287" s="203">
        <v>10</v>
      </c>
      <c r="E287" s="203" t="s">
        <v>323</v>
      </c>
      <c r="F287" s="203" t="str">
        <f t="shared" si="8"/>
        <v>(102, 255, 102)</v>
      </c>
      <c r="G287" s="86"/>
      <c r="H287" s="86" t="s">
        <v>374</v>
      </c>
      <c r="I287" s="86" t="str">
        <f t="shared" si="9"/>
        <v>КР_ГК_duration = Sheets(Справочник).Cells(287, 4)</v>
      </c>
      <c r="J287" s="86">
        <v>287</v>
      </c>
      <c r="K287" s="86"/>
    </row>
    <row r="288" spans="2:12" s="204" customFormat="1" ht="20.45" hidden="1" customHeight="1" outlineLevel="1" x14ac:dyDescent="0.25">
      <c r="B288" s="212" t="s">
        <v>350</v>
      </c>
      <c r="C288" s="203" t="s">
        <v>356</v>
      </c>
      <c r="D288" s="203">
        <v>10</v>
      </c>
      <c r="E288" s="203" t="s">
        <v>323</v>
      </c>
      <c r="F288" s="203" t="str">
        <f t="shared" si="8"/>
        <v>(102, 255, 102)</v>
      </c>
      <c r="G288" s="86"/>
      <c r="H288" s="86" t="s">
        <v>375</v>
      </c>
      <c r="I288" s="86" t="str">
        <f t="shared" si="9"/>
        <v>КР_ДС_duration = Sheets(Справочник).Cells(288, 4)</v>
      </c>
      <c r="J288" s="86">
        <v>288</v>
      </c>
      <c r="K288" s="86"/>
    </row>
    <row r="289" spans="1:11" s="204" customFormat="1" ht="20.45" hidden="1" customHeight="1" outlineLevel="1" x14ac:dyDescent="0.25">
      <c r="B289" s="212" t="s">
        <v>351</v>
      </c>
      <c r="C289" s="203" t="s">
        <v>357</v>
      </c>
      <c r="D289" s="203">
        <v>10</v>
      </c>
      <c r="E289" s="203" t="s">
        <v>323</v>
      </c>
      <c r="F289" s="203" t="str">
        <f t="shared" si="8"/>
        <v>(102, 255, 102)</v>
      </c>
      <c r="G289" s="86"/>
      <c r="H289" s="86" t="s">
        <v>376</v>
      </c>
      <c r="I289" s="86" t="str">
        <f t="shared" si="9"/>
        <v>КР_ДС_ГК_duration = Sheets(Справочник).Cells(289, 4)</v>
      </c>
      <c r="J289" s="86">
        <v>289</v>
      </c>
      <c r="K289" s="86"/>
    </row>
    <row r="290" spans="1:11" s="204" customFormat="1" ht="20.45" hidden="1" customHeight="1" outlineLevel="1" x14ac:dyDescent="0.25">
      <c r="B290" s="212" t="s">
        <v>352</v>
      </c>
      <c r="C290" s="203" t="s">
        <v>358</v>
      </c>
      <c r="D290" s="203">
        <v>10</v>
      </c>
      <c r="E290" s="203" t="s">
        <v>323</v>
      </c>
      <c r="F290" s="203" t="str">
        <f t="shared" si="8"/>
        <v>(102, 255, 102)</v>
      </c>
      <c r="G290" s="86"/>
      <c r="H290" s="86" t="s">
        <v>377</v>
      </c>
      <c r="I290" s="86" t="str">
        <f t="shared" si="9"/>
        <v>КР_ДС_ГК_ТР_duration = Sheets(Справочник).Cells(290, 4)</v>
      </c>
      <c r="J290" s="86">
        <v>290</v>
      </c>
      <c r="K290" s="86"/>
    </row>
    <row r="291" spans="1:11" s="204" customFormat="1" ht="20.45" hidden="1" customHeight="1" outlineLevel="1" x14ac:dyDescent="0.25">
      <c r="B291" s="212" t="s">
        <v>353</v>
      </c>
      <c r="C291" s="203" t="s">
        <v>359</v>
      </c>
      <c r="D291" s="203">
        <v>10</v>
      </c>
      <c r="E291" s="203" t="s">
        <v>323</v>
      </c>
      <c r="F291" s="203" t="str">
        <f t="shared" si="8"/>
        <v>(102, 255, 102)</v>
      </c>
      <c r="G291" s="86"/>
      <c r="H291" s="86" t="s">
        <v>378</v>
      </c>
      <c r="I291" s="86" t="str">
        <f t="shared" si="9"/>
        <v>КР_ДС_ТР_duration = Sheets(Справочник).Cells(291, 4)</v>
      </c>
      <c r="J291" s="86">
        <v>291</v>
      </c>
      <c r="K291" s="86"/>
    </row>
    <row r="292" spans="1:11" s="204" customFormat="1" ht="20.45" hidden="1" customHeight="1" outlineLevel="1" x14ac:dyDescent="0.25">
      <c r="B292" s="212" t="s">
        <v>354</v>
      </c>
      <c r="C292" s="203" t="s">
        <v>360</v>
      </c>
      <c r="D292" s="203">
        <v>10</v>
      </c>
      <c r="E292" s="203" t="s">
        <v>323</v>
      </c>
      <c r="F292" s="203" t="str">
        <f t="shared" ref="F292" si="10">getRGB2(B292)</f>
        <v>(102, 255, 102)</v>
      </c>
      <c r="G292" s="86"/>
      <c r="H292" s="86" t="s">
        <v>379</v>
      </c>
      <c r="I292" s="86" t="str">
        <f t="shared" si="9"/>
        <v>КР_ТР_duration = Sheets(Справочник).Cells(292, 4)</v>
      </c>
      <c r="J292" s="86">
        <v>292</v>
      </c>
      <c r="K292" s="86"/>
    </row>
    <row r="293" spans="1:11" collapsed="1" x14ac:dyDescent="0.25"/>
    <row r="294" spans="1:11" s="55" customFormat="1" x14ac:dyDescent="0.25">
      <c r="B294" s="79" t="s">
        <v>262</v>
      </c>
      <c r="C294" s="80"/>
      <c r="E294" s="57"/>
      <c r="F294" s="57"/>
      <c r="G294" s="57"/>
      <c r="H294" s="57"/>
      <c r="I294" s="57"/>
      <c r="J294" s="57"/>
      <c r="K294" s="57"/>
    </row>
    <row r="295" spans="1:11" s="55" customFormat="1" hidden="1" outlineLevel="1" x14ac:dyDescent="0.25">
      <c r="A295" s="55">
        <v>1500</v>
      </c>
      <c r="B295" s="66">
        <f>B296-3000</f>
        <v>500</v>
      </c>
      <c r="C295" s="59" t="s">
        <v>270</v>
      </c>
      <c r="E295" s="57"/>
      <c r="F295" s="57"/>
      <c r="G295" s="57"/>
      <c r="H295" s="57"/>
      <c r="I295" s="57"/>
      <c r="J295" s="57"/>
      <c r="K295" s="57"/>
    </row>
    <row r="296" spans="1:11" s="55" customFormat="1" hidden="1" outlineLevel="1" x14ac:dyDescent="0.25">
      <c r="A296" s="55">
        <v>4500</v>
      </c>
      <c r="B296" s="67">
        <f>B297-3000</f>
        <v>3500</v>
      </c>
      <c r="C296" s="61" t="s">
        <v>271</v>
      </c>
      <c r="D296" s="55">
        <f>B296-B295</f>
        <v>3000</v>
      </c>
      <c r="E296" s="57"/>
      <c r="F296" s="57"/>
      <c r="G296" s="57"/>
      <c r="H296" s="57"/>
      <c r="I296" s="57"/>
      <c r="J296" s="57"/>
      <c r="K296" s="57"/>
    </row>
    <row r="297" spans="1:11" s="55" customFormat="1" hidden="1" outlineLevel="1" x14ac:dyDescent="0.25">
      <c r="A297" s="55">
        <v>7500</v>
      </c>
      <c r="B297" s="67">
        <f>B298-3000</f>
        <v>6500</v>
      </c>
      <c r="C297" s="61" t="s">
        <v>270</v>
      </c>
      <c r="D297" s="55">
        <f t="shared" ref="D297:D327" si="11">B297-B296</f>
        <v>3000</v>
      </c>
      <c r="E297" s="57"/>
      <c r="F297" s="57"/>
      <c r="G297" s="57"/>
      <c r="H297" s="57"/>
      <c r="I297" s="57"/>
      <c r="J297" s="57"/>
      <c r="K297" s="57"/>
    </row>
    <row r="298" spans="1:11" s="55" customFormat="1" hidden="1" outlineLevel="1" x14ac:dyDescent="0.25">
      <c r="A298" s="55">
        <v>10500</v>
      </c>
      <c r="B298" s="67">
        <f>B299-3000</f>
        <v>9500</v>
      </c>
      <c r="C298" s="61" t="s">
        <v>271</v>
      </c>
      <c r="D298" s="55">
        <f t="shared" si="11"/>
        <v>3000</v>
      </c>
      <c r="E298" s="57"/>
      <c r="F298" s="57"/>
      <c r="G298" s="57"/>
      <c r="H298" s="57"/>
      <c r="I298" s="57"/>
      <c r="J298" s="57"/>
      <c r="K298" s="57"/>
    </row>
    <row r="299" spans="1:11" s="55" customFormat="1" hidden="1" outlineLevel="1" x14ac:dyDescent="0.25">
      <c r="A299" s="55">
        <v>13500</v>
      </c>
      <c r="B299" s="67">
        <v>12500</v>
      </c>
      <c r="C299" s="68" t="s">
        <v>251</v>
      </c>
      <c r="D299" s="55">
        <f t="shared" si="11"/>
        <v>3000</v>
      </c>
      <c r="E299" s="57"/>
      <c r="F299" s="57"/>
      <c r="G299" s="57"/>
      <c r="H299" s="57"/>
      <c r="I299" s="57"/>
      <c r="J299" s="57"/>
      <c r="K299" s="57"/>
    </row>
    <row r="300" spans="1:11" s="55" customFormat="1" hidden="1" outlineLevel="1" x14ac:dyDescent="0.25">
      <c r="A300" s="55">
        <v>16500</v>
      </c>
      <c r="B300" s="67">
        <f>B299+3000</f>
        <v>15500</v>
      </c>
      <c r="C300" s="61" t="s">
        <v>270</v>
      </c>
      <c r="D300" s="55">
        <f t="shared" si="11"/>
        <v>3000</v>
      </c>
      <c r="E300" s="57"/>
      <c r="F300" s="57"/>
      <c r="G300" s="57"/>
      <c r="H300" s="57"/>
      <c r="I300" s="57"/>
      <c r="J300" s="57"/>
      <c r="K300" s="57"/>
    </row>
    <row r="301" spans="1:11" s="55" customFormat="1" hidden="1" outlineLevel="1" x14ac:dyDescent="0.25">
      <c r="A301" s="55">
        <v>19500</v>
      </c>
      <c r="B301" s="67">
        <f>B300+3000</f>
        <v>18500</v>
      </c>
      <c r="C301" s="61" t="s">
        <v>271</v>
      </c>
      <c r="D301" s="55">
        <f t="shared" si="11"/>
        <v>3000</v>
      </c>
      <c r="E301" s="57"/>
      <c r="F301" s="57"/>
      <c r="G301" s="57"/>
      <c r="H301" s="57"/>
      <c r="I301" s="57"/>
      <c r="J301" s="57"/>
      <c r="K301" s="57"/>
    </row>
    <row r="302" spans="1:11" s="55" customFormat="1" hidden="1" outlineLevel="1" x14ac:dyDescent="0.25">
      <c r="A302" s="55">
        <v>22500</v>
      </c>
      <c r="B302" s="67">
        <f>B301+3000</f>
        <v>21500</v>
      </c>
      <c r="C302" s="61" t="s">
        <v>270</v>
      </c>
      <c r="D302" s="55">
        <f t="shared" si="11"/>
        <v>3000</v>
      </c>
      <c r="E302" s="57"/>
      <c r="F302" s="57"/>
      <c r="G302" s="57"/>
      <c r="H302" s="57"/>
      <c r="I302" s="57"/>
      <c r="J302" s="57"/>
      <c r="K302" s="57"/>
    </row>
    <row r="303" spans="1:11" s="55" customFormat="1" hidden="1" outlineLevel="1" x14ac:dyDescent="0.25">
      <c r="A303" s="55">
        <v>25500</v>
      </c>
      <c r="B303" s="67">
        <v>25000</v>
      </c>
      <c r="C303" s="68" t="s">
        <v>252</v>
      </c>
      <c r="D303" s="55">
        <f t="shared" si="11"/>
        <v>3500</v>
      </c>
      <c r="E303" s="57"/>
      <c r="F303" s="57"/>
      <c r="G303" s="57"/>
      <c r="H303" s="57"/>
      <c r="I303" s="57"/>
      <c r="J303" s="57"/>
      <c r="K303" s="57"/>
    </row>
    <row r="304" spans="1:11" s="55" customFormat="1" hidden="1" outlineLevel="1" x14ac:dyDescent="0.25">
      <c r="A304" s="55">
        <v>28500</v>
      </c>
      <c r="B304" s="67">
        <f t="shared" ref="B304:B326" si="12">3000+B303</f>
        <v>28000</v>
      </c>
      <c r="C304" s="61" t="s">
        <v>270</v>
      </c>
      <c r="D304" s="55">
        <f t="shared" si="11"/>
        <v>3000</v>
      </c>
      <c r="E304" s="57"/>
      <c r="F304" s="57"/>
      <c r="G304" s="57"/>
      <c r="H304" s="57"/>
      <c r="I304" s="57"/>
      <c r="J304" s="57"/>
      <c r="K304" s="57"/>
    </row>
    <row r="305" spans="1:11" s="55" customFormat="1" hidden="1" outlineLevel="1" x14ac:dyDescent="0.25">
      <c r="A305" s="55">
        <v>31500</v>
      </c>
      <c r="B305" s="67">
        <f t="shared" si="12"/>
        <v>31000</v>
      </c>
      <c r="C305" s="61" t="s">
        <v>271</v>
      </c>
      <c r="D305" s="55">
        <f t="shared" si="11"/>
        <v>3000</v>
      </c>
      <c r="E305" s="57"/>
      <c r="F305" s="57"/>
      <c r="G305" s="57"/>
      <c r="H305" s="57"/>
      <c r="I305" s="57"/>
      <c r="J305" s="57"/>
      <c r="K305" s="57"/>
    </row>
    <row r="306" spans="1:11" s="55" customFormat="1" hidden="1" outlineLevel="1" x14ac:dyDescent="0.25">
      <c r="A306" s="55">
        <v>34500</v>
      </c>
      <c r="B306" s="67">
        <f t="shared" si="12"/>
        <v>34000</v>
      </c>
      <c r="C306" s="61" t="s">
        <v>270</v>
      </c>
      <c r="D306" s="55">
        <f t="shared" si="11"/>
        <v>3000</v>
      </c>
      <c r="E306" s="57"/>
      <c r="F306" s="57"/>
      <c r="G306" s="57"/>
      <c r="H306" s="57"/>
      <c r="I306" s="57"/>
      <c r="J306" s="57"/>
      <c r="K306" s="57"/>
    </row>
    <row r="307" spans="1:11" s="55" customFormat="1" hidden="1" outlineLevel="1" x14ac:dyDescent="0.25">
      <c r="A307" s="55">
        <v>39000</v>
      </c>
      <c r="B307" s="67">
        <v>37500</v>
      </c>
      <c r="C307" s="68" t="s">
        <v>251</v>
      </c>
      <c r="D307" s="55">
        <f t="shared" si="11"/>
        <v>3500</v>
      </c>
      <c r="E307" s="57"/>
      <c r="F307" s="57"/>
      <c r="G307" s="57"/>
      <c r="H307" s="57"/>
      <c r="I307" s="57"/>
      <c r="J307" s="57"/>
      <c r="K307" s="57"/>
    </row>
    <row r="308" spans="1:11" s="55" customFormat="1" hidden="1" outlineLevel="1" x14ac:dyDescent="0.25">
      <c r="A308" s="55">
        <v>42000</v>
      </c>
      <c r="B308" s="67">
        <f t="shared" si="12"/>
        <v>40500</v>
      </c>
      <c r="C308" s="61" t="s">
        <v>270</v>
      </c>
      <c r="D308" s="55">
        <f t="shared" si="11"/>
        <v>3000</v>
      </c>
      <c r="E308" s="57"/>
      <c r="F308" s="57"/>
      <c r="G308" s="57"/>
      <c r="H308" s="57"/>
      <c r="I308" s="57"/>
      <c r="J308" s="57"/>
      <c r="K308" s="57"/>
    </row>
    <row r="309" spans="1:11" s="55" customFormat="1" hidden="1" outlineLevel="1" x14ac:dyDescent="0.25">
      <c r="A309" s="55">
        <v>45000</v>
      </c>
      <c r="B309" s="67">
        <f t="shared" si="12"/>
        <v>43500</v>
      </c>
      <c r="C309" s="61" t="s">
        <v>271</v>
      </c>
      <c r="D309" s="55">
        <f t="shared" si="11"/>
        <v>3000</v>
      </c>
      <c r="E309" s="57"/>
      <c r="F309" s="57"/>
      <c r="G309" s="57"/>
      <c r="H309" s="57"/>
      <c r="I309" s="57"/>
      <c r="J309" s="57"/>
      <c r="K309" s="57"/>
    </row>
    <row r="310" spans="1:11" s="55" customFormat="1" hidden="1" outlineLevel="1" x14ac:dyDescent="0.25">
      <c r="A310" s="55">
        <v>48000</v>
      </c>
      <c r="B310" s="67">
        <f t="shared" si="12"/>
        <v>46500</v>
      </c>
      <c r="C310" s="61" t="s">
        <v>270</v>
      </c>
      <c r="D310" s="55">
        <f t="shared" si="11"/>
        <v>3000</v>
      </c>
      <c r="E310" s="57"/>
      <c r="F310" s="57"/>
      <c r="G310" s="57"/>
      <c r="H310" s="57"/>
      <c r="I310" s="57"/>
      <c r="J310" s="57"/>
      <c r="K310" s="57"/>
    </row>
    <row r="311" spans="1:11" s="55" customFormat="1" hidden="1" outlineLevel="1" x14ac:dyDescent="0.25">
      <c r="A311" s="55">
        <v>51000</v>
      </c>
      <c r="B311" s="67">
        <v>50000</v>
      </c>
      <c r="C311" s="68" t="s">
        <v>252</v>
      </c>
      <c r="D311" s="55">
        <f t="shared" si="11"/>
        <v>3500</v>
      </c>
      <c r="E311" s="57"/>
      <c r="F311" s="57"/>
      <c r="G311" s="57"/>
      <c r="H311" s="57"/>
      <c r="I311" s="57"/>
      <c r="J311" s="57"/>
      <c r="K311" s="57"/>
    </row>
    <row r="312" spans="1:11" s="55" customFormat="1" hidden="1" outlineLevel="1" x14ac:dyDescent="0.25">
      <c r="A312" s="55">
        <v>54000</v>
      </c>
      <c r="B312" s="67">
        <f t="shared" si="12"/>
        <v>53000</v>
      </c>
      <c r="C312" s="61" t="s">
        <v>270</v>
      </c>
      <c r="D312" s="55">
        <f t="shared" si="11"/>
        <v>3000</v>
      </c>
      <c r="E312" s="57"/>
      <c r="F312" s="57"/>
      <c r="G312" s="57"/>
      <c r="H312" s="57"/>
      <c r="I312" s="57"/>
      <c r="J312" s="57"/>
      <c r="K312" s="57"/>
    </row>
    <row r="313" spans="1:11" s="55" customFormat="1" hidden="1" outlineLevel="1" x14ac:dyDescent="0.25">
      <c r="A313" s="55">
        <v>57000</v>
      </c>
      <c r="B313" s="67">
        <f t="shared" si="12"/>
        <v>56000</v>
      </c>
      <c r="C313" s="61" t="s">
        <v>271</v>
      </c>
      <c r="D313" s="55">
        <f t="shared" si="11"/>
        <v>3000</v>
      </c>
      <c r="E313" s="57"/>
      <c r="F313" s="57"/>
      <c r="G313" s="57"/>
      <c r="H313" s="57"/>
      <c r="I313" s="57"/>
      <c r="J313" s="57"/>
      <c r="K313" s="57"/>
    </row>
    <row r="314" spans="1:11" s="55" customFormat="1" hidden="1" outlineLevel="1" x14ac:dyDescent="0.25">
      <c r="A314" s="55">
        <v>60000</v>
      </c>
      <c r="B314" s="67">
        <f t="shared" si="12"/>
        <v>59000</v>
      </c>
      <c r="C314" s="61" t="s">
        <v>270</v>
      </c>
      <c r="D314" s="55">
        <f t="shared" si="11"/>
        <v>3000</v>
      </c>
      <c r="E314" s="57"/>
      <c r="F314" s="57"/>
      <c r="G314" s="57"/>
      <c r="H314" s="57"/>
      <c r="I314" s="57"/>
      <c r="J314" s="57"/>
      <c r="K314" s="57"/>
    </row>
    <row r="315" spans="1:11" s="55" customFormat="1" hidden="1" outlineLevel="1" x14ac:dyDescent="0.25">
      <c r="A315" s="55">
        <v>63000</v>
      </c>
      <c r="B315" s="67">
        <v>62500</v>
      </c>
      <c r="C315" s="68" t="s">
        <v>251</v>
      </c>
      <c r="D315" s="55">
        <f t="shared" si="11"/>
        <v>3500</v>
      </c>
      <c r="E315" s="57"/>
      <c r="F315" s="57"/>
      <c r="G315" s="57"/>
      <c r="H315" s="57"/>
      <c r="I315" s="57"/>
      <c r="J315" s="57"/>
      <c r="K315" s="57"/>
    </row>
    <row r="316" spans="1:11" s="55" customFormat="1" hidden="1" outlineLevel="1" x14ac:dyDescent="0.25">
      <c r="A316" s="55">
        <v>66000</v>
      </c>
      <c r="B316" s="67">
        <f t="shared" si="12"/>
        <v>65500</v>
      </c>
      <c r="C316" s="61" t="s">
        <v>270</v>
      </c>
      <c r="D316" s="55">
        <f t="shared" si="11"/>
        <v>3000</v>
      </c>
      <c r="E316" s="57"/>
      <c r="F316" s="57"/>
      <c r="G316" s="57"/>
      <c r="H316" s="57"/>
      <c r="I316" s="57"/>
      <c r="J316" s="57"/>
      <c r="K316" s="57"/>
    </row>
    <row r="317" spans="1:11" s="55" customFormat="1" hidden="1" outlineLevel="1" x14ac:dyDescent="0.25">
      <c r="A317" s="55">
        <v>69000</v>
      </c>
      <c r="B317" s="67">
        <f t="shared" si="12"/>
        <v>68500</v>
      </c>
      <c r="C317" s="61" t="s">
        <v>271</v>
      </c>
      <c r="D317" s="55">
        <f t="shared" si="11"/>
        <v>3000</v>
      </c>
      <c r="E317" s="57"/>
      <c r="F317" s="57"/>
      <c r="G317" s="57"/>
      <c r="H317" s="57"/>
      <c r="I317" s="57"/>
      <c r="J317" s="57"/>
      <c r="K317" s="57"/>
    </row>
    <row r="318" spans="1:11" s="55" customFormat="1" hidden="1" outlineLevel="1" x14ac:dyDescent="0.25">
      <c r="A318" s="55">
        <v>72000</v>
      </c>
      <c r="B318" s="67">
        <f t="shared" si="12"/>
        <v>71500</v>
      </c>
      <c r="C318" s="61" t="s">
        <v>270</v>
      </c>
      <c r="D318" s="55">
        <f t="shared" si="11"/>
        <v>3000</v>
      </c>
      <c r="E318" s="57"/>
      <c r="F318" s="57"/>
      <c r="G318" s="57"/>
      <c r="H318" s="57"/>
      <c r="I318" s="57"/>
      <c r="J318" s="57"/>
      <c r="K318" s="57"/>
    </row>
    <row r="319" spans="1:11" s="55" customFormat="1" hidden="1" outlineLevel="1" x14ac:dyDescent="0.25">
      <c r="A319" s="55">
        <v>75000</v>
      </c>
      <c r="B319" s="67">
        <v>75000</v>
      </c>
      <c r="C319" s="69" t="s">
        <v>252</v>
      </c>
      <c r="D319" s="55">
        <f t="shared" si="11"/>
        <v>3500</v>
      </c>
      <c r="E319" s="57"/>
      <c r="F319" s="57"/>
      <c r="G319" s="57"/>
      <c r="H319" s="57"/>
      <c r="I319" s="57"/>
      <c r="J319" s="57"/>
      <c r="K319" s="57"/>
    </row>
    <row r="320" spans="1:11" s="55" customFormat="1" hidden="1" outlineLevel="1" x14ac:dyDescent="0.25">
      <c r="A320" s="55">
        <v>78000</v>
      </c>
      <c r="B320" s="67">
        <f t="shared" si="12"/>
        <v>78000</v>
      </c>
      <c r="C320" s="61" t="s">
        <v>270</v>
      </c>
      <c r="D320" s="55">
        <f t="shared" si="11"/>
        <v>3000</v>
      </c>
      <c r="E320" s="57"/>
      <c r="F320" s="57"/>
      <c r="G320" s="57"/>
      <c r="H320" s="57"/>
      <c r="I320" s="57"/>
      <c r="J320" s="57"/>
      <c r="K320" s="57"/>
    </row>
    <row r="321" spans="1:11" s="55" customFormat="1" hidden="1" outlineLevel="1" x14ac:dyDescent="0.25">
      <c r="A321" s="55">
        <v>81000</v>
      </c>
      <c r="B321" s="67">
        <f t="shared" si="12"/>
        <v>81000</v>
      </c>
      <c r="C321" s="61" t="s">
        <v>271</v>
      </c>
      <c r="D321" s="55">
        <f t="shared" si="11"/>
        <v>3000</v>
      </c>
      <c r="E321" s="57"/>
      <c r="F321" s="57"/>
      <c r="G321" s="57"/>
      <c r="H321" s="57"/>
      <c r="I321" s="57"/>
      <c r="J321" s="57"/>
      <c r="K321" s="57"/>
    </row>
    <row r="322" spans="1:11" s="55" customFormat="1" hidden="1" outlineLevel="1" x14ac:dyDescent="0.25">
      <c r="A322" s="55">
        <v>84000</v>
      </c>
      <c r="B322" s="67">
        <f t="shared" si="12"/>
        <v>84000</v>
      </c>
      <c r="C322" s="61" t="s">
        <v>270</v>
      </c>
      <c r="D322" s="55">
        <f t="shared" si="11"/>
        <v>3000</v>
      </c>
      <c r="E322" s="57"/>
      <c r="F322" s="57"/>
      <c r="G322" s="57"/>
      <c r="H322" s="57"/>
      <c r="I322" s="57"/>
      <c r="J322" s="57"/>
      <c r="K322" s="57"/>
    </row>
    <row r="323" spans="1:11" s="55" customFormat="1" hidden="1" outlineLevel="1" x14ac:dyDescent="0.25">
      <c r="A323" s="55">
        <v>87500</v>
      </c>
      <c r="B323" s="67">
        <v>87500</v>
      </c>
      <c r="C323" s="68" t="s">
        <v>251</v>
      </c>
      <c r="D323" s="55">
        <f t="shared" si="11"/>
        <v>3500</v>
      </c>
      <c r="E323" s="57"/>
      <c r="F323" s="57"/>
      <c r="G323" s="57"/>
      <c r="H323" s="57"/>
      <c r="I323" s="57"/>
      <c r="J323" s="57"/>
      <c r="K323" s="57"/>
    </row>
    <row r="324" spans="1:11" s="55" customFormat="1" hidden="1" outlineLevel="1" x14ac:dyDescent="0.25">
      <c r="A324" s="55">
        <v>90500</v>
      </c>
      <c r="B324" s="67">
        <f>3000+B323</f>
        <v>90500</v>
      </c>
      <c r="C324" s="61" t="s">
        <v>270</v>
      </c>
      <c r="D324" s="55">
        <f t="shared" si="11"/>
        <v>3000</v>
      </c>
      <c r="E324" s="57"/>
      <c r="F324" s="57"/>
      <c r="G324" s="57"/>
      <c r="H324" s="57"/>
      <c r="I324" s="57"/>
      <c r="J324" s="57"/>
      <c r="K324" s="57"/>
    </row>
    <row r="325" spans="1:11" s="55" customFormat="1" hidden="1" outlineLevel="1" x14ac:dyDescent="0.25">
      <c r="A325" s="55">
        <v>93500</v>
      </c>
      <c r="B325" s="67">
        <f t="shared" si="12"/>
        <v>93500</v>
      </c>
      <c r="C325" s="61" t="s">
        <v>271</v>
      </c>
      <c r="D325" s="55">
        <f t="shared" si="11"/>
        <v>3000</v>
      </c>
      <c r="E325" s="57"/>
      <c r="F325" s="57"/>
      <c r="G325" s="57"/>
      <c r="H325" s="57"/>
      <c r="I325" s="57"/>
      <c r="J325" s="57"/>
      <c r="K325" s="57"/>
    </row>
    <row r="326" spans="1:11" s="55" customFormat="1" hidden="1" outlineLevel="1" x14ac:dyDescent="0.25">
      <c r="A326" s="55">
        <v>96500</v>
      </c>
      <c r="B326" s="67">
        <f t="shared" si="12"/>
        <v>96500</v>
      </c>
      <c r="C326" s="61" t="s">
        <v>270</v>
      </c>
      <c r="D326" s="55">
        <f t="shared" si="11"/>
        <v>3000</v>
      </c>
      <c r="E326" s="57"/>
      <c r="F326" s="57"/>
      <c r="G326" s="57"/>
      <c r="H326" s="57"/>
      <c r="I326" s="57"/>
      <c r="J326" s="57"/>
      <c r="K326" s="57"/>
    </row>
    <row r="327" spans="1:11" s="55" customFormat="1" ht="15.75" hidden="1" outlineLevel="1" thickBot="1" x14ac:dyDescent="0.3">
      <c r="A327" s="55">
        <v>99000</v>
      </c>
      <c r="B327" s="70">
        <v>99000</v>
      </c>
      <c r="C327" s="71" t="s">
        <v>252</v>
      </c>
      <c r="D327" s="55">
        <f t="shared" si="11"/>
        <v>2500</v>
      </c>
      <c r="E327" s="57"/>
      <c r="F327" s="57"/>
      <c r="G327" s="57"/>
      <c r="H327" s="57"/>
      <c r="I327" s="57"/>
      <c r="J327" s="57"/>
      <c r="K327" s="57"/>
    </row>
    <row r="328" spans="1:11" s="55" customFormat="1" hidden="1" outlineLevel="1" x14ac:dyDescent="0.25">
      <c r="B328" s="57"/>
      <c r="E328" s="57"/>
      <c r="F328" s="57"/>
      <c r="G328" s="57"/>
      <c r="H328" s="57"/>
      <c r="I328" s="57"/>
      <c r="J328" s="57"/>
      <c r="K328" s="57"/>
    </row>
    <row r="329" spans="1:11" s="55" customFormat="1" collapsed="1" x14ac:dyDescent="0.25">
      <c r="B329" s="57"/>
      <c r="E329" s="57"/>
      <c r="F329" s="57"/>
      <c r="G329" s="57"/>
      <c r="H329" s="57"/>
      <c r="I329" s="57"/>
      <c r="J329" s="57"/>
      <c r="K329" s="57"/>
    </row>
    <row r="331" spans="1:11" s="55" customFormat="1" x14ac:dyDescent="0.25">
      <c r="B331" s="232" t="s">
        <v>338</v>
      </c>
      <c r="C331" s="233"/>
      <c r="D331" s="233"/>
      <c r="E331" s="57"/>
      <c r="F331" s="57"/>
      <c r="G331" s="57"/>
      <c r="H331" s="57"/>
      <c r="I331" s="57"/>
      <c r="J331" s="57"/>
      <c r="K331" s="57"/>
    </row>
    <row r="332" spans="1:11" s="55" customFormat="1" hidden="1" outlineLevel="1" x14ac:dyDescent="0.25">
      <c r="B332" s="67">
        <f>B333-3000</f>
        <v>0</v>
      </c>
      <c r="C332" s="57"/>
      <c r="E332" s="57"/>
      <c r="F332" s="57"/>
      <c r="G332" s="57"/>
      <c r="H332" s="57"/>
      <c r="I332" s="57"/>
      <c r="J332" s="57"/>
      <c r="K332" s="57"/>
    </row>
    <row r="333" spans="1:11" s="55" customFormat="1" hidden="1" outlineLevel="1" x14ac:dyDescent="0.25">
      <c r="B333" s="67">
        <f>B334-3000</f>
        <v>3000</v>
      </c>
      <c r="C333" s="57" t="s">
        <v>270</v>
      </c>
      <c r="E333" s="57"/>
      <c r="F333" s="57"/>
      <c r="G333" s="57"/>
      <c r="H333" s="57"/>
      <c r="I333" s="57"/>
      <c r="J333" s="57"/>
      <c r="K333" s="57"/>
    </row>
    <row r="334" spans="1:11" s="55" customFormat="1" hidden="1" outlineLevel="1" x14ac:dyDescent="0.25">
      <c r="B334" s="67">
        <f>B335-3000</f>
        <v>6000</v>
      </c>
      <c r="C334" s="57" t="s">
        <v>271</v>
      </c>
      <c r="E334" s="57"/>
      <c r="F334" s="57"/>
      <c r="G334" s="57"/>
      <c r="H334" s="57"/>
      <c r="I334" s="57"/>
      <c r="J334" s="57"/>
      <c r="K334" s="57"/>
    </row>
    <row r="335" spans="1:11" s="55" customFormat="1" hidden="1" outlineLevel="1" x14ac:dyDescent="0.25">
      <c r="B335" s="67">
        <f>B336-3000</f>
        <v>9000</v>
      </c>
      <c r="C335" s="57" t="s">
        <v>270</v>
      </c>
      <c r="E335" s="57"/>
      <c r="F335" s="57"/>
      <c r="G335" s="57"/>
      <c r="H335" s="57"/>
      <c r="I335" s="57"/>
      <c r="J335" s="57"/>
      <c r="K335" s="57"/>
    </row>
    <row r="336" spans="1:11" s="55" customFormat="1" hidden="1" outlineLevel="1" x14ac:dyDescent="0.25">
      <c r="B336" s="67">
        <f>B337-3000</f>
        <v>12000</v>
      </c>
      <c r="C336" s="57" t="s">
        <v>271</v>
      </c>
      <c r="E336" s="57"/>
      <c r="F336" s="57"/>
      <c r="G336" s="57"/>
      <c r="H336" s="57"/>
      <c r="I336" s="57"/>
      <c r="J336" s="57"/>
      <c r="K336" s="57"/>
    </row>
    <row r="337" spans="2:11" s="55" customFormat="1" hidden="1" outlineLevel="1" x14ac:dyDescent="0.25">
      <c r="B337" s="231">
        <v>15000</v>
      </c>
      <c r="C337" s="232" t="s">
        <v>251</v>
      </c>
      <c r="D337" s="233">
        <f>B337-B332</f>
        <v>15000</v>
      </c>
      <c r="E337" s="57"/>
      <c r="F337" s="57"/>
      <c r="G337" s="57"/>
      <c r="H337" s="57"/>
      <c r="I337" s="57"/>
      <c r="J337" s="57"/>
      <c r="K337" s="57"/>
    </row>
    <row r="338" spans="2:11" s="55" customFormat="1" hidden="1" outlineLevel="1" x14ac:dyDescent="0.25">
      <c r="B338" s="67">
        <f t="shared" ref="B338:B365" si="13">3000+B337</f>
        <v>18000</v>
      </c>
      <c r="C338" s="57" t="s">
        <v>270</v>
      </c>
      <c r="E338" s="57"/>
      <c r="F338" s="57"/>
      <c r="G338" s="57"/>
      <c r="H338" s="57"/>
      <c r="I338" s="57"/>
      <c r="J338" s="57"/>
      <c r="K338" s="57"/>
    </row>
    <row r="339" spans="2:11" s="55" customFormat="1" hidden="1" outlineLevel="1" x14ac:dyDescent="0.25">
      <c r="B339" s="67">
        <f t="shared" si="13"/>
        <v>21000</v>
      </c>
      <c r="C339" s="57" t="s">
        <v>271</v>
      </c>
      <c r="E339" s="57"/>
      <c r="F339" s="57"/>
      <c r="G339" s="57"/>
      <c r="H339" s="57"/>
      <c r="I339" s="57"/>
      <c r="J339" s="57"/>
      <c r="K339" s="57"/>
    </row>
    <row r="340" spans="2:11" s="55" customFormat="1" hidden="1" outlineLevel="1" x14ac:dyDescent="0.25">
      <c r="B340" s="67">
        <f t="shared" si="13"/>
        <v>24000</v>
      </c>
      <c r="C340" s="57" t="s">
        <v>270</v>
      </c>
      <c r="E340" s="57"/>
      <c r="F340" s="57"/>
      <c r="G340" s="57"/>
      <c r="H340" s="57"/>
      <c r="I340" s="57"/>
      <c r="J340" s="57"/>
      <c r="K340" s="57"/>
    </row>
    <row r="341" spans="2:11" s="55" customFormat="1" hidden="1" outlineLevel="1" x14ac:dyDescent="0.25">
      <c r="B341" s="67">
        <f t="shared" si="13"/>
        <v>27000</v>
      </c>
      <c r="C341" s="57" t="s">
        <v>271</v>
      </c>
      <c r="E341" s="57"/>
      <c r="F341" s="57"/>
      <c r="G341" s="57"/>
      <c r="H341" s="57"/>
      <c r="I341" s="57"/>
      <c r="J341" s="57"/>
      <c r="K341" s="57"/>
    </row>
    <row r="342" spans="2:11" s="55" customFormat="1" hidden="1" outlineLevel="1" x14ac:dyDescent="0.25">
      <c r="B342" s="231">
        <f t="shared" si="13"/>
        <v>30000</v>
      </c>
      <c r="C342" s="232" t="s">
        <v>252</v>
      </c>
      <c r="D342" s="233">
        <f>B342-B337</f>
        <v>15000</v>
      </c>
      <c r="E342" s="57"/>
      <c r="F342" s="57"/>
      <c r="G342" s="57"/>
      <c r="H342" s="57"/>
      <c r="I342" s="57"/>
      <c r="J342" s="57"/>
      <c r="K342" s="57"/>
    </row>
    <row r="343" spans="2:11" s="55" customFormat="1" hidden="1" outlineLevel="1" x14ac:dyDescent="0.25">
      <c r="B343" s="67">
        <f t="shared" si="13"/>
        <v>33000</v>
      </c>
      <c r="C343" s="57" t="s">
        <v>270</v>
      </c>
      <c r="E343" s="57"/>
      <c r="F343" s="57"/>
      <c r="G343" s="57"/>
      <c r="H343" s="57"/>
      <c r="I343" s="57"/>
      <c r="J343" s="57"/>
      <c r="K343" s="57"/>
    </row>
    <row r="344" spans="2:11" s="55" customFormat="1" hidden="1" outlineLevel="1" x14ac:dyDescent="0.25">
      <c r="B344" s="67">
        <f t="shared" si="13"/>
        <v>36000</v>
      </c>
      <c r="C344" s="57" t="s">
        <v>271</v>
      </c>
      <c r="E344" s="57"/>
      <c r="F344" s="57"/>
      <c r="G344" s="57"/>
      <c r="H344" s="57"/>
      <c r="I344" s="57"/>
      <c r="J344" s="57"/>
      <c r="K344" s="57"/>
    </row>
    <row r="345" spans="2:11" s="55" customFormat="1" hidden="1" outlineLevel="1" x14ac:dyDescent="0.25">
      <c r="B345" s="67">
        <f t="shared" si="13"/>
        <v>39000</v>
      </c>
      <c r="C345" s="57" t="s">
        <v>270</v>
      </c>
      <c r="E345" s="57"/>
      <c r="F345" s="57"/>
      <c r="G345" s="57"/>
      <c r="H345" s="57"/>
      <c r="I345" s="57"/>
      <c r="J345" s="57"/>
      <c r="K345" s="57"/>
    </row>
    <row r="346" spans="2:11" s="55" customFormat="1" hidden="1" outlineLevel="1" x14ac:dyDescent="0.25">
      <c r="B346" s="67">
        <f t="shared" si="13"/>
        <v>42000</v>
      </c>
      <c r="C346" s="57" t="s">
        <v>271</v>
      </c>
      <c r="E346" s="57"/>
      <c r="F346" s="57"/>
      <c r="G346" s="57"/>
      <c r="H346" s="57"/>
      <c r="I346" s="57"/>
      <c r="J346" s="57"/>
      <c r="K346" s="57"/>
    </row>
    <row r="347" spans="2:11" s="55" customFormat="1" hidden="1" outlineLevel="1" x14ac:dyDescent="0.25">
      <c r="B347" s="231">
        <f t="shared" si="13"/>
        <v>45000</v>
      </c>
      <c r="C347" s="232" t="s">
        <v>251</v>
      </c>
      <c r="D347" s="233">
        <f>B347-B342</f>
        <v>15000</v>
      </c>
      <c r="E347" s="57"/>
      <c r="F347" s="57"/>
      <c r="G347" s="57"/>
      <c r="H347" s="57"/>
      <c r="I347" s="57"/>
      <c r="J347" s="57"/>
      <c r="K347" s="57"/>
    </row>
    <row r="348" spans="2:11" s="55" customFormat="1" hidden="1" outlineLevel="1" x14ac:dyDescent="0.25">
      <c r="B348" s="67">
        <f t="shared" si="13"/>
        <v>48000</v>
      </c>
      <c r="C348" s="57" t="s">
        <v>270</v>
      </c>
      <c r="E348" s="57"/>
      <c r="F348" s="57"/>
      <c r="G348" s="57"/>
      <c r="H348" s="57"/>
      <c r="I348" s="57"/>
      <c r="J348" s="57"/>
      <c r="K348" s="57"/>
    </row>
    <row r="349" spans="2:11" s="55" customFormat="1" hidden="1" outlineLevel="1" x14ac:dyDescent="0.25">
      <c r="B349" s="67">
        <f t="shared" si="13"/>
        <v>51000</v>
      </c>
      <c r="C349" s="57" t="s">
        <v>271</v>
      </c>
      <c r="E349" s="57"/>
      <c r="F349" s="57"/>
      <c r="G349" s="57"/>
      <c r="H349" s="57"/>
      <c r="I349" s="57"/>
      <c r="J349" s="57"/>
      <c r="K349" s="57"/>
    </row>
    <row r="350" spans="2:11" s="55" customFormat="1" hidden="1" outlineLevel="1" x14ac:dyDescent="0.25">
      <c r="B350" s="67">
        <f t="shared" si="13"/>
        <v>54000</v>
      </c>
      <c r="C350" s="57" t="s">
        <v>270</v>
      </c>
      <c r="E350" s="57"/>
      <c r="F350" s="57"/>
      <c r="G350" s="57"/>
      <c r="H350" s="57"/>
      <c r="I350" s="57"/>
      <c r="J350" s="57"/>
      <c r="K350" s="57"/>
    </row>
    <row r="351" spans="2:11" s="55" customFormat="1" hidden="1" outlineLevel="1" x14ac:dyDescent="0.25">
      <c r="B351" s="67">
        <f t="shared" si="13"/>
        <v>57000</v>
      </c>
      <c r="C351" s="57" t="s">
        <v>271</v>
      </c>
      <c r="E351" s="57"/>
      <c r="F351" s="57"/>
      <c r="G351" s="57"/>
      <c r="H351" s="57"/>
      <c r="I351" s="57"/>
      <c r="J351" s="57"/>
      <c r="K351" s="57"/>
    </row>
    <row r="352" spans="2:11" s="55" customFormat="1" hidden="1" outlineLevel="1" x14ac:dyDescent="0.25">
      <c r="B352" s="231">
        <f t="shared" si="13"/>
        <v>60000</v>
      </c>
      <c r="C352" s="232" t="s">
        <v>252</v>
      </c>
      <c r="D352" s="233">
        <f>B352-B347</f>
        <v>15000</v>
      </c>
      <c r="E352" s="57"/>
      <c r="F352" s="57"/>
      <c r="G352" s="57"/>
      <c r="H352" s="57"/>
      <c r="I352" s="57"/>
      <c r="J352" s="57"/>
      <c r="K352" s="57"/>
    </row>
    <row r="353" spans="2:11" s="55" customFormat="1" hidden="1" outlineLevel="1" x14ac:dyDescent="0.25">
      <c r="B353" s="67">
        <f t="shared" si="13"/>
        <v>63000</v>
      </c>
      <c r="C353" s="57" t="s">
        <v>270</v>
      </c>
      <c r="E353" s="57"/>
      <c r="F353" s="57"/>
      <c r="G353" s="57"/>
      <c r="H353" s="57"/>
      <c r="I353" s="57"/>
      <c r="J353" s="57"/>
      <c r="K353" s="57"/>
    </row>
    <row r="354" spans="2:11" s="55" customFormat="1" hidden="1" outlineLevel="1" x14ac:dyDescent="0.25">
      <c r="B354" s="67">
        <f t="shared" si="13"/>
        <v>66000</v>
      </c>
      <c r="C354" s="57" t="s">
        <v>271</v>
      </c>
      <c r="E354" s="57"/>
      <c r="F354" s="57"/>
      <c r="G354" s="57"/>
      <c r="H354" s="57"/>
      <c r="I354" s="57"/>
      <c r="J354" s="57"/>
      <c r="K354" s="57"/>
    </row>
    <row r="355" spans="2:11" s="55" customFormat="1" hidden="1" outlineLevel="1" x14ac:dyDescent="0.25">
      <c r="B355" s="67">
        <f t="shared" si="13"/>
        <v>69000</v>
      </c>
      <c r="C355" s="57" t="s">
        <v>270</v>
      </c>
      <c r="E355" s="57"/>
      <c r="F355" s="57"/>
      <c r="G355" s="57"/>
      <c r="H355" s="57"/>
      <c r="I355" s="57"/>
      <c r="J355" s="57"/>
      <c r="K355" s="57"/>
    </row>
    <row r="356" spans="2:11" s="55" customFormat="1" hidden="1" outlineLevel="1" x14ac:dyDescent="0.25">
      <c r="B356" s="67">
        <f t="shared" si="13"/>
        <v>72000</v>
      </c>
      <c r="C356" s="57" t="s">
        <v>271</v>
      </c>
      <c r="E356" s="57"/>
      <c r="F356" s="57"/>
      <c r="G356" s="57"/>
      <c r="H356" s="57"/>
      <c r="I356" s="57"/>
      <c r="J356" s="57"/>
      <c r="K356" s="57"/>
    </row>
    <row r="357" spans="2:11" s="55" customFormat="1" hidden="1" outlineLevel="1" x14ac:dyDescent="0.25">
      <c r="B357" s="231">
        <f t="shared" si="13"/>
        <v>75000</v>
      </c>
      <c r="C357" s="232" t="s">
        <v>251</v>
      </c>
      <c r="D357" s="233">
        <f>B357-B352</f>
        <v>15000</v>
      </c>
      <c r="E357" s="57"/>
      <c r="F357" s="57"/>
      <c r="G357" s="57"/>
      <c r="H357" s="57"/>
      <c r="I357" s="57"/>
      <c r="J357" s="57"/>
      <c r="K357" s="57"/>
    </row>
    <row r="358" spans="2:11" s="55" customFormat="1" hidden="1" outlineLevel="1" x14ac:dyDescent="0.25">
      <c r="B358" s="67">
        <f t="shared" si="13"/>
        <v>78000</v>
      </c>
      <c r="C358" s="57" t="s">
        <v>270</v>
      </c>
      <c r="E358" s="57"/>
      <c r="F358" s="57"/>
      <c r="G358" s="57"/>
      <c r="H358" s="57"/>
      <c r="I358" s="57"/>
      <c r="J358" s="57"/>
      <c r="K358" s="57"/>
    </row>
    <row r="359" spans="2:11" s="55" customFormat="1" hidden="1" outlineLevel="1" x14ac:dyDescent="0.25">
      <c r="B359" s="67">
        <f t="shared" si="13"/>
        <v>81000</v>
      </c>
      <c r="C359" s="57" t="s">
        <v>271</v>
      </c>
      <c r="E359" s="57"/>
      <c r="F359" s="57"/>
      <c r="G359" s="57"/>
      <c r="H359" s="57"/>
      <c r="I359" s="57"/>
      <c r="J359" s="57"/>
      <c r="K359" s="57"/>
    </row>
    <row r="360" spans="2:11" s="55" customFormat="1" hidden="1" outlineLevel="1" x14ac:dyDescent="0.25">
      <c r="B360" s="67">
        <f t="shared" si="13"/>
        <v>84000</v>
      </c>
      <c r="C360" s="57" t="s">
        <v>270</v>
      </c>
      <c r="E360" s="57"/>
      <c r="F360" s="57"/>
      <c r="G360" s="57"/>
      <c r="H360" s="57"/>
      <c r="I360" s="57"/>
      <c r="J360" s="57"/>
      <c r="K360" s="57"/>
    </row>
    <row r="361" spans="2:11" s="55" customFormat="1" hidden="1" outlineLevel="1" x14ac:dyDescent="0.25">
      <c r="B361" s="67">
        <f t="shared" si="13"/>
        <v>87000</v>
      </c>
      <c r="C361" s="57" t="s">
        <v>271</v>
      </c>
      <c r="E361" s="57"/>
      <c r="F361" s="57"/>
      <c r="G361" s="57"/>
      <c r="H361" s="57"/>
      <c r="I361" s="57"/>
      <c r="J361" s="57"/>
      <c r="K361" s="57"/>
    </row>
    <row r="362" spans="2:11" s="55" customFormat="1" hidden="1" outlineLevel="1" x14ac:dyDescent="0.25">
      <c r="B362" s="231">
        <f t="shared" si="13"/>
        <v>90000</v>
      </c>
      <c r="C362" s="232" t="s">
        <v>252</v>
      </c>
      <c r="D362" s="233">
        <f>B362-B357</f>
        <v>15000</v>
      </c>
      <c r="E362" s="57"/>
      <c r="F362" s="57"/>
      <c r="G362" s="57"/>
      <c r="H362" s="57"/>
      <c r="I362" s="57"/>
      <c r="J362" s="57"/>
      <c r="K362" s="57"/>
    </row>
    <row r="363" spans="2:11" s="55" customFormat="1" hidden="1" outlineLevel="1" x14ac:dyDescent="0.25">
      <c r="B363" s="67">
        <f t="shared" si="13"/>
        <v>93000</v>
      </c>
      <c r="C363" s="57" t="s">
        <v>270</v>
      </c>
      <c r="E363" s="57"/>
      <c r="F363" s="57"/>
      <c r="G363" s="57"/>
      <c r="H363" s="57"/>
      <c r="I363" s="57"/>
      <c r="J363" s="57"/>
      <c r="K363" s="57"/>
    </row>
    <row r="364" spans="2:11" s="55" customFormat="1" hidden="1" outlineLevel="1" x14ac:dyDescent="0.25">
      <c r="B364" s="67">
        <f t="shared" si="13"/>
        <v>96000</v>
      </c>
      <c r="C364" s="57" t="s">
        <v>271</v>
      </c>
      <c r="E364" s="57"/>
      <c r="F364" s="57"/>
      <c r="G364" s="57"/>
      <c r="H364" s="57"/>
      <c r="I364" s="57"/>
      <c r="J364" s="57"/>
      <c r="K364" s="57"/>
    </row>
    <row r="365" spans="2:11" s="55" customFormat="1" hidden="1" outlineLevel="1" x14ac:dyDescent="0.25">
      <c r="B365" s="67">
        <f t="shared" si="13"/>
        <v>99000</v>
      </c>
      <c r="C365" s="57" t="s">
        <v>270</v>
      </c>
      <c r="E365" s="57"/>
      <c r="F365" s="57"/>
      <c r="G365" s="57"/>
      <c r="H365" s="57"/>
      <c r="I365" s="57"/>
      <c r="J365" s="57"/>
      <c r="K365" s="57"/>
    </row>
    <row r="366" spans="2:11" collapsed="1" x14ac:dyDescent="0.25">
      <c r="C366" s="57"/>
    </row>
  </sheetData>
  <autoFilter ref="B331:G365" xr:uid="{00000000-0009-0000-0000-000003000000}"/>
  <sortState xmlns:xlrd2="http://schemas.microsoft.com/office/spreadsheetml/2017/richdata2" ref="B256:G279">
    <sortCondition ref="B256:B279"/>
  </sortState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1">
    <tabColor theme="8" tint="0.39997558519241921"/>
  </sheetPr>
  <dimension ref="A2:BK440"/>
  <sheetViews>
    <sheetView showZeros="0" zoomScale="50" zoomScaleNormal="50" workbookViewId="0">
      <pane xSplit="12" ySplit="10" topLeftCell="M179" activePane="bottomRight" state="frozen"/>
      <selection pane="topRight" activeCell="M1" sqref="M1"/>
      <selection pane="bottomLeft" activeCell="A2" sqref="A2"/>
      <selection pane="bottomRight" activeCell="M184" sqref="M184:AP184"/>
    </sheetView>
  </sheetViews>
  <sheetFormatPr defaultColWidth="16.85546875" defaultRowHeight="15.75" outlineLevelRow="1" outlineLevelCol="1" x14ac:dyDescent="0.25"/>
  <cols>
    <col min="1" max="1" width="13.140625" style="1" customWidth="1"/>
    <col min="2" max="2" width="18.5703125" style="48" hidden="1" customWidth="1" outlineLevel="1"/>
    <col min="3" max="11" width="8.85546875" style="48" hidden="1" customWidth="1" outlineLevel="1"/>
    <col min="12" max="12" width="11" style="147" hidden="1" customWidth="1" outlineLevel="1"/>
    <col min="13" max="13" width="15.7109375" style="18" customWidth="1" collapsed="1"/>
    <col min="14" max="43" width="15.7109375" style="18" customWidth="1"/>
    <col min="44" max="44" width="48.85546875" style="158" customWidth="1"/>
    <col min="45" max="46" width="0" style="19" hidden="1" customWidth="1" outlineLevel="1"/>
    <col min="47" max="47" width="16.85546875" style="19" collapsed="1"/>
    <col min="48" max="63" width="16.85546875" style="19"/>
    <col min="64" max="16384" width="16.85546875" style="1"/>
  </cols>
  <sheetData>
    <row r="2" spans="1:63" s="271" customFormat="1" ht="26.25" x14ac:dyDescent="0.25"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3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M2" s="309"/>
      <c r="AN2" s="314"/>
      <c r="AO2" s="314"/>
      <c r="AP2" s="315"/>
      <c r="AQ2" s="316" t="s">
        <v>384</v>
      </c>
      <c r="AR2" s="275"/>
      <c r="AS2" s="276"/>
      <c r="AT2" s="276"/>
      <c r="AU2" s="276"/>
      <c r="AV2" s="276"/>
      <c r="AW2" s="276"/>
      <c r="AX2" s="276"/>
      <c r="AY2" s="276"/>
      <c r="AZ2" s="276"/>
      <c r="BA2" s="276"/>
      <c r="BB2" s="276"/>
      <c r="BC2" s="276"/>
      <c r="BD2" s="276"/>
      <c r="BE2" s="276"/>
      <c r="BF2" s="276"/>
      <c r="BG2" s="276"/>
      <c r="BH2" s="276"/>
      <c r="BI2" s="276"/>
      <c r="BJ2" s="276"/>
      <c r="BK2" s="276"/>
    </row>
    <row r="3" spans="1:63" s="271" customFormat="1" ht="26.25" x14ac:dyDescent="0.25"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3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308"/>
      <c r="AM3" s="309"/>
      <c r="AN3" s="314"/>
      <c r="AO3" s="314"/>
      <c r="AP3" s="315"/>
      <c r="AQ3" s="315"/>
      <c r="AR3" s="275"/>
      <c r="AS3" s="276"/>
      <c r="AT3" s="276"/>
      <c r="AU3" s="276"/>
      <c r="AV3" s="276"/>
      <c r="AW3" s="276"/>
      <c r="AX3" s="276"/>
      <c r="AY3" s="276"/>
      <c r="AZ3" s="276"/>
      <c r="BA3" s="276"/>
      <c r="BB3" s="276"/>
      <c r="BC3" s="276"/>
      <c r="BD3" s="276"/>
      <c r="BE3" s="276"/>
      <c r="BF3" s="276"/>
      <c r="BG3" s="276"/>
      <c r="BH3" s="276"/>
      <c r="BI3" s="276"/>
      <c r="BJ3" s="276"/>
      <c r="BK3" s="276"/>
    </row>
    <row r="4" spans="1:63" s="271" customFormat="1" ht="26.25" x14ac:dyDescent="0.25">
      <c r="B4" s="272"/>
      <c r="C4" s="272"/>
      <c r="D4" s="272"/>
      <c r="E4" s="272"/>
      <c r="F4" s="272"/>
      <c r="G4" s="272"/>
      <c r="H4" s="272"/>
      <c r="I4" s="272"/>
      <c r="J4" s="272"/>
      <c r="K4" s="272"/>
      <c r="L4" s="273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M4" s="309"/>
      <c r="AN4" s="314"/>
      <c r="AO4" s="314"/>
      <c r="AP4" s="315"/>
      <c r="AQ4" s="316" t="s">
        <v>385</v>
      </c>
      <c r="AR4" s="275"/>
      <c r="AS4" s="276"/>
      <c r="AT4" s="276"/>
      <c r="AU4" s="276"/>
      <c r="AV4" s="276"/>
      <c r="AW4" s="276"/>
      <c r="AX4" s="276"/>
      <c r="AY4" s="276"/>
      <c r="AZ4" s="276"/>
      <c r="BA4" s="276"/>
      <c r="BB4" s="276"/>
      <c r="BC4" s="276"/>
      <c r="BD4" s="276"/>
      <c r="BE4" s="276"/>
      <c r="BF4" s="276"/>
      <c r="BG4" s="276"/>
      <c r="BH4" s="276"/>
      <c r="BI4" s="276"/>
      <c r="BJ4" s="276"/>
      <c r="BK4" s="276"/>
    </row>
    <row r="5" spans="1:63" s="271" customFormat="1" ht="30.75" customHeight="1" x14ac:dyDescent="0.25"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3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M5" s="310"/>
      <c r="AN5" s="317"/>
      <c r="AO5" s="318"/>
      <c r="AP5" s="315"/>
      <c r="AQ5" s="316" t="s">
        <v>425</v>
      </c>
      <c r="AR5" s="275"/>
      <c r="AS5" s="276"/>
      <c r="AT5" s="276"/>
      <c r="AU5" s="276"/>
      <c r="AV5" s="276"/>
      <c r="AW5" s="276"/>
      <c r="AX5" s="276"/>
      <c r="AY5" s="276"/>
      <c r="AZ5" s="276"/>
      <c r="BA5" s="276"/>
      <c r="BB5" s="276"/>
      <c r="BC5" s="276"/>
      <c r="BD5" s="276"/>
      <c r="BE5" s="276"/>
      <c r="BF5" s="276"/>
      <c r="BG5" s="276"/>
      <c r="BH5" s="276"/>
      <c r="BI5" s="276"/>
      <c r="BJ5" s="276"/>
      <c r="BK5" s="276"/>
    </row>
    <row r="6" spans="1:63" s="271" customFormat="1" ht="26.25" x14ac:dyDescent="0.25"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3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308"/>
      <c r="AM6" s="309"/>
      <c r="AN6" s="314"/>
      <c r="AO6" s="314"/>
      <c r="AP6" s="315"/>
      <c r="AQ6" s="315"/>
      <c r="AR6" s="275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</row>
    <row r="7" spans="1:63" s="271" customFormat="1" ht="26.25" x14ac:dyDescent="0.25"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3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M7" s="309"/>
      <c r="AN7" s="314"/>
      <c r="AO7" s="314"/>
      <c r="AP7" s="315"/>
      <c r="AQ7" s="316" t="s">
        <v>424</v>
      </c>
      <c r="AR7" s="275"/>
      <c r="AS7" s="276"/>
      <c r="AT7" s="276"/>
      <c r="AU7" s="276"/>
      <c r="AV7" s="276"/>
      <c r="AW7" s="276"/>
      <c r="AX7" s="276"/>
      <c r="AY7" s="276"/>
      <c r="AZ7" s="276"/>
      <c r="BA7" s="276"/>
      <c r="BB7" s="276"/>
      <c r="BC7" s="276"/>
      <c r="BD7" s="276"/>
      <c r="BE7" s="276"/>
      <c r="BF7" s="276"/>
      <c r="BG7" s="276"/>
      <c r="BH7" s="276"/>
      <c r="BI7" s="276"/>
      <c r="BJ7" s="276"/>
      <c r="BK7" s="276"/>
    </row>
    <row r="8" spans="1:63" s="271" customFormat="1" ht="26.25" x14ac:dyDescent="0.25"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3"/>
      <c r="M8" s="311" t="s">
        <v>398</v>
      </c>
      <c r="N8" s="312"/>
      <c r="O8" s="312"/>
      <c r="P8" s="312"/>
      <c r="Q8" s="312"/>
      <c r="R8" s="312"/>
      <c r="S8" s="312"/>
      <c r="T8" s="312"/>
      <c r="U8" s="312"/>
      <c r="V8" s="313"/>
      <c r="W8" s="313"/>
      <c r="X8" s="313"/>
      <c r="Y8" s="313"/>
      <c r="Z8" s="313"/>
      <c r="AA8" s="313"/>
      <c r="AB8" s="313"/>
      <c r="AC8" s="313"/>
      <c r="AD8" s="313"/>
      <c r="AE8" s="313"/>
      <c r="AF8" s="313"/>
      <c r="AG8" s="313"/>
      <c r="AH8" s="313"/>
      <c r="AI8" s="312"/>
      <c r="AJ8" s="312"/>
      <c r="AK8" s="312"/>
      <c r="AL8" s="312"/>
      <c r="AM8" s="312"/>
      <c r="AN8" s="312"/>
      <c r="AO8" s="312"/>
      <c r="AP8" s="312"/>
      <c r="AQ8" s="312"/>
      <c r="AR8" s="275"/>
      <c r="AS8" s="276"/>
      <c r="AT8" s="276"/>
      <c r="AU8" s="276"/>
      <c r="AV8" s="276"/>
      <c r="AW8" s="276"/>
      <c r="AX8" s="276"/>
      <c r="AY8" s="276"/>
      <c r="AZ8" s="276"/>
      <c r="BA8" s="276"/>
      <c r="BB8" s="276"/>
      <c r="BC8" s="276"/>
      <c r="BD8" s="276"/>
      <c r="BE8" s="276"/>
      <c r="BF8" s="276"/>
      <c r="BG8" s="276"/>
      <c r="BH8" s="276"/>
      <c r="BI8" s="276"/>
      <c r="BJ8" s="276"/>
      <c r="BK8" s="276"/>
    </row>
    <row r="10" spans="1:63" s="123" customFormat="1" ht="141.6" customHeight="1" x14ac:dyDescent="0.25">
      <c r="A10" s="155">
        <v>2023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46"/>
      <c r="M10" s="145">
        <v>1</v>
      </c>
      <c r="N10" s="145">
        <v>2</v>
      </c>
      <c r="O10" s="145">
        <v>3</v>
      </c>
      <c r="P10" s="145">
        <v>4</v>
      </c>
      <c r="Q10" s="145">
        <v>5</v>
      </c>
      <c r="R10" s="145">
        <v>6</v>
      </c>
      <c r="S10" s="145">
        <v>7</v>
      </c>
      <c r="T10" s="145">
        <v>8</v>
      </c>
      <c r="U10" s="145">
        <v>9</v>
      </c>
      <c r="V10" s="145">
        <v>10</v>
      </c>
      <c r="W10" s="145">
        <v>11</v>
      </c>
      <c r="X10" s="145">
        <v>12</v>
      </c>
      <c r="Y10" s="145">
        <v>13</v>
      </c>
      <c r="Z10" s="145">
        <v>14</v>
      </c>
      <c r="AA10" s="145">
        <v>15</v>
      </c>
      <c r="AB10" s="145">
        <v>16</v>
      </c>
      <c r="AC10" s="145">
        <v>17</v>
      </c>
      <c r="AD10" s="145">
        <v>18</v>
      </c>
      <c r="AE10" s="145">
        <v>19</v>
      </c>
      <c r="AF10" s="145">
        <v>20</v>
      </c>
      <c r="AG10" s="145">
        <v>21</v>
      </c>
      <c r="AH10" s="145">
        <v>22</v>
      </c>
      <c r="AI10" s="145">
        <v>23</v>
      </c>
      <c r="AJ10" s="145">
        <v>24</v>
      </c>
      <c r="AK10" s="145">
        <v>25</v>
      </c>
      <c r="AL10" s="145">
        <v>26</v>
      </c>
      <c r="AM10" s="145">
        <v>27</v>
      </c>
      <c r="AN10" s="145">
        <v>28</v>
      </c>
      <c r="AO10" s="145">
        <v>29</v>
      </c>
      <c r="AP10" s="145">
        <v>30</v>
      </c>
      <c r="AQ10" s="145">
        <v>31</v>
      </c>
      <c r="AR10" s="158"/>
      <c r="AS10" s="162" t="s">
        <v>316</v>
      </c>
    </row>
    <row r="11" spans="1:63" s="123" customFormat="1" x14ac:dyDescent="0.25">
      <c r="A11" s="125">
        <v>2024</v>
      </c>
      <c r="B11" s="127"/>
      <c r="C11" s="128"/>
      <c r="D11" s="128"/>
      <c r="E11" s="128"/>
      <c r="F11" s="128"/>
      <c r="G11" s="128"/>
      <c r="H11" s="128"/>
      <c r="I11" s="128"/>
      <c r="J11" s="128"/>
      <c r="K11" s="128"/>
      <c r="L11" s="147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58"/>
      <c r="AS11" s="163" t="s">
        <v>317</v>
      </c>
    </row>
    <row r="12" spans="1:63" s="102" customFormat="1" ht="18.75" outlineLevel="1" x14ac:dyDescent="0.25">
      <c r="A12" s="121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48" t="s">
        <v>294</v>
      </c>
      <c r="M12" s="379">
        <f>M13</f>
        <v>44927</v>
      </c>
      <c r="N12" s="380"/>
      <c r="O12" s="380"/>
      <c r="P12" s="380"/>
      <c r="Q12" s="380"/>
      <c r="R12" s="380"/>
      <c r="S12" s="380"/>
      <c r="T12" s="380"/>
      <c r="U12" s="380"/>
      <c r="V12" s="380"/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380"/>
      <c r="AH12" s="380"/>
      <c r="AI12" s="380"/>
      <c r="AJ12" s="380"/>
      <c r="AK12" s="380"/>
      <c r="AL12" s="380"/>
      <c r="AM12" s="380"/>
      <c r="AN12" s="380"/>
      <c r="AO12" s="380"/>
      <c r="AP12" s="380"/>
      <c r="AQ12" s="381"/>
      <c r="AR12" s="158"/>
      <c r="AS12" s="19" t="s">
        <v>317</v>
      </c>
    </row>
    <row r="13" spans="1:63" s="124" customFormat="1" ht="55.5" customHeight="1" outlineLevel="1" x14ac:dyDescent="0.25">
      <c r="A13" s="134" t="s">
        <v>295</v>
      </c>
      <c r="B13" s="161">
        <f>M13</f>
        <v>44927</v>
      </c>
      <c r="C13" s="135" t="s">
        <v>321</v>
      </c>
      <c r="D13" s="135" t="s">
        <v>270</v>
      </c>
      <c r="E13" s="135" t="s">
        <v>271</v>
      </c>
      <c r="F13" s="135" t="s">
        <v>251</v>
      </c>
      <c r="G13" s="135" t="s">
        <v>252</v>
      </c>
      <c r="H13" s="135" t="s">
        <v>41</v>
      </c>
      <c r="I13" s="135" t="s">
        <v>268</v>
      </c>
      <c r="J13" s="135" t="s">
        <v>269</v>
      </c>
      <c r="K13" s="135" t="s">
        <v>232</v>
      </c>
      <c r="L13" s="149">
        <v>1</v>
      </c>
      <c r="M13" s="152">
        <f>DATE($A$10,$L13,M$10)</f>
        <v>44927</v>
      </c>
      <c r="N13" s="152">
        <f t="shared" ref="N13:AQ13" si="0">DATE($A$10,$L13,N$10)</f>
        <v>44928</v>
      </c>
      <c r="O13" s="152">
        <f t="shared" si="0"/>
        <v>44929</v>
      </c>
      <c r="P13" s="152">
        <f t="shared" si="0"/>
        <v>44930</v>
      </c>
      <c r="Q13" s="152">
        <f t="shared" si="0"/>
        <v>44931</v>
      </c>
      <c r="R13" s="152">
        <f t="shared" si="0"/>
        <v>44932</v>
      </c>
      <c r="S13" s="152">
        <f t="shared" si="0"/>
        <v>44933</v>
      </c>
      <c r="T13" s="152">
        <f t="shared" si="0"/>
        <v>44934</v>
      </c>
      <c r="U13" s="152">
        <f t="shared" si="0"/>
        <v>44935</v>
      </c>
      <c r="V13" s="152">
        <f t="shared" si="0"/>
        <v>44936</v>
      </c>
      <c r="W13" s="152">
        <f t="shared" si="0"/>
        <v>44937</v>
      </c>
      <c r="X13" s="152">
        <f t="shared" si="0"/>
        <v>44938</v>
      </c>
      <c r="Y13" s="152">
        <f t="shared" si="0"/>
        <v>44939</v>
      </c>
      <c r="Z13" s="152">
        <f t="shared" si="0"/>
        <v>44940</v>
      </c>
      <c r="AA13" s="152">
        <f t="shared" si="0"/>
        <v>44941</v>
      </c>
      <c r="AB13" s="152">
        <f t="shared" si="0"/>
        <v>44942</v>
      </c>
      <c r="AC13" s="152">
        <f t="shared" si="0"/>
        <v>44943</v>
      </c>
      <c r="AD13" s="152">
        <f t="shared" si="0"/>
        <v>44944</v>
      </c>
      <c r="AE13" s="152">
        <f t="shared" si="0"/>
        <v>44945</v>
      </c>
      <c r="AF13" s="152">
        <f t="shared" si="0"/>
        <v>44946</v>
      </c>
      <c r="AG13" s="152">
        <f t="shared" si="0"/>
        <v>44947</v>
      </c>
      <c r="AH13" s="152">
        <f t="shared" si="0"/>
        <v>44948</v>
      </c>
      <c r="AI13" s="152">
        <f t="shared" si="0"/>
        <v>44949</v>
      </c>
      <c r="AJ13" s="152">
        <f t="shared" si="0"/>
        <v>44950</v>
      </c>
      <c r="AK13" s="152">
        <f t="shared" si="0"/>
        <v>44951</v>
      </c>
      <c r="AL13" s="152">
        <f t="shared" si="0"/>
        <v>44952</v>
      </c>
      <c r="AM13" s="152">
        <f t="shared" si="0"/>
        <v>44953</v>
      </c>
      <c r="AN13" s="152">
        <f t="shared" si="0"/>
        <v>44954</v>
      </c>
      <c r="AO13" s="152">
        <f t="shared" si="0"/>
        <v>44955</v>
      </c>
      <c r="AP13" s="152">
        <f t="shared" si="0"/>
        <v>44956</v>
      </c>
      <c r="AQ13" s="152">
        <f t="shared" si="0"/>
        <v>44957</v>
      </c>
      <c r="AR13" s="158"/>
      <c r="AS13" s="19" t="s">
        <v>317</v>
      </c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</row>
    <row r="14" spans="1:63" s="3" customFormat="1" ht="33" customHeight="1" outlineLevel="1" x14ac:dyDescent="0.25">
      <c r="A14" s="17">
        <v>1</v>
      </c>
      <c r="B14" s="130" t="str">
        <f>MultiCat(C14:K14)</f>
        <v/>
      </c>
      <c r="C14" s="47" t="str">
        <f>IF(ISNUMBER(SEARCH(C$30,MultiCat($M14:$AQ14))),C$30,"")</f>
        <v/>
      </c>
      <c r="D14" s="47" t="str">
        <f t="shared" ref="D14:K27" si="1">IF(ISNUMBER(SEARCH(D$30,MultiCat($M14:$AQ14))),D$30,"")</f>
        <v/>
      </c>
      <c r="E14" s="47" t="str">
        <f t="shared" si="1"/>
        <v/>
      </c>
      <c r="F14" s="47" t="str">
        <f t="shared" si="1"/>
        <v/>
      </c>
      <c r="G14" s="47" t="str">
        <f t="shared" si="1"/>
        <v/>
      </c>
      <c r="H14" s="47" t="str">
        <f t="shared" si="1"/>
        <v/>
      </c>
      <c r="I14" s="47" t="str">
        <f t="shared" si="1"/>
        <v/>
      </c>
      <c r="J14" s="47" t="str">
        <f t="shared" si="1"/>
        <v/>
      </c>
      <c r="K14" s="47" t="str">
        <f t="shared" si="1"/>
        <v/>
      </c>
      <c r="L14" s="150">
        <f>L13</f>
        <v>1</v>
      </c>
      <c r="M14" s="122" t="str">
        <f t="shared" ref="M14:AQ14" si="2">VLOOKUP(M$13,План,55,0)</f>
        <v>М/60171/16449</v>
      </c>
      <c r="N14" s="122" t="str">
        <f t="shared" si="2"/>
        <v>М/60195/16473</v>
      </c>
      <c r="O14" s="122" t="str">
        <f t="shared" si="2"/>
        <v>Р/60195/16473</v>
      </c>
      <c r="P14" s="122" t="str">
        <f t="shared" si="2"/>
        <v>Р/60195/16473</v>
      </c>
      <c r="Q14" s="122" t="str">
        <f t="shared" si="2"/>
        <v>Р/60195/16473</v>
      </c>
      <c r="R14" s="122" t="str">
        <f t="shared" si="2"/>
        <v>Р/60195/16473</v>
      </c>
      <c r="S14" s="122" t="str">
        <f t="shared" si="2"/>
        <v>Р/60195/16473</v>
      </c>
      <c r="T14" s="122" t="str">
        <f t="shared" si="2"/>
        <v>Р/60195/16473</v>
      </c>
      <c r="U14" s="122" t="str">
        <f t="shared" si="2"/>
        <v>Р/60195/16473</v>
      </c>
      <c r="V14" s="122" t="str">
        <f t="shared" si="2"/>
        <v>Р/60195/16473</v>
      </c>
      <c r="W14" s="122" t="str">
        <f t="shared" si="2"/>
        <v>Р/60195/16473</v>
      </c>
      <c r="X14" s="122" t="str">
        <f t="shared" si="2"/>
        <v>Р/60195/16473</v>
      </c>
      <c r="Y14" s="122" t="str">
        <f t="shared" si="2"/>
        <v>Р/60195/16473</v>
      </c>
      <c r="Z14" s="122" t="str">
        <f t="shared" si="2"/>
        <v>М/60219/16497</v>
      </c>
      <c r="AA14" s="122" t="str">
        <f t="shared" si="2"/>
        <v>Р/60219/16497</v>
      </c>
      <c r="AB14" s="122" t="str">
        <f t="shared" si="2"/>
        <v>М/60243/16521</v>
      </c>
      <c r="AC14" s="122" t="str">
        <f t="shared" si="2"/>
        <v>М/60267/16545</v>
      </c>
      <c r="AD14" s="122" t="str">
        <f t="shared" si="2"/>
        <v>М/60291/16569</v>
      </c>
      <c r="AE14" s="122" t="str">
        <f t="shared" si="2"/>
        <v>М/60315/16593</v>
      </c>
      <c r="AF14" s="122" t="str">
        <f t="shared" si="2"/>
        <v>М/60339/16617</v>
      </c>
      <c r="AG14" s="122" t="str">
        <f t="shared" si="2"/>
        <v>М/60363/16641</v>
      </c>
      <c r="AH14" s="122" t="str">
        <f t="shared" si="2"/>
        <v>М/60387/16665</v>
      </c>
      <c r="AI14" s="122" t="str">
        <f t="shared" si="2"/>
        <v>М/60411/16689</v>
      </c>
      <c r="AJ14" s="122" t="str">
        <f t="shared" si="2"/>
        <v>М/60435/16713</v>
      </c>
      <c r="AK14" s="122" t="str">
        <f t="shared" si="2"/>
        <v>М/60459/16737</v>
      </c>
      <c r="AL14" s="122" t="str">
        <f t="shared" si="2"/>
        <v>М/60483/16761</v>
      </c>
      <c r="AM14" s="122" t="str">
        <f t="shared" si="2"/>
        <v>М/60507/16785</v>
      </c>
      <c r="AN14" s="122" t="str">
        <f t="shared" si="2"/>
        <v>Р/60507/16785</v>
      </c>
      <c r="AO14" s="122" t="str">
        <f t="shared" si="2"/>
        <v>Р/60507/16785</v>
      </c>
      <c r="AP14" s="122" t="str">
        <f t="shared" si="2"/>
        <v>Р/60507/16785</v>
      </c>
      <c r="AQ14" s="122" t="str">
        <f t="shared" si="2"/>
        <v>Р/60507/16785</v>
      </c>
      <c r="AR14" s="159"/>
      <c r="AS14" s="19" t="s">
        <v>317</v>
      </c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</row>
    <row r="15" spans="1:63" s="3" customFormat="1" ht="33" customHeight="1" outlineLevel="1" x14ac:dyDescent="0.25">
      <c r="A15" s="17">
        <v>2</v>
      </c>
      <c r="B15" s="130" t="str">
        <f t="shared" ref="B15:B27" si="3">MultiCat(C15:K15)</f>
        <v>ГТД</v>
      </c>
      <c r="C15" s="47" t="str">
        <f t="shared" ref="C15:C27" si="4">IF(ISNUMBER(SEARCH(C$30,MultiCat($M15:$AQ15))),C$30,"")</f>
        <v/>
      </c>
      <c r="D15" s="47" t="str">
        <f t="shared" si="1"/>
        <v/>
      </c>
      <c r="E15" s="47" t="str">
        <f t="shared" si="1"/>
        <v/>
      </c>
      <c r="F15" s="47" t="str">
        <f t="shared" si="1"/>
        <v/>
      </c>
      <c r="G15" s="47" t="str">
        <f t="shared" si="1"/>
        <v/>
      </c>
      <c r="H15" s="47" t="str">
        <f t="shared" si="1"/>
        <v>ГТД</v>
      </c>
      <c r="I15" s="47" t="str">
        <f t="shared" si="1"/>
        <v/>
      </c>
      <c r="J15" s="47" t="str">
        <f t="shared" si="1"/>
        <v/>
      </c>
      <c r="K15" s="47" t="str">
        <f t="shared" si="1"/>
        <v/>
      </c>
      <c r="L15" s="150">
        <f t="shared" ref="L15:L28" si="5">L14</f>
        <v>1</v>
      </c>
      <c r="M15" s="122" t="str">
        <f t="shared" ref="M15:AQ15" si="6">VLOOKUP(M$13,План,56,0)</f>
        <v>М/64729/49807</v>
      </c>
      <c r="N15" s="122" t="str">
        <f t="shared" si="6"/>
        <v>М/64753/49831</v>
      </c>
      <c r="O15" s="122" t="str">
        <f t="shared" si="6"/>
        <v>М/64777/49855</v>
      </c>
      <c r="P15" s="122" t="str">
        <f t="shared" si="6"/>
        <v>М/64801/49879</v>
      </c>
      <c r="Q15" s="122" t="str">
        <f t="shared" si="6"/>
        <v>М/64825/49903</v>
      </c>
      <c r="R15" s="122" t="str">
        <f t="shared" si="6"/>
        <v>М/64849/49927</v>
      </c>
      <c r="S15" s="122" t="str">
        <f t="shared" si="6"/>
        <v>М/64873/49951</v>
      </c>
      <c r="T15" s="122" t="str">
        <f t="shared" si="6"/>
        <v>М/64897/49975</v>
      </c>
      <c r="U15" s="122" t="str">
        <f t="shared" si="6"/>
        <v>О/64913/49991</v>
      </c>
      <c r="V15" s="122" t="str">
        <f t="shared" si="6"/>
        <v>ГТД/64913/49991</v>
      </c>
      <c r="W15" s="122" t="str">
        <f t="shared" si="6"/>
        <v>ГТД/64913/49991</v>
      </c>
      <c r="X15" s="122" t="str">
        <f t="shared" si="6"/>
        <v>ГТД/64913/49991</v>
      </c>
      <c r="Y15" s="122" t="str">
        <f t="shared" si="6"/>
        <v>ГТД/64913/49991</v>
      </c>
      <c r="Z15" s="122" t="str">
        <f t="shared" si="6"/>
        <v>М/64937/50015</v>
      </c>
      <c r="AA15" s="122" t="str">
        <f t="shared" si="6"/>
        <v>ГТД/64937/50015</v>
      </c>
      <c r="AB15" s="122" t="str">
        <f t="shared" si="6"/>
        <v>ГТД/64937/50015</v>
      </c>
      <c r="AC15" s="122" t="str">
        <f t="shared" si="6"/>
        <v>ГТД/64937/50015</v>
      </c>
      <c r="AD15" s="122" t="str">
        <f t="shared" si="6"/>
        <v>ГТД/64937/50015</v>
      </c>
      <c r="AE15" s="122" t="str">
        <f t="shared" si="6"/>
        <v>ГТД/64937/50015</v>
      </c>
      <c r="AF15" s="122" t="str">
        <f t="shared" si="6"/>
        <v>П/64945/50023</v>
      </c>
      <c r="AG15" s="122" t="str">
        <f t="shared" si="6"/>
        <v>ГТД/64945/50023</v>
      </c>
      <c r="AH15" s="122" t="str">
        <f t="shared" si="6"/>
        <v>П/64953/50031</v>
      </c>
      <c r="AI15" s="122" t="str">
        <f t="shared" si="6"/>
        <v>М/64977/50055</v>
      </c>
      <c r="AJ15" s="122" t="str">
        <f t="shared" si="6"/>
        <v>М/65001/50079</v>
      </c>
      <c r="AK15" s="122" t="str">
        <f t="shared" si="6"/>
        <v>М/65025/50103</v>
      </c>
      <c r="AL15" s="122" t="str">
        <f t="shared" si="6"/>
        <v>М/65049/50127</v>
      </c>
      <c r="AM15" s="122" t="str">
        <f t="shared" si="6"/>
        <v>М/65073/50151</v>
      </c>
      <c r="AN15" s="122" t="str">
        <f t="shared" si="6"/>
        <v>М/65097/50175</v>
      </c>
      <c r="AO15" s="122" t="str">
        <f t="shared" si="6"/>
        <v>М/65121/50199</v>
      </c>
      <c r="AP15" s="122" t="str">
        <f t="shared" si="6"/>
        <v>М/65145/50223</v>
      </c>
      <c r="AQ15" s="122" t="str">
        <f t="shared" si="6"/>
        <v>М/65169/50247</v>
      </c>
      <c r="AR15" s="159"/>
      <c r="AS15" s="19" t="s">
        <v>317</v>
      </c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</row>
    <row r="16" spans="1:63" s="3" customFormat="1" ht="30" outlineLevel="1" x14ac:dyDescent="0.25">
      <c r="A16" s="17">
        <v>3</v>
      </c>
      <c r="B16" s="130" t="str">
        <f t="shared" si="3"/>
        <v>ТО2</v>
      </c>
      <c r="C16" s="47" t="str">
        <f t="shared" si="4"/>
        <v/>
      </c>
      <c r="D16" s="47" t="str">
        <f t="shared" si="1"/>
        <v/>
      </c>
      <c r="E16" s="47" t="str">
        <f t="shared" si="1"/>
        <v>ТО2</v>
      </c>
      <c r="F16" s="47" t="str">
        <f t="shared" si="1"/>
        <v/>
      </c>
      <c r="G16" s="47" t="str">
        <f t="shared" si="1"/>
        <v/>
      </c>
      <c r="H16" s="47" t="str">
        <f t="shared" si="1"/>
        <v/>
      </c>
      <c r="I16" s="47" t="str">
        <f t="shared" si="1"/>
        <v/>
      </c>
      <c r="J16" s="47" t="str">
        <f t="shared" si="1"/>
        <v/>
      </c>
      <c r="K16" s="47" t="str">
        <f t="shared" si="1"/>
        <v/>
      </c>
      <c r="L16" s="150">
        <f t="shared" si="5"/>
        <v>1</v>
      </c>
      <c r="M16" s="122" t="str">
        <f t="shared" ref="M16:AQ16" si="7">VLOOKUP(M$13,План,57,0)</f>
        <v>М/59181/34079</v>
      </c>
      <c r="N16" s="122" t="str">
        <f t="shared" si="7"/>
        <v>М/59205/34103</v>
      </c>
      <c r="O16" s="122" t="str">
        <f t="shared" si="7"/>
        <v>Р/59205/34103</v>
      </c>
      <c r="P16" s="122" t="str">
        <f t="shared" si="7"/>
        <v>Р/59205/34103</v>
      </c>
      <c r="Q16" s="122" t="str">
        <f t="shared" si="7"/>
        <v>Р/59205/34103</v>
      </c>
      <c r="R16" s="122" t="str">
        <f t="shared" si="7"/>
        <v>Р/59205/34103</v>
      </c>
      <c r="S16" s="122" t="str">
        <f t="shared" si="7"/>
        <v>ПР/59205/34103</v>
      </c>
      <c r="T16" s="122" t="str">
        <f t="shared" si="7"/>
        <v>Р/59205/34103</v>
      </c>
      <c r="U16" s="122" t="str">
        <f t="shared" si="7"/>
        <v>Р/59205/34103</v>
      </c>
      <c r="V16" s="122" t="str">
        <f t="shared" si="7"/>
        <v>Р/59205/34103</v>
      </c>
      <c r="W16" s="122" t="str">
        <f t="shared" si="7"/>
        <v>Р/59205/34103</v>
      </c>
      <c r="X16" s="122" t="str">
        <f t="shared" si="7"/>
        <v>Р/59205/34103</v>
      </c>
      <c r="Y16" s="122" t="str">
        <f t="shared" si="7"/>
        <v>Р/59205/34103</v>
      </c>
      <c r="Z16" s="122" t="str">
        <f t="shared" si="7"/>
        <v>М/59229/34127</v>
      </c>
      <c r="AA16" s="122" t="str">
        <f t="shared" si="7"/>
        <v>Р/59229/34127</v>
      </c>
      <c r="AB16" s="122" t="str">
        <f t="shared" si="7"/>
        <v>Р/59229/34127</v>
      </c>
      <c r="AC16" s="122" t="str">
        <f t="shared" si="7"/>
        <v>Р/59229/34127</v>
      </c>
      <c r="AD16" s="122" t="str">
        <f t="shared" si="7"/>
        <v>ПР/59229/34127</v>
      </c>
      <c r="AE16" s="122" t="str">
        <f t="shared" si="7"/>
        <v>Р/59229/34127</v>
      </c>
      <c r="AF16" s="122" t="str">
        <f t="shared" si="7"/>
        <v>Р/59229/34127</v>
      </c>
      <c r="AG16" s="122" t="str">
        <f t="shared" si="7"/>
        <v>ТО2/59229/34127</v>
      </c>
      <c r="AH16" s="122" t="str">
        <f t="shared" si="7"/>
        <v>ТО2/59229/34127</v>
      </c>
      <c r="AI16" s="122" t="str">
        <f t="shared" si="7"/>
        <v>ТО2/59229/34127</v>
      </c>
      <c r="AJ16" s="122" t="str">
        <f t="shared" si="7"/>
        <v>ТО2/59229/34127</v>
      </c>
      <c r="AK16" s="122" t="str">
        <f t="shared" si="7"/>
        <v>ТО2/59229/34127</v>
      </c>
      <c r="AL16" s="122" t="str">
        <f t="shared" si="7"/>
        <v>ТО2/59229/34127</v>
      </c>
      <c r="AM16" s="122" t="str">
        <f t="shared" si="7"/>
        <v>ТО2/59229/34127</v>
      </c>
      <c r="AN16" s="122" t="str">
        <f t="shared" si="7"/>
        <v>ТО2/59229/34127</v>
      </c>
      <c r="AO16" s="122" t="str">
        <f t="shared" si="7"/>
        <v>ТО2/59229/34127</v>
      </c>
      <c r="AP16" s="122" t="str">
        <f t="shared" si="7"/>
        <v>М/59253/34151</v>
      </c>
      <c r="AQ16" s="122" t="str">
        <f t="shared" si="7"/>
        <v>М/59277/34175</v>
      </c>
      <c r="AR16" s="159"/>
      <c r="AS16" s="19" t="s">
        <v>317</v>
      </c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</row>
    <row r="17" spans="1:63" s="3" customFormat="1" outlineLevel="1" x14ac:dyDescent="0.25">
      <c r="A17" s="17">
        <v>4</v>
      </c>
      <c r="B17" s="130" t="str">
        <f t="shared" si="3"/>
        <v/>
      </c>
      <c r="C17" s="47" t="str">
        <f t="shared" si="4"/>
        <v/>
      </c>
      <c r="D17" s="47" t="str">
        <f t="shared" si="1"/>
        <v/>
      </c>
      <c r="E17" s="47" t="str">
        <f t="shared" si="1"/>
        <v/>
      </c>
      <c r="F17" s="47" t="str">
        <f t="shared" si="1"/>
        <v/>
      </c>
      <c r="G17" s="47" t="str">
        <f t="shared" si="1"/>
        <v/>
      </c>
      <c r="H17" s="47" t="str">
        <f t="shared" si="1"/>
        <v/>
      </c>
      <c r="I17" s="47" t="str">
        <f t="shared" si="1"/>
        <v/>
      </c>
      <c r="J17" s="47" t="str">
        <f t="shared" si="1"/>
        <v/>
      </c>
      <c r="K17" s="47" t="str">
        <f t="shared" si="1"/>
        <v/>
      </c>
      <c r="L17" s="150">
        <f t="shared" si="5"/>
        <v>1</v>
      </c>
      <c r="M17" s="122" t="str">
        <f t="shared" ref="M17:AQ17" si="8">VLOOKUP(M$13,План,58,0)</f>
        <v>М/67185/38885</v>
      </c>
      <c r="N17" s="122" t="str">
        <f t="shared" si="8"/>
        <v>М/67209/38909</v>
      </c>
      <c r="O17" s="122" t="str">
        <f t="shared" si="8"/>
        <v>М/67233/38933</v>
      </c>
      <c r="P17" s="122" t="str">
        <f t="shared" si="8"/>
        <v>М/67257/38957</v>
      </c>
      <c r="Q17" s="122" t="str">
        <f t="shared" si="8"/>
        <v>М/67281/38981</v>
      </c>
      <c r="R17" s="122" t="str">
        <f t="shared" si="8"/>
        <v>М/67305/39005</v>
      </c>
      <c r="S17" s="122" t="str">
        <f t="shared" si="8"/>
        <v>М/67329/39029</v>
      </c>
      <c r="T17" s="122" t="str">
        <f t="shared" si="8"/>
        <v>М/67353/39053</v>
      </c>
      <c r="U17" s="122" t="str">
        <f t="shared" si="8"/>
        <v>М/67377/39077</v>
      </c>
      <c r="V17" s="122" t="str">
        <f t="shared" si="8"/>
        <v>М/67401/39101</v>
      </c>
      <c r="W17" s="122" t="str">
        <f t="shared" si="8"/>
        <v>М/67425/39125</v>
      </c>
      <c r="X17" s="122" t="str">
        <f t="shared" si="8"/>
        <v>М/67449/39149</v>
      </c>
      <c r="Y17" s="122" t="str">
        <f t="shared" si="8"/>
        <v>М/67473/39173</v>
      </c>
      <c r="Z17" s="122" t="str">
        <f t="shared" si="8"/>
        <v>М/67497/39197</v>
      </c>
      <c r="AA17" s="122" t="str">
        <f t="shared" si="8"/>
        <v>М/67521/39221</v>
      </c>
      <c r="AB17" s="122" t="str">
        <f t="shared" si="8"/>
        <v>М/67545/39245</v>
      </c>
      <c r="AC17" s="122" t="str">
        <f t="shared" si="8"/>
        <v>М/67569/39269</v>
      </c>
      <c r="AD17" s="122" t="str">
        <f t="shared" si="8"/>
        <v>М/67593/39293</v>
      </c>
      <c r="AE17" s="122" t="str">
        <f t="shared" si="8"/>
        <v>М/67617/39317</v>
      </c>
      <c r="AF17" s="122" t="str">
        <f t="shared" si="8"/>
        <v>М/67641/39341</v>
      </c>
      <c r="AG17" s="122" t="str">
        <f t="shared" si="8"/>
        <v>М/67665/39365</v>
      </c>
      <c r="AH17" s="122" t="str">
        <f t="shared" si="8"/>
        <v>М/67689/39389</v>
      </c>
      <c r="AI17" s="122" t="str">
        <f t="shared" si="8"/>
        <v>М/67713/39413</v>
      </c>
      <c r="AJ17" s="122" t="str">
        <f t="shared" si="8"/>
        <v>М/67737/39437</v>
      </c>
      <c r="AK17" s="122" t="str">
        <f t="shared" si="8"/>
        <v>М/67761/39461</v>
      </c>
      <c r="AL17" s="122" t="str">
        <f t="shared" si="8"/>
        <v>М/67785/39485</v>
      </c>
      <c r="AM17" s="122" t="str">
        <f t="shared" si="8"/>
        <v>М/67809/39509</v>
      </c>
      <c r="AN17" s="122" t="str">
        <f t="shared" si="8"/>
        <v>М/67833/39533</v>
      </c>
      <c r="AO17" s="122" t="str">
        <f t="shared" si="8"/>
        <v>М/67857/39557</v>
      </c>
      <c r="AP17" s="122" t="str">
        <f t="shared" si="8"/>
        <v>М/67881/39581</v>
      </c>
      <c r="AQ17" s="122" t="str">
        <f t="shared" si="8"/>
        <v>М/67905/39605</v>
      </c>
      <c r="AR17" s="159"/>
      <c r="AS17" s="19" t="s">
        <v>317</v>
      </c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</row>
    <row r="18" spans="1:63" s="3" customFormat="1" outlineLevel="1" x14ac:dyDescent="0.25">
      <c r="A18" s="17">
        <v>5</v>
      </c>
      <c r="B18" s="130" t="str">
        <f t="shared" si="3"/>
        <v/>
      </c>
      <c r="C18" s="47" t="str">
        <f t="shared" si="4"/>
        <v/>
      </c>
      <c r="D18" s="47" t="str">
        <f t="shared" si="1"/>
        <v/>
      </c>
      <c r="E18" s="47" t="str">
        <f t="shared" si="1"/>
        <v/>
      </c>
      <c r="F18" s="47" t="str">
        <f t="shared" si="1"/>
        <v/>
      </c>
      <c r="G18" s="47" t="str">
        <f t="shared" si="1"/>
        <v/>
      </c>
      <c r="H18" s="47" t="str">
        <f t="shared" si="1"/>
        <v/>
      </c>
      <c r="I18" s="47" t="str">
        <f t="shared" si="1"/>
        <v/>
      </c>
      <c r="J18" s="47" t="str">
        <f t="shared" si="1"/>
        <v/>
      </c>
      <c r="K18" s="47" t="str">
        <f t="shared" si="1"/>
        <v/>
      </c>
      <c r="L18" s="150">
        <f t="shared" si="5"/>
        <v>1</v>
      </c>
      <c r="M18" s="122" t="str">
        <f t="shared" ref="M18:AQ18" si="9">VLOOKUP(M$13,План,63,0)</f>
        <v>М/38930/40651</v>
      </c>
      <c r="N18" s="122" t="str">
        <f t="shared" si="9"/>
        <v>М/38954/40675</v>
      </c>
      <c r="O18" s="122" t="str">
        <f t="shared" si="9"/>
        <v>М/38978/40699</v>
      </c>
      <c r="P18" s="122" t="str">
        <f t="shared" si="9"/>
        <v>М/39002/40723</v>
      </c>
      <c r="Q18" s="122" t="str">
        <f t="shared" si="9"/>
        <v>М/39026/40747</v>
      </c>
      <c r="R18" s="122" t="str">
        <f t="shared" si="9"/>
        <v>М/39050/40771</v>
      </c>
      <c r="S18" s="122" t="str">
        <f t="shared" si="9"/>
        <v>М/39074/40795</v>
      </c>
      <c r="T18" s="122" t="str">
        <f t="shared" si="9"/>
        <v>М/39098/40819</v>
      </c>
      <c r="U18" s="122" t="str">
        <f t="shared" si="9"/>
        <v>М/39122/40843</v>
      </c>
      <c r="V18" s="122" t="str">
        <f t="shared" si="9"/>
        <v>М/39146/40867</v>
      </c>
      <c r="W18" s="122" t="str">
        <f t="shared" si="9"/>
        <v>М/39170/40891</v>
      </c>
      <c r="X18" s="122" t="str">
        <f t="shared" si="9"/>
        <v>М/39194/40915</v>
      </c>
      <c r="Y18" s="122" t="str">
        <f t="shared" si="9"/>
        <v>М/39218/40939</v>
      </c>
      <c r="Z18" s="122" t="str">
        <f t="shared" si="9"/>
        <v>М/39242/40963</v>
      </c>
      <c r="AA18" s="122" t="str">
        <f t="shared" si="9"/>
        <v>М/39266/40987</v>
      </c>
      <c r="AB18" s="122" t="str">
        <f t="shared" si="9"/>
        <v>М/39290/41011</v>
      </c>
      <c r="AC18" s="122" t="str">
        <f t="shared" si="9"/>
        <v>М/39314/41035</v>
      </c>
      <c r="AD18" s="122" t="str">
        <f t="shared" si="9"/>
        <v>М/39338/41059</v>
      </c>
      <c r="AE18" s="122" t="str">
        <f t="shared" si="9"/>
        <v>М/39362/41083</v>
      </c>
      <c r="AF18" s="122" t="str">
        <f t="shared" si="9"/>
        <v>М/39386/41107</v>
      </c>
      <c r="AG18" s="122" t="str">
        <f t="shared" si="9"/>
        <v>М/39410/41131</v>
      </c>
      <c r="AH18" s="122" t="str">
        <f t="shared" si="9"/>
        <v>М/39434/41155</v>
      </c>
      <c r="AI18" s="122" t="str">
        <f t="shared" si="9"/>
        <v>М/39458/41179</v>
      </c>
      <c r="AJ18" s="122" t="str">
        <f t="shared" si="9"/>
        <v>М/39482/41203</v>
      </c>
      <c r="AK18" s="122" t="str">
        <f t="shared" si="9"/>
        <v>М/39506/41227</v>
      </c>
      <c r="AL18" s="122" t="str">
        <f t="shared" si="9"/>
        <v>М/39530/41251</v>
      </c>
      <c r="AM18" s="122" t="str">
        <f t="shared" si="9"/>
        <v>М/39554/41275</v>
      </c>
      <c r="AN18" s="122" t="str">
        <f t="shared" si="9"/>
        <v>М/39578/41299</v>
      </c>
      <c r="AO18" s="122" t="str">
        <f t="shared" si="9"/>
        <v>М/39602/41323</v>
      </c>
      <c r="AP18" s="122" t="str">
        <f t="shared" si="9"/>
        <v>М/39626/41347</v>
      </c>
      <c r="AQ18" s="122" t="str">
        <f t="shared" si="9"/>
        <v>М/39650/41371</v>
      </c>
      <c r="AR18" s="159"/>
      <c r="AS18" s="19" t="s">
        <v>317</v>
      </c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</row>
    <row r="19" spans="1:63" s="3" customFormat="1" outlineLevel="1" x14ac:dyDescent="0.25">
      <c r="A19" s="17">
        <v>6</v>
      </c>
      <c r="B19" s="130" t="str">
        <f t="shared" si="3"/>
        <v/>
      </c>
      <c r="C19" s="47" t="str">
        <f t="shared" si="4"/>
        <v/>
      </c>
      <c r="D19" s="47" t="str">
        <f t="shared" si="1"/>
        <v/>
      </c>
      <c r="E19" s="47" t="str">
        <f t="shared" si="1"/>
        <v/>
      </c>
      <c r="F19" s="47" t="str">
        <f t="shared" si="1"/>
        <v/>
      </c>
      <c r="G19" s="47" t="str">
        <f t="shared" si="1"/>
        <v/>
      </c>
      <c r="H19" s="47" t="str">
        <f t="shared" si="1"/>
        <v/>
      </c>
      <c r="I19" s="47" t="str">
        <f t="shared" si="1"/>
        <v/>
      </c>
      <c r="J19" s="47" t="str">
        <f t="shared" si="1"/>
        <v/>
      </c>
      <c r="K19" s="47" t="str">
        <f t="shared" si="1"/>
        <v/>
      </c>
      <c r="L19" s="150">
        <f t="shared" si="5"/>
        <v>1</v>
      </c>
      <c r="M19" s="122" t="str">
        <f t="shared" ref="M19:AQ19" si="10">VLOOKUP(M$13,План,64,0)</f>
        <v>М/44745/19763</v>
      </c>
      <c r="N19" s="122" t="str">
        <f t="shared" si="10"/>
        <v>М/44769/19787</v>
      </c>
      <c r="O19" s="122" t="str">
        <f t="shared" si="10"/>
        <v>М/44793/19811</v>
      </c>
      <c r="P19" s="122" t="str">
        <f t="shared" si="10"/>
        <v>М/44817/19835</v>
      </c>
      <c r="Q19" s="122" t="str">
        <f t="shared" si="10"/>
        <v>М/44841/19859</v>
      </c>
      <c r="R19" s="122" t="str">
        <f t="shared" si="10"/>
        <v>М/44865/19883</v>
      </c>
      <c r="S19" s="122" t="str">
        <f t="shared" si="10"/>
        <v>М/44889/19907</v>
      </c>
      <c r="T19" s="122" t="str">
        <f t="shared" si="10"/>
        <v>М/44913/19931</v>
      </c>
      <c r="U19" s="122" t="str">
        <f t="shared" si="10"/>
        <v>М/44937/19955</v>
      </c>
      <c r="V19" s="122" t="str">
        <f t="shared" si="10"/>
        <v>М/44961/19979</v>
      </c>
      <c r="W19" s="122" t="str">
        <f t="shared" si="10"/>
        <v>М/44985/20003</v>
      </c>
      <c r="X19" s="122" t="str">
        <f t="shared" si="10"/>
        <v>М/45009/20027</v>
      </c>
      <c r="Y19" s="122" t="str">
        <f t="shared" si="10"/>
        <v>М/45033/20051</v>
      </c>
      <c r="Z19" s="122" t="str">
        <f t="shared" si="10"/>
        <v>М/45057/20075</v>
      </c>
      <c r="AA19" s="122" t="str">
        <f t="shared" si="10"/>
        <v>М/45081/20099</v>
      </c>
      <c r="AB19" s="122" t="str">
        <f t="shared" si="10"/>
        <v>М/45105/20123</v>
      </c>
      <c r="AC19" s="122" t="str">
        <f t="shared" si="10"/>
        <v>М/45129/20147</v>
      </c>
      <c r="AD19" s="122" t="str">
        <f t="shared" si="10"/>
        <v>М/45153/20171</v>
      </c>
      <c r="AE19" s="122" t="str">
        <f t="shared" si="10"/>
        <v>М/45177/20195</v>
      </c>
      <c r="AF19" s="122" t="str">
        <f t="shared" si="10"/>
        <v>М/45201/20219</v>
      </c>
      <c r="AG19" s="122" t="str">
        <f t="shared" si="10"/>
        <v>М/45225/20243</v>
      </c>
      <c r="AH19" s="122" t="str">
        <f t="shared" si="10"/>
        <v>М/45249/20267</v>
      </c>
      <c r="AI19" s="122" t="str">
        <f t="shared" si="10"/>
        <v>М/45273/20291</v>
      </c>
      <c r="AJ19" s="122" t="str">
        <f t="shared" si="10"/>
        <v>М/45297/20315</v>
      </c>
      <c r="AK19" s="122" t="str">
        <f t="shared" si="10"/>
        <v>М/45321/20339</v>
      </c>
      <c r="AL19" s="122" t="str">
        <f t="shared" si="10"/>
        <v>М/45345/20363</v>
      </c>
      <c r="AM19" s="122" t="str">
        <f t="shared" si="10"/>
        <v>М/45369/20387</v>
      </c>
      <c r="AN19" s="122" t="str">
        <f t="shared" si="10"/>
        <v>М/45393/20411</v>
      </c>
      <c r="AO19" s="122" t="str">
        <f t="shared" si="10"/>
        <v>М/45417/20435</v>
      </c>
      <c r="AP19" s="122" t="str">
        <f t="shared" si="10"/>
        <v>М/45441/20459</v>
      </c>
      <c r="AQ19" s="122" t="str">
        <f t="shared" si="10"/>
        <v>М/45465/20483</v>
      </c>
      <c r="AR19" s="159"/>
      <c r="AS19" s="19" t="s">
        <v>317</v>
      </c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</row>
    <row r="20" spans="1:63" s="3" customFormat="1" outlineLevel="1" x14ac:dyDescent="0.25">
      <c r="A20" s="17">
        <v>7</v>
      </c>
      <c r="B20" s="130" t="str">
        <f t="shared" si="3"/>
        <v/>
      </c>
      <c r="C20" s="47" t="str">
        <f t="shared" si="4"/>
        <v/>
      </c>
      <c r="D20" s="47" t="str">
        <f t="shared" si="1"/>
        <v/>
      </c>
      <c r="E20" s="47" t="str">
        <f t="shared" si="1"/>
        <v/>
      </c>
      <c r="F20" s="47" t="str">
        <f t="shared" si="1"/>
        <v/>
      </c>
      <c r="G20" s="47" t="str">
        <f t="shared" si="1"/>
        <v/>
      </c>
      <c r="H20" s="47" t="str">
        <f t="shared" si="1"/>
        <v/>
      </c>
      <c r="I20" s="47" t="str">
        <f t="shared" si="1"/>
        <v/>
      </c>
      <c r="J20" s="47" t="str">
        <f t="shared" si="1"/>
        <v/>
      </c>
      <c r="K20" s="47" t="str">
        <f t="shared" si="1"/>
        <v/>
      </c>
      <c r="L20" s="150">
        <f t="shared" si="5"/>
        <v>1</v>
      </c>
      <c r="M20" s="122" t="str">
        <f t="shared" ref="M20:AQ20" si="11">VLOOKUP(M$13,План,65,0)</f>
        <v>Р/35851/15336</v>
      </c>
      <c r="N20" s="122" t="str">
        <f t="shared" si="11"/>
        <v>ПР/35851/15336</v>
      </c>
      <c r="O20" s="122" t="str">
        <f t="shared" si="11"/>
        <v>Р/35851/15336</v>
      </c>
      <c r="P20" s="122" t="str">
        <f t="shared" si="11"/>
        <v>Р/35851/15336</v>
      </c>
      <c r="Q20" s="122" t="str">
        <f t="shared" si="11"/>
        <v>М/35875/15360</v>
      </c>
      <c r="R20" s="122" t="str">
        <f t="shared" si="11"/>
        <v>М/35899/15384</v>
      </c>
      <c r="S20" s="122" t="str">
        <f t="shared" si="11"/>
        <v>М/35923/15408</v>
      </c>
      <c r="T20" s="122" t="str">
        <f t="shared" si="11"/>
        <v>М/35947/15432</v>
      </c>
      <c r="U20" s="122" t="str">
        <f t="shared" si="11"/>
        <v>М/35971/15456</v>
      </c>
      <c r="V20" s="122" t="str">
        <f t="shared" si="11"/>
        <v>М/35995/15480</v>
      </c>
      <c r="W20" s="122" t="str">
        <f t="shared" si="11"/>
        <v>М/36019/15504</v>
      </c>
      <c r="X20" s="122" t="str">
        <f t="shared" si="11"/>
        <v>М/36043/15528</v>
      </c>
      <c r="Y20" s="122" t="str">
        <f t="shared" si="11"/>
        <v>М/36067/15552</v>
      </c>
      <c r="Z20" s="122" t="str">
        <f t="shared" si="11"/>
        <v>М/36091/15576</v>
      </c>
      <c r="AA20" s="122" t="str">
        <f t="shared" si="11"/>
        <v>М/36115/15600</v>
      </c>
      <c r="AB20" s="122" t="str">
        <f t="shared" si="11"/>
        <v>М/36139/15624</v>
      </c>
      <c r="AC20" s="122" t="str">
        <f t="shared" si="11"/>
        <v>М/36163/15648</v>
      </c>
      <c r="AD20" s="122" t="str">
        <f t="shared" si="11"/>
        <v>М/36187/15672</v>
      </c>
      <c r="AE20" s="122" t="str">
        <f t="shared" si="11"/>
        <v>М/36211/15696</v>
      </c>
      <c r="AF20" s="122" t="str">
        <f t="shared" si="11"/>
        <v>М/36235/15720</v>
      </c>
      <c r="AG20" s="122" t="str">
        <f t="shared" si="11"/>
        <v>М/36259/15744</v>
      </c>
      <c r="AH20" s="122" t="str">
        <f t="shared" si="11"/>
        <v>М/36283/15768</v>
      </c>
      <c r="AI20" s="122" t="str">
        <f t="shared" si="11"/>
        <v>М/36307/15792</v>
      </c>
      <c r="AJ20" s="122" t="str">
        <f t="shared" si="11"/>
        <v>М/36331/15816</v>
      </c>
      <c r="AK20" s="122" t="str">
        <f t="shared" si="11"/>
        <v>М/36355/15840</v>
      </c>
      <c r="AL20" s="122" t="str">
        <f t="shared" si="11"/>
        <v>М/36379/15864</v>
      </c>
      <c r="AM20" s="122" t="str">
        <f t="shared" si="11"/>
        <v>М/36403/15888</v>
      </c>
      <c r="AN20" s="122" t="str">
        <f t="shared" si="11"/>
        <v>М/36427/15912</v>
      </c>
      <c r="AO20" s="122" t="str">
        <f t="shared" si="11"/>
        <v>М/36451/15936</v>
      </c>
      <c r="AP20" s="122" t="str">
        <f t="shared" si="11"/>
        <v>М/36475/15960</v>
      </c>
      <c r="AQ20" s="122" t="str">
        <f t="shared" si="11"/>
        <v>М/36499/15984</v>
      </c>
      <c r="AR20" s="159"/>
      <c r="AS20" s="19" t="s">
        <v>317</v>
      </c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</row>
    <row r="21" spans="1:63" s="3" customFormat="1" outlineLevel="1" x14ac:dyDescent="0.25">
      <c r="A21" s="17">
        <v>8</v>
      </c>
      <c r="B21" s="130" t="str">
        <f t="shared" si="3"/>
        <v/>
      </c>
      <c r="C21" s="47" t="str">
        <f t="shared" si="4"/>
        <v/>
      </c>
      <c r="D21" s="47" t="str">
        <f t="shared" si="1"/>
        <v/>
      </c>
      <c r="E21" s="47" t="str">
        <f t="shared" si="1"/>
        <v/>
      </c>
      <c r="F21" s="47" t="str">
        <f t="shared" si="1"/>
        <v/>
      </c>
      <c r="G21" s="47" t="str">
        <f t="shared" si="1"/>
        <v/>
      </c>
      <c r="H21" s="47" t="str">
        <f t="shared" si="1"/>
        <v/>
      </c>
      <c r="I21" s="47" t="str">
        <f t="shared" si="1"/>
        <v/>
      </c>
      <c r="J21" s="47" t="str">
        <f t="shared" si="1"/>
        <v/>
      </c>
      <c r="K21" s="47" t="str">
        <f t="shared" si="1"/>
        <v/>
      </c>
      <c r="L21" s="150">
        <f t="shared" si="5"/>
        <v>1</v>
      </c>
      <c r="M21" s="122" t="str">
        <f t="shared" ref="M21:AQ21" si="12">VLOOKUP(M$13,План,66,0)</f>
        <v>Р/33980/58529</v>
      </c>
      <c r="N21" s="122" t="str">
        <f t="shared" si="12"/>
        <v>Р/33980/58529</v>
      </c>
      <c r="O21" s="122" t="str">
        <f t="shared" si="12"/>
        <v>Р/33980/58529</v>
      </c>
      <c r="P21" s="122" t="str">
        <f t="shared" si="12"/>
        <v>Р/33980/58529</v>
      </c>
      <c r="Q21" s="122" t="str">
        <f t="shared" si="12"/>
        <v>Р/33980/58529</v>
      </c>
      <c r="R21" s="122" t="str">
        <f t="shared" si="12"/>
        <v>Р/33980/58529</v>
      </c>
      <c r="S21" s="122" t="str">
        <f t="shared" si="12"/>
        <v>Р/33980/58529</v>
      </c>
      <c r="T21" s="122" t="str">
        <f t="shared" si="12"/>
        <v>ПР/33980/58529</v>
      </c>
      <c r="U21" s="122" t="str">
        <f t="shared" si="12"/>
        <v>Р/33980/58529</v>
      </c>
      <c r="V21" s="122" t="str">
        <f t="shared" si="12"/>
        <v>Р/33980/58529</v>
      </c>
      <c r="W21" s="122" t="str">
        <f t="shared" si="12"/>
        <v>Р/33980/58529</v>
      </c>
      <c r="X21" s="122" t="str">
        <f t="shared" si="12"/>
        <v>Р/33980/58529</v>
      </c>
      <c r="Y21" s="122" t="str">
        <f t="shared" si="12"/>
        <v>Р/33980/58529</v>
      </c>
      <c r="Z21" s="122" t="str">
        <f t="shared" si="12"/>
        <v>Р/33980/58529</v>
      </c>
      <c r="AA21" s="122" t="str">
        <f t="shared" si="12"/>
        <v>Р/33980/58529</v>
      </c>
      <c r="AB21" s="122" t="str">
        <f t="shared" si="12"/>
        <v>Р/33980/58529</v>
      </c>
      <c r="AC21" s="122" t="str">
        <f t="shared" si="12"/>
        <v>Р/33980/58529</v>
      </c>
      <c r="AD21" s="122" t="str">
        <f t="shared" si="12"/>
        <v>ПР/33980/58529</v>
      </c>
      <c r="AE21" s="122" t="str">
        <f t="shared" si="12"/>
        <v>Р/33980/58529</v>
      </c>
      <c r="AF21" s="122" t="str">
        <f t="shared" si="12"/>
        <v>Р/33980/58529</v>
      </c>
      <c r="AG21" s="122" t="str">
        <f t="shared" si="12"/>
        <v>Р/33980/58529</v>
      </c>
      <c r="AH21" s="122" t="str">
        <f t="shared" si="12"/>
        <v>Р/33980/58529</v>
      </c>
      <c r="AI21" s="122" t="str">
        <f t="shared" si="12"/>
        <v>Р/33980/58529</v>
      </c>
      <c r="AJ21" s="122" t="str">
        <f t="shared" si="12"/>
        <v>Р/33980/58529</v>
      </c>
      <c r="AK21" s="122" t="str">
        <f t="shared" si="12"/>
        <v>Р/33980/58529</v>
      </c>
      <c r="AL21" s="122" t="str">
        <f t="shared" si="12"/>
        <v>Р/33980/58529</v>
      </c>
      <c r="AM21" s="122" t="str">
        <f t="shared" si="12"/>
        <v>Р/33980/58529</v>
      </c>
      <c r="AN21" s="122" t="str">
        <f t="shared" si="12"/>
        <v>ПР/33980/58529</v>
      </c>
      <c r="AO21" s="122" t="str">
        <f t="shared" si="12"/>
        <v>Р/33980/58529</v>
      </c>
      <c r="AP21" s="122" t="str">
        <f t="shared" si="12"/>
        <v>Р/33980/58529</v>
      </c>
      <c r="AQ21" s="122" t="str">
        <f t="shared" si="12"/>
        <v>Р/33980/58529</v>
      </c>
      <c r="AR21" s="159"/>
      <c r="AS21" s="19" t="s">
        <v>317</v>
      </c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</row>
    <row r="22" spans="1:63" s="3" customFormat="1" outlineLevel="1" x14ac:dyDescent="0.25">
      <c r="A22" s="17">
        <v>9</v>
      </c>
      <c r="B22" s="130" t="str">
        <f t="shared" si="3"/>
        <v/>
      </c>
      <c r="C22" s="47" t="str">
        <f t="shared" si="4"/>
        <v/>
      </c>
      <c r="D22" s="47" t="str">
        <f t="shared" si="1"/>
        <v/>
      </c>
      <c r="E22" s="47" t="str">
        <f t="shared" si="1"/>
        <v/>
      </c>
      <c r="F22" s="47" t="str">
        <f t="shared" si="1"/>
        <v/>
      </c>
      <c r="G22" s="47" t="str">
        <f t="shared" si="1"/>
        <v/>
      </c>
      <c r="H22" s="47" t="str">
        <f t="shared" si="1"/>
        <v/>
      </c>
      <c r="I22" s="47" t="str">
        <f t="shared" si="1"/>
        <v/>
      </c>
      <c r="J22" s="47" t="str">
        <f t="shared" si="1"/>
        <v/>
      </c>
      <c r="K22" s="47" t="str">
        <f t="shared" si="1"/>
        <v/>
      </c>
      <c r="L22" s="150">
        <f t="shared" si="5"/>
        <v>1</v>
      </c>
      <c r="M22" s="122" t="str">
        <f t="shared" ref="M22:AQ22" si="13">VLOOKUP(M$13,План,59,0)</f>
        <v>М/9366/9366</v>
      </c>
      <c r="N22" s="122" t="str">
        <f t="shared" si="13"/>
        <v>М/9390/9390</v>
      </c>
      <c r="O22" s="122" t="str">
        <f t="shared" si="13"/>
        <v>М/9414/9414</v>
      </c>
      <c r="P22" s="122" t="str">
        <f t="shared" si="13"/>
        <v>М/9438/9438</v>
      </c>
      <c r="Q22" s="122" t="str">
        <f t="shared" si="13"/>
        <v>М/9462/9462</v>
      </c>
      <c r="R22" s="122" t="str">
        <f t="shared" si="13"/>
        <v>М/9486/9486</v>
      </c>
      <c r="S22" s="122" t="str">
        <f t="shared" si="13"/>
        <v>М/9510/9510</v>
      </c>
      <c r="T22" s="122" t="str">
        <f t="shared" si="13"/>
        <v>М/9534/9534</v>
      </c>
      <c r="U22" s="122" t="str">
        <f t="shared" si="13"/>
        <v>О/9550/9550</v>
      </c>
      <c r="V22" s="122" t="str">
        <f t="shared" si="13"/>
        <v>М/9574/9574</v>
      </c>
      <c r="W22" s="122" t="str">
        <f t="shared" si="13"/>
        <v>М/9598/9598</v>
      </c>
      <c r="X22" s="122" t="str">
        <f t="shared" si="13"/>
        <v>М/9622/9622</v>
      </c>
      <c r="Y22" s="122" t="str">
        <f t="shared" si="13"/>
        <v>М/9646/9646</v>
      </c>
      <c r="Z22" s="122" t="str">
        <f t="shared" si="13"/>
        <v>М/9670/9670</v>
      </c>
      <c r="AA22" s="122" t="str">
        <f t="shared" si="13"/>
        <v>М/9694/9694</v>
      </c>
      <c r="AB22" s="122" t="str">
        <f t="shared" si="13"/>
        <v>М/9718/9718</v>
      </c>
      <c r="AC22" s="122" t="str">
        <f t="shared" si="13"/>
        <v>М/9742/9742</v>
      </c>
      <c r="AD22" s="122" t="str">
        <f t="shared" si="13"/>
        <v>М/9766/9766</v>
      </c>
      <c r="AE22" s="122" t="str">
        <f t="shared" si="13"/>
        <v>М/9790/9790</v>
      </c>
      <c r="AF22" s="122" t="str">
        <f t="shared" si="13"/>
        <v>ВП/9790/9790</v>
      </c>
      <c r="AG22" s="122" t="str">
        <f t="shared" si="13"/>
        <v>М/9814/9814</v>
      </c>
      <c r="AH22" s="122" t="str">
        <f t="shared" si="13"/>
        <v>ВП/9814/9814</v>
      </c>
      <c r="AI22" s="122" t="str">
        <f t="shared" si="13"/>
        <v>ВП/9814/9814</v>
      </c>
      <c r="AJ22" s="122" t="str">
        <f t="shared" si="13"/>
        <v>ВП/9814/9814</v>
      </c>
      <c r="AK22" s="122" t="str">
        <f t="shared" si="13"/>
        <v>ВП/9814/9814</v>
      </c>
      <c r="AL22" s="122" t="str">
        <f t="shared" si="13"/>
        <v>ВП/9814/9814</v>
      </c>
      <c r="AM22" s="122" t="str">
        <f t="shared" si="13"/>
        <v>Р/9814/9814</v>
      </c>
      <c r="AN22" s="122" t="str">
        <f t="shared" si="13"/>
        <v>М/9838/9838</v>
      </c>
      <c r="AO22" s="122" t="str">
        <f t="shared" si="13"/>
        <v>М/9862/9862</v>
      </c>
      <c r="AP22" s="122" t="str">
        <f t="shared" si="13"/>
        <v>М/9886/9886</v>
      </c>
      <c r="AQ22" s="122" t="str">
        <f t="shared" si="13"/>
        <v>М/9910/9910</v>
      </c>
      <c r="AR22" s="159"/>
      <c r="AS22" s="19" t="s">
        <v>317</v>
      </c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</row>
    <row r="23" spans="1:63" s="3" customFormat="1" ht="30" outlineLevel="1" x14ac:dyDescent="0.25">
      <c r="A23" s="17">
        <v>10</v>
      </c>
      <c r="B23" s="130" t="str">
        <f t="shared" si="3"/>
        <v>ТО1</v>
      </c>
      <c r="C23" s="47" t="str">
        <f t="shared" si="4"/>
        <v/>
      </c>
      <c r="D23" s="47" t="str">
        <f t="shared" si="1"/>
        <v>ТО1</v>
      </c>
      <c r="E23" s="47" t="str">
        <f t="shared" si="1"/>
        <v/>
      </c>
      <c r="F23" s="47" t="str">
        <f t="shared" si="1"/>
        <v/>
      </c>
      <c r="G23" s="47" t="str">
        <f t="shared" si="1"/>
        <v/>
      </c>
      <c r="H23" s="47" t="str">
        <f t="shared" si="1"/>
        <v/>
      </c>
      <c r="I23" s="47" t="str">
        <f t="shared" si="1"/>
        <v/>
      </c>
      <c r="J23" s="47" t="str">
        <f t="shared" si="1"/>
        <v/>
      </c>
      <c r="K23" s="47" t="str">
        <f t="shared" si="1"/>
        <v/>
      </c>
      <c r="L23" s="150">
        <f t="shared" si="5"/>
        <v>1</v>
      </c>
      <c r="M23" s="122" t="str">
        <f t="shared" ref="M23:AQ23" si="14">VLOOKUP(M$13,План,60,0)</f>
        <v>М/9859/9859</v>
      </c>
      <c r="N23" s="122" t="str">
        <f t="shared" si="14"/>
        <v>М/9883/9883</v>
      </c>
      <c r="O23" s="122" t="str">
        <f t="shared" si="14"/>
        <v>М/9907/9907</v>
      </c>
      <c r="P23" s="122" t="str">
        <f t="shared" si="14"/>
        <v>М/9931/9931</v>
      </c>
      <c r="Q23" s="122" t="str">
        <f t="shared" si="14"/>
        <v>М/9955/9955</v>
      </c>
      <c r="R23" s="122" t="str">
        <f t="shared" si="14"/>
        <v>М/9979/9979</v>
      </c>
      <c r="S23" s="122" t="str">
        <f t="shared" si="14"/>
        <v>М/10003/10003</v>
      </c>
      <c r="T23" s="122" t="str">
        <f t="shared" si="14"/>
        <v>М/10027/10027</v>
      </c>
      <c r="U23" s="122" t="str">
        <f t="shared" si="14"/>
        <v>М/10051/10051</v>
      </c>
      <c r="V23" s="122" t="str">
        <f t="shared" si="14"/>
        <v>М/10075/10075</v>
      </c>
      <c r="W23" s="122" t="str">
        <f t="shared" si="14"/>
        <v>М/10099/10099</v>
      </c>
      <c r="X23" s="122" t="str">
        <f t="shared" si="14"/>
        <v>М/10123/10123</v>
      </c>
      <c r="Y23" s="122" t="str">
        <f t="shared" si="14"/>
        <v>М/10147/10147</v>
      </c>
      <c r="Z23" s="122" t="str">
        <f t="shared" si="14"/>
        <v>М/10171/10171</v>
      </c>
      <c r="AA23" s="122" t="str">
        <f t="shared" si="14"/>
        <v>М/10195/10195</v>
      </c>
      <c r="AB23" s="122" t="str">
        <f t="shared" si="14"/>
        <v>М/10219/10219</v>
      </c>
      <c r="AC23" s="122" t="str">
        <f t="shared" si="14"/>
        <v>М/10243/10243</v>
      </c>
      <c r="AD23" s="122" t="str">
        <f t="shared" si="14"/>
        <v>М/10267/10267</v>
      </c>
      <c r="AE23" s="122" t="str">
        <f t="shared" si="14"/>
        <v>М/10291/10291</v>
      </c>
      <c r="AF23" s="122" t="str">
        <f t="shared" si="14"/>
        <v>М/10315/10315</v>
      </c>
      <c r="AG23" s="122" t="str">
        <f t="shared" si="14"/>
        <v>М/10339/10339</v>
      </c>
      <c r="AH23" s="122" t="str">
        <f t="shared" si="14"/>
        <v>М/10363/10363</v>
      </c>
      <c r="AI23" s="122" t="str">
        <f t="shared" si="14"/>
        <v>М/10387/10387</v>
      </c>
      <c r="AJ23" s="122" t="str">
        <f t="shared" si="14"/>
        <v>М/10411/10411</v>
      </c>
      <c r="AK23" s="122" t="str">
        <f t="shared" si="14"/>
        <v>М/10435/10435</v>
      </c>
      <c r="AL23" s="122" t="str">
        <f t="shared" si="14"/>
        <v>М/10459/10459</v>
      </c>
      <c r="AM23" s="122" t="str">
        <f t="shared" si="14"/>
        <v>М/10483/10483</v>
      </c>
      <c r="AN23" s="122" t="str">
        <f t="shared" si="14"/>
        <v>М/10507/10507</v>
      </c>
      <c r="AO23" s="122" t="str">
        <f t="shared" si="14"/>
        <v>М/10531/10531</v>
      </c>
      <c r="AP23" s="122" t="str">
        <f t="shared" si="14"/>
        <v>ТО1/10531/10531</v>
      </c>
      <c r="AQ23" s="122" t="str">
        <f t="shared" si="14"/>
        <v>ТО1/10531/10531</v>
      </c>
      <c r="AR23" s="159"/>
      <c r="AS23" s="19" t="s">
        <v>317</v>
      </c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</row>
    <row r="24" spans="1:63" s="3" customFormat="1" outlineLevel="1" x14ac:dyDescent="0.25">
      <c r="A24" s="17">
        <v>11</v>
      </c>
      <c r="B24" s="130" t="str">
        <f t="shared" si="3"/>
        <v/>
      </c>
      <c r="C24" s="47" t="str">
        <f t="shared" si="4"/>
        <v/>
      </c>
      <c r="D24" s="47" t="str">
        <f t="shared" si="1"/>
        <v/>
      </c>
      <c r="E24" s="47" t="str">
        <f t="shared" si="1"/>
        <v/>
      </c>
      <c r="F24" s="47" t="str">
        <f t="shared" si="1"/>
        <v/>
      </c>
      <c r="G24" s="47" t="str">
        <f t="shared" si="1"/>
        <v/>
      </c>
      <c r="H24" s="47" t="str">
        <f t="shared" si="1"/>
        <v/>
      </c>
      <c r="I24" s="47" t="str">
        <f t="shared" si="1"/>
        <v/>
      </c>
      <c r="J24" s="47" t="str">
        <f t="shared" si="1"/>
        <v/>
      </c>
      <c r="K24" s="47" t="str">
        <f t="shared" si="1"/>
        <v/>
      </c>
      <c r="L24" s="150">
        <f t="shared" si="5"/>
        <v>1</v>
      </c>
      <c r="M24" s="122" t="str">
        <f t="shared" ref="M24:AQ24" si="15">VLOOKUP(M$13,План,61,0)</f>
        <v>М/9746/9746</v>
      </c>
      <c r="N24" s="122" t="str">
        <f t="shared" si="15"/>
        <v>М/9770/9770</v>
      </c>
      <c r="O24" s="122" t="str">
        <f t="shared" si="15"/>
        <v>М/9794/9794</v>
      </c>
      <c r="P24" s="122" t="str">
        <f t="shared" si="15"/>
        <v>М/9818/9818</v>
      </c>
      <c r="Q24" s="122" t="str">
        <f t="shared" si="15"/>
        <v>М/9842/9842</v>
      </c>
      <c r="R24" s="122" t="str">
        <f t="shared" si="15"/>
        <v>М/9866/9866</v>
      </c>
      <c r="S24" s="122" t="str">
        <f t="shared" si="15"/>
        <v>М/9890/9890</v>
      </c>
      <c r="T24" s="122" t="str">
        <f t="shared" si="15"/>
        <v>М/9914/9914</v>
      </c>
      <c r="U24" s="122" t="str">
        <f t="shared" si="15"/>
        <v>М/9938/9938</v>
      </c>
      <c r="V24" s="122" t="str">
        <f t="shared" si="15"/>
        <v>М/9962/9962</v>
      </c>
      <c r="W24" s="122" t="str">
        <f t="shared" si="15"/>
        <v>М/9986/9986</v>
      </c>
      <c r="X24" s="122" t="str">
        <f t="shared" si="15"/>
        <v>М/10010/10010</v>
      </c>
      <c r="Y24" s="122" t="str">
        <f t="shared" si="15"/>
        <v>М/10034/10034</v>
      </c>
      <c r="Z24" s="122" t="str">
        <f t="shared" si="15"/>
        <v>М/10058/10058</v>
      </c>
      <c r="AA24" s="122" t="str">
        <f t="shared" si="15"/>
        <v>М/10082/10082</v>
      </c>
      <c r="AB24" s="122" t="str">
        <f t="shared" si="15"/>
        <v>М/10106/10106</v>
      </c>
      <c r="AC24" s="122" t="str">
        <f t="shared" si="15"/>
        <v>М/10130/10130</v>
      </c>
      <c r="AD24" s="122" t="str">
        <f t="shared" si="15"/>
        <v>М/10154/10154</v>
      </c>
      <c r="AE24" s="122" t="str">
        <f t="shared" si="15"/>
        <v>М/10178/10178</v>
      </c>
      <c r="AF24" s="122" t="str">
        <f t="shared" si="15"/>
        <v>М/10202/10202</v>
      </c>
      <c r="AG24" s="122" t="str">
        <f t="shared" si="15"/>
        <v>М/10226/10226</v>
      </c>
      <c r="AH24" s="122" t="str">
        <f t="shared" si="15"/>
        <v>М/10250/10250</v>
      </c>
      <c r="AI24" s="122" t="str">
        <f t="shared" si="15"/>
        <v>М/10274/10274</v>
      </c>
      <c r="AJ24" s="122" t="str">
        <f t="shared" si="15"/>
        <v>М/10298/10298</v>
      </c>
      <c r="AK24" s="122" t="str">
        <f t="shared" si="15"/>
        <v>М/10322/10322</v>
      </c>
      <c r="AL24" s="122" t="str">
        <f t="shared" si="15"/>
        <v>М/10346/10346</v>
      </c>
      <c r="AM24" s="122" t="str">
        <f t="shared" si="15"/>
        <v>М/10370/10370</v>
      </c>
      <c r="AN24" s="122" t="str">
        <f t="shared" si="15"/>
        <v>М/10394/10394</v>
      </c>
      <c r="AO24" s="122" t="str">
        <f t="shared" si="15"/>
        <v>М/10418/10418</v>
      </c>
      <c r="AP24" s="122" t="str">
        <f t="shared" si="15"/>
        <v>М/10442/10442</v>
      </c>
      <c r="AQ24" s="122" t="str">
        <f t="shared" si="15"/>
        <v>М/10466/10466</v>
      </c>
      <c r="AR24" s="159"/>
      <c r="AS24" s="19" t="s">
        <v>317</v>
      </c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</row>
    <row r="25" spans="1:63" s="3" customFormat="1" outlineLevel="1" x14ac:dyDescent="0.25">
      <c r="A25" s="17">
        <v>12</v>
      </c>
      <c r="B25" s="130" t="str">
        <f t="shared" si="3"/>
        <v/>
      </c>
      <c r="C25" s="47" t="str">
        <f t="shared" si="4"/>
        <v/>
      </c>
      <c r="D25" s="47" t="str">
        <f t="shared" si="1"/>
        <v/>
      </c>
      <c r="E25" s="47" t="str">
        <f t="shared" si="1"/>
        <v/>
      </c>
      <c r="F25" s="47" t="str">
        <f t="shared" si="1"/>
        <v/>
      </c>
      <c r="G25" s="47" t="str">
        <f t="shared" si="1"/>
        <v/>
      </c>
      <c r="H25" s="47" t="str">
        <f t="shared" si="1"/>
        <v/>
      </c>
      <c r="I25" s="47" t="str">
        <f t="shared" si="1"/>
        <v/>
      </c>
      <c r="J25" s="47" t="str">
        <f t="shared" si="1"/>
        <v/>
      </c>
      <c r="K25" s="47" t="str">
        <f t="shared" si="1"/>
        <v/>
      </c>
      <c r="L25" s="150">
        <f t="shared" si="5"/>
        <v>1</v>
      </c>
      <c r="M25" s="122" t="str">
        <f t="shared" ref="M25:AQ25" si="16">VLOOKUP(M$13,План,67,0)</f>
        <v>ПР/5309/30309</v>
      </c>
      <c r="N25" s="122" t="str">
        <f t="shared" si="16"/>
        <v>Р/5309/30309</v>
      </c>
      <c r="O25" s="122" t="str">
        <f t="shared" si="16"/>
        <v>Р/5309/30309</v>
      </c>
      <c r="P25" s="122" t="str">
        <f t="shared" si="16"/>
        <v>Р/5309/30309</v>
      </c>
      <c r="Q25" s="122" t="str">
        <f t="shared" si="16"/>
        <v>Р/5309/30309</v>
      </c>
      <c r="R25" s="122" t="str">
        <f t="shared" si="16"/>
        <v>Р/5309/30309</v>
      </c>
      <c r="S25" s="122" t="str">
        <f t="shared" si="16"/>
        <v>Р/5309/30309</v>
      </c>
      <c r="T25" s="122" t="str">
        <f t="shared" si="16"/>
        <v>Р/5309/30309</v>
      </c>
      <c r="U25" s="122" t="str">
        <f t="shared" si="16"/>
        <v>Р/5309/30309</v>
      </c>
      <c r="V25" s="122" t="str">
        <f t="shared" si="16"/>
        <v>Р/5309/30309</v>
      </c>
      <c r="W25" s="122" t="str">
        <f t="shared" si="16"/>
        <v>ПР/5309/30309</v>
      </c>
      <c r="X25" s="122" t="str">
        <f t="shared" si="16"/>
        <v>Р/5309/30309</v>
      </c>
      <c r="Y25" s="122" t="str">
        <f t="shared" si="16"/>
        <v>Р/5309/30309</v>
      </c>
      <c r="Z25" s="122" t="str">
        <f t="shared" si="16"/>
        <v>Р/5309/30309</v>
      </c>
      <c r="AA25" s="122" t="str">
        <f t="shared" si="16"/>
        <v>Р/5309/30309</v>
      </c>
      <c r="AB25" s="122" t="str">
        <f t="shared" si="16"/>
        <v>Р/5309/30309</v>
      </c>
      <c r="AC25" s="122" t="str">
        <f t="shared" si="16"/>
        <v>Р/5309/30309</v>
      </c>
      <c r="AD25" s="122" t="str">
        <f t="shared" si="16"/>
        <v>Р/5309/30309</v>
      </c>
      <c r="AE25" s="122" t="str">
        <f t="shared" si="16"/>
        <v>Р/5309/30309</v>
      </c>
      <c r="AF25" s="122" t="str">
        <f t="shared" si="16"/>
        <v>Р/5309/30309</v>
      </c>
      <c r="AG25" s="122" t="str">
        <f t="shared" si="16"/>
        <v>Р/5309/30309</v>
      </c>
      <c r="AH25" s="122" t="str">
        <f t="shared" si="16"/>
        <v>Р/5309/30309</v>
      </c>
      <c r="AI25" s="122" t="str">
        <f t="shared" si="16"/>
        <v>Р/5309/30309</v>
      </c>
      <c r="AJ25" s="122" t="str">
        <f t="shared" si="16"/>
        <v>Р/5309/30309</v>
      </c>
      <c r="AK25" s="122" t="str">
        <f t="shared" si="16"/>
        <v>Р/5309/30309</v>
      </c>
      <c r="AL25" s="122" t="str">
        <f t="shared" si="16"/>
        <v>Р/5309/30309</v>
      </c>
      <c r="AM25" s="122" t="str">
        <f t="shared" si="16"/>
        <v>Р/5309/30309</v>
      </c>
      <c r="AN25" s="122" t="str">
        <f t="shared" si="16"/>
        <v>ПР/5309/30309</v>
      </c>
      <c r="AO25" s="122" t="str">
        <f t="shared" si="16"/>
        <v>Р/5309/30309</v>
      </c>
      <c r="AP25" s="122" t="str">
        <f t="shared" si="16"/>
        <v>Р/5309/30309</v>
      </c>
      <c r="AQ25" s="122" t="str">
        <f t="shared" si="16"/>
        <v>Р/5309/30309</v>
      </c>
      <c r="AR25" s="159"/>
      <c r="AS25" s="19" t="s">
        <v>317</v>
      </c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</row>
    <row r="26" spans="1:63" s="3" customFormat="1" outlineLevel="1" x14ac:dyDescent="0.25">
      <c r="A26" s="17">
        <v>13</v>
      </c>
      <c r="B26" s="130" t="str">
        <f t="shared" si="3"/>
        <v/>
      </c>
      <c r="C26" s="47" t="str">
        <f t="shared" si="4"/>
        <v/>
      </c>
      <c r="D26" s="47" t="str">
        <f t="shared" si="1"/>
        <v/>
      </c>
      <c r="E26" s="47" t="str">
        <f t="shared" si="1"/>
        <v/>
      </c>
      <c r="F26" s="47" t="str">
        <f t="shared" si="1"/>
        <v/>
      </c>
      <c r="G26" s="47" t="str">
        <f t="shared" si="1"/>
        <v/>
      </c>
      <c r="H26" s="47" t="str">
        <f t="shared" si="1"/>
        <v/>
      </c>
      <c r="I26" s="47" t="str">
        <f t="shared" si="1"/>
        <v/>
      </c>
      <c r="J26" s="47" t="str">
        <f t="shared" si="1"/>
        <v/>
      </c>
      <c r="K26" s="47" t="str">
        <f t="shared" si="1"/>
        <v/>
      </c>
      <c r="L26" s="150">
        <f t="shared" si="5"/>
        <v>1</v>
      </c>
      <c r="M26" s="122" t="str">
        <f t="shared" ref="M26:AQ26" si="17">VLOOKUP(M$13,План,68,0)</f>
        <v>М/5679/26194</v>
      </c>
      <c r="N26" s="122" t="str">
        <f t="shared" si="17"/>
        <v>М/5703/26218</v>
      </c>
      <c r="O26" s="122" t="str">
        <f t="shared" si="17"/>
        <v>М/5727/26242</v>
      </c>
      <c r="P26" s="122" t="str">
        <f t="shared" si="17"/>
        <v>М/5751/26266</v>
      </c>
      <c r="Q26" s="122" t="str">
        <f t="shared" si="17"/>
        <v>Р/5751/26266</v>
      </c>
      <c r="R26" s="122" t="str">
        <f t="shared" si="17"/>
        <v>Р/5751/26266</v>
      </c>
      <c r="S26" s="122" t="str">
        <f t="shared" si="17"/>
        <v>Р/5751/26266</v>
      </c>
      <c r="T26" s="122" t="str">
        <f t="shared" si="17"/>
        <v>Р/5751/26266</v>
      </c>
      <c r="U26" s="122" t="str">
        <f t="shared" si="17"/>
        <v>Р/5751/26266</v>
      </c>
      <c r="V26" s="122" t="str">
        <f t="shared" si="17"/>
        <v>Р/5751/26266</v>
      </c>
      <c r="W26" s="122" t="str">
        <f t="shared" si="17"/>
        <v>Р/5751/26266</v>
      </c>
      <c r="X26" s="122" t="str">
        <f t="shared" si="17"/>
        <v>Р/5751/26266</v>
      </c>
      <c r="Y26" s="122" t="str">
        <f t="shared" si="17"/>
        <v>Р/5751/26266</v>
      </c>
      <c r="Z26" s="122" t="str">
        <f t="shared" si="17"/>
        <v>Р/5751/26266</v>
      </c>
      <c r="AA26" s="122" t="str">
        <f t="shared" si="17"/>
        <v>Р/5751/26266</v>
      </c>
      <c r="AB26" s="122" t="str">
        <f t="shared" si="17"/>
        <v>Р/5751/26266</v>
      </c>
      <c r="AC26" s="122" t="str">
        <f t="shared" si="17"/>
        <v>Р/5751/26266</v>
      </c>
      <c r="AD26" s="122" t="str">
        <f t="shared" si="17"/>
        <v>Р/5751/26266</v>
      </c>
      <c r="AE26" s="122" t="str">
        <f t="shared" si="17"/>
        <v>Р/5751/26266</v>
      </c>
      <c r="AF26" s="122" t="str">
        <f t="shared" si="17"/>
        <v>Р/5751/26266</v>
      </c>
      <c r="AG26" s="122" t="str">
        <f t="shared" si="17"/>
        <v>Р/5751/26266</v>
      </c>
      <c r="AH26" s="122" t="str">
        <f t="shared" si="17"/>
        <v>Р/5751/26266</v>
      </c>
      <c r="AI26" s="122" t="str">
        <f t="shared" si="17"/>
        <v>Р/5751/26266</v>
      </c>
      <c r="AJ26" s="122" t="str">
        <f t="shared" si="17"/>
        <v>ПР/5751/26266</v>
      </c>
      <c r="AK26" s="122" t="str">
        <f t="shared" si="17"/>
        <v>Р/5751/26266</v>
      </c>
      <c r="AL26" s="122" t="str">
        <f t="shared" si="17"/>
        <v>Р/5751/26266</v>
      </c>
      <c r="AM26" s="122" t="str">
        <f t="shared" si="17"/>
        <v>Р/5751/26266</v>
      </c>
      <c r="AN26" s="122" t="str">
        <f t="shared" si="17"/>
        <v>Р/5751/26266</v>
      </c>
      <c r="AO26" s="122" t="str">
        <f t="shared" si="17"/>
        <v>Р/5751/26266</v>
      </c>
      <c r="AP26" s="122" t="str">
        <f t="shared" si="17"/>
        <v>Р/5751/26266</v>
      </c>
      <c r="AQ26" s="122" t="str">
        <f t="shared" si="17"/>
        <v>Р/5751/26266</v>
      </c>
      <c r="AR26" s="159"/>
      <c r="AS26" s="19" t="s">
        <v>317</v>
      </c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</row>
    <row r="27" spans="1:63" s="3" customFormat="1" outlineLevel="1" x14ac:dyDescent="0.25">
      <c r="A27" s="17">
        <v>14</v>
      </c>
      <c r="B27" s="130" t="str">
        <f t="shared" si="3"/>
        <v/>
      </c>
      <c r="C27" s="47" t="str">
        <f t="shared" si="4"/>
        <v/>
      </c>
      <c r="D27" s="47" t="str">
        <f t="shared" si="1"/>
        <v/>
      </c>
      <c r="E27" s="47" t="str">
        <f t="shared" si="1"/>
        <v/>
      </c>
      <c r="F27" s="47" t="str">
        <f t="shared" si="1"/>
        <v/>
      </c>
      <c r="G27" s="47" t="str">
        <f t="shared" si="1"/>
        <v/>
      </c>
      <c r="H27" s="47" t="str">
        <f t="shared" si="1"/>
        <v/>
      </c>
      <c r="I27" s="47" t="str">
        <f t="shared" si="1"/>
        <v/>
      </c>
      <c r="J27" s="47" t="str">
        <f t="shared" si="1"/>
        <v/>
      </c>
      <c r="K27" s="47" t="str">
        <f t="shared" si="1"/>
        <v/>
      </c>
      <c r="L27" s="150">
        <f t="shared" si="5"/>
        <v>1</v>
      </c>
      <c r="M27" s="122" t="str">
        <f t="shared" ref="M27:AQ27" si="18">VLOOKUP(M$13,План,69,0)</f>
        <v>М/8881/8881</v>
      </c>
      <c r="N27" s="122" t="str">
        <f t="shared" si="18"/>
        <v>М/8905/8905</v>
      </c>
      <c r="O27" s="122" t="str">
        <f t="shared" si="18"/>
        <v>М/8929/8929</v>
      </c>
      <c r="P27" s="122" t="str">
        <f t="shared" si="18"/>
        <v>М/8953/8953</v>
      </c>
      <c r="Q27" s="122" t="str">
        <f t="shared" si="18"/>
        <v>М/8977/8977</v>
      </c>
      <c r="R27" s="122" t="str">
        <f t="shared" si="18"/>
        <v>М/9001/9001</v>
      </c>
      <c r="S27" s="122" t="str">
        <f t="shared" si="18"/>
        <v>М/9025/9025</v>
      </c>
      <c r="T27" s="122" t="str">
        <f t="shared" si="18"/>
        <v>М/9049/9049</v>
      </c>
      <c r="U27" s="122" t="str">
        <f t="shared" si="18"/>
        <v>М/9073/9073</v>
      </c>
      <c r="V27" s="122" t="str">
        <f t="shared" si="18"/>
        <v>М/9097/9097</v>
      </c>
      <c r="W27" s="122" t="str">
        <f t="shared" si="18"/>
        <v>М/9121/9121</v>
      </c>
      <c r="X27" s="122" t="str">
        <f t="shared" si="18"/>
        <v>М/9145/9145</v>
      </c>
      <c r="Y27" s="122" t="str">
        <f t="shared" si="18"/>
        <v>М/9169/9169</v>
      </c>
      <c r="Z27" s="122" t="str">
        <f t="shared" si="18"/>
        <v>М/9193/9193</v>
      </c>
      <c r="AA27" s="122" t="str">
        <f t="shared" si="18"/>
        <v>М/9217/9217</v>
      </c>
      <c r="AB27" s="122" t="str">
        <f t="shared" si="18"/>
        <v>М/9241/9241</v>
      </c>
      <c r="AC27" s="122" t="str">
        <f t="shared" si="18"/>
        <v>М/9265/9265</v>
      </c>
      <c r="AD27" s="122" t="str">
        <f t="shared" si="18"/>
        <v>М/9289/9289</v>
      </c>
      <c r="AE27" s="122" t="str">
        <f t="shared" si="18"/>
        <v>М/9313/9313</v>
      </c>
      <c r="AF27" s="122" t="str">
        <f t="shared" si="18"/>
        <v>М/9337/9337</v>
      </c>
      <c r="AG27" s="122" t="str">
        <f t="shared" si="18"/>
        <v>М/9361/9361</v>
      </c>
      <c r="AH27" s="122" t="str">
        <f t="shared" si="18"/>
        <v>М/9385/9385</v>
      </c>
      <c r="AI27" s="122" t="str">
        <f t="shared" si="18"/>
        <v>М/9409/9409</v>
      </c>
      <c r="AJ27" s="122" t="str">
        <f t="shared" si="18"/>
        <v>М/9433/9433</v>
      </c>
      <c r="AK27" s="122" t="str">
        <f t="shared" si="18"/>
        <v>М/9457/9457</v>
      </c>
      <c r="AL27" s="122" t="str">
        <f t="shared" si="18"/>
        <v>М/9481/9481</v>
      </c>
      <c r="AM27" s="122" t="str">
        <f t="shared" si="18"/>
        <v>М/9505/9505</v>
      </c>
      <c r="AN27" s="122" t="str">
        <f t="shared" si="18"/>
        <v>М/9529/9529</v>
      </c>
      <c r="AO27" s="122" t="str">
        <f t="shared" si="18"/>
        <v>М/9553/9553</v>
      </c>
      <c r="AP27" s="122" t="str">
        <f t="shared" si="18"/>
        <v>М/9577/9577</v>
      </c>
      <c r="AQ27" s="122" t="str">
        <f t="shared" si="18"/>
        <v>М/9601/9601</v>
      </c>
      <c r="AR27" s="159"/>
      <c r="AS27" s="19" t="s">
        <v>317</v>
      </c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</row>
    <row r="28" spans="1:63" x14ac:dyDescent="0.25">
      <c r="A28" s="136">
        <f>M13</f>
        <v>44927</v>
      </c>
      <c r="B28" s="131"/>
      <c r="C28" s="132"/>
      <c r="D28" s="132">
        <f t="shared" ref="D28:K28" si="19">SUM(D14:D27)</f>
        <v>0</v>
      </c>
      <c r="E28" s="132">
        <f t="shared" si="19"/>
        <v>0</v>
      </c>
      <c r="F28" s="132"/>
      <c r="G28" s="132"/>
      <c r="H28" s="132">
        <f t="shared" si="19"/>
        <v>0</v>
      </c>
      <c r="I28" s="132">
        <f t="shared" si="19"/>
        <v>0</v>
      </c>
      <c r="J28" s="132">
        <f t="shared" si="19"/>
        <v>0</v>
      </c>
      <c r="K28" s="132">
        <f t="shared" si="19"/>
        <v>0</v>
      </c>
      <c r="L28" s="149">
        <f t="shared" si="5"/>
        <v>1</v>
      </c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S28" s="163" t="s">
        <v>317</v>
      </c>
    </row>
    <row r="29" spans="1:63" s="102" customFormat="1" ht="18.75" outlineLevel="1" x14ac:dyDescent="0.25">
      <c r="A29" s="121"/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48" t="s">
        <v>294</v>
      </c>
      <c r="M29" s="378">
        <f>M30</f>
        <v>44958</v>
      </c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  <c r="AI29" s="378"/>
      <c r="AJ29" s="378"/>
      <c r="AK29" s="378"/>
      <c r="AL29" s="378"/>
      <c r="AM29" s="378"/>
      <c r="AN29" s="378"/>
      <c r="AO29" s="378"/>
      <c r="AP29" s="378"/>
      <c r="AQ29" s="378"/>
      <c r="AR29" s="158"/>
      <c r="AS29" s="19" t="s">
        <v>317</v>
      </c>
    </row>
    <row r="30" spans="1:63" s="124" customFormat="1" outlineLevel="1" x14ac:dyDescent="0.25">
      <c r="A30" s="134" t="s">
        <v>295</v>
      </c>
      <c r="B30" s="161">
        <f>M30</f>
        <v>44958</v>
      </c>
      <c r="C30" s="135" t="s">
        <v>321</v>
      </c>
      <c r="D30" s="135" t="s">
        <v>270</v>
      </c>
      <c r="E30" s="135" t="s">
        <v>271</v>
      </c>
      <c r="F30" s="135" t="s">
        <v>251</v>
      </c>
      <c r="G30" s="135" t="s">
        <v>252</v>
      </c>
      <c r="H30" s="135" t="s">
        <v>41</v>
      </c>
      <c r="I30" s="135" t="s">
        <v>268</v>
      </c>
      <c r="J30" s="135" t="s">
        <v>269</v>
      </c>
      <c r="K30" s="135" t="s">
        <v>232</v>
      </c>
      <c r="L30" s="149">
        <v>2</v>
      </c>
      <c r="M30" s="152">
        <f>DATE($A$10,$L30,M$10)</f>
        <v>44958</v>
      </c>
      <c r="N30" s="152">
        <f t="shared" ref="N30:AQ30" si="20">DATE($A$10,$L30,N$10)</f>
        <v>44959</v>
      </c>
      <c r="O30" s="152">
        <f t="shared" si="20"/>
        <v>44960</v>
      </c>
      <c r="P30" s="152">
        <f t="shared" si="20"/>
        <v>44961</v>
      </c>
      <c r="Q30" s="152">
        <f t="shared" si="20"/>
        <v>44962</v>
      </c>
      <c r="R30" s="152">
        <f t="shared" si="20"/>
        <v>44963</v>
      </c>
      <c r="S30" s="152">
        <f t="shared" si="20"/>
        <v>44964</v>
      </c>
      <c r="T30" s="152">
        <f t="shared" si="20"/>
        <v>44965</v>
      </c>
      <c r="U30" s="152">
        <f t="shared" si="20"/>
        <v>44966</v>
      </c>
      <c r="V30" s="152">
        <f t="shared" si="20"/>
        <v>44967</v>
      </c>
      <c r="W30" s="152">
        <f t="shared" si="20"/>
        <v>44968</v>
      </c>
      <c r="X30" s="152">
        <f t="shared" si="20"/>
        <v>44969</v>
      </c>
      <c r="Y30" s="152">
        <f t="shared" si="20"/>
        <v>44970</v>
      </c>
      <c r="Z30" s="152">
        <f t="shared" si="20"/>
        <v>44971</v>
      </c>
      <c r="AA30" s="152">
        <f t="shared" si="20"/>
        <v>44972</v>
      </c>
      <c r="AB30" s="152">
        <f t="shared" si="20"/>
        <v>44973</v>
      </c>
      <c r="AC30" s="152">
        <f t="shared" si="20"/>
        <v>44974</v>
      </c>
      <c r="AD30" s="152">
        <f t="shared" si="20"/>
        <v>44975</v>
      </c>
      <c r="AE30" s="152">
        <f t="shared" si="20"/>
        <v>44976</v>
      </c>
      <c r="AF30" s="152">
        <f t="shared" si="20"/>
        <v>44977</v>
      </c>
      <c r="AG30" s="152">
        <f t="shared" si="20"/>
        <v>44978</v>
      </c>
      <c r="AH30" s="152">
        <f t="shared" si="20"/>
        <v>44979</v>
      </c>
      <c r="AI30" s="152">
        <f t="shared" si="20"/>
        <v>44980</v>
      </c>
      <c r="AJ30" s="152">
        <f t="shared" si="20"/>
        <v>44981</v>
      </c>
      <c r="AK30" s="152">
        <f t="shared" si="20"/>
        <v>44982</v>
      </c>
      <c r="AL30" s="152">
        <f t="shared" si="20"/>
        <v>44983</v>
      </c>
      <c r="AM30" s="152">
        <f t="shared" si="20"/>
        <v>44984</v>
      </c>
      <c r="AN30" s="152">
        <f t="shared" si="20"/>
        <v>44985</v>
      </c>
      <c r="AO30" s="152">
        <f t="shared" si="20"/>
        <v>44986</v>
      </c>
      <c r="AP30" s="152">
        <f t="shared" si="20"/>
        <v>44987</v>
      </c>
      <c r="AQ30" s="152">
        <f t="shared" si="20"/>
        <v>44988</v>
      </c>
      <c r="AR30" s="158"/>
      <c r="AS30" s="19" t="s">
        <v>317</v>
      </c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</row>
    <row r="31" spans="1:63" s="3" customFormat="1" ht="30" outlineLevel="1" x14ac:dyDescent="0.25">
      <c r="A31" s="17">
        <v>1</v>
      </c>
      <c r="B31" s="130" t="str">
        <f>MultiCat(C31:K31)</f>
        <v>ТО2</v>
      </c>
      <c r="C31" s="47" t="str">
        <f t="shared" ref="C31:K31" si="21">IF(IF(ISNUMBER(SEARCH(C$30,MultiCat($M31:$AQ31))),C$30,"")=C14,"",IF(ISNUMBER(SEARCH(C$30,MultiCat($M31:$AQ31))),C$30,""))</f>
        <v/>
      </c>
      <c r="D31" s="47" t="str">
        <f t="shared" si="21"/>
        <v/>
      </c>
      <c r="E31" s="47" t="str">
        <f t="shared" si="21"/>
        <v>ТО2</v>
      </c>
      <c r="F31" s="47" t="str">
        <f t="shared" si="21"/>
        <v/>
      </c>
      <c r="G31" s="47" t="str">
        <f t="shared" si="21"/>
        <v/>
      </c>
      <c r="H31" s="47" t="str">
        <f t="shared" si="21"/>
        <v/>
      </c>
      <c r="I31" s="47" t="str">
        <f t="shared" si="21"/>
        <v/>
      </c>
      <c r="J31" s="47" t="str">
        <f t="shared" si="21"/>
        <v/>
      </c>
      <c r="K31" s="47" t="str">
        <f t="shared" si="21"/>
        <v/>
      </c>
      <c r="L31" s="151">
        <f>L30</f>
        <v>2</v>
      </c>
      <c r="M31" s="122" t="str">
        <f t="shared" ref="M31:AQ31" si="22">VLOOKUP(M$30,План,55,0)</f>
        <v>Р/60507/16785</v>
      </c>
      <c r="N31" s="122" t="str">
        <f t="shared" si="22"/>
        <v>Р/60507/16785</v>
      </c>
      <c r="O31" s="122" t="str">
        <f t="shared" si="22"/>
        <v>Р/60507/16785</v>
      </c>
      <c r="P31" s="122" t="str">
        <f t="shared" si="22"/>
        <v>Р/60507/16785</v>
      </c>
      <c r="Q31" s="122" t="str">
        <f t="shared" si="22"/>
        <v>ТО2/60507/16785</v>
      </c>
      <c r="R31" s="122" t="str">
        <f t="shared" si="22"/>
        <v>ТО2/60507/16785</v>
      </c>
      <c r="S31" s="122" t="str">
        <f t="shared" si="22"/>
        <v>ТО2/60507/16785</v>
      </c>
      <c r="T31" s="122" t="str">
        <f t="shared" si="22"/>
        <v>ТО2/60507/16785</v>
      </c>
      <c r="U31" s="122" t="str">
        <f t="shared" si="22"/>
        <v>ТО2/60507/16785</v>
      </c>
      <c r="V31" s="122" t="str">
        <f t="shared" si="22"/>
        <v>ТО2/60507/16785</v>
      </c>
      <c r="W31" s="122" t="str">
        <f t="shared" si="22"/>
        <v>ТО2/60507/16785</v>
      </c>
      <c r="X31" s="122" t="str">
        <f t="shared" si="22"/>
        <v>Р/60507/16785</v>
      </c>
      <c r="Y31" s="122" t="str">
        <f t="shared" si="22"/>
        <v>Р/60507/16785</v>
      </c>
      <c r="Z31" s="122" t="str">
        <f t="shared" si="22"/>
        <v>Р/60507/16785</v>
      </c>
      <c r="AA31" s="122" t="str">
        <f t="shared" si="22"/>
        <v>Р/60507/16785</v>
      </c>
      <c r="AB31" s="122" t="str">
        <f t="shared" si="22"/>
        <v>Р/60507/16785</v>
      </c>
      <c r="AC31" s="122" t="str">
        <f t="shared" si="22"/>
        <v>Р/60507/16785</v>
      </c>
      <c r="AD31" s="122" t="str">
        <f t="shared" si="22"/>
        <v>Р/60507/16785</v>
      </c>
      <c r="AE31" s="122" t="str">
        <f t="shared" si="22"/>
        <v>Р/60507/16785</v>
      </c>
      <c r="AF31" s="122" t="str">
        <f t="shared" si="22"/>
        <v>Р/60507/16785</v>
      </c>
      <c r="AG31" s="122" t="str">
        <f t="shared" si="22"/>
        <v>Р/60507/16785</v>
      </c>
      <c r="AH31" s="122" t="str">
        <f t="shared" si="22"/>
        <v>ПР/60507/16785</v>
      </c>
      <c r="AI31" s="122" t="str">
        <f t="shared" si="22"/>
        <v>М/60531/16809</v>
      </c>
      <c r="AJ31" s="122" t="str">
        <f t="shared" si="22"/>
        <v>М/60555/16833</v>
      </c>
      <c r="AK31" s="122" t="str">
        <f t="shared" si="22"/>
        <v>М/60579/16857</v>
      </c>
      <c r="AL31" s="122" t="str">
        <f t="shared" si="22"/>
        <v>М/60603/16881</v>
      </c>
      <c r="AM31" s="122" t="str">
        <f t="shared" si="22"/>
        <v>М/60627/16905</v>
      </c>
      <c r="AN31" s="122" t="str">
        <f t="shared" si="22"/>
        <v>М/60651/16929</v>
      </c>
      <c r="AO31" s="122" t="str">
        <f t="shared" si="22"/>
        <v>М/60675/16953</v>
      </c>
      <c r="AP31" s="122" t="str">
        <f t="shared" si="22"/>
        <v>М/60699/16977</v>
      </c>
      <c r="AQ31" s="122" t="str">
        <f t="shared" si="22"/>
        <v>М/60723/17001</v>
      </c>
      <c r="AR31" s="159"/>
      <c r="AS31" s="19" t="s">
        <v>317</v>
      </c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</row>
    <row r="32" spans="1:63" s="3" customFormat="1" outlineLevel="1" x14ac:dyDescent="0.25">
      <c r="A32" s="17">
        <v>2</v>
      </c>
      <c r="B32" s="130" t="str">
        <f t="shared" ref="B32:B44" si="23">MultiCat(C32:K32)</f>
        <v/>
      </c>
      <c r="C32" s="47" t="str">
        <f t="shared" ref="C32:K32" si="24">IF(IF(ISNUMBER(SEARCH(C$30,MultiCat($M32:$AQ32))),C$30,"")=C15,"",IF(ISNUMBER(SEARCH(C$30,MultiCat($M32:$AQ32))),C$30,""))</f>
        <v/>
      </c>
      <c r="D32" s="47" t="str">
        <f t="shared" si="24"/>
        <v/>
      </c>
      <c r="E32" s="47" t="str">
        <f t="shared" si="24"/>
        <v/>
      </c>
      <c r="F32" s="47" t="str">
        <f t="shared" si="24"/>
        <v/>
      </c>
      <c r="G32" s="47" t="str">
        <f t="shared" si="24"/>
        <v/>
      </c>
      <c r="H32" s="47" t="str">
        <f t="shared" si="24"/>
        <v/>
      </c>
      <c r="I32" s="47" t="str">
        <f t="shared" si="24"/>
        <v/>
      </c>
      <c r="J32" s="47" t="str">
        <f t="shared" si="24"/>
        <v/>
      </c>
      <c r="K32" s="47" t="str">
        <f t="shared" si="24"/>
        <v/>
      </c>
      <c r="L32" s="151">
        <f t="shared" ref="L32:L45" si="25">L31</f>
        <v>2</v>
      </c>
      <c r="M32" s="122" t="str">
        <f t="shared" ref="M32:AQ32" si="26">VLOOKUP(M$30,План,56,0)</f>
        <v>М/65193/50271</v>
      </c>
      <c r="N32" s="122" t="str">
        <f t="shared" si="26"/>
        <v>М/65217/50295</v>
      </c>
      <c r="O32" s="122" t="str">
        <f t="shared" si="26"/>
        <v>М/65241/50319</v>
      </c>
      <c r="P32" s="122" t="str">
        <f t="shared" si="26"/>
        <v>М/65265/50343</v>
      </c>
      <c r="Q32" s="122" t="str">
        <f t="shared" si="26"/>
        <v>М/65289/50367</v>
      </c>
      <c r="R32" s="122" t="str">
        <f t="shared" si="26"/>
        <v>М/65313/50391</v>
      </c>
      <c r="S32" s="122" t="str">
        <f t="shared" si="26"/>
        <v>М/65337/50415</v>
      </c>
      <c r="T32" s="122" t="str">
        <f t="shared" si="26"/>
        <v>М/65361/50439</v>
      </c>
      <c r="U32" s="122" t="str">
        <f t="shared" si="26"/>
        <v>М/65385/50463</v>
      </c>
      <c r="V32" s="122" t="str">
        <f t="shared" si="26"/>
        <v>М/65409/50487</v>
      </c>
      <c r="W32" s="122" t="str">
        <f t="shared" si="26"/>
        <v>М/65433/50511</v>
      </c>
      <c r="X32" s="122" t="str">
        <f t="shared" si="26"/>
        <v>М/65457/50535</v>
      </c>
      <c r="Y32" s="122" t="str">
        <f t="shared" si="26"/>
        <v>М/65481/50559</v>
      </c>
      <c r="Z32" s="122" t="str">
        <f t="shared" si="26"/>
        <v>М/65505/50583</v>
      </c>
      <c r="AA32" s="122" t="str">
        <f t="shared" si="26"/>
        <v>М/65529/50607</v>
      </c>
      <c r="AB32" s="122" t="str">
        <f t="shared" si="26"/>
        <v>М/65553/50631</v>
      </c>
      <c r="AC32" s="122" t="str">
        <f t="shared" si="26"/>
        <v>М/65577/50655</v>
      </c>
      <c r="AD32" s="122" t="str">
        <f t="shared" si="26"/>
        <v>М/65601/50679</v>
      </c>
      <c r="AE32" s="122" t="str">
        <f t="shared" si="26"/>
        <v>М/65625/50703</v>
      </c>
      <c r="AF32" s="122" t="str">
        <f t="shared" si="26"/>
        <v>М/65649/50727</v>
      </c>
      <c r="AG32" s="122" t="str">
        <f t="shared" si="26"/>
        <v>М/65673/50751</v>
      </c>
      <c r="AH32" s="122" t="str">
        <f t="shared" si="26"/>
        <v>М/65697/50775</v>
      </c>
      <c r="AI32" s="122" t="str">
        <f t="shared" si="26"/>
        <v>М/65721/50799</v>
      </c>
      <c r="AJ32" s="122" t="str">
        <f t="shared" si="26"/>
        <v>М/65745/50823</v>
      </c>
      <c r="AK32" s="122" t="str">
        <f t="shared" si="26"/>
        <v>М/65769/50847</v>
      </c>
      <c r="AL32" s="122" t="str">
        <f t="shared" si="26"/>
        <v>М/65793/50871</v>
      </c>
      <c r="AM32" s="122" t="str">
        <f t="shared" si="26"/>
        <v>М/65817/50895</v>
      </c>
      <c r="AN32" s="122" t="str">
        <f t="shared" si="26"/>
        <v>М/65841/50919</v>
      </c>
      <c r="AO32" s="122" t="str">
        <f t="shared" si="26"/>
        <v>М/65865/50943</v>
      </c>
      <c r="AP32" s="122" t="str">
        <f t="shared" si="26"/>
        <v>М/65889/50967</v>
      </c>
      <c r="AQ32" s="122" t="str">
        <f t="shared" si="26"/>
        <v>М/65913/50991</v>
      </c>
      <c r="AR32" s="159"/>
      <c r="AS32" s="19" t="s">
        <v>317</v>
      </c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</row>
    <row r="33" spans="1:63" s="3" customFormat="1" outlineLevel="1" x14ac:dyDescent="0.25">
      <c r="A33" s="17">
        <v>3</v>
      </c>
      <c r="B33" s="130" t="str">
        <f t="shared" si="23"/>
        <v/>
      </c>
      <c r="C33" s="47" t="str">
        <f t="shared" ref="C33:K33" si="27">IF(IF(ISNUMBER(SEARCH(C$30,MultiCat($M33:$AQ33))),C$30,"")=C16,"",IF(ISNUMBER(SEARCH(C$30,MultiCat($M33:$AQ33))),C$30,""))</f>
        <v/>
      </c>
      <c r="D33" s="47" t="str">
        <f t="shared" si="27"/>
        <v/>
      </c>
      <c r="E33" s="47" t="str">
        <f t="shared" si="27"/>
        <v/>
      </c>
      <c r="F33" s="47" t="str">
        <f t="shared" si="27"/>
        <v/>
      </c>
      <c r="G33" s="47" t="str">
        <f t="shared" si="27"/>
        <v/>
      </c>
      <c r="H33" s="47" t="str">
        <f t="shared" si="27"/>
        <v/>
      </c>
      <c r="I33" s="47" t="str">
        <f t="shared" si="27"/>
        <v/>
      </c>
      <c r="J33" s="47" t="str">
        <f t="shared" si="27"/>
        <v/>
      </c>
      <c r="K33" s="47" t="str">
        <f t="shared" si="27"/>
        <v/>
      </c>
      <c r="L33" s="151">
        <f t="shared" si="25"/>
        <v>2</v>
      </c>
      <c r="M33" s="122" t="str">
        <f t="shared" ref="M33:AQ33" si="28">VLOOKUP(M$30,План,57,0)</f>
        <v>М/59301/34199</v>
      </c>
      <c r="N33" s="122" t="str">
        <f t="shared" si="28"/>
        <v>М/59325/34223</v>
      </c>
      <c r="O33" s="122" t="str">
        <f t="shared" si="28"/>
        <v>М/59349/34247</v>
      </c>
      <c r="P33" s="122" t="str">
        <f t="shared" si="28"/>
        <v>М/59373/34271</v>
      </c>
      <c r="Q33" s="122" t="str">
        <f t="shared" si="28"/>
        <v>М/59397/34295</v>
      </c>
      <c r="R33" s="122" t="str">
        <f t="shared" si="28"/>
        <v>М/59421/34319</v>
      </c>
      <c r="S33" s="122" t="str">
        <f t="shared" si="28"/>
        <v>М/59445/34343</v>
      </c>
      <c r="T33" s="122" t="str">
        <f t="shared" si="28"/>
        <v>М/59469/34367</v>
      </c>
      <c r="U33" s="122" t="str">
        <f t="shared" si="28"/>
        <v>М/59493/34391</v>
      </c>
      <c r="V33" s="122" t="str">
        <f t="shared" si="28"/>
        <v>М/59517/34415</v>
      </c>
      <c r="W33" s="122" t="str">
        <f t="shared" si="28"/>
        <v>М/59541/34439</v>
      </c>
      <c r="X33" s="122" t="str">
        <f t="shared" si="28"/>
        <v>М/59565/34463</v>
      </c>
      <c r="Y33" s="122" t="str">
        <f t="shared" si="28"/>
        <v>М/59589/34487</v>
      </c>
      <c r="Z33" s="122" t="str">
        <f t="shared" si="28"/>
        <v>М/59613/34511</v>
      </c>
      <c r="AA33" s="122" t="str">
        <f t="shared" si="28"/>
        <v>М/59637/34535</v>
      </c>
      <c r="AB33" s="122" t="str">
        <f t="shared" si="28"/>
        <v>М/59661/34559</v>
      </c>
      <c r="AC33" s="122" t="str">
        <f t="shared" si="28"/>
        <v>М/59685/34583</v>
      </c>
      <c r="AD33" s="122" t="str">
        <f t="shared" si="28"/>
        <v>М/59709/34607</v>
      </c>
      <c r="AE33" s="122" t="str">
        <f t="shared" si="28"/>
        <v>М/59733/34631</v>
      </c>
      <c r="AF33" s="122" t="str">
        <f t="shared" si="28"/>
        <v>М/59757/34655</v>
      </c>
      <c r="AG33" s="122" t="str">
        <f t="shared" si="28"/>
        <v>М/59781/34679</v>
      </c>
      <c r="AH33" s="122" t="str">
        <f t="shared" si="28"/>
        <v>М/59805/34703</v>
      </c>
      <c r="AI33" s="122" t="str">
        <f t="shared" si="28"/>
        <v>М/59829/34727</v>
      </c>
      <c r="AJ33" s="122" t="str">
        <f t="shared" si="28"/>
        <v>М/59853/34751</v>
      </c>
      <c r="AK33" s="122" t="str">
        <f t="shared" si="28"/>
        <v>М/59877/34775</v>
      </c>
      <c r="AL33" s="122" t="str">
        <f t="shared" si="28"/>
        <v>М/59901/34799</v>
      </c>
      <c r="AM33" s="122" t="str">
        <f t="shared" si="28"/>
        <v>М/59925/34823</v>
      </c>
      <c r="AN33" s="122" t="str">
        <f t="shared" si="28"/>
        <v>М/59949/34847</v>
      </c>
      <c r="AO33" s="122" t="str">
        <f t="shared" si="28"/>
        <v>М/59973/34871</v>
      </c>
      <c r="AP33" s="122" t="str">
        <f t="shared" si="28"/>
        <v>М/59997/34895</v>
      </c>
      <c r="AQ33" s="122" t="str">
        <f t="shared" si="28"/>
        <v>М/60021/34919</v>
      </c>
      <c r="AR33" s="159"/>
      <c r="AS33" s="19" t="s">
        <v>317</v>
      </c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</row>
    <row r="34" spans="1:63" s="3" customFormat="1" ht="30" outlineLevel="1" x14ac:dyDescent="0.25">
      <c r="A34" s="17">
        <v>4</v>
      </c>
      <c r="B34" s="130" t="str">
        <f t="shared" si="23"/>
        <v>ТО2</v>
      </c>
      <c r="C34" s="47" t="str">
        <f t="shared" ref="C34:K34" si="29">IF(IF(ISNUMBER(SEARCH(C$30,MultiCat($M34:$AQ34))),C$30,"")=C17,"",IF(ISNUMBER(SEARCH(C$30,MultiCat($M34:$AQ34))),C$30,""))</f>
        <v/>
      </c>
      <c r="D34" s="47" t="str">
        <f t="shared" si="29"/>
        <v/>
      </c>
      <c r="E34" s="47" t="str">
        <f t="shared" si="29"/>
        <v>ТО2</v>
      </c>
      <c r="F34" s="47" t="str">
        <f t="shared" si="29"/>
        <v/>
      </c>
      <c r="G34" s="47" t="str">
        <f t="shared" si="29"/>
        <v/>
      </c>
      <c r="H34" s="47" t="str">
        <f t="shared" si="29"/>
        <v/>
      </c>
      <c r="I34" s="47" t="str">
        <f t="shared" si="29"/>
        <v/>
      </c>
      <c r="J34" s="47" t="str">
        <f t="shared" si="29"/>
        <v/>
      </c>
      <c r="K34" s="47" t="str">
        <f t="shared" si="29"/>
        <v/>
      </c>
      <c r="L34" s="151">
        <f t="shared" si="25"/>
        <v>2</v>
      </c>
      <c r="M34" s="122" t="str">
        <f t="shared" ref="M34:AQ34" si="30">VLOOKUP(M$30,План,58,0)</f>
        <v>М/67929/39629</v>
      </c>
      <c r="N34" s="122" t="str">
        <f t="shared" si="30"/>
        <v>М/67953/39653</v>
      </c>
      <c r="O34" s="122" t="str">
        <f t="shared" si="30"/>
        <v>М/67977/39677</v>
      </c>
      <c r="P34" s="122" t="str">
        <f t="shared" si="30"/>
        <v>М/68001/39701</v>
      </c>
      <c r="Q34" s="122" t="str">
        <f t="shared" si="30"/>
        <v>М/68025/39725</v>
      </c>
      <c r="R34" s="122" t="str">
        <f t="shared" si="30"/>
        <v>М/68049/39749</v>
      </c>
      <c r="S34" s="122" t="str">
        <f t="shared" si="30"/>
        <v>М/68073/39773</v>
      </c>
      <c r="T34" s="122" t="str">
        <f t="shared" si="30"/>
        <v>М/68097/39797</v>
      </c>
      <c r="U34" s="122" t="str">
        <f t="shared" si="30"/>
        <v>М/68121/39821</v>
      </c>
      <c r="V34" s="122" t="str">
        <f t="shared" si="30"/>
        <v>М/68145/39845</v>
      </c>
      <c r="W34" s="122" t="str">
        <f t="shared" si="30"/>
        <v>М/68169/39869</v>
      </c>
      <c r="X34" s="122" t="str">
        <f t="shared" si="30"/>
        <v>М/68193/39893</v>
      </c>
      <c r="Y34" s="122" t="str">
        <f t="shared" si="30"/>
        <v>М/68217/39917</v>
      </c>
      <c r="Z34" s="122" t="str">
        <f t="shared" si="30"/>
        <v>М/68241/39941</v>
      </c>
      <c r="AA34" s="122" t="str">
        <f t="shared" si="30"/>
        <v>М/68265/39965</v>
      </c>
      <c r="AB34" s="122" t="str">
        <f t="shared" si="30"/>
        <v>М/68289/39989</v>
      </c>
      <c r="AC34" s="122" t="str">
        <f t="shared" si="30"/>
        <v>М/68313/40013</v>
      </c>
      <c r="AD34" s="122" t="str">
        <f t="shared" si="30"/>
        <v>М/68337/40037</v>
      </c>
      <c r="AE34" s="122" t="str">
        <f t="shared" si="30"/>
        <v>М/68361/40061</v>
      </c>
      <c r="AF34" s="122" t="str">
        <f t="shared" si="30"/>
        <v>М/68385/40085</v>
      </c>
      <c r="AG34" s="122" t="str">
        <f t="shared" si="30"/>
        <v>М/68409/40109</v>
      </c>
      <c r="AH34" s="122" t="str">
        <f t="shared" si="30"/>
        <v>М/68433/40133</v>
      </c>
      <c r="AI34" s="122" t="str">
        <f t="shared" si="30"/>
        <v>М/68457/40157</v>
      </c>
      <c r="AJ34" s="122" t="str">
        <f t="shared" si="30"/>
        <v>М/68481/40181</v>
      </c>
      <c r="AK34" s="122" t="str">
        <f t="shared" si="30"/>
        <v>М/68505/40205</v>
      </c>
      <c r="AL34" s="122" t="str">
        <f t="shared" si="30"/>
        <v>М/68529/40229</v>
      </c>
      <c r="AM34" s="122" t="str">
        <f t="shared" si="30"/>
        <v>М/68553/40253</v>
      </c>
      <c r="AN34" s="122" t="str">
        <f t="shared" si="30"/>
        <v>М/68577/40277</v>
      </c>
      <c r="AO34" s="122" t="str">
        <f t="shared" si="30"/>
        <v>М/68601/40301</v>
      </c>
      <c r="AP34" s="122" t="str">
        <f t="shared" si="30"/>
        <v>М/68625/40325</v>
      </c>
      <c r="AQ34" s="122" t="str">
        <f t="shared" si="30"/>
        <v>ТО2/68625/40325</v>
      </c>
      <c r="AR34" s="159"/>
      <c r="AS34" s="19" t="s">
        <v>317</v>
      </c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</row>
    <row r="35" spans="1:63" s="3" customFormat="1" ht="30" outlineLevel="1" x14ac:dyDescent="0.25">
      <c r="A35" s="17">
        <v>5</v>
      </c>
      <c r="B35" s="130" t="str">
        <f t="shared" si="23"/>
        <v>ПМ</v>
      </c>
      <c r="C35" s="47" t="str">
        <f t="shared" ref="C35:K35" si="31">IF(IF(ISNUMBER(SEARCH(C$30,MultiCat($M35:$AQ35))),C$30,"")=C18,"",IF(ISNUMBER(SEARCH(C$30,MultiCat($M35:$AQ35))),C$30,""))</f>
        <v>ПМ</v>
      </c>
      <c r="D35" s="47" t="str">
        <f t="shared" si="31"/>
        <v/>
      </c>
      <c r="E35" s="47" t="str">
        <f t="shared" si="31"/>
        <v/>
      </c>
      <c r="F35" s="47" t="str">
        <f t="shared" si="31"/>
        <v/>
      </c>
      <c r="G35" s="47" t="str">
        <f t="shared" si="31"/>
        <v/>
      </c>
      <c r="H35" s="47" t="str">
        <f t="shared" si="31"/>
        <v/>
      </c>
      <c r="I35" s="47" t="str">
        <f t="shared" si="31"/>
        <v/>
      </c>
      <c r="J35" s="47" t="str">
        <f t="shared" si="31"/>
        <v/>
      </c>
      <c r="K35" s="47" t="str">
        <f t="shared" si="31"/>
        <v/>
      </c>
      <c r="L35" s="151">
        <f t="shared" si="25"/>
        <v>2</v>
      </c>
      <c r="M35" s="122" t="str">
        <f t="shared" ref="M35:AQ35" si="32">VLOOKUP(M$30,План,63,0)</f>
        <v>М/39674/41395</v>
      </c>
      <c r="N35" s="122" t="str">
        <f t="shared" si="32"/>
        <v>М/39698/41419</v>
      </c>
      <c r="O35" s="122" t="str">
        <f t="shared" si="32"/>
        <v>М/39722/41443</v>
      </c>
      <c r="P35" s="122" t="str">
        <f t="shared" si="32"/>
        <v>М/39746/41467</v>
      </c>
      <c r="Q35" s="122" t="str">
        <f t="shared" si="32"/>
        <v>М/39770/41491</v>
      </c>
      <c r="R35" s="122" t="str">
        <f t="shared" si="32"/>
        <v>М/39794/41515</v>
      </c>
      <c r="S35" s="122" t="str">
        <f t="shared" si="32"/>
        <v>М/39818/41539</v>
      </c>
      <c r="T35" s="122" t="str">
        <f t="shared" si="32"/>
        <v>М/39842/41563</v>
      </c>
      <c r="U35" s="122" t="str">
        <f t="shared" si="32"/>
        <v>М/39866/41587</v>
      </c>
      <c r="V35" s="122" t="str">
        <f t="shared" si="32"/>
        <v>ПМ/39866/41587</v>
      </c>
      <c r="W35" s="122" t="str">
        <f t="shared" si="32"/>
        <v>Р/39866/41587</v>
      </c>
      <c r="X35" s="122" t="str">
        <f t="shared" si="32"/>
        <v>М/39890/41611</v>
      </c>
      <c r="Y35" s="122" t="str">
        <f t="shared" si="32"/>
        <v>М/39914/41635</v>
      </c>
      <c r="Z35" s="122" t="str">
        <f t="shared" si="32"/>
        <v>М/39938/41659</v>
      </c>
      <c r="AA35" s="122" t="str">
        <f t="shared" si="32"/>
        <v>М/39962/41683</v>
      </c>
      <c r="AB35" s="122" t="str">
        <f t="shared" si="32"/>
        <v>М/39986/41707</v>
      </c>
      <c r="AC35" s="122" t="str">
        <f t="shared" si="32"/>
        <v>М/40010/41731</v>
      </c>
      <c r="AD35" s="122" t="str">
        <f t="shared" si="32"/>
        <v>М/40034/41755</v>
      </c>
      <c r="AE35" s="122" t="str">
        <f t="shared" si="32"/>
        <v>М/40058/41779</v>
      </c>
      <c r="AF35" s="122" t="str">
        <f t="shared" si="32"/>
        <v>М/40082/41803</v>
      </c>
      <c r="AG35" s="122" t="str">
        <f t="shared" si="32"/>
        <v>М/40106/41827</v>
      </c>
      <c r="AH35" s="122" t="str">
        <f t="shared" si="32"/>
        <v>М/40130/41851</v>
      </c>
      <c r="AI35" s="122" t="str">
        <f t="shared" si="32"/>
        <v>М/40154/41875</v>
      </c>
      <c r="AJ35" s="122" t="str">
        <f t="shared" si="32"/>
        <v>М/40178/41899</v>
      </c>
      <c r="AK35" s="122" t="str">
        <f t="shared" si="32"/>
        <v>М/40202/41923</v>
      </c>
      <c r="AL35" s="122" t="str">
        <f t="shared" si="32"/>
        <v>М/40226/41947</v>
      </c>
      <c r="AM35" s="122" t="str">
        <f t="shared" si="32"/>
        <v>М/40250/41971</v>
      </c>
      <c r="AN35" s="122" t="str">
        <f t="shared" si="32"/>
        <v>М/40274/41995</v>
      </c>
      <c r="AO35" s="122" t="str">
        <f t="shared" si="32"/>
        <v>М/40298/42019</v>
      </c>
      <c r="AP35" s="122" t="str">
        <f t="shared" si="32"/>
        <v>М/40322/42043</v>
      </c>
      <c r="AQ35" s="122" t="str">
        <f t="shared" si="32"/>
        <v>М/40346/42067</v>
      </c>
      <c r="AR35" s="159"/>
      <c r="AS35" s="19" t="s">
        <v>317</v>
      </c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</row>
    <row r="36" spans="1:63" s="3" customFormat="1" ht="30" outlineLevel="1" x14ac:dyDescent="0.25">
      <c r="A36" s="17">
        <v>6</v>
      </c>
      <c r="B36" s="130" t="str">
        <f t="shared" si="23"/>
        <v>ПМ</v>
      </c>
      <c r="C36" s="47" t="str">
        <f t="shared" ref="C36:K36" si="33">IF(IF(ISNUMBER(SEARCH(C$30,MultiCat($M36:$AQ36))),C$30,"")=C19,"",IF(ISNUMBER(SEARCH(C$30,MultiCat($M36:$AQ36))),C$30,""))</f>
        <v>ПМ</v>
      </c>
      <c r="D36" s="47" t="str">
        <f t="shared" si="33"/>
        <v/>
      </c>
      <c r="E36" s="47" t="str">
        <f t="shared" si="33"/>
        <v/>
      </c>
      <c r="F36" s="47" t="str">
        <f t="shared" si="33"/>
        <v/>
      </c>
      <c r="G36" s="47" t="str">
        <f t="shared" si="33"/>
        <v/>
      </c>
      <c r="H36" s="47" t="str">
        <f t="shared" si="33"/>
        <v/>
      </c>
      <c r="I36" s="47" t="str">
        <f t="shared" si="33"/>
        <v/>
      </c>
      <c r="J36" s="47" t="str">
        <f t="shared" si="33"/>
        <v/>
      </c>
      <c r="K36" s="47" t="str">
        <f t="shared" si="33"/>
        <v/>
      </c>
      <c r="L36" s="151">
        <f t="shared" si="25"/>
        <v>2</v>
      </c>
      <c r="M36" s="122" t="str">
        <f t="shared" ref="M36:AQ36" si="34">VLOOKUP(M$30,План,64,0)</f>
        <v>М/45489/20507</v>
      </c>
      <c r="N36" s="122" t="str">
        <f t="shared" si="34"/>
        <v>М/45513/20531</v>
      </c>
      <c r="O36" s="122" t="str">
        <f t="shared" si="34"/>
        <v>М/45537/20555</v>
      </c>
      <c r="P36" s="122" t="str">
        <f t="shared" si="34"/>
        <v>М/45561/20579</v>
      </c>
      <c r="Q36" s="122" t="str">
        <f t="shared" si="34"/>
        <v>М/45585/20603</v>
      </c>
      <c r="R36" s="122" t="str">
        <f t="shared" si="34"/>
        <v>М/45609/20627</v>
      </c>
      <c r="S36" s="122" t="str">
        <f t="shared" si="34"/>
        <v>М/45633/20651</v>
      </c>
      <c r="T36" s="122" t="str">
        <f t="shared" si="34"/>
        <v>М/45657/20675</v>
      </c>
      <c r="U36" s="122" t="str">
        <f t="shared" si="34"/>
        <v>М/45681/20699</v>
      </c>
      <c r="V36" s="122" t="str">
        <f t="shared" si="34"/>
        <v>М/45705/20723</v>
      </c>
      <c r="W36" s="122" t="str">
        <f t="shared" si="34"/>
        <v>М/45729/20747</v>
      </c>
      <c r="X36" s="122" t="str">
        <f t="shared" si="34"/>
        <v>М/45753/20771</v>
      </c>
      <c r="Y36" s="122" t="str">
        <f t="shared" si="34"/>
        <v>М/45777/20795</v>
      </c>
      <c r="Z36" s="122" t="str">
        <f t="shared" si="34"/>
        <v>М/45801/20819</v>
      </c>
      <c r="AA36" s="122" t="str">
        <f t="shared" si="34"/>
        <v>М/45825/20843</v>
      </c>
      <c r="AB36" s="122" t="str">
        <f t="shared" si="34"/>
        <v>М/45849/20867</v>
      </c>
      <c r="AC36" s="122" t="str">
        <f t="shared" si="34"/>
        <v>М/45873/20891</v>
      </c>
      <c r="AD36" s="122" t="str">
        <f t="shared" si="34"/>
        <v>ПМ/45873/20891</v>
      </c>
      <c r="AE36" s="122" t="str">
        <f t="shared" si="34"/>
        <v>Р/45873/20891</v>
      </c>
      <c r="AF36" s="122" t="str">
        <f t="shared" si="34"/>
        <v>М/45897/20915</v>
      </c>
      <c r="AG36" s="122" t="str">
        <f t="shared" si="34"/>
        <v>М/45921/20939</v>
      </c>
      <c r="AH36" s="122" t="str">
        <f t="shared" si="34"/>
        <v>М/45945/20963</v>
      </c>
      <c r="AI36" s="122" t="str">
        <f t="shared" si="34"/>
        <v>М/45969/20987</v>
      </c>
      <c r="AJ36" s="122" t="str">
        <f t="shared" si="34"/>
        <v>М/45993/21011</v>
      </c>
      <c r="AK36" s="122" t="str">
        <f t="shared" si="34"/>
        <v>М/46017/21035</v>
      </c>
      <c r="AL36" s="122" t="str">
        <f t="shared" si="34"/>
        <v>М/46041/21059</v>
      </c>
      <c r="AM36" s="122" t="str">
        <f t="shared" si="34"/>
        <v>М/46065/21083</v>
      </c>
      <c r="AN36" s="122" t="str">
        <f t="shared" si="34"/>
        <v>М/46089/21107</v>
      </c>
      <c r="AO36" s="122" t="str">
        <f t="shared" si="34"/>
        <v>М/46113/21131</v>
      </c>
      <c r="AP36" s="122" t="str">
        <f t="shared" si="34"/>
        <v>М/46137/21155</v>
      </c>
      <c r="AQ36" s="122" t="str">
        <f t="shared" si="34"/>
        <v>М/46161/21179</v>
      </c>
      <c r="AR36" s="159"/>
      <c r="AS36" s="19" t="s">
        <v>317</v>
      </c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</row>
    <row r="37" spans="1:63" s="3" customFormat="1" outlineLevel="1" x14ac:dyDescent="0.25">
      <c r="A37" s="17">
        <v>7</v>
      </c>
      <c r="B37" s="130" t="str">
        <f t="shared" si="23"/>
        <v/>
      </c>
      <c r="C37" s="47" t="str">
        <f t="shared" ref="C37:K37" si="35">IF(IF(ISNUMBER(SEARCH(C$30,MultiCat($M37:$AQ37))),C$30,"")=C20,"",IF(ISNUMBER(SEARCH(C$30,MultiCat($M37:$AQ37))),C$30,""))</f>
        <v/>
      </c>
      <c r="D37" s="47" t="str">
        <f t="shared" si="35"/>
        <v/>
      </c>
      <c r="E37" s="47" t="str">
        <f t="shared" si="35"/>
        <v/>
      </c>
      <c r="F37" s="47" t="str">
        <f t="shared" si="35"/>
        <v/>
      </c>
      <c r="G37" s="47" t="str">
        <f t="shared" si="35"/>
        <v/>
      </c>
      <c r="H37" s="47" t="str">
        <f t="shared" si="35"/>
        <v/>
      </c>
      <c r="I37" s="47" t="str">
        <f t="shared" si="35"/>
        <v/>
      </c>
      <c r="J37" s="47" t="str">
        <f t="shared" si="35"/>
        <v/>
      </c>
      <c r="K37" s="47" t="str">
        <f t="shared" si="35"/>
        <v/>
      </c>
      <c r="L37" s="151">
        <f t="shared" si="25"/>
        <v>2</v>
      </c>
      <c r="M37" s="122" t="str">
        <f t="shared" ref="M37:AQ37" si="36">VLOOKUP(M$30,План,65,0)</f>
        <v>М/36523/16008</v>
      </c>
      <c r="N37" s="122" t="str">
        <f t="shared" si="36"/>
        <v>М/36547/16032</v>
      </c>
      <c r="O37" s="122" t="str">
        <f t="shared" si="36"/>
        <v>М/36571/16056</v>
      </c>
      <c r="P37" s="122" t="str">
        <f t="shared" si="36"/>
        <v>Р/36571/16056</v>
      </c>
      <c r="Q37" s="122" t="str">
        <f t="shared" si="36"/>
        <v>Р/36571/16056</v>
      </c>
      <c r="R37" s="122" t="str">
        <f t="shared" si="36"/>
        <v>Р/36571/16056</v>
      </c>
      <c r="S37" s="122" t="str">
        <f t="shared" si="36"/>
        <v>Р/36571/16056</v>
      </c>
      <c r="T37" s="122" t="str">
        <f t="shared" si="36"/>
        <v>Р/36571/16056</v>
      </c>
      <c r="U37" s="122" t="str">
        <f t="shared" si="36"/>
        <v>М/36595/16080</v>
      </c>
      <c r="V37" s="122" t="str">
        <f t="shared" si="36"/>
        <v>М/36619/16104</v>
      </c>
      <c r="W37" s="122" t="str">
        <f t="shared" si="36"/>
        <v>М/36643/16128</v>
      </c>
      <c r="X37" s="122" t="str">
        <f t="shared" si="36"/>
        <v>Р/36643/16128</v>
      </c>
      <c r="Y37" s="122" t="str">
        <f t="shared" si="36"/>
        <v>Р/36643/16128</v>
      </c>
      <c r="Z37" s="122" t="str">
        <f t="shared" si="36"/>
        <v>Р/36643/16128</v>
      </c>
      <c r="AA37" s="122" t="str">
        <f t="shared" si="36"/>
        <v>Р/36643/16128</v>
      </c>
      <c r="AB37" s="122" t="str">
        <f t="shared" si="36"/>
        <v>Р/36643/16128</v>
      </c>
      <c r="AC37" s="122" t="str">
        <f t="shared" si="36"/>
        <v>Р/36643/16128</v>
      </c>
      <c r="AD37" s="122" t="str">
        <f t="shared" si="36"/>
        <v>М/36667/16152</v>
      </c>
      <c r="AE37" s="122" t="str">
        <f t="shared" si="36"/>
        <v>М/36691/16176</v>
      </c>
      <c r="AF37" s="122" t="str">
        <f t="shared" si="36"/>
        <v>Р/36691/16176</v>
      </c>
      <c r="AG37" s="122" t="str">
        <f t="shared" si="36"/>
        <v>Р/36691/16176</v>
      </c>
      <c r="AH37" s="122" t="str">
        <f t="shared" si="36"/>
        <v>Р/36691/16176</v>
      </c>
      <c r="AI37" s="122" t="str">
        <f t="shared" si="36"/>
        <v>Р/36691/16176</v>
      </c>
      <c r="AJ37" s="122" t="str">
        <f t="shared" si="36"/>
        <v>Р/36691/16176</v>
      </c>
      <c r="AK37" s="122" t="str">
        <f t="shared" si="36"/>
        <v>Р/36691/16176</v>
      </c>
      <c r="AL37" s="122" t="str">
        <f t="shared" si="36"/>
        <v>Р/36691/16176</v>
      </c>
      <c r="AM37" s="122" t="str">
        <f t="shared" si="36"/>
        <v>Р/36691/16176</v>
      </c>
      <c r="AN37" s="122" t="str">
        <f t="shared" si="36"/>
        <v>Р/36691/16176</v>
      </c>
      <c r="AO37" s="122" t="str">
        <f t="shared" si="36"/>
        <v>ПР/36691/16176</v>
      </c>
      <c r="AP37" s="122" t="str">
        <f t="shared" si="36"/>
        <v>Р/36691/16176</v>
      </c>
      <c r="AQ37" s="122" t="str">
        <f t="shared" si="36"/>
        <v>Р/36691/16176</v>
      </c>
      <c r="AR37" s="159"/>
      <c r="AS37" s="19" t="s">
        <v>317</v>
      </c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</row>
    <row r="38" spans="1:63" s="3" customFormat="1" outlineLevel="1" x14ac:dyDescent="0.25">
      <c r="A38" s="17">
        <v>8</v>
      </c>
      <c r="B38" s="130" t="str">
        <f t="shared" si="23"/>
        <v/>
      </c>
      <c r="C38" s="47" t="str">
        <f t="shared" ref="C38:K38" si="37">IF(IF(ISNUMBER(SEARCH(C$30,MultiCat($M38:$AQ38))),C$30,"")=C21,"",IF(ISNUMBER(SEARCH(C$30,MultiCat($M38:$AQ38))),C$30,""))</f>
        <v/>
      </c>
      <c r="D38" s="47" t="str">
        <f t="shared" si="37"/>
        <v/>
      </c>
      <c r="E38" s="47" t="str">
        <f t="shared" si="37"/>
        <v/>
      </c>
      <c r="F38" s="47" t="str">
        <f t="shared" si="37"/>
        <v/>
      </c>
      <c r="G38" s="47" t="str">
        <f t="shared" si="37"/>
        <v/>
      </c>
      <c r="H38" s="47" t="str">
        <f t="shared" si="37"/>
        <v/>
      </c>
      <c r="I38" s="47" t="str">
        <f t="shared" si="37"/>
        <v/>
      </c>
      <c r="J38" s="47" t="str">
        <f t="shared" si="37"/>
        <v/>
      </c>
      <c r="K38" s="47" t="str">
        <f t="shared" si="37"/>
        <v/>
      </c>
      <c r="L38" s="151">
        <f t="shared" si="25"/>
        <v>2</v>
      </c>
      <c r="M38" s="122" t="str">
        <f t="shared" ref="M38:AQ38" si="38">VLOOKUP(M$30,План,66,0)</f>
        <v>Р/33980/58529</v>
      </c>
      <c r="N38" s="122" t="str">
        <f t="shared" si="38"/>
        <v>Р/33980/58529</v>
      </c>
      <c r="O38" s="122" t="str">
        <f t="shared" si="38"/>
        <v>Р/33980/58529</v>
      </c>
      <c r="P38" s="122" t="str">
        <f t="shared" si="38"/>
        <v>Р/33980/58529</v>
      </c>
      <c r="Q38" s="122" t="str">
        <f t="shared" si="38"/>
        <v>Р/33980/58529</v>
      </c>
      <c r="R38" s="122" t="str">
        <f t="shared" si="38"/>
        <v>Р/33980/58529</v>
      </c>
      <c r="S38" s="122" t="str">
        <f t="shared" si="38"/>
        <v>ПР/33980/58529</v>
      </c>
      <c r="T38" s="122" t="str">
        <f t="shared" si="38"/>
        <v>Р/33980/58529</v>
      </c>
      <c r="U38" s="122" t="str">
        <f t="shared" si="38"/>
        <v>Р/33980/58529</v>
      </c>
      <c r="V38" s="122" t="str">
        <f t="shared" si="38"/>
        <v>Р/33980/58529</v>
      </c>
      <c r="W38" s="122" t="str">
        <f t="shared" si="38"/>
        <v>Р/33980/58529</v>
      </c>
      <c r="X38" s="122" t="str">
        <f t="shared" si="38"/>
        <v>Р/33980/58529</v>
      </c>
      <c r="Y38" s="122" t="str">
        <f t="shared" si="38"/>
        <v>Р/33980/58529</v>
      </c>
      <c r="Z38" s="122" t="str">
        <f t="shared" si="38"/>
        <v>Р/33980/58529</v>
      </c>
      <c r="AA38" s="122" t="str">
        <f t="shared" si="38"/>
        <v>Р/33980/58529</v>
      </c>
      <c r="AB38" s="122" t="str">
        <f t="shared" si="38"/>
        <v>Р/33980/58529</v>
      </c>
      <c r="AC38" s="122" t="str">
        <f t="shared" si="38"/>
        <v>ПР/33980/58529</v>
      </c>
      <c r="AD38" s="122" t="str">
        <f t="shared" si="38"/>
        <v>Р/33980/58529</v>
      </c>
      <c r="AE38" s="122" t="str">
        <f t="shared" si="38"/>
        <v>Р/33980/58529</v>
      </c>
      <c r="AF38" s="122" t="str">
        <f t="shared" si="38"/>
        <v>Р/33980/58529</v>
      </c>
      <c r="AG38" s="122" t="str">
        <f t="shared" si="38"/>
        <v>Р/33980/58529</v>
      </c>
      <c r="AH38" s="122" t="str">
        <f t="shared" si="38"/>
        <v>Р/33980/58529</v>
      </c>
      <c r="AI38" s="122" t="str">
        <f t="shared" si="38"/>
        <v>Р/33980/58529</v>
      </c>
      <c r="AJ38" s="122" t="str">
        <f t="shared" si="38"/>
        <v>Р/33980/58529</v>
      </c>
      <c r="AK38" s="122" t="str">
        <f t="shared" si="38"/>
        <v>Р/33980/58529</v>
      </c>
      <c r="AL38" s="122" t="str">
        <f t="shared" si="38"/>
        <v>Р/33980/58529</v>
      </c>
      <c r="AM38" s="122" t="str">
        <f t="shared" si="38"/>
        <v>ПР/33980/58529</v>
      </c>
      <c r="AN38" s="122" t="str">
        <f t="shared" si="38"/>
        <v>Р/33980/58529</v>
      </c>
      <c r="AO38" s="122" t="str">
        <f t="shared" si="38"/>
        <v>Р/33980/58529</v>
      </c>
      <c r="AP38" s="122" t="str">
        <f t="shared" si="38"/>
        <v>Р/33980/58529</v>
      </c>
      <c r="AQ38" s="122" t="str">
        <f t="shared" si="38"/>
        <v>Р/33980/58529</v>
      </c>
      <c r="AR38" s="159"/>
      <c r="AS38" s="19" t="s">
        <v>317</v>
      </c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</row>
    <row r="39" spans="1:63" s="3" customFormat="1" ht="30" outlineLevel="1" x14ac:dyDescent="0.25">
      <c r="A39" s="17">
        <v>9</v>
      </c>
      <c r="B39" s="130" t="str">
        <f t="shared" si="23"/>
        <v>ТО1</v>
      </c>
      <c r="C39" s="47" t="str">
        <f t="shared" ref="C39:K39" si="39">IF(IF(ISNUMBER(SEARCH(C$30,MultiCat($M39:$AQ39))),C$30,"")=C22,"",IF(ISNUMBER(SEARCH(C$30,MultiCat($M39:$AQ39))),C$30,""))</f>
        <v/>
      </c>
      <c r="D39" s="47" t="str">
        <f t="shared" si="39"/>
        <v>ТО1</v>
      </c>
      <c r="E39" s="47" t="str">
        <f t="shared" si="39"/>
        <v/>
      </c>
      <c r="F39" s="47" t="str">
        <f t="shared" si="39"/>
        <v/>
      </c>
      <c r="G39" s="47" t="str">
        <f t="shared" si="39"/>
        <v/>
      </c>
      <c r="H39" s="47" t="str">
        <f t="shared" si="39"/>
        <v/>
      </c>
      <c r="I39" s="47" t="str">
        <f t="shared" si="39"/>
        <v/>
      </c>
      <c r="J39" s="47" t="str">
        <f t="shared" si="39"/>
        <v/>
      </c>
      <c r="K39" s="47" t="str">
        <f t="shared" si="39"/>
        <v/>
      </c>
      <c r="L39" s="151">
        <f t="shared" si="25"/>
        <v>2</v>
      </c>
      <c r="M39" s="122" t="str">
        <f t="shared" ref="M39:AQ39" si="40">VLOOKUP(M$30,План,59,0)</f>
        <v>М/9934/9934</v>
      </c>
      <c r="N39" s="122" t="str">
        <f t="shared" si="40"/>
        <v>М/9958/9958</v>
      </c>
      <c r="O39" s="122" t="str">
        <f t="shared" si="40"/>
        <v>М/9982/9982</v>
      </c>
      <c r="P39" s="122" t="str">
        <f t="shared" si="40"/>
        <v>М/10006/10006</v>
      </c>
      <c r="Q39" s="122" t="str">
        <f t="shared" si="40"/>
        <v>М/10030/10030</v>
      </c>
      <c r="R39" s="122" t="str">
        <f t="shared" si="40"/>
        <v>М/10054/10054</v>
      </c>
      <c r="S39" s="122" t="str">
        <f t="shared" si="40"/>
        <v>М/10078/10078</v>
      </c>
      <c r="T39" s="122" t="str">
        <f t="shared" si="40"/>
        <v>М/10102/10102</v>
      </c>
      <c r="U39" s="122" t="str">
        <f t="shared" si="40"/>
        <v>М/10126/10126</v>
      </c>
      <c r="V39" s="122" t="str">
        <f t="shared" si="40"/>
        <v>М/10150/10150</v>
      </c>
      <c r="W39" s="122" t="str">
        <f t="shared" si="40"/>
        <v>М/10174/10174</v>
      </c>
      <c r="X39" s="122" t="str">
        <f t="shared" si="40"/>
        <v>М/10198/10198</v>
      </c>
      <c r="Y39" s="122" t="str">
        <f t="shared" si="40"/>
        <v>М/10222/10222</v>
      </c>
      <c r="Z39" s="122" t="str">
        <f t="shared" si="40"/>
        <v>М/10246/10246</v>
      </c>
      <c r="AA39" s="122" t="str">
        <f t="shared" si="40"/>
        <v>М/10270/10270</v>
      </c>
      <c r="AB39" s="122" t="str">
        <f t="shared" si="40"/>
        <v>М/10294/10294</v>
      </c>
      <c r="AC39" s="122" t="str">
        <f t="shared" si="40"/>
        <v>М/10318/10318</v>
      </c>
      <c r="AD39" s="122" t="str">
        <f t="shared" si="40"/>
        <v>М/10342/10342</v>
      </c>
      <c r="AE39" s="122" t="str">
        <f t="shared" si="40"/>
        <v>М/10366/10366</v>
      </c>
      <c r="AF39" s="122" t="str">
        <f t="shared" si="40"/>
        <v>М/10390/10390</v>
      </c>
      <c r="AG39" s="122" t="str">
        <f t="shared" si="40"/>
        <v>М/10414/10414</v>
      </c>
      <c r="AH39" s="122" t="str">
        <f t="shared" si="40"/>
        <v>М/10438/10438</v>
      </c>
      <c r="AI39" s="122" t="str">
        <f t="shared" si="40"/>
        <v>М/10462/10462</v>
      </c>
      <c r="AJ39" s="122" t="str">
        <f t="shared" si="40"/>
        <v>ТО1/10462/10462</v>
      </c>
      <c r="AK39" s="122" t="str">
        <f t="shared" si="40"/>
        <v>ТО1/10462/10462</v>
      </c>
      <c r="AL39" s="122" t="str">
        <f t="shared" si="40"/>
        <v>ТО1/10462/10462</v>
      </c>
      <c r="AM39" s="122" t="str">
        <f t="shared" si="40"/>
        <v>ТО1/10462/10462</v>
      </c>
      <c r="AN39" s="122" t="str">
        <f t="shared" si="40"/>
        <v>ТО1/10462/10462</v>
      </c>
      <c r="AO39" s="122" t="str">
        <f t="shared" si="40"/>
        <v>ТО1/10462/10462</v>
      </c>
      <c r="AP39" s="122" t="str">
        <f t="shared" si="40"/>
        <v>ТО1/10462/10462</v>
      </c>
      <c r="AQ39" s="122" t="str">
        <f t="shared" si="40"/>
        <v>М/10486/10486</v>
      </c>
      <c r="AR39" s="159"/>
      <c r="AS39" s="19" t="s">
        <v>317</v>
      </c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</row>
    <row r="40" spans="1:63" s="3" customFormat="1" ht="30" outlineLevel="1" x14ac:dyDescent="0.25">
      <c r="A40" s="17">
        <v>10</v>
      </c>
      <c r="B40" s="130" t="str">
        <f t="shared" si="23"/>
        <v/>
      </c>
      <c r="C40" s="47" t="str">
        <f t="shared" ref="C40:K40" si="41">IF(IF(ISNUMBER(SEARCH(C$30,MultiCat($M40:$AQ40))),C$30,"")=C23,"",IF(ISNUMBER(SEARCH(C$30,MultiCat($M40:$AQ40))),C$30,""))</f>
        <v/>
      </c>
      <c r="D40" s="47" t="str">
        <f t="shared" si="41"/>
        <v/>
      </c>
      <c r="E40" s="47" t="str">
        <f t="shared" si="41"/>
        <v/>
      </c>
      <c r="F40" s="47" t="str">
        <f t="shared" si="41"/>
        <v/>
      </c>
      <c r="G40" s="47" t="str">
        <f t="shared" si="41"/>
        <v/>
      </c>
      <c r="H40" s="47" t="str">
        <f t="shared" si="41"/>
        <v/>
      </c>
      <c r="I40" s="47" t="str">
        <f t="shared" si="41"/>
        <v/>
      </c>
      <c r="J40" s="47" t="str">
        <f t="shared" si="41"/>
        <v/>
      </c>
      <c r="K40" s="47" t="str">
        <f t="shared" si="41"/>
        <v/>
      </c>
      <c r="L40" s="151">
        <f t="shared" si="25"/>
        <v>2</v>
      </c>
      <c r="M40" s="122" t="str">
        <f t="shared" ref="M40:AQ40" si="42">VLOOKUP(M$30,План,60,0)</f>
        <v>ТО1/10531/10531</v>
      </c>
      <c r="N40" s="122" t="str">
        <f t="shared" si="42"/>
        <v>ТО1/10531/10531</v>
      </c>
      <c r="O40" s="122" t="str">
        <f t="shared" si="42"/>
        <v>ТО1/10531/10531</v>
      </c>
      <c r="P40" s="122" t="str">
        <f t="shared" si="42"/>
        <v>ТО1/10531/10531</v>
      </c>
      <c r="Q40" s="122" t="str">
        <f t="shared" si="42"/>
        <v>М/10555/10555</v>
      </c>
      <c r="R40" s="122" t="str">
        <f t="shared" si="42"/>
        <v>М/10579/10579</v>
      </c>
      <c r="S40" s="122" t="str">
        <f t="shared" si="42"/>
        <v>М/10603/10603</v>
      </c>
      <c r="T40" s="122" t="str">
        <f t="shared" si="42"/>
        <v>М/10627/10627</v>
      </c>
      <c r="U40" s="122" t="str">
        <f t="shared" si="42"/>
        <v>М/10651/10651</v>
      </c>
      <c r="V40" s="122" t="str">
        <f t="shared" si="42"/>
        <v>М/10675/10675</v>
      </c>
      <c r="W40" s="122" t="str">
        <f t="shared" si="42"/>
        <v>М/10699/10699</v>
      </c>
      <c r="X40" s="122" t="str">
        <f t="shared" si="42"/>
        <v>М/10723/10723</v>
      </c>
      <c r="Y40" s="122" t="str">
        <f t="shared" si="42"/>
        <v>М/10747/10747</v>
      </c>
      <c r="Z40" s="122" t="str">
        <f t="shared" si="42"/>
        <v>М/10771/10771</v>
      </c>
      <c r="AA40" s="122" t="str">
        <f t="shared" si="42"/>
        <v>М/10795/10795</v>
      </c>
      <c r="AB40" s="122" t="str">
        <f t="shared" si="42"/>
        <v>М/10819/10819</v>
      </c>
      <c r="AC40" s="122" t="str">
        <f t="shared" si="42"/>
        <v>М/10843/10843</v>
      </c>
      <c r="AD40" s="122" t="str">
        <f t="shared" si="42"/>
        <v>М/10867/10867</v>
      </c>
      <c r="AE40" s="122" t="str">
        <f t="shared" si="42"/>
        <v>М/10891/10891</v>
      </c>
      <c r="AF40" s="122" t="str">
        <f t="shared" si="42"/>
        <v>М/10915/10915</v>
      </c>
      <c r="AG40" s="122" t="str">
        <f t="shared" si="42"/>
        <v>М/10939/10939</v>
      </c>
      <c r="AH40" s="122" t="str">
        <f t="shared" si="42"/>
        <v>М/10963/10963</v>
      </c>
      <c r="AI40" s="122" t="str">
        <f t="shared" si="42"/>
        <v>М/10987/10987</v>
      </c>
      <c r="AJ40" s="122" t="str">
        <f t="shared" si="42"/>
        <v>М/11011/11011</v>
      </c>
      <c r="AK40" s="122" t="str">
        <f t="shared" si="42"/>
        <v>М/11035/11035</v>
      </c>
      <c r="AL40" s="122" t="str">
        <f t="shared" si="42"/>
        <v>М/11059/11059</v>
      </c>
      <c r="AM40" s="122" t="str">
        <f t="shared" si="42"/>
        <v>М/11083/11083</v>
      </c>
      <c r="AN40" s="122" t="str">
        <f t="shared" si="42"/>
        <v>М/11107/11107</v>
      </c>
      <c r="AO40" s="122" t="str">
        <f t="shared" si="42"/>
        <v>М/11131/11131</v>
      </c>
      <c r="AP40" s="122" t="str">
        <f t="shared" si="42"/>
        <v>М/11155/11155</v>
      </c>
      <c r="AQ40" s="122" t="str">
        <f t="shared" si="42"/>
        <v>М/11179/11179</v>
      </c>
      <c r="AR40" s="159"/>
      <c r="AS40" s="19" t="s">
        <v>317</v>
      </c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</row>
    <row r="41" spans="1:63" s="3" customFormat="1" outlineLevel="1" x14ac:dyDescent="0.25">
      <c r="A41" s="17">
        <v>11</v>
      </c>
      <c r="B41" s="130" t="str">
        <f t="shared" si="23"/>
        <v/>
      </c>
      <c r="C41" s="47" t="str">
        <f t="shared" ref="C41:K41" si="43">IF(IF(ISNUMBER(SEARCH(C$30,MultiCat($M41:$AQ41))),C$30,"")=C24,"",IF(ISNUMBER(SEARCH(C$30,MultiCat($M41:$AQ41))),C$30,""))</f>
        <v/>
      </c>
      <c r="D41" s="47" t="str">
        <f t="shared" si="43"/>
        <v/>
      </c>
      <c r="E41" s="47" t="str">
        <f t="shared" si="43"/>
        <v/>
      </c>
      <c r="F41" s="47" t="str">
        <f t="shared" si="43"/>
        <v/>
      </c>
      <c r="G41" s="47" t="str">
        <f t="shared" si="43"/>
        <v/>
      </c>
      <c r="H41" s="47" t="str">
        <f t="shared" si="43"/>
        <v/>
      </c>
      <c r="I41" s="47" t="str">
        <f t="shared" si="43"/>
        <v/>
      </c>
      <c r="J41" s="47" t="str">
        <f t="shared" si="43"/>
        <v/>
      </c>
      <c r="K41" s="47" t="str">
        <f t="shared" si="43"/>
        <v/>
      </c>
      <c r="L41" s="151">
        <f t="shared" si="25"/>
        <v>2</v>
      </c>
      <c r="M41" s="122" t="str">
        <f t="shared" ref="M41:AQ41" si="44">VLOOKUP(M$30,План,61,0)</f>
        <v>М/10490/10490</v>
      </c>
      <c r="N41" s="122" t="str">
        <f t="shared" si="44"/>
        <v>М/10514/10514</v>
      </c>
      <c r="O41" s="122" t="str">
        <f t="shared" si="44"/>
        <v>М/10538/10538</v>
      </c>
      <c r="P41" s="122" t="str">
        <f t="shared" si="44"/>
        <v>М/10562/10562</v>
      </c>
      <c r="Q41" s="122" t="str">
        <f t="shared" si="44"/>
        <v>Р/10562/10562</v>
      </c>
      <c r="R41" s="122" t="str">
        <f t="shared" si="44"/>
        <v>Р/10562/10562</v>
      </c>
      <c r="S41" s="122" t="str">
        <f t="shared" si="44"/>
        <v>Р/10562/10562</v>
      </c>
      <c r="T41" s="122" t="str">
        <f t="shared" si="44"/>
        <v>Р/10562/10562</v>
      </c>
      <c r="U41" s="122" t="str">
        <f t="shared" si="44"/>
        <v>Р/10562/10562</v>
      </c>
      <c r="V41" s="122" t="str">
        <f t="shared" si="44"/>
        <v>Р/10562/10562</v>
      </c>
      <c r="W41" s="122" t="str">
        <f t="shared" si="44"/>
        <v>Р/10562/10562</v>
      </c>
      <c r="X41" s="122" t="str">
        <f t="shared" si="44"/>
        <v>Р/10562/10562</v>
      </c>
      <c r="Y41" s="122" t="str">
        <f t="shared" si="44"/>
        <v>Р/10562/10562</v>
      </c>
      <c r="Z41" s="122" t="str">
        <f t="shared" si="44"/>
        <v>ПР/10562/10562</v>
      </c>
      <c r="AA41" s="122" t="str">
        <f t="shared" si="44"/>
        <v>Р/10562/10562</v>
      </c>
      <c r="AB41" s="122" t="str">
        <f t="shared" si="44"/>
        <v>Р/10562/10562</v>
      </c>
      <c r="AC41" s="122" t="str">
        <f t="shared" si="44"/>
        <v>Р/10562/10562</v>
      </c>
      <c r="AD41" s="122" t="str">
        <f t="shared" si="44"/>
        <v>Р/10562/10562</v>
      </c>
      <c r="AE41" s="122" t="str">
        <f t="shared" si="44"/>
        <v>Р/10562/10562</v>
      </c>
      <c r="AF41" s="122" t="str">
        <f t="shared" si="44"/>
        <v>Р/10562/10562</v>
      </c>
      <c r="AG41" s="122" t="str">
        <f t="shared" si="44"/>
        <v>Р/10562/10562</v>
      </c>
      <c r="AH41" s="122" t="str">
        <f t="shared" si="44"/>
        <v>Р/10562/10562</v>
      </c>
      <c r="AI41" s="122" t="str">
        <f t="shared" si="44"/>
        <v>Р/10562/10562</v>
      </c>
      <c r="AJ41" s="122" t="str">
        <f t="shared" si="44"/>
        <v>ПР/10562/10562</v>
      </c>
      <c r="AK41" s="122" t="str">
        <f t="shared" si="44"/>
        <v>Р/10562/10562</v>
      </c>
      <c r="AL41" s="122" t="str">
        <f t="shared" si="44"/>
        <v>Р/10562/10562</v>
      </c>
      <c r="AM41" s="122" t="str">
        <f t="shared" si="44"/>
        <v>Р/10562/10562</v>
      </c>
      <c r="AN41" s="122" t="str">
        <f t="shared" si="44"/>
        <v>Р/10562/10562</v>
      </c>
      <c r="AO41" s="122" t="str">
        <f t="shared" si="44"/>
        <v>Р/10562/10562</v>
      </c>
      <c r="AP41" s="122" t="str">
        <f t="shared" si="44"/>
        <v>Р/10562/10562</v>
      </c>
      <c r="AQ41" s="122" t="str">
        <f t="shared" si="44"/>
        <v>Р/10562/10562</v>
      </c>
      <c r="AR41" s="159"/>
      <c r="AS41" s="19" t="s">
        <v>317</v>
      </c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</row>
    <row r="42" spans="1:63" s="3" customFormat="1" outlineLevel="1" x14ac:dyDescent="0.25">
      <c r="A42" s="17">
        <v>12</v>
      </c>
      <c r="B42" s="130" t="str">
        <f t="shared" si="23"/>
        <v/>
      </c>
      <c r="C42" s="47" t="str">
        <f t="shared" ref="C42:K42" si="45">IF(IF(ISNUMBER(SEARCH(C$30,MultiCat($M42:$AQ42))),C$30,"")=C25,"",IF(ISNUMBER(SEARCH(C$30,MultiCat($M42:$AQ42))),C$30,""))</f>
        <v/>
      </c>
      <c r="D42" s="47" t="str">
        <f t="shared" si="45"/>
        <v/>
      </c>
      <c r="E42" s="47" t="str">
        <f t="shared" si="45"/>
        <v/>
      </c>
      <c r="F42" s="47" t="str">
        <f t="shared" si="45"/>
        <v/>
      </c>
      <c r="G42" s="47" t="str">
        <f t="shared" si="45"/>
        <v/>
      </c>
      <c r="H42" s="47" t="str">
        <f t="shared" si="45"/>
        <v/>
      </c>
      <c r="I42" s="47" t="str">
        <f t="shared" si="45"/>
        <v/>
      </c>
      <c r="J42" s="47" t="str">
        <f t="shared" si="45"/>
        <v/>
      </c>
      <c r="K42" s="47" t="str">
        <f t="shared" si="45"/>
        <v/>
      </c>
      <c r="L42" s="151">
        <f t="shared" si="25"/>
        <v>2</v>
      </c>
      <c r="M42" s="122" t="str">
        <f t="shared" ref="M42:AQ42" si="46">VLOOKUP(M$30,План,67,0)</f>
        <v>Р/5309/30309</v>
      </c>
      <c r="N42" s="122" t="str">
        <f t="shared" si="46"/>
        <v>Р/5309/30309</v>
      </c>
      <c r="O42" s="122" t="str">
        <f t="shared" si="46"/>
        <v>Р/5309/30309</v>
      </c>
      <c r="P42" s="122" t="str">
        <f t="shared" si="46"/>
        <v>Р/5309/30309</v>
      </c>
      <c r="Q42" s="122" t="str">
        <f t="shared" si="46"/>
        <v>Р/5309/30309</v>
      </c>
      <c r="R42" s="122" t="str">
        <f t="shared" si="46"/>
        <v>Р/5309/30309</v>
      </c>
      <c r="S42" s="122" t="str">
        <f t="shared" si="46"/>
        <v>ПР/5309/30309</v>
      </c>
      <c r="T42" s="122" t="str">
        <f t="shared" si="46"/>
        <v>Р/5309/30309</v>
      </c>
      <c r="U42" s="122" t="str">
        <f t="shared" si="46"/>
        <v>Р/5309/30309</v>
      </c>
      <c r="V42" s="122" t="str">
        <f t="shared" si="46"/>
        <v>Р/5309/30309</v>
      </c>
      <c r="W42" s="122" t="str">
        <f t="shared" si="46"/>
        <v>Р/5309/30309</v>
      </c>
      <c r="X42" s="122" t="str">
        <f t="shared" si="46"/>
        <v>Р/5309/30309</v>
      </c>
      <c r="Y42" s="122" t="str">
        <f t="shared" si="46"/>
        <v>Р/5309/30309</v>
      </c>
      <c r="Z42" s="122" t="str">
        <f t="shared" si="46"/>
        <v>Р/5309/30309</v>
      </c>
      <c r="AA42" s="122" t="str">
        <f t="shared" si="46"/>
        <v>М/5333/30333</v>
      </c>
      <c r="AB42" s="122" t="str">
        <f t="shared" si="46"/>
        <v>М/5357/30357</v>
      </c>
      <c r="AC42" s="122" t="str">
        <f t="shared" si="46"/>
        <v>М/5381/30381</v>
      </c>
      <c r="AD42" s="122" t="str">
        <f t="shared" si="46"/>
        <v>М/5405/30405</v>
      </c>
      <c r="AE42" s="122" t="str">
        <f t="shared" si="46"/>
        <v>М/5429/30429</v>
      </c>
      <c r="AF42" s="122" t="str">
        <f t="shared" si="46"/>
        <v>М/5453/30453</v>
      </c>
      <c r="AG42" s="122" t="str">
        <f t="shared" si="46"/>
        <v>М/5477/30477</v>
      </c>
      <c r="AH42" s="122" t="str">
        <f t="shared" si="46"/>
        <v>М/5501/30501</v>
      </c>
      <c r="AI42" s="122" t="str">
        <f t="shared" si="46"/>
        <v>М/5525/30525</v>
      </c>
      <c r="AJ42" s="122" t="str">
        <f t="shared" si="46"/>
        <v>М/5549/30549</v>
      </c>
      <c r="AK42" s="122" t="str">
        <f t="shared" si="46"/>
        <v>М/5573/30573</v>
      </c>
      <c r="AL42" s="122" t="str">
        <f t="shared" si="46"/>
        <v>М/5597/30597</v>
      </c>
      <c r="AM42" s="122" t="str">
        <f t="shared" si="46"/>
        <v>М/5621/30621</v>
      </c>
      <c r="AN42" s="122" t="str">
        <f t="shared" si="46"/>
        <v>М/5645/30645</v>
      </c>
      <c r="AO42" s="122" t="str">
        <f t="shared" si="46"/>
        <v>М/5669/30669</v>
      </c>
      <c r="AP42" s="122" t="str">
        <f t="shared" si="46"/>
        <v>М/5693/30693</v>
      </c>
      <c r="AQ42" s="122" t="str">
        <f t="shared" si="46"/>
        <v>М/5717/30717</v>
      </c>
      <c r="AR42" s="159"/>
      <c r="AS42" s="19" t="s">
        <v>317</v>
      </c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</row>
    <row r="43" spans="1:63" s="3" customFormat="1" outlineLevel="1" x14ac:dyDescent="0.25">
      <c r="A43" s="17">
        <v>13</v>
      </c>
      <c r="B43" s="130" t="str">
        <f t="shared" si="23"/>
        <v>ТО2</v>
      </c>
      <c r="C43" s="47" t="str">
        <f t="shared" ref="C43:K43" si="47">IF(IF(ISNUMBER(SEARCH(C$30,MultiCat($M43:$AQ43))),C$30,"")=C26,"",IF(ISNUMBER(SEARCH(C$30,MultiCat($M43:$AQ43))),C$30,""))</f>
        <v/>
      </c>
      <c r="D43" s="47" t="str">
        <f t="shared" si="47"/>
        <v/>
      </c>
      <c r="E43" s="47" t="str">
        <f t="shared" si="47"/>
        <v>ТО2</v>
      </c>
      <c r="F43" s="47" t="str">
        <f t="shared" si="47"/>
        <v/>
      </c>
      <c r="G43" s="47" t="str">
        <f t="shared" si="47"/>
        <v/>
      </c>
      <c r="H43" s="47" t="str">
        <f t="shared" si="47"/>
        <v/>
      </c>
      <c r="I43" s="47" t="str">
        <f t="shared" si="47"/>
        <v/>
      </c>
      <c r="J43" s="47" t="str">
        <f t="shared" si="47"/>
        <v/>
      </c>
      <c r="K43" s="47" t="str">
        <f t="shared" si="47"/>
        <v/>
      </c>
      <c r="L43" s="151">
        <f t="shared" si="25"/>
        <v>2</v>
      </c>
      <c r="M43" s="122" t="str">
        <f t="shared" ref="M43:AQ43" si="48">VLOOKUP(M$30,План,68,0)</f>
        <v>Р/5751/26266</v>
      </c>
      <c r="N43" s="122" t="str">
        <f t="shared" si="48"/>
        <v>Р/5751/26266</v>
      </c>
      <c r="O43" s="122" t="str">
        <f t="shared" si="48"/>
        <v>Р/5751/26266</v>
      </c>
      <c r="P43" s="122" t="str">
        <f t="shared" si="48"/>
        <v>М/5775/26290</v>
      </c>
      <c r="Q43" s="122" t="str">
        <f t="shared" si="48"/>
        <v>М/5799/26314</v>
      </c>
      <c r="R43" s="122" t="str">
        <f t="shared" si="48"/>
        <v>М/5823/26338</v>
      </c>
      <c r="S43" s="122" t="str">
        <f t="shared" si="48"/>
        <v>М/5847/26362</v>
      </c>
      <c r="T43" s="122" t="str">
        <f t="shared" si="48"/>
        <v>М/5871/26386</v>
      </c>
      <c r="U43" s="122" t="str">
        <f t="shared" si="48"/>
        <v>М/5895/26410</v>
      </c>
      <c r="V43" s="122" t="str">
        <f t="shared" si="48"/>
        <v>М/5919/26434</v>
      </c>
      <c r="W43" s="122" t="str">
        <f t="shared" si="48"/>
        <v>М/5943/26458</v>
      </c>
      <c r="X43" s="122" t="str">
        <f t="shared" si="48"/>
        <v>М/5967/26482</v>
      </c>
      <c r="Y43" s="122" t="str">
        <f t="shared" si="48"/>
        <v>М/5991/26506</v>
      </c>
      <c r="Z43" s="122" t="str">
        <f t="shared" si="48"/>
        <v>М/6015/26530</v>
      </c>
      <c r="AA43" s="122" t="str">
        <f t="shared" si="48"/>
        <v>ТО2/6015/26530</v>
      </c>
      <c r="AB43" s="122" t="str">
        <f t="shared" si="48"/>
        <v>ТО2/6015/26530</v>
      </c>
      <c r="AC43" s="122" t="str">
        <f t="shared" si="48"/>
        <v>ТО2/6015/26530</v>
      </c>
      <c r="AD43" s="122" t="str">
        <f t="shared" si="48"/>
        <v>ТО2/6015/26530</v>
      </c>
      <c r="AE43" s="122" t="str">
        <f t="shared" si="48"/>
        <v>ТО2/6015/26530</v>
      </c>
      <c r="AF43" s="122" t="str">
        <f t="shared" si="48"/>
        <v>ТО2/6015/26530</v>
      </c>
      <c r="AG43" s="122" t="str">
        <f t="shared" si="48"/>
        <v>ТО2/6015/26530</v>
      </c>
      <c r="AH43" s="122" t="str">
        <f t="shared" si="48"/>
        <v>ТО2/6015/26530</v>
      </c>
      <c r="AI43" s="122" t="str">
        <f t="shared" si="48"/>
        <v>ТО2/6015/26530</v>
      </c>
      <c r="AJ43" s="122" t="str">
        <f t="shared" si="48"/>
        <v>ТО2/6015/26530</v>
      </c>
      <c r="AK43" s="122" t="str">
        <f t="shared" si="48"/>
        <v>М/6039/26554</v>
      </c>
      <c r="AL43" s="122" t="str">
        <f t="shared" si="48"/>
        <v>М/6063/26578</v>
      </c>
      <c r="AM43" s="122" t="str">
        <f t="shared" si="48"/>
        <v>М/6087/26602</v>
      </c>
      <c r="AN43" s="122" t="str">
        <f t="shared" si="48"/>
        <v>М/6111/26626</v>
      </c>
      <c r="AO43" s="122" t="str">
        <f t="shared" si="48"/>
        <v>М/6135/26650</v>
      </c>
      <c r="AP43" s="122" t="str">
        <f t="shared" si="48"/>
        <v>М/6159/26674</v>
      </c>
      <c r="AQ43" s="122" t="str">
        <f t="shared" si="48"/>
        <v>М/6183/26698</v>
      </c>
      <c r="AR43" s="159"/>
      <c r="AS43" s="19" t="s">
        <v>317</v>
      </c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</row>
    <row r="44" spans="1:63" s="3" customFormat="1" outlineLevel="1" x14ac:dyDescent="0.25">
      <c r="A44" s="17">
        <v>14</v>
      </c>
      <c r="B44" s="130" t="str">
        <f t="shared" si="23"/>
        <v/>
      </c>
      <c r="C44" s="47" t="str">
        <f t="shared" ref="C44:K44" si="49">IF(IF(ISNUMBER(SEARCH(C$30,MultiCat($M44:$AQ44))),C$30,"")=C27,"",IF(ISNUMBER(SEARCH(C$30,MultiCat($M44:$AQ44))),C$30,""))</f>
        <v/>
      </c>
      <c r="D44" s="47" t="str">
        <f t="shared" si="49"/>
        <v/>
      </c>
      <c r="E44" s="47" t="str">
        <f t="shared" si="49"/>
        <v/>
      </c>
      <c r="F44" s="47" t="str">
        <f t="shared" si="49"/>
        <v/>
      </c>
      <c r="G44" s="47" t="str">
        <f t="shared" si="49"/>
        <v/>
      </c>
      <c r="H44" s="47" t="str">
        <f t="shared" si="49"/>
        <v/>
      </c>
      <c r="I44" s="47" t="str">
        <f t="shared" si="49"/>
        <v/>
      </c>
      <c r="J44" s="47" t="str">
        <f t="shared" si="49"/>
        <v/>
      </c>
      <c r="K44" s="47" t="str">
        <f t="shared" si="49"/>
        <v/>
      </c>
      <c r="L44" s="151">
        <f t="shared" si="25"/>
        <v>2</v>
      </c>
      <c r="M44" s="122" t="str">
        <f t="shared" ref="M44:AQ44" si="50">VLOOKUP(M$30,План,69,0)</f>
        <v>М/9625/9625</v>
      </c>
      <c r="N44" s="122" t="str">
        <f t="shared" si="50"/>
        <v>М/9649/9649</v>
      </c>
      <c r="O44" s="122" t="str">
        <f t="shared" si="50"/>
        <v>М/9673/9673</v>
      </c>
      <c r="P44" s="122" t="str">
        <f t="shared" si="50"/>
        <v>М/9697/9697</v>
      </c>
      <c r="Q44" s="122" t="str">
        <f t="shared" si="50"/>
        <v>М/9721/9721</v>
      </c>
      <c r="R44" s="122" t="str">
        <f t="shared" si="50"/>
        <v>М/9745/9745</v>
      </c>
      <c r="S44" s="122" t="str">
        <f t="shared" si="50"/>
        <v>М/9769/9769</v>
      </c>
      <c r="T44" s="122" t="str">
        <f t="shared" si="50"/>
        <v>М/9793/9793</v>
      </c>
      <c r="U44" s="122" t="str">
        <f t="shared" si="50"/>
        <v>М/9817/9817</v>
      </c>
      <c r="V44" s="122" t="str">
        <f t="shared" si="50"/>
        <v>М/9841/9841</v>
      </c>
      <c r="W44" s="122" t="str">
        <f t="shared" si="50"/>
        <v>М/9865/9865</v>
      </c>
      <c r="X44" s="122" t="str">
        <f t="shared" si="50"/>
        <v>М/9889/9889</v>
      </c>
      <c r="Y44" s="122" t="str">
        <f t="shared" si="50"/>
        <v>М/9913/9913</v>
      </c>
      <c r="Z44" s="122" t="str">
        <f t="shared" si="50"/>
        <v>М/9937/9937</v>
      </c>
      <c r="AA44" s="122" t="str">
        <f t="shared" si="50"/>
        <v>М/9961/9961</v>
      </c>
      <c r="AB44" s="122" t="str">
        <f t="shared" si="50"/>
        <v>М/9985/9985</v>
      </c>
      <c r="AC44" s="122" t="str">
        <f t="shared" si="50"/>
        <v>М/10009/10009</v>
      </c>
      <c r="AD44" s="122" t="str">
        <f t="shared" si="50"/>
        <v>М/10033/10033</v>
      </c>
      <c r="AE44" s="122" t="str">
        <f t="shared" si="50"/>
        <v>М/10057/10057</v>
      </c>
      <c r="AF44" s="122" t="str">
        <f t="shared" si="50"/>
        <v>М/10081/10081</v>
      </c>
      <c r="AG44" s="122" t="str">
        <f t="shared" si="50"/>
        <v>М/10105/10105</v>
      </c>
      <c r="AH44" s="122" t="str">
        <f t="shared" si="50"/>
        <v>М/10129/10129</v>
      </c>
      <c r="AI44" s="122" t="str">
        <f t="shared" si="50"/>
        <v>М/10153/10153</v>
      </c>
      <c r="AJ44" s="122" t="str">
        <f t="shared" si="50"/>
        <v>М/10177/10177</v>
      </c>
      <c r="AK44" s="122" t="str">
        <f t="shared" si="50"/>
        <v>Р/10177/10177</v>
      </c>
      <c r="AL44" s="122" t="str">
        <f t="shared" si="50"/>
        <v>Р/10177/10177</v>
      </c>
      <c r="AM44" s="122" t="str">
        <f t="shared" si="50"/>
        <v>Р/10177/10177</v>
      </c>
      <c r="AN44" s="122" t="str">
        <f t="shared" si="50"/>
        <v>Р/10177/10177</v>
      </c>
      <c r="AO44" s="122" t="str">
        <f t="shared" si="50"/>
        <v>Р/10177/10177</v>
      </c>
      <c r="AP44" s="122" t="str">
        <f t="shared" si="50"/>
        <v>Р/10177/10177</v>
      </c>
      <c r="AQ44" s="122" t="str">
        <f t="shared" si="50"/>
        <v>Р/10177/10177</v>
      </c>
      <c r="AR44" s="159"/>
      <c r="AS44" s="19" t="s">
        <v>317</v>
      </c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</row>
    <row r="45" spans="1:63" x14ac:dyDescent="0.25">
      <c r="A45" s="136">
        <f>M30</f>
        <v>44958</v>
      </c>
      <c r="B45" s="131"/>
      <c r="C45" s="132"/>
      <c r="D45" s="132">
        <f>SUM(D31:D44)</f>
        <v>0</v>
      </c>
      <c r="E45" s="132">
        <f>SUM(E31:E44)</f>
        <v>0</v>
      </c>
      <c r="F45" s="132"/>
      <c r="G45" s="132"/>
      <c r="H45" s="132">
        <f>SUM(H31:H44)</f>
        <v>0</v>
      </c>
      <c r="I45" s="132">
        <f>SUM(I31:I44)</f>
        <v>0</v>
      </c>
      <c r="J45" s="132">
        <f>SUM(J31:J44)</f>
        <v>0</v>
      </c>
      <c r="K45" s="132">
        <f>SUM(K31:K44)</f>
        <v>0</v>
      </c>
      <c r="L45" s="146">
        <f t="shared" si="25"/>
        <v>2</v>
      </c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S45" s="163" t="s">
        <v>317</v>
      </c>
    </row>
    <row r="46" spans="1:63" s="102" customFormat="1" ht="18.75" outlineLevel="1" x14ac:dyDescent="0.25">
      <c r="A46" s="121"/>
      <c r="B46" s="129"/>
      <c r="C46" s="129"/>
      <c r="D46" s="129"/>
      <c r="E46" s="129"/>
      <c r="F46" s="129"/>
      <c r="G46" s="129"/>
      <c r="H46" s="129"/>
      <c r="I46" s="129"/>
      <c r="J46" s="129"/>
      <c r="K46" s="129"/>
      <c r="L46" s="148" t="s">
        <v>294</v>
      </c>
      <c r="M46" s="378">
        <f>M47</f>
        <v>44986</v>
      </c>
      <c r="N46" s="378"/>
      <c r="O46" s="378"/>
      <c r="P46" s="378"/>
      <c r="Q46" s="378"/>
      <c r="R46" s="378"/>
      <c r="S46" s="378"/>
      <c r="T46" s="378"/>
      <c r="U46" s="378"/>
      <c r="V46" s="378"/>
      <c r="W46" s="378"/>
      <c r="X46" s="378"/>
      <c r="Y46" s="378"/>
      <c r="Z46" s="378"/>
      <c r="AA46" s="378"/>
      <c r="AB46" s="378"/>
      <c r="AC46" s="378"/>
      <c r="AD46" s="378"/>
      <c r="AE46" s="378"/>
      <c r="AF46" s="378"/>
      <c r="AG46" s="378"/>
      <c r="AH46" s="378"/>
      <c r="AI46" s="378"/>
      <c r="AJ46" s="378"/>
      <c r="AK46" s="378"/>
      <c r="AL46" s="378"/>
      <c r="AM46" s="378"/>
      <c r="AN46" s="378"/>
      <c r="AO46" s="378"/>
      <c r="AP46" s="378"/>
      <c r="AQ46" s="378"/>
      <c r="AR46" s="158"/>
      <c r="AS46" s="19" t="s">
        <v>317</v>
      </c>
    </row>
    <row r="47" spans="1:63" s="124" customFormat="1" outlineLevel="1" x14ac:dyDescent="0.25">
      <c r="A47" s="134" t="s">
        <v>295</v>
      </c>
      <c r="B47" s="161">
        <f>M47</f>
        <v>44986</v>
      </c>
      <c r="C47" s="135" t="s">
        <v>321</v>
      </c>
      <c r="D47" s="135" t="s">
        <v>270</v>
      </c>
      <c r="E47" s="135" t="s">
        <v>271</v>
      </c>
      <c r="F47" s="135" t="s">
        <v>251</v>
      </c>
      <c r="G47" s="135" t="s">
        <v>252</v>
      </c>
      <c r="H47" s="135" t="s">
        <v>41</v>
      </c>
      <c r="I47" s="135" t="s">
        <v>268</v>
      </c>
      <c r="J47" s="135" t="s">
        <v>269</v>
      </c>
      <c r="K47" s="135" t="s">
        <v>232</v>
      </c>
      <c r="L47" s="149">
        <v>3</v>
      </c>
      <c r="M47" s="152">
        <f>DATE($A$10,$L47,M$10)</f>
        <v>44986</v>
      </c>
      <c r="N47" s="152">
        <f t="shared" ref="N47:AQ47" si="51">DATE($A$10,$L47,N$10)</f>
        <v>44987</v>
      </c>
      <c r="O47" s="152">
        <f t="shared" si="51"/>
        <v>44988</v>
      </c>
      <c r="P47" s="152">
        <f t="shared" si="51"/>
        <v>44989</v>
      </c>
      <c r="Q47" s="152">
        <f t="shared" si="51"/>
        <v>44990</v>
      </c>
      <c r="R47" s="152">
        <f t="shared" si="51"/>
        <v>44991</v>
      </c>
      <c r="S47" s="152">
        <f t="shared" si="51"/>
        <v>44992</v>
      </c>
      <c r="T47" s="152">
        <f t="shared" si="51"/>
        <v>44993</v>
      </c>
      <c r="U47" s="152">
        <f t="shared" si="51"/>
        <v>44994</v>
      </c>
      <c r="V47" s="152">
        <f t="shared" si="51"/>
        <v>44995</v>
      </c>
      <c r="W47" s="152">
        <f t="shared" si="51"/>
        <v>44996</v>
      </c>
      <c r="X47" s="152">
        <f t="shared" si="51"/>
        <v>44997</v>
      </c>
      <c r="Y47" s="152">
        <f t="shared" si="51"/>
        <v>44998</v>
      </c>
      <c r="Z47" s="152">
        <f t="shared" si="51"/>
        <v>44999</v>
      </c>
      <c r="AA47" s="152">
        <f t="shared" si="51"/>
        <v>45000</v>
      </c>
      <c r="AB47" s="152">
        <f t="shared" si="51"/>
        <v>45001</v>
      </c>
      <c r="AC47" s="152">
        <f t="shared" si="51"/>
        <v>45002</v>
      </c>
      <c r="AD47" s="152">
        <f t="shared" si="51"/>
        <v>45003</v>
      </c>
      <c r="AE47" s="152">
        <f t="shared" si="51"/>
        <v>45004</v>
      </c>
      <c r="AF47" s="152">
        <f t="shared" si="51"/>
        <v>45005</v>
      </c>
      <c r="AG47" s="152">
        <f t="shared" si="51"/>
        <v>45006</v>
      </c>
      <c r="AH47" s="152">
        <f t="shared" si="51"/>
        <v>45007</v>
      </c>
      <c r="AI47" s="152">
        <f t="shared" si="51"/>
        <v>45008</v>
      </c>
      <c r="AJ47" s="152">
        <f t="shared" si="51"/>
        <v>45009</v>
      </c>
      <c r="AK47" s="152">
        <f t="shared" si="51"/>
        <v>45010</v>
      </c>
      <c r="AL47" s="152">
        <f t="shared" si="51"/>
        <v>45011</v>
      </c>
      <c r="AM47" s="152">
        <f t="shared" si="51"/>
        <v>45012</v>
      </c>
      <c r="AN47" s="152">
        <f t="shared" si="51"/>
        <v>45013</v>
      </c>
      <c r="AO47" s="152">
        <f t="shared" si="51"/>
        <v>45014</v>
      </c>
      <c r="AP47" s="152">
        <f t="shared" si="51"/>
        <v>45015</v>
      </c>
      <c r="AQ47" s="152">
        <f t="shared" si="51"/>
        <v>45016</v>
      </c>
      <c r="AR47" s="158"/>
      <c r="AS47" s="19" t="s">
        <v>317</v>
      </c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s="3" customFormat="1" outlineLevel="1" x14ac:dyDescent="0.25">
      <c r="A48" s="17">
        <v>1</v>
      </c>
      <c r="B48" s="130" t="str">
        <f>MultiCat(C48:K48)</f>
        <v/>
      </c>
      <c r="C48" s="47" t="str">
        <f t="shared" ref="C48:K48" si="52">IF(IF(ISNUMBER(SEARCH(C$30,MultiCat($M48:$AQ48))),C$30,"")=C31,"",IF(ISNUMBER(SEARCH(C$30,MultiCat($M48:$AQ48))),C$30,""))</f>
        <v/>
      </c>
      <c r="D48" s="47" t="str">
        <f t="shared" si="52"/>
        <v/>
      </c>
      <c r="E48" s="47" t="str">
        <f t="shared" si="52"/>
        <v/>
      </c>
      <c r="F48" s="47" t="str">
        <f t="shared" si="52"/>
        <v/>
      </c>
      <c r="G48" s="47" t="str">
        <f t="shared" si="52"/>
        <v/>
      </c>
      <c r="H48" s="47" t="str">
        <f t="shared" si="52"/>
        <v/>
      </c>
      <c r="I48" s="47" t="str">
        <f t="shared" si="52"/>
        <v/>
      </c>
      <c r="J48" s="47" t="str">
        <f t="shared" si="52"/>
        <v/>
      </c>
      <c r="K48" s="47" t="str">
        <f t="shared" si="52"/>
        <v/>
      </c>
      <c r="L48" s="151">
        <v>3</v>
      </c>
      <c r="M48" s="122" t="str">
        <f t="shared" ref="M48:AQ48" si="53">VLOOKUP(M$47,План,55,0)</f>
        <v>М/60675/16953</v>
      </c>
      <c r="N48" s="122" t="str">
        <f t="shared" si="53"/>
        <v>М/60699/16977</v>
      </c>
      <c r="O48" s="122" t="str">
        <f t="shared" si="53"/>
        <v>М/60723/17001</v>
      </c>
      <c r="P48" s="122" t="str">
        <f t="shared" si="53"/>
        <v>М/60747/17025</v>
      </c>
      <c r="Q48" s="122" t="str">
        <f t="shared" si="53"/>
        <v>М/60771/17049</v>
      </c>
      <c r="R48" s="122" t="str">
        <f t="shared" si="53"/>
        <v>М/60795/17073</v>
      </c>
      <c r="S48" s="122" t="str">
        <f t="shared" si="53"/>
        <v>М/60819/17097</v>
      </c>
      <c r="T48" s="122" t="str">
        <f t="shared" si="53"/>
        <v>М/60843/17121</v>
      </c>
      <c r="U48" s="122" t="str">
        <f t="shared" si="53"/>
        <v>М/60867/17145</v>
      </c>
      <c r="V48" s="122" t="str">
        <f t="shared" si="53"/>
        <v>М/60891/17169</v>
      </c>
      <c r="W48" s="122" t="str">
        <f t="shared" si="53"/>
        <v>М/60915/17193</v>
      </c>
      <c r="X48" s="122" t="str">
        <f t="shared" si="53"/>
        <v>М/60939/17217</v>
      </c>
      <c r="Y48" s="122" t="str">
        <f t="shared" si="53"/>
        <v>М/60963/17241</v>
      </c>
      <c r="Z48" s="122" t="str">
        <f t="shared" si="53"/>
        <v>М/60987/17265</v>
      </c>
      <c r="AA48" s="122" t="str">
        <f t="shared" si="53"/>
        <v>М/61011/17289</v>
      </c>
      <c r="AB48" s="122" t="str">
        <f t="shared" si="53"/>
        <v>М/61035/17313</v>
      </c>
      <c r="AC48" s="122" t="str">
        <f t="shared" si="53"/>
        <v>М/61059/17337</v>
      </c>
      <c r="AD48" s="122" t="str">
        <f t="shared" si="53"/>
        <v>М/61083/17361</v>
      </c>
      <c r="AE48" s="122" t="str">
        <f t="shared" si="53"/>
        <v>М/61107/17385</v>
      </c>
      <c r="AF48" s="122" t="str">
        <f t="shared" si="53"/>
        <v>М/61131/17409</v>
      </c>
      <c r="AG48" s="122" t="str">
        <f t="shared" si="53"/>
        <v>М/61155/17433</v>
      </c>
      <c r="AH48" s="122" t="str">
        <f t="shared" si="53"/>
        <v>М/61179/17457</v>
      </c>
      <c r="AI48" s="122" t="str">
        <f t="shared" si="53"/>
        <v>М/61203/17481</v>
      </c>
      <c r="AJ48" s="122" t="str">
        <f t="shared" si="53"/>
        <v>М/61227/17505</v>
      </c>
      <c r="AK48" s="122" t="str">
        <f t="shared" si="53"/>
        <v>М/61251/17529</v>
      </c>
      <c r="AL48" s="122" t="str">
        <f t="shared" si="53"/>
        <v>М/61275/17553</v>
      </c>
      <c r="AM48" s="122" t="str">
        <f t="shared" si="53"/>
        <v>М/61299/17577</v>
      </c>
      <c r="AN48" s="122" t="str">
        <f t="shared" si="53"/>
        <v>М/61323/17601</v>
      </c>
      <c r="AO48" s="122" t="str">
        <f t="shared" si="53"/>
        <v>М/61347/17625</v>
      </c>
      <c r="AP48" s="122" t="str">
        <f t="shared" si="53"/>
        <v>М/61455/17733</v>
      </c>
      <c r="AQ48" s="122" t="str">
        <f t="shared" si="53"/>
        <v>М/61479/17757</v>
      </c>
      <c r="AR48" s="159"/>
      <c r="AS48" s="19" t="s">
        <v>317</v>
      </c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</row>
    <row r="49" spans="1:63" s="3" customFormat="1" ht="30" outlineLevel="1" x14ac:dyDescent="0.25">
      <c r="A49" s="17">
        <v>2</v>
      </c>
      <c r="B49" s="130" t="str">
        <f t="shared" ref="B49:B61" si="54">MultiCat(C49:K49)</f>
        <v>ПМ</v>
      </c>
      <c r="C49" s="47" t="str">
        <f t="shared" ref="C49:K49" si="55">IF(IF(ISNUMBER(SEARCH(C$30,MultiCat($M49:$AQ49))),C$30,"")=C32,"",IF(ISNUMBER(SEARCH(C$30,MultiCat($M49:$AQ49))),C$30,""))</f>
        <v>ПМ</v>
      </c>
      <c r="D49" s="47" t="str">
        <f t="shared" si="55"/>
        <v/>
      </c>
      <c r="E49" s="47" t="str">
        <f t="shared" si="55"/>
        <v/>
      </c>
      <c r="F49" s="47" t="str">
        <f t="shared" si="55"/>
        <v/>
      </c>
      <c r="G49" s="47" t="str">
        <f t="shared" si="55"/>
        <v/>
      </c>
      <c r="H49" s="47" t="str">
        <f t="shared" si="55"/>
        <v/>
      </c>
      <c r="I49" s="47" t="str">
        <f t="shared" si="55"/>
        <v/>
      </c>
      <c r="J49" s="47" t="str">
        <f t="shared" si="55"/>
        <v/>
      </c>
      <c r="K49" s="47" t="str">
        <f t="shared" si="55"/>
        <v/>
      </c>
      <c r="L49" s="151">
        <v>3</v>
      </c>
      <c r="M49" s="122" t="str">
        <f t="shared" ref="M49:AQ49" si="56">VLOOKUP(M$47,План,56,0)</f>
        <v>М/65865/50943</v>
      </c>
      <c r="N49" s="122" t="str">
        <f t="shared" si="56"/>
        <v>М/65889/50967</v>
      </c>
      <c r="O49" s="122" t="str">
        <f t="shared" si="56"/>
        <v>М/65913/50991</v>
      </c>
      <c r="P49" s="122" t="str">
        <f t="shared" si="56"/>
        <v>М/65937/51015</v>
      </c>
      <c r="Q49" s="122" t="str">
        <f t="shared" si="56"/>
        <v>М/65961/51039</v>
      </c>
      <c r="R49" s="122" t="str">
        <f t="shared" si="56"/>
        <v>М/65985/51063</v>
      </c>
      <c r="S49" s="122" t="str">
        <f t="shared" si="56"/>
        <v>М/66009/51087</v>
      </c>
      <c r="T49" s="122" t="str">
        <f t="shared" si="56"/>
        <v>М/66033/51111</v>
      </c>
      <c r="U49" s="122" t="str">
        <f t="shared" si="56"/>
        <v>М/66057/51135</v>
      </c>
      <c r="V49" s="122" t="str">
        <f t="shared" si="56"/>
        <v>М/66081/51159</v>
      </c>
      <c r="W49" s="122" t="str">
        <f t="shared" si="56"/>
        <v>М/66105/51183</v>
      </c>
      <c r="X49" s="122" t="str">
        <f t="shared" si="56"/>
        <v>М/66129/51207</v>
      </c>
      <c r="Y49" s="122" t="str">
        <f t="shared" si="56"/>
        <v>М/66153/51231</v>
      </c>
      <c r="Z49" s="122" t="str">
        <f t="shared" si="56"/>
        <v>М/66177/51255</v>
      </c>
      <c r="AA49" s="122" t="str">
        <f t="shared" si="56"/>
        <v>М/66201/51279</v>
      </c>
      <c r="AB49" s="122" t="str">
        <f t="shared" si="56"/>
        <v>М/66225/51303</v>
      </c>
      <c r="AC49" s="122" t="str">
        <f t="shared" si="56"/>
        <v>М/66249/51327</v>
      </c>
      <c r="AD49" s="122" t="str">
        <f t="shared" si="56"/>
        <v>М/66273/51351</v>
      </c>
      <c r="AE49" s="122" t="str">
        <f t="shared" si="56"/>
        <v>М/66297/51375</v>
      </c>
      <c r="AF49" s="122" t="str">
        <f t="shared" si="56"/>
        <v>М/66321/51399</v>
      </c>
      <c r="AG49" s="122" t="str">
        <f t="shared" si="56"/>
        <v>М/66345/51423</v>
      </c>
      <c r="AH49" s="122" t="str">
        <f t="shared" si="56"/>
        <v>М/66369/51447</v>
      </c>
      <c r="AI49" s="122" t="str">
        <f t="shared" si="56"/>
        <v>М/66393/51471</v>
      </c>
      <c r="AJ49" s="122" t="str">
        <f t="shared" si="56"/>
        <v>М/66417/51495</v>
      </c>
      <c r="AK49" s="122" t="str">
        <f t="shared" si="56"/>
        <v>М/66441/51519</v>
      </c>
      <c r="AL49" s="122" t="str">
        <f t="shared" si="56"/>
        <v>ПМ/66441/51519</v>
      </c>
      <c r="AM49" s="122" t="str">
        <f t="shared" si="56"/>
        <v>М/66465/51543</v>
      </c>
      <c r="AN49" s="122" t="str">
        <f t="shared" si="56"/>
        <v>М/66489/51567</v>
      </c>
      <c r="AO49" s="122" t="str">
        <f t="shared" si="56"/>
        <v>М/66513/51591</v>
      </c>
      <c r="AP49" s="122" t="str">
        <f t="shared" si="56"/>
        <v>М/66468/51546</v>
      </c>
      <c r="AQ49" s="122" t="str">
        <f t="shared" si="56"/>
        <v>М/66492/51570</v>
      </c>
      <c r="AR49" s="159"/>
      <c r="AS49" s="19" t="s">
        <v>317</v>
      </c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</row>
    <row r="50" spans="1:63" s="3" customFormat="1" outlineLevel="1" x14ac:dyDescent="0.25">
      <c r="A50" s="17">
        <v>3</v>
      </c>
      <c r="B50" s="130" t="str">
        <f t="shared" si="54"/>
        <v/>
      </c>
      <c r="C50" s="47" t="str">
        <f t="shared" ref="C50:K50" si="57">IF(IF(ISNUMBER(SEARCH(C$30,MultiCat($M50:$AQ50))),C$30,"")=C33,"",IF(ISNUMBER(SEARCH(C$30,MultiCat($M50:$AQ50))),C$30,""))</f>
        <v/>
      </c>
      <c r="D50" s="47" t="str">
        <f t="shared" si="57"/>
        <v/>
      </c>
      <c r="E50" s="47" t="str">
        <f t="shared" si="57"/>
        <v/>
      </c>
      <c r="F50" s="47" t="str">
        <f t="shared" si="57"/>
        <v/>
      </c>
      <c r="G50" s="47" t="str">
        <f t="shared" si="57"/>
        <v/>
      </c>
      <c r="H50" s="47" t="str">
        <f t="shared" si="57"/>
        <v/>
      </c>
      <c r="I50" s="47" t="str">
        <f t="shared" si="57"/>
        <v/>
      </c>
      <c r="J50" s="47" t="str">
        <f t="shared" si="57"/>
        <v/>
      </c>
      <c r="K50" s="47" t="str">
        <f t="shared" si="57"/>
        <v/>
      </c>
      <c r="L50" s="151">
        <v>3</v>
      </c>
      <c r="M50" s="122" t="str">
        <f t="shared" ref="M50:AQ50" si="58">VLOOKUP(M$47,План,57,0)</f>
        <v>М/59973/34871</v>
      </c>
      <c r="N50" s="122" t="str">
        <f t="shared" si="58"/>
        <v>М/59997/34895</v>
      </c>
      <c r="O50" s="122" t="str">
        <f t="shared" si="58"/>
        <v>М/60021/34919</v>
      </c>
      <c r="P50" s="122" t="str">
        <f t="shared" si="58"/>
        <v>М/60045/34943</v>
      </c>
      <c r="Q50" s="122" t="str">
        <f t="shared" si="58"/>
        <v>М/60069/34967</v>
      </c>
      <c r="R50" s="122" t="str">
        <f t="shared" si="58"/>
        <v>М/60093/34991</v>
      </c>
      <c r="S50" s="122" t="str">
        <f t="shared" si="58"/>
        <v>М/60117/35015</v>
      </c>
      <c r="T50" s="122" t="str">
        <f t="shared" si="58"/>
        <v>М/60141/35039</v>
      </c>
      <c r="U50" s="122" t="str">
        <f t="shared" si="58"/>
        <v>М/60165/35063</v>
      </c>
      <c r="V50" s="122" t="str">
        <f t="shared" si="58"/>
        <v>М/60189/35087</v>
      </c>
      <c r="W50" s="122" t="str">
        <f t="shared" si="58"/>
        <v>М/60213/35111</v>
      </c>
      <c r="X50" s="122" t="str">
        <f t="shared" si="58"/>
        <v>М/60237/35135</v>
      </c>
      <c r="Y50" s="122" t="str">
        <f t="shared" si="58"/>
        <v>М/60261/35159</v>
      </c>
      <c r="Z50" s="122" t="str">
        <f t="shared" si="58"/>
        <v>М/60285/35183</v>
      </c>
      <c r="AA50" s="122" t="str">
        <f t="shared" si="58"/>
        <v>М/60309/35207</v>
      </c>
      <c r="AB50" s="122" t="str">
        <f t="shared" si="58"/>
        <v>М/60333/35231</v>
      </c>
      <c r="AC50" s="122" t="str">
        <f t="shared" si="58"/>
        <v>М/60357/35255</v>
      </c>
      <c r="AD50" s="122" t="str">
        <f t="shared" si="58"/>
        <v>М/60381/35279</v>
      </c>
      <c r="AE50" s="122" t="str">
        <f t="shared" si="58"/>
        <v>М/60405/35303</v>
      </c>
      <c r="AF50" s="122" t="str">
        <f t="shared" si="58"/>
        <v>М/60429/35327</v>
      </c>
      <c r="AG50" s="122" t="str">
        <f t="shared" si="58"/>
        <v>М/60453/35351</v>
      </c>
      <c r="AH50" s="122" t="str">
        <f t="shared" si="58"/>
        <v>М/60477/35375</v>
      </c>
      <c r="AI50" s="122" t="str">
        <f t="shared" si="58"/>
        <v>М/60501/35399</v>
      </c>
      <c r="AJ50" s="122" t="str">
        <f t="shared" si="58"/>
        <v>М/60525/35423</v>
      </c>
      <c r="AK50" s="122" t="str">
        <f t="shared" si="58"/>
        <v>М/60549/35447</v>
      </c>
      <c r="AL50" s="122" t="str">
        <f t="shared" si="58"/>
        <v>М/60573/35471</v>
      </c>
      <c r="AM50" s="122" t="str">
        <f t="shared" si="58"/>
        <v>М/60597/35495</v>
      </c>
      <c r="AN50" s="122" t="str">
        <f t="shared" si="58"/>
        <v>М/60621/35519</v>
      </c>
      <c r="AO50" s="122" t="str">
        <f t="shared" si="58"/>
        <v>М/60645/35543</v>
      </c>
      <c r="AP50" s="122" t="str">
        <f t="shared" si="58"/>
        <v>М/60615/35513</v>
      </c>
      <c r="AQ50" s="122" t="str">
        <f t="shared" si="58"/>
        <v>М/60639/35537</v>
      </c>
      <c r="AR50" s="159"/>
      <c r="AS50" s="19" t="s">
        <v>317</v>
      </c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</row>
    <row r="51" spans="1:63" s="3" customFormat="1" ht="30" outlineLevel="1" x14ac:dyDescent="0.25">
      <c r="A51" s="17">
        <v>4</v>
      </c>
      <c r="B51" s="130" t="str">
        <f t="shared" si="54"/>
        <v/>
      </c>
      <c r="C51" s="47" t="str">
        <f t="shared" ref="C51:K51" si="59">IF(IF(ISNUMBER(SEARCH(C$30,MultiCat($M51:$AQ51))),C$30,"")=C34,"",IF(ISNUMBER(SEARCH(C$30,MultiCat($M51:$AQ51))),C$30,""))</f>
        <v/>
      </c>
      <c r="D51" s="47" t="str">
        <f t="shared" si="59"/>
        <v/>
      </c>
      <c r="E51" s="47" t="str">
        <f t="shared" si="59"/>
        <v/>
      </c>
      <c r="F51" s="47" t="str">
        <f t="shared" si="59"/>
        <v/>
      </c>
      <c r="G51" s="47" t="str">
        <f t="shared" si="59"/>
        <v/>
      </c>
      <c r="H51" s="47" t="str">
        <f t="shared" si="59"/>
        <v/>
      </c>
      <c r="I51" s="47" t="str">
        <f t="shared" si="59"/>
        <v/>
      </c>
      <c r="J51" s="47" t="str">
        <f t="shared" si="59"/>
        <v/>
      </c>
      <c r="K51" s="47" t="str">
        <f t="shared" si="59"/>
        <v/>
      </c>
      <c r="L51" s="151">
        <v>3</v>
      </c>
      <c r="M51" s="122" t="str">
        <f t="shared" ref="M51:AQ51" si="60">VLOOKUP(M$47,План,58,0)</f>
        <v>М/68601/40301</v>
      </c>
      <c r="N51" s="122" t="str">
        <f t="shared" si="60"/>
        <v>М/68625/40325</v>
      </c>
      <c r="O51" s="122" t="str">
        <f t="shared" si="60"/>
        <v>ТО2/68625/40325</v>
      </c>
      <c r="P51" s="122" t="str">
        <f t="shared" si="60"/>
        <v>ТО2/68625/40325</v>
      </c>
      <c r="Q51" s="122" t="str">
        <f t="shared" si="60"/>
        <v>ТО2/68625/40325</v>
      </c>
      <c r="R51" s="122" t="str">
        <f t="shared" si="60"/>
        <v>ТО2/68625/40325</v>
      </c>
      <c r="S51" s="122" t="str">
        <f t="shared" si="60"/>
        <v>ТО2/68625/40325</v>
      </c>
      <c r="T51" s="122" t="str">
        <f t="shared" si="60"/>
        <v>ТО2/68625/40325</v>
      </c>
      <c r="U51" s="122" t="str">
        <f t="shared" si="60"/>
        <v>ТО2/68625/40325</v>
      </c>
      <c r="V51" s="122" t="str">
        <f t="shared" si="60"/>
        <v>ТО2/68625/40325</v>
      </c>
      <c r="W51" s="122" t="str">
        <f t="shared" si="60"/>
        <v>ТО2/68625/40325</v>
      </c>
      <c r="X51" s="122" t="str">
        <f t="shared" si="60"/>
        <v>М/68649/40349</v>
      </c>
      <c r="Y51" s="122" t="str">
        <f t="shared" si="60"/>
        <v>М/68673/40373</v>
      </c>
      <c r="Z51" s="122" t="str">
        <f t="shared" si="60"/>
        <v>М/68697/40397</v>
      </c>
      <c r="AA51" s="122" t="str">
        <f t="shared" si="60"/>
        <v>М/68721/40421</v>
      </c>
      <c r="AB51" s="122" t="str">
        <f t="shared" si="60"/>
        <v>ВП/68721/40421</v>
      </c>
      <c r="AC51" s="122" t="str">
        <f t="shared" si="60"/>
        <v>ВП/68721/40421</v>
      </c>
      <c r="AD51" s="122" t="str">
        <f t="shared" si="60"/>
        <v>ВП/68721/40421</v>
      </c>
      <c r="AE51" s="122" t="str">
        <f t="shared" si="60"/>
        <v>ВП/68721/40421</v>
      </c>
      <c r="AF51" s="122" t="str">
        <f t="shared" si="60"/>
        <v>ВП/68721/40421</v>
      </c>
      <c r="AG51" s="122" t="str">
        <f t="shared" si="60"/>
        <v>ВП/68721/40421</v>
      </c>
      <c r="AH51" s="122" t="str">
        <f t="shared" si="60"/>
        <v>ВП/68721/40421</v>
      </c>
      <c r="AI51" s="122" t="str">
        <f t="shared" si="60"/>
        <v>ВП/68721/40421</v>
      </c>
      <c r="AJ51" s="122" t="str">
        <f t="shared" si="60"/>
        <v>ВП/68721/40421</v>
      </c>
      <c r="AK51" s="122" t="str">
        <f t="shared" si="60"/>
        <v>Р/68721/40421</v>
      </c>
      <c r="AL51" s="122" t="str">
        <f t="shared" si="60"/>
        <v>М/68745/40445</v>
      </c>
      <c r="AM51" s="122" t="str">
        <f t="shared" si="60"/>
        <v>М/68769/40469</v>
      </c>
      <c r="AN51" s="122" t="str">
        <f t="shared" si="60"/>
        <v>М/68793/40493</v>
      </c>
      <c r="AO51" s="122" t="str">
        <f t="shared" si="60"/>
        <v>М/68817/40517</v>
      </c>
      <c r="AP51" s="122" t="str">
        <f t="shared" si="60"/>
        <v>М/68872/40572</v>
      </c>
      <c r="AQ51" s="122" t="str">
        <f t="shared" si="60"/>
        <v>М/68896/40596</v>
      </c>
      <c r="AR51" s="159"/>
      <c r="AS51" s="19" t="s">
        <v>317</v>
      </c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</row>
    <row r="52" spans="1:63" s="3" customFormat="1" outlineLevel="1" x14ac:dyDescent="0.25">
      <c r="A52" s="17">
        <v>5</v>
      </c>
      <c r="B52" s="130" t="str">
        <f t="shared" si="54"/>
        <v/>
      </c>
      <c r="C52" s="47" t="str">
        <f t="shared" ref="C52:K52" si="61">IF(IF(ISNUMBER(SEARCH(C$30,MultiCat($M52:$AQ52))),C$30,"")=C35,"",IF(ISNUMBER(SEARCH(C$30,MultiCat($M52:$AQ52))),C$30,""))</f>
        <v/>
      </c>
      <c r="D52" s="47" t="str">
        <f t="shared" si="61"/>
        <v/>
      </c>
      <c r="E52" s="47" t="str">
        <f t="shared" si="61"/>
        <v/>
      </c>
      <c r="F52" s="47" t="str">
        <f t="shared" si="61"/>
        <v/>
      </c>
      <c r="G52" s="47" t="str">
        <f t="shared" si="61"/>
        <v/>
      </c>
      <c r="H52" s="47" t="str">
        <f t="shared" si="61"/>
        <v/>
      </c>
      <c r="I52" s="47" t="str">
        <f t="shared" si="61"/>
        <v/>
      </c>
      <c r="J52" s="47" t="str">
        <f t="shared" si="61"/>
        <v/>
      </c>
      <c r="K52" s="47" t="str">
        <f t="shared" si="61"/>
        <v/>
      </c>
      <c r="L52" s="151">
        <v>3</v>
      </c>
      <c r="M52" s="122" t="str">
        <f t="shared" ref="M52:AQ52" si="62">VLOOKUP(M$47,План,63,0)</f>
        <v>М/40298/42019</v>
      </c>
      <c r="N52" s="122" t="str">
        <f t="shared" si="62"/>
        <v>М/40322/42043</v>
      </c>
      <c r="O52" s="122" t="str">
        <f t="shared" si="62"/>
        <v>М/40346/42067</v>
      </c>
      <c r="P52" s="122" t="str">
        <f t="shared" si="62"/>
        <v>М/40370/42091</v>
      </c>
      <c r="Q52" s="122" t="str">
        <f t="shared" si="62"/>
        <v>М/40394/42115</v>
      </c>
      <c r="R52" s="122" t="str">
        <f t="shared" si="62"/>
        <v>М/40418/42139</v>
      </c>
      <c r="S52" s="122" t="str">
        <f t="shared" si="62"/>
        <v>М/40442/42163</v>
      </c>
      <c r="T52" s="122" t="str">
        <f t="shared" si="62"/>
        <v>М/40466/42187</v>
      </c>
      <c r="U52" s="122" t="str">
        <f t="shared" si="62"/>
        <v>М/40490/42211</v>
      </c>
      <c r="V52" s="122" t="str">
        <f t="shared" si="62"/>
        <v>М/40514/42235</v>
      </c>
      <c r="W52" s="122" t="str">
        <f t="shared" si="62"/>
        <v>М/40538/42259</v>
      </c>
      <c r="X52" s="122" t="str">
        <f t="shared" si="62"/>
        <v>М/40562/42283</v>
      </c>
      <c r="Y52" s="122" t="str">
        <f t="shared" si="62"/>
        <v>М/40586/42307</v>
      </c>
      <c r="Z52" s="122" t="str">
        <f t="shared" si="62"/>
        <v>М/40610/42331</v>
      </c>
      <c r="AA52" s="122" t="str">
        <f t="shared" si="62"/>
        <v>М/40634/42355</v>
      </c>
      <c r="AB52" s="122" t="str">
        <f t="shared" si="62"/>
        <v>М/40658/42379</v>
      </c>
      <c r="AC52" s="122" t="str">
        <f t="shared" si="62"/>
        <v>М/40682/42403</v>
      </c>
      <c r="AD52" s="122" t="str">
        <f t="shared" si="62"/>
        <v>М/40706/42427</v>
      </c>
      <c r="AE52" s="122" t="str">
        <f t="shared" si="62"/>
        <v>М/40730/42451</v>
      </c>
      <c r="AF52" s="122" t="str">
        <f t="shared" si="62"/>
        <v>М/40754/42475</v>
      </c>
      <c r="AG52" s="122" t="str">
        <f t="shared" si="62"/>
        <v>М/40778/42499</v>
      </c>
      <c r="AH52" s="122" t="str">
        <f t="shared" si="62"/>
        <v>М/40802/42523</v>
      </c>
      <c r="AI52" s="122" t="str">
        <f t="shared" si="62"/>
        <v>М/40826/42547</v>
      </c>
      <c r="AJ52" s="122" t="str">
        <f t="shared" si="62"/>
        <v>Р/40826/42547</v>
      </c>
      <c r="AK52" s="122" t="str">
        <f t="shared" si="62"/>
        <v>Р/40826/42547</v>
      </c>
      <c r="AL52" s="122" t="str">
        <f t="shared" si="62"/>
        <v>Р/40826/42547</v>
      </c>
      <c r="AM52" s="122" t="str">
        <f t="shared" si="62"/>
        <v>Р/40826/42547</v>
      </c>
      <c r="AN52" s="122" t="str">
        <f t="shared" si="62"/>
        <v>Р/40826/42547</v>
      </c>
      <c r="AO52" s="122" t="str">
        <f t="shared" si="62"/>
        <v>Р/40826/42547</v>
      </c>
      <c r="AP52" s="122" t="str">
        <f t="shared" si="62"/>
        <v>Р/40810/42531</v>
      </c>
      <c r="AQ52" s="122" t="str">
        <f t="shared" si="62"/>
        <v>Р/40810/42531</v>
      </c>
      <c r="AR52" s="159"/>
      <c r="AS52" s="19" t="s">
        <v>317</v>
      </c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</row>
    <row r="53" spans="1:63" s="3" customFormat="1" outlineLevel="1" x14ac:dyDescent="0.25">
      <c r="A53" s="17">
        <v>6</v>
      </c>
      <c r="B53" s="130" t="str">
        <f t="shared" si="54"/>
        <v/>
      </c>
      <c r="C53" s="47" t="str">
        <f t="shared" ref="C53:K53" si="63">IF(IF(ISNUMBER(SEARCH(C$30,MultiCat($M53:$AQ53))),C$30,"")=C36,"",IF(ISNUMBER(SEARCH(C$30,MultiCat($M53:$AQ53))),C$30,""))</f>
        <v/>
      </c>
      <c r="D53" s="47" t="str">
        <f t="shared" si="63"/>
        <v/>
      </c>
      <c r="E53" s="47" t="str">
        <f t="shared" si="63"/>
        <v/>
      </c>
      <c r="F53" s="47" t="str">
        <f t="shared" si="63"/>
        <v/>
      </c>
      <c r="G53" s="47" t="str">
        <f t="shared" si="63"/>
        <v/>
      </c>
      <c r="H53" s="47" t="str">
        <f t="shared" si="63"/>
        <v/>
      </c>
      <c r="I53" s="47" t="str">
        <f t="shared" si="63"/>
        <v/>
      </c>
      <c r="J53" s="47" t="str">
        <f t="shared" si="63"/>
        <v/>
      </c>
      <c r="K53" s="47" t="str">
        <f t="shared" si="63"/>
        <v/>
      </c>
      <c r="L53" s="151">
        <v>3</v>
      </c>
      <c r="M53" s="122" t="str">
        <f t="shared" ref="M53:AQ53" si="64">VLOOKUP(M$47,План,64,0)</f>
        <v>М/46113/21131</v>
      </c>
      <c r="N53" s="122" t="str">
        <f t="shared" si="64"/>
        <v>М/46137/21155</v>
      </c>
      <c r="O53" s="122" t="str">
        <f t="shared" si="64"/>
        <v>М/46161/21179</v>
      </c>
      <c r="P53" s="122" t="str">
        <f t="shared" si="64"/>
        <v>М/46185/21203</v>
      </c>
      <c r="Q53" s="122" t="str">
        <f t="shared" si="64"/>
        <v>М/46209/21227</v>
      </c>
      <c r="R53" s="122" t="str">
        <f t="shared" si="64"/>
        <v>М/46233/21251</v>
      </c>
      <c r="S53" s="122" t="str">
        <f t="shared" si="64"/>
        <v>М/46257/21275</v>
      </c>
      <c r="T53" s="122" t="str">
        <f t="shared" si="64"/>
        <v>М/46281/21299</v>
      </c>
      <c r="U53" s="122" t="str">
        <f t="shared" si="64"/>
        <v>М/46305/21323</v>
      </c>
      <c r="V53" s="122" t="str">
        <f t="shared" si="64"/>
        <v>М/46329/21347</v>
      </c>
      <c r="W53" s="122" t="str">
        <f t="shared" si="64"/>
        <v>М/46353/21371</v>
      </c>
      <c r="X53" s="122" t="str">
        <f t="shared" si="64"/>
        <v>М/46377/21395</v>
      </c>
      <c r="Y53" s="122" t="str">
        <f t="shared" si="64"/>
        <v>М/46401/21419</v>
      </c>
      <c r="Z53" s="122" t="str">
        <f t="shared" si="64"/>
        <v>М/46425/21443</v>
      </c>
      <c r="AA53" s="122" t="str">
        <f t="shared" si="64"/>
        <v>М/46449/21467</v>
      </c>
      <c r="AB53" s="122" t="str">
        <f t="shared" si="64"/>
        <v>М/46473/21491</v>
      </c>
      <c r="AC53" s="122" t="str">
        <f t="shared" si="64"/>
        <v>М/46497/21515</v>
      </c>
      <c r="AD53" s="122" t="str">
        <f t="shared" si="64"/>
        <v>М/46521/21539</v>
      </c>
      <c r="AE53" s="122" t="str">
        <f t="shared" si="64"/>
        <v>М/46545/21563</v>
      </c>
      <c r="AF53" s="122" t="str">
        <f t="shared" si="64"/>
        <v>М/46569/21587</v>
      </c>
      <c r="AG53" s="122" t="str">
        <f t="shared" si="64"/>
        <v>М/46593/21611</v>
      </c>
      <c r="AH53" s="122" t="str">
        <f t="shared" si="64"/>
        <v>М/46617/21635</v>
      </c>
      <c r="AI53" s="122" t="str">
        <f t="shared" si="64"/>
        <v>М/46641/21659</v>
      </c>
      <c r="AJ53" s="122" t="str">
        <f t="shared" si="64"/>
        <v>М/46665/21683</v>
      </c>
      <c r="AK53" s="122" t="str">
        <f t="shared" si="64"/>
        <v>М/46689/21707</v>
      </c>
      <c r="AL53" s="122" t="str">
        <f t="shared" si="64"/>
        <v>М/46713/21731</v>
      </c>
      <c r="AM53" s="122" t="str">
        <f t="shared" si="64"/>
        <v>М/46737/21755</v>
      </c>
      <c r="AN53" s="122" t="str">
        <f t="shared" si="64"/>
        <v>М/46761/21779</v>
      </c>
      <c r="AO53" s="122" t="str">
        <f t="shared" si="64"/>
        <v>М/46785/21803</v>
      </c>
      <c r="AP53" s="122" t="str">
        <f t="shared" si="64"/>
        <v>М/46780/21798</v>
      </c>
      <c r="AQ53" s="122" t="str">
        <f t="shared" si="64"/>
        <v>М/46804/21822</v>
      </c>
      <c r="AR53" s="159"/>
      <c r="AS53" s="19" t="s">
        <v>317</v>
      </c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</row>
    <row r="54" spans="1:63" s="3" customFormat="1" outlineLevel="1" x14ac:dyDescent="0.25">
      <c r="A54" s="17">
        <v>7</v>
      </c>
      <c r="B54" s="130" t="str">
        <f t="shared" si="54"/>
        <v/>
      </c>
      <c r="C54" s="47" t="str">
        <f t="shared" ref="C54:K54" si="65">IF(IF(ISNUMBER(SEARCH(C$30,MultiCat($M54:$AQ54))),C$30,"")=C37,"",IF(ISNUMBER(SEARCH(C$30,MultiCat($M54:$AQ54))),C$30,""))</f>
        <v/>
      </c>
      <c r="D54" s="47" t="str">
        <f t="shared" si="65"/>
        <v/>
      </c>
      <c r="E54" s="47" t="str">
        <f t="shared" si="65"/>
        <v/>
      </c>
      <c r="F54" s="47" t="str">
        <f t="shared" si="65"/>
        <v/>
      </c>
      <c r="G54" s="47" t="str">
        <f t="shared" si="65"/>
        <v/>
      </c>
      <c r="H54" s="47" t="str">
        <f t="shared" si="65"/>
        <v/>
      </c>
      <c r="I54" s="47" t="str">
        <f t="shared" si="65"/>
        <v/>
      </c>
      <c r="J54" s="47" t="str">
        <f t="shared" si="65"/>
        <v/>
      </c>
      <c r="K54" s="47" t="str">
        <f t="shared" si="65"/>
        <v/>
      </c>
      <c r="L54" s="151">
        <v>3</v>
      </c>
      <c r="M54" s="122" t="str">
        <f t="shared" ref="M54:AQ54" si="66">VLOOKUP(M$47,План,65,0)</f>
        <v>ПР/36691/16176</v>
      </c>
      <c r="N54" s="122" t="str">
        <f t="shared" si="66"/>
        <v>Р/36691/16176</v>
      </c>
      <c r="O54" s="122" t="str">
        <f t="shared" si="66"/>
        <v>Р/36691/16176</v>
      </c>
      <c r="P54" s="122" t="str">
        <f t="shared" si="66"/>
        <v>Р/36691/16176</v>
      </c>
      <c r="Q54" s="122" t="str">
        <f t="shared" si="66"/>
        <v>Р/36691/16176</v>
      </c>
      <c r="R54" s="122" t="str">
        <f t="shared" si="66"/>
        <v>Р/36691/16176</v>
      </c>
      <c r="S54" s="122" t="str">
        <f t="shared" si="66"/>
        <v>Р/36691/16176</v>
      </c>
      <c r="T54" s="122" t="str">
        <f t="shared" si="66"/>
        <v>Р/36691/16176</v>
      </c>
      <c r="U54" s="122" t="str">
        <f t="shared" si="66"/>
        <v>Р/36691/16176</v>
      </c>
      <c r="V54" s="122" t="str">
        <f t="shared" si="66"/>
        <v>Р/36691/16176</v>
      </c>
      <c r="W54" s="122" t="str">
        <f t="shared" si="66"/>
        <v>ПР/36691/16176</v>
      </c>
      <c r="X54" s="122" t="str">
        <f t="shared" si="66"/>
        <v>Р/36691/16176</v>
      </c>
      <c r="Y54" s="122" t="str">
        <f t="shared" si="66"/>
        <v>Р/36691/16176</v>
      </c>
      <c r="Z54" s="122" t="str">
        <f t="shared" si="66"/>
        <v>Р/36691/16176</v>
      </c>
      <c r="AA54" s="122" t="str">
        <f t="shared" si="66"/>
        <v>Р/36691/16176</v>
      </c>
      <c r="AB54" s="122" t="str">
        <f t="shared" si="66"/>
        <v>Р/36691/16176</v>
      </c>
      <c r="AC54" s="122" t="str">
        <f t="shared" si="66"/>
        <v>Р/36691/16176</v>
      </c>
      <c r="AD54" s="122" t="str">
        <f t="shared" si="66"/>
        <v>Р/36691/16176</v>
      </c>
      <c r="AE54" s="122" t="str">
        <f t="shared" si="66"/>
        <v>Р/36691/16176</v>
      </c>
      <c r="AF54" s="122" t="str">
        <f t="shared" si="66"/>
        <v>Р/36691/16176</v>
      </c>
      <c r="AG54" s="122" t="str">
        <f t="shared" si="66"/>
        <v>ПР/36691/16176</v>
      </c>
      <c r="AH54" s="122" t="str">
        <f t="shared" si="66"/>
        <v>Р/36691/16176</v>
      </c>
      <c r="AI54" s="122" t="str">
        <f t="shared" si="66"/>
        <v>Р/36691/16176</v>
      </c>
      <c r="AJ54" s="122" t="str">
        <f t="shared" si="66"/>
        <v>Р/36691/16176</v>
      </c>
      <c r="AK54" s="122" t="str">
        <f t="shared" si="66"/>
        <v>Р/36691/16176</v>
      </c>
      <c r="AL54" s="122" t="str">
        <f t="shared" si="66"/>
        <v>Р/36691/16176</v>
      </c>
      <c r="AM54" s="122" t="str">
        <f t="shared" si="66"/>
        <v>Р/36691/16176</v>
      </c>
      <c r="AN54" s="122" t="str">
        <f t="shared" si="66"/>
        <v>Р/36691/16176</v>
      </c>
      <c r="AO54" s="122" t="str">
        <f t="shared" si="66"/>
        <v>Р/36691/16176</v>
      </c>
      <c r="AP54" s="122" t="str">
        <f t="shared" si="66"/>
        <v>Р/36672/16157</v>
      </c>
      <c r="AQ54" s="122" t="str">
        <f t="shared" si="66"/>
        <v>ПР/36672/16157</v>
      </c>
      <c r="AR54" s="159"/>
      <c r="AS54" s="19" t="s">
        <v>317</v>
      </c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</row>
    <row r="55" spans="1:63" s="3" customFormat="1" outlineLevel="1" x14ac:dyDescent="0.25">
      <c r="A55" s="17">
        <v>8</v>
      </c>
      <c r="B55" s="130" t="str">
        <f t="shared" si="54"/>
        <v/>
      </c>
      <c r="C55" s="47" t="str">
        <f t="shared" ref="C55:K55" si="67">IF(IF(ISNUMBER(SEARCH(C$30,MultiCat($M55:$AQ55))),C$30,"")=C38,"",IF(ISNUMBER(SEARCH(C$30,MultiCat($M55:$AQ55))),C$30,""))</f>
        <v/>
      </c>
      <c r="D55" s="47" t="str">
        <f t="shared" si="67"/>
        <v/>
      </c>
      <c r="E55" s="47" t="str">
        <f t="shared" si="67"/>
        <v/>
      </c>
      <c r="F55" s="47" t="str">
        <f t="shared" si="67"/>
        <v/>
      </c>
      <c r="G55" s="47" t="str">
        <f t="shared" si="67"/>
        <v/>
      </c>
      <c r="H55" s="47" t="str">
        <f t="shared" si="67"/>
        <v/>
      </c>
      <c r="I55" s="47" t="str">
        <f t="shared" si="67"/>
        <v/>
      </c>
      <c r="J55" s="47" t="str">
        <f t="shared" si="67"/>
        <v/>
      </c>
      <c r="K55" s="47" t="str">
        <f t="shared" si="67"/>
        <v/>
      </c>
      <c r="L55" s="151">
        <v>3</v>
      </c>
      <c r="M55" s="122" t="str">
        <f t="shared" ref="M55:AQ55" si="68">VLOOKUP(M$47,План,66,0)</f>
        <v>Р/33980/58529</v>
      </c>
      <c r="N55" s="122" t="str">
        <f t="shared" si="68"/>
        <v>Р/33980/58529</v>
      </c>
      <c r="O55" s="122" t="str">
        <f t="shared" si="68"/>
        <v>Р/33980/58529</v>
      </c>
      <c r="P55" s="122" t="str">
        <f t="shared" si="68"/>
        <v>Р/33980/58529</v>
      </c>
      <c r="Q55" s="122" t="str">
        <f t="shared" si="68"/>
        <v>Р/33980/58529</v>
      </c>
      <c r="R55" s="122" t="str">
        <f t="shared" si="68"/>
        <v>Р/33980/58529</v>
      </c>
      <c r="S55" s="122" t="str">
        <f t="shared" si="68"/>
        <v>Р/33980/58529</v>
      </c>
      <c r="T55" s="122" t="str">
        <f t="shared" si="68"/>
        <v>Р/33980/58529</v>
      </c>
      <c r="U55" s="122" t="str">
        <f t="shared" si="68"/>
        <v>ПР/33980/58529</v>
      </c>
      <c r="V55" s="122" t="str">
        <f t="shared" si="68"/>
        <v>Р/33980/58529</v>
      </c>
      <c r="W55" s="122" t="str">
        <f t="shared" si="68"/>
        <v>Р/33980/58529</v>
      </c>
      <c r="X55" s="122" t="str">
        <f t="shared" si="68"/>
        <v>Р/33980/58529</v>
      </c>
      <c r="Y55" s="122" t="str">
        <f t="shared" si="68"/>
        <v>Р/33980/58529</v>
      </c>
      <c r="Z55" s="122" t="str">
        <f t="shared" si="68"/>
        <v>Р/33980/58529</v>
      </c>
      <c r="AA55" s="122" t="str">
        <f t="shared" si="68"/>
        <v>М/34004/58553</v>
      </c>
      <c r="AB55" s="122" t="str">
        <f t="shared" si="68"/>
        <v>М/34028/58577</v>
      </c>
      <c r="AC55" s="122" t="str">
        <f t="shared" si="68"/>
        <v>М/34052/58601</v>
      </c>
      <c r="AD55" s="122" t="str">
        <f t="shared" si="68"/>
        <v>М/34076/58625</v>
      </c>
      <c r="AE55" s="122" t="str">
        <f t="shared" si="68"/>
        <v>М/34100/58649</v>
      </c>
      <c r="AF55" s="122" t="str">
        <f t="shared" si="68"/>
        <v>М/34124/58673</v>
      </c>
      <c r="AG55" s="122" t="str">
        <f t="shared" si="68"/>
        <v>М/34148/58697</v>
      </c>
      <c r="AH55" s="122" t="str">
        <f t="shared" si="68"/>
        <v>М/34172/58721</v>
      </c>
      <c r="AI55" s="122" t="str">
        <f t="shared" si="68"/>
        <v>М/34196/58745</v>
      </c>
      <c r="AJ55" s="122" t="str">
        <f t="shared" si="68"/>
        <v>М/34220/58769</v>
      </c>
      <c r="AK55" s="122" t="str">
        <f t="shared" si="68"/>
        <v>М/34244/58793</v>
      </c>
      <c r="AL55" s="122" t="str">
        <f t="shared" si="68"/>
        <v>М/34268/58817</v>
      </c>
      <c r="AM55" s="122" t="str">
        <f t="shared" si="68"/>
        <v>М/34292/58841</v>
      </c>
      <c r="AN55" s="122" t="str">
        <f t="shared" si="68"/>
        <v>М/34316/58865</v>
      </c>
      <c r="AO55" s="122" t="str">
        <f t="shared" si="68"/>
        <v>М/34340/58889</v>
      </c>
      <c r="AP55" s="122" t="str">
        <f t="shared" si="68"/>
        <v>М/34349/58898</v>
      </c>
      <c r="AQ55" s="122" t="str">
        <f t="shared" si="68"/>
        <v>М/34373/58922</v>
      </c>
      <c r="AR55" s="159"/>
      <c r="AS55" s="19" t="s">
        <v>317</v>
      </c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</row>
    <row r="56" spans="1:63" s="3" customFormat="1" ht="30" outlineLevel="1" x14ac:dyDescent="0.25">
      <c r="A56" s="17">
        <v>9</v>
      </c>
      <c r="B56" s="130" t="str">
        <f t="shared" si="54"/>
        <v/>
      </c>
      <c r="C56" s="47" t="str">
        <f t="shared" ref="C56:K56" si="69">IF(IF(ISNUMBER(SEARCH(C$30,MultiCat($M56:$AQ56))),C$30,"")=C39,"",IF(ISNUMBER(SEARCH(C$30,MultiCat($M56:$AQ56))),C$30,""))</f>
        <v/>
      </c>
      <c r="D56" s="47" t="str">
        <f t="shared" si="69"/>
        <v/>
      </c>
      <c r="E56" s="47" t="str">
        <f t="shared" si="69"/>
        <v/>
      </c>
      <c r="F56" s="47" t="str">
        <f t="shared" si="69"/>
        <v/>
      </c>
      <c r="G56" s="47" t="str">
        <f t="shared" si="69"/>
        <v/>
      </c>
      <c r="H56" s="47" t="str">
        <f t="shared" si="69"/>
        <v/>
      </c>
      <c r="I56" s="47" t="str">
        <f t="shared" si="69"/>
        <v/>
      </c>
      <c r="J56" s="47" t="str">
        <f t="shared" si="69"/>
        <v/>
      </c>
      <c r="K56" s="47" t="str">
        <f t="shared" si="69"/>
        <v/>
      </c>
      <c r="L56" s="151">
        <v>3</v>
      </c>
      <c r="M56" s="122" t="str">
        <f t="shared" ref="M56:AQ56" si="70">VLOOKUP(M$47,План,59,0)</f>
        <v>ТО1/10462/10462</v>
      </c>
      <c r="N56" s="122" t="str">
        <f t="shared" si="70"/>
        <v>ТО1/10462/10462</v>
      </c>
      <c r="O56" s="122" t="str">
        <f t="shared" si="70"/>
        <v>М/10486/10486</v>
      </c>
      <c r="P56" s="122" t="str">
        <f t="shared" si="70"/>
        <v>М/10510/10510</v>
      </c>
      <c r="Q56" s="122" t="str">
        <f t="shared" si="70"/>
        <v>М/10534/10534</v>
      </c>
      <c r="R56" s="122" t="str">
        <f t="shared" si="70"/>
        <v>М/10558/10558</v>
      </c>
      <c r="S56" s="122" t="str">
        <f t="shared" si="70"/>
        <v>М/10582/10582</v>
      </c>
      <c r="T56" s="122" t="str">
        <f t="shared" si="70"/>
        <v>М/10606/10606</v>
      </c>
      <c r="U56" s="122" t="str">
        <f t="shared" si="70"/>
        <v>М/10630/10630</v>
      </c>
      <c r="V56" s="122" t="str">
        <f t="shared" si="70"/>
        <v>Р/10630/10630</v>
      </c>
      <c r="W56" s="122" t="str">
        <f t="shared" si="70"/>
        <v>ВП/10630/10630</v>
      </c>
      <c r="X56" s="122" t="str">
        <f t="shared" si="70"/>
        <v>ВП/10630/10630</v>
      </c>
      <c r="Y56" s="122" t="str">
        <f t="shared" si="70"/>
        <v>ВП/10630/10630</v>
      </c>
      <c r="Z56" s="122" t="str">
        <f t="shared" si="70"/>
        <v>ВП/10630/10630</v>
      </c>
      <c r="AA56" s="122" t="str">
        <f t="shared" si="70"/>
        <v>ВП/10630/10630</v>
      </c>
      <c r="AB56" s="122" t="str">
        <f t="shared" si="70"/>
        <v>ВП/10630/10630</v>
      </c>
      <c r="AC56" s="122" t="str">
        <f t="shared" si="70"/>
        <v>Р/10630/10630</v>
      </c>
      <c r="AD56" s="122" t="str">
        <f t="shared" si="70"/>
        <v>М/10654/10654</v>
      </c>
      <c r="AE56" s="122" t="str">
        <f t="shared" si="70"/>
        <v>М/10678/10678</v>
      </c>
      <c r="AF56" s="122" t="str">
        <f t="shared" si="70"/>
        <v>М/10702/10702</v>
      </c>
      <c r="AG56" s="122" t="str">
        <f t="shared" si="70"/>
        <v>М/10726/10726</v>
      </c>
      <c r="AH56" s="122" t="str">
        <f t="shared" si="70"/>
        <v>М/10750/10750</v>
      </c>
      <c r="AI56" s="122" t="str">
        <f t="shared" si="70"/>
        <v>М/10774/10774</v>
      </c>
      <c r="AJ56" s="122" t="str">
        <f t="shared" si="70"/>
        <v>М/10798/10798</v>
      </c>
      <c r="AK56" s="122" t="str">
        <f t="shared" si="70"/>
        <v>М/10822/10822</v>
      </c>
      <c r="AL56" s="122" t="str">
        <f t="shared" si="70"/>
        <v>М/10846/10846</v>
      </c>
      <c r="AM56" s="122" t="str">
        <f t="shared" si="70"/>
        <v>М/10870/10870</v>
      </c>
      <c r="AN56" s="122" t="str">
        <f t="shared" si="70"/>
        <v>М/10894/10894</v>
      </c>
      <c r="AO56" s="122" t="str">
        <f t="shared" si="70"/>
        <v>М/10918/10918</v>
      </c>
      <c r="AP56" s="122" t="str">
        <f t="shared" si="70"/>
        <v>М/10921/10921</v>
      </c>
      <c r="AQ56" s="122" t="str">
        <f t="shared" si="70"/>
        <v>М/10945/10945</v>
      </c>
      <c r="AR56" s="159"/>
      <c r="AS56" s="19" t="s">
        <v>317</v>
      </c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</row>
    <row r="57" spans="1:63" s="3" customFormat="1" outlineLevel="1" x14ac:dyDescent="0.25">
      <c r="A57" s="17">
        <v>10</v>
      </c>
      <c r="B57" s="130" t="str">
        <f t="shared" si="54"/>
        <v/>
      </c>
      <c r="C57" s="47" t="str">
        <f t="shared" ref="C57:K57" si="71">IF(IF(ISNUMBER(SEARCH(C$30,MultiCat($M57:$AQ57))),C$30,"")=C40,"",IF(ISNUMBER(SEARCH(C$30,MultiCat($M57:$AQ57))),C$30,""))</f>
        <v/>
      </c>
      <c r="D57" s="47" t="str">
        <f t="shared" si="71"/>
        <v/>
      </c>
      <c r="E57" s="47" t="str">
        <f t="shared" si="71"/>
        <v/>
      </c>
      <c r="F57" s="47" t="str">
        <f t="shared" si="71"/>
        <v/>
      </c>
      <c r="G57" s="47" t="str">
        <f t="shared" si="71"/>
        <v/>
      </c>
      <c r="H57" s="47" t="str">
        <f t="shared" si="71"/>
        <v/>
      </c>
      <c r="I57" s="47" t="str">
        <f t="shared" si="71"/>
        <v/>
      </c>
      <c r="J57" s="47" t="str">
        <f t="shared" si="71"/>
        <v/>
      </c>
      <c r="K57" s="47" t="str">
        <f t="shared" si="71"/>
        <v/>
      </c>
      <c r="L57" s="151">
        <v>3</v>
      </c>
      <c r="M57" s="122" t="str">
        <f t="shared" ref="M57:AQ57" si="72">VLOOKUP(M$47,План,60,0)</f>
        <v>М/11131/11131</v>
      </c>
      <c r="N57" s="122" t="str">
        <f t="shared" si="72"/>
        <v>М/11155/11155</v>
      </c>
      <c r="O57" s="122" t="str">
        <f t="shared" si="72"/>
        <v>М/11179/11179</v>
      </c>
      <c r="P57" s="122" t="str">
        <f t="shared" si="72"/>
        <v>М/11203/11203</v>
      </c>
      <c r="Q57" s="122" t="str">
        <f t="shared" si="72"/>
        <v>М/11227/11227</v>
      </c>
      <c r="R57" s="122" t="str">
        <f t="shared" si="72"/>
        <v>М/11251/11251</v>
      </c>
      <c r="S57" s="122" t="str">
        <f t="shared" si="72"/>
        <v>М/11275/11275</v>
      </c>
      <c r="T57" s="122" t="str">
        <f t="shared" si="72"/>
        <v>М/11299/11299</v>
      </c>
      <c r="U57" s="122" t="str">
        <f t="shared" si="72"/>
        <v>М/11323/11323</v>
      </c>
      <c r="V57" s="122" t="str">
        <f t="shared" si="72"/>
        <v>М/11347/11347</v>
      </c>
      <c r="W57" s="122" t="str">
        <f t="shared" si="72"/>
        <v>М/11371/11371</v>
      </c>
      <c r="X57" s="122" t="str">
        <f t="shared" si="72"/>
        <v>М/11395/11395</v>
      </c>
      <c r="Y57" s="122" t="str">
        <f t="shared" si="72"/>
        <v>М/11419/11419</v>
      </c>
      <c r="Z57" s="122" t="str">
        <f t="shared" si="72"/>
        <v>М/11443/11443</v>
      </c>
      <c r="AA57" s="122" t="str">
        <f t="shared" si="72"/>
        <v>М/11467/11467</v>
      </c>
      <c r="AB57" s="122" t="str">
        <f t="shared" si="72"/>
        <v>М/11491/11491</v>
      </c>
      <c r="AC57" s="122" t="str">
        <f t="shared" si="72"/>
        <v>М/11515/11515</v>
      </c>
      <c r="AD57" s="122" t="str">
        <f t="shared" si="72"/>
        <v>Р/11515/11515</v>
      </c>
      <c r="AE57" s="122" t="str">
        <f t="shared" si="72"/>
        <v>Р/11515/11515</v>
      </c>
      <c r="AF57" s="122" t="str">
        <f t="shared" si="72"/>
        <v>Р/11515/11515</v>
      </c>
      <c r="AG57" s="122" t="str">
        <f t="shared" si="72"/>
        <v>Р/11515/11515</v>
      </c>
      <c r="AH57" s="122" t="str">
        <f t="shared" si="72"/>
        <v>Р/11515/11515</v>
      </c>
      <c r="AI57" s="122" t="str">
        <f t="shared" si="72"/>
        <v>Р/11515/11515</v>
      </c>
      <c r="AJ57" s="122" t="str">
        <f t="shared" si="72"/>
        <v>Р/11515/11515</v>
      </c>
      <c r="AK57" s="122" t="str">
        <f t="shared" si="72"/>
        <v>Р/11515/11515</v>
      </c>
      <c r="AL57" s="122" t="str">
        <f t="shared" si="72"/>
        <v>Р/11515/11515</v>
      </c>
      <c r="AM57" s="122" t="str">
        <f t="shared" si="72"/>
        <v>ПР/11515/11515</v>
      </c>
      <c r="AN57" s="122" t="str">
        <f t="shared" si="72"/>
        <v>Р/11515/11515</v>
      </c>
      <c r="AO57" s="122" t="str">
        <f t="shared" si="72"/>
        <v>Р/11515/11515</v>
      </c>
      <c r="AP57" s="122" t="str">
        <f t="shared" si="72"/>
        <v>Р/11504/11504</v>
      </c>
      <c r="AQ57" s="122" t="str">
        <f t="shared" si="72"/>
        <v>Р/11504/11504</v>
      </c>
      <c r="AR57" s="159"/>
      <c r="AS57" s="19" t="s">
        <v>317</v>
      </c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</row>
    <row r="58" spans="1:63" s="3" customFormat="1" ht="30" outlineLevel="1" x14ac:dyDescent="0.25">
      <c r="A58" s="17">
        <v>11</v>
      </c>
      <c r="B58" s="130" t="str">
        <f t="shared" si="54"/>
        <v>ТО1</v>
      </c>
      <c r="C58" s="47" t="str">
        <f t="shared" ref="C58:K58" si="73">IF(IF(ISNUMBER(SEARCH(C$30,MultiCat($M58:$AQ58))),C$30,"")=C41,"",IF(ISNUMBER(SEARCH(C$30,MultiCat($M58:$AQ58))),C$30,""))</f>
        <v/>
      </c>
      <c r="D58" s="47" t="str">
        <f t="shared" si="73"/>
        <v>ТО1</v>
      </c>
      <c r="E58" s="47" t="str">
        <f t="shared" si="73"/>
        <v/>
      </c>
      <c r="F58" s="47" t="str">
        <f t="shared" si="73"/>
        <v/>
      </c>
      <c r="G58" s="47" t="str">
        <f t="shared" si="73"/>
        <v/>
      </c>
      <c r="H58" s="47" t="str">
        <f t="shared" si="73"/>
        <v/>
      </c>
      <c r="I58" s="47" t="str">
        <f t="shared" si="73"/>
        <v/>
      </c>
      <c r="J58" s="47" t="str">
        <f t="shared" si="73"/>
        <v/>
      </c>
      <c r="K58" s="47" t="str">
        <f t="shared" si="73"/>
        <v/>
      </c>
      <c r="L58" s="151">
        <v>3</v>
      </c>
      <c r="M58" s="122" t="str">
        <f t="shared" ref="M58:AQ58" si="74">VLOOKUP(M$47,План,61,0)</f>
        <v>Р/10562/10562</v>
      </c>
      <c r="N58" s="122" t="str">
        <f t="shared" si="74"/>
        <v>Р/10562/10562</v>
      </c>
      <c r="O58" s="122" t="str">
        <f t="shared" si="74"/>
        <v>Р/10562/10562</v>
      </c>
      <c r="P58" s="122" t="str">
        <f t="shared" si="74"/>
        <v>Р/10562/10562</v>
      </c>
      <c r="Q58" s="122" t="str">
        <f t="shared" si="74"/>
        <v>Р/10562/10562</v>
      </c>
      <c r="R58" s="122" t="str">
        <f t="shared" si="74"/>
        <v>ПР/10562/10562</v>
      </c>
      <c r="S58" s="122" t="str">
        <f t="shared" si="74"/>
        <v>Р/10562/10562</v>
      </c>
      <c r="T58" s="122" t="str">
        <f t="shared" si="74"/>
        <v>Р/10562/10562</v>
      </c>
      <c r="U58" s="122" t="str">
        <f t="shared" si="74"/>
        <v>Р/10562/10562</v>
      </c>
      <c r="V58" s="122" t="str">
        <f t="shared" si="74"/>
        <v>Р/10562/10562</v>
      </c>
      <c r="W58" s="122" t="str">
        <f t="shared" si="74"/>
        <v>М/10586/10586</v>
      </c>
      <c r="X58" s="122" t="str">
        <f t="shared" si="74"/>
        <v>Р/10586/10586</v>
      </c>
      <c r="Y58" s="122" t="str">
        <f t="shared" si="74"/>
        <v>Р/10586/10586</v>
      </c>
      <c r="Z58" s="122" t="str">
        <f t="shared" si="74"/>
        <v>Р/10586/10586</v>
      </c>
      <c r="AA58" s="122" t="str">
        <f t="shared" si="74"/>
        <v>Р/10586/10586</v>
      </c>
      <c r="AB58" s="122" t="str">
        <f t="shared" si="74"/>
        <v>М/10610/10610</v>
      </c>
      <c r="AC58" s="122" t="str">
        <f t="shared" si="74"/>
        <v>М/10634/10634</v>
      </c>
      <c r="AD58" s="122" t="str">
        <f t="shared" si="74"/>
        <v>М/10658/10658</v>
      </c>
      <c r="AE58" s="122" t="str">
        <f t="shared" si="74"/>
        <v>М/10682/10682</v>
      </c>
      <c r="AF58" s="122" t="str">
        <f t="shared" si="74"/>
        <v>М/10706/10706</v>
      </c>
      <c r="AG58" s="122" t="str">
        <f t="shared" si="74"/>
        <v>М/10730/10730</v>
      </c>
      <c r="AH58" s="122" t="str">
        <f t="shared" si="74"/>
        <v>М/10754/10754</v>
      </c>
      <c r="AI58" s="122" t="str">
        <f t="shared" si="74"/>
        <v>М/10778/10778</v>
      </c>
      <c r="AJ58" s="122" t="str">
        <f t="shared" si="74"/>
        <v>М/10802/10802</v>
      </c>
      <c r="AK58" s="122" t="str">
        <f t="shared" si="74"/>
        <v>М/10826/10826</v>
      </c>
      <c r="AL58" s="122" t="str">
        <f t="shared" si="74"/>
        <v>М/10850/10850</v>
      </c>
      <c r="AM58" s="122" t="str">
        <f t="shared" si="74"/>
        <v>ТО1/10850/10850</v>
      </c>
      <c r="AN58" s="122" t="str">
        <f t="shared" si="74"/>
        <v>ТО1/10850/10850</v>
      </c>
      <c r="AO58" s="122" t="str">
        <f t="shared" si="74"/>
        <v>ТО1/10850/10850</v>
      </c>
      <c r="AP58" s="122" t="str">
        <f t="shared" si="74"/>
        <v>ТО1/10617/10617</v>
      </c>
      <c r="AQ58" s="122" t="str">
        <f t="shared" si="74"/>
        <v>ТО1/10617/10617</v>
      </c>
      <c r="AR58" s="159"/>
      <c r="AS58" s="19" t="s">
        <v>317</v>
      </c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</row>
    <row r="59" spans="1:63" s="3" customFormat="1" outlineLevel="1" x14ac:dyDescent="0.25">
      <c r="A59" s="17">
        <v>12</v>
      </c>
      <c r="B59" s="130" t="str">
        <f t="shared" si="54"/>
        <v>ТО2</v>
      </c>
      <c r="C59" s="47" t="str">
        <f t="shared" ref="C59:K59" si="75">IF(IF(ISNUMBER(SEARCH(C$30,MultiCat($M59:$AQ59))),C$30,"")=C42,"",IF(ISNUMBER(SEARCH(C$30,MultiCat($M59:$AQ59))),C$30,""))</f>
        <v/>
      </c>
      <c r="D59" s="47" t="str">
        <f t="shared" si="75"/>
        <v/>
      </c>
      <c r="E59" s="47" t="str">
        <f t="shared" si="75"/>
        <v>ТО2</v>
      </c>
      <c r="F59" s="47" t="str">
        <f t="shared" si="75"/>
        <v/>
      </c>
      <c r="G59" s="47" t="str">
        <f t="shared" si="75"/>
        <v/>
      </c>
      <c r="H59" s="47" t="str">
        <f t="shared" si="75"/>
        <v/>
      </c>
      <c r="I59" s="47" t="str">
        <f t="shared" si="75"/>
        <v/>
      </c>
      <c r="J59" s="47" t="str">
        <f t="shared" si="75"/>
        <v/>
      </c>
      <c r="K59" s="47" t="str">
        <f t="shared" si="75"/>
        <v/>
      </c>
      <c r="L59" s="151">
        <v>3</v>
      </c>
      <c r="M59" s="122" t="str">
        <f t="shared" ref="M59:AQ59" si="76">VLOOKUP(M$47,План,67,0)</f>
        <v>М/5669/30669</v>
      </c>
      <c r="N59" s="122" t="str">
        <f t="shared" si="76"/>
        <v>М/5693/30693</v>
      </c>
      <c r="O59" s="122" t="str">
        <f t="shared" si="76"/>
        <v>М/5717/30717</v>
      </c>
      <c r="P59" s="122" t="str">
        <f t="shared" si="76"/>
        <v>М/5741/30741</v>
      </c>
      <c r="Q59" s="122" t="str">
        <f t="shared" si="76"/>
        <v>М/5765/30765</v>
      </c>
      <c r="R59" s="122" t="str">
        <f t="shared" si="76"/>
        <v>М/5789/30789</v>
      </c>
      <c r="S59" s="122" t="str">
        <f t="shared" si="76"/>
        <v>М/5813/30813</v>
      </c>
      <c r="T59" s="122" t="str">
        <f t="shared" si="76"/>
        <v>М/5837/30837</v>
      </c>
      <c r="U59" s="122" t="str">
        <f t="shared" si="76"/>
        <v>М/5861/30861</v>
      </c>
      <c r="V59" s="122" t="str">
        <f t="shared" si="76"/>
        <v>М/5885/30885</v>
      </c>
      <c r="W59" s="122" t="str">
        <f t="shared" si="76"/>
        <v>М/5909/30909</v>
      </c>
      <c r="X59" s="122" t="str">
        <f t="shared" si="76"/>
        <v>М/5933/30933</v>
      </c>
      <c r="Y59" s="122" t="str">
        <f t="shared" si="76"/>
        <v>М/5957/30957</v>
      </c>
      <c r="Z59" s="122" t="str">
        <f t="shared" si="76"/>
        <v>М/5981/30981</v>
      </c>
      <c r="AA59" s="122" t="str">
        <f t="shared" si="76"/>
        <v>ТО2/5981/30981</v>
      </c>
      <c r="AB59" s="122" t="str">
        <f t="shared" si="76"/>
        <v>ТО2/5981/30981</v>
      </c>
      <c r="AC59" s="122" t="str">
        <f t="shared" si="76"/>
        <v>ТО2/5981/30981</v>
      </c>
      <c r="AD59" s="122" t="str">
        <f t="shared" si="76"/>
        <v>ТО2/5981/30981</v>
      </c>
      <c r="AE59" s="122" t="str">
        <f t="shared" si="76"/>
        <v>ТО2/5981/30981</v>
      </c>
      <c r="AF59" s="122" t="str">
        <f t="shared" si="76"/>
        <v>ТО2/5981/30981</v>
      </c>
      <c r="AG59" s="122" t="str">
        <f t="shared" si="76"/>
        <v>ТО2/5981/30981</v>
      </c>
      <c r="AH59" s="122" t="str">
        <f t="shared" si="76"/>
        <v>ТО2/5981/30981</v>
      </c>
      <c r="AI59" s="122" t="str">
        <f t="shared" si="76"/>
        <v>ТО2/5981/30981</v>
      </c>
      <c r="AJ59" s="122" t="str">
        <f t="shared" si="76"/>
        <v>М/6005/31005</v>
      </c>
      <c r="AK59" s="122" t="str">
        <f t="shared" si="76"/>
        <v>М/6029/31029</v>
      </c>
      <c r="AL59" s="122" t="str">
        <f t="shared" si="76"/>
        <v>М/6053/31053</v>
      </c>
      <c r="AM59" s="122" t="str">
        <f t="shared" si="76"/>
        <v>М/6077/31077</v>
      </c>
      <c r="AN59" s="122" t="str">
        <f t="shared" si="76"/>
        <v>М/6101/31101</v>
      </c>
      <c r="AO59" s="122" t="str">
        <f t="shared" si="76"/>
        <v>М/6125/31125</v>
      </c>
      <c r="AP59" s="122" t="str">
        <f t="shared" si="76"/>
        <v>М/6145/31145</v>
      </c>
      <c r="AQ59" s="122" t="str">
        <f t="shared" si="76"/>
        <v>М/6169/31169</v>
      </c>
      <c r="AR59" s="159"/>
      <c r="AS59" s="19" t="s">
        <v>317</v>
      </c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</row>
    <row r="60" spans="1:63" s="3" customFormat="1" outlineLevel="1" x14ac:dyDescent="0.25">
      <c r="A60" s="17">
        <v>13</v>
      </c>
      <c r="B60" s="130" t="str">
        <f t="shared" si="54"/>
        <v/>
      </c>
      <c r="C60" s="47" t="str">
        <f t="shared" ref="C60:K60" si="77">IF(IF(ISNUMBER(SEARCH(C$30,MultiCat($M60:$AQ60))),C$30,"")=C43,"",IF(ISNUMBER(SEARCH(C$30,MultiCat($M60:$AQ60))),C$30,""))</f>
        <v/>
      </c>
      <c r="D60" s="47" t="str">
        <f t="shared" si="77"/>
        <v/>
      </c>
      <c r="E60" s="47" t="str">
        <f t="shared" si="77"/>
        <v/>
      </c>
      <c r="F60" s="47" t="str">
        <f t="shared" si="77"/>
        <v/>
      </c>
      <c r="G60" s="47" t="str">
        <f t="shared" si="77"/>
        <v/>
      </c>
      <c r="H60" s="47" t="str">
        <f t="shared" si="77"/>
        <v/>
      </c>
      <c r="I60" s="47" t="str">
        <f t="shared" si="77"/>
        <v/>
      </c>
      <c r="J60" s="47" t="str">
        <f t="shared" si="77"/>
        <v/>
      </c>
      <c r="K60" s="47" t="str">
        <f t="shared" si="77"/>
        <v/>
      </c>
      <c r="L60" s="151">
        <v>3</v>
      </c>
      <c r="M60" s="122" t="str">
        <f t="shared" ref="M60:AQ60" si="78">VLOOKUP(M$47,План,68,0)</f>
        <v>М/6135/26650</v>
      </c>
      <c r="N60" s="122" t="str">
        <f t="shared" si="78"/>
        <v>М/6159/26674</v>
      </c>
      <c r="O60" s="122" t="str">
        <f t="shared" si="78"/>
        <v>М/6183/26698</v>
      </c>
      <c r="P60" s="122" t="str">
        <f t="shared" si="78"/>
        <v>М/6207/26722</v>
      </c>
      <c r="Q60" s="122" t="str">
        <f t="shared" si="78"/>
        <v>М/6231/26746</v>
      </c>
      <c r="R60" s="122" t="str">
        <f t="shared" si="78"/>
        <v>М/6255/26770</v>
      </c>
      <c r="S60" s="122" t="str">
        <f t="shared" si="78"/>
        <v>М/6279/26794</v>
      </c>
      <c r="T60" s="122" t="str">
        <f t="shared" si="78"/>
        <v>М/6303/26818</v>
      </c>
      <c r="U60" s="122" t="str">
        <f t="shared" si="78"/>
        <v>М/6327/26842</v>
      </c>
      <c r="V60" s="122" t="str">
        <f t="shared" si="78"/>
        <v>М/6351/26866</v>
      </c>
      <c r="W60" s="122" t="str">
        <f t="shared" si="78"/>
        <v>М/6375/26890</v>
      </c>
      <c r="X60" s="122" t="str">
        <f t="shared" si="78"/>
        <v>М/6399/26914</v>
      </c>
      <c r="Y60" s="122" t="str">
        <f t="shared" si="78"/>
        <v>М/6423/26938</v>
      </c>
      <c r="Z60" s="122" t="str">
        <f t="shared" si="78"/>
        <v>М/6447/26962</v>
      </c>
      <c r="AA60" s="122" t="str">
        <f t="shared" si="78"/>
        <v>М/6471/26986</v>
      </c>
      <c r="AB60" s="122" t="str">
        <f t="shared" si="78"/>
        <v>М/6495/27010</v>
      </c>
      <c r="AC60" s="122" t="str">
        <f t="shared" si="78"/>
        <v>М/6519/27034</v>
      </c>
      <c r="AD60" s="122" t="str">
        <f t="shared" si="78"/>
        <v>М/6543/27058</v>
      </c>
      <c r="AE60" s="122" t="str">
        <f t="shared" si="78"/>
        <v>М/6567/27082</v>
      </c>
      <c r="AF60" s="122" t="str">
        <f t="shared" si="78"/>
        <v>М/6591/27106</v>
      </c>
      <c r="AG60" s="122" t="str">
        <f t="shared" si="78"/>
        <v>М/6615/27130</v>
      </c>
      <c r="AH60" s="122" t="str">
        <f t="shared" si="78"/>
        <v>М/6639/27154</v>
      </c>
      <c r="AI60" s="122" t="str">
        <f t="shared" si="78"/>
        <v>М/6663/27178</v>
      </c>
      <c r="AJ60" s="122" t="str">
        <f t="shared" si="78"/>
        <v>М/6687/27202</v>
      </c>
      <c r="AK60" s="122" t="str">
        <f t="shared" si="78"/>
        <v>М/6711/27226</v>
      </c>
      <c r="AL60" s="122" t="str">
        <f t="shared" si="78"/>
        <v>М/6735/27250</v>
      </c>
      <c r="AM60" s="122" t="str">
        <f t="shared" si="78"/>
        <v>М/6759/27274</v>
      </c>
      <c r="AN60" s="122" t="str">
        <f t="shared" si="78"/>
        <v>М/6783/27298</v>
      </c>
      <c r="AO60" s="122" t="str">
        <f t="shared" si="78"/>
        <v>М/6807/27322</v>
      </c>
      <c r="AP60" s="122" t="str">
        <f t="shared" si="78"/>
        <v>М/6810/27325</v>
      </c>
      <c r="AQ60" s="122" t="str">
        <f t="shared" si="78"/>
        <v>М/6834/27349</v>
      </c>
      <c r="AR60" s="159"/>
      <c r="AS60" s="19" t="s">
        <v>317</v>
      </c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</row>
    <row r="61" spans="1:63" s="3" customFormat="1" outlineLevel="1" x14ac:dyDescent="0.25">
      <c r="A61" s="17">
        <v>14</v>
      </c>
      <c r="B61" s="130" t="str">
        <f t="shared" si="54"/>
        <v/>
      </c>
      <c r="C61" s="47" t="str">
        <f t="shared" ref="C61:K61" si="79">IF(IF(ISNUMBER(SEARCH(C$30,MultiCat($M61:$AQ61))),C$30,"")=C44,"",IF(ISNUMBER(SEARCH(C$30,MultiCat($M61:$AQ61))),C$30,""))</f>
        <v/>
      </c>
      <c r="D61" s="47" t="str">
        <f t="shared" si="79"/>
        <v/>
      </c>
      <c r="E61" s="47" t="str">
        <f t="shared" si="79"/>
        <v/>
      </c>
      <c r="F61" s="47" t="str">
        <f t="shared" si="79"/>
        <v/>
      </c>
      <c r="G61" s="47" t="str">
        <f t="shared" si="79"/>
        <v/>
      </c>
      <c r="H61" s="47" t="str">
        <f t="shared" si="79"/>
        <v/>
      </c>
      <c r="I61" s="47" t="str">
        <f t="shared" si="79"/>
        <v/>
      </c>
      <c r="J61" s="47" t="str">
        <f t="shared" si="79"/>
        <v/>
      </c>
      <c r="K61" s="47" t="str">
        <f t="shared" si="79"/>
        <v/>
      </c>
      <c r="L61" s="151">
        <v>3</v>
      </c>
      <c r="M61" s="122" t="str">
        <f t="shared" ref="M61:AQ61" si="80">VLOOKUP(M$47,План,69,0)</f>
        <v>Р/10177/10177</v>
      </c>
      <c r="N61" s="122" t="str">
        <f t="shared" si="80"/>
        <v>Р/10177/10177</v>
      </c>
      <c r="O61" s="122" t="str">
        <f t="shared" si="80"/>
        <v>Р/10177/10177</v>
      </c>
      <c r="P61" s="122" t="str">
        <f t="shared" si="80"/>
        <v>Р/10177/10177</v>
      </c>
      <c r="Q61" s="122" t="str">
        <f t="shared" si="80"/>
        <v>Р/10177/10177</v>
      </c>
      <c r="R61" s="122" t="str">
        <f t="shared" si="80"/>
        <v>ПР/10177/10177</v>
      </c>
      <c r="S61" s="122" t="str">
        <f t="shared" si="80"/>
        <v>Р/10177/10177</v>
      </c>
      <c r="T61" s="122" t="str">
        <f t="shared" si="80"/>
        <v>Р/10177/10177</v>
      </c>
      <c r="U61" s="122" t="str">
        <f t="shared" si="80"/>
        <v>Р/10177/10177</v>
      </c>
      <c r="V61" s="122" t="str">
        <f t="shared" si="80"/>
        <v>Р/10177/10177</v>
      </c>
      <c r="W61" s="122" t="str">
        <f t="shared" si="80"/>
        <v>Р/10177/10177</v>
      </c>
      <c r="X61" s="122" t="str">
        <f t="shared" si="80"/>
        <v>Р/10177/10177</v>
      </c>
      <c r="Y61" s="122" t="str">
        <f t="shared" si="80"/>
        <v>Р/10177/10177</v>
      </c>
      <c r="Z61" s="122" t="str">
        <f t="shared" si="80"/>
        <v>Р/10177/10177</v>
      </c>
      <c r="AA61" s="122" t="str">
        <f t="shared" si="80"/>
        <v>Р/10177/10177</v>
      </c>
      <c r="AB61" s="122" t="str">
        <f t="shared" si="80"/>
        <v>ПР/10177/10177</v>
      </c>
      <c r="AC61" s="122" t="str">
        <f t="shared" si="80"/>
        <v>Р/10177/10177</v>
      </c>
      <c r="AD61" s="122" t="str">
        <f t="shared" si="80"/>
        <v>Р/10177/10177</v>
      </c>
      <c r="AE61" s="122" t="str">
        <f t="shared" si="80"/>
        <v>Р/10177/10177</v>
      </c>
      <c r="AF61" s="122" t="str">
        <f t="shared" si="80"/>
        <v>Р/10177/10177</v>
      </c>
      <c r="AG61" s="122" t="str">
        <f t="shared" si="80"/>
        <v>Р/10177/10177</v>
      </c>
      <c r="AH61" s="122" t="str">
        <f t="shared" si="80"/>
        <v>Р/10177/10177</v>
      </c>
      <c r="AI61" s="122" t="str">
        <f t="shared" si="80"/>
        <v>Р/10177/10177</v>
      </c>
      <c r="AJ61" s="122" t="str">
        <f t="shared" si="80"/>
        <v>Р/10177/10177</v>
      </c>
      <c r="AK61" s="122" t="str">
        <f t="shared" si="80"/>
        <v>Р/10177/10177</v>
      </c>
      <c r="AL61" s="122" t="str">
        <f t="shared" si="80"/>
        <v>ПР/10177/10177</v>
      </c>
      <c r="AM61" s="122" t="str">
        <f t="shared" si="80"/>
        <v>Р/10177/10177</v>
      </c>
      <c r="AN61" s="122" t="str">
        <f t="shared" si="80"/>
        <v>Р/10177/10177</v>
      </c>
      <c r="AO61" s="122" t="str">
        <f t="shared" si="80"/>
        <v>Р/10177/10177</v>
      </c>
      <c r="AP61" s="122" t="str">
        <f t="shared" si="80"/>
        <v>Р/10162/10162</v>
      </c>
      <c r="AQ61" s="122" t="str">
        <f t="shared" si="80"/>
        <v>Р/10162/10162</v>
      </c>
      <c r="AR61" s="159"/>
      <c r="AS61" s="19" t="s">
        <v>317</v>
      </c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</row>
    <row r="62" spans="1:63" x14ac:dyDescent="0.25">
      <c r="A62" s="136">
        <f>M47</f>
        <v>44986</v>
      </c>
      <c r="B62" s="131"/>
      <c r="C62" s="132"/>
      <c r="D62" s="132">
        <f t="shared" ref="D62:K62" si="81">SUM(D48:D61)</f>
        <v>0</v>
      </c>
      <c r="E62" s="132">
        <f t="shared" si="81"/>
        <v>0</v>
      </c>
      <c r="F62" s="132"/>
      <c r="G62" s="132"/>
      <c r="H62" s="132">
        <f t="shared" si="81"/>
        <v>0</v>
      </c>
      <c r="I62" s="132">
        <f t="shared" si="81"/>
        <v>0</v>
      </c>
      <c r="J62" s="132">
        <f t="shared" si="81"/>
        <v>0</v>
      </c>
      <c r="K62" s="132">
        <f t="shared" si="81"/>
        <v>0</v>
      </c>
      <c r="L62" s="146">
        <v>3</v>
      </c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S62" s="163" t="s">
        <v>317</v>
      </c>
    </row>
    <row r="63" spans="1:63" s="102" customFormat="1" ht="18.75" outlineLevel="1" x14ac:dyDescent="0.25">
      <c r="A63" s="121"/>
      <c r="B63" s="129"/>
      <c r="C63" s="129"/>
      <c r="D63" s="129"/>
      <c r="E63" s="129"/>
      <c r="F63" s="129"/>
      <c r="G63" s="129"/>
      <c r="H63" s="129"/>
      <c r="I63" s="129"/>
      <c r="J63" s="129"/>
      <c r="K63" s="129"/>
      <c r="L63" s="148" t="s">
        <v>294</v>
      </c>
      <c r="M63" s="378">
        <f>M64</f>
        <v>45017</v>
      </c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  <c r="AD63" s="378"/>
      <c r="AE63" s="378"/>
      <c r="AF63" s="378"/>
      <c r="AG63" s="378"/>
      <c r="AH63" s="378"/>
      <c r="AI63" s="378"/>
      <c r="AJ63" s="378"/>
      <c r="AK63" s="378"/>
      <c r="AL63" s="378"/>
      <c r="AM63" s="378"/>
      <c r="AN63" s="378"/>
      <c r="AO63" s="378"/>
      <c r="AP63" s="378"/>
      <c r="AQ63" s="378"/>
      <c r="AR63" s="158"/>
      <c r="AS63" s="19" t="s">
        <v>317</v>
      </c>
    </row>
    <row r="64" spans="1:63" s="124" customFormat="1" outlineLevel="1" x14ac:dyDescent="0.25">
      <c r="A64" s="134" t="s">
        <v>295</v>
      </c>
      <c r="B64" s="161">
        <f>M64</f>
        <v>45017</v>
      </c>
      <c r="C64" s="135" t="s">
        <v>321</v>
      </c>
      <c r="D64" s="135" t="s">
        <v>270</v>
      </c>
      <c r="E64" s="135" t="s">
        <v>271</v>
      </c>
      <c r="F64" s="135" t="s">
        <v>251</v>
      </c>
      <c r="G64" s="135" t="s">
        <v>252</v>
      </c>
      <c r="H64" s="135" t="s">
        <v>41</v>
      </c>
      <c r="I64" s="135" t="s">
        <v>268</v>
      </c>
      <c r="J64" s="135" t="s">
        <v>269</v>
      </c>
      <c r="K64" s="135" t="s">
        <v>232</v>
      </c>
      <c r="L64" s="149">
        <v>4</v>
      </c>
      <c r="M64" s="152">
        <f>DATE($A$10,$L64,M$10)</f>
        <v>45017</v>
      </c>
      <c r="N64" s="152">
        <f t="shared" ref="N64:AQ64" si="82">DATE($A$10,$L64,N$10)</f>
        <v>45018</v>
      </c>
      <c r="O64" s="152">
        <f t="shared" si="82"/>
        <v>45019</v>
      </c>
      <c r="P64" s="152">
        <f t="shared" si="82"/>
        <v>45020</v>
      </c>
      <c r="Q64" s="152">
        <f t="shared" si="82"/>
        <v>45021</v>
      </c>
      <c r="R64" s="152">
        <f t="shared" si="82"/>
        <v>45022</v>
      </c>
      <c r="S64" s="152">
        <f t="shared" si="82"/>
        <v>45023</v>
      </c>
      <c r="T64" s="152">
        <f t="shared" si="82"/>
        <v>45024</v>
      </c>
      <c r="U64" s="152">
        <f t="shared" si="82"/>
        <v>45025</v>
      </c>
      <c r="V64" s="152">
        <f t="shared" si="82"/>
        <v>45026</v>
      </c>
      <c r="W64" s="152">
        <f t="shared" si="82"/>
        <v>45027</v>
      </c>
      <c r="X64" s="152">
        <f t="shared" si="82"/>
        <v>45028</v>
      </c>
      <c r="Y64" s="152">
        <f t="shared" si="82"/>
        <v>45029</v>
      </c>
      <c r="Z64" s="152">
        <f t="shared" si="82"/>
        <v>45030</v>
      </c>
      <c r="AA64" s="152">
        <f t="shared" si="82"/>
        <v>45031</v>
      </c>
      <c r="AB64" s="152">
        <f t="shared" si="82"/>
        <v>45032</v>
      </c>
      <c r="AC64" s="152">
        <f t="shared" si="82"/>
        <v>45033</v>
      </c>
      <c r="AD64" s="152">
        <f t="shared" si="82"/>
        <v>45034</v>
      </c>
      <c r="AE64" s="152">
        <f t="shared" si="82"/>
        <v>45035</v>
      </c>
      <c r="AF64" s="152">
        <f t="shared" si="82"/>
        <v>45036</v>
      </c>
      <c r="AG64" s="152">
        <f t="shared" si="82"/>
        <v>45037</v>
      </c>
      <c r="AH64" s="152">
        <f t="shared" si="82"/>
        <v>45038</v>
      </c>
      <c r="AI64" s="152">
        <f t="shared" si="82"/>
        <v>45039</v>
      </c>
      <c r="AJ64" s="152">
        <f t="shared" si="82"/>
        <v>45040</v>
      </c>
      <c r="AK64" s="152">
        <f t="shared" si="82"/>
        <v>45041</v>
      </c>
      <c r="AL64" s="152">
        <f t="shared" si="82"/>
        <v>45042</v>
      </c>
      <c r="AM64" s="152">
        <f t="shared" si="82"/>
        <v>45043</v>
      </c>
      <c r="AN64" s="152">
        <f t="shared" si="82"/>
        <v>45044</v>
      </c>
      <c r="AO64" s="152">
        <f t="shared" si="82"/>
        <v>45045</v>
      </c>
      <c r="AP64" s="152">
        <f t="shared" si="82"/>
        <v>45046</v>
      </c>
      <c r="AQ64" s="152">
        <f t="shared" si="82"/>
        <v>45047</v>
      </c>
      <c r="AR64" s="158"/>
      <c r="AS64" s="19" t="s">
        <v>317</v>
      </c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s="3" customFormat="1" ht="30" outlineLevel="1" x14ac:dyDescent="0.25">
      <c r="A65" s="17">
        <v>1</v>
      </c>
      <c r="B65" s="130" t="str">
        <f>MultiCat(C65:K65)</f>
        <v>ПМ</v>
      </c>
      <c r="C65" s="47" t="str">
        <f t="shared" ref="C65:K65" si="83">IF(IF(ISNUMBER(SEARCH(C$30,MultiCat($M65:$AQ65))),C$30,"")=C48,"",IF(ISNUMBER(SEARCH(C$30,MultiCat($M65:$AQ65))),C$30,""))</f>
        <v>ПМ</v>
      </c>
      <c r="D65" s="47" t="str">
        <f t="shared" si="83"/>
        <v/>
      </c>
      <c r="E65" s="47" t="str">
        <f t="shared" si="83"/>
        <v/>
      </c>
      <c r="F65" s="47" t="str">
        <f t="shared" si="83"/>
        <v/>
      </c>
      <c r="G65" s="47" t="str">
        <f t="shared" si="83"/>
        <v/>
      </c>
      <c r="H65" s="47" t="str">
        <f t="shared" si="83"/>
        <v/>
      </c>
      <c r="I65" s="47" t="str">
        <f t="shared" si="83"/>
        <v/>
      </c>
      <c r="J65" s="47" t="str">
        <f t="shared" si="83"/>
        <v/>
      </c>
      <c r="K65" s="47" t="str">
        <f t="shared" si="83"/>
        <v/>
      </c>
      <c r="L65" s="151">
        <f>L64</f>
        <v>4</v>
      </c>
      <c r="M65" s="122" t="str">
        <f t="shared" ref="M65:AQ65" si="84">VLOOKUP(M$64,План,55,0)</f>
        <v>М/61503/17781</v>
      </c>
      <c r="N65" s="122" t="str">
        <f t="shared" si="84"/>
        <v>М/61527/17805</v>
      </c>
      <c r="O65" s="122" t="str">
        <f t="shared" si="84"/>
        <v>М/61551/17829</v>
      </c>
      <c r="P65" s="122" t="str">
        <f t="shared" si="84"/>
        <v>М/61575/17853</v>
      </c>
      <c r="Q65" s="122" t="str">
        <f t="shared" si="84"/>
        <v>М/61599/17877</v>
      </c>
      <c r="R65" s="122" t="str">
        <f t="shared" si="84"/>
        <v>М/61623/17901</v>
      </c>
      <c r="S65" s="122" t="str">
        <f t="shared" si="84"/>
        <v>М/61647/17925</v>
      </c>
      <c r="T65" s="122" t="str">
        <f t="shared" si="84"/>
        <v>М/61671/17949</v>
      </c>
      <c r="U65" s="122" t="str">
        <f t="shared" si="84"/>
        <v>М/61671/17949</v>
      </c>
      <c r="V65" s="122" t="str">
        <f t="shared" si="84"/>
        <v>М/61695/17973</v>
      </c>
      <c r="W65" s="122" t="str">
        <f t="shared" si="84"/>
        <v>М/61719/17997</v>
      </c>
      <c r="X65" s="122" t="str">
        <f t="shared" si="84"/>
        <v>М/61743/18021</v>
      </c>
      <c r="Y65" s="122" t="str">
        <f t="shared" si="84"/>
        <v>М/61767/18045</v>
      </c>
      <c r="Z65" s="122" t="str">
        <f t="shared" si="84"/>
        <v>М/61791/18069</v>
      </c>
      <c r="AA65" s="122" t="str">
        <f t="shared" si="84"/>
        <v>М/61815/18093</v>
      </c>
      <c r="AB65" s="122" t="str">
        <f t="shared" si="84"/>
        <v>М/61839/18117</v>
      </c>
      <c r="AC65" s="122" t="str">
        <f t="shared" si="84"/>
        <v>М/61863/18141</v>
      </c>
      <c r="AD65" s="122" t="str">
        <f t="shared" si="84"/>
        <v>М/61887/18165</v>
      </c>
      <c r="AE65" s="122" t="str">
        <f t="shared" si="84"/>
        <v>М/61911/18189</v>
      </c>
      <c r="AF65" s="122" t="str">
        <f t="shared" si="84"/>
        <v>М/61935/18213</v>
      </c>
      <c r="AG65" s="122" t="str">
        <f t="shared" si="84"/>
        <v>М/61959/18237</v>
      </c>
      <c r="AH65" s="122" t="str">
        <f t="shared" si="84"/>
        <v>М/61983/18261</v>
      </c>
      <c r="AI65" s="122" t="str">
        <f t="shared" si="84"/>
        <v>М/62007/18285</v>
      </c>
      <c r="AJ65" s="122" t="str">
        <f t="shared" si="84"/>
        <v>ПМ/62007/18285</v>
      </c>
      <c r="AK65" s="122" t="str">
        <f t="shared" si="84"/>
        <v>М/62031/18309</v>
      </c>
      <c r="AL65" s="122" t="str">
        <f t="shared" si="84"/>
        <v>М/62055/18333</v>
      </c>
      <c r="AM65" s="122" t="str">
        <f t="shared" si="84"/>
        <v>М/62079/18357</v>
      </c>
      <c r="AN65" s="122" t="str">
        <f t="shared" si="84"/>
        <v>М/62103/18381</v>
      </c>
      <c r="AO65" s="122" t="str">
        <f t="shared" si="84"/>
        <v>М/62127/18405</v>
      </c>
      <c r="AP65" s="122" t="str">
        <f t="shared" si="84"/>
        <v>М/62151/18429</v>
      </c>
      <c r="AQ65" s="122" t="str">
        <f t="shared" si="84"/>
        <v>М/62175/18453</v>
      </c>
      <c r="AR65" s="159"/>
      <c r="AS65" s="19" t="s">
        <v>317</v>
      </c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</row>
    <row r="66" spans="1:63" s="3" customFormat="1" outlineLevel="1" x14ac:dyDescent="0.25">
      <c r="A66" s="17">
        <v>2</v>
      </c>
      <c r="B66" s="130" t="str">
        <f t="shared" ref="B66:B78" si="85">MultiCat(C66:K66)</f>
        <v/>
      </c>
      <c r="C66" s="47" t="str">
        <f t="shared" ref="C66:K66" si="86">IF(IF(ISNUMBER(SEARCH(C$30,MultiCat($M66:$AQ66))),C$30,"")=C49,"",IF(ISNUMBER(SEARCH(C$30,MultiCat($M66:$AQ66))),C$30,""))</f>
        <v/>
      </c>
      <c r="D66" s="47" t="str">
        <f t="shared" si="86"/>
        <v/>
      </c>
      <c r="E66" s="47" t="str">
        <f t="shared" si="86"/>
        <v/>
      </c>
      <c r="F66" s="47" t="str">
        <f t="shared" si="86"/>
        <v/>
      </c>
      <c r="G66" s="47" t="str">
        <f t="shared" si="86"/>
        <v/>
      </c>
      <c r="H66" s="47" t="str">
        <f t="shared" si="86"/>
        <v/>
      </c>
      <c r="I66" s="47" t="str">
        <f t="shared" si="86"/>
        <v/>
      </c>
      <c r="J66" s="47" t="str">
        <f t="shared" si="86"/>
        <v/>
      </c>
      <c r="K66" s="47" t="str">
        <f t="shared" si="86"/>
        <v/>
      </c>
      <c r="L66" s="151">
        <f t="shared" ref="L66:L79" si="87">L65</f>
        <v>4</v>
      </c>
      <c r="M66" s="122" t="str">
        <f t="shared" ref="M66:AQ66" si="88">VLOOKUP(M$64,План,56,0)</f>
        <v>М/66516/51594</v>
      </c>
      <c r="N66" s="122" t="str">
        <f t="shared" si="88"/>
        <v>М/66540/51618</v>
      </c>
      <c r="O66" s="122" t="str">
        <f t="shared" si="88"/>
        <v>М/66564/51642</v>
      </c>
      <c r="P66" s="122" t="str">
        <f t="shared" si="88"/>
        <v>М/66588/51666</v>
      </c>
      <c r="Q66" s="122" t="str">
        <f t="shared" si="88"/>
        <v>М/66612/51690</v>
      </c>
      <c r="R66" s="122" t="str">
        <f t="shared" si="88"/>
        <v>М/66636/51714</v>
      </c>
      <c r="S66" s="122" t="str">
        <f t="shared" si="88"/>
        <v>М/66660/51738</v>
      </c>
      <c r="T66" s="122" t="str">
        <f t="shared" si="88"/>
        <v>М/66684/51762</v>
      </c>
      <c r="U66" s="122" t="str">
        <f t="shared" si="88"/>
        <v>М/66684/51762</v>
      </c>
      <c r="V66" s="122" t="str">
        <f t="shared" si="88"/>
        <v>М/66708/51786</v>
      </c>
      <c r="W66" s="122" t="str">
        <f t="shared" si="88"/>
        <v>М/66732/51810</v>
      </c>
      <c r="X66" s="122" t="str">
        <f t="shared" si="88"/>
        <v>М/66756/51834</v>
      </c>
      <c r="Y66" s="122" t="str">
        <f t="shared" si="88"/>
        <v>М/66780/51858</v>
      </c>
      <c r="Z66" s="122" t="str">
        <f t="shared" si="88"/>
        <v>М/66804/51882</v>
      </c>
      <c r="AA66" s="122" t="str">
        <f t="shared" si="88"/>
        <v>М/66828/51906</v>
      </c>
      <c r="AB66" s="122" t="str">
        <f t="shared" si="88"/>
        <v>М/66852/51930</v>
      </c>
      <c r="AC66" s="122" t="str">
        <f t="shared" si="88"/>
        <v>М/66876/51954</v>
      </c>
      <c r="AD66" s="122" t="str">
        <f t="shared" si="88"/>
        <v>М/66900/51978</v>
      </c>
      <c r="AE66" s="122" t="str">
        <f t="shared" si="88"/>
        <v>М/66924/52002</v>
      </c>
      <c r="AF66" s="122" t="str">
        <f t="shared" si="88"/>
        <v>М/66948/52026</v>
      </c>
      <c r="AG66" s="122" t="str">
        <f t="shared" si="88"/>
        <v>М/66972/52050</v>
      </c>
      <c r="AH66" s="122" t="str">
        <f t="shared" si="88"/>
        <v>М/66996/52074</v>
      </c>
      <c r="AI66" s="122" t="str">
        <f t="shared" si="88"/>
        <v>М/67020/52098</v>
      </c>
      <c r="AJ66" s="122" t="str">
        <f t="shared" si="88"/>
        <v>М/67044/52122</v>
      </c>
      <c r="AK66" s="122" t="str">
        <f t="shared" si="88"/>
        <v>М/67068/52146</v>
      </c>
      <c r="AL66" s="122" t="str">
        <f t="shared" si="88"/>
        <v>М/67092/52170</v>
      </c>
      <c r="AM66" s="122" t="str">
        <f t="shared" si="88"/>
        <v>М/67116/52194</v>
      </c>
      <c r="AN66" s="122" t="str">
        <f t="shared" si="88"/>
        <v>М/67140/52218</v>
      </c>
      <c r="AO66" s="122" t="str">
        <f t="shared" si="88"/>
        <v>М/67164/52242</v>
      </c>
      <c r="AP66" s="122" t="str">
        <f t="shared" si="88"/>
        <v>М/67188/52266</v>
      </c>
      <c r="AQ66" s="122" t="str">
        <f t="shared" si="88"/>
        <v>М/67212/52290</v>
      </c>
      <c r="AR66" s="159"/>
      <c r="AS66" s="19" t="s">
        <v>317</v>
      </c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</row>
    <row r="67" spans="1:63" s="3" customFormat="1" ht="30" outlineLevel="1" x14ac:dyDescent="0.25">
      <c r="A67" s="17">
        <v>3</v>
      </c>
      <c r="B67" s="130" t="str">
        <f t="shared" si="85"/>
        <v>ПМ</v>
      </c>
      <c r="C67" s="47" t="str">
        <f t="shared" ref="C67:K67" si="89">IF(IF(ISNUMBER(SEARCH(C$30,MultiCat($M67:$AQ67))),C$30,"")=C50,"",IF(ISNUMBER(SEARCH(C$30,MultiCat($M67:$AQ67))),C$30,""))</f>
        <v>ПМ</v>
      </c>
      <c r="D67" s="47" t="str">
        <f t="shared" si="89"/>
        <v/>
      </c>
      <c r="E67" s="47" t="str">
        <f t="shared" si="89"/>
        <v/>
      </c>
      <c r="F67" s="47" t="str">
        <f t="shared" si="89"/>
        <v/>
      </c>
      <c r="G67" s="47" t="str">
        <f t="shared" si="89"/>
        <v/>
      </c>
      <c r="H67" s="47" t="str">
        <f t="shared" si="89"/>
        <v/>
      </c>
      <c r="I67" s="47" t="str">
        <f t="shared" si="89"/>
        <v/>
      </c>
      <c r="J67" s="47" t="str">
        <f t="shared" si="89"/>
        <v/>
      </c>
      <c r="K67" s="47" t="str">
        <f t="shared" si="89"/>
        <v/>
      </c>
      <c r="L67" s="151">
        <f t="shared" si="87"/>
        <v>4</v>
      </c>
      <c r="M67" s="122" t="str">
        <f t="shared" ref="M67:AQ67" si="90">VLOOKUP(M$64,План,57,0)</f>
        <v>М/60663/35561</v>
      </c>
      <c r="N67" s="122" t="str">
        <f t="shared" si="90"/>
        <v>М/60687/35585</v>
      </c>
      <c r="O67" s="122" t="str">
        <f t="shared" si="90"/>
        <v>Р/60687/35585</v>
      </c>
      <c r="P67" s="122" t="str">
        <f t="shared" si="90"/>
        <v>Р/60687/35585</v>
      </c>
      <c r="Q67" s="122" t="str">
        <f t="shared" si="90"/>
        <v>Р/60687/35585</v>
      </c>
      <c r="R67" s="122" t="str">
        <f t="shared" si="90"/>
        <v>Р/60687/35585</v>
      </c>
      <c r="S67" s="122" t="str">
        <f t="shared" si="90"/>
        <v>Р/60687/35585</v>
      </c>
      <c r="T67" s="122" t="str">
        <f t="shared" si="90"/>
        <v>Р/60687/35585</v>
      </c>
      <c r="U67" s="122" t="str">
        <f t="shared" si="90"/>
        <v>Р/60696/35594</v>
      </c>
      <c r="V67" s="122" t="str">
        <f t="shared" si="90"/>
        <v>Р/60696/35594</v>
      </c>
      <c r="W67" s="122" t="str">
        <f t="shared" si="90"/>
        <v>Р/60696/35594</v>
      </c>
      <c r="X67" s="122" t="str">
        <f t="shared" si="90"/>
        <v>ПР/60696/35594</v>
      </c>
      <c r="Y67" s="122" t="str">
        <f t="shared" si="90"/>
        <v>Р/60696/35594</v>
      </c>
      <c r="Z67" s="122" t="str">
        <f t="shared" si="90"/>
        <v>Р/60696/35594</v>
      </c>
      <c r="AA67" s="122" t="str">
        <f t="shared" si="90"/>
        <v>Р/60696/35594</v>
      </c>
      <c r="AB67" s="122" t="str">
        <f t="shared" si="90"/>
        <v>Р/60696/35594</v>
      </c>
      <c r="AC67" s="122" t="str">
        <f t="shared" si="90"/>
        <v>Р/60696/35594</v>
      </c>
      <c r="AD67" s="122" t="str">
        <f t="shared" si="90"/>
        <v>Р/60696/35594</v>
      </c>
      <c r="AE67" s="122" t="str">
        <f t="shared" si="90"/>
        <v>Р/60696/35594</v>
      </c>
      <c r="AF67" s="122" t="str">
        <f t="shared" si="90"/>
        <v>Р/60696/35594</v>
      </c>
      <c r="AG67" s="122" t="str">
        <f t="shared" si="90"/>
        <v>Р/60696/35594</v>
      </c>
      <c r="AH67" s="122" t="str">
        <f t="shared" si="90"/>
        <v>ПР/60696/35594</v>
      </c>
      <c r="AI67" s="122" t="str">
        <f t="shared" si="90"/>
        <v>ПМ/60696/35594</v>
      </c>
      <c r="AJ67" s="122" t="str">
        <f t="shared" si="90"/>
        <v>М/60720/35618</v>
      </c>
      <c r="AK67" s="122" t="str">
        <f t="shared" si="90"/>
        <v>М/60744/35642</v>
      </c>
      <c r="AL67" s="122" t="str">
        <f t="shared" si="90"/>
        <v>М/60768/35666</v>
      </c>
      <c r="AM67" s="122" t="str">
        <f t="shared" si="90"/>
        <v>М/60792/35690</v>
      </c>
      <c r="AN67" s="122" t="str">
        <f t="shared" si="90"/>
        <v>М/60816/35714</v>
      </c>
      <c r="AO67" s="122" t="str">
        <f t="shared" si="90"/>
        <v>М/60840/35738</v>
      </c>
      <c r="AP67" s="122" t="str">
        <f t="shared" si="90"/>
        <v>М/60864/35762</v>
      </c>
      <c r="AQ67" s="122" t="str">
        <f t="shared" si="90"/>
        <v>М/60888/35786</v>
      </c>
      <c r="AR67" s="159"/>
      <c r="AS67" s="19" t="s">
        <v>317</v>
      </c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</row>
    <row r="68" spans="1:63" s="3" customFormat="1" outlineLevel="1" x14ac:dyDescent="0.25">
      <c r="A68" s="17">
        <v>4</v>
      </c>
      <c r="B68" s="130" t="str">
        <f t="shared" si="85"/>
        <v/>
      </c>
      <c r="C68" s="47" t="str">
        <f t="shared" ref="C68:K68" si="91">IF(IF(ISNUMBER(SEARCH(C$30,MultiCat($M68:$AQ68))),C$30,"")=C51,"",IF(ISNUMBER(SEARCH(C$30,MultiCat($M68:$AQ68))),C$30,""))</f>
        <v/>
      </c>
      <c r="D68" s="47" t="str">
        <f t="shared" si="91"/>
        <v/>
      </c>
      <c r="E68" s="47" t="str">
        <f t="shared" si="91"/>
        <v/>
      </c>
      <c r="F68" s="47" t="str">
        <f t="shared" si="91"/>
        <v/>
      </c>
      <c r="G68" s="47" t="str">
        <f t="shared" si="91"/>
        <v/>
      </c>
      <c r="H68" s="47" t="str">
        <f t="shared" si="91"/>
        <v/>
      </c>
      <c r="I68" s="47" t="str">
        <f t="shared" si="91"/>
        <v/>
      </c>
      <c r="J68" s="47" t="str">
        <f t="shared" si="91"/>
        <v/>
      </c>
      <c r="K68" s="47" t="str">
        <f t="shared" si="91"/>
        <v/>
      </c>
      <c r="L68" s="151">
        <f t="shared" si="87"/>
        <v>4</v>
      </c>
      <c r="M68" s="122" t="str">
        <f t="shared" ref="M68:AQ68" si="92">VLOOKUP(M$64,План,58,0)</f>
        <v>М/68920/40620</v>
      </c>
      <c r="N68" s="122" t="str">
        <f t="shared" si="92"/>
        <v>М/68944/40644</v>
      </c>
      <c r="O68" s="122" t="str">
        <f t="shared" si="92"/>
        <v>М/68968/40668</v>
      </c>
      <c r="P68" s="122" t="str">
        <f t="shared" si="92"/>
        <v>М/68992/40692</v>
      </c>
      <c r="Q68" s="122" t="str">
        <f t="shared" si="92"/>
        <v>М/69016/40716</v>
      </c>
      <c r="R68" s="122" t="str">
        <f t="shared" si="92"/>
        <v>М/69040/40740</v>
      </c>
      <c r="S68" s="122" t="str">
        <f t="shared" si="92"/>
        <v>М/69064/40764</v>
      </c>
      <c r="T68" s="122" t="str">
        <f t="shared" si="92"/>
        <v>М/69088/40788</v>
      </c>
      <c r="U68" s="122" t="str">
        <f t="shared" si="92"/>
        <v>М/69088/40788</v>
      </c>
      <c r="V68" s="122" t="str">
        <f t="shared" si="92"/>
        <v>М/69112/40812</v>
      </c>
      <c r="W68" s="122" t="str">
        <f t="shared" si="92"/>
        <v>М/69136/40836</v>
      </c>
      <c r="X68" s="122" t="str">
        <f t="shared" si="92"/>
        <v>М/69160/40860</v>
      </c>
      <c r="Y68" s="122" t="str">
        <f t="shared" si="92"/>
        <v>М/69184/40884</v>
      </c>
      <c r="Z68" s="122" t="str">
        <f t="shared" si="92"/>
        <v>М/69208/40908</v>
      </c>
      <c r="AA68" s="122" t="str">
        <f t="shared" si="92"/>
        <v>М/69232/40932</v>
      </c>
      <c r="AB68" s="122" t="str">
        <f t="shared" si="92"/>
        <v>М/69256/40956</v>
      </c>
      <c r="AC68" s="122" t="str">
        <f t="shared" si="92"/>
        <v>М/69280/40980</v>
      </c>
      <c r="AD68" s="122" t="str">
        <f t="shared" si="92"/>
        <v>М/69304/41004</v>
      </c>
      <c r="AE68" s="122" t="str">
        <f t="shared" si="92"/>
        <v>М/69328/41028</v>
      </c>
      <c r="AF68" s="122" t="str">
        <f t="shared" si="92"/>
        <v>М/69352/41052</v>
      </c>
      <c r="AG68" s="122" t="str">
        <f t="shared" si="92"/>
        <v>М/69376/41076</v>
      </c>
      <c r="AH68" s="122" t="str">
        <f t="shared" si="92"/>
        <v>М/69400/41100</v>
      </c>
      <c r="AI68" s="122" t="str">
        <f t="shared" si="92"/>
        <v>М/69424/41124</v>
      </c>
      <c r="AJ68" s="122" t="str">
        <f t="shared" si="92"/>
        <v>М/69448/41148</v>
      </c>
      <c r="AK68" s="122" t="str">
        <f t="shared" si="92"/>
        <v>М/69472/41172</v>
      </c>
      <c r="AL68" s="122" t="str">
        <f t="shared" si="92"/>
        <v>М/69496/41196</v>
      </c>
      <c r="AM68" s="122" t="str">
        <f t="shared" si="92"/>
        <v>М/69520/41220</v>
      </c>
      <c r="AN68" s="122" t="str">
        <f t="shared" si="92"/>
        <v>М/69544/41244</v>
      </c>
      <c r="AO68" s="122" t="str">
        <f t="shared" si="92"/>
        <v>М/69568/41268</v>
      </c>
      <c r="AP68" s="122" t="str">
        <f t="shared" si="92"/>
        <v>М/69592/41292</v>
      </c>
      <c r="AQ68" s="122" t="str">
        <f t="shared" si="92"/>
        <v>М/69616/41316</v>
      </c>
      <c r="AR68" s="159"/>
      <c r="AS68" s="19" t="s">
        <v>317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</row>
    <row r="69" spans="1:63" s="3" customFormat="1" outlineLevel="1" x14ac:dyDescent="0.25">
      <c r="A69" s="17">
        <v>5</v>
      </c>
      <c r="B69" s="130" t="str">
        <f t="shared" si="85"/>
        <v/>
      </c>
      <c r="C69" s="47" t="str">
        <f t="shared" ref="C69:K69" si="93">IF(IF(ISNUMBER(SEARCH(C$30,MultiCat($M69:$AQ69))),C$30,"")=C52,"",IF(ISNUMBER(SEARCH(C$30,MultiCat($M69:$AQ69))),C$30,""))</f>
        <v/>
      </c>
      <c r="D69" s="47" t="str">
        <f t="shared" si="93"/>
        <v/>
      </c>
      <c r="E69" s="47" t="str">
        <f t="shared" si="93"/>
        <v/>
      </c>
      <c r="F69" s="47" t="str">
        <f t="shared" si="93"/>
        <v/>
      </c>
      <c r="G69" s="47" t="str">
        <f t="shared" si="93"/>
        <v/>
      </c>
      <c r="H69" s="47" t="str">
        <f t="shared" si="93"/>
        <v/>
      </c>
      <c r="I69" s="47" t="str">
        <f t="shared" si="93"/>
        <v/>
      </c>
      <c r="J69" s="47" t="str">
        <f t="shared" si="93"/>
        <v/>
      </c>
      <c r="K69" s="47" t="str">
        <f t="shared" si="93"/>
        <v/>
      </c>
      <c r="L69" s="151">
        <f t="shared" si="87"/>
        <v>4</v>
      </c>
      <c r="M69" s="122" t="str">
        <f t="shared" ref="M69:AQ69" si="94">VLOOKUP(M$64,План,63,0)</f>
        <v>Р/40810/42531</v>
      </c>
      <c r="N69" s="122" t="str">
        <f t="shared" si="94"/>
        <v>ПР/40810/42531</v>
      </c>
      <c r="O69" s="122" t="str">
        <f t="shared" si="94"/>
        <v>Р/40810/42531</v>
      </c>
      <c r="P69" s="122" t="str">
        <f t="shared" si="94"/>
        <v>Р/40810/42531</v>
      </c>
      <c r="Q69" s="122" t="str">
        <f t="shared" si="94"/>
        <v>Р/40810/42531</v>
      </c>
      <c r="R69" s="122" t="str">
        <f t="shared" si="94"/>
        <v>Р/40810/42531</v>
      </c>
      <c r="S69" s="122" t="str">
        <f t="shared" si="94"/>
        <v>Р/40810/42531</v>
      </c>
      <c r="T69" s="122" t="str">
        <f t="shared" si="94"/>
        <v>Р/40810/42531</v>
      </c>
      <c r="U69" s="122" t="str">
        <f t="shared" si="94"/>
        <v>Р/40810/42531</v>
      </c>
      <c r="V69" s="122" t="str">
        <f t="shared" si="94"/>
        <v>Р/40810/42531</v>
      </c>
      <c r="W69" s="122" t="str">
        <f t="shared" si="94"/>
        <v>Р/40810/42531</v>
      </c>
      <c r="X69" s="122" t="str">
        <f t="shared" si="94"/>
        <v>ПР/40810/42531</v>
      </c>
      <c r="Y69" s="122" t="str">
        <f t="shared" si="94"/>
        <v>Р/40810/42531</v>
      </c>
      <c r="Z69" s="122" t="str">
        <f t="shared" si="94"/>
        <v>Р/40810/42531</v>
      </c>
      <c r="AA69" s="122" t="str">
        <f t="shared" si="94"/>
        <v>Р/40810/42531</v>
      </c>
      <c r="AB69" s="122" t="str">
        <f t="shared" si="94"/>
        <v>Р/40810/42531</v>
      </c>
      <c r="AC69" s="122" t="str">
        <f t="shared" si="94"/>
        <v>Р/40810/42531</v>
      </c>
      <c r="AD69" s="122" t="str">
        <f t="shared" si="94"/>
        <v>Р/40810/42531</v>
      </c>
      <c r="AE69" s="122" t="str">
        <f t="shared" si="94"/>
        <v>Р/40810/42531</v>
      </c>
      <c r="AF69" s="122" t="str">
        <f t="shared" si="94"/>
        <v>Р/40810/42531</v>
      </c>
      <c r="AG69" s="122" t="str">
        <f t="shared" si="94"/>
        <v>Р/40810/42531</v>
      </c>
      <c r="AH69" s="122" t="str">
        <f t="shared" si="94"/>
        <v>ПР/40810/42531</v>
      </c>
      <c r="AI69" s="122" t="str">
        <f t="shared" si="94"/>
        <v>Р/40810/42531</v>
      </c>
      <c r="AJ69" s="122" t="str">
        <f t="shared" si="94"/>
        <v>Р/40810/42531</v>
      </c>
      <c r="AK69" s="122" t="str">
        <f t="shared" si="94"/>
        <v>Р/40810/42531</v>
      </c>
      <c r="AL69" s="122" t="str">
        <f t="shared" si="94"/>
        <v>Р/40810/42531</v>
      </c>
      <c r="AM69" s="122" t="str">
        <f t="shared" si="94"/>
        <v>Р/40810/42531</v>
      </c>
      <c r="AN69" s="122" t="str">
        <f t="shared" si="94"/>
        <v>Р/40810/42531</v>
      </c>
      <c r="AO69" s="122" t="str">
        <f t="shared" si="94"/>
        <v>М/40834/42555</v>
      </c>
      <c r="AP69" s="122" t="str">
        <f t="shared" si="94"/>
        <v>М/40858/42579</v>
      </c>
      <c r="AQ69" s="122" t="str">
        <f t="shared" si="94"/>
        <v>М/40882/42603</v>
      </c>
      <c r="AR69" s="159"/>
      <c r="AS69" s="19" t="s">
        <v>317</v>
      </c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</row>
    <row r="70" spans="1:63" s="3" customFormat="1" ht="30" outlineLevel="1" x14ac:dyDescent="0.25">
      <c r="A70" s="17">
        <v>6</v>
      </c>
      <c r="B70" s="130" t="str">
        <f t="shared" si="85"/>
        <v>ТО1</v>
      </c>
      <c r="C70" s="47" t="str">
        <f t="shared" ref="C70:K70" si="95">IF(IF(ISNUMBER(SEARCH(C$30,MultiCat($M70:$AQ70))),C$30,"")=C53,"",IF(ISNUMBER(SEARCH(C$30,MultiCat($M70:$AQ70))),C$30,""))</f>
        <v/>
      </c>
      <c r="D70" s="47" t="str">
        <f t="shared" si="95"/>
        <v>ТО1</v>
      </c>
      <c r="E70" s="47" t="str">
        <f t="shared" si="95"/>
        <v/>
      </c>
      <c r="F70" s="47" t="str">
        <f t="shared" si="95"/>
        <v/>
      </c>
      <c r="G70" s="47" t="str">
        <f t="shared" si="95"/>
        <v/>
      </c>
      <c r="H70" s="47" t="str">
        <f t="shared" si="95"/>
        <v/>
      </c>
      <c r="I70" s="47" t="str">
        <f t="shared" si="95"/>
        <v/>
      </c>
      <c r="J70" s="47" t="str">
        <f t="shared" si="95"/>
        <v/>
      </c>
      <c r="K70" s="47" t="str">
        <f t="shared" si="95"/>
        <v/>
      </c>
      <c r="L70" s="151">
        <f t="shared" si="87"/>
        <v>4</v>
      </c>
      <c r="M70" s="122" t="str">
        <f t="shared" ref="M70:AQ70" si="96">VLOOKUP(M$64,План,64,0)</f>
        <v>М/46828/21846</v>
      </c>
      <c r="N70" s="122" t="str">
        <f t="shared" si="96"/>
        <v>М/46852/21870</v>
      </c>
      <c r="O70" s="122" t="str">
        <f t="shared" si="96"/>
        <v>М/46876/21894</v>
      </c>
      <c r="P70" s="122" t="str">
        <f t="shared" si="96"/>
        <v>М/46900/21918</v>
      </c>
      <c r="Q70" s="122" t="str">
        <f t="shared" si="96"/>
        <v>М/46924/21942</v>
      </c>
      <c r="R70" s="122" t="str">
        <f t="shared" si="96"/>
        <v>М/46948/21966</v>
      </c>
      <c r="S70" s="122" t="str">
        <f t="shared" si="96"/>
        <v>М/46972/21990</v>
      </c>
      <c r="T70" s="122" t="str">
        <f t="shared" si="96"/>
        <v>М/46996/22014</v>
      </c>
      <c r="U70" s="122" t="str">
        <f t="shared" si="96"/>
        <v>М/46996/22014</v>
      </c>
      <c r="V70" s="122" t="str">
        <f t="shared" si="96"/>
        <v>М/47020/22038</v>
      </c>
      <c r="W70" s="122" t="str">
        <f t="shared" si="96"/>
        <v>М/47044/22062</v>
      </c>
      <c r="X70" s="122" t="str">
        <f t="shared" si="96"/>
        <v>М/47068/22086</v>
      </c>
      <c r="Y70" s="122" t="str">
        <f t="shared" si="96"/>
        <v>М/47092/22110</v>
      </c>
      <c r="Z70" s="122" t="str">
        <f t="shared" si="96"/>
        <v>М/47116/22134</v>
      </c>
      <c r="AA70" s="122" t="str">
        <f t="shared" si="96"/>
        <v>М/47140/22158</v>
      </c>
      <c r="AB70" s="122" t="str">
        <f t="shared" si="96"/>
        <v>М/47164/22182</v>
      </c>
      <c r="AC70" s="122" t="str">
        <f t="shared" si="96"/>
        <v>М/47188/22206</v>
      </c>
      <c r="AD70" s="122" t="str">
        <f t="shared" si="96"/>
        <v>М/47212/22230</v>
      </c>
      <c r="AE70" s="122" t="str">
        <f t="shared" si="96"/>
        <v>М/47236/22254</v>
      </c>
      <c r="AF70" s="122" t="str">
        <f t="shared" si="96"/>
        <v>М/47260/22278</v>
      </c>
      <c r="AG70" s="122" t="str">
        <f t="shared" si="96"/>
        <v>М/47284/22302</v>
      </c>
      <c r="AH70" s="122" t="str">
        <f t="shared" si="96"/>
        <v>М/47308/22326</v>
      </c>
      <c r="AI70" s="122" t="str">
        <f t="shared" si="96"/>
        <v>М/47332/22350</v>
      </c>
      <c r="AJ70" s="122" t="str">
        <f t="shared" si="96"/>
        <v>М/47356/22374</v>
      </c>
      <c r="AK70" s="122" t="str">
        <f t="shared" si="96"/>
        <v>М/47380/22398</v>
      </c>
      <c r="AL70" s="122" t="str">
        <f t="shared" si="96"/>
        <v>М/47404/22422</v>
      </c>
      <c r="AM70" s="122" t="str">
        <f t="shared" si="96"/>
        <v>М/47428/22446</v>
      </c>
      <c r="AN70" s="122" t="str">
        <f t="shared" si="96"/>
        <v>М/47452/22470</v>
      </c>
      <c r="AO70" s="122" t="str">
        <f t="shared" si="96"/>
        <v>Р/47452/22470</v>
      </c>
      <c r="AP70" s="122" t="str">
        <f t="shared" si="96"/>
        <v>ТО1/47452/22470</v>
      </c>
      <c r="AQ70" s="122" t="str">
        <f t="shared" si="96"/>
        <v>ТО1/47452/22470</v>
      </c>
      <c r="AR70" s="159"/>
      <c r="AS70" s="19" t="s">
        <v>317</v>
      </c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</row>
    <row r="71" spans="1:63" s="3" customFormat="1" ht="30" outlineLevel="1" x14ac:dyDescent="0.25">
      <c r="A71" s="17">
        <v>7</v>
      </c>
      <c r="B71" s="130" t="str">
        <f t="shared" si="85"/>
        <v>ТО2</v>
      </c>
      <c r="C71" s="47" t="str">
        <f t="shared" ref="C71:K71" si="97">IF(IF(ISNUMBER(SEARCH(C$30,MultiCat($M71:$AQ71))),C$30,"")=C54,"",IF(ISNUMBER(SEARCH(C$30,MultiCat($M71:$AQ71))),C$30,""))</f>
        <v/>
      </c>
      <c r="D71" s="47" t="str">
        <f t="shared" si="97"/>
        <v/>
      </c>
      <c r="E71" s="47" t="str">
        <f t="shared" si="97"/>
        <v>ТО2</v>
      </c>
      <c r="F71" s="47" t="str">
        <f t="shared" si="97"/>
        <v/>
      </c>
      <c r="G71" s="47" t="str">
        <f t="shared" si="97"/>
        <v/>
      </c>
      <c r="H71" s="47" t="str">
        <f t="shared" si="97"/>
        <v/>
      </c>
      <c r="I71" s="47" t="str">
        <f t="shared" si="97"/>
        <v/>
      </c>
      <c r="J71" s="47" t="str">
        <f t="shared" si="97"/>
        <v/>
      </c>
      <c r="K71" s="47" t="str">
        <f t="shared" si="97"/>
        <v/>
      </c>
      <c r="L71" s="151">
        <f t="shared" si="87"/>
        <v>4</v>
      </c>
      <c r="M71" s="122" t="str">
        <f t="shared" ref="M71:AQ71" si="98">VLOOKUP(M$64,План,65,0)</f>
        <v>Р/36672/16157</v>
      </c>
      <c r="N71" s="122" t="str">
        <f t="shared" si="98"/>
        <v>Р/36672/16157</v>
      </c>
      <c r="O71" s="122" t="str">
        <f t="shared" si="98"/>
        <v>М/36696/16181</v>
      </c>
      <c r="P71" s="122" t="str">
        <f t="shared" si="98"/>
        <v>М/36720/16205</v>
      </c>
      <c r="Q71" s="122" t="str">
        <f t="shared" si="98"/>
        <v>М/36744/16229</v>
      </c>
      <c r="R71" s="122" t="str">
        <f t="shared" si="98"/>
        <v>М/36768/16253</v>
      </c>
      <c r="S71" s="122" t="str">
        <f t="shared" si="98"/>
        <v>М/36792/16277</v>
      </c>
      <c r="T71" s="122" t="str">
        <f t="shared" si="98"/>
        <v>М/36816/16301</v>
      </c>
      <c r="U71" s="122" t="str">
        <f t="shared" si="98"/>
        <v>М/36810/16295</v>
      </c>
      <c r="V71" s="122" t="str">
        <f t="shared" si="98"/>
        <v>М/36834/16319</v>
      </c>
      <c r="W71" s="122" t="str">
        <f t="shared" si="98"/>
        <v>М/36858/16343</v>
      </c>
      <c r="X71" s="122" t="str">
        <f t="shared" si="98"/>
        <v>М/36882/16367</v>
      </c>
      <c r="Y71" s="122" t="str">
        <f t="shared" si="98"/>
        <v>М/36906/16391</v>
      </c>
      <c r="Z71" s="122" t="str">
        <f t="shared" si="98"/>
        <v>М/36930/16415</v>
      </c>
      <c r="AA71" s="122" t="str">
        <f t="shared" si="98"/>
        <v>М/36954/16439</v>
      </c>
      <c r="AB71" s="122" t="str">
        <f t="shared" si="98"/>
        <v>М/36978/16463</v>
      </c>
      <c r="AC71" s="122" t="str">
        <f t="shared" si="98"/>
        <v>М/37002/16487</v>
      </c>
      <c r="AD71" s="122" t="str">
        <f t="shared" si="98"/>
        <v>Р/37002/16487</v>
      </c>
      <c r="AE71" s="122" t="str">
        <f t="shared" si="98"/>
        <v>ТО2/37002/16487</v>
      </c>
      <c r="AF71" s="122" t="str">
        <f t="shared" si="98"/>
        <v>ТО2/37002/16487</v>
      </c>
      <c r="AG71" s="122" t="str">
        <f t="shared" si="98"/>
        <v>ТО2/37002/16487</v>
      </c>
      <c r="AH71" s="122" t="str">
        <f t="shared" si="98"/>
        <v>ТО2/37002/16487</v>
      </c>
      <c r="AI71" s="122" t="str">
        <f t="shared" si="98"/>
        <v>ТО2/37002/16487</v>
      </c>
      <c r="AJ71" s="122" t="str">
        <f t="shared" si="98"/>
        <v>ТО2/37002/16487</v>
      </c>
      <c r="AK71" s="122" t="str">
        <f t="shared" si="98"/>
        <v>ТО2/37002/16487</v>
      </c>
      <c r="AL71" s="122" t="str">
        <f t="shared" si="98"/>
        <v>ТО2/37002/16487</v>
      </c>
      <c r="AM71" s="122" t="str">
        <f t="shared" si="98"/>
        <v>М/37026/16511</v>
      </c>
      <c r="AN71" s="122" t="str">
        <f t="shared" si="98"/>
        <v>М/37050/16535</v>
      </c>
      <c r="AO71" s="122" t="str">
        <f t="shared" si="98"/>
        <v>Р/37050/16535</v>
      </c>
      <c r="AP71" s="122" t="str">
        <f t="shared" si="98"/>
        <v>Р/37050/16535</v>
      </c>
      <c r="AQ71" s="122" t="str">
        <f t="shared" si="98"/>
        <v>Р/37050/16535</v>
      </c>
      <c r="AR71" s="159"/>
      <c r="AS71" s="19" t="s">
        <v>317</v>
      </c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</row>
    <row r="72" spans="1:63" s="3" customFormat="1" ht="30" outlineLevel="1" x14ac:dyDescent="0.25">
      <c r="A72" s="17">
        <v>8</v>
      </c>
      <c r="B72" s="130" t="str">
        <f t="shared" si="85"/>
        <v>ТО1</v>
      </c>
      <c r="C72" s="47" t="str">
        <f t="shared" ref="C72:K72" si="99">IF(IF(ISNUMBER(SEARCH(C$30,MultiCat($M72:$AQ72))),C$30,"")=C55,"",IF(ISNUMBER(SEARCH(C$30,MultiCat($M72:$AQ72))),C$30,""))</f>
        <v/>
      </c>
      <c r="D72" s="47" t="str">
        <f t="shared" si="99"/>
        <v>ТО1</v>
      </c>
      <c r="E72" s="47" t="str">
        <f t="shared" si="99"/>
        <v/>
      </c>
      <c r="F72" s="47" t="str">
        <f t="shared" si="99"/>
        <v/>
      </c>
      <c r="G72" s="47" t="str">
        <f t="shared" si="99"/>
        <v/>
      </c>
      <c r="H72" s="47" t="str">
        <f t="shared" si="99"/>
        <v/>
      </c>
      <c r="I72" s="47" t="str">
        <f t="shared" si="99"/>
        <v/>
      </c>
      <c r="J72" s="47" t="str">
        <f t="shared" si="99"/>
        <v/>
      </c>
      <c r="K72" s="47" t="str">
        <f t="shared" si="99"/>
        <v/>
      </c>
      <c r="L72" s="151">
        <f t="shared" si="87"/>
        <v>4</v>
      </c>
      <c r="M72" s="122" t="str">
        <f t="shared" ref="M72:AQ72" si="100">VLOOKUP(M$64,План,66,0)</f>
        <v>М/34397/58946</v>
      </c>
      <c r="N72" s="122" t="str">
        <f t="shared" si="100"/>
        <v>М/34421/58970</v>
      </c>
      <c r="O72" s="122" t="str">
        <f t="shared" si="100"/>
        <v>ТО1/34421/58970</v>
      </c>
      <c r="P72" s="122" t="str">
        <f t="shared" si="100"/>
        <v>ТО1/34421/58970</v>
      </c>
      <c r="Q72" s="122" t="str">
        <f t="shared" si="100"/>
        <v>ТО1/34421/58970</v>
      </c>
      <c r="R72" s="122" t="str">
        <f t="shared" si="100"/>
        <v>ТО1/34421/58970</v>
      </c>
      <c r="S72" s="122" t="str">
        <f t="shared" si="100"/>
        <v>ТО1/34421/58970</v>
      </c>
      <c r="T72" s="122" t="str">
        <f t="shared" si="100"/>
        <v>ТО1/34421/58970</v>
      </c>
      <c r="U72" s="122" t="str">
        <f t="shared" si="100"/>
        <v>ТО1/34444/58993</v>
      </c>
      <c r="V72" s="122" t="str">
        <f t="shared" si="100"/>
        <v>ТО1/34444/58993</v>
      </c>
      <c r="W72" s="122" t="str">
        <f t="shared" si="100"/>
        <v>Р/34444/58993</v>
      </c>
      <c r="X72" s="122" t="str">
        <f t="shared" si="100"/>
        <v>М/34468/59017</v>
      </c>
      <c r="Y72" s="122" t="str">
        <f t="shared" si="100"/>
        <v>М/34492/59041</v>
      </c>
      <c r="Z72" s="122" t="str">
        <f t="shared" si="100"/>
        <v>М/34516/59065</v>
      </c>
      <c r="AA72" s="122" t="str">
        <f t="shared" si="100"/>
        <v>М/34540/59089</v>
      </c>
      <c r="AB72" s="122" t="str">
        <f t="shared" si="100"/>
        <v>М/34564/59113</v>
      </c>
      <c r="AC72" s="122" t="str">
        <f t="shared" si="100"/>
        <v>М/34588/59137</v>
      </c>
      <c r="AD72" s="122" t="str">
        <f t="shared" si="100"/>
        <v>М/34612/59161</v>
      </c>
      <c r="AE72" s="122" t="str">
        <f t="shared" si="100"/>
        <v>М/34636/59185</v>
      </c>
      <c r="AF72" s="122" t="str">
        <f t="shared" si="100"/>
        <v>М/34660/59209</v>
      </c>
      <c r="AG72" s="122" t="str">
        <f t="shared" si="100"/>
        <v>М/34684/59233</v>
      </c>
      <c r="AH72" s="122" t="str">
        <f t="shared" si="100"/>
        <v>М/34708/59257</v>
      </c>
      <c r="AI72" s="122" t="str">
        <f t="shared" si="100"/>
        <v>М/34732/59281</v>
      </c>
      <c r="AJ72" s="122" t="str">
        <f t="shared" si="100"/>
        <v>М/34756/59305</v>
      </c>
      <c r="AK72" s="122" t="str">
        <f t="shared" si="100"/>
        <v>М/34780/59329</v>
      </c>
      <c r="AL72" s="122" t="str">
        <f t="shared" si="100"/>
        <v>М/34804/59353</v>
      </c>
      <c r="AM72" s="122" t="str">
        <f t="shared" si="100"/>
        <v>М/34828/59377</v>
      </c>
      <c r="AN72" s="122" t="str">
        <f t="shared" si="100"/>
        <v>М/34852/59401</v>
      </c>
      <c r="AO72" s="122" t="str">
        <f t="shared" si="100"/>
        <v>М/34876/59425</v>
      </c>
      <c r="AP72" s="122" t="str">
        <f t="shared" si="100"/>
        <v>М/34900/59449</v>
      </c>
      <c r="AQ72" s="122" t="str">
        <f t="shared" si="100"/>
        <v>М/34924/59473</v>
      </c>
      <c r="AR72" s="159"/>
      <c r="AS72" s="19" t="s">
        <v>317</v>
      </c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</row>
    <row r="73" spans="1:63" s="3" customFormat="1" outlineLevel="1" x14ac:dyDescent="0.25">
      <c r="A73" s="17">
        <v>9</v>
      </c>
      <c r="B73" s="130" t="str">
        <f t="shared" si="85"/>
        <v/>
      </c>
      <c r="C73" s="47" t="str">
        <f t="shared" ref="C73:K73" si="101">IF(IF(ISNUMBER(SEARCH(C$30,MultiCat($M73:$AQ73))),C$30,"")=C56,"",IF(ISNUMBER(SEARCH(C$30,MultiCat($M73:$AQ73))),C$30,""))</f>
        <v/>
      </c>
      <c r="D73" s="47" t="str">
        <f t="shared" si="101"/>
        <v/>
      </c>
      <c r="E73" s="47" t="str">
        <f t="shared" si="101"/>
        <v/>
      </c>
      <c r="F73" s="47" t="str">
        <f t="shared" si="101"/>
        <v/>
      </c>
      <c r="G73" s="47" t="str">
        <f t="shared" si="101"/>
        <v/>
      </c>
      <c r="H73" s="47" t="str">
        <f t="shared" si="101"/>
        <v/>
      </c>
      <c r="I73" s="47" t="str">
        <f t="shared" si="101"/>
        <v/>
      </c>
      <c r="J73" s="47" t="str">
        <f t="shared" si="101"/>
        <v/>
      </c>
      <c r="K73" s="47" t="str">
        <f t="shared" si="101"/>
        <v/>
      </c>
      <c r="L73" s="151">
        <f t="shared" si="87"/>
        <v>4</v>
      </c>
      <c r="M73" s="122" t="str">
        <f t="shared" ref="M73:AQ73" si="102">VLOOKUP(M$64,План,59,0)</f>
        <v>М/10969/10969</v>
      </c>
      <c r="N73" s="122" t="str">
        <f t="shared" si="102"/>
        <v>М/10993/10993</v>
      </c>
      <c r="O73" s="122" t="str">
        <f t="shared" si="102"/>
        <v>М/11017/11017</v>
      </c>
      <c r="P73" s="122" t="str">
        <f t="shared" si="102"/>
        <v>М/11041/11041</v>
      </c>
      <c r="Q73" s="122" t="str">
        <f t="shared" si="102"/>
        <v>М/11065/11065</v>
      </c>
      <c r="R73" s="122" t="str">
        <f t="shared" si="102"/>
        <v>М/11089/11089</v>
      </c>
      <c r="S73" s="122" t="str">
        <f t="shared" si="102"/>
        <v>М/11113/11113</v>
      </c>
      <c r="T73" s="122" t="str">
        <f t="shared" si="102"/>
        <v>М/11137/11137</v>
      </c>
      <c r="U73" s="122" t="str">
        <f t="shared" si="102"/>
        <v>М/11137/11137</v>
      </c>
      <c r="V73" s="122" t="str">
        <f t="shared" si="102"/>
        <v>М/11161/11161</v>
      </c>
      <c r="W73" s="122" t="str">
        <f t="shared" si="102"/>
        <v>М/11185/11185</v>
      </c>
      <c r="X73" s="122" t="str">
        <f t="shared" si="102"/>
        <v>М/11209/11209</v>
      </c>
      <c r="Y73" s="122" t="str">
        <f t="shared" si="102"/>
        <v>М/11233/11233</v>
      </c>
      <c r="Z73" s="122" t="str">
        <f t="shared" si="102"/>
        <v>М/11257/11257</v>
      </c>
      <c r="AA73" s="122" t="str">
        <f t="shared" si="102"/>
        <v>М/11281/11281</v>
      </c>
      <c r="AB73" s="122" t="str">
        <f t="shared" si="102"/>
        <v>М/11305/11305</v>
      </c>
      <c r="AC73" s="122" t="str">
        <f t="shared" si="102"/>
        <v>М/11329/11329</v>
      </c>
      <c r="AD73" s="122" t="str">
        <f t="shared" si="102"/>
        <v>М/11353/11353</v>
      </c>
      <c r="AE73" s="122" t="str">
        <f t="shared" si="102"/>
        <v>М/11377/11377</v>
      </c>
      <c r="AF73" s="122" t="str">
        <f t="shared" si="102"/>
        <v>М/11401/11401</v>
      </c>
      <c r="AG73" s="122" t="str">
        <f t="shared" si="102"/>
        <v>М/11425/11425</v>
      </c>
      <c r="AH73" s="122" t="str">
        <f t="shared" si="102"/>
        <v>М/11449/11449</v>
      </c>
      <c r="AI73" s="122" t="str">
        <f t="shared" si="102"/>
        <v>М/11473/11473</v>
      </c>
      <c r="AJ73" s="122" t="str">
        <f t="shared" si="102"/>
        <v>М/11497/11497</v>
      </c>
      <c r="AK73" s="122" t="str">
        <f t="shared" si="102"/>
        <v>М/11521/11521</v>
      </c>
      <c r="AL73" s="122" t="str">
        <f t="shared" si="102"/>
        <v>М/11545/11545</v>
      </c>
      <c r="AM73" s="122" t="str">
        <f t="shared" si="102"/>
        <v>М/11569/11569</v>
      </c>
      <c r="AN73" s="122" t="str">
        <f t="shared" si="102"/>
        <v>М/11593/11593</v>
      </c>
      <c r="AO73" s="122" t="str">
        <f t="shared" si="102"/>
        <v>М/11617/11617</v>
      </c>
      <c r="AP73" s="122" t="str">
        <f t="shared" si="102"/>
        <v>М/11641/11641</v>
      </c>
      <c r="AQ73" s="122" t="str">
        <f t="shared" si="102"/>
        <v>М/11665/11665</v>
      </c>
      <c r="AR73" s="159"/>
      <c r="AS73" s="19" t="s">
        <v>317</v>
      </c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</row>
    <row r="74" spans="1:63" s="3" customFormat="1" outlineLevel="1" x14ac:dyDescent="0.25">
      <c r="A74" s="17">
        <v>10</v>
      </c>
      <c r="B74" s="130" t="str">
        <f t="shared" si="85"/>
        <v/>
      </c>
      <c r="C74" s="47" t="str">
        <f t="shared" ref="C74:K74" si="103">IF(IF(ISNUMBER(SEARCH(C$30,MultiCat($M74:$AQ74))),C$30,"")=C57,"",IF(ISNUMBER(SEARCH(C$30,MultiCat($M74:$AQ74))),C$30,""))</f>
        <v/>
      </c>
      <c r="D74" s="47" t="str">
        <f t="shared" si="103"/>
        <v/>
      </c>
      <c r="E74" s="47" t="str">
        <f t="shared" si="103"/>
        <v/>
      </c>
      <c r="F74" s="47" t="str">
        <f t="shared" si="103"/>
        <v/>
      </c>
      <c r="G74" s="47" t="str">
        <f t="shared" si="103"/>
        <v/>
      </c>
      <c r="H74" s="47" t="str">
        <f t="shared" si="103"/>
        <v/>
      </c>
      <c r="I74" s="47" t="str">
        <f t="shared" si="103"/>
        <v/>
      </c>
      <c r="J74" s="47" t="str">
        <f t="shared" si="103"/>
        <v/>
      </c>
      <c r="K74" s="47" t="str">
        <f t="shared" si="103"/>
        <v/>
      </c>
      <c r="L74" s="151">
        <f t="shared" si="87"/>
        <v>4</v>
      </c>
      <c r="M74" s="122" t="str">
        <f t="shared" ref="M74:AQ74" si="104">VLOOKUP(M$64,План,60,0)</f>
        <v>Р/11504/11504</v>
      </c>
      <c r="N74" s="122" t="str">
        <f t="shared" si="104"/>
        <v>ВП/11504/11504</v>
      </c>
      <c r="O74" s="122" t="str">
        <f t="shared" si="104"/>
        <v>ВП/11504/11504</v>
      </c>
      <c r="P74" s="122" t="str">
        <f t="shared" si="104"/>
        <v>ВП/11504/11504</v>
      </c>
      <c r="Q74" s="122" t="str">
        <f t="shared" si="104"/>
        <v>Р/11504/11504</v>
      </c>
      <c r="R74" s="122" t="str">
        <f t="shared" si="104"/>
        <v>Р/11504/11504</v>
      </c>
      <c r="S74" s="122" t="str">
        <f t="shared" si="104"/>
        <v>Р/11504/11504</v>
      </c>
      <c r="T74" s="122" t="str">
        <f t="shared" si="104"/>
        <v>М/11528/11528</v>
      </c>
      <c r="U74" s="122" t="str">
        <f t="shared" si="104"/>
        <v>Р/11525/11525</v>
      </c>
      <c r="V74" s="122" t="str">
        <f t="shared" si="104"/>
        <v>Р/11525/11525</v>
      </c>
      <c r="W74" s="122" t="str">
        <f t="shared" si="104"/>
        <v>Р/11525/11525</v>
      </c>
      <c r="X74" s="122" t="str">
        <f t="shared" si="104"/>
        <v>Р/11525/11525</v>
      </c>
      <c r="Y74" s="122" t="str">
        <f t="shared" si="104"/>
        <v>Р/11525/11525</v>
      </c>
      <c r="Z74" s="122" t="str">
        <f t="shared" si="104"/>
        <v>Р/11525/11525</v>
      </c>
      <c r="AA74" s="122" t="str">
        <f t="shared" si="104"/>
        <v>Р/11525/11525</v>
      </c>
      <c r="AB74" s="122" t="str">
        <f t="shared" si="104"/>
        <v>Р/11525/11525</v>
      </c>
      <c r="AC74" s="122" t="str">
        <f t="shared" si="104"/>
        <v>Р/11525/11525</v>
      </c>
      <c r="AD74" s="122" t="str">
        <f t="shared" si="104"/>
        <v>Р/11525/11525</v>
      </c>
      <c r="AE74" s="122" t="str">
        <f t="shared" si="104"/>
        <v>ПР/11525/11525</v>
      </c>
      <c r="AF74" s="122" t="str">
        <f t="shared" si="104"/>
        <v>Р/11525/11525</v>
      </c>
      <c r="AG74" s="122" t="str">
        <f t="shared" si="104"/>
        <v>Р/11525/11525</v>
      </c>
      <c r="AH74" s="122" t="str">
        <f t="shared" si="104"/>
        <v>Р/11525/11525</v>
      </c>
      <c r="AI74" s="122" t="str">
        <f t="shared" si="104"/>
        <v>Р/11525/11525</v>
      </c>
      <c r="AJ74" s="122" t="str">
        <f t="shared" si="104"/>
        <v>Р/11525/11525</v>
      </c>
      <c r="AK74" s="122" t="str">
        <f t="shared" si="104"/>
        <v>Р/11525/11525</v>
      </c>
      <c r="AL74" s="122" t="str">
        <f t="shared" si="104"/>
        <v>Р/11525/11525</v>
      </c>
      <c r="AM74" s="122" t="str">
        <f t="shared" si="104"/>
        <v>Р/11525/11525</v>
      </c>
      <c r="AN74" s="122" t="str">
        <f t="shared" si="104"/>
        <v>Р/11525/11525</v>
      </c>
      <c r="AO74" s="122" t="str">
        <f t="shared" si="104"/>
        <v>Р/11525/11525</v>
      </c>
      <c r="AP74" s="122" t="str">
        <f t="shared" si="104"/>
        <v>Р/11525/11525</v>
      </c>
      <c r="AQ74" s="122" t="str">
        <f t="shared" si="104"/>
        <v>Р/11525/11525</v>
      </c>
      <c r="AR74" s="159"/>
      <c r="AS74" s="19" t="s">
        <v>317</v>
      </c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</row>
    <row r="75" spans="1:63" s="3" customFormat="1" ht="30" outlineLevel="1" x14ac:dyDescent="0.25">
      <c r="A75" s="17">
        <v>11</v>
      </c>
      <c r="B75" s="130" t="str">
        <f t="shared" si="85"/>
        <v/>
      </c>
      <c r="C75" s="47" t="str">
        <f t="shared" ref="C75:K75" si="105">IF(IF(ISNUMBER(SEARCH(C$30,MultiCat($M75:$AQ75))),C$30,"")=C58,"",IF(ISNUMBER(SEARCH(C$30,MultiCat($M75:$AQ75))),C$30,""))</f>
        <v/>
      </c>
      <c r="D75" s="47" t="str">
        <f t="shared" si="105"/>
        <v/>
      </c>
      <c r="E75" s="47" t="str">
        <f t="shared" si="105"/>
        <v/>
      </c>
      <c r="F75" s="47" t="str">
        <f t="shared" si="105"/>
        <v/>
      </c>
      <c r="G75" s="47" t="str">
        <f t="shared" si="105"/>
        <v/>
      </c>
      <c r="H75" s="47" t="str">
        <f t="shared" si="105"/>
        <v/>
      </c>
      <c r="I75" s="47" t="str">
        <f t="shared" si="105"/>
        <v/>
      </c>
      <c r="J75" s="47" t="str">
        <f t="shared" si="105"/>
        <v/>
      </c>
      <c r="K75" s="47" t="str">
        <f t="shared" si="105"/>
        <v/>
      </c>
      <c r="L75" s="151">
        <f t="shared" si="87"/>
        <v>4</v>
      </c>
      <c r="M75" s="122" t="str">
        <f t="shared" ref="M75:AQ75" si="106">VLOOKUP(M$64,План,61,0)</f>
        <v>ТО1/10617/10617</v>
      </c>
      <c r="N75" s="122" t="str">
        <f t="shared" si="106"/>
        <v>ТО1/10617/10617</v>
      </c>
      <c r="O75" s="122" t="str">
        <f t="shared" si="106"/>
        <v>М/10641/10641</v>
      </c>
      <c r="P75" s="122" t="str">
        <f t="shared" si="106"/>
        <v>М/10665/10665</v>
      </c>
      <c r="Q75" s="122" t="str">
        <f t="shared" si="106"/>
        <v>М/10689/10689</v>
      </c>
      <c r="R75" s="122" t="str">
        <f t="shared" si="106"/>
        <v>М/10713/10713</v>
      </c>
      <c r="S75" s="122" t="str">
        <f t="shared" si="106"/>
        <v>М/10737/10737</v>
      </c>
      <c r="T75" s="122" t="str">
        <f t="shared" si="106"/>
        <v>М/10761/10761</v>
      </c>
      <c r="U75" s="122" t="str">
        <f t="shared" si="106"/>
        <v>М/10752/10752</v>
      </c>
      <c r="V75" s="122" t="str">
        <f t="shared" si="106"/>
        <v>М/10776/10776</v>
      </c>
      <c r="W75" s="122" t="str">
        <f t="shared" si="106"/>
        <v>М/10800/10800</v>
      </c>
      <c r="X75" s="122" t="str">
        <f t="shared" si="106"/>
        <v>М/10824/10824</v>
      </c>
      <c r="Y75" s="122" t="str">
        <f t="shared" si="106"/>
        <v>М/10848/10848</v>
      </c>
      <c r="Z75" s="122" t="str">
        <f t="shared" si="106"/>
        <v>М/10872/10872</v>
      </c>
      <c r="AA75" s="122" t="str">
        <f t="shared" si="106"/>
        <v>М/10896/10896</v>
      </c>
      <c r="AB75" s="122" t="str">
        <f t="shared" si="106"/>
        <v>М/10920/10920</v>
      </c>
      <c r="AC75" s="122" t="str">
        <f t="shared" si="106"/>
        <v>М/10944/10944</v>
      </c>
      <c r="AD75" s="122" t="str">
        <f t="shared" si="106"/>
        <v>М/10968/10968</v>
      </c>
      <c r="AE75" s="122" t="str">
        <f t="shared" si="106"/>
        <v>М/10992/10992</v>
      </c>
      <c r="AF75" s="122" t="str">
        <f t="shared" si="106"/>
        <v>М/11016/11016</v>
      </c>
      <c r="AG75" s="122" t="str">
        <f t="shared" si="106"/>
        <v>М/11040/11040</v>
      </c>
      <c r="AH75" s="122" t="str">
        <f t="shared" si="106"/>
        <v>М/11064/11064</v>
      </c>
      <c r="AI75" s="122" t="str">
        <f t="shared" si="106"/>
        <v>М/11088/11088</v>
      </c>
      <c r="AJ75" s="122" t="str">
        <f t="shared" si="106"/>
        <v>М/11112/11112</v>
      </c>
      <c r="AK75" s="122" t="str">
        <f t="shared" si="106"/>
        <v>М/11136/11136</v>
      </c>
      <c r="AL75" s="122" t="str">
        <f t="shared" si="106"/>
        <v>Р/11136/11136</v>
      </c>
      <c r="AM75" s="122" t="str">
        <f t="shared" si="106"/>
        <v>Р/11136/11136</v>
      </c>
      <c r="AN75" s="122" t="str">
        <f t="shared" si="106"/>
        <v>Р/11136/11136</v>
      </c>
      <c r="AO75" s="122" t="str">
        <f t="shared" si="106"/>
        <v>Р/11136/11136</v>
      </c>
      <c r="AP75" s="122" t="str">
        <f t="shared" si="106"/>
        <v>Р/11136/11136</v>
      </c>
      <c r="AQ75" s="122" t="str">
        <f t="shared" si="106"/>
        <v>Р/11136/11136</v>
      </c>
      <c r="AR75" s="159"/>
      <c r="AS75" s="19" t="s">
        <v>317</v>
      </c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</row>
    <row r="76" spans="1:63" s="3" customFormat="1" outlineLevel="1" x14ac:dyDescent="0.25">
      <c r="A76" s="17">
        <v>12</v>
      </c>
      <c r="B76" s="130" t="str">
        <f t="shared" si="85"/>
        <v/>
      </c>
      <c r="C76" s="47" t="str">
        <f t="shared" ref="C76:K76" si="107">IF(IF(ISNUMBER(SEARCH(C$30,MultiCat($M76:$AQ76))),C$30,"")=C59,"",IF(ISNUMBER(SEARCH(C$30,MultiCat($M76:$AQ76))),C$30,""))</f>
        <v/>
      </c>
      <c r="D76" s="47" t="str">
        <f t="shared" si="107"/>
        <v/>
      </c>
      <c r="E76" s="47" t="str">
        <f t="shared" si="107"/>
        <v/>
      </c>
      <c r="F76" s="47" t="str">
        <f t="shared" si="107"/>
        <v/>
      </c>
      <c r="G76" s="47" t="str">
        <f t="shared" si="107"/>
        <v/>
      </c>
      <c r="H76" s="47" t="str">
        <f t="shared" si="107"/>
        <v/>
      </c>
      <c r="I76" s="47" t="str">
        <f t="shared" si="107"/>
        <v/>
      </c>
      <c r="J76" s="47" t="str">
        <f t="shared" si="107"/>
        <v/>
      </c>
      <c r="K76" s="47" t="str">
        <f t="shared" si="107"/>
        <v/>
      </c>
      <c r="L76" s="151">
        <f t="shared" si="87"/>
        <v>4</v>
      </c>
      <c r="M76" s="122" t="str">
        <f t="shared" ref="M76:AQ76" si="108">VLOOKUP(M$64,План,67,0)</f>
        <v>М/6193/31193</v>
      </c>
      <c r="N76" s="122" t="str">
        <f t="shared" si="108"/>
        <v>М/6217/31217</v>
      </c>
      <c r="O76" s="122" t="str">
        <f t="shared" si="108"/>
        <v>М/6241/31241</v>
      </c>
      <c r="P76" s="122" t="str">
        <f t="shared" si="108"/>
        <v>М/6265/31265</v>
      </c>
      <c r="Q76" s="122" t="str">
        <f t="shared" si="108"/>
        <v>М/6289/31289</v>
      </c>
      <c r="R76" s="122" t="str">
        <f t="shared" si="108"/>
        <v>М/6313/31313</v>
      </c>
      <c r="S76" s="122" t="str">
        <f t="shared" si="108"/>
        <v>М/6337/31337</v>
      </c>
      <c r="T76" s="122" t="str">
        <f t="shared" si="108"/>
        <v>М/6361/31361</v>
      </c>
      <c r="U76" s="122" t="str">
        <f t="shared" si="108"/>
        <v>М/6361/31361</v>
      </c>
      <c r="V76" s="122" t="str">
        <f t="shared" si="108"/>
        <v>М/6385/31385</v>
      </c>
      <c r="W76" s="122" t="str">
        <f t="shared" si="108"/>
        <v>Р/6385/31385</v>
      </c>
      <c r="X76" s="122" t="str">
        <f t="shared" si="108"/>
        <v>Р/6385/31385</v>
      </c>
      <c r="Y76" s="122" t="str">
        <f t="shared" si="108"/>
        <v>Р/6385/31385</v>
      </c>
      <c r="Z76" s="122" t="str">
        <f t="shared" si="108"/>
        <v>Р/6385/31385</v>
      </c>
      <c r="AA76" s="122" t="str">
        <f t="shared" si="108"/>
        <v>Р/6385/31385</v>
      </c>
      <c r="AB76" s="122" t="str">
        <f t="shared" si="108"/>
        <v>Р/6385/31385</v>
      </c>
      <c r="AC76" s="122" t="str">
        <f t="shared" si="108"/>
        <v>Р/6385/31385</v>
      </c>
      <c r="AD76" s="122" t="str">
        <f t="shared" si="108"/>
        <v>М/6409/31409</v>
      </c>
      <c r="AE76" s="122" t="str">
        <f t="shared" si="108"/>
        <v>М/6433/31433</v>
      </c>
      <c r="AF76" s="122" t="str">
        <f t="shared" si="108"/>
        <v>М/6457/31457</v>
      </c>
      <c r="AG76" s="122" t="str">
        <f t="shared" si="108"/>
        <v>М/6481/31481</v>
      </c>
      <c r="AH76" s="122" t="str">
        <f t="shared" si="108"/>
        <v>М/6505/31505</v>
      </c>
      <c r="AI76" s="122" t="str">
        <f t="shared" si="108"/>
        <v>М/6529/31529</v>
      </c>
      <c r="AJ76" s="122" t="str">
        <f t="shared" si="108"/>
        <v>М/6553/31553</v>
      </c>
      <c r="AK76" s="122" t="str">
        <f t="shared" si="108"/>
        <v>М/6577/31577</v>
      </c>
      <c r="AL76" s="122" t="str">
        <f t="shared" si="108"/>
        <v>М/6601/31601</v>
      </c>
      <c r="AM76" s="122" t="str">
        <f t="shared" si="108"/>
        <v>М/6625/31625</v>
      </c>
      <c r="AN76" s="122" t="str">
        <f t="shared" si="108"/>
        <v>М/6649/31649</v>
      </c>
      <c r="AO76" s="122" t="str">
        <f t="shared" si="108"/>
        <v>М/6673/31673</v>
      </c>
      <c r="AP76" s="122" t="str">
        <f t="shared" si="108"/>
        <v>М/6697/31697</v>
      </c>
      <c r="AQ76" s="122" t="str">
        <f t="shared" si="108"/>
        <v>М/6721/31721</v>
      </c>
      <c r="AR76" s="159"/>
      <c r="AS76" s="19" t="s">
        <v>317</v>
      </c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</row>
    <row r="77" spans="1:63" s="3" customFormat="1" outlineLevel="1" x14ac:dyDescent="0.25">
      <c r="A77" s="17">
        <v>13</v>
      </c>
      <c r="B77" s="130" t="str">
        <f t="shared" si="85"/>
        <v>ПМ</v>
      </c>
      <c r="C77" s="47" t="str">
        <f t="shared" ref="C77:K77" si="109">IF(IF(ISNUMBER(SEARCH(C$30,MultiCat($M77:$AQ77))),C$30,"")=C60,"",IF(ISNUMBER(SEARCH(C$30,MultiCat($M77:$AQ77))),C$30,""))</f>
        <v>ПМ</v>
      </c>
      <c r="D77" s="47" t="str">
        <f t="shared" si="109"/>
        <v/>
      </c>
      <c r="E77" s="47" t="str">
        <f t="shared" si="109"/>
        <v/>
      </c>
      <c r="F77" s="47" t="str">
        <f t="shared" si="109"/>
        <v/>
      </c>
      <c r="G77" s="47" t="str">
        <f t="shared" si="109"/>
        <v/>
      </c>
      <c r="H77" s="47" t="str">
        <f t="shared" si="109"/>
        <v/>
      </c>
      <c r="I77" s="47" t="str">
        <f t="shared" si="109"/>
        <v/>
      </c>
      <c r="J77" s="47" t="str">
        <f t="shared" si="109"/>
        <v/>
      </c>
      <c r="K77" s="47" t="str">
        <f t="shared" si="109"/>
        <v/>
      </c>
      <c r="L77" s="151">
        <f t="shared" si="87"/>
        <v>4</v>
      </c>
      <c r="M77" s="122" t="str">
        <f t="shared" ref="M77:AQ77" si="110">VLOOKUP(M$64,План,68,0)</f>
        <v>М/6858/27373</v>
      </c>
      <c r="N77" s="122" t="str">
        <f t="shared" si="110"/>
        <v>М/6882/27397</v>
      </c>
      <c r="O77" s="122" t="str">
        <f t="shared" si="110"/>
        <v>М/6906/27421</v>
      </c>
      <c r="P77" s="122" t="str">
        <f t="shared" si="110"/>
        <v>М/6930/27445</v>
      </c>
      <c r="Q77" s="122" t="str">
        <f t="shared" si="110"/>
        <v>М/6954/27469</v>
      </c>
      <c r="R77" s="122" t="str">
        <f t="shared" si="110"/>
        <v>М/6978/27493</v>
      </c>
      <c r="S77" s="122" t="str">
        <f t="shared" si="110"/>
        <v>М/7002/27517</v>
      </c>
      <c r="T77" s="122" t="str">
        <f t="shared" si="110"/>
        <v>М/7026/27541</v>
      </c>
      <c r="U77" s="122" t="str">
        <f t="shared" si="110"/>
        <v>М/7026/27541</v>
      </c>
      <c r="V77" s="122" t="str">
        <f t="shared" si="110"/>
        <v>М/7050/27565</v>
      </c>
      <c r="W77" s="122" t="str">
        <f t="shared" si="110"/>
        <v>М/7074/27589</v>
      </c>
      <c r="X77" s="122" t="str">
        <f t="shared" si="110"/>
        <v>М/7098/27613</v>
      </c>
      <c r="Y77" s="122" t="str">
        <f t="shared" si="110"/>
        <v>М/7122/27637</v>
      </c>
      <c r="Z77" s="122" t="str">
        <f t="shared" si="110"/>
        <v>М/7146/27661</v>
      </c>
      <c r="AA77" s="122" t="str">
        <f t="shared" si="110"/>
        <v>М/7170/27685</v>
      </c>
      <c r="AB77" s="122" t="str">
        <f t="shared" si="110"/>
        <v>М/7194/27709</v>
      </c>
      <c r="AC77" s="122" t="str">
        <f t="shared" si="110"/>
        <v>М/7218/27733</v>
      </c>
      <c r="AD77" s="122" t="str">
        <f t="shared" si="110"/>
        <v>М/7242/27757</v>
      </c>
      <c r="AE77" s="122" t="str">
        <f t="shared" si="110"/>
        <v>М/7266/27781</v>
      </c>
      <c r="AF77" s="122" t="str">
        <f t="shared" si="110"/>
        <v>М/7290/27805</v>
      </c>
      <c r="AG77" s="122" t="str">
        <f t="shared" si="110"/>
        <v>М/7314/27829</v>
      </c>
      <c r="AH77" s="122" t="str">
        <f t="shared" si="110"/>
        <v>М/7338/27853</v>
      </c>
      <c r="AI77" s="122" t="str">
        <f t="shared" si="110"/>
        <v>М/7362/27877</v>
      </c>
      <c r="AJ77" s="122" t="str">
        <f t="shared" si="110"/>
        <v>М/7386/27901</v>
      </c>
      <c r="AK77" s="122" t="str">
        <f t="shared" si="110"/>
        <v>М/7410/27925</v>
      </c>
      <c r="AL77" s="122" t="str">
        <f t="shared" si="110"/>
        <v>М/7434/27949</v>
      </c>
      <c r="AM77" s="122" t="str">
        <f t="shared" si="110"/>
        <v>М/7458/27973</v>
      </c>
      <c r="AN77" s="122" t="str">
        <f t="shared" si="110"/>
        <v>ПМ/7458/27973</v>
      </c>
      <c r="AO77" s="122" t="str">
        <f t="shared" si="110"/>
        <v>М/7482/27997</v>
      </c>
      <c r="AP77" s="122" t="str">
        <f t="shared" si="110"/>
        <v>М/7506/28021</v>
      </c>
      <c r="AQ77" s="122" t="str">
        <f t="shared" si="110"/>
        <v>М/7530/28045</v>
      </c>
      <c r="AR77" s="159"/>
      <c r="AS77" s="19" t="s">
        <v>317</v>
      </c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</row>
    <row r="78" spans="1:63" s="3" customFormat="1" outlineLevel="1" x14ac:dyDescent="0.25">
      <c r="A78" s="17">
        <v>14</v>
      </c>
      <c r="B78" s="130" t="str">
        <f t="shared" si="85"/>
        <v/>
      </c>
      <c r="C78" s="47" t="str">
        <f t="shared" ref="C78:K78" si="111">IF(IF(ISNUMBER(SEARCH(C$30,MultiCat($M78:$AQ78))),C$30,"")=C61,"",IF(ISNUMBER(SEARCH(C$30,MultiCat($M78:$AQ78))),C$30,""))</f>
        <v/>
      </c>
      <c r="D78" s="47" t="str">
        <f t="shared" si="111"/>
        <v/>
      </c>
      <c r="E78" s="47" t="str">
        <f t="shared" si="111"/>
        <v/>
      </c>
      <c r="F78" s="47" t="str">
        <f t="shared" si="111"/>
        <v/>
      </c>
      <c r="G78" s="47" t="str">
        <f t="shared" si="111"/>
        <v/>
      </c>
      <c r="H78" s="47" t="str">
        <f t="shared" si="111"/>
        <v/>
      </c>
      <c r="I78" s="47" t="str">
        <f t="shared" si="111"/>
        <v/>
      </c>
      <c r="J78" s="47" t="str">
        <f t="shared" si="111"/>
        <v/>
      </c>
      <c r="K78" s="47" t="str">
        <f t="shared" si="111"/>
        <v/>
      </c>
      <c r="L78" s="151">
        <f t="shared" si="87"/>
        <v>4</v>
      </c>
      <c r="M78" s="122" t="str">
        <f t="shared" ref="M78:AQ78" si="112">VLOOKUP(M$64,План,69,0)</f>
        <v>Р/10162/10162</v>
      </c>
      <c r="N78" s="122" t="str">
        <f t="shared" si="112"/>
        <v>Р/10162/10162</v>
      </c>
      <c r="O78" s="122" t="str">
        <f t="shared" si="112"/>
        <v>ВП/10162/10162</v>
      </c>
      <c r="P78" s="122" t="str">
        <f t="shared" si="112"/>
        <v>ВП/10162/10162</v>
      </c>
      <c r="Q78" s="122" t="str">
        <f t="shared" si="112"/>
        <v>ПР/10162/10162</v>
      </c>
      <c r="R78" s="122" t="str">
        <f t="shared" si="112"/>
        <v>ВП/10162/10162</v>
      </c>
      <c r="S78" s="122" t="str">
        <f t="shared" si="112"/>
        <v>ВП/10162/10162</v>
      </c>
      <c r="T78" s="122" t="str">
        <f t="shared" si="112"/>
        <v>ВП/10162/10162</v>
      </c>
      <c r="U78" s="122" t="str">
        <f t="shared" si="112"/>
        <v>ВП/10162/10162</v>
      </c>
      <c r="V78" s="122" t="str">
        <f t="shared" si="112"/>
        <v>ВП/10162/10162</v>
      </c>
      <c r="W78" s="122" t="str">
        <f t="shared" si="112"/>
        <v>ВП/10162/10162</v>
      </c>
      <c r="X78" s="122" t="str">
        <f t="shared" si="112"/>
        <v>ВП/10162/10162</v>
      </c>
      <c r="Y78" s="122" t="str">
        <f t="shared" si="112"/>
        <v>ВП/10162/10162</v>
      </c>
      <c r="Z78" s="122" t="str">
        <f t="shared" si="112"/>
        <v>ВП/10162/10162</v>
      </c>
      <c r="AA78" s="122" t="str">
        <f t="shared" si="112"/>
        <v>ПР/10162/10162</v>
      </c>
      <c r="AB78" s="122" t="str">
        <f t="shared" si="112"/>
        <v>ВП/10162/10162</v>
      </c>
      <c r="AC78" s="122" t="str">
        <f t="shared" si="112"/>
        <v>ВП/10162/10162</v>
      </c>
      <c r="AD78" s="122" t="str">
        <f t="shared" si="112"/>
        <v>ВП/10162/10162</v>
      </c>
      <c r="AE78" s="122" t="str">
        <f t="shared" si="112"/>
        <v>ВП/10162/10162</v>
      </c>
      <c r="AF78" s="122" t="str">
        <f t="shared" si="112"/>
        <v>Р/10162/10162</v>
      </c>
      <c r="AG78" s="122" t="str">
        <f t="shared" si="112"/>
        <v>Р/10162/10162</v>
      </c>
      <c r="AH78" s="122" t="str">
        <f t="shared" si="112"/>
        <v>Р/10162/10162</v>
      </c>
      <c r="AI78" s="122" t="str">
        <f t="shared" si="112"/>
        <v>Р/10162/10162</v>
      </c>
      <c r="AJ78" s="122" t="str">
        <f t="shared" si="112"/>
        <v>Р/10162/10162</v>
      </c>
      <c r="AK78" s="122" t="str">
        <f t="shared" si="112"/>
        <v>Р/10162/10162</v>
      </c>
      <c r="AL78" s="122" t="str">
        <f t="shared" si="112"/>
        <v>Р/10162/10162</v>
      </c>
      <c r="AM78" s="122" t="str">
        <f t="shared" si="112"/>
        <v>Р/10162/10162</v>
      </c>
      <c r="AN78" s="122" t="str">
        <f t="shared" si="112"/>
        <v>Р/10162/10162</v>
      </c>
      <c r="AO78" s="122" t="str">
        <f t="shared" si="112"/>
        <v>Р/10162/10162</v>
      </c>
      <c r="AP78" s="122" t="str">
        <f t="shared" si="112"/>
        <v>ПР/10162/10162</v>
      </c>
      <c r="AQ78" s="122" t="str">
        <f t="shared" si="112"/>
        <v>Р/10162/10162</v>
      </c>
      <c r="AR78" s="159"/>
      <c r="AS78" s="19" t="s">
        <v>317</v>
      </c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</row>
    <row r="79" spans="1:63" x14ac:dyDescent="0.25">
      <c r="A79" s="136">
        <f>M64</f>
        <v>45017</v>
      </c>
      <c r="B79" s="131"/>
      <c r="C79" s="132"/>
      <c r="D79" s="132">
        <f t="shared" ref="D79:K79" si="113">SUM(D65:D78)</f>
        <v>0</v>
      </c>
      <c r="E79" s="132">
        <f t="shared" si="113"/>
        <v>0</v>
      </c>
      <c r="F79" s="132"/>
      <c r="G79" s="132"/>
      <c r="H79" s="132">
        <f t="shared" si="113"/>
        <v>0</v>
      </c>
      <c r="I79" s="132">
        <f t="shared" si="113"/>
        <v>0</v>
      </c>
      <c r="J79" s="132">
        <f t="shared" si="113"/>
        <v>0</v>
      </c>
      <c r="K79" s="132">
        <f t="shared" si="113"/>
        <v>0</v>
      </c>
      <c r="L79" s="146">
        <f t="shared" si="87"/>
        <v>4</v>
      </c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S79" s="163" t="s">
        <v>317</v>
      </c>
    </row>
    <row r="80" spans="1:63" s="102" customFormat="1" ht="18.75" outlineLevel="1" x14ac:dyDescent="0.25">
      <c r="A80" s="121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48" t="s">
        <v>294</v>
      </c>
      <c r="M80" s="378">
        <f>M81</f>
        <v>45047</v>
      </c>
      <c r="N80" s="378"/>
      <c r="O80" s="378"/>
      <c r="P80" s="378"/>
      <c r="Q80" s="378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78"/>
      <c r="AQ80" s="378"/>
      <c r="AR80" s="158"/>
      <c r="AS80" s="19" t="s">
        <v>317</v>
      </c>
    </row>
    <row r="81" spans="1:63" s="124" customFormat="1" outlineLevel="1" x14ac:dyDescent="0.25">
      <c r="A81" s="134" t="s">
        <v>295</v>
      </c>
      <c r="B81" s="161">
        <f>M81</f>
        <v>45047</v>
      </c>
      <c r="C81" s="135" t="s">
        <v>321</v>
      </c>
      <c r="D81" s="135" t="s">
        <v>270</v>
      </c>
      <c r="E81" s="135" t="s">
        <v>271</v>
      </c>
      <c r="F81" s="135" t="s">
        <v>251</v>
      </c>
      <c r="G81" s="135" t="s">
        <v>252</v>
      </c>
      <c r="H81" s="135" t="s">
        <v>41</v>
      </c>
      <c r="I81" s="135" t="s">
        <v>268</v>
      </c>
      <c r="J81" s="135" t="s">
        <v>269</v>
      </c>
      <c r="K81" s="135" t="s">
        <v>232</v>
      </c>
      <c r="L81" s="149">
        <v>5</v>
      </c>
      <c r="M81" s="152">
        <f>DATE($A$10,$L81,M$10)</f>
        <v>45047</v>
      </c>
      <c r="N81" s="152">
        <f t="shared" ref="N81:AQ81" si="114">DATE($A$10,$L81,N$10)</f>
        <v>45048</v>
      </c>
      <c r="O81" s="152">
        <f t="shared" si="114"/>
        <v>45049</v>
      </c>
      <c r="P81" s="152">
        <f t="shared" si="114"/>
        <v>45050</v>
      </c>
      <c r="Q81" s="152">
        <f t="shared" si="114"/>
        <v>45051</v>
      </c>
      <c r="R81" s="152">
        <f t="shared" si="114"/>
        <v>45052</v>
      </c>
      <c r="S81" s="152">
        <f t="shared" si="114"/>
        <v>45053</v>
      </c>
      <c r="T81" s="152">
        <f t="shared" si="114"/>
        <v>45054</v>
      </c>
      <c r="U81" s="152">
        <f t="shared" si="114"/>
        <v>45055</v>
      </c>
      <c r="V81" s="152">
        <f t="shared" si="114"/>
        <v>45056</v>
      </c>
      <c r="W81" s="152">
        <f t="shared" si="114"/>
        <v>45057</v>
      </c>
      <c r="X81" s="152">
        <f t="shared" si="114"/>
        <v>45058</v>
      </c>
      <c r="Y81" s="152">
        <f t="shared" si="114"/>
        <v>45059</v>
      </c>
      <c r="Z81" s="152">
        <f t="shared" si="114"/>
        <v>45060</v>
      </c>
      <c r="AA81" s="152">
        <f t="shared" si="114"/>
        <v>45061</v>
      </c>
      <c r="AB81" s="152">
        <f t="shared" si="114"/>
        <v>45062</v>
      </c>
      <c r="AC81" s="152">
        <f t="shared" si="114"/>
        <v>45063</v>
      </c>
      <c r="AD81" s="152">
        <f t="shared" si="114"/>
        <v>45064</v>
      </c>
      <c r="AE81" s="152">
        <f t="shared" si="114"/>
        <v>45065</v>
      </c>
      <c r="AF81" s="152">
        <f t="shared" si="114"/>
        <v>45066</v>
      </c>
      <c r="AG81" s="152">
        <f t="shared" si="114"/>
        <v>45067</v>
      </c>
      <c r="AH81" s="152">
        <f t="shared" si="114"/>
        <v>45068</v>
      </c>
      <c r="AI81" s="152">
        <f t="shared" si="114"/>
        <v>45069</v>
      </c>
      <c r="AJ81" s="152">
        <f t="shared" si="114"/>
        <v>45070</v>
      </c>
      <c r="AK81" s="152">
        <f t="shared" si="114"/>
        <v>45071</v>
      </c>
      <c r="AL81" s="152">
        <f t="shared" si="114"/>
        <v>45072</v>
      </c>
      <c r="AM81" s="152">
        <f t="shared" si="114"/>
        <v>45073</v>
      </c>
      <c r="AN81" s="152">
        <f t="shared" si="114"/>
        <v>45074</v>
      </c>
      <c r="AO81" s="152">
        <f t="shared" si="114"/>
        <v>45075</v>
      </c>
      <c r="AP81" s="152">
        <f t="shared" si="114"/>
        <v>45076</v>
      </c>
      <c r="AQ81" s="152">
        <f t="shared" si="114"/>
        <v>45077</v>
      </c>
      <c r="AR81" s="158"/>
      <c r="AS81" s="19" t="s">
        <v>317</v>
      </c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s="3" customFormat="1" outlineLevel="1" x14ac:dyDescent="0.25">
      <c r="A82" s="17">
        <v>1</v>
      </c>
      <c r="B82" s="130" t="str">
        <f>MultiCat(C82:K82)</f>
        <v/>
      </c>
      <c r="C82" s="47" t="str">
        <f t="shared" ref="C82:K82" si="115">IF(IF(ISNUMBER(SEARCH(C$30,MultiCat($M82:$AQ82))),C$30,"")=C65,"",IF(ISNUMBER(SEARCH(C$30,MultiCat($M82:$AQ82))),C$30,""))</f>
        <v/>
      </c>
      <c r="D82" s="47" t="str">
        <f t="shared" si="115"/>
        <v/>
      </c>
      <c r="E82" s="47" t="str">
        <f t="shared" si="115"/>
        <v/>
      </c>
      <c r="F82" s="47" t="str">
        <f t="shared" si="115"/>
        <v/>
      </c>
      <c r="G82" s="47" t="str">
        <f t="shared" si="115"/>
        <v/>
      </c>
      <c r="H82" s="47" t="str">
        <f t="shared" si="115"/>
        <v/>
      </c>
      <c r="I82" s="47" t="str">
        <f t="shared" si="115"/>
        <v/>
      </c>
      <c r="J82" s="47" t="str">
        <f t="shared" si="115"/>
        <v/>
      </c>
      <c r="K82" s="47" t="str">
        <f t="shared" si="115"/>
        <v/>
      </c>
      <c r="L82" s="151">
        <f>L81</f>
        <v>5</v>
      </c>
      <c r="M82" s="122" t="str">
        <f t="shared" ref="M82:AQ82" si="116">VLOOKUP(M$81,План,55,0)</f>
        <v>М/62175/18453</v>
      </c>
      <c r="N82" s="122" t="str">
        <f t="shared" si="116"/>
        <v>М/62199/18477</v>
      </c>
      <c r="O82" s="122" t="str">
        <f t="shared" si="116"/>
        <v>М/62223/18501</v>
      </c>
      <c r="P82" s="122" t="str">
        <f t="shared" si="116"/>
        <v>М/62247/18525</v>
      </c>
      <c r="Q82" s="122" t="str">
        <f t="shared" si="116"/>
        <v>М/62271/18549</v>
      </c>
      <c r="R82" s="122" t="str">
        <f t="shared" si="116"/>
        <v>М/62295/18573</v>
      </c>
      <c r="S82" s="122" t="str">
        <f t="shared" si="116"/>
        <v>М/62319/18597</v>
      </c>
      <c r="T82" s="122" t="str">
        <f t="shared" si="116"/>
        <v>М/62343/18621</v>
      </c>
      <c r="U82" s="122" t="str">
        <f t="shared" si="116"/>
        <v>М/62367/18645</v>
      </c>
      <c r="V82" s="122" t="str">
        <f t="shared" si="116"/>
        <v>М/62391/18669</v>
      </c>
      <c r="W82" s="122" t="str">
        <f t="shared" si="116"/>
        <v>М/62415/18693</v>
      </c>
      <c r="X82" s="122" t="str">
        <f t="shared" si="116"/>
        <v>М/62439/18717</v>
      </c>
      <c r="Y82" s="122" t="str">
        <f t="shared" si="116"/>
        <v>М/62463/18741</v>
      </c>
      <c r="Z82" s="122" t="str">
        <f t="shared" si="116"/>
        <v>М/62487/18765</v>
      </c>
      <c r="AA82" s="122" t="str">
        <f t="shared" si="116"/>
        <v>М/62511/18789</v>
      </c>
      <c r="AB82" s="122" t="str">
        <f t="shared" si="116"/>
        <v>М/62535/18813</v>
      </c>
      <c r="AC82" s="122" t="str">
        <f t="shared" si="116"/>
        <v>М/62559/18837</v>
      </c>
      <c r="AD82" s="122" t="str">
        <f t="shared" si="116"/>
        <v>М/62583/18861</v>
      </c>
      <c r="AE82" s="122" t="str">
        <f t="shared" si="116"/>
        <v>М/62607/18885</v>
      </c>
      <c r="AF82" s="122" t="str">
        <f t="shared" si="116"/>
        <v>М/62631/18909</v>
      </c>
      <c r="AG82" s="122" t="str">
        <f t="shared" si="116"/>
        <v>М/62655/18933</v>
      </c>
      <c r="AH82" s="122" t="str">
        <f t="shared" si="116"/>
        <v>М/62679/18957</v>
      </c>
      <c r="AI82" s="122" t="str">
        <f t="shared" si="116"/>
        <v>М/62703/18981</v>
      </c>
      <c r="AJ82" s="122" t="str">
        <f t="shared" si="116"/>
        <v>М/62727/19005</v>
      </c>
      <c r="AK82" s="122" t="str">
        <f t="shared" si="116"/>
        <v>М/62751/19029</v>
      </c>
      <c r="AL82" s="122" t="str">
        <f t="shared" si="116"/>
        <v>М/62775/19053</v>
      </c>
      <c r="AM82" s="122" t="str">
        <f t="shared" si="116"/>
        <v>М/62799/19077</v>
      </c>
      <c r="AN82" s="122" t="str">
        <f t="shared" si="116"/>
        <v>М/62823/19101</v>
      </c>
      <c r="AO82" s="122" t="str">
        <f t="shared" si="116"/>
        <v>М/62847/19125</v>
      </c>
      <c r="AP82" s="122" t="str">
        <f t="shared" si="116"/>
        <v>М/62871/19149</v>
      </c>
      <c r="AQ82" s="122" t="str">
        <f t="shared" si="116"/>
        <v>М/62895/19173</v>
      </c>
      <c r="AR82" s="159"/>
      <c r="AS82" s="19" t="s">
        <v>317</v>
      </c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</row>
    <row r="83" spans="1:63" s="3" customFormat="1" ht="30" outlineLevel="1" x14ac:dyDescent="0.25">
      <c r="A83" s="17">
        <v>2</v>
      </c>
      <c r="B83" s="130" t="str">
        <f t="shared" ref="B83:B95" si="117">MultiCat(C83:K83)</f>
        <v>ТО2</v>
      </c>
      <c r="C83" s="47" t="str">
        <f t="shared" ref="C83:K83" si="118">IF(IF(ISNUMBER(SEARCH(C$30,MultiCat($M83:$AQ83))),C$30,"")=C66,"",IF(ISNUMBER(SEARCH(C$30,MultiCat($M83:$AQ83))),C$30,""))</f>
        <v/>
      </c>
      <c r="D83" s="47" t="str">
        <f t="shared" si="118"/>
        <v/>
      </c>
      <c r="E83" s="47" t="str">
        <f t="shared" si="118"/>
        <v>ТО2</v>
      </c>
      <c r="F83" s="47" t="str">
        <f t="shared" si="118"/>
        <v/>
      </c>
      <c r="G83" s="47" t="str">
        <f t="shared" si="118"/>
        <v/>
      </c>
      <c r="H83" s="47" t="str">
        <f t="shared" si="118"/>
        <v/>
      </c>
      <c r="I83" s="47" t="str">
        <f t="shared" si="118"/>
        <v/>
      </c>
      <c r="J83" s="47" t="str">
        <f t="shared" si="118"/>
        <v/>
      </c>
      <c r="K83" s="47" t="str">
        <f t="shared" si="118"/>
        <v/>
      </c>
      <c r="L83" s="151">
        <f t="shared" ref="L83:L96" si="119">L82</f>
        <v>5</v>
      </c>
      <c r="M83" s="122" t="str">
        <f t="shared" ref="M83:AQ83" si="120">VLOOKUP(M$81,План,56,0)</f>
        <v>М/67212/52290</v>
      </c>
      <c r="N83" s="122" t="str">
        <f t="shared" si="120"/>
        <v>М/67236/52314</v>
      </c>
      <c r="O83" s="122" t="str">
        <f t="shared" si="120"/>
        <v>М/67260/52338</v>
      </c>
      <c r="P83" s="122" t="str">
        <f t="shared" si="120"/>
        <v>М/67284/52362</v>
      </c>
      <c r="Q83" s="122" t="str">
        <f t="shared" si="120"/>
        <v>М/67308/52386</v>
      </c>
      <c r="R83" s="122" t="str">
        <f t="shared" si="120"/>
        <v>М/67332/52410</v>
      </c>
      <c r="S83" s="122" t="str">
        <f t="shared" si="120"/>
        <v>М/67356/52434</v>
      </c>
      <c r="T83" s="122" t="str">
        <f t="shared" si="120"/>
        <v>М/67380/52458</v>
      </c>
      <c r="U83" s="122" t="str">
        <f t="shared" si="120"/>
        <v>М/67404/52482</v>
      </c>
      <c r="V83" s="122" t="str">
        <f t="shared" si="120"/>
        <v>М/67428/52506</v>
      </c>
      <c r="W83" s="122" t="str">
        <f t="shared" si="120"/>
        <v>М/67452/52530</v>
      </c>
      <c r="X83" s="122" t="str">
        <f t="shared" si="120"/>
        <v>М/67476/52554</v>
      </c>
      <c r="Y83" s="122" t="str">
        <f t="shared" si="120"/>
        <v>М/67500/52578</v>
      </c>
      <c r="Z83" s="122" t="str">
        <f t="shared" si="120"/>
        <v>М/67524/52602</v>
      </c>
      <c r="AA83" s="122" t="str">
        <f t="shared" si="120"/>
        <v>М/67548/52626</v>
      </c>
      <c r="AB83" s="122" t="str">
        <f t="shared" si="120"/>
        <v>М/67572/52650</v>
      </c>
      <c r="AC83" s="122" t="str">
        <f t="shared" si="120"/>
        <v>М/67596/52674</v>
      </c>
      <c r="AD83" s="122" t="str">
        <f t="shared" si="120"/>
        <v>М/67620/52698</v>
      </c>
      <c r="AE83" s="122" t="str">
        <f t="shared" si="120"/>
        <v>М/67644/52722</v>
      </c>
      <c r="AF83" s="122" t="str">
        <f t="shared" si="120"/>
        <v>М/67668/52746</v>
      </c>
      <c r="AG83" s="122" t="str">
        <f t="shared" si="120"/>
        <v>М/67692/52770</v>
      </c>
      <c r="AH83" s="122" t="str">
        <f t="shared" si="120"/>
        <v>М/67716/52794</v>
      </c>
      <c r="AI83" s="122" t="str">
        <f t="shared" si="120"/>
        <v>М/67740/52818</v>
      </c>
      <c r="AJ83" s="122" t="str">
        <f t="shared" si="120"/>
        <v>М/67764/52842</v>
      </c>
      <c r="AK83" s="122" t="str">
        <f t="shared" si="120"/>
        <v>М/67788/52866</v>
      </c>
      <c r="AL83" s="122" t="str">
        <f t="shared" si="120"/>
        <v>М/67812/52890</v>
      </c>
      <c r="AM83" s="122" t="str">
        <f t="shared" si="120"/>
        <v>М/67836/52914</v>
      </c>
      <c r="AN83" s="122" t="str">
        <f t="shared" si="120"/>
        <v>М/67860/52938</v>
      </c>
      <c r="AO83" s="122" t="str">
        <f t="shared" si="120"/>
        <v>М/67884/52962</v>
      </c>
      <c r="AP83" s="122" t="str">
        <f t="shared" si="120"/>
        <v>М/67908/52986</v>
      </c>
      <c r="AQ83" s="122" t="str">
        <f t="shared" si="120"/>
        <v>ТО2/67908/52986</v>
      </c>
      <c r="AR83" s="159"/>
      <c r="AS83" s="19" t="s">
        <v>317</v>
      </c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</row>
    <row r="84" spans="1:63" s="3" customFormat="1" outlineLevel="1" x14ac:dyDescent="0.25">
      <c r="A84" s="17">
        <v>3</v>
      </c>
      <c r="B84" s="130" t="str">
        <f t="shared" si="117"/>
        <v/>
      </c>
      <c r="C84" s="47" t="str">
        <f t="shared" ref="C84:K84" si="121">IF(IF(ISNUMBER(SEARCH(C$30,MultiCat($M84:$AQ84))),C$30,"")=C67,"",IF(ISNUMBER(SEARCH(C$30,MultiCat($M84:$AQ84))),C$30,""))</f>
        <v/>
      </c>
      <c r="D84" s="47" t="str">
        <f t="shared" si="121"/>
        <v/>
      </c>
      <c r="E84" s="47" t="str">
        <f t="shared" si="121"/>
        <v/>
      </c>
      <c r="F84" s="47" t="str">
        <f t="shared" si="121"/>
        <v/>
      </c>
      <c r="G84" s="47" t="str">
        <f t="shared" si="121"/>
        <v/>
      </c>
      <c r="H84" s="47" t="str">
        <f t="shared" si="121"/>
        <v/>
      </c>
      <c r="I84" s="47" t="str">
        <f t="shared" si="121"/>
        <v/>
      </c>
      <c r="J84" s="47" t="str">
        <f t="shared" si="121"/>
        <v/>
      </c>
      <c r="K84" s="47" t="str">
        <f t="shared" si="121"/>
        <v/>
      </c>
      <c r="L84" s="151">
        <f t="shared" si="119"/>
        <v>5</v>
      </c>
      <c r="M84" s="122" t="str">
        <f t="shared" ref="M84:AQ84" si="122">VLOOKUP(M$81,План,57,0)</f>
        <v>М/60888/35786</v>
      </c>
      <c r="N84" s="122" t="str">
        <f t="shared" si="122"/>
        <v>М/60912/35810</v>
      </c>
      <c r="O84" s="122" t="str">
        <f t="shared" si="122"/>
        <v>М/60936/35834</v>
      </c>
      <c r="P84" s="122" t="str">
        <f t="shared" si="122"/>
        <v>М/60960/35858</v>
      </c>
      <c r="Q84" s="122" t="str">
        <f t="shared" si="122"/>
        <v>М/60984/35882</v>
      </c>
      <c r="R84" s="122" t="str">
        <f t="shared" si="122"/>
        <v>М/61008/35906</v>
      </c>
      <c r="S84" s="122" t="str">
        <f t="shared" si="122"/>
        <v>М/61032/35930</v>
      </c>
      <c r="T84" s="122" t="str">
        <f t="shared" si="122"/>
        <v>М/61056/35954</v>
      </c>
      <c r="U84" s="122" t="str">
        <f t="shared" si="122"/>
        <v>М/61080/35978</v>
      </c>
      <c r="V84" s="122" t="str">
        <f t="shared" si="122"/>
        <v>М/61104/36002</v>
      </c>
      <c r="W84" s="122" t="str">
        <f t="shared" si="122"/>
        <v>М/61128/36026</v>
      </c>
      <c r="X84" s="122" t="str">
        <f t="shared" si="122"/>
        <v>М/61152/36050</v>
      </c>
      <c r="Y84" s="122" t="str">
        <f t="shared" si="122"/>
        <v>М/61176/36074</v>
      </c>
      <c r="Z84" s="122" t="str">
        <f t="shared" si="122"/>
        <v>М/61200/36098</v>
      </c>
      <c r="AA84" s="122" t="str">
        <f t="shared" si="122"/>
        <v>М/61224/36122</v>
      </c>
      <c r="AB84" s="122" t="str">
        <f t="shared" si="122"/>
        <v>М/61248/36146</v>
      </c>
      <c r="AC84" s="122" t="str">
        <f t="shared" si="122"/>
        <v>М/61272/36170</v>
      </c>
      <c r="AD84" s="122" t="str">
        <f t="shared" si="122"/>
        <v>М/61296/36194</v>
      </c>
      <c r="AE84" s="122" t="str">
        <f t="shared" si="122"/>
        <v>М/61320/36218</v>
      </c>
      <c r="AF84" s="122" t="str">
        <f t="shared" si="122"/>
        <v>М/61344/36242</v>
      </c>
      <c r="AG84" s="122" t="str">
        <f t="shared" si="122"/>
        <v>М/61368/36266</v>
      </c>
      <c r="AH84" s="122" t="str">
        <f t="shared" si="122"/>
        <v>М/61392/36290</v>
      </c>
      <c r="AI84" s="122" t="str">
        <f t="shared" si="122"/>
        <v>М/61416/36314</v>
      </c>
      <c r="AJ84" s="122" t="str">
        <f t="shared" si="122"/>
        <v>М/61440/36338</v>
      </c>
      <c r="AK84" s="122" t="str">
        <f t="shared" si="122"/>
        <v>М/61464/36362</v>
      </c>
      <c r="AL84" s="122" t="str">
        <f t="shared" si="122"/>
        <v>М/61488/36386</v>
      </c>
      <c r="AM84" s="122" t="str">
        <f t="shared" si="122"/>
        <v>М/61512/36410</v>
      </c>
      <c r="AN84" s="122" t="str">
        <f t="shared" si="122"/>
        <v>М/61536/36434</v>
      </c>
      <c r="AO84" s="122" t="str">
        <f t="shared" si="122"/>
        <v>М/61560/36458</v>
      </c>
      <c r="AP84" s="122" t="str">
        <f t="shared" si="122"/>
        <v>М/61584/36482</v>
      </c>
      <c r="AQ84" s="122" t="str">
        <f t="shared" si="122"/>
        <v>М/61608/36506</v>
      </c>
      <c r="AR84" s="159"/>
      <c r="AS84" s="19" t="s">
        <v>317</v>
      </c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</row>
    <row r="85" spans="1:63" s="3" customFormat="1" outlineLevel="1" x14ac:dyDescent="0.25">
      <c r="A85" s="17">
        <v>4</v>
      </c>
      <c r="B85" s="130" t="str">
        <f t="shared" si="117"/>
        <v/>
      </c>
      <c r="C85" s="47" t="str">
        <f t="shared" ref="C85:K85" si="123">IF(IF(ISNUMBER(SEARCH(C$30,MultiCat($M85:$AQ85))),C$30,"")=C68,"",IF(ISNUMBER(SEARCH(C$30,MultiCat($M85:$AQ85))),C$30,""))</f>
        <v/>
      </c>
      <c r="D85" s="47" t="str">
        <f t="shared" si="123"/>
        <v/>
      </c>
      <c r="E85" s="47" t="str">
        <f t="shared" si="123"/>
        <v/>
      </c>
      <c r="F85" s="47" t="str">
        <f t="shared" si="123"/>
        <v/>
      </c>
      <c r="G85" s="47" t="str">
        <f t="shared" si="123"/>
        <v/>
      </c>
      <c r="H85" s="47" t="str">
        <f t="shared" si="123"/>
        <v/>
      </c>
      <c r="I85" s="47" t="str">
        <f t="shared" si="123"/>
        <v/>
      </c>
      <c r="J85" s="47" t="str">
        <f t="shared" si="123"/>
        <v/>
      </c>
      <c r="K85" s="47" t="str">
        <f t="shared" si="123"/>
        <v/>
      </c>
      <c r="L85" s="151">
        <f t="shared" si="119"/>
        <v>5</v>
      </c>
      <c r="M85" s="122" t="str">
        <f t="shared" ref="M85:AQ85" si="124">VLOOKUP(M$81,План,58,0)</f>
        <v>М/69616/41316</v>
      </c>
      <c r="N85" s="122" t="str">
        <f t="shared" si="124"/>
        <v>М/69640/41340</v>
      </c>
      <c r="O85" s="122" t="str">
        <f t="shared" si="124"/>
        <v>М/69664/41364</v>
      </c>
      <c r="P85" s="122" t="str">
        <f t="shared" si="124"/>
        <v>М/69688/41388</v>
      </c>
      <c r="Q85" s="122" t="str">
        <f t="shared" si="124"/>
        <v>М/69712/41412</v>
      </c>
      <c r="R85" s="122" t="str">
        <f t="shared" si="124"/>
        <v>М/69736/41436</v>
      </c>
      <c r="S85" s="122" t="str">
        <f t="shared" si="124"/>
        <v>М/69760/41460</v>
      </c>
      <c r="T85" s="122" t="str">
        <f t="shared" si="124"/>
        <v>М/69784/41484</v>
      </c>
      <c r="U85" s="122" t="str">
        <f t="shared" si="124"/>
        <v>М/69808/41508</v>
      </c>
      <c r="V85" s="122" t="str">
        <f t="shared" si="124"/>
        <v>М/69832/41532</v>
      </c>
      <c r="W85" s="122" t="str">
        <f t="shared" si="124"/>
        <v>М/69856/41556</v>
      </c>
      <c r="X85" s="122" t="str">
        <f t="shared" si="124"/>
        <v>М/69880/41580</v>
      </c>
      <c r="Y85" s="122" t="str">
        <f t="shared" si="124"/>
        <v>М/69904/41604</v>
      </c>
      <c r="Z85" s="122" t="str">
        <f t="shared" si="124"/>
        <v>М/69928/41628</v>
      </c>
      <c r="AA85" s="122" t="str">
        <f t="shared" si="124"/>
        <v>М/69952/41652</v>
      </c>
      <c r="AB85" s="122" t="str">
        <f t="shared" si="124"/>
        <v>Р/69952/41652</v>
      </c>
      <c r="AC85" s="122" t="str">
        <f t="shared" si="124"/>
        <v>М/69976/41676</v>
      </c>
      <c r="AD85" s="122" t="str">
        <f t="shared" si="124"/>
        <v>М/70000/41700</v>
      </c>
      <c r="AE85" s="122" t="str">
        <f t="shared" si="124"/>
        <v>М/70024/41724</v>
      </c>
      <c r="AF85" s="122" t="str">
        <f t="shared" si="124"/>
        <v>М/70048/41748</v>
      </c>
      <c r="AG85" s="122" t="str">
        <f t="shared" si="124"/>
        <v>М/70072/41772</v>
      </c>
      <c r="AH85" s="122" t="str">
        <f t="shared" si="124"/>
        <v>М/70096/41796</v>
      </c>
      <c r="AI85" s="122" t="str">
        <f t="shared" si="124"/>
        <v>М/70120/41820</v>
      </c>
      <c r="AJ85" s="122" t="str">
        <f t="shared" si="124"/>
        <v>М/70144/41844</v>
      </c>
      <c r="AK85" s="122" t="str">
        <f t="shared" si="124"/>
        <v>М/70168/41868</v>
      </c>
      <c r="AL85" s="122" t="str">
        <f t="shared" si="124"/>
        <v>М/70192/41892</v>
      </c>
      <c r="AM85" s="122" t="str">
        <f t="shared" si="124"/>
        <v>М/70216/41916</v>
      </c>
      <c r="AN85" s="122" t="str">
        <f t="shared" si="124"/>
        <v>М/70240/41940</v>
      </c>
      <c r="AO85" s="122" t="str">
        <f t="shared" si="124"/>
        <v>М/70264/41964</v>
      </c>
      <c r="AP85" s="122" t="str">
        <f t="shared" si="124"/>
        <v>М/70288/41988</v>
      </c>
      <c r="AQ85" s="122" t="str">
        <f t="shared" si="124"/>
        <v>М/70312/42012</v>
      </c>
      <c r="AR85" s="159"/>
      <c r="AS85" s="19" t="s">
        <v>317</v>
      </c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</row>
    <row r="86" spans="1:63" s="3" customFormat="1" outlineLevel="1" x14ac:dyDescent="0.25">
      <c r="A86" s="17">
        <v>5</v>
      </c>
      <c r="B86" s="130" t="str">
        <f t="shared" si="117"/>
        <v/>
      </c>
      <c r="C86" s="47" t="str">
        <f t="shared" ref="C86:K86" si="125">IF(IF(ISNUMBER(SEARCH(C$30,MultiCat($M86:$AQ86))),C$30,"")=C69,"",IF(ISNUMBER(SEARCH(C$30,MultiCat($M86:$AQ86))),C$30,""))</f>
        <v/>
      </c>
      <c r="D86" s="47" t="str">
        <f t="shared" si="125"/>
        <v/>
      </c>
      <c r="E86" s="47" t="str">
        <f t="shared" si="125"/>
        <v/>
      </c>
      <c r="F86" s="47" t="str">
        <f t="shared" si="125"/>
        <v/>
      </c>
      <c r="G86" s="47" t="str">
        <f t="shared" si="125"/>
        <v/>
      </c>
      <c r="H86" s="47" t="str">
        <f t="shared" si="125"/>
        <v/>
      </c>
      <c r="I86" s="47" t="str">
        <f t="shared" si="125"/>
        <v/>
      </c>
      <c r="J86" s="47" t="str">
        <f t="shared" si="125"/>
        <v/>
      </c>
      <c r="K86" s="47" t="str">
        <f t="shared" si="125"/>
        <v/>
      </c>
      <c r="L86" s="151">
        <f t="shared" si="119"/>
        <v>5</v>
      </c>
      <c r="M86" s="122" t="str">
        <f t="shared" ref="M86:AQ86" si="126">VLOOKUP(M$81,План,63,0)</f>
        <v>М/40882/42603</v>
      </c>
      <c r="N86" s="122" t="str">
        <f t="shared" si="126"/>
        <v>М/40906/42627</v>
      </c>
      <c r="O86" s="122" t="str">
        <f t="shared" si="126"/>
        <v>М/40930/42651</v>
      </c>
      <c r="P86" s="122" t="str">
        <f t="shared" si="126"/>
        <v>М/40954/42675</v>
      </c>
      <c r="Q86" s="122" t="str">
        <f t="shared" si="126"/>
        <v>М/40978/42699</v>
      </c>
      <c r="R86" s="122" t="str">
        <f t="shared" si="126"/>
        <v>М/41002/42723</v>
      </c>
      <c r="S86" s="122" t="str">
        <f t="shared" si="126"/>
        <v>Р/41002/42723</v>
      </c>
      <c r="T86" s="122" t="str">
        <f t="shared" si="126"/>
        <v>Р/41002/42723</v>
      </c>
      <c r="U86" s="122" t="str">
        <f t="shared" si="126"/>
        <v>Р/41002/42723</v>
      </c>
      <c r="V86" s="122" t="str">
        <f t="shared" si="126"/>
        <v>Р/41002/42723</v>
      </c>
      <c r="W86" s="122" t="str">
        <f t="shared" si="126"/>
        <v>Р/41002/42723</v>
      </c>
      <c r="X86" s="122" t="str">
        <f t="shared" si="126"/>
        <v>Р/41002/42723</v>
      </c>
      <c r="Y86" s="122" t="str">
        <f t="shared" si="126"/>
        <v>Р/41002/42723</v>
      </c>
      <c r="Z86" s="122" t="str">
        <f t="shared" si="126"/>
        <v>Р/41002/42723</v>
      </c>
      <c r="AA86" s="122" t="str">
        <f t="shared" si="126"/>
        <v>Р/41002/42723</v>
      </c>
      <c r="AB86" s="122" t="str">
        <f t="shared" si="126"/>
        <v>ПР/41002/42723</v>
      </c>
      <c r="AC86" s="122" t="str">
        <f t="shared" si="126"/>
        <v>Р/41002/42723</v>
      </c>
      <c r="AD86" s="122" t="str">
        <f t="shared" si="126"/>
        <v>Р/41002/42723</v>
      </c>
      <c r="AE86" s="122" t="str">
        <f t="shared" si="126"/>
        <v>Р/41002/42723</v>
      </c>
      <c r="AF86" s="122" t="str">
        <f t="shared" si="126"/>
        <v>Р/41002/42723</v>
      </c>
      <c r="AG86" s="122" t="str">
        <f t="shared" si="126"/>
        <v>Р/41002/42723</v>
      </c>
      <c r="AH86" s="122" t="str">
        <f t="shared" si="126"/>
        <v>Р/41002/42723</v>
      </c>
      <c r="AI86" s="122" t="str">
        <f t="shared" si="126"/>
        <v>Р/41002/42723</v>
      </c>
      <c r="AJ86" s="122" t="str">
        <f t="shared" si="126"/>
        <v>Р/41002/42723</v>
      </c>
      <c r="AK86" s="122" t="str">
        <f t="shared" si="126"/>
        <v>Р/41002/42723</v>
      </c>
      <c r="AL86" s="122" t="str">
        <f t="shared" si="126"/>
        <v>ПР/41002/42723</v>
      </c>
      <c r="AM86" s="122" t="str">
        <f t="shared" si="126"/>
        <v>Р/41002/42723</v>
      </c>
      <c r="AN86" s="122" t="str">
        <f t="shared" si="126"/>
        <v>Р/41002/42723</v>
      </c>
      <c r="AO86" s="122" t="str">
        <f t="shared" si="126"/>
        <v>Р/41002/42723</v>
      </c>
      <c r="AP86" s="122" t="str">
        <f t="shared" si="126"/>
        <v>Р/41002/42723</v>
      </c>
      <c r="AQ86" s="122" t="str">
        <f t="shared" si="126"/>
        <v>Р/41002/42723</v>
      </c>
      <c r="AR86" s="159"/>
      <c r="AS86" s="19" t="s">
        <v>317</v>
      </c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</row>
    <row r="87" spans="1:63" s="3" customFormat="1" ht="30" outlineLevel="1" x14ac:dyDescent="0.25">
      <c r="A87" s="17">
        <v>6</v>
      </c>
      <c r="B87" s="130" t="str">
        <f t="shared" si="117"/>
        <v/>
      </c>
      <c r="C87" s="47" t="str">
        <f t="shared" ref="C87:K87" si="127">IF(IF(ISNUMBER(SEARCH(C$30,MultiCat($M87:$AQ87))),C$30,"")=C70,"",IF(ISNUMBER(SEARCH(C$30,MultiCat($M87:$AQ87))),C$30,""))</f>
        <v/>
      </c>
      <c r="D87" s="47" t="str">
        <f t="shared" si="127"/>
        <v/>
      </c>
      <c r="E87" s="47" t="str">
        <f t="shared" si="127"/>
        <v/>
      </c>
      <c r="F87" s="47" t="str">
        <f t="shared" si="127"/>
        <v/>
      </c>
      <c r="G87" s="47" t="str">
        <f t="shared" si="127"/>
        <v/>
      </c>
      <c r="H87" s="47" t="str">
        <f t="shared" si="127"/>
        <v/>
      </c>
      <c r="I87" s="47" t="str">
        <f t="shared" si="127"/>
        <v/>
      </c>
      <c r="J87" s="47" t="str">
        <f t="shared" si="127"/>
        <v/>
      </c>
      <c r="K87" s="47" t="str">
        <f t="shared" si="127"/>
        <v/>
      </c>
      <c r="L87" s="151">
        <f t="shared" si="119"/>
        <v>5</v>
      </c>
      <c r="M87" s="122" t="str">
        <f t="shared" ref="M87:AQ87" si="128">VLOOKUP(M$81,План,64,0)</f>
        <v>ТО1/47452/22470</v>
      </c>
      <c r="N87" s="122" t="str">
        <f t="shared" si="128"/>
        <v>ТО1/47452/22470</v>
      </c>
      <c r="O87" s="122" t="str">
        <f t="shared" si="128"/>
        <v>ТО1/47452/22470</v>
      </c>
      <c r="P87" s="122" t="str">
        <f t="shared" si="128"/>
        <v>ТО1/47452/22470</v>
      </c>
      <c r="Q87" s="122" t="str">
        <f t="shared" si="128"/>
        <v>ТО1/47452/22470</v>
      </c>
      <c r="R87" s="122" t="str">
        <f t="shared" si="128"/>
        <v>ТО1/47452/22470</v>
      </c>
      <c r="S87" s="122" t="str">
        <f t="shared" si="128"/>
        <v>М/47476/22494</v>
      </c>
      <c r="T87" s="122" t="str">
        <f t="shared" si="128"/>
        <v>М/47500/22518</v>
      </c>
      <c r="U87" s="122" t="str">
        <f t="shared" si="128"/>
        <v>М/47524/22542</v>
      </c>
      <c r="V87" s="122" t="str">
        <f t="shared" si="128"/>
        <v>М/47548/22566</v>
      </c>
      <c r="W87" s="122" t="str">
        <f t="shared" si="128"/>
        <v>М/47572/22590</v>
      </c>
      <c r="X87" s="122" t="str">
        <f t="shared" si="128"/>
        <v>М/47596/22614</v>
      </c>
      <c r="Y87" s="122" t="str">
        <f t="shared" si="128"/>
        <v>М/47620/22638</v>
      </c>
      <c r="Z87" s="122" t="str">
        <f t="shared" si="128"/>
        <v>М/47644/22662</v>
      </c>
      <c r="AA87" s="122" t="str">
        <f t="shared" si="128"/>
        <v>М/47668/22686</v>
      </c>
      <c r="AB87" s="122" t="str">
        <f t="shared" si="128"/>
        <v>М/47692/22710</v>
      </c>
      <c r="AC87" s="122" t="str">
        <f t="shared" si="128"/>
        <v>М/47716/22734</v>
      </c>
      <c r="AD87" s="122" t="str">
        <f t="shared" si="128"/>
        <v>М/47740/22758</v>
      </c>
      <c r="AE87" s="122" t="str">
        <f t="shared" si="128"/>
        <v>М/47764/22782</v>
      </c>
      <c r="AF87" s="122" t="str">
        <f t="shared" si="128"/>
        <v>М/47788/22806</v>
      </c>
      <c r="AG87" s="122" t="str">
        <f t="shared" si="128"/>
        <v>М/47812/22830</v>
      </c>
      <c r="AH87" s="122" t="str">
        <f t="shared" si="128"/>
        <v>М/47836/22854</v>
      </c>
      <c r="AI87" s="122" t="str">
        <f t="shared" si="128"/>
        <v>М/47860/22878</v>
      </c>
      <c r="AJ87" s="122" t="str">
        <f t="shared" si="128"/>
        <v>М/47884/22902</v>
      </c>
      <c r="AK87" s="122" t="str">
        <f t="shared" si="128"/>
        <v>М/47908/22926</v>
      </c>
      <c r="AL87" s="122" t="str">
        <f t="shared" si="128"/>
        <v>М/47932/22950</v>
      </c>
      <c r="AM87" s="122" t="str">
        <f t="shared" si="128"/>
        <v>М/47956/22974</v>
      </c>
      <c r="AN87" s="122" t="str">
        <f t="shared" si="128"/>
        <v>М/47980/22998</v>
      </c>
      <c r="AO87" s="122" t="str">
        <f t="shared" si="128"/>
        <v>М/48004/23022</v>
      </c>
      <c r="AP87" s="122" t="str">
        <f t="shared" si="128"/>
        <v>М/48028/23046</v>
      </c>
      <c r="AQ87" s="122" t="str">
        <f t="shared" si="128"/>
        <v>М/48052/23070</v>
      </c>
      <c r="AR87" s="159"/>
      <c r="AS87" s="19" t="s">
        <v>317</v>
      </c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</row>
    <row r="88" spans="1:63" s="3" customFormat="1" outlineLevel="1" x14ac:dyDescent="0.25">
      <c r="A88" s="17">
        <v>7</v>
      </c>
      <c r="B88" s="130" t="str">
        <f t="shared" si="117"/>
        <v/>
      </c>
      <c r="C88" s="47" t="str">
        <f t="shared" ref="C88:K88" si="129">IF(IF(ISNUMBER(SEARCH(C$30,MultiCat($M88:$AQ88))),C$30,"")=C71,"",IF(ISNUMBER(SEARCH(C$30,MultiCat($M88:$AQ88))),C$30,""))</f>
        <v/>
      </c>
      <c r="D88" s="47" t="str">
        <f t="shared" si="129"/>
        <v/>
      </c>
      <c r="E88" s="47" t="str">
        <f t="shared" si="129"/>
        <v/>
      </c>
      <c r="F88" s="47" t="str">
        <f t="shared" si="129"/>
        <v/>
      </c>
      <c r="G88" s="47" t="str">
        <f t="shared" si="129"/>
        <v/>
      </c>
      <c r="H88" s="47" t="str">
        <f t="shared" si="129"/>
        <v/>
      </c>
      <c r="I88" s="47" t="str">
        <f t="shared" si="129"/>
        <v/>
      </c>
      <c r="J88" s="47" t="str">
        <f t="shared" si="129"/>
        <v/>
      </c>
      <c r="K88" s="47" t="str">
        <f t="shared" si="129"/>
        <v/>
      </c>
      <c r="L88" s="151">
        <f t="shared" si="119"/>
        <v>5</v>
      </c>
      <c r="M88" s="122" t="str">
        <f t="shared" ref="M88:AQ88" si="130">VLOOKUP(M$81,План,65,0)</f>
        <v>Р/37050/16535</v>
      </c>
      <c r="N88" s="122" t="str">
        <f t="shared" si="130"/>
        <v>Р/37050/16535</v>
      </c>
      <c r="O88" s="122" t="str">
        <f t="shared" si="130"/>
        <v>Р/37050/16535</v>
      </c>
      <c r="P88" s="122" t="str">
        <f t="shared" si="130"/>
        <v>Р/37050/16535</v>
      </c>
      <c r="Q88" s="122" t="str">
        <f t="shared" si="130"/>
        <v>Р/37050/16535</v>
      </c>
      <c r="R88" s="122" t="str">
        <f t="shared" si="130"/>
        <v>Р/37050/16535</v>
      </c>
      <c r="S88" s="122" t="str">
        <f t="shared" si="130"/>
        <v>Р/37050/16535</v>
      </c>
      <c r="T88" s="122" t="str">
        <f t="shared" si="130"/>
        <v>ПР/37050/16535</v>
      </c>
      <c r="U88" s="122" t="str">
        <f t="shared" si="130"/>
        <v>Р/37050/16535</v>
      </c>
      <c r="V88" s="122" t="str">
        <f t="shared" si="130"/>
        <v>Р/37050/16535</v>
      </c>
      <c r="W88" s="122" t="str">
        <f t="shared" si="130"/>
        <v>Р/37050/16535</v>
      </c>
      <c r="X88" s="122" t="str">
        <f t="shared" si="130"/>
        <v>Р/37050/16535</v>
      </c>
      <c r="Y88" s="122" t="str">
        <f t="shared" si="130"/>
        <v>Р/37050/16535</v>
      </c>
      <c r="Z88" s="122" t="str">
        <f t="shared" si="130"/>
        <v>Р/37050/16535</v>
      </c>
      <c r="AA88" s="122" t="str">
        <f t="shared" si="130"/>
        <v>Р/37050/16535</v>
      </c>
      <c r="AB88" s="122" t="str">
        <f t="shared" si="130"/>
        <v>Р/37050/16535</v>
      </c>
      <c r="AC88" s="122" t="str">
        <f t="shared" si="130"/>
        <v>Р/37050/16535</v>
      </c>
      <c r="AD88" s="122" t="str">
        <f t="shared" si="130"/>
        <v>ПР/37050/16535</v>
      </c>
      <c r="AE88" s="122" t="str">
        <f t="shared" si="130"/>
        <v>Р/37050/16535</v>
      </c>
      <c r="AF88" s="122" t="str">
        <f t="shared" si="130"/>
        <v>Р/37050/16535</v>
      </c>
      <c r="AG88" s="122" t="str">
        <f t="shared" si="130"/>
        <v>Р/37050/16535</v>
      </c>
      <c r="AH88" s="122" t="str">
        <f t="shared" si="130"/>
        <v>Р/37050/16535</v>
      </c>
      <c r="AI88" s="122" t="str">
        <f t="shared" si="130"/>
        <v>Р/37050/16535</v>
      </c>
      <c r="AJ88" s="122" t="str">
        <f t="shared" si="130"/>
        <v>Р/37050/16535</v>
      </c>
      <c r="AK88" s="122" t="str">
        <f t="shared" si="130"/>
        <v>Р/37050/16535</v>
      </c>
      <c r="AL88" s="122" t="str">
        <f t="shared" si="130"/>
        <v>Р/37050/16535</v>
      </c>
      <c r="AM88" s="122" t="str">
        <f t="shared" si="130"/>
        <v>Р/37050/16535</v>
      </c>
      <c r="AN88" s="122" t="str">
        <f t="shared" si="130"/>
        <v>ПР/37050/16535</v>
      </c>
      <c r="AO88" s="122" t="str">
        <f t="shared" si="130"/>
        <v>Р/37050/16535</v>
      </c>
      <c r="AP88" s="122" t="str">
        <f t="shared" si="130"/>
        <v>Р/37050/16535</v>
      </c>
      <c r="AQ88" s="122" t="str">
        <f t="shared" si="130"/>
        <v>Р/37050/16535</v>
      </c>
      <c r="AR88" s="159"/>
      <c r="AS88" s="19" t="s">
        <v>317</v>
      </c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</row>
    <row r="89" spans="1:63" s="3" customFormat="1" outlineLevel="1" x14ac:dyDescent="0.25">
      <c r="A89" s="17">
        <v>8</v>
      </c>
      <c r="B89" s="130" t="str">
        <f t="shared" si="117"/>
        <v/>
      </c>
      <c r="C89" s="47" t="str">
        <f t="shared" ref="C89:K89" si="131">IF(IF(ISNUMBER(SEARCH(C$30,MultiCat($M89:$AQ89))),C$30,"")=C72,"",IF(ISNUMBER(SEARCH(C$30,MultiCat($M89:$AQ89))),C$30,""))</f>
        <v/>
      </c>
      <c r="D89" s="47" t="str">
        <f t="shared" si="131"/>
        <v/>
      </c>
      <c r="E89" s="47" t="str">
        <f t="shared" si="131"/>
        <v/>
      </c>
      <c r="F89" s="47" t="str">
        <f t="shared" si="131"/>
        <v/>
      </c>
      <c r="G89" s="47" t="str">
        <f t="shared" si="131"/>
        <v/>
      </c>
      <c r="H89" s="47" t="str">
        <f t="shared" si="131"/>
        <v/>
      </c>
      <c r="I89" s="47" t="str">
        <f t="shared" si="131"/>
        <v/>
      </c>
      <c r="J89" s="47" t="str">
        <f t="shared" si="131"/>
        <v/>
      </c>
      <c r="K89" s="47" t="str">
        <f t="shared" si="131"/>
        <v/>
      </c>
      <c r="L89" s="151">
        <f t="shared" si="119"/>
        <v>5</v>
      </c>
      <c r="M89" s="122" t="str">
        <f t="shared" ref="M89:AQ89" si="132">VLOOKUP(M$81,План,66,0)</f>
        <v>М/34924/59473</v>
      </c>
      <c r="N89" s="122" t="str">
        <f t="shared" si="132"/>
        <v>М/34948/59497</v>
      </c>
      <c r="O89" s="122" t="str">
        <f t="shared" si="132"/>
        <v>М/34972/59521</v>
      </c>
      <c r="P89" s="122" t="str">
        <f t="shared" si="132"/>
        <v>М/34996/59545</v>
      </c>
      <c r="Q89" s="122" t="str">
        <f t="shared" si="132"/>
        <v>М/35020/59569</v>
      </c>
      <c r="R89" s="122" t="str">
        <f t="shared" si="132"/>
        <v>М/35044/59593</v>
      </c>
      <c r="S89" s="122" t="str">
        <f t="shared" si="132"/>
        <v>М/35068/59617</v>
      </c>
      <c r="T89" s="122" t="str">
        <f t="shared" si="132"/>
        <v>М/35092/59641</v>
      </c>
      <c r="U89" s="122" t="str">
        <f t="shared" si="132"/>
        <v>М/35116/59665</v>
      </c>
      <c r="V89" s="122" t="str">
        <f t="shared" si="132"/>
        <v>М/35140/59689</v>
      </c>
      <c r="W89" s="122" t="str">
        <f t="shared" si="132"/>
        <v>М/35164/59713</v>
      </c>
      <c r="X89" s="122" t="str">
        <f t="shared" si="132"/>
        <v>М/35188/59737</v>
      </c>
      <c r="Y89" s="122" t="str">
        <f t="shared" si="132"/>
        <v>М/35212/59761</v>
      </c>
      <c r="Z89" s="122" t="str">
        <f t="shared" si="132"/>
        <v>М/35236/59785</v>
      </c>
      <c r="AA89" s="122" t="str">
        <f t="shared" si="132"/>
        <v>М/35260/59809</v>
      </c>
      <c r="AB89" s="122" t="str">
        <f t="shared" si="132"/>
        <v>М/35284/59833</v>
      </c>
      <c r="AC89" s="122" t="str">
        <f t="shared" si="132"/>
        <v>М/35308/59857</v>
      </c>
      <c r="AD89" s="122" t="str">
        <f t="shared" si="132"/>
        <v>М/35332/59881</v>
      </c>
      <c r="AE89" s="122" t="str">
        <f t="shared" si="132"/>
        <v>М/35356/59905</v>
      </c>
      <c r="AF89" s="122" t="str">
        <f t="shared" si="132"/>
        <v>М/35380/59929</v>
      </c>
      <c r="AG89" s="122" t="str">
        <f t="shared" si="132"/>
        <v>М/35404/59953</v>
      </c>
      <c r="AH89" s="122" t="str">
        <f t="shared" si="132"/>
        <v>М/35428/59977</v>
      </c>
      <c r="AI89" s="122" t="str">
        <f t="shared" si="132"/>
        <v>М/35452/60001</v>
      </c>
      <c r="AJ89" s="122" t="str">
        <f t="shared" si="132"/>
        <v>М/35476/60025</v>
      </c>
      <c r="AK89" s="122" t="str">
        <f t="shared" si="132"/>
        <v>М/35500/60049</v>
      </c>
      <c r="AL89" s="122" t="str">
        <f t="shared" si="132"/>
        <v>М/35524/60073</v>
      </c>
      <c r="AM89" s="122" t="str">
        <f t="shared" si="132"/>
        <v>М/35548/60097</v>
      </c>
      <c r="AN89" s="122" t="str">
        <f t="shared" si="132"/>
        <v>М/35572/60121</v>
      </c>
      <c r="AO89" s="122" t="str">
        <f t="shared" si="132"/>
        <v>М/35596/60145</v>
      </c>
      <c r="AP89" s="122" t="str">
        <f t="shared" si="132"/>
        <v>М/35620/60169</v>
      </c>
      <c r="AQ89" s="122" t="str">
        <f t="shared" si="132"/>
        <v>М/35644/60193</v>
      </c>
      <c r="AR89" s="159"/>
      <c r="AS89" s="19" t="s">
        <v>317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</row>
    <row r="90" spans="1:63" s="3" customFormat="1" ht="30" outlineLevel="1" x14ac:dyDescent="0.25">
      <c r="A90" s="17">
        <v>9</v>
      </c>
      <c r="B90" s="130" t="str">
        <f t="shared" si="117"/>
        <v>ПМ</v>
      </c>
      <c r="C90" s="47" t="str">
        <f t="shared" ref="C90:K90" si="133">IF(IF(ISNUMBER(SEARCH(C$30,MultiCat($M90:$AQ90))),C$30,"")=C73,"",IF(ISNUMBER(SEARCH(C$30,MultiCat($M90:$AQ90))),C$30,""))</f>
        <v>ПМ</v>
      </c>
      <c r="D90" s="47" t="str">
        <f t="shared" si="133"/>
        <v/>
      </c>
      <c r="E90" s="47" t="str">
        <f t="shared" si="133"/>
        <v/>
      </c>
      <c r="F90" s="47" t="str">
        <f t="shared" si="133"/>
        <v/>
      </c>
      <c r="G90" s="47" t="str">
        <f t="shared" si="133"/>
        <v/>
      </c>
      <c r="H90" s="47" t="str">
        <f t="shared" si="133"/>
        <v/>
      </c>
      <c r="I90" s="47" t="str">
        <f t="shared" si="133"/>
        <v/>
      </c>
      <c r="J90" s="47" t="str">
        <f t="shared" si="133"/>
        <v/>
      </c>
      <c r="K90" s="47" t="str">
        <f t="shared" si="133"/>
        <v/>
      </c>
      <c r="L90" s="151">
        <f t="shared" si="119"/>
        <v>5</v>
      </c>
      <c r="M90" s="122" t="str">
        <f t="shared" ref="M90:AQ90" si="134">VLOOKUP(M$81,План,59,0)</f>
        <v>М/11665/11665</v>
      </c>
      <c r="N90" s="122" t="str">
        <f t="shared" si="134"/>
        <v>М/11689/11689</v>
      </c>
      <c r="O90" s="122" t="str">
        <f t="shared" si="134"/>
        <v>М/11713/11713</v>
      </c>
      <c r="P90" s="122" t="str">
        <f t="shared" si="134"/>
        <v>М/11737/11737</v>
      </c>
      <c r="Q90" s="122" t="str">
        <f t="shared" si="134"/>
        <v>М/11761/11761</v>
      </c>
      <c r="R90" s="122" t="str">
        <f t="shared" si="134"/>
        <v>М/11785/11785</v>
      </c>
      <c r="S90" s="122" t="str">
        <f t="shared" si="134"/>
        <v>М/11809/11809</v>
      </c>
      <c r="T90" s="122" t="str">
        <f t="shared" si="134"/>
        <v>М/11833/11833</v>
      </c>
      <c r="U90" s="122" t="str">
        <f t="shared" si="134"/>
        <v>М/11857/11857</v>
      </c>
      <c r="V90" s="122" t="str">
        <f t="shared" si="134"/>
        <v>М/11881/11881</v>
      </c>
      <c r="W90" s="122" t="str">
        <f t="shared" si="134"/>
        <v>М/11905/11905</v>
      </c>
      <c r="X90" s="122" t="str">
        <f t="shared" si="134"/>
        <v>М/11929/11929</v>
      </c>
      <c r="Y90" s="122" t="str">
        <f t="shared" si="134"/>
        <v>М/11953/11953</v>
      </c>
      <c r="Z90" s="122" t="str">
        <f t="shared" si="134"/>
        <v>М/11977/11977</v>
      </c>
      <c r="AA90" s="122" t="str">
        <f t="shared" si="134"/>
        <v>ПМ/11977/11977</v>
      </c>
      <c r="AB90" s="122" t="str">
        <f t="shared" si="134"/>
        <v>М/12001/12001</v>
      </c>
      <c r="AC90" s="122" t="str">
        <f t="shared" si="134"/>
        <v>М/12025/12025</v>
      </c>
      <c r="AD90" s="122" t="str">
        <f t="shared" si="134"/>
        <v>М/12049/12049</v>
      </c>
      <c r="AE90" s="122" t="str">
        <f t="shared" si="134"/>
        <v>М/12073/12073</v>
      </c>
      <c r="AF90" s="122" t="str">
        <f t="shared" si="134"/>
        <v>М/12097/12097</v>
      </c>
      <c r="AG90" s="122" t="str">
        <f t="shared" si="134"/>
        <v>М/12121/12121</v>
      </c>
      <c r="AH90" s="122" t="str">
        <f t="shared" si="134"/>
        <v>М/12145/12145</v>
      </c>
      <c r="AI90" s="122" t="str">
        <f t="shared" si="134"/>
        <v>М/12169/12169</v>
      </c>
      <c r="AJ90" s="122" t="str">
        <f t="shared" si="134"/>
        <v>М/12193/12193</v>
      </c>
      <c r="AK90" s="122" t="str">
        <f t="shared" si="134"/>
        <v>М/12217/12217</v>
      </c>
      <c r="AL90" s="122" t="str">
        <f t="shared" si="134"/>
        <v>М/12241/12241</v>
      </c>
      <c r="AM90" s="122" t="str">
        <f t="shared" si="134"/>
        <v>М/12265/12265</v>
      </c>
      <c r="AN90" s="122" t="str">
        <f t="shared" si="134"/>
        <v>М/12289/12289</v>
      </c>
      <c r="AO90" s="122" t="str">
        <f t="shared" si="134"/>
        <v>М/12313/12313</v>
      </c>
      <c r="AP90" s="122" t="str">
        <f t="shared" si="134"/>
        <v>М/12337/12337</v>
      </c>
      <c r="AQ90" s="122" t="str">
        <f t="shared" si="134"/>
        <v>М/12361/12361</v>
      </c>
      <c r="AR90" s="159"/>
      <c r="AS90" s="19" t="s">
        <v>317</v>
      </c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</row>
    <row r="91" spans="1:63" s="3" customFormat="1" outlineLevel="1" x14ac:dyDescent="0.25">
      <c r="A91" s="17">
        <v>10</v>
      </c>
      <c r="B91" s="130" t="str">
        <f t="shared" si="117"/>
        <v/>
      </c>
      <c r="C91" s="47" t="str">
        <f t="shared" ref="C91:K91" si="135">IF(IF(ISNUMBER(SEARCH(C$30,MultiCat($M91:$AQ91))),C$30,"")=C74,"",IF(ISNUMBER(SEARCH(C$30,MultiCat($M91:$AQ91))),C$30,""))</f>
        <v/>
      </c>
      <c r="D91" s="47" t="str">
        <f t="shared" si="135"/>
        <v/>
      </c>
      <c r="E91" s="47" t="str">
        <f t="shared" si="135"/>
        <v/>
      </c>
      <c r="F91" s="47" t="str">
        <f t="shared" si="135"/>
        <v/>
      </c>
      <c r="G91" s="47" t="str">
        <f t="shared" si="135"/>
        <v/>
      </c>
      <c r="H91" s="47" t="str">
        <f t="shared" si="135"/>
        <v/>
      </c>
      <c r="I91" s="47" t="str">
        <f t="shared" si="135"/>
        <v/>
      </c>
      <c r="J91" s="47" t="str">
        <f t="shared" si="135"/>
        <v/>
      </c>
      <c r="K91" s="47" t="str">
        <f t="shared" si="135"/>
        <v/>
      </c>
      <c r="L91" s="151">
        <f t="shared" si="119"/>
        <v>5</v>
      </c>
      <c r="M91" s="122" t="str">
        <f t="shared" ref="M91:AQ91" si="136">VLOOKUP(M$81,План,60,0)</f>
        <v>Р/11525/11525</v>
      </c>
      <c r="N91" s="122" t="str">
        <f t="shared" si="136"/>
        <v>ПР/11525/11525</v>
      </c>
      <c r="O91" s="122" t="str">
        <f t="shared" si="136"/>
        <v>Р/11525/11525</v>
      </c>
      <c r="P91" s="122" t="str">
        <f t="shared" si="136"/>
        <v>Р/11525/11525</v>
      </c>
      <c r="Q91" s="122" t="str">
        <f t="shared" si="136"/>
        <v>Р/11525/11525</v>
      </c>
      <c r="R91" s="122" t="str">
        <f t="shared" si="136"/>
        <v>Р/11525/11525</v>
      </c>
      <c r="S91" s="122" t="str">
        <f t="shared" si="136"/>
        <v>Р/11525/11525</v>
      </c>
      <c r="T91" s="122" t="str">
        <f t="shared" si="136"/>
        <v>ПР/11525/11525</v>
      </c>
      <c r="U91" s="122" t="str">
        <f t="shared" si="136"/>
        <v>Р/11525/11525</v>
      </c>
      <c r="V91" s="122" t="str">
        <f t="shared" si="136"/>
        <v>Р/11525/11525</v>
      </c>
      <c r="W91" s="122" t="str">
        <f t="shared" si="136"/>
        <v>Р/11525/11525</v>
      </c>
      <c r="X91" s="122" t="str">
        <f t="shared" si="136"/>
        <v>Р/11525/11525</v>
      </c>
      <c r="Y91" s="122" t="str">
        <f t="shared" si="136"/>
        <v>Р/11525/11525</v>
      </c>
      <c r="Z91" s="122" t="str">
        <f t="shared" si="136"/>
        <v>Р/11525/11525</v>
      </c>
      <c r="AA91" s="122" t="str">
        <f t="shared" si="136"/>
        <v>Р/11525/11525</v>
      </c>
      <c r="AB91" s="122" t="str">
        <f t="shared" si="136"/>
        <v>М/11549/11549</v>
      </c>
      <c r="AC91" s="122" t="str">
        <f t="shared" si="136"/>
        <v>М/11573/11573</v>
      </c>
      <c r="AD91" s="122" t="str">
        <f t="shared" si="136"/>
        <v>Р/11573/11573</v>
      </c>
      <c r="AE91" s="122" t="str">
        <f t="shared" si="136"/>
        <v>Р/11573/11573</v>
      </c>
      <c r="AF91" s="122" t="str">
        <f t="shared" si="136"/>
        <v>Р/11573/11573</v>
      </c>
      <c r="AG91" s="122" t="str">
        <f t="shared" si="136"/>
        <v>Р/11573/11573</v>
      </c>
      <c r="AH91" s="122" t="str">
        <f t="shared" si="136"/>
        <v>Р/11573/11573</v>
      </c>
      <c r="AI91" s="122" t="str">
        <f t="shared" si="136"/>
        <v>Р/11573/11573</v>
      </c>
      <c r="AJ91" s="122" t="str">
        <f t="shared" si="136"/>
        <v>Р/11573/11573</v>
      </c>
      <c r="AK91" s="122" t="str">
        <f t="shared" si="136"/>
        <v>Р/11573/11573</v>
      </c>
      <c r="AL91" s="122" t="str">
        <f t="shared" si="136"/>
        <v>Р/11573/11573</v>
      </c>
      <c r="AM91" s="122" t="str">
        <f t="shared" si="136"/>
        <v>ПР/11573/11573</v>
      </c>
      <c r="AN91" s="122" t="str">
        <f t="shared" si="136"/>
        <v>Р/11573/11573</v>
      </c>
      <c r="AO91" s="122" t="str">
        <f t="shared" si="136"/>
        <v>Р/11573/11573</v>
      </c>
      <c r="AP91" s="122" t="str">
        <f t="shared" si="136"/>
        <v>Р/11573/11573</v>
      </c>
      <c r="AQ91" s="122" t="str">
        <f t="shared" si="136"/>
        <v>М/11597/11597</v>
      </c>
      <c r="AR91" s="159"/>
      <c r="AS91" s="19" t="s">
        <v>317</v>
      </c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</row>
    <row r="92" spans="1:63" s="3" customFormat="1" outlineLevel="1" x14ac:dyDescent="0.25">
      <c r="A92" s="17">
        <v>11</v>
      </c>
      <c r="B92" s="130" t="str">
        <f t="shared" si="117"/>
        <v/>
      </c>
      <c r="C92" s="47" t="str">
        <f t="shared" ref="C92:K92" si="137">IF(IF(ISNUMBER(SEARCH(C$30,MultiCat($M92:$AQ92))),C$30,"")=C75,"",IF(ISNUMBER(SEARCH(C$30,MultiCat($M92:$AQ92))),C$30,""))</f>
        <v/>
      </c>
      <c r="D92" s="47" t="str">
        <f t="shared" si="137"/>
        <v/>
      </c>
      <c r="E92" s="47" t="str">
        <f t="shared" si="137"/>
        <v/>
      </c>
      <c r="F92" s="47" t="str">
        <f t="shared" si="137"/>
        <v/>
      </c>
      <c r="G92" s="47" t="str">
        <f t="shared" si="137"/>
        <v/>
      </c>
      <c r="H92" s="47" t="str">
        <f t="shared" si="137"/>
        <v/>
      </c>
      <c r="I92" s="47" t="str">
        <f t="shared" si="137"/>
        <v/>
      </c>
      <c r="J92" s="47" t="str">
        <f t="shared" si="137"/>
        <v/>
      </c>
      <c r="K92" s="47" t="str">
        <f t="shared" si="137"/>
        <v/>
      </c>
      <c r="L92" s="151">
        <f t="shared" si="119"/>
        <v>5</v>
      </c>
      <c r="M92" s="122" t="str">
        <f t="shared" ref="M92:AQ92" si="138">VLOOKUP(M$81,План,61,0)</f>
        <v>Р/11136/11136</v>
      </c>
      <c r="N92" s="122" t="str">
        <f t="shared" si="138"/>
        <v>Р/11136/11136</v>
      </c>
      <c r="O92" s="122" t="str">
        <f t="shared" si="138"/>
        <v>Р/11136/11136</v>
      </c>
      <c r="P92" s="122" t="str">
        <f t="shared" si="138"/>
        <v>Р/11136/11136</v>
      </c>
      <c r="Q92" s="122" t="str">
        <f t="shared" si="138"/>
        <v>ПР/11136/11136</v>
      </c>
      <c r="R92" s="122" t="str">
        <f t="shared" si="138"/>
        <v>Р/11136/11136</v>
      </c>
      <c r="S92" s="122" t="str">
        <f t="shared" si="138"/>
        <v>Р/11136/11136</v>
      </c>
      <c r="T92" s="122" t="str">
        <f t="shared" si="138"/>
        <v>Р/11136/11136</v>
      </c>
      <c r="U92" s="122" t="str">
        <f t="shared" si="138"/>
        <v>Р/11136/11136</v>
      </c>
      <c r="V92" s="122" t="str">
        <f t="shared" si="138"/>
        <v>Р/11136/11136</v>
      </c>
      <c r="W92" s="122" t="str">
        <f t="shared" si="138"/>
        <v>Р/11136/11136</v>
      </c>
      <c r="X92" s="122" t="str">
        <f t="shared" si="138"/>
        <v>Р/11136/11136</v>
      </c>
      <c r="Y92" s="122" t="str">
        <f t="shared" si="138"/>
        <v>Р/11136/11136</v>
      </c>
      <c r="Z92" s="122" t="str">
        <f t="shared" si="138"/>
        <v>Р/11136/11136</v>
      </c>
      <c r="AA92" s="122" t="str">
        <f t="shared" si="138"/>
        <v>Р/11136/11136</v>
      </c>
      <c r="AB92" s="122" t="str">
        <f t="shared" si="138"/>
        <v>Р/11136/11136</v>
      </c>
      <c r="AC92" s="122" t="str">
        <f t="shared" si="138"/>
        <v>Р/11136/11136</v>
      </c>
      <c r="AD92" s="122" t="str">
        <f t="shared" si="138"/>
        <v>Р/11136/11136</v>
      </c>
      <c r="AE92" s="122" t="str">
        <f t="shared" si="138"/>
        <v>Р/11136/11136</v>
      </c>
      <c r="AF92" s="122" t="str">
        <f t="shared" si="138"/>
        <v>Р/11136/11136</v>
      </c>
      <c r="AG92" s="122" t="str">
        <f t="shared" si="138"/>
        <v>Р/11136/11136</v>
      </c>
      <c r="AH92" s="122" t="str">
        <f t="shared" si="138"/>
        <v>Р/11136/11136</v>
      </c>
      <c r="AI92" s="122" t="str">
        <f t="shared" si="138"/>
        <v>Р/11136/11136</v>
      </c>
      <c r="AJ92" s="122" t="str">
        <f t="shared" si="138"/>
        <v>ПР/11136/11136</v>
      </c>
      <c r="AK92" s="122" t="str">
        <f t="shared" si="138"/>
        <v>Р/11136/11136</v>
      </c>
      <c r="AL92" s="122" t="str">
        <f t="shared" si="138"/>
        <v>Р/11136/11136</v>
      </c>
      <c r="AM92" s="122" t="str">
        <f t="shared" si="138"/>
        <v>Р/11136/11136</v>
      </c>
      <c r="AN92" s="122" t="str">
        <f t="shared" si="138"/>
        <v>Р/11136/11136</v>
      </c>
      <c r="AO92" s="122" t="str">
        <f t="shared" si="138"/>
        <v>Р/11136/11136</v>
      </c>
      <c r="AP92" s="122" t="str">
        <f t="shared" si="138"/>
        <v>Р/11136/11136</v>
      </c>
      <c r="AQ92" s="122" t="str">
        <f t="shared" si="138"/>
        <v>Р/11136/11136</v>
      </c>
      <c r="AR92" s="159"/>
      <c r="AS92" s="19" t="s">
        <v>317</v>
      </c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</row>
    <row r="93" spans="1:63" s="3" customFormat="1" outlineLevel="1" x14ac:dyDescent="0.25">
      <c r="A93" s="17">
        <v>12</v>
      </c>
      <c r="B93" s="130" t="str">
        <f t="shared" si="117"/>
        <v/>
      </c>
      <c r="C93" s="47" t="str">
        <f t="shared" ref="C93:K93" si="139">IF(IF(ISNUMBER(SEARCH(C$30,MultiCat($M93:$AQ93))),C$30,"")=C76,"",IF(ISNUMBER(SEARCH(C$30,MultiCat($M93:$AQ93))),C$30,""))</f>
        <v/>
      </c>
      <c r="D93" s="47" t="str">
        <f t="shared" si="139"/>
        <v/>
      </c>
      <c r="E93" s="47" t="str">
        <f t="shared" si="139"/>
        <v/>
      </c>
      <c r="F93" s="47" t="str">
        <f t="shared" si="139"/>
        <v/>
      </c>
      <c r="G93" s="47" t="str">
        <f t="shared" si="139"/>
        <v/>
      </c>
      <c r="H93" s="47" t="str">
        <f t="shared" si="139"/>
        <v/>
      </c>
      <c r="I93" s="47" t="str">
        <f t="shared" si="139"/>
        <v/>
      </c>
      <c r="J93" s="47" t="str">
        <f t="shared" si="139"/>
        <v/>
      </c>
      <c r="K93" s="47" t="str">
        <f t="shared" si="139"/>
        <v/>
      </c>
      <c r="L93" s="151">
        <f t="shared" si="119"/>
        <v>5</v>
      </c>
      <c r="M93" s="122" t="str">
        <f t="shared" ref="M93:AQ93" si="140">VLOOKUP(M$81,План,67,0)</f>
        <v>М/6721/31721</v>
      </c>
      <c r="N93" s="122" t="str">
        <f t="shared" si="140"/>
        <v>М/6745/31745</v>
      </c>
      <c r="O93" s="122" t="str">
        <f t="shared" si="140"/>
        <v>М/6769/31769</v>
      </c>
      <c r="P93" s="122" t="str">
        <f t="shared" si="140"/>
        <v>М/6793/31793</v>
      </c>
      <c r="Q93" s="122" t="str">
        <f t="shared" si="140"/>
        <v>М/6817/31817</v>
      </c>
      <c r="R93" s="122" t="str">
        <f t="shared" si="140"/>
        <v>М/6841/31841</v>
      </c>
      <c r="S93" s="122" t="str">
        <f t="shared" si="140"/>
        <v>М/6865/31865</v>
      </c>
      <c r="T93" s="122" t="str">
        <f t="shared" si="140"/>
        <v>М/6889/31889</v>
      </c>
      <c r="U93" s="122" t="str">
        <f t="shared" si="140"/>
        <v>М/6913/31913</v>
      </c>
      <c r="V93" s="122" t="str">
        <f t="shared" si="140"/>
        <v>М/6937/31937</v>
      </c>
      <c r="W93" s="122" t="str">
        <f t="shared" si="140"/>
        <v>М/6961/31961</v>
      </c>
      <c r="X93" s="122" t="str">
        <f t="shared" si="140"/>
        <v>М/6985/31985</v>
      </c>
      <c r="Y93" s="122" t="str">
        <f t="shared" si="140"/>
        <v>М/7009/32009</v>
      </c>
      <c r="Z93" s="122" t="str">
        <f t="shared" si="140"/>
        <v>М/7033/32033</v>
      </c>
      <c r="AA93" s="122" t="str">
        <f t="shared" si="140"/>
        <v>М/7057/32057</v>
      </c>
      <c r="AB93" s="122" t="str">
        <f t="shared" si="140"/>
        <v>М/7081/32081</v>
      </c>
      <c r="AC93" s="122" t="str">
        <f t="shared" si="140"/>
        <v>М/7105/32105</v>
      </c>
      <c r="AD93" s="122" t="str">
        <f t="shared" si="140"/>
        <v>М/7129/32129</v>
      </c>
      <c r="AE93" s="122" t="str">
        <f t="shared" si="140"/>
        <v>М/7153/32153</v>
      </c>
      <c r="AF93" s="122" t="str">
        <f t="shared" si="140"/>
        <v>М/7177/32177</v>
      </c>
      <c r="AG93" s="122" t="str">
        <f t="shared" si="140"/>
        <v>М/7201/32201</v>
      </c>
      <c r="AH93" s="122" t="str">
        <f t="shared" si="140"/>
        <v>М/7225/32225</v>
      </c>
      <c r="AI93" s="122" t="str">
        <f t="shared" si="140"/>
        <v>Р/7225/32225</v>
      </c>
      <c r="AJ93" s="122" t="str">
        <f t="shared" si="140"/>
        <v>М/7249/32249</v>
      </c>
      <c r="AK93" s="122" t="str">
        <f t="shared" si="140"/>
        <v>М/7273/32273</v>
      </c>
      <c r="AL93" s="122" t="str">
        <f t="shared" si="140"/>
        <v>М/7297/32297</v>
      </c>
      <c r="AM93" s="122" t="str">
        <f t="shared" si="140"/>
        <v>М/7321/32321</v>
      </c>
      <c r="AN93" s="122" t="str">
        <f t="shared" si="140"/>
        <v>М/7345/32345</v>
      </c>
      <c r="AO93" s="122" t="str">
        <f t="shared" si="140"/>
        <v>М/7369/32369</v>
      </c>
      <c r="AP93" s="122" t="str">
        <f t="shared" si="140"/>
        <v>М/7393/32393</v>
      </c>
      <c r="AQ93" s="122" t="str">
        <f t="shared" si="140"/>
        <v>М/7417/32417</v>
      </c>
      <c r="AR93" s="159"/>
      <c r="AS93" s="19" t="s">
        <v>317</v>
      </c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</row>
    <row r="94" spans="1:63" s="3" customFormat="1" outlineLevel="1" x14ac:dyDescent="0.25">
      <c r="A94" s="17">
        <v>13</v>
      </c>
      <c r="B94" s="130" t="str">
        <f t="shared" si="117"/>
        <v/>
      </c>
      <c r="C94" s="47" t="str">
        <f t="shared" ref="C94:K94" si="141">IF(IF(ISNUMBER(SEARCH(C$30,MultiCat($M94:$AQ94))),C$30,"")=C77,"",IF(ISNUMBER(SEARCH(C$30,MultiCat($M94:$AQ94))),C$30,""))</f>
        <v/>
      </c>
      <c r="D94" s="47" t="str">
        <f t="shared" si="141"/>
        <v/>
      </c>
      <c r="E94" s="47" t="str">
        <f t="shared" si="141"/>
        <v/>
      </c>
      <c r="F94" s="47" t="str">
        <f t="shared" si="141"/>
        <v/>
      </c>
      <c r="G94" s="47" t="str">
        <f t="shared" si="141"/>
        <v/>
      </c>
      <c r="H94" s="47" t="str">
        <f t="shared" si="141"/>
        <v/>
      </c>
      <c r="I94" s="47" t="str">
        <f t="shared" si="141"/>
        <v/>
      </c>
      <c r="J94" s="47" t="str">
        <f t="shared" si="141"/>
        <v/>
      </c>
      <c r="K94" s="47" t="str">
        <f t="shared" si="141"/>
        <v/>
      </c>
      <c r="L94" s="151">
        <f t="shared" si="119"/>
        <v>5</v>
      </c>
      <c r="M94" s="122" t="str">
        <f t="shared" ref="M94:AQ94" si="142">VLOOKUP(M$81,План,68,0)</f>
        <v>М/7530/28045</v>
      </c>
      <c r="N94" s="122" t="str">
        <f t="shared" si="142"/>
        <v>М/7554/28069</v>
      </c>
      <c r="O94" s="122" t="str">
        <f t="shared" si="142"/>
        <v>М/7578/28093</v>
      </c>
      <c r="P94" s="122" t="str">
        <f t="shared" si="142"/>
        <v>М/7602/28117</v>
      </c>
      <c r="Q94" s="122" t="str">
        <f t="shared" si="142"/>
        <v>М/7626/28141</v>
      </c>
      <c r="R94" s="122" t="str">
        <f t="shared" si="142"/>
        <v>М/7650/28165</v>
      </c>
      <c r="S94" s="122" t="str">
        <f t="shared" si="142"/>
        <v>М/7674/28189</v>
      </c>
      <c r="T94" s="122" t="str">
        <f t="shared" si="142"/>
        <v>М/7698/28213</v>
      </c>
      <c r="U94" s="122" t="str">
        <f t="shared" si="142"/>
        <v>М/7722/28237</v>
      </c>
      <c r="V94" s="122" t="str">
        <f t="shared" si="142"/>
        <v>М/7746/28261</v>
      </c>
      <c r="W94" s="122" t="str">
        <f t="shared" si="142"/>
        <v>М/7770/28285</v>
      </c>
      <c r="X94" s="122" t="str">
        <f t="shared" si="142"/>
        <v>М/7794/28309</v>
      </c>
      <c r="Y94" s="122" t="str">
        <f t="shared" si="142"/>
        <v>М/7818/28333</v>
      </c>
      <c r="Z94" s="122" t="str">
        <f t="shared" si="142"/>
        <v>М/7842/28357</v>
      </c>
      <c r="AA94" s="122" t="str">
        <f t="shared" si="142"/>
        <v>М/7866/28381</v>
      </c>
      <c r="AB94" s="122" t="str">
        <f t="shared" si="142"/>
        <v>М/7890/28405</v>
      </c>
      <c r="AC94" s="122" t="str">
        <f t="shared" si="142"/>
        <v>М/7914/28429</v>
      </c>
      <c r="AD94" s="122" t="str">
        <f t="shared" si="142"/>
        <v>М/7938/28453</v>
      </c>
      <c r="AE94" s="122" t="str">
        <f t="shared" si="142"/>
        <v>М/7962/28477</v>
      </c>
      <c r="AF94" s="122" t="str">
        <f t="shared" si="142"/>
        <v>М/7986/28501</v>
      </c>
      <c r="AG94" s="122" t="str">
        <f t="shared" si="142"/>
        <v>М/8010/28525</v>
      </c>
      <c r="AH94" s="122" t="str">
        <f t="shared" si="142"/>
        <v>М/8034/28549</v>
      </c>
      <c r="AI94" s="122" t="str">
        <f t="shared" si="142"/>
        <v>М/8058/28573</v>
      </c>
      <c r="AJ94" s="122" t="str">
        <f t="shared" si="142"/>
        <v>М/8082/28597</v>
      </c>
      <c r="AK94" s="122" t="str">
        <f t="shared" si="142"/>
        <v>М/8106/28621</v>
      </c>
      <c r="AL94" s="122" t="str">
        <f t="shared" si="142"/>
        <v>М/8130/28645</v>
      </c>
      <c r="AM94" s="122" t="str">
        <f t="shared" si="142"/>
        <v>М/8154/28669</v>
      </c>
      <c r="AN94" s="122" t="str">
        <f t="shared" si="142"/>
        <v>М/8178/28693</v>
      </c>
      <c r="AO94" s="122" t="str">
        <f t="shared" si="142"/>
        <v>М/8202/28717</v>
      </c>
      <c r="AP94" s="122" t="str">
        <f t="shared" si="142"/>
        <v>М/8226/28741</v>
      </c>
      <c r="AQ94" s="122" t="str">
        <f t="shared" si="142"/>
        <v>М/8250/28765</v>
      </c>
      <c r="AR94" s="159"/>
      <c r="AS94" s="19" t="s">
        <v>317</v>
      </c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</row>
    <row r="95" spans="1:63" s="3" customFormat="1" outlineLevel="1" x14ac:dyDescent="0.25">
      <c r="A95" s="17">
        <v>14</v>
      </c>
      <c r="B95" s="130" t="str">
        <f t="shared" si="117"/>
        <v/>
      </c>
      <c r="C95" s="47" t="str">
        <f t="shared" ref="C95:K95" si="143">IF(IF(ISNUMBER(SEARCH(C$30,MultiCat($M95:$AQ95))),C$30,"")=C78,"",IF(ISNUMBER(SEARCH(C$30,MultiCat($M95:$AQ95))),C$30,""))</f>
        <v/>
      </c>
      <c r="D95" s="47" t="str">
        <f t="shared" si="143"/>
        <v/>
      </c>
      <c r="E95" s="47" t="str">
        <f t="shared" si="143"/>
        <v/>
      </c>
      <c r="F95" s="47" t="str">
        <f t="shared" si="143"/>
        <v/>
      </c>
      <c r="G95" s="47" t="str">
        <f t="shared" si="143"/>
        <v/>
      </c>
      <c r="H95" s="47" t="str">
        <f t="shared" si="143"/>
        <v/>
      </c>
      <c r="I95" s="47" t="str">
        <f t="shared" si="143"/>
        <v/>
      </c>
      <c r="J95" s="47" t="str">
        <f t="shared" si="143"/>
        <v/>
      </c>
      <c r="K95" s="47" t="str">
        <f t="shared" si="143"/>
        <v/>
      </c>
      <c r="L95" s="151">
        <f t="shared" si="119"/>
        <v>5</v>
      </c>
      <c r="M95" s="122" t="str">
        <f t="shared" ref="M95:AQ95" si="144">VLOOKUP(M$81,План,69,0)</f>
        <v>Р/10162/10162</v>
      </c>
      <c r="N95" s="122" t="str">
        <f t="shared" si="144"/>
        <v>Р/10162/10162</v>
      </c>
      <c r="O95" s="122" t="str">
        <f t="shared" si="144"/>
        <v>Р/10162/10162</v>
      </c>
      <c r="P95" s="122" t="str">
        <f t="shared" si="144"/>
        <v>Р/10162/10162</v>
      </c>
      <c r="Q95" s="122" t="str">
        <f t="shared" si="144"/>
        <v>Р/10162/10162</v>
      </c>
      <c r="R95" s="122" t="str">
        <f t="shared" si="144"/>
        <v>Р/10162/10162</v>
      </c>
      <c r="S95" s="122" t="str">
        <f t="shared" si="144"/>
        <v>Р/10162/10162</v>
      </c>
      <c r="T95" s="122" t="str">
        <f t="shared" si="144"/>
        <v>Р/10162/10162</v>
      </c>
      <c r="U95" s="122" t="str">
        <f t="shared" si="144"/>
        <v>Р/10162/10162</v>
      </c>
      <c r="V95" s="122" t="str">
        <f t="shared" si="144"/>
        <v>ПР/10162/10162</v>
      </c>
      <c r="W95" s="122" t="str">
        <f t="shared" si="144"/>
        <v>Р/10162/10162</v>
      </c>
      <c r="X95" s="122" t="str">
        <f t="shared" si="144"/>
        <v>Р/10162/10162</v>
      </c>
      <c r="Y95" s="122" t="str">
        <f t="shared" si="144"/>
        <v>Р/10162/10162</v>
      </c>
      <c r="Z95" s="122" t="str">
        <f t="shared" si="144"/>
        <v>Р/10162/10162</v>
      </c>
      <c r="AA95" s="122" t="str">
        <f t="shared" si="144"/>
        <v>Р/10162/10162</v>
      </c>
      <c r="AB95" s="122" t="str">
        <f t="shared" si="144"/>
        <v>Р/10162/10162</v>
      </c>
      <c r="AC95" s="122" t="str">
        <f t="shared" si="144"/>
        <v>Р/10162/10162</v>
      </c>
      <c r="AD95" s="122" t="str">
        <f t="shared" si="144"/>
        <v>Р/10162/10162</v>
      </c>
      <c r="AE95" s="122" t="str">
        <f t="shared" si="144"/>
        <v>Р/10162/10162</v>
      </c>
      <c r="AF95" s="122" t="str">
        <f t="shared" si="144"/>
        <v>ПР/10162/10162</v>
      </c>
      <c r="AG95" s="122" t="str">
        <f t="shared" si="144"/>
        <v>Р/10162/10162</v>
      </c>
      <c r="AH95" s="122" t="str">
        <f t="shared" si="144"/>
        <v>Р/10162/10162</v>
      </c>
      <c r="AI95" s="122" t="str">
        <f t="shared" si="144"/>
        <v>Р/10162/10162</v>
      </c>
      <c r="AJ95" s="122" t="str">
        <f t="shared" si="144"/>
        <v>Р/10162/10162</v>
      </c>
      <c r="AK95" s="122" t="str">
        <f t="shared" si="144"/>
        <v>Р/10162/10162</v>
      </c>
      <c r="AL95" s="122" t="str">
        <f t="shared" si="144"/>
        <v>Р/10162/10162</v>
      </c>
      <c r="AM95" s="122" t="str">
        <f t="shared" si="144"/>
        <v>Р/10162/10162</v>
      </c>
      <c r="AN95" s="122" t="str">
        <f t="shared" si="144"/>
        <v>Р/10162/10162</v>
      </c>
      <c r="AO95" s="122" t="str">
        <f t="shared" si="144"/>
        <v>Р/10162/10162</v>
      </c>
      <c r="AP95" s="122" t="str">
        <f t="shared" si="144"/>
        <v>Р/10162/10162</v>
      </c>
      <c r="AQ95" s="122" t="str">
        <f t="shared" si="144"/>
        <v>ПР/10162/10162</v>
      </c>
      <c r="AR95" s="159"/>
      <c r="AS95" s="19" t="s">
        <v>317</v>
      </c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</row>
    <row r="96" spans="1:63" x14ac:dyDescent="0.25">
      <c r="A96" s="136">
        <f>M81</f>
        <v>45047</v>
      </c>
      <c r="B96" s="131"/>
      <c r="C96" s="132"/>
      <c r="D96" s="132">
        <f t="shared" ref="D96:K96" si="145">SUM(D82:D95)</f>
        <v>0</v>
      </c>
      <c r="E96" s="132">
        <f t="shared" si="145"/>
        <v>0</v>
      </c>
      <c r="F96" s="132"/>
      <c r="G96" s="132"/>
      <c r="H96" s="132">
        <f t="shared" si="145"/>
        <v>0</v>
      </c>
      <c r="I96" s="132">
        <f t="shared" si="145"/>
        <v>0</v>
      </c>
      <c r="J96" s="132">
        <f t="shared" si="145"/>
        <v>0</v>
      </c>
      <c r="K96" s="132">
        <f t="shared" si="145"/>
        <v>0</v>
      </c>
      <c r="L96" s="146">
        <f t="shared" si="119"/>
        <v>5</v>
      </c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S96" s="163" t="s">
        <v>317</v>
      </c>
    </row>
    <row r="97" spans="1:63" s="102" customFormat="1" ht="18.75" outlineLevel="1" x14ac:dyDescent="0.25">
      <c r="A97" s="121"/>
      <c r="B97" s="129"/>
      <c r="C97" s="129"/>
      <c r="D97" s="129"/>
      <c r="E97" s="129"/>
      <c r="F97" s="129"/>
      <c r="G97" s="129"/>
      <c r="H97" s="129"/>
      <c r="I97" s="129"/>
      <c r="J97" s="129"/>
      <c r="K97" s="129"/>
      <c r="L97" s="148" t="s">
        <v>294</v>
      </c>
      <c r="M97" s="378">
        <f>M98</f>
        <v>45078</v>
      </c>
      <c r="N97" s="378"/>
      <c r="O97" s="378"/>
      <c r="P97" s="378"/>
      <c r="Q97" s="378"/>
      <c r="R97" s="378"/>
      <c r="S97" s="378"/>
      <c r="T97" s="378"/>
      <c r="U97" s="378"/>
      <c r="V97" s="378"/>
      <c r="W97" s="378"/>
      <c r="X97" s="378"/>
      <c r="Y97" s="378"/>
      <c r="Z97" s="378"/>
      <c r="AA97" s="378"/>
      <c r="AB97" s="378"/>
      <c r="AC97" s="378"/>
      <c r="AD97" s="378"/>
      <c r="AE97" s="378"/>
      <c r="AF97" s="378"/>
      <c r="AG97" s="378"/>
      <c r="AH97" s="378"/>
      <c r="AI97" s="378"/>
      <c r="AJ97" s="378"/>
      <c r="AK97" s="378"/>
      <c r="AL97" s="378"/>
      <c r="AM97" s="378"/>
      <c r="AN97" s="378"/>
      <c r="AO97" s="378"/>
      <c r="AP97" s="378"/>
      <c r="AQ97" s="378"/>
      <c r="AR97" s="158"/>
      <c r="AS97" s="19" t="s">
        <v>317</v>
      </c>
    </row>
    <row r="98" spans="1:63" s="124" customFormat="1" outlineLevel="1" x14ac:dyDescent="0.25">
      <c r="A98" s="134" t="s">
        <v>295</v>
      </c>
      <c r="B98" s="161">
        <f>M98</f>
        <v>45078</v>
      </c>
      <c r="C98" s="135" t="s">
        <v>321</v>
      </c>
      <c r="D98" s="135" t="s">
        <v>270</v>
      </c>
      <c r="E98" s="135" t="s">
        <v>271</v>
      </c>
      <c r="F98" s="135" t="s">
        <v>251</v>
      </c>
      <c r="G98" s="135" t="s">
        <v>252</v>
      </c>
      <c r="H98" s="135" t="s">
        <v>41</v>
      </c>
      <c r="I98" s="135" t="s">
        <v>268</v>
      </c>
      <c r="J98" s="135" t="s">
        <v>269</v>
      </c>
      <c r="K98" s="135" t="s">
        <v>232</v>
      </c>
      <c r="L98" s="149">
        <v>6</v>
      </c>
      <c r="M98" s="152">
        <f>DATE($A$10,$L98,M$10)</f>
        <v>45078</v>
      </c>
      <c r="N98" s="152">
        <f t="shared" ref="N98:AQ98" si="146">DATE($A$10,$L98,N$10)</f>
        <v>45079</v>
      </c>
      <c r="O98" s="152">
        <f t="shared" si="146"/>
        <v>45080</v>
      </c>
      <c r="P98" s="152">
        <f t="shared" si="146"/>
        <v>45081</v>
      </c>
      <c r="Q98" s="152">
        <f t="shared" si="146"/>
        <v>45082</v>
      </c>
      <c r="R98" s="152">
        <f t="shared" si="146"/>
        <v>45083</v>
      </c>
      <c r="S98" s="152">
        <f t="shared" si="146"/>
        <v>45084</v>
      </c>
      <c r="T98" s="152">
        <f t="shared" si="146"/>
        <v>45085</v>
      </c>
      <c r="U98" s="152">
        <f t="shared" si="146"/>
        <v>45086</v>
      </c>
      <c r="V98" s="152">
        <f t="shared" si="146"/>
        <v>45087</v>
      </c>
      <c r="W98" s="152">
        <f t="shared" si="146"/>
        <v>45088</v>
      </c>
      <c r="X98" s="152">
        <f t="shared" si="146"/>
        <v>45089</v>
      </c>
      <c r="Y98" s="152">
        <f t="shared" si="146"/>
        <v>45090</v>
      </c>
      <c r="Z98" s="152">
        <f t="shared" si="146"/>
        <v>45091</v>
      </c>
      <c r="AA98" s="152">
        <f t="shared" si="146"/>
        <v>45092</v>
      </c>
      <c r="AB98" s="152">
        <f t="shared" si="146"/>
        <v>45093</v>
      </c>
      <c r="AC98" s="152">
        <f t="shared" si="146"/>
        <v>45094</v>
      </c>
      <c r="AD98" s="152">
        <f t="shared" si="146"/>
        <v>45095</v>
      </c>
      <c r="AE98" s="152">
        <f t="shared" si="146"/>
        <v>45096</v>
      </c>
      <c r="AF98" s="152">
        <f t="shared" si="146"/>
        <v>45097</v>
      </c>
      <c r="AG98" s="152">
        <f t="shared" si="146"/>
        <v>45098</v>
      </c>
      <c r="AH98" s="152">
        <f t="shared" si="146"/>
        <v>45099</v>
      </c>
      <c r="AI98" s="152">
        <f t="shared" si="146"/>
        <v>45100</v>
      </c>
      <c r="AJ98" s="152">
        <f t="shared" si="146"/>
        <v>45101</v>
      </c>
      <c r="AK98" s="152">
        <f t="shared" si="146"/>
        <v>45102</v>
      </c>
      <c r="AL98" s="152">
        <f t="shared" si="146"/>
        <v>45103</v>
      </c>
      <c r="AM98" s="152">
        <f t="shared" si="146"/>
        <v>45104</v>
      </c>
      <c r="AN98" s="152">
        <f t="shared" si="146"/>
        <v>45105</v>
      </c>
      <c r="AO98" s="152">
        <f t="shared" si="146"/>
        <v>45106</v>
      </c>
      <c r="AP98" s="152">
        <f t="shared" si="146"/>
        <v>45107</v>
      </c>
      <c r="AQ98" s="152">
        <f t="shared" si="146"/>
        <v>45108</v>
      </c>
      <c r="AR98" s="158"/>
      <c r="AS98" s="19" t="s">
        <v>317</v>
      </c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</row>
    <row r="99" spans="1:63" s="3" customFormat="1" ht="30" outlineLevel="1" x14ac:dyDescent="0.25">
      <c r="A99" s="17">
        <v>1</v>
      </c>
      <c r="B99" s="130" t="str">
        <f>MultiCat(C99:K99)</f>
        <v>ТО2</v>
      </c>
      <c r="C99" s="47" t="str">
        <f t="shared" ref="C99:K99" si="147">IF(IF(ISNUMBER(SEARCH(C$30,MultiCat($M99:$AQ99))),C$30,"")=C82,"",IF(ISNUMBER(SEARCH(C$30,MultiCat($M99:$AQ99))),C$30,""))</f>
        <v/>
      </c>
      <c r="D99" s="47" t="str">
        <f t="shared" si="147"/>
        <v/>
      </c>
      <c r="E99" s="47" t="str">
        <f t="shared" si="147"/>
        <v>ТО2</v>
      </c>
      <c r="F99" s="47" t="str">
        <f t="shared" si="147"/>
        <v/>
      </c>
      <c r="G99" s="47" t="str">
        <f t="shared" si="147"/>
        <v/>
      </c>
      <c r="H99" s="47" t="str">
        <f t="shared" si="147"/>
        <v/>
      </c>
      <c r="I99" s="47" t="str">
        <f t="shared" si="147"/>
        <v/>
      </c>
      <c r="J99" s="47" t="str">
        <f t="shared" si="147"/>
        <v/>
      </c>
      <c r="K99" s="47" t="str">
        <f t="shared" si="147"/>
        <v/>
      </c>
      <c r="L99" s="151">
        <f>L98</f>
        <v>6</v>
      </c>
      <c r="M99" s="122" t="str">
        <f t="shared" ref="M99:AQ99" si="148">VLOOKUP(M$98,План,55,0)</f>
        <v>М/62919/19197</v>
      </c>
      <c r="N99" s="122" t="str">
        <f t="shared" si="148"/>
        <v>М/62943/19221</v>
      </c>
      <c r="O99" s="122" t="str">
        <f t="shared" si="148"/>
        <v>М/62967/19245</v>
      </c>
      <c r="P99" s="122" t="str">
        <f t="shared" si="148"/>
        <v>М/62991/19269</v>
      </c>
      <c r="Q99" s="122" t="str">
        <f t="shared" si="148"/>
        <v>М/63015/19293</v>
      </c>
      <c r="R99" s="122" t="str">
        <f t="shared" si="148"/>
        <v>М/63039/19317</v>
      </c>
      <c r="S99" s="122" t="str">
        <f t="shared" si="148"/>
        <v>М/63063/19341</v>
      </c>
      <c r="T99" s="122" t="str">
        <f t="shared" si="148"/>
        <v>М/63087/19365</v>
      </c>
      <c r="U99" s="122" t="str">
        <f t="shared" si="148"/>
        <v>М/63111/19389</v>
      </c>
      <c r="V99" s="122" t="str">
        <f t="shared" si="148"/>
        <v>М/63135/19413</v>
      </c>
      <c r="W99" s="122" t="str">
        <f t="shared" si="148"/>
        <v>М/63159/19437</v>
      </c>
      <c r="X99" s="122" t="str">
        <f t="shared" si="148"/>
        <v>М/63183/19461</v>
      </c>
      <c r="Y99" s="122" t="str">
        <f t="shared" si="148"/>
        <v>М/63207/19485</v>
      </c>
      <c r="Z99" s="122" t="str">
        <f t="shared" si="148"/>
        <v>М/63231/19509</v>
      </c>
      <c r="AA99" s="122" t="str">
        <f t="shared" si="148"/>
        <v>Р/63231/19509</v>
      </c>
      <c r="AB99" s="122" t="str">
        <f t="shared" si="148"/>
        <v>Р/63231/19509</v>
      </c>
      <c r="AC99" s="122" t="str">
        <f t="shared" si="148"/>
        <v>Р/63231/19509</v>
      </c>
      <c r="AD99" s="122" t="str">
        <f t="shared" si="148"/>
        <v>Р/63231/19509</v>
      </c>
      <c r="AE99" s="122" t="str">
        <f t="shared" si="148"/>
        <v>ТО2/63231/19509</v>
      </c>
      <c r="AF99" s="122" t="str">
        <f t="shared" si="148"/>
        <v>ТО2/63231/19509</v>
      </c>
      <c r="AG99" s="122" t="str">
        <f t="shared" si="148"/>
        <v>ТО2/63231/19509</v>
      </c>
      <c r="AH99" s="122" t="str">
        <f t="shared" si="148"/>
        <v>ТО2/63231/19509</v>
      </c>
      <c r="AI99" s="122" t="str">
        <f t="shared" si="148"/>
        <v>ТО2/63231/19509</v>
      </c>
      <c r="AJ99" s="122" t="str">
        <f t="shared" si="148"/>
        <v>ТО2/63231/19509</v>
      </c>
      <c r="AK99" s="122" t="str">
        <f t="shared" si="148"/>
        <v>М/63255/19533</v>
      </c>
      <c r="AL99" s="122" t="str">
        <f t="shared" si="148"/>
        <v>М/63279/19557</v>
      </c>
      <c r="AM99" s="122" t="str">
        <f t="shared" si="148"/>
        <v>М/63303/19581</v>
      </c>
      <c r="AN99" s="122" t="str">
        <f t="shared" si="148"/>
        <v>М/63327/19605</v>
      </c>
      <c r="AO99" s="122" t="str">
        <f t="shared" si="148"/>
        <v>М/63351/19629</v>
      </c>
      <c r="AP99" s="122" t="str">
        <f t="shared" si="148"/>
        <v>М/63375/19653</v>
      </c>
      <c r="AQ99" s="122" t="str">
        <f t="shared" si="148"/>
        <v>М/63399/19677</v>
      </c>
      <c r="AR99" s="159"/>
      <c r="AS99" s="19" t="s">
        <v>317</v>
      </c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</row>
    <row r="100" spans="1:63" s="3" customFormat="1" ht="30" outlineLevel="1" x14ac:dyDescent="0.25">
      <c r="A100" s="17">
        <v>2</v>
      </c>
      <c r="B100" s="130" t="str">
        <f t="shared" ref="B100:B112" si="149">MultiCat(C100:K100)</f>
        <v/>
      </c>
      <c r="C100" s="47" t="str">
        <f t="shared" ref="C100:K100" si="150">IF(IF(ISNUMBER(SEARCH(C$30,MultiCat($M100:$AQ100))),C$30,"")=C83,"",IF(ISNUMBER(SEARCH(C$30,MultiCat($M100:$AQ100))),C$30,""))</f>
        <v/>
      </c>
      <c r="D100" s="47" t="str">
        <f t="shared" si="150"/>
        <v/>
      </c>
      <c r="E100" s="47" t="str">
        <f t="shared" si="150"/>
        <v/>
      </c>
      <c r="F100" s="47" t="str">
        <f t="shared" si="150"/>
        <v/>
      </c>
      <c r="G100" s="47" t="str">
        <f t="shared" si="150"/>
        <v/>
      </c>
      <c r="H100" s="47" t="str">
        <f t="shared" si="150"/>
        <v/>
      </c>
      <c r="I100" s="47" t="str">
        <f t="shared" si="150"/>
        <v/>
      </c>
      <c r="J100" s="47" t="str">
        <f t="shared" si="150"/>
        <v/>
      </c>
      <c r="K100" s="47" t="str">
        <f t="shared" si="150"/>
        <v/>
      </c>
      <c r="L100" s="151">
        <f t="shared" ref="L100:L113" si="151">L99</f>
        <v>6</v>
      </c>
      <c r="M100" s="122" t="str">
        <f t="shared" ref="M100:AQ100" si="152">VLOOKUP(M$98,План,56,0)</f>
        <v>ТО2/67908/52986</v>
      </c>
      <c r="N100" s="122" t="str">
        <f t="shared" si="152"/>
        <v>ТО2/67908/52986</v>
      </c>
      <c r="O100" s="122" t="str">
        <f t="shared" si="152"/>
        <v>ТО2/67908/52986</v>
      </c>
      <c r="P100" s="122" t="str">
        <f t="shared" si="152"/>
        <v>ТО2/67908/52986</v>
      </c>
      <c r="Q100" s="122" t="str">
        <f t="shared" si="152"/>
        <v>ТО2/67908/52986</v>
      </c>
      <c r="R100" s="122" t="str">
        <f t="shared" si="152"/>
        <v>ТО2/67908/52986</v>
      </c>
      <c r="S100" s="122" t="str">
        <f t="shared" si="152"/>
        <v>ТО2/67908/52986</v>
      </c>
      <c r="T100" s="122" t="str">
        <f t="shared" si="152"/>
        <v>М/67932/53010</v>
      </c>
      <c r="U100" s="122" t="str">
        <f t="shared" si="152"/>
        <v>М/67956/53034</v>
      </c>
      <c r="V100" s="122" t="str">
        <f t="shared" si="152"/>
        <v>М/67980/53058</v>
      </c>
      <c r="W100" s="122" t="str">
        <f t="shared" si="152"/>
        <v>М/68004/53082</v>
      </c>
      <c r="X100" s="122" t="str">
        <f t="shared" si="152"/>
        <v>М/68028/53106</v>
      </c>
      <c r="Y100" s="122" t="str">
        <f t="shared" si="152"/>
        <v>М/68052/53130</v>
      </c>
      <c r="Z100" s="122" t="str">
        <f t="shared" si="152"/>
        <v>М/68076/53154</v>
      </c>
      <c r="AA100" s="122" t="str">
        <f t="shared" si="152"/>
        <v>М/68100/53178</v>
      </c>
      <c r="AB100" s="122" t="str">
        <f t="shared" si="152"/>
        <v>М/68124/53202</v>
      </c>
      <c r="AC100" s="122" t="str">
        <f t="shared" si="152"/>
        <v>М/68148/53226</v>
      </c>
      <c r="AD100" s="122" t="str">
        <f t="shared" si="152"/>
        <v>М/68172/53250</v>
      </c>
      <c r="AE100" s="122" t="str">
        <f t="shared" si="152"/>
        <v>М/68196/53274</v>
      </c>
      <c r="AF100" s="122" t="str">
        <f t="shared" si="152"/>
        <v>М/68220/53298</v>
      </c>
      <c r="AG100" s="122" t="str">
        <f t="shared" si="152"/>
        <v>М/68244/53322</v>
      </c>
      <c r="AH100" s="122" t="str">
        <f t="shared" si="152"/>
        <v>М/68268/53346</v>
      </c>
      <c r="AI100" s="122" t="str">
        <f t="shared" si="152"/>
        <v>М/68292/53370</v>
      </c>
      <c r="AJ100" s="122" t="str">
        <f t="shared" si="152"/>
        <v>М/68316/53394</v>
      </c>
      <c r="AK100" s="122" t="str">
        <f t="shared" si="152"/>
        <v>М/68340/53418</v>
      </c>
      <c r="AL100" s="122" t="str">
        <f t="shared" si="152"/>
        <v>М/68364/53442</v>
      </c>
      <c r="AM100" s="122" t="str">
        <f t="shared" si="152"/>
        <v>М/68388/53466</v>
      </c>
      <c r="AN100" s="122" t="str">
        <f t="shared" si="152"/>
        <v>М/68412/53490</v>
      </c>
      <c r="AO100" s="122" t="str">
        <f t="shared" si="152"/>
        <v>М/68436/53514</v>
      </c>
      <c r="AP100" s="122" t="str">
        <f t="shared" si="152"/>
        <v>М/68460/53538</v>
      </c>
      <c r="AQ100" s="122" t="str">
        <f t="shared" si="152"/>
        <v>М/68484/53562</v>
      </c>
      <c r="AR100" s="159"/>
      <c r="AS100" s="19" t="s">
        <v>317</v>
      </c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</row>
    <row r="101" spans="1:63" s="3" customFormat="1" ht="30" outlineLevel="1" x14ac:dyDescent="0.25">
      <c r="A101" s="17">
        <v>3</v>
      </c>
      <c r="B101" s="130" t="str">
        <f t="shared" si="149"/>
        <v>ТО2</v>
      </c>
      <c r="C101" s="47" t="str">
        <f t="shared" ref="C101:K101" si="153">IF(IF(ISNUMBER(SEARCH(C$30,MultiCat($M101:$AQ101))),C$30,"")=C84,"",IF(ISNUMBER(SEARCH(C$30,MultiCat($M101:$AQ101))),C$30,""))</f>
        <v/>
      </c>
      <c r="D101" s="47" t="str">
        <f t="shared" si="153"/>
        <v/>
      </c>
      <c r="E101" s="47" t="str">
        <f t="shared" si="153"/>
        <v>ТО2</v>
      </c>
      <c r="F101" s="47" t="str">
        <f t="shared" si="153"/>
        <v/>
      </c>
      <c r="G101" s="47" t="str">
        <f t="shared" si="153"/>
        <v/>
      </c>
      <c r="H101" s="47" t="str">
        <f t="shared" si="153"/>
        <v/>
      </c>
      <c r="I101" s="47" t="str">
        <f t="shared" si="153"/>
        <v/>
      </c>
      <c r="J101" s="47" t="str">
        <f t="shared" si="153"/>
        <v/>
      </c>
      <c r="K101" s="47" t="str">
        <f t="shared" si="153"/>
        <v/>
      </c>
      <c r="L101" s="151">
        <f t="shared" si="151"/>
        <v>6</v>
      </c>
      <c r="M101" s="122" t="str">
        <f t="shared" ref="M101:AQ101" si="154">VLOOKUP(M$98,План,57,0)</f>
        <v>М/61632/36530</v>
      </c>
      <c r="N101" s="122" t="str">
        <f t="shared" si="154"/>
        <v>М/61656/36554</v>
      </c>
      <c r="O101" s="122" t="str">
        <f t="shared" si="154"/>
        <v>М/61680/36578</v>
      </c>
      <c r="P101" s="122" t="str">
        <f t="shared" si="154"/>
        <v>М/61704/36602</v>
      </c>
      <c r="Q101" s="122" t="str">
        <f t="shared" si="154"/>
        <v>М/61728/36626</v>
      </c>
      <c r="R101" s="122" t="str">
        <f t="shared" si="154"/>
        <v>М/61752/36650</v>
      </c>
      <c r="S101" s="122" t="str">
        <f t="shared" si="154"/>
        <v>М/61776/36674</v>
      </c>
      <c r="T101" s="122" t="str">
        <f t="shared" si="154"/>
        <v>М/61800/36698</v>
      </c>
      <c r="U101" s="122" t="str">
        <f t="shared" si="154"/>
        <v>М/61824/36722</v>
      </c>
      <c r="V101" s="122" t="str">
        <f t="shared" si="154"/>
        <v>М/61848/36746</v>
      </c>
      <c r="W101" s="122" t="str">
        <f t="shared" si="154"/>
        <v>М/61872/36770</v>
      </c>
      <c r="X101" s="122" t="str">
        <f t="shared" si="154"/>
        <v>М/61896/36794</v>
      </c>
      <c r="Y101" s="122" t="str">
        <f t="shared" si="154"/>
        <v>М/61920/36818</v>
      </c>
      <c r="Z101" s="122" t="str">
        <f t="shared" si="154"/>
        <v>М/61944/36842</v>
      </c>
      <c r="AA101" s="122" t="str">
        <f t="shared" si="154"/>
        <v>М/61968/36866</v>
      </c>
      <c r="AB101" s="122" t="str">
        <f t="shared" si="154"/>
        <v>М/61992/36890</v>
      </c>
      <c r="AC101" s="122" t="str">
        <f t="shared" si="154"/>
        <v>М/62016/36914</v>
      </c>
      <c r="AD101" s="122" t="str">
        <f t="shared" si="154"/>
        <v>М/62040/36938</v>
      </c>
      <c r="AE101" s="122" t="str">
        <f t="shared" si="154"/>
        <v>М/62064/36962</v>
      </c>
      <c r="AF101" s="122" t="str">
        <f t="shared" si="154"/>
        <v>М/62088/36986</v>
      </c>
      <c r="AG101" s="122" t="str">
        <f t="shared" si="154"/>
        <v>М/62112/37010</v>
      </c>
      <c r="AH101" s="122" t="str">
        <f t="shared" si="154"/>
        <v>М/62136/37034</v>
      </c>
      <c r="AI101" s="122" t="str">
        <f t="shared" si="154"/>
        <v>М/62160/37058</v>
      </c>
      <c r="AJ101" s="122" t="str">
        <f t="shared" si="154"/>
        <v>М/62184/37082</v>
      </c>
      <c r="AK101" s="122" t="str">
        <f t="shared" si="154"/>
        <v>М/62208/37106</v>
      </c>
      <c r="AL101" s="122" t="str">
        <f t="shared" si="154"/>
        <v>ТО2/62208/37106</v>
      </c>
      <c r="AM101" s="122" t="str">
        <f t="shared" si="154"/>
        <v>ТО2/62208/37106</v>
      </c>
      <c r="AN101" s="122" t="str">
        <f t="shared" si="154"/>
        <v>ТО2/62208/37106</v>
      </c>
      <c r="AO101" s="122" t="str">
        <f t="shared" si="154"/>
        <v>ТО2/62208/37106</v>
      </c>
      <c r="AP101" s="122" t="str">
        <f t="shared" si="154"/>
        <v>ТО2/62208/37106</v>
      </c>
      <c r="AQ101" s="122" t="str">
        <f t="shared" si="154"/>
        <v>ТО2/62208/37106</v>
      </c>
      <c r="AR101" s="159"/>
      <c r="AS101" s="19" t="s">
        <v>317</v>
      </c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</row>
    <row r="102" spans="1:63" s="3" customFormat="1" outlineLevel="1" x14ac:dyDescent="0.25">
      <c r="A102" s="17">
        <v>4</v>
      </c>
      <c r="B102" s="130" t="str">
        <f t="shared" si="149"/>
        <v/>
      </c>
      <c r="C102" s="47" t="str">
        <f t="shared" ref="C102:K102" si="155">IF(IF(ISNUMBER(SEARCH(C$30,MultiCat($M102:$AQ102))),C$30,"")=C85,"",IF(ISNUMBER(SEARCH(C$30,MultiCat($M102:$AQ102))),C$30,""))</f>
        <v/>
      </c>
      <c r="D102" s="47" t="str">
        <f t="shared" si="155"/>
        <v/>
      </c>
      <c r="E102" s="47" t="str">
        <f t="shared" si="155"/>
        <v/>
      </c>
      <c r="F102" s="47" t="str">
        <f t="shared" si="155"/>
        <v/>
      </c>
      <c r="G102" s="47" t="str">
        <f t="shared" si="155"/>
        <v/>
      </c>
      <c r="H102" s="47" t="str">
        <f t="shared" si="155"/>
        <v/>
      </c>
      <c r="I102" s="47" t="str">
        <f t="shared" si="155"/>
        <v/>
      </c>
      <c r="J102" s="47" t="str">
        <f t="shared" si="155"/>
        <v/>
      </c>
      <c r="K102" s="47" t="str">
        <f t="shared" si="155"/>
        <v/>
      </c>
      <c r="L102" s="151">
        <f t="shared" si="151"/>
        <v>6</v>
      </c>
      <c r="M102" s="122" t="str">
        <f t="shared" ref="M102:AQ102" si="156">VLOOKUP(M$98,План,58,0)</f>
        <v>М/70336/42036</v>
      </c>
      <c r="N102" s="122" t="str">
        <f t="shared" si="156"/>
        <v>М/70360/42060</v>
      </c>
      <c r="O102" s="122" t="str">
        <f t="shared" si="156"/>
        <v>М/70384/42084</v>
      </c>
      <c r="P102" s="122" t="str">
        <f t="shared" si="156"/>
        <v>М/70408/42108</v>
      </c>
      <c r="Q102" s="122" t="str">
        <f t="shared" si="156"/>
        <v>М/70432/42132</v>
      </c>
      <c r="R102" s="122" t="str">
        <f t="shared" si="156"/>
        <v>М/70456/42156</v>
      </c>
      <c r="S102" s="122" t="str">
        <f t="shared" si="156"/>
        <v>М/70480/42180</v>
      </c>
      <c r="T102" s="122" t="str">
        <f t="shared" si="156"/>
        <v>М/70504/42204</v>
      </c>
      <c r="U102" s="122" t="str">
        <f t="shared" si="156"/>
        <v>М/70528/42228</v>
      </c>
      <c r="V102" s="122" t="str">
        <f t="shared" si="156"/>
        <v>М/70552/42252</v>
      </c>
      <c r="W102" s="122" t="str">
        <f t="shared" si="156"/>
        <v>М/70576/42276</v>
      </c>
      <c r="X102" s="122" t="str">
        <f t="shared" si="156"/>
        <v>М/70600/42300</v>
      </c>
      <c r="Y102" s="122" t="str">
        <f t="shared" si="156"/>
        <v>М/70624/42324</v>
      </c>
      <c r="Z102" s="122" t="str">
        <f t="shared" si="156"/>
        <v>М/70648/42348</v>
      </c>
      <c r="AA102" s="122" t="str">
        <f t="shared" si="156"/>
        <v>М/70672/42372</v>
      </c>
      <c r="AB102" s="122" t="str">
        <f t="shared" si="156"/>
        <v>М/70696/42396</v>
      </c>
      <c r="AC102" s="122" t="str">
        <f t="shared" si="156"/>
        <v>М/70720/42420</v>
      </c>
      <c r="AD102" s="122" t="str">
        <f t="shared" si="156"/>
        <v>М/70744/42444</v>
      </c>
      <c r="AE102" s="122" t="str">
        <f t="shared" si="156"/>
        <v>М/70768/42468</v>
      </c>
      <c r="AF102" s="122" t="str">
        <f t="shared" si="156"/>
        <v>М/70792/42492</v>
      </c>
      <c r="AG102" s="122" t="str">
        <f t="shared" si="156"/>
        <v>М/70816/42516</v>
      </c>
      <c r="AH102" s="122" t="str">
        <f t="shared" si="156"/>
        <v>М/70840/42540</v>
      </c>
      <c r="AI102" s="122" t="str">
        <f t="shared" si="156"/>
        <v>М/70864/42564</v>
      </c>
      <c r="AJ102" s="122" t="str">
        <f t="shared" si="156"/>
        <v>М/70888/42588</v>
      </c>
      <c r="AK102" s="122" t="str">
        <f t="shared" si="156"/>
        <v>М/70912/42612</v>
      </c>
      <c r="AL102" s="122" t="str">
        <f t="shared" si="156"/>
        <v>М/70936/42636</v>
      </c>
      <c r="AM102" s="122" t="str">
        <f t="shared" si="156"/>
        <v>М/70960/42660</v>
      </c>
      <c r="AN102" s="122" t="str">
        <f t="shared" si="156"/>
        <v>М/70984/42684</v>
      </c>
      <c r="AO102" s="122" t="str">
        <f t="shared" si="156"/>
        <v>М/71008/42708</v>
      </c>
      <c r="AP102" s="122" t="str">
        <f t="shared" si="156"/>
        <v>М/71032/42732</v>
      </c>
      <c r="AQ102" s="122" t="str">
        <f t="shared" si="156"/>
        <v>М/71056/42756</v>
      </c>
      <c r="AR102" s="159"/>
      <c r="AS102" s="19" t="s">
        <v>317</v>
      </c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</row>
    <row r="103" spans="1:63" s="3" customFormat="1" outlineLevel="1" x14ac:dyDescent="0.25">
      <c r="A103" s="17">
        <v>5</v>
      </c>
      <c r="B103" s="130" t="str">
        <f t="shared" si="149"/>
        <v/>
      </c>
      <c r="C103" s="47" t="str">
        <f t="shared" ref="C103:K103" si="157">IF(IF(ISNUMBER(SEARCH(C$30,MultiCat($M103:$AQ103))),C$30,"")=C86,"",IF(ISNUMBER(SEARCH(C$30,MultiCat($M103:$AQ103))),C$30,""))</f>
        <v/>
      </c>
      <c r="D103" s="47" t="str">
        <f t="shared" si="157"/>
        <v/>
      </c>
      <c r="E103" s="47" t="str">
        <f t="shared" si="157"/>
        <v/>
      </c>
      <c r="F103" s="47" t="str">
        <f t="shared" si="157"/>
        <v/>
      </c>
      <c r="G103" s="47" t="str">
        <f t="shared" si="157"/>
        <v/>
      </c>
      <c r="H103" s="47" t="str">
        <f t="shared" si="157"/>
        <v/>
      </c>
      <c r="I103" s="47" t="str">
        <f t="shared" si="157"/>
        <v/>
      </c>
      <c r="J103" s="47" t="str">
        <f t="shared" si="157"/>
        <v/>
      </c>
      <c r="K103" s="47" t="str">
        <f t="shared" si="157"/>
        <v/>
      </c>
      <c r="L103" s="151">
        <f t="shared" si="151"/>
        <v>6</v>
      </c>
      <c r="M103" s="122" t="str">
        <f t="shared" ref="M103:AQ103" si="158">VLOOKUP(M$98,План,63,0)</f>
        <v>Р/41002/42723</v>
      </c>
      <c r="N103" s="122" t="str">
        <f t="shared" si="158"/>
        <v>Р/41002/42723</v>
      </c>
      <c r="O103" s="122" t="str">
        <f t="shared" si="158"/>
        <v>Р/41002/42723</v>
      </c>
      <c r="P103" s="122" t="str">
        <f t="shared" si="158"/>
        <v>Р/41002/42723</v>
      </c>
      <c r="Q103" s="122" t="str">
        <f t="shared" si="158"/>
        <v>ПР/41002/42723</v>
      </c>
      <c r="R103" s="122" t="str">
        <f t="shared" si="158"/>
        <v>Р/41002/42723</v>
      </c>
      <c r="S103" s="122" t="str">
        <f t="shared" si="158"/>
        <v>Р/41002/42723</v>
      </c>
      <c r="T103" s="122" t="str">
        <f t="shared" si="158"/>
        <v>Р/41002/42723</v>
      </c>
      <c r="U103" s="122" t="str">
        <f t="shared" si="158"/>
        <v>Р/41002/42723</v>
      </c>
      <c r="V103" s="122" t="str">
        <f t="shared" si="158"/>
        <v>Р/41002/42723</v>
      </c>
      <c r="W103" s="122" t="str">
        <f t="shared" si="158"/>
        <v>Р/41002/42723</v>
      </c>
      <c r="X103" s="122" t="str">
        <f t="shared" si="158"/>
        <v>Р/41002/42723</v>
      </c>
      <c r="Y103" s="122" t="str">
        <f t="shared" si="158"/>
        <v>Р/41002/42723</v>
      </c>
      <c r="Z103" s="122" t="str">
        <f t="shared" si="158"/>
        <v>Р/41002/42723</v>
      </c>
      <c r="AA103" s="122" t="str">
        <f t="shared" si="158"/>
        <v>ПР/41002/42723</v>
      </c>
      <c r="AB103" s="122" t="str">
        <f t="shared" si="158"/>
        <v>Р/41002/42723</v>
      </c>
      <c r="AC103" s="122" t="str">
        <f t="shared" si="158"/>
        <v>Р/41002/42723</v>
      </c>
      <c r="AD103" s="122" t="str">
        <f t="shared" si="158"/>
        <v>Р/41002/42723</v>
      </c>
      <c r="AE103" s="122" t="str">
        <f t="shared" si="158"/>
        <v>Р/41002/42723</v>
      </c>
      <c r="AF103" s="122" t="str">
        <f t="shared" si="158"/>
        <v>Р/41002/42723</v>
      </c>
      <c r="AG103" s="122" t="str">
        <f t="shared" si="158"/>
        <v>Р/41002/42723</v>
      </c>
      <c r="AH103" s="122" t="str">
        <f t="shared" si="158"/>
        <v>Р/41002/42723</v>
      </c>
      <c r="AI103" s="122" t="str">
        <f t="shared" si="158"/>
        <v>Р/41002/42723</v>
      </c>
      <c r="AJ103" s="122" t="str">
        <f t="shared" si="158"/>
        <v>Р/41002/42723</v>
      </c>
      <c r="AK103" s="122" t="str">
        <f t="shared" si="158"/>
        <v>ПР/41002/42723</v>
      </c>
      <c r="AL103" s="122" t="str">
        <f t="shared" si="158"/>
        <v>Р/41002/42723</v>
      </c>
      <c r="AM103" s="122" t="str">
        <f t="shared" si="158"/>
        <v>Р/41002/42723</v>
      </c>
      <c r="AN103" s="122" t="str">
        <f t="shared" si="158"/>
        <v>Р/41002/42723</v>
      </c>
      <c r="AO103" s="122" t="str">
        <f t="shared" si="158"/>
        <v>Р/41002/42723</v>
      </c>
      <c r="AP103" s="122" t="str">
        <f t="shared" si="158"/>
        <v>Р/41002/42723</v>
      </c>
      <c r="AQ103" s="122" t="str">
        <f t="shared" si="158"/>
        <v>М/41026/42747</v>
      </c>
      <c r="AR103" s="159"/>
      <c r="AS103" s="19" t="s">
        <v>317</v>
      </c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</row>
    <row r="104" spans="1:63" s="3" customFormat="1" outlineLevel="1" x14ac:dyDescent="0.25">
      <c r="A104" s="17">
        <v>6</v>
      </c>
      <c r="B104" s="130" t="str">
        <f t="shared" si="149"/>
        <v/>
      </c>
      <c r="C104" s="47" t="str">
        <f t="shared" ref="C104:K104" si="159">IF(IF(ISNUMBER(SEARCH(C$30,MultiCat($M104:$AQ104))),C$30,"")=C87,"",IF(ISNUMBER(SEARCH(C$30,MultiCat($M104:$AQ104))),C$30,""))</f>
        <v/>
      </c>
      <c r="D104" s="47" t="str">
        <f t="shared" si="159"/>
        <v/>
      </c>
      <c r="E104" s="47" t="str">
        <f t="shared" si="159"/>
        <v/>
      </c>
      <c r="F104" s="47" t="str">
        <f t="shared" si="159"/>
        <v/>
      </c>
      <c r="G104" s="47" t="str">
        <f t="shared" si="159"/>
        <v/>
      </c>
      <c r="H104" s="47" t="str">
        <f t="shared" si="159"/>
        <v/>
      </c>
      <c r="I104" s="47" t="str">
        <f t="shared" si="159"/>
        <v/>
      </c>
      <c r="J104" s="47" t="str">
        <f t="shared" si="159"/>
        <v/>
      </c>
      <c r="K104" s="47" t="str">
        <f t="shared" si="159"/>
        <v/>
      </c>
      <c r="L104" s="151">
        <f t="shared" si="151"/>
        <v>6</v>
      </c>
      <c r="M104" s="122" t="str">
        <f t="shared" ref="M104:AQ104" si="160">VLOOKUP(M$98,План,64,0)</f>
        <v>М/48076/23094</v>
      </c>
      <c r="N104" s="122" t="str">
        <f t="shared" si="160"/>
        <v>М/48100/23118</v>
      </c>
      <c r="O104" s="122" t="str">
        <f t="shared" si="160"/>
        <v>М/48124/23142</v>
      </c>
      <c r="P104" s="122" t="str">
        <f t="shared" si="160"/>
        <v>М/48148/23166</v>
      </c>
      <c r="Q104" s="122" t="str">
        <f t="shared" si="160"/>
        <v>М/48172/23190</v>
      </c>
      <c r="R104" s="122" t="str">
        <f t="shared" si="160"/>
        <v>М/48196/23214</v>
      </c>
      <c r="S104" s="122" t="str">
        <f t="shared" si="160"/>
        <v>М/48220/23238</v>
      </c>
      <c r="T104" s="122" t="str">
        <f t="shared" si="160"/>
        <v>М/48244/23262</v>
      </c>
      <c r="U104" s="122" t="str">
        <f t="shared" si="160"/>
        <v>М/48268/23286</v>
      </c>
      <c r="V104" s="122" t="str">
        <f t="shared" si="160"/>
        <v>М/48292/23310</v>
      </c>
      <c r="W104" s="122" t="str">
        <f t="shared" si="160"/>
        <v>М/48316/23334</v>
      </c>
      <c r="X104" s="122" t="str">
        <f t="shared" si="160"/>
        <v>М/48340/23358</v>
      </c>
      <c r="Y104" s="122" t="str">
        <f t="shared" si="160"/>
        <v>М/48364/23382</v>
      </c>
      <c r="Z104" s="122" t="str">
        <f t="shared" si="160"/>
        <v>М/48388/23406</v>
      </c>
      <c r="AA104" s="122" t="str">
        <f t="shared" si="160"/>
        <v>М/48412/23430</v>
      </c>
      <c r="AB104" s="122" t="str">
        <f t="shared" si="160"/>
        <v>М/48436/23454</v>
      </c>
      <c r="AC104" s="122" t="str">
        <f t="shared" si="160"/>
        <v>М/48460/23478</v>
      </c>
      <c r="AD104" s="122" t="str">
        <f t="shared" si="160"/>
        <v>М/48484/23502</v>
      </c>
      <c r="AE104" s="122" t="str">
        <f t="shared" si="160"/>
        <v>М/48508/23526</v>
      </c>
      <c r="AF104" s="122" t="str">
        <f t="shared" si="160"/>
        <v>М/48532/23550</v>
      </c>
      <c r="AG104" s="122" t="str">
        <f t="shared" si="160"/>
        <v>М/48556/23574</v>
      </c>
      <c r="AH104" s="122" t="str">
        <f t="shared" si="160"/>
        <v>М/48580/23598</v>
      </c>
      <c r="AI104" s="122" t="str">
        <f t="shared" si="160"/>
        <v>М/48604/23622</v>
      </c>
      <c r="AJ104" s="122" t="str">
        <f t="shared" si="160"/>
        <v>М/48628/23646</v>
      </c>
      <c r="AK104" s="122" t="str">
        <f t="shared" si="160"/>
        <v>М/48652/23670</v>
      </c>
      <c r="AL104" s="122" t="str">
        <f t="shared" si="160"/>
        <v>М/48676/23694</v>
      </c>
      <c r="AM104" s="122" t="str">
        <f t="shared" si="160"/>
        <v>М/48700/23718</v>
      </c>
      <c r="AN104" s="122" t="str">
        <f t="shared" si="160"/>
        <v>М/48724/23742</v>
      </c>
      <c r="AO104" s="122" t="str">
        <f t="shared" si="160"/>
        <v>М/48748/23766</v>
      </c>
      <c r="AP104" s="122" t="str">
        <f t="shared" si="160"/>
        <v>М/48772/23790</v>
      </c>
      <c r="AQ104" s="122" t="str">
        <f t="shared" si="160"/>
        <v>М/48796/23814</v>
      </c>
      <c r="AR104" s="159"/>
      <c r="AS104" s="19" t="s">
        <v>317</v>
      </c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</row>
    <row r="105" spans="1:63" s="3" customFormat="1" outlineLevel="1" x14ac:dyDescent="0.25">
      <c r="A105" s="17">
        <v>7</v>
      </c>
      <c r="B105" s="130" t="str">
        <f t="shared" si="149"/>
        <v/>
      </c>
      <c r="C105" s="47" t="str">
        <f t="shared" ref="C105:K105" si="161">IF(IF(ISNUMBER(SEARCH(C$30,MultiCat($M105:$AQ105))),C$30,"")=C88,"",IF(ISNUMBER(SEARCH(C$30,MultiCat($M105:$AQ105))),C$30,""))</f>
        <v/>
      </c>
      <c r="D105" s="47" t="str">
        <f t="shared" si="161"/>
        <v/>
      </c>
      <c r="E105" s="47" t="str">
        <f t="shared" si="161"/>
        <v/>
      </c>
      <c r="F105" s="47" t="str">
        <f t="shared" si="161"/>
        <v/>
      </c>
      <c r="G105" s="47" t="str">
        <f t="shared" si="161"/>
        <v/>
      </c>
      <c r="H105" s="47" t="str">
        <f t="shared" si="161"/>
        <v/>
      </c>
      <c r="I105" s="47" t="str">
        <f t="shared" si="161"/>
        <v/>
      </c>
      <c r="J105" s="47" t="str">
        <f t="shared" si="161"/>
        <v/>
      </c>
      <c r="K105" s="47" t="str">
        <f t="shared" si="161"/>
        <v/>
      </c>
      <c r="L105" s="151">
        <f t="shared" si="151"/>
        <v>6</v>
      </c>
      <c r="M105" s="122" t="str">
        <f t="shared" ref="M105:AQ105" si="162">VLOOKUP(M$98,План,65,0)</f>
        <v>Р/37050/16535</v>
      </c>
      <c r="N105" s="122" t="str">
        <f t="shared" si="162"/>
        <v>М/37074/16559</v>
      </c>
      <c r="O105" s="122" t="str">
        <f t="shared" si="162"/>
        <v>М/37098/16583</v>
      </c>
      <c r="P105" s="122" t="str">
        <f t="shared" si="162"/>
        <v>Р/37098/16583</v>
      </c>
      <c r="Q105" s="122" t="str">
        <f t="shared" si="162"/>
        <v>Р/37098/16583</v>
      </c>
      <c r="R105" s="122" t="str">
        <f t="shared" si="162"/>
        <v>Р/37098/16583</v>
      </c>
      <c r="S105" s="122" t="str">
        <f t="shared" si="162"/>
        <v>Р/37098/16583</v>
      </c>
      <c r="T105" s="122" t="str">
        <f t="shared" si="162"/>
        <v>Р/37098/16583</v>
      </c>
      <c r="U105" s="122" t="str">
        <f t="shared" si="162"/>
        <v>Р/37098/16583</v>
      </c>
      <c r="V105" s="122" t="str">
        <f t="shared" si="162"/>
        <v>Р/37098/16583</v>
      </c>
      <c r="W105" s="122" t="str">
        <f t="shared" si="162"/>
        <v>Р/37098/16583</v>
      </c>
      <c r="X105" s="122" t="str">
        <f t="shared" si="162"/>
        <v>Р/37098/16583</v>
      </c>
      <c r="Y105" s="122" t="str">
        <f t="shared" si="162"/>
        <v>Р/37098/16583</v>
      </c>
      <c r="Z105" s="122" t="str">
        <f t="shared" si="162"/>
        <v>М/37122/16607</v>
      </c>
      <c r="AA105" s="122" t="str">
        <f t="shared" si="162"/>
        <v>М/37146/16631</v>
      </c>
      <c r="AB105" s="122" t="str">
        <f t="shared" si="162"/>
        <v>Р/37146/16631</v>
      </c>
      <c r="AC105" s="122" t="str">
        <f t="shared" si="162"/>
        <v>Р/37146/16631</v>
      </c>
      <c r="AD105" s="122" t="str">
        <f t="shared" si="162"/>
        <v>Р/37146/16631</v>
      </c>
      <c r="AE105" s="122" t="str">
        <f t="shared" si="162"/>
        <v>Р/37146/16631</v>
      </c>
      <c r="AF105" s="122" t="str">
        <f t="shared" si="162"/>
        <v>Р/37146/16631</v>
      </c>
      <c r="AG105" s="122" t="str">
        <f t="shared" si="162"/>
        <v>Р/37146/16631</v>
      </c>
      <c r="AH105" s="122" t="str">
        <f t="shared" si="162"/>
        <v>Р/37146/16631</v>
      </c>
      <c r="AI105" s="122" t="str">
        <f t="shared" si="162"/>
        <v>Р/37146/16631</v>
      </c>
      <c r="AJ105" s="122" t="str">
        <f t="shared" si="162"/>
        <v>Р/37146/16631</v>
      </c>
      <c r="AK105" s="122" t="str">
        <f t="shared" si="162"/>
        <v>ПР/37146/16631</v>
      </c>
      <c r="AL105" s="122" t="str">
        <f t="shared" si="162"/>
        <v>Р/37146/16631</v>
      </c>
      <c r="AM105" s="122" t="str">
        <f t="shared" si="162"/>
        <v>Р/37146/16631</v>
      </c>
      <c r="AN105" s="122" t="str">
        <f t="shared" si="162"/>
        <v>Р/37146/16631</v>
      </c>
      <c r="AO105" s="122" t="str">
        <f t="shared" si="162"/>
        <v>Р/37146/16631</v>
      </c>
      <c r="AP105" s="122" t="str">
        <f t="shared" si="162"/>
        <v>Р/37146/16631</v>
      </c>
      <c r="AQ105" s="122" t="str">
        <f t="shared" si="162"/>
        <v>Р/37146/16631</v>
      </c>
      <c r="AR105" s="159"/>
      <c r="AS105" s="19" t="s">
        <v>317</v>
      </c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</row>
    <row r="106" spans="1:63" s="3" customFormat="1" outlineLevel="1" x14ac:dyDescent="0.25">
      <c r="A106" s="17">
        <v>8</v>
      </c>
      <c r="B106" s="130" t="str">
        <f t="shared" si="149"/>
        <v/>
      </c>
      <c r="C106" s="47" t="str">
        <f t="shared" ref="C106:K106" si="163">IF(IF(ISNUMBER(SEARCH(C$30,MultiCat($M106:$AQ106))),C$30,"")=C89,"",IF(ISNUMBER(SEARCH(C$30,MultiCat($M106:$AQ106))),C$30,""))</f>
        <v/>
      </c>
      <c r="D106" s="47" t="str">
        <f t="shared" si="163"/>
        <v/>
      </c>
      <c r="E106" s="47" t="str">
        <f t="shared" si="163"/>
        <v/>
      </c>
      <c r="F106" s="47" t="str">
        <f t="shared" si="163"/>
        <v/>
      </c>
      <c r="G106" s="47" t="str">
        <f t="shared" si="163"/>
        <v/>
      </c>
      <c r="H106" s="47" t="str">
        <f t="shared" si="163"/>
        <v/>
      </c>
      <c r="I106" s="47" t="str">
        <f t="shared" si="163"/>
        <v/>
      </c>
      <c r="J106" s="47" t="str">
        <f t="shared" si="163"/>
        <v/>
      </c>
      <c r="K106" s="47" t="str">
        <f t="shared" si="163"/>
        <v/>
      </c>
      <c r="L106" s="151">
        <f t="shared" si="151"/>
        <v>6</v>
      </c>
      <c r="M106" s="122" t="str">
        <f t="shared" ref="M106:AQ106" si="164">VLOOKUP(M$98,План,66,0)</f>
        <v>М/35668/60217</v>
      </c>
      <c r="N106" s="122" t="str">
        <f t="shared" si="164"/>
        <v>М/35692/60241</v>
      </c>
      <c r="O106" s="122" t="str">
        <f t="shared" si="164"/>
        <v>М/35716/60265</v>
      </c>
      <c r="P106" s="122" t="str">
        <f t="shared" si="164"/>
        <v>М/35740/60289</v>
      </c>
      <c r="Q106" s="122" t="str">
        <f t="shared" si="164"/>
        <v>М/35764/60313</v>
      </c>
      <c r="R106" s="122" t="str">
        <f t="shared" si="164"/>
        <v>М/35788/60337</v>
      </c>
      <c r="S106" s="122" t="str">
        <f t="shared" si="164"/>
        <v>М/35812/60361</v>
      </c>
      <c r="T106" s="122" t="str">
        <f t="shared" si="164"/>
        <v>М/35836/60385</v>
      </c>
      <c r="U106" s="122" t="str">
        <f t="shared" si="164"/>
        <v>М/35860/60409</v>
      </c>
      <c r="V106" s="122" t="str">
        <f t="shared" si="164"/>
        <v>М/35884/60433</v>
      </c>
      <c r="W106" s="122" t="str">
        <f t="shared" si="164"/>
        <v>М/35908/60457</v>
      </c>
      <c r="X106" s="122" t="str">
        <f t="shared" si="164"/>
        <v>М/35932/60481</v>
      </c>
      <c r="Y106" s="122" t="str">
        <f t="shared" si="164"/>
        <v>М/35956/60505</v>
      </c>
      <c r="Z106" s="122" t="str">
        <f t="shared" si="164"/>
        <v>М/35980/60529</v>
      </c>
      <c r="AA106" s="122" t="str">
        <f t="shared" si="164"/>
        <v>Р/35980/60529</v>
      </c>
      <c r="AB106" s="122" t="str">
        <f t="shared" si="164"/>
        <v>М/36004/60553</v>
      </c>
      <c r="AC106" s="122" t="str">
        <f t="shared" si="164"/>
        <v>М/36028/60577</v>
      </c>
      <c r="AD106" s="122" t="str">
        <f t="shared" si="164"/>
        <v>М/36052/60601</v>
      </c>
      <c r="AE106" s="122" t="str">
        <f t="shared" si="164"/>
        <v>М/36076/60625</v>
      </c>
      <c r="AF106" s="122" t="str">
        <f t="shared" si="164"/>
        <v>М/36100/60649</v>
      </c>
      <c r="AG106" s="122" t="str">
        <f t="shared" si="164"/>
        <v>М/36124/60673</v>
      </c>
      <c r="AH106" s="122" t="str">
        <f t="shared" si="164"/>
        <v>М/36148/60697</v>
      </c>
      <c r="AI106" s="122" t="str">
        <f t="shared" si="164"/>
        <v>М/36172/60721</v>
      </c>
      <c r="AJ106" s="122" t="str">
        <f t="shared" si="164"/>
        <v>М/36196/60745</v>
      </c>
      <c r="AK106" s="122" t="str">
        <f t="shared" si="164"/>
        <v>М/36220/60769</v>
      </c>
      <c r="AL106" s="122" t="str">
        <f t="shared" si="164"/>
        <v>М/36244/60793</v>
      </c>
      <c r="AM106" s="122" t="str">
        <f t="shared" si="164"/>
        <v>М/36268/60817</v>
      </c>
      <c r="AN106" s="122" t="str">
        <f t="shared" si="164"/>
        <v>М/36292/60841</v>
      </c>
      <c r="AO106" s="122" t="str">
        <f t="shared" si="164"/>
        <v>М/36316/60865</v>
      </c>
      <c r="AP106" s="122" t="str">
        <f t="shared" si="164"/>
        <v>М/36340/60889</v>
      </c>
      <c r="AQ106" s="122" t="str">
        <f t="shared" si="164"/>
        <v>М/36364/60913</v>
      </c>
      <c r="AR106" s="159"/>
      <c r="AS106" s="19" t="s">
        <v>317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</row>
    <row r="107" spans="1:63" s="3" customFormat="1" outlineLevel="1" x14ac:dyDescent="0.25">
      <c r="A107" s="17">
        <v>9</v>
      </c>
      <c r="B107" s="130" t="str">
        <f t="shared" si="149"/>
        <v/>
      </c>
      <c r="C107" s="47" t="str">
        <f t="shared" ref="C107:K107" si="165">IF(IF(ISNUMBER(SEARCH(C$30,MultiCat($M107:$AQ107))),C$30,"")=C90,"",IF(ISNUMBER(SEARCH(C$30,MultiCat($M107:$AQ107))),C$30,""))</f>
        <v/>
      </c>
      <c r="D107" s="47" t="str">
        <f t="shared" si="165"/>
        <v/>
      </c>
      <c r="E107" s="47" t="str">
        <f t="shared" si="165"/>
        <v/>
      </c>
      <c r="F107" s="47" t="str">
        <f t="shared" si="165"/>
        <v/>
      </c>
      <c r="G107" s="47" t="str">
        <f t="shared" si="165"/>
        <v/>
      </c>
      <c r="H107" s="47" t="str">
        <f t="shared" si="165"/>
        <v/>
      </c>
      <c r="I107" s="47" t="str">
        <f t="shared" si="165"/>
        <v/>
      </c>
      <c r="J107" s="47" t="str">
        <f t="shared" si="165"/>
        <v/>
      </c>
      <c r="K107" s="47" t="str">
        <f t="shared" si="165"/>
        <v/>
      </c>
      <c r="L107" s="151">
        <f t="shared" si="151"/>
        <v>6</v>
      </c>
      <c r="M107" s="122" t="str">
        <f t="shared" ref="M107:AQ107" si="166">VLOOKUP(M$98,План,59,0)</f>
        <v>М/12385/12385</v>
      </c>
      <c r="N107" s="122" t="str">
        <f t="shared" si="166"/>
        <v>М/12409/12409</v>
      </c>
      <c r="O107" s="122" t="str">
        <f t="shared" si="166"/>
        <v>М/12433/12433</v>
      </c>
      <c r="P107" s="122" t="str">
        <f t="shared" si="166"/>
        <v>М/12457/12457</v>
      </c>
      <c r="Q107" s="122" t="str">
        <f t="shared" si="166"/>
        <v>М/12481/12481</v>
      </c>
      <c r="R107" s="122" t="str">
        <f t="shared" si="166"/>
        <v>М/12505/12505</v>
      </c>
      <c r="S107" s="122" t="str">
        <f t="shared" si="166"/>
        <v>М/12529/12529</v>
      </c>
      <c r="T107" s="122" t="str">
        <f t="shared" si="166"/>
        <v>Р/12529/12529</v>
      </c>
      <c r="U107" s="122" t="str">
        <f t="shared" si="166"/>
        <v>Р/12529/12529</v>
      </c>
      <c r="V107" s="122" t="str">
        <f t="shared" si="166"/>
        <v>Р/12529/12529</v>
      </c>
      <c r="W107" s="122" t="str">
        <f t="shared" si="166"/>
        <v>Р/12529/12529</v>
      </c>
      <c r="X107" s="122" t="str">
        <f t="shared" si="166"/>
        <v>Р/12529/12529</v>
      </c>
      <c r="Y107" s="122" t="str">
        <f t="shared" si="166"/>
        <v>Р/12529/12529</v>
      </c>
      <c r="Z107" s="122" t="str">
        <f t="shared" si="166"/>
        <v>М/12553/12553</v>
      </c>
      <c r="AA107" s="122" t="str">
        <f t="shared" si="166"/>
        <v>М/12577/12577</v>
      </c>
      <c r="AB107" s="122" t="str">
        <f t="shared" si="166"/>
        <v>М/12601/12601</v>
      </c>
      <c r="AC107" s="122" t="str">
        <f t="shared" si="166"/>
        <v>М/12625/12625</v>
      </c>
      <c r="AD107" s="122" t="str">
        <f t="shared" si="166"/>
        <v>М/12649/12649</v>
      </c>
      <c r="AE107" s="122" t="str">
        <f t="shared" si="166"/>
        <v>М/12673/12673</v>
      </c>
      <c r="AF107" s="122" t="str">
        <f t="shared" si="166"/>
        <v>М/12697/12697</v>
      </c>
      <c r="AG107" s="122" t="str">
        <f t="shared" si="166"/>
        <v>М/12721/12721</v>
      </c>
      <c r="AH107" s="122" t="str">
        <f t="shared" si="166"/>
        <v>М/12745/12745</v>
      </c>
      <c r="AI107" s="122" t="str">
        <f t="shared" si="166"/>
        <v>М/12769/12769</v>
      </c>
      <c r="AJ107" s="122" t="str">
        <f t="shared" si="166"/>
        <v>М/12793/12793</v>
      </c>
      <c r="AK107" s="122" t="str">
        <f t="shared" si="166"/>
        <v>М/12817/12817</v>
      </c>
      <c r="AL107" s="122" t="str">
        <f t="shared" si="166"/>
        <v>М/12841/12841</v>
      </c>
      <c r="AM107" s="122" t="str">
        <f t="shared" si="166"/>
        <v>М/12865/12865</v>
      </c>
      <c r="AN107" s="122" t="str">
        <f t="shared" si="166"/>
        <v>М/12889/12889</v>
      </c>
      <c r="AO107" s="122" t="str">
        <f t="shared" si="166"/>
        <v>М/12913/12913</v>
      </c>
      <c r="AP107" s="122" t="str">
        <f t="shared" si="166"/>
        <v>М/12937/12937</v>
      </c>
      <c r="AQ107" s="122" t="str">
        <f t="shared" si="166"/>
        <v>М/12961/12961</v>
      </c>
      <c r="AR107" s="159"/>
      <c r="AS107" s="19" t="s">
        <v>317</v>
      </c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</row>
    <row r="108" spans="1:63" s="3" customFormat="1" outlineLevel="1" x14ac:dyDescent="0.25">
      <c r="A108" s="17">
        <v>10</v>
      </c>
      <c r="B108" s="130" t="str">
        <f t="shared" si="149"/>
        <v/>
      </c>
      <c r="C108" s="47" t="str">
        <f t="shared" ref="C108:K108" si="167">IF(IF(ISNUMBER(SEARCH(C$30,MultiCat($M108:$AQ108))),C$30,"")=C91,"",IF(ISNUMBER(SEARCH(C$30,MultiCat($M108:$AQ108))),C$30,""))</f>
        <v/>
      </c>
      <c r="D108" s="47" t="str">
        <f t="shared" si="167"/>
        <v/>
      </c>
      <c r="E108" s="47" t="str">
        <f t="shared" si="167"/>
        <v/>
      </c>
      <c r="F108" s="47" t="str">
        <f t="shared" si="167"/>
        <v/>
      </c>
      <c r="G108" s="47" t="str">
        <f t="shared" si="167"/>
        <v/>
      </c>
      <c r="H108" s="47" t="str">
        <f t="shared" si="167"/>
        <v/>
      </c>
      <c r="I108" s="47" t="str">
        <f t="shared" si="167"/>
        <v/>
      </c>
      <c r="J108" s="47" t="str">
        <f t="shared" si="167"/>
        <v/>
      </c>
      <c r="K108" s="47" t="str">
        <f t="shared" si="167"/>
        <v/>
      </c>
      <c r="L108" s="151">
        <f t="shared" si="151"/>
        <v>6</v>
      </c>
      <c r="M108" s="122" t="str">
        <f t="shared" ref="M108:AQ108" si="168">VLOOKUP(M$98,План,60,0)</f>
        <v>М/11621/11621</v>
      </c>
      <c r="N108" s="122" t="str">
        <f t="shared" si="168"/>
        <v>М/11645/11645</v>
      </c>
      <c r="O108" s="122" t="str">
        <f t="shared" si="168"/>
        <v>М/11669/11669</v>
      </c>
      <c r="P108" s="122" t="str">
        <f t="shared" si="168"/>
        <v>М/11693/11693</v>
      </c>
      <c r="Q108" s="122" t="str">
        <f t="shared" si="168"/>
        <v>М/11717/11717</v>
      </c>
      <c r="R108" s="122" t="str">
        <f t="shared" si="168"/>
        <v>М/11741/11741</v>
      </c>
      <c r="S108" s="122" t="str">
        <f t="shared" si="168"/>
        <v>М/11765/11765</v>
      </c>
      <c r="T108" s="122" t="str">
        <f t="shared" si="168"/>
        <v>М/11789/11789</v>
      </c>
      <c r="U108" s="122" t="str">
        <f t="shared" si="168"/>
        <v>М/11813/11813</v>
      </c>
      <c r="V108" s="122" t="str">
        <f t="shared" si="168"/>
        <v>М/11837/11837</v>
      </c>
      <c r="W108" s="122" t="str">
        <f t="shared" si="168"/>
        <v>М/11861/11861</v>
      </c>
      <c r="X108" s="122" t="str">
        <f t="shared" si="168"/>
        <v>М/11885/11885</v>
      </c>
      <c r="Y108" s="122" t="str">
        <f t="shared" si="168"/>
        <v>Р/11885/11885</v>
      </c>
      <c r="Z108" s="122" t="str">
        <f t="shared" si="168"/>
        <v>Р/11885/11885</v>
      </c>
      <c r="AA108" s="122" t="str">
        <f t="shared" si="168"/>
        <v>М/11909/11909</v>
      </c>
      <c r="AB108" s="122" t="str">
        <f t="shared" si="168"/>
        <v>М/11933/11933</v>
      </c>
      <c r="AC108" s="122" t="str">
        <f t="shared" si="168"/>
        <v>М/11957/11957</v>
      </c>
      <c r="AD108" s="122" t="str">
        <f t="shared" si="168"/>
        <v>М/11981/11981</v>
      </c>
      <c r="AE108" s="122" t="str">
        <f t="shared" si="168"/>
        <v>М/12005/12005</v>
      </c>
      <c r="AF108" s="122" t="str">
        <f t="shared" si="168"/>
        <v>М/12029/12029</v>
      </c>
      <c r="AG108" s="122" t="str">
        <f t="shared" si="168"/>
        <v>М/12053/12053</v>
      </c>
      <c r="AH108" s="122" t="str">
        <f t="shared" si="168"/>
        <v>М/12077/12077</v>
      </c>
      <c r="AI108" s="122" t="str">
        <f t="shared" si="168"/>
        <v>М/12101/12101</v>
      </c>
      <c r="AJ108" s="122" t="str">
        <f t="shared" si="168"/>
        <v>М/12125/12125</v>
      </c>
      <c r="AK108" s="122" t="str">
        <f t="shared" si="168"/>
        <v>М/12149/12149</v>
      </c>
      <c r="AL108" s="122" t="str">
        <f t="shared" si="168"/>
        <v>М/12173/12173</v>
      </c>
      <c r="AM108" s="122" t="str">
        <f t="shared" si="168"/>
        <v>М/12197/12197</v>
      </c>
      <c r="AN108" s="122" t="str">
        <f t="shared" si="168"/>
        <v>М/12221/12221</v>
      </c>
      <c r="AO108" s="122" t="str">
        <f t="shared" si="168"/>
        <v>М/12245/12245</v>
      </c>
      <c r="AP108" s="122" t="str">
        <f t="shared" si="168"/>
        <v>М/12269/12269</v>
      </c>
      <c r="AQ108" s="122" t="str">
        <f t="shared" si="168"/>
        <v>М/12293/12293</v>
      </c>
      <c r="AR108" s="159"/>
      <c r="AS108" s="19" t="s">
        <v>317</v>
      </c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</row>
    <row r="109" spans="1:63" s="3" customFormat="1" outlineLevel="1" x14ac:dyDescent="0.25">
      <c r="A109" s="17">
        <v>11</v>
      </c>
      <c r="B109" s="130" t="str">
        <f t="shared" si="149"/>
        <v/>
      </c>
      <c r="C109" s="47" t="str">
        <f t="shared" ref="C109:K109" si="169">IF(IF(ISNUMBER(SEARCH(C$30,MultiCat($M109:$AQ109))),C$30,"")=C92,"",IF(ISNUMBER(SEARCH(C$30,MultiCat($M109:$AQ109))),C$30,""))</f>
        <v/>
      </c>
      <c r="D109" s="47" t="str">
        <f t="shared" si="169"/>
        <v/>
      </c>
      <c r="E109" s="47" t="str">
        <f t="shared" si="169"/>
        <v/>
      </c>
      <c r="F109" s="47" t="str">
        <f t="shared" si="169"/>
        <v/>
      </c>
      <c r="G109" s="47" t="str">
        <f t="shared" si="169"/>
        <v/>
      </c>
      <c r="H109" s="47" t="str">
        <f t="shared" si="169"/>
        <v/>
      </c>
      <c r="I109" s="47" t="str">
        <f t="shared" si="169"/>
        <v/>
      </c>
      <c r="J109" s="47" t="str">
        <f t="shared" si="169"/>
        <v/>
      </c>
      <c r="K109" s="47" t="str">
        <f t="shared" si="169"/>
        <v/>
      </c>
      <c r="L109" s="151">
        <f t="shared" si="151"/>
        <v>6</v>
      </c>
      <c r="M109" s="122" t="str">
        <f t="shared" ref="M109:AQ109" si="170">VLOOKUP(M$98,План,61,0)</f>
        <v>Р/11136/11136</v>
      </c>
      <c r="N109" s="122" t="str">
        <f t="shared" si="170"/>
        <v>Р/11136/11136</v>
      </c>
      <c r="O109" s="122" t="str">
        <f t="shared" si="170"/>
        <v>Р/11136/11136</v>
      </c>
      <c r="P109" s="122" t="str">
        <f t="shared" si="170"/>
        <v>Р/11136/11136</v>
      </c>
      <c r="Q109" s="122" t="str">
        <f t="shared" si="170"/>
        <v>Р/11136/11136</v>
      </c>
      <c r="R109" s="122" t="str">
        <f t="shared" si="170"/>
        <v>Р/11136/11136</v>
      </c>
      <c r="S109" s="122" t="str">
        <f t="shared" si="170"/>
        <v>Р/11136/11136</v>
      </c>
      <c r="T109" s="122" t="str">
        <f t="shared" si="170"/>
        <v>Р/11136/11136</v>
      </c>
      <c r="U109" s="122" t="str">
        <f t="shared" si="170"/>
        <v>Р/11136/11136</v>
      </c>
      <c r="V109" s="122" t="str">
        <f t="shared" si="170"/>
        <v>Р/11136/11136</v>
      </c>
      <c r="W109" s="122" t="str">
        <f t="shared" si="170"/>
        <v>ВП/11136/11136</v>
      </c>
      <c r="X109" s="122" t="str">
        <f t="shared" si="170"/>
        <v>ПР/11136/11136</v>
      </c>
      <c r="Y109" s="122" t="str">
        <f t="shared" si="170"/>
        <v>ВП/11136/11136</v>
      </c>
      <c r="Z109" s="122" t="str">
        <f t="shared" si="170"/>
        <v>ВП/11136/11136</v>
      </c>
      <c r="AA109" s="122" t="str">
        <f t="shared" si="170"/>
        <v>ВП/11136/11136</v>
      </c>
      <c r="AB109" s="122" t="str">
        <f t="shared" si="170"/>
        <v>ВП/11136/11136</v>
      </c>
      <c r="AC109" s="122" t="str">
        <f t="shared" si="170"/>
        <v>ВП/11136/11136</v>
      </c>
      <c r="AD109" s="122" t="str">
        <f t="shared" si="170"/>
        <v>ВП/11136/11136</v>
      </c>
      <c r="AE109" s="122" t="str">
        <f t="shared" si="170"/>
        <v>Р/11136/11136</v>
      </c>
      <c r="AF109" s="122" t="str">
        <f t="shared" si="170"/>
        <v>Р/11136/11136</v>
      </c>
      <c r="AG109" s="122" t="str">
        <f t="shared" si="170"/>
        <v>Р/11136/11136</v>
      </c>
      <c r="AH109" s="122" t="str">
        <f t="shared" si="170"/>
        <v>Р/11136/11136</v>
      </c>
      <c r="AI109" s="122" t="str">
        <f t="shared" si="170"/>
        <v>Р/11136/11136</v>
      </c>
      <c r="AJ109" s="122" t="str">
        <f t="shared" si="170"/>
        <v>Р/11136/11136</v>
      </c>
      <c r="AK109" s="122" t="str">
        <f t="shared" si="170"/>
        <v>Р/11136/11136</v>
      </c>
      <c r="AL109" s="122" t="str">
        <f t="shared" si="170"/>
        <v>Р/11136/11136</v>
      </c>
      <c r="AM109" s="122" t="str">
        <f t="shared" si="170"/>
        <v>Р/11136/11136</v>
      </c>
      <c r="AN109" s="122" t="str">
        <f t="shared" si="170"/>
        <v>Р/11136/11136</v>
      </c>
      <c r="AO109" s="122" t="str">
        <f t="shared" si="170"/>
        <v>Р/11136/11136</v>
      </c>
      <c r="AP109" s="122" t="str">
        <f t="shared" si="170"/>
        <v>ПР/11136/11136</v>
      </c>
      <c r="AQ109" s="122" t="str">
        <f t="shared" si="170"/>
        <v>Р/11136/11136</v>
      </c>
      <c r="AR109" s="159"/>
      <c r="AS109" s="19" t="s">
        <v>317</v>
      </c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</row>
    <row r="110" spans="1:63" s="3" customFormat="1" outlineLevel="1" x14ac:dyDescent="0.25">
      <c r="A110" s="17">
        <v>12</v>
      </c>
      <c r="B110" s="130" t="str">
        <f t="shared" si="149"/>
        <v>ПМ</v>
      </c>
      <c r="C110" s="47" t="str">
        <f t="shared" ref="C110:K110" si="171">IF(IF(ISNUMBER(SEARCH(C$30,MultiCat($M110:$AQ110))),C$30,"")=C93,"",IF(ISNUMBER(SEARCH(C$30,MultiCat($M110:$AQ110))),C$30,""))</f>
        <v>ПМ</v>
      </c>
      <c r="D110" s="47" t="str">
        <f t="shared" si="171"/>
        <v/>
      </c>
      <c r="E110" s="47" t="str">
        <f t="shared" si="171"/>
        <v/>
      </c>
      <c r="F110" s="47" t="str">
        <f t="shared" si="171"/>
        <v/>
      </c>
      <c r="G110" s="47" t="str">
        <f t="shared" si="171"/>
        <v/>
      </c>
      <c r="H110" s="47" t="str">
        <f t="shared" si="171"/>
        <v/>
      </c>
      <c r="I110" s="47" t="str">
        <f t="shared" si="171"/>
        <v/>
      </c>
      <c r="J110" s="47" t="str">
        <f t="shared" si="171"/>
        <v/>
      </c>
      <c r="K110" s="47" t="str">
        <f t="shared" si="171"/>
        <v/>
      </c>
      <c r="L110" s="151">
        <f t="shared" si="151"/>
        <v>6</v>
      </c>
      <c r="M110" s="122" t="str">
        <f t="shared" ref="M110:AQ110" si="172">VLOOKUP(M$98,План,67,0)</f>
        <v>М/7441/32441</v>
      </c>
      <c r="N110" s="122" t="str">
        <f t="shared" si="172"/>
        <v>М/7465/32465</v>
      </c>
      <c r="O110" s="122" t="str">
        <f t="shared" si="172"/>
        <v>ПМ/7465/32465</v>
      </c>
      <c r="P110" s="122" t="str">
        <f t="shared" si="172"/>
        <v>М/7489/32489</v>
      </c>
      <c r="Q110" s="122" t="str">
        <f t="shared" si="172"/>
        <v>М/7513/32513</v>
      </c>
      <c r="R110" s="122" t="str">
        <f t="shared" si="172"/>
        <v>М/7537/32537</v>
      </c>
      <c r="S110" s="122" t="str">
        <f t="shared" si="172"/>
        <v>М/7561/32561</v>
      </c>
      <c r="T110" s="122" t="str">
        <f t="shared" si="172"/>
        <v>М/7585/32585</v>
      </c>
      <c r="U110" s="122" t="str">
        <f t="shared" si="172"/>
        <v>М/7609/32609</v>
      </c>
      <c r="V110" s="122" t="str">
        <f t="shared" si="172"/>
        <v>М/7633/32633</v>
      </c>
      <c r="W110" s="122" t="str">
        <f t="shared" si="172"/>
        <v>М/7657/32657</v>
      </c>
      <c r="X110" s="122" t="str">
        <f t="shared" si="172"/>
        <v>М/7681/32681</v>
      </c>
      <c r="Y110" s="122" t="str">
        <f t="shared" si="172"/>
        <v>М/7705/32705</v>
      </c>
      <c r="Z110" s="122" t="str">
        <f t="shared" si="172"/>
        <v>М/7729/32729</v>
      </c>
      <c r="AA110" s="122" t="str">
        <f t="shared" si="172"/>
        <v>М/7753/32753</v>
      </c>
      <c r="AB110" s="122" t="str">
        <f t="shared" si="172"/>
        <v>М/7777/32777</v>
      </c>
      <c r="AC110" s="122" t="str">
        <f t="shared" si="172"/>
        <v>М/7801/32801</v>
      </c>
      <c r="AD110" s="122" t="str">
        <f t="shared" si="172"/>
        <v>М/7825/32825</v>
      </c>
      <c r="AE110" s="122" t="str">
        <f t="shared" si="172"/>
        <v>М/7849/32849</v>
      </c>
      <c r="AF110" s="122" t="str">
        <f t="shared" si="172"/>
        <v>М/7873/32873</v>
      </c>
      <c r="AG110" s="122" t="str">
        <f t="shared" si="172"/>
        <v>М/7897/32897</v>
      </c>
      <c r="AH110" s="122" t="str">
        <f t="shared" si="172"/>
        <v>М/7921/32921</v>
      </c>
      <c r="AI110" s="122" t="str">
        <f t="shared" si="172"/>
        <v>М/7945/32945</v>
      </c>
      <c r="AJ110" s="122" t="str">
        <f t="shared" si="172"/>
        <v>М/7969/32969</v>
      </c>
      <c r="AK110" s="122" t="str">
        <f t="shared" si="172"/>
        <v>М/7993/32993</v>
      </c>
      <c r="AL110" s="122" t="str">
        <f t="shared" si="172"/>
        <v>М/8017/33017</v>
      </c>
      <c r="AM110" s="122" t="str">
        <f t="shared" si="172"/>
        <v>М/8041/33041</v>
      </c>
      <c r="AN110" s="122" t="str">
        <f t="shared" si="172"/>
        <v>М/8065/33065</v>
      </c>
      <c r="AO110" s="122" t="str">
        <f t="shared" si="172"/>
        <v>М/8089/33089</v>
      </c>
      <c r="AP110" s="122" t="str">
        <f t="shared" si="172"/>
        <v>М/8113/33113</v>
      </c>
      <c r="AQ110" s="122" t="str">
        <f t="shared" si="172"/>
        <v>Р/8113/33113</v>
      </c>
      <c r="AR110" s="159"/>
      <c r="AS110" s="19" t="s">
        <v>317</v>
      </c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</row>
    <row r="111" spans="1:63" s="3" customFormat="1" outlineLevel="1" x14ac:dyDescent="0.25">
      <c r="A111" s="17">
        <v>13</v>
      </c>
      <c r="B111" s="130" t="str">
        <f t="shared" si="149"/>
        <v/>
      </c>
      <c r="C111" s="47" t="str">
        <f t="shared" ref="C111:K111" si="173">IF(IF(ISNUMBER(SEARCH(C$30,MultiCat($M111:$AQ111))),C$30,"")=C94,"",IF(ISNUMBER(SEARCH(C$30,MultiCat($M111:$AQ111))),C$30,""))</f>
        <v/>
      </c>
      <c r="D111" s="47" t="str">
        <f t="shared" si="173"/>
        <v/>
      </c>
      <c r="E111" s="47" t="str">
        <f t="shared" si="173"/>
        <v/>
      </c>
      <c r="F111" s="47" t="str">
        <f t="shared" si="173"/>
        <v/>
      </c>
      <c r="G111" s="47" t="str">
        <f t="shared" si="173"/>
        <v/>
      </c>
      <c r="H111" s="47" t="str">
        <f t="shared" si="173"/>
        <v/>
      </c>
      <c r="I111" s="47" t="str">
        <f t="shared" si="173"/>
        <v/>
      </c>
      <c r="J111" s="47" t="str">
        <f t="shared" si="173"/>
        <v/>
      </c>
      <c r="K111" s="47" t="str">
        <f t="shared" si="173"/>
        <v/>
      </c>
      <c r="L111" s="151">
        <f t="shared" si="151"/>
        <v>6</v>
      </c>
      <c r="M111" s="122" t="str">
        <f t="shared" ref="M111:AQ111" si="174">VLOOKUP(M$98,План,68,0)</f>
        <v>М/8274/28789</v>
      </c>
      <c r="N111" s="122" t="str">
        <f t="shared" si="174"/>
        <v>М/8298/28813</v>
      </c>
      <c r="O111" s="122" t="str">
        <f t="shared" si="174"/>
        <v>М/8322/28837</v>
      </c>
      <c r="P111" s="122" t="str">
        <f t="shared" si="174"/>
        <v>М/8346/28861</v>
      </c>
      <c r="Q111" s="122" t="str">
        <f t="shared" si="174"/>
        <v>М/8370/28885</v>
      </c>
      <c r="R111" s="122" t="str">
        <f t="shared" si="174"/>
        <v>М/8394/28909</v>
      </c>
      <c r="S111" s="122" t="str">
        <f t="shared" si="174"/>
        <v>М/8418/28933</v>
      </c>
      <c r="T111" s="122" t="str">
        <f t="shared" si="174"/>
        <v>М/8442/28957</v>
      </c>
      <c r="U111" s="122" t="str">
        <f t="shared" si="174"/>
        <v>М/8466/28981</v>
      </c>
      <c r="V111" s="122" t="str">
        <f t="shared" si="174"/>
        <v>М/8490/29005</v>
      </c>
      <c r="W111" s="122" t="str">
        <f t="shared" si="174"/>
        <v>М/8514/29029</v>
      </c>
      <c r="X111" s="122" t="str">
        <f t="shared" si="174"/>
        <v>М/8538/29053</v>
      </c>
      <c r="Y111" s="122" t="str">
        <f t="shared" si="174"/>
        <v>М/8562/29077</v>
      </c>
      <c r="Z111" s="122" t="str">
        <f t="shared" si="174"/>
        <v>М/8586/29101</v>
      </c>
      <c r="AA111" s="122" t="str">
        <f t="shared" si="174"/>
        <v>М/8610/29125</v>
      </c>
      <c r="AB111" s="122" t="str">
        <f t="shared" si="174"/>
        <v>М/8634/29149</v>
      </c>
      <c r="AC111" s="122" t="str">
        <f t="shared" si="174"/>
        <v>М/8658/29173</v>
      </c>
      <c r="AD111" s="122" t="str">
        <f t="shared" si="174"/>
        <v>М/8682/29197</v>
      </c>
      <c r="AE111" s="122" t="str">
        <f t="shared" si="174"/>
        <v>М/8706/29221</v>
      </c>
      <c r="AF111" s="122" t="str">
        <f t="shared" si="174"/>
        <v>М/8730/29245</v>
      </c>
      <c r="AG111" s="122" t="str">
        <f t="shared" si="174"/>
        <v>М/8754/29269</v>
      </c>
      <c r="AH111" s="122" t="str">
        <f t="shared" si="174"/>
        <v>М/8778/29293</v>
      </c>
      <c r="AI111" s="122" t="str">
        <f t="shared" si="174"/>
        <v>М/8802/29317</v>
      </c>
      <c r="AJ111" s="122" t="str">
        <f t="shared" si="174"/>
        <v>М/8826/29341</v>
      </c>
      <c r="AK111" s="122" t="str">
        <f t="shared" si="174"/>
        <v>М/8850/29365</v>
      </c>
      <c r="AL111" s="122" t="str">
        <f t="shared" si="174"/>
        <v>М/8874/29389</v>
      </c>
      <c r="AM111" s="122" t="str">
        <f t="shared" si="174"/>
        <v>М/8898/29413</v>
      </c>
      <c r="AN111" s="122" t="str">
        <f t="shared" si="174"/>
        <v>М/8922/29437</v>
      </c>
      <c r="AO111" s="122" t="str">
        <f t="shared" si="174"/>
        <v>М/8946/29461</v>
      </c>
      <c r="AP111" s="122" t="str">
        <f t="shared" si="174"/>
        <v>М/8970/29485</v>
      </c>
      <c r="AQ111" s="122" t="str">
        <f t="shared" si="174"/>
        <v>М/8994/29509</v>
      </c>
      <c r="AR111" s="159"/>
      <c r="AS111" s="19" t="s">
        <v>317</v>
      </c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</row>
    <row r="112" spans="1:63" s="3" customFormat="1" outlineLevel="1" x14ac:dyDescent="0.25">
      <c r="A112" s="17">
        <v>14</v>
      </c>
      <c r="B112" s="130" t="str">
        <f t="shared" si="149"/>
        <v/>
      </c>
      <c r="C112" s="47" t="str">
        <f t="shared" ref="C112:K112" si="175">IF(IF(ISNUMBER(SEARCH(C$30,MultiCat($M112:$AQ112))),C$30,"")=C95,"",IF(ISNUMBER(SEARCH(C$30,MultiCat($M112:$AQ112))),C$30,""))</f>
        <v/>
      </c>
      <c r="D112" s="47" t="str">
        <f t="shared" si="175"/>
        <v/>
      </c>
      <c r="E112" s="47" t="str">
        <f t="shared" si="175"/>
        <v/>
      </c>
      <c r="F112" s="47" t="str">
        <f t="shared" si="175"/>
        <v/>
      </c>
      <c r="G112" s="47" t="str">
        <f t="shared" si="175"/>
        <v/>
      </c>
      <c r="H112" s="47" t="str">
        <f t="shared" si="175"/>
        <v/>
      </c>
      <c r="I112" s="47" t="str">
        <f t="shared" si="175"/>
        <v/>
      </c>
      <c r="J112" s="47" t="str">
        <f t="shared" si="175"/>
        <v/>
      </c>
      <c r="K112" s="47" t="str">
        <f t="shared" si="175"/>
        <v/>
      </c>
      <c r="L112" s="151">
        <f t="shared" si="151"/>
        <v>6</v>
      </c>
      <c r="M112" s="122" t="str">
        <f t="shared" ref="M112:AQ112" si="176">VLOOKUP(M$98,План,69,0)</f>
        <v>Р/10162/10162</v>
      </c>
      <c r="N112" s="122" t="str">
        <f t="shared" si="176"/>
        <v>Р/10162/10162</v>
      </c>
      <c r="O112" s="122" t="str">
        <f t="shared" si="176"/>
        <v>Р/10162/10162</v>
      </c>
      <c r="P112" s="122" t="str">
        <f t="shared" si="176"/>
        <v>Р/10162/10162</v>
      </c>
      <c r="Q112" s="122" t="str">
        <f t="shared" si="176"/>
        <v>Р/10162/10162</v>
      </c>
      <c r="R112" s="122" t="str">
        <f t="shared" si="176"/>
        <v>Р/10162/10162</v>
      </c>
      <c r="S112" s="122" t="str">
        <f t="shared" si="176"/>
        <v>Р/10162/10162</v>
      </c>
      <c r="T112" s="122" t="str">
        <f t="shared" si="176"/>
        <v>Р/10162/10162</v>
      </c>
      <c r="U112" s="122" t="str">
        <f t="shared" si="176"/>
        <v>Р/10162/10162</v>
      </c>
      <c r="V112" s="122" t="str">
        <f t="shared" si="176"/>
        <v>ПР/10162/10162</v>
      </c>
      <c r="W112" s="122" t="str">
        <f t="shared" si="176"/>
        <v>ВП/10162/10162</v>
      </c>
      <c r="X112" s="122" t="str">
        <f t="shared" si="176"/>
        <v>ВП/10162/10162</v>
      </c>
      <c r="Y112" s="122" t="str">
        <f t="shared" si="176"/>
        <v>ВП/10162/10162</v>
      </c>
      <c r="Z112" s="122" t="str">
        <f t="shared" si="176"/>
        <v>ВП/10162/10162</v>
      </c>
      <c r="AA112" s="122" t="str">
        <f t="shared" si="176"/>
        <v>ВП/10162/10162</v>
      </c>
      <c r="AB112" s="122" t="str">
        <f t="shared" si="176"/>
        <v>ВП/10162/10162</v>
      </c>
      <c r="AC112" s="122" t="str">
        <f t="shared" si="176"/>
        <v>ВП/10162/10162</v>
      </c>
      <c r="AD112" s="122" t="str">
        <f t="shared" si="176"/>
        <v>ВП/10162/10162</v>
      </c>
      <c r="AE112" s="122" t="str">
        <f t="shared" si="176"/>
        <v>ВП/10162/10162</v>
      </c>
      <c r="AF112" s="122" t="str">
        <f t="shared" si="176"/>
        <v>ПР/10162/10162</v>
      </c>
      <c r="AG112" s="122" t="str">
        <f t="shared" si="176"/>
        <v>ВП/10162/10162</v>
      </c>
      <c r="AH112" s="122" t="str">
        <f t="shared" si="176"/>
        <v>ВП/10162/10162</v>
      </c>
      <c r="AI112" s="122" t="str">
        <f t="shared" si="176"/>
        <v>ВП/10162/10162</v>
      </c>
      <c r="AJ112" s="122" t="str">
        <f t="shared" si="176"/>
        <v>ВП/10162/10162</v>
      </c>
      <c r="AK112" s="122" t="str">
        <f t="shared" si="176"/>
        <v>ВП/10162/10162</v>
      </c>
      <c r="AL112" s="122" t="str">
        <f t="shared" si="176"/>
        <v>ВП/10162/10162</v>
      </c>
      <c r="AM112" s="122" t="str">
        <f t="shared" si="176"/>
        <v>ВП/10162/10162</v>
      </c>
      <c r="AN112" s="122" t="str">
        <f t="shared" si="176"/>
        <v>ВП/10162/10162</v>
      </c>
      <c r="AO112" s="122" t="str">
        <f t="shared" si="176"/>
        <v>ВП/10162/10162</v>
      </c>
      <c r="AP112" s="122" t="str">
        <f t="shared" si="176"/>
        <v>ПР/10162/10162</v>
      </c>
      <c r="AQ112" s="122" t="str">
        <f t="shared" si="176"/>
        <v>ВП/10162/10162</v>
      </c>
      <c r="AR112" s="159"/>
      <c r="AS112" s="19" t="s">
        <v>317</v>
      </c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</row>
    <row r="113" spans="1:63" x14ac:dyDescent="0.25">
      <c r="A113" s="136">
        <f>M98</f>
        <v>45078</v>
      </c>
      <c r="B113" s="131"/>
      <c r="C113" s="132"/>
      <c r="D113" s="132">
        <f t="shared" ref="D113:K113" si="177">SUM(D99:D112)</f>
        <v>0</v>
      </c>
      <c r="E113" s="132">
        <f t="shared" si="177"/>
        <v>0</v>
      </c>
      <c r="F113" s="132"/>
      <c r="G113" s="132"/>
      <c r="H113" s="132">
        <f t="shared" si="177"/>
        <v>0</v>
      </c>
      <c r="I113" s="132">
        <f t="shared" si="177"/>
        <v>0</v>
      </c>
      <c r="J113" s="132">
        <f t="shared" si="177"/>
        <v>0</v>
      </c>
      <c r="K113" s="132">
        <f t="shared" si="177"/>
        <v>0</v>
      </c>
      <c r="L113" s="146">
        <f t="shared" si="151"/>
        <v>6</v>
      </c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S113" s="163" t="s">
        <v>317</v>
      </c>
    </row>
    <row r="114" spans="1:63" s="102" customFormat="1" ht="18.75" outlineLevel="1" x14ac:dyDescent="0.25">
      <c r="A114" s="121"/>
      <c r="B114" s="129"/>
      <c r="C114" s="129"/>
      <c r="D114" s="129"/>
      <c r="E114" s="129"/>
      <c r="F114" s="129"/>
      <c r="G114" s="129"/>
      <c r="H114" s="129"/>
      <c r="I114" s="129"/>
      <c r="J114" s="129"/>
      <c r="K114" s="129"/>
      <c r="L114" s="148" t="s">
        <v>294</v>
      </c>
      <c r="M114" s="378">
        <f>M115</f>
        <v>45108</v>
      </c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8"/>
      <c r="AR114" s="158"/>
      <c r="AS114" s="19" t="s">
        <v>317</v>
      </c>
    </row>
    <row r="115" spans="1:63" s="124" customFormat="1" outlineLevel="1" x14ac:dyDescent="0.25">
      <c r="A115" s="134" t="s">
        <v>295</v>
      </c>
      <c r="B115" s="161">
        <f>M115</f>
        <v>45108</v>
      </c>
      <c r="C115" s="135" t="s">
        <v>321</v>
      </c>
      <c r="D115" s="135" t="s">
        <v>270</v>
      </c>
      <c r="E115" s="135" t="s">
        <v>271</v>
      </c>
      <c r="F115" s="135" t="s">
        <v>251</v>
      </c>
      <c r="G115" s="135" t="s">
        <v>252</v>
      </c>
      <c r="H115" s="135" t="s">
        <v>41</v>
      </c>
      <c r="I115" s="135" t="s">
        <v>268</v>
      </c>
      <c r="J115" s="135" t="s">
        <v>269</v>
      </c>
      <c r="K115" s="135" t="s">
        <v>232</v>
      </c>
      <c r="L115" s="149">
        <v>7</v>
      </c>
      <c r="M115" s="152">
        <f>DATE($A$10,$L115,M$10)</f>
        <v>45108</v>
      </c>
      <c r="N115" s="152">
        <f t="shared" ref="N115:AQ115" si="178">DATE($A$10,$L115,N$10)</f>
        <v>45109</v>
      </c>
      <c r="O115" s="152">
        <f t="shared" si="178"/>
        <v>45110</v>
      </c>
      <c r="P115" s="152">
        <f t="shared" si="178"/>
        <v>45111</v>
      </c>
      <c r="Q115" s="152">
        <f t="shared" si="178"/>
        <v>45112</v>
      </c>
      <c r="R115" s="152">
        <f t="shared" si="178"/>
        <v>45113</v>
      </c>
      <c r="S115" s="152">
        <f t="shared" si="178"/>
        <v>45114</v>
      </c>
      <c r="T115" s="152">
        <f t="shared" si="178"/>
        <v>45115</v>
      </c>
      <c r="U115" s="152">
        <f t="shared" si="178"/>
        <v>45116</v>
      </c>
      <c r="V115" s="152">
        <f t="shared" si="178"/>
        <v>45117</v>
      </c>
      <c r="W115" s="152">
        <f t="shared" si="178"/>
        <v>45118</v>
      </c>
      <c r="X115" s="152">
        <f t="shared" si="178"/>
        <v>45119</v>
      </c>
      <c r="Y115" s="152">
        <f t="shared" si="178"/>
        <v>45120</v>
      </c>
      <c r="Z115" s="152">
        <f t="shared" si="178"/>
        <v>45121</v>
      </c>
      <c r="AA115" s="152">
        <f t="shared" si="178"/>
        <v>45122</v>
      </c>
      <c r="AB115" s="152">
        <f t="shared" si="178"/>
        <v>45123</v>
      </c>
      <c r="AC115" s="152">
        <f t="shared" si="178"/>
        <v>45124</v>
      </c>
      <c r="AD115" s="152">
        <f t="shared" si="178"/>
        <v>45125</v>
      </c>
      <c r="AE115" s="152">
        <f t="shared" si="178"/>
        <v>45126</v>
      </c>
      <c r="AF115" s="152">
        <f t="shared" si="178"/>
        <v>45127</v>
      </c>
      <c r="AG115" s="152">
        <f t="shared" si="178"/>
        <v>45128</v>
      </c>
      <c r="AH115" s="152">
        <f t="shared" si="178"/>
        <v>45129</v>
      </c>
      <c r="AI115" s="152">
        <f t="shared" si="178"/>
        <v>45130</v>
      </c>
      <c r="AJ115" s="152">
        <f t="shared" si="178"/>
        <v>45131</v>
      </c>
      <c r="AK115" s="152">
        <f t="shared" si="178"/>
        <v>45132</v>
      </c>
      <c r="AL115" s="152">
        <f t="shared" si="178"/>
        <v>45133</v>
      </c>
      <c r="AM115" s="152">
        <f t="shared" si="178"/>
        <v>45134</v>
      </c>
      <c r="AN115" s="152">
        <f t="shared" si="178"/>
        <v>45135</v>
      </c>
      <c r="AO115" s="152">
        <f t="shared" si="178"/>
        <v>45136</v>
      </c>
      <c r="AP115" s="152">
        <f t="shared" si="178"/>
        <v>45137</v>
      </c>
      <c r="AQ115" s="152">
        <f t="shared" si="178"/>
        <v>45138</v>
      </c>
      <c r="AR115" s="158"/>
      <c r="AS115" s="19" t="s">
        <v>317</v>
      </c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</row>
    <row r="116" spans="1:63" s="3" customFormat="1" ht="30" outlineLevel="1" x14ac:dyDescent="0.25">
      <c r="A116" s="17">
        <v>1</v>
      </c>
      <c r="B116" s="130" t="str">
        <f>MultiCat(C116:K116)</f>
        <v/>
      </c>
      <c r="C116" s="47" t="str">
        <f t="shared" ref="C116:K116" si="179">IF(IF(ISNUMBER(SEARCH(C$30,MultiCat($M116:$AQ116))),C$30,"")=C99,"",IF(ISNUMBER(SEARCH(C$30,MultiCat($M116:$AQ116))),C$30,""))</f>
        <v/>
      </c>
      <c r="D116" s="47" t="str">
        <f t="shared" si="179"/>
        <v/>
      </c>
      <c r="E116" s="47" t="str">
        <f t="shared" si="179"/>
        <v/>
      </c>
      <c r="F116" s="47" t="str">
        <f t="shared" si="179"/>
        <v/>
      </c>
      <c r="G116" s="47" t="str">
        <f t="shared" si="179"/>
        <v/>
      </c>
      <c r="H116" s="47" t="str">
        <f t="shared" si="179"/>
        <v/>
      </c>
      <c r="I116" s="47" t="str">
        <f t="shared" si="179"/>
        <v/>
      </c>
      <c r="J116" s="47" t="str">
        <f t="shared" si="179"/>
        <v/>
      </c>
      <c r="K116" s="47" t="str">
        <f t="shared" si="179"/>
        <v/>
      </c>
      <c r="L116" s="151">
        <f>L115</f>
        <v>7</v>
      </c>
      <c r="M116" s="122" t="str">
        <f t="shared" ref="M116:AQ116" si="180">VLOOKUP(M$115,План,55,0)</f>
        <v>М/63399/19677</v>
      </c>
      <c r="N116" s="122" t="str">
        <f t="shared" si="180"/>
        <v>М/63423/19701</v>
      </c>
      <c r="O116" s="122" t="str">
        <f t="shared" si="180"/>
        <v>М/63447/19725</v>
      </c>
      <c r="P116" s="122" t="str">
        <f t="shared" si="180"/>
        <v>М/63471/19749</v>
      </c>
      <c r="Q116" s="122" t="str">
        <f t="shared" si="180"/>
        <v>М/63495/19773</v>
      </c>
      <c r="R116" s="122" t="str">
        <f t="shared" si="180"/>
        <v>М/63519/19797</v>
      </c>
      <c r="S116" s="122" t="str">
        <f t="shared" si="180"/>
        <v>М/63543/19821</v>
      </c>
      <c r="T116" s="122" t="str">
        <f t="shared" si="180"/>
        <v>М/63567/19845</v>
      </c>
      <c r="U116" s="122" t="str">
        <f t="shared" si="180"/>
        <v>М/63591/19869</v>
      </c>
      <c r="V116" s="122" t="str">
        <f t="shared" si="180"/>
        <v>М/63615/19893</v>
      </c>
      <c r="W116" s="122" t="str">
        <f t="shared" si="180"/>
        <v>М/63639/19917</v>
      </c>
      <c r="X116" s="122" t="str">
        <f t="shared" si="180"/>
        <v>М/63663/19941</v>
      </c>
      <c r="Y116" s="122" t="str">
        <f t="shared" si="180"/>
        <v>М/63687/19965</v>
      </c>
      <c r="Z116" s="122" t="str">
        <f t="shared" si="180"/>
        <v>М/63711/19989</v>
      </c>
      <c r="AA116" s="122" t="str">
        <f t="shared" si="180"/>
        <v>М/63735/20013</v>
      </c>
      <c r="AB116" s="122" t="str">
        <f t="shared" si="180"/>
        <v>М/63759/20037</v>
      </c>
      <c r="AC116" s="122" t="str">
        <f t="shared" si="180"/>
        <v>М/63783/20061</v>
      </c>
      <c r="AD116" s="122" t="str">
        <f t="shared" si="180"/>
        <v>М/63807/20085</v>
      </c>
      <c r="AE116" s="122" t="str">
        <f t="shared" si="180"/>
        <v>М/63831/20109</v>
      </c>
      <c r="AF116" s="122" t="str">
        <f t="shared" si="180"/>
        <v>М/63855/20133</v>
      </c>
      <c r="AG116" s="122" t="str">
        <f t="shared" si="180"/>
        <v>ОСК/63855/20133</v>
      </c>
      <c r="AH116" s="122" t="str">
        <f t="shared" si="180"/>
        <v>ОСК/63855/20133</v>
      </c>
      <c r="AI116" s="122" t="str">
        <f t="shared" si="180"/>
        <v>ОСК/63855/20133</v>
      </c>
      <c r="AJ116" s="122" t="str">
        <f t="shared" si="180"/>
        <v>ОСК/63855/20133</v>
      </c>
      <c r="AK116" s="122" t="str">
        <f t="shared" si="180"/>
        <v>ОСК/63855/20133</v>
      </c>
      <c r="AL116" s="122" t="str">
        <f t="shared" si="180"/>
        <v>ОСК/63855/20133</v>
      </c>
      <c r="AM116" s="122" t="str">
        <f t="shared" si="180"/>
        <v>ОСК/63855/20133</v>
      </c>
      <c r="AN116" s="122" t="str">
        <f t="shared" si="180"/>
        <v>ОСК/63855/20133</v>
      </c>
      <c r="AO116" s="122" t="str">
        <f t="shared" si="180"/>
        <v>ОСК/63855/20133</v>
      </c>
      <c r="AP116" s="122" t="str">
        <f t="shared" si="180"/>
        <v>ОСК/63855/20133</v>
      </c>
      <c r="AQ116" s="122" t="str">
        <f t="shared" si="180"/>
        <v>М/63880/20158</v>
      </c>
      <c r="AR116" s="159"/>
      <c r="AS116" s="19" t="s">
        <v>317</v>
      </c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</row>
    <row r="117" spans="1:63" s="3" customFormat="1" ht="30" outlineLevel="1" x14ac:dyDescent="0.25">
      <c r="A117" s="17">
        <v>2</v>
      </c>
      <c r="B117" s="130" t="str">
        <f t="shared" ref="B117:B129" si="181">MultiCat(C117:K117)</f>
        <v/>
      </c>
      <c r="C117" s="47" t="str">
        <f t="shared" ref="C117:K117" si="182">IF(IF(ISNUMBER(SEARCH(C$30,MultiCat($M117:$AQ117))),C$30,"")=C100,"",IF(ISNUMBER(SEARCH(C$30,MultiCat($M117:$AQ117))),C$30,""))</f>
        <v/>
      </c>
      <c r="D117" s="47" t="str">
        <f t="shared" si="182"/>
        <v/>
      </c>
      <c r="E117" s="47" t="str">
        <f t="shared" si="182"/>
        <v/>
      </c>
      <c r="F117" s="47" t="str">
        <f t="shared" si="182"/>
        <v/>
      </c>
      <c r="G117" s="47" t="str">
        <f t="shared" si="182"/>
        <v/>
      </c>
      <c r="H117" s="47" t="str">
        <f t="shared" si="182"/>
        <v/>
      </c>
      <c r="I117" s="47" t="str">
        <f t="shared" si="182"/>
        <v/>
      </c>
      <c r="J117" s="47" t="str">
        <f t="shared" si="182"/>
        <v/>
      </c>
      <c r="K117" s="47" t="str">
        <f t="shared" si="182"/>
        <v/>
      </c>
      <c r="L117" s="151">
        <f t="shared" ref="L117:L130" si="183">L116</f>
        <v>7</v>
      </c>
      <c r="M117" s="122" t="str">
        <f t="shared" ref="M117:AQ117" si="184">VLOOKUP(M$115,План,56,0)</f>
        <v>М/68484/53562</v>
      </c>
      <c r="N117" s="122" t="str">
        <f t="shared" si="184"/>
        <v>М/68508/53586</v>
      </c>
      <c r="O117" s="122" t="str">
        <f t="shared" si="184"/>
        <v>М/68532/53610</v>
      </c>
      <c r="P117" s="122" t="str">
        <f t="shared" si="184"/>
        <v>М/68556/53634</v>
      </c>
      <c r="Q117" s="122" t="str">
        <f t="shared" si="184"/>
        <v>М/68580/53658</v>
      </c>
      <c r="R117" s="122" t="str">
        <f t="shared" si="184"/>
        <v>М/68604/53682</v>
      </c>
      <c r="S117" s="122" t="str">
        <f t="shared" si="184"/>
        <v>М/68628/53706</v>
      </c>
      <c r="T117" s="122" t="str">
        <f t="shared" si="184"/>
        <v>М/68652/53730</v>
      </c>
      <c r="U117" s="122" t="str">
        <f t="shared" si="184"/>
        <v>М/68676/53754</v>
      </c>
      <c r="V117" s="122" t="str">
        <f t="shared" si="184"/>
        <v>М/68700/53778</v>
      </c>
      <c r="W117" s="122" t="str">
        <f t="shared" si="184"/>
        <v>М/68724/53802</v>
      </c>
      <c r="X117" s="122" t="str">
        <f t="shared" si="184"/>
        <v>М/68748/53826</v>
      </c>
      <c r="Y117" s="122" t="str">
        <f t="shared" si="184"/>
        <v>М/68772/53850</v>
      </c>
      <c r="Z117" s="122" t="str">
        <f t="shared" si="184"/>
        <v>М/68796/53874</v>
      </c>
      <c r="AA117" s="122" t="str">
        <f t="shared" si="184"/>
        <v>М/68820/53898</v>
      </c>
      <c r="AB117" s="122" t="str">
        <f t="shared" si="184"/>
        <v>М/68844/53922</v>
      </c>
      <c r="AC117" s="122" t="str">
        <f t="shared" si="184"/>
        <v>М/68868/53946</v>
      </c>
      <c r="AD117" s="122" t="str">
        <f t="shared" si="184"/>
        <v>М/68892/53970</v>
      </c>
      <c r="AE117" s="122" t="str">
        <f t="shared" si="184"/>
        <v>М/68916/53994</v>
      </c>
      <c r="AF117" s="122" t="str">
        <f t="shared" si="184"/>
        <v>М/68940/54018</v>
      </c>
      <c r="AG117" s="122" t="str">
        <f t="shared" si="184"/>
        <v>ОСК/68940/54018</v>
      </c>
      <c r="AH117" s="122" t="str">
        <f t="shared" si="184"/>
        <v>ОСК/68940/54018</v>
      </c>
      <c r="AI117" s="122" t="str">
        <f t="shared" si="184"/>
        <v>ОСК/68940/54018</v>
      </c>
      <c r="AJ117" s="122" t="str">
        <f t="shared" si="184"/>
        <v>ОСК/68940/54018</v>
      </c>
      <c r="AK117" s="122" t="str">
        <f t="shared" si="184"/>
        <v>ОСК/68940/54018</v>
      </c>
      <c r="AL117" s="122" t="str">
        <f t="shared" si="184"/>
        <v>ОСК/68940/54018</v>
      </c>
      <c r="AM117" s="122" t="str">
        <f t="shared" si="184"/>
        <v>ОСК/68940/54018</v>
      </c>
      <c r="AN117" s="122" t="str">
        <f t="shared" si="184"/>
        <v>ОСК/68940/54018</v>
      </c>
      <c r="AO117" s="122" t="str">
        <f t="shared" si="184"/>
        <v>ОСК/68940/54018</v>
      </c>
      <c r="AP117" s="122" t="str">
        <f t="shared" si="184"/>
        <v>ОСК/68940/54018</v>
      </c>
      <c r="AQ117" s="122" t="str">
        <f t="shared" si="184"/>
        <v>М/68986/54064</v>
      </c>
      <c r="AR117" s="159"/>
      <c r="AS117" s="19" t="s">
        <v>317</v>
      </c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</row>
    <row r="118" spans="1:63" s="3" customFormat="1" ht="30" outlineLevel="1" x14ac:dyDescent="0.25">
      <c r="A118" s="17">
        <v>3</v>
      </c>
      <c r="B118" s="130" t="str">
        <f t="shared" si="181"/>
        <v/>
      </c>
      <c r="C118" s="47" t="str">
        <f t="shared" ref="C118:K118" si="185">IF(IF(ISNUMBER(SEARCH(C$30,MultiCat($M118:$AQ118))),C$30,"")=C101,"",IF(ISNUMBER(SEARCH(C$30,MultiCat($M118:$AQ118))),C$30,""))</f>
        <v/>
      </c>
      <c r="D118" s="47" t="str">
        <f t="shared" si="185"/>
        <v/>
      </c>
      <c r="E118" s="47" t="str">
        <f t="shared" si="185"/>
        <v/>
      </c>
      <c r="F118" s="47" t="str">
        <f t="shared" si="185"/>
        <v/>
      </c>
      <c r="G118" s="47" t="str">
        <f t="shared" si="185"/>
        <v/>
      </c>
      <c r="H118" s="47" t="str">
        <f t="shared" si="185"/>
        <v/>
      </c>
      <c r="I118" s="47" t="str">
        <f t="shared" si="185"/>
        <v/>
      </c>
      <c r="J118" s="47" t="str">
        <f t="shared" si="185"/>
        <v/>
      </c>
      <c r="K118" s="47" t="str">
        <f t="shared" si="185"/>
        <v/>
      </c>
      <c r="L118" s="151">
        <f t="shared" si="183"/>
        <v>7</v>
      </c>
      <c r="M118" s="122" t="str">
        <f t="shared" ref="M118:AQ118" si="186">VLOOKUP(M$115,План,57,0)</f>
        <v>ТО2/62208/37106</v>
      </c>
      <c r="N118" s="122" t="str">
        <f t="shared" si="186"/>
        <v>ТО2/62208/37106</v>
      </c>
      <c r="O118" s="122" t="str">
        <f t="shared" si="186"/>
        <v>ТО2/62208/37106</v>
      </c>
      <c r="P118" s="122" t="str">
        <f t="shared" si="186"/>
        <v>ТО2/62208/37106</v>
      </c>
      <c r="Q118" s="122" t="str">
        <f t="shared" si="186"/>
        <v>М/62232/37130</v>
      </c>
      <c r="R118" s="122" t="str">
        <f t="shared" si="186"/>
        <v>М/62256/37154</v>
      </c>
      <c r="S118" s="122" t="str">
        <f t="shared" si="186"/>
        <v>М/62280/37178</v>
      </c>
      <c r="T118" s="122" t="str">
        <f t="shared" si="186"/>
        <v>М/62304/37202</v>
      </c>
      <c r="U118" s="122" t="str">
        <f t="shared" si="186"/>
        <v>М/62328/37226</v>
      </c>
      <c r="V118" s="122" t="str">
        <f t="shared" si="186"/>
        <v>М/62352/37250</v>
      </c>
      <c r="W118" s="122" t="str">
        <f t="shared" si="186"/>
        <v>М/62376/37274</v>
      </c>
      <c r="X118" s="122" t="str">
        <f t="shared" si="186"/>
        <v>М/62400/37298</v>
      </c>
      <c r="Y118" s="122" t="str">
        <f t="shared" si="186"/>
        <v>М/62424/37322</v>
      </c>
      <c r="Z118" s="122" t="str">
        <f t="shared" si="186"/>
        <v>М/62448/37346</v>
      </c>
      <c r="AA118" s="122" t="str">
        <f t="shared" si="186"/>
        <v>М/62472/37370</v>
      </c>
      <c r="AB118" s="122" t="str">
        <f t="shared" si="186"/>
        <v>М/62496/37394</v>
      </c>
      <c r="AC118" s="122" t="str">
        <f t="shared" si="186"/>
        <v>М/62520/37418</v>
      </c>
      <c r="AD118" s="122" t="str">
        <f t="shared" si="186"/>
        <v>М/62544/37442</v>
      </c>
      <c r="AE118" s="122" t="str">
        <f t="shared" si="186"/>
        <v>М/62568/37466</v>
      </c>
      <c r="AF118" s="122" t="str">
        <f t="shared" si="186"/>
        <v>М/62592/37490</v>
      </c>
      <c r="AG118" s="122" t="str">
        <f t="shared" si="186"/>
        <v>ОСК/62592/37490</v>
      </c>
      <c r="AH118" s="122" t="str">
        <f t="shared" si="186"/>
        <v>ОСК/62592/37490</v>
      </c>
      <c r="AI118" s="122" t="str">
        <f t="shared" si="186"/>
        <v>ОСК/62592/37490</v>
      </c>
      <c r="AJ118" s="122" t="str">
        <f t="shared" si="186"/>
        <v>ОСК/62592/37490</v>
      </c>
      <c r="AK118" s="122" t="str">
        <f t="shared" si="186"/>
        <v>ОСК/62592/37490</v>
      </c>
      <c r="AL118" s="122" t="str">
        <f t="shared" si="186"/>
        <v>ОСК/62592/37490</v>
      </c>
      <c r="AM118" s="122" t="str">
        <f t="shared" si="186"/>
        <v>ОСК/62592/37490</v>
      </c>
      <c r="AN118" s="122" t="str">
        <f t="shared" si="186"/>
        <v>ОСК/62592/37490</v>
      </c>
      <c r="AO118" s="122" t="str">
        <f t="shared" si="186"/>
        <v>ОСК/62592/37490</v>
      </c>
      <c r="AP118" s="122" t="str">
        <f t="shared" si="186"/>
        <v>ОСК/62592/37490</v>
      </c>
      <c r="AQ118" s="122" t="str">
        <f t="shared" si="186"/>
        <v>М/62574/37472</v>
      </c>
      <c r="AR118" s="159"/>
      <c r="AS118" s="19" t="s">
        <v>317</v>
      </c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</row>
    <row r="119" spans="1:63" s="3" customFormat="1" ht="30" outlineLevel="1" x14ac:dyDescent="0.25">
      <c r="A119" s="17">
        <v>4</v>
      </c>
      <c r="B119" s="130" t="str">
        <f t="shared" si="181"/>
        <v>ТО1</v>
      </c>
      <c r="C119" s="47" t="str">
        <f t="shared" ref="C119:K119" si="187">IF(IF(ISNUMBER(SEARCH(C$30,MultiCat($M119:$AQ119))),C$30,"")=C102,"",IF(ISNUMBER(SEARCH(C$30,MultiCat($M119:$AQ119))),C$30,""))</f>
        <v/>
      </c>
      <c r="D119" s="47" t="str">
        <f t="shared" si="187"/>
        <v>ТО1</v>
      </c>
      <c r="E119" s="47" t="str">
        <f t="shared" si="187"/>
        <v/>
      </c>
      <c r="F119" s="47" t="str">
        <f t="shared" si="187"/>
        <v/>
      </c>
      <c r="G119" s="47" t="str">
        <f t="shared" si="187"/>
        <v/>
      </c>
      <c r="H119" s="47" t="str">
        <f t="shared" si="187"/>
        <v/>
      </c>
      <c r="I119" s="47" t="str">
        <f t="shared" si="187"/>
        <v/>
      </c>
      <c r="J119" s="47" t="str">
        <f t="shared" si="187"/>
        <v/>
      </c>
      <c r="K119" s="47" t="str">
        <f t="shared" si="187"/>
        <v/>
      </c>
      <c r="L119" s="151">
        <f t="shared" si="183"/>
        <v>7</v>
      </c>
      <c r="M119" s="122" t="str">
        <f t="shared" ref="M119:AQ119" si="188">VLOOKUP(M$115,План,58,0)</f>
        <v>М/71056/42756</v>
      </c>
      <c r="N119" s="122" t="str">
        <f t="shared" si="188"/>
        <v>М/71080/42780</v>
      </c>
      <c r="O119" s="122" t="str">
        <f t="shared" si="188"/>
        <v>М/71104/42804</v>
      </c>
      <c r="P119" s="122" t="str">
        <f t="shared" si="188"/>
        <v>М/71128/42828</v>
      </c>
      <c r="Q119" s="122" t="str">
        <f t="shared" si="188"/>
        <v>М/71152/42852</v>
      </c>
      <c r="R119" s="122" t="str">
        <f t="shared" si="188"/>
        <v>М/71176/42876</v>
      </c>
      <c r="S119" s="122" t="str">
        <f t="shared" si="188"/>
        <v>М/71200/42900</v>
      </c>
      <c r="T119" s="122" t="str">
        <f t="shared" si="188"/>
        <v>М/71224/42924</v>
      </c>
      <c r="U119" s="122" t="str">
        <f t="shared" si="188"/>
        <v>М/71248/42948</v>
      </c>
      <c r="V119" s="122" t="str">
        <f t="shared" si="188"/>
        <v>М/71272/42972</v>
      </c>
      <c r="W119" s="122" t="str">
        <f t="shared" si="188"/>
        <v>Р/71272/42972</v>
      </c>
      <c r="X119" s="122" t="str">
        <f t="shared" si="188"/>
        <v>ТО1/71272/42972</v>
      </c>
      <c r="Y119" s="122" t="str">
        <f t="shared" si="188"/>
        <v>ТО1/71272/42972</v>
      </c>
      <c r="Z119" s="122" t="str">
        <f t="shared" si="188"/>
        <v>ТО1/71272/42972</v>
      </c>
      <c r="AA119" s="122" t="str">
        <f t="shared" si="188"/>
        <v>ТО1/71272/42972</v>
      </c>
      <c r="AB119" s="122" t="str">
        <f t="shared" si="188"/>
        <v>ТО1/71272/42972</v>
      </c>
      <c r="AC119" s="122" t="str">
        <f t="shared" si="188"/>
        <v>ТО1/71272/42972</v>
      </c>
      <c r="AD119" s="122" t="str">
        <f t="shared" si="188"/>
        <v>Р/71272/42972</v>
      </c>
      <c r="AE119" s="122" t="str">
        <f t="shared" si="188"/>
        <v>Р/71272/42972</v>
      </c>
      <c r="AF119" s="122" t="str">
        <f t="shared" si="188"/>
        <v>Р/71272/42972</v>
      </c>
      <c r="AG119" s="122" t="str">
        <f t="shared" si="188"/>
        <v>ОСК/71272/42972</v>
      </c>
      <c r="AH119" s="122" t="str">
        <f t="shared" si="188"/>
        <v>ОСК/71272/42972</v>
      </c>
      <c r="AI119" s="122" t="str">
        <f t="shared" si="188"/>
        <v>ОСК/71272/42972</v>
      </c>
      <c r="AJ119" s="122" t="str">
        <f t="shared" si="188"/>
        <v>ОСК/71272/42972</v>
      </c>
      <c r="AK119" s="122" t="str">
        <f t="shared" si="188"/>
        <v>ОСК/71272/42972</v>
      </c>
      <c r="AL119" s="122" t="str">
        <f t="shared" si="188"/>
        <v>ОСК/71272/42972</v>
      </c>
      <c r="AM119" s="122" t="str">
        <f t="shared" si="188"/>
        <v>ОСК/71272/42972</v>
      </c>
      <c r="AN119" s="122" t="str">
        <f t="shared" si="188"/>
        <v>ОСК/71272/42972</v>
      </c>
      <c r="AO119" s="122" t="str">
        <f t="shared" si="188"/>
        <v>ОСК/71272/42972</v>
      </c>
      <c r="AP119" s="122" t="str">
        <f t="shared" si="188"/>
        <v>ОСК/71272/42972</v>
      </c>
      <c r="AQ119" s="122" t="str">
        <f t="shared" si="188"/>
        <v>М/71323/43023</v>
      </c>
      <c r="AR119" s="159"/>
      <c r="AS119" s="19" t="s">
        <v>317</v>
      </c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</row>
    <row r="120" spans="1:63" s="3" customFormat="1" ht="30" outlineLevel="1" x14ac:dyDescent="0.25">
      <c r="A120" s="17">
        <v>5</v>
      </c>
      <c r="B120" s="130" t="str">
        <f t="shared" si="181"/>
        <v/>
      </c>
      <c r="C120" s="47" t="str">
        <f t="shared" ref="C120:K120" si="189">IF(IF(ISNUMBER(SEARCH(C$30,MultiCat($M120:$AQ120))),C$30,"")=C103,"",IF(ISNUMBER(SEARCH(C$30,MultiCat($M120:$AQ120))),C$30,""))</f>
        <v/>
      </c>
      <c r="D120" s="47" t="str">
        <f t="shared" si="189"/>
        <v/>
      </c>
      <c r="E120" s="47" t="str">
        <f t="shared" si="189"/>
        <v/>
      </c>
      <c r="F120" s="47" t="str">
        <f t="shared" si="189"/>
        <v/>
      </c>
      <c r="G120" s="47" t="str">
        <f t="shared" si="189"/>
        <v/>
      </c>
      <c r="H120" s="47" t="str">
        <f t="shared" si="189"/>
        <v/>
      </c>
      <c r="I120" s="47" t="str">
        <f t="shared" si="189"/>
        <v/>
      </c>
      <c r="J120" s="47" t="str">
        <f t="shared" si="189"/>
        <v/>
      </c>
      <c r="K120" s="47" t="str">
        <f t="shared" si="189"/>
        <v/>
      </c>
      <c r="L120" s="151">
        <f t="shared" si="183"/>
        <v>7</v>
      </c>
      <c r="M120" s="122" t="str">
        <f t="shared" ref="M120:AQ120" si="190">VLOOKUP(M$115,План,63,0)</f>
        <v>М/41026/42747</v>
      </c>
      <c r="N120" s="122" t="str">
        <f t="shared" si="190"/>
        <v>Р/41026/42747</v>
      </c>
      <c r="O120" s="122" t="str">
        <f t="shared" si="190"/>
        <v>Р/41026/42747</v>
      </c>
      <c r="P120" s="122" t="str">
        <f t="shared" si="190"/>
        <v>Р/41026/42747</v>
      </c>
      <c r="Q120" s="122" t="str">
        <f t="shared" si="190"/>
        <v>Р/41026/42747</v>
      </c>
      <c r="R120" s="122" t="str">
        <f t="shared" si="190"/>
        <v>Р/41026/42747</v>
      </c>
      <c r="S120" s="122" t="str">
        <f t="shared" si="190"/>
        <v>Р/41026/42747</v>
      </c>
      <c r="T120" s="122" t="str">
        <f t="shared" si="190"/>
        <v>М/41050/42771</v>
      </c>
      <c r="U120" s="122" t="str">
        <f t="shared" si="190"/>
        <v>М/41074/42795</v>
      </c>
      <c r="V120" s="122" t="str">
        <f t="shared" si="190"/>
        <v>Р/41074/42795</v>
      </c>
      <c r="W120" s="122" t="str">
        <f t="shared" si="190"/>
        <v>Р/41074/42795</v>
      </c>
      <c r="X120" s="122" t="str">
        <f t="shared" si="190"/>
        <v>Р/41074/42795</v>
      </c>
      <c r="Y120" s="122" t="str">
        <f t="shared" si="190"/>
        <v>Р/41074/42795</v>
      </c>
      <c r="Z120" s="122" t="str">
        <f t="shared" si="190"/>
        <v>Р/41074/42795</v>
      </c>
      <c r="AA120" s="122" t="str">
        <f t="shared" si="190"/>
        <v>Р/41074/42795</v>
      </c>
      <c r="AB120" s="122" t="str">
        <f t="shared" si="190"/>
        <v>Р/41074/42795</v>
      </c>
      <c r="AC120" s="122" t="str">
        <f t="shared" si="190"/>
        <v>Р/41074/42795</v>
      </c>
      <c r="AD120" s="122" t="str">
        <f t="shared" si="190"/>
        <v>Р/41074/42795</v>
      </c>
      <c r="AE120" s="122" t="str">
        <f t="shared" si="190"/>
        <v>ПР/41074/42795</v>
      </c>
      <c r="AF120" s="122" t="str">
        <f t="shared" si="190"/>
        <v>Р/41074/42795</v>
      </c>
      <c r="AG120" s="122" t="str">
        <f t="shared" si="190"/>
        <v>ОСК/41074/42795</v>
      </c>
      <c r="AH120" s="122" t="str">
        <f t="shared" si="190"/>
        <v>ОСК/41074/42795</v>
      </c>
      <c r="AI120" s="122" t="str">
        <f t="shared" si="190"/>
        <v>ОСК/41074/42795</v>
      </c>
      <c r="AJ120" s="122" t="str">
        <f t="shared" si="190"/>
        <v>ОСК/41074/42795</v>
      </c>
      <c r="AK120" s="122" t="str">
        <f t="shared" si="190"/>
        <v>ОСК/41074/42795</v>
      </c>
      <c r="AL120" s="122" t="str">
        <f t="shared" si="190"/>
        <v>ОСК/41074/42795</v>
      </c>
      <c r="AM120" s="122" t="str">
        <f t="shared" si="190"/>
        <v>ОСК/41074/42795</v>
      </c>
      <c r="AN120" s="122" t="str">
        <f t="shared" si="190"/>
        <v>ОСК/41074/42795</v>
      </c>
      <c r="AO120" s="122" t="str">
        <f t="shared" si="190"/>
        <v>ОСК/41074/42795</v>
      </c>
      <c r="AP120" s="122" t="str">
        <f t="shared" si="190"/>
        <v>ОСК/41074/42795</v>
      </c>
      <c r="AQ120" s="122" t="str">
        <f t="shared" si="190"/>
        <v>М/41065/42786</v>
      </c>
      <c r="AR120" s="159"/>
      <c r="AS120" s="19" t="s">
        <v>317</v>
      </c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</row>
    <row r="121" spans="1:63" s="3" customFormat="1" ht="30" outlineLevel="1" x14ac:dyDescent="0.25">
      <c r="A121" s="17">
        <v>6</v>
      </c>
      <c r="B121" s="130" t="str">
        <f t="shared" si="181"/>
        <v/>
      </c>
      <c r="C121" s="47" t="str">
        <f t="shared" ref="C121:K121" si="191">IF(IF(ISNUMBER(SEARCH(C$30,MultiCat($M121:$AQ121))),C$30,"")=C104,"",IF(ISNUMBER(SEARCH(C$30,MultiCat($M121:$AQ121))),C$30,""))</f>
        <v/>
      </c>
      <c r="D121" s="47" t="str">
        <f t="shared" si="191"/>
        <v/>
      </c>
      <c r="E121" s="47" t="str">
        <f t="shared" si="191"/>
        <v/>
      </c>
      <c r="F121" s="47" t="str">
        <f t="shared" si="191"/>
        <v/>
      </c>
      <c r="G121" s="47" t="str">
        <f t="shared" si="191"/>
        <v/>
      </c>
      <c r="H121" s="47" t="str">
        <f t="shared" si="191"/>
        <v/>
      </c>
      <c r="I121" s="47" t="str">
        <f t="shared" si="191"/>
        <v/>
      </c>
      <c r="J121" s="47" t="str">
        <f t="shared" si="191"/>
        <v/>
      </c>
      <c r="K121" s="47" t="str">
        <f t="shared" si="191"/>
        <v/>
      </c>
      <c r="L121" s="151">
        <f t="shared" si="183"/>
        <v>7</v>
      </c>
      <c r="M121" s="122" t="str">
        <f t="shared" ref="M121:AQ121" si="192">VLOOKUP(M$115,План,64,0)</f>
        <v>М/48796/23814</v>
      </c>
      <c r="N121" s="122" t="str">
        <f t="shared" si="192"/>
        <v>М/48820/23838</v>
      </c>
      <c r="O121" s="122" t="str">
        <f t="shared" si="192"/>
        <v>М/48844/23862</v>
      </c>
      <c r="P121" s="122" t="str">
        <f t="shared" si="192"/>
        <v>М/48868/23886</v>
      </c>
      <c r="Q121" s="122" t="str">
        <f t="shared" si="192"/>
        <v>М/48892/23910</v>
      </c>
      <c r="R121" s="122" t="str">
        <f t="shared" si="192"/>
        <v>М/48916/23934</v>
      </c>
      <c r="S121" s="122" t="str">
        <f t="shared" si="192"/>
        <v>М/48940/23958</v>
      </c>
      <c r="T121" s="122" t="str">
        <f t="shared" si="192"/>
        <v>Р/48940/23958</v>
      </c>
      <c r="U121" s="122" t="str">
        <f t="shared" si="192"/>
        <v>Р/48940/23958</v>
      </c>
      <c r="V121" s="122" t="str">
        <f t="shared" si="192"/>
        <v>М/48964/23982</v>
      </c>
      <c r="W121" s="122" t="str">
        <f t="shared" si="192"/>
        <v>М/48988/24006</v>
      </c>
      <c r="X121" s="122" t="str">
        <f t="shared" si="192"/>
        <v>М/49012/24030</v>
      </c>
      <c r="Y121" s="122" t="str">
        <f t="shared" si="192"/>
        <v>М/49036/24054</v>
      </c>
      <c r="Z121" s="122" t="str">
        <f t="shared" si="192"/>
        <v>М/49060/24078</v>
      </c>
      <c r="AA121" s="122" t="str">
        <f t="shared" si="192"/>
        <v>М/49084/24102</v>
      </c>
      <c r="AB121" s="122" t="str">
        <f t="shared" si="192"/>
        <v>М/49108/24126</v>
      </c>
      <c r="AC121" s="122" t="str">
        <f t="shared" si="192"/>
        <v>М/49132/24150</v>
      </c>
      <c r="AD121" s="122" t="str">
        <f t="shared" si="192"/>
        <v>М/49156/24174</v>
      </c>
      <c r="AE121" s="122" t="str">
        <f t="shared" si="192"/>
        <v>М/49180/24198</v>
      </c>
      <c r="AF121" s="122" t="str">
        <f t="shared" si="192"/>
        <v>М/49204/24222</v>
      </c>
      <c r="AG121" s="122" t="str">
        <f t="shared" si="192"/>
        <v>ОСК/49204/24222</v>
      </c>
      <c r="AH121" s="122" t="str">
        <f t="shared" si="192"/>
        <v>ОСК/49204/24222</v>
      </c>
      <c r="AI121" s="122" t="str">
        <f t="shared" si="192"/>
        <v>ОСК/49204/24222</v>
      </c>
      <c r="AJ121" s="122" t="str">
        <f t="shared" si="192"/>
        <v>ОСК/49204/24222</v>
      </c>
      <c r="AK121" s="122" t="str">
        <f t="shared" si="192"/>
        <v>ОСК/49204/24222</v>
      </c>
      <c r="AL121" s="122" t="str">
        <f t="shared" si="192"/>
        <v>ОСК/49204/24222</v>
      </c>
      <c r="AM121" s="122" t="str">
        <f t="shared" si="192"/>
        <v>ОСК/49204/24222</v>
      </c>
      <c r="AN121" s="122" t="str">
        <f t="shared" si="192"/>
        <v>ОСК/49204/24222</v>
      </c>
      <c r="AO121" s="122" t="str">
        <f t="shared" si="192"/>
        <v>ОСК/49204/24222</v>
      </c>
      <c r="AP121" s="122" t="str">
        <f t="shared" si="192"/>
        <v>ОСК/49204/24222</v>
      </c>
      <c r="AQ121" s="122" t="str">
        <f t="shared" si="192"/>
        <v>М/49268/24286</v>
      </c>
      <c r="AR121" s="159"/>
      <c r="AS121" s="19" t="s">
        <v>317</v>
      </c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</row>
    <row r="122" spans="1:63" s="3" customFormat="1" ht="30" outlineLevel="1" x14ac:dyDescent="0.25">
      <c r="A122" s="17">
        <v>7</v>
      </c>
      <c r="B122" s="130" t="str">
        <f t="shared" si="181"/>
        <v/>
      </c>
      <c r="C122" s="47" t="str">
        <f t="shared" ref="C122:K122" si="193">IF(IF(ISNUMBER(SEARCH(C$30,MultiCat($M122:$AQ122))),C$30,"")=C105,"",IF(ISNUMBER(SEARCH(C$30,MultiCat($M122:$AQ122))),C$30,""))</f>
        <v/>
      </c>
      <c r="D122" s="47" t="str">
        <f t="shared" si="193"/>
        <v/>
      </c>
      <c r="E122" s="47" t="str">
        <f t="shared" si="193"/>
        <v/>
      </c>
      <c r="F122" s="47" t="str">
        <f t="shared" si="193"/>
        <v/>
      </c>
      <c r="G122" s="47" t="str">
        <f t="shared" si="193"/>
        <v/>
      </c>
      <c r="H122" s="47" t="str">
        <f t="shared" si="193"/>
        <v/>
      </c>
      <c r="I122" s="47" t="str">
        <f t="shared" si="193"/>
        <v/>
      </c>
      <c r="J122" s="47" t="str">
        <f t="shared" si="193"/>
        <v/>
      </c>
      <c r="K122" s="47" t="str">
        <f t="shared" si="193"/>
        <v/>
      </c>
      <c r="L122" s="151">
        <f t="shared" si="183"/>
        <v>7</v>
      </c>
      <c r="M122" s="122" t="str">
        <f t="shared" ref="M122:AQ122" si="194">VLOOKUP(M$115,План,65,0)</f>
        <v>Р/37146/16631</v>
      </c>
      <c r="N122" s="122" t="str">
        <f t="shared" si="194"/>
        <v>Р/37146/16631</v>
      </c>
      <c r="O122" s="122" t="str">
        <f t="shared" si="194"/>
        <v>Р/37146/16631</v>
      </c>
      <c r="P122" s="122" t="str">
        <f t="shared" si="194"/>
        <v>М/37170/16655</v>
      </c>
      <c r="Q122" s="122" t="str">
        <f t="shared" si="194"/>
        <v>М/37194/16679</v>
      </c>
      <c r="R122" s="122" t="str">
        <f t="shared" si="194"/>
        <v>М/37218/16703</v>
      </c>
      <c r="S122" s="122" t="str">
        <f t="shared" si="194"/>
        <v>М/37242/16727</v>
      </c>
      <c r="T122" s="122" t="str">
        <f t="shared" si="194"/>
        <v>М/37266/16751</v>
      </c>
      <c r="U122" s="122" t="str">
        <f t="shared" si="194"/>
        <v>М/37290/16775</v>
      </c>
      <c r="V122" s="122" t="str">
        <f t="shared" si="194"/>
        <v>М/37314/16799</v>
      </c>
      <c r="W122" s="122" t="str">
        <f t="shared" si="194"/>
        <v>М/37338/16823</v>
      </c>
      <c r="X122" s="122" t="str">
        <f t="shared" si="194"/>
        <v>М/37362/16847</v>
      </c>
      <c r="Y122" s="122" t="str">
        <f t="shared" si="194"/>
        <v>М/37386/16871</v>
      </c>
      <c r="Z122" s="122" t="str">
        <f t="shared" si="194"/>
        <v>М/37410/16895</v>
      </c>
      <c r="AA122" s="122" t="str">
        <f t="shared" si="194"/>
        <v>М/37434/16919</v>
      </c>
      <c r="AB122" s="122" t="str">
        <f t="shared" si="194"/>
        <v>М/37458/16943</v>
      </c>
      <c r="AC122" s="122" t="str">
        <f t="shared" si="194"/>
        <v>М/37482/16967</v>
      </c>
      <c r="AD122" s="122" t="str">
        <f t="shared" si="194"/>
        <v>М/37506/16991</v>
      </c>
      <c r="AE122" s="122" t="str">
        <f t="shared" si="194"/>
        <v>М/37530/17015</v>
      </c>
      <c r="AF122" s="122" t="str">
        <f t="shared" si="194"/>
        <v>М/37554/17039</v>
      </c>
      <c r="AG122" s="122" t="str">
        <f t="shared" si="194"/>
        <v>ОСК/37554/17039</v>
      </c>
      <c r="AH122" s="122" t="str">
        <f t="shared" si="194"/>
        <v>ОСК/37554/17039</v>
      </c>
      <c r="AI122" s="122" t="str">
        <f t="shared" si="194"/>
        <v>ОСК/37554/17039</v>
      </c>
      <c r="AJ122" s="122" t="str">
        <f t="shared" si="194"/>
        <v>ОСК/37554/17039</v>
      </c>
      <c r="AK122" s="122" t="str">
        <f t="shared" si="194"/>
        <v>ОСК/37554/17039</v>
      </c>
      <c r="AL122" s="122" t="str">
        <f t="shared" si="194"/>
        <v>ОСК/37554/17039</v>
      </c>
      <c r="AM122" s="122" t="str">
        <f t="shared" si="194"/>
        <v>ОСК/37554/17039</v>
      </c>
      <c r="AN122" s="122" t="str">
        <f t="shared" si="194"/>
        <v>ОСК/37554/17039</v>
      </c>
      <c r="AO122" s="122" t="str">
        <f t="shared" si="194"/>
        <v>ОСК/37554/17039</v>
      </c>
      <c r="AP122" s="122" t="str">
        <f t="shared" si="194"/>
        <v>ОСК/37554/17039</v>
      </c>
      <c r="AQ122" s="122" t="str">
        <f t="shared" si="194"/>
        <v>М/37535/17020</v>
      </c>
      <c r="AR122" s="159"/>
      <c r="AS122" s="19" t="s">
        <v>317</v>
      </c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</row>
    <row r="123" spans="1:63" s="3" customFormat="1" ht="30" outlineLevel="1" x14ac:dyDescent="0.25">
      <c r="A123" s="17">
        <v>8</v>
      </c>
      <c r="B123" s="130" t="str">
        <f t="shared" si="181"/>
        <v/>
      </c>
      <c r="C123" s="47" t="str">
        <f t="shared" ref="C123:K123" si="195">IF(IF(ISNUMBER(SEARCH(C$30,MultiCat($M123:$AQ123))),C$30,"")=C106,"",IF(ISNUMBER(SEARCH(C$30,MultiCat($M123:$AQ123))),C$30,""))</f>
        <v/>
      </c>
      <c r="D123" s="47" t="str">
        <f t="shared" si="195"/>
        <v/>
      </c>
      <c r="E123" s="47" t="str">
        <f t="shared" si="195"/>
        <v/>
      </c>
      <c r="F123" s="47" t="str">
        <f t="shared" si="195"/>
        <v/>
      </c>
      <c r="G123" s="47" t="str">
        <f t="shared" si="195"/>
        <v/>
      </c>
      <c r="H123" s="47" t="str">
        <f t="shared" si="195"/>
        <v/>
      </c>
      <c r="I123" s="47" t="str">
        <f t="shared" si="195"/>
        <v/>
      </c>
      <c r="J123" s="47" t="str">
        <f t="shared" si="195"/>
        <v/>
      </c>
      <c r="K123" s="47" t="str">
        <f t="shared" si="195"/>
        <v/>
      </c>
      <c r="L123" s="151">
        <f t="shared" si="183"/>
        <v>7</v>
      </c>
      <c r="M123" s="122" t="str">
        <f t="shared" ref="M123:AQ123" si="196">VLOOKUP(M$115,План,66,0)</f>
        <v>М/36364/60913</v>
      </c>
      <c r="N123" s="122" t="str">
        <f t="shared" si="196"/>
        <v>М/36388/60937</v>
      </c>
      <c r="O123" s="122" t="str">
        <f t="shared" si="196"/>
        <v>М/36412/60961</v>
      </c>
      <c r="P123" s="122" t="str">
        <f t="shared" si="196"/>
        <v>М/36436/60985</v>
      </c>
      <c r="Q123" s="122" t="str">
        <f t="shared" si="196"/>
        <v>М/36460/61009</v>
      </c>
      <c r="R123" s="122" t="str">
        <f t="shared" si="196"/>
        <v>М/36484/61033</v>
      </c>
      <c r="S123" s="122" t="str">
        <f t="shared" si="196"/>
        <v>М/36508/61057</v>
      </c>
      <c r="T123" s="122" t="str">
        <f t="shared" si="196"/>
        <v>М/36532/61081</v>
      </c>
      <c r="U123" s="122" t="str">
        <f t="shared" si="196"/>
        <v>М/36556/61105</v>
      </c>
      <c r="V123" s="122" t="str">
        <f t="shared" si="196"/>
        <v>М/36580/61129</v>
      </c>
      <c r="W123" s="122" t="str">
        <f t="shared" si="196"/>
        <v>М/36604/61153</v>
      </c>
      <c r="X123" s="122" t="str">
        <f t="shared" si="196"/>
        <v>М/36628/61177</v>
      </c>
      <c r="Y123" s="122" t="str">
        <f t="shared" si="196"/>
        <v>М/36652/61201</v>
      </c>
      <c r="Z123" s="122" t="str">
        <f t="shared" si="196"/>
        <v>М/36676/61225</v>
      </c>
      <c r="AA123" s="122" t="str">
        <f t="shared" si="196"/>
        <v>М/36700/61249</v>
      </c>
      <c r="AB123" s="122" t="str">
        <f t="shared" si="196"/>
        <v>М/36724/61273</v>
      </c>
      <c r="AC123" s="122" t="str">
        <f t="shared" si="196"/>
        <v>М/36748/61297</v>
      </c>
      <c r="AD123" s="122" t="str">
        <f t="shared" si="196"/>
        <v>М/36772/61321</v>
      </c>
      <c r="AE123" s="122" t="str">
        <f t="shared" si="196"/>
        <v>М/36796/61345</v>
      </c>
      <c r="AF123" s="122" t="str">
        <f t="shared" si="196"/>
        <v>М/36820/61369</v>
      </c>
      <c r="AG123" s="122" t="str">
        <f t="shared" si="196"/>
        <v>ОСК/36820/61369</v>
      </c>
      <c r="AH123" s="122" t="str">
        <f t="shared" si="196"/>
        <v>ОСК/36820/61369</v>
      </c>
      <c r="AI123" s="122" t="str">
        <f t="shared" si="196"/>
        <v>ОСК/36820/61369</v>
      </c>
      <c r="AJ123" s="122" t="str">
        <f t="shared" si="196"/>
        <v>ОСК/36820/61369</v>
      </c>
      <c r="AK123" s="122" t="str">
        <f t="shared" si="196"/>
        <v>ОСК/36820/61369</v>
      </c>
      <c r="AL123" s="122" t="str">
        <f t="shared" si="196"/>
        <v>ОСК/36820/61369</v>
      </c>
      <c r="AM123" s="122" t="str">
        <f t="shared" si="196"/>
        <v>ОСК/36820/61369</v>
      </c>
      <c r="AN123" s="122" t="str">
        <f t="shared" si="196"/>
        <v>ОСК/36820/61369</v>
      </c>
      <c r="AO123" s="122" t="str">
        <f t="shared" si="196"/>
        <v>ОСК/36820/61369</v>
      </c>
      <c r="AP123" s="122" t="str">
        <f t="shared" si="196"/>
        <v>ОСК/36820/61369</v>
      </c>
      <c r="AQ123" s="122" t="str">
        <f t="shared" si="196"/>
        <v>Р/36835/61384</v>
      </c>
      <c r="AR123" s="159"/>
      <c r="AS123" s="19" t="s">
        <v>317</v>
      </c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</row>
    <row r="124" spans="1:63" s="3" customFormat="1" ht="30" outlineLevel="1" x14ac:dyDescent="0.25">
      <c r="A124" s="17">
        <v>9</v>
      </c>
      <c r="B124" s="130" t="str">
        <f t="shared" si="181"/>
        <v/>
      </c>
      <c r="C124" s="47" t="str">
        <f t="shared" ref="C124:K124" si="197">IF(IF(ISNUMBER(SEARCH(C$30,MultiCat($M124:$AQ124))),C$30,"")=C107,"",IF(ISNUMBER(SEARCH(C$30,MultiCat($M124:$AQ124))),C$30,""))</f>
        <v/>
      </c>
      <c r="D124" s="47" t="str">
        <f t="shared" si="197"/>
        <v/>
      </c>
      <c r="E124" s="47" t="str">
        <f t="shared" si="197"/>
        <v/>
      </c>
      <c r="F124" s="47" t="str">
        <f t="shared" si="197"/>
        <v/>
      </c>
      <c r="G124" s="47" t="str">
        <f t="shared" si="197"/>
        <v/>
      </c>
      <c r="H124" s="47" t="str">
        <f t="shared" si="197"/>
        <v/>
      </c>
      <c r="I124" s="47" t="str">
        <f t="shared" si="197"/>
        <v/>
      </c>
      <c r="J124" s="47" t="str">
        <f t="shared" si="197"/>
        <v/>
      </c>
      <c r="K124" s="47" t="str">
        <f t="shared" si="197"/>
        <v/>
      </c>
      <c r="L124" s="151">
        <f t="shared" si="183"/>
        <v>7</v>
      </c>
      <c r="M124" s="122" t="str">
        <f t="shared" ref="M124:AQ124" si="198">VLOOKUP(M$115,План,59,0)</f>
        <v>М/12961/12961</v>
      </c>
      <c r="N124" s="122" t="str">
        <f t="shared" si="198"/>
        <v>М/12985/12985</v>
      </c>
      <c r="O124" s="122" t="str">
        <f t="shared" si="198"/>
        <v>Р/12985/12985</v>
      </c>
      <c r="P124" s="122" t="str">
        <f t="shared" si="198"/>
        <v>М/13009/13009</v>
      </c>
      <c r="Q124" s="122" t="str">
        <f t="shared" si="198"/>
        <v>Р/13009/13009</v>
      </c>
      <c r="R124" s="122" t="str">
        <f t="shared" si="198"/>
        <v>Р/13009/13009</v>
      </c>
      <c r="S124" s="122" t="str">
        <f t="shared" si="198"/>
        <v>Р/13009/13009</v>
      </c>
      <c r="T124" s="122" t="str">
        <f t="shared" si="198"/>
        <v>Р/13009/13009</v>
      </c>
      <c r="U124" s="122" t="str">
        <f t="shared" si="198"/>
        <v>Р/13009/13009</v>
      </c>
      <c r="V124" s="122" t="str">
        <f t="shared" si="198"/>
        <v>Р/13009/13009</v>
      </c>
      <c r="W124" s="122" t="str">
        <f t="shared" si="198"/>
        <v>Р/13009/13009</v>
      </c>
      <c r="X124" s="122" t="str">
        <f t="shared" si="198"/>
        <v>Р/13009/13009</v>
      </c>
      <c r="Y124" s="122" t="str">
        <f t="shared" si="198"/>
        <v>Р/13009/13009</v>
      </c>
      <c r="Z124" s="122" t="str">
        <f t="shared" si="198"/>
        <v>Р/13009/13009</v>
      </c>
      <c r="AA124" s="122" t="str">
        <f t="shared" si="198"/>
        <v>Р/13009/13009</v>
      </c>
      <c r="AB124" s="122" t="str">
        <f t="shared" si="198"/>
        <v>Р/13009/13009</v>
      </c>
      <c r="AC124" s="122" t="str">
        <f t="shared" si="198"/>
        <v>Р/13009/13009</v>
      </c>
      <c r="AD124" s="122" t="str">
        <f t="shared" si="198"/>
        <v>Р/13009/13009</v>
      </c>
      <c r="AE124" s="122" t="str">
        <f t="shared" si="198"/>
        <v>Р/13009/13009</v>
      </c>
      <c r="AF124" s="122" t="str">
        <f t="shared" si="198"/>
        <v>ВП/13009/13009</v>
      </c>
      <c r="AG124" s="122" t="str">
        <f t="shared" si="198"/>
        <v>ОСК/13009/13009</v>
      </c>
      <c r="AH124" s="122" t="str">
        <f t="shared" si="198"/>
        <v>ОСК/13009/13009</v>
      </c>
      <c r="AI124" s="122" t="str">
        <f t="shared" si="198"/>
        <v>ОСК/13009/13009</v>
      </c>
      <c r="AJ124" s="122" t="str">
        <f t="shared" si="198"/>
        <v>ОСК/13009/13009</v>
      </c>
      <c r="AK124" s="122" t="str">
        <f t="shared" si="198"/>
        <v>ОСК/13009/13009</v>
      </c>
      <c r="AL124" s="122" t="str">
        <f t="shared" si="198"/>
        <v>ОСК/13009/13009</v>
      </c>
      <c r="AM124" s="122" t="str">
        <f t="shared" si="198"/>
        <v>ОСК/13009/13009</v>
      </c>
      <c r="AN124" s="122" t="str">
        <f t="shared" si="198"/>
        <v>ОСК/13009/13009</v>
      </c>
      <c r="AO124" s="122" t="str">
        <f t="shared" si="198"/>
        <v>ОСК/13009/13009</v>
      </c>
      <c r="AP124" s="122" t="str">
        <f t="shared" si="198"/>
        <v>ОСК/13009/13009</v>
      </c>
      <c r="AQ124" s="122" t="str">
        <f t="shared" si="198"/>
        <v>Р/13050/13050</v>
      </c>
      <c r="AR124" s="159"/>
      <c r="AS124" s="19" t="s">
        <v>317</v>
      </c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</row>
    <row r="125" spans="1:63" s="3" customFormat="1" ht="30" outlineLevel="1" x14ac:dyDescent="0.25">
      <c r="A125" s="17">
        <v>10</v>
      </c>
      <c r="B125" s="130" t="str">
        <f t="shared" si="181"/>
        <v/>
      </c>
      <c r="C125" s="47" t="str">
        <f t="shared" ref="C125:K125" si="199">IF(IF(ISNUMBER(SEARCH(C$30,MultiCat($M125:$AQ125))),C$30,"")=C108,"",IF(ISNUMBER(SEARCH(C$30,MultiCat($M125:$AQ125))),C$30,""))</f>
        <v/>
      </c>
      <c r="D125" s="47" t="str">
        <f t="shared" si="199"/>
        <v/>
      </c>
      <c r="E125" s="47" t="str">
        <f t="shared" si="199"/>
        <v/>
      </c>
      <c r="F125" s="47" t="str">
        <f t="shared" si="199"/>
        <v/>
      </c>
      <c r="G125" s="47" t="str">
        <f t="shared" si="199"/>
        <v/>
      </c>
      <c r="H125" s="47" t="str">
        <f t="shared" si="199"/>
        <v/>
      </c>
      <c r="I125" s="47" t="str">
        <f t="shared" si="199"/>
        <v/>
      </c>
      <c r="J125" s="47" t="str">
        <f t="shared" si="199"/>
        <v/>
      </c>
      <c r="K125" s="47" t="str">
        <f t="shared" si="199"/>
        <v/>
      </c>
      <c r="L125" s="151">
        <f t="shared" si="183"/>
        <v>7</v>
      </c>
      <c r="M125" s="122" t="str">
        <f t="shared" ref="M125:AQ125" si="200">VLOOKUP(M$115,План,60,0)</f>
        <v>М/12293/12293</v>
      </c>
      <c r="N125" s="122" t="str">
        <f t="shared" si="200"/>
        <v>Р/12293/12293</v>
      </c>
      <c r="O125" s="122" t="str">
        <f t="shared" si="200"/>
        <v>М/12317/12317</v>
      </c>
      <c r="P125" s="122" t="str">
        <f t="shared" si="200"/>
        <v>М/12341/12341</v>
      </c>
      <c r="Q125" s="122" t="str">
        <f t="shared" si="200"/>
        <v>М/12365/12365</v>
      </c>
      <c r="R125" s="122" t="str">
        <f t="shared" si="200"/>
        <v>М/12389/12389</v>
      </c>
      <c r="S125" s="122" t="str">
        <f t="shared" si="200"/>
        <v>М/12413/12413</v>
      </c>
      <c r="T125" s="122" t="str">
        <f t="shared" si="200"/>
        <v>М/12437/12437</v>
      </c>
      <c r="U125" s="122" t="str">
        <f t="shared" si="200"/>
        <v>М/12461/12461</v>
      </c>
      <c r="V125" s="122" t="str">
        <f t="shared" si="200"/>
        <v>М/12485/12485</v>
      </c>
      <c r="W125" s="122" t="str">
        <f t="shared" si="200"/>
        <v>М/12509/12509</v>
      </c>
      <c r="X125" s="122" t="str">
        <f t="shared" si="200"/>
        <v>М/12533/12533</v>
      </c>
      <c r="Y125" s="122" t="str">
        <f t="shared" si="200"/>
        <v>М/12557/12557</v>
      </c>
      <c r="Z125" s="122" t="str">
        <f t="shared" si="200"/>
        <v>М/12581/12581</v>
      </c>
      <c r="AA125" s="122" t="str">
        <f t="shared" si="200"/>
        <v>М/12605/12605</v>
      </c>
      <c r="AB125" s="122" t="str">
        <f t="shared" si="200"/>
        <v>М/12629/12629</v>
      </c>
      <c r="AC125" s="122" t="str">
        <f t="shared" si="200"/>
        <v>М/12653/12653</v>
      </c>
      <c r="AD125" s="122" t="str">
        <f t="shared" si="200"/>
        <v>М/12677/12677</v>
      </c>
      <c r="AE125" s="122" t="str">
        <f t="shared" si="200"/>
        <v>М/12701/12701</v>
      </c>
      <c r="AF125" s="122" t="str">
        <f t="shared" si="200"/>
        <v>М/12725/12725</v>
      </c>
      <c r="AG125" s="122" t="str">
        <f t="shared" si="200"/>
        <v>ОСК/12725/12725</v>
      </c>
      <c r="AH125" s="122" t="str">
        <f t="shared" si="200"/>
        <v>ОСК/12725/12725</v>
      </c>
      <c r="AI125" s="122" t="str">
        <f t="shared" si="200"/>
        <v>ОСК/12725/12725</v>
      </c>
      <c r="AJ125" s="122" t="str">
        <f t="shared" si="200"/>
        <v>ОСК/12725/12725</v>
      </c>
      <c r="AK125" s="122" t="str">
        <f t="shared" si="200"/>
        <v>ОСК/12725/12725</v>
      </c>
      <c r="AL125" s="122" t="str">
        <f t="shared" si="200"/>
        <v>ОСК/12725/12725</v>
      </c>
      <c r="AM125" s="122" t="str">
        <f t="shared" si="200"/>
        <v>ОСК/12725/12725</v>
      </c>
      <c r="AN125" s="122" t="str">
        <f t="shared" si="200"/>
        <v>ОСК/12725/12725</v>
      </c>
      <c r="AO125" s="122" t="str">
        <f t="shared" si="200"/>
        <v>ОСК/12725/12725</v>
      </c>
      <c r="AP125" s="122" t="str">
        <f t="shared" si="200"/>
        <v>ОСК/12725/12725</v>
      </c>
      <c r="AQ125" s="122" t="str">
        <f t="shared" si="200"/>
        <v>М/12783/12783</v>
      </c>
      <c r="AR125" s="159"/>
      <c r="AS125" s="19" t="s">
        <v>317</v>
      </c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</row>
    <row r="126" spans="1:63" s="3" customFormat="1" ht="30" outlineLevel="1" x14ac:dyDescent="0.25">
      <c r="A126" s="17">
        <v>11</v>
      </c>
      <c r="B126" s="130" t="str">
        <f t="shared" si="181"/>
        <v/>
      </c>
      <c r="C126" s="47" t="str">
        <f t="shared" ref="C126:K126" si="201">IF(IF(ISNUMBER(SEARCH(C$30,MultiCat($M126:$AQ126))),C$30,"")=C109,"",IF(ISNUMBER(SEARCH(C$30,MultiCat($M126:$AQ126))),C$30,""))</f>
        <v/>
      </c>
      <c r="D126" s="47" t="str">
        <f t="shared" si="201"/>
        <v/>
      </c>
      <c r="E126" s="47" t="str">
        <f t="shared" si="201"/>
        <v/>
      </c>
      <c r="F126" s="47" t="str">
        <f t="shared" si="201"/>
        <v/>
      </c>
      <c r="G126" s="47" t="str">
        <f t="shared" si="201"/>
        <v/>
      </c>
      <c r="H126" s="47" t="str">
        <f t="shared" si="201"/>
        <v/>
      </c>
      <c r="I126" s="47" t="str">
        <f t="shared" si="201"/>
        <v/>
      </c>
      <c r="J126" s="47" t="str">
        <f t="shared" si="201"/>
        <v/>
      </c>
      <c r="K126" s="47" t="str">
        <f t="shared" si="201"/>
        <v/>
      </c>
      <c r="L126" s="151">
        <f t="shared" si="183"/>
        <v>7</v>
      </c>
      <c r="M126" s="122" t="str">
        <f t="shared" ref="M126:AQ126" si="202">VLOOKUP(M$115,План,61,0)</f>
        <v>Р/11136/11136</v>
      </c>
      <c r="N126" s="122" t="str">
        <f t="shared" si="202"/>
        <v>М/11160/11160</v>
      </c>
      <c r="O126" s="122" t="str">
        <f t="shared" si="202"/>
        <v>М/11184/11184</v>
      </c>
      <c r="P126" s="122" t="str">
        <f t="shared" si="202"/>
        <v>Р/11184/11184</v>
      </c>
      <c r="Q126" s="122" t="str">
        <f t="shared" si="202"/>
        <v>Р/11184/11184</v>
      </c>
      <c r="R126" s="122" t="str">
        <f t="shared" si="202"/>
        <v>Р/11184/11184</v>
      </c>
      <c r="S126" s="122" t="str">
        <f t="shared" si="202"/>
        <v>Р/11184/11184</v>
      </c>
      <c r="T126" s="122" t="str">
        <f t="shared" si="202"/>
        <v>Р/11184/11184</v>
      </c>
      <c r="U126" s="122" t="str">
        <f t="shared" si="202"/>
        <v>Р/11184/11184</v>
      </c>
      <c r="V126" s="122" t="str">
        <f t="shared" si="202"/>
        <v>Р/11184/11184</v>
      </c>
      <c r="W126" s="122" t="str">
        <f t="shared" si="202"/>
        <v>М/11208/11208</v>
      </c>
      <c r="X126" s="122" t="str">
        <f t="shared" si="202"/>
        <v>М/11232/11232</v>
      </c>
      <c r="Y126" s="122" t="str">
        <f t="shared" si="202"/>
        <v>М/11256/11256</v>
      </c>
      <c r="Z126" s="122" t="str">
        <f t="shared" si="202"/>
        <v>М/11280/11280</v>
      </c>
      <c r="AA126" s="122" t="str">
        <f t="shared" si="202"/>
        <v>М/11304/11304</v>
      </c>
      <c r="AB126" s="122" t="str">
        <f t="shared" si="202"/>
        <v>М/11328/11328</v>
      </c>
      <c r="AC126" s="122" t="str">
        <f t="shared" si="202"/>
        <v>М/11352/11352</v>
      </c>
      <c r="AD126" s="122" t="str">
        <f t="shared" si="202"/>
        <v>М/11376/11376</v>
      </c>
      <c r="AE126" s="122" t="str">
        <f t="shared" si="202"/>
        <v>М/11400/11400</v>
      </c>
      <c r="AF126" s="122" t="str">
        <f t="shared" si="202"/>
        <v>М/11424/11424</v>
      </c>
      <c r="AG126" s="122" t="str">
        <f t="shared" si="202"/>
        <v>ОСК/11424/11424</v>
      </c>
      <c r="AH126" s="122" t="str">
        <f t="shared" si="202"/>
        <v>ОСК/11424/11424</v>
      </c>
      <c r="AI126" s="122" t="str">
        <f t="shared" si="202"/>
        <v>ОСК/11424/11424</v>
      </c>
      <c r="AJ126" s="122" t="str">
        <f t="shared" si="202"/>
        <v>ОСК/11424/11424</v>
      </c>
      <c r="AK126" s="122" t="str">
        <f t="shared" si="202"/>
        <v>ОСК/11424/11424</v>
      </c>
      <c r="AL126" s="122" t="str">
        <f t="shared" si="202"/>
        <v>ОСК/11424/11424</v>
      </c>
      <c r="AM126" s="122" t="str">
        <f t="shared" si="202"/>
        <v>ОСК/11424/11424</v>
      </c>
      <c r="AN126" s="122" t="str">
        <f t="shared" si="202"/>
        <v>ОСК/11424/11424</v>
      </c>
      <c r="AO126" s="122" t="str">
        <f t="shared" si="202"/>
        <v>ОСК/11424/11424</v>
      </c>
      <c r="AP126" s="122" t="str">
        <f t="shared" si="202"/>
        <v>ОСК/11424/11424</v>
      </c>
      <c r="AQ126" s="122" t="str">
        <f t="shared" si="202"/>
        <v>Р/11456/11456</v>
      </c>
      <c r="AR126" s="159"/>
      <c r="AS126" s="19" t="s">
        <v>317</v>
      </c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</row>
    <row r="127" spans="1:63" s="3" customFormat="1" outlineLevel="1" x14ac:dyDescent="0.25">
      <c r="A127" s="17">
        <v>12</v>
      </c>
      <c r="B127" s="130" t="str">
        <f t="shared" si="181"/>
        <v/>
      </c>
      <c r="C127" s="47" t="str">
        <f t="shared" ref="C127:K127" si="203">IF(IF(ISNUMBER(SEARCH(C$30,MultiCat($M127:$AQ127))),C$30,"")=C110,"",IF(ISNUMBER(SEARCH(C$30,MultiCat($M127:$AQ127))),C$30,""))</f>
        <v/>
      </c>
      <c r="D127" s="47" t="str">
        <f t="shared" si="203"/>
        <v/>
      </c>
      <c r="E127" s="47" t="str">
        <f t="shared" si="203"/>
        <v/>
      </c>
      <c r="F127" s="47" t="str">
        <f t="shared" si="203"/>
        <v/>
      </c>
      <c r="G127" s="47" t="str">
        <f t="shared" si="203"/>
        <v/>
      </c>
      <c r="H127" s="47" t="str">
        <f t="shared" si="203"/>
        <v/>
      </c>
      <c r="I127" s="47" t="str">
        <f t="shared" si="203"/>
        <v/>
      </c>
      <c r="J127" s="47" t="str">
        <f t="shared" si="203"/>
        <v/>
      </c>
      <c r="K127" s="47" t="str">
        <f t="shared" si="203"/>
        <v/>
      </c>
      <c r="L127" s="151">
        <f t="shared" si="183"/>
        <v>7</v>
      </c>
      <c r="M127" s="122" t="str">
        <f t="shared" ref="M127:AQ127" si="204">VLOOKUP(M$115,План,67,0)</f>
        <v>Р/8113/33113</v>
      </c>
      <c r="N127" s="122" t="str">
        <f t="shared" si="204"/>
        <v>М/8137/33137</v>
      </c>
      <c r="O127" s="122" t="str">
        <f t="shared" si="204"/>
        <v>М/8161/33161</v>
      </c>
      <c r="P127" s="122" t="str">
        <f t="shared" si="204"/>
        <v>М/8185/33185</v>
      </c>
      <c r="Q127" s="122" t="str">
        <f t="shared" si="204"/>
        <v>М/8209/33209</v>
      </c>
      <c r="R127" s="122" t="str">
        <f t="shared" si="204"/>
        <v>М/8233/33233</v>
      </c>
      <c r="S127" s="122" t="str">
        <f t="shared" si="204"/>
        <v>М/8257/33257</v>
      </c>
      <c r="T127" s="122" t="str">
        <f t="shared" si="204"/>
        <v>М/8281/33281</v>
      </c>
      <c r="U127" s="122" t="str">
        <f t="shared" si="204"/>
        <v>М/8305/33305</v>
      </c>
      <c r="V127" s="122" t="str">
        <f t="shared" si="204"/>
        <v>М/8329/33329</v>
      </c>
      <c r="W127" s="122" t="str">
        <f t="shared" si="204"/>
        <v>М/8353/33353</v>
      </c>
      <c r="X127" s="122" t="str">
        <f t="shared" si="204"/>
        <v>М/8377/33377</v>
      </c>
      <c r="Y127" s="122" t="str">
        <f t="shared" si="204"/>
        <v>М/8401/33401</v>
      </c>
      <c r="Z127" s="122" t="str">
        <f t="shared" si="204"/>
        <v>М/8425/33425</v>
      </c>
      <c r="AA127" s="122" t="str">
        <f t="shared" si="204"/>
        <v>М/8449/33449</v>
      </c>
      <c r="AB127" s="122" t="str">
        <f t="shared" si="204"/>
        <v>М/8473/33473</v>
      </c>
      <c r="AC127" s="122" t="str">
        <f t="shared" si="204"/>
        <v>М/8497/33497</v>
      </c>
      <c r="AD127" s="122" t="str">
        <f t="shared" si="204"/>
        <v>М/8521/33521</v>
      </c>
      <c r="AE127" s="122" t="str">
        <f t="shared" si="204"/>
        <v>М/8545/33545</v>
      </c>
      <c r="AF127" s="122" t="str">
        <f t="shared" si="204"/>
        <v>М/8569/33569</v>
      </c>
      <c r="AG127" s="122" t="str">
        <f t="shared" si="204"/>
        <v>ОСК/8569/33569</v>
      </c>
      <c r="AH127" s="122" t="str">
        <f t="shared" si="204"/>
        <v>ОСК/8569/33569</v>
      </c>
      <c r="AI127" s="122" t="str">
        <f t="shared" si="204"/>
        <v>ОСК/8569/33569</v>
      </c>
      <c r="AJ127" s="122" t="str">
        <f t="shared" si="204"/>
        <v>ОСК/8569/33569</v>
      </c>
      <c r="AK127" s="122" t="str">
        <f t="shared" si="204"/>
        <v>ОСК/8569/33569</v>
      </c>
      <c r="AL127" s="122" t="str">
        <f t="shared" si="204"/>
        <v>ОСК/8569/33569</v>
      </c>
      <c r="AM127" s="122" t="str">
        <f t="shared" si="204"/>
        <v>ОСК/8569/33569</v>
      </c>
      <c r="AN127" s="122" t="str">
        <f t="shared" si="204"/>
        <v>ОСК/8569/33569</v>
      </c>
      <c r="AO127" s="122" t="str">
        <f t="shared" si="204"/>
        <v>ОСК/8569/33569</v>
      </c>
      <c r="AP127" s="122" t="str">
        <f t="shared" si="204"/>
        <v>ОСК/8569/33569</v>
      </c>
      <c r="AQ127" s="122" t="str">
        <f t="shared" si="204"/>
        <v>Р/8653/33653</v>
      </c>
      <c r="AR127" s="159"/>
      <c r="AS127" s="19" t="s">
        <v>317</v>
      </c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</row>
    <row r="128" spans="1:63" s="3" customFormat="1" outlineLevel="1" x14ac:dyDescent="0.25">
      <c r="A128" s="17">
        <v>13</v>
      </c>
      <c r="B128" s="130" t="str">
        <f t="shared" si="181"/>
        <v>ТО1</v>
      </c>
      <c r="C128" s="47" t="str">
        <f t="shared" ref="C128:K128" si="205">IF(IF(ISNUMBER(SEARCH(C$30,MultiCat($M128:$AQ128))),C$30,"")=C111,"",IF(ISNUMBER(SEARCH(C$30,MultiCat($M128:$AQ128))),C$30,""))</f>
        <v/>
      </c>
      <c r="D128" s="47" t="str">
        <f t="shared" si="205"/>
        <v>ТО1</v>
      </c>
      <c r="E128" s="47" t="str">
        <f t="shared" si="205"/>
        <v/>
      </c>
      <c r="F128" s="47" t="str">
        <f t="shared" si="205"/>
        <v/>
      </c>
      <c r="G128" s="47" t="str">
        <f t="shared" si="205"/>
        <v/>
      </c>
      <c r="H128" s="47" t="str">
        <f t="shared" si="205"/>
        <v/>
      </c>
      <c r="I128" s="47" t="str">
        <f t="shared" si="205"/>
        <v/>
      </c>
      <c r="J128" s="47" t="str">
        <f t="shared" si="205"/>
        <v/>
      </c>
      <c r="K128" s="47" t="str">
        <f t="shared" si="205"/>
        <v/>
      </c>
      <c r="L128" s="151">
        <f t="shared" si="183"/>
        <v>7</v>
      </c>
      <c r="M128" s="122" t="str">
        <f t="shared" ref="M128:AQ128" si="206">VLOOKUP(M$115,План,68,0)</f>
        <v>М/8994/29509</v>
      </c>
      <c r="N128" s="122" t="str">
        <f t="shared" si="206"/>
        <v>М/9018/29533</v>
      </c>
      <c r="O128" s="122" t="str">
        <f t="shared" si="206"/>
        <v>М/9042/29557</v>
      </c>
      <c r="P128" s="122" t="str">
        <f t="shared" si="206"/>
        <v>Р/9042/29557</v>
      </c>
      <c r="Q128" s="122" t="str">
        <f t="shared" si="206"/>
        <v>ТО1/9042/29557</v>
      </c>
      <c r="R128" s="122" t="str">
        <f t="shared" si="206"/>
        <v>ТО1/9042/29557</v>
      </c>
      <c r="S128" s="122" t="str">
        <f t="shared" si="206"/>
        <v>ТО1/9042/29557</v>
      </c>
      <c r="T128" s="122" t="str">
        <f t="shared" si="206"/>
        <v>ТО1/9042/29557</v>
      </c>
      <c r="U128" s="122" t="str">
        <f t="shared" si="206"/>
        <v>ТО1/9042/29557</v>
      </c>
      <c r="V128" s="122" t="str">
        <f t="shared" si="206"/>
        <v>ТО1/9042/29557</v>
      </c>
      <c r="W128" s="122" t="str">
        <f t="shared" si="206"/>
        <v>ТО1/9042/29557</v>
      </c>
      <c r="X128" s="122" t="str">
        <f t="shared" si="206"/>
        <v>ВП/9042/29557</v>
      </c>
      <c r="Y128" s="122" t="str">
        <f t="shared" si="206"/>
        <v>ВП/9042/29557</v>
      </c>
      <c r="Z128" s="122" t="str">
        <f t="shared" si="206"/>
        <v>ВП/9042/29557</v>
      </c>
      <c r="AA128" s="122" t="str">
        <f t="shared" si="206"/>
        <v>ВП/9042/29557</v>
      </c>
      <c r="AB128" s="122" t="str">
        <f t="shared" si="206"/>
        <v>ВП/9042/29557</v>
      </c>
      <c r="AC128" s="122" t="str">
        <f t="shared" si="206"/>
        <v>ВП/9042/29557</v>
      </c>
      <c r="AD128" s="122" t="str">
        <f t="shared" si="206"/>
        <v>ВП/9042/29557</v>
      </c>
      <c r="AE128" s="122" t="str">
        <f t="shared" si="206"/>
        <v>ВП/9042/29557</v>
      </c>
      <c r="AF128" s="122" t="str">
        <f t="shared" si="206"/>
        <v>ВП/9042/29557</v>
      </c>
      <c r="AG128" s="122" t="str">
        <f t="shared" si="206"/>
        <v>ОСК/9042/29557</v>
      </c>
      <c r="AH128" s="122" t="str">
        <f t="shared" si="206"/>
        <v>ОСК/9042/29557</v>
      </c>
      <c r="AI128" s="122" t="str">
        <f t="shared" si="206"/>
        <v>ОСК/9042/29557</v>
      </c>
      <c r="AJ128" s="122" t="str">
        <f t="shared" si="206"/>
        <v>ОСК/9042/29557</v>
      </c>
      <c r="AK128" s="122" t="str">
        <f t="shared" si="206"/>
        <v>ОСК/9042/29557</v>
      </c>
      <c r="AL128" s="122" t="str">
        <f t="shared" si="206"/>
        <v>ОСК/9042/29557</v>
      </c>
      <c r="AM128" s="122" t="str">
        <f t="shared" si="206"/>
        <v>ОСК/9042/29557</v>
      </c>
      <c r="AN128" s="122" t="str">
        <f t="shared" si="206"/>
        <v>ОСК/9042/29557</v>
      </c>
      <c r="AO128" s="122" t="str">
        <f t="shared" si="206"/>
        <v>ОСК/9042/29557</v>
      </c>
      <c r="AP128" s="122" t="str">
        <f t="shared" si="206"/>
        <v>ОСК/9042/29557</v>
      </c>
      <c r="AQ128" s="122" t="str">
        <f t="shared" si="206"/>
        <v>М/9074/29589</v>
      </c>
      <c r="AR128" s="159"/>
      <c r="AS128" s="19" t="s">
        <v>317</v>
      </c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</row>
    <row r="129" spans="1:63" s="3" customFormat="1" ht="30" outlineLevel="1" x14ac:dyDescent="0.25">
      <c r="A129" s="17">
        <v>14</v>
      </c>
      <c r="B129" s="130" t="str">
        <f t="shared" si="181"/>
        <v/>
      </c>
      <c r="C129" s="47" t="str">
        <f t="shared" ref="C129:K129" si="207">IF(IF(ISNUMBER(SEARCH(C$30,MultiCat($M129:$AQ129))),C$30,"")=C112,"",IF(ISNUMBER(SEARCH(C$30,MultiCat($M129:$AQ129))),C$30,""))</f>
        <v/>
      </c>
      <c r="D129" s="47" t="str">
        <f t="shared" si="207"/>
        <v/>
      </c>
      <c r="E129" s="47" t="str">
        <f t="shared" si="207"/>
        <v/>
      </c>
      <c r="F129" s="47" t="str">
        <f t="shared" si="207"/>
        <v/>
      </c>
      <c r="G129" s="47" t="str">
        <f t="shared" si="207"/>
        <v/>
      </c>
      <c r="H129" s="47" t="str">
        <f t="shared" si="207"/>
        <v/>
      </c>
      <c r="I129" s="47" t="str">
        <f t="shared" si="207"/>
        <v/>
      </c>
      <c r="J129" s="47" t="str">
        <f t="shared" si="207"/>
        <v/>
      </c>
      <c r="K129" s="47" t="str">
        <f t="shared" si="207"/>
        <v/>
      </c>
      <c r="L129" s="151">
        <f t="shared" si="183"/>
        <v>7</v>
      </c>
      <c r="M129" s="122" t="str">
        <f t="shared" ref="M129:AQ129" si="208">VLOOKUP(M$115,План,69,0)</f>
        <v>ВП/10162/10162</v>
      </c>
      <c r="N129" s="122" t="str">
        <f t="shared" si="208"/>
        <v>ВП/10162/10162</v>
      </c>
      <c r="O129" s="122" t="str">
        <f t="shared" si="208"/>
        <v>ВП/10162/10162</v>
      </c>
      <c r="P129" s="122" t="str">
        <f t="shared" si="208"/>
        <v>ВП/10162/10162</v>
      </c>
      <c r="Q129" s="122" t="str">
        <f t="shared" si="208"/>
        <v>ВП/10162/10162</v>
      </c>
      <c r="R129" s="122" t="str">
        <f t="shared" si="208"/>
        <v>ВП/10162/10162</v>
      </c>
      <c r="S129" s="122" t="str">
        <f t="shared" si="208"/>
        <v>ВП/10162/10162</v>
      </c>
      <c r="T129" s="122" t="str">
        <f t="shared" si="208"/>
        <v>ВП/10162/10162</v>
      </c>
      <c r="U129" s="122" t="str">
        <f t="shared" si="208"/>
        <v>ВП/10162/10162</v>
      </c>
      <c r="V129" s="122" t="str">
        <f t="shared" si="208"/>
        <v>ВП/10162/10162</v>
      </c>
      <c r="W129" s="122" t="str">
        <f t="shared" si="208"/>
        <v>ПР/10162/10162</v>
      </c>
      <c r="X129" s="122" t="str">
        <f t="shared" si="208"/>
        <v>ВП/10162/10162</v>
      </c>
      <c r="Y129" s="122" t="str">
        <f t="shared" si="208"/>
        <v>ВП/10162/10162</v>
      </c>
      <c r="Z129" s="122" t="str">
        <f t="shared" si="208"/>
        <v>ВП/10162/10162</v>
      </c>
      <c r="AA129" s="122" t="str">
        <f t="shared" si="208"/>
        <v>ВП/10162/10162</v>
      </c>
      <c r="AB129" s="122" t="str">
        <f t="shared" si="208"/>
        <v>ВП/10162/10162</v>
      </c>
      <c r="AC129" s="122" t="str">
        <f t="shared" si="208"/>
        <v>ВП/10162/10162</v>
      </c>
      <c r="AD129" s="122" t="str">
        <f t="shared" si="208"/>
        <v>ВП/10162/10162</v>
      </c>
      <c r="AE129" s="122" t="str">
        <f t="shared" si="208"/>
        <v>ВП/10162/10162</v>
      </c>
      <c r="AF129" s="122" t="str">
        <f t="shared" si="208"/>
        <v>ВП/10162/10162</v>
      </c>
      <c r="AG129" s="122" t="str">
        <f t="shared" si="208"/>
        <v>ОСК/10162/10162</v>
      </c>
      <c r="AH129" s="122" t="str">
        <f t="shared" si="208"/>
        <v>ОСК/10162/10162</v>
      </c>
      <c r="AI129" s="122" t="str">
        <f t="shared" si="208"/>
        <v>ОСК/10162/10162</v>
      </c>
      <c r="AJ129" s="122" t="str">
        <f t="shared" si="208"/>
        <v>ОСК/10162/10162</v>
      </c>
      <c r="AK129" s="122" t="str">
        <f t="shared" si="208"/>
        <v>ОСК/10162/10162</v>
      </c>
      <c r="AL129" s="122" t="str">
        <f t="shared" si="208"/>
        <v>ОСК/10162/10162</v>
      </c>
      <c r="AM129" s="122" t="str">
        <f t="shared" si="208"/>
        <v>ОСК/10162/10162</v>
      </c>
      <c r="AN129" s="122" t="str">
        <f t="shared" si="208"/>
        <v>ОСК/10162/10162</v>
      </c>
      <c r="AO129" s="122" t="str">
        <f t="shared" si="208"/>
        <v>ОСК/10162/10162</v>
      </c>
      <c r="AP129" s="122" t="str">
        <f t="shared" si="208"/>
        <v>ОСК/10162/10162</v>
      </c>
      <c r="AQ129" s="122" t="str">
        <f t="shared" si="208"/>
        <v>Р/10174/10174</v>
      </c>
      <c r="AR129" s="159"/>
      <c r="AS129" s="19" t="s">
        <v>317</v>
      </c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</row>
    <row r="130" spans="1:63" x14ac:dyDescent="0.25">
      <c r="A130" s="136">
        <f>M115</f>
        <v>45108</v>
      </c>
      <c r="B130" s="131"/>
      <c r="C130" s="132"/>
      <c r="D130" s="132">
        <f t="shared" ref="D130:K130" si="209">SUM(D116:D129)</f>
        <v>0</v>
      </c>
      <c r="E130" s="132">
        <f t="shared" si="209"/>
        <v>0</v>
      </c>
      <c r="F130" s="132"/>
      <c r="G130" s="132"/>
      <c r="H130" s="132">
        <f t="shared" si="209"/>
        <v>0</v>
      </c>
      <c r="I130" s="132">
        <f t="shared" si="209"/>
        <v>0</v>
      </c>
      <c r="J130" s="132">
        <f t="shared" si="209"/>
        <v>0</v>
      </c>
      <c r="K130" s="132">
        <f t="shared" si="209"/>
        <v>0</v>
      </c>
      <c r="L130" s="146">
        <f t="shared" si="183"/>
        <v>7</v>
      </c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S130" s="163" t="s">
        <v>317</v>
      </c>
    </row>
    <row r="131" spans="1:63" s="102" customFormat="1" ht="18.75" outlineLevel="1" x14ac:dyDescent="0.25">
      <c r="A131" s="121"/>
      <c r="B131" s="129"/>
      <c r="C131" s="129"/>
      <c r="D131" s="129"/>
      <c r="E131" s="129"/>
      <c r="F131" s="129"/>
      <c r="G131" s="129"/>
      <c r="H131" s="129"/>
      <c r="I131" s="129"/>
      <c r="J131" s="129"/>
      <c r="K131" s="129"/>
      <c r="L131" s="148" t="s">
        <v>294</v>
      </c>
      <c r="M131" s="378">
        <f>M132</f>
        <v>45139</v>
      </c>
      <c r="N131" s="378"/>
      <c r="O131" s="378"/>
      <c r="P131" s="378"/>
      <c r="Q131" s="378"/>
      <c r="R131" s="378"/>
      <c r="S131" s="378"/>
      <c r="T131" s="378"/>
      <c r="U131" s="378"/>
      <c r="V131" s="378"/>
      <c r="W131" s="378"/>
      <c r="X131" s="378"/>
      <c r="Y131" s="378"/>
      <c r="Z131" s="378"/>
      <c r="AA131" s="378"/>
      <c r="AB131" s="378"/>
      <c r="AC131" s="378"/>
      <c r="AD131" s="378"/>
      <c r="AE131" s="378"/>
      <c r="AF131" s="378"/>
      <c r="AG131" s="378"/>
      <c r="AH131" s="378"/>
      <c r="AI131" s="378"/>
      <c r="AJ131" s="378"/>
      <c r="AK131" s="378"/>
      <c r="AL131" s="378"/>
      <c r="AM131" s="378"/>
      <c r="AN131" s="378"/>
      <c r="AO131" s="378"/>
      <c r="AP131" s="378"/>
      <c r="AQ131" s="378"/>
      <c r="AR131" s="158"/>
      <c r="AS131" s="19" t="s">
        <v>317</v>
      </c>
    </row>
    <row r="132" spans="1:63" s="124" customFormat="1" outlineLevel="1" x14ac:dyDescent="0.25">
      <c r="A132" s="134" t="s">
        <v>295</v>
      </c>
      <c r="B132" s="161">
        <f>M132</f>
        <v>45139</v>
      </c>
      <c r="C132" s="135" t="s">
        <v>321</v>
      </c>
      <c r="D132" s="135" t="s">
        <v>270</v>
      </c>
      <c r="E132" s="135" t="s">
        <v>271</v>
      </c>
      <c r="F132" s="135" t="s">
        <v>251</v>
      </c>
      <c r="G132" s="135" t="s">
        <v>252</v>
      </c>
      <c r="H132" s="135" t="s">
        <v>41</v>
      </c>
      <c r="I132" s="135" t="s">
        <v>268</v>
      </c>
      <c r="J132" s="135" t="s">
        <v>269</v>
      </c>
      <c r="K132" s="135" t="s">
        <v>232</v>
      </c>
      <c r="L132" s="149">
        <v>8</v>
      </c>
      <c r="M132" s="152">
        <f>DATE($A$10,$L132,M$10)</f>
        <v>45139</v>
      </c>
      <c r="N132" s="152">
        <f t="shared" ref="N132:AQ132" si="210">DATE($A$10,$L132,N$10)</f>
        <v>45140</v>
      </c>
      <c r="O132" s="152">
        <f t="shared" si="210"/>
        <v>45141</v>
      </c>
      <c r="P132" s="152">
        <f t="shared" si="210"/>
        <v>45142</v>
      </c>
      <c r="Q132" s="152">
        <f t="shared" si="210"/>
        <v>45143</v>
      </c>
      <c r="R132" s="152">
        <f t="shared" si="210"/>
        <v>45144</v>
      </c>
      <c r="S132" s="152">
        <f t="shared" si="210"/>
        <v>45145</v>
      </c>
      <c r="T132" s="152">
        <f t="shared" si="210"/>
        <v>45146</v>
      </c>
      <c r="U132" s="152">
        <f t="shared" si="210"/>
        <v>45147</v>
      </c>
      <c r="V132" s="152">
        <f t="shared" si="210"/>
        <v>45148</v>
      </c>
      <c r="W132" s="152">
        <f t="shared" si="210"/>
        <v>45149</v>
      </c>
      <c r="X132" s="152">
        <f t="shared" si="210"/>
        <v>45150</v>
      </c>
      <c r="Y132" s="152">
        <f t="shared" si="210"/>
        <v>45151</v>
      </c>
      <c r="Z132" s="152">
        <f t="shared" si="210"/>
        <v>45152</v>
      </c>
      <c r="AA132" s="152">
        <f t="shared" si="210"/>
        <v>45153</v>
      </c>
      <c r="AB132" s="152">
        <f t="shared" si="210"/>
        <v>45154</v>
      </c>
      <c r="AC132" s="152">
        <f t="shared" si="210"/>
        <v>45155</v>
      </c>
      <c r="AD132" s="152">
        <f t="shared" si="210"/>
        <v>45156</v>
      </c>
      <c r="AE132" s="152">
        <f t="shared" si="210"/>
        <v>45157</v>
      </c>
      <c r="AF132" s="152">
        <f t="shared" si="210"/>
        <v>45158</v>
      </c>
      <c r="AG132" s="152">
        <f t="shared" si="210"/>
        <v>45159</v>
      </c>
      <c r="AH132" s="152">
        <f t="shared" si="210"/>
        <v>45160</v>
      </c>
      <c r="AI132" s="152">
        <f t="shared" si="210"/>
        <v>45161</v>
      </c>
      <c r="AJ132" s="152">
        <f t="shared" si="210"/>
        <v>45162</v>
      </c>
      <c r="AK132" s="152">
        <f t="shared" si="210"/>
        <v>45163</v>
      </c>
      <c r="AL132" s="152">
        <f t="shared" si="210"/>
        <v>45164</v>
      </c>
      <c r="AM132" s="152">
        <f t="shared" si="210"/>
        <v>45165</v>
      </c>
      <c r="AN132" s="152">
        <f t="shared" si="210"/>
        <v>45166</v>
      </c>
      <c r="AO132" s="152">
        <f t="shared" si="210"/>
        <v>45167</v>
      </c>
      <c r="AP132" s="152">
        <f t="shared" si="210"/>
        <v>45168</v>
      </c>
      <c r="AQ132" s="152">
        <f t="shared" si="210"/>
        <v>45169</v>
      </c>
      <c r="AR132" s="158"/>
      <c r="AS132" s="19" t="s">
        <v>317</v>
      </c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</row>
    <row r="133" spans="1:63" s="3" customFormat="1" outlineLevel="1" x14ac:dyDescent="0.25">
      <c r="A133" s="17">
        <v>1</v>
      </c>
      <c r="B133" s="130" t="str">
        <f>MultiCat(C133:K133)</f>
        <v/>
      </c>
      <c r="C133" s="47" t="str">
        <f t="shared" ref="C133:K133" si="211">IF(IF(ISNUMBER(SEARCH(C$30,MultiCat($M133:$AQ133))),C$30,"")=C116,"",IF(ISNUMBER(SEARCH(C$30,MultiCat($M133:$AQ133))),C$30,""))</f>
        <v/>
      </c>
      <c r="D133" s="47" t="str">
        <f t="shared" si="211"/>
        <v/>
      </c>
      <c r="E133" s="47" t="str">
        <f t="shared" si="211"/>
        <v/>
      </c>
      <c r="F133" s="47" t="str">
        <f t="shared" si="211"/>
        <v/>
      </c>
      <c r="G133" s="47" t="str">
        <f t="shared" si="211"/>
        <v/>
      </c>
      <c r="H133" s="47" t="str">
        <f t="shared" si="211"/>
        <v/>
      </c>
      <c r="I133" s="47" t="str">
        <f t="shared" si="211"/>
        <v/>
      </c>
      <c r="J133" s="47" t="str">
        <f t="shared" si="211"/>
        <v/>
      </c>
      <c r="K133" s="47" t="str">
        <f t="shared" si="211"/>
        <v/>
      </c>
      <c r="L133" s="151">
        <f>L132</f>
        <v>8</v>
      </c>
      <c r="M133" s="122" t="str">
        <f>VLOOKUP(M$132,План,55,0)</f>
        <v>М/63904/20182</v>
      </c>
      <c r="N133" s="122" t="str">
        <f t="shared" ref="N133:AQ133" si="212">VLOOKUP(N$132,План,55,0)</f>
        <v>М/63928/20206</v>
      </c>
      <c r="O133" s="122" t="str">
        <f t="shared" si="212"/>
        <v>М/63952/20230</v>
      </c>
      <c r="P133" s="122" t="str">
        <f t="shared" si="212"/>
        <v>М/63976/20254</v>
      </c>
      <c r="Q133" s="122" t="str">
        <f t="shared" si="212"/>
        <v>М/64000/20278</v>
      </c>
      <c r="R133" s="122" t="str">
        <f t="shared" si="212"/>
        <v>М/64024/20302</v>
      </c>
      <c r="S133" s="122" t="str">
        <f t="shared" si="212"/>
        <v>М/64048/20326</v>
      </c>
      <c r="T133" s="122" t="str">
        <f t="shared" si="212"/>
        <v>М/64072/20350</v>
      </c>
      <c r="U133" s="122" t="str">
        <f t="shared" si="212"/>
        <v>М/64096/20374</v>
      </c>
      <c r="V133" s="122" t="str">
        <f t="shared" si="212"/>
        <v>М/64120/20398</v>
      </c>
      <c r="W133" s="122" t="str">
        <f t="shared" si="212"/>
        <v>М/64144/20422</v>
      </c>
      <c r="X133" s="122" t="str">
        <f t="shared" si="212"/>
        <v>М/64168/20446</v>
      </c>
      <c r="Y133" s="122" t="str">
        <f t="shared" si="212"/>
        <v>М/64192/20470</v>
      </c>
      <c r="Z133" s="122" t="str">
        <f t="shared" si="212"/>
        <v>М/64216/20494</v>
      </c>
      <c r="AA133" s="122" t="str">
        <f t="shared" si="212"/>
        <v>М/64240/20518</v>
      </c>
      <c r="AB133" s="122" t="str">
        <f t="shared" si="212"/>
        <v>М/64264/20542</v>
      </c>
      <c r="AC133" s="122" t="str">
        <f t="shared" si="212"/>
        <v>М/64288/20566</v>
      </c>
      <c r="AD133" s="122" t="str">
        <f t="shared" si="212"/>
        <v>М/64312/20590</v>
      </c>
      <c r="AE133" s="122" t="str">
        <f t="shared" si="212"/>
        <v>М/64336/20614</v>
      </c>
      <c r="AF133" s="122" t="str">
        <f t="shared" si="212"/>
        <v>М/64360/20638</v>
      </c>
      <c r="AG133" s="122" t="str">
        <f t="shared" si="212"/>
        <v>М/64384/20662</v>
      </c>
      <c r="AH133" s="122" t="str">
        <f t="shared" si="212"/>
        <v>М/64408/20686</v>
      </c>
      <c r="AI133" s="122" t="str">
        <f t="shared" si="212"/>
        <v>М/64432/20710</v>
      </c>
      <c r="AJ133" s="122" t="str">
        <f t="shared" si="212"/>
        <v>М/64456/20734</v>
      </c>
      <c r="AK133" s="122" t="str">
        <f t="shared" si="212"/>
        <v>М/64480/20758</v>
      </c>
      <c r="AL133" s="122" t="str">
        <f t="shared" si="212"/>
        <v>М/64504/20782</v>
      </c>
      <c r="AM133" s="122" t="str">
        <f t="shared" si="212"/>
        <v>М/64540/20818</v>
      </c>
      <c r="AN133" s="122" t="str">
        <f t="shared" si="212"/>
        <v>М/64564/20842</v>
      </c>
      <c r="AO133" s="122" t="str">
        <f t="shared" si="212"/>
        <v>М/64588/20866</v>
      </c>
      <c r="AP133" s="122" t="str">
        <f t="shared" si="212"/>
        <v>М/64612/20890</v>
      </c>
      <c r="AQ133" s="122" t="str">
        <f t="shared" si="212"/>
        <v>М/64636/20914</v>
      </c>
      <c r="AR133" s="159"/>
      <c r="AS133" s="19" t="s">
        <v>317</v>
      </c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</row>
    <row r="134" spans="1:63" s="3" customFormat="1" ht="30" outlineLevel="1" x14ac:dyDescent="0.25">
      <c r="A134" s="17">
        <v>2</v>
      </c>
      <c r="B134" s="130" t="str">
        <f t="shared" ref="B134:B146" si="213">MultiCat(C134:K134)</f>
        <v>ПМ</v>
      </c>
      <c r="C134" s="47" t="str">
        <f t="shared" ref="C134:K134" si="214">IF(IF(ISNUMBER(SEARCH(C$30,MultiCat($M134:$AQ134))),C$30,"")=C117,"",IF(ISNUMBER(SEARCH(C$30,MultiCat($M134:$AQ134))),C$30,""))</f>
        <v>ПМ</v>
      </c>
      <c r="D134" s="47" t="str">
        <f t="shared" si="214"/>
        <v/>
      </c>
      <c r="E134" s="47" t="str">
        <f t="shared" si="214"/>
        <v/>
      </c>
      <c r="F134" s="47" t="str">
        <f t="shared" si="214"/>
        <v/>
      </c>
      <c r="G134" s="47" t="str">
        <f t="shared" si="214"/>
        <v/>
      </c>
      <c r="H134" s="47" t="str">
        <f t="shared" si="214"/>
        <v/>
      </c>
      <c r="I134" s="47" t="str">
        <f t="shared" si="214"/>
        <v/>
      </c>
      <c r="J134" s="47" t="str">
        <f t="shared" si="214"/>
        <v/>
      </c>
      <c r="K134" s="47" t="str">
        <f t="shared" si="214"/>
        <v/>
      </c>
      <c r="L134" s="151">
        <f t="shared" ref="L134:L147" si="215">L133</f>
        <v>8</v>
      </c>
      <c r="M134" s="122" t="str">
        <f t="shared" ref="M134:AQ134" si="216">VLOOKUP(M$132,План,56,0)</f>
        <v>М/69010/54088</v>
      </c>
      <c r="N134" s="122" t="str">
        <f t="shared" si="216"/>
        <v>М/69034/54112</v>
      </c>
      <c r="O134" s="122" t="str">
        <f t="shared" si="216"/>
        <v>М/69058/54136</v>
      </c>
      <c r="P134" s="122" t="str">
        <f t="shared" si="216"/>
        <v>М/69082/54160</v>
      </c>
      <c r="Q134" s="122" t="str">
        <f t="shared" si="216"/>
        <v>М/69106/54184</v>
      </c>
      <c r="R134" s="122" t="str">
        <f t="shared" si="216"/>
        <v>М/69130/54208</v>
      </c>
      <c r="S134" s="122" t="str">
        <f t="shared" si="216"/>
        <v>М/69154/54232</v>
      </c>
      <c r="T134" s="122" t="str">
        <f t="shared" si="216"/>
        <v>М/69178/54256</v>
      </c>
      <c r="U134" s="122" t="str">
        <f t="shared" si="216"/>
        <v>М/69202/54280</v>
      </c>
      <c r="V134" s="122" t="str">
        <f t="shared" si="216"/>
        <v>М/69226/54304</v>
      </c>
      <c r="W134" s="122" t="str">
        <f t="shared" si="216"/>
        <v>М/69250/54328</v>
      </c>
      <c r="X134" s="122" t="str">
        <f t="shared" si="216"/>
        <v>М/69274/54352</v>
      </c>
      <c r="Y134" s="122" t="str">
        <f t="shared" si="216"/>
        <v>М/69298/54376</v>
      </c>
      <c r="Z134" s="122" t="str">
        <f t="shared" si="216"/>
        <v>М/69322/54400</v>
      </c>
      <c r="AA134" s="122" t="str">
        <f t="shared" si="216"/>
        <v>М/69346/54424</v>
      </c>
      <c r="AB134" s="122" t="str">
        <f t="shared" si="216"/>
        <v>М/69370/54448</v>
      </c>
      <c r="AC134" s="122" t="str">
        <f t="shared" si="216"/>
        <v>М/69394/54472</v>
      </c>
      <c r="AD134" s="122" t="str">
        <f t="shared" si="216"/>
        <v>М/69418/54496</v>
      </c>
      <c r="AE134" s="122" t="str">
        <f t="shared" si="216"/>
        <v>О/69434/54512</v>
      </c>
      <c r="AF134" s="122" t="str">
        <f t="shared" si="216"/>
        <v>ПМ/69434/54512</v>
      </c>
      <c r="AG134" s="122" t="str">
        <f t="shared" si="216"/>
        <v>М/69458/54536</v>
      </c>
      <c r="AH134" s="122" t="str">
        <f t="shared" si="216"/>
        <v>М/69482/54560</v>
      </c>
      <c r="AI134" s="122" t="str">
        <f t="shared" si="216"/>
        <v>М/69506/54584</v>
      </c>
      <c r="AJ134" s="122" t="str">
        <f t="shared" si="216"/>
        <v>М/69530/54608</v>
      </c>
      <c r="AK134" s="122" t="str">
        <f t="shared" si="216"/>
        <v>М/69554/54632</v>
      </c>
      <c r="AL134" s="122" t="str">
        <f t="shared" si="216"/>
        <v>М/69578/54656</v>
      </c>
      <c r="AM134" s="122" t="str">
        <f t="shared" si="216"/>
        <v>М/69610/54688</v>
      </c>
      <c r="AN134" s="122" t="str">
        <f t="shared" si="216"/>
        <v>М/69634/54712</v>
      </c>
      <c r="AO134" s="122" t="str">
        <f t="shared" si="216"/>
        <v>М/69658/54736</v>
      </c>
      <c r="AP134" s="122" t="str">
        <f t="shared" si="216"/>
        <v>М/69682/54760</v>
      </c>
      <c r="AQ134" s="122" t="str">
        <f t="shared" si="216"/>
        <v>М/69706/54784</v>
      </c>
      <c r="AR134" s="159"/>
      <c r="AS134" s="19" t="s">
        <v>317</v>
      </c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</row>
    <row r="135" spans="1:63" s="3" customFormat="1" outlineLevel="1" x14ac:dyDescent="0.25">
      <c r="A135" s="17">
        <v>3</v>
      </c>
      <c r="B135" s="130" t="str">
        <f t="shared" si="213"/>
        <v/>
      </c>
      <c r="C135" s="47" t="str">
        <f t="shared" ref="C135:K135" si="217">IF(IF(ISNUMBER(SEARCH(C$30,MultiCat($M135:$AQ135))),C$30,"")=C118,"",IF(ISNUMBER(SEARCH(C$30,MultiCat($M135:$AQ135))),C$30,""))</f>
        <v/>
      </c>
      <c r="D135" s="47" t="str">
        <f t="shared" si="217"/>
        <v/>
      </c>
      <c r="E135" s="47" t="str">
        <f t="shared" si="217"/>
        <v/>
      </c>
      <c r="F135" s="47" t="str">
        <f t="shared" si="217"/>
        <v/>
      </c>
      <c r="G135" s="47" t="str">
        <f t="shared" si="217"/>
        <v/>
      </c>
      <c r="H135" s="47" t="str">
        <f t="shared" si="217"/>
        <v/>
      </c>
      <c r="I135" s="47" t="str">
        <f t="shared" si="217"/>
        <v/>
      </c>
      <c r="J135" s="47" t="str">
        <f t="shared" si="217"/>
        <v/>
      </c>
      <c r="K135" s="47" t="str">
        <f t="shared" si="217"/>
        <v/>
      </c>
      <c r="L135" s="151">
        <f t="shared" si="215"/>
        <v>8</v>
      </c>
      <c r="M135" s="122" t="str">
        <f t="shared" ref="M135:AQ135" si="218">VLOOKUP(M$132,План,57,0)</f>
        <v>М/62598/37496</v>
      </c>
      <c r="N135" s="122" t="str">
        <f t="shared" si="218"/>
        <v>М/62622/37520</v>
      </c>
      <c r="O135" s="122" t="str">
        <f t="shared" si="218"/>
        <v>М/62646/37544</v>
      </c>
      <c r="P135" s="122" t="str">
        <f t="shared" si="218"/>
        <v>М/62670/37568</v>
      </c>
      <c r="Q135" s="122" t="str">
        <f t="shared" si="218"/>
        <v>М/62694/37592</v>
      </c>
      <c r="R135" s="122" t="str">
        <f t="shared" si="218"/>
        <v>М/62718/37616</v>
      </c>
      <c r="S135" s="122" t="str">
        <f t="shared" si="218"/>
        <v>М/62742/37640</v>
      </c>
      <c r="T135" s="122" t="str">
        <f t="shared" si="218"/>
        <v>М/62766/37664</v>
      </c>
      <c r="U135" s="122" t="str">
        <f t="shared" si="218"/>
        <v>М/62790/37688</v>
      </c>
      <c r="V135" s="122" t="str">
        <f t="shared" si="218"/>
        <v>М/62814/37712</v>
      </c>
      <c r="W135" s="122" t="str">
        <f t="shared" si="218"/>
        <v>М/62838/37736</v>
      </c>
      <c r="X135" s="122" t="str">
        <f t="shared" si="218"/>
        <v>М/62862/37760</v>
      </c>
      <c r="Y135" s="122" t="str">
        <f t="shared" si="218"/>
        <v>М/62886/37784</v>
      </c>
      <c r="Z135" s="122" t="str">
        <f t="shared" si="218"/>
        <v>М/62910/37808</v>
      </c>
      <c r="AA135" s="122" t="str">
        <f t="shared" si="218"/>
        <v>М/62934/37832</v>
      </c>
      <c r="AB135" s="122" t="str">
        <f t="shared" si="218"/>
        <v>М/62958/37856</v>
      </c>
      <c r="AC135" s="122" t="str">
        <f t="shared" si="218"/>
        <v>М/62982/37880</v>
      </c>
      <c r="AD135" s="122" t="str">
        <f t="shared" si="218"/>
        <v>М/63006/37904</v>
      </c>
      <c r="AE135" s="122" t="str">
        <f t="shared" si="218"/>
        <v>М/63030/37928</v>
      </c>
      <c r="AF135" s="122" t="str">
        <f t="shared" si="218"/>
        <v>М/63054/37952</v>
      </c>
      <c r="AG135" s="122" t="str">
        <f t="shared" si="218"/>
        <v>М/63078/37976</v>
      </c>
      <c r="AH135" s="122" t="str">
        <f t="shared" si="218"/>
        <v>М/63102/38000</v>
      </c>
      <c r="AI135" s="122" t="str">
        <f t="shared" si="218"/>
        <v>М/63126/38024</v>
      </c>
      <c r="AJ135" s="122" t="str">
        <f t="shared" si="218"/>
        <v>М/63150/38048</v>
      </c>
      <c r="AK135" s="122" t="str">
        <f t="shared" si="218"/>
        <v>М/63174/38072</v>
      </c>
      <c r="AL135" s="122" t="str">
        <f t="shared" si="218"/>
        <v>М/63198/38096</v>
      </c>
      <c r="AM135" s="122" t="str">
        <f t="shared" si="218"/>
        <v>М/63219/38117</v>
      </c>
      <c r="AN135" s="122" t="str">
        <f t="shared" si="218"/>
        <v>М/63243/38141</v>
      </c>
      <c r="AO135" s="122" t="str">
        <f t="shared" si="218"/>
        <v>М/63267/38165</v>
      </c>
      <c r="AP135" s="122" t="str">
        <f t="shared" si="218"/>
        <v>М/63291/38189</v>
      </c>
      <c r="AQ135" s="122" t="str">
        <f t="shared" si="218"/>
        <v>М/63315/38213</v>
      </c>
      <c r="AR135" s="159"/>
      <c r="AS135" s="19" t="s">
        <v>317</v>
      </c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</row>
    <row r="136" spans="1:63" s="3" customFormat="1" outlineLevel="1" x14ac:dyDescent="0.25">
      <c r="A136" s="17">
        <v>4</v>
      </c>
      <c r="B136" s="130" t="str">
        <f t="shared" si="213"/>
        <v/>
      </c>
      <c r="C136" s="47" t="str">
        <f t="shared" ref="C136:K136" si="219">IF(IF(ISNUMBER(SEARCH(C$30,MultiCat($M136:$AQ136))),C$30,"")=C119,"",IF(ISNUMBER(SEARCH(C$30,MultiCat($M136:$AQ136))),C$30,""))</f>
        <v/>
      </c>
      <c r="D136" s="47" t="str">
        <f t="shared" si="219"/>
        <v/>
      </c>
      <c r="E136" s="47" t="str">
        <f t="shared" si="219"/>
        <v/>
      </c>
      <c r="F136" s="47" t="str">
        <f t="shared" si="219"/>
        <v/>
      </c>
      <c r="G136" s="47" t="str">
        <f t="shared" si="219"/>
        <v/>
      </c>
      <c r="H136" s="47" t="str">
        <f t="shared" si="219"/>
        <v/>
      </c>
      <c r="I136" s="47" t="str">
        <f t="shared" si="219"/>
        <v/>
      </c>
      <c r="J136" s="47" t="str">
        <f t="shared" si="219"/>
        <v/>
      </c>
      <c r="K136" s="47" t="str">
        <f t="shared" si="219"/>
        <v/>
      </c>
      <c r="L136" s="151">
        <f t="shared" si="215"/>
        <v>8</v>
      </c>
      <c r="M136" s="122" t="str">
        <f t="shared" ref="M136:AQ136" si="220">VLOOKUP(M$132,План,58,0)</f>
        <v>М/71347/43047</v>
      </c>
      <c r="N136" s="122" t="str">
        <f t="shared" si="220"/>
        <v>М/71371/43071</v>
      </c>
      <c r="O136" s="122" t="str">
        <f t="shared" si="220"/>
        <v>М/71395/43095</v>
      </c>
      <c r="P136" s="122" t="str">
        <f t="shared" si="220"/>
        <v>М/71419/43119</v>
      </c>
      <c r="Q136" s="122" t="str">
        <f t="shared" si="220"/>
        <v>М/71443/43143</v>
      </c>
      <c r="R136" s="122" t="str">
        <f t="shared" si="220"/>
        <v>М/71467/43167</v>
      </c>
      <c r="S136" s="122" t="str">
        <f t="shared" si="220"/>
        <v>М/71491/43191</v>
      </c>
      <c r="T136" s="122" t="str">
        <f t="shared" si="220"/>
        <v>М/71515/43215</v>
      </c>
      <c r="U136" s="122" t="str">
        <f t="shared" si="220"/>
        <v>М/71539/43239</v>
      </c>
      <c r="V136" s="122" t="str">
        <f t="shared" si="220"/>
        <v>М/71563/43263</v>
      </c>
      <c r="W136" s="122" t="str">
        <f t="shared" si="220"/>
        <v>М/71587/43287</v>
      </c>
      <c r="X136" s="122" t="str">
        <f t="shared" si="220"/>
        <v>М/71611/43311</v>
      </c>
      <c r="Y136" s="122" t="str">
        <f t="shared" si="220"/>
        <v>М/71635/43335</v>
      </c>
      <c r="Z136" s="122" t="str">
        <f t="shared" si="220"/>
        <v>М/71659/43359</v>
      </c>
      <c r="AA136" s="122" t="str">
        <f t="shared" si="220"/>
        <v>М/71683/43383</v>
      </c>
      <c r="AB136" s="122" t="str">
        <f t="shared" si="220"/>
        <v>М/71707/43407</v>
      </c>
      <c r="AC136" s="122" t="str">
        <f t="shared" si="220"/>
        <v>М/71731/43431</v>
      </c>
      <c r="AD136" s="122" t="str">
        <f t="shared" si="220"/>
        <v>М/71755/43455</v>
      </c>
      <c r="AE136" s="122" t="str">
        <f t="shared" si="220"/>
        <v>М/71779/43479</v>
      </c>
      <c r="AF136" s="122" t="str">
        <f t="shared" si="220"/>
        <v>М/71803/43503</v>
      </c>
      <c r="AG136" s="122" t="str">
        <f t="shared" si="220"/>
        <v>М/71827/43527</v>
      </c>
      <c r="AH136" s="122" t="str">
        <f t="shared" si="220"/>
        <v>М/71851/43551</v>
      </c>
      <c r="AI136" s="122" t="str">
        <f t="shared" si="220"/>
        <v>М/71875/43575</v>
      </c>
      <c r="AJ136" s="122" t="str">
        <f t="shared" si="220"/>
        <v>М/71899/43599</v>
      </c>
      <c r="AK136" s="122" t="str">
        <f t="shared" si="220"/>
        <v>М/71923/43623</v>
      </c>
      <c r="AL136" s="122" t="str">
        <f t="shared" si="220"/>
        <v>М/71947/43647</v>
      </c>
      <c r="AM136" s="122" t="str">
        <f t="shared" si="220"/>
        <v>М/71968/43668</v>
      </c>
      <c r="AN136" s="122" t="str">
        <f t="shared" si="220"/>
        <v>М/71992/43692</v>
      </c>
      <c r="AO136" s="122" t="str">
        <f t="shared" si="220"/>
        <v>М/72016/43716</v>
      </c>
      <c r="AP136" s="122" t="str">
        <f t="shared" si="220"/>
        <v>М/72040/43740</v>
      </c>
      <c r="AQ136" s="122" t="str">
        <f t="shared" si="220"/>
        <v>М/72064/43764</v>
      </c>
      <c r="AR136" s="159"/>
      <c r="AS136" s="19" t="s">
        <v>317</v>
      </c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</row>
    <row r="137" spans="1:63" s="3" customFormat="1" ht="30" outlineLevel="1" x14ac:dyDescent="0.25">
      <c r="A137" s="17">
        <v>5</v>
      </c>
      <c r="B137" s="130" t="str">
        <f t="shared" si="213"/>
        <v>ТО1</v>
      </c>
      <c r="C137" s="47" t="str">
        <f t="shared" ref="C137:K137" si="221">IF(IF(ISNUMBER(SEARCH(C$30,MultiCat($M137:$AQ137))),C$30,"")=C120,"",IF(ISNUMBER(SEARCH(C$30,MultiCat($M137:$AQ137))),C$30,""))</f>
        <v/>
      </c>
      <c r="D137" s="47" t="str">
        <f t="shared" si="221"/>
        <v>ТО1</v>
      </c>
      <c r="E137" s="47" t="str">
        <f t="shared" si="221"/>
        <v/>
      </c>
      <c r="F137" s="47" t="str">
        <f t="shared" si="221"/>
        <v/>
      </c>
      <c r="G137" s="47" t="str">
        <f t="shared" si="221"/>
        <v/>
      </c>
      <c r="H137" s="47" t="str">
        <f t="shared" si="221"/>
        <v/>
      </c>
      <c r="I137" s="47" t="str">
        <f t="shared" si="221"/>
        <v/>
      </c>
      <c r="J137" s="47" t="str">
        <f t="shared" si="221"/>
        <v/>
      </c>
      <c r="K137" s="47" t="str">
        <f t="shared" si="221"/>
        <v/>
      </c>
      <c r="L137" s="151">
        <f t="shared" si="215"/>
        <v>8</v>
      </c>
      <c r="M137" s="122" t="str">
        <f t="shared" ref="M137:AQ137" si="222">VLOOKUP(M$132,План,63,0)</f>
        <v>М/41089/42810</v>
      </c>
      <c r="N137" s="122" t="str">
        <f t="shared" si="222"/>
        <v>М/41113/42834</v>
      </c>
      <c r="O137" s="122" t="str">
        <f t="shared" si="222"/>
        <v>М/41137/42858</v>
      </c>
      <c r="P137" s="122" t="str">
        <f t="shared" si="222"/>
        <v>М/41161/42882</v>
      </c>
      <c r="Q137" s="122" t="str">
        <f t="shared" si="222"/>
        <v>М/41185/42906</v>
      </c>
      <c r="R137" s="122" t="str">
        <f t="shared" si="222"/>
        <v>М/41209/42930</v>
      </c>
      <c r="S137" s="122" t="str">
        <f t="shared" si="222"/>
        <v>М/41233/42954</v>
      </c>
      <c r="T137" s="122" t="str">
        <f t="shared" si="222"/>
        <v>М/41257/42978</v>
      </c>
      <c r="U137" s="122" t="str">
        <f t="shared" si="222"/>
        <v>М/41281/43002</v>
      </c>
      <c r="V137" s="122" t="str">
        <f t="shared" si="222"/>
        <v>М/41305/43026</v>
      </c>
      <c r="W137" s="122" t="str">
        <f t="shared" si="222"/>
        <v>М/41329/43050</v>
      </c>
      <c r="X137" s="122" t="str">
        <f t="shared" si="222"/>
        <v>М/41353/43074</v>
      </c>
      <c r="Y137" s="122" t="str">
        <f t="shared" si="222"/>
        <v>О/41369/43090</v>
      </c>
      <c r="Z137" s="122" t="str">
        <f t="shared" si="222"/>
        <v>ТО1/41369/43090</v>
      </c>
      <c r="AA137" s="122" t="str">
        <f t="shared" si="222"/>
        <v>ТО1/41369/43090</v>
      </c>
      <c r="AB137" s="122" t="str">
        <f t="shared" si="222"/>
        <v>ТО1/41369/43090</v>
      </c>
      <c r="AC137" s="122" t="str">
        <f t="shared" si="222"/>
        <v>ТО1/41369/43090</v>
      </c>
      <c r="AD137" s="122" t="str">
        <f t="shared" si="222"/>
        <v>ТО1/41369/43090</v>
      </c>
      <c r="AE137" s="122" t="str">
        <f t="shared" si="222"/>
        <v>ТО1/41369/43090</v>
      </c>
      <c r="AF137" s="122" t="str">
        <f t="shared" si="222"/>
        <v>ТО1/41369/43090</v>
      </c>
      <c r="AG137" s="122" t="str">
        <f t="shared" si="222"/>
        <v>П/41377/43098</v>
      </c>
      <c r="AH137" s="122" t="str">
        <f t="shared" si="222"/>
        <v>М/41401/43122</v>
      </c>
      <c r="AI137" s="122" t="str">
        <f t="shared" si="222"/>
        <v>М/41425/43146</v>
      </c>
      <c r="AJ137" s="122" t="str">
        <f t="shared" si="222"/>
        <v>М/41449/43170</v>
      </c>
      <c r="AK137" s="122" t="str">
        <f t="shared" si="222"/>
        <v>М/41473/43194</v>
      </c>
      <c r="AL137" s="122" t="str">
        <f t="shared" si="222"/>
        <v>М/41497/43218</v>
      </c>
      <c r="AM137" s="122" t="str">
        <f t="shared" si="222"/>
        <v>М/41517/43238</v>
      </c>
      <c r="AN137" s="122" t="str">
        <f t="shared" si="222"/>
        <v>М/41541/43262</v>
      </c>
      <c r="AO137" s="122" t="str">
        <f t="shared" si="222"/>
        <v>М/41565/43286</v>
      </c>
      <c r="AP137" s="122" t="str">
        <f t="shared" si="222"/>
        <v>М/41589/43310</v>
      </c>
      <c r="AQ137" s="122" t="str">
        <f t="shared" si="222"/>
        <v>М/41613/43334</v>
      </c>
      <c r="AR137" s="159"/>
      <c r="AS137" s="19" t="s">
        <v>317</v>
      </c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</row>
    <row r="138" spans="1:63" s="3" customFormat="1" outlineLevel="1" x14ac:dyDescent="0.25">
      <c r="A138" s="17">
        <v>6</v>
      </c>
      <c r="B138" s="130" t="str">
        <f t="shared" si="213"/>
        <v/>
      </c>
      <c r="C138" s="47" t="str">
        <f t="shared" ref="C138:K138" si="223">IF(IF(ISNUMBER(SEARCH(C$30,MultiCat($M138:$AQ138))),C$30,"")=C121,"",IF(ISNUMBER(SEARCH(C$30,MultiCat($M138:$AQ138))),C$30,""))</f>
        <v/>
      </c>
      <c r="D138" s="47" t="str">
        <f t="shared" si="223"/>
        <v/>
      </c>
      <c r="E138" s="47" t="str">
        <f t="shared" si="223"/>
        <v/>
      </c>
      <c r="F138" s="47" t="str">
        <f t="shared" si="223"/>
        <v/>
      </c>
      <c r="G138" s="47" t="str">
        <f t="shared" si="223"/>
        <v/>
      </c>
      <c r="H138" s="47" t="str">
        <f t="shared" si="223"/>
        <v/>
      </c>
      <c r="I138" s="47" t="str">
        <f t="shared" si="223"/>
        <v/>
      </c>
      <c r="J138" s="47" t="str">
        <f t="shared" si="223"/>
        <v/>
      </c>
      <c r="K138" s="47" t="str">
        <f t="shared" si="223"/>
        <v/>
      </c>
      <c r="L138" s="151">
        <f t="shared" si="215"/>
        <v>8</v>
      </c>
      <c r="M138" s="122" t="str">
        <f t="shared" ref="M138:AQ138" si="224">VLOOKUP(M$132,План,64,0)</f>
        <v>М/49292/24310</v>
      </c>
      <c r="N138" s="122" t="str">
        <f t="shared" si="224"/>
        <v>М/49316/24334</v>
      </c>
      <c r="O138" s="122" t="str">
        <f t="shared" si="224"/>
        <v>М/49340/24358</v>
      </c>
      <c r="P138" s="122" t="str">
        <f t="shared" si="224"/>
        <v>М/49364/24382</v>
      </c>
      <c r="Q138" s="122" t="str">
        <f t="shared" si="224"/>
        <v>М/49388/24406</v>
      </c>
      <c r="R138" s="122" t="str">
        <f t="shared" si="224"/>
        <v>М/49412/24430</v>
      </c>
      <c r="S138" s="122" t="str">
        <f t="shared" si="224"/>
        <v>М/49436/24454</v>
      </c>
      <c r="T138" s="122" t="str">
        <f t="shared" si="224"/>
        <v>М/49460/24478</v>
      </c>
      <c r="U138" s="122" t="str">
        <f t="shared" si="224"/>
        <v>М/49484/24502</v>
      </c>
      <c r="V138" s="122" t="str">
        <f t="shared" si="224"/>
        <v>М/49508/24526</v>
      </c>
      <c r="W138" s="122" t="str">
        <f t="shared" si="224"/>
        <v>М/49532/24550</v>
      </c>
      <c r="X138" s="122" t="str">
        <f t="shared" si="224"/>
        <v>М/49556/24574</v>
      </c>
      <c r="Y138" s="122" t="str">
        <f t="shared" si="224"/>
        <v>М/49580/24598</v>
      </c>
      <c r="Z138" s="122" t="str">
        <f t="shared" si="224"/>
        <v>М/49604/24622</v>
      </c>
      <c r="AA138" s="122" t="str">
        <f t="shared" si="224"/>
        <v>М/49628/24646</v>
      </c>
      <c r="AB138" s="122" t="str">
        <f t="shared" si="224"/>
        <v>М/49652/24670</v>
      </c>
      <c r="AC138" s="122" t="str">
        <f t="shared" si="224"/>
        <v>М/49676/24694</v>
      </c>
      <c r="AD138" s="122" t="str">
        <f t="shared" si="224"/>
        <v>М/49700/24718</v>
      </c>
      <c r="AE138" s="122" t="str">
        <f t="shared" si="224"/>
        <v>М/49724/24742</v>
      </c>
      <c r="AF138" s="122" t="str">
        <f t="shared" si="224"/>
        <v>М/49748/24766</v>
      </c>
      <c r="AG138" s="122" t="str">
        <f t="shared" si="224"/>
        <v>М/49772/24790</v>
      </c>
      <c r="AH138" s="122" t="str">
        <f t="shared" si="224"/>
        <v>М/49796/24814</v>
      </c>
      <c r="AI138" s="122" t="str">
        <f t="shared" si="224"/>
        <v>М/49820/24838</v>
      </c>
      <c r="AJ138" s="122" t="str">
        <f t="shared" si="224"/>
        <v>М/49844/24862</v>
      </c>
      <c r="AK138" s="122" t="str">
        <f t="shared" si="224"/>
        <v>М/49868/24886</v>
      </c>
      <c r="AL138" s="122" t="str">
        <f t="shared" si="224"/>
        <v>М/49892/24910</v>
      </c>
      <c r="AM138" s="122" t="str">
        <f t="shared" si="224"/>
        <v>М/49925/24943</v>
      </c>
      <c r="AN138" s="122" t="str">
        <f t="shared" si="224"/>
        <v>М/49949/24967</v>
      </c>
      <c r="AO138" s="122" t="str">
        <f t="shared" si="224"/>
        <v>М/49973/24991</v>
      </c>
      <c r="AP138" s="122" t="str">
        <f t="shared" si="224"/>
        <v>М/49997/25015</v>
      </c>
      <c r="AQ138" s="122" t="str">
        <f t="shared" si="224"/>
        <v>М/50021/25039</v>
      </c>
      <c r="AR138" s="159"/>
      <c r="AS138" s="19" t="s">
        <v>317</v>
      </c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</row>
    <row r="139" spans="1:63" s="3" customFormat="1" outlineLevel="1" x14ac:dyDescent="0.25">
      <c r="A139" s="17">
        <v>7</v>
      </c>
      <c r="B139" s="130" t="str">
        <f t="shared" si="213"/>
        <v/>
      </c>
      <c r="C139" s="47" t="str">
        <f t="shared" ref="C139:K139" si="225">IF(IF(ISNUMBER(SEARCH(C$30,MultiCat($M139:$AQ139))),C$30,"")=C122,"",IF(ISNUMBER(SEARCH(C$30,MultiCat($M139:$AQ139))),C$30,""))</f>
        <v/>
      </c>
      <c r="D139" s="47" t="str">
        <f t="shared" si="225"/>
        <v/>
      </c>
      <c r="E139" s="47" t="str">
        <f t="shared" si="225"/>
        <v/>
      </c>
      <c r="F139" s="47" t="str">
        <f t="shared" si="225"/>
        <v/>
      </c>
      <c r="G139" s="47" t="str">
        <f t="shared" si="225"/>
        <v/>
      </c>
      <c r="H139" s="47" t="str">
        <f t="shared" si="225"/>
        <v/>
      </c>
      <c r="I139" s="47" t="str">
        <f t="shared" si="225"/>
        <v/>
      </c>
      <c r="J139" s="47" t="str">
        <f t="shared" si="225"/>
        <v/>
      </c>
      <c r="K139" s="47" t="str">
        <f t="shared" si="225"/>
        <v/>
      </c>
      <c r="L139" s="151">
        <f t="shared" si="215"/>
        <v>8</v>
      </c>
      <c r="M139" s="122" t="str">
        <f t="shared" ref="M139:AQ139" si="226">VLOOKUP(M$132,План,65,0)</f>
        <v>М/37559/17044</v>
      </c>
      <c r="N139" s="122" t="str">
        <f t="shared" si="226"/>
        <v>М/37583/17068</v>
      </c>
      <c r="O139" s="122" t="str">
        <f t="shared" si="226"/>
        <v>М/37607/17092</v>
      </c>
      <c r="P139" s="122" t="str">
        <f t="shared" si="226"/>
        <v>М/37631/17116</v>
      </c>
      <c r="Q139" s="122" t="str">
        <f t="shared" si="226"/>
        <v>М/37655/17140</v>
      </c>
      <c r="R139" s="122" t="str">
        <f t="shared" si="226"/>
        <v>М/37679/17164</v>
      </c>
      <c r="S139" s="122" t="str">
        <f t="shared" si="226"/>
        <v>М/37703/17188</v>
      </c>
      <c r="T139" s="122" t="str">
        <f t="shared" si="226"/>
        <v>М/37727/17212</v>
      </c>
      <c r="U139" s="122" t="str">
        <f t="shared" si="226"/>
        <v>М/37751/17236</v>
      </c>
      <c r="V139" s="122" t="str">
        <f t="shared" si="226"/>
        <v>М/37775/17260</v>
      </c>
      <c r="W139" s="122" t="str">
        <f t="shared" si="226"/>
        <v>М/37799/17284</v>
      </c>
      <c r="X139" s="122" t="str">
        <f t="shared" si="226"/>
        <v>М/37823/17308</v>
      </c>
      <c r="Y139" s="122" t="str">
        <f t="shared" si="226"/>
        <v>М/37847/17332</v>
      </c>
      <c r="Z139" s="122" t="str">
        <f t="shared" si="226"/>
        <v>М/37871/17356</v>
      </c>
      <c r="AA139" s="122" t="str">
        <f t="shared" si="226"/>
        <v>М/37895/17380</v>
      </c>
      <c r="AB139" s="122" t="str">
        <f t="shared" si="226"/>
        <v>М/37919/17404</v>
      </c>
      <c r="AC139" s="122" t="str">
        <f t="shared" si="226"/>
        <v>М/37943/17428</v>
      </c>
      <c r="AD139" s="122" t="str">
        <f t="shared" si="226"/>
        <v>М/37967/17452</v>
      </c>
      <c r="AE139" s="122" t="str">
        <f t="shared" si="226"/>
        <v>М/37991/17476</v>
      </c>
      <c r="AF139" s="122" t="str">
        <f t="shared" si="226"/>
        <v>М/38015/17500</v>
      </c>
      <c r="AG139" s="122" t="str">
        <f t="shared" si="226"/>
        <v>М/38039/17524</v>
      </c>
      <c r="AH139" s="122" t="str">
        <f t="shared" si="226"/>
        <v>М/38063/17548</v>
      </c>
      <c r="AI139" s="122" t="str">
        <f t="shared" si="226"/>
        <v>М/38087/17572</v>
      </c>
      <c r="AJ139" s="122" t="str">
        <f t="shared" si="226"/>
        <v>М/38111/17596</v>
      </c>
      <c r="AK139" s="122" t="str">
        <f t="shared" si="226"/>
        <v>М/38135/17620</v>
      </c>
      <c r="AL139" s="122" t="str">
        <f t="shared" si="226"/>
        <v>М/38159/17644</v>
      </c>
      <c r="AM139" s="122" t="str">
        <f t="shared" si="226"/>
        <v>М/38196/17681</v>
      </c>
      <c r="AN139" s="122" t="str">
        <f t="shared" si="226"/>
        <v>М/38220/17705</v>
      </c>
      <c r="AO139" s="122" t="str">
        <f t="shared" si="226"/>
        <v>М/38244/17729</v>
      </c>
      <c r="AP139" s="122" t="str">
        <f t="shared" si="226"/>
        <v>М/38268/17753</v>
      </c>
      <c r="AQ139" s="122" t="str">
        <f t="shared" si="226"/>
        <v>М/38292/17777</v>
      </c>
      <c r="AR139" s="159"/>
      <c r="AS139" s="19" t="s">
        <v>317</v>
      </c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</row>
    <row r="140" spans="1:63" s="3" customFormat="1" outlineLevel="1" x14ac:dyDescent="0.25">
      <c r="A140" s="17">
        <v>8</v>
      </c>
      <c r="B140" s="130" t="str">
        <f t="shared" si="213"/>
        <v/>
      </c>
      <c r="C140" s="47" t="str">
        <f t="shared" ref="C140:K140" si="227">IF(IF(ISNUMBER(SEARCH(C$30,MultiCat($M140:$AQ140))),C$30,"")=C123,"",IF(ISNUMBER(SEARCH(C$30,MultiCat($M140:$AQ140))),C$30,""))</f>
        <v/>
      </c>
      <c r="D140" s="47" t="str">
        <f t="shared" si="227"/>
        <v/>
      </c>
      <c r="E140" s="47" t="str">
        <f t="shared" si="227"/>
        <v/>
      </c>
      <c r="F140" s="47" t="str">
        <f t="shared" si="227"/>
        <v/>
      </c>
      <c r="G140" s="47" t="str">
        <f t="shared" si="227"/>
        <v/>
      </c>
      <c r="H140" s="47" t="str">
        <f t="shared" si="227"/>
        <v/>
      </c>
      <c r="I140" s="47" t="str">
        <f t="shared" si="227"/>
        <v/>
      </c>
      <c r="J140" s="47" t="str">
        <f t="shared" si="227"/>
        <v/>
      </c>
      <c r="K140" s="47" t="str">
        <f t="shared" si="227"/>
        <v/>
      </c>
      <c r="L140" s="151">
        <f t="shared" si="215"/>
        <v>8</v>
      </c>
      <c r="M140" s="122" t="str">
        <f t="shared" ref="M140:AQ140" si="228">VLOOKUP(M$132,План,66,0)</f>
        <v>Р/36835/61384</v>
      </c>
      <c r="N140" s="122" t="str">
        <f t="shared" si="228"/>
        <v>Р/36835/61384</v>
      </c>
      <c r="O140" s="122" t="str">
        <f t="shared" si="228"/>
        <v>Р/36835/61384</v>
      </c>
      <c r="P140" s="122" t="str">
        <f t="shared" si="228"/>
        <v>Р/36835/61384</v>
      </c>
      <c r="Q140" s="122" t="str">
        <f t="shared" si="228"/>
        <v>Р/36835/61384</v>
      </c>
      <c r="R140" s="122" t="str">
        <f t="shared" si="228"/>
        <v>Р/36835/61384</v>
      </c>
      <c r="S140" s="122" t="str">
        <f t="shared" si="228"/>
        <v>Р/36835/61384</v>
      </c>
      <c r="T140" s="122" t="str">
        <f t="shared" si="228"/>
        <v>Р/36835/61384</v>
      </c>
      <c r="U140" s="122" t="str">
        <f t="shared" si="228"/>
        <v>Р/36835/61384</v>
      </c>
      <c r="V140" s="122" t="str">
        <f t="shared" si="228"/>
        <v>Р/36835/61384</v>
      </c>
      <c r="W140" s="122" t="str">
        <f t="shared" si="228"/>
        <v>Р/36835/61384</v>
      </c>
      <c r="X140" s="122" t="str">
        <f t="shared" si="228"/>
        <v>Р/36835/61384</v>
      </c>
      <c r="Y140" s="122" t="str">
        <f t="shared" si="228"/>
        <v>Р/36835/61384</v>
      </c>
      <c r="Z140" s="122" t="str">
        <f t="shared" si="228"/>
        <v>Р/36835/61384</v>
      </c>
      <c r="AA140" s="122" t="str">
        <f t="shared" si="228"/>
        <v>Р/36835/61384</v>
      </c>
      <c r="AB140" s="122" t="str">
        <f t="shared" si="228"/>
        <v>Р/36835/61384</v>
      </c>
      <c r="AC140" s="122" t="str">
        <f t="shared" si="228"/>
        <v>Р/36835/61384</v>
      </c>
      <c r="AD140" s="122" t="str">
        <f t="shared" si="228"/>
        <v>Р/36835/61384</v>
      </c>
      <c r="AE140" s="122" t="str">
        <f t="shared" si="228"/>
        <v>Р/36835/61384</v>
      </c>
      <c r="AF140" s="122" t="str">
        <f t="shared" si="228"/>
        <v>Р/36835/61384</v>
      </c>
      <c r="AG140" s="122" t="str">
        <f t="shared" si="228"/>
        <v>Р/36835/61384</v>
      </c>
      <c r="AH140" s="122" t="str">
        <f t="shared" si="228"/>
        <v>Р/36835/61384</v>
      </c>
      <c r="AI140" s="122" t="str">
        <f t="shared" si="228"/>
        <v>Р/36835/61384</v>
      </c>
      <c r="AJ140" s="122" t="str">
        <f t="shared" si="228"/>
        <v>Р/36835/61384</v>
      </c>
      <c r="AK140" s="122" t="str">
        <f t="shared" si="228"/>
        <v>Р/36835/61384</v>
      </c>
      <c r="AL140" s="122" t="str">
        <f t="shared" si="228"/>
        <v>Р/36835/61384</v>
      </c>
      <c r="AM140" s="122" t="str">
        <f t="shared" si="228"/>
        <v>Р/36836/61385</v>
      </c>
      <c r="AN140" s="122" t="str">
        <f t="shared" si="228"/>
        <v>Р/36836/61385</v>
      </c>
      <c r="AO140" s="122" t="str">
        <f t="shared" si="228"/>
        <v>Р/36836/61385</v>
      </c>
      <c r="AP140" s="122" t="str">
        <f t="shared" si="228"/>
        <v>Р/36836/61385</v>
      </c>
      <c r="AQ140" s="122" t="str">
        <f t="shared" si="228"/>
        <v>Р/36836/61385</v>
      </c>
      <c r="AR140" s="159"/>
      <c r="AS140" s="19" t="s">
        <v>317</v>
      </c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</row>
    <row r="141" spans="1:63" s="3" customFormat="1" outlineLevel="1" x14ac:dyDescent="0.25">
      <c r="A141" s="17">
        <v>9</v>
      </c>
      <c r="B141" s="130" t="str">
        <f t="shared" si="213"/>
        <v/>
      </c>
      <c r="C141" s="47" t="str">
        <f t="shared" ref="C141:K141" si="229">IF(IF(ISNUMBER(SEARCH(C$30,MultiCat($M141:$AQ141))),C$30,"")=C124,"",IF(ISNUMBER(SEARCH(C$30,MultiCat($M141:$AQ141))),C$30,""))</f>
        <v/>
      </c>
      <c r="D141" s="47" t="str">
        <f t="shared" si="229"/>
        <v/>
      </c>
      <c r="E141" s="47" t="str">
        <f t="shared" si="229"/>
        <v/>
      </c>
      <c r="F141" s="47" t="str">
        <f t="shared" si="229"/>
        <v/>
      </c>
      <c r="G141" s="47" t="str">
        <f t="shared" si="229"/>
        <v/>
      </c>
      <c r="H141" s="47" t="str">
        <f t="shared" si="229"/>
        <v/>
      </c>
      <c r="I141" s="47" t="str">
        <f t="shared" si="229"/>
        <v/>
      </c>
      <c r="J141" s="47" t="str">
        <f t="shared" si="229"/>
        <v/>
      </c>
      <c r="K141" s="47" t="str">
        <f t="shared" si="229"/>
        <v/>
      </c>
      <c r="L141" s="151">
        <f t="shared" si="215"/>
        <v>8</v>
      </c>
      <c r="M141" s="122" t="str">
        <f t="shared" ref="M141:AQ141" si="230">VLOOKUP(M$132,План,59,0)</f>
        <v>Р/13050/13050</v>
      </c>
      <c r="N141" s="122" t="str">
        <f t="shared" si="230"/>
        <v>Р/13050/13050</v>
      </c>
      <c r="O141" s="122" t="str">
        <f t="shared" si="230"/>
        <v>Р/13050/13050</v>
      </c>
      <c r="P141" s="122" t="str">
        <f t="shared" si="230"/>
        <v>Р/13050/13050</v>
      </c>
      <c r="Q141" s="122" t="str">
        <f t="shared" si="230"/>
        <v>Р/13050/13050</v>
      </c>
      <c r="R141" s="122" t="str">
        <f t="shared" si="230"/>
        <v>Р/13050/13050</v>
      </c>
      <c r="S141" s="122" t="str">
        <f t="shared" si="230"/>
        <v>Р/13050/13050</v>
      </c>
      <c r="T141" s="122" t="str">
        <f t="shared" si="230"/>
        <v>Р/13050/13050</v>
      </c>
      <c r="U141" s="122" t="str">
        <f t="shared" si="230"/>
        <v>Р/13050/13050</v>
      </c>
      <c r="V141" s="122" t="str">
        <f t="shared" si="230"/>
        <v>Р/13050/13050</v>
      </c>
      <c r="W141" s="122" t="str">
        <f t="shared" si="230"/>
        <v>Р/13050/13050</v>
      </c>
      <c r="X141" s="122" t="str">
        <f t="shared" si="230"/>
        <v>П/13058/13058</v>
      </c>
      <c r="Y141" s="122" t="str">
        <f t="shared" si="230"/>
        <v>М/13082/13082</v>
      </c>
      <c r="Z141" s="122" t="str">
        <f t="shared" si="230"/>
        <v>М/13106/13106</v>
      </c>
      <c r="AA141" s="122" t="str">
        <f t="shared" si="230"/>
        <v>М/13130/13130</v>
      </c>
      <c r="AB141" s="122" t="str">
        <f t="shared" si="230"/>
        <v>М/13154/13154</v>
      </c>
      <c r="AC141" s="122" t="str">
        <f t="shared" si="230"/>
        <v>М/13178/13178</v>
      </c>
      <c r="AD141" s="122" t="str">
        <f t="shared" si="230"/>
        <v>М/13202/13202</v>
      </c>
      <c r="AE141" s="122" t="str">
        <f t="shared" si="230"/>
        <v>М/13226/13226</v>
      </c>
      <c r="AF141" s="122" t="str">
        <f t="shared" si="230"/>
        <v>М/13250/13250</v>
      </c>
      <c r="AG141" s="122" t="str">
        <f t="shared" si="230"/>
        <v>М/13274/13274</v>
      </c>
      <c r="AH141" s="122" t="str">
        <f t="shared" si="230"/>
        <v>М/13298/13298</v>
      </c>
      <c r="AI141" s="122" t="str">
        <f t="shared" si="230"/>
        <v>М/13322/13322</v>
      </c>
      <c r="AJ141" s="122" t="str">
        <f t="shared" si="230"/>
        <v>М/13346/13346</v>
      </c>
      <c r="AK141" s="122" t="str">
        <f t="shared" si="230"/>
        <v>М/13370/13370</v>
      </c>
      <c r="AL141" s="122" t="str">
        <f t="shared" si="230"/>
        <v>М/13394/13394</v>
      </c>
      <c r="AM141" s="122" t="str">
        <f t="shared" si="230"/>
        <v>Р/13050/13050</v>
      </c>
      <c r="AN141" s="122" t="str">
        <f t="shared" si="230"/>
        <v>Р/13050/13050</v>
      </c>
      <c r="AO141" s="122" t="str">
        <f t="shared" si="230"/>
        <v>Р/13050/13050</v>
      </c>
      <c r="AP141" s="122" t="str">
        <f t="shared" si="230"/>
        <v>Р/13050/13050</v>
      </c>
      <c r="AQ141" s="122" t="str">
        <f t="shared" si="230"/>
        <v>Р/13050/13050</v>
      </c>
      <c r="AR141" s="159"/>
      <c r="AS141" s="19" t="s">
        <v>317</v>
      </c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</row>
    <row r="142" spans="1:63" s="3" customFormat="1" outlineLevel="1" x14ac:dyDescent="0.25">
      <c r="A142" s="17">
        <v>10</v>
      </c>
      <c r="B142" s="130" t="str">
        <f t="shared" si="213"/>
        <v/>
      </c>
      <c r="C142" s="47" t="str">
        <f t="shared" ref="C142:K142" si="231">IF(IF(ISNUMBER(SEARCH(C$30,MultiCat($M142:$AQ142))),C$30,"")=C125,"",IF(ISNUMBER(SEARCH(C$30,MultiCat($M142:$AQ142))),C$30,""))</f>
        <v/>
      </c>
      <c r="D142" s="47" t="str">
        <f t="shared" si="231"/>
        <v/>
      </c>
      <c r="E142" s="47" t="str">
        <f t="shared" si="231"/>
        <v/>
      </c>
      <c r="F142" s="47" t="str">
        <f t="shared" si="231"/>
        <v/>
      </c>
      <c r="G142" s="47" t="str">
        <f t="shared" si="231"/>
        <v/>
      </c>
      <c r="H142" s="47" t="str">
        <f t="shared" si="231"/>
        <v/>
      </c>
      <c r="I142" s="47" t="str">
        <f t="shared" si="231"/>
        <v/>
      </c>
      <c r="J142" s="47" t="str">
        <f t="shared" si="231"/>
        <v/>
      </c>
      <c r="K142" s="47" t="str">
        <f t="shared" si="231"/>
        <v/>
      </c>
      <c r="L142" s="151">
        <f t="shared" si="215"/>
        <v>8</v>
      </c>
      <c r="M142" s="122" t="str">
        <f t="shared" ref="M142:AQ142" si="232">VLOOKUP(M$132,План,60,0)</f>
        <v>М/12807/12807</v>
      </c>
      <c r="N142" s="122" t="str">
        <f t="shared" si="232"/>
        <v>М/12831/12831</v>
      </c>
      <c r="O142" s="122" t="str">
        <f t="shared" si="232"/>
        <v>М/12855/12855</v>
      </c>
      <c r="P142" s="122" t="str">
        <f t="shared" si="232"/>
        <v>М/12879/12879</v>
      </c>
      <c r="Q142" s="122" t="str">
        <f t="shared" si="232"/>
        <v>М/12903/12903</v>
      </c>
      <c r="R142" s="122" t="str">
        <f t="shared" si="232"/>
        <v>М/12927/12927</v>
      </c>
      <c r="S142" s="122" t="str">
        <f t="shared" si="232"/>
        <v>М/12951/12951</v>
      </c>
      <c r="T142" s="122" t="str">
        <f t="shared" si="232"/>
        <v>М/12975/12975</v>
      </c>
      <c r="U142" s="122" t="str">
        <f t="shared" si="232"/>
        <v>М/12999/12999</v>
      </c>
      <c r="V142" s="122" t="str">
        <f t="shared" si="232"/>
        <v>М/13023/13023</v>
      </c>
      <c r="W142" s="122" t="str">
        <f t="shared" si="232"/>
        <v>М/13047/13047</v>
      </c>
      <c r="X142" s="122" t="str">
        <f t="shared" si="232"/>
        <v>О/13063/13063</v>
      </c>
      <c r="Y142" s="122" t="str">
        <f t="shared" si="232"/>
        <v>Р/13063/13063</v>
      </c>
      <c r="Z142" s="122" t="str">
        <f t="shared" si="232"/>
        <v>Р/13063/13063</v>
      </c>
      <c r="AA142" s="122" t="str">
        <f t="shared" si="232"/>
        <v>Р/13063/13063</v>
      </c>
      <c r="AB142" s="122" t="str">
        <f t="shared" si="232"/>
        <v>Р/13063/13063</v>
      </c>
      <c r="AC142" s="122" t="str">
        <f t="shared" si="232"/>
        <v>Р/13063/13063</v>
      </c>
      <c r="AD142" s="122" t="str">
        <f t="shared" si="232"/>
        <v>Р/13063/13063</v>
      </c>
      <c r="AE142" s="122" t="str">
        <f t="shared" si="232"/>
        <v>Р/13063/13063</v>
      </c>
      <c r="AF142" s="122" t="str">
        <f t="shared" si="232"/>
        <v>Р/13063/13063</v>
      </c>
      <c r="AG142" s="122" t="str">
        <f t="shared" si="232"/>
        <v>Р/13063/13063</v>
      </c>
      <c r="AH142" s="122" t="str">
        <f t="shared" si="232"/>
        <v>Р/13063/13063</v>
      </c>
      <c r="AI142" s="122" t="str">
        <f t="shared" si="232"/>
        <v>Р/13063/13063</v>
      </c>
      <c r="AJ142" s="122" t="str">
        <f t="shared" si="232"/>
        <v>Р/13063/13063</v>
      </c>
      <c r="AK142" s="122" t="str">
        <f t="shared" si="232"/>
        <v>Р/13063/13063</v>
      </c>
      <c r="AL142" s="122" t="str">
        <f t="shared" si="232"/>
        <v>Р/13063/13063</v>
      </c>
      <c r="AM142" s="122" t="str">
        <f t="shared" si="232"/>
        <v>Р/13376/13376</v>
      </c>
      <c r="AN142" s="122" t="str">
        <f t="shared" si="232"/>
        <v>Р/13376/13376</v>
      </c>
      <c r="AO142" s="122" t="str">
        <f t="shared" si="232"/>
        <v>Р/13376/13376</v>
      </c>
      <c r="AP142" s="122" t="str">
        <f t="shared" si="232"/>
        <v>Р/13376/13376</v>
      </c>
      <c r="AQ142" s="122" t="str">
        <f t="shared" si="232"/>
        <v>Р/13376/13376</v>
      </c>
      <c r="AR142" s="159"/>
      <c r="AS142" s="19" t="s">
        <v>317</v>
      </c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</row>
    <row r="143" spans="1:63" s="3" customFormat="1" outlineLevel="1" x14ac:dyDescent="0.25">
      <c r="A143" s="17">
        <v>11</v>
      </c>
      <c r="B143" s="130" t="str">
        <f t="shared" si="213"/>
        <v/>
      </c>
      <c r="C143" s="47" t="str">
        <f t="shared" ref="C143:K143" si="233">IF(IF(ISNUMBER(SEARCH(C$30,MultiCat($M143:$AQ143))),C$30,"")=C126,"",IF(ISNUMBER(SEARCH(C$30,MultiCat($M143:$AQ143))),C$30,""))</f>
        <v/>
      </c>
      <c r="D143" s="47" t="str">
        <f t="shared" si="233"/>
        <v/>
      </c>
      <c r="E143" s="47" t="str">
        <f t="shared" si="233"/>
        <v/>
      </c>
      <c r="F143" s="47" t="str">
        <f t="shared" si="233"/>
        <v/>
      </c>
      <c r="G143" s="47" t="str">
        <f t="shared" si="233"/>
        <v/>
      </c>
      <c r="H143" s="47" t="str">
        <f t="shared" si="233"/>
        <v/>
      </c>
      <c r="I143" s="47" t="str">
        <f t="shared" si="233"/>
        <v/>
      </c>
      <c r="J143" s="47" t="str">
        <f t="shared" si="233"/>
        <v/>
      </c>
      <c r="K143" s="47" t="str">
        <f t="shared" si="233"/>
        <v/>
      </c>
      <c r="L143" s="151">
        <f t="shared" si="215"/>
        <v>8</v>
      </c>
      <c r="M143" s="122" t="str">
        <f t="shared" ref="M143:AQ143" si="234">VLOOKUP(M$132,План,61,0)</f>
        <v>Р/11456/11456</v>
      </c>
      <c r="N143" s="122" t="str">
        <f t="shared" si="234"/>
        <v>Р/11456/11456</v>
      </c>
      <c r="O143" s="122" t="str">
        <f t="shared" si="234"/>
        <v>Р/11456/11456</v>
      </c>
      <c r="P143" s="122" t="str">
        <f t="shared" si="234"/>
        <v>Р/11456/11456</v>
      </c>
      <c r="Q143" s="122" t="str">
        <f t="shared" si="234"/>
        <v>Р/11456/11456</v>
      </c>
      <c r="R143" s="122" t="str">
        <f t="shared" si="234"/>
        <v>Р/11456/11456</v>
      </c>
      <c r="S143" s="122" t="str">
        <f t="shared" si="234"/>
        <v>Р/11456/11456</v>
      </c>
      <c r="T143" s="122" t="str">
        <f t="shared" si="234"/>
        <v>Р/11456/11456</v>
      </c>
      <c r="U143" s="122" t="str">
        <f t="shared" si="234"/>
        <v>Р/11456/11456</v>
      </c>
      <c r="V143" s="122" t="str">
        <f t="shared" si="234"/>
        <v>Р/11456/11456</v>
      </c>
      <c r="W143" s="122" t="str">
        <f t="shared" si="234"/>
        <v>Р/11456/11456</v>
      </c>
      <c r="X143" s="122" t="str">
        <f t="shared" si="234"/>
        <v>Р/11456/11456</v>
      </c>
      <c r="Y143" s="122" t="str">
        <f t="shared" si="234"/>
        <v>Р/11456/11456</v>
      </c>
      <c r="Z143" s="122" t="str">
        <f t="shared" si="234"/>
        <v>Р/11456/11456</v>
      </c>
      <c r="AA143" s="122" t="str">
        <f t="shared" si="234"/>
        <v>Р/11456/11456</v>
      </c>
      <c r="AB143" s="122" t="str">
        <f t="shared" si="234"/>
        <v>Р/11456/11456</v>
      </c>
      <c r="AC143" s="122" t="str">
        <f t="shared" si="234"/>
        <v>Р/11456/11456</v>
      </c>
      <c r="AD143" s="122" t="str">
        <f t="shared" si="234"/>
        <v>Р/11456/11456</v>
      </c>
      <c r="AE143" s="122" t="str">
        <f t="shared" si="234"/>
        <v>П/11464/11464</v>
      </c>
      <c r="AF143" s="122" t="str">
        <f t="shared" si="234"/>
        <v>О/11480/11480</v>
      </c>
      <c r="AG143" s="122" t="str">
        <f t="shared" si="234"/>
        <v>Р/11480/11480</v>
      </c>
      <c r="AH143" s="122" t="str">
        <f t="shared" si="234"/>
        <v>Р/11480/11480</v>
      </c>
      <c r="AI143" s="122" t="str">
        <f t="shared" si="234"/>
        <v>Р/11480/11480</v>
      </c>
      <c r="AJ143" s="122" t="str">
        <f t="shared" si="234"/>
        <v>Р/11480/11480</v>
      </c>
      <c r="AK143" s="122" t="str">
        <f t="shared" si="234"/>
        <v>Р/11480/11480</v>
      </c>
      <c r="AL143" s="122" t="str">
        <f t="shared" si="234"/>
        <v>Р/11480/11480</v>
      </c>
      <c r="AM143" s="122" t="str">
        <f t="shared" si="234"/>
        <v>М/11549/11549</v>
      </c>
      <c r="AN143" s="122" t="str">
        <f t="shared" si="234"/>
        <v>М/11573/11573</v>
      </c>
      <c r="AO143" s="122" t="str">
        <f t="shared" si="234"/>
        <v>М/11597/11597</v>
      </c>
      <c r="AP143" s="122" t="str">
        <f t="shared" si="234"/>
        <v>М/11621/11621</v>
      </c>
      <c r="AQ143" s="122" t="str">
        <f t="shared" si="234"/>
        <v>М/11645/11645</v>
      </c>
      <c r="AR143" s="159"/>
      <c r="AS143" s="19" t="s">
        <v>317</v>
      </c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</row>
    <row r="144" spans="1:63" s="3" customFormat="1" outlineLevel="1" x14ac:dyDescent="0.25">
      <c r="A144" s="17">
        <v>12</v>
      </c>
      <c r="B144" s="130" t="str">
        <f t="shared" si="213"/>
        <v>ТО1</v>
      </c>
      <c r="C144" s="47" t="str">
        <f t="shared" ref="C144:K144" si="235">IF(IF(ISNUMBER(SEARCH(C$30,MultiCat($M144:$AQ144))),C$30,"")=C127,"",IF(ISNUMBER(SEARCH(C$30,MultiCat($M144:$AQ144))),C$30,""))</f>
        <v/>
      </c>
      <c r="D144" s="47" t="str">
        <f t="shared" si="235"/>
        <v>ТО1</v>
      </c>
      <c r="E144" s="47" t="str">
        <f t="shared" si="235"/>
        <v/>
      </c>
      <c r="F144" s="47" t="str">
        <f t="shared" si="235"/>
        <v/>
      </c>
      <c r="G144" s="47" t="str">
        <f t="shared" si="235"/>
        <v/>
      </c>
      <c r="H144" s="47" t="str">
        <f t="shared" si="235"/>
        <v/>
      </c>
      <c r="I144" s="47" t="str">
        <f t="shared" si="235"/>
        <v/>
      </c>
      <c r="J144" s="47" t="str">
        <f t="shared" si="235"/>
        <v/>
      </c>
      <c r="K144" s="47" t="str">
        <f t="shared" si="235"/>
        <v/>
      </c>
      <c r="L144" s="151">
        <f t="shared" si="215"/>
        <v>8</v>
      </c>
      <c r="M144" s="122" t="str">
        <f t="shared" ref="M144:AQ144" si="236">VLOOKUP(M$132,План,67,0)</f>
        <v>Р/8653/33653</v>
      </c>
      <c r="N144" s="122" t="str">
        <f t="shared" si="236"/>
        <v>Р/8653/33653</v>
      </c>
      <c r="O144" s="122" t="str">
        <f t="shared" si="236"/>
        <v>Р/8653/33653</v>
      </c>
      <c r="P144" s="122" t="str">
        <f t="shared" si="236"/>
        <v>Р/8653/33653</v>
      </c>
      <c r="Q144" s="122" t="str">
        <f t="shared" si="236"/>
        <v>Р/8653/33653</v>
      </c>
      <c r="R144" s="122" t="str">
        <f t="shared" si="236"/>
        <v>П/8661/33661</v>
      </c>
      <c r="S144" s="122" t="str">
        <f t="shared" si="236"/>
        <v>М/8685/33685</v>
      </c>
      <c r="T144" s="122" t="str">
        <f t="shared" si="236"/>
        <v>М/8709/33709</v>
      </c>
      <c r="U144" s="122" t="str">
        <f t="shared" si="236"/>
        <v>М/8733/33733</v>
      </c>
      <c r="V144" s="122" t="str">
        <f t="shared" si="236"/>
        <v>М/8757/33757</v>
      </c>
      <c r="W144" s="122" t="str">
        <f t="shared" si="236"/>
        <v>М/8781/33781</v>
      </c>
      <c r="X144" s="122" t="str">
        <f t="shared" si="236"/>
        <v>М/8805/33805</v>
      </c>
      <c r="Y144" s="122" t="str">
        <f t="shared" si="236"/>
        <v>М/8829/33829</v>
      </c>
      <c r="Z144" s="122" t="str">
        <f t="shared" si="236"/>
        <v>М/8853/33853</v>
      </c>
      <c r="AA144" s="122" t="str">
        <f t="shared" si="236"/>
        <v>М/8877/33877</v>
      </c>
      <c r="AB144" s="122" t="str">
        <f t="shared" si="236"/>
        <v>М/8901/33901</v>
      </c>
      <c r="AC144" s="122" t="str">
        <f t="shared" si="236"/>
        <v>М/8925/33925</v>
      </c>
      <c r="AD144" s="122" t="str">
        <f t="shared" si="236"/>
        <v>М/8949/33949</v>
      </c>
      <c r="AE144" s="122" t="str">
        <f t="shared" si="236"/>
        <v>М/8973/33973</v>
      </c>
      <c r="AF144" s="122" t="str">
        <f t="shared" si="236"/>
        <v>М/8997/33997</v>
      </c>
      <c r="AG144" s="122" t="str">
        <f t="shared" si="236"/>
        <v>О/9013/34013</v>
      </c>
      <c r="AH144" s="122" t="str">
        <f t="shared" si="236"/>
        <v>ТО1/9013/34013</v>
      </c>
      <c r="AI144" s="122" t="str">
        <f t="shared" si="236"/>
        <v>ТО1/9013/34013</v>
      </c>
      <c r="AJ144" s="122" t="str">
        <f t="shared" si="236"/>
        <v>ТО1/9013/34013</v>
      </c>
      <c r="AK144" s="122" t="str">
        <f t="shared" si="236"/>
        <v>ТО1/9013/34013</v>
      </c>
      <c r="AL144" s="122" t="str">
        <f t="shared" si="236"/>
        <v>ТО1/9013/34013</v>
      </c>
      <c r="AM144" s="122" t="str">
        <f t="shared" si="236"/>
        <v>ТО1/9013/34013</v>
      </c>
      <c r="AN144" s="122" t="str">
        <f t="shared" si="236"/>
        <v>П/9021/34021</v>
      </c>
      <c r="AO144" s="122" t="str">
        <f t="shared" si="236"/>
        <v>М/9045/34045</v>
      </c>
      <c r="AP144" s="122" t="str">
        <f t="shared" si="236"/>
        <v>М/9069/34069</v>
      </c>
      <c r="AQ144" s="122" t="str">
        <f t="shared" si="236"/>
        <v>М/9093/34093</v>
      </c>
      <c r="AR144" s="159"/>
      <c r="AS144" s="19" t="s">
        <v>317</v>
      </c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</row>
    <row r="145" spans="1:63" s="3" customFormat="1" outlineLevel="1" x14ac:dyDescent="0.25">
      <c r="A145" s="17">
        <v>13</v>
      </c>
      <c r="B145" s="130" t="str">
        <f t="shared" si="213"/>
        <v/>
      </c>
      <c r="C145" s="47" t="str">
        <f t="shared" ref="C145:K145" si="237">IF(IF(ISNUMBER(SEARCH(C$30,MultiCat($M145:$AQ145))),C$30,"")=C128,"",IF(ISNUMBER(SEARCH(C$30,MultiCat($M145:$AQ145))),C$30,""))</f>
        <v/>
      </c>
      <c r="D145" s="47" t="str">
        <f t="shared" si="237"/>
        <v/>
      </c>
      <c r="E145" s="47" t="str">
        <f t="shared" si="237"/>
        <v/>
      </c>
      <c r="F145" s="47" t="str">
        <f t="shared" si="237"/>
        <v/>
      </c>
      <c r="G145" s="47" t="str">
        <f t="shared" si="237"/>
        <v/>
      </c>
      <c r="H145" s="47" t="str">
        <f t="shared" si="237"/>
        <v/>
      </c>
      <c r="I145" s="47" t="str">
        <f t="shared" si="237"/>
        <v/>
      </c>
      <c r="J145" s="47" t="str">
        <f t="shared" si="237"/>
        <v/>
      </c>
      <c r="K145" s="47" t="str">
        <f t="shared" si="237"/>
        <v/>
      </c>
      <c r="L145" s="151">
        <f t="shared" si="215"/>
        <v>8</v>
      </c>
      <c r="M145" s="122" t="str">
        <f t="shared" ref="M145:AQ145" si="238">VLOOKUP(M$132,План,68,0)</f>
        <v>М/9098/29613</v>
      </c>
      <c r="N145" s="122" t="str">
        <f t="shared" si="238"/>
        <v>М/9122/29637</v>
      </c>
      <c r="O145" s="122" t="str">
        <f t="shared" si="238"/>
        <v>М/9146/29661</v>
      </c>
      <c r="P145" s="122" t="str">
        <f t="shared" si="238"/>
        <v>М/9170/29685</v>
      </c>
      <c r="Q145" s="122" t="str">
        <f t="shared" si="238"/>
        <v>М/9194/29709</v>
      </c>
      <c r="R145" s="122" t="str">
        <f t="shared" si="238"/>
        <v>О/9210/29725</v>
      </c>
      <c r="S145" s="122" t="str">
        <f t="shared" si="238"/>
        <v>Р/9210/29725</v>
      </c>
      <c r="T145" s="122" t="str">
        <f t="shared" si="238"/>
        <v>Р/9210/29725</v>
      </c>
      <c r="U145" s="122" t="str">
        <f t="shared" si="238"/>
        <v>Р/9210/29725</v>
      </c>
      <c r="V145" s="122" t="str">
        <f t="shared" si="238"/>
        <v>Р/9210/29725</v>
      </c>
      <c r="W145" s="122" t="str">
        <f t="shared" si="238"/>
        <v>Р/9210/29725</v>
      </c>
      <c r="X145" s="122" t="str">
        <f t="shared" si="238"/>
        <v>Р/9210/29725</v>
      </c>
      <c r="Y145" s="122" t="str">
        <f t="shared" si="238"/>
        <v>Р/9210/29725</v>
      </c>
      <c r="Z145" s="122" t="str">
        <f t="shared" si="238"/>
        <v>Р/9210/29725</v>
      </c>
      <c r="AA145" s="122" t="str">
        <f t="shared" si="238"/>
        <v>Р/9210/29725</v>
      </c>
      <c r="AB145" s="122" t="str">
        <f t="shared" si="238"/>
        <v>Р/9210/29725</v>
      </c>
      <c r="AC145" s="122" t="str">
        <f t="shared" si="238"/>
        <v>Р/9210/29725</v>
      </c>
      <c r="AD145" s="122" t="str">
        <f t="shared" si="238"/>
        <v>Р/9210/29725</v>
      </c>
      <c r="AE145" s="122" t="str">
        <f t="shared" si="238"/>
        <v>Р/9210/29725</v>
      </c>
      <c r="AF145" s="122" t="str">
        <f t="shared" si="238"/>
        <v>Р/9210/29725</v>
      </c>
      <c r="AG145" s="122" t="str">
        <f t="shared" si="238"/>
        <v>Р/9210/29725</v>
      </c>
      <c r="AH145" s="122" t="str">
        <f t="shared" si="238"/>
        <v>Р/9210/29725</v>
      </c>
      <c r="AI145" s="122" t="str">
        <f t="shared" si="238"/>
        <v>Р/9210/29725</v>
      </c>
      <c r="AJ145" s="122" t="str">
        <f t="shared" si="238"/>
        <v>Р/9210/29725</v>
      </c>
      <c r="AK145" s="122" t="str">
        <f t="shared" si="238"/>
        <v>М/9234/29749</v>
      </c>
      <c r="AL145" s="122" t="str">
        <f t="shared" si="238"/>
        <v>М/9258/29773</v>
      </c>
      <c r="AM145" s="122" t="str">
        <f t="shared" si="238"/>
        <v>М/9551/30066</v>
      </c>
      <c r="AN145" s="122" t="str">
        <f t="shared" si="238"/>
        <v>О/9567/30082</v>
      </c>
      <c r="AO145" s="122" t="str">
        <f t="shared" si="238"/>
        <v>Р/9567/30082</v>
      </c>
      <c r="AP145" s="122" t="str">
        <f t="shared" si="238"/>
        <v>Р/9567/30082</v>
      </c>
      <c r="AQ145" s="122" t="str">
        <f t="shared" si="238"/>
        <v>Р/9567/30082</v>
      </c>
      <c r="AR145" s="159"/>
      <c r="AS145" s="19" t="s">
        <v>317</v>
      </c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</row>
    <row r="146" spans="1:63" s="3" customFormat="1" ht="30" outlineLevel="1" x14ac:dyDescent="0.25">
      <c r="A146" s="17">
        <v>14</v>
      </c>
      <c r="B146" s="130" t="str">
        <f t="shared" si="213"/>
        <v>ПМ</v>
      </c>
      <c r="C146" s="47" t="str">
        <f t="shared" ref="C146:K146" si="239">IF(IF(ISNUMBER(SEARCH(C$30,MultiCat($M146:$AQ146))),C$30,"")=C129,"",IF(ISNUMBER(SEARCH(C$30,MultiCat($M146:$AQ146))),C$30,""))</f>
        <v>ПМ</v>
      </c>
      <c r="D146" s="47" t="str">
        <f t="shared" si="239"/>
        <v/>
      </c>
      <c r="E146" s="47" t="str">
        <f t="shared" si="239"/>
        <v/>
      </c>
      <c r="F146" s="47" t="str">
        <f t="shared" si="239"/>
        <v/>
      </c>
      <c r="G146" s="47" t="str">
        <f t="shared" si="239"/>
        <v/>
      </c>
      <c r="H146" s="47" t="str">
        <f t="shared" si="239"/>
        <v/>
      </c>
      <c r="I146" s="47" t="str">
        <f t="shared" si="239"/>
        <v/>
      </c>
      <c r="J146" s="47" t="str">
        <f t="shared" si="239"/>
        <v/>
      </c>
      <c r="K146" s="47" t="str">
        <f t="shared" si="239"/>
        <v/>
      </c>
      <c r="L146" s="151">
        <f t="shared" si="215"/>
        <v>8</v>
      </c>
      <c r="M146" s="122" t="str">
        <f t="shared" ref="M146:AQ146" si="240">VLOOKUP(M$132,План,69,0)</f>
        <v>Р/10174/10174</v>
      </c>
      <c r="N146" s="122" t="str">
        <f t="shared" si="240"/>
        <v>Р/10174/10174</v>
      </c>
      <c r="O146" s="122" t="str">
        <f t="shared" si="240"/>
        <v>Р/10174/10174</v>
      </c>
      <c r="P146" s="122" t="str">
        <f t="shared" si="240"/>
        <v>Р/10174/10174</v>
      </c>
      <c r="Q146" s="122" t="str">
        <f t="shared" si="240"/>
        <v>Р/10174/10174</v>
      </c>
      <c r="R146" s="122" t="str">
        <f t="shared" si="240"/>
        <v>Р/10174/10174</v>
      </c>
      <c r="S146" s="122" t="str">
        <f t="shared" si="240"/>
        <v>Р/10174/10174</v>
      </c>
      <c r="T146" s="122" t="str">
        <f t="shared" si="240"/>
        <v>Р/10174/10174</v>
      </c>
      <c r="U146" s="122" t="str">
        <f t="shared" si="240"/>
        <v>Р/10174/10174</v>
      </c>
      <c r="V146" s="122" t="str">
        <f t="shared" si="240"/>
        <v>Р/10174/10174</v>
      </c>
      <c r="W146" s="122" t="str">
        <f t="shared" si="240"/>
        <v>Р/10174/10174</v>
      </c>
      <c r="X146" s="122" t="str">
        <f t="shared" si="240"/>
        <v>Р/10174/10174</v>
      </c>
      <c r="Y146" s="122" t="str">
        <f t="shared" si="240"/>
        <v>П/10182/10182</v>
      </c>
      <c r="Z146" s="122" t="str">
        <f t="shared" si="240"/>
        <v>М/10206/10206</v>
      </c>
      <c r="AA146" s="122" t="str">
        <f t="shared" si="240"/>
        <v>М/10230/10230</v>
      </c>
      <c r="AB146" s="122" t="str">
        <f t="shared" si="240"/>
        <v>М/10254/10254</v>
      </c>
      <c r="AC146" s="122" t="str">
        <f t="shared" si="240"/>
        <v>М/10278/10278</v>
      </c>
      <c r="AD146" s="122" t="str">
        <f t="shared" si="240"/>
        <v>М/10302/10302</v>
      </c>
      <c r="AE146" s="122" t="str">
        <f t="shared" si="240"/>
        <v>М/10326/10326</v>
      </c>
      <c r="AF146" s="122" t="str">
        <f t="shared" si="240"/>
        <v>М/10350/10350</v>
      </c>
      <c r="AG146" s="122" t="str">
        <f t="shared" si="240"/>
        <v>М/10374/10374</v>
      </c>
      <c r="AH146" s="122" t="str">
        <f t="shared" si="240"/>
        <v>М/10398/10398</v>
      </c>
      <c r="AI146" s="122" t="str">
        <f t="shared" si="240"/>
        <v>М/10422/10422</v>
      </c>
      <c r="AJ146" s="122" t="str">
        <f t="shared" si="240"/>
        <v>М/10446/10446</v>
      </c>
      <c r="AK146" s="122" t="str">
        <f t="shared" si="240"/>
        <v>Р/10446/10446</v>
      </c>
      <c r="AL146" s="122" t="str">
        <f t="shared" si="240"/>
        <v>Р/10446/10446</v>
      </c>
      <c r="AM146" s="122" t="str">
        <f t="shared" si="240"/>
        <v>Р/10175/10175</v>
      </c>
      <c r="AN146" s="122" t="str">
        <f t="shared" si="240"/>
        <v>Р/10175/10175</v>
      </c>
      <c r="AO146" s="122" t="str">
        <f t="shared" si="240"/>
        <v>Р/10175/10175</v>
      </c>
      <c r="AP146" s="122" t="str">
        <f t="shared" si="240"/>
        <v>ПМ/10175/10175</v>
      </c>
      <c r="AQ146" s="122" t="str">
        <f t="shared" si="240"/>
        <v>ПМ/10175/10175</v>
      </c>
      <c r="AR146" s="159"/>
      <c r="AS146" s="19" t="s">
        <v>317</v>
      </c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</row>
    <row r="147" spans="1:63" x14ac:dyDescent="0.25">
      <c r="A147" s="136">
        <f>M132</f>
        <v>45139</v>
      </c>
      <c r="B147" s="131"/>
      <c r="C147" s="132"/>
      <c r="D147" s="132">
        <f t="shared" ref="D147:K147" si="241">SUM(D133:D146)</f>
        <v>0</v>
      </c>
      <c r="E147" s="132">
        <f t="shared" si="241"/>
        <v>0</v>
      </c>
      <c r="F147" s="132"/>
      <c r="G147" s="132"/>
      <c r="H147" s="132">
        <f t="shared" si="241"/>
        <v>0</v>
      </c>
      <c r="I147" s="132">
        <f t="shared" si="241"/>
        <v>0</v>
      </c>
      <c r="J147" s="132">
        <f t="shared" si="241"/>
        <v>0</v>
      </c>
      <c r="K147" s="132">
        <f t="shared" si="241"/>
        <v>0</v>
      </c>
      <c r="L147" s="146">
        <f t="shared" si="215"/>
        <v>8</v>
      </c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S147" s="163" t="s">
        <v>317</v>
      </c>
    </row>
    <row r="148" spans="1:63" s="102" customFormat="1" ht="18.75" outlineLevel="1" x14ac:dyDescent="0.25">
      <c r="A148" s="121"/>
      <c r="B148" s="129"/>
      <c r="C148" s="129"/>
      <c r="D148" s="129"/>
      <c r="E148" s="129"/>
      <c r="F148" s="129"/>
      <c r="G148" s="129"/>
      <c r="H148" s="129"/>
      <c r="I148" s="129"/>
      <c r="J148" s="129"/>
      <c r="K148" s="129"/>
      <c r="L148" s="148" t="s">
        <v>294</v>
      </c>
      <c r="M148" s="378">
        <f>M149</f>
        <v>45170</v>
      </c>
      <c r="N148" s="378"/>
      <c r="O148" s="378"/>
      <c r="P148" s="378"/>
      <c r="Q148" s="378"/>
      <c r="R148" s="378"/>
      <c r="S148" s="378"/>
      <c r="T148" s="378"/>
      <c r="U148" s="378"/>
      <c r="V148" s="378"/>
      <c r="W148" s="378"/>
      <c r="X148" s="378"/>
      <c r="Y148" s="378"/>
      <c r="Z148" s="378"/>
      <c r="AA148" s="378"/>
      <c r="AB148" s="378"/>
      <c r="AC148" s="378"/>
      <c r="AD148" s="378"/>
      <c r="AE148" s="378"/>
      <c r="AF148" s="378"/>
      <c r="AG148" s="378"/>
      <c r="AH148" s="378"/>
      <c r="AI148" s="378"/>
      <c r="AJ148" s="378"/>
      <c r="AK148" s="378"/>
      <c r="AL148" s="378"/>
      <c r="AM148" s="378"/>
      <c r="AN148" s="378"/>
      <c r="AO148" s="378"/>
      <c r="AP148" s="378"/>
      <c r="AQ148" s="378"/>
      <c r="AR148" s="158"/>
      <c r="AS148" s="19" t="s">
        <v>317</v>
      </c>
    </row>
    <row r="149" spans="1:63" s="124" customFormat="1" outlineLevel="1" x14ac:dyDescent="0.25">
      <c r="A149" s="134" t="s">
        <v>295</v>
      </c>
      <c r="B149" s="161">
        <f>M149</f>
        <v>45170</v>
      </c>
      <c r="C149" s="135" t="s">
        <v>321</v>
      </c>
      <c r="D149" s="135" t="s">
        <v>270</v>
      </c>
      <c r="E149" s="135" t="s">
        <v>271</v>
      </c>
      <c r="F149" s="135" t="s">
        <v>251</v>
      </c>
      <c r="G149" s="135" t="s">
        <v>252</v>
      </c>
      <c r="H149" s="135" t="s">
        <v>41</v>
      </c>
      <c r="I149" s="135" t="s">
        <v>268</v>
      </c>
      <c r="J149" s="135" t="s">
        <v>269</v>
      </c>
      <c r="K149" s="135" t="s">
        <v>232</v>
      </c>
      <c r="L149" s="149">
        <v>9</v>
      </c>
      <c r="M149" s="152">
        <f>DATE($A$10,$L149,M$10)</f>
        <v>45170</v>
      </c>
      <c r="N149" s="152">
        <f t="shared" ref="N149:AQ149" si="242">DATE($A$10,$L149,N$10)</f>
        <v>45171</v>
      </c>
      <c r="O149" s="152">
        <f t="shared" si="242"/>
        <v>45172</v>
      </c>
      <c r="P149" s="152">
        <f t="shared" si="242"/>
        <v>45173</v>
      </c>
      <c r="Q149" s="152">
        <f t="shared" si="242"/>
        <v>45174</v>
      </c>
      <c r="R149" s="152">
        <f t="shared" si="242"/>
        <v>45175</v>
      </c>
      <c r="S149" s="152">
        <f t="shared" si="242"/>
        <v>45176</v>
      </c>
      <c r="T149" s="152">
        <f t="shared" si="242"/>
        <v>45177</v>
      </c>
      <c r="U149" s="152">
        <f t="shared" si="242"/>
        <v>45178</v>
      </c>
      <c r="V149" s="152">
        <f t="shared" si="242"/>
        <v>45179</v>
      </c>
      <c r="W149" s="152">
        <f t="shared" si="242"/>
        <v>45180</v>
      </c>
      <c r="X149" s="152">
        <f t="shared" si="242"/>
        <v>45181</v>
      </c>
      <c r="Y149" s="152">
        <f t="shared" si="242"/>
        <v>45182</v>
      </c>
      <c r="Z149" s="152">
        <f t="shared" si="242"/>
        <v>45183</v>
      </c>
      <c r="AA149" s="152">
        <f t="shared" si="242"/>
        <v>45184</v>
      </c>
      <c r="AB149" s="152">
        <f t="shared" si="242"/>
        <v>45185</v>
      </c>
      <c r="AC149" s="152">
        <f t="shared" si="242"/>
        <v>45186</v>
      </c>
      <c r="AD149" s="152">
        <f t="shared" si="242"/>
        <v>45187</v>
      </c>
      <c r="AE149" s="152">
        <f t="shared" si="242"/>
        <v>45188</v>
      </c>
      <c r="AF149" s="152">
        <f t="shared" si="242"/>
        <v>45189</v>
      </c>
      <c r="AG149" s="152">
        <f t="shared" si="242"/>
        <v>45190</v>
      </c>
      <c r="AH149" s="152">
        <f t="shared" si="242"/>
        <v>45191</v>
      </c>
      <c r="AI149" s="152">
        <f t="shared" si="242"/>
        <v>45192</v>
      </c>
      <c r="AJ149" s="152">
        <f t="shared" si="242"/>
        <v>45193</v>
      </c>
      <c r="AK149" s="152">
        <f t="shared" si="242"/>
        <v>45194</v>
      </c>
      <c r="AL149" s="152">
        <f t="shared" si="242"/>
        <v>45195</v>
      </c>
      <c r="AM149" s="152">
        <f t="shared" si="242"/>
        <v>45196</v>
      </c>
      <c r="AN149" s="152">
        <f t="shared" si="242"/>
        <v>45197</v>
      </c>
      <c r="AO149" s="152">
        <f t="shared" si="242"/>
        <v>45198</v>
      </c>
      <c r="AP149" s="152">
        <f t="shared" si="242"/>
        <v>45199</v>
      </c>
      <c r="AQ149" s="152">
        <f t="shared" si="242"/>
        <v>45200</v>
      </c>
      <c r="AR149" s="158"/>
      <c r="AS149" s="19" t="s">
        <v>317</v>
      </c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</row>
    <row r="150" spans="1:63" s="3" customFormat="1" ht="30" outlineLevel="1" x14ac:dyDescent="0.25">
      <c r="A150" s="17">
        <v>1</v>
      </c>
      <c r="B150" s="130" t="str">
        <f>MultiCat(C150:K150)</f>
        <v>ПМ</v>
      </c>
      <c r="C150" s="47" t="str">
        <f t="shared" ref="C150:K150" si="243">IF(IF(ISNUMBER(SEARCH(C$30,MultiCat($M150:$AQ150))),C$30,"")=C133,"",IF(ISNUMBER(SEARCH(C$30,MultiCat($M150:$AQ150))),C$30,""))</f>
        <v>ПМ</v>
      </c>
      <c r="D150" s="47" t="str">
        <f t="shared" si="243"/>
        <v/>
      </c>
      <c r="E150" s="47" t="str">
        <f t="shared" si="243"/>
        <v/>
      </c>
      <c r="F150" s="47" t="str">
        <f t="shared" si="243"/>
        <v/>
      </c>
      <c r="G150" s="47" t="str">
        <f t="shared" si="243"/>
        <v/>
      </c>
      <c r="H150" s="47" t="str">
        <f t="shared" si="243"/>
        <v/>
      </c>
      <c r="I150" s="47" t="str">
        <f t="shared" si="243"/>
        <v/>
      </c>
      <c r="J150" s="47" t="str">
        <f t="shared" si="243"/>
        <v/>
      </c>
      <c r="K150" s="47" t="str">
        <f t="shared" si="243"/>
        <v/>
      </c>
      <c r="L150" s="151">
        <f>L149</f>
        <v>9</v>
      </c>
      <c r="M150" s="122" t="str">
        <f t="shared" ref="M150:AQ150" si="244">VLOOKUP(M$149,План,55,0)</f>
        <v>М/64660/20938</v>
      </c>
      <c r="N150" s="122" t="str">
        <f t="shared" si="244"/>
        <v>М/64684/20962</v>
      </c>
      <c r="O150" s="122" t="str">
        <f t="shared" si="244"/>
        <v>М/64708/20986</v>
      </c>
      <c r="P150" s="122" t="str">
        <f t="shared" si="244"/>
        <v>М/64732/21010</v>
      </c>
      <c r="Q150" s="122" t="str">
        <f t="shared" si="244"/>
        <v>М/64756/21034</v>
      </c>
      <c r="R150" s="122" t="str">
        <f t="shared" si="244"/>
        <v>О/64772/21050</v>
      </c>
      <c r="S150" s="122" t="str">
        <f t="shared" si="244"/>
        <v>ПМ/64772/21050</v>
      </c>
      <c r="T150" s="122" t="str">
        <f t="shared" si="244"/>
        <v>М/64796/21074</v>
      </c>
      <c r="U150" s="122" t="str">
        <f t="shared" si="244"/>
        <v>М/64820/21098</v>
      </c>
      <c r="V150" s="122" t="str">
        <f t="shared" si="244"/>
        <v>М/64844/21122</v>
      </c>
      <c r="W150" s="122" t="str">
        <f t="shared" si="244"/>
        <v>М/64868/21146</v>
      </c>
      <c r="X150" s="122" t="str">
        <f t="shared" si="244"/>
        <v>М/64892/21170</v>
      </c>
      <c r="Y150" s="122" t="str">
        <f t="shared" si="244"/>
        <v>М/64916/21194</v>
      </c>
      <c r="Z150" s="122" t="str">
        <f t="shared" si="244"/>
        <v>М/64940/21218</v>
      </c>
      <c r="AA150" s="122" t="str">
        <f t="shared" si="244"/>
        <v>М/64964/21242</v>
      </c>
      <c r="AB150" s="122" t="str">
        <f t="shared" si="244"/>
        <v>М/64988/21266</v>
      </c>
      <c r="AC150" s="122" t="str">
        <f t="shared" si="244"/>
        <v>М/65012/21290</v>
      </c>
      <c r="AD150" s="122" t="str">
        <f t="shared" si="244"/>
        <v>М/65036/21314</v>
      </c>
      <c r="AE150" s="122" t="str">
        <f t="shared" si="244"/>
        <v>М/65060/21338</v>
      </c>
      <c r="AF150" s="122" t="str">
        <f t="shared" si="244"/>
        <v>М/65084/21362</v>
      </c>
      <c r="AG150" s="122" t="str">
        <f t="shared" si="244"/>
        <v>М/65108/21386</v>
      </c>
      <c r="AH150" s="122" t="str">
        <f t="shared" si="244"/>
        <v>М/65132/21410</v>
      </c>
      <c r="AI150" s="122" t="str">
        <f t="shared" si="244"/>
        <v>М/65156/21434</v>
      </c>
      <c r="AJ150" s="122" t="str">
        <f t="shared" si="244"/>
        <v>М/65180/21458</v>
      </c>
      <c r="AK150" s="122" t="str">
        <f t="shared" si="244"/>
        <v>М/65204/21482</v>
      </c>
      <c r="AL150" s="122" t="str">
        <f t="shared" si="244"/>
        <v>М/65228/21506</v>
      </c>
      <c r="AM150" s="122" t="str">
        <f t="shared" si="244"/>
        <v>М/65252/21530</v>
      </c>
      <c r="AN150" s="122" t="str">
        <f t="shared" si="244"/>
        <v>М/65276/21554</v>
      </c>
      <c r="AO150" s="122" t="str">
        <f t="shared" si="244"/>
        <v>М/65300/21578</v>
      </c>
      <c r="AP150" s="122" t="str">
        <f t="shared" si="244"/>
        <v>М/65324/21602</v>
      </c>
      <c r="AQ150" s="122" t="str">
        <f t="shared" si="244"/>
        <v>М/65348/21626</v>
      </c>
      <c r="AR150" s="159"/>
      <c r="AS150" s="19" t="s">
        <v>317</v>
      </c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</row>
    <row r="151" spans="1:63" s="3" customFormat="1" outlineLevel="1" x14ac:dyDescent="0.25">
      <c r="A151" s="17">
        <v>2</v>
      </c>
      <c r="B151" s="130" t="str">
        <f t="shared" ref="B151:B163" si="245">MultiCat(C151:K151)</f>
        <v/>
      </c>
      <c r="C151" s="47" t="str">
        <f t="shared" ref="C151:K151" si="246">IF(IF(ISNUMBER(SEARCH(C$30,MultiCat($M151:$AQ151))),C$30,"")=C134,"",IF(ISNUMBER(SEARCH(C$30,MultiCat($M151:$AQ151))),C$30,""))</f>
        <v/>
      </c>
      <c r="D151" s="47" t="str">
        <f t="shared" si="246"/>
        <v/>
      </c>
      <c r="E151" s="47" t="str">
        <f t="shared" si="246"/>
        <v/>
      </c>
      <c r="F151" s="47" t="str">
        <f t="shared" si="246"/>
        <v/>
      </c>
      <c r="G151" s="47" t="str">
        <f t="shared" si="246"/>
        <v/>
      </c>
      <c r="H151" s="47" t="str">
        <f t="shared" si="246"/>
        <v/>
      </c>
      <c r="I151" s="47" t="str">
        <f t="shared" si="246"/>
        <v/>
      </c>
      <c r="J151" s="47" t="str">
        <f t="shared" si="246"/>
        <v/>
      </c>
      <c r="K151" s="47" t="str">
        <f t="shared" si="246"/>
        <v/>
      </c>
      <c r="L151" s="151">
        <f t="shared" ref="L151:L164" si="247">L150</f>
        <v>9</v>
      </c>
      <c r="M151" s="122" t="str">
        <f t="shared" ref="M151:AQ151" si="248">VLOOKUP(M$149,План,56,0)</f>
        <v>М/69730/54808</v>
      </c>
      <c r="N151" s="122" t="str">
        <f t="shared" si="248"/>
        <v>М/69754/54832</v>
      </c>
      <c r="O151" s="122" t="str">
        <f t="shared" si="248"/>
        <v>М/69778/54856</v>
      </c>
      <c r="P151" s="122" t="str">
        <f t="shared" si="248"/>
        <v>М/69802/54880</v>
      </c>
      <c r="Q151" s="122" t="str">
        <f t="shared" si="248"/>
        <v>М/69826/54904</v>
      </c>
      <c r="R151" s="122" t="str">
        <f t="shared" si="248"/>
        <v>М/69850/54928</v>
      </c>
      <c r="S151" s="122" t="str">
        <f t="shared" si="248"/>
        <v>М/69874/54952</v>
      </c>
      <c r="T151" s="122" t="str">
        <f t="shared" si="248"/>
        <v>М/69898/54976</v>
      </c>
      <c r="U151" s="122" t="str">
        <f t="shared" si="248"/>
        <v>М/69922/55000</v>
      </c>
      <c r="V151" s="122" t="str">
        <f t="shared" si="248"/>
        <v>М/69946/55024</v>
      </c>
      <c r="W151" s="122" t="str">
        <f t="shared" si="248"/>
        <v>М/69970/55048</v>
      </c>
      <c r="X151" s="122" t="str">
        <f t="shared" si="248"/>
        <v>М/69994/55072</v>
      </c>
      <c r="Y151" s="122" t="str">
        <f t="shared" si="248"/>
        <v>М/70018/55096</v>
      </c>
      <c r="Z151" s="122" t="str">
        <f t="shared" si="248"/>
        <v>М/70042/55120</v>
      </c>
      <c r="AA151" s="122" t="str">
        <f t="shared" si="248"/>
        <v>М/70066/55144</v>
      </c>
      <c r="AB151" s="122" t="str">
        <f t="shared" si="248"/>
        <v>М/70090/55168</v>
      </c>
      <c r="AC151" s="122" t="str">
        <f t="shared" si="248"/>
        <v>М/70114/55192</v>
      </c>
      <c r="AD151" s="122" t="str">
        <f t="shared" si="248"/>
        <v>М/70138/55216</v>
      </c>
      <c r="AE151" s="122" t="str">
        <f t="shared" si="248"/>
        <v>М/70162/55240</v>
      </c>
      <c r="AF151" s="122" t="str">
        <f t="shared" si="248"/>
        <v>М/70186/55264</v>
      </c>
      <c r="AG151" s="122" t="str">
        <f t="shared" si="248"/>
        <v>М/70210/55288</v>
      </c>
      <c r="AH151" s="122" t="str">
        <f t="shared" si="248"/>
        <v>М/70234/55312</v>
      </c>
      <c r="AI151" s="122" t="str">
        <f t="shared" si="248"/>
        <v>М/70258/55336</v>
      </c>
      <c r="AJ151" s="122" t="str">
        <f t="shared" si="248"/>
        <v>М/70282/55360</v>
      </c>
      <c r="AK151" s="122" t="str">
        <f t="shared" si="248"/>
        <v>М/70306/55384</v>
      </c>
      <c r="AL151" s="122" t="str">
        <f t="shared" si="248"/>
        <v>М/70330/55408</v>
      </c>
      <c r="AM151" s="122" t="str">
        <f t="shared" si="248"/>
        <v>М/70354/55432</v>
      </c>
      <c r="AN151" s="122" t="str">
        <f t="shared" si="248"/>
        <v>М/70378/55456</v>
      </c>
      <c r="AO151" s="122" t="str">
        <f t="shared" si="248"/>
        <v>М/70402/55480</v>
      </c>
      <c r="AP151" s="122" t="str">
        <f t="shared" si="248"/>
        <v>М/70426/55504</v>
      </c>
      <c r="AQ151" s="122" t="str">
        <f t="shared" si="248"/>
        <v>М/70450/55528</v>
      </c>
      <c r="AR151" s="159"/>
      <c r="AS151" s="19" t="s">
        <v>317</v>
      </c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</row>
    <row r="152" spans="1:63" s="3" customFormat="1" ht="30" outlineLevel="1" x14ac:dyDescent="0.25">
      <c r="A152" s="17">
        <v>3</v>
      </c>
      <c r="B152" s="130" t="str">
        <f t="shared" si="245"/>
        <v>ПМ</v>
      </c>
      <c r="C152" s="47" t="str">
        <f t="shared" ref="C152:K152" si="249">IF(IF(ISNUMBER(SEARCH(C$30,MultiCat($M152:$AQ152))),C$30,"")=C135,"",IF(ISNUMBER(SEARCH(C$30,MultiCat($M152:$AQ152))),C$30,""))</f>
        <v>ПМ</v>
      </c>
      <c r="D152" s="47" t="str">
        <f t="shared" si="249"/>
        <v/>
      </c>
      <c r="E152" s="47" t="str">
        <f t="shared" si="249"/>
        <v/>
      </c>
      <c r="F152" s="47" t="str">
        <f t="shared" si="249"/>
        <v/>
      </c>
      <c r="G152" s="47" t="str">
        <f t="shared" si="249"/>
        <v/>
      </c>
      <c r="H152" s="47" t="str">
        <f t="shared" si="249"/>
        <v/>
      </c>
      <c r="I152" s="47" t="str">
        <f t="shared" si="249"/>
        <v/>
      </c>
      <c r="J152" s="47" t="str">
        <f t="shared" si="249"/>
        <v/>
      </c>
      <c r="K152" s="47" t="str">
        <f t="shared" si="249"/>
        <v/>
      </c>
      <c r="L152" s="151">
        <f t="shared" si="247"/>
        <v>9</v>
      </c>
      <c r="M152" s="122" t="str">
        <f t="shared" ref="M152:AQ152" si="250">VLOOKUP(M$149,План,57,0)</f>
        <v>М/63339/38237</v>
      </c>
      <c r="N152" s="122" t="str">
        <f t="shared" si="250"/>
        <v>М/63363/38261</v>
      </c>
      <c r="O152" s="122" t="str">
        <f t="shared" si="250"/>
        <v>М/63387/38285</v>
      </c>
      <c r="P152" s="122" t="str">
        <f t="shared" si="250"/>
        <v>М/63411/38309</v>
      </c>
      <c r="Q152" s="122" t="str">
        <f t="shared" si="250"/>
        <v>М/63435/38333</v>
      </c>
      <c r="R152" s="122" t="str">
        <f t="shared" si="250"/>
        <v>М/63459/38357</v>
      </c>
      <c r="S152" s="122" t="str">
        <f t="shared" si="250"/>
        <v>М/63483/38381</v>
      </c>
      <c r="T152" s="122" t="str">
        <f t="shared" si="250"/>
        <v>М/63507/38405</v>
      </c>
      <c r="U152" s="122" t="str">
        <f t="shared" si="250"/>
        <v>М/63531/38429</v>
      </c>
      <c r="V152" s="122" t="str">
        <f t="shared" si="250"/>
        <v>М/63555/38453</v>
      </c>
      <c r="W152" s="122" t="str">
        <f t="shared" si="250"/>
        <v>М/63579/38477</v>
      </c>
      <c r="X152" s="122" t="str">
        <f t="shared" si="250"/>
        <v>М/63603/38501</v>
      </c>
      <c r="Y152" s="122" t="str">
        <f t="shared" si="250"/>
        <v>М/63627/38525</v>
      </c>
      <c r="Z152" s="122" t="str">
        <f t="shared" si="250"/>
        <v>О/63643/38541</v>
      </c>
      <c r="AA152" s="122" t="str">
        <f t="shared" si="250"/>
        <v>ПМ/63643/38541</v>
      </c>
      <c r="AB152" s="122" t="str">
        <f t="shared" si="250"/>
        <v>М/63667/38565</v>
      </c>
      <c r="AC152" s="122" t="str">
        <f t="shared" si="250"/>
        <v>М/63691/38589</v>
      </c>
      <c r="AD152" s="122" t="str">
        <f t="shared" si="250"/>
        <v>М/63715/38613</v>
      </c>
      <c r="AE152" s="122" t="str">
        <f t="shared" si="250"/>
        <v>М/63739/38637</v>
      </c>
      <c r="AF152" s="122" t="str">
        <f t="shared" si="250"/>
        <v>М/63763/38661</v>
      </c>
      <c r="AG152" s="122" t="str">
        <f t="shared" si="250"/>
        <v>М/63787/38685</v>
      </c>
      <c r="AH152" s="122" t="str">
        <f t="shared" si="250"/>
        <v>М/63811/38709</v>
      </c>
      <c r="AI152" s="122" t="str">
        <f t="shared" si="250"/>
        <v>М/63835/38733</v>
      </c>
      <c r="AJ152" s="122" t="str">
        <f t="shared" si="250"/>
        <v>М/63859/38757</v>
      </c>
      <c r="AK152" s="122" t="str">
        <f t="shared" si="250"/>
        <v>М/63883/38781</v>
      </c>
      <c r="AL152" s="122" t="str">
        <f t="shared" si="250"/>
        <v>М/63907/38805</v>
      </c>
      <c r="AM152" s="122" t="str">
        <f t="shared" si="250"/>
        <v>М/63931/38829</v>
      </c>
      <c r="AN152" s="122" t="str">
        <f t="shared" si="250"/>
        <v>М/63955/38853</v>
      </c>
      <c r="AO152" s="122" t="str">
        <f t="shared" si="250"/>
        <v>М/63979/38877</v>
      </c>
      <c r="AP152" s="122" t="str">
        <f t="shared" si="250"/>
        <v>М/64003/38901</v>
      </c>
      <c r="AQ152" s="122" t="str">
        <f t="shared" si="250"/>
        <v>М/64027/38925</v>
      </c>
      <c r="AR152" s="159"/>
      <c r="AS152" s="19" t="s">
        <v>317</v>
      </c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</row>
    <row r="153" spans="1:63" s="3" customFormat="1" outlineLevel="1" x14ac:dyDescent="0.25">
      <c r="A153" s="17">
        <v>4</v>
      </c>
      <c r="B153" s="130" t="str">
        <f t="shared" si="245"/>
        <v/>
      </c>
      <c r="C153" s="47" t="str">
        <f t="shared" ref="C153:K153" si="251">IF(IF(ISNUMBER(SEARCH(C$30,MultiCat($M153:$AQ153))),C$30,"")=C136,"",IF(ISNUMBER(SEARCH(C$30,MultiCat($M153:$AQ153))),C$30,""))</f>
        <v/>
      </c>
      <c r="D153" s="47" t="str">
        <f t="shared" si="251"/>
        <v/>
      </c>
      <c r="E153" s="47" t="str">
        <f t="shared" si="251"/>
        <v/>
      </c>
      <c r="F153" s="47" t="str">
        <f t="shared" si="251"/>
        <v/>
      </c>
      <c r="G153" s="47" t="str">
        <f t="shared" si="251"/>
        <v/>
      </c>
      <c r="H153" s="47" t="str">
        <f t="shared" si="251"/>
        <v/>
      </c>
      <c r="I153" s="47" t="str">
        <f t="shared" si="251"/>
        <v/>
      </c>
      <c r="J153" s="47" t="str">
        <f t="shared" si="251"/>
        <v/>
      </c>
      <c r="K153" s="47" t="str">
        <f t="shared" si="251"/>
        <v/>
      </c>
      <c r="L153" s="151">
        <f t="shared" si="247"/>
        <v>9</v>
      </c>
      <c r="M153" s="122" t="str">
        <f t="shared" ref="M153:AQ153" si="252">VLOOKUP(M$149,План,58,0)</f>
        <v>М/72088/43788</v>
      </c>
      <c r="N153" s="122" t="str">
        <f t="shared" si="252"/>
        <v>М/72112/43812</v>
      </c>
      <c r="O153" s="122" t="str">
        <f t="shared" si="252"/>
        <v>М/72136/43836</v>
      </c>
      <c r="P153" s="122" t="str">
        <f t="shared" si="252"/>
        <v>М/72160/43860</v>
      </c>
      <c r="Q153" s="122" t="str">
        <f t="shared" si="252"/>
        <v>М/72184/43884</v>
      </c>
      <c r="R153" s="122" t="str">
        <f t="shared" si="252"/>
        <v>М/72208/43908</v>
      </c>
      <c r="S153" s="122" t="str">
        <f t="shared" si="252"/>
        <v>М/72232/43932</v>
      </c>
      <c r="T153" s="122" t="str">
        <f t="shared" si="252"/>
        <v>М/72256/43956</v>
      </c>
      <c r="U153" s="122" t="str">
        <f t="shared" si="252"/>
        <v>М/72280/43980</v>
      </c>
      <c r="V153" s="122" t="str">
        <f t="shared" si="252"/>
        <v>М/72304/44004</v>
      </c>
      <c r="W153" s="122" t="str">
        <f t="shared" si="252"/>
        <v>М/72328/44028</v>
      </c>
      <c r="X153" s="122" t="str">
        <f t="shared" si="252"/>
        <v>М/72352/44052</v>
      </c>
      <c r="Y153" s="122" t="str">
        <f t="shared" si="252"/>
        <v>М/72376/44076</v>
      </c>
      <c r="Z153" s="122" t="str">
        <f t="shared" si="252"/>
        <v>М/72400/44100</v>
      </c>
      <c r="AA153" s="122" t="str">
        <f t="shared" si="252"/>
        <v>М/72424/44124</v>
      </c>
      <c r="AB153" s="122" t="str">
        <f t="shared" si="252"/>
        <v>М/72448/44148</v>
      </c>
      <c r="AC153" s="122" t="str">
        <f t="shared" si="252"/>
        <v>М/72472/44172</v>
      </c>
      <c r="AD153" s="122" t="str">
        <f t="shared" si="252"/>
        <v>М/72496/44196</v>
      </c>
      <c r="AE153" s="122" t="str">
        <f t="shared" si="252"/>
        <v>М/72520/44220</v>
      </c>
      <c r="AF153" s="122" t="str">
        <f t="shared" si="252"/>
        <v>М/72544/44244</v>
      </c>
      <c r="AG153" s="122" t="str">
        <f t="shared" si="252"/>
        <v>М/72568/44268</v>
      </c>
      <c r="AH153" s="122" t="str">
        <f t="shared" si="252"/>
        <v>М/72592/44292</v>
      </c>
      <c r="AI153" s="122" t="str">
        <f t="shared" si="252"/>
        <v>М/72616/44316</v>
      </c>
      <c r="AJ153" s="122" t="str">
        <f t="shared" si="252"/>
        <v>М/72640/44340</v>
      </c>
      <c r="AK153" s="122" t="str">
        <f t="shared" si="252"/>
        <v>М/72664/44364</v>
      </c>
      <c r="AL153" s="122" t="str">
        <f t="shared" si="252"/>
        <v>М/72688/44388</v>
      </c>
      <c r="AM153" s="122" t="str">
        <f t="shared" si="252"/>
        <v>М/72712/44412</v>
      </c>
      <c r="AN153" s="122" t="str">
        <f t="shared" si="252"/>
        <v>М/72736/44436</v>
      </c>
      <c r="AO153" s="122" t="str">
        <f t="shared" si="252"/>
        <v>М/72760/44460</v>
      </c>
      <c r="AP153" s="122" t="str">
        <f t="shared" si="252"/>
        <v>М/72784/44484</v>
      </c>
      <c r="AQ153" s="122" t="str">
        <f t="shared" si="252"/>
        <v>М/72808/44508</v>
      </c>
      <c r="AR153" s="159"/>
      <c r="AS153" s="19" t="s">
        <v>317</v>
      </c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</row>
    <row r="154" spans="1:63" s="3" customFormat="1" outlineLevel="1" x14ac:dyDescent="0.25">
      <c r="A154" s="17">
        <v>5</v>
      </c>
      <c r="B154" s="130" t="str">
        <f t="shared" si="245"/>
        <v/>
      </c>
      <c r="C154" s="47" t="str">
        <f t="shared" ref="C154:K154" si="253">IF(IF(ISNUMBER(SEARCH(C$30,MultiCat($M154:$AQ154))),C$30,"")=C137,"",IF(ISNUMBER(SEARCH(C$30,MultiCat($M154:$AQ154))),C$30,""))</f>
        <v/>
      </c>
      <c r="D154" s="47" t="str">
        <f t="shared" si="253"/>
        <v/>
      </c>
      <c r="E154" s="47" t="str">
        <f t="shared" si="253"/>
        <v/>
      </c>
      <c r="F154" s="47" t="str">
        <f t="shared" si="253"/>
        <v/>
      </c>
      <c r="G154" s="47" t="str">
        <f t="shared" si="253"/>
        <v/>
      </c>
      <c r="H154" s="47" t="str">
        <f t="shared" si="253"/>
        <v/>
      </c>
      <c r="I154" s="47" t="str">
        <f t="shared" si="253"/>
        <v/>
      </c>
      <c r="J154" s="47" t="str">
        <f t="shared" si="253"/>
        <v/>
      </c>
      <c r="K154" s="47" t="str">
        <f t="shared" si="253"/>
        <v/>
      </c>
      <c r="L154" s="151">
        <f t="shared" si="247"/>
        <v>9</v>
      </c>
      <c r="M154" s="122" t="str">
        <f t="shared" ref="M154:AQ154" si="254">VLOOKUP(M$149,План,63,0)</f>
        <v>М/41637/43358</v>
      </c>
      <c r="N154" s="122" t="str">
        <f t="shared" si="254"/>
        <v>М/41661/43382</v>
      </c>
      <c r="O154" s="122" t="str">
        <f t="shared" si="254"/>
        <v>М/41685/43406</v>
      </c>
      <c r="P154" s="122" t="str">
        <f t="shared" si="254"/>
        <v>М/41709/43430</v>
      </c>
      <c r="Q154" s="122" t="str">
        <f t="shared" si="254"/>
        <v>М/41733/43454</v>
      </c>
      <c r="R154" s="122" t="str">
        <f t="shared" si="254"/>
        <v>М/41757/43478</v>
      </c>
      <c r="S154" s="122" t="str">
        <f t="shared" si="254"/>
        <v>М/41781/43502</v>
      </c>
      <c r="T154" s="122" t="str">
        <f t="shared" si="254"/>
        <v>М/41805/43526</v>
      </c>
      <c r="U154" s="122" t="str">
        <f t="shared" si="254"/>
        <v>М/41829/43550</v>
      </c>
      <c r="V154" s="122" t="str">
        <f t="shared" si="254"/>
        <v>М/41853/43574</v>
      </c>
      <c r="W154" s="122" t="str">
        <f t="shared" si="254"/>
        <v>М/41877/43598</v>
      </c>
      <c r="X154" s="122" t="str">
        <f t="shared" si="254"/>
        <v>М/41901/43622</v>
      </c>
      <c r="Y154" s="122" t="str">
        <f t="shared" si="254"/>
        <v>М/41925/43646</v>
      </c>
      <c r="Z154" s="122" t="str">
        <f t="shared" si="254"/>
        <v>М/41949/43670</v>
      </c>
      <c r="AA154" s="122" t="str">
        <f t="shared" si="254"/>
        <v>М/41973/43694</v>
      </c>
      <c r="AB154" s="122" t="str">
        <f t="shared" si="254"/>
        <v>М/41997/43718</v>
      </c>
      <c r="AC154" s="122" t="str">
        <f t="shared" si="254"/>
        <v>М/42021/43742</v>
      </c>
      <c r="AD154" s="122" t="str">
        <f t="shared" si="254"/>
        <v>М/42045/43766</v>
      </c>
      <c r="AE154" s="122" t="str">
        <f t="shared" si="254"/>
        <v>М/42069/43790</v>
      </c>
      <c r="AF154" s="122" t="str">
        <f t="shared" si="254"/>
        <v>М/42093/43814</v>
      </c>
      <c r="AG154" s="122" t="str">
        <f t="shared" si="254"/>
        <v>М/42117/43838</v>
      </c>
      <c r="AH154" s="122" t="str">
        <f t="shared" si="254"/>
        <v>М/42141/43862</v>
      </c>
      <c r="AI154" s="122" t="str">
        <f t="shared" si="254"/>
        <v>М/42165/43886</v>
      </c>
      <c r="AJ154" s="122" t="str">
        <f t="shared" si="254"/>
        <v>М/42189/43910</v>
      </c>
      <c r="AK154" s="122" t="str">
        <f t="shared" si="254"/>
        <v>М/42213/43934</v>
      </c>
      <c r="AL154" s="122" t="str">
        <f t="shared" si="254"/>
        <v>М/42237/43958</v>
      </c>
      <c r="AM154" s="122" t="str">
        <f t="shared" si="254"/>
        <v>М/42261/43982</v>
      </c>
      <c r="AN154" s="122" t="str">
        <f t="shared" si="254"/>
        <v>М/42285/44006</v>
      </c>
      <c r="AO154" s="122" t="str">
        <f t="shared" si="254"/>
        <v>М/42309/44030</v>
      </c>
      <c r="AP154" s="122" t="str">
        <f t="shared" si="254"/>
        <v>М/42333/44054</v>
      </c>
      <c r="AQ154" s="122" t="str">
        <f t="shared" si="254"/>
        <v>М/42357/44078</v>
      </c>
      <c r="AR154" s="159"/>
      <c r="AS154" s="19" t="s">
        <v>317</v>
      </c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</row>
    <row r="155" spans="1:63" s="3" customFormat="1" outlineLevel="1" x14ac:dyDescent="0.25">
      <c r="A155" s="17">
        <v>6</v>
      </c>
      <c r="B155" s="130" t="str">
        <f t="shared" si="245"/>
        <v>КР</v>
      </c>
      <c r="C155" s="47" t="str">
        <f t="shared" ref="C155:K155" si="255">IF(IF(ISNUMBER(SEARCH(C$30,MultiCat($M155:$AQ155))),C$30,"")=C138,"",IF(ISNUMBER(SEARCH(C$30,MultiCat($M155:$AQ155))),C$30,""))</f>
        <v/>
      </c>
      <c r="D155" s="47" t="str">
        <f t="shared" si="255"/>
        <v/>
      </c>
      <c r="E155" s="47" t="str">
        <f t="shared" si="255"/>
        <v/>
      </c>
      <c r="F155" s="47" t="str">
        <f t="shared" si="255"/>
        <v/>
      </c>
      <c r="G155" s="47" t="str">
        <f t="shared" si="255"/>
        <v>КР</v>
      </c>
      <c r="H155" s="47" t="str">
        <f t="shared" si="255"/>
        <v/>
      </c>
      <c r="I155" s="47" t="str">
        <f t="shared" si="255"/>
        <v/>
      </c>
      <c r="J155" s="47" t="str">
        <f t="shared" si="255"/>
        <v/>
      </c>
      <c r="K155" s="47" t="str">
        <f t="shared" si="255"/>
        <v/>
      </c>
      <c r="L155" s="151">
        <f t="shared" si="247"/>
        <v>9</v>
      </c>
      <c r="M155" s="122" t="str">
        <f t="shared" ref="M155:AQ155" si="256">VLOOKUP(M$149,План,64,0)</f>
        <v>М/50045/25063</v>
      </c>
      <c r="N155" s="122" t="str">
        <f t="shared" si="256"/>
        <v>М/50069/25087</v>
      </c>
      <c r="O155" s="122" t="str">
        <f t="shared" si="256"/>
        <v>М/50093/25111</v>
      </c>
      <c r="P155" s="122" t="str">
        <f t="shared" si="256"/>
        <v>М/50117/25135</v>
      </c>
      <c r="Q155" s="122" t="str">
        <f t="shared" si="256"/>
        <v>М/50141/25159</v>
      </c>
      <c r="R155" s="122" t="str">
        <f t="shared" si="256"/>
        <v>М/50165/25183</v>
      </c>
      <c r="S155" s="122" t="str">
        <f t="shared" si="256"/>
        <v>М/50189/25207</v>
      </c>
      <c r="T155" s="122" t="str">
        <f t="shared" si="256"/>
        <v>М/50213/25231</v>
      </c>
      <c r="U155" s="122" t="str">
        <f t="shared" si="256"/>
        <v>М/50237/25255</v>
      </c>
      <c r="V155" s="122" t="str">
        <f t="shared" si="256"/>
        <v>М/50261/25279</v>
      </c>
      <c r="W155" s="122" t="str">
        <f t="shared" si="256"/>
        <v>М/50285/25303</v>
      </c>
      <c r="X155" s="122" t="str">
        <f t="shared" si="256"/>
        <v>М/50309/25327</v>
      </c>
      <c r="Y155" s="122" t="str">
        <f t="shared" si="256"/>
        <v>М/50333/25351</v>
      </c>
      <c r="Z155" s="122" t="str">
        <f t="shared" si="256"/>
        <v>М/50357/25375</v>
      </c>
      <c r="AA155" s="122" t="str">
        <f t="shared" si="256"/>
        <v>М/50381/25399</v>
      </c>
      <c r="AB155" s="122" t="str">
        <f t="shared" si="256"/>
        <v>М/50405/25423</v>
      </c>
      <c r="AC155" s="122" t="str">
        <f t="shared" si="256"/>
        <v>М/50429/25447</v>
      </c>
      <c r="AD155" s="122" t="str">
        <f t="shared" si="256"/>
        <v>М/50453/25471</v>
      </c>
      <c r="AE155" s="122" t="str">
        <f t="shared" si="256"/>
        <v>М/50477/25495</v>
      </c>
      <c r="AF155" s="122" t="str">
        <f t="shared" si="256"/>
        <v>М/50501/25519</v>
      </c>
      <c r="AG155" s="122" t="str">
        <f t="shared" si="256"/>
        <v>М/50525/25543</v>
      </c>
      <c r="AH155" s="122" t="str">
        <f t="shared" si="256"/>
        <v>М/50549/25567</v>
      </c>
      <c r="AI155" s="122" t="str">
        <f t="shared" si="256"/>
        <v>О/50565/25583</v>
      </c>
      <c r="AJ155" s="122" t="str">
        <f t="shared" si="256"/>
        <v>Р/50565/25583</v>
      </c>
      <c r="AK155" s="122" t="str">
        <f t="shared" si="256"/>
        <v>КР/50565/25583</v>
      </c>
      <c r="AL155" s="122" t="str">
        <f t="shared" si="256"/>
        <v>КР/50565/25583</v>
      </c>
      <c r="AM155" s="122" t="str">
        <f t="shared" si="256"/>
        <v>КР/50565/25583</v>
      </c>
      <c r="AN155" s="122" t="str">
        <f t="shared" si="256"/>
        <v>КР/50565/25583</v>
      </c>
      <c r="AO155" s="122" t="str">
        <f t="shared" si="256"/>
        <v>КР/50565/25583</v>
      </c>
      <c r="AP155" s="122" t="str">
        <f t="shared" si="256"/>
        <v>КР/50565/25583</v>
      </c>
      <c r="AQ155" s="122" t="str">
        <f t="shared" si="256"/>
        <v>КР/50565/25583</v>
      </c>
      <c r="AR155" s="159"/>
      <c r="AS155" s="19" t="s">
        <v>317</v>
      </c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</row>
    <row r="156" spans="1:63" s="3" customFormat="1" ht="30" outlineLevel="1" x14ac:dyDescent="0.25">
      <c r="A156" s="17">
        <v>7</v>
      </c>
      <c r="B156" s="130" t="str">
        <f t="shared" si="245"/>
        <v>ПМ</v>
      </c>
      <c r="C156" s="47" t="str">
        <f t="shared" ref="C156:K156" si="257">IF(IF(ISNUMBER(SEARCH(C$30,MultiCat($M156:$AQ156))),C$30,"")=C139,"",IF(ISNUMBER(SEARCH(C$30,MultiCat($M156:$AQ156))),C$30,""))</f>
        <v>ПМ</v>
      </c>
      <c r="D156" s="47" t="str">
        <f t="shared" si="257"/>
        <v/>
      </c>
      <c r="E156" s="47" t="str">
        <f t="shared" si="257"/>
        <v/>
      </c>
      <c r="F156" s="47" t="str">
        <f t="shared" si="257"/>
        <v/>
      </c>
      <c r="G156" s="47" t="str">
        <f t="shared" si="257"/>
        <v/>
      </c>
      <c r="H156" s="47" t="str">
        <f t="shared" si="257"/>
        <v/>
      </c>
      <c r="I156" s="47" t="str">
        <f t="shared" si="257"/>
        <v/>
      </c>
      <c r="J156" s="47" t="str">
        <f t="shared" si="257"/>
        <v/>
      </c>
      <c r="K156" s="47" t="str">
        <f t="shared" si="257"/>
        <v/>
      </c>
      <c r="L156" s="151">
        <f t="shared" si="247"/>
        <v>9</v>
      </c>
      <c r="M156" s="122" t="str">
        <f t="shared" ref="M156:AQ156" si="258">VLOOKUP(M$149,План,65,0)</f>
        <v>М/38316/17801</v>
      </c>
      <c r="N156" s="122" t="str">
        <f t="shared" si="258"/>
        <v>М/38340/17825</v>
      </c>
      <c r="O156" s="122" t="str">
        <f t="shared" si="258"/>
        <v>М/38364/17849</v>
      </c>
      <c r="P156" s="122" t="str">
        <f t="shared" si="258"/>
        <v>М/38388/17873</v>
      </c>
      <c r="Q156" s="122" t="str">
        <f t="shared" si="258"/>
        <v>М/38412/17897</v>
      </c>
      <c r="R156" s="122" t="str">
        <f t="shared" si="258"/>
        <v>М/38436/17921</v>
      </c>
      <c r="S156" s="122" t="str">
        <f t="shared" si="258"/>
        <v>М/38460/17945</v>
      </c>
      <c r="T156" s="122" t="str">
        <f t="shared" si="258"/>
        <v>М/38484/17969</v>
      </c>
      <c r="U156" s="122" t="str">
        <f t="shared" si="258"/>
        <v>М/38508/17993</v>
      </c>
      <c r="V156" s="122" t="str">
        <f t="shared" si="258"/>
        <v>О/38524/18009</v>
      </c>
      <c r="W156" s="122" t="str">
        <f t="shared" si="258"/>
        <v>ПМ/38524/18009</v>
      </c>
      <c r="X156" s="122" t="str">
        <f t="shared" si="258"/>
        <v>М/38548/18033</v>
      </c>
      <c r="Y156" s="122" t="str">
        <f t="shared" si="258"/>
        <v>М/38572/18057</v>
      </c>
      <c r="Z156" s="122" t="str">
        <f t="shared" si="258"/>
        <v>М/38596/18081</v>
      </c>
      <c r="AA156" s="122" t="str">
        <f t="shared" si="258"/>
        <v>М/38620/18105</v>
      </c>
      <c r="AB156" s="122" t="str">
        <f t="shared" si="258"/>
        <v>М/38644/18129</v>
      </c>
      <c r="AC156" s="122" t="str">
        <f t="shared" si="258"/>
        <v>М/38668/18153</v>
      </c>
      <c r="AD156" s="122" t="str">
        <f t="shared" si="258"/>
        <v>М/38692/18177</v>
      </c>
      <c r="AE156" s="122" t="str">
        <f t="shared" si="258"/>
        <v>М/38716/18201</v>
      </c>
      <c r="AF156" s="122" t="str">
        <f t="shared" si="258"/>
        <v>М/38740/18225</v>
      </c>
      <c r="AG156" s="122" t="str">
        <f t="shared" si="258"/>
        <v>М/38764/18249</v>
      </c>
      <c r="AH156" s="122" t="str">
        <f t="shared" si="258"/>
        <v>М/38788/18273</v>
      </c>
      <c r="AI156" s="122" t="str">
        <f t="shared" si="258"/>
        <v>М/38812/18297</v>
      </c>
      <c r="AJ156" s="122" t="str">
        <f t="shared" si="258"/>
        <v>М/38836/18321</v>
      </c>
      <c r="AK156" s="122" t="str">
        <f t="shared" si="258"/>
        <v>М/38860/18345</v>
      </c>
      <c r="AL156" s="122" t="str">
        <f t="shared" si="258"/>
        <v>М/38884/18369</v>
      </c>
      <c r="AM156" s="122" t="str">
        <f t="shared" si="258"/>
        <v>М/38908/18393</v>
      </c>
      <c r="AN156" s="122" t="str">
        <f t="shared" si="258"/>
        <v>М/38932/18417</v>
      </c>
      <c r="AO156" s="122" t="str">
        <f t="shared" si="258"/>
        <v>М/38956/18441</v>
      </c>
      <c r="AP156" s="122" t="str">
        <f t="shared" si="258"/>
        <v>М/38980/18465</v>
      </c>
      <c r="AQ156" s="122" t="str">
        <f t="shared" si="258"/>
        <v>М/39004/18489</v>
      </c>
      <c r="AR156" s="159"/>
      <c r="AS156" s="19" t="s">
        <v>317</v>
      </c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</row>
    <row r="157" spans="1:63" s="3" customFormat="1" outlineLevel="1" x14ac:dyDescent="0.25">
      <c r="A157" s="17">
        <v>8</v>
      </c>
      <c r="B157" s="130" t="str">
        <f t="shared" si="245"/>
        <v/>
      </c>
      <c r="C157" s="47" t="str">
        <f t="shared" ref="C157:K157" si="259">IF(IF(ISNUMBER(SEARCH(C$30,MultiCat($M157:$AQ157))),C$30,"")=C140,"",IF(ISNUMBER(SEARCH(C$30,MultiCat($M157:$AQ157))),C$30,""))</f>
        <v/>
      </c>
      <c r="D157" s="47" t="str">
        <f t="shared" si="259"/>
        <v/>
      </c>
      <c r="E157" s="47" t="str">
        <f t="shared" si="259"/>
        <v/>
      </c>
      <c r="F157" s="47" t="str">
        <f t="shared" si="259"/>
        <v/>
      </c>
      <c r="G157" s="47" t="str">
        <f t="shared" si="259"/>
        <v/>
      </c>
      <c r="H157" s="47" t="str">
        <f t="shared" si="259"/>
        <v/>
      </c>
      <c r="I157" s="47" t="str">
        <f t="shared" si="259"/>
        <v/>
      </c>
      <c r="J157" s="47" t="str">
        <f t="shared" si="259"/>
        <v/>
      </c>
      <c r="K157" s="47" t="str">
        <f t="shared" si="259"/>
        <v/>
      </c>
      <c r="L157" s="151">
        <f t="shared" si="247"/>
        <v>9</v>
      </c>
      <c r="M157" s="122" t="str">
        <f t="shared" ref="M157:AQ157" si="260">VLOOKUP(M$149,План,66,0)</f>
        <v>Р/36836/61385</v>
      </c>
      <c r="N157" s="122" t="str">
        <f t="shared" si="260"/>
        <v>Р/36836/61385</v>
      </c>
      <c r="O157" s="122" t="str">
        <f t="shared" si="260"/>
        <v>Р/36836/61385</v>
      </c>
      <c r="P157" s="122" t="str">
        <f t="shared" si="260"/>
        <v>Р/36836/61385</v>
      </c>
      <c r="Q157" s="122" t="str">
        <f t="shared" si="260"/>
        <v>Р/36836/61385</v>
      </c>
      <c r="R157" s="122" t="str">
        <f t="shared" si="260"/>
        <v>Р/36836/61385</v>
      </c>
      <c r="S157" s="122" t="str">
        <f t="shared" si="260"/>
        <v>Р/36836/61385</v>
      </c>
      <c r="T157" s="122" t="str">
        <f t="shared" si="260"/>
        <v>Р/36836/61385</v>
      </c>
      <c r="U157" s="122" t="str">
        <f t="shared" si="260"/>
        <v>Р/36836/61385</v>
      </c>
      <c r="V157" s="122" t="str">
        <f t="shared" si="260"/>
        <v>П/36844/61393</v>
      </c>
      <c r="W157" s="122" t="str">
        <f t="shared" si="260"/>
        <v>М/36868/61417</v>
      </c>
      <c r="X157" s="122" t="str">
        <f t="shared" si="260"/>
        <v>М/36892/61441</v>
      </c>
      <c r="Y157" s="122" t="str">
        <f t="shared" si="260"/>
        <v>М/36916/61465</v>
      </c>
      <c r="Z157" s="122" t="str">
        <f t="shared" si="260"/>
        <v>М/36940/61489</v>
      </c>
      <c r="AA157" s="122" t="str">
        <f t="shared" si="260"/>
        <v>М/36964/61513</v>
      </c>
      <c r="AB157" s="122" t="str">
        <f t="shared" si="260"/>
        <v>М/36988/61537</v>
      </c>
      <c r="AC157" s="122" t="str">
        <f t="shared" si="260"/>
        <v>М/37012/61561</v>
      </c>
      <c r="AD157" s="122" t="str">
        <f t="shared" si="260"/>
        <v>М/37036/61585</v>
      </c>
      <c r="AE157" s="122" t="str">
        <f t="shared" si="260"/>
        <v>М/37060/61609</v>
      </c>
      <c r="AF157" s="122" t="str">
        <f t="shared" si="260"/>
        <v>М/37084/61633</v>
      </c>
      <c r="AG157" s="122" t="str">
        <f t="shared" si="260"/>
        <v>М/37108/61657</v>
      </c>
      <c r="AH157" s="122" t="str">
        <f t="shared" si="260"/>
        <v>М/37132/61681</v>
      </c>
      <c r="AI157" s="122" t="str">
        <f t="shared" si="260"/>
        <v>М/37156/61705</v>
      </c>
      <c r="AJ157" s="122" t="str">
        <f t="shared" si="260"/>
        <v>М/37180/61729</v>
      </c>
      <c r="AK157" s="122" t="str">
        <f t="shared" si="260"/>
        <v>М/37204/61753</v>
      </c>
      <c r="AL157" s="122" t="str">
        <f t="shared" si="260"/>
        <v>М/37228/61777</v>
      </c>
      <c r="AM157" s="122" t="str">
        <f t="shared" si="260"/>
        <v>М/37252/61801</v>
      </c>
      <c r="AN157" s="122" t="str">
        <f t="shared" si="260"/>
        <v>М/37276/61825</v>
      </c>
      <c r="AO157" s="122" t="str">
        <f t="shared" si="260"/>
        <v>М/37300/61849</v>
      </c>
      <c r="AP157" s="122" t="str">
        <f t="shared" si="260"/>
        <v>М/37324/61873</v>
      </c>
      <c r="AQ157" s="122" t="str">
        <f t="shared" si="260"/>
        <v>М/37348/61897</v>
      </c>
      <c r="AR157" s="159"/>
      <c r="AS157" s="19" t="s">
        <v>317</v>
      </c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</row>
    <row r="158" spans="1:63" s="3" customFormat="1" ht="30" outlineLevel="1" x14ac:dyDescent="0.25">
      <c r="A158" s="17">
        <v>9</v>
      </c>
      <c r="B158" s="130" t="str">
        <f t="shared" si="245"/>
        <v>ТО2</v>
      </c>
      <c r="C158" s="47" t="str">
        <f t="shared" ref="C158:K158" si="261">IF(IF(ISNUMBER(SEARCH(C$30,MultiCat($M158:$AQ158))),C$30,"")=C141,"",IF(ISNUMBER(SEARCH(C$30,MultiCat($M158:$AQ158))),C$30,""))</f>
        <v/>
      </c>
      <c r="D158" s="47" t="str">
        <f t="shared" si="261"/>
        <v/>
      </c>
      <c r="E158" s="47" t="str">
        <f t="shared" si="261"/>
        <v>ТО2</v>
      </c>
      <c r="F158" s="47" t="str">
        <f t="shared" si="261"/>
        <v/>
      </c>
      <c r="G158" s="47" t="str">
        <f t="shared" si="261"/>
        <v/>
      </c>
      <c r="H158" s="47" t="str">
        <f t="shared" si="261"/>
        <v/>
      </c>
      <c r="I158" s="47" t="str">
        <f t="shared" si="261"/>
        <v/>
      </c>
      <c r="J158" s="47" t="str">
        <f t="shared" si="261"/>
        <v/>
      </c>
      <c r="K158" s="47" t="str">
        <f t="shared" si="261"/>
        <v/>
      </c>
      <c r="L158" s="151">
        <f t="shared" si="247"/>
        <v>9</v>
      </c>
      <c r="M158" s="122" t="str">
        <f t="shared" ref="M158:AQ158" si="262">VLOOKUP(M$149,План,59,0)</f>
        <v>Р/13050/13050</v>
      </c>
      <c r="N158" s="122" t="str">
        <f t="shared" si="262"/>
        <v>Р/13050/13050</v>
      </c>
      <c r="O158" s="122" t="str">
        <f t="shared" si="262"/>
        <v>Р/13050/13050</v>
      </c>
      <c r="P158" s="122" t="str">
        <f t="shared" si="262"/>
        <v>П/13058/13058</v>
      </c>
      <c r="Q158" s="122" t="str">
        <f t="shared" si="262"/>
        <v>М/13082/13082</v>
      </c>
      <c r="R158" s="122" t="str">
        <f t="shared" si="262"/>
        <v>М/13106/13106</v>
      </c>
      <c r="S158" s="122" t="str">
        <f t="shared" si="262"/>
        <v>М/13130/13130</v>
      </c>
      <c r="T158" s="122" t="str">
        <f t="shared" si="262"/>
        <v>М/13154/13154</v>
      </c>
      <c r="U158" s="122" t="str">
        <f t="shared" si="262"/>
        <v>М/13178/13178</v>
      </c>
      <c r="V158" s="122" t="str">
        <f t="shared" si="262"/>
        <v>М/13202/13202</v>
      </c>
      <c r="W158" s="122" t="str">
        <f t="shared" si="262"/>
        <v>М/13226/13226</v>
      </c>
      <c r="X158" s="122" t="str">
        <f t="shared" si="262"/>
        <v>М/13250/13250</v>
      </c>
      <c r="Y158" s="122" t="str">
        <f t="shared" si="262"/>
        <v>М/13274/13274</v>
      </c>
      <c r="Z158" s="122" t="str">
        <f t="shared" si="262"/>
        <v>М/13298/13298</v>
      </c>
      <c r="AA158" s="122" t="str">
        <f t="shared" si="262"/>
        <v>М/13322/13322</v>
      </c>
      <c r="AB158" s="122" t="str">
        <f t="shared" si="262"/>
        <v>М/13346/13346</v>
      </c>
      <c r="AC158" s="122" t="str">
        <f t="shared" si="262"/>
        <v>М/13370/13370</v>
      </c>
      <c r="AD158" s="122" t="str">
        <f t="shared" si="262"/>
        <v>М/13394/13394</v>
      </c>
      <c r="AE158" s="122" t="str">
        <f t="shared" si="262"/>
        <v>О/13410/13410</v>
      </c>
      <c r="AF158" s="122" t="str">
        <f t="shared" si="262"/>
        <v>ТО2/13410/13410</v>
      </c>
      <c r="AG158" s="122" t="str">
        <f t="shared" si="262"/>
        <v>ТО2/13410/13410</v>
      </c>
      <c r="AH158" s="122" t="str">
        <f t="shared" si="262"/>
        <v>ТО2/13410/13410</v>
      </c>
      <c r="AI158" s="122" t="str">
        <f t="shared" si="262"/>
        <v>ТО2/13410/13410</v>
      </c>
      <c r="AJ158" s="122" t="str">
        <f t="shared" si="262"/>
        <v>П/13418/13418</v>
      </c>
      <c r="AK158" s="122" t="str">
        <f t="shared" si="262"/>
        <v>М/13442/13442</v>
      </c>
      <c r="AL158" s="122" t="str">
        <f t="shared" si="262"/>
        <v>М/13466/13466</v>
      </c>
      <c r="AM158" s="122" t="str">
        <f t="shared" si="262"/>
        <v>М/13490/13490</v>
      </c>
      <c r="AN158" s="122" t="str">
        <f t="shared" si="262"/>
        <v>М/13514/13514</v>
      </c>
      <c r="AO158" s="122" t="str">
        <f t="shared" si="262"/>
        <v>М/13538/13538</v>
      </c>
      <c r="AP158" s="122" t="str">
        <f t="shared" si="262"/>
        <v>М/13562/13562</v>
      </c>
      <c r="AQ158" s="122" t="str">
        <f t="shared" si="262"/>
        <v>М/13586/13586</v>
      </c>
      <c r="AR158" s="159"/>
      <c r="AS158" s="19" t="s">
        <v>317</v>
      </c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</row>
    <row r="159" spans="1:63" s="3" customFormat="1" outlineLevel="1" x14ac:dyDescent="0.25">
      <c r="A159" s="17">
        <v>10</v>
      </c>
      <c r="B159" s="130" t="str">
        <f t="shared" si="245"/>
        <v/>
      </c>
      <c r="C159" s="47" t="str">
        <f t="shared" ref="C159:K159" si="263">IF(IF(ISNUMBER(SEARCH(C$30,MultiCat($M159:$AQ159))),C$30,"")=C142,"",IF(ISNUMBER(SEARCH(C$30,MultiCat($M159:$AQ159))),C$30,""))</f>
        <v/>
      </c>
      <c r="D159" s="47" t="str">
        <f t="shared" si="263"/>
        <v/>
      </c>
      <c r="E159" s="47" t="str">
        <f t="shared" si="263"/>
        <v/>
      </c>
      <c r="F159" s="47" t="str">
        <f t="shared" si="263"/>
        <v/>
      </c>
      <c r="G159" s="47" t="str">
        <f t="shared" si="263"/>
        <v/>
      </c>
      <c r="H159" s="47" t="str">
        <f t="shared" si="263"/>
        <v/>
      </c>
      <c r="I159" s="47" t="str">
        <f t="shared" si="263"/>
        <v/>
      </c>
      <c r="J159" s="47" t="str">
        <f t="shared" si="263"/>
        <v/>
      </c>
      <c r="K159" s="47" t="str">
        <f t="shared" si="263"/>
        <v/>
      </c>
      <c r="L159" s="151">
        <f t="shared" si="247"/>
        <v>9</v>
      </c>
      <c r="M159" s="122" t="str">
        <f t="shared" ref="M159:AQ159" si="264">VLOOKUP(M$149,План,60,0)</f>
        <v>Р/13376/13376</v>
      </c>
      <c r="N159" s="122" t="str">
        <f t="shared" si="264"/>
        <v>Р/13376/13376</v>
      </c>
      <c r="O159" s="122" t="str">
        <f t="shared" si="264"/>
        <v>Р/13376/13376</v>
      </c>
      <c r="P159" s="122" t="str">
        <f t="shared" si="264"/>
        <v>Р/13376/13376</v>
      </c>
      <c r="Q159" s="122" t="str">
        <f t="shared" si="264"/>
        <v>Р/13376/13376</v>
      </c>
      <c r="R159" s="122" t="str">
        <f t="shared" si="264"/>
        <v>Р/13376/13376</v>
      </c>
      <c r="S159" s="122" t="str">
        <f t="shared" si="264"/>
        <v>Р/13376/13376</v>
      </c>
      <c r="T159" s="122" t="str">
        <f t="shared" si="264"/>
        <v>Р/13376/13376</v>
      </c>
      <c r="U159" s="122" t="str">
        <f t="shared" si="264"/>
        <v>Р/13376/13376</v>
      </c>
      <c r="V159" s="122" t="str">
        <f t="shared" si="264"/>
        <v>Р/13376/13376</v>
      </c>
      <c r="W159" s="122" t="str">
        <f t="shared" si="264"/>
        <v>Р/13376/13376</v>
      </c>
      <c r="X159" s="122" t="str">
        <f t="shared" si="264"/>
        <v>Р/13376/13376</v>
      </c>
      <c r="Y159" s="122" t="str">
        <f t="shared" si="264"/>
        <v>Р/13376/13376</v>
      </c>
      <c r="Z159" s="122" t="str">
        <f t="shared" si="264"/>
        <v>Р/13376/13376</v>
      </c>
      <c r="AA159" s="122" t="str">
        <f t="shared" si="264"/>
        <v>Р/13376/13376</v>
      </c>
      <c r="AB159" s="122" t="str">
        <f t="shared" si="264"/>
        <v>Р/13376/13376</v>
      </c>
      <c r="AC159" s="122" t="str">
        <f t="shared" si="264"/>
        <v>Р/13376/13376</v>
      </c>
      <c r="AD159" s="122" t="str">
        <f t="shared" si="264"/>
        <v>Р/13376/13376</v>
      </c>
      <c r="AE159" s="122" t="str">
        <f t="shared" si="264"/>
        <v>Р/13376/13376</v>
      </c>
      <c r="AF159" s="122" t="str">
        <f t="shared" si="264"/>
        <v>Р/13376/13376</v>
      </c>
      <c r="AG159" s="122" t="str">
        <f t="shared" si="264"/>
        <v>Р/13376/13376</v>
      </c>
      <c r="AH159" s="122" t="str">
        <f t="shared" si="264"/>
        <v>Р/13376/13376</v>
      </c>
      <c r="AI159" s="122" t="str">
        <f t="shared" si="264"/>
        <v>Р/13376/13376</v>
      </c>
      <c r="AJ159" s="122" t="str">
        <f t="shared" si="264"/>
        <v>Р/13376/13376</v>
      </c>
      <c r="AK159" s="122" t="str">
        <f t="shared" si="264"/>
        <v>Р/13376/13376</v>
      </c>
      <c r="AL159" s="122" t="str">
        <f t="shared" si="264"/>
        <v>Р/13376/13376</v>
      </c>
      <c r="AM159" s="122" t="str">
        <f t="shared" si="264"/>
        <v>Р/13376/13376</v>
      </c>
      <c r="AN159" s="122" t="str">
        <f t="shared" si="264"/>
        <v>Р/13376/13376</v>
      </c>
      <c r="AO159" s="122" t="str">
        <f t="shared" si="264"/>
        <v>Р/13376/13376</v>
      </c>
      <c r="AP159" s="122" t="str">
        <f t="shared" si="264"/>
        <v>Р/13376/13376</v>
      </c>
      <c r="AQ159" s="122" t="str">
        <f t="shared" si="264"/>
        <v>Р/13376/13376</v>
      </c>
      <c r="AR159" s="159"/>
      <c r="AS159" s="19" t="s">
        <v>317</v>
      </c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</row>
    <row r="160" spans="1:63" s="3" customFormat="1" outlineLevel="1" x14ac:dyDescent="0.25">
      <c r="A160" s="17">
        <v>11</v>
      </c>
      <c r="B160" s="130" t="str">
        <f t="shared" si="245"/>
        <v/>
      </c>
      <c r="C160" s="47" t="str">
        <f t="shared" ref="C160:K160" si="265">IF(IF(ISNUMBER(SEARCH(C$30,MultiCat($M160:$AQ160))),C$30,"")=C143,"",IF(ISNUMBER(SEARCH(C$30,MultiCat($M160:$AQ160))),C$30,""))</f>
        <v/>
      </c>
      <c r="D160" s="47" t="str">
        <f t="shared" si="265"/>
        <v/>
      </c>
      <c r="E160" s="47" t="str">
        <f t="shared" si="265"/>
        <v/>
      </c>
      <c r="F160" s="47" t="str">
        <f t="shared" si="265"/>
        <v/>
      </c>
      <c r="G160" s="47" t="str">
        <f t="shared" si="265"/>
        <v/>
      </c>
      <c r="H160" s="47" t="str">
        <f t="shared" si="265"/>
        <v/>
      </c>
      <c r="I160" s="47" t="str">
        <f t="shared" si="265"/>
        <v/>
      </c>
      <c r="J160" s="47" t="str">
        <f t="shared" si="265"/>
        <v/>
      </c>
      <c r="K160" s="47" t="str">
        <f t="shared" si="265"/>
        <v/>
      </c>
      <c r="L160" s="151">
        <f t="shared" si="247"/>
        <v>9</v>
      </c>
      <c r="M160" s="122" t="str">
        <f t="shared" ref="M160:AQ160" si="266">VLOOKUP(M$149,План,61,0)</f>
        <v>М/11669/11669</v>
      </c>
      <c r="N160" s="122" t="str">
        <f t="shared" si="266"/>
        <v>М/11693/11693</v>
      </c>
      <c r="O160" s="122" t="str">
        <f t="shared" si="266"/>
        <v>М/11717/11717</v>
      </c>
      <c r="P160" s="122" t="str">
        <f t="shared" si="266"/>
        <v>О/11733/11733</v>
      </c>
      <c r="Q160" s="122" t="str">
        <f t="shared" si="266"/>
        <v>Р/11733/11733</v>
      </c>
      <c r="R160" s="122" t="str">
        <f t="shared" si="266"/>
        <v>П/11741/11741</v>
      </c>
      <c r="S160" s="122" t="str">
        <f t="shared" si="266"/>
        <v>О/11757/11757</v>
      </c>
      <c r="T160" s="122" t="str">
        <f t="shared" si="266"/>
        <v>Р/11757/11757</v>
      </c>
      <c r="U160" s="122" t="str">
        <f t="shared" si="266"/>
        <v>Р/11757/11757</v>
      </c>
      <c r="V160" s="122" t="str">
        <f t="shared" si="266"/>
        <v>Р/11757/11757</v>
      </c>
      <c r="W160" s="122" t="str">
        <f t="shared" si="266"/>
        <v>Р/11757/11757</v>
      </c>
      <c r="X160" s="122" t="str">
        <f t="shared" si="266"/>
        <v>Р/11757/11757</v>
      </c>
      <c r="Y160" s="122" t="str">
        <f t="shared" si="266"/>
        <v>Р/11757/11757</v>
      </c>
      <c r="Z160" s="122" t="str">
        <f t="shared" si="266"/>
        <v>П/11765/11765</v>
      </c>
      <c r="AA160" s="122" t="str">
        <f t="shared" si="266"/>
        <v>О/11781/11781</v>
      </c>
      <c r="AB160" s="122" t="str">
        <f t="shared" si="266"/>
        <v>Р/11781/11781</v>
      </c>
      <c r="AC160" s="122" t="str">
        <f t="shared" si="266"/>
        <v>Р/11781/11781</v>
      </c>
      <c r="AD160" s="122" t="str">
        <f t="shared" si="266"/>
        <v>Р/11781/11781</v>
      </c>
      <c r="AE160" s="122" t="str">
        <f t="shared" si="266"/>
        <v>П/11789/11789</v>
      </c>
      <c r="AF160" s="122" t="str">
        <f t="shared" si="266"/>
        <v>М/11813/11813</v>
      </c>
      <c r="AG160" s="122" t="str">
        <f t="shared" si="266"/>
        <v>М/11837/11837</v>
      </c>
      <c r="AH160" s="122" t="str">
        <f t="shared" si="266"/>
        <v>М/11861/11861</v>
      </c>
      <c r="AI160" s="122" t="str">
        <f t="shared" si="266"/>
        <v>М/11885/11885</v>
      </c>
      <c r="AJ160" s="122" t="str">
        <f t="shared" si="266"/>
        <v>О/11901/11901</v>
      </c>
      <c r="AK160" s="122" t="str">
        <f t="shared" si="266"/>
        <v>Р/11901/11901</v>
      </c>
      <c r="AL160" s="122" t="str">
        <f t="shared" si="266"/>
        <v>Р/11901/11901</v>
      </c>
      <c r="AM160" s="122" t="str">
        <f t="shared" si="266"/>
        <v>Р/11901/11901</v>
      </c>
      <c r="AN160" s="122" t="str">
        <f t="shared" si="266"/>
        <v>Р/11901/11901</v>
      </c>
      <c r="AO160" s="122" t="str">
        <f t="shared" si="266"/>
        <v>Р/11901/11901</v>
      </c>
      <c r="AP160" s="122" t="str">
        <f t="shared" si="266"/>
        <v>Р/11901/11901</v>
      </c>
      <c r="AQ160" s="122" t="str">
        <f t="shared" si="266"/>
        <v>Р/11901/11901</v>
      </c>
      <c r="AR160" s="159"/>
      <c r="AS160" s="19" t="s">
        <v>317</v>
      </c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</row>
    <row r="161" spans="1:63" s="3" customFormat="1" outlineLevel="1" x14ac:dyDescent="0.25">
      <c r="A161" s="17">
        <v>12</v>
      </c>
      <c r="B161" s="130" t="str">
        <f t="shared" si="245"/>
        <v/>
      </c>
      <c r="C161" s="47" t="str">
        <f t="shared" ref="C161:K161" si="267">IF(IF(ISNUMBER(SEARCH(C$30,MultiCat($M161:$AQ161))),C$30,"")=C144,"",IF(ISNUMBER(SEARCH(C$30,MultiCat($M161:$AQ161))),C$30,""))</f>
        <v/>
      </c>
      <c r="D161" s="47" t="str">
        <f t="shared" si="267"/>
        <v/>
      </c>
      <c r="E161" s="47" t="str">
        <f t="shared" si="267"/>
        <v/>
      </c>
      <c r="F161" s="47" t="str">
        <f t="shared" si="267"/>
        <v/>
      </c>
      <c r="G161" s="47" t="str">
        <f t="shared" si="267"/>
        <v/>
      </c>
      <c r="H161" s="47" t="str">
        <f t="shared" si="267"/>
        <v/>
      </c>
      <c r="I161" s="47" t="str">
        <f t="shared" si="267"/>
        <v/>
      </c>
      <c r="J161" s="47" t="str">
        <f t="shared" si="267"/>
        <v/>
      </c>
      <c r="K161" s="47" t="str">
        <f t="shared" si="267"/>
        <v/>
      </c>
      <c r="L161" s="151">
        <f t="shared" si="247"/>
        <v>9</v>
      </c>
      <c r="M161" s="122" t="str">
        <f t="shared" ref="M161:AQ161" si="268">VLOOKUP(M$149,План,67,0)</f>
        <v>М/9117/34117</v>
      </c>
      <c r="N161" s="122" t="str">
        <f t="shared" si="268"/>
        <v>М/9141/34141</v>
      </c>
      <c r="O161" s="122" t="str">
        <f t="shared" si="268"/>
        <v>М/9165/34165</v>
      </c>
      <c r="P161" s="122" t="str">
        <f t="shared" si="268"/>
        <v>М/9189/34189</v>
      </c>
      <c r="Q161" s="122" t="str">
        <f t="shared" si="268"/>
        <v>М/9213/34213</v>
      </c>
      <c r="R161" s="122" t="str">
        <f t="shared" si="268"/>
        <v>М/9237/34237</v>
      </c>
      <c r="S161" s="122" t="str">
        <f t="shared" si="268"/>
        <v>М/9261/34261</v>
      </c>
      <c r="T161" s="122" t="str">
        <f t="shared" si="268"/>
        <v>М/9285/34285</v>
      </c>
      <c r="U161" s="122" t="str">
        <f t="shared" si="268"/>
        <v>М/9309/34309</v>
      </c>
      <c r="V161" s="122" t="str">
        <f t="shared" si="268"/>
        <v>М/9333/34333</v>
      </c>
      <c r="W161" s="122" t="str">
        <f t="shared" si="268"/>
        <v>О/9349/34349</v>
      </c>
      <c r="X161" s="122" t="str">
        <f t="shared" si="268"/>
        <v>Р/9349/34349</v>
      </c>
      <c r="Y161" s="122" t="str">
        <f t="shared" si="268"/>
        <v>Р/9349/34349</v>
      </c>
      <c r="Z161" s="122" t="str">
        <f t="shared" si="268"/>
        <v>Р/9349/34349</v>
      </c>
      <c r="AA161" s="122" t="str">
        <f t="shared" si="268"/>
        <v>Р/9349/34349</v>
      </c>
      <c r="AB161" s="122" t="str">
        <f t="shared" si="268"/>
        <v>Р/9349/34349</v>
      </c>
      <c r="AC161" s="122" t="str">
        <f t="shared" si="268"/>
        <v>Р/9349/34349</v>
      </c>
      <c r="AD161" s="122" t="str">
        <f t="shared" si="268"/>
        <v>Р/9349/34349</v>
      </c>
      <c r="AE161" s="122" t="str">
        <f t="shared" si="268"/>
        <v>Р/9349/34349</v>
      </c>
      <c r="AF161" s="122" t="str">
        <f t="shared" si="268"/>
        <v>Р/9349/34349</v>
      </c>
      <c r="AG161" s="122" t="str">
        <f t="shared" si="268"/>
        <v>Р/9349/34349</v>
      </c>
      <c r="AH161" s="122" t="str">
        <f t="shared" si="268"/>
        <v>Р/9349/34349</v>
      </c>
      <c r="AI161" s="122" t="str">
        <f t="shared" si="268"/>
        <v>П/9357/34357</v>
      </c>
      <c r="AJ161" s="122" t="str">
        <f t="shared" si="268"/>
        <v>М/9381/34381</v>
      </c>
      <c r="AK161" s="122" t="str">
        <f t="shared" si="268"/>
        <v>М/9405/34405</v>
      </c>
      <c r="AL161" s="122" t="str">
        <f t="shared" si="268"/>
        <v>М/9429/34429</v>
      </c>
      <c r="AM161" s="122" t="str">
        <f t="shared" si="268"/>
        <v>М/9453/34453</v>
      </c>
      <c r="AN161" s="122" t="str">
        <f t="shared" si="268"/>
        <v>М/9477/34477</v>
      </c>
      <c r="AO161" s="122" t="str">
        <f t="shared" si="268"/>
        <v>М/9501/34501</v>
      </c>
      <c r="AP161" s="122" t="str">
        <f t="shared" si="268"/>
        <v>М/9525/34525</v>
      </c>
      <c r="AQ161" s="122" t="str">
        <f t="shared" si="268"/>
        <v>О/9541/34541</v>
      </c>
      <c r="AR161" s="159"/>
      <c r="AS161" s="19" t="s">
        <v>317</v>
      </c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</row>
    <row r="162" spans="1:63" s="3" customFormat="1" outlineLevel="1" x14ac:dyDescent="0.25">
      <c r="A162" s="17">
        <v>13</v>
      </c>
      <c r="B162" s="130" t="str">
        <f t="shared" si="245"/>
        <v/>
      </c>
      <c r="C162" s="47" t="str">
        <f t="shared" ref="C162:K162" si="269">IF(IF(ISNUMBER(SEARCH(C$30,MultiCat($M162:$AQ162))),C$30,"")=C145,"",IF(ISNUMBER(SEARCH(C$30,MultiCat($M162:$AQ162))),C$30,""))</f>
        <v/>
      </c>
      <c r="D162" s="47" t="str">
        <f t="shared" si="269"/>
        <v/>
      </c>
      <c r="E162" s="47" t="str">
        <f t="shared" si="269"/>
        <v/>
      </c>
      <c r="F162" s="47" t="str">
        <f t="shared" si="269"/>
        <v/>
      </c>
      <c r="G162" s="47" t="str">
        <f t="shared" si="269"/>
        <v/>
      </c>
      <c r="H162" s="47" t="str">
        <f t="shared" si="269"/>
        <v/>
      </c>
      <c r="I162" s="47" t="str">
        <f t="shared" si="269"/>
        <v/>
      </c>
      <c r="J162" s="47" t="str">
        <f t="shared" si="269"/>
        <v/>
      </c>
      <c r="K162" s="47" t="str">
        <f t="shared" si="269"/>
        <v/>
      </c>
      <c r="L162" s="151">
        <f t="shared" si="247"/>
        <v>9</v>
      </c>
      <c r="M162" s="122" t="str">
        <f t="shared" ref="M162:AQ162" si="270">VLOOKUP(M$149,План,68,0)</f>
        <v>Р/9567/30082</v>
      </c>
      <c r="N162" s="122" t="str">
        <f t="shared" si="270"/>
        <v>Р/9567/30082</v>
      </c>
      <c r="O162" s="122" t="str">
        <f t="shared" si="270"/>
        <v>Р/9567/30082</v>
      </c>
      <c r="P162" s="122" t="str">
        <f t="shared" si="270"/>
        <v>Р/9567/30082</v>
      </c>
      <c r="Q162" s="122" t="str">
        <f t="shared" si="270"/>
        <v>Р/9567/30082</v>
      </c>
      <c r="R162" s="122" t="str">
        <f t="shared" si="270"/>
        <v>Р/9567/30082</v>
      </c>
      <c r="S162" s="122" t="str">
        <f t="shared" si="270"/>
        <v>Р/9567/30082</v>
      </c>
      <c r="T162" s="122" t="str">
        <f t="shared" si="270"/>
        <v>Р/9567/30082</v>
      </c>
      <c r="U162" s="122" t="str">
        <f t="shared" si="270"/>
        <v>Р/9567/30082</v>
      </c>
      <c r="V162" s="122" t="str">
        <f t="shared" si="270"/>
        <v>Р/9567/30082</v>
      </c>
      <c r="W162" s="122" t="str">
        <f t="shared" si="270"/>
        <v>Р/9567/30082</v>
      </c>
      <c r="X162" s="122" t="str">
        <f t="shared" si="270"/>
        <v>Р/9567/30082</v>
      </c>
      <c r="Y162" s="122" t="str">
        <f t="shared" si="270"/>
        <v>Р/9567/30082</v>
      </c>
      <c r="Z162" s="122" t="str">
        <f t="shared" si="270"/>
        <v>Р/9567/30082</v>
      </c>
      <c r="AA162" s="122" t="str">
        <f t="shared" si="270"/>
        <v>Р/9567/30082</v>
      </c>
      <c r="AB162" s="122" t="str">
        <f t="shared" si="270"/>
        <v>Р/9567/30082</v>
      </c>
      <c r="AC162" s="122" t="str">
        <f t="shared" si="270"/>
        <v>Р/9567/30082</v>
      </c>
      <c r="AD162" s="122" t="str">
        <f t="shared" si="270"/>
        <v>Р/9567/30082</v>
      </c>
      <c r="AE162" s="122" t="str">
        <f t="shared" si="270"/>
        <v>Р/9567/30082</v>
      </c>
      <c r="AF162" s="122" t="str">
        <f t="shared" si="270"/>
        <v>Р/9567/30082</v>
      </c>
      <c r="AG162" s="122" t="str">
        <f t="shared" si="270"/>
        <v>Р/9567/30082</v>
      </c>
      <c r="AH162" s="122" t="str">
        <f t="shared" si="270"/>
        <v>Р/9567/30082</v>
      </c>
      <c r="AI162" s="122" t="str">
        <f t="shared" si="270"/>
        <v>Р/9567/30082</v>
      </c>
      <c r="AJ162" s="122" t="str">
        <f t="shared" si="270"/>
        <v>Р/9567/30082</v>
      </c>
      <c r="AK162" s="122" t="str">
        <f t="shared" si="270"/>
        <v>Р/9567/30082</v>
      </c>
      <c r="AL162" s="122" t="str">
        <f t="shared" si="270"/>
        <v>Р/9567/30082</v>
      </c>
      <c r="AM162" s="122" t="str">
        <f t="shared" si="270"/>
        <v>Р/9567/30082</v>
      </c>
      <c r="AN162" s="122" t="str">
        <f t="shared" si="270"/>
        <v>Р/9567/30082</v>
      </c>
      <c r="AO162" s="122" t="str">
        <f t="shared" si="270"/>
        <v>Р/9567/30082</v>
      </c>
      <c r="AP162" s="122" t="str">
        <f t="shared" si="270"/>
        <v>Р/9567/30082</v>
      </c>
      <c r="AQ162" s="122" t="str">
        <f t="shared" si="270"/>
        <v>Р/9567/30082</v>
      </c>
      <c r="AR162" s="159"/>
      <c r="AS162" s="19" t="s">
        <v>317</v>
      </c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</row>
    <row r="163" spans="1:63" s="3" customFormat="1" outlineLevel="1" x14ac:dyDescent="0.25">
      <c r="A163" s="17">
        <v>14</v>
      </c>
      <c r="B163" s="130" t="str">
        <f t="shared" si="245"/>
        <v/>
      </c>
      <c r="C163" s="47" t="str">
        <f t="shared" ref="C163:K163" si="271">IF(IF(ISNUMBER(SEARCH(C$30,MultiCat($M163:$AQ163))),C$30,"")=C146,"",IF(ISNUMBER(SEARCH(C$30,MultiCat($M163:$AQ163))),C$30,""))</f>
        <v/>
      </c>
      <c r="D163" s="47" t="str">
        <f t="shared" si="271"/>
        <v/>
      </c>
      <c r="E163" s="47" t="str">
        <f t="shared" si="271"/>
        <v/>
      </c>
      <c r="F163" s="47" t="str">
        <f t="shared" si="271"/>
        <v/>
      </c>
      <c r="G163" s="47" t="str">
        <f t="shared" si="271"/>
        <v/>
      </c>
      <c r="H163" s="47" t="str">
        <f t="shared" si="271"/>
        <v/>
      </c>
      <c r="I163" s="47" t="str">
        <f t="shared" si="271"/>
        <v/>
      </c>
      <c r="J163" s="47" t="str">
        <f t="shared" si="271"/>
        <v/>
      </c>
      <c r="K163" s="47" t="str">
        <f t="shared" si="271"/>
        <v/>
      </c>
      <c r="L163" s="151">
        <f t="shared" si="247"/>
        <v>9</v>
      </c>
      <c r="M163" s="122" t="str">
        <f t="shared" ref="M163:AQ163" si="272">VLOOKUP(M$149,План,69,0)</f>
        <v>Р/10175/10175</v>
      </c>
      <c r="N163" s="122" t="str">
        <f t="shared" si="272"/>
        <v>Р/10175/10175</v>
      </c>
      <c r="O163" s="122" t="str">
        <f t="shared" si="272"/>
        <v>Р/10175/10175</v>
      </c>
      <c r="P163" s="122" t="str">
        <f t="shared" si="272"/>
        <v>Р/10175/10175</v>
      </c>
      <c r="Q163" s="122" t="str">
        <f t="shared" si="272"/>
        <v>Р/10175/10175</v>
      </c>
      <c r="R163" s="122" t="str">
        <f t="shared" si="272"/>
        <v>Р/10175/10175</v>
      </c>
      <c r="S163" s="122" t="str">
        <f t="shared" si="272"/>
        <v>Р/10175/10175</v>
      </c>
      <c r="T163" s="122" t="str">
        <f t="shared" si="272"/>
        <v>Р/10175/10175</v>
      </c>
      <c r="U163" s="122" t="str">
        <f t="shared" si="272"/>
        <v>Р/10175/10175</v>
      </c>
      <c r="V163" s="122" t="str">
        <f t="shared" si="272"/>
        <v>Р/10175/10175</v>
      </c>
      <c r="W163" s="122" t="str">
        <f t="shared" si="272"/>
        <v>Р/10175/10175</v>
      </c>
      <c r="X163" s="122" t="str">
        <f t="shared" si="272"/>
        <v>Р/10175/10175</v>
      </c>
      <c r="Y163" s="122" t="str">
        <f t="shared" si="272"/>
        <v>Р/10175/10175</v>
      </c>
      <c r="Z163" s="122" t="str">
        <f t="shared" si="272"/>
        <v>Р/10175/10175</v>
      </c>
      <c r="AA163" s="122" t="str">
        <f t="shared" si="272"/>
        <v>Р/10175/10175</v>
      </c>
      <c r="AB163" s="122" t="str">
        <f t="shared" si="272"/>
        <v>Р/10175/10175</v>
      </c>
      <c r="AC163" s="122" t="str">
        <f t="shared" si="272"/>
        <v>Р/10175/10175</v>
      </c>
      <c r="AD163" s="122" t="str">
        <f t="shared" si="272"/>
        <v>Р/10175/10175</v>
      </c>
      <c r="AE163" s="122" t="str">
        <f t="shared" si="272"/>
        <v>Р/10175/10175</v>
      </c>
      <c r="AF163" s="122" t="str">
        <f t="shared" si="272"/>
        <v>Р/10175/10175</v>
      </c>
      <c r="AG163" s="122" t="str">
        <f t="shared" si="272"/>
        <v>Р/10175/10175</v>
      </c>
      <c r="AH163" s="122" t="str">
        <f t="shared" si="272"/>
        <v>Р/10175/10175</v>
      </c>
      <c r="AI163" s="122" t="str">
        <f t="shared" si="272"/>
        <v>Р/10175/10175</v>
      </c>
      <c r="AJ163" s="122" t="str">
        <f t="shared" si="272"/>
        <v>Р/10175/10175</v>
      </c>
      <c r="AK163" s="122" t="str">
        <f t="shared" si="272"/>
        <v>Р/10175/10175</v>
      </c>
      <c r="AL163" s="122" t="str">
        <f t="shared" si="272"/>
        <v>Р/10175/10175</v>
      </c>
      <c r="AM163" s="122" t="str">
        <f t="shared" si="272"/>
        <v>Р/10175/10175</v>
      </c>
      <c r="AN163" s="122" t="str">
        <f t="shared" si="272"/>
        <v>Р/10175/10175</v>
      </c>
      <c r="AO163" s="122" t="str">
        <f t="shared" si="272"/>
        <v>Р/10175/10175</v>
      </c>
      <c r="AP163" s="122" t="str">
        <f t="shared" si="272"/>
        <v>Р/10175/10175</v>
      </c>
      <c r="AQ163" s="122" t="str">
        <f t="shared" si="272"/>
        <v>П/10183/10183</v>
      </c>
      <c r="AR163" s="159"/>
      <c r="AS163" s="19" t="s">
        <v>317</v>
      </c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</row>
    <row r="164" spans="1:63" x14ac:dyDescent="0.25">
      <c r="A164" s="136">
        <f>M149</f>
        <v>45170</v>
      </c>
      <c r="B164" s="131"/>
      <c r="C164" s="132"/>
      <c r="D164" s="132">
        <f t="shared" ref="D164:K164" si="273">SUM(D150:D163)</f>
        <v>0</v>
      </c>
      <c r="E164" s="132">
        <f t="shared" si="273"/>
        <v>0</v>
      </c>
      <c r="F164" s="132"/>
      <c r="G164" s="132"/>
      <c r="H164" s="132">
        <f t="shared" si="273"/>
        <v>0</v>
      </c>
      <c r="I164" s="132">
        <f t="shared" si="273"/>
        <v>0</v>
      </c>
      <c r="J164" s="132">
        <f t="shared" si="273"/>
        <v>0</v>
      </c>
      <c r="K164" s="132">
        <f t="shared" si="273"/>
        <v>0</v>
      </c>
      <c r="L164" s="146">
        <f t="shared" si="247"/>
        <v>9</v>
      </c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S164" s="163" t="s">
        <v>317</v>
      </c>
    </row>
    <row r="165" spans="1:63" s="102" customFormat="1" ht="18.75" outlineLevel="1" x14ac:dyDescent="0.25">
      <c r="A165" s="121"/>
      <c r="B165" s="129"/>
      <c r="C165" s="129"/>
      <c r="D165" s="129"/>
      <c r="E165" s="129"/>
      <c r="F165" s="129"/>
      <c r="G165" s="129"/>
      <c r="H165" s="129"/>
      <c r="I165" s="129"/>
      <c r="J165" s="129"/>
      <c r="K165" s="129"/>
      <c r="L165" s="148" t="s">
        <v>294</v>
      </c>
      <c r="M165" s="378">
        <f>M166</f>
        <v>45200</v>
      </c>
      <c r="N165" s="378"/>
      <c r="O165" s="378"/>
      <c r="P165" s="378"/>
      <c r="Q165" s="378"/>
      <c r="R165" s="378"/>
      <c r="S165" s="378"/>
      <c r="T165" s="378"/>
      <c r="U165" s="378"/>
      <c r="V165" s="378"/>
      <c r="W165" s="378"/>
      <c r="X165" s="378"/>
      <c r="Y165" s="378"/>
      <c r="Z165" s="378"/>
      <c r="AA165" s="378"/>
      <c r="AB165" s="378"/>
      <c r="AC165" s="378"/>
      <c r="AD165" s="378"/>
      <c r="AE165" s="378"/>
      <c r="AF165" s="378"/>
      <c r="AG165" s="378"/>
      <c r="AH165" s="378"/>
      <c r="AI165" s="378"/>
      <c r="AJ165" s="378"/>
      <c r="AK165" s="378"/>
      <c r="AL165" s="378"/>
      <c r="AM165" s="378"/>
      <c r="AN165" s="378"/>
      <c r="AO165" s="378"/>
      <c r="AP165" s="378"/>
      <c r="AQ165" s="378"/>
      <c r="AR165" s="158"/>
      <c r="AS165" s="19" t="s">
        <v>317</v>
      </c>
    </row>
    <row r="166" spans="1:63" s="124" customFormat="1" outlineLevel="1" x14ac:dyDescent="0.25">
      <c r="A166" s="134" t="s">
        <v>295</v>
      </c>
      <c r="B166" s="161">
        <f>M166</f>
        <v>45200</v>
      </c>
      <c r="C166" s="135" t="s">
        <v>321</v>
      </c>
      <c r="D166" s="135" t="s">
        <v>270</v>
      </c>
      <c r="E166" s="135" t="s">
        <v>271</v>
      </c>
      <c r="F166" s="135" t="s">
        <v>251</v>
      </c>
      <c r="G166" s="135" t="s">
        <v>252</v>
      </c>
      <c r="H166" s="135" t="s">
        <v>41</v>
      </c>
      <c r="I166" s="135" t="s">
        <v>268</v>
      </c>
      <c r="J166" s="135" t="s">
        <v>269</v>
      </c>
      <c r="K166" s="135" t="s">
        <v>232</v>
      </c>
      <c r="L166" s="149">
        <v>10</v>
      </c>
      <c r="M166" s="152">
        <f>DATE($A$10,$L166,M$10)</f>
        <v>45200</v>
      </c>
      <c r="N166" s="152">
        <f t="shared" ref="N166:AQ166" si="274">DATE($A$10,$L166,N$10)</f>
        <v>45201</v>
      </c>
      <c r="O166" s="152">
        <f t="shared" si="274"/>
        <v>45202</v>
      </c>
      <c r="P166" s="152">
        <f t="shared" si="274"/>
        <v>45203</v>
      </c>
      <c r="Q166" s="152">
        <f t="shared" si="274"/>
        <v>45204</v>
      </c>
      <c r="R166" s="152">
        <f t="shared" si="274"/>
        <v>45205</v>
      </c>
      <c r="S166" s="152">
        <f t="shared" si="274"/>
        <v>45206</v>
      </c>
      <c r="T166" s="152">
        <f t="shared" si="274"/>
        <v>45207</v>
      </c>
      <c r="U166" s="152">
        <f t="shared" si="274"/>
        <v>45208</v>
      </c>
      <c r="V166" s="152">
        <f t="shared" si="274"/>
        <v>45209</v>
      </c>
      <c r="W166" s="152">
        <f t="shared" si="274"/>
        <v>45210</v>
      </c>
      <c r="X166" s="152">
        <f t="shared" si="274"/>
        <v>45211</v>
      </c>
      <c r="Y166" s="152">
        <f t="shared" si="274"/>
        <v>45212</v>
      </c>
      <c r="Z166" s="152">
        <f t="shared" si="274"/>
        <v>45213</v>
      </c>
      <c r="AA166" s="152">
        <f t="shared" si="274"/>
        <v>45214</v>
      </c>
      <c r="AB166" s="152">
        <f t="shared" si="274"/>
        <v>45215</v>
      </c>
      <c r="AC166" s="152">
        <f t="shared" si="274"/>
        <v>45216</v>
      </c>
      <c r="AD166" s="152">
        <f t="shared" si="274"/>
        <v>45217</v>
      </c>
      <c r="AE166" s="152">
        <f t="shared" si="274"/>
        <v>45218</v>
      </c>
      <c r="AF166" s="152">
        <f t="shared" si="274"/>
        <v>45219</v>
      </c>
      <c r="AG166" s="152">
        <f t="shared" si="274"/>
        <v>45220</v>
      </c>
      <c r="AH166" s="152">
        <f t="shared" si="274"/>
        <v>45221</v>
      </c>
      <c r="AI166" s="152">
        <f t="shared" si="274"/>
        <v>45222</v>
      </c>
      <c r="AJ166" s="152">
        <f t="shared" si="274"/>
        <v>45223</v>
      </c>
      <c r="AK166" s="152">
        <f t="shared" si="274"/>
        <v>45224</v>
      </c>
      <c r="AL166" s="152">
        <f t="shared" si="274"/>
        <v>45225</v>
      </c>
      <c r="AM166" s="152">
        <f t="shared" si="274"/>
        <v>45226</v>
      </c>
      <c r="AN166" s="152">
        <f t="shared" si="274"/>
        <v>45227</v>
      </c>
      <c r="AO166" s="152">
        <f t="shared" si="274"/>
        <v>45228</v>
      </c>
      <c r="AP166" s="152">
        <f t="shared" si="274"/>
        <v>45229</v>
      </c>
      <c r="AQ166" s="152">
        <f t="shared" si="274"/>
        <v>45230</v>
      </c>
      <c r="AR166" s="158"/>
      <c r="AS166" s="19" t="s">
        <v>317</v>
      </c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</row>
    <row r="167" spans="1:63" s="3" customFormat="1" outlineLevel="1" x14ac:dyDescent="0.25">
      <c r="A167" s="17">
        <v>1</v>
      </c>
      <c r="B167" s="130" t="str">
        <f>MultiCat(C167:K167)</f>
        <v/>
      </c>
      <c r="C167" s="47" t="str">
        <f t="shared" ref="C167:K167" si="275">IF(IF(ISNUMBER(SEARCH(C$30,MultiCat($M167:$AQ167))),C$30,"")=C150,"",IF(ISNUMBER(SEARCH(C$30,MultiCat($M167:$AQ167))),C$30,""))</f>
        <v/>
      </c>
      <c r="D167" s="47" t="str">
        <f t="shared" si="275"/>
        <v/>
      </c>
      <c r="E167" s="47" t="str">
        <f t="shared" si="275"/>
        <v/>
      </c>
      <c r="F167" s="47" t="str">
        <f t="shared" si="275"/>
        <v/>
      </c>
      <c r="G167" s="47" t="str">
        <f t="shared" si="275"/>
        <v/>
      </c>
      <c r="H167" s="47" t="str">
        <f t="shared" si="275"/>
        <v/>
      </c>
      <c r="I167" s="47" t="str">
        <f t="shared" si="275"/>
        <v/>
      </c>
      <c r="J167" s="47" t="str">
        <f t="shared" si="275"/>
        <v/>
      </c>
      <c r="K167" s="47" t="str">
        <f t="shared" si="275"/>
        <v/>
      </c>
      <c r="L167" s="151">
        <f>L166</f>
        <v>10</v>
      </c>
      <c r="M167" s="122" t="str">
        <f t="shared" ref="M167:AQ167" si="276">VLOOKUP(M$166,План,55,0)</f>
        <v>М/65348/21626</v>
      </c>
      <c r="N167" s="122" t="str">
        <f t="shared" si="276"/>
        <v>М/65372/21650</v>
      </c>
      <c r="O167" s="122" t="str">
        <f t="shared" si="276"/>
        <v>М/65396/21674</v>
      </c>
      <c r="P167" s="122" t="str">
        <f t="shared" si="276"/>
        <v>М/65420/21698</v>
      </c>
      <c r="Q167" s="122" t="str">
        <f t="shared" si="276"/>
        <v>М/65444/21722</v>
      </c>
      <c r="R167" s="122" t="str">
        <f t="shared" si="276"/>
        <v>М/65468/21746</v>
      </c>
      <c r="S167" s="122" t="str">
        <f t="shared" si="276"/>
        <v>М/65492/21770</v>
      </c>
      <c r="T167" s="122" t="str">
        <f t="shared" si="276"/>
        <v>М/65516/21794</v>
      </c>
      <c r="U167" s="122" t="str">
        <f t="shared" si="276"/>
        <v>М/65540/21818</v>
      </c>
      <c r="V167" s="122" t="str">
        <f t="shared" si="276"/>
        <v>М/65564/21842</v>
      </c>
      <c r="W167" s="122" t="str">
        <f t="shared" si="276"/>
        <v>М/65588/21866</v>
      </c>
      <c r="X167" s="122" t="str">
        <f t="shared" si="276"/>
        <v>М/65612/21890</v>
      </c>
      <c r="Y167" s="122" t="str">
        <f t="shared" si="276"/>
        <v>М/65636/21914</v>
      </c>
      <c r="Z167" s="122" t="str">
        <f t="shared" si="276"/>
        <v>М/65660/21938</v>
      </c>
      <c r="AA167" s="122" t="str">
        <f t="shared" si="276"/>
        <v>М/65684/21962</v>
      </c>
      <c r="AB167" s="122" t="str">
        <f t="shared" si="276"/>
        <v>М/65708/21986</v>
      </c>
      <c r="AC167" s="122" t="str">
        <f t="shared" si="276"/>
        <v>М/65732/22010</v>
      </c>
      <c r="AD167" s="122" t="str">
        <f t="shared" si="276"/>
        <v>М/65756/22034</v>
      </c>
      <c r="AE167" s="122" t="str">
        <f t="shared" si="276"/>
        <v>М/65780/22058</v>
      </c>
      <c r="AF167" s="122" t="str">
        <f t="shared" si="276"/>
        <v>М/65804/22082</v>
      </c>
      <c r="AG167" s="122" t="str">
        <f t="shared" si="276"/>
        <v>М/65828/22106</v>
      </c>
      <c r="AH167" s="122" t="str">
        <f t="shared" si="276"/>
        <v>М/65852/22130</v>
      </c>
      <c r="AI167" s="122" t="str">
        <f t="shared" si="276"/>
        <v>М/65876/22154</v>
      </c>
      <c r="AJ167" s="122" t="str">
        <f t="shared" si="276"/>
        <v>М/65900/22178</v>
      </c>
      <c r="AK167" s="122" t="str">
        <f t="shared" si="276"/>
        <v>М/65924/22202</v>
      </c>
      <c r="AL167" s="122" t="str">
        <f t="shared" si="276"/>
        <v>М/65948/22226</v>
      </c>
      <c r="AM167" s="122" t="str">
        <f t="shared" si="276"/>
        <v>М/65972/22250</v>
      </c>
      <c r="AN167" s="122" t="str">
        <f t="shared" si="276"/>
        <v>М/65996/22274</v>
      </c>
      <c r="AO167" s="122" t="str">
        <f t="shared" si="276"/>
        <v>М/66020/22298</v>
      </c>
      <c r="AP167" s="122" t="str">
        <f t="shared" si="276"/>
        <v>М/66055/22333</v>
      </c>
      <c r="AQ167" s="122" t="str">
        <f t="shared" si="276"/>
        <v>М/66079/22357</v>
      </c>
      <c r="AR167" s="159"/>
      <c r="AS167" s="19" t="s">
        <v>317</v>
      </c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</row>
    <row r="168" spans="1:63" s="3" customFormat="1" ht="30" outlineLevel="1" x14ac:dyDescent="0.25">
      <c r="A168" s="17">
        <v>2</v>
      </c>
      <c r="B168" s="130" t="str">
        <f t="shared" ref="B168:B180" si="277">MultiCat(C168:K168)</f>
        <v>ТО1</v>
      </c>
      <c r="C168" s="47" t="str">
        <f t="shared" ref="C168:K168" si="278">IF(IF(ISNUMBER(SEARCH(C$30,MultiCat($M168:$AQ168))),C$30,"")=C151,"",IF(ISNUMBER(SEARCH(C$30,MultiCat($M168:$AQ168))),C$30,""))</f>
        <v/>
      </c>
      <c r="D168" s="47" t="str">
        <f t="shared" si="278"/>
        <v>ТО1</v>
      </c>
      <c r="E168" s="47" t="str">
        <f t="shared" si="278"/>
        <v/>
      </c>
      <c r="F168" s="47" t="str">
        <f t="shared" si="278"/>
        <v/>
      </c>
      <c r="G168" s="47" t="str">
        <f t="shared" si="278"/>
        <v/>
      </c>
      <c r="H168" s="47" t="str">
        <f t="shared" si="278"/>
        <v/>
      </c>
      <c r="I168" s="47" t="str">
        <f t="shared" si="278"/>
        <v/>
      </c>
      <c r="J168" s="47" t="str">
        <f t="shared" si="278"/>
        <v/>
      </c>
      <c r="K168" s="47" t="str">
        <f t="shared" si="278"/>
        <v/>
      </c>
      <c r="L168" s="151">
        <f t="shared" ref="L168:L181" si="279">L167</f>
        <v>10</v>
      </c>
      <c r="M168" s="122" t="str">
        <f t="shared" ref="M168:AQ168" si="280">VLOOKUP(M$166,План,56,0)</f>
        <v>М/70450/55528</v>
      </c>
      <c r="N168" s="122" t="str">
        <f t="shared" si="280"/>
        <v>М/70474/55552</v>
      </c>
      <c r="O168" s="122" t="str">
        <f t="shared" si="280"/>
        <v>М/70498/55576</v>
      </c>
      <c r="P168" s="122" t="str">
        <f t="shared" si="280"/>
        <v>М/70522/55600</v>
      </c>
      <c r="Q168" s="122" t="str">
        <f t="shared" si="280"/>
        <v>М/70546/55624</v>
      </c>
      <c r="R168" s="122" t="str">
        <f t="shared" si="280"/>
        <v>М/70570/55648</v>
      </c>
      <c r="S168" s="122" t="str">
        <f t="shared" si="280"/>
        <v>М/70594/55672</v>
      </c>
      <c r="T168" s="122" t="str">
        <f t="shared" si="280"/>
        <v>М/70618/55696</v>
      </c>
      <c r="U168" s="122" t="str">
        <f t="shared" si="280"/>
        <v>М/70642/55720</v>
      </c>
      <c r="V168" s="122" t="str">
        <f t="shared" si="280"/>
        <v>М/70666/55744</v>
      </c>
      <c r="W168" s="122" t="str">
        <f t="shared" si="280"/>
        <v>М/70690/55768</v>
      </c>
      <c r="X168" s="122" t="str">
        <f t="shared" si="280"/>
        <v>М/70714/55792</v>
      </c>
      <c r="Y168" s="122" t="str">
        <f t="shared" si="280"/>
        <v>М/70738/55816</v>
      </c>
      <c r="Z168" s="122" t="str">
        <f t="shared" si="280"/>
        <v>М/70762/55840</v>
      </c>
      <c r="AA168" s="122" t="str">
        <f t="shared" si="280"/>
        <v>М/70786/55864</v>
      </c>
      <c r="AB168" s="122" t="str">
        <f t="shared" si="280"/>
        <v>М/70810/55888</v>
      </c>
      <c r="AC168" s="122" t="str">
        <f t="shared" si="280"/>
        <v>М/70834/55912</v>
      </c>
      <c r="AD168" s="122" t="str">
        <f t="shared" si="280"/>
        <v>М/70858/55936</v>
      </c>
      <c r="AE168" s="122" t="str">
        <f t="shared" si="280"/>
        <v>М/70882/55960</v>
      </c>
      <c r="AF168" s="122" t="str">
        <f t="shared" si="280"/>
        <v>М/70906/55984</v>
      </c>
      <c r="AG168" s="122" t="str">
        <f t="shared" si="280"/>
        <v>М/70930/56008</v>
      </c>
      <c r="AH168" s="122" t="str">
        <f t="shared" si="280"/>
        <v>О/70946/56024</v>
      </c>
      <c r="AI168" s="122" t="str">
        <f t="shared" si="280"/>
        <v>ТО1/70946/56024</v>
      </c>
      <c r="AJ168" s="122" t="str">
        <f t="shared" si="280"/>
        <v>ТО1/70946/56024</v>
      </c>
      <c r="AK168" s="122" t="str">
        <f t="shared" si="280"/>
        <v>ТО1/70946/56024</v>
      </c>
      <c r="AL168" s="122" t="str">
        <f t="shared" si="280"/>
        <v>ТО1/70946/56024</v>
      </c>
      <c r="AM168" s="122" t="str">
        <f t="shared" si="280"/>
        <v>ТО1/70946/56024</v>
      </c>
      <c r="AN168" s="122" t="str">
        <f t="shared" si="280"/>
        <v>ТО1/70946/56024</v>
      </c>
      <c r="AO168" s="122" t="str">
        <f t="shared" si="280"/>
        <v>П/70954/56032</v>
      </c>
      <c r="AP168" s="122" t="str">
        <f t="shared" si="280"/>
        <v>М/70977/56055</v>
      </c>
      <c r="AQ168" s="122" t="str">
        <f t="shared" si="280"/>
        <v>М/71001/56079</v>
      </c>
      <c r="AR168" s="159"/>
      <c r="AS168" s="19" t="s">
        <v>317</v>
      </c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</row>
    <row r="169" spans="1:63" s="3" customFormat="1" outlineLevel="1" x14ac:dyDescent="0.25">
      <c r="A169" s="17">
        <v>3</v>
      </c>
      <c r="B169" s="130" t="str">
        <f t="shared" si="277"/>
        <v/>
      </c>
      <c r="C169" s="47" t="str">
        <f t="shared" ref="C169:K169" si="281">IF(IF(ISNUMBER(SEARCH(C$30,MultiCat($M169:$AQ169))),C$30,"")=C152,"",IF(ISNUMBER(SEARCH(C$30,MultiCat($M169:$AQ169))),C$30,""))</f>
        <v/>
      </c>
      <c r="D169" s="47" t="str">
        <f t="shared" si="281"/>
        <v/>
      </c>
      <c r="E169" s="47" t="str">
        <f t="shared" si="281"/>
        <v/>
      </c>
      <c r="F169" s="47" t="str">
        <f t="shared" si="281"/>
        <v/>
      </c>
      <c r="G169" s="47" t="str">
        <f t="shared" si="281"/>
        <v/>
      </c>
      <c r="H169" s="47" t="str">
        <f t="shared" si="281"/>
        <v/>
      </c>
      <c r="I169" s="47" t="str">
        <f t="shared" si="281"/>
        <v/>
      </c>
      <c r="J169" s="47" t="str">
        <f t="shared" si="281"/>
        <v/>
      </c>
      <c r="K169" s="47" t="str">
        <f t="shared" si="281"/>
        <v/>
      </c>
      <c r="L169" s="151">
        <f t="shared" si="279"/>
        <v>10</v>
      </c>
      <c r="M169" s="122" t="str">
        <f t="shared" ref="M169:AQ169" si="282">VLOOKUP(M$166,План,57,0)</f>
        <v>М/64027/38925</v>
      </c>
      <c r="N169" s="122" t="str">
        <f t="shared" si="282"/>
        <v>М/64051/38949</v>
      </c>
      <c r="O169" s="122" t="str">
        <f t="shared" si="282"/>
        <v>М/64075/38973</v>
      </c>
      <c r="P169" s="122" t="str">
        <f t="shared" si="282"/>
        <v>М/64099/38997</v>
      </c>
      <c r="Q169" s="122" t="str">
        <f t="shared" si="282"/>
        <v>М/64123/39021</v>
      </c>
      <c r="R169" s="122" t="str">
        <f t="shared" si="282"/>
        <v>М/64147/39045</v>
      </c>
      <c r="S169" s="122" t="str">
        <f t="shared" si="282"/>
        <v>М/64171/39069</v>
      </c>
      <c r="T169" s="122" t="str">
        <f t="shared" si="282"/>
        <v>М/64195/39093</v>
      </c>
      <c r="U169" s="122" t="str">
        <f t="shared" si="282"/>
        <v>М/64219/39117</v>
      </c>
      <c r="V169" s="122" t="str">
        <f t="shared" si="282"/>
        <v>М/64243/39141</v>
      </c>
      <c r="W169" s="122" t="str">
        <f t="shared" si="282"/>
        <v>М/64267/39165</v>
      </c>
      <c r="X169" s="122" t="str">
        <f t="shared" si="282"/>
        <v>М/64291/39189</v>
      </c>
      <c r="Y169" s="122" t="str">
        <f t="shared" si="282"/>
        <v>М/64315/39213</v>
      </c>
      <c r="Z169" s="122" t="str">
        <f t="shared" si="282"/>
        <v>М/64339/39237</v>
      </c>
      <c r="AA169" s="122" t="str">
        <f t="shared" si="282"/>
        <v>М/64363/39261</v>
      </c>
      <c r="AB169" s="122" t="str">
        <f t="shared" si="282"/>
        <v>М/64387/39285</v>
      </c>
      <c r="AC169" s="122" t="str">
        <f t="shared" si="282"/>
        <v>М/64411/39309</v>
      </c>
      <c r="AD169" s="122" t="str">
        <f t="shared" si="282"/>
        <v>М/64435/39333</v>
      </c>
      <c r="AE169" s="122" t="str">
        <f t="shared" si="282"/>
        <v>М/64459/39357</v>
      </c>
      <c r="AF169" s="122" t="str">
        <f t="shared" si="282"/>
        <v>М/64483/39381</v>
      </c>
      <c r="AG169" s="122" t="str">
        <f t="shared" si="282"/>
        <v>М/64507/39405</v>
      </c>
      <c r="AH169" s="122" t="str">
        <f t="shared" si="282"/>
        <v>М/64531/39429</v>
      </c>
      <c r="AI169" s="122" t="str">
        <f t="shared" si="282"/>
        <v>М/64555/39453</v>
      </c>
      <c r="AJ169" s="122" t="str">
        <f t="shared" si="282"/>
        <v>М/64579/39477</v>
      </c>
      <c r="AK169" s="122" t="str">
        <f t="shared" si="282"/>
        <v>М/64603/39501</v>
      </c>
      <c r="AL169" s="122" t="str">
        <f t="shared" si="282"/>
        <v>М/64627/39525</v>
      </c>
      <c r="AM169" s="122" t="str">
        <f t="shared" si="282"/>
        <v>М/64651/39549</v>
      </c>
      <c r="AN169" s="122" t="str">
        <f t="shared" si="282"/>
        <v>М/64675/39573</v>
      </c>
      <c r="AO169" s="122" t="str">
        <f t="shared" si="282"/>
        <v>М/64699/39597</v>
      </c>
      <c r="AP169" s="122" t="str">
        <f t="shared" si="282"/>
        <v>М/64738/39636</v>
      </c>
      <c r="AQ169" s="122" t="str">
        <f t="shared" si="282"/>
        <v>М/64762/39660</v>
      </c>
      <c r="AR169" s="159"/>
      <c r="AS169" s="19" t="s">
        <v>317</v>
      </c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</row>
    <row r="170" spans="1:63" s="3" customFormat="1" ht="30" outlineLevel="1" x14ac:dyDescent="0.25">
      <c r="A170" s="17">
        <v>4</v>
      </c>
      <c r="B170" s="130" t="str">
        <f t="shared" si="277"/>
        <v>ПМ</v>
      </c>
      <c r="C170" s="47" t="str">
        <f t="shared" ref="C170:K170" si="283">IF(IF(ISNUMBER(SEARCH(C$30,MultiCat($M170:$AQ170))),C$30,"")=C153,"",IF(ISNUMBER(SEARCH(C$30,MultiCat($M170:$AQ170))),C$30,""))</f>
        <v>ПМ</v>
      </c>
      <c r="D170" s="47" t="str">
        <f t="shared" si="283"/>
        <v/>
      </c>
      <c r="E170" s="47" t="str">
        <f t="shared" si="283"/>
        <v/>
      </c>
      <c r="F170" s="47" t="str">
        <f t="shared" si="283"/>
        <v/>
      </c>
      <c r="G170" s="47" t="str">
        <f t="shared" si="283"/>
        <v/>
      </c>
      <c r="H170" s="47" t="str">
        <f t="shared" si="283"/>
        <v/>
      </c>
      <c r="I170" s="47" t="str">
        <f t="shared" si="283"/>
        <v/>
      </c>
      <c r="J170" s="47" t="str">
        <f t="shared" si="283"/>
        <v/>
      </c>
      <c r="K170" s="47" t="str">
        <f t="shared" si="283"/>
        <v/>
      </c>
      <c r="L170" s="151">
        <f t="shared" si="279"/>
        <v>10</v>
      </c>
      <c r="M170" s="122" t="str">
        <f t="shared" ref="M170:AQ170" si="284">VLOOKUP(M$166,План,58,0)</f>
        <v>М/72808/44508</v>
      </c>
      <c r="N170" s="122" t="str">
        <f t="shared" si="284"/>
        <v>О/72824/44524</v>
      </c>
      <c r="O170" s="122" t="str">
        <f t="shared" si="284"/>
        <v>ПМ/72824/44524</v>
      </c>
      <c r="P170" s="122" t="str">
        <f t="shared" si="284"/>
        <v>М/72848/44548</v>
      </c>
      <c r="Q170" s="122" t="str">
        <f t="shared" si="284"/>
        <v>М/72872/44572</v>
      </c>
      <c r="R170" s="122" t="str">
        <f t="shared" si="284"/>
        <v>М/72896/44596</v>
      </c>
      <c r="S170" s="122" t="str">
        <f t="shared" si="284"/>
        <v>М/72920/44620</v>
      </c>
      <c r="T170" s="122" t="str">
        <f t="shared" si="284"/>
        <v>М/72944/44644</v>
      </c>
      <c r="U170" s="122" t="str">
        <f t="shared" si="284"/>
        <v>М/72968/44668</v>
      </c>
      <c r="V170" s="122" t="str">
        <f t="shared" si="284"/>
        <v>М/72992/44692</v>
      </c>
      <c r="W170" s="122" t="str">
        <f t="shared" si="284"/>
        <v>М/73016/44716</v>
      </c>
      <c r="X170" s="122" t="str">
        <f t="shared" si="284"/>
        <v>М/73040/44740</v>
      </c>
      <c r="Y170" s="122" t="str">
        <f t="shared" si="284"/>
        <v>М/73064/44764</v>
      </c>
      <c r="Z170" s="122" t="str">
        <f t="shared" si="284"/>
        <v>М/73088/44788</v>
      </c>
      <c r="AA170" s="122" t="str">
        <f t="shared" si="284"/>
        <v>М/73112/44812</v>
      </c>
      <c r="AB170" s="122" t="str">
        <f t="shared" si="284"/>
        <v>М/73136/44836</v>
      </c>
      <c r="AC170" s="122" t="str">
        <f t="shared" si="284"/>
        <v>М/73160/44860</v>
      </c>
      <c r="AD170" s="122" t="str">
        <f t="shared" si="284"/>
        <v>М/73184/44884</v>
      </c>
      <c r="AE170" s="122" t="str">
        <f t="shared" si="284"/>
        <v>М/73208/44908</v>
      </c>
      <c r="AF170" s="122" t="str">
        <f t="shared" si="284"/>
        <v>М/73232/44932</v>
      </c>
      <c r="AG170" s="122" t="str">
        <f t="shared" si="284"/>
        <v>М/73256/44956</v>
      </c>
      <c r="AH170" s="122" t="str">
        <f t="shared" si="284"/>
        <v>М/73280/44980</v>
      </c>
      <c r="AI170" s="122" t="str">
        <f t="shared" si="284"/>
        <v>О/73296/44996</v>
      </c>
      <c r="AJ170" s="122" t="str">
        <f t="shared" si="284"/>
        <v>Р/73296/44996</v>
      </c>
      <c r="AK170" s="122" t="str">
        <f t="shared" si="284"/>
        <v>Р/73296/44996</v>
      </c>
      <c r="AL170" s="122" t="str">
        <f t="shared" si="284"/>
        <v>Р/73296/44996</v>
      </c>
      <c r="AM170" s="122" t="str">
        <f t="shared" si="284"/>
        <v>Р/73296/44996</v>
      </c>
      <c r="AN170" s="122" t="str">
        <f t="shared" si="284"/>
        <v>Р/73296/44996</v>
      </c>
      <c r="AO170" s="122" t="str">
        <f t="shared" si="284"/>
        <v>Р/73296/44996</v>
      </c>
      <c r="AP170" s="122" t="str">
        <f t="shared" si="284"/>
        <v>Р/73382/45082</v>
      </c>
      <c r="AQ170" s="122" t="str">
        <f t="shared" si="284"/>
        <v>М/73406/45106</v>
      </c>
      <c r="AR170" s="159"/>
      <c r="AS170" s="19" t="s">
        <v>317</v>
      </c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</row>
    <row r="171" spans="1:63" s="3" customFormat="1" ht="30" outlineLevel="1" x14ac:dyDescent="0.25">
      <c r="A171" s="17">
        <v>5</v>
      </c>
      <c r="B171" s="130" t="str">
        <f t="shared" si="277"/>
        <v>ПМ</v>
      </c>
      <c r="C171" s="47" t="str">
        <f t="shared" ref="C171:K171" si="285">IF(IF(ISNUMBER(SEARCH(C$30,MultiCat($M171:$AQ171))),C$30,"")=C154,"",IF(ISNUMBER(SEARCH(C$30,MultiCat($M171:$AQ171))),C$30,""))</f>
        <v>ПМ</v>
      </c>
      <c r="D171" s="47" t="str">
        <f t="shared" si="285"/>
        <v/>
      </c>
      <c r="E171" s="47" t="str">
        <f t="shared" si="285"/>
        <v/>
      </c>
      <c r="F171" s="47" t="str">
        <f t="shared" si="285"/>
        <v/>
      </c>
      <c r="G171" s="47" t="str">
        <f t="shared" si="285"/>
        <v/>
      </c>
      <c r="H171" s="47" t="str">
        <f t="shared" si="285"/>
        <v/>
      </c>
      <c r="I171" s="47" t="str">
        <f t="shared" si="285"/>
        <v/>
      </c>
      <c r="J171" s="47" t="str">
        <f t="shared" si="285"/>
        <v/>
      </c>
      <c r="K171" s="47" t="str">
        <f t="shared" si="285"/>
        <v/>
      </c>
      <c r="L171" s="151">
        <f t="shared" si="279"/>
        <v>10</v>
      </c>
      <c r="M171" s="122" t="str">
        <f t="shared" ref="M171:AQ171" si="286">VLOOKUP(M$166,План,63,0)</f>
        <v>М/42357/44078</v>
      </c>
      <c r="N171" s="122" t="str">
        <f t="shared" si="286"/>
        <v>М/42381/44102</v>
      </c>
      <c r="O171" s="122" t="str">
        <f t="shared" si="286"/>
        <v>М/42405/44126</v>
      </c>
      <c r="P171" s="122" t="str">
        <f t="shared" si="286"/>
        <v>М/42429/44150</v>
      </c>
      <c r="Q171" s="122" t="str">
        <f t="shared" si="286"/>
        <v>М/42453/44174</v>
      </c>
      <c r="R171" s="122" t="str">
        <f t="shared" si="286"/>
        <v>М/42477/44198</v>
      </c>
      <c r="S171" s="122" t="str">
        <f t="shared" si="286"/>
        <v>М/42501/44222</v>
      </c>
      <c r="T171" s="122" t="str">
        <f t="shared" si="286"/>
        <v>М/42525/44246</v>
      </c>
      <c r="U171" s="122" t="str">
        <f t="shared" si="286"/>
        <v>М/42549/44270</v>
      </c>
      <c r="V171" s="122" t="str">
        <f t="shared" si="286"/>
        <v>М/42573/44294</v>
      </c>
      <c r="W171" s="122" t="str">
        <f t="shared" si="286"/>
        <v>М/42597/44318</v>
      </c>
      <c r="X171" s="122" t="str">
        <f t="shared" si="286"/>
        <v>М/42621/44342</v>
      </c>
      <c r="Y171" s="122" t="str">
        <f t="shared" si="286"/>
        <v>М/42645/44366</v>
      </c>
      <c r="Z171" s="122" t="str">
        <f t="shared" si="286"/>
        <v>М/42669/44390</v>
      </c>
      <c r="AA171" s="122" t="str">
        <f t="shared" si="286"/>
        <v>М/42693/44414</v>
      </c>
      <c r="AB171" s="122" t="str">
        <f t="shared" si="286"/>
        <v>М/42717/44438</v>
      </c>
      <c r="AC171" s="122" t="str">
        <f t="shared" si="286"/>
        <v>М/42741/44462</v>
      </c>
      <c r="AD171" s="122" t="str">
        <f t="shared" si="286"/>
        <v>М/42765/44486</v>
      </c>
      <c r="AE171" s="122" t="str">
        <f t="shared" si="286"/>
        <v>М/42789/44510</v>
      </c>
      <c r="AF171" s="122" t="str">
        <f t="shared" si="286"/>
        <v>М/42813/44534</v>
      </c>
      <c r="AG171" s="122" t="str">
        <f t="shared" si="286"/>
        <v>М/42837/44558</v>
      </c>
      <c r="AH171" s="122" t="str">
        <f t="shared" si="286"/>
        <v>М/42861/44582</v>
      </c>
      <c r="AI171" s="122" t="str">
        <f t="shared" si="286"/>
        <v>М/42885/44606</v>
      </c>
      <c r="AJ171" s="122" t="str">
        <f t="shared" si="286"/>
        <v>О/42901/44622</v>
      </c>
      <c r="AK171" s="122" t="str">
        <f t="shared" si="286"/>
        <v>ПМ/42901/44622</v>
      </c>
      <c r="AL171" s="122" t="str">
        <f t="shared" si="286"/>
        <v>М/42925/44646</v>
      </c>
      <c r="AM171" s="122" t="str">
        <f t="shared" si="286"/>
        <v>М/42949/44670</v>
      </c>
      <c r="AN171" s="122" t="str">
        <f t="shared" si="286"/>
        <v>М/42973/44694</v>
      </c>
      <c r="AO171" s="122" t="str">
        <f t="shared" si="286"/>
        <v>М/42997/44718</v>
      </c>
      <c r="AP171" s="122" t="str">
        <f t="shared" si="286"/>
        <v>М/43005/44726</v>
      </c>
      <c r="AQ171" s="122" t="str">
        <f t="shared" si="286"/>
        <v>М/43029/44750</v>
      </c>
      <c r="AR171" s="159"/>
      <c r="AS171" s="19" t="s">
        <v>317</v>
      </c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</row>
    <row r="172" spans="1:63" s="3" customFormat="1" outlineLevel="1" x14ac:dyDescent="0.25">
      <c r="A172" s="17">
        <v>6</v>
      </c>
      <c r="B172" s="130" t="str">
        <f t="shared" si="277"/>
        <v/>
      </c>
      <c r="C172" s="47" t="str">
        <f t="shared" ref="C172:K172" si="287">IF(IF(ISNUMBER(SEARCH(C$30,MultiCat($M172:$AQ172))),C$30,"")=C155,"",IF(ISNUMBER(SEARCH(C$30,MultiCat($M172:$AQ172))),C$30,""))</f>
        <v/>
      </c>
      <c r="D172" s="47" t="str">
        <f t="shared" si="287"/>
        <v/>
      </c>
      <c r="E172" s="47" t="str">
        <f t="shared" si="287"/>
        <v/>
      </c>
      <c r="F172" s="47" t="str">
        <f t="shared" si="287"/>
        <v/>
      </c>
      <c r="G172" s="47" t="str">
        <f t="shared" si="287"/>
        <v/>
      </c>
      <c r="H172" s="47" t="str">
        <f t="shared" si="287"/>
        <v/>
      </c>
      <c r="I172" s="47" t="str">
        <f t="shared" si="287"/>
        <v/>
      </c>
      <c r="J172" s="47" t="str">
        <f t="shared" si="287"/>
        <v/>
      </c>
      <c r="K172" s="47" t="str">
        <f t="shared" si="287"/>
        <v/>
      </c>
      <c r="L172" s="151">
        <f t="shared" si="279"/>
        <v>10</v>
      </c>
      <c r="M172" s="122" t="str">
        <f t="shared" ref="M172:AQ172" si="288">VLOOKUP(M$166,План,64,0)</f>
        <v>КР/50565/25583</v>
      </c>
      <c r="N172" s="122" t="str">
        <f t="shared" si="288"/>
        <v>КР/50565/25583</v>
      </c>
      <c r="O172" s="122" t="str">
        <f t="shared" si="288"/>
        <v>КР/50565/25583</v>
      </c>
      <c r="P172" s="122" t="str">
        <f t="shared" si="288"/>
        <v>П/50573/25591</v>
      </c>
      <c r="Q172" s="122" t="str">
        <f t="shared" si="288"/>
        <v>М/50597/25615</v>
      </c>
      <c r="R172" s="122" t="str">
        <f t="shared" si="288"/>
        <v>М/50621/25639</v>
      </c>
      <c r="S172" s="122" t="str">
        <f t="shared" si="288"/>
        <v>М/50645/25663</v>
      </c>
      <c r="T172" s="122" t="str">
        <f t="shared" si="288"/>
        <v>М/50669/25687</v>
      </c>
      <c r="U172" s="122" t="str">
        <f t="shared" si="288"/>
        <v>М/50693/25711</v>
      </c>
      <c r="V172" s="122" t="str">
        <f t="shared" si="288"/>
        <v>М/50717/25735</v>
      </c>
      <c r="W172" s="122" t="str">
        <f t="shared" si="288"/>
        <v>М/50741/25759</v>
      </c>
      <c r="X172" s="122" t="str">
        <f t="shared" si="288"/>
        <v>М/50765/25783</v>
      </c>
      <c r="Y172" s="122" t="str">
        <f t="shared" si="288"/>
        <v>М/50789/25807</v>
      </c>
      <c r="Z172" s="122" t="str">
        <f t="shared" si="288"/>
        <v>М/50813/25831</v>
      </c>
      <c r="AA172" s="122" t="str">
        <f t="shared" si="288"/>
        <v>М/50837/25855</v>
      </c>
      <c r="AB172" s="122" t="str">
        <f t="shared" si="288"/>
        <v>М/50861/25879</v>
      </c>
      <c r="AC172" s="122" t="str">
        <f t="shared" si="288"/>
        <v>М/50885/25903</v>
      </c>
      <c r="AD172" s="122" t="str">
        <f t="shared" si="288"/>
        <v>М/50909/25927</v>
      </c>
      <c r="AE172" s="122" t="str">
        <f t="shared" si="288"/>
        <v>М/50933/25951</v>
      </c>
      <c r="AF172" s="122" t="str">
        <f t="shared" si="288"/>
        <v>М/50957/25975</v>
      </c>
      <c r="AG172" s="122" t="str">
        <f t="shared" si="288"/>
        <v>М/50981/25999</v>
      </c>
      <c r="AH172" s="122" t="str">
        <f t="shared" si="288"/>
        <v>М/51005/26023</v>
      </c>
      <c r="AI172" s="122" t="str">
        <f t="shared" si="288"/>
        <v>М/51029/26047</v>
      </c>
      <c r="AJ172" s="122" t="str">
        <f t="shared" si="288"/>
        <v>М/51053/26071</v>
      </c>
      <c r="AK172" s="122" t="str">
        <f t="shared" si="288"/>
        <v>М/51077/26095</v>
      </c>
      <c r="AL172" s="122" t="str">
        <f t="shared" si="288"/>
        <v>М/51101/26119</v>
      </c>
      <c r="AM172" s="122" t="str">
        <f t="shared" si="288"/>
        <v>М/51125/26143</v>
      </c>
      <c r="AN172" s="122" t="str">
        <f t="shared" si="288"/>
        <v>М/51149/26167</v>
      </c>
      <c r="AO172" s="122" t="str">
        <f t="shared" si="288"/>
        <v>М/51173/26191</v>
      </c>
      <c r="AP172" s="122" t="str">
        <f t="shared" si="288"/>
        <v>М/51195/26213</v>
      </c>
      <c r="AQ172" s="122" t="str">
        <f t="shared" si="288"/>
        <v>М/51219/26237</v>
      </c>
      <c r="AR172" s="159"/>
      <c r="AS172" s="19" t="s">
        <v>317</v>
      </c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</row>
    <row r="173" spans="1:63" s="3" customFormat="1" outlineLevel="1" x14ac:dyDescent="0.25">
      <c r="A173" s="17">
        <v>7</v>
      </c>
      <c r="B173" s="130" t="str">
        <f t="shared" si="277"/>
        <v/>
      </c>
      <c r="C173" s="47" t="str">
        <f t="shared" ref="C173:K173" si="289">IF(IF(ISNUMBER(SEARCH(C$30,MultiCat($M173:$AQ173))),C$30,"")=C156,"",IF(ISNUMBER(SEARCH(C$30,MultiCat($M173:$AQ173))),C$30,""))</f>
        <v/>
      </c>
      <c r="D173" s="47" t="str">
        <f t="shared" si="289"/>
        <v/>
      </c>
      <c r="E173" s="47" t="str">
        <f t="shared" si="289"/>
        <v/>
      </c>
      <c r="F173" s="47" t="str">
        <f t="shared" si="289"/>
        <v/>
      </c>
      <c r="G173" s="47" t="str">
        <f t="shared" si="289"/>
        <v/>
      </c>
      <c r="H173" s="47" t="str">
        <f t="shared" si="289"/>
        <v/>
      </c>
      <c r="I173" s="47" t="str">
        <f t="shared" si="289"/>
        <v/>
      </c>
      <c r="J173" s="47" t="str">
        <f t="shared" si="289"/>
        <v/>
      </c>
      <c r="K173" s="47" t="str">
        <f t="shared" si="289"/>
        <v/>
      </c>
      <c r="L173" s="151">
        <f t="shared" si="279"/>
        <v>10</v>
      </c>
      <c r="M173" s="122" t="str">
        <f t="shared" ref="M173:AQ173" si="290">VLOOKUP(M$166,План,65,0)</f>
        <v>М/39004/18489</v>
      </c>
      <c r="N173" s="122" t="str">
        <f t="shared" si="290"/>
        <v>М/39028/18513</v>
      </c>
      <c r="O173" s="122" t="str">
        <f t="shared" si="290"/>
        <v>М/39052/18537</v>
      </c>
      <c r="P173" s="122" t="str">
        <f t="shared" si="290"/>
        <v>М/39076/18561</v>
      </c>
      <c r="Q173" s="122" t="str">
        <f t="shared" si="290"/>
        <v>М/39100/18585</v>
      </c>
      <c r="R173" s="122" t="str">
        <f t="shared" si="290"/>
        <v>М/39124/18609</v>
      </c>
      <c r="S173" s="122" t="str">
        <f t="shared" si="290"/>
        <v>М/39148/18633</v>
      </c>
      <c r="T173" s="122" t="str">
        <f t="shared" si="290"/>
        <v>М/39172/18657</v>
      </c>
      <c r="U173" s="122" t="str">
        <f t="shared" si="290"/>
        <v>М/39196/18681</v>
      </c>
      <c r="V173" s="122" t="str">
        <f t="shared" si="290"/>
        <v>М/39220/18705</v>
      </c>
      <c r="W173" s="122" t="str">
        <f t="shared" si="290"/>
        <v>М/39244/18729</v>
      </c>
      <c r="X173" s="122" t="str">
        <f t="shared" si="290"/>
        <v>М/39268/18753</v>
      </c>
      <c r="Y173" s="122" t="str">
        <f t="shared" si="290"/>
        <v>М/39292/18777</v>
      </c>
      <c r="Z173" s="122" t="str">
        <f t="shared" si="290"/>
        <v>М/39316/18801</v>
      </c>
      <c r="AA173" s="122" t="str">
        <f t="shared" si="290"/>
        <v>М/39340/18825</v>
      </c>
      <c r="AB173" s="122" t="str">
        <f t="shared" si="290"/>
        <v>М/39364/18849</v>
      </c>
      <c r="AC173" s="122" t="str">
        <f t="shared" si="290"/>
        <v>М/39388/18873</v>
      </c>
      <c r="AD173" s="122" t="str">
        <f t="shared" si="290"/>
        <v>М/39412/18897</v>
      </c>
      <c r="AE173" s="122" t="str">
        <f t="shared" si="290"/>
        <v>М/39436/18921</v>
      </c>
      <c r="AF173" s="122" t="str">
        <f t="shared" si="290"/>
        <v>М/39460/18945</v>
      </c>
      <c r="AG173" s="122" t="str">
        <f t="shared" si="290"/>
        <v>О/39476/18961</v>
      </c>
      <c r="AH173" s="122" t="str">
        <f t="shared" si="290"/>
        <v>Р/39476/18961</v>
      </c>
      <c r="AI173" s="122" t="str">
        <f t="shared" si="290"/>
        <v>Р/39476/18961</v>
      </c>
      <c r="AJ173" s="122" t="str">
        <f t="shared" si="290"/>
        <v>Р/39476/18961</v>
      </c>
      <c r="AK173" s="122" t="str">
        <f t="shared" si="290"/>
        <v>Р/39476/18961</v>
      </c>
      <c r="AL173" s="122" t="str">
        <f t="shared" si="290"/>
        <v>Р/39476/18961</v>
      </c>
      <c r="AM173" s="122" t="str">
        <f t="shared" si="290"/>
        <v>Р/39476/18961</v>
      </c>
      <c r="AN173" s="122" t="str">
        <f t="shared" si="290"/>
        <v>Р/39476/18961</v>
      </c>
      <c r="AO173" s="122" t="str">
        <f t="shared" si="290"/>
        <v>Р/39476/18961</v>
      </c>
      <c r="AP173" s="122" t="str">
        <f t="shared" si="290"/>
        <v>Р/39501/18986</v>
      </c>
      <c r="AQ173" s="122" t="str">
        <f t="shared" si="290"/>
        <v>Р/39501/18986</v>
      </c>
      <c r="AR173" s="159"/>
      <c r="AS173" s="19" t="s">
        <v>317</v>
      </c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</row>
    <row r="174" spans="1:63" s="3" customFormat="1" outlineLevel="1" x14ac:dyDescent="0.25">
      <c r="A174" s="17">
        <v>8</v>
      </c>
      <c r="B174" s="130" t="str">
        <f t="shared" si="277"/>
        <v>СР</v>
      </c>
      <c r="C174" s="47" t="str">
        <f t="shared" ref="C174:K174" si="291">IF(IF(ISNUMBER(SEARCH(C$30,MultiCat($M174:$AQ174))),C$30,"")=C157,"",IF(ISNUMBER(SEARCH(C$30,MultiCat($M174:$AQ174))),C$30,""))</f>
        <v/>
      </c>
      <c r="D174" s="47" t="str">
        <f t="shared" si="291"/>
        <v/>
      </c>
      <c r="E174" s="47" t="str">
        <f t="shared" si="291"/>
        <v/>
      </c>
      <c r="F174" s="47" t="str">
        <f t="shared" si="291"/>
        <v>СР</v>
      </c>
      <c r="G174" s="47" t="str">
        <f t="shared" si="291"/>
        <v/>
      </c>
      <c r="H174" s="47" t="str">
        <f t="shared" si="291"/>
        <v/>
      </c>
      <c r="I174" s="47" t="str">
        <f t="shared" si="291"/>
        <v/>
      </c>
      <c r="J174" s="47" t="str">
        <f t="shared" si="291"/>
        <v/>
      </c>
      <c r="K174" s="47" t="str">
        <f t="shared" si="291"/>
        <v/>
      </c>
      <c r="L174" s="151">
        <f t="shared" si="279"/>
        <v>10</v>
      </c>
      <c r="M174" s="122" t="str">
        <f t="shared" ref="M174:AQ174" si="292">VLOOKUP(M$166,План,66,0)</f>
        <v>М/37348/61897</v>
      </c>
      <c r="N174" s="122" t="str">
        <f t="shared" si="292"/>
        <v>М/37372/61921</v>
      </c>
      <c r="O174" s="122" t="str">
        <f t="shared" si="292"/>
        <v>М/37396/61945</v>
      </c>
      <c r="P174" s="122" t="str">
        <f t="shared" si="292"/>
        <v>О/37412/61961</v>
      </c>
      <c r="Q174" s="122" t="str">
        <f t="shared" si="292"/>
        <v>СР/37412/61961</v>
      </c>
      <c r="R174" s="122" t="str">
        <f t="shared" si="292"/>
        <v>СР/37412/61961</v>
      </c>
      <c r="S174" s="122" t="str">
        <f t="shared" si="292"/>
        <v>СР/37412/61961</v>
      </c>
      <c r="T174" s="122" t="str">
        <f t="shared" si="292"/>
        <v>СР/37412/61961</v>
      </c>
      <c r="U174" s="122" t="str">
        <f t="shared" si="292"/>
        <v>СР/37412/61961</v>
      </c>
      <c r="V174" s="122" t="str">
        <f t="shared" si="292"/>
        <v>СР/37412/61961</v>
      </c>
      <c r="W174" s="122" t="str">
        <f t="shared" si="292"/>
        <v>СР/37412/61961</v>
      </c>
      <c r="X174" s="122" t="str">
        <f t="shared" si="292"/>
        <v>СР/37412/61961</v>
      </c>
      <c r="Y174" s="122" t="str">
        <f t="shared" si="292"/>
        <v>СР/37412/61961</v>
      </c>
      <c r="Z174" s="122" t="str">
        <f t="shared" si="292"/>
        <v>П/37420/61969</v>
      </c>
      <c r="AA174" s="122" t="str">
        <f t="shared" si="292"/>
        <v>М/37444/61993</v>
      </c>
      <c r="AB174" s="122" t="str">
        <f t="shared" si="292"/>
        <v>М/37468/62017</v>
      </c>
      <c r="AC174" s="122" t="str">
        <f t="shared" si="292"/>
        <v>М/37492/62041</v>
      </c>
      <c r="AD174" s="122" t="str">
        <f t="shared" si="292"/>
        <v>М/37516/62065</v>
      </c>
      <c r="AE174" s="122" t="str">
        <f t="shared" si="292"/>
        <v>М/37540/62089</v>
      </c>
      <c r="AF174" s="122" t="str">
        <f t="shared" si="292"/>
        <v>М/37564/62113</v>
      </c>
      <c r="AG174" s="122" t="str">
        <f t="shared" si="292"/>
        <v>М/37588/62137</v>
      </c>
      <c r="AH174" s="122" t="str">
        <f t="shared" si="292"/>
        <v>М/37612/62161</v>
      </c>
      <c r="AI174" s="122" t="str">
        <f t="shared" si="292"/>
        <v>М/37636/62185</v>
      </c>
      <c r="AJ174" s="122" t="str">
        <f t="shared" si="292"/>
        <v>М/37660/62209</v>
      </c>
      <c r="AK174" s="122" t="str">
        <f t="shared" si="292"/>
        <v>М/37684/62233</v>
      </c>
      <c r="AL174" s="122" t="str">
        <f t="shared" si="292"/>
        <v>М/37708/62257</v>
      </c>
      <c r="AM174" s="122" t="str">
        <f t="shared" si="292"/>
        <v>М/37732/62281</v>
      </c>
      <c r="AN174" s="122" t="str">
        <f t="shared" si="292"/>
        <v>М/37756/62305</v>
      </c>
      <c r="AO174" s="122" t="str">
        <f t="shared" si="292"/>
        <v>М/37780/62329</v>
      </c>
      <c r="AP174" s="122" t="str">
        <f t="shared" si="292"/>
        <v>М/37786/62335</v>
      </c>
      <c r="AQ174" s="122" t="str">
        <f t="shared" si="292"/>
        <v>М/37810/62359</v>
      </c>
      <c r="AR174" s="159"/>
      <c r="AS174" s="19" t="s">
        <v>317</v>
      </c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</row>
    <row r="175" spans="1:63" s="3" customFormat="1" outlineLevel="1" x14ac:dyDescent="0.25">
      <c r="A175" s="17">
        <v>9</v>
      </c>
      <c r="B175" s="130" t="str">
        <f t="shared" si="277"/>
        <v/>
      </c>
      <c r="C175" s="47" t="str">
        <f t="shared" ref="C175:K175" si="293">IF(IF(ISNUMBER(SEARCH(C$30,MultiCat($M175:$AQ175))),C$30,"")=C158,"",IF(ISNUMBER(SEARCH(C$30,MultiCat($M175:$AQ175))),C$30,""))</f>
        <v/>
      </c>
      <c r="D175" s="47" t="str">
        <f t="shared" si="293"/>
        <v/>
      </c>
      <c r="E175" s="47" t="str">
        <f t="shared" si="293"/>
        <v/>
      </c>
      <c r="F175" s="47" t="str">
        <f t="shared" si="293"/>
        <v/>
      </c>
      <c r="G175" s="47" t="str">
        <f t="shared" si="293"/>
        <v/>
      </c>
      <c r="H175" s="47" t="str">
        <f t="shared" si="293"/>
        <v/>
      </c>
      <c r="I175" s="47" t="str">
        <f t="shared" si="293"/>
        <v/>
      </c>
      <c r="J175" s="47" t="str">
        <f t="shared" si="293"/>
        <v/>
      </c>
      <c r="K175" s="47" t="str">
        <f t="shared" si="293"/>
        <v/>
      </c>
      <c r="L175" s="151">
        <f t="shared" si="279"/>
        <v>10</v>
      </c>
      <c r="M175" s="122" t="str">
        <f t="shared" ref="M175:AQ175" si="294">VLOOKUP(M$166,План,59,0)</f>
        <v>М/13586/13586</v>
      </c>
      <c r="N175" s="122" t="str">
        <f t="shared" si="294"/>
        <v>М/13610/13610</v>
      </c>
      <c r="O175" s="122" t="str">
        <f t="shared" si="294"/>
        <v>М/13634/13634</v>
      </c>
      <c r="P175" s="122" t="str">
        <f t="shared" si="294"/>
        <v>М/13658/13658</v>
      </c>
      <c r="Q175" s="122" t="str">
        <f t="shared" si="294"/>
        <v>М/13682/13682</v>
      </c>
      <c r="R175" s="122" t="str">
        <f t="shared" si="294"/>
        <v>М/13706/13706</v>
      </c>
      <c r="S175" s="122" t="str">
        <f t="shared" si="294"/>
        <v>М/13730/13730</v>
      </c>
      <c r="T175" s="122" t="str">
        <f t="shared" si="294"/>
        <v>М/13754/13754</v>
      </c>
      <c r="U175" s="122" t="str">
        <f t="shared" si="294"/>
        <v>М/13778/13778</v>
      </c>
      <c r="V175" s="122" t="str">
        <f t="shared" si="294"/>
        <v>М/13802/13802</v>
      </c>
      <c r="W175" s="122" t="str">
        <f t="shared" si="294"/>
        <v>М/13826/13826</v>
      </c>
      <c r="X175" s="122" t="str">
        <f t="shared" si="294"/>
        <v>М/13850/13850</v>
      </c>
      <c r="Y175" s="122" t="str">
        <f t="shared" si="294"/>
        <v>М/13874/13874</v>
      </c>
      <c r="Z175" s="122" t="str">
        <f t="shared" si="294"/>
        <v>М/13898/13898</v>
      </c>
      <c r="AA175" s="122" t="str">
        <f t="shared" si="294"/>
        <v>М/13922/13922</v>
      </c>
      <c r="AB175" s="122" t="str">
        <f t="shared" si="294"/>
        <v>М/13946/13946</v>
      </c>
      <c r="AC175" s="122" t="str">
        <f t="shared" si="294"/>
        <v>М/13970/13970</v>
      </c>
      <c r="AD175" s="122" t="str">
        <f t="shared" si="294"/>
        <v>М/13994/13994</v>
      </c>
      <c r="AE175" s="122" t="str">
        <f t="shared" si="294"/>
        <v>М/14018/14018</v>
      </c>
      <c r="AF175" s="122" t="str">
        <f t="shared" si="294"/>
        <v>М/14042/14042</v>
      </c>
      <c r="AG175" s="122" t="str">
        <f t="shared" si="294"/>
        <v>М/14066/14066</v>
      </c>
      <c r="AH175" s="122" t="str">
        <f t="shared" si="294"/>
        <v>М/14090/14090</v>
      </c>
      <c r="AI175" s="122" t="str">
        <f t="shared" si="294"/>
        <v>М/14114/14114</v>
      </c>
      <c r="AJ175" s="122" t="str">
        <f t="shared" si="294"/>
        <v>М/14138/14138</v>
      </c>
      <c r="AK175" s="122" t="str">
        <f t="shared" si="294"/>
        <v>М/14162/14162</v>
      </c>
      <c r="AL175" s="122" t="str">
        <f t="shared" si="294"/>
        <v>М/14186/14186</v>
      </c>
      <c r="AM175" s="122" t="str">
        <f t="shared" si="294"/>
        <v>М/14210/14210</v>
      </c>
      <c r="AN175" s="122" t="str">
        <f t="shared" si="294"/>
        <v>М/14234/14234</v>
      </c>
      <c r="AO175" s="122" t="str">
        <f t="shared" si="294"/>
        <v>М/14258/14258</v>
      </c>
      <c r="AP175" s="122" t="str">
        <f t="shared" si="294"/>
        <v>М/14259/14259</v>
      </c>
      <c r="AQ175" s="122" t="str">
        <f t="shared" si="294"/>
        <v>М/14283/14283</v>
      </c>
      <c r="AR175" s="159"/>
      <c r="AS175" s="19" t="s">
        <v>317</v>
      </c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</row>
    <row r="176" spans="1:63" s="3" customFormat="1" outlineLevel="1" x14ac:dyDescent="0.25">
      <c r="A176" s="17">
        <v>10</v>
      </c>
      <c r="B176" s="130" t="str">
        <f t="shared" si="277"/>
        <v/>
      </c>
      <c r="C176" s="47" t="str">
        <f t="shared" ref="C176:K176" si="295">IF(IF(ISNUMBER(SEARCH(C$30,MultiCat($M176:$AQ176))),C$30,"")=C159,"",IF(ISNUMBER(SEARCH(C$30,MultiCat($M176:$AQ176))),C$30,""))</f>
        <v/>
      </c>
      <c r="D176" s="47" t="str">
        <f t="shared" si="295"/>
        <v/>
      </c>
      <c r="E176" s="47" t="str">
        <f t="shared" si="295"/>
        <v/>
      </c>
      <c r="F176" s="47" t="str">
        <f t="shared" si="295"/>
        <v/>
      </c>
      <c r="G176" s="47" t="str">
        <f t="shared" si="295"/>
        <v/>
      </c>
      <c r="H176" s="47" t="str">
        <f t="shared" si="295"/>
        <v/>
      </c>
      <c r="I176" s="47" t="str">
        <f t="shared" si="295"/>
        <v/>
      </c>
      <c r="J176" s="47" t="str">
        <f t="shared" si="295"/>
        <v/>
      </c>
      <c r="K176" s="47" t="str">
        <f t="shared" si="295"/>
        <v/>
      </c>
      <c r="L176" s="151">
        <f t="shared" si="279"/>
        <v>10</v>
      </c>
      <c r="M176" s="122" t="str">
        <f t="shared" ref="M176:AQ176" si="296">VLOOKUP(M$166,План,60,0)</f>
        <v>Р/13376/13376</v>
      </c>
      <c r="N176" s="122" t="str">
        <f t="shared" si="296"/>
        <v>Р/13376/13376</v>
      </c>
      <c r="O176" s="122" t="str">
        <f t="shared" si="296"/>
        <v>Р/13376/13376</v>
      </c>
      <c r="P176" s="122" t="str">
        <f t="shared" si="296"/>
        <v>Р/13376/13376</v>
      </c>
      <c r="Q176" s="122" t="str">
        <f t="shared" si="296"/>
        <v>Р/13376/13376</v>
      </c>
      <c r="R176" s="122" t="str">
        <f t="shared" si="296"/>
        <v>Р/13376/13376</v>
      </c>
      <c r="S176" s="122" t="str">
        <f t="shared" si="296"/>
        <v>Р/13376/13376</v>
      </c>
      <c r="T176" s="122" t="str">
        <f t="shared" si="296"/>
        <v>Р/13376/13376</v>
      </c>
      <c r="U176" s="122" t="str">
        <f t="shared" si="296"/>
        <v>Р/13376/13376</v>
      </c>
      <c r="V176" s="122" t="str">
        <f t="shared" si="296"/>
        <v>Р/13376/13376</v>
      </c>
      <c r="W176" s="122" t="str">
        <f t="shared" si="296"/>
        <v>Р/13376/13376</v>
      </c>
      <c r="X176" s="122" t="str">
        <f t="shared" si="296"/>
        <v>Р/13376/13376</v>
      </c>
      <c r="Y176" s="122" t="str">
        <f t="shared" si="296"/>
        <v>Р/13376/13376</v>
      </c>
      <c r="Z176" s="122" t="str">
        <f t="shared" si="296"/>
        <v>Р/13376/13376</v>
      </c>
      <c r="AA176" s="122" t="str">
        <f t="shared" si="296"/>
        <v>Р/13376/13376</v>
      </c>
      <c r="AB176" s="122" t="str">
        <f t="shared" si="296"/>
        <v>Р/13376/13376</v>
      </c>
      <c r="AC176" s="122" t="str">
        <f t="shared" si="296"/>
        <v>Р/13376/13376</v>
      </c>
      <c r="AD176" s="122" t="str">
        <f t="shared" si="296"/>
        <v>Р/13376/13376</v>
      </c>
      <c r="AE176" s="122" t="str">
        <f t="shared" si="296"/>
        <v>Р/13376/13376</v>
      </c>
      <c r="AF176" s="122" t="str">
        <f t="shared" si="296"/>
        <v>Р/13376/13376</v>
      </c>
      <c r="AG176" s="122" t="str">
        <f t="shared" si="296"/>
        <v>Р/13376/13376</v>
      </c>
      <c r="AH176" s="122" t="str">
        <f t="shared" si="296"/>
        <v>Р/13376/13376</v>
      </c>
      <c r="AI176" s="122" t="str">
        <f t="shared" si="296"/>
        <v>П/13384/13384</v>
      </c>
      <c r="AJ176" s="122" t="str">
        <f t="shared" si="296"/>
        <v>М/13408/13408</v>
      </c>
      <c r="AK176" s="122" t="str">
        <f t="shared" si="296"/>
        <v>М/13432/13432</v>
      </c>
      <c r="AL176" s="122" t="str">
        <f t="shared" si="296"/>
        <v>М/13456/13456</v>
      </c>
      <c r="AM176" s="122" t="str">
        <f t="shared" si="296"/>
        <v>М/13480/13480</v>
      </c>
      <c r="AN176" s="122" t="str">
        <f t="shared" si="296"/>
        <v>М/13504/13504</v>
      </c>
      <c r="AO176" s="122" t="str">
        <f t="shared" si="296"/>
        <v>М/13528/13528</v>
      </c>
      <c r="AP176" s="122" t="str">
        <f t="shared" si="296"/>
        <v>О/13578/13578</v>
      </c>
      <c r="AQ176" s="122" t="str">
        <f t="shared" si="296"/>
        <v>М/13602/13602</v>
      </c>
      <c r="AR176" s="159"/>
      <c r="AS176" s="19" t="s">
        <v>317</v>
      </c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</row>
    <row r="177" spans="1:63" s="3" customFormat="1" ht="30" outlineLevel="1" x14ac:dyDescent="0.25">
      <c r="A177" s="17">
        <v>11</v>
      </c>
      <c r="B177" s="130" t="str">
        <f t="shared" si="277"/>
        <v>ПМ</v>
      </c>
      <c r="C177" s="47" t="str">
        <f t="shared" ref="C177:K177" si="297">IF(IF(ISNUMBER(SEARCH(C$30,MultiCat($M177:$AQ177))),C$30,"")=C160,"",IF(ISNUMBER(SEARCH(C$30,MultiCat($M177:$AQ177))),C$30,""))</f>
        <v>ПМ</v>
      </c>
      <c r="D177" s="47" t="str">
        <f t="shared" si="297"/>
        <v/>
      </c>
      <c r="E177" s="47" t="str">
        <f t="shared" si="297"/>
        <v/>
      </c>
      <c r="F177" s="47" t="str">
        <f t="shared" si="297"/>
        <v/>
      </c>
      <c r="G177" s="47" t="str">
        <f t="shared" si="297"/>
        <v/>
      </c>
      <c r="H177" s="47" t="str">
        <f t="shared" si="297"/>
        <v/>
      </c>
      <c r="I177" s="47" t="str">
        <f t="shared" si="297"/>
        <v/>
      </c>
      <c r="J177" s="47" t="str">
        <f t="shared" si="297"/>
        <v/>
      </c>
      <c r="K177" s="47" t="str">
        <f t="shared" si="297"/>
        <v/>
      </c>
      <c r="L177" s="151">
        <f t="shared" si="279"/>
        <v>10</v>
      </c>
      <c r="M177" s="122" t="str">
        <f t="shared" ref="M177:AQ177" si="298">VLOOKUP(M$166,План,61,0)</f>
        <v>Р/11901/11901</v>
      </c>
      <c r="N177" s="122" t="str">
        <f t="shared" si="298"/>
        <v>П/11909/11909</v>
      </c>
      <c r="O177" s="122" t="str">
        <f t="shared" si="298"/>
        <v>О/11925/11925</v>
      </c>
      <c r="P177" s="122" t="str">
        <f t="shared" si="298"/>
        <v>Р/11925/11925</v>
      </c>
      <c r="Q177" s="122" t="str">
        <f t="shared" si="298"/>
        <v>Р/11925/11925</v>
      </c>
      <c r="R177" s="122" t="str">
        <f t="shared" si="298"/>
        <v>Р/11925/11925</v>
      </c>
      <c r="S177" s="122" t="str">
        <f t="shared" si="298"/>
        <v>Р/11925/11925</v>
      </c>
      <c r="T177" s="122" t="str">
        <f t="shared" si="298"/>
        <v>Р/11925/11925</v>
      </c>
      <c r="U177" s="122" t="str">
        <f t="shared" si="298"/>
        <v>Р/11925/11925</v>
      </c>
      <c r="V177" s="122" t="str">
        <f t="shared" si="298"/>
        <v>Р/11925/11925</v>
      </c>
      <c r="W177" s="122" t="str">
        <f t="shared" si="298"/>
        <v>Р/11925/11925</v>
      </c>
      <c r="X177" s="122" t="str">
        <f t="shared" si="298"/>
        <v>Р/11925/11925</v>
      </c>
      <c r="Y177" s="122" t="str">
        <f t="shared" si="298"/>
        <v>Р/11925/11925</v>
      </c>
      <c r="Z177" s="122" t="str">
        <f t="shared" si="298"/>
        <v>Р/11925/11925</v>
      </c>
      <c r="AA177" s="122" t="str">
        <f t="shared" si="298"/>
        <v>Р/11925/11925</v>
      </c>
      <c r="AB177" s="122" t="str">
        <f t="shared" si="298"/>
        <v>Р/11925/11925</v>
      </c>
      <c r="AC177" s="122" t="str">
        <f t="shared" si="298"/>
        <v>Р/11925/11925</v>
      </c>
      <c r="AD177" s="122" t="str">
        <f t="shared" si="298"/>
        <v>Р/11925/11925</v>
      </c>
      <c r="AE177" s="122" t="str">
        <f t="shared" si="298"/>
        <v>Р/11925/11925</v>
      </c>
      <c r="AF177" s="122" t="str">
        <f t="shared" si="298"/>
        <v>Р/11925/11925</v>
      </c>
      <c r="AG177" s="122" t="str">
        <f t="shared" si="298"/>
        <v>Р/11925/11925</v>
      </c>
      <c r="AH177" s="122" t="str">
        <f t="shared" si="298"/>
        <v>П/11933/11933</v>
      </c>
      <c r="AI177" s="122" t="str">
        <f t="shared" si="298"/>
        <v>М/11957/11957</v>
      </c>
      <c r="AJ177" s="122" t="str">
        <f t="shared" si="298"/>
        <v>М/11981/11981</v>
      </c>
      <c r="AK177" s="122" t="str">
        <f t="shared" si="298"/>
        <v>М/12005/12005</v>
      </c>
      <c r="AL177" s="122" t="str">
        <f t="shared" si="298"/>
        <v>М/12029/12029</v>
      </c>
      <c r="AM177" s="122" t="str">
        <f t="shared" si="298"/>
        <v>М/12053/12053</v>
      </c>
      <c r="AN177" s="122" t="str">
        <f t="shared" si="298"/>
        <v>М/12077/12077</v>
      </c>
      <c r="AO177" s="122" t="str">
        <f t="shared" si="298"/>
        <v>О/12093/12093</v>
      </c>
      <c r="AP177" s="122" t="str">
        <f t="shared" si="298"/>
        <v>ПМ/12546/12546</v>
      </c>
      <c r="AQ177" s="122" t="str">
        <f t="shared" si="298"/>
        <v>М/12570/12570</v>
      </c>
      <c r="AR177" s="159"/>
      <c r="AS177" s="19" t="s">
        <v>317</v>
      </c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</row>
    <row r="178" spans="1:63" s="3" customFormat="1" outlineLevel="1" x14ac:dyDescent="0.25">
      <c r="A178" s="17">
        <v>12</v>
      </c>
      <c r="B178" s="130" t="str">
        <f t="shared" si="277"/>
        <v/>
      </c>
      <c r="C178" s="47" t="str">
        <f t="shared" ref="C178:K178" si="299">IF(IF(ISNUMBER(SEARCH(C$30,MultiCat($M178:$AQ178))),C$30,"")=C161,"",IF(ISNUMBER(SEARCH(C$30,MultiCat($M178:$AQ178))),C$30,""))</f>
        <v/>
      </c>
      <c r="D178" s="47" t="str">
        <f t="shared" si="299"/>
        <v/>
      </c>
      <c r="E178" s="47" t="str">
        <f t="shared" si="299"/>
        <v/>
      </c>
      <c r="F178" s="47" t="str">
        <f t="shared" si="299"/>
        <v/>
      </c>
      <c r="G178" s="47" t="str">
        <f t="shared" si="299"/>
        <v/>
      </c>
      <c r="H178" s="47" t="str">
        <f t="shared" si="299"/>
        <v/>
      </c>
      <c r="I178" s="47" t="str">
        <f t="shared" si="299"/>
        <v/>
      </c>
      <c r="J178" s="47" t="str">
        <f t="shared" si="299"/>
        <v/>
      </c>
      <c r="K178" s="47" t="str">
        <f t="shared" si="299"/>
        <v/>
      </c>
      <c r="L178" s="151">
        <f t="shared" si="279"/>
        <v>10</v>
      </c>
      <c r="M178" s="122" t="str">
        <f t="shared" ref="M178:AQ178" si="300">VLOOKUP(M$166,План,67,0)</f>
        <v>О/9541/34541</v>
      </c>
      <c r="N178" s="122" t="str">
        <f t="shared" si="300"/>
        <v>Р/9541/34541</v>
      </c>
      <c r="O178" s="122" t="str">
        <f t="shared" si="300"/>
        <v>Р/9541/34541</v>
      </c>
      <c r="P178" s="122" t="str">
        <f t="shared" si="300"/>
        <v>Р/9541/34541</v>
      </c>
      <c r="Q178" s="122" t="str">
        <f t="shared" si="300"/>
        <v>Р/9541/34541</v>
      </c>
      <c r="R178" s="122" t="str">
        <f t="shared" si="300"/>
        <v>Р/9541/34541</v>
      </c>
      <c r="S178" s="122" t="str">
        <f t="shared" si="300"/>
        <v>Р/9541/34541</v>
      </c>
      <c r="T178" s="122" t="str">
        <f t="shared" si="300"/>
        <v>Р/9541/34541</v>
      </c>
      <c r="U178" s="122" t="str">
        <f t="shared" si="300"/>
        <v>Р/9541/34541</v>
      </c>
      <c r="V178" s="122" t="str">
        <f t="shared" si="300"/>
        <v>Р/9541/34541</v>
      </c>
      <c r="W178" s="122" t="str">
        <f t="shared" si="300"/>
        <v>Р/9541/34541</v>
      </c>
      <c r="X178" s="122" t="str">
        <f t="shared" si="300"/>
        <v>Р/9541/34541</v>
      </c>
      <c r="Y178" s="122" t="str">
        <f t="shared" si="300"/>
        <v>Р/9541/34541</v>
      </c>
      <c r="Z178" s="122" t="str">
        <f t="shared" si="300"/>
        <v>Р/9541/34541</v>
      </c>
      <c r="AA178" s="122" t="str">
        <f t="shared" si="300"/>
        <v>Р/9541/34541</v>
      </c>
      <c r="AB178" s="122" t="str">
        <f t="shared" si="300"/>
        <v>Р/9541/34541</v>
      </c>
      <c r="AC178" s="122" t="str">
        <f t="shared" si="300"/>
        <v>Р/9541/34541</v>
      </c>
      <c r="AD178" s="122" t="str">
        <f t="shared" si="300"/>
        <v>Р/9541/34541</v>
      </c>
      <c r="AE178" s="122" t="str">
        <f t="shared" si="300"/>
        <v>Р/9541/34541</v>
      </c>
      <c r="AF178" s="122" t="str">
        <f t="shared" si="300"/>
        <v>Р/9541/34541</v>
      </c>
      <c r="AG178" s="122" t="str">
        <f t="shared" si="300"/>
        <v>Р/9541/34541</v>
      </c>
      <c r="AH178" s="122" t="str">
        <f t="shared" si="300"/>
        <v>Р/9541/34541</v>
      </c>
      <c r="AI178" s="122" t="str">
        <f t="shared" si="300"/>
        <v>Р/9541/34541</v>
      </c>
      <c r="AJ178" s="122" t="str">
        <f t="shared" si="300"/>
        <v>П/9549/34549</v>
      </c>
      <c r="AK178" s="122" t="str">
        <f t="shared" si="300"/>
        <v>О/9565/34565</v>
      </c>
      <c r="AL178" s="122" t="str">
        <f t="shared" si="300"/>
        <v>Р/9565/34565</v>
      </c>
      <c r="AM178" s="122" t="str">
        <f t="shared" si="300"/>
        <v>Р/9565/34565</v>
      </c>
      <c r="AN178" s="122" t="str">
        <f t="shared" si="300"/>
        <v>Р/9565/34565</v>
      </c>
      <c r="AO178" s="122" t="str">
        <f t="shared" si="300"/>
        <v>Р/9565/34565</v>
      </c>
      <c r="AP178" s="122" t="str">
        <f t="shared" si="300"/>
        <v>Р/9570/34570</v>
      </c>
      <c r="AQ178" s="122" t="str">
        <f t="shared" si="300"/>
        <v>Р/9570/34570</v>
      </c>
      <c r="AR178" s="159"/>
      <c r="AS178" s="19" t="s">
        <v>317</v>
      </c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</row>
    <row r="179" spans="1:63" s="3" customFormat="1" outlineLevel="1" x14ac:dyDescent="0.25">
      <c r="A179" s="17">
        <v>13</v>
      </c>
      <c r="B179" s="130" t="str">
        <f t="shared" si="277"/>
        <v/>
      </c>
      <c r="C179" s="47" t="str">
        <f t="shared" ref="C179:K179" si="301">IF(IF(ISNUMBER(SEARCH(C$30,MultiCat($M179:$AQ179))),C$30,"")=C162,"",IF(ISNUMBER(SEARCH(C$30,MultiCat($M179:$AQ179))),C$30,""))</f>
        <v/>
      </c>
      <c r="D179" s="47" t="str">
        <f t="shared" si="301"/>
        <v/>
      </c>
      <c r="E179" s="47" t="str">
        <f t="shared" si="301"/>
        <v/>
      </c>
      <c r="F179" s="47" t="str">
        <f t="shared" si="301"/>
        <v/>
      </c>
      <c r="G179" s="47" t="str">
        <f t="shared" si="301"/>
        <v/>
      </c>
      <c r="H179" s="47" t="str">
        <f t="shared" si="301"/>
        <v/>
      </c>
      <c r="I179" s="47" t="str">
        <f t="shared" si="301"/>
        <v/>
      </c>
      <c r="J179" s="47" t="str">
        <f t="shared" si="301"/>
        <v/>
      </c>
      <c r="K179" s="47" t="str">
        <f t="shared" si="301"/>
        <v/>
      </c>
      <c r="L179" s="151">
        <f t="shared" si="279"/>
        <v>10</v>
      </c>
      <c r="M179" s="122" t="str">
        <f t="shared" ref="M179:AQ179" si="302">VLOOKUP(M$166,План,68,0)</f>
        <v>Р/9567/30082</v>
      </c>
      <c r="N179" s="122" t="str">
        <f t="shared" si="302"/>
        <v>Р/9567/30082</v>
      </c>
      <c r="O179" s="122" t="str">
        <f t="shared" si="302"/>
        <v>Р/9567/30082</v>
      </c>
      <c r="P179" s="122" t="str">
        <f t="shared" si="302"/>
        <v>Р/9567/30082</v>
      </c>
      <c r="Q179" s="122" t="str">
        <f t="shared" si="302"/>
        <v>Р/9567/30082</v>
      </c>
      <c r="R179" s="122" t="str">
        <f t="shared" si="302"/>
        <v>Р/9567/30082</v>
      </c>
      <c r="S179" s="122" t="str">
        <f t="shared" si="302"/>
        <v>Р/9567/30082</v>
      </c>
      <c r="T179" s="122" t="str">
        <f t="shared" si="302"/>
        <v>Р/9567/30082</v>
      </c>
      <c r="U179" s="122" t="str">
        <f t="shared" si="302"/>
        <v>Р/9567/30082</v>
      </c>
      <c r="V179" s="122" t="str">
        <f t="shared" si="302"/>
        <v>Р/9567/30082</v>
      </c>
      <c r="W179" s="122" t="str">
        <f t="shared" si="302"/>
        <v>Р/9567/30082</v>
      </c>
      <c r="X179" s="122" t="str">
        <f t="shared" si="302"/>
        <v>Р/9567/30082</v>
      </c>
      <c r="Y179" s="122" t="str">
        <f t="shared" si="302"/>
        <v>Р/9567/30082</v>
      </c>
      <c r="Z179" s="122" t="str">
        <f t="shared" si="302"/>
        <v>Р/9567/30082</v>
      </c>
      <c r="AA179" s="122" t="str">
        <f t="shared" si="302"/>
        <v>Р/9567/30082</v>
      </c>
      <c r="AB179" s="122" t="str">
        <f t="shared" si="302"/>
        <v>Р/9567/30082</v>
      </c>
      <c r="AC179" s="122" t="str">
        <f t="shared" si="302"/>
        <v>Р/9567/30082</v>
      </c>
      <c r="AD179" s="122" t="str">
        <f t="shared" si="302"/>
        <v>Р/9567/30082</v>
      </c>
      <c r="AE179" s="122" t="str">
        <f t="shared" si="302"/>
        <v>Р/9567/30082</v>
      </c>
      <c r="AF179" s="122" t="str">
        <f t="shared" si="302"/>
        <v>Р/9567/30082</v>
      </c>
      <c r="AG179" s="122" t="str">
        <f t="shared" si="302"/>
        <v>Р/9567/30082</v>
      </c>
      <c r="AH179" s="122" t="str">
        <f t="shared" si="302"/>
        <v>Р/9567/30082</v>
      </c>
      <c r="AI179" s="122" t="str">
        <f t="shared" si="302"/>
        <v>Р/9567/30082</v>
      </c>
      <c r="AJ179" s="122" t="str">
        <f t="shared" si="302"/>
        <v>Р/9567/30082</v>
      </c>
      <c r="AK179" s="122" t="str">
        <f t="shared" si="302"/>
        <v>Р/9567/30082</v>
      </c>
      <c r="AL179" s="122" t="str">
        <f t="shared" si="302"/>
        <v>Р/9567/30082</v>
      </c>
      <c r="AM179" s="122" t="str">
        <f t="shared" si="302"/>
        <v>Р/9567/30082</v>
      </c>
      <c r="AN179" s="122" t="str">
        <f t="shared" si="302"/>
        <v>Р/9567/30082</v>
      </c>
      <c r="AO179" s="122" t="str">
        <f t="shared" si="302"/>
        <v>Р/9567/30082</v>
      </c>
      <c r="AP179" s="122" t="str">
        <f t="shared" si="302"/>
        <v>Р/9605/30120</v>
      </c>
      <c r="AQ179" s="122" t="str">
        <f t="shared" si="302"/>
        <v>Р/9605/30120</v>
      </c>
      <c r="AR179" s="159"/>
      <c r="AS179" s="19" t="s">
        <v>317</v>
      </c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</row>
    <row r="180" spans="1:63" s="3" customFormat="1" ht="30" outlineLevel="1" x14ac:dyDescent="0.25">
      <c r="A180" s="17">
        <v>14</v>
      </c>
      <c r="B180" s="130" t="str">
        <f t="shared" si="277"/>
        <v>ТО1</v>
      </c>
      <c r="C180" s="47" t="str">
        <f t="shared" ref="C180:K180" si="303">IF(IF(ISNUMBER(SEARCH(C$30,MultiCat($M180:$AQ180))),C$30,"")=C163,"",IF(ISNUMBER(SEARCH(C$30,MultiCat($M180:$AQ180))),C$30,""))</f>
        <v/>
      </c>
      <c r="D180" s="47" t="str">
        <f t="shared" si="303"/>
        <v>ТО1</v>
      </c>
      <c r="E180" s="47" t="str">
        <f t="shared" si="303"/>
        <v/>
      </c>
      <c r="F180" s="47" t="str">
        <f t="shared" si="303"/>
        <v/>
      </c>
      <c r="G180" s="47" t="str">
        <f t="shared" si="303"/>
        <v/>
      </c>
      <c r="H180" s="47" t="str">
        <f t="shared" si="303"/>
        <v/>
      </c>
      <c r="I180" s="47" t="str">
        <f t="shared" si="303"/>
        <v/>
      </c>
      <c r="J180" s="47" t="str">
        <f t="shared" si="303"/>
        <v/>
      </c>
      <c r="K180" s="47" t="str">
        <f t="shared" si="303"/>
        <v/>
      </c>
      <c r="L180" s="151">
        <f t="shared" si="279"/>
        <v>10</v>
      </c>
      <c r="M180" s="122" t="str">
        <f t="shared" ref="M180:AQ180" si="304">VLOOKUP(M$166,План,69,0)</f>
        <v>П/10183/10183</v>
      </c>
      <c r="N180" s="122" t="str">
        <f t="shared" si="304"/>
        <v>М/10207/10207</v>
      </c>
      <c r="O180" s="122" t="str">
        <f t="shared" si="304"/>
        <v>М/10231/10231</v>
      </c>
      <c r="P180" s="122" t="str">
        <f t="shared" si="304"/>
        <v>М/10255/10255</v>
      </c>
      <c r="Q180" s="122" t="str">
        <f t="shared" si="304"/>
        <v>М/10279/10279</v>
      </c>
      <c r="R180" s="122" t="str">
        <f t="shared" si="304"/>
        <v>М/10303/10303</v>
      </c>
      <c r="S180" s="122" t="str">
        <f t="shared" si="304"/>
        <v>М/10327/10327</v>
      </c>
      <c r="T180" s="122" t="str">
        <f t="shared" si="304"/>
        <v>М/10351/10351</v>
      </c>
      <c r="U180" s="122" t="str">
        <f t="shared" si="304"/>
        <v>М/10375/10375</v>
      </c>
      <c r="V180" s="122" t="str">
        <f t="shared" si="304"/>
        <v>М/10399/10399</v>
      </c>
      <c r="W180" s="122" t="str">
        <f t="shared" si="304"/>
        <v>М/10423/10423</v>
      </c>
      <c r="X180" s="122" t="str">
        <f t="shared" si="304"/>
        <v>М/10447/10447</v>
      </c>
      <c r="Y180" s="122" t="str">
        <f t="shared" si="304"/>
        <v>М/10471/10471</v>
      </c>
      <c r="Z180" s="122" t="str">
        <f t="shared" si="304"/>
        <v>О/10487/10487</v>
      </c>
      <c r="AA180" s="122" t="str">
        <f t="shared" si="304"/>
        <v>ТО1/10487/10487</v>
      </c>
      <c r="AB180" s="122" t="str">
        <f t="shared" si="304"/>
        <v>ТО1/10487/10487</v>
      </c>
      <c r="AC180" s="122" t="str">
        <f t="shared" si="304"/>
        <v>ТО1/10487/10487</v>
      </c>
      <c r="AD180" s="122" t="str">
        <f t="shared" si="304"/>
        <v>ТО1/10487/10487</v>
      </c>
      <c r="AE180" s="122" t="str">
        <f t="shared" si="304"/>
        <v>ТО1/10487/10487</v>
      </c>
      <c r="AF180" s="122" t="str">
        <f t="shared" si="304"/>
        <v>ТО1/10487/10487</v>
      </c>
      <c r="AG180" s="122" t="str">
        <f t="shared" si="304"/>
        <v>П/10495/10495</v>
      </c>
      <c r="AH180" s="122" t="str">
        <f t="shared" si="304"/>
        <v>М/10519/10519</v>
      </c>
      <c r="AI180" s="122" t="str">
        <f t="shared" si="304"/>
        <v>М/10543/10543</v>
      </c>
      <c r="AJ180" s="122" t="str">
        <f t="shared" si="304"/>
        <v>М/10567/10567</v>
      </c>
      <c r="AK180" s="122" t="str">
        <f t="shared" si="304"/>
        <v>М/10591/10591</v>
      </c>
      <c r="AL180" s="122" t="str">
        <f t="shared" si="304"/>
        <v>М/10615/10615</v>
      </c>
      <c r="AM180" s="122" t="str">
        <f t="shared" si="304"/>
        <v>М/10639/10639</v>
      </c>
      <c r="AN180" s="122" t="str">
        <f t="shared" si="304"/>
        <v>М/10663/10663</v>
      </c>
      <c r="AO180" s="122" t="str">
        <f t="shared" si="304"/>
        <v>М/10687/10687</v>
      </c>
      <c r="AP180" s="122" t="str">
        <f t="shared" si="304"/>
        <v>М/10724/10724</v>
      </c>
      <c r="AQ180" s="122" t="str">
        <f t="shared" si="304"/>
        <v>М/10748/10748</v>
      </c>
      <c r="AR180" s="159"/>
      <c r="AS180" s="19" t="s">
        <v>317</v>
      </c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</row>
    <row r="181" spans="1:63" x14ac:dyDescent="0.25">
      <c r="A181" s="136">
        <f>M166</f>
        <v>45200</v>
      </c>
      <c r="B181" s="131"/>
      <c r="C181" s="132"/>
      <c r="D181" s="132">
        <f t="shared" ref="D181:K181" si="305">SUM(D167:D180)</f>
        <v>0</v>
      </c>
      <c r="E181" s="132">
        <f t="shared" si="305"/>
        <v>0</v>
      </c>
      <c r="F181" s="132"/>
      <c r="G181" s="132"/>
      <c r="H181" s="132">
        <f t="shared" si="305"/>
        <v>0</v>
      </c>
      <c r="I181" s="132">
        <f t="shared" si="305"/>
        <v>0</v>
      </c>
      <c r="J181" s="132">
        <f t="shared" si="305"/>
        <v>0</v>
      </c>
      <c r="K181" s="132">
        <f t="shared" si="305"/>
        <v>0</v>
      </c>
      <c r="L181" s="146">
        <f t="shared" si="279"/>
        <v>10</v>
      </c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S181" s="163" t="s">
        <v>317</v>
      </c>
    </row>
    <row r="182" spans="1:63" s="102" customFormat="1" ht="18.75" outlineLevel="1" x14ac:dyDescent="0.25">
      <c r="A182" s="121"/>
      <c r="B182" s="129"/>
      <c r="C182" s="129"/>
      <c r="D182" s="129"/>
      <c r="E182" s="129"/>
      <c r="F182" s="129"/>
      <c r="G182" s="129"/>
      <c r="H182" s="129"/>
      <c r="I182" s="129"/>
      <c r="J182" s="129"/>
      <c r="K182" s="129"/>
      <c r="L182" s="148" t="s">
        <v>294</v>
      </c>
      <c r="M182" s="378">
        <f>M183</f>
        <v>45231</v>
      </c>
      <c r="N182" s="378"/>
      <c r="O182" s="378"/>
      <c r="P182" s="378"/>
      <c r="Q182" s="378"/>
      <c r="R182" s="378"/>
      <c r="S182" s="378"/>
      <c r="T182" s="378"/>
      <c r="U182" s="378"/>
      <c r="V182" s="378"/>
      <c r="W182" s="378"/>
      <c r="X182" s="378"/>
      <c r="Y182" s="378"/>
      <c r="Z182" s="378"/>
      <c r="AA182" s="378"/>
      <c r="AB182" s="378"/>
      <c r="AC182" s="378"/>
      <c r="AD182" s="378"/>
      <c r="AE182" s="378"/>
      <c r="AF182" s="378"/>
      <c r="AG182" s="378"/>
      <c r="AH182" s="378"/>
      <c r="AI182" s="378"/>
      <c r="AJ182" s="378"/>
      <c r="AK182" s="378"/>
      <c r="AL182" s="378"/>
      <c r="AM182" s="378"/>
      <c r="AN182" s="378"/>
      <c r="AO182" s="378"/>
      <c r="AP182" s="378"/>
      <c r="AQ182" s="378"/>
      <c r="AR182" s="158"/>
      <c r="AS182" s="19" t="s">
        <v>317</v>
      </c>
    </row>
    <row r="183" spans="1:63" s="124" customFormat="1" outlineLevel="1" x14ac:dyDescent="0.25">
      <c r="A183" s="134" t="s">
        <v>295</v>
      </c>
      <c r="B183" s="161">
        <f>M183</f>
        <v>45231</v>
      </c>
      <c r="C183" s="135" t="s">
        <v>321</v>
      </c>
      <c r="D183" s="135" t="s">
        <v>270</v>
      </c>
      <c r="E183" s="135" t="s">
        <v>271</v>
      </c>
      <c r="F183" s="135" t="s">
        <v>251</v>
      </c>
      <c r="G183" s="135" t="s">
        <v>252</v>
      </c>
      <c r="H183" s="135" t="s">
        <v>41</v>
      </c>
      <c r="I183" s="135" t="s">
        <v>268</v>
      </c>
      <c r="J183" s="135" t="s">
        <v>269</v>
      </c>
      <c r="K183" s="135" t="s">
        <v>232</v>
      </c>
      <c r="L183" s="149">
        <v>11</v>
      </c>
      <c r="M183" s="152">
        <f>DATE($A$10,$L183,M$10)</f>
        <v>45231</v>
      </c>
      <c r="N183" s="152">
        <f t="shared" ref="N183:AQ183" si="306">DATE($A$10,$L183,N$10)</f>
        <v>45232</v>
      </c>
      <c r="O183" s="152">
        <f t="shared" si="306"/>
        <v>45233</v>
      </c>
      <c r="P183" s="152">
        <f t="shared" si="306"/>
        <v>45234</v>
      </c>
      <c r="Q183" s="152">
        <f t="shared" si="306"/>
        <v>45235</v>
      </c>
      <c r="R183" s="152">
        <f t="shared" si="306"/>
        <v>45236</v>
      </c>
      <c r="S183" s="152">
        <f t="shared" si="306"/>
        <v>45237</v>
      </c>
      <c r="T183" s="152">
        <f t="shared" si="306"/>
        <v>45238</v>
      </c>
      <c r="U183" s="152">
        <f t="shared" si="306"/>
        <v>45239</v>
      </c>
      <c r="V183" s="152">
        <f t="shared" si="306"/>
        <v>45240</v>
      </c>
      <c r="W183" s="152">
        <f t="shared" si="306"/>
        <v>45241</v>
      </c>
      <c r="X183" s="152">
        <f t="shared" si="306"/>
        <v>45242</v>
      </c>
      <c r="Y183" s="152">
        <f t="shared" si="306"/>
        <v>45243</v>
      </c>
      <c r="Z183" s="152">
        <f t="shared" si="306"/>
        <v>45244</v>
      </c>
      <c r="AA183" s="152">
        <f t="shared" si="306"/>
        <v>45245</v>
      </c>
      <c r="AB183" s="152">
        <f t="shared" si="306"/>
        <v>45246</v>
      </c>
      <c r="AC183" s="152">
        <f t="shared" si="306"/>
        <v>45247</v>
      </c>
      <c r="AD183" s="152">
        <f t="shared" si="306"/>
        <v>45248</v>
      </c>
      <c r="AE183" s="152">
        <f t="shared" si="306"/>
        <v>45249</v>
      </c>
      <c r="AF183" s="152">
        <f t="shared" si="306"/>
        <v>45250</v>
      </c>
      <c r="AG183" s="152">
        <f t="shared" si="306"/>
        <v>45251</v>
      </c>
      <c r="AH183" s="152">
        <f t="shared" si="306"/>
        <v>45252</v>
      </c>
      <c r="AI183" s="152">
        <f t="shared" si="306"/>
        <v>45253</v>
      </c>
      <c r="AJ183" s="152">
        <f t="shared" si="306"/>
        <v>45254</v>
      </c>
      <c r="AK183" s="152">
        <f t="shared" si="306"/>
        <v>45255</v>
      </c>
      <c r="AL183" s="152">
        <f t="shared" si="306"/>
        <v>45256</v>
      </c>
      <c r="AM183" s="152">
        <f t="shared" si="306"/>
        <v>45257</v>
      </c>
      <c r="AN183" s="152">
        <f t="shared" si="306"/>
        <v>45258</v>
      </c>
      <c r="AO183" s="152">
        <f t="shared" si="306"/>
        <v>45259</v>
      </c>
      <c r="AP183" s="152">
        <f t="shared" si="306"/>
        <v>45260</v>
      </c>
      <c r="AQ183" s="152">
        <f t="shared" si="306"/>
        <v>45261</v>
      </c>
      <c r="AR183" s="158"/>
      <c r="AS183" s="19" t="s">
        <v>317</v>
      </c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</row>
    <row r="184" spans="1:63" s="3" customFormat="1" ht="30" outlineLevel="1" x14ac:dyDescent="0.25">
      <c r="A184" s="17">
        <v>1</v>
      </c>
      <c r="B184" s="130" t="str">
        <f>MultiCat(C184:K184)</f>
        <v>ТО1ДСГКТР</v>
      </c>
      <c r="C184" s="47" t="str">
        <f t="shared" ref="C184:K184" si="307">IF(IF(ISNUMBER(SEARCH(C$30,MultiCat($M184:$AQ184))),C$30,"")=C167,"",IF(ISNUMBER(SEARCH(C$30,MultiCat($M184:$AQ184))),C$30,""))</f>
        <v/>
      </c>
      <c r="D184" s="47" t="str">
        <f t="shared" si="307"/>
        <v>ТО1</v>
      </c>
      <c r="E184" s="47" t="str">
        <f t="shared" si="307"/>
        <v/>
      </c>
      <c r="F184" s="47" t="str">
        <f t="shared" si="307"/>
        <v/>
      </c>
      <c r="G184" s="47" t="str">
        <f t="shared" si="307"/>
        <v/>
      </c>
      <c r="H184" s="47" t="str">
        <f t="shared" si="307"/>
        <v/>
      </c>
      <c r="I184" s="47" t="str">
        <f t="shared" si="307"/>
        <v>ДС</v>
      </c>
      <c r="J184" s="47" t="str">
        <f t="shared" si="307"/>
        <v>ГК</v>
      </c>
      <c r="K184" s="47" t="str">
        <f t="shared" si="307"/>
        <v>ТР</v>
      </c>
      <c r="L184" s="151">
        <f>L183</f>
        <v>11</v>
      </c>
      <c r="M184" s="122" t="str">
        <f t="shared" ref="M184:AQ184" si="308">VLOOKUP(M$183,План,55,0)</f>
        <v>М/66103/22381</v>
      </c>
      <c r="N184" s="122" t="str">
        <f t="shared" si="308"/>
        <v>М/66127/22405</v>
      </c>
      <c r="O184" s="122" t="str">
        <f t="shared" si="308"/>
        <v>М/66151/22429</v>
      </c>
      <c r="P184" s="122" t="str">
        <f t="shared" si="308"/>
        <v>М/66175/22453</v>
      </c>
      <c r="Q184" s="122" t="str">
        <f t="shared" si="308"/>
        <v>М/66199/22477</v>
      </c>
      <c r="R184" s="122" t="str">
        <f t="shared" si="308"/>
        <v>М/66223/22501</v>
      </c>
      <c r="S184" s="122" t="str">
        <f t="shared" si="308"/>
        <v>М/66247/22525</v>
      </c>
      <c r="T184" s="122" t="str">
        <f t="shared" si="308"/>
        <v>О/66263/22541</v>
      </c>
      <c r="U184" s="122" t="str">
        <f t="shared" si="308"/>
        <v>ТО1/ДС/ГК/ТР/66263/22541</v>
      </c>
      <c r="V184" s="122" t="str">
        <f t="shared" si="308"/>
        <v>ТО1/ДС/ГК/ТР/66263/22541</v>
      </c>
      <c r="W184" s="122" t="str">
        <f t="shared" si="308"/>
        <v>ТО1/ДС/ГК/ТР/66263/22541</v>
      </c>
      <c r="X184" s="122" t="str">
        <f t="shared" si="308"/>
        <v>ТО1/ДС/ГК/ТР/66263/22541</v>
      </c>
      <c r="Y184" s="122" t="str">
        <f t="shared" si="308"/>
        <v>ТО1/ДС/ГК/ТР/66263/22541</v>
      </c>
      <c r="Z184" s="122" t="str">
        <f t="shared" si="308"/>
        <v>ТО1/ДС/ГК/ТР/66263/22541</v>
      </c>
      <c r="AA184" s="122" t="str">
        <f t="shared" si="308"/>
        <v>П/66271/22549</v>
      </c>
      <c r="AB184" s="122" t="str">
        <f t="shared" si="308"/>
        <v>М/66295/22573</v>
      </c>
      <c r="AC184" s="122" t="str">
        <f t="shared" si="308"/>
        <v>М/66319/22597</v>
      </c>
      <c r="AD184" s="122" t="str">
        <f t="shared" si="308"/>
        <v>М/66343/22621</v>
      </c>
      <c r="AE184" s="122" t="str">
        <f t="shared" si="308"/>
        <v>М/66367/22645</v>
      </c>
      <c r="AF184" s="122" t="str">
        <f t="shared" si="308"/>
        <v>М/66391/22669</v>
      </c>
      <c r="AG184" s="122" t="str">
        <f t="shared" si="308"/>
        <v>М/66415/22693</v>
      </c>
      <c r="AH184" s="122" t="str">
        <f t="shared" si="308"/>
        <v>М/66439/22717</v>
      </c>
      <c r="AI184" s="122" t="str">
        <f t="shared" si="308"/>
        <v>М/66463/22741</v>
      </c>
      <c r="AJ184" s="122" t="str">
        <f t="shared" si="308"/>
        <v>М/66487/22765</v>
      </c>
      <c r="AK184" s="122" t="str">
        <f t="shared" si="308"/>
        <v>М/66511/22789</v>
      </c>
      <c r="AL184" s="122" t="str">
        <f t="shared" si="308"/>
        <v>М/66535/22813</v>
      </c>
      <c r="AM184" s="122" t="str">
        <f t="shared" si="308"/>
        <v>М/66559/22837</v>
      </c>
      <c r="AN184" s="122" t="str">
        <f t="shared" si="308"/>
        <v>М/66583/22861</v>
      </c>
      <c r="AO184" s="122" t="str">
        <f t="shared" si="308"/>
        <v>М/66607/22885</v>
      </c>
      <c r="AP184" s="122" t="str">
        <f t="shared" si="308"/>
        <v>М/66631/22909</v>
      </c>
      <c r="AQ184" s="122" t="str">
        <f t="shared" si="308"/>
        <v>М/66655/22933</v>
      </c>
      <c r="AR184" s="159"/>
      <c r="AS184" s="19" t="s">
        <v>317</v>
      </c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</row>
    <row r="185" spans="1:63" s="3" customFormat="1" outlineLevel="1" x14ac:dyDescent="0.25">
      <c r="A185" s="17">
        <v>2</v>
      </c>
      <c r="B185" s="130" t="str">
        <f t="shared" ref="B185:B197" si="309">MultiCat(C185:K185)</f>
        <v/>
      </c>
      <c r="C185" s="47" t="str">
        <f t="shared" ref="C185:K185" si="310">IF(IF(ISNUMBER(SEARCH(C$30,MultiCat($M185:$AQ185))),C$30,"")=C168,"",IF(ISNUMBER(SEARCH(C$30,MultiCat($M185:$AQ185))),C$30,""))</f>
        <v/>
      </c>
      <c r="D185" s="47" t="str">
        <f t="shared" si="310"/>
        <v/>
      </c>
      <c r="E185" s="47" t="str">
        <f t="shared" si="310"/>
        <v/>
      </c>
      <c r="F185" s="47" t="str">
        <f t="shared" si="310"/>
        <v/>
      </c>
      <c r="G185" s="47" t="str">
        <f t="shared" si="310"/>
        <v/>
      </c>
      <c r="H185" s="47" t="str">
        <f t="shared" si="310"/>
        <v/>
      </c>
      <c r="I185" s="47" t="str">
        <f t="shared" si="310"/>
        <v/>
      </c>
      <c r="J185" s="47" t="str">
        <f t="shared" si="310"/>
        <v/>
      </c>
      <c r="K185" s="47" t="str">
        <f t="shared" si="310"/>
        <v/>
      </c>
      <c r="L185" s="151">
        <f t="shared" ref="L185:L198" si="311">L184</f>
        <v>11</v>
      </c>
      <c r="M185" s="122" t="str">
        <f t="shared" ref="M185:AQ185" si="312">VLOOKUP(M$183,План,56,0)</f>
        <v>М/71025/56103</v>
      </c>
      <c r="N185" s="122" t="str">
        <f t="shared" si="312"/>
        <v>М/71049/56127</v>
      </c>
      <c r="O185" s="122" t="str">
        <f t="shared" si="312"/>
        <v>М/71073/56151</v>
      </c>
      <c r="P185" s="122" t="str">
        <f t="shared" si="312"/>
        <v>М/71097/56175</v>
      </c>
      <c r="Q185" s="122" t="str">
        <f t="shared" si="312"/>
        <v>М/71121/56199</v>
      </c>
      <c r="R185" s="122" t="str">
        <f t="shared" si="312"/>
        <v>М/71145/56223</v>
      </c>
      <c r="S185" s="122" t="str">
        <f t="shared" si="312"/>
        <v>М/71169/56247</v>
      </c>
      <c r="T185" s="122" t="str">
        <f t="shared" si="312"/>
        <v>М/71193/56271</v>
      </c>
      <c r="U185" s="122" t="str">
        <f t="shared" si="312"/>
        <v>М/71217/56295</v>
      </c>
      <c r="V185" s="122" t="str">
        <f t="shared" si="312"/>
        <v>М/71241/56319</v>
      </c>
      <c r="W185" s="122" t="str">
        <f t="shared" si="312"/>
        <v>М/71265/56343</v>
      </c>
      <c r="X185" s="122" t="str">
        <f t="shared" si="312"/>
        <v>М/71289/56367</v>
      </c>
      <c r="Y185" s="122" t="str">
        <f t="shared" si="312"/>
        <v>М/71313/56391</v>
      </c>
      <c r="Z185" s="122" t="str">
        <f t="shared" si="312"/>
        <v>М/71337/56415</v>
      </c>
      <c r="AA185" s="122" t="str">
        <f t="shared" si="312"/>
        <v>М/71361/56439</v>
      </c>
      <c r="AB185" s="122" t="str">
        <f t="shared" si="312"/>
        <v>М/71385/56463</v>
      </c>
      <c r="AC185" s="122" t="str">
        <f t="shared" si="312"/>
        <v>М/71409/56487</v>
      </c>
      <c r="AD185" s="122" t="str">
        <f t="shared" si="312"/>
        <v>М/71433/56511</v>
      </c>
      <c r="AE185" s="122" t="str">
        <f t="shared" si="312"/>
        <v>М/71457/56535</v>
      </c>
      <c r="AF185" s="122" t="str">
        <f t="shared" si="312"/>
        <v>М/71481/56559</v>
      </c>
      <c r="AG185" s="122" t="str">
        <f t="shared" si="312"/>
        <v>М/71505/56583</v>
      </c>
      <c r="AH185" s="122" t="str">
        <f t="shared" si="312"/>
        <v>М/71529/56607</v>
      </c>
      <c r="AI185" s="122" t="str">
        <f t="shared" si="312"/>
        <v>М/71553/56631</v>
      </c>
      <c r="AJ185" s="122" t="str">
        <f t="shared" si="312"/>
        <v>М/71577/56655</v>
      </c>
      <c r="AK185" s="122" t="str">
        <f t="shared" si="312"/>
        <v>М/71601/56679</v>
      </c>
      <c r="AL185" s="122" t="str">
        <f t="shared" si="312"/>
        <v>М/71625/56703</v>
      </c>
      <c r="AM185" s="122" t="str">
        <f t="shared" si="312"/>
        <v>М/71649/56727</v>
      </c>
      <c r="AN185" s="122" t="str">
        <f t="shared" si="312"/>
        <v>М/71673/56751</v>
      </c>
      <c r="AO185" s="122" t="str">
        <f t="shared" si="312"/>
        <v>М/71697/56775</v>
      </c>
      <c r="AP185" s="122" t="str">
        <f t="shared" si="312"/>
        <v>М/71721/56799</v>
      </c>
      <c r="AQ185" s="122" t="str">
        <f t="shared" si="312"/>
        <v>М/71745/56823</v>
      </c>
      <c r="AR185" s="159"/>
      <c r="AS185" s="19" t="s">
        <v>317</v>
      </c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</row>
    <row r="186" spans="1:63" s="3" customFormat="1" ht="30" outlineLevel="1" x14ac:dyDescent="0.25">
      <c r="A186" s="17">
        <v>3</v>
      </c>
      <c r="B186" s="130" t="str">
        <f t="shared" si="309"/>
        <v>ТО1</v>
      </c>
      <c r="C186" s="47" t="str">
        <f t="shared" ref="C186:K186" si="313">IF(IF(ISNUMBER(SEARCH(C$30,MultiCat($M186:$AQ186))),C$30,"")=C169,"",IF(ISNUMBER(SEARCH(C$30,MultiCat($M186:$AQ186))),C$30,""))</f>
        <v/>
      </c>
      <c r="D186" s="47" t="str">
        <f t="shared" si="313"/>
        <v>ТО1</v>
      </c>
      <c r="E186" s="47" t="str">
        <f t="shared" si="313"/>
        <v/>
      </c>
      <c r="F186" s="47" t="str">
        <f t="shared" si="313"/>
        <v/>
      </c>
      <c r="G186" s="47" t="str">
        <f t="shared" si="313"/>
        <v/>
      </c>
      <c r="H186" s="47" t="str">
        <f t="shared" si="313"/>
        <v/>
      </c>
      <c r="I186" s="47" t="str">
        <f t="shared" si="313"/>
        <v/>
      </c>
      <c r="J186" s="47" t="str">
        <f t="shared" si="313"/>
        <v/>
      </c>
      <c r="K186" s="47" t="str">
        <f t="shared" si="313"/>
        <v/>
      </c>
      <c r="L186" s="151">
        <f t="shared" si="311"/>
        <v>11</v>
      </c>
      <c r="M186" s="122" t="str">
        <f t="shared" ref="M186:AQ186" si="314">VLOOKUP(M$183,План,57,0)</f>
        <v>М/64786/39684</v>
      </c>
      <c r="N186" s="122" t="str">
        <f t="shared" si="314"/>
        <v>М/64810/39708</v>
      </c>
      <c r="O186" s="122" t="str">
        <f t="shared" si="314"/>
        <v>М/64834/39732</v>
      </c>
      <c r="P186" s="122" t="str">
        <f t="shared" si="314"/>
        <v>М/64858/39756</v>
      </c>
      <c r="Q186" s="122" t="str">
        <f t="shared" si="314"/>
        <v>М/64882/39780</v>
      </c>
      <c r="R186" s="122" t="str">
        <f t="shared" si="314"/>
        <v>М/64906/39804</v>
      </c>
      <c r="S186" s="122" t="str">
        <f t="shared" si="314"/>
        <v>М/64930/39828</v>
      </c>
      <c r="T186" s="122" t="str">
        <f t="shared" si="314"/>
        <v>М/64954/39852</v>
      </c>
      <c r="U186" s="122" t="str">
        <f t="shared" si="314"/>
        <v>М/64978/39876</v>
      </c>
      <c r="V186" s="122" t="str">
        <f t="shared" si="314"/>
        <v>М/65002/39900</v>
      </c>
      <c r="W186" s="122" t="str">
        <f t="shared" si="314"/>
        <v>М/65026/39924</v>
      </c>
      <c r="X186" s="122" t="str">
        <f t="shared" si="314"/>
        <v>М/65050/39948</v>
      </c>
      <c r="Y186" s="122" t="str">
        <f t="shared" si="314"/>
        <v>М/65074/39972</v>
      </c>
      <c r="Z186" s="122" t="str">
        <f t="shared" si="314"/>
        <v>М/65098/39996</v>
      </c>
      <c r="AA186" s="122" t="str">
        <f t="shared" si="314"/>
        <v>О/65114/40012</v>
      </c>
      <c r="AB186" s="122" t="str">
        <f t="shared" si="314"/>
        <v>ТО1/65114/40012</v>
      </c>
      <c r="AC186" s="122" t="str">
        <f t="shared" si="314"/>
        <v>ТО1/65114/40012</v>
      </c>
      <c r="AD186" s="122" t="str">
        <f t="shared" si="314"/>
        <v>ТО1/65114/40012</v>
      </c>
      <c r="AE186" s="122" t="str">
        <f t="shared" si="314"/>
        <v>ТО1/65114/40012</v>
      </c>
      <c r="AF186" s="122" t="str">
        <f t="shared" si="314"/>
        <v>ТО1/65114/40012</v>
      </c>
      <c r="AG186" s="122" t="str">
        <f t="shared" si="314"/>
        <v>ТО1/65114/40012</v>
      </c>
      <c r="AH186" s="122" t="str">
        <f t="shared" si="314"/>
        <v>П/65122/40020</v>
      </c>
      <c r="AI186" s="122" t="str">
        <f t="shared" si="314"/>
        <v>М/65146/40044</v>
      </c>
      <c r="AJ186" s="122" t="str">
        <f t="shared" si="314"/>
        <v>М/65170/40068</v>
      </c>
      <c r="AK186" s="122" t="str">
        <f t="shared" si="314"/>
        <v>М/65194/40092</v>
      </c>
      <c r="AL186" s="122" t="str">
        <f t="shared" si="314"/>
        <v>М/65218/40116</v>
      </c>
      <c r="AM186" s="122" t="str">
        <f t="shared" si="314"/>
        <v>М/65242/40140</v>
      </c>
      <c r="AN186" s="122" t="str">
        <f t="shared" si="314"/>
        <v>М/65266/40164</v>
      </c>
      <c r="AO186" s="122" t="str">
        <f t="shared" si="314"/>
        <v>М/65290/40188</v>
      </c>
      <c r="AP186" s="122" t="str">
        <f t="shared" si="314"/>
        <v>М/65314/40212</v>
      </c>
      <c r="AQ186" s="122" t="str">
        <f t="shared" si="314"/>
        <v>М/65338/40236</v>
      </c>
      <c r="AR186" s="159"/>
      <c r="AS186" s="19" t="s">
        <v>317</v>
      </c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</row>
    <row r="187" spans="1:63" s="3" customFormat="1" outlineLevel="1" x14ac:dyDescent="0.25">
      <c r="A187" s="17">
        <v>4</v>
      </c>
      <c r="B187" s="130" t="str">
        <f t="shared" si="309"/>
        <v/>
      </c>
      <c r="C187" s="47" t="str">
        <f t="shared" ref="C187:K187" si="315">IF(IF(ISNUMBER(SEARCH(C$30,MultiCat($M187:$AQ187))),C$30,"")=C170,"",IF(ISNUMBER(SEARCH(C$30,MultiCat($M187:$AQ187))),C$30,""))</f>
        <v/>
      </c>
      <c r="D187" s="47" t="str">
        <f t="shared" si="315"/>
        <v/>
      </c>
      <c r="E187" s="47" t="str">
        <f t="shared" si="315"/>
        <v/>
      </c>
      <c r="F187" s="47" t="str">
        <f t="shared" si="315"/>
        <v/>
      </c>
      <c r="G187" s="47" t="str">
        <f t="shared" si="315"/>
        <v/>
      </c>
      <c r="H187" s="47" t="str">
        <f t="shared" si="315"/>
        <v/>
      </c>
      <c r="I187" s="47" t="str">
        <f t="shared" si="315"/>
        <v/>
      </c>
      <c r="J187" s="47" t="str">
        <f t="shared" si="315"/>
        <v/>
      </c>
      <c r="K187" s="47" t="str">
        <f t="shared" si="315"/>
        <v/>
      </c>
      <c r="L187" s="151">
        <f t="shared" si="311"/>
        <v>11</v>
      </c>
      <c r="M187" s="122" t="str">
        <f t="shared" ref="M187:AQ187" si="316">VLOOKUP(M$183,План,58,0)</f>
        <v>Р/73406/45106</v>
      </c>
      <c r="N187" s="122" t="str">
        <f t="shared" si="316"/>
        <v>Р/73406/45106</v>
      </c>
      <c r="O187" s="122" t="str">
        <f t="shared" si="316"/>
        <v>Р/73406/45106</v>
      </c>
      <c r="P187" s="122" t="str">
        <f t="shared" si="316"/>
        <v>Р/73406/45106</v>
      </c>
      <c r="Q187" s="122" t="str">
        <f t="shared" si="316"/>
        <v>Р/73406/45106</v>
      </c>
      <c r="R187" s="122" t="str">
        <f t="shared" si="316"/>
        <v>Р/73406/45106</v>
      </c>
      <c r="S187" s="122" t="str">
        <f t="shared" si="316"/>
        <v>Р/73406/45106</v>
      </c>
      <c r="T187" s="122" t="str">
        <f t="shared" si="316"/>
        <v>Р/73406/45106</v>
      </c>
      <c r="U187" s="122" t="str">
        <f t="shared" si="316"/>
        <v>П/73414/45114</v>
      </c>
      <c r="V187" s="122" t="str">
        <f t="shared" si="316"/>
        <v>М/73438/45138</v>
      </c>
      <c r="W187" s="122" t="str">
        <f t="shared" si="316"/>
        <v>М/73462/45162</v>
      </c>
      <c r="X187" s="122" t="str">
        <f t="shared" si="316"/>
        <v>М/73486/45186</v>
      </c>
      <c r="Y187" s="122" t="str">
        <f t="shared" si="316"/>
        <v>М/73510/45210</v>
      </c>
      <c r="Z187" s="122" t="str">
        <f t="shared" si="316"/>
        <v>М/73534/45234</v>
      </c>
      <c r="AA187" s="122" t="str">
        <f t="shared" si="316"/>
        <v>М/73558/45258</v>
      </c>
      <c r="AB187" s="122" t="str">
        <f t="shared" si="316"/>
        <v>М/73582/45282</v>
      </c>
      <c r="AC187" s="122" t="str">
        <f t="shared" si="316"/>
        <v>М/73606/45306</v>
      </c>
      <c r="AD187" s="122" t="str">
        <f t="shared" si="316"/>
        <v>М/73630/45330</v>
      </c>
      <c r="AE187" s="122" t="str">
        <f t="shared" si="316"/>
        <v>М/73654/45354</v>
      </c>
      <c r="AF187" s="122" t="str">
        <f t="shared" si="316"/>
        <v>М/73678/45378</v>
      </c>
      <c r="AG187" s="122" t="str">
        <f t="shared" si="316"/>
        <v>М/73702/45402</v>
      </c>
      <c r="AH187" s="122" t="str">
        <f t="shared" si="316"/>
        <v>М/73726/45426</v>
      </c>
      <c r="AI187" s="122" t="str">
        <f t="shared" si="316"/>
        <v>М/73750/45450</v>
      </c>
      <c r="AJ187" s="122" t="str">
        <f t="shared" si="316"/>
        <v>М/73774/45474</v>
      </c>
      <c r="AK187" s="122" t="str">
        <f t="shared" si="316"/>
        <v>М/73798/45498</v>
      </c>
      <c r="AL187" s="122" t="str">
        <f t="shared" si="316"/>
        <v>М/73822/45522</v>
      </c>
      <c r="AM187" s="122" t="str">
        <f t="shared" si="316"/>
        <v>М/73846/45546</v>
      </c>
      <c r="AN187" s="122" t="str">
        <f t="shared" si="316"/>
        <v>М/73870/45570</v>
      </c>
      <c r="AO187" s="122" t="str">
        <f t="shared" si="316"/>
        <v>М/73894/45594</v>
      </c>
      <c r="AP187" s="122" t="str">
        <f t="shared" si="316"/>
        <v>М/73918/45618</v>
      </c>
      <c r="AQ187" s="122" t="str">
        <f t="shared" si="316"/>
        <v>М/73942/45642</v>
      </c>
      <c r="AR187" s="159"/>
      <c r="AS187" s="19" t="s">
        <v>317</v>
      </c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</row>
    <row r="188" spans="1:63" s="3" customFormat="1" outlineLevel="1" x14ac:dyDescent="0.25">
      <c r="A188" s="17">
        <v>5</v>
      </c>
      <c r="B188" s="130" t="str">
        <f t="shared" si="309"/>
        <v/>
      </c>
      <c r="C188" s="47" t="str">
        <f t="shared" ref="C188:K188" si="317">IF(IF(ISNUMBER(SEARCH(C$30,MultiCat($M188:$AQ188))),C$30,"")=C171,"",IF(ISNUMBER(SEARCH(C$30,MultiCat($M188:$AQ188))),C$30,""))</f>
        <v/>
      </c>
      <c r="D188" s="47" t="str">
        <f t="shared" si="317"/>
        <v/>
      </c>
      <c r="E188" s="47" t="str">
        <f t="shared" si="317"/>
        <v/>
      </c>
      <c r="F188" s="47" t="str">
        <f t="shared" si="317"/>
        <v/>
      </c>
      <c r="G188" s="47" t="str">
        <f t="shared" si="317"/>
        <v/>
      </c>
      <c r="H188" s="47" t="str">
        <f t="shared" si="317"/>
        <v/>
      </c>
      <c r="I188" s="47" t="str">
        <f t="shared" si="317"/>
        <v/>
      </c>
      <c r="J188" s="47" t="str">
        <f t="shared" si="317"/>
        <v/>
      </c>
      <c r="K188" s="47" t="str">
        <f t="shared" si="317"/>
        <v/>
      </c>
      <c r="L188" s="151">
        <f t="shared" si="311"/>
        <v>11</v>
      </c>
      <c r="M188" s="122" t="str">
        <f t="shared" ref="M188:AQ188" si="318">VLOOKUP(M$183,План,63,0)</f>
        <v>М/43053/44774</v>
      </c>
      <c r="N188" s="122" t="str">
        <f t="shared" si="318"/>
        <v>М/43077/44798</v>
      </c>
      <c r="O188" s="122" t="str">
        <f t="shared" si="318"/>
        <v>М/43101/44822</v>
      </c>
      <c r="P188" s="122" t="str">
        <f t="shared" si="318"/>
        <v>М/43125/44846</v>
      </c>
      <c r="Q188" s="122" t="str">
        <f t="shared" si="318"/>
        <v>М/43149/44870</v>
      </c>
      <c r="R188" s="122" t="str">
        <f t="shared" si="318"/>
        <v>М/43173/44894</v>
      </c>
      <c r="S188" s="122" t="str">
        <f t="shared" si="318"/>
        <v>М/43197/44918</v>
      </c>
      <c r="T188" s="122" t="str">
        <f t="shared" si="318"/>
        <v>М/43221/44942</v>
      </c>
      <c r="U188" s="122" t="str">
        <f t="shared" si="318"/>
        <v>М/43245/44966</v>
      </c>
      <c r="V188" s="122" t="str">
        <f t="shared" si="318"/>
        <v>М/43269/44990</v>
      </c>
      <c r="W188" s="122" t="str">
        <f t="shared" si="318"/>
        <v>М/43293/45014</v>
      </c>
      <c r="X188" s="122" t="str">
        <f t="shared" si="318"/>
        <v>М/43317/45038</v>
      </c>
      <c r="Y188" s="122" t="str">
        <f t="shared" si="318"/>
        <v>М/43341/45062</v>
      </c>
      <c r="Z188" s="122" t="str">
        <f t="shared" si="318"/>
        <v>М/43365/45086</v>
      </c>
      <c r="AA188" s="122" t="str">
        <f t="shared" si="318"/>
        <v>М/43389/45110</v>
      </c>
      <c r="AB188" s="122" t="str">
        <f t="shared" si="318"/>
        <v>М/43413/45134</v>
      </c>
      <c r="AC188" s="122" t="str">
        <f t="shared" si="318"/>
        <v>М/43437/45158</v>
      </c>
      <c r="AD188" s="122" t="str">
        <f t="shared" si="318"/>
        <v>М/43461/45182</v>
      </c>
      <c r="AE188" s="122" t="str">
        <f t="shared" si="318"/>
        <v>М/43485/45206</v>
      </c>
      <c r="AF188" s="122" t="str">
        <f t="shared" si="318"/>
        <v>М/43509/45230</v>
      </c>
      <c r="AG188" s="122" t="str">
        <f t="shared" si="318"/>
        <v>М/43533/45254</v>
      </c>
      <c r="AH188" s="122" t="str">
        <f t="shared" si="318"/>
        <v>М/43557/45278</v>
      </c>
      <c r="AI188" s="122" t="str">
        <f t="shared" si="318"/>
        <v>М/43581/45302</v>
      </c>
      <c r="AJ188" s="122" t="str">
        <f t="shared" si="318"/>
        <v>М/43605/45326</v>
      </c>
      <c r="AK188" s="122" t="str">
        <f t="shared" si="318"/>
        <v>М/43629/45350</v>
      </c>
      <c r="AL188" s="122" t="str">
        <f t="shared" si="318"/>
        <v>М/43653/45374</v>
      </c>
      <c r="AM188" s="122" t="str">
        <f t="shared" si="318"/>
        <v>М/43677/45398</v>
      </c>
      <c r="AN188" s="122" t="str">
        <f t="shared" si="318"/>
        <v>М/43701/45422</v>
      </c>
      <c r="AO188" s="122" t="str">
        <f t="shared" si="318"/>
        <v>М/43725/45446</v>
      </c>
      <c r="AP188" s="122" t="str">
        <f t="shared" si="318"/>
        <v>М/43749/45470</v>
      </c>
      <c r="AQ188" s="122" t="str">
        <f t="shared" si="318"/>
        <v>М/43773/45494</v>
      </c>
      <c r="AR188" s="159"/>
      <c r="AS188" s="19" t="s">
        <v>317</v>
      </c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</row>
    <row r="189" spans="1:63" s="3" customFormat="1" outlineLevel="1" x14ac:dyDescent="0.25">
      <c r="A189" s="17">
        <v>6</v>
      </c>
      <c r="B189" s="130" t="str">
        <f t="shared" si="309"/>
        <v/>
      </c>
      <c r="C189" s="47" t="str">
        <f t="shared" ref="C189:K189" si="319">IF(IF(ISNUMBER(SEARCH(C$30,MultiCat($M189:$AQ189))),C$30,"")=C172,"",IF(ISNUMBER(SEARCH(C$30,MultiCat($M189:$AQ189))),C$30,""))</f>
        <v/>
      </c>
      <c r="D189" s="47" t="str">
        <f t="shared" si="319"/>
        <v/>
      </c>
      <c r="E189" s="47" t="str">
        <f t="shared" si="319"/>
        <v/>
      </c>
      <c r="F189" s="47" t="str">
        <f t="shared" si="319"/>
        <v/>
      </c>
      <c r="G189" s="47" t="str">
        <f t="shared" si="319"/>
        <v/>
      </c>
      <c r="H189" s="47" t="str">
        <f t="shared" si="319"/>
        <v/>
      </c>
      <c r="I189" s="47" t="str">
        <f t="shared" si="319"/>
        <v/>
      </c>
      <c r="J189" s="47" t="str">
        <f t="shared" si="319"/>
        <v/>
      </c>
      <c r="K189" s="47" t="str">
        <f t="shared" si="319"/>
        <v/>
      </c>
      <c r="L189" s="151">
        <f t="shared" si="311"/>
        <v>11</v>
      </c>
      <c r="M189" s="122" t="str">
        <f t="shared" ref="M189:AQ189" si="320">VLOOKUP(M$183,План,64,0)</f>
        <v>М/51243/26261</v>
      </c>
      <c r="N189" s="122" t="str">
        <f t="shared" si="320"/>
        <v>М/51267/26285</v>
      </c>
      <c r="O189" s="122" t="str">
        <f t="shared" si="320"/>
        <v>М/51291/26309</v>
      </c>
      <c r="P189" s="122" t="str">
        <f t="shared" si="320"/>
        <v>М/51315/26333</v>
      </c>
      <c r="Q189" s="122" t="str">
        <f t="shared" si="320"/>
        <v>М/51339/26357</v>
      </c>
      <c r="R189" s="122" t="str">
        <f t="shared" si="320"/>
        <v>М/51363/26381</v>
      </c>
      <c r="S189" s="122" t="str">
        <f t="shared" si="320"/>
        <v>М/51387/26405</v>
      </c>
      <c r="T189" s="122" t="str">
        <f t="shared" si="320"/>
        <v>М/51411/26429</v>
      </c>
      <c r="U189" s="122" t="str">
        <f t="shared" si="320"/>
        <v>М/51435/26453</v>
      </c>
      <c r="V189" s="122" t="str">
        <f t="shared" si="320"/>
        <v>М/51459/26477</v>
      </c>
      <c r="W189" s="122" t="str">
        <f t="shared" si="320"/>
        <v>М/51483/26501</v>
      </c>
      <c r="X189" s="122" t="str">
        <f t="shared" si="320"/>
        <v>М/51507/26525</v>
      </c>
      <c r="Y189" s="122" t="str">
        <f t="shared" si="320"/>
        <v>М/51531/26549</v>
      </c>
      <c r="Z189" s="122" t="str">
        <f t="shared" si="320"/>
        <v>М/51555/26573</v>
      </c>
      <c r="AA189" s="122" t="str">
        <f t="shared" si="320"/>
        <v>М/51579/26597</v>
      </c>
      <c r="AB189" s="122" t="str">
        <f t="shared" si="320"/>
        <v>М/51603/26621</v>
      </c>
      <c r="AC189" s="122" t="str">
        <f t="shared" si="320"/>
        <v>М/51627/26645</v>
      </c>
      <c r="AD189" s="122" t="str">
        <f t="shared" si="320"/>
        <v>М/51651/26669</v>
      </c>
      <c r="AE189" s="122" t="str">
        <f t="shared" si="320"/>
        <v>М/51675/26693</v>
      </c>
      <c r="AF189" s="122" t="str">
        <f t="shared" si="320"/>
        <v>М/51699/26717</v>
      </c>
      <c r="AG189" s="122" t="str">
        <f t="shared" si="320"/>
        <v>М/51723/26741</v>
      </c>
      <c r="AH189" s="122" t="str">
        <f t="shared" si="320"/>
        <v>М/51747/26765</v>
      </c>
      <c r="AI189" s="122" t="str">
        <f t="shared" si="320"/>
        <v>М/51771/26789</v>
      </c>
      <c r="AJ189" s="122" t="str">
        <f t="shared" si="320"/>
        <v>М/51795/26813</v>
      </c>
      <c r="AK189" s="122" t="str">
        <f t="shared" si="320"/>
        <v>М/51819/26837</v>
      </c>
      <c r="AL189" s="122" t="str">
        <f t="shared" si="320"/>
        <v>М/51843/26861</v>
      </c>
      <c r="AM189" s="122" t="str">
        <f t="shared" si="320"/>
        <v>М/51867/26885</v>
      </c>
      <c r="AN189" s="122" t="str">
        <f t="shared" si="320"/>
        <v>М/51891/26909</v>
      </c>
      <c r="AO189" s="122" t="str">
        <f t="shared" si="320"/>
        <v>М/51915/26933</v>
      </c>
      <c r="AP189" s="122" t="str">
        <f t="shared" si="320"/>
        <v>М/51939/26957</v>
      </c>
      <c r="AQ189" s="122" t="str">
        <f t="shared" si="320"/>
        <v>М/51963/26981</v>
      </c>
      <c r="AR189" s="159"/>
      <c r="AS189" s="19" t="s">
        <v>317</v>
      </c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</row>
    <row r="190" spans="1:63" s="3" customFormat="1" outlineLevel="1" x14ac:dyDescent="0.25">
      <c r="A190" s="17">
        <v>7</v>
      </c>
      <c r="B190" s="130" t="str">
        <f t="shared" si="309"/>
        <v/>
      </c>
      <c r="C190" s="47" t="str">
        <f t="shared" ref="C190:K190" si="321">IF(IF(ISNUMBER(SEARCH(C$30,MultiCat($M190:$AQ190))),C$30,"")=C173,"",IF(ISNUMBER(SEARCH(C$30,MultiCat($M190:$AQ190))),C$30,""))</f>
        <v/>
      </c>
      <c r="D190" s="47" t="str">
        <f t="shared" si="321"/>
        <v/>
      </c>
      <c r="E190" s="47" t="str">
        <f t="shared" si="321"/>
        <v/>
      </c>
      <c r="F190" s="47" t="str">
        <f t="shared" si="321"/>
        <v/>
      </c>
      <c r="G190" s="47" t="str">
        <f t="shared" si="321"/>
        <v/>
      </c>
      <c r="H190" s="47" t="str">
        <f t="shared" si="321"/>
        <v/>
      </c>
      <c r="I190" s="47" t="str">
        <f t="shared" si="321"/>
        <v/>
      </c>
      <c r="J190" s="47" t="str">
        <f t="shared" si="321"/>
        <v/>
      </c>
      <c r="K190" s="47" t="str">
        <f t="shared" si="321"/>
        <v/>
      </c>
      <c r="L190" s="151">
        <f t="shared" si="311"/>
        <v>11</v>
      </c>
      <c r="M190" s="122" t="str">
        <f t="shared" ref="M190:AQ190" si="322">VLOOKUP(M$183,План,65,0)</f>
        <v>Р/39501/18986</v>
      </c>
      <c r="N190" s="122" t="str">
        <f t="shared" si="322"/>
        <v>Р/39501/18986</v>
      </c>
      <c r="O190" s="122" t="str">
        <f t="shared" si="322"/>
        <v>Р/39501/18986</v>
      </c>
      <c r="P190" s="122" t="str">
        <f t="shared" si="322"/>
        <v>Р/39501/18986</v>
      </c>
      <c r="Q190" s="122" t="str">
        <f t="shared" si="322"/>
        <v>Р/39501/18986</v>
      </c>
      <c r="R190" s="122" t="str">
        <f t="shared" si="322"/>
        <v>Р/39501/18986</v>
      </c>
      <c r="S190" s="122" t="str">
        <f t="shared" si="322"/>
        <v>Р/39501/18986</v>
      </c>
      <c r="T190" s="122" t="str">
        <f t="shared" si="322"/>
        <v>Р/39501/18986</v>
      </c>
      <c r="U190" s="122" t="str">
        <f t="shared" si="322"/>
        <v>Р/39501/18986</v>
      </c>
      <c r="V190" s="122" t="str">
        <f t="shared" si="322"/>
        <v>Р/39501/18986</v>
      </c>
      <c r="W190" s="122" t="str">
        <f t="shared" si="322"/>
        <v>Р/39501/18986</v>
      </c>
      <c r="X190" s="122" t="str">
        <f t="shared" si="322"/>
        <v>Р/39501/18986</v>
      </c>
      <c r="Y190" s="122" t="str">
        <f t="shared" si="322"/>
        <v>Р/39501/18986</v>
      </c>
      <c r="Z190" s="122" t="str">
        <f t="shared" si="322"/>
        <v>Р/39501/18986</v>
      </c>
      <c r="AA190" s="122" t="str">
        <f t="shared" si="322"/>
        <v>Р/39501/18986</v>
      </c>
      <c r="AB190" s="122" t="str">
        <f t="shared" si="322"/>
        <v>Р/39501/18986</v>
      </c>
      <c r="AC190" s="122" t="str">
        <f t="shared" si="322"/>
        <v>Р/39501/18986</v>
      </c>
      <c r="AD190" s="122" t="str">
        <f t="shared" si="322"/>
        <v>Р/39501/18986</v>
      </c>
      <c r="AE190" s="122" t="str">
        <f t="shared" si="322"/>
        <v>Р/39501/18986</v>
      </c>
      <c r="AF190" s="122" t="str">
        <f t="shared" si="322"/>
        <v>Р/39501/18986</v>
      </c>
      <c r="AG190" s="122" t="str">
        <f t="shared" si="322"/>
        <v>Р/39501/18986</v>
      </c>
      <c r="AH190" s="122" t="str">
        <f t="shared" si="322"/>
        <v>Р/39501/18986</v>
      </c>
      <c r="AI190" s="122" t="str">
        <f t="shared" si="322"/>
        <v>Р/39501/18986</v>
      </c>
      <c r="AJ190" s="122" t="str">
        <f t="shared" si="322"/>
        <v>Р/39501/18986</v>
      </c>
      <c r="AK190" s="122" t="str">
        <f t="shared" si="322"/>
        <v>Р/39501/18986</v>
      </c>
      <c r="AL190" s="122" t="str">
        <f t="shared" si="322"/>
        <v>Р/39501/18986</v>
      </c>
      <c r="AM190" s="122" t="str">
        <f t="shared" si="322"/>
        <v>Р/39501/18986</v>
      </c>
      <c r="AN190" s="122" t="str">
        <f t="shared" si="322"/>
        <v>Р/39501/18986</v>
      </c>
      <c r="AO190" s="122" t="str">
        <f t="shared" si="322"/>
        <v>Р/39501/18986</v>
      </c>
      <c r="AP190" s="122" t="str">
        <f t="shared" si="322"/>
        <v>Р/39501/18986</v>
      </c>
      <c r="AQ190" s="122" t="str">
        <f t="shared" si="322"/>
        <v>Р/39501/18986</v>
      </c>
      <c r="AR190" s="159"/>
      <c r="AS190" s="19" t="s">
        <v>317</v>
      </c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</row>
    <row r="191" spans="1:63" s="3" customFormat="1" outlineLevel="1" x14ac:dyDescent="0.25">
      <c r="A191" s="17">
        <v>8</v>
      </c>
      <c r="B191" s="130" t="str">
        <f t="shared" si="309"/>
        <v/>
      </c>
      <c r="C191" s="47" t="str">
        <f t="shared" ref="C191:K191" si="323">IF(IF(ISNUMBER(SEARCH(C$30,MultiCat($M191:$AQ191))),C$30,"")=C174,"",IF(ISNUMBER(SEARCH(C$30,MultiCat($M191:$AQ191))),C$30,""))</f>
        <v/>
      </c>
      <c r="D191" s="47" t="str">
        <f t="shared" si="323"/>
        <v/>
      </c>
      <c r="E191" s="47" t="str">
        <f t="shared" si="323"/>
        <v/>
      </c>
      <c r="F191" s="47" t="str">
        <f t="shared" si="323"/>
        <v/>
      </c>
      <c r="G191" s="47" t="str">
        <f t="shared" si="323"/>
        <v/>
      </c>
      <c r="H191" s="47" t="str">
        <f t="shared" si="323"/>
        <v/>
      </c>
      <c r="I191" s="47" t="str">
        <f t="shared" si="323"/>
        <v/>
      </c>
      <c r="J191" s="47" t="str">
        <f t="shared" si="323"/>
        <v/>
      </c>
      <c r="K191" s="47" t="str">
        <f t="shared" si="323"/>
        <v/>
      </c>
      <c r="L191" s="151">
        <f t="shared" si="311"/>
        <v>11</v>
      </c>
      <c r="M191" s="122" t="str">
        <f t="shared" ref="M191:AQ191" si="324">VLOOKUP(M$183,План,66,0)</f>
        <v>М/37834/62383</v>
      </c>
      <c r="N191" s="122" t="str">
        <f t="shared" si="324"/>
        <v>М/37858/62407</v>
      </c>
      <c r="O191" s="122" t="str">
        <f t="shared" si="324"/>
        <v>М/37882/62431</v>
      </c>
      <c r="P191" s="122" t="str">
        <f t="shared" si="324"/>
        <v>М/37906/62455</v>
      </c>
      <c r="Q191" s="122" t="str">
        <f t="shared" si="324"/>
        <v>М/37930/62479</v>
      </c>
      <c r="R191" s="122" t="str">
        <f t="shared" si="324"/>
        <v>М/37954/62503</v>
      </c>
      <c r="S191" s="122" t="str">
        <f t="shared" si="324"/>
        <v>М/37978/62527</v>
      </c>
      <c r="T191" s="122" t="str">
        <f t="shared" si="324"/>
        <v>М/38002/62551</v>
      </c>
      <c r="U191" s="122" t="str">
        <f t="shared" si="324"/>
        <v>М/38026/62575</v>
      </c>
      <c r="V191" s="122" t="str">
        <f t="shared" si="324"/>
        <v>М/38050/62599</v>
      </c>
      <c r="W191" s="122" t="str">
        <f t="shared" si="324"/>
        <v>М/38074/62623</v>
      </c>
      <c r="X191" s="122" t="str">
        <f t="shared" si="324"/>
        <v>М/38098/62647</v>
      </c>
      <c r="Y191" s="122" t="str">
        <f t="shared" si="324"/>
        <v>М/38122/62671</v>
      </c>
      <c r="Z191" s="122" t="str">
        <f t="shared" si="324"/>
        <v>М/38146/62695</v>
      </c>
      <c r="AA191" s="122" t="str">
        <f t="shared" si="324"/>
        <v>М/38170/62719</v>
      </c>
      <c r="AB191" s="122" t="str">
        <f t="shared" si="324"/>
        <v>М/38194/62743</v>
      </c>
      <c r="AC191" s="122" t="str">
        <f t="shared" si="324"/>
        <v>М/38218/62767</v>
      </c>
      <c r="AD191" s="122" t="str">
        <f t="shared" si="324"/>
        <v>М/38242/62791</v>
      </c>
      <c r="AE191" s="122" t="str">
        <f t="shared" si="324"/>
        <v>М/38266/62815</v>
      </c>
      <c r="AF191" s="122" t="str">
        <f t="shared" si="324"/>
        <v>М/38290/62839</v>
      </c>
      <c r="AG191" s="122" t="str">
        <f t="shared" si="324"/>
        <v>М/38314/62863</v>
      </c>
      <c r="AH191" s="122" t="str">
        <f t="shared" si="324"/>
        <v>М/38338/62887</v>
      </c>
      <c r="AI191" s="122" t="str">
        <f t="shared" si="324"/>
        <v>М/38362/62911</v>
      </c>
      <c r="AJ191" s="122" t="str">
        <f t="shared" si="324"/>
        <v>М/38386/62935</v>
      </c>
      <c r="AK191" s="122" t="str">
        <f t="shared" si="324"/>
        <v>М/38410/62959</v>
      </c>
      <c r="AL191" s="122" t="str">
        <f t="shared" si="324"/>
        <v>М/38434/62983</v>
      </c>
      <c r="AM191" s="122" t="str">
        <f t="shared" si="324"/>
        <v>М/38458/63007</v>
      </c>
      <c r="AN191" s="122" t="str">
        <f t="shared" si="324"/>
        <v>М/38482/63031</v>
      </c>
      <c r="AO191" s="122" t="str">
        <f t="shared" si="324"/>
        <v>М/38506/63055</v>
      </c>
      <c r="AP191" s="122" t="str">
        <f t="shared" si="324"/>
        <v>М/38530/63079</v>
      </c>
      <c r="AQ191" s="122" t="str">
        <f t="shared" si="324"/>
        <v>М/38554/63103</v>
      </c>
      <c r="AR191" s="159"/>
      <c r="AS191" s="19" t="s">
        <v>317</v>
      </c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</row>
    <row r="192" spans="1:63" s="3" customFormat="1" outlineLevel="1" x14ac:dyDescent="0.25">
      <c r="A192" s="17">
        <v>9</v>
      </c>
      <c r="B192" s="130" t="str">
        <f t="shared" si="309"/>
        <v/>
      </c>
      <c r="C192" s="47" t="str">
        <f t="shared" ref="C192:K192" si="325">IF(IF(ISNUMBER(SEARCH(C$30,MultiCat($M192:$AQ192))),C$30,"")=C175,"",IF(ISNUMBER(SEARCH(C$30,MultiCat($M192:$AQ192))),C$30,""))</f>
        <v/>
      </c>
      <c r="D192" s="47" t="str">
        <f t="shared" si="325"/>
        <v/>
      </c>
      <c r="E192" s="47" t="str">
        <f t="shared" si="325"/>
        <v/>
      </c>
      <c r="F192" s="47" t="str">
        <f t="shared" si="325"/>
        <v/>
      </c>
      <c r="G192" s="47" t="str">
        <f t="shared" si="325"/>
        <v/>
      </c>
      <c r="H192" s="47" t="str">
        <f t="shared" si="325"/>
        <v/>
      </c>
      <c r="I192" s="47" t="str">
        <f t="shared" si="325"/>
        <v/>
      </c>
      <c r="J192" s="47" t="str">
        <f t="shared" si="325"/>
        <v/>
      </c>
      <c r="K192" s="47" t="str">
        <f t="shared" si="325"/>
        <v/>
      </c>
      <c r="L192" s="151">
        <f t="shared" si="311"/>
        <v>11</v>
      </c>
      <c r="M192" s="122" t="str">
        <f t="shared" ref="M192:AQ192" si="326">VLOOKUP(M$183,План,59,0)</f>
        <v>М/14307/14307</v>
      </c>
      <c r="N192" s="122" t="str">
        <f t="shared" si="326"/>
        <v>М/14331/14331</v>
      </c>
      <c r="O192" s="122" t="str">
        <f t="shared" si="326"/>
        <v>М/14355/14355</v>
      </c>
      <c r="P192" s="122" t="str">
        <f t="shared" si="326"/>
        <v>М/14379/14379</v>
      </c>
      <c r="Q192" s="122" t="str">
        <f t="shared" si="326"/>
        <v>М/14403/14403</v>
      </c>
      <c r="R192" s="122" t="str">
        <f t="shared" si="326"/>
        <v>М/14427/14427</v>
      </c>
      <c r="S192" s="122" t="str">
        <f t="shared" si="326"/>
        <v>М/14451/14451</v>
      </c>
      <c r="T192" s="122" t="str">
        <f t="shared" si="326"/>
        <v>М/14475/14475</v>
      </c>
      <c r="U192" s="122" t="str">
        <f t="shared" si="326"/>
        <v>М/14499/14499</v>
      </c>
      <c r="V192" s="122" t="str">
        <f t="shared" si="326"/>
        <v>М/14523/14523</v>
      </c>
      <c r="W192" s="122" t="str">
        <f t="shared" si="326"/>
        <v>М/14547/14547</v>
      </c>
      <c r="X192" s="122" t="str">
        <f t="shared" si="326"/>
        <v>М/14571/14571</v>
      </c>
      <c r="Y192" s="122" t="str">
        <f t="shared" si="326"/>
        <v>М/14595/14595</v>
      </c>
      <c r="Z192" s="122" t="str">
        <f t="shared" si="326"/>
        <v>М/14619/14619</v>
      </c>
      <c r="AA192" s="122" t="str">
        <f t="shared" si="326"/>
        <v>М/14643/14643</v>
      </c>
      <c r="AB192" s="122" t="str">
        <f t="shared" si="326"/>
        <v>М/14667/14667</v>
      </c>
      <c r="AC192" s="122" t="str">
        <f t="shared" si="326"/>
        <v>М/14691/14691</v>
      </c>
      <c r="AD192" s="122" t="str">
        <f t="shared" si="326"/>
        <v>М/14715/14715</v>
      </c>
      <c r="AE192" s="122" t="str">
        <f t="shared" si="326"/>
        <v>М/14739/14739</v>
      </c>
      <c r="AF192" s="122" t="str">
        <f t="shared" si="326"/>
        <v>М/14763/14763</v>
      </c>
      <c r="AG192" s="122" t="str">
        <f t="shared" si="326"/>
        <v>М/14787/14787</v>
      </c>
      <c r="AH192" s="122" t="str">
        <f t="shared" si="326"/>
        <v>О/14803/14803</v>
      </c>
      <c r="AI192" s="122" t="str">
        <f t="shared" si="326"/>
        <v>Р/14803/14803</v>
      </c>
      <c r="AJ192" s="122" t="str">
        <f t="shared" si="326"/>
        <v>Р/14803/14803</v>
      </c>
      <c r="AK192" s="122" t="str">
        <f t="shared" si="326"/>
        <v>Р/14803/14803</v>
      </c>
      <c r="AL192" s="122" t="str">
        <f t="shared" si="326"/>
        <v>Р/14803/14803</v>
      </c>
      <c r="AM192" s="122" t="str">
        <f t="shared" si="326"/>
        <v>Р/14803/14803</v>
      </c>
      <c r="AN192" s="122" t="str">
        <f t="shared" si="326"/>
        <v>Р/14803/14803</v>
      </c>
      <c r="AO192" s="122" t="str">
        <f t="shared" si="326"/>
        <v>Р/14803/14803</v>
      </c>
      <c r="AP192" s="122" t="str">
        <f t="shared" si="326"/>
        <v>Р/14803/14803</v>
      </c>
      <c r="AQ192" s="122" t="str">
        <f t="shared" si="326"/>
        <v>Р/14803/14803</v>
      </c>
      <c r="AR192" s="159"/>
      <c r="AS192" s="19" t="s">
        <v>317</v>
      </c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</row>
    <row r="193" spans="1:63" s="3" customFormat="1" ht="30" outlineLevel="1" x14ac:dyDescent="0.25">
      <c r="A193" s="17">
        <v>10</v>
      </c>
      <c r="B193" s="130" t="str">
        <f t="shared" si="309"/>
        <v>ТО2</v>
      </c>
      <c r="C193" s="47" t="str">
        <f t="shared" ref="C193:K193" si="327">IF(IF(ISNUMBER(SEARCH(C$30,MultiCat($M193:$AQ193))),C$30,"")=C176,"",IF(ISNUMBER(SEARCH(C$30,MultiCat($M193:$AQ193))),C$30,""))</f>
        <v/>
      </c>
      <c r="D193" s="47" t="str">
        <f t="shared" si="327"/>
        <v/>
      </c>
      <c r="E193" s="47" t="str">
        <f t="shared" si="327"/>
        <v>ТО2</v>
      </c>
      <c r="F193" s="47" t="str">
        <f t="shared" si="327"/>
        <v/>
      </c>
      <c r="G193" s="47" t="str">
        <f t="shared" si="327"/>
        <v/>
      </c>
      <c r="H193" s="47" t="str">
        <f t="shared" si="327"/>
        <v/>
      </c>
      <c r="I193" s="47" t="str">
        <f t="shared" si="327"/>
        <v/>
      </c>
      <c r="J193" s="47" t="str">
        <f t="shared" si="327"/>
        <v/>
      </c>
      <c r="K193" s="47" t="str">
        <f t="shared" si="327"/>
        <v/>
      </c>
      <c r="L193" s="151">
        <f t="shared" si="311"/>
        <v>11</v>
      </c>
      <c r="M193" s="122" t="str">
        <f t="shared" ref="M193:AQ193" si="328">VLOOKUP(M$183,План,60,0)</f>
        <v>ТО2/13602/13602</v>
      </c>
      <c r="N193" s="122" t="str">
        <f t="shared" si="328"/>
        <v>ТО2/13602/13602</v>
      </c>
      <c r="O193" s="122" t="str">
        <f t="shared" si="328"/>
        <v>ТО2/13602/13602</v>
      </c>
      <c r="P193" s="122" t="str">
        <f t="shared" si="328"/>
        <v>ТО2/13602/13602</v>
      </c>
      <c r="Q193" s="122" t="str">
        <f t="shared" si="328"/>
        <v>ТО2/13602/13602</v>
      </c>
      <c r="R193" s="122" t="str">
        <f t="shared" si="328"/>
        <v>ТО2/13602/13602</v>
      </c>
      <c r="S193" s="122" t="str">
        <f t="shared" si="328"/>
        <v>ТО2/13602/13602</v>
      </c>
      <c r="T193" s="122" t="str">
        <f t="shared" si="328"/>
        <v>П/13610/13610</v>
      </c>
      <c r="U193" s="122" t="str">
        <f t="shared" si="328"/>
        <v>М/13634/13634</v>
      </c>
      <c r="V193" s="122" t="str">
        <f t="shared" si="328"/>
        <v>М/13658/13658</v>
      </c>
      <c r="W193" s="122" t="str">
        <f t="shared" si="328"/>
        <v>М/13682/13682</v>
      </c>
      <c r="X193" s="122" t="str">
        <f t="shared" si="328"/>
        <v>М/13706/13706</v>
      </c>
      <c r="Y193" s="122" t="str">
        <f t="shared" si="328"/>
        <v>М/13730/13730</v>
      </c>
      <c r="Z193" s="122" t="str">
        <f t="shared" si="328"/>
        <v>М/13754/13754</v>
      </c>
      <c r="AA193" s="122" t="str">
        <f t="shared" si="328"/>
        <v>М/13778/13778</v>
      </c>
      <c r="AB193" s="122" t="str">
        <f t="shared" si="328"/>
        <v>М/13802/13802</v>
      </c>
      <c r="AC193" s="122" t="str">
        <f t="shared" si="328"/>
        <v>М/13826/13826</v>
      </c>
      <c r="AD193" s="122" t="str">
        <f t="shared" si="328"/>
        <v>М/13850/13850</v>
      </c>
      <c r="AE193" s="122" t="str">
        <f t="shared" si="328"/>
        <v>М/13874/13874</v>
      </c>
      <c r="AF193" s="122" t="str">
        <f t="shared" si="328"/>
        <v>М/13898/13898</v>
      </c>
      <c r="AG193" s="122" t="str">
        <f t="shared" si="328"/>
        <v>М/13922/13922</v>
      </c>
      <c r="AH193" s="122" t="str">
        <f t="shared" si="328"/>
        <v>М/13946/13946</v>
      </c>
      <c r="AI193" s="122" t="str">
        <f t="shared" si="328"/>
        <v>М/13970/13970</v>
      </c>
      <c r="AJ193" s="122" t="str">
        <f t="shared" si="328"/>
        <v>М/13994/13994</v>
      </c>
      <c r="AK193" s="122" t="str">
        <f t="shared" si="328"/>
        <v>М/14018/14018</v>
      </c>
      <c r="AL193" s="122" t="str">
        <f t="shared" si="328"/>
        <v>М/14042/14042</v>
      </c>
      <c r="AM193" s="122" t="str">
        <f t="shared" si="328"/>
        <v>М/14066/14066</v>
      </c>
      <c r="AN193" s="122" t="str">
        <f t="shared" si="328"/>
        <v>М/14090/14090</v>
      </c>
      <c r="AO193" s="122" t="str">
        <f t="shared" si="328"/>
        <v>М/14114/14114</v>
      </c>
      <c r="AP193" s="122" t="str">
        <f t="shared" si="328"/>
        <v>М/14138/14138</v>
      </c>
      <c r="AQ193" s="122" t="str">
        <f t="shared" si="328"/>
        <v>М/14162/14162</v>
      </c>
      <c r="AR193" s="159"/>
      <c r="AS193" s="19" t="s">
        <v>317</v>
      </c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</row>
    <row r="194" spans="1:63" s="3" customFormat="1" outlineLevel="1" x14ac:dyDescent="0.25">
      <c r="A194" s="17">
        <v>11</v>
      </c>
      <c r="B194" s="130" t="str">
        <f t="shared" si="309"/>
        <v/>
      </c>
      <c r="C194" s="47" t="str">
        <f t="shared" ref="C194:K194" si="329">IF(IF(ISNUMBER(SEARCH(C$30,MultiCat($M194:$AQ194))),C$30,"")=C177,"",IF(ISNUMBER(SEARCH(C$30,MultiCat($M194:$AQ194))),C$30,""))</f>
        <v/>
      </c>
      <c r="D194" s="47" t="str">
        <f t="shared" si="329"/>
        <v/>
      </c>
      <c r="E194" s="47" t="str">
        <f t="shared" si="329"/>
        <v/>
      </c>
      <c r="F194" s="47" t="str">
        <f t="shared" si="329"/>
        <v/>
      </c>
      <c r="G194" s="47" t="str">
        <f t="shared" si="329"/>
        <v/>
      </c>
      <c r="H194" s="47" t="str">
        <f t="shared" si="329"/>
        <v/>
      </c>
      <c r="I194" s="47" t="str">
        <f t="shared" si="329"/>
        <v/>
      </c>
      <c r="J194" s="47" t="str">
        <f t="shared" si="329"/>
        <v/>
      </c>
      <c r="K194" s="47" t="str">
        <f t="shared" si="329"/>
        <v/>
      </c>
      <c r="L194" s="151">
        <f t="shared" si="311"/>
        <v>11</v>
      </c>
      <c r="M194" s="122" t="str">
        <f t="shared" ref="M194:AQ194" si="330">VLOOKUP(M$183,План,61,0)</f>
        <v>М/12594/12594</v>
      </c>
      <c r="N194" s="122" t="str">
        <f t="shared" si="330"/>
        <v>М/12618/12618</v>
      </c>
      <c r="O194" s="122" t="str">
        <f t="shared" si="330"/>
        <v>М/12642/12642</v>
      </c>
      <c r="P194" s="122" t="str">
        <f t="shared" si="330"/>
        <v>М/12666/12666</v>
      </c>
      <c r="Q194" s="122" t="str">
        <f t="shared" si="330"/>
        <v>М/12690/12690</v>
      </c>
      <c r="R194" s="122" t="str">
        <f t="shared" si="330"/>
        <v>М/12714/12714</v>
      </c>
      <c r="S194" s="122" t="str">
        <f t="shared" si="330"/>
        <v>М/12738/12738</v>
      </c>
      <c r="T194" s="122" t="str">
        <f t="shared" si="330"/>
        <v>М/12762/12762</v>
      </c>
      <c r="U194" s="122" t="str">
        <f t="shared" si="330"/>
        <v>О/12778/12778</v>
      </c>
      <c r="V194" s="122" t="str">
        <f t="shared" si="330"/>
        <v>Р/12778/12778</v>
      </c>
      <c r="W194" s="122" t="str">
        <f t="shared" si="330"/>
        <v>Р/12778/12778</v>
      </c>
      <c r="X194" s="122" t="str">
        <f t="shared" si="330"/>
        <v>Р/12778/12778</v>
      </c>
      <c r="Y194" s="122" t="str">
        <f t="shared" si="330"/>
        <v>Р/12778/12778</v>
      </c>
      <c r="Z194" s="122" t="str">
        <f t="shared" si="330"/>
        <v>Р/12778/12778</v>
      </c>
      <c r="AA194" s="122" t="str">
        <f t="shared" si="330"/>
        <v>Р/12778/12778</v>
      </c>
      <c r="AB194" s="122" t="str">
        <f t="shared" si="330"/>
        <v>Р/12778/12778</v>
      </c>
      <c r="AC194" s="122" t="str">
        <f t="shared" si="330"/>
        <v>Р/12778/12778</v>
      </c>
      <c r="AD194" s="122" t="str">
        <f t="shared" si="330"/>
        <v>Р/12778/12778</v>
      </c>
      <c r="AE194" s="122" t="str">
        <f t="shared" si="330"/>
        <v>Р/12778/12778</v>
      </c>
      <c r="AF194" s="122" t="str">
        <f t="shared" si="330"/>
        <v>Р/12778/12778</v>
      </c>
      <c r="AG194" s="122" t="str">
        <f t="shared" si="330"/>
        <v>Р/12778/12778</v>
      </c>
      <c r="AH194" s="122" t="str">
        <f t="shared" si="330"/>
        <v>Р/12778/12778</v>
      </c>
      <c r="AI194" s="122" t="str">
        <f t="shared" si="330"/>
        <v>Р/12778/12778</v>
      </c>
      <c r="AJ194" s="122" t="str">
        <f t="shared" si="330"/>
        <v>Р/12778/12778</v>
      </c>
      <c r="AK194" s="122" t="str">
        <f t="shared" si="330"/>
        <v>Р/12778/12778</v>
      </c>
      <c r="AL194" s="122" t="str">
        <f t="shared" si="330"/>
        <v>Р/12778/12778</v>
      </c>
      <c r="AM194" s="122" t="str">
        <f t="shared" si="330"/>
        <v>Р/12778/12778</v>
      </c>
      <c r="AN194" s="122" t="str">
        <f t="shared" si="330"/>
        <v>Р/12778/12778</v>
      </c>
      <c r="AO194" s="122" t="str">
        <f t="shared" si="330"/>
        <v>Р/12778/12778</v>
      </c>
      <c r="AP194" s="122" t="str">
        <f t="shared" si="330"/>
        <v>Р/12778/12778</v>
      </c>
      <c r="AQ194" s="122" t="str">
        <f t="shared" si="330"/>
        <v>Р/12778/12778</v>
      </c>
      <c r="AR194" s="159"/>
      <c r="AS194" s="19" t="s">
        <v>317</v>
      </c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</row>
    <row r="195" spans="1:63" s="3" customFormat="1" outlineLevel="1" x14ac:dyDescent="0.25">
      <c r="A195" s="17">
        <v>12</v>
      </c>
      <c r="B195" s="130" t="str">
        <f t="shared" si="309"/>
        <v/>
      </c>
      <c r="C195" s="47" t="str">
        <f t="shared" ref="C195:K195" si="331">IF(IF(ISNUMBER(SEARCH(C$30,MultiCat($M195:$AQ195))),C$30,"")=C178,"",IF(ISNUMBER(SEARCH(C$30,MultiCat($M195:$AQ195))),C$30,""))</f>
        <v/>
      </c>
      <c r="D195" s="47" t="str">
        <f t="shared" si="331"/>
        <v/>
      </c>
      <c r="E195" s="47" t="str">
        <f t="shared" si="331"/>
        <v/>
      </c>
      <c r="F195" s="47" t="str">
        <f t="shared" si="331"/>
        <v/>
      </c>
      <c r="G195" s="47" t="str">
        <f t="shared" si="331"/>
        <v/>
      </c>
      <c r="H195" s="47" t="str">
        <f t="shared" si="331"/>
        <v/>
      </c>
      <c r="I195" s="47" t="str">
        <f t="shared" si="331"/>
        <v/>
      </c>
      <c r="J195" s="47" t="str">
        <f t="shared" si="331"/>
        <v/>
      </c>
      <c r="K195" s="47" t="str">
        <f t="shared" si="331"/>
        <v/>
      </c>
      <c r="L195" s="151">
        <f t="shared" si="311"/>
        <v>11</v>
      </c>
      <c r="M195" s="122" t="str">
        <f t="shared" ref="M195:AQ195" si="332">VLOOKUP(M$183,План,67,0)</f>
        <v>Р/9570/34570</v>
      </c>
      <c r="N195" s="122" t="str">
        <f t="shared" si="332"/>
        <v>Р/9570/34570</v>
      </c>
      <c r="O195" s="122" t="str">
        <f t="shared" si="332"/>
        <v>Р/9570/34570</v>
      </c>
      <c r="P195" s="122" t="str">
        <f t="shared" si="332"/>
        <v>Р/9570/34570</v>
      </c>
      <c r="Q195" s="122" t="str">
        <f t="shared" si="332"/>
        <v>Р/9570/34570</v>
      </c>
      <c r="R195" s="122" t="str">
        <f t="shared" si="332"/>
        <v>Р/9570/34570</v>
      </c>
      <c r="S195" s="122" t="str">
        <f t="shared" si="332"/>
        <v>Р/9570/34570</v>
      </c>
      <c r="T195" s="122" t="str">
        <f t="shared" si="332"/>
        <v>Р/9570/34570</v>
      </c>
      <c r="U195" s="122" t="str">
        <f t="shared" si="332"/>
        <v>Р/9570/34570</v>
      </c>
      <c r="V195" s="122" t="str">
        <f t="shared" si="332"/>
        <v>Р/9570/34570</v>
      </c>
      <c r="W195" s="122" t="str">
        <f t="shared" si="332"/>
        <v>Р/9570/34570</v>
      </c>
      <c r="X195" s="122" t="str">
        <f t="shared" si="332"/>
        <v>Р/9570/34570</v>
      </c>
      <c r="Y195" s="122" t="str">
        <f t="shared" si="332"/>
        <v>Р/9570/34570</v>
      </c>
      <c r="Z195" s="122" t="str">
        <f t="shared" si="332"/>
        <v>Р/9570/34570</v>
      </c>
      <c r="AA195" s="122" t="str">
        <f t="shared" si="332"/>
        <v>Р/9570/34570</v>
      </c>
      <c r="AB195" s="122" t="str">
        <f t="shared" si="332"/>
        <v>Р/9570/34570</v>
      </c>
      <c r="AC195" s="122" t="str">
        <f t="shared" si="332"/>
        <v>Р/9570/34570</v>
      </c>
      <c r="AD195" s="122" t="str">
        <f t="shared" si="332"/>
        <v>Р/9570/34570</v>
      </c>
      <c r="AE195" s="122" t="str">
        <f t="shared" si="332"/>
        <v>Р/9570/34570</v>
      </c>
      <c r="AF195" s="122" t="str">
        <f t="shared" si="332"/>
        <v>Р/9570/34570</v>
      </c>
      <c r="AG195" s="122" t="str">
        <f t="shared" si="332"/>
        <v>Р/9570/34570</v>
      </c>
      <c r="AH195" s="122" t="str">
        <f t="shared" si="332"/>
        <v>Р/9570/34570</v>
      </c>
      <c r="AI195" s="122" t="str">
        <f t="shared" si="332"/>
        <v>Р/9570/34570</v>
      </c>
      <c r="AJ195" s="122" t="str">
        <f t="shared" si="332"/>
        <v>Р/9570/34570</v>
      </c>
      <c r="AK195" s="122" t="str">
        <f t="shared" si="332"/>
        <v>Р/9570/34570</v>
      </c>
      <c r="AL195" s="122" t="str">
        <f t="shared" si="332"/>
        <v>Р/9570/34570</v>
      </c>
      <c r="AM195" s="122" t="str">
        <f t="shared" si="332"/>
        <v>Р/9570/34570</v>
      </c>
      <c r="AN195" s="122" t="str">
        <f t="shared" si="332"/>
        <v>Р/9570/34570</v>
      </c>
      <c r="AO195" s="122" t="str">
        <f t="shared" si="332"/>
        <v>Р/9570/34570</v>
      </c>
      <c r="AP195" s="122" t="str">
        <f t="shared" si="332"/>
        <v>Р/9570/34570</v>
      </c>
      <c r="AQ195" s="122" t="str">
        <f t="shared" si="332"/>
        <v>Р/9570/34570</v>
      </c>
      <c r="AR195" s="159"/>
      <c r="AS195" s="19" t="s">
        <v>317</v>
      </c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</row>
    <row r="196" spans="1:63" s="3" customFormat="1" outlineLevel="1" x14ac:dyDescent="0.25">
      <c r="A196" s="17">
        <v>13</v>
      </c>
      <c r="B196" s="130" t="str">
        <f t="shared" si="309"/>
        <v/>
      </c>
      <c r="C196" s="47" t="str">
        <f t="shared" ref="C196:K196" si="333">IF(IF(ISNUMBER(SEARCH(C$30,MultiCat($M196:$AQ196))),C$30,"")=C179,"",IF(ISNUMBER(SEARCH(C$30,MultiCat($M196:$AQ196))),C$30,""))</f>
        <v/>
      </c>
      <c r="D196" s="47" t="str">
        <f t="shared" si="333"/>
        <v/>
      </c>
      <c r="E196" s="47" t="str">
        <f t="shared" si="333"/>
        <v/>
      </c>
      <c r="F196" s="47" t="str">
        <f t="shared" si="333"/>
        <v/>
      </c>
      <c r="G196" s="47" t="str">
        <f t="shared" si="333"/>
        <v/>
      </c>
      <c r="H196" s="47" t="str">
        <f t="shared" si="333"/>
        <v/>
      </c>
      <c r="I196" s="47" t="str">
        <f t="shared" si="333"/>
        <v/>
      </c>
      <c r="J196" s="47" t="str">
        <f t="shared" si="333"/>
        <v/>
      </c>
      <c r="K196" s="47" t="str">
        <f t="shared" si="333"/>
        <v/>
      </c>
      <c r="L196" s="151">
        <f t="shared" si="311"/>
        <v>11</v>
      </c>
      <c r="M196" s="122" t="str">
        <f t="shared" ref="M196:AQ196" si="334">VLOOKUP(M$183,План,68,0)</f>
        <v>Р/9605/30120</v>
      </c>
      <c r="N196" s="122" t="str">
        <f t="shared" si="334"/>
        <v>П/9613/30128</v>
      </c>
      <c r="O196" s="122" t="str">
        <f t="shared" si="334"/>
        <v>М/9637/30152</v>
      </c>
      <c r="P196" s="122" t="str">
        <f t="shared" si="334"/>
        <v>М/9661/30176</v>
      </c>
      <c r="Q196" s="122" t="str">
        <f t="shared" si="334"/>
        <v>М/9685/30200</v>
      </c>
      <c r="R196" s="122" t="str">
        <f t="shared" si="334"/>
        <v>М/9709/30224</v>
      </c>
      <c r="S196" s="122" t="str">
        <f t="shared" si="334"/>
        <v>М/9733/30248</v>
      </c>
      <c r="T196" s="122" t="str">
        <f t="shared" si="334"/>
        <v>М/9757/30272</v>
      </c>
      <c r="U196" s="122" t="str">
        <f t="shared" si="334"/>
        <v>М/9781/30296</v>
      </c>
      <c r="V196" s="122" t="str">
        <f t="shared" si="334"/>
        <v>М/9805/30320</v>
      </c>
      <c r="W196" s="122" t="str">
        <f t="shared" si="334"/>
        <v>М/9829/30344</v>
      </c>
      <c r="X196" s="122" t="str">
        <f t="shared" si="334"/>
        <v>М/9853/30368</v>
      </c>
      <c r="Y196" s="122" t="str">
        <f t="shared" si="334"/>
        <v>М/9877/30392</v>
      </c>
      <c r="Z196" s="122" t="str">
        <f t="shared" si="334"/>
        <v>М/9901/30416</v>
      </c>
      <c r="AA196" s="122" t="str">
        <f t="shared" si="334"/>
        <v>М/9925/30440</v>
      </c>
      <c r="AB196" s="122" t="str">
        <f t="shared" si="334"/>
        <v>М/9949/30464</v>
      </c>
      <c r="AC196" s="122" t="str">
        <f t="shared" si="334"/>
        <v>М/9973/30488</v>
      </c>
      <c r="AD196" s="122" t="str">
        <f t="shared" si="334"/>
        <v>М/9997/30512</v>
      </c>
      <c r="AE196" s="122" t="str">
        <f t="shared" si="334"/>
        <v>М/10021/30536</v>
      </c>
      <c r="AF196" s="122" t="str">
        <f t="shared" si="334"/>
        <v>М/10045/30560</v>
      </c>
      <c r="AG196" s="122" t="str">
        <f t="shared" si="334"/>
        <v>М/10069/30584</v>
      </c>
      <c r="AH196" s="122" t="str">
        <f t="shared" si="334"/>
        <v>М/10093/30608</v>
      </c>
      <c r="AI196" s="122" t="str">
        <f t="shared" si="334"/>
        <v>М/10117/30632</v>
      </c>
      <c r="AJ196" s="122" t="str">
        <f t="shared" si="334"/>
        <v>М/10141/30656</v>
      </c>
      <c r="AK196" s="122" t="str">
        <f t="shared" si="334"/>
        <v>М/10165/30680</v>
      </c>
      <c r="AL196" s="122" t="str">
        <f t="shared" si="334"/>
        <v>М/10189/30704</v>
      </c>
      <c r="AM196" s="122" t="str">
        <f t="shared" si="334"/>
        <v>М/10213/30728</v>
      </c>
      <c r="AN196" s="122" t="str">
        <f t="shared" si="334"/>
        <v>М/10237/30752</v>
      </c>
      <c r="AO196" s="122" t="str">
        <f t="shared" si="334"/>
        <v>М/10261/30776</v>
      </c>
      <c r="AP196" s="122" t="str">
        <f t="shared" si="334"/>
        <v>М/10285/30800</v>
      </c>
      <c r="AQ196" s="122" t="str">
        <f t="shared" si="334"/>
        <v>М/10309/30824</v>
      </c>
      <c r="AR196" s="159"/>
      <c r="AS196" s="19" t="s">
        <v>317</v>
      </c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</row>
    <row r="197" spans="1:63" s="3" customFormat="1" outlineLevel="1" x14ac:dyDescent="0.25">
      <c r="A197" s="17">
        <v>14</v>
      </c>
      <c r="B197" s="130" t="str">
        <f t="shared" si="309"/>
        <v/>
      </c>
      <c r="C197" s="47" t="str">
        <f t="shared" ref="C197:K197" si="335">IF(IF(ISNUMBER(SEARCH(C$30,MultiCat($M197:$AQ197))),C$30,"")=C180,"",IF(ISNUMBER(SEARCH(C$30,MultiCat($M197:$AQ197))),C$30,""))</f>
        <v/>
      </c>
      <c r="D197" s="47" t="str">
        <f t="shared" si="335"/>
        <v/>
      </c>
      <c r="E197" s="47" t="str">
        <f t="shared" si="335"/>
        <v/>
      </c>
      <c r="F197" s="47" t="str">
        <f t="shared" si="335"/>
        <v/>
      </c>
      <c r="G197" s="47" t="str">
        <f t="shared" si="335"/>
        <v/>
      </c>
      <c r="H197" s="47" t="str">
        <f t="shared" si="335"/>
        <v/>
      </c>
      <c r="I197" s="47" t="str">
        <f t="shared" si="335"/>
        <v/>
      </c>
      <c r="J197" s="47" t="str">
        <f t="shared" si="335"/>
        <v/>
      </c>
      <c r="K197" s="47" t="str">
        <f t="shared" si="335"/>
        <v/>
      </c>
      <c r="L197" s="151">
        <f t="shared" si="311"/>
        <v>11</v>
      </c>
      <c r="M197" s="122" t="str">
        <f t="shared" ref="M197:AQ197" si="336">VLOOKUP(M$183,План,69,0)</f>
        <v>М/10772/10772</v>
      </c>
      <c r="N197" s="122" t="str">
        <f t="shared" si="336"/>
        <v>О/10788/10788</v>
      </c>
      <c r="O197" s="122" t="str">
        <f t="shared" si="336"/>
        <v>Р/10788/10788</v>
      </c>
      <c r="P197" s="122" t="str">
        <f t="shared" si="336"/>
        <v>Р/10788/10788</v>
      </c>
      <c r="Q197" s="122" t="str">
        <f t="shared" si="336"/>
        <v>Р/10788/10788</v>
      </c>
      <c r="R197" s="122" t="str">
        <f t="shared" si="336"/>
        <v>Р/10788/10788</v>
      </c>
      <c r="S197" s="122" t="str">
        <f t="shared" si="336"/>
        <v>Р/10788/10788</v>
      </c>
      <c r="T197" s="122" t="str">
        <f t="shared" si="336"/>
        <v>Р/10788/10788</v>
      </c>
      <c r="U197" s="122" t="str">
        <f t="shared" si="336"/>
        <v>Р/10788/10788</v>
      </c>
      <c r="V197" s="122" t="str">
        <f t="shared" si="336"/>
        <v>Р/10788/10788</v>
      </c>
      <c r="W197" s="122" t="str">
        <f t="shared" si="336"/>
        <v>Р/10788/10788</v>
      </c>
      <c r="X197" s="122" t="str">
        <f t="shared" si="336"/>
        <v>Р/10788/10788</v>
      </c>
      <c r="Y197" s="122" t="str">
        <f t="shared" si="336"/>
        <v>Р/10788/10788</v>
      </c>
      <c r="Z197" s="122" t="str">
        <f t="shared" si="336"/>
        <v>Р/10788/10788</v>
      </c>
      <c r="AA197" s="122" t="str">
        <f t="shared" si="336"/>
        <v>Р/10788/10788</v>
      </c>
      <c r="AB197" s="122" t="str">
        <f t="shared" si="336"/>
        <v>Р/10788/10788</v>
      </c>
      <c r="AC197" s="122" t="str">
        <f t="shared" si="336"/>
        <v>Р/10788/10788</v>
      </c>
      <c r="AD197" s="122" t="str">
        <f t="shared" si="336"/>
        <v>Р/10788/10788</v>
      </c>
      <c r="AE197" s="122" t="str">
        <f t="shared" si="336"/>
        <v>Р/10788/10788</v>
      </c>
      <c r="AF197" s="122" t="str">
        <f t="shared" si="336"/>
        <v>Р/10788/10788</v>
      </c>
      <c r="AG197" s="122" t="str">
        <f t="shared" si="336"/>
        <v>Р/10788/10788</v>
      </c>
      <c r="AH197" s="122" t="str">
        <f t="shared" si="336"/>
        <v>Р/10788/10788</v>
      </c>
      <c r="AI197" s="122" t="str">
        <f t="shared" si="336"/>
        <v>Р/10788/10788</v>
      </c>
      <c r="AJ197" s="122" t="str">
        <f t="shared" si="336"/>
        <v>Р/10788/10788</v>
      </c>
      <c r="AK197" s="122" t="str">
        <f t="shared" si="336"/>
        <v>Р/10788/10788</v>
      </c>
      <c r="AL197" s="122" t="str">
        <f t="shared" si="336"/>
        <v>Р/10788/10788</v>
      </c>
      <c r="AM197" s="122" t="str">
        <f t="shared" si="336"/>
        <v>Р/10788/10788</v>
      </c>
      <c r="AN197" s="122" t="str">
        <f t="shared" si="336"/>
        <v>Р/10788/10788</v>
      </c>
      <c r="AO197" s="122" t="str">
        <f t="shared" si="336"/>
        <v>Р/10788/10788</v>
      </c>
      <c r="AP197" s="122" t="str">
        <f t="shared" si="336"/>
        <v>Р/10788/10788</v>
      </c>
      <c r="AQ197" s="122" t="str">
        <f t="shared" si="336"/>
        <v>Р/10788/10788</v>
      </c>
      <c r="AR197" s="159"/>
      <c r="AS197" s="19" t="s">
        <v>317</v>
      </c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</row>
    <row r="198" spans="1:63" x14ac:dyDescent="0.25">
      <c r="A198" s="136">
        <f>M183</f>
        <v>45231</v>
      </c>
      <c r="B198" s="131"/>
      <c r="C198" s="132"/>
      <c r="D198" s="132">
        <f t="shared" ref="D198:K198" si="337">SUM(D184:D197)</f>
        <v>0</v>
      </c>
      <c r="E198" s="132">
        <f t="shared" si="337"/>
        <v>0</v>
      </c>
      <c r="F198" s="132"/>
      <c r="G198" s="132"/>
      <c r="H198" s="132">
        <f t="shared" si="337"/>
        <v>0</v>
      </c>
      <c r="I198" s="132">
        <f t="shared" si="337"/>
        <v>0</v>
      </c>
      <c r="J198" s="132">
        <f t="shared" si="337"/>
        <v>0</v>
      </c>
      <c r="K198" s="132">
        <f t="shared" si="337"/>
        <v>0</v>
      </c>
      <c r="L198" s="146">
        <f t="shared" si="311"/>
        <v>11</v>
      </c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S198" s="163" t="s">
        <v>317</v>
      </c>
    </row>
    <row r="199" spans="1:63" s="102" customFormat="1" ht="18.75" outlineLevel="1" x14ac:dyDescent="0.25">
      <c r="A199" s="121"/>
      <c r="B199" s="129"/>
      <c r="C199" s="129"/>
      <c r="D199" s="129"/>
      <c r="E199" s="129"/>
      <c r="F199" s="129"/>
      <c r="G199" s="129"/>
      <c r="H199" s="129"/>
      <c r="I199" s="129"/>
      <c r="J199" s="129"/>
      <c r="K199" s="129"/>
      <c r="L199" s="148" t="s">
        <v>294</v>
      </c>
      <c r="M199" s="378">
        <f>M200</f>
        <v>45261</v>
      </c>
      <c r="N199" s="378"/>
      <c r="O199" s="378"/>
      <c r="P199" s="378"/>
      <c r="Q199" s="378"/>
      <c r="R199" s="378"/>
      <c r="S199" s="378"/>
      <c r="T199" s="378"/>
      <c r="U199" s="378"/>
      <c r="V199" s="378"/>
      <c r="W199" s="378"/>
      <c r="X199" s="378"/>
      <c r="Y199" s="378"/>
      <c r="Z199" s="378"/>
      <c r="AA199" s="378"/>
      <c r="AB199" s="378"/>
      <c r="AC199" s="378"/>
      <c r="AD199" s="378"/>
      <c r="AE199" s="378"/>
      <c r="AF199" s="378"/>
      <c r="AG199" s="378"/>
      <c r="AH199" s="378"/>
      <c r="AI199" s="378"/>
      <c r="AJ199" s="378"/>
      <c r="AK199" s="378"/>
      <c r="AL199" s="378"/>
      <c r="AM199" s="378"/>
      <c r="AN199" s="378"/>
      <c r="AO199" s="378"/>
      <c r="AP199" s="378"/>
      <c r="AQ199" s="378"/>
      <c r="AR199" s="158"/>
      <c r="AS199" s="19" t="s">
        <v>317</v>
      </c>
    </row>
    <row r="200" spans="1:63" s="124" customFormat="1" outlineLevel="1" x14ac:dyDescent="0.25">
      <c r="A200" s="134" t="s">
        <v>295</v>
      </c>
      <c r="B200" s="161">
        <f>M200</f>
        <v>45261</v>
      </c>
      <c r="C200" s="135" t="s">
        <v>321</v>
      </c>
      <c r="D200" s="135" t="s">
        <v>270</v>
      </c>
      <c r="E200" s="135" t="s">
        <v>271</v>
      </c>
      <c r="F200" s="135" t="s">
        <v>251</v>
      </c>
      <c r="G200" s="135" t="s">
        <v>252</v>
      </c>
      <c r="H200" s="135" t="s">
        <v>41</v>
      </c>
      <c r="I200" s="135" t="s">
        <v>268</v>
      </c>
      <c r="J200" s="135" t="s">
        <v>269</v>
      </c>
      <c r="K200" s="135" t="s">
        <v>232</v>
      </c>
      <c r="L200" s="149">
        <v>12</v>
      </c>
      <c r="M200" s="152">
        <f>DATE($A$10,$L200,M$10)</f>
        <v>45261</v>
      </c>
      <c r="N200" s="152">
        <f t="shared" ref="N200:AQ200" si="338">DATE($A$10,$L200,N$10)</f>
        <v>45262</v>
      </c>
      <c r="O200" s="152">
        <f t="shared" si="338"/>
        <v>45263</v>
      </c>
      <c r="P200" s="152">
        <f t="shared" si="338"/>
        <v>45264</v>
      </c>
      <c r="Q200" s="152">
        <f t="shared" si="338"/>
        <v>45265</v>
      </c>
      <c r="R200" s="152">
        <f t="shared" si="338"/>
        <v>45266</v>
      </c>
      <c r="S200" s="152">
        <f t="shared" si="338"/>
        <v>45267</v>
      </c>
      <c r="T200" s="152">
        <f t="shared" si="338"/>
        <v>45268</v>
      </c>
      <c r="U200" s="152">
        <f t="shared" si="338"/>
        <v>45269</v>
      </c>
      <c r="V200" s="152">
        <f t="shared" si="338"/>
        <v>45270</v>
      </c>
      <c r="W200" s="152">
        <f t="shared" si="338"/>
        <v>45271</v>
      </c>
      <c r="X200" s="152">
        <f t="shared" si="338"/>
        <v>45272</v>
      </c>
      <c r="Y200" s="152">
        <f t="shared" si="338"/>
        <v>45273</v>
      </c>
      <c r="Z200" s="152">
        <f t="shared" si="338"/>
        <v>45274</v>
      </c>
      <c r="AA200" s="152">
        <f t="shared" si="338"/>
        <v>45275</v>
      </c>
      <c r="AB200" s="152">
        <f t="shared" si="338"/>
        <v>45276</v>
      </c>
      <c r="AC200" s="152">
        <f t="shared" si="338"/>
        <v>45277</v>
      </c>
      <c r="AD200" s="152">
        <f t="shared" si="338"/>
        <v>45278</v>
      </c>
      <c r="AE200" s="152">
        <f t="shared" si="338"/>
        <v>45279</v>
      </c>
      <c r="AF200" s="152">
        <f t="shared" si="338"/>
        <v>45280</v>
      </c>
      <c r="AG200" s="152">
        <f t="shared" si="338"/>
        <v>45281</v>
      </c>
      <c r="AH200" s="152">
        <f t="shared" si="338"/>
        <v>45282</v>
      </c>
      <c r="AI200" s="152">
        <f t="shared" si="338"/>
        <v>45283</v>
      </c>
      <c r="AJ200" s="152">
        <f t="shared" si="338"/>
        <v>45284</v>
      </c>
      <c r="AK200" s="152">
        <f t="shared" si="338"/>
        <v>45285</v>
      </c>
      <c r="AL200" s="152">
        <f t="shared" si="338"/>
        <v>45286</v>
      </c>
      <c r="AM200" s="152">
        <f t="shared" si="338"/>
        <v>45287</v>
      </c>
      <c r="AN200" s="152">
        <f t="shared" si="338"/>
        <v>45288</v>
      </c>
      <c r="AO200" s="152">
        <f t="shared" si="338"/>
        <v>45289</v>
      </c>
      <c r="AP200" s="152">
        <f t="shared" si="338"/>
        <v>45290</v>
      </c>
      <c r="AQ200" s="152">
        <f t="shared" si="338"/>
        <v>45291</v>
      </c>
      <c r="AR200" s="158"/>
      <c r="AS200" s="19" t="s">
        <v>317</v>
      </c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19"/>
      <c r="BI200" s="19"/>
      <c r="BJ200" s="19"/>
      <c r="BK200" s="19"/>
    </row>
    <row r="201" spans="1:63" s="3" customFormat="1" outlineLevel="1" x14ac:dyDescent="0.25">
      <c r="A201" s="17">
        <v>1</v>
      </c>
      <c r="B201" s="130" t="str">
        <f>MultiCat(C201:K201)</f>
        <v/>
      </c>
      <c r="C201" s="47" t="str">
        <f t="shared" ref="C201:K201" si="339">IF(IF(ISNUMBER(SEARCH(C$30,MultiCat($M201:$AQ201))),C$30,"")=C184,"",IF(ISNUMBER(SEARCH(C$30,MultiCat($M201:$AQ201))),C$30,""))</f>
        <v/>
      </c>
      <c r="D201" s="47" t="str">
        <f t="shared" si="339"/>
        <v/>
      </c>
      <c r="E201" s="47" t="str">
        <f t="shared" si="339"/>
        <v/>
      </c>
      <c r="F201" s="47" t="str">
        <f t="shared" si="339"/>
        <v/>
      </c>
      <c r="G201" s="47" t="str">
        <f t="shared" si="339"/>
        <v/>
      </c>
      <c r="H201" s="47" t="str">
        <f t="shared" si="339"/>
        <v/>
      </c>
      <c r="I201" s="47" t="str">
        <f t="shared" si="339"/>
        <v/>
      </c>
      <c r="J201" s="47" t="str">
        <f t="shared" si="339"/>
        <v/>
      </c>
      <c r="K201" s="47" t="str">
        <f t="shared" si="339"/>
        <v/>
      </c>
      <c r="L201" s="151">
        <f>L200</f>
        <v>12</v>
      </c>
      <c r="M201" s="122" t="str">
        <f t="shared" ref="M201:AQ201" si="340">VLOOKUP(M$200,План,55,0)</f>
        <v>М/66655/22933</v>
      </c>
      <c r="N201" s="122" t="str">
        <f t="shared" si="340"/>
        <v>М/66679/22957</v>
      </c>
      <c r="O201" s="122" t="str">
        <f t="shared" si="340"/>
        <v>М/66703/22981</v>
      </c>
      <c r="P201" s="122" t="str">
        <f t="shared" si="340"/>
        <v>М/66727/23005</v>
      </c>
      <c r="Q201" s="122" t="str">
        <f t="shared" si="340"/>
        <v>М/66751/23029</v>
      </c>
      <c r="R201" s="122" t="str">
        <f t="shared" si="340"/>
        <v>М/66775/23053</v>
      </c>
      <c r="S201" s="122" t="str">
        <f t="shared" si="340"/>
        <v>М/66799/23077</v>
      </c>
      <c r="T201" s="122" t="str">
        <f t="shared" si="340"/>
        <v>М/66823/23101</v>
      </c>
      <c r="U201" s="122" t="str">
        <f t="shared" si="340"/>
        <v>М/66847/23125</v>
      </c>
      <c r="V201" s="122" t="str">
        <f t="shared" si="340"/>
        <v>М/66871/23149</v>
      </c>
      <c r="W201" s="122" t="str">
        <f t="shared" si="340"/>
        <v>М/66895/23173</v>
      </c>
      <c r="X201" s="122" t="str">
        <f t="shared" si="340"/>
        <v>М/66919/23197</v>
      </c>
      <c r="Y201" s="122" t="str">
        <f t="shared" si="340"/>
        <v>М/66943/23221</v>
      </c>
      <c r="Z201" s="122" t="str">
        <f t="shared" si="340"/>
        <v>М/66967/23245</v>
      </c>
      <c r="AA201" s="122" t="str">
        <f t="shared" si="340"/>
        <v>М/66991/23269</v>
      </c>
      <c r="AB201" s="122" t="str">
        <f t="shared" si="340"/>
        <v>М/67015/23293</v>
      </c>
      <c r="AC201" s="122" t="str">
        <f t="shared" si="340"/>
        <v>М/67039/23317</v>
      </c>
      <c r="AD201" s="122" t="str">
        <f t="shared" si="340"/>
        <v>М/67063/23341</v>
      </c>
      <c r="AE201" s="122" t="str">
        <f t="shared" si="340"/>
        <v>М/67087/23365</v>
      </c>
      <c r="AF201" s="122" t="str">
        <f t="shared" si="340"/>
        <v>М/67111/23389</v>
      </c>
      <c r="AG201" s="122" t="str">
        <f t="shared" si="340"/>
        <v>М/67135/23413</v>
      </c>
      <c r="AH201" s="122" t="str">
        <f t="shared" si="340"/>
        <v>М/67159/23437</v>
      </c>
      <c r="AI201" s="122" t="str">
        <f t="shared" si="340"/>
        <v>М/67183/23461</v>
      </c>
      <c r="AJ201" s="122" t="str">
        <f t="shared" si="340"/>
        <v>М/67207/23485</v>
      </c>
      <c r="AK201" s="122" t="str">
        <f t="shared" si="340"/>
        <v>М/67231/23509</v>
      </c>
      <c r="AL201" s="122" t="str">
        <f t="shared" si="340"/>
        <v>М/67255/23533</v>
      </c>
      <c r="AM201" s="122" t="str">
        <f t="shared" si="340"/>
        <v>М/67279/23557</v>
      </c>
      <c r="AN201" s="122" t="str">
        <f t="shared" si="340"/>
        <v>М/67303/23581</v>
      </c>
      <c r="AO201" s="122" t="str">
        <f t="shared" si="340"/>
        <v>М/67327/23605</v>
      </c>
      <c r="AP201" s="122" t="str">
        <f t="shared" si="340"/>
        <v>М/67351/23629</v>
      </c>
      <c r="AQ201" s="122" t="str">
        <f t="shared" si="340"/>
        <v>М/67375/23653</v>
      </c>
      <c r="AR201" s="159"/>
      <c r="AS201" s="19" t="s">
        <v>317</v>
      </c>
      <c r="AT201" s="18"/>
      <c r="AU201" s="18"/>
      <c r="AV201" s="18"/>
      <c r="AW201" s="18"/>
      <c r="AX201" s="18"/>
      <c r="AY201" s="18"/>
      <c r="AZ201" s="18"/>
      <c r="BA201" s="18"/>
      <c r="BB201" s="18"/>
      <c r="BC201" s="18"/>
      <c r="BD201" s="18"/>
      <c r="BE201" s="18"/>
      <c r="BF201" s="18"/>
      <c r="BG201" s="18"/>
      <c r="BH201" s="18"/>
      <c r="BI201" s="18"/>
      <c r="BJ201" s="18"/>
      <c r="BK201" s="18"/>
    </row>
    <row r="202" spans="1:63" s="3" customFormat="1" ht="30" outlineLevel="1" x14ac:dyDescent="0.25">
      <c r="A202" s="17">
        <v>2</v>
      </c>
      <c r="B202" s="130" t="str">
        <f t="shared" ref="B202:B214" si="341">MultiCat(C202:K202)</f>
        <v>ПМ</v>
      </c>
      <c r="C202" s="47" t="str">
        <f t="shared" ref="C202:K202" si="342">IF(IF(ISNUMBER(SEARCH(C$30,MultiCat($M202:$AQ202))),C$30,"")=C185,"",IF(ISNUMBER(SEARCH(C$30,MultiCat($M202:$AQ202))),C$30,""))</f>
        <v>ПМ</v>
      </c>
      <c r="D202" s="47" t="str">
        <f t="shared" si="342"/>
        <v/>
      </c>
      <c r="E202" s="47" t="str">
        <f t="shared" si="342"/>
        <v/>
      </c>
      <c r="F202" s="47" t="str">
        <f t="shared" si="342"/>
        <v/>
      </c>
      <c r="G202" s="47" t="str">
        <f t="shared" si="342"/>
        <v/>
      </c>
      <c r="H202" s="47" t="str">
        <f t="shared" si="342"/>
        <v/>
      </c>
      <c r="I202" s="47" t="str">
        <f t="shared" si="342"/>
        <v/>
      </c>
      <c r="J202" s="47" t="str">
        <f t="shared" si="342"/>
        <v/>
      </c>
      <c r="K202" s="47" t="str">
        <f t="shared" si="342"/>
        <v/>
      </c>
      <c r="L202" s="151">
        <f t="shared" ref="L202:L215" si="343">L201</f>
        <v>12</v>
      </c>
      <c r="M202" s="122" t="str">
        <f t="shared" ref="M202:AQ202" si="344">VLOOKUP(M$200,План,56,0)</f>
        <v>М/71745/56823</v>
      </c>
      <c r="N202" s="122" t="str">
        <f t="shared" si="344"/>
        <v>М/71769/56847</v>
      </c>
      <c r="O202" s="122" t="str">
        <f t="shared" si="344"/>
        <v>М/71793/56871</v>
      </c>
      <c r="P202" s="122" t="str">
        <f t="shared" si="344"/>
        <v>М/71817/56895</v>
      </c>
      <c r="Q202" s="122" t="str">
        <f t="shared" si="344"/>
        <v>М/71841/56919</v>
      </c>
      <c r="R202" s="122" t="str">
        <f t="shared" si="344"/>
        <v>М/71865/56943</v>
      </c>
      <c r="S202" s="122" t="str">
        <f t="shared" si="344"/>
        <v>М/71889/56967</v>
      </c>
      <c r="T202" s="122" t="str">
        <f t="shared" si="344"/>
        <v>М/71913/56991</v>
      </c>
      <c r="U202" s="122" t="str">
        <f t="shared" si="344"/>
        <v>М/71937/57015</v>
      </c>
      <c r="V202" s="122" t="str">
        <f t="shared" si="344"/>
        <v>М/71961/57039</v>
      </c>
      <c r="W202" s="122" t="str">
        <f t="shared" si="344"/>
        <v>М/71985/57063</v>
      </c>
      <c r="X202" s="122" t="str">
        <f t="shared" si="344"/>
        <v>М/72009/57087</v>
      </c>
      <c r="Y202" s="122" t="str">
        <f t="shared" si="344"/>
        <v>М/72033/57111</v>
      </c>
      <c r="Z202" s="122" t="str">
        <f t="shared" si="344"/>
        <v>М/72057/57135</v>
      </c>
      <c r="AA202" s="122" t="str">
        <f t="shared" si="344"/>
        <v>М/72081/57159</v>
      </c>
      <c r="AB202" s="122" t="str">
        <f t="shared" si="344"/>
        <v>М/72105/57183</v>
      </c>
      <c r="AC202" s="122" t="str">
        <f t="shared" si="344"/>
        <v>М/72129/57207</v>
      </c>
      <c r="AD202" s="122" t="str">
        <f t="shared" si="344"/>
        <v>М/72153/57231</v>
      </c>
      <c r="AE202" s="122" t="str">
        <f t="shared" si="344"/>
        <v>М/72177/57255</v>
      </c>
      <c r="AF202" s="122" t="str">
        <f t="shared" si="344"/>
        <v>М/72201/57279</v>
      </c>
      <c r="AG202" s="122" t="str">
        <f t="shared" si="344"/>
        <v>М/72225/57303</v>
      </c>
      <c r="AH202" s="122" t="str">
        <f t="shared" si="344"/>
        <v>М/72249/57327</v>
      </c>
      <c r="AI202" s="122" t="str">
        <f t="shared" si="344"/>
        <v>М/72273/57351</v>
      </c>
      <c r="AJ202" s="122" t="str">
        <f t="shared" si="344"/>
        <v>М/72297/57375</v>
      </c>
      <c r="AK202" s="122" t="str">
        <f t="shared" si="344"/>
        <v>М/72321/57399</v>
      </c>
      <c r="AL202" s="122" t="str">
        <f t="shared" si="344"/>
        <v>М/72345/57423</v>
      </c>
      <c r="AM202" s="122" t="str">
        <f t="shared" si="344"/>
        <v>М/72369/57447</v>
      </c>
      <c r="AN202" s="122" t="str">
        <f t="shared" si="344"/>
        <v>М/72393/57471</v>
      </c>
      <c r="AO202" s="122" t="str">
        <f t="shared" si="344"/>
        <v>О/72409/57487</v>
      </c>
      <c r="AP202" s="122" t="str">
        <f t="shared" si="344"/>
        <v>ПМ/72409/57487</v>
      </c>
      <c r="AQ202" s="122" t="str">
        <f t="shared" si="344"/>
        <v>М/72433/57511</v>
      </c>
      <c r="AR202" s="159"/>
      <c r="AS202" s="19" t="s">
        <v>317</v>
      </c>
      <c r="AT202" s="18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BJ202" s="18"/>
      <c r="BK202" s="18"/>
    </row>
    <row r="203" spans="1:63" s="3" customFormat="1" outlineLevel="1" x14ac:dyDescent="0.25">
      <c r="A203" s="17">
        <v>3</v>
      </c>
      <c r="B203" s="130" t="str">
        <f t="shared" si="341"/>
        <v/>
      </c>
      <c r="C203" s="47" t="str">
        <f t="shared" ref="C203:K203" si="345">IF(IF(ISNUMBER(SEARCH(C$30,MultiCat($M203:$AQ203))),C$30,"")=C186,"",IF(ISNUMBER(SEARCH(C$30,MultiCat($M203:$AQ203))),C$30,""))</f>
        <v/>
      </c>
      <c r="D203" s="47" t="str">
        <f t="shared" si="345"/>
        <v/>
      </c>
      <c r="E203" s="47" t="str">
        <f t="shared" si="345"/>
        <v/>
      </c>
      <c r="F203" s="47" t="str">
        <f t="shared" si="345"/>
        <v/>
      </c>
      <c r="G203" s="47" t="str">
        <f t="shared" si="345"/>
        <v/>
      </c>
      <c r="H203" s="47" t="str">
        <f t="shared" si="345"/>
        <v/>
      </c>
      <c r="I203" s="47" t="str">
        <f t="shared" si="345"/>
        <v/>
      </c>
      <c r="J203" s="47" t="str">
        <f t="shared" si="345"/>
        <v/>
      </c>
      <c r="K203" s="47" t="str">
        <f t="shared" si="345"/>
        <v/>
      </c>
      <c r="L203" s="151">
        <f t="shared" si="343"/>
        <v>12</v>
      </c>
      <c r="M203" s="122" t="str">
        <f t="shared" ref="M203:AQ203" si="346">VLOOKUP(M$200,План,57,0)</f>
        <v>М/65338/40236</v>
      </c>
      <c r="N203" s="122" t="str">
        <f t="shared" si="346"/>
        <v>М/65362/40260</v>
      </c>
      <c r="O203" s="122" t="str">
        <f t="shared" si="346"/>
        <v>М/65386/40284</v>
      </c>
      <c r="P203" s="122" t="str">
        <f t="shared" si="346"/>
        <v>М/65410/40308</v>
      </c>
      <c r="Q203" s="122" t="str">
        <f t="shared" si="346"/>
        <v>М/65434/40332</v>
      </c>
      <c r="R203" s="122" t="str">
        <f t="shared" si="346"/>
        <v>М/65458/40356</v>
      </c>
      <c r="S203" s="122" t="str">
        <f t="shared" si="346"/>
        <v>М/65482/40380</v>
      </c>
      <c r="T203" s="122" t="str">
        <f t="shared" si="346"/>
        <v>М/65506/40404</v>
      </c>
      <c r="U203" s="122" t="str">
        <f t="shared" si="346"/>
        <v>М/65530/40428</v>
      </c>
      <c r="V203" s="122" t="str">
        <f t="shared" si="346"/>
        <v>М/65554/40452</v>
      </c>
      <c r="W203" s="122" t="str">
        <f t="shared" si="346"/>
        <v>М/65578/40476</v>
      </c>
      <c r="X203" s="122" t="str">
        <f t="shared" si="346"/>
        <v>М/65602/40500</v>
      </c>
      <c r="Y203" s="122" t="str">
        <f t="shared" si="346"/>
        <v>М/65626/40524</v>
      </c>
      <c r="Z203" s="122" t="str">
        <f t="shared" si="346"/>
        <v>М/65650/40548</v>
      </c>
      <c r="AA203" s="122" t="str">
        <f t="shared" si="346"/>
        <v>М/65674/40572</v>
      </c>
      <c r="AB203" s="122" t="str">
        <f t="shared" si="346"/>
        <v>М/65698/40596</v>
      </c>
      <c r="AC203" s="122" t="str">
        <f t="shared" si="346"/>
        <v>М/65722/40620</v>
      </c>
      <c r="AD203" s="122" t="str">
        <f t="shared" si="346"/>
        <v>М/65746/40644</v>
      </c>
      <c r="AE203" s="122" t="str">
        <f t="shared" si="346"/>
        <v>М/65770/40668</v>
      </c>
      <c r="AF203" s="122" t="str">
        <f t="shared" si="346"/>
        <v>М/65794/40692</v>
      </c>
      <c r="AG203" s="122" t="str">
        <f t="shared" si="346"/>
        <v>М/65818/40716</v>
      </c>
      <c r="AH203" s="122" t="str">
        <f t="shared" si="346"/>
        <v>М/65842/40740</v>
      </c>
      <c r="AI203" s="122" t="str">
        <f t="shared" si="346"/>
        <v>М/65866/40764</v>
      </c>
      <c r="AJ203" s="122" t="str">
        <f t="shared" si="346"/>
        <v>М/65890/40788</v>
      </c>
      <c r="AK203" s="122" t="str">
        <f t="shared" si="346"/>
        <v>М/65914/40812</v>
      </c>
      <c r="AL203" s="122" t="str">
        <f t="shared" si="346"/>
        <v>М/65938/40836</v>
      </c>
      <c r="AM203" s="122" t="str">
        <f t="shared" si="346"/>
        <v>М/65962/40860</v>
      </c>
      <c r="AN203" s="122" t="str">
        <f t="shared" si="346"/>
        <v>М/65986/40884</v>
      </c>
      <c r="AO203" s="122" t="str">
        <f t="shared" si="346"/>
        <v>М/66010/40908</v>
      </c>
      <c r="AP203" s="122" t="str">
        <f t="shared" si="346"/>
        <v>М/66034/40932</v>
      </c>
      <c r="AQ203" s="122" t="str">
        <f t="shared" si="346"/>
        <v>М/66058/40956</v>
      </c>
      <c r="AR203" s="159"/>
      <c r="AS203" s="19" t="s">
        <v>317</v>
      </c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18"/>
    </row>
    <row r="204" spans="1:63" s="3" customFormat="1" outlineLevel="1" x14ac:dyDescent="0.25">
      <c r="A204" s="17">
        <v>4</v>
      </c>
      <c r="B204" s="130" t="str">
        <f t="shared" si="341"/>
        <v/>
      </c>
      <c r="C204" s="47" t="str">
        <f t="shared" ref="C204:K204" si="347">IF(IF(ISNUMBER(SEARCH(C$30,MultiCat($M204:$AQ204))),C$30,"")=C187,"",IF(ISNUMBER(SEARCH(C$30,MultiCat($M204:$AQ204))),C$30,""))</f>
        <v/>
      </c>
      <c r="D204" s="47" t="str">
        <f t="shared" si="347"/>
        <v/>
      </c>
      <c r="E204" s="47" t="str">
        <f t="shared" si="347"/>
        <v/>
      </c>
      <c r="F204" s="47" t="str">
        <f t="shared" si="347"/>
        <v/>
      </c>
      <c r="G204" s="47" t="str">
        <f t="shared" si="347"/>
        <v/>
      </c>
      <c r="H204" s="47" t="str">
        <f t="shared" si="347"/>
        <v/>
      </c>
      <c r="I204" s="47" t="str">
        <f t="shared" si="347"/>
        <v/>
      </c>
      <c r="J204" s="47" t="str">
        <f t="shared" si="347"/>
        <v/>
      </c>
      <c r="K204" s="47" t="str">
        <f t="shared" si="347"/>
        <v/>
      </c>
      <c r="L204" s="151">
        <f t="shared" si="343"/>
        <v>12</v>
      </c>
      <c r="M204" s="122" t="str">
        <f t="shared" ref="M204:AQ204" si="348">VLOOKUP(M$200,План,58,0)</f>
        <v>М/73942/45642</v>
      </c>
      <c r="N204" s="122" t="str">
        <f t="shared" si="348"/>
        <v>О/73958/45658</v>
      </c>
      <c r="O204" s="122" t="str">
        <f t="shared" si="348"/>
        <v>Р/73958/45658</v>
      </c>
      <c r="P204" s="122" t="str">
        <f t="shared" si="348"/>
        <v>Р/73958/45658</v>
      </c>
      <c r="Q204" s="122" t="str">
        <f t="shared" si="348"/>
        <v>Р/73958/45658</v>
      </c>
      <c r="R204" s="122" t="str">
        <f t="shared" si="348"/>
        <v>Р/73958/45658</v>
      </c>
      <c r="S204" s="122" t="str">
        <f t="shared" si="348"/>
        <v>Р/73958/45658</v>
      </c>
      <c r="T204" s="122" t="str">
        <f t="shared" si="348"/>
        <v>Р/73958/45658</v>
      </c>
      <c r="U204" s="122" t="str">
        <f t="shared" si="348"/>
        <v>Р/73958/45658</v>
      </c>
      <c r="V204" s="122" t="str">
        <f t="shared" si="348"/>
        <v>П/73966/45666</v>
      </c>
      <c r="W204" s="122" t="str">
        <f t="shared" si="348"/>
        <v>О/73982/45682</v>
      </c>
      <c r="X204" s="122" t="str">
        <f t="shared" si="348"/>
        <v>Р/73982/45682</v>
      </c>
      <c r="Y204" s="122" t="str">
        <f t="shared" si="348"/>
        <v>Р/73982/45682</v>
      </c>
      <c r="Z204" s="122" t="str">
        <f t="shared" si="348"/>
        <v>Р/73982/45682</v>
      </c>
      <c r="AA204" s="122" t="str">
        <f t="shared" si="348"/>
        <v>Р/73982/45682</v>
      </c>
      <c r="AB204" s="122" t="str">
        <f t="shared" si="348"/>
        <v>Р/73982/45682</v>
      </c>
      <c r="AC204" s="122" t="str">
        <f t="shared" si="348"/>
        <v>Р/73982/45682</v>
      </c>
      <c r="AD204" s="122" t="str">
        <f t="shared" si="348"/>
        <v>Р/73982/45682</v>
      </c>
      <c r="AE204" s="122" t="str">
        <f t="shared" si="348"/>
        <v>Р/73982/45682</v>
      </c>
      <c r="AF204" s="122" t="str">
        <f t="shared" si="348"/>
        <v>Р/73982/45682</v>
      </c>
      <c r="AG204" s="122" t="str">
        <f t="shared" si="348"/>
        <v>Р/73982/45682</v>
      </c>
      <c r="AH204" s="122" t="str">
        <f t="shared" si="348"/>
        <v>Р/73982/45682</v>
      </c>
      <c r="AI204" s="122" t="str">
        <f t="shared" si="348"/>
        <v>Р/73982/45682</v>
      </c>
      <c r="AJ204" s="122" t="str">
        <f t="shared" si="348"/>
        <v>Р/73982/45682</v>
      </c>
      <c r="AK204" s="122" t="str">
        <f t="shared" si="348"/>
        <v>Р/73982/45682</v>
      </c>
      <c r="AL204" s="122" t="str">
        <f t="shared" si="348"/>
        <v>Р/73982/45682</v>
      </c>
      <c r="AM204" s="122" t="str">
        <f t="shared" si="348"/>
        <v>Р/73982/45682</v>
      </c>
      <c r="AN204" s="122" t="str">
        <f t="shared" si="348"/>
        <v>Р/73982/45682</v>
      </c>
      <c r="AO204" s="122" t="str">
        <f t="shared" si="348"/>
        <v>П/73990/45690</v>
      </c>
      <c r="AP204" s="122" t="str">
        <f t="shared" si="348"/>
        <v>О/74006/45706</v>
      </c>
      <c r="AQ204" s="122" t="str">
        <f t="shared" si="348"/>
        <v>Р/74006/45706</v>
      </c>
      <c r="AR204" s="159"/>
      <c r="AS204" s="19" t="s">
        <v>317</v>
      </c>
      <c r="AT204" s="18"/>
      <c r="AU204" s="18"/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  <c r="BI204" s="18"/>
      <c r="BJ204" s="18"/>
      <c r="BK204" s="18"/>
    </row>
    <row r="205" spans="1:63" s="3" customFormat="1" outlineLevel="1" x14ac:dyDescent="0.25">
      <c r="A205" s="17">
        <v>5</v>
      </c>
      <c r="B205" s="130" t="str">
        <f t="shared" si="341"/>
        <v/>
      </c>
      <c r="C205" s="47" t="str">
        <f t="shared" ref="C205:K205" si="349">IF(IF(ISNUMBER(SEARCH(C$30,MultiCat($M205:$AQ205))),C$30,"")=C188,"",IF(ISNUMBER(SEARCH(C$30,MultiCat($M205:$AQ205))),C$30,""))</f>
        <v/>
      </c>
      <c r="D205" s="47" t="str">
        <f t="shared" si="349"/>
        <v/>
      </c>
      <c r="E205" s="47" t="str">
        <f t="shared" si="349"/>
        <v/>
      </c>
      <c r="F205" s="47" t="str">
        <f t="shared" si="349"/>
        <v/>
      </c>
      <c r="G205" s="47" t="str">
        <f t="shared" si="349"/>
        <v/>
      </c>
      <c r="H205" s="47" t="str">
        <f t="shared" si="349"/>
        <v/>
      </c>
      <c r="I205" s="47" t="str">
        <f t="shared" si="349"/>
        <v/>
      </c>
      <c r="J205" s="47" t="str">
        <f t="shared" si="349"/>
        <v/>
      </c>
      <c r="K205" s="47" t="str">
        <f t="shared" si="349"/>
        <v/>
      </c>
      <c r="L205" s="151">
        <f t="shared" si="343"/>
        <v>12</v>
      </c>
      <c r="M205" s="122" t="str">
        <f t="shared" ref="M205:AQ205" si="350">VLOOKUP(M$200,План,63,0)</f>
        <v>М/43773/45494</v>
      </c>
      <c r="N205" s="122" t="str">
        <f t="shared" si="350"/>
        <v>М/43797/45518</v>
      </c>
      <c r="O205" s="122" t="str">
        <f t="shared" si="350"/>
        <v>М/43821/45542</v>
      </c>
      <c r="P205" s="122" t="str">
        <f t="shared" si="350"/>
        <v>О/43837/45558</v>
      </c>
      <c r="Q205" s="122" t="str">
        <f t="shared" si="350"/>
        <v>Р/43837/45558</v>
      </c>
      <c r="R205" s="122" t="str">
        <f t="shared" si="350"/>
        <v>Р/43837/45558</v>
      </c>
      <c r="S205" s="122" t="str">
        <f t="shared" si="350"/>
        <v>Р/43837/45558</v>
      </c>
      <c r="T205" s="122" t="str">
        <f t="shared" si="350"/>
        <v>Р/43837/45558</v>
      </c>
      <c r="U205" s="122" t="str">
        <f t="shared" si="350"/>
        <v>Р/43837/45558</v>
      </c>
      <c r="V205" s="122" t="str">
        <f t="shared" si="350"/>
        <v>Р/43837/45558</v>
      </c>
      <c r="W205" s="122" t="str">
        <f t="shared" si="350"/>
        <v>Р/43837/45558</v>
      </c>
      <c r="X205" s="122" t="str">
        <f t="shared" si="350"/>
        <v>Р/43837/45558</v>
      </c>
      <c r="Y205" s="122" t="str">
        <f t="shared" si="350"/>
        <v>Р/43837/45558</v>
      </c>
      <c r="Z205" s="122" t="str">
        <f t="shared" si="350"/>
        <v>Р/43837/45558</v>
      </c>
      <c r="AA205" s="122" t="str">
        <f t="shared" si="350"/>
        <v>Р/43837/45558</v>
      </c>
      <c r="AB205" s="122" t="str">
        <f t="shared" si="350"/>
        <v>Р/43837/45558</v>
      </c>
      <c r="AC205" s="122" t="str">
        <f t="shared" si="350"/>
        <v>Р/43837/45558</v>
      </c>
      <c r="AD205" s="122" t="str">
        <f t="shared" si="350"/>
        <v>Р/43837/45558</v>
      </c>
      <c r="AE205" s="122" t="str">
        <f t="shared" si="350"/>
        <v>Р/43837/45558</v>
      </c>
      <c r="AF205" s="122" t="str">
        <f t="shared" si="350"/>
        <v>Р/43837/45558</v>
      </c>
      <c r="AG205" s="122" t="str">
        <f t="shared" si="350"/>
        <v>Р/43837/45558</v>
      </c>
      <c r="AH205" s="122" t="str">
        <f t="shared" si="350"/>
        <v>Р/43837/45558</v>
      </c>
      <c r="AI205" s="122" t="str">
        <f t="shared" si="350"/>
        <v>Р/43837/45558</v>
      </c>
      <c r="AJ205" s="122" t="str">
        <f t="shared" si="350"/>
        <v>Р/43837/45558</v>
      </c>
      <c r="AK205" s="122" t="str">
        <f t="shared" si="350"/>
        <v>Р/43837/45558</v>
      </c>
      <c r="AL205" s="122" t="str">
        <f t="shared" si="350"/>
        <v>П/43845/45566</v>
      </c>
      <c r="AM205" s="122" t="str">
        <f t="shared" si="350"/>
        <v>М/43869/45590</v>
      </c>
      <c r="AN205" s="122" t="str">
        <f t="shared" si="350"/>
        <v>М/43893/45614</v>
      </c>
      <c r="AO205" s="122" t="str">
        <f t="shared" si="350"/>
        <v>М/43917/45638</v>
      </c>
      <c r="AP205" s="122" t="str">
        <f t="shared" si="350"/>
        <v>М/43941/45662</v>
      </c>
      <c r="AQ205" s="122" t="str">
        <f t="shared" si="350"/>
        <v>М/43965/45686</v>
      </c>
      <c r="AR205" s="159"/>
      <c r="AS205" s="19" t="s">
        <v>317</v>
      </c>
      <c r="AT205" s="18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  <c r="BI205" s="18"/>
      <c r="BJ205" s="18"/>
      <c r="BK205" s="18"/>
    </row>
    <row r="206" spans="1:63" s="3" customFormat="1" ht="30" outlineLevel="1" x14ac:dyDescent="0.25">
      <c r="A206" s="17">
        <v>6</v>
      </c>
      <c r="B206" s="130" t="str">
        <f t="shared" si="341"/>
        <v>ПМ</v>
      </c>
      <c r="C206" s="47" t="str">
        <f t="shared" ref="C206:K206" si="351">IF(IF(ISNUMBER(SEARCH(C$30,MultiCat($M206:$AQ206))),C$30,"")=C189,"",IF(ISNUMBER(SEARCH(C$30,MultiCat($M206:$AQ206))),C$30,""))</f>
        <v>ПМ</v>
      </c>
      <c r="D206" s="47" t="str">
        <f t="shared" si="351"/>
        <v/>
      </c>
      <c r="E206" s="47" t="str">
        <f t="shared" si="351"/>
        <v/>
      </c>
      <c r="F206" s="47" t="str">
        <f t="shared" si="351"/>
        <v/>
      </c>
      <c r="G206" s="47" t="str">
        <f t="shared" si="351"/>
        <v/>
      </c>
      <c r="H206" s="47" t="str">
        <f t="shared" si="351"/>
        <v/>
      </c>
      <c r="I206" s="47" t="str">
        <f t="shared" si="351"/>
        <v/>
      </c>
      <c r="J206" s="47" t="str">
        <f t="shared" si="351"/>
        <v/>
      </c>
      <c r="K206" s="47" t="str">
        <f t="shared" si="351"/>
        <v/>
      </c>
      <c r="L206" s="151">
        <f t="shared" si="343"/>
        <v>12</v>
      </c>
      <c r="M206" s="122" t="str">
        <f t="shared" ref="M206:AQ206" si="352">VLOOKUP(M$200,План,64,0)</f>
        <v>М/51963/26981</v>
      </c>
      <c r="N206" s="122" t="str">
        <f t="shared" si="352"/>
        <v>М/51987/27005</v>
      </c>
      <c r="O206" s="122" t="str">
        <f t="shared" si="352"/>
        <v>О/52003/27021</v>
      </c>
      <c r="P206" s="122" t="str">
        <f t="shared" si="352"/>
        <v>ПМ/52003/27021</v>
      </c>
      <c r="Q206" s="122" t="str">
        <f t="shared" si="352"/>
        <v>М/52027/27045</v>
      </c>
      <c r="R206" s="122" t="str">
        <f t="shared" si="352"/>
        <v>М/52051/27069</v>
      </c>
      <c r="S206" s="122" t="str">
        <f t="shared" si="352"/>
        <v>М/52075/27093</v>
      </c>
      <c r="T206" s="122" t="str">
        <f t="shared" si="352"/>
        <v>М/52099/27117</v>
      </c>
      <c r="U206" s="122" t="str">
        <f t="shared" si="352"/>
        <v>М/52123/27141</v>
      </c>
      <c r="V206" s="122" t="str">
        <f t="shared" si="352"/>
        <v>М/52147/27165</v>
      </c>
      <c r="W206" s="122" t="str">
        <f t="shared" si="352"/>
        <v>М/52171/27189</v>
      </c>
      <c r="X206" s="122" t="str">
        <f t="shared" si="352"/>
        <v>М/52195/27213</v>
      </c>
      <c r="Y206" s="122" t="str">
        <f t="shared" si="352"/>
        <v>М/52219/27237</v>
      </c>
      <c r="Z206" s="122" t="str">
        <f t="shared" si="352"/>
        <v>М/52243/27261</v>
      </c>
      <c r="AA206" s="122" t="str">
        <f t="shared" si="352"/>
        <v>М/52267/27285</v>
      </c>
      <c r="AB206" s="122" t="str">
        <f t="shared" si="352"/>
        <v>М/52291/27309</v>
      </c>
      <c r="AC206" s="122" t="str">
        <f t="shared" si="352"/>
        <v>М/52315/27333</v>
      </c>
      <c r="AD206" s="122" t="str">
        <f t="shared" si="352"/>
        <v>М/52339/27357</v>
      </c>
      <c r="AE206" s="122" t="str">
        <f t="shared" si="352"/>
        <v>М/52363/27381</v>
      </c>
      <c r="AF206" s="122" t="str">
        <f t="shared" si="352"/>
        <v>М/52387/27405</v>
      </c>
      <c r="AG206" s="122" t="str">
        <f t="shared" si="352"/>
        <v>М/52411/27429</v>
      </c>
      <c r="AH206" s="122" t="str">
        <f t="shared" si="352"/>
        <v>М/52435/27453</v>
      </c>
      <c r="AI206" s="122" t="str">
        <f t="shared" si="352"/>
        <v>М/52459/27477</v>
      </c>
      <c r="AJ206" s="122" t="str">
        <f t="shared" si="352"/>
        <v>М/52483/27501</v>
      </c>
      <c r="AK206" s="122" t="str">
        <f t="shared" si="352"/>
        <v>М/52507/27525</v>
      </c>
      <c r="AL206" s="122" t="str">
        <f t="shared" si="352"/>
        <v>М/52531/27549</v>
      </c>
      <c r="AM206" s="122" t="str">
        <f t="shared" si="352"/>
        <v>М/52555/27573</v>
      </c>
      <c r="AN206" s="122" t="str">
        <f t="shared" si="352"/>
        <v>М/52579/27597</v>
      </c>
      <c r="AO206" s="122" t="str">
        <f t="shared" si="352"/>
        <v>М/52603/27621</v>
      </c>
      <c r="AP206" s="122" t="str">
        <f t="shared" si="352"/>
        <v>М/52627/27645</v>
      </c>
      <c r="AQ206" s="122" t="str">
        <f t="shared" si="352"/>
        <v>М/52651/27669</v>
      </c>
      <c r="AR206" s="159"/>
      <c r="AS206" s="19" t="s">
        <v>317</v>
      </c>
      <c r="AT206" s="18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</row>
    <row r="207" spans="1:63" s="3" customFormat="1" outlineLevel="1" x14ac:dyDescent="0.25">
      <c r="A207" s="17">
        <v>7</v>
      </c>
      <c r="B207" s="130" t="str">
        <f t="shared" si="341"/>
        <v/>
      </c>
      <c r="C207" s="47" t="str">
        <f t="shared" ref="C207:K207" si="353">IF(IF(ISNUMBER(SEARCH(C$30,MultiCat($M207:$AQ207))),C$30,"")=C190,"",IF(ISNUMBER(SEARCH(C$30,MultiCat($M207:$AQ207))),C$30,""))</f>
        <v/>
      </c>
      <c r="D207" s="47" t="str">
        <f t="shared" si="353"/>
        <v/>
      </c>
      <c r="E207" s="47" t="str">
        <f t="shared" si="353"/>
        <v/>
      </c>
      <c r="F207" s="47" t="str">
        <f t="shared" si="353"/>
        <v/>
      </c>
      <c r="G207" s="47" t="str">
        <f t="shared" si="353"/>
        <v/>
      </c>
      <c r="H207" s="47" t="str">
        <f t="shared" si="353"/>
        <v/>
      </c>
      <c r="I207" s="47" t="str">
        <f t="shared" si="353"/>
        <v/>
      </c>
      <c r="J207" s="47" t="str">
        <f t="shared" si="353"/>
        <v/>
      </c>
      <c r="K207" s="47" t="str">
        <f t="shared" si="353"/>
        <v/>
      </c>
      <c r="L207" s="151">
        <f t="shared" si="343"/>
        <v>12</v>
      </c>
      <c r="M207" s="122" t="str">
        <f t="shared" ref="M207:AQ207" si="354">VLOOKUP(M$200,План,65,0)</f>
        <v>Р/39501/18986</v>
      </c>
      <c r="N207" s="122" t="str">
        <f t="shared" si="354"/>
        <v>Р/39501/18986</v>
      </c>
      <c r="O207" s="122" t="str">
        <f t="shared" si="354"/>
        <v>Р/39501/18986</v>
      </c>
      <c r="P207" s="122" t="str">
        <f t="shared" si="354"/>
        <v>Р/39501/18986</v>
      </c>
      <c r="Q207" s="122" t="str">
        <f t="shared" si="354"/>
        <v>Р/39501/18986</v>
      </c>
      <c r="R207" s="122" t="str">
        <f t="shared" si="354"/>
        <v>Р/39501/18986</v>
      </c>
      <c r="S207" s="122" t="str">
        <f t="shared" si="354"/>
        <v>Р/39501/18986</v>
      </c>
      <c r="T207" s="122" t="str">
        <f t="shared" si="354"/>
        <v>Р/39501/18986</v>
      </c>
      <c r="U207" s="122" t="str">
        <f t="shared" si="354"/>
        <v>Р/39501/18986</v>
      </c>
      <c r="V207" s="122" t="str">
        <f t="shared" si="354"/>
        <v>Р/39501/18986</v>
      </c>
      <c r="W207" s="122" t="str">
        <f t="shared" si="354"/>
        <v>Р/39501/18986</v>
      </c>
      <c r="X207" s="122" t="str">
        <f t="shared" si="354"/>
        <v>Р/39501/18986</v>
      </c>
      <c r="Y207" s="122" t="str">
        <f t="shared" si="354"/>
        <v>Р/39501/18986</v>
      </c>
      <c r="Z207" s="122" t="str">
        <f t="shared" si="354"/>
        <v>Р/39501/18986</v>
      </c>
      <c r="AA207" s="122" t="str">
        <f t="shared" si="354"/>
        <v>Р/39501/18986</v>
      </c>
      <c r="AB207" s="122" t="str">
        <f t="shared" si="354"/>
        <v>Р/39501/18986</v>
      </c>
      <c r="AC207" s="122" t="str">
        <f t="shared" si="354"/>
        <v>Р/39501/18986</v>
      </c>
      <c r="AD207" s="122" t="str">
        <f t="shared" si="354"/>
        <v>П/39509/18994</v>
      </c>
      <c r="AE207" s="122" t="str">
        <f t="shared" si="354"/>
        <v>О/39525/19010</v>
      </c>
      <c r="AF207" s="122" t="str">
        <f t="shared" si="354"/>
        <v>Р/39525/19010</v>
      </c>
      <c r="AG207" s="122" t="str">
        <f t="shared" si="354"/>
        <v>Р/39525/19010</v>
      </c>
      <c r="AH207" s="122" t="str">
        <f t="shared" si="354"/>
        <v>Р/39525/19010</v>
      </c>
      <c r="AI207" s="122" t="str">
        <f t="shared" si="354"/>
        <v>Р/39525/19010</v>
      </c>
      <c r="AJ207" s="122" t="str">
        <f t="shared" si="354"/>
        <v>Р/39525/19010</v>
      </c>
      <c r="AK207" s="122" t="str">
        <f t="shared" si="354"/>
        <v>Р/39525/19010</v>
      </c>
      <c r="AL207" s="122" t="str">
        <f t="shared" si="354"/>
        <v>Р/39525/19010</v>
      </c>
      <c r="AM207" s="122" t="str">
        <f t="shared" si="354"/>
        <v>Р/39525/19010</v>
      </c>
      <c r="AN207" s="122" t="str">
        <f t="shared" si="354"/>
        <v>Р/39525/19010</v>
      </c>
      <c r="AO207" s="122" t="str">
        <f t="shared" si="354"/>
        <v>Р/39525/19010</v>
      </c>
      <c r="AP207" s="122" t="str">
        <f t="shared" si="354"/>
        <v>Р/39525/19010</v>
      </c>
      <c r="AQ207" s="122" t="str">
        <f t="shared" si="354"/>
        <v>Р/39525/19010</v>
      </c>
      <c r="AR207" s="159"/>
      <c r="AS207" s="19" t="s">
        <v>317</v>
      </c>
      <c r="AT207" s="18"/>
      <c r="AU207" s="18"/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  <c r="BI207" s="18"/>
      <c r="BJ207" s="18"/>
      <c r="BK207" s="18"/>
    </row>
    <row r="208" spans="1:63" s="3" customFormat="1" ht="30" outlineLevel="1" x14ac:dyDescent="0.25">
      <c r="A208" s="17">
        <v>8</v>
      </c>
      <c r="B208" s="130" t="str">
        <f t="shared" si="341"/>
        <v>ПМ</v>
      </c>
      <c r="C208" s="47" t="str">
        <f t="shared" ref="C208:K208" si="355">IF(IF(ISNUMBER(SEARCH(C$30,MultiCat($M208:$AQ208))),C$30,"")=C191,"",IF(ISNUMBER(SEARCH(C$30,MultiCat($M208:$AQ208))),C$30,""))</f>
        <v>ПМ</v>
      </c>
      <c r="D208" s="47" t="str">
        <f t="shared" si="355"/>
        <v/>
      </c>
      <c r="E208" s="47" t="str">
        <f t="shared" si="355"/>
        <v/>
      </c>
      <c r="F208" s="47" t="str">
        <f t="shared" si="355"/>
        <v/>
      </c>
      <c r="G208" s="47" t="str">
        <f t="shared" si="355"/>
        <v/>
      </c>
      <c r="H208" s="47" t="str">
        <f t="shared" si="355"/>
        <v/>
      </c>
      <c r="I208" s="47" t="str">
        <f t="shared" si="355"/>
        <v/>
      </c>
      <c r="J208" s="47" t="str">
        <f t="shared" si="355"/>
        <v/>
      </c>
      <c r="K208" s="47" t="str">
        <f t="shared" si="355"/>
        <v/>
      </c>
      <c r="L208" s="151">
        <f t="shared" si="343"/>
        <v>12</v>
      </c>
      <c r="M208" s="122" t="str">
        <f t="shared" ref="M208:AQ208" si="356">VLOOKUP(M$200,План,66,0)</f>
        <v>М/38554/63103</v>
      </c>
      <c r="N208" s="122" t="str">
        <f t="shared" si="356"/>
        <v>М/38578/63127</v>
      </c>
      <c r="O208" s="122" t="str">
        <f t="shared" si="356"/>
        <v>М/38602/63151</v>
      </c>
      <c r="P208" s="122" t="str">
        <f t="shared" si="356"/>
        <v>М/38626/63175</v>
      </c>
      <c r="Q208" s="122" t="str">
        <f t="shared" si="356"/>
        <v>М/38650/63199</v>
      </c>
      <c r="R208" s="122" t="str">
        <f t="shared" si="356"/>
        <v>М/38674/63223</v>
      </c>
      <c r="S208" s="122" t="str">
        <f t="shared" si="356"/>
        <v>М/38698/63247</v>
      </c>
      <c r="T208" s="122" t="str">
        <f t="shared" si="356"/>
        <v>М/38722/63271</v>
      </c>
      <c r="U208" s="122" t="str">
        <f t="shared" si="356"/>
        <v>М/38746/63295</v>
      </c>
      <c r="V208" s="122" t="str">
        <f t="shared" si="356"/>
        <v>М/38770/63319</v>
      </c>
      <c r="W208" s="122" t="str">
        <f t="shared" si="356"/>
        <v>М/38794/63343</v>
      </c>
      <c r="X208" s="122" t="str">
        <f t="shared" si="356"/>
        <v>М/38818/63367</v>
      </c>
      <c r="Y208" s="122" t="str">
        <f t="shared" si="356"/>
        <v>М/38842/63391</v>
      </c>
      <c r="Z208" s="122" t="str">
        <f t="shared" si="356"/>
        <v>М/38866/63415</v>
      </c>
      <c r="AA208" s="122" t="str">
        <f t="shared" si="356"/>
        <v>М/38890/63439</v>
      </c>
      <c r="AB208" s="122" t="str">
        <f t="shared" si="356"/>
        <v>М/38914/63463</v>
      </c>
      <c r="AC208" s="122" t="str">
        <f t="shared" si="356"/>
        <v>М/38938/63487</v>
      </c>
      <c r="AD208" s="122" t="str">
        <f t="shared" si="356"/>
        <v>О/38954/63503</v>
      </c>
      <c r="AE208" s="122" t="str">
        <f t="shared" si="356"/>
        <v>ПМ/38954/63503</v>
      </c>
      <c r="AF208" s="122" t="str">
        <f t="shared" si="356"/>
        <v>М/38978/63527</v>
      </c>
      <c r="AG208" s="122" t="str">
        <f t="shared" si="356"/>
        <v>М/39002/63551</v>
      </c>
      <c r="AH208" s="122" t="str">
        <f t="shared" si="356"/>
        <v>М/39026/63575</v>
      </c>
      <c r="AI208" s="122" t="str">
        <f t="shared" si="356"/>
        <v>М/39050/63599</v>
      </c>
      <c r="AJ208" s="122" t="str">
        <f t="shared" si="356"/>
        <v>М/39074/63623</v>
      </c>
      <c r="AK208" s="122" t="str">
        <f t="shared" si="356"/>
        <v>М/39098/63647</v>
      </c>
      <c r="AL208" s="122" t="str">
        <f t="shared" si="356"/>
        <v>М/39122/63671</v>
      </c>
      <c r="AM208" s="122" t="str">
        <f t="shared" si="356"/>
        <v>М/39146/63695</v>
      </c>
      <c r="AN208" s="122" t="str">
        <f t="shared" si="356"/>
        <v>М/39170/63719</v>
      </c>
      <c r="AO208" s="122" t="str">
        <f t="shared" si="356"/>
        <v>М/39194/63743</v>
      </c>
      <c r="AP208" s="122" t="str">
        <f t="shared" si="356"/>
        <v>М/39218/63767</v>
      </c>
      <c r="AQ208" s="122" t="str">
        <f t="shared" si="356"/>
        <v>М/39242/63791</v>
      </c>
      <c r="AR208" s="159"/>
      <c r="AS208" s="19" t="s">
        <v>317</v>
      </c>
      <c r="AT208" s="18"/>
      <c r="AU208" s="18"/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  <c r="BI208" s="18"/>
      <c r="BJ208" s="18"/>
      <c r="BK208" s="18"/>
    </row>
    <row r="209" spans="1:63" s="3" customFormat="1" ht="30" outlineLevel="1" x14ac:dyDescent="0.25">
      <c r="A209" s="17">
        <v>9</v>
      </c>
      <c r="B209" s="130" t="str">
        <f t="shared" si="341"/>
        <v>ПМ</v>
      </c>
      <c r="C209" s="47" t="str">
        <f t="shared" ref="C209:K209" si="357">IF(IF(ISNUMBER(SEARCH(C$30,MultiCat($M209:$AQ209))),C$30,"")=C192,"",IF(ISNUMBER(SEARCH(C$30,MultiCat($M209:$AQ209))),C$30,""))</f>
        <v>ПМ</v>
      </c>
      <c r="D209" s="47" t="str">
        <f t="shared" si="357"/>
        <v/>
      </c>
      <c r="E209" s="47" t="str">
        <f t="shared" si="357"/>
        <v/>
      </c>
      <c r="F209" s="47" t="str">
        <f t="shared" si="357"/>
        <v/>
      </c>
      <c r="G209" s="47" t="str">
        <f t="shared" si="357"/>
        <v/>
      </c>
      <c r="H209" s="47" t="str">
        <f t="shared" si="357"/>
        <v/>
      </c>
      <c r="I209" s="47" t="str">
        <f t="shared" si="357"/>
        <v/>
      </c>
      <c r="J209" s="47" t="str">
        <f t="shared" si="357"/>
        <v/>
      </c>
      <c r="K209" s="47" t="str">
        <f t="shared" si="357"/>
        <v/>
      </c>
      <c r="L209" s="151">
        <f t="shared" si="343"/>
        <v>12</v>
      </c>
      <c r="M209" s="122" t="str">
        <f t="shared" ref="M209:AQ209" si="358">VLOOKUP(M$200,План,59,0)</f>
        <v>Р/14803/14803</v>
      </c>
      <c r="N209" s="122" t="str">
        <f t="shared" si="358"/>
        <v>П/14811/14811</v>
      </c>
      <c r="O209" s="122" t="str">
        <f t="shared" si="358"/>
        <v>М/14835/14835</v>
      </c>
      <c r="P209" s="122" t="str">
        <f t="shared" si="358"/>
        <v>М/14859/14859</v>
      </c>
      <c r="Q209" s="122" t="str">
        <f t="shared" si="358"/>
        <v>М/14883/14883</v>
      </c>
      <c r="R209" s="122" t="str">
        <f t="shared" si="358"/>
        <v>М/14907/14907</v>
      </c>
      <c r="S209" s="122" t="str">
        <f t="shared" si="358"/>
        <v>М/14931/14931</v>
      </c>
      <c r="T209" s="122" t="str">
        <f t="shared" si="358"/>
        <v>М/14955/14955</v>
      </c>
      <c r="U209" s="122" t="str">
        <f t="shared" si="358"/>
        <v>М/14979/14979</v>
      </c>
      <c r="V209" s="122" t="str">
        <f t="shared" si="358"/>
        <v>О/14995/14995</v>
      </c>
      <c r="W209" s="122" t="str">
        <f t="shared" si="358"/>
        <v>ПМ/14995/14995</v>
      </c>
      <c r="X209" s="122" t="str">
        <f t="shared" si="358"/>
        <v>М/15019/15019</v>
      </c>
      <c r="Y209" s="122" t="str">
        <f t="shared" si="358"/>
        <v>М/15043/15043</v>
      </c>
      <c r="Z209" s="122" t="str">
        <f t="shared" si="358"/>
        <v>М/15067/15067</v>
      </c>
      <c r="AA209" s="122" t="str">
        <f t="shared" si="358"/>
        <v>М/15091/15091</v>
      </c>
      <c r="AB209" s="122" t="str">
        <f t="shared" si="358"/>
        <v>М/15115/15115</v>
      </c>
      <c r="AC209" s="122" t="str">
        <f t="shared" si="358"/>
        <v>М/15139/15139</v>
      </c>
      <c r="AD209" s="122" t="str">
        <f t="shared" si="358"/>
        <v>М/15163/15163</v>
      </c>
      <c r="AE209" s="122" t="str">
        <f t="shared" si="358"/>
        <v>М/15187/15187</v>
      </c>
      <c r="AF209" s="122" t="str">
        <f t="shared" si="358"/>
        <v>М/15211/15211</v>
      </c>
      <c r="AG209" s="122" t="str">
        <f t="shared" si="358"/>
        <v>М/15235/15235</v>
      </c>
      <c r="AH209" s="122" t="str">
        <f t="shared" si="358"/>
        <v>М/15259/15259</v>
      </c>
      <c r="AI209" s="122" t="str">
        <f t="shared" si="358"/>
        <v>М/15283/15283</v>
      </c>
      <c r="AJ209" s="122" t="str">
        <f t="shared" si="358"/>
        <v>М/15307/15307</v>
      </c>
      <c r="AK209" s="122" t="str">
        <f t="shared" si="358"/>
        <v>М/15331/15331</v>
      </c>
      <c r="AL209" s="122" t="str">
        <f t="shared" si="358"/>
        <v>М/15355/15355</v>
      </c>
      <c r="AM209" s="122" t="str">
        <f t="shared" si="358"/>
        <v>М/15379/15379</v>
      </c>
      <c r="AN209" s="122" t="str">
        <f t="shared" si="358"/>
        <v>М/15403/15403</v>
      </c>
      <c r="AO209" s="122" t="str">
        <f t="shared" si="358"/>
        <v>М/15427/15427</v>
      </c>
      <c r="AP209" s="122" t="str">
        <f t="shared" si="358"/>
        <v>М/15451/15451</v>
      </c>
      <c r="AQ209" s="122" t="str">
        <f t="shared" si="358"/>
        <v>М/15475/15475</v>
      </c>
      <c r="AR209" s="159"/>
      <c r="AS209" s="19" t="s">
        <v>317</v>
      </c>
      <c r="AT209" s="18"/>
      <c r="AU209" s="18"/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  <c r="BI209" s="18"/>
      <c r="BJ209" s="18"/>
      <c r="BK209" s="18"/>
    </row>
    <row r="210" spans="1:63" s="3" customFormat="1" outlineLevel="1" x14ac:dyDescent="0.25">
      <c r="A210" s="17">
        <v>10</v>
      </c>
      <c r="B210" s="130" t="str">
        <f t="shared" si="341"/>
        <v/>
      </c>
      <c r="C210" s="47" t="str">
        <f t="shared" ref="C210:K210" si="359">IF(IF(ISNUMBER(SEARCH(C$30,MultiCat($M210:$AQ210))),C$30,"")=C193,"",IF(ISNUMBER(SEARCH(C$30,MultiCat($M210:$AQ210))),C$30,""))</f>
        <v/>
      </c>
      <c r="D210" s="47" t="str">
        <f t="shared" si="359"/>
        <v/>
      </c>
      <c r="E210" s="47" t="str">
        <f t="shared" si="359"/>
        <v/>
      </c>
      <c r="F210" s="47" t="str">
        <f t="shared" si="359"/>
        <v/>
      </c>
      <c r="G210" s="47" t="str">
        <f t="shared" si="359"/>
        <v/>
      </c>
      <c r="H210" s="47" t="str">
        <f t="shared" si="359"/>
        <v/>
      </c>
      <c r="I210" s="47" t="str">
        <f t="shared" si="359"/>
        <v/>
      </c>
      <c r="J210" s="47" t="str">
        <f t="shared" si="359"/>
        <v/>
      </c>
      <c r="K210" s="47" t="str">
        <f t="shared" si="359"/>
        <v/>
      </c>
      <c r="L210" s="151">
        <f t="shared" si="343"/>
        <v>12</v>
      </c>
      <c r="M210" s="122" t="str">
        <f t="shared" ref="M210:AQ210" si="360">VLOOKUP(M$200,План,60,0)</f>
        <v>М/14162/14162</v>
      </c>
      <c r="N210" s="122" t="str">
        <f t="shared" si="360"/>
        <v>М/14186/14186</v>
      </c>
      <c r="O210" s="122" t="str">
        <f t="shared" si="360"/>
        <v>М/14210/14210</v>
      </c>
      <c r="P210" s="122" t="str">
        <f t="shared" si="360"/>
        <v>М/14234/14234</v>
      </c>
      <c r="Q210" s="122" t="str">
        <f t="shared" si="360"/>
        <v>М/14258/14258</v>
      </c>
      <c r="R210" s="122" t="str">
        <f t="shared" si="360"/>
        <v>М/14282/14282</v>
      </c>
      <c r="S210" s="122" t="str">
        <f t="shared" si="360"/>
        <v>М/14306/14306</v>
      </c>
      <c r="T210" s="122" t="str">
        <f t="shared" si="360"/>
        <v>М/14330/14330</v>
      </c>
      <c r="U210" s="122" t="str">
        <f t="shared" si="360"/>
        <v>М/14354/14354</v>
      </c>
      <c r="V210" s="122" t="str">
        <f t="shared" si="360"/>
        <v>М/14378/14378</v>
      </c>
      <c r="W210" s="122" t="str">
        <f t="shared" si="360"/>
        <v>М/14402/14402</v>
      </c>
      <c r="X210" s="122" t="str">
        <f t="shared" si="360"/>
        <v>М/14426/14426</v>
      </c>
      <c r="Y210" s="122" t="str">
        <f t="shared" si="360"/>
        <v>М/14450/14450</v>
      </c>
      <c r="Z210" s="122" t="str">
        <f t="shared" si="360"/>
        <v>М/14474/14474</v>
      </c>
      <c r="AA210" s="122" t="str">
        <f t="shared" si="360"/>
        <v>М/14498/14498</v>
      </c>
      <c r="AB210" s="122" t="str">
        <f t="shared" si="360"/>
        <v>М/14522/14522</v>
      </c>
      <c r="AC210" s="122" t="str">
        <f t="shared" si="360"/>
        <v>М/14546/14546</v>
      </c>
      <c r="AD210" s="122" t="str">
        <f t="shared" si="360"/>
        <v>М/14570/14570</v>
      </c>
      <c r="AE210" s="122" t="str">
        <f t="shared" si="360"/>
        <v>М/14594/14594</v>
      </c>
      <c r="AF210" s="122" t="str">
        <f t="shared" si="360"/>
        <v>М/14618/14618</v>
      </c>
      <c r="AG210" s="122" t="str">
        <f t="shared" si="360"/>
        <v>М/14642/14642</v>
      </c>
      <c r="AH210" s="122" t="str">
        <f t="shared" si="360"/>
        <v>М/14666/14666</v>
      </c>
      <c r="AI210" s="122" t="str">
        <f t="shared" si="360"/>
        <v>М/14690/14690</v>
      </c>
      <c r="AJ210" s="122" t="str">
        <f t="shared" si="360"/>
        <v>М/14714/14714</v>
      </c>
      <c r="AK210" s="122" t="str">
        <f t="shared" si="360"/>
        <v>М/14738/14738</v>
      </c>
      <c r="AL210" s="122" t="str">
        <f t="shared" si="360"/>
        <v>М/14762/14762</v>
      </c>
      <c r="AM210" s="122" t="str">
        <f t="shared" si="360"/>
        <v>М/14786/14786</v>
      </c>
      <c r="AN210" s="122" t="str">
        <f t="shared" si="360"/>
        <v>М/14810/14810</v>
      </c>
      <c r="AO210" s="122" t="str">
        <f t="shared" si="360"/>
        <v>М/14834/14834</v>
      </c>
      <c r="AP210" s="122" t="str">
        <f t="shared" si="360"/>
        <v>М/14858/14858</v>
      </c>
      <c r="AQ210" s="122" t="str">
        <f t="shared" si="360"/>
        <v>М/14882/14882</v>
      </c>
      <c r="AR210" s="159"/>
      <c r="AS210" s="19" t="s">
        <v>317</v>
      </c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</row>
    <row r="211" spans="1:63" s="3" customFormat="1" outlineLevel="1" x14ac:dyDescent="0.25">
      <c r="A211" s="17">
        <v>11</v>
      </c>
      <c r="B211" s="130" t="str">
        <f t="shared" si="341"/>
        <v/>
      </c>
      <c r="C211" s="47" t="str">
        <f t="shared" ref="C211:K211" si="361">IF(IF(ISNUMBER(SEARCH(C$30,MultiCat($M211:$AQ211))),C$30,"")=C194,"",IF(ISNUMBER(SEARCH(C$30,MultiCat($M211:$AQ211))),C$30,""))</f>
        <v/>
      </c>
      <c r="D211" s="47" t="str">
        <f t="shared" si="361"/>
        <v/>
      </c>
      <c r="E211" s="47" t="str">
        <f t="shared" si="361"/>
        <v/>
      </c>
      <c r="F211" s="47" t="str">
        <f t="shared" si="361"/>
        <v/>
      </c>
      <c r="G211" s="47" t="str">
        <f t="shared" si="361"/>
        <v/>
      </c>
      <c r="H211" s="47" t="str">
        <f t="shared" si="361"/>
        <v/>
      </c>
      <c r="I211" s="47" t="str">
        <f t="shared" si="361"/>
        <v/>
      </c>
      <c r="J211" s="47" t="str">
        <f t="shared" si="361"/>
        <v/>
      </c>
      <c r="K211" s="47" t="str">
        <f t="shared" si="361"/>
        <v/>
      </c>
      <c r="L211" s="151">
        <f t="shared" si="343"/>
        <v>12</v>
      </c>
      <c r="M211" s="122" t="str">
        <f t="shared" ref="M211:AQ211" si="362">VLOOKUP(M$200,План,61,0)</f>
        <v>Р/12778/12778</v>
      </c>
      <c r="N211" s="122" t="str">
        <f t="shared" si="362"/>
        <v>Р/12778/12778</v>
      </c>
      <c r="O211" s="122" t="str">
        <f t="shared" si="362"/>
        <v>Р/12778/12778</v>
      </c>
      <c r="P211" s="122" t="str">
        <f t="shared" si="362"/>
        <v>Р/12778/12778</v>
      </c>
      <c r="Q211" s="122" t="str">
        <f t="shared" si="362"/>
        <v>Р/12778/12778</v>
      </c>
      <c r="R211" s="122" t="str">
        <f t="shared" si="362"/>
        <v>Р/12778/12778</v>
      </c>
      <c r="S211" s="122" t="str">
        <f t="shared" si="362"/>
        <v>Р/12778/12778</v>
      </c>
      <c r="T211" s="122" t="str">
        <f t="shared" si="362"/>
        <v>Р/12778/12778</v>
      </c>
      <c r="U211" s="122" t="str">
        <f t="shared" si="362"/>
        <v>Р/12778/12778</v>
      </c>
      <c r="V211" s="122" t="str">
        <f t="shared" si="362"/>
        <v>Р/12778/12778</v>
      </c>
      <c r="W211" s="122" t="str">
        <f t="shared" si="362"/>
        <v>Р/12778/12778</v>
      </c>
      <c r="X211" s="122" t="str">
        <f t="shared" si="362"/>
        <v>Р/12778/12778</v>
      </c>
      <c r="Y211" s="122" t="str">
        <f t="shared" si="362"/>
        <v>Р/12778/12778</v>
      </c>
      <c r="Z211" s="122" t="str">
        <f t="shared" si="362"/>
        <v>Р/12778/12778</v>
      </c>
      <c r="AA211" s="122" t="str">
        <f t="shared" si="362"/>
        <v>Р/12778/12778</v>
      </c>
      <c r="AB211" s="122" t="str">
        <f t="shared" si="362"/>
        <v>Р/12778/12778</v>
      </c>
      <c r="AC211" s="122" t="str">
        <f t="shared" si="362"/>
        <v>Р/12778/12778</v>
      </c>
      <c r="AD211" s="122" t="str">
        <f t="shared" si="362"/>
        <v>Р/12778/12778</v>
      </c>
      <c r="AE211" s="122" t="str">
        <f t="shared" si="362"/>
        <v>Р/12778/12778</v>
      </c>
      <c r="AF211" s="122" t="str">
        <f t="shared" si="362"/>
        <v>Р/12778/12778</v>
      </c>
      <c r="AG211" s="122" t="str">
        <f t="shared" si="362"/>
        <v>Р/12778/12778</v>
      </c>
      <c r="AH211" s="122" t="str">
        <f t="shared" si="362"/>
        <v>Р/12778/12778</v>
      </c>
      <c r="AI211" s="122" t="str">
        <f t="shared" si="362"/>
        <v>Р/12778/12778</v>
      </c>
      <c r="AJ211" s="122" t="str">
        <f t="shared" si="362"/>
        <v>Р/12778/12778</v>
      </c>
      <c r="AK211" s="122" t="str">
        <f t="shared" si="362"/>
        <v>Р/12778/12778</v>
      </c>
      <c r="AL211" s="122" t="str">
        <f t="shared" si="362"/>
        <v>Р/12778/12778</v>
      </c>
      <c r="AM211" s="122" t="str">
        <f t="shared" si="362"/>
        <v>Р/12778/12778</v>
      </c>
      <c r="AN211" s="122" t="str">
        <f t="shared" si="362"/>
        <v>Р/12778/12778</v>
      </c>
      <c r="AO211" s="122" t="str">
        <f t="shared" si="362"/>
        <v>Р/12778/12778</v>
      </c>
      <c r="AP211" s="122" t="str">
        <f t="shared" si="362"/>
        <v>Р/12778/12778</v>
      </c>
      <c r="AQ211" s="122" t="str">
        <f t="shared" si="362"/>
        <v>Р/12778/12778</v>
      </c>
      <c r="AR211" s="159"/>
      <c r="AS211" s="19" t="s">
        <v>317</v>
      </c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</row>
    <row r="212" spans="1:63" s="3" customFormat="1" outlineLevel="1" x14ac:dyDescent="0.25">
      <c r="A212" s="17">
        <v>12</v>
      </c>
      <c r="B212" s="130" t="str">
        <f t="shared" si="341"/>
        <v/>
      </c>
      <c r="C212" s="47" t="str">
        <f t="shared" ref="C212:K212" si="363">IF(IF(ISNUMBER(SEARCH(C$30,MultiCat($M212:$AQ212))),C$30,"")=C195,"",IF(ISNUMBER(SEARCH(C$30,MultiCat($M212:$AQ212))),C$30,""))</f>
        <v/>
      </c>
      <c r="D212" s="47" t="str">
        <f t="shared" si="363"/>
        <v/>
      </c>
      <c r="E212" s="47" t="str">
        <f t="shared" si="363"/>
        <v/>
      </c>
      <c r="F212" s="47" t="str">
        <f t="shared" si="363"/>
        <v/>
      </c>
      <c r="G212" s="47" t="str">
        <f t="shared" si="363"/>
        <v/>
      </c>
      <c r="H212" s="47" t="str">
        <f t="shared" si="363"/>
        <v/>
      </c>
      <c r="I212" s="47" t="str">
        <f t="shared" si="363"/>
        <v/>
      </c>
      <c r="J212" s="47" t="str">
        <f t="shared" si="363"/>
        <v/>
      </c>
      <c r="K212" s="47" t="str">
        <f t="shared" si="363"/>
        <v/>
      </c>
      <c r="L212" s="151">
        <f t="shared" si="343"/>
        <v>12</v>
      </c>
      <c r="M212" s="122" t="str">
        <f t="shared" ref="M212:AQ212" si="364">VLOOKUP(M$200,План,67,0)</f>
        <v>Р/9570/34570</v>
      </c>
      <c r="N212" s="122" t="str">
        <f t="shared" si="364"/>
        <v>Р/9570/34570</v>
      </c>
      <c r="O212" s="122" t="str">
        <f t="shared" si="364"/>
        <v>Р/9570/34570</v>
      </c>
      <c r="P212" s="122" t="str">
        <f t="shared" si="364"/>
        <v>Р/9570/34570</v>
      </c>
      <c r="Q212" s="122" t="str">
        <f t="shared" si="364"/>
        <v>Р/9570/34570</v>
      </c>
      <c r="R212" s="122" t="str">
        <f t="shared" si="364"/>
        <v>Р/9570/34570</v>
      </c>
      <c r="S212" s="122" t="str">
        <f t="shared" si="364"/>
        <v>Р/9570/34570</v>
      </c>
      <c r="T212" s="122" t="str">
        <f t="shared" si="364"/>
        <v>Р/9570/34570</v>
      </c>
      <c r="U212" s="122" t="str">
        <f t="shared" si="364"/>
        <v>Р/9570/34570</v>
      </c>
      <c r="V212" s="122" t="str">
        <f t="shared" si="364"/>
        <v>Р/9570/34570</v>
      </c>
      <c r="W212" s="122" t="str">
        <f t="shared" si="364"/>
        <v>Р/9570/34570</v>
      </c>
      <c r="X212" s="122" t="str">
        <f t="shared" si="364"/>
        <v>П/9578/34578</v>
      </c>
      <c r="Y212" s="122" t="str">
        <f t="shared" si="364"/>
        <v>О/9594/34594</v>
      </c>
      <c r="Z212" s="122" t="str">
        <f t="shared" si="364"/>
        <v>Р/9594/34594</v>
      </c>
      <c r="AA212" s="122" t="str">
        <f t="shared" si="364"/>
        <v>Р/9594/34594</v>
      </c>
      <c r="AB212" s="122" t="str">
        <f t="shared" si="364"/>
        <v>Р/9594/34594</v>
      </c>
      <c r="AC212" s="122" t="str">
        <f t="shared" si="364"/>
        <v>Р/9594/34594</v>
      </c>
      <c r="AD212" s="122" t="str">
        <f t="shared" si="364"/>
        <v>Р/9594/34594</v>
      </c>
      <c r="AE212" s="122" t="str">
        <f t="shared" si="364"/>
        <v>Р/9594/34594</v>
      </c>
      <c r="AF212" s="122" t="str">
        <f t="shared" si="364"/>
        <v>Р/9594/34594</v>
      </c>
      <c r="AG212" s="122" t="str">
        <f t="shared" si="364"/>
        <v>Р/9594/34594</v>
      </c>
      <c r="AH212" s="122" t="str">
        <f t="shared" si="364"/>
        <v>Р/9594/34594</v>
      </c>
      <c r="AI212" s="122" t="str">
        <f t="shared" si="364"/>
        <v>Р/9594/34594</v>
      </c>
      <c r="AJ212" s="122" t="str">
        <f t="shared" si="364"/>
        <v>Р/9594/34594</v>
      </c>
      <c r="AK212" s="122" t="str">
        <f t="shared" si="364"/>
        <v>Р/9594/34594</v>
      </c>
      <c r="AL212" s="122" t="str">
        <f t="shared" si="364"/>
        <v>Р/9594/34594</v>
      </c>
      <c r="AM212" s="122" t="str">
        <f t="shared" si="364"/>
        <v>Р/9594/34594</v>
      </c>
      <c r="AN212" s="122" t="str">
        <f t="shared" si="364"/>
        <v>Р/9594/34594</v>
      </c>
      <c r="AO212" s="122" t="str">
        <f t="shared" si="364"/>
        <v>Р/9594/34594</v>
      </c>
      <c r="AP212" s="122" t="str">
        <f t="shared" si="364"/>
        <v>Р/9594/34594</v>
      </c>
      <c r="AQ212" s="122" t="str">
        <f t="shared" si="364"/>
        <v>Р/9594/34594</v>
      </c>
      <c r="AR212" s="159"/>
      <c r="AS212" s="19" t="s">
        <v>317</v>
      </c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</row>
    <row r="213" spans="1:63" s="3" customFormat="1" ht="30" outlineLevel="1" x14ac:dyDescent="0.25">
      <c r="A213" s="17">
        <v>13</v>
      </c>
      <c r="B213" s="130" t="str">
        <f t="shared" si="341"/>
        <v>ПМ</v>
      </c>
      <c r="C213" s="47" t="str">
        <f t="shared" ref="C213:K213" si="365">IF(IF(ISNUMBER(SEARCH(C$30,MultiCat($M213:$AQ213))),C$30,"")=C196,"",IF(ISNUMBER(SEARCH(C$30,MultiCat($M213:$AQ213))),C$30,""))</f>
        <v>ПМ</v>
      </c>
      <c r="D213" s="47" t="str">
        <f t="shared" si="365"/>
        <v/>
      </c>
      <c r="E213" s="47" t="str">
        <f t="shared" si="365"/>
        <v/>
      </c>
      <c r="F213" s="47" t="str">
        <f t="shared" si="365"/>
        <v/>
      </c>
      <c r="G213" s="47" t="str">
        <f t="shared" si="365"/>
        <v/>
      </c>
      <c r="H213" s="47" t="str">
        <f t="shared" si="365"/>
        <v/>
      </c>
      <c r="I213" s="47" t="str">
        <f t="shared" si="365"/>
        <v/>
      </c>
      <c r="J213" s="47" t="str">
        <f t="shared" si="365"/>
        <v/>
      </c>
      <c r="K213" s="47" t="str">
        <f t="shared" si="365"/>
        <v/>
      </c>
      <c r="L213" s="151">
        <f t="shared" si="343"/>
        <v>12</v>
      </c>
      <c r="M213" s="122" t="str">
        <f t="shared" ref="M213:AQ213" si="366">VLOOKUP(M$200,План,68,0)</f>
        <v>М/10309/30824</v>
      </c>
      <c r="N213" s="122" t="str">
        <f t="shared" si="366"/>
        <v>М/10333/30848</v>
      </c>
      <c r="O213" s="122" t="str">
        <f t="shared" si="366"/>
        <v>М/10357/30872</v>
      </c>
      <c r="P213" s="122" t="str">
        <f t="shared" si="366"/>
        <v>М/10381/30896</v>
      </c>
      <c r="Q213" s="122" t="str">
        <f t="shared" si="366"/>
        <v>М/10405/30920</v>
      </c>
      <c r="R213" s="122" t="str">
        <f t="shared" si="366"/>
        <v>М/10429/30944</v>
      </c>
      <c r="S213" s="122" t="str">
        <f t="shared" si="366"/>
        <v>М/10453/30968</v>
      </c>
      <c r="T213" s="122" t="str">
        <f t="shared" si="366"/>
        <v>М/10477/30992</v>
      </c>
      <c r="U213" s="122" t="str">
        <f t="shared" si="366"/>
        <v>М/10501/31016</v>
      </c>
      <c r="V213" s="122" t="str">
        <f t="shared" si="366"/>
        <v>М/10525/31040</v>
      </c>
      <c r="W213" s="122" t="str">
        <f t="shared" si="366"/>
        <v>М/10549/31064</v>
      </c>
      <c r="X213" s="122" t="str">
        <f t="shared" si="366"/>
        <v>О/10565/31080</v>
      </c>
      <c r="Y213" s="122" t="str">
        <f t="shared" si="366"/>
        <v>ПМ/10565/31080</v>
      </c>
      <c r="Z213" s="122" t="str">
        <f t="shared" si="366"/>
        <v>М/10589/31104</v>
      </c>
      <c r="AA213" s="122" t="str">
        <f t="shared" si="366"/>
        <v>М/10613/31128</v>
      </c>
      <c r="AB213" s="122" t="str">
        <f t="shared" si="366"/>
        <v>М/10637/31152</v>
      </c>
      <c r="AC213" s="122" t="str">
        <f t="shared" si="366"/>
        <v>М/10661/31176</v>
      </c>
      <c r="AD213" s="122" t="str">
        <f t="shared" si="366"/>
        <v>М/10685/31200</v>
      </c>
      <c r="AE213" s="122" t="str">
        <f t="shared" si="366"/>
        <v>М/10709/31224</v>
      </c>
      <c r="AF213" s="122" t="str">
        <f t="shared" si="366"/>
        <v>М/10733/31248</v>
      </c>
      <c r="AG213" s="122" t="str">
        <f t="shared" si="366"/>
        <v>М/10757/31272</v>
      </c>
      <c r="AH213" s="122" t="str">
        <f t="shared" si="366"/>
        <v>М/10781/31296</v>
      </c>
      <c r="AI213" s="122" t="str">
        <f t="shared" si="366"/>
        <v>М/10805/31320</v>
      </c>
      <c r="AJ213" s="122" t="str">
        <f t="shared" si="366"/>
        <v>М/10829/31344</v>
      </c>
      <c r="AK213" s="122" t="str">
        <f t="shared" si="366"/>
        <v>М/10853/31368</v>
      </c>
      <c r="AL213" s="122" t="str">
        <f t="shared" si="366"/>
        <v>М/10877/31392</v>
      </c>
      <c r="AM213" s="122" t="str">
        <f t="shared" si="366"/>
        <v>М/10901/31416</v>
      </c>
      <c r="AN213" s="122" t="str">
        <f t="shared" si="366"/>
        <v>М/10925/31440</v>
      </c>
      <c r="AO213" s="122" t="str">
        <f t="shared" si="366"/>
        <v>М/10949/31464</v>
      </c>
      <c r="AP213" s="122" t="str">
        <f t="shared" si="366"/>
        <v>М/10973/31488</v>
      </c>
      <c r="AQ213" s="122" t="str">
        <f t="shared" si="366"/>
        <v>М/10997/31512</v>
      </c>
      <c r="AR213" s="159"/>
      <c r="AS213" s="19" t="s">
        <v>317</v>
      </c>
      <c r="AT213" s="18"/>
      <c r="AU213" s="18"/>
      <c r="AV213" s="18"/>
      <c r="AW213" s="18"/>
      <c r="AX213" s="18"/>
      <c r="AY213" s="18"/>
      <c r="AZ213" s="18"/>
      <c r="BA213" s="18"/>
      <c r="BB213" s="18"/>
      <c r="BC213" s="18"/>
      <c r="BD213" s="18"/>
      <c r="BE213" s="18"/>
      <c r="BF213" s="18"/>
      <c r="BG213" s="18"/>
      <c r="BH213" s="18"/>
      <c r="BI213" s="18"/>
      <c r="BJ213" s="18"/>
      <c r="BK213" s="18"/>
    </row>
    <row r="214" spans="1:63" s="3" customFormat="1" outlineLevel="1" x14ac:dyDescent="0.25">
      <c r="A214" s="17">
        <v>14</v>
      </c>
      <c r="B214" s="130" t="str">
        <f t="shared" si="341"/>
        <v/>
      </c>
      <c r="C214" s="47" t="str">
        <f t="shared" ref="C214:K214" si="367">IF(IF(ISNUMBER(SEARCH(C$30,MultiCat($M214:$AQ214))),C$30,"")=C197,"",IF(ISNUMBER(SEARCH(C$30,MultiCat($M214:$AQ214))),C$30,""))</f>
        <v/>
      </c>
      <c r="D214" s="47" t="str">
        <f t="shared" si="367"/>
        <v/>
      </c>
      <c r="E214" s="47" t="str">
        <f t="shared" si="367"/>
        <v/>
      </c>
      <c r="F214" s="47" t="str">
        <f t="shared" si="367"/>
        <v/>
      </c>
      <c r="G214" s="47" t="str">
        <f t="shared" si="367"/>
        <v/>
      </c>
      <c r="H214" s="47" t="str">
        <f t="shared" si="367"/>
        <v/>
      </c>
      <c r="I214" s="47" t="str">
        <f t="shared" si="367"/>
        <v/>
      </c>
      <c r="J214" s="47" t="str">
        <f t="shared" si="367"/>
        <v/>
      </c>
      <c r="K214" s="47" t="str">
        <f t="shared" si="367"/>
        <v/>
      </c>
      <c r="L214" s="151">
        <f t="shared" si="343"/>
        <v>12</v>
      </c>
      <c r="M214" s="122" t="str">
        <f t="shared" ref="M214:AQ214" si="368">VLOOKUP(M$200,План,69,0)</f>
        <v>Р/10788/10788</v>
      </c>
      <c r="N214" s="122" t="str">
        <f t="shared" si="368"/>
        <v>Р/10788/10788</v>
      </c>
      <c r="O214" s="122" t="str">
        <f t="shared" si="368"/>
        <v>П/10796/10796</v>
      </c>
      <c r="P214" s="122" t="str">
        <f t="shared" si="368"/>
        <v>М/10820/10820</v>
      </c>
      <c r="Q214" s="122" t="str">
        <f t="shared" si="368"/>
        <v>М/10844/10844</v>
      </c>
      <c r="R214" s="122" t="str">
        <f t="shared" si="368"/>
        <v>М/10868/10868</v>
      </c>
      <c r="S214" s="122" t="str">
        <f t="shared" si="368"/>
        <v>М/10892/10892</v>
      </c>
      <c r="T214" s="122" t="str">
        <f t="shared" si="368"/>
        <v>М/10916/10916</v>
      </c>
      <c r="U214" s="122" t="str">
        <f t="shared" si="368"/>
        <v>М/10940/10940</v>
      </c>
      <c r="V214" s="122" t="str">
        <f t="shared" si="368"/>
        <v>М/10964/10964</v>
      </c>
      <c r="W214" s="122" t="str">
        <f t="shared" si="368"/>
        <v>М/10988/10988</v>
      </c>
      <c r="X214" s="122" t="str">
        <f t="shared" si="368"/>
        <v>М/11012/11012</v>
      </c>
      <c r="Y214" s="122" t="str">
        <f t="shared" si="368"/>
        <v>М/11036/11036</v>
      </c>
      <c r="Z214" s="122" t="str">
        <f t="shared" si="368"/>
        <v>М/11060/11060</v>
      </c>
      <c r="AA214" s="122" t="str">
        <f t="shared" si="368"/>
        <v>М/11084/11084</v>
      </c>
      <c r="AB214" s="122" t="str">
        <f t="shared" si="368"/>
        <v>М/11108/11108</v>
      </c>
      <c r="AC214" s="122" t="str">
        <f t="shared" si="368"/>
        <v>М/11132/11132</v>
      </c>
      <c r="AD214" s="122" t="str">
        <f t="shared" si="368"/>
        <v>М/11156/11156</v>
      </c>
      <c r="AE214" s="122" t="str">
        <f t="shared" si="368"/>
        <v>М/11180/11180</v>
      </c>
      <c r="AF214" s="122" t="str">
        <f t="shared" si="368"/>
        <v>М/11204/11204</v>
      </c>
      <c r="AG214" s="122" t="str">
        <f t="shared" si="368"/>
        <v>М/11228/11228</v>
      </c>
      <c r="AH214" s="122" t="str">
        <f t="shared" si="368"/>
        <v>М/11252/11252</v>
      </c>
      <c r="AI214" s="122" t="str">
        <f t="shared" si="368"/>
        <v>М/11276/11276</v>
      </c>
      <c r="AJ214" s="122" t="str">
        <f t="shared" si="368"/>
        <v>М/11300/11300</v>
      </c>
      <c r="AK214" s="122" t="str">
        <f t="shared" si="368"/>
        <v>М/11324/11324</v>
      </c>
      <c r="AL214" s="122" t="str">
        <f t="shared" si="368"/>
        <v>О/11340/11340</v>
      </c>
      <c r="AM214" s="122" t="str">
        <f t="shared" si="368"/>
        <v>Р/11340/11340</v>
      </c>
      <c r="AN214" s="122" t="str">
        <f t="shared" si="368"/>
        <v>Р/11340/11340</v>
      </c>
      <c r="AO214" s="122" t="str">
        <f t="shared" si="368"/>
        <v>Р/11340/11340</v>
      </c>
      <c r="AP214" s="122" t="str">
        <f t="shared" si="368"/>
        <v>Р/11340/11340</v>
      </c>
      <c r="AQ214" s="122" t="str">
        <f t="shared" si="368"/>
        <v>Р/11340/11340</v>
      </c>
      <c r="AR214" s="159"/>
      <c r="AS214" s="19" t="s">
        <v>317</v>
      </c>
      <c r="AT214" s="18"/>
      <c r="AU214" s="18"/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  <c r="BI214" s="18"/>
      <c r="BJ214" s="18"/>
      <c r="BK214" s="18"/>
    </row>
    <row r="215" spans="1:63" x14ac:dyDescent="0.25">
      <c r="A215" s="136">
        <f>M200</f>
        <v>45261</v>
      </c>
      <c r="B215" s="131"/>
      <c r="C215" s="132"/>
      <c r="D215" s="132">
        <f t="shared" ref="D215:K215" si="369">SUM(D201:D214)</f>
        <v>0</v>
      </c>
      <c r="E215" s="132">
        <f t="shared" si="369"/>
        <v>0</v>
      </c>
      <c r="F215" s="132">
        <f t="shared" si="369"/>
        <v>0</v>
      </c>
      <c r="G215" s="132">
        <f t="shared" si="369"/>
        <v>0</v>
      </c>
      <c r="H215" s="132">
        <f t="shared" si="369"/>
        <v>0</v>
      </c>
      <c r="I215" s="132">
        <f t="shared" si="369"/>
        <v>0</v>
      </c>
      <c r="J215" s="132">
        <f t="shared" si="369"/>
        <v>0</v>
      </c>
      <c r="K215" s="132">
        <f t="shared" si="369"/>
        <v>0</v>
      </c>
      <c r="L215" s="146">
        <f t="shared" si="343"/>
        <v>12</v>
      </c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S215" s="163" t="s">
        <v>317</v>
      </c>
    </row>
    <row r="223" spans="1:63" s="102" customFormat="1" ht="18.75" outlineLevel="1" x14ac:dyDescent="0.25">
      <c r="A223" s="121"/>
      <c r="B223" s="129"/>
      <c r="C223" s="129"/>
      <c r="D223" s="129"/>
      <c r="E223" s="129"/>
      <c r="F223" s="129"/>
      <c r="G223" s="129"/>
      <c r="H223" s="129"/>
      <c r="I223" s="129"/>
      <c r="J223" s="129"/>
      <c r="K223" s="129"/>
      <c r="L223" s="148" t="s">
        <v>294</v>
      </c>
      <c r="M223" s="379">
        <f>M224</f>
        <v>44927</v>
      </c>
      <c r="N223" s="380"/>
      <c r="O223" s="380"/>
      <c r="P223" s="380"/>
      <c r="Q223" s="380"/>
      <c r="R223" s="380"/>
      <c r="S223" s="380"/>
      <c r="T223" s="380"/>
      <c r="U223" s="380"/>
      <c r="V223" s="380"/>
      <c r="W223" s="380"/>
      <c r="X223" s="380"/>
      <c r="Y223" s="380"/>
      <c r="Z223" s="380"/>
      <c r="AA223" s="380"/>
      <c r="AB223" s="380"/>
      <c r="AC223" s="380"/>
      <c r="AD223" s="380"/>
      <c r="AE223" s="380"/>
      <c r="AF223" s="380"/>
      <c r="AG223" s="380"/>
      <c r="AH223" s="380"/>
      <c r="AI223" s="380"/>
      <c r="AJ223" s="380"/>
      <c r="AK223" s="380"/>
      <c r="AL223" s="380"/>
      <c r="AM223" s="380"/>
      <c r="AN223" s="380"/>
      <c r="AO223" s="380"/>
      <c r="AP223" s="380"/>
      <c r="AQ223" s="381"/>
      <c r="AR223" s="158"/>
      <c r="AS223" s="102" t="s">
        <v>29</v>
      </c>
    </row>
    <row r="224" spans="1:63" s="124" customFormat="1" ht="55.5" customHeight="1" outlineLevel="1" x14ac:dyDescent="0.25">
      <c r="A224" s="134" t="s">
        <v>295</v>
      </c>
      <c r="B224" s="161">
        <f>M224</f>
        <v>44927</v>
      </c>
      <c r="C224" s="135" t="s">
        <v>33</v>
      </c>
      <c r="D224" s="135" t="s">
        <v>270</v>
      </c>
      <c r="E224" s="135" t="s">
        <v>271</v>
      </c>
      <c r="F224" s="135" t="s">
        <v>251</v>
      </c>
      <c r="G224" s="135" t="s">
        <v>252</v>
      </c>
      <c r="H224" s="135" t="s">
        <v>41</v>
      </c>
      <c r="I224" s="135" t="s">
        <v>268</v>
      </c>
      <c r="J224" s="135" t="s">
        <v>269</v>
      </c>
      <c r="K224" s="135" t="s">
        <v>232</v>
      </c>
      <c r="L224" s="149">
        <v>1</v>
      </c>
      <c r="M224" s="152">
        <f>DATE($A$10,$L224,M$10)</f>
        <v>44927</v>
      </c>
      <c r="N224" s="152">
        <f t="shared" ref="N224:AQ224" si="370">DATE($A$10,$L224,N$10)</f>
        <v>44928</v>
      </c>
      <c r="O224" s="152">
        <f t="shared" si="370"/>
        <v>44929</v>
      </c>
      <c r="P224" s="152">
        <f t="shared" si="370"/>
        <v>44930</v>
      </c>
      <c r="Q224" s="152">
        <f t="shared" si="370"/>
        <v>44931</v>
      </c>
      <c r="R224" s="152">
        <f t="shared" si="370"/>
        <v>44932</v>
      </c>
      <c r="S224" s="152">
        <f t="shared" si="370"/>
        <v>44933</v>
      </c>
      <c r="T224" s="152">
        <f t="shared" si="370"/>
        <v>44934</v>
      </c>
      <c r="U224" s="152">
        <f t="shared" si="370"/>
        <v>44935</v>
      </c>
      <c r="V224" s="152">
        <f t="shared" si="370"/>
        <v>44936</v>
      </c>
      <c r="W224" s="152">
        <f t="shared" si="370"/>
        <v>44937</v>
      </c>
      <c r="X224" s="152">
        <f t="shared" si="370"/>
        <v>44938</v>
      </c>
      <c r="Y224" s="152">
        <f t="shared" si="370"/>
        <v>44939</v>
      </c>
      <c r="Z224" s="152">
        <f t="shared" si="370"/>
        <v>44940</v>
      </c>
      <c r="AA224" s="152">
        <f t="shared" si="370"/>
        <v>44941</v>
      </c>
      <c r="AB224" s="152">
        <f t="shared" si="370"/>
        <v>44942</v>
      </c>
      <c r="AC224" s="152">
        <f t="shared" si="370"/>
        <v>44943</v>
      </c>
      <c r="AD224" s="152">
        <f t="shared" si="370"/>
        <v>44944</v>
      </c>
      <c r="AE224" s="152">
        <f t="shared" si="370"/>
        <v>44945</v>
      </c>
      <c r="AF224" s="152">
        <f t="shared" si="370"/>
        <v>44946</v>
      </c>
      <c r="AG224" s="152">
        <f t="shared" si="370"/>
        <v>44947</v>
      </c>
      <c r="AH224" s="152">
        <f t="shared" si="370"/>
        <v>44948</v>
      </c>
      <c r="AI224" s="152">
        <f t="shared" si="370"/>
        <v>44949</v>
      </c>
      <c r="AJ224" s="152">
        <f t="shared" si="370"/>
        <v>44950</v>
      </c>
      <c r="AK224" s="152">
        <f t="shared" si="370"/>
        <v>44951</v>
      </c>
      <c r="AL224" s="152">
        <f t="shared" si="370"/>
        <v>44952</v>
      </c>
      <c r="AM224" s="152">
        <f t="shared" si="370"/>
        <v>44953</v>
      </c>
      <c r="AN224" s="152">
        <f t="shared" si="370"/>
        <v>44954</v>
      </c>
      <c r="AO224" s="152">
        <f t="shared" si="370"/>
        <v>44955</v>
      </c>
      <c r="AP224" s="152">
        <f t="shared" si="370"/>
        <v>44956</v>
      </c>
      <c r="AQ224" s="152">
        <f t="shared" si="370"/>
        <v>44957</v>
      </c>
      <c r="AR224" s="158"/>
      <c r="AS224" s="102" t="s">
        <v>29</v>
      </c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19"/>
      <c r="BI224" s="19"/>
      <c r="BJ224" s="19"/>
      <c r="BK224" s="19"/>
    </row>
    <row r="225" spans="1:63" s="3" customFormat="1" outlineLevel="1" x14ac:dyDescent="0.25">
      <c r="A225" s="17">
        <v>1</v>
      </c>
      <c r="B225" s="130" t="str">
        <f>MultiCat(C225:K225)</f>
        <v>ТО1ДСГК</v>
      </c>
      <c r="C225" s="47" t="str">
        <f t="shared" ref="C225:K225" si="371">IF(IF(ISNUMBER(SEARCH(C$30,MultiCat($M225:$AQ225))),C$30,"")=C208,"",IF(ISNUMBER(SEARCH(C$30,MultiCat($M225:$AQ225))),C$30,""))</f>
        <v/>
      </c>
      <c r="D225" s="47" t="str">
        <f t="shared" si="371"/>
        <v>ТО1</v>
      </c>
      <c r="E225" s="47" t="str">
        <f t="shared" si="371"/>
        <v/>
      </c>
      <c r="F225" s="47" t="str">
        <f t="shared" si="371"/>
        <v/>
      </c>
      <c r="G225" s="47" t="str">
        <f t="shared" si="371"/>
        <v/>
      </c>
      <c r="H225" s="47" t="str">
        <f t="shared" si="371"/>
        <v/>
      </c>
      <c r="I225" s="47" t="str">
        <f t="shared" si="371"/>
        <v>ДС</v>
      </c>
      <c r="J225" s="47" t="str">
        <f t="shared" si="371"/>
        <v>ГК</v>
      </c>
      <c r="K225" s="47" t="str">
        <f t="shared" si="371"/>
        <v/>
      </c>
      <c r="L225" s="151">
        <f>L224</f>
        <v>1</v>
      </c>
      <c r="M225" s="17">
        <f t="shared" ref="M225:V238" si="372">VLOOKUP(M$224,План,$AR225,0)</f>
        <v>16449</v>
      </c>
      <c r="N225" s="17">
        <f t="shared" si="372"/>
        <v>16473</v>
      </c>
      <c r="O225" s="17">
        <f t="shared" si="372"/>
        <v>16473</v>
      </c>
      <c r="P225" s="17">
        <f t="shared" si="372"/>
        <v>16473</v>
      </c>
      <c r="Q225" s="17">
        <f t="shared" si="372"/>
        <v>16473</v>
      </c>
      <c r="R225" s="17">
        <f t="shared" si="372"/>
        <v>16473</v>
      </c>
      <c r="S225" s="17">
        <f t="shared" si="372"/>
        <v>16473</v>
      </c>
      <c r="T225" s="17">
        <f t="shared" si="372"/>
        <v>16473</v>
      </c>
      <c r="U225" s="17">
        <f t="shared" si="372"/>
        <v>16473</v>
      </c>
      <c r="V225" s="17">
        <f t="shared" si="372"/>
        <v>16473</v>
      </c>
      <c r="W225" s="17">
        <f t="shared" ref="W225:AF238" si="373">VLOOKUP(W$224,План,$AR225,0)</f>
        <v>16473</v>
      </c>
      <c r="X225" s="17">
        <f t="shared" si="373"/>
        <v>16473</v>
      </c>
      <c r="Y225" s="17">
        <f t="shared" si="373"/>
        <v>16473</v>
      </c>
      <c r="Z225" s="17" t="str">
        <f t="shared" si="373"/>
        <v>ТО1/ДС/ГК</v>
      </c>
      <c r="AA225" s="17" t="str">
        <f t="shared" si="373"/>
        <v>ТО1/ДС/ГК</v>
      </c>
      <c r="AB225" s="17">
        <f t="shared" si="373"/>
        <v>16521</v>
      </c>
      <c r="AC225" s="17">
        <f t="shared" si="373"/>
        <v>16545</v>
      </c>
      <c r="AD225" s="17">
        <f t="shared" si="373"/>
        <v>16569</v>
      </c>
      <c r="AE225" s="17">
        <f t="shared" si="373"/>
        <v>16593</v>
      </c>
      <c r="AF225" s="17">
        <f t="shared" si="373"/>
        <v>16617</v>
      </c>
      <c r="AG225" s="17">
        <f t="shared" ref="AG225:AQ238" si="374">VLOOKUP(AG$224,План,$AR225,0)</f>
        <v>16641</v>
      </c>
      <c r="AH225" s="17">
        <f t="shared" si="374"/>
        <v>16665</v>
      </c>
      <c r="AI225" s="17">
        <f t="shared" si="374"/>
        <v>16689</v>
      </c>
      <c r="AJ225" s="17">
        <f t="shared" si="374"/>
        <v>16713</v>
      </c>
      <c r="AK225" s="17">
        <f t="shared" si="374"/>
        <v>16737</v>
      </c>
      <c r="AL225" s="17">
        <f t="shared" si="374"/>
        <v>16761</v>
      </c>
      <c r="AM225" s="17">
        <f t="shared" si="374"/>
        <v>16785</v>
      </c>
      <c r="AN225" s="17">
        <f t="shared" si="374"/>
        <v>16785</v>
      </c>
      <c r="AO225" s="17">
        <f t="shared" si="374"/>
        <v>16785</v>
      </c>
      <c r="AP225" s="17">
        <f t="shared" si="374"/>
        <v>16785</v>
      </c>
      <c r="AQ225" s="17">
        <f t="shared" si="374"/>
        <v>16785</v>
      </c>
      <c r="AR225" s="160">
        <v>39</v>
      </c>
      <c r="AS225" s="102" t="s">
        <v>29</v>
      </c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</row>
    <row r="226" spans="1:63" s="3" customFormat="1" outlineLevel="1" x14ac:dyDescent="0.25">
      <c r="A226" s="17">
        <v>2</v>
      </c>
      <c r="B226" s="130" t="str">
        <f t="shared" ref="B226:B238" si="375">MultiCat(C226:K226)</f>
        <v>ГТД</v>
      </c>
      <c r="C226" s="47" t="str">
        <f t="shared" ref="C226:K226" si="376">IF(IF(ISNUMBER(SEARCH(C$30,MultiCat($M226:$AQ226))),C$30,"")=C209,"",IF(ISNUMBER(SEARCH(C$30,MultiCat($M226:$AQ226))),C$30,""))</f>
        <v/>
      </c>
      <c r="D226" s="47" t="str">
        <f t="shared" si="376"/>
        <v/>
      </c>
      <c r="E226" s="47" t="str">
        <f t="shared" si="376"/>
        <v/>
      </c>
      <c r="F226" s="47" t="str">
        <f t="shared" si="376"/>
        <v/>
      </c>
      <c r="G226" s="47" t="str">
        <f t="shared" si="376"/>
        <v/>
      </c>
      <c r="H226" s="47" t="str">
        <f t="shared" si="376"/>
        <v>ГТД</v>
      </c>
      <c r="I226" s="47" t="str">
        <f t="shared" si="376"/>
        <v/>
      </c>
      <c r="J226" s="47" t="str">
        <f t="shared" si="376"/>
        <v/>
      </c>
      <c r="K226" s="47" t="str">
        <f t="shared" si="376"/>
        <v/>
      </c>
      <c r="L226" s="151">
        <f t="shared" ref="L226:L239" si="377">L225</f>
        <v>1</v>
      </c>
      <c r="M226" s="17">
        <f t="shared" si="372"/>
        <v>49807</v>
      </c>
      <c r="N226" s="17">
        <f t="shared" si="372"/>
        <v>49831</v>
      </c>
      <c r="O226" s="17">
        <f t="shared" si="372"/>
        <v>49855</v>
      </c>
      <c r="P226" s="17">
        <f t="shared" si="372"/>
        <v>49879</v>
      </c>
      <c r="Q226" s="17">
        <f t="shared" si="372"/>
        <v>49903</v>
      </c>
      <c r="R226" s="17">
        <f t="shared" si="372"/>
        <v>49927</v>
      </c>
      <c r="S226" s="17">
        <f t="shared" si="372"/>
        <v>49951</v>
      </c>
      <c r="T226" s="17">
        <f t="shared" si="372"/>
        <v>49975</v>
      </c>
      <c r="U226" s="17" t="str">
        <f t="shared" si="372"/>
        <v>ГТД</v>
      </c>
      <c r="V226" s="17" t="str">
        <f t="shared" si="372"/>
        <v>ГТД</v>
      </c>
      <c r="W226" s="17" t="str">
        <f t="shared" si="373"/>
        <v>ГТД</v>
      </c>
      <c r="X226" s="17" t="str">
        <f t="shared" si="373"/>
        <v>ГТД</v>
      </c>
      <c r="Y226" s="17" t="str">
        <f t="shared" si="373"/>
        <v>ГТД</v>
      </c>
      <c r="Z226" s="17">
        <f t="shared" si="373"/>
        <v>50015</v>
      </c>
      <c r="AA226" s="17">
        <f t="shared" si="373"/>
        <v>50015</v>
      </c>
      <c r="AB226" s="17">
        <f t="shared" si="373"/>
        <v>50015</v>
      </c>
      <c r="AC226" s="17">
        <f t="shared" si="373"/>
        <v>50015</v>
      </c>
      <c r="AD226" s="17">
        <f t="shared" si="373"/>
        <v>50015</v>
      </c>
      <c r="AE226" s="17">
        <f t="shared" si="373"/>
        <v>50015</v>
      </c>
      <c r="AF226" s="17">
        <f t="shared" si="373"/>
        <v>50023</v>
      </c>
      <c r="AG226" s="17">
        <f t="shared" si="374"/>
        <v>50023</v>
      </c>
      <c r="AH226" s="17">
        <f t="shared" si="374"/>
        <v>50031</v>
      </c>
      <c r="AI226" s="17">
        <f t="shared" si="374"/>
        <v>50055</v>
      </c>
      <c r="AJ226" s="17">
        <f t="shared" si="374"/>
        <v>50079</v>
      </c>
      <c r="AK226" s="17">
        <f t="shared" si="374"/>
        <v>50103</v>
      </c>
      <c r="AL226" s="17">
        <f t="shared" si="374"/>
        <v>50127</v>
      </c>
      <c r="AM226" s="17">
        <f t="shared" si="374"/>
        <v>50151</v>
      </c>
      <c r="AN226" s="17">
        <f t="shared" si="374"/>
        <v>50175</v>
      </c>
      <c r="AO226" s="17">
        <f t="shared" si="374"/>
        <v>50199</v>
      </c>
      <c r="AP226" s="17">
        <f t="shared" si="374"/>
        <v>50223</v>
      </c>
      <c r="AQ226" s="17">
        <f t="shared" si="374"/>
        <v>50247</v>
      </c>
      <c r="AR226" s="160">
        <v>40</v>
      </c>
      <c r="AS226" s="102" t="s">
        <v>29</v>
      </c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</row>
    <row r="227" spans="1:63" s="3" customFormat="1" outlineLevel="1" x14ac:dyDescent="0.25">
      <c r="A227" s="17">
        <v>3</v>
      </c>
      <c r="B227" s="130" t="str">
        <f t="shared" si="375"/>
        <v/>
      </c>
      <c r="C227" s="47" t="str">
        <f t="shared" ref="C227:K227" si="378">IF(IF(ISNUMBER(SEARCH(C$30,MultiCat($M227:$AQ227))),C$30,"")=C210,"",IF(ISNUMBER(SEARCH(C$30,MultiCat($M227:$AQ227))),C$30,""))</f>
        <v/>
      </c>
      <c r="D227" s="47" t="str">
        <f t="shared" si="378"/>
        <v/>
      </c>
      <c r="E227" s="47" t="str">
        <f t="shared" si="378"/>
        <v/>
      </c>
      <c r="F227" s="47" t="str">
        <f t="shared" si="378"/>
        <v/>
      </c>
      <c r="G227" s="47" t="str">
        <f t="shared" si="378"/>
        <v/>
      </c>
      <c r="H227" s="47" t="str">
        <f t="shared" si="378"/>
        <v/>
      </c>
      <c r="I227" s="47" t="str">
        <f t="shared" si="378"/>
        <v/>
      </c>
      <c r="J227" s="47" t="str">
        <f t="shared" si="378"/>
        <v/>
      </c>
      <c r="K227" s="47" t="str">
        <f t="shared" si="378"/>
        <v/>
      </c>
      <c r="L227" s="151">
        <f t="shared" si="377"/>
        <v>1</v>
      </c>
      <c r="M227" s="17">
        <f t="shared" si="372"/>
        <v>34079</v>
      </c>
      <c r="N227" s="17">
        <f t="shared" si="372"/>
        <v>34103</v>
      </c>
      <c r="O227" s="17">
        <f t="shared" si="372"/>
        <v>34103</v>
      </c>
      <c r="P227" s="17">
        <f t="shared" si="372"/>
        <v>34103</v>
      </c>
      <c r="Q227" s="17">
        <f t="shared" si="372"/>
        <v>34103</v>
      </c>
      <c r="R227" s="17">
        <f t="shared" si="372"/>
        <v>34103</v>
      </c>
      <c r="S227" s="17">
        <f t="shared" si="372"/>
        <v>34103</v>
      </c>
      <c r="T227" s="17">
        <f t="shared" si="372"/>
        <v>34103</v>
      </c>
      <c r="U227" s="17">
        <f t="shared" si="372"/>
        <v>34103</v>
      </c>
      <c r="V227" s="17">
        <f t="shared" si="372"/>
        <v>34103</v>
      </c>
      <c r="W227" s="17">
        <f t="shared" si="373"/>
        <v>34103</v>
      </c>
      <c r="X227" s="17">
        <f t="shared" si="373"/>
        <v>34103</v>
      </c>
      <c r="Y227" s="17">
        <f t="shared" si="373"/>
        <v>34103</v>
      </c>
      <c r="Z227" s="17">
        <f t="shared" si="373"/>
        <v>34127</v>
      </c>
      <c r="AA227" s="17">
        <f t="shared" si="373"/>
        <v>34127</v>
      </c>
      <c r="AB227" s="17">
        <f t="shared" si="373"/>
        <v>34127</v>
      </c>
      <c r="AC227" s="17">
        <f t="shared" si="373"/>
        <v>34127</v>
      </c>
      <c r="AD227" s="17">
        <f t="shared" si="373"/>
        <v>34127</v>
      </c>
      <c r="AE227" s="17">
        <f t="shared" si="373"/>
        <v>34127</v>
      </c>
      <c r="AF227" s="17">
        <f t="shared" si="373"/>
        <v>34127</v>
      </c>
      <c r="AG227" s="17">
        <f t="shared" si="374"/>
        <v>34127</v>
      </c>
      <c r="AH227" s="17">
        <f t="shared" si="374"/>
        <v>34127</v>
      </c>
      <c r="AI227" s="17">
        <f t="shared" si="374"/>
        <v>34127</v>
      </c>
      <c r="AJ227" s="17">
        <f t="shared" si="374"/>
        <v>34127</v>
      </c>
      <c r="AK227" s="17">
        <f t="shared" si="374"/>
        <v>34127</v>
      </c>
      <c r="AL227" s="17">
        <f t="shared" si="374"/>
        <v>34127</v>
      </c>
      <c r="AM227" s="17">
        <f t="shared" si="374"/>
        <v>34127</v>
      </c>
      <c r="AN227" s="17">
        <f t="shared" si="374"/>
        <v>34127</v>
      </c>
      <c r="AO227" s="17">
        <f t="shared" si="374"/>
        <v>34127</v>
      </c>
      <c r="AP227" s="17">
        <f t="shared" si="374"/>
        <v>34151</v>
      </c>
      <c r="AQ227" s="17">
        <f t="shared" si="374"/>
        <v>34175</v>
      </c>
      <c r="AR227" s="160">
        <v>41</v>
      </c>
      <c r="AS227" s="102" t="s">
        <v>29</v>
      </c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</row>
    <row r="228" spans="1:63" s="3" customFormat="1" outlineLevel="1" x14ac:dyDescent="0.25">
      <c r="A228" s="17">
        <v>4</v>
      </c>
      <c r="B228" s="130" t="str">
        <f t="shared" si="375"/>
        <v/>
      </c>
      <c r="C228" s="47" t="str">
        <f t="shared" ref="C228:K228" si="379">IF(IF(ISNUMBER(SEARCH(C$30,MultiCat($M228:$AQ228))),C$30,"")=C211,"",IF(ISNUMBER(SEARCH(C$30,MultiCat($M228:$AQ228))),C$30,""))</f>
        <v/>
      </c>
      <c r="D228" s="47" t="str">
        <f t="shared" si="379"/>
        <v/>
      </c>
      <c r="E228" s="47" t="str">
        <f t="shared" si="379"/>
        <v/>
      </c>
      <c r="F228" s="47" t="str">
        <f t="shared" si="379"/>
        <v/>
      </c>
      <c r="G228" s="47" t="str">
        <f t="shared" si="379"/>
        <v/>
      </c>
      <c r="H228" s="47" t="str">
        <f t="shared" si="379"/>
        <v/>
      </c>
      <c r="I228" s="47" t="str">
        <f t="shared" si="379"/>
        <v/>
      </c>
      <c r="J228" s="47" t="str">
        <f t="shared" si="379"/>
        <v/>
      </c>
      <c r="K228" s="47" t="str">
        <f t="shared" si="379"/>
        <v/>
      </c>
      <c r="L228" s="151">
        <f t="shared" si="377"/>
        <v>1</v>
      </c>
      <c r="M228" s="17">
        <f t="shared" si="372"/>
        <v>38885</v>
      </c>
      <c r="N228" s="17">
        <f t="shared" si="372"/>
        <v>38909</v>
      </c>
      <c r="O228" s="17">
        <f t="shared" si="372"/>
        <v>38933</v>
      </c>
      <c r="P228" s="17">
        <f t="shared" si="372"/>
        <v>38957</v>
      </c>
      <c r="Q228" s="17">
        <f t="shared" si="372"/>
        <v>38981</v>
      </c>
      <c r="R228" s="17">
        <f t="shared" si="372"/>
        <v>39005</v>
      </c>
      <c r="S228" s="17">
        <f t="shared" si="372"/>
        <v>39029</v>
      </c>
      <c r="T228" s="17">
        <f t="shared" si="372"/>
        <v>39053</v>
      </c>
      <c r="U228" s="17">
        <f t="shared" si="372"/>
        <v>39077</v>
      </c>
      <c r="V228" s="17">
        <f t="shared" si="372"/>
        <v>39101</v>
      </c>
      <c r="W228" s="17">
        <f t="shared" si="373"/>
        <v>39125</v>
      </c>
      <c r="X228" s="17">
        <f t="shared" si="373"/>
        <v>39149</v>
      </c>
      <c r="Y228" s="17">
        <f t="shared" si="373"/>
        <v>39173</v>
      </c>
      <c r="Z228" s="17">
        <f t="shared" si="373"/>
        <v>39197</v>
      </c>
      <c r="AA228" s="17">
        <f t="shared" si="373"/>
        <v>39221</v>
      </c>
      <c r="AB228" s="17">
        <f t="shared" si="373"/>
        <v>39245</v>
      </c>
      <c r="AC228" s="17">
        <f t="shared" si="373"/>
        <v>39269</v>
      </c>
      <c r="AD228" s="17">
        <f t="shared" si="373"/>
        <v>39293</v>
      </c>
      <c r="AE228" s="17">
        <f t="shared" si="373"/>
        <v>39317</v>
      </c>
      <c r="AF228" s="17">
        <f t="shared" si="373"/>
        <v>39341</v>
      </c>
      <c r="AG228" s="17">
        <f t="shared" si="374"/>
        <v>39365</v>
      </c>
      <c r="AH228" s="17">
        <f t="shared" si="374"/>
        <v>39389</v>
      </c>
      <c r="AI228" s="17">
        <f t="shared" si="374"/>
        <v>39413</v>
      </c>
      <c r="AJ228" s="17">
        <f t="shared" si="374"/>
        <v>39437</v>
      </c>
      <c r="AK228" s="17">
        <f t="shared" si="374"/>
        <v>39461</v>
      </c>
      <c r="AL228" s="17">
        <f t="shared" si="374"/>
        <v>39485</v>
      </c>
      <c r="AM228" s="17">
        <f t="shared" si="374"/>
        <v>39509</v>
      </c>
      <c r="AN228" s="17">
        <f t="shared" si="374"/>
        <v>39533</v>
      </c>
      <c r="AO228" s="17">
        <f t="shared" si="374"/>
        <v>39557</v>
      </c>
      <c r="AP228" s="17">
        <f t="shared" si="374"/>
        <v>39581</v>
      </c>
      <c r="AQ228" s="17">
        <f t="shared" si="374"/>
        <v>39605</v>
      </c>
      <c r="AR228" s="160">
        <v>42</v>
      </c>
      <c r="AS228" s="102" t="s">
        <v>29</v>
      </c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</row>
    <row r="229" spans="1:63" s="3" customFormat="1" outlineLevel="1" x14ac:dyDescent="0.25">
      <c r="A229" s="17">
        <v>5</v>
      </c>
      <c r="B229" s="130" t="str">
        <f t="shared" si="375"/>
        <v/>
      </c>
      <c r="C229" s="47" t="str">
        <f t="shared" ref="C229:K229" si="380">IF(IF(ISNUMBER(SEARCH(C$30,MultiCat($M229:$AQ229))),C$30,"")=C212,"",IF(ISNUMBER(SEARCH(C$30,MultiCat($M229:$AQ229))),C$30,""))</f>
        <v/>
      </c>
      <c r="D229" s="47" t="str">
        <f t="shared" si="380"/>
        <v/>
      </c>
      <c r="E229" s="47" t="str">
        <f t="shared" si="380"/>
        <v/>
      </c>
      <c r="F229" s="47" t="str">
        <f t="shared" si="380"/>
        <v/>
      </c>
      <c r="G229" s="47" t="str">
        <f t="shared" si="380"/>
        <v/>
      </c>
      <c r="H229" s="47" t="str">
        <f t="shared" si="380"/>
        <v/>
      </c>
      <c r="I229" s="47" t="str">
        <f t="shared" si="380"/>
        <v/>
      </c>
      <c r="J229" s="47" t="str">
        <f t="shared" si="380"/>
        <v/>
      </c>
      <c r="K229" s="47" t="str">
        <f t="shared" si="380"/>
        <v/>
      </c>
      <c r="L229" s="151">
        <f t="shared" si="377"/>
        <v>1</v>
      </c>
      <c r="M229" s="17">
        <f t="shared" si="372"/>
        <v>40651</v>
      </c>
      <c r="N229" s="17">
        <f t="shared" si="372"/>
        <v>40675</v>
      </c>
      <c r="O229" s="17">
        <f t="shared" si="372"/>
        <v>40699</v>
      </c>
      <c r="P229" s="17">
        <f t="shared" si="372"/>
        <v>40723</v>
      </c>
      <c r="Q229" s="17">
        <f t="shared" si="372"/>
        <v>40747</v>
      </c>
      <c r="R229" s="17">
        <f t="shared" si="372"/>
        <v>40771</v>
      </c>
      <c r="S229" s="17">
        <f t="shared" si="372"/>
        <v>40795</v>
      </c>
      <c r="T229" s="17">
        <f t="shared" si="372"/>
        <v>40819</v>
      </c>
      <c r="U229" s="17">
        <f t="shared" si="372"/>
        <v>40843</v>
      </c>
      <c r="V229" s="17">
        <f t="shared" si="372"/>
        <v>40867</v>
      </c>
      <c r="W229" s="17">
        <f t="shared" si="373"/>
        <v>40891</v>
      </c>
      <c r="X229" s="17">
        <f t="shared" si="373"/>
        <v>40915</v>
      </c>
      <c r="Y229" s="17">
        <f t="shared" si="373"/>
        <v>40939</v>
      </c>
      <c r="Z229" s="17">
        <f t="shared" si="373"/>
        <v>40963</v>
      </c>
      <c r="AA229" s="17">
        <f t="shared" si="373"/>
        <v>40987</v>
      </c>
      <c r="AB229" s="17">
        <f t="shared" si="373"/>
        <v>41011</v>
      </c>
      <c r="AC229" s="17">
        <f t="shared" si="373"/>
        <v>41035</v>
      </c>
      <c r="AD229" s="17">
        <f t="shared" si="373"/>
        <v>41059</v>
      </c>
      <c r="AE229" s="17">
        <f t="shared" si="373"/>
        <v>41083</v>
      </c>
      <c r="AF229" s="17">
        <f t="shared" si="373"/>
        <v>41107</v>
      </c>
      <c r="AG229" s="17">
        <f t="shared" si="374"/>
        <v>41131</v>
      </c>
      <c r="AH229" s="17">
        <f t="shared" si="374"/>
        <v>41155</v>
      </c>
      <c r="AI229" s="17">
        <f t="shared" si="374"/>
        <v>41179</v>
      </c>
      <c r="AJ229" s="17">
        <f t="shared" si="374"/>
        <v>41203</v>
      </c>
      <c r="AK229" s="17">
        <f t="shared" si="374"/>
        <v>41227</v>
      </c>
      <c r="AL229" s="17">
        <f t="shared" si="374"/>
        <v>41251</v>
      </c>
      <c r="AM229" s="17">
        <f t="shared" si="374"/>
        <v>41275</v>
      </c>
      <c r="AN229" s="17">
        <f t="shared" si="374"/>
        <v>41299</v>
      </c>
      <c r="AO229" s="17">
        <f t="shared" si="374"/>
        <v>41323</v>
      </c>
      <c r="AP229" s="17">
        <f t="shared" si="374"/>
        <v>41347</v>
      </c>
      <c r="AQ229" s="17">
        <f t="shared" si="374"/>
        <v>41371</v>
      </c>
      <c r="AR229" s="160">
        <v>47</v>
      </c>
      <c r="AS229" s="102" t="s">
        <v>29</v>
      </c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</row>
    <row r="230" spans="1:63" s="3" customFormat="1" outlineLevel="1" x14ac:dyDescent="0.25">
      <c r="A230" s="17">
        <v>6</v>
      </c>
      <c r="B230" s="130" t="str">
        <f t="shared" si="375"/>
        <v/>
      </c>
      <c r="C230" s="47" t="str">
        <f t="shared" ref="C230:K230" si="381">IF(IF(ISNUMBER(SEARCH(C$30,MultiCat($M230:$AQ230))),C$30,"")=C213,"",IF(ISNUMBER(SEARCH(C$30,MultiCat($M230:$AQ230))),C$30,""))</f>
        <v/>
      </c>
      <c r="D230" s="47" t="str">
        <f t="shared" si="381"/>
        <v/>
      </c>
      <c r="E230" s="47" t="str">
        <f t="shared" si="381"/>
        <v/>
      </c>
      <c r="F230" s="47" t="str">
        <f t="shared" si="381"/>
        <v/>
      </c>
      <c r="G230" s="47" t="str">
        <f t="shared" si="381"/>
        <v/>
      </c>
      <c r="H230" s="47" t="str">
        <f t="shared" si="381"/>
        <v/>
      </c>
      <c r="I230" s="47" t="str">
        <f t="shared" si="381"/>
        <v/>
      </c>
      <c r="J230" s="47" t="str">
        <f t="shared" si="381"/>
        <v/>
      </c>
      <c r="K230" s="47" t="str">
        <f t="shared" si="381"/>
        <v/>
      </c>
      <c r="L230" s="151">
        <f t="shared" si="377"/>
        <v>1</v>
      </c>
      <c r="M230" s="17">
        <f t="shared" si="372"/>
        <v>19763</v>
      </c>
      <c r="N230" s="17">
        <f t="shared" si="372"/>
        <v>19787</v>
      </c>
      <c r="O230" s="17">
        <f t="shared" si="372"/>
        <v>19811</v>
      </c>
      <c r="P230" s="17">
        <f t="shared" si="372"/>
        <v>19835</v>
      </c>
      <c r="Q230" s="17">
        <f t="shared" si="372"/>
        <v>19859</v>
      </c>
      <c r="R230" s="17">
        <f t="shared" si="372"/>
        <v>19883</v>
      </c>
      <c r="S230" s="17">
        <f t="shared" si="372"/>
        <v>19907</v>
      </c>
      <c r="T230" s="17">
        <f t="shared" si="372"/>
        <v>19931</v>
      </c>
      <c r="U230" s="17">
        <f t="shared" si="372"/>
        <v>19955</v>
      </c>
      <c r="V230" s="17">
        <f t="shared" si="372"/>
        <v>19979</v>
      </c>
      <c r="W230" s="17">
        <f t="shared" si="373"/>
        <v>20003</v>
      </c>
      <c r="X230" s="17">
        <f t="shared" si="373"/>
        <v>20027</v>
      </c>
      <c r="Y230" s="17">
        <f t="shared" si="373"/>
        <v>20051</v>
      </c>
      <c r="Z230" s="17">
        <f t="shared" si="373"/>
        <v>20075</v>
      </c>
      <c r="AA230" s="17">
        <f t="shared" si="373"/>
        <v>20099</v>
      </c>
      <c r="AB230" s="17">
        <f t="shared" si="373"/>
        <v>20123</v>
      </c>
      <c r="AC230" s="17">
        <f t="shared" si="373"/>
        <v>20147</v>
      </c>
      <c r="AD230" s="17">
        <f t="shared" si="373"/>
        <v>20171</v>
      </c>
      <c r="AE230" s="17">
        <f t="shared" si="373"/>
        <v>20195</v>
      </c>
      <c r="AF230" s="17">
        <f t="shared" si="373"/>
        <v>20219</v>
      </c>
      <c r="AG230" s="17">
        <f t="shared" si="374"/>
        <v>20243</v>
      </c>
      <c r="AH230" s="17">
        <f t="shared" si="374"/>
        <v>20267</v>
      </c>
      <c r="AI230" s="17">
        <f t="shared" si="374"/>
        <v>20291</v>
      </c>
      <c r="AJ230" s="17">
        <f t="shared" si="374"/>
        <v>20315</v>
      </c>
      <c r="AK230" s="17">
        <f t="shared" si="374"/>
        <v>20339</v>
      </c>
      <c r="AL230" s="17">
        <f t="shared" si="374"/>
        <v>20363</v>
      </c>
      <c r="AM230" s="17">
        <f t="shared" si="374"/>
        <v>20387</v>
      </c>
      <c r="AN230" s="17">
        <f t="shared" si="374"/>
        <v>20411</v>
      </c>
      <c r="AO230" s="17">
        <f t="shared" si="374"/>
        <v>20435</v>
      </c>
      <c r="AP230" s="17">
        <f t="shared" si="374"/>
        <v>20459</v>
      </c>
      <c r="AQ230" s="17">
        <f t="shared" si="374"/>
        <v>20483</v>
      </c>
      <c r="AR230" s="160">
        <v>48</v>
      </c>
      <c r="AS230" s="102" t="s">
        <v>29</v>
      </c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</row>
    <row r="231" spans="1:63" s="3" customFormat="1" outlineLevel="1" x14ac:dyDescent="0.25">
      <c r="A231" s="17">
        <v>7</v>
      </c>
      <c r="B231" s="130" t="str">
        <f t="shared" si="375"/>
        <v/>
      </c>
      <c r="C231" s="47" t="str">
        <f t="shared" ref="C231:K231" si="382">IF(IF(ISNUMBER(SEARCH(C$30,MultiCat($M231:$AQ231))),C$30,"")=C214,"",IF(ISNUMBER(SEARCH(C$30,MultiCat($M231:$AQ231))),C$30,""))</f>
        <v/>
      </c>
      <c r="D231" s="47" t="str">
        <f t="shared" si="382"/>
        <v/>
      </c>
      <c r="E231" s="47" t="str">
        <f t="shared" si="382"/>
        <v/>
      </c>
      <c r="F231" s="47" t="str">
        <f t="shared" si="382"/>
        <v/>
      </c>
      <c r="G231" s="47" t="str">
        <f t="shared" si="382"/>
        <v/>
      </c>
      <c r="H231" s="47" t="str">
        <f t="shared" si="382"/>
        <v/>
      </c>
      <c r="I231" s="47" t="str">
        <f t="shared" si="382"/>
        <v/>
      </c>
      <c r="J231" s="47" t="str">
        <f t="shared" si="382"/>
        <v/>
      </c>
      <c r="K231" s="47" t="str">
        <f t="shared" si="382"/>
        <v/>
      </c>
      <c r="L231" s="151">
        <f t="shared" si="377"/>
        <v>1</v>
      </c>
      <c r="M231" s="17">
        <f t="shared" si="372"/>
        <v>15336</v>
      </c>
      <c r="N231" s="17">
        <f t="shared" si="372"/>
        <v>15336</v>
      </c>
      <c r="O231" s="17">
        <f t="shared" si="372"/>
        <v>15336</v>
      </c>
      <c r="P231" s="17">
        <f t="shared" si="372"/>
        <v>15336</v>
      </c>
      <c r="Q231" s="17">
        <f t="shared" si="372"/>
        <v>15360</v>
      </c>
      <c r="R231" s="17">
        <f t="shared" si="372"/>
        <v>15384</v>
      </c>
      <c r="S231" s="17">
        <f t="shared" si="372"/>
        <v>15408</v>
      </c>
      <c r="T231" s="17">
        <f t="shared" si="372"/>
        <v>15432</v>
      </c>
      <c r="U231" s="17">
        <f t="shared" si="372"/>
        <v>15456</v>
      </c>
      <c r="V231" s="17">
        <f t="shared" si="372"/>
        <v>15480</v>
      </c>
      <c r="W231" s="17">
        <f t="shared" si="373"/>
        <v>15504</v>
      </c>
      <c r="X231" s="17">
        <f t="shared" si="373"/>
        <v>15528</v>
      </c>
      <c r="Y231" s="17">
        <f t="shared" si="373"/>
        <v>15552</v>
      </c>
      <c r="Z231" s="17">
        <f t="shared" si="373"/>
        <v>15576</v>
      </c>
      <c r="AA231" s="17">
        <f t="shared" si="373"/>
        <v>15600</v>
      </c>
      <c r="AB231" s="17">
        <f t="shared" si="373"/>
        <v>15624</v>
      </c>
      <c r="AC231" s="17">
        <f t="shared" si="373"/>
        <v>15648</v>
      </c>
      <c r="AD231" s="17">
        <f t="shared" si="373"/>
        <v>15672</v>
      </c>
      <c r="AE231" s="17">
        <f t="shared" si="373"/>
        <v>15696</v>
      </c>
      <c r="AF231" s="17">
        <f t="shared" si="373"/>
        <v>15720</v>
      </c>
      <c r="AG231" s="17">
        <f t="shared" si="374"/>
        <v>15744</v>
      </c>
      <c r="AH231" s="17">
        <f t="shared" si="374"/>
        <v>15768</v>
      </c>
      <c r="AI231" s="17">
        <f t="shared" si="374"/>
        <v>15792</v>
      </c>
      <c r="AJ231" s="17">
        <f t="shared" si="374"/>
        <v>15816</v>
      </c>
      <c r="AK231" s="17">
        <f t="shared" si="374"/>
        <v>15840</v>
      </c>
      <c r="AL231" s="17">
        <f t="shared" si="374"/>
        <v>15864</v>
      </c>
      <c r="AM231" s="17">
        <f t="shared" si="374"/>
        <v>15888</v>
      </c>
      <c r="AN231" s="17">
        <f t="shared" si="374"/>
        <v>15912</v>
      </c>
      <c r="AO231" s="17">
        <f t="shared" si="374"/>
        <v>15936</v>
      </c>
      <c r="AP231" s="17">
        <f t="shared" si="374"/>
        <v>15960</v>
      </c>
      <c r="AQ231" s="17">
        <f t="shared" si="374"/>
        <v>15984</v>
      </c>
      <c r="AR231" s="160">
        <v>49</v>
      </c>
      <c r="AS231" s="102" t="s">
        <v>29</v>
      </c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</row>
    <row r="232" spans="1:63" s="3" customFormat="1" outlineLevel="1" x14ac:dyDescent="0.25">
      <c r="A232" s="17">
        <v>8</v>
      </c>
      <c r="B232" s="130" t="str">
        <f t="shared" si="375"/>
        <v/>
      </c>
      <c r="C232" s="47" t="str">
        <f t="shared" ref="C232:K232" si="383">IF(IF(ISNUMBER(SEARCH(C$30,MultiCat($M232:$AQ232))),C$30,"")=C215,"",IF(ISNUMBER(SEARCH(C$30,MultiCat($M232:$AQ232))),C$30,""))</f>
        <v/>
      </c>
      <c r="D232" s="47" t="str">
        <f t="shared" si="383"/>
        <v/>
      </c>
      <c r="E232" s="47" t="str">
        <f t="shared" si="383"/>
        <v/>
      </c>
      <c r="F232" s="47" t="str">
        <f t="shared" si="383"/>
        <v/>
      </c>
      <c r="G232" s="47" t="str">
        <f t="shared" si="383"/>
        <v/>
      </c>
      <c r="H232" s="47" t="str">
        <f t="shared" si="383"/>
        <v/>
      </c>
      <c r="I232" s="47" t="str">
        <f t="shared" si="383"/>
        <v/>
      </c>
      <c r="J232" s="47" t="str">
        <f t="shared" si="383"/>
        <v/>
      </c>
      <c r="K232" s="47" t="str">
        <f t="shared" si="383"/>
        <v/>
      </c>
      <c r="L232" s="151">
        <f t="shared" si="377"/>
        <v>1</v>
      </c>
      <c r="M232" s="17">
        <f t="shared" si="372"/>
        <v>58529</v>
      </c>
      <c r="N232" s="17">
        <f t="shared" si="372"/>
        <v>58529</v>
      </c>
      <c r="O232" s="17">
        <f t="shared" si="372"/>
        <v>58529</v>
      </c>
      <c r="P232" s="17">
        <f t="shared" si="372"/>
        <v>58529</v>
      </c>
      <c r="Q232" s="17">
        <f t="shared" si="372"/>
        <v>58529</v>
      </c>
      <c r="R232" s="17">
        <f t="shared" si="372"/>
        <v>58529</v>
      </c>
      <c r="S232" s="17">
        <f t="shared" si="372"/>
        <v>58529</v>
      </c>
      <c r="T232" s="17">
        <f t="shared" si="372"/>
        <v>58529</v>
      </c>
      <c r="U232" s="17">
        <f t="shared" si="372"/>
        <v>58529</v>
      </c>
      <c r="V232" s="17">
        <f t="shared" si="372"/>
        <v>58529</v>
      </c>
      <c r="W232" s="17">
        <f t="shared" si="373"/>
        <v>58529</v>
      </c>
      <c r="X232" s="17">
        <f t="shared" si="373"/>
        <v>58529</v>
      </c>
      <c r="Y232" s="17">
        <f t="shared" si="373"/>
        <v>58529</v>
      </c>
      <c r="Z232" s="17">
        <f t="shared" si="373"/>
        <v>58529</v>
      </c>
      <c r="AA232" s="17">
        <f t="shared" si="373"/>
        <v>58529</v>
      </c>
      <c r="AB232" s="17">
        <f t="shared" si="373"/>
        <v>58529</v>
      </c>
      <c r="AC232" s="17">
        <f t="shared" si="373"/>
        <v>58529</v>
      </c>
      <c r="AD232" s="17">
        <f t="shared" si="373"/>
        <v>58529</v>
      </c>
      <c r="AE232" s="17">
        <f t="shared" si="373"/>
        <v>58529</v>
      </c>
      <c r="AF232" s="17">
        <f t="shared" si="373"/>
        <v>58529</v>
      </c>
      <c r="AG232" s="17">
        <f t="shared" si="374"/>
        <v>58529</v>
      </c>
      <c r="AH232" s="17">
        <f t="shared" si="374"/>
        <v>58529</v>
      </c>
      <c r="AI232" s="17">
        <f t="shared" si="374"/>
        <v>58529</v>
      </c>
      <c r="AJ232" s="17">
        <f t="shared" si="374"/>
        <v>58529</v>
      </c>
      <c r="AK232" s="17">
        <f t="shared" si="374"/>
        <v>58529</v>
      </c>
      <c r="AL232" s="17">
        <f t="shared" si="374"/>
        <v>58529</v>
      </c>
      <c r="AM232" s="17">
        <f t="shared" si="374"/>
        <v>58529</v>
      </c>
      <c r="AN232" s="17">
        <f t="shared" si="374"/>
        <v>58529</v>
      </c>
      <c r="AO232" s="17">
        <f t="shared" si="374"/>
        <v>58529</v>
      </c>
      <c r="AP232" s="17">
        <f t="shared" si="374"/>
        <v>58529</v>
      </c>
      <c r="AQ232" s="17">
        <f t="shared" si="374"/>
        <v>58529</v>
      </c>
      <c r="AR232" s="160">
        <v>50</v>
      </c>
      <c r="AS232" s="102" t="s">
        <v>29</v>
      </c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</row>
    <row r="233" spans="1:63" s="3" customFormat="1" outlineLevel="1" x14ac:dyDescent="0.25">
      <c r="A233" s="17">
        <v>9</v>
      </c>
      <c r="B233" s="130" t="str">
        <f t="shared" si="375"/>
        <v/>
      </c>
      <c r="C233" s="47" t="str">
        <f t="shared" ref="C233:K233" si="384">IF(IF(ISNUMBER(SEARCH(C$30,MultiCat($M233:$AQ233))),C$30,"")=C216,"",IF(ISNUMBER(SEARCH(C$30,MultiCat($M233:$AQ233))),C$30,""))</f>
        <v/>
      </c>
      <c r="D233" s="47" t="str">
        <f t="shared" si="384"/>
        <v/>
      </c>
      <c r="E233" s="47" t="str">
        <f t="shared" si="384"/>
        <v/>
      </c>
      <c r="F233" s="47" t="str">
        <f t="shared" si="384"/>
        <v/>
      </c>
      <c r="G233" s="47" t="str">
        <f t="shared" si="384"/>
        <v/>
      </c>
      <c r="H233" s="47" t="str">
        <f t="shared" si="384"/>
        <v/>
      </c>
      <c r="I233" s="47" t="str">
        <f t="shared" si="384"/>
        <v/>
      </c>
      <c r="J233" s="47" t="str">
        <f t="shared" si="384"/>
        <v/>
      </c>
      <c r="K233" s="47" t="str">
        <f t="shared" si="384"/>
        <v/>
      </c>
      <c r="L233" s="151">
        <f t="shared" si="377"/>
        <v>1</v>
      </c>
      <c r="M233" s="17">
        <f t="shared" si="372"/>
        <v>9366</v>
      </c>
      <c r="N233" s="17">
        <f t="shared" si="372"/>
        <v>9390</v>
      </c>
      <c r="O233" s="17">
        <f t="shared" si="372"/>
        <v>9414</v>
      </c>
      <c r="P233" s="17">
        <f t="shared" si="372"/>
        <v>9438</v>
      </c>
      <c r="Q233" s="17">
        <f t="shared" si="372"/>
        <v>9462</v>
      </c>
      <c r="R233" s="17">
        <f t="shared" si="372"/>
        <v>9486</v>
      </c>
      <c r="S233" s="17">
        <f t="shared" si="372"/>
        <v>9510</v>
      </c>
      <c r="T233" s="17">
        <f t="shared" si="372"/>
        <v>9534</v>
      </c>
      <c r="U233" s="17">
        <f t="shared" si="372"/>
        <v>9550</v>
      </c>
      <c r="V233" s="17">
        <f t="shared" si="372"/>
        <v>9574</v>
      </c>
      <c r="W233" s="17">
        <f t="shared" si="373"/>
        <v>9598</v>
      </c>
      <c r="X233" s="17">
        <f t="shared" si="373"/>
        <v>9622</v>
      </c>
      <c r="Y233" s="17">
        <f t="shared" si="373"/>
        <v>9646</v>
      </c>
      <c r="Z233" s="17">
        <f t="shared" si="373"/>
        <v>9670</v>
      </c>
      <c r="AA233" s="17">
        <f t="shared" si="373"/>
        <v>9694</v>
      </c>
      <c r="AB233" s="17">
        <f t="shared" si="373"/>
        <v>9718</v>
      </c>
      <c r="AC233" s="17">
        <f t="shared" si="373"/>
        <v>9742</v>
      </c>
      <c r="AD233" s="17">
        <f t="shared" si="373"/>
        <v>9766</v>
      </c>
      <c r="AE233" s="17">
        <f t="shared" si="373"/>
        <v>9790</v>
      </c>
      <c r="AF233" s="17">
        <f t="shared" si="373"/>
        <v>9790</v>
      </c>
      <c r="AG233" s="17">
        <f t="shared" si="374"/>
        <v>9814</v>
      </c>
      <c r="AH233" s="17">
        <f t="shared" si="374"/>
        <v>9814</v>
      </c>
      <c r="AI233" s="17">
        <f t="shared" si="374"/>
        <v>9814</v>
      </c>
      <c r="AJ233" s="17">
        <f t="shared" si="374"/>
        <v>9814</v>
      </c>
      <c r="AK233" s="17">
        <f t="shared" si="374"/>
        <v>9814</v>
      </c>
      <c r="AL233" s="17">
        <f t="shared" si="374"/>
        <v>9814</v>
      </c>
      <c r="AM233" s="17">
        <f t="shared" si="374"/>
        <v>9814</v>
      </c>
      <c r="AN233" s="17">
        <f t="shared" si="374"/>
        <v>9838</v>
      </c>
      <c r="AO233" s="17">
        <f t="shared" si="374"/>
        <v>9862</v>
      </c>
      <c r="AP233" s="17">
        <f t="shared" si="374"/>
        <v>9886</v>
      </c>
      <c r="AQ233" s="17">
        <f t="shared" si="374"/>
        <v>9910</v>
      </c>
      <c r="AR233" s="160">
        <v>43</v>
      </c>
      <c r="AS233" s="102" t="s">
        <v>29</v>
      </c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</row>
    <row r="234" spans="1:63" s="3" customFormat="1" outlineLevel="1" x14ac:dyDescent="0.25">
      <c r="A234" s="17">
        <v>10</v>
      </c>
      <c r="B234" s="130" t="str">
        <f t="shared" si="375"/>
        <v>ТО1</v>
      </c>
      <c r="C234" s="47" t="str">
        <f t="shared" ref="C234:K234" si="385">IF(IF(ISNUMBER(SEARCH(C$30,MultiCat($M234:$AQ234))),C$30,"")=C217,"",IF(ISNUMBER(SEARCH(C$30,MultiCat($M234:$AQ234))),C$30,""))</f>
        <v/>
      </c>
      <c r="D234" s="47" t="str">
        <f t="shared" si="385"/>
        <v>ТО1</v>
      </c>
      <c r="E234" s="47" t="str">
        <f t="shared" si="385"/>
        <v/>
      </c>
      <c r="F234" s="47" t="str">
        <f t="shared" si="385"/>
        <v/>
      </c>
      <c r="G234" s="47" t="str">
        <f t="shared" si="385"/>
        <v/>
      </c>
      <c r="H234" s="47" t="str">
        <f t="shared" si="385"/>
        <v/>
      </c>
      <c r="I234" s="47" t="str">
        <f t="shared" si="385"/>
        <v/>
      </c>
      <c r="J234" s="47" t="str">
        <f t="shared" si="385"/>
        <v/>
      </c>
      <c r="K234" s="47" t="str">
        <f t="shared" si="385"/>
        <v/>
      </c>
      <c r="L234" s="151">
        <f t="shared" si="377"/>
        <v>1</v>
      </c>
      <c r="M234" s="17">
        <f t="shared" si="372"/>
        <v>9859</v>
      </c>
      <c r="N234" s="17">
        <f t="shared" si="372"/>
        <v>9883</v>
      </c>
      <c r="O234" s="17">
        <f t="shared" si="372"/>
        <v>9907</v>
      </c>
      <c r="P234" s="17">
        <f t="shared" si="372"/>
        <v>9931</v>
      </c>
      <c r="Q234" s="17">
        <f t="shared" si="372"/>
        <v>9955</v>
      </c>
      <c r="R234" s="17">
        <f t="shared" si="372"/>
        <v>9979</v>
      </c>
      <c r="S234" s="17">
        <f t="shared" si="372"/>
        <v>10003</v>
      </c>
      <c r="T234" s="17">
        <f t="shared" si="372"/>
        <v>10027</v>
      </c>
      <c r="U234" s="17">
        <f t="shared" si="372"/>
        <v>10051</v>
      </c>
      <c r="V234" s="17">
        <f t="shared" si="372"/>
        <v>10075</v>
      </c>
      <c r="W234" s="17">
        <f t="shared" si="373"/>
        <v>10099</v>
      </c>
      <c r="X234" s="17">
        <f t="shared" si="373"/>
        <v>10123</v>
      </c>
      <c r="Y234" s="17">
        <f t="shared" si="373"/>
        <v>10147</v>
      </c>
      <c r="Z234" s="17">
        <f t="shared" si="373"/>
        <v>10171</v>
      </c>
      <c r="AA234" s="17">
        <f t="shared" si="373"/>
        <v>10195</v>
      </c>
      <c r="AB234" s="17">
        <f t="shared" si="373"/>
        <v>10219</v>
      </c>
      <c r="AC234" s="17">
        <f t="shared" si="373"/>
        <v>10243</v>
      </c>
      <c r="AD234" s="17">
        <f t="shared" si="373"/>
        <v>10267</v>
      </c>
      <c r="AE234" s="17">
        <f t="shared" si="373"/>
        <v>10291</v>
      </c>
      <c r="AF234" s="17">
        <f t="shared" si="373"/>
        <v>10315</v>
      </c>
      <c r="AG234" s="17">
        <f t="shared" si="374"/>
        <v>10339</v>
      </c>
      <c r="AH234" s="17">
        <f t="shared" si="374"/>
        <v>10363</v>
      </c>
      <c r="AI234" s="17">
        <f t="shared" si="374"/>
        <v>10387</v>
      </c>
      <c r="AJ234" s="17">
        <f t="shared" si="374"/>
        <v>10411</v>
      </c>
      <c r="AK234" s="17">
        <f t="shared" si="374"/>
        <v>10435</v>
      </c>
      <c r="AL234" s="17">
        <f t="shared" si="374"/>
        <v>10459</v>
      </c>
      <c r="AM234" s="17">
        <f t="shared" si="374"/>
        <v>10483</v>
      </c>
      <c r="AN234" s="17" t="str">
        <f t="shared" si="374"/>
        <v>ТО1</v>
      </c>
      <c r="AO234" s="17">
        <f t="shared" si="374"/>
        <v>10531</v>
      </c>
      <c r="AP234" s="17">
        <f t="shared" si="374"/>
        <v>10531</v>
      </c>
      <c r="AQ234" s="17">
        <f t="shared" si="374"/>
        <v>10531</v>
      </c>
      <c r="AR234" s="160">
        <v>44</v>
      </c>
      <c r="AS234" s="102" t="s">
        <v>29</v>
      </c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</row>
    <row r="235" spans="1:63" s="3" customFormat="1" outlineLevel="1" x14ac:dyDescent="0.25">
      <c r="A235" s="17">
        <v>11</v>
      </c>
      <c r="B235" s="130" t="str">
        <f t="shared" si="375"/>
        <v/>
      </c>
      <c r="C235" s="47" t="str">
        <f t="shared" ref="C235:K235" si="386">IF(IF(ISNUMBER(SEARCH(C$30,MultiCat($M235:$AQ235))),C$30,"")=C218,"",IF(ISNUMBER(SEARCH(C$30,MultiCat($M235:$AQ235))),C$30,""))</f>
        <v/>
      </c>
      <c r="D235" s="47" t="str">
        <f t="shared" si="386"/>
        <v/>
      </c>
      <c r="E235" s="47" t="str">
        <f t="shared" si="386"/>
        <v/>
      </c>
      <c r="F235" s="47" t="str">
        <f t="shared" si="386"/>
        <v/>
      </c>
      <c r="G235" s="47" t="str">
        <f t="shared" si="386"/>
        <v/>
      </c>
      <c r="H235" s="47" t="str">
        <f t="shared" si="386"/>
        <v/>
      </c>
      <c r="I235" s="47" t="str">
        <f t="shared" si="386"/>
        <v/>
      </c>
      <c r="J235" s="47" t="str">
        <f t="shared" si="386"/>
        <v/>
      </c>
      <c r="K235" s="47" t="str">
        <f t="shared" si="386"/>
        <v/>
      </c>
      <c r="L235" s="151">
        <f t="shared" si="377"/>
        <v>1</v>
      </c>
      <c r="M235" s="17">
        <f t="shared" si="372"/>
        <v>9746</v>
      </c>
      <c r="N235" s="17">
        <f t="shared" si="372"/>
        <v>9770</v>
      </c>
      <c r="O235" s="17">
        <f t="shared" si="372"/>
        <v>9794</v>
      </c>
      <c r="P235" s="17">
        <f t="shared" si="372"/>
        <v>9818</v>
      </c>
      <c r="Q235" s="17">
        <f t="shared" si="372"/>
        <v>9842</v>
      </c>
      <c r="R235" s="17">
        <f t="shared" si="372"/>
        <v>9866</v>
      </c>
      <c r="S235" s="17">
        <f t="shared" si="372"/>
        <v>9890</v>
      </c>
      <c r="T235" s="17">
        <f t="shared" si="372"/>
        <v>9914</v>
      </c>
      <c r="U235" s="17">
        <f t="shared" si="372"/>
        <v>9938</v>
      </c>
      <c r="V235" s="17">
        <f t="shared" si="372"/>
        <v>9962</v>
      </c>
      <c r="W235" s="17">
        <f t="shared" si="373"/>
        <v>9986</v>
      </c>
      <c r="X235" s="17">
        <f t="shared" si="373"/>
        <v>10010</v>
      </c>
      <c r="Y235" s="17">
        <f t="shared" si="373"/>
        <v>10034</v>
      </c>
      <c r="Z235" s="17">
        <f t="shared" si="373"/>
        <v>10058</v>
      </c>
      <c r="AA235" s="17">
        <f t="shared" si="373"/>
        <v>10082</v>
      </c>
      <c r="AB235" s="17">
        <f t="shared" si="373"/>
        <v>10106</v>
      </c>
      <c r="AC235" s="17">
        <f t="shared" si="373"/>
        <v>10130</v>
      </c>
      <c r="AD235" s="17">
        <f t="shared" si="373"/>
        <v>10154</v>
      </c>
      <c r="AE235" s="17">
        <f t="shared" si="373"/>
        <v>10178</v>
      </c>
      <c r="AF235" s="17">
        <f t="shared" si="373"/>
        <v>10202</v>
      </c>
      <c r="AG235" s="17">
        <f t="shared" si="374"/>
        <v>10226</v>
      </c>
      <c r="AH235" s="17">
        <f t="shared" si="374"/>
        <v>10250</v>
      </c>
      <c r="AI235" s="17">
        <f t="shared" si="374"/>
        <v>10274</v>
      </c>
      <c r="AJ235" s="17">
        <f t="shared" si="374"/>
        <v>10298</v>
      </c>
      <c r="AK235" s="17">
        <f t="shared" si="374"/>
        <v>10322</v>
      </c>
      <c r="AL235" s="17">
        <f t="shared" si="374"/>
        <v>10346</v>
      </c>
      <c r="AM235" s="17">
        <f t="shared" si="374"/>
        <v>10370</v>
      </c>
      <c r="AN235" s="17">
        <f t="shared" si="374"/>
        <v>10394</v>
      </c>
      <c r="AO235" s="17">
        <f t="shared" si="374"/>
        <v>10418</v>
      </c>
      <c r="AP235" s="17">
        <f t="shared" si="374"/>
        <v>10442</v>
      </c>
      <c r="AQ235" s="17">
        <f t="shared" si="374"/>
        <v>10466</v>
      </c>
      <c r="AR235" s="160">
        <v>45</v>
      </c>
      <c r="AS235" s="102" t="s">
        <v>29</v>
      </c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</row>
    <row r="236" spans="1:63" s="3" customFormat="1" outlineLevel="1" x14ac:dyDescent="0.25">
      <c r="A236" s="17">
        <v>12</v>
      </c>
      <c r="B236" s="130" t="str">
        <f t="shared" si="375"/>
        <v/>
      </c>
      <c r="C236" s="47" t="str">
        <f t="shared" ref="C236:K236" si="387">IF(IF(ISNUMBER(SEARCH(C$30,MultiCat($M236:$AQ236))),C$30,"")=C219,"",IF(ISNUMBER(SEARCH(C$30,MultiCat($M236:$AQ236))),C$30,""))</f>
        <v/>
      </c>
      <c r="D236" s="47" t="str">
        <f t="shared" si="387"/>
        <v/>
      </c>
      <c r="E236" s="47" t="str">
        <f t="shared" si="387"/>
        <v/>
      </c>
      <c r="F236" s="47" t="str">
        <f t="shared" si="387"/>
        <v/>
      </c>
      <c r="G236" s="47" t="str">
        <f t="shared" si="387"/>
        <v/>
      </c>
      <c r="H236" s="47" t="str">
        <f t="shared" si="387"/>
        <v/>
      </c>
      <c r="I236" s="47" t="str">
        <f t="shared" si="387"/>
        <v/>
      </c>
      <c r="J236" s="47" t="str">
        <f t="shared" si="387"/>
        <v/>
      </c>
      <c r="K236" s="47" t="str">
        <f t="shared" si="387"/>
        <v/>
      </c>
      <c r="L236" s="151">
        <f t="shared" si="377"/>
        <v>1</v>
      </c>
      <c r="M236" s="17">
        <f t="shared" si="372"/>
        <v>30309</v>
      </c>
      <c r="N236" s="17">
        <f t="shared" si="372"/>
        <v>30309</v>
      </c>
      <c r="O236" s="17">
        <f t="shared" si="372"/>
        <v>30309</v>
      </c>
      <c r="P236" s="17">
        <f t="shared" si="372"/>
        <v>30309</v>
      </c>
      <c r="Q236" s="17">
        <f t="shared" si="372"/>
        <v>30309</v>
      </c>
      <c r="R236" s="17">
        <f t="shared" si="372"/>
        <v>30309</v>
      </c>
      <c r="S236" s="17">
        <f t="shared" si="372"/>
        <v>30309</v>
      </c>
      <c r="T236" s="17">
        <f t="shared" si="372"/>
        <v>30309</v>
      </c>
      <c r="U236" s="17">
        <f t="shared" si="372"/>
        <v>30309</v>
      </c>
      <c r="V236" s="17">
        <f t="shared" si="372"/>
        <v>30309</v>
      </c>
      <c r="W236" s="17">
        <f t="shared" si="373"/>
        <v>30309</v>
      </c>
      <c r="X236" s="17">
        <f t="shared" si="373"/>
        <v>30309</v>
      </c>
      <c r="Y236" s="17">
        <f t="shared" si="373"/>
        <v>30309</v>
      </c>
      <c r="Z236" s="17">
        <f t="shared" si="373"/>
        <v>30309</v>
      </c>
      <c r="AA236" s="17">
        <f t="shared" si="373"/>
        <v>30309</v>
      </c>
      <c r="AB236" s="17">
        <f t="shared" si="373"/>
        <v>30309</v>
      </c>
      <c r="AC236" s="17">
        <f t="shared" si="373"/>
        <v>30309</v>
      </c>
      <c r="AD236" s="17">
        <f t="shared" si="373"/>
        <v>30309</v>
      </c>
      <c r="AE236" s="17">
        <f t="shared" si="373"/>
        <v>30309</v>
      </c>
      <c r="AF236" s="17">
        <f t="shared" si="373"/>
        <v>30309</v>
      </c>
      <c r="AG236" s="17">
        <f t="shared" si="374"/>
        <v>30309</v>
      </c>
      <c r="AH236" s="17">
        <f t="shared" si="374"/>
        <v>30309</v>
      </c>
      <c r="AI236" s="17">
        <f t="shared" si="374"/>
        <v>30309</v>
      </c>
      <c r="AJ236" s="17">
        <f t="shared" si="374"/>
        <v>30309</v>
      </c>
      <c r="AK236" s="17">
        <f t="shared" si="374"/>
        <v>30309</v>
      </c>
      <c r="AL236" s="17">
        <f t="shared" si="374"/>
        <v>30309</v>
      </c>
      <c r="AM236" s="17">
        <f t="shared" si="374"/>
        <v>30309</v>
      </c>
      <c r="AN236" s="17">
        <f t="shared" si="374"/>
        <v>30309</v>
      </c>
      <c r="AO236" s="17">
        <f t="shared" si="374"/>
        <v>30309</v>
      </c>
      <c r="AP236" s="17">
        <f t="shared" si="374"/>
        <v>30309</v>
      </c>
      <c r="AQ236" s="17">
        <f t="shared" si="374"/>
        <v>30309</v>
      </c>
      <c r="AR236" s="160">
        <v>51</v>
      </c>
      <c r="AS236" s="102" t="s">
        <v>29</v>
      </c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</row>
    <row r="237" spans="1:63" s="3" customFormat="1" outlineLevel="1" x14ac:dyDescent="0.25">
      <c r="A237" s="17">
        <v>13</v>
      </c>
      <c r="B237" s="130" t="str">
        <f t="shared" si="375"/>
        <v/>
      </c>
      <c r="C237" s="47" t="str">
        <f t="shared" ref="C237:K237" si="388">IF(IF(ISNUMBER(SEARCH(C$30,MultiCat($M237:$AQ237))),C$30,"")=C220,"",IF(ISNUMBER(SEARCH(C$30,MultiCat($M237:$AQ237))),C$30,""))</f>
        <v/>
      </c>
      <c r="D237" s="47" t="str">
        <f t="shared" si="388"/>
        <v/>
      </c>
      <c r="E237" s="47" t="str">
        <f t="shared" si="388"/>
        <v/>
      </c>
      <c r="F237" s="47" t="str">
        <f t="shared" si="388"/>
        <v/>
      </c>
      <c r="G237" s="47" t="str">
        <f t="shared" si="388"/>
        <v/>
      </c>
      <c r="H237" s="47" t="str">
        <f t="shared" si="388"/>
        <v/>
      </c>
      <c r="I237" s="47" t="str">
        <f t="shared" si="388"/>
        <v/>
      </c>
      <c r="J237" s="47" t="str">
        <f t="shared" si="388"/>
        <v/>
      </c>
      <c r="K237" s="47" t="str">
        <f t="shared" si="388"/>
        <v/>
      </c>
      <c r="L237" s="151">
        <f t="shared" si="377"/>
        <v>1</v>
      </c>
      <c r="M237" s="17">
        <f t="shared" si="372"/>
        <v>26194</v>
      </c>
      <c r="N237" s="17">
        <f t="shared" si="372"/>
        <v>26218</v>
      </c>
      <c r="O237" s="17">
        <f t="shared" si="372"/>
        <v>26242</v>
      </c>
      <c r="P237" s="17">
        <f t="shared" si="372"/>
        <v>26266</v>
      </c>
      <c r="Q237" s="17">
        <f t="shared" si="372"/>
        <v>26266</v>
      </c>
      <c r="R237" s="17">
        <f t="shared" si="372"/>
        <v>26266</v>
      </c>
      <c r="S237" s="17">
        <f t="shared" si="372"/>
        <v>26266</v>
      </c>
      <c r="T237" s="17">
        <f t="shared" si="372"/>
        <v>26266</v>
      </c>
      <c r="U237" s="17">
        <f t="shared" si="372"/>
        <v>26266</v>
      </c>
      <c r="V237" s="17">
        <f t="shared" si="372"/>
        <v>26266</v>
      </c>
      <c r="W237" s="17">
        <f t="shared" si="373"/>
        <v>26266</v>
      </c>
      <c r="X237" s="17">
        <f t="shared" si="373"/>
        <v>26266</v>
      </c>
      <c r="Y237" s="17">
        <f t="shared" si="373"/>
        <v>26266</v>
      </c>
      <c r="Z237" s="17">
        <f t="shared" si="373"/>
        <v>26266</v>
      </c>
      <c r="AA237" s="17">
        <f t="shared" si="373"/>
        <v>26266</v>
      </c>
      <c r="AB237" s="17">
        <f t="shared" si="373"/>
        <v>26266</v>
      </c>
      <c r="AC237" s="17">
        <f t="shared" si="373"/>
        <v>26266</v>
      </c>
      <c r="AD237" s="17">
        <f t="shared" si="373"/>
        <v>26266</v>
      </c>
      <c r="AE237" s="17">
        <f t="shared" si="373"/>
        <v>26266</v>
      </c>
      <c r="AF237" s="17">
        <f t="shared" si="373"/>
        <v>26266</v>
      </c>
      <c r="AG237" s="17">
        <f t="shared" si="374"/>
        <v>26266</v>
      </c>
      <c r="AH237" s="17">
        <f t="shared" si="374"/>
        <v>26266</v>
      </c>
      <c r="AI237" s="17">
        <f t="shared" si="374"/>
        <v>26266</v>
      </c>
      <c r="AJ237" s="17">
        <f t="shared" si="374"/>
        <v>26266</v>
      </c>
      <c r="AK237" s="17">
        <f t="shared" si="374"/>
        <v>26266</v>
      </c>
      <c r="AL237" s="17">
        <f t="shared" si="374"/>
        <v>26266</v>
      </c>
      <c r="AM237" s="17">
        <f t="shared" si="374"/>
        <v>26266</v>
      </c>
      <c r="AN237" s="17">
        <f t="shared" si="374"/>
        <v>26266</v>
      </c>
      <c r="AO237" s="17">
        <f t="shared" si="374"/>
        <v>26266</v>
      </c>
      <c r="AP237" s="17">
        <f t="shared" si="374"/>
        <v>26266</v>
      </c>
      <c r="AQ237" s="17">
        <f t="shared" si="374"/>
        <v>26266</v>
      </c>
      <c r="AR237" s="160">
        <v>52</v>
      </c>
      <c r="AS237" s="102" t="s">
        <v>29</v>
      </c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</row>
    <row r="238" spans="1:63" s="3" customFormat="1" outlineLevel="1" x14ac:dyDescent="0.25">
      <c r="A238" s="17">
        <v>14</v>
      </c>
      <c r="B238" s="130" t="str">
        <f t="shared" si="375"/>
        <v>ПМ</v>
      </c>
      <c r="C238" s="47" t="str">
        <f t="shared" ref="C238:K238" si="389">IF(IF(ISNUMBER(SEARCH(C$30,MultiCat($M238:$AQ238))),C$30,"")=C221,"",IF(ISNUMBER(SEARCH(C$30,MultiCat($M238:$AQ238))),C$30,""))</f>
        <v>ПМ</v>
      </c>
      <c r="D238" s="47" t="str">
        <f t="shared" si="389"/>
        <v/>
      </c>
      <c r="E238" s="47" t="str">
        <f t="shared" si="389"/>
        <v/>
      </c>
      <c r="F238" s="47" t="str">
        <f t="shared" si="389"/>
        <v/>
      </c>
      <c r="G238" s="47" t="str">
        <f t="shared" si="389"/>
        <v/>
      </c>
      <c r="H238" s="47" t="str">
        <f t="shared" si="389"/>
        <v/>
      </c>
      <c r="I238" s="47" t="str">
        <f t="shared" si="389"/>
        <v/>
      </c>
      <c r="J238" s="47" t="str">
        <f t="shared" si="389"/>
        <v/>
      </c>
      <c r="K238" s="47" t="str">
        <f t="shared" si="389"/>
        <v/>
      </c>
      <c r="L238" s="151">
        <f t="shared" si="377"/>
        <v>1</v>
      </c>
      <c r="M238" s="17">
        <f t="shared" si="372"/>
        <v>8881</v>
      </c>
      <c r="N238" s="17">
        <f t="shared" si="372"/>
        <v>8905</v>
      </c>
      <c r="O238" s="17">
        <f t="shared" si="372"/>
        <v>8929</v>
      </c>
      <c r="P238" s="17">
        <f t="shared" si="372"/>
        <v>8953</v>
      </c>
      <c r="Q238" s="17">
        <f t="shared" si="372"/>
        <v>8977</v>
      </c>
      <c r="R238" s="17" t="str">
        <f t="shared" si="372"/>
        <v>ПМ</v>
      </c>
      <c r="S238" s="17">
        <f t="shared" si="372"/>
        <v>9025</v>
      </c>
      <c r="T238" s="17">
        <f t="shared" si="372"/>
        <v>9049</v>
      </c>
      <c r="U238" s="17">
        <f t="shared" si="372"/>
        <v>9073</v>
      </c>
      <c r="V238" s="17">
        <f t="shared" si="372"/>
        <v>9097</v>
      </c>
      <c r="W238" s="17">
        <f t="shared" si="373"/>
        <v>9121</v>
      </c>
      <c r="X238" s="17">
        <f t="shared" si="373"/>
        <v>9145</v>
      </c>
      <c r="Y238" s="17">
        <f t="shared" si="373"/>
        <v>9169</v>
      </c>
      <c r="Z238" s="17">
        <f t="shared" si="373"/>
        <v>9193</v>
      </c>
      <c r="AA238" s="17">
        <f t="shared" si="373"/>
        <v>9217</v>
      </c>
      <c r="AB238" s="17">
        <f t="shared" si="373"/>
        <v>9241</v>
      </c>
      <c r="AC238" s="17">
        <f t="shared" si="373"/>
        <v>9265</v>
      </c>
      <c r="AD238" s="17">
        <f t="shared" si="373"/>
        <v>9289</v>
      </c>
      <c r="AE238" s="17">
        <f t="shared" si="373"/>
        <v>9313</v>
      </c>
      <c r="AF238" s="17">
        <f t="shared" si="373"/>
        <v>9337</v>
      </c>
      <c r="AG238" s="17">
        <f t="shared" si="374"/>
        <v>9361</v>
      </c>
      <c r="AH238" s="17">
        <f t="shared" si="374"/>
        <v>9385</v>
      </c>
      <c r="AI238" s="17">
        <f t="shared" si="374"/>
        <v>9409</v>
      </c>
      <c r="AJ238" s="17">
        <f t="shared" si="374"/>
        <v>9433</v>
      </c>
      <c r="AK238" s="17">
        <f t="shared" si="374"/>
        <v>9457</v>
      </c>
      <c r="AL238" s="17">
        <f t="shared" si="374"/>
        <v>9481</v>
      </c>
      <c r="AM238" s="17">
        <f t="shared" si="374"/>
        <v>9505</v>
      </c>
      <c r="AN238" s="17">
        <f t="shared" si="374"/>
        <v>9529</v>
      </c>
      <c r="AO238" s="17">
        <f t="shared" si="374"/>
        <v>9553</v>
      </c>
      <c r="AP238" s="17">
        <f t="shared" si="374"/>
        <v>9577</v>
      </c>
      <c r="AQ238" s="17">
        <f t="shared" si="374"/>
        <v>9601</v>
      </c>
      <c r="AR238" s="160">
        <v>53</v>
      </c>
      <c r="AS238" s="102" t="s">
        <v>29</v>
      </c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</row>
    <row r="239" spans="1:63" x14ac:dyDescent="0.25">
      <c r="A239" s="136">
        <f>M224</f>
        <v>44927</v>
      </c>
      <c r="B239" s="131"/>
      <c r="C239" s="132"/>
      <c r="D239" s="132">
        <f>SUM(D225:D238)</f>
        <v>0</v>
      </c>
      <c r="E239" s="132">
        <f>SUM(E225:E238)</f>
        <v>0</v>
      </c>
      <c r="F239" s="132"/>
      <c r="G239" s="132"/>
      <c r="H239" s="132">
        <f>SUM(H225:H238)</f>
        <v>0</v>
      </c>
      <c r="I239" s="132">
        <f>SUM(I225:I238)</f>
        <v>0</v>
      </c>
      <c r="J239" s="132">
        <f>SUM(J225:J238)</f>
        <v>0</v>
      </c>
      <c r="K239" s="132">
        <f>SUM(K225:K238)</f>
        <v>0</v>
      </c>
      <c r="L239" s="149">
        <f t="shared" si="377"/>
        <v>1</v>
      </c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S239" s="102" t="s">
        <v>29</v>
      </c>
    </row>
    <row r="240" spans="1:63" s="102" customFormat="1" ht="18.75" outlineLevel="1" x14ac:dyDescent="0.25">
      <c r="A240" s="121"/>
      <c r="B240" s="129"/>
      <c r="C240" s="129"/>
      <c r="D240" s="129"/>
      <c r="E240" s="129"/>
      <c r="F240" s="129"/>
      <c r="G240" s="129"/>
      <c r="H240" s="129"/>
      <c r="I240" s="129"/>
      <c r="J240" s="129"/>
      <c r="K240" s="129"/>
      <c r="L240" s="148" t="s">
        <v>294</v>
      </c>
      <c r="M240" s="378">
        <f>M241</f>
        <v>44958</v>
      </c>
      <c r="N240" s="378"/>
      <c r="O240" s="378"/>
      <c r="P240" s="378"/>
      <c r="Q240" s="378"/>
      <c r="R240" s="378"/>
      <c r="S240" s="378"/>
      <c r="T240" s="378"/>
      <c r="U240" s="378"/>
      <c r="V240" s="378"/>
      <c r="W240" s="378"/>
      <c r="X240" s="378"/>
      <c r="Y240" s="378"/>
      <c r="Z240" s="378"/>
      <c r="AA240" s="378"/>
      <c r="AB240" s="378"/>
      <c r="AC240" s="378"/>
      <c r="AD240" s="378"/>
      <c r="AE240" s="378"/>
      <c r="AF240" s="378"/>
      <c r="AG240" s="378"/>
      <c r="AH240" s="378"/>
      <c r="AI240" s="378"/>
      <c r="AJ240" s="378"/>
      <c r="AK240" s="378"/>
      <c r="AL240" s="378"/>
      <c r="AM240" s="378"/>
      <c r="AN240" s="378"/>
      <c r="AO240" s="378"/>
      <c r="AP240" s="378"/>
      <c r="AQ240" s="378"/>
      <c r="AR240" s="158"/>
      <c r="AS240" s="102" t="s">
        <v>29</v>
      </c>
    </row>
    <row r="241" spans="1:63" s="124" customFormat="1" ht="55.5" customHeight="1" outlineLevel="1" x14ac:dyDescent="0.25">
      <c r="A241" s="134" t="s">
        <v>295</v>
      </c>
      <c r="B241" s="161">
        <f>M241</f>
        <v>44958</v>
      </c>
      <c r="C241" s="135" t="s">
        <v>33</v>
      </c>
      <c r="D241" s="135" t="s">
        <v>270</v>
      </c>
      <c r="E241" s="135" t="s">
        <v>271</v>
      </c>
      <c r="F241" s="135" t="s">
        <v>251</v>
      </c>
      <c r="G241" s="135" t="s">
        <v>252</v>
      </c>
      <c r="H241" s="135" t="s">
        <v>41</v>
      </c>
      <c r="I241" s="135" t="s">
        <v>268</v>
      </c>
      <c r="J241" s="135" t="s">
        <v>269</v>
      </c>
      <c r="K241" s="135" t="s">
        <v>232</v>
      </c>
      <c r="L241" s="149">
        <v>2</v>
      </c>
      <c r="M241" s="152">
        <f>DATE($A$10,$L241,M$10)</f>
        <v>44958</v>
      </c>
      <c r="N241" s="152">
        <f t="shared" ref="N241:AQ241" si="390">DATE($A$10,$L241,N$10)</f>
        <v>44959</v>
      </c>
      <c r="O241" s="152">
        <f t="shared" si="390"/>
        <v>44960</v>
      </c>
      <c r="P241" s="152">
        <f t="shared" si="390"/>
        <v>44961</v>
      </c>
      <c r="Q241" s="152">
        <f t="shared" si="390"/>
        <v>44962</v>
      </c>
      <c r="R241" s="152">
        <f t="shared" si="390"/>
        <v>44963</v>
      </c>
      <c r="S241" s="152">
        <f t="shared" si="390"/>
        <v>44964</v>
      </c>
      <c r="T241" s="152">
        <f t="shared" si="390"/>
        <v>44965</v>
      </c>
      <c r="U241" s="152">
        <f t="shared" si="390"/>
        <v>44966</v>
      </c>
      <c r="V241" s="152">
        <f t="shared" si="390"/>
        <v>44967</v>
      </c>
      <c r="W241" s="152">
        <f t="shared" si="390"/>
        <v>44968</v>
      </c>
      <c r="X241" s="152">
        <f t="shared" si="390"/>
        <v>44969</v>
      </c>
      <c r="Y241" s="152">
        <f t="shared" si="390"/>
        <v>44970</v>
      </c>
      <c r="Z241" s="152">
        <f t="shared" si="390"/>
        <v>44971</v>
      </c>
      <c r="AA241" s="152">
        <f t="shared" si="390"/>
        <v>44972</v>
      </c>
      <c r="AB241" s="152">
        <f t="shared" si="390"/>
        <v>44973</v>
      </c>
      <c r="AC241" s="152">
        <f t="shared" si="390"/>
        <v>44974</v>
      </c>
      <c r="AD241" s="152">
        <f t="shared" si="390"/>
        <v>44975</v>
      </c>
      <c r="AE241" s="152">
        <f t="shared" si="390"/>
        <v>44976</v>
      </c>
      <c r="AF241" s="152">
        <f t="shared" si="390"/>
        <v>44977</v>
      </c>
      <c r="AG241" s="152">
        <f t="shared" si="390"/>
        <v>44978</v>
      </c>
      <c r="AH241" s="152">
        <f t="shared" si="390"/>
        <v>44979</v>
      </c>
      <c r="AI241" s="152">
        <f t="shared" si="390"/>
        <v>44980</v>
      </c>
      <c r="AJ241" s="152">
        <f t="shared" si="390"/>
        <v>44981</v>
      </c>
      <c r="AK241" s="152">
        <f t="shared" si="390"/>
        <v>44982</v>
      </c>
      <c r="AL241" s="152">
        <f t="shared" si="390"/>
        <v>44983</v>
      </c>
      <c r="AM241" s="152">
        <f t="shared" si="390"/>
        <v>44984</v>
      </c>
      <c r="AN241" s="152">
        <f t="shared" si="390"/>
        <v>44985</v>
      </c>
      <c r="AO241" s="152">
        <f t="shared" si="390"/>
        <v>44986</v>
      </c>
      <c r="AP241" s="152">
        <f t="shared" si="390"/>
        <v>44987</v>
      </c>
      <c r="AQ241" s="152">
        <f t="shared" si="390"/>
        <v>44988</v>
      </c>
      <c r="AR241" s="158"/>
      <c r="AS241" s="102" t="s">
        <v>29</v>
      </c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19"/>
      <c r="BI241" s="19"/>
      <c r="BJ241" s="19"/>
      <c r="BK241" s="19"/>
    </row>
    <row r="242" spans="1:63" s="3" customFormat="1" outlineLevel="1" x14ac:dyDescent="0.25">
      <c r="A242" s="17">
        <v>1</v>
      </c>
      <c r="B242" s="130" t="str">
        <f>MultiCat(C242:K242)</f>
        <v/>
      </c>
      <c r="C242" s="47" t="str">
        <f t="shared" ref="C242:K242" si="391">IF(IF(ISNUMBER(SEARCH(C$30,MultiCat($M242:$AQ242))),C$30,"")=C225,"",IF(ISNUMBER(SEARCH(C$30,MultiCat($M242:$AQ242))),C$30,""))</f>
        <v/>
      </c>
      <c r="D242" s="47" t="str">
        <f t="shared" si="391"/>
        <v/>
      </c>
      <c r="E242" s="47" t="str">
        <f t="shared" si="391"/>
        <v/>
      </c>
      <c r="F242" s="47" t="str">
        <f t="shared" si="391"/>
        <v/>
      </c>
      <c r="G242" s="47" t="str">
        <f t="shared" si="391"/>
        <v/>
      </c>
      <c r="H242" s="47" t="str">
        <f t="shared" si="391"/>
        <v/>
      </c>
      <c r="I242" s="47" t="str">
        <f t="shared" si="391"/>
        <v/>
      </c>
      <c r="J242" s="47" t="str">
        <f t="shared" si="391"/>
        <v/>
      </c>
      <c r="K242" s="47" t="str">
        <f t="shared" si="391"/>
        <v/>
      </c>
      <c r="L242" s="151">
        <f>L241</f>
        <v>2</v>
      </c>
      <c r="M242" s="17">
        <f t="shared" ref="M242:P255" si="392">VLOOKUP(M$224,План,$AR242,0)</f>
        <v>16449</v>
      </c>
      <c r="N242" s="17">
        <f t="shared" si="392"/>
        <v>16473</v>
      </c>
      <c r="O242" s="17">
        <f t="shared" si="392"/>
        <v>16473</v>
      </c>
      <c r="P242" s="17">
        <f t="shared" si="392"/>
        <v>16473</v>
      </c>
      <c r="Q242" s="17">
        <f t="shared" ref="Q242:Z255" si="393">VLOOKUP(Q$241,План,$AR242,0)</f>
        <v>16785</v>
      </c>
      <c r="R242" s="17">
        <f t="shared" si="393"/>
        <v>16785</v>
      </c>
      <c r="S242" s="17">
        <f t="shared" si="393"/>
        <v>16785</v>
      </c>
      <c r="T242" s="17">
        <f t="shared" si="393"/>
        <v>16785</v>
      </c>
      <c r="U242" s="17">
        <f t="shared" si="393"/>
        <v>16785</v>
      </c>
      <c r="V242" s="17">
        <f t="shared" si="393"/>
        <v>16785</v>
      </c>
      <c r="W242" s="17">
        <f t="shared" si="393"/>
        <v>16785</v>
      </c>
      <c r="X242" s="17">
        <f t="shared" si="393"/>
        <v>16785</v>
      </c>
      <c r="Y242" s="17">
        <f t="shared" si="393"/>
        <v>16785</v>
      </c>
      <c r="Z242" s="17">
        <f t="shared" si="393"/>
        <v>16785</v>
      </c>
      <c r="AA242" s="17">
        <f t="shared" ref="AA242:AJ255" si="394">VLOOKUP(AA$241,План,$AR242,0)</f>
        <v>16785</v>
      </c>
      <c r="AB242" s="17">
        <f t="shared" si="394"/>
        <v>16785</v>
      </c>
      <c r="AC242" s="17">
        <f t="shared" si="394"/>
        <v>16785</v>
      </c>
      <c r="AD242" s="17">
        <f t="shared" si="394"/>
        <v>16785</v>
      </c>
      <c r="AE242" s="17">
        <f t="shared" si="394"/>
        <v>16785</v>
      </c>
      <c r="AF242" s="17">
        <f t="shared" si="394"/>
        <v>16785</v>
      </c>
      <c r="AG242" s="17">
        <f t="shared" si="394"/>
        <v>16785</v>
      </c>
      <c r="AH242" s="17">
        <f t="shared" si="394"/>
        <v>16785</v>
      </c>
      <c r="AI242" s="17">
        <f t="shared" si="394"/>
        <v>16809</v>
      </c>
      <c r="AJ242" s="17">
        <f t="shared" si="394"/>
        <v>16833</v>
      </c>
      <c r="AK242" s="17">
        <f t="shared" ref="AK242:AQ255" si="395">VLOOKUP(AK$241,План,$AR242,0)</f>
        <v>16857</v>
      </c>
      <c r="AL242" s="17">
        <f t="shared" si="395"/>
        <v>16881</v>
      </c>
      <c r="AM242" s="17">
        <f t="shared" si="395"/>
        <v>16905</v>
      </c>
      <c r="AN242" s="17">
        <f t="shared" si="395"/>
        <v>16929</v>
      </c>
      <c r="AO242" s="17">
        <f t="shared" si="395"/>
        <v>16953</v>
      </c>
      <c r="AP242" s="17">
        <f t="shared" si="395"/>
        <v>16977</v>
      </c>
      <c r="AQ242" s="17">
        <f t="shared" si="395"/>
        <v>17001</v>
      </c>
      <c r="AR242" s="160">
        <v>39</v>
      </c>
      <c r="AS242" s="102" t="s">
        <v>29</v>
      </c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</row>
    <row r="243" spans="1:63" s="3" customFormat="1" outlineLevel="1" x14ac:dyDescent="0.25">
      <c r="A243" s="17">
        <v>2</v>
      </c>
      <c r="B243" s="130" t="str">
        <f t="shared" ref="B243:B255" si="396">MultiCat(C243:K243)</f>
        <v/>
      </c>
      <c r="C243" s="47" t="str">
        <f t="shared" ref="C243:K243" si="397">IF(IF(ISNUMBER(SEARCH(C$30,MultiCat($M243:$AQ243))),C$30,"")=C226,"",IF(ISNUMBER(SEARCH(C$30,MultiCat($M243:$AQ243))),C$30,""))</f>
        <v/>
      </c>
      <c r="D243" s="47" t="str">
        <f t="shared" si="397"/>
        <v/>
      </c>
      <c r="E243" s="47" t="str">
        <f t="shared" si="397"/>
        <v/>
      </c>
      <c r="F243" s="47" t="str">
        <f t="shared" si="397"/>
        <v/>
      </c>
      <c r="G243" s="47" t="str">
        <f t="shared" si="397"/>
        <v/>
      </c>
      <c r="H243" s="47" t="str">
        <f t="shared" si="397"/>
        <v/>
      </c>
      <c r="I243" s="47" t="str">
        <f t="shared" si="397"/>
        <v/>
      </c>
      <c r="J243" s="47" t="str">
        <f t="shared" si="397"/>
        <v/>
      </c>
      <c r="K243" s="47" t="str">
        <f t="shared" si="397"/>
        <v/>
      </c>
      <c r="L243" s="151">
        <f t="shared" ref="L243:L256" si="398">L242</f>
        <v>2</v>
      </c>
      <c r="M243" s="17">
        <f t="shared" si="392"/>
        <v>49807</v>
      </c>
      <c r="N243" s="17">
        <f t="shared" si="392"/>
        <v>49831</v>
      </c>
      <c r="O243" s="17">
        <f t="shared" si="392"/>
        <v>49855</v>
      </c>
      <c r="P243" s="17">
        <f t="shared" si="392"/>
        <v>49879</v>
      </c>
      <c r="Q243" s="17">
        <f t="shared" si="393"/>
        <v>50367</v>
      </c>
      <c r="R243" s="17">
        <f t="shared" si="393"/>
        <v>50391</v>
      </c>
      <c r="S243" s="17">
        <f t="shared" si="393"/>
        <v>50415</v>
      </c>
      <c r="T243" s="17">
        <f t="shared" si="393"/>
        <v>50439</v>
      </c>
      <c r="U243" s="17">
        <f t="shared" si="393"/>
        <v>50463</v>
      </c>
      <c r="V243" s="17">
        <f t="shared" si="393"/>
        <v>50487</v>
      </c>
      <c r="W243" s="17">
        <f t="shared" si="393"/>
        <v>50511</v>
      </c>
      <c r="X243" s="17">
        <f t="shared" si="393"/>
        <v>50535</v>
      </c>
      <c r="Y243" s="17">
        <f t="shared" si="393"/>
        <v>50559</v>
      </c>
      <c r="Z243" s="17">
        <f t="shared" si="393"/>
        <v>50583</v>
      </c>
      <c r="AA243" s="17">
        <f t="shared" si="394"/>
        <v>50607</v>
      </c>
      <c r="AB243" s="17">
        <f t="shared" si="394"/>
        <v>50631</v>
      </c>
      <c r="AC243" s="17">
        <f t="shared" si="394"/>
        <v>50655</v>
      </c>
      <c r="AD243" s="17">
        <f t="shared" si="394"/>
        <v>50679</v>
      </c>
      <c r="AE243" s="17">
        <f t="shared" si="394"/>
        <v>50703</v>
      </c>
      <c r="AF243" s="17">
        <f t="shared" si="394"/>
        <v>50727</v>
      </c>
      <c r="AG243" s="17">
        <f t="shared" si="394"/>
        <v>50751</v>
      </c>
      <c r="AH243" s="17">
        <f t="shared" si="394"/>
        <v>50775</v>
      </c>
      <c r="AI243" s="17">
        <f t="shared" si="394"/>
        <v>50799</v>
      </c>
      <c r="AJ243" s="17">
        <f t="shared" si="394"/>
        <v>50823</v>
      </c>
      <c r="AK243" s="17">
        <f t="shared" si="395"/>
        <v>50847</v>
      </c>
      <c r="AL243" s="17">
        <f t="shared" si="395"/>
        <v>50871</v>
      </c>
      <c r="AM243" s="17">
        <f t="shared" si="395"/>
        <v>50895</v>
      </c>
      <c r="AN243" s="17">
        <f t="shared" si="395"/>
        <v>50919</v>
      </c>
      <c r="AO243" s="17">
        <f t="shared" si="395"/>
        <v>50943</v>
      </c>
      <c r="AP243" s="17">
        <f t="shared" si="395"/>
        <v>50967</v>
      </c>
      <c r="AQ243" s="17">
        <f t="shared" si="395"/>
        <v>50991</v>
      </c>
      <c r="AR243" s="160">
        <v>40</v>
      </c>
      <c r="AS243" s="102" t="s">
        <v>29</v>
      </c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</row>
    <row r="244" spans="1:63" s="3" customFormat="1" outlineLevel="1" x14ac:dyDescent="0.25">
      <c r="A244" s="17">
        <v>3</v>
      </c>
      <c r="B244" s="130" t="str">
        <f t="shared" si="396"/>
        <v/>
      </c>
      <c r="C244" s="47" t="str">
        <f t="shared" ref="C244:K244" si="399">IF(IF(ISNUMBER(SEARCH(C$30,MultiCat($M244:$AQ244))),C$30,"")=C227,"",IF(ISNUMBER(SEARCH(C$30,MultiCat($M244:$AQ244))),C$30,""))</f>
        <v/>
      </c>
      <c r="D244" s="47" t="str">
        <f t="shared" si="399"/>
        <v/>
      </c>
      <c r="E244" s="47" t="str">
        <f t="shared" si="399"/>
        <v/>
      </c>
      <c r="F244" s="47" t="str">
        <f t="shared" si="399"/>
        <v/>
      </c>
      <c r="G244" s="47" t="str">
        <f t="shared" si="399"/>
        <v/>
      </c>
      <c r="H244" s="47" t="str">
        <f t="shared" si="399"/>
        <v/>
      </c>
      <c r="I244" s="47" t="str">
        <f t="shared" si="399"/>
        <v/>
      </c>
      <c r="J244" s="47" t="str">
        <f t="shared" si="399"/>
        <v/>
      </c>
      <c r="K244" s="47" t="str">
        <f t="shared" si="399"/>
        <v/>
      </c>
      <c r="L244" s="151">
        <f t="shared" si="398"/>
        <v>2</v>
      </c>
      <c r="M244" s="17">
        <f t="shared" si="392"/>
        <v>34079</v>
      </c>
      <c r="N244" s="17">
        <f t="shared" si="392"/>
        <v>34103</v>
      </c>
      <c r="O244" s="17">
        <f t="shared" si="392"/>
        <v>34103</v>
      </c>
      <c r="P244" s="17">
        <f t="shared" si="392"/>
        <v>34103</v>
      </c>
      <c r="Q244" s="17">
        <f t="shared" si="393"/>
        <v>34295</v>
      </c>
      <c r="R244" s="17">
        <f t="shared" si="393"/>
        <v>34319</v>
      </c>
      <c r="S244" s="17">
        <f t="shared" si="393"/>
        <v>34343</v>
      </c>
      <c r="T244" s="17">
        <f t="shared" si="393"/>
        <v>34367</v>
      </c>
      <c r="U244" s="17">
        <f t="shared" si="393"/>
        <v>34391</v>
      </c>
      <c r="V244" s="17">
        <f t="shared" si="393"/>
        <v>34415</v>
      </c>
      <c r="W244" s="17">
        <f t="shared" si="393"/>
        <v>34439</v>
      </c>
      <c r="X244" s="17">
        <f t="shared" si="393"/>
        <v>34463</v>
      </c>
      <c r="Y244" s="17">
        <f t="shared" si="393"/>
        <v>34487</v>
      </c>
      <c r="Z244" s="17">
        <f t="shared" si="393"/>
        <v>34511</v>
      </c>
      <c r="AA244" s="17">
        <f t="shared" si="394"/>
        <v>34535</v>
      </c>
      <c r="AB244" s="17">
        <f t="shared" si="394"/>
        <v>34559</v>
      </c>
      <c r="AC244" s="17">
        <f t="shared" si="394"/>
        <v>34583</v>
      </c>
      <c r="AD244" s="17">
        <f t="shared" si="394"/>
        <v>34607</v>
      </c>
      <c r="AE244" s="17">
        <f t="shared" si="394"/>
        <v>34631</v>
      </c>
      <c r="AF244" s="17">
        <f t="shared" si="394"/>
        <v>34655</v>
      </c>
      <c r="AG244" s="17">
        <f t="shared" si="394"/>
        <v>34679</v>
      </c>
      <c r="AH244" s="17">
        <f t="shared" si="394"/>
        <v>34703</v>
      </c>
      <c r="AI244" s="17">
        <f t="shared" si="394"/>
        <v>34727</v>
      </c>
      <c r="AJ244" s="17">
        <f t="shared" si="394"/>
        <v>34751</v>
      </c>
      <c r="AK244" s="17">
        <f t="shared" si="395"/>
        <v>34775</v>
      </c>
      <c r="AL244" s="17">
        <f t="shared" si="395"/>
        <v>34799</v>
      </c>
      <c r="AM244" s="17">
        <f t="shared" si="395"/>
        <v>34823</v>
      </c>
      <c r="AN244" s="17">
        <f t="shared" si="395"/>
        <v>34847</v>
      </c>
      <c r="AO244" s="17">
        <f t="shared" si="395"/>
        <v>34871</v>
      </c>
      <c r="AP244" s="17">
        <f t="shared" si="395"/>
        <v>34895</v>
      </c>
      <c r="AQ244" s="17">
        <f t="shared" si="395"/>
        <v>34919</v>
      </c>
      <c r="AR244" s="160">
        <v>41</v>
      </c>
      <c r="AS244" s="102" t="s">
        <v>29</v>
      </c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</row>
    <row r="245" spans="1:63" s="3" customFormat="1" outlineLevel="1" x14ac:dyDescent="0.25">
      <c r="A245" s="17">
        <v>4</v>
      </c>
      <c r="B245" s="130" t="str">
        <f t="shared" si="396"/>
        <v>ТО2</v>
      </c>
      <c r="C245" s="47" t="str">
        <f t="shared" ref="C245:K245" si="400">IF(IF(ISNUMBER(SEARCH(C$30,MultiCat($M245:$AQ245))),C$30,"")=C228,"",IF(ISNUMBER(SEARCH(C$30,MultiCat($M245:$AQ245))),C$30,""))</f>
        <v/>
      </c>
      <c r="D245" s="47" t="str">
        <f t="shared" si="400"/>
        <v/>
      </c>
      <c r="E245" s="47" t="str">
        <f t="shared" si="400"/>
        <v>ТО2</v>
      </c>
      <c r="F245" s="47" t="str">
        <f t="shared" si="400"/>
        <v/>
      </c>
      <c r="G245" s="47" t="str">
        <f t="shared" si="400"/>
        <v/>
      </c>
      <c r="H245" s="47" t="str">
        <f t="shared" si="400"/>
        <v/>
      </c>
      <c r="I245" s="47" t="str">
        <f t="shared" si="400"/>
        <v/>
      </c>
      <c r="J245" s="47" t="str">
        <f t="shared" si="400"/>
        <v/>
      </c>
      <c r="K245" s="47" t="str">
        <f t="shared" si="400"/>
        <v/>
      </c>
      <c r="L245" s="151">
        <f t="shared" si="398"/>
        <v>2</v>
      </c>
      <c r="M245" s="17">
        <f t="shared" si="392"/>
        <v>38885</v>
      </c>
      <c r="N245" s="17">
        <f t="shared" si="392"/>
        <v>38909</v>
      </c>
      <c r="O245" s="17">
        <f t="shared" si="392"/>
        <v>38933</v>
      </c>
      <c r="P245" s="17">
        <f t="shared" si="392"/>
        <v>38957</v>
      </c>
      <c r="Q245" s="17">
        <f t="shared" si="393"/>
        <v>39725</v>
      </c>
      <c r="R245" s="17">
        <f t="shared" si="393"/>
        <v>39749</v>
      </c>
      <c r="S245" s="17">
        <f t="shared" si="393"/>
        <v>39773</v>
      </c>
      <c r="T245" s="17">
        <f t="shared" si="393"/>
        <v>39797</v>
      </c>
      <c r="U245" s="17">
        <f t="shared" si="393"/>
        <v>39821</v>
      </c>
      <c r="V245" s="17">
        <f t="shared" si="393"/>
        <v>39845</v>
      </c>
      <c r="W245" s="17">
        <f t="shared" si="393"/>
        <v>39869</v>
      </c>
      <c r="X245" s="17">
        <f t="shared" si="393"/>
        <v>39893</v>
      </c>
      <c r="Y245" s="17">
        <f t="shared" si="393"/>
        <v>39917</v>
      </c>
      <c r="Z245" s="17">
        <f t="shared" si="393"/>
        <v>39941</v>
      </c>
      <c r="AA245" s="17">
        <f t="shared" si="394"/>
        <v>39965</v>
      </c>
      <c r="AB245" s="17" t="str">
        <f t="shared" si="394"/>
        <v>ТО2</v>
      </c>
      <c r="AC245" s="17">
        <f t="shared" si="394"/>
        <v>40013</v>
      </c>
      <c r="AD245" s="17">
        <f t="shared" si="394"/>
        <v>40037</v>
      </c>
      <c r="AE245" s="17">
        <f t="shared" si="394"/>
        <v>40061</v>
      </c>
      <c r="AF245" s="17">
        <f t="shared" si="394"/>
        <v>40085</v>
      </c>
      <c r="AG245" s="17">
        <f t="shared" si="394"/>
        <v>40109</v>
      </c>
      <c r="AH245" s="17">
        <f t="shared" si="394"/>
        <v>40133</v>
      </c>
      <c r="AI245" s="17">
        <f t="shared" si="394"/>
        <v>40157</v>
      </c>
      <c r="AJ245" s="17">
        <f t="shared" si="394"/>
        <v>40181</v>
      </c>
      <c r="AK245" s="17">
        <f t="shared" si="395"/>
        <v>40205</v>
      </c>
      <c r="AL245" s="17">
        <f t="shared" si="395"/>
        <v>40229</v>
      </c>
      <c r="AM245" s="17">
        <f t="shared" si="395"/>
        <v>40253</v>
      </c>
      <c r="AN245" s="17">
        <f t="shared" si="395"/>
        <v>40277</v>
      </c>
      <c r="AO245" s="17">
        <f t="shared" si="395"/>
        <v>40301</v>
      </c>
      <c r="AP245" s="17">
        <f t="shared" si="395"/>
        <v>40325</v>
      </c>
      <c r="AQ245" s="17">
        <f t="shared" si="395"/>
        <v>40325</v>
      </c>
      <c r="AR245" s="160">
        <v>42</v>
      </c>
      <c r="AS245" s="102" t="s">
        <v>29</v>
      </c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</row>
    <row r="246" spans="1:63" s="3" customFormat="1" outlineLevel="1" x14ac:dyDescent="0.25">
      <c r="A246" s="17">
        <v>5</v>
      </c>
      <c r="B246" s="130" t="str">
        <f t="shared" si="396"/>
        <v>ПМ</v>
      </c>
      <c r="C246" s="47" t="str">
        <f t="shared" ref="C246:K246" si="401">IF(IF(ISNUMBER(SEARCH(C$30,MultiCat($M246:$AQ246))),C$30,"")=C229,"",IF(ISNUMBER(SEARCH(C$30,MultiCat($M246:$AQ246))),C$30,""))</f>
        <v>ПМ</v>
      </c>
      <c r="D246" s="47" t="str">
        <f t="shared" si="401"/>
        <v/>
      </c>
      <c r="E246" s="47" t="str">
        <f t="shared" si="401"/>
        <v/>
      </c>
      <c r="F246" s="47" t="str">
        <f t="shared" si="401"/>
        <v/>
      </c>
      <c r="G246" s="47" t="str">
        <f t="shared" si="401"/>
        <v/>
      </c>
      <c r="H246" s="47" t="str">
        <f t="shared" si="401"/>
        <v/>
      </c>
      <c r="I246" s="47" t="str">
        <f t="shared" si="401"/>
        <v/>
      </c>
      <c r="J246" s="47" t="str">
        <f t="shared" si="401"/>
        <v/>
      </c>
      <c r="K246" s="47" t="str">
        <f t="shared" si="401"/>
        <v/>
      </c>
      <c r="L246" s="151">
        <f t="shared" si="398"/>
        <v>2</v>
      </c>
      <c r="M246" s="17">
        <f t="shared" si="392"/>
        <v>40651</v>
      </c>
      <c r="N246" s="17">
        <f t="shared" si="392"/>
        <v>40675</v>
      </c>
      <c r="O246" s="17">
        <f t="shared" si="392"/>
        <v>40699</v>
      </c>
      <c r="P246" s="17">
        <f t="shared" si="392"/>
        <v>40723</v>
      </c>
      <c r="Q246" s="17">
        <f t="shared" si="393"/>
        <v>41491</v>
      </c>
      <c r="R246" s="17">
        <f t="shared" si="393"/>
        <v>41515</v>
      </c>
      <c r="S246" s="17">
        <f t="shared" si="393"/>
        <v>41539</v>
      </c>
      <c r="T246" s="17">
        <f t="shared" si="393"/>
        <v>41563</v>
      </c>
      <c r="U246" s="17">
        <f t="shared" si="393"/>
        <v>41587</v>
      </c>
      <c r="V246" s="17">
        <f t="shared" si="393"/>
        <v>41587</v>
      </c>
      <c r="W246" s="17">
        <f t="shared" si="393"/>
        <v>41587</v>
      </c>
      <c r="X246" s="17" t="str">
        <f t="shared" si="393"/>
        <v>ПМ</v>
      </c>
      <c r="Y246" s="17">
        <f t="shared" si="393"/>
        <v>41635</v>
      </c>
      <c r="Z246" s="17">
        <f t="shared" si="393"/>
        <v>41659</v>
      </c>
      <c r="AA246" s="17">
        <f t="shared" si="394"/>
        <v>41683</v>
      </c>
      <c r="AB246" s="17">
        <f t="shared" si="394"/>
        <v>41707</v>
      </c>
      <c r="AC246" s="17">
        <f t="shared" si="394"/>
        <v>41731</v>
      </c>
      <c r="AD246" s="17">
        <f t="shared" si="394"/>
        <v>41755</v>
      </c>
      <c r="AE246" s="17">
        <f t="shared" si="394"/>
        <v>41779</v>
      </c>
      <c r="AF246" s="17">
        <f t="shared" si="394"/>
        <v>41803</v>
      </c>
      <c r="AG246" s="17">
        <f t="shared" si="394"/>
        <v>41827</v>
      </c>
      <c r="AH246" s="17">
        <f t="shared" si="394"/>
        <v>41851</v>
      </c>
      <c r="AI246" s="17">
        <f t="shared" si="394"/>
        <v>41875</v>
      </c>
      <c r="AJ246" s="17">
        <f t="shared" si="394"/>
        <v>41899</v>
      </c>
      <c r="AK246" s="17">
        <f t="shared" si="395"/>
        <v>41923</v>
      </c>
      <c r="AL246" s="17">
        <f t="shared" si="395"/>
        <v>41947</v>
      </c>
      <c r="AM246" s="17">
        <f t="shared" si="395"/>
        <v>41971</v>
      </c>
      <c r="AN246" s="17">
        <f t="shared" si="395"/>
        <v>41995</v>
      </c>
      <c r="AO246" s="17">
        <f t="shared" si="395"/>
        <v>42019</v>
      </c>
      <c r="AP246" s="17">
        <f t="shared" si="395"/>
        <v>42043</v>
      </c>
      <c r="AQ246" s="17">
        <f t="shared" si="395"/>
        <v>42067</v>
      </c>
      <c r="AR246" s="159">
        <v>47</v>
      </c>
      <c r="AS246" s="102" t="s">
        <v>29</v>
      </c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</row>
    <row r="247" spans="1:63" s="3" customFormat="1" outlineLevel="1" x14ac:dyDescent="0.25">
      <c r="A247" s="17">
        <v>6</v>
      </c>
      <c r="B247" s="130" t="str">
        <f t="shared" si="396"/>
        <v>ПМ</v>
      </c>
      <c r="C247" s="47" t="str">
        <f t="shared" ref="C247:K247" si="402">IF(IF(ISNUMBER(SEARCH(C$30,MultiCat($M247:$AQ247))),C$30,"")=C230,"",IF(ISNUMBER(SEARCH(C$30,MultiCat($M247:$AQ247))),C$30,""))</f>
        <v>ПМ</v>
      </c>
      <c r="D247" s="47" t="str">
        <f t="shared" si="402"/>
        <v/>
      </c>
      <c r="E247" s="47" t="str">
        <f t="shared" si="402"/>
        <v/>
      </c>
      <c r="F247" s="47" t="str">
        <f t="shared" si="402"/>
        <v/>
      </c>
      <c r="G247" s="47" t="str">
        <f t="shared" si="402"/>
        <v/>
      </c>
      <c r="H247" s="47" t="str">
        <f t="shared" si="402"/>
        <v/>
      </c>
      <c r="I247" s="47" t="str">
        <f t="shared" si="402"/>
        <v/>
      </c>
      <c r="J247" s="47" t="str">
        <f t="shared" si="402"/>
        <v/>
      </c>
      <c r="K247" s="47" t="str">
        <f t="shared" si="402"/>
        <v/>
      </c>
      <c r="L247" s="151">
        <f t="shared" si="398"/>
        <v>2</v>
      </c>
      <c r="M247" s="17">
        <f t="shared" si="392"/>
        <v>19763</v>
      </c>
      <c r="N247" s="17">
        <f t="shared" si="392"/>
        <v>19787</v>
      </c>
      <c r="O247" s="17">
        <f t="shared" si="392"/>
        <v>19811</v>
      </c>
      <c r="P247" s="17">
        <f t="shared" si="392"/>
        <v>19835</v>
      </c>
      <c r="Q247" s="17">
        <f t="shared" si="393"/>
        <v>20603</v>
      </c>
      <c r="R247" s="17">
        <f t="shared" si="393"/>
        <v>20627</v>
      </c>
      <c r="S247" s="17">
        <f t="shared" si="393"/>
        <v>20651</v>
      </c>
      <c r="T247" s="17">
        <f t="shared" si="393"/>
        <v>20675</v>
      </c>
      <c r="U247" s="17">
        <f t="shared" si="393"/>
        <v>20699</v>
      </c>
      <c r="V247" s="17">
        <f t="shared" si="393"/>
        <v>20723</v>
      </c>
      <c r="W247" s="17">
        <f t="shared" si="393"/>
        <v>20747</v>
      </c>
      <c r="X247" s="17">
        <f t="shared" si="393"/>
        <v>20771</v>
      </c>
      <c r="Y247" s="17">
        <f t="shared" si="393"/>
        <v>20795</v>
      </c>
      <c r="Z247" s="17">
        <f t="shared" si="393"/>
        <v>20819</v>
      </c>
      <c r="AA247" s="17">
        <f t="shared" si="394"/>
        <v>20843</v>
      </c>
      <c r="AB247" s="17">
        <f t="shared" si="394"/>
        <v>20867</v>
      </c>
      <c r="AC247" s="17">
        <f t="shared" si="394"/>
        <v>20891</v>
      </c>
      <c r="AD247" s="17">
        <f t="shared" si="394"/>
        <v>20891</v>
      </c>
      <c r="AE247" s="17">
        <f t="shared" si="394"/>
        <v>20891</v>
      </c>
      <c r="AF247" s="17">
        <f t="shared" si="394"/>
        <v>20915</v>
      </c>
      <c r="AG247" s="17">
        <f t="shared" si="394"/>
        <v>20939</v>
      </c>
      <c r="AH247" s="17">
        <f t="shared" si="394"/>
        <v>20963</v>
      </c>
      <c r="AI247" s="17">
        <f t="shared" si="394"/>
        <v>20987</v>
      </c>
      <c r="AJ247" s="17" t="str">
        <f t="shared" si="394"/>
        <v>ПМ</v>
      </c>
      <c r="AK247" s="17">
        <f t="shared" si="395"/>
        <v>21035</v>
      </c>
      <c r="AL247" s="17">
        <f t="shared" si="395"/>
        <v>21059</v>
      </c>
      <c r="AM247" s="17">
        <f t="shared" si="395"/>
        <v>21083</v>
      </c>
      <c r="AN247" s="17">
        <f t="shared" si="395"/>
        <v>21107</v>
      </c>
      <c r="AO247" s="17">
        <f t="shared" si="395"/>
        <v>21131</v>
      </c>
      <c r="AP247" s="17">
        <f t="shared" si="395"/>
        <v>21155</v>
      </c>
      <c r="AQ247" s="17">
        <f t="shared" si="395"/>
        <v>21179</v>
      </c>
      <c r="AR247" s="159">
        <v>48</v>
      </c>
      <c r="AS247" s="102" t="s">
        <v>29</v>
      </c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</row>
    <row r="248" spans="1:63" s="3" customFormat="1" outlineLevel="1" x14ac:dyDescent="0.25">
      <c r="A248" s="17">
        <v>7</v>
      </c>
      <c r="B248" s="130" t="str">
        <f t="shared" si="396"/>
        <v/>
      </c>
      <c r="C248" s="47" t="str">
        <f t="shared" ref="C248:K248" si="403">IF(IF(ISNUMBER(SEARCH(C$30,MultiCat($M248:$AQ248))),C$30,"")=C231,"",IF(ISNUMBER(SEARCH(C$30,MultiCat($M248:$AQ248))),C$30,""))</f>
        <v/>
      </c>
      <c r="D248" s="47" t="str">
        <f t="shared" si="403"/>
        <v/>
      </c>
      <c r="E248" s="47" t="str">
        <f t="shared" si="403"/>
        <v/>
      </c>
      <c r="F248" s="47" t="str">
        <f t="shared" si="403"/>
        <v/>
      </c>
      <c r="G248" s="47" t="str">
        <f t="shared" si="403"/>
        <v/>
      </c>
      <c r="H248" s="47" t="str">
        <f t="shared" si="403"/>
        <v/>
      </c>
      <c r="I248" s="47" t="str">
        <f t="shared" si="403"/>
        <v/>
      </c>
      <c r="J248" s="47" t="str">
        <f t="shared" si="403"/>
        <v/>
      </c>
      <c r="K248" s="47" t="str">
        <f t="shared" si="403"/>
        <v/>
      </c>
      <c r="L248" s="151">
        <f t="shared" si="398"/>
        <v>2</v>
      </c>
      <c r="M248" s="17">
        <f t="shared" si="392"/>
        <v>15336</v>
      </c>
      <c r="N248" s="17">
        <f t="shared" si="392"/>
        <v>15336</v>
      </c>
      <c r="O248" s="17">
        <f t="shared" si="392"/>
        <v>15336</v>
      </c>
      <c r="P248" s="17">
        <f t="shared" si="392"/>
        <v>15336</v>
      </c>
      <c r="Q248" s="17">
        <f t="shared" si="393"/>
        <v>16056</v>
      </c>
      <c r="R248" s="17">
        <f t="shared" si="393"/>
        <v>16056</v>
      </c>
      <c r="S248" s="17">
        <f t="shared" si="393"/>
        <v>16056</v>
      </c>
      <c r="T248" s="17">
        <f t="shared" si="393"/>
        <v>16056</v>
      </c>
      <c r="U248" s="17">
        <f t="shared" si="393"/>
        <v>16080</v>
      </c>
      <c r="V248" s="17">
        <f t="shared" si="393"/>
        <v>16104</v>
      </c>
      <c r="W248" s="17">
        <f t="shared" si="393"/>
        <v>16128</v>
      </c>
      <c r="X248" s="17">
        <f t="shared" si="393"/>
        <v>16128</v>
      </c>
      <c r="Y248" s="17">
        <f t="shared" si="393"/>
        <v>16128</v>
      </c>
      <c r="Z248" s="17">
        <f t="shared" si="393"/>
        <v>16128</v>
      </c>
      <c r="AA248" s="17">
        <f t="shared" si="394"/>
        <v>16128</v>
      </c>
      <c r="AB248" s="17">
        <f t="shared" si="394"/>
        <v>16128</v>
      </c>
      <c r="AC248" s="17">
        <f t="shared" si="394"/>
        <v>16128</v>
      </c>
      <c r="AD248" s="17">
        <f t="shared" si="394"/>
        <v>16152</v>
      </c>
      <c r="AE248" s="17">
        <f t="shared" si="394"/>
        <v>16176</v>
      </c>
      <c r="AF248" s="17">
        <f t="shared" si="394"/>
        <v>16176</v>
      </c>
      <c r="AG248" s="17">
        <f t="shared" si="394"/>
        <v>16176</v>
      </c>
      <c r="AH248" s="17">
        <f t="shared" si="394"/>
        <v>16176</v>
      </c>
      <c r="AI248" s="17">
        <f t="shared" si="394"/>
        <v>16176</v>
      </c>
      <c r="AJ248" s="17">
        <f t="shared" si="394"/>
        <v>16176</v>
      </c>
      <c r="AK248" s="17">
        <f t="shared" si="395"/>
        <v>16176</v>
      </c>
      <c r="AL248" s="17">
        <f t="shared" si="395"/>
        <v>16176</v>
      </c>
      <c r="AM248" s="17">
        <f t="shared" si="395"/>
        <v>16176</v>
      </c>
      <c r="AN248" s="17">
        <f t="shared" si="395"/>
        <v>16176</v>
      </c>
      <c r="AO248" s="17">
        <f t="shared" si="395"/>
        <v>16176</v>
      </c>
      <c r="AP248" s="17">
        <f t="shared" si="395"/>
        <v>16176</v>
      </c>
      <c r="AQ248" s="17">
        <f t="shared" si="395"/>
        <v>16176</v>
      </c>
      <c r="AR248" s="159">
        <v>49</v>
      </c>
      <c r="AS248" s="102" t="s">
        <v>29</v>
      </c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</row>
    <row r="249" spans="1:63" s="3" customFormat="1" outlineLevel="1" x14ac:dyDescent="0.25">
      <c r="A249" s="17">
        <v>8</v>
      </c>
      <c r="B249" s="130" t="str">
        <f t="shared" si="396"/>
        <v/>
      </c>
      <c r="C249" s="47" t="str">
        <f t="shared" ref="C249:K249" si="404">IF(IF(ISNUMBER(SEARCH(C$30,MultiCat($M249:$AQ249))),C$30,"")=C232,"",IF(ISNUMBER(SEARCH(C$30,MultiCat($M249:$AQ249))),C$30,""))</f>
        <v/>
      </c>
      <c r="D249" s="47" t="str">
        <f t="shared" si="404"/>
        <v/>
      </c>
      <c r="E249" s="47" t="str">
        <f t="shared" si="404"/>
        <v/>
      </c>
      <c r="F249" s="47" t="str">
        <f t="shared" si="404"/>
        <v/>
      </c>
      <c r="G249" s="47" t="str">
        <f t="shared" si="404"/>
        <v/>
      </c>
      <c r="H249" s="47" t="str">
        <f t="shared" si="404"/>
        <v/>
      </c>
      <c r="I249" s="47" t="str">
        <f t="shared" si="404"/>
        <v/>
      </c>
      <c r="J249" s="47" t="str">
        <f t="shared" si="404"/>
        <v/>
      </c>
      <c r="K249" s="47" t="str">
        <f t="shared" si="404"/>
        <v/>
      </c>
      <c r="L249" s="151">
        <f t="shared" si="398"/>
        <v>2</v>
      </c>
      <c r="M249" s="17">
        <f t="shared" si="392"/>
        <v>58529</v>
      </c>
      <c r="N249" s="17">
        <f t="shared" si="392"/>
        <v>58529</v>
      </c>
      <c r="O249" s="17">
        <f t="shared" si="392"/>
        <v>58529</v>
      </c>
      <c r="P249" s="17">
        <f t="shared" si="392"/>
        <v>58529</v>
      </c>
      <c r="Q249" s="17">
        <f t="shared" si="393"/>
        <v>58529</v>
      </c>
      <c r="R249" s="17">
        <f t="shared" si="393"/>
        <v>58529</v>
      </c>
      <c r="S249" s="17">
        <f t="shared" si="393"/>
        <v>58529</v>
      </c>
      <c r="T249" s="17">
        <f t="shared" si="393"/>
        <v>58529</v>
      </c>
      <c r="U249" s="17">
        <f t="shared" si="393"/>
        <v>58529</v>
      </c>
      <c r="V249" s="17">
        <f t="shared" si="393"/>
        <v>58529</v>
      </c>
      <c r="W249" s="17">
        <f t="shared" si="393"/>
        <v>58529</v>
      </c>
      <c r="X249" s="17">
        <f t="shared" si="393"/>
        <v>58529</v>
      </c>
      <c r="Y249" s="17">
        <f t="shared" si="393"/>
        <v>58529</v>
      </c>
      <c r="Z249" s="17">
        <f t="shared" si="393"/>
        <v>58529</v>
      </c>
      <c r="AA249" s="17">
        <f t="shared" si="394"/>
        <v>58529</v>
      </c>
      <c r="AB249" s="17">
        <f t="shared" si="394"/>
        <v>58529</v>
      </c>
      <c r="AC249" s="17">
        <f t="shared" si="394"/>
        <v>58529</v>
      </c>
      <c r="AD249" s="17">
        <f t="shared" si="394"/>
        <v>58529</v>
      </c>
      <c r="AE249" s="17">
        <f t="shared" si="394"/>
        <v>58529</v>
      </c>
      <c r="AF249" s="17">
        <f t="shared" si="394"/>
        <v>58529</v>
      </c>
      <c r="AG249" s="17">
        <f t="shared" si="394"/>
        <v>58529</v>
      </c>
      <c r="AH249" s="17">
        <f t="shared" si="394"/>
        <v>58529</v>
      </c>
      <c r="AI249" s="17">
        <f t="shared" si="394"/>
        <v>58529</v>
      </c>
      <c r="AJ249" s="17">
        <f t="shared" si="394"/>
        <v>58529</v>
      </c>
      <c r="AK249" s="17">
        <f t="shared" si="395"/>
        <v>58529</v>
      </c>
      <c r="AL249" s="17">
        <f t="shared" si="395"/>
        <v>58529</v>
      </c>
      <c r="AM249" s="17">
        <f t="shared" si="395"/>
        <v>58529</v>
      </c>
      <c r="AN249" s="17">
        <f t="shared" si="395"/>
        <v>58529</v>
      </c>
      <c r="AO249" s="17">
        <f t="shared" si="395"/>
        <v>58529</v>
      </c>
      <c r="AP249" s="17">
        <f t="shared" si="395"/>
        <v>58529</v>
      </c>
      <c r="AQ249" s="17">
        <f t="shared" si="395"/>
        <v>58529</v>
      </c>
      <c r="AR249" s="159">
        <v>50</v>
      </c>
      <c r="AS249" s="102" t="s">
        <v>29</v>
      </c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</row>
    <row r="250" spans="1:63" s="3" customFormat="1" outlineLevel="1" x14ac:dyDescent="0.25">
      <c r="A250" s="17">
        <v>9</v>
      </c>
      <c r="B250" s="130" t="str">
        <f t="shared" si="396"/>
        <v/>
      </c>
      <c r="C250" s="47" t="str">
        <f t="shared" ref="C250:K250" si="405">IF(IF(ISNUMBER(SEARCH(C$30,MultiCat($M250:$AQ250))),C$30,"")=C233,"",IF(ISNUMBER(SEARCH(C$30,MultiCat($M250:$AQ250))),C$30,""))</f>
        <v/>
      </c>
      <c r="D250" s="47" t="str">
        <f t="shared" si="405"/>
        <v/>
      </c>
      <c r="E250" s="47" t="str">
        <f t="shared" si="405"/>
        <v/>
      </c>
      <c r="F250" s="47" t="str">
        <f t="shared" si="405"/>
        <v/>
      </c>
      <c r="G250" s="47" t="str">
        <f t="shared" si="405"/>
        <v/>
      </c>
      <c r="H250" s="47" t="str">
        <f t="shared" si="405"/>
        <v/>
      </c>
      <c r="I250" s="47" t="str">
        <f t="shared" si="405"/>
        <v/>
      </c>
      <c r="J250" s="47" t="str">
        <f t="shared" si="405"/>
        <v/>
      </c>
      <c r="K250" s="47" t="str">
        <f t="shared" si="405"/>
        <v/>
      </c>
      <c r="L250" s="151">
        <f t="shared" si="398"/>
        <v>2</v>
      </c>
      <c r="M250" s="17">
        <f t="shared" si="392"/>
        <v>9366</v>
      </c>
      <c r="N250" s="17">
        <f t="shared" si="392"/>
        <v>9390</v>
      </c>
      <c r="O250" s="17">
        <f t="shared" si="392"/>
        <v>9414</v>
      </c>
      <c r="P250" s="17">
        <f t="shared" si="392"/>
        <v>9438</v>
      </c>
      <c r="Q250" s="17">
        <f t="shared" si="393"/>
        <v>10030</v>
      </c>
      <c r="R250" s="17">
        <f t="shared" si="393"/>
        <v>10054</v>
      </c>
      <c r="S250" s="17">
        <f t="shared" si="393"/>
        <v>10078</v>
      </c>
      <c r="T250" s="17">
        <f t="shared" si="393"/>
        <v>10102</v>
      </c>
      <c r="U250" s="17">
        <f t="shared" si="393"/>
        <v>10126</v>
      </c>
      <c r="V250" s="17">
        <f t="shared" si="393"/>
        <v>10150</v>
      </c>
      <c r="W250" s="17">
        <f t="shared" si="393"/>
        <v>10174</v>
      </c>
      <c r="X250" s="17">
        <f t="shared" si="393"/>
        <v>10198</v>
      </c>
      <c r="Y250" s="17">
        <f t="shared" si="393"/>
        <v>10222</v>
      </c>
      <c r="Z250" s="17">
        <f t="shared" si="393"/>
        <v>10246</v>
      </c>
      <c r="AA250" s="17">
        <f t="shared" si="394"/>
        <v>10270</v>
      </c>
      <c r="AB250" s="17">
        <f t="shared" si="394"/>
        <v>10294</v>
      </c>
      <c r="AC250" s="17">
        <f t="shared" si="394"/>
        <v>10318</v>
      </c>
      <c r="AD250" s="17">
        <f t="shared" si="394"/>
        <v>10342</v>
      </c>
      <c r="AE250" s="17">
        <f t="shared" si="394"/>
        <v>10366</v>
      </c>
      <c r="AF250" s="17">
        <f t="shared" si="394"/>
        <v>10390</v>
      </c>
      <c r="AG250" s="17">
        <f t="shared" si="394"/>
        <v>10414</v>
      </c>
      <c r="AH250" s="17">
        <f t="shared" si="394"/>
        <v>10438</v>
      </c>
      <c r="AI250" s="17">
        <f t="shared" si="394"/>
        <v>10462</v>
      </c>
      <c r="AJ250" s="17">
        <f t="shared" si="394"/>
        <v>10462</v>
      </c>
      <c r="AK250" s="17">
        <f t="shared" si="395"/>
        <v>10462</v>
      </c>
      <c r="AL250" s="17">
        <f t="shared" si="395"/>
        <v>10462</v>
      </c>
      <c r="AM250" s="17">
        <f t="shared" si="395"/>
        <v>10462</v>
      </c>
      <c r="AN250" s="17">
        <f t="shared" si="395"/>
        <v>10462</v>
      </c>
      <c r="AO250" s="17">
        <f t="shared" si="395"/>
        <v>10462</v>
      </c>
      <c r="AP250" s="17">
        <f t="shared" si="395"/>
        <v>10462</v>
      </c>
      <c r="AQ250" s="17">
        <f t="shared" si="395"/>
        <v>10486</v>
      </c>
      <c r="AR250" s="160">
        <v>43</v>
      </c>
      <c r="AS250" s="102" t="s">
        <v>29</v>
      </c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</row>
    <row r="251" spans="1:63" s="3" customFormat="1" outlineLevel="1" x14ac:dyDescent="0.25">
      <c r="A251" s="17">
        <v>10</v>
      </c>
      <c r="B251" s="130" t="str">
        <f t="shared" si="396"/>
        <v/>
      </c>
      <c r="C251" s="47" t="str">
        <f t="shared" ref="C251:K251" si="406">IF(IF(ISNUMBER(SEARCH(C$30,MultiCat($M251:$AQ251))),C$30,"")=C234,"",IF(ISNUMBER(SEARCH(C$30,MultiCat($M251:$AQ251))),C$30,""))</f>
        <v/>
      </c>
      <c r="D251" s="47" t="str">
        <f t="shared" si="406"/>
        <v/>
      </c>
      <c r="E251" s="47" t="str">
        <f t="shared" si="406"/>
        <v/>
      </c>
      <c r="F251" s="47" t="str">
        <f t="shared" si="406"/>
        <v/>
      </c>
      <c r="G251" s="47" t="str">
        <f t="shared" si="406"/>
        <v/>
      </c>
      <c r="H251" s="47" t="str">
        <f t="shared" si="406"/>
        <v/>
      </c>
      <c r="I251" s="47" t="str">
        <f t="shared" si="406"/>
        <v/>
      </c>
      <c r="J251" s="47" t="str">
        <f t="shared" si="406"/>
        <v/>
      </c>
      <c r="K251" s="47" t="str">
        <f t="shared" si="406"/>
        <v/>
      </c>
      <c r="L251" s="151">
        <f t="shared" si="398"/>
        <v>2</v>
      </c>
      <c r="M251" s="17">
        <f t="shared" si="392"/>
        <v>9859</v>
      </c>
      <c r="N251" s="17">
        <f t="shared" si="392"/>
        <v>9883</v>
      </c>
      <c r="O251" s="17">
        <f t="shared" si="392"/>
        <v>9907</v>
      </c>
      <c r="P251" s="17">
        <f t="shared" si="392"/>
        <v>9931</v>
      </c>
      <c r="Q251" s="17">
        <f t="shared" si="393"/>
        <v>10555</v>
      </c>
      <c r="R251" s="17">
        <f t="shared" si="393"/>
        <v>10579</v>
      </c>
      <c r="S251" s="17">
        <f t="shared" si="393"/>
        <v>10603</v>
      </c>
      <c r="T251" s="17">
        <f t="shared" si="393"/>
        <v>10627</v>
      </c>
      <c r="U251" s="17">
        <f t="shared" si="393"/>
        <v>10651</v>
      </c>
      <c r="V251" s="17">
        <f t="shared" si="393"/>
        <v>10675</v>
      </c>
      <c r="W251" s="17">
        <f t="shared" si="393"/>
        <v>10699</v>
      </c>
      <c r="X251" s="17">
        <f t="shared" si="393"/>
        <v>10723</v>
      </c>
      <c r="Y251" s="17">
        <f t="shared" si="393"/>
        <v>10747</v>
      </c>
      <c r="Z251" s="17">
        <f t="shared" si="393"/>
        <v>10771</v>
      </c>
      <c r="AA251" s="17">
        <f t="shared" si="394"/>
        <v>10795</v>
      </c>
      <c r="AB251" s="17">
        <f t="shared" si="394"/>
        <v>10819</v>
      </c>
      <c r="AC251" s="17">
        <f t="shared" si="394"/>
        <v>10843</v>
      </c>
      <c r="AD251" s="17">
        <f t="shared" si="394"/>
        <v>10867</v>
      </c>
      <c r="AE251" s="17">
        <f t="shared" si="394"/>
        <v>10891</v>
      </c>
      <c r="AF251" s="17">
        <f t="shared" si="394"/>
        <v>10915</v>
      </c>
      <c r="AG251" s="17">
        <f t="shared" si="394"/>
        <v>10939</v>
      </c>
      <c r="AH251" s="17">
        <f t="shared" si="394"/>
        <v>10963</v>
      </c>
      <c r="AI251" s="17">
        <f t="shared" si="394"/>
        <v>10987</v>
      </c>
      <c r="AJ251" s="17">
        <f t="shared" si="394"/>
        <v>11011</v>
      </c>
      <c r="AK251" s="17">
        <f t="shared" si="395"/>
        <v>11035</v>
      </c>
      <c r="AL251" s="17">
        <f t="shared" si="395"/>
        <v>11059</v>
      </c>
      <c r="AM251" s="17">
        <f t="shared" si="395"/>
        <v>11083</v>
      </c>
      <c r="AN251" s="17">
        <f t="shared" si="395"/>
        <v>11107</v>
      </c>
      <c r="AO251" s="17">
        <f t="shared" si="395"/>
        <v>11131</v>
      </c>
      <c r="AP251" s="17">
        <f t="shared" si="395"/>
        <v>11155</v>
      </c>
      <c r="AQ251" s="17">
        <f t="shared" si="395"/>
        <v>11179</v>
      </c>
      <c r="AR251" s="160">
        <v>44</v>
      </c>
      <c r="AS251" s="102" t="s">
        <v>29</v>
      </c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</row>
    <row r="252" spans="1:63" s="3" customFormat="1" outlineLevel="1" x14ac:dyDescent="0.25">
      <c r="A252" s="17">
        <v>11</v>
      </c>
      <c r="B252" s="130" t="str">
        <f t="shared" si="396"/>
        <v/>
      </c>
      <c r="C252" s="47" t="str">
        <f t="shared" ref="C252:K252" si="407">IF(IF(ISNUMBER(SEARCH(C$30,MultiCat($M252:$AQ252))),C$30,"")=C235,"",IF(ISNUMBER(SEARCH(C$30,MultiCat($M252:$AQ252))),C$30,""))</f>
        <v/>
      </c>
      <c r="D252" s="47" t="str">
        <f t="shared" si="407"/>
        <v/>
      </c>
      <c r="E252" s="47" t="str">
        <f t="shared" si="407"/>
        <v/>
      </c>
      <c r="F252" s="47" t="str">
        <f t="shared" si="407"/>
        <v/>
      </c>
      <c r="G252" s="47" t="str">
        <f t="shared" si="407"/>
        <v/>
      </c>
      <c r="H252" s="47" t="str">
        <f t="shared" si="407"/>
        <v/>
      </c>
      <c r="I252" s="47" t="str">
        <f t="shared" si="407"/>
        <v/>
      </c>
      <c r="J252" s="47" t="str">
        <f t="shared" si="407"/>
        <v/>
      </c>
      <c r="K252" s="47" t="str">
        <f t="shared" si="407"/>
        <v/>
      </c>
      <c r="L252" s="151">
        <f t="shared" si="398"/>
        <v>2</v>
      </c>
      <c r="M252" s="17">
        <f t="shared" si="392"/>
        <v>9746</v>
      </c>
      <c r="N252" s="17">
        <f t="shared" si="392"/>
        <v>9770</v>
      </c>
      <c r="O252" s="17">
        <f t="shared" si="392"/>
        <v>9794</v>
      </c>
      <c r="P252" s="17">
        <f t="shared" si="392"/>
        <v>9818</v>
      </c>
      <c r="Q252" s="17">
        <f t="shared" si="393"/>
        <v>10562</v>
      </c>
      <c r="R252" s="17">
        <f t="shared" si="393"/>
        <v>10562</v>
      </c>
      <c r="S252" s="17">
        <f t="shared" si="393"/>
        <v>10562</v>
      </c>
      <c r="T252" s="17">
        <f t="shared" si="393"/>
        <v>10562</v>
      </c>
      <c r="U252" s="17">
        <f t="shared" si="393"/>
        <v>10562</v>
      </c>
      <c r="V252" s="17">
        <f t="shared" si="393"/>
        <v>10562</v>
      </c>
      <c r="W252" s="17">
        <f t="shared" si="393"/>
        <v>10562</v>
      </c>
      <c r="X252" s="17">
        <f t="shared" si="393"/>
        <v>10562</v>
      </c>
      <c r="Y252" s="17">
        <f t="shared" si="393"/>
        <v>10562</v>
      </c>
      <c r="Z252" s="17">
        <f t="shared" si="393"/>
        <v>10562</v>
      </c>
      <c r="AA252" s="17">
        <f t="shared" si="394"/>
        <v>10562</v>
      </c>
      <c r="AB252" s="17">
        <f t="shared" si="394"/>
        <v>10562</v>
      </c>
      <c r="AC252" s="17">
        <f t="shared" si="394"/>
        <v>10562</v>
      </c>
      <c r="AD252" s="17">
        <f t="shared" si="394"/>
        <v>10562</v>
      </c>
      <c r="AE252" s="17">
        <f t="shared" si="394"/>
        <v>10562</v>
      </c>
      <c r="AF252" s="17">
        <f t="shared" si="394"/>
        <v>10562</v>
      </c>
      <c r="AG252" s="17">
        <f t="shared" si="394"/>
        <v>10562</v>
      </c>
      <c r="AH252" s="17">
        <f t="shared" si="394"/>
        <v>10562</v>
      </c>
      <c r="AI252" s="17">
        <f t="shared" si="394"/>
        <v>10562</v>
      </c>
      <c r="AJ252" s="17">
        <f t="shared" si="394"/>
        <v>10562</v>
      </c>
      <c r="AK252" s="17">
        <f t="shared" si="395"/>
        <v>10562</v>
      </c>
      <c r="AL252" s="17">
        <f t="shared" si="395"/>
        <v>10562</v>
      </c>
      <c r="AM252" s="17">
        <f t="shared" si="395"/>
        <v>10562</v>
      </c>
      <c r="AN252" s="17">
        <f t="shared" si="395"/>
        <v>10562</v>
      </c>
      <c r="AO252" s="17">
        <f t="shared" si="395"/>
        <v>10562</v>
      </c>
      <c r="AP252" s="17">
        <f t="shared" si="395"/>
        <v>10562</v>
      </c>
      <c r="AQ252" s="17">
        <f t="shared" si="395"/>
        <v>10562</v>
      </c>
      <c r="AR252" s="160">
        <v>45</v>
      </c>
      <c r="AS252" s="102" t="s">
        <v>29</v>
      </c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</row>
    <row r="253" spans="1:63" s="3" customFormat="1" outlineLevel="1" x14ac:dyDescent="0.25">
      <c r="A253" s="17">
        <v>12</v>
      </c>
      <c r="B253" s="130" t="str">
        <f t="shared" si="396"/>
        <v/>
      </c>
      <c r="C253" s="47" t="str">
        <f t="shared" ref="C253:K253" si="408">IF(IF(ISNUMBER(SEARCH(C$30,MultiCat($M253:$AQ253))),C$30,"")=C236,"",IF(ISNUMBER(SEARCH(C$30,MultiCat($M253:$AQ253))),C$30,""))</f>
        <v/>
      </c>
      <c r="D253" s="47" t="str">
        <f t="shared" si="408"/>
        <v/>
      </c>
      <c r="E253" s="47" t="str">
        <f t="shared" si="408"/>
        <v/>
      </c>
      <c r="F253" s="47" t="str">
        <f t="shared" si="408"/>
        <v/>
      </c>
      <c r="G253" s="47" t="str">
        <f t="shared" si="408"/>
        <v/>
      </c>
      <c r="H253" s="47" t="str">
        <f t="shared" si="408"/>
        <v/>
      </c>
      <c r="I253" s="47" t="str">
        <f t="shared" si="408"/>
        <v/>
      </c>
      <c r="J253" s="47" t="str">
        <f t="shared" si="408"/>
        <v/>
      </c>
      <c r="K253" s="47" t="str">
        <f t="shared" si="408"/>
        <v/>
      </c>
      <c r="L253" s="151">
        <f t="shared" si="398"/>
        <v>2</v>
      </c>
      <c r="M253" s="17">
        <f t="shared" si="392"/>
        <v>30309</v>
      </c>
      <c r="N253" s="17">
        <f t="shared" si="392"/>
        <v>30309</v>
      </c>
      <c r="O253" s="17">
        <f t="shared" si="392"/>
        <v>30309</v>
      </c>
      <c r="P253" s="17">
        <f t="shared" si="392"/>
        <v>30309</v>
      </c>
      <c r="Q253" s="17">
        <f t="shared" si="393"/>
        <v>30309</v>
      </c>
      <c r="R253" s="17">
        <f t="shared" si="393"/>
        <v>30309</v>
      </c>
      <c r="S253" s="17">
        <f t="shared" si="393"/>
        <v>30309</v>
      </c>
      <c r="T253" s="17">
        <f t="shared" si="393"/>
        <v>30309</v>
      </c>
      <c r="U253" s="17">
        <f t="shared" si="393"/>
        <v>30309</v>
      </c>
      <c r="V253" s="17">
        <f t="shared" si="393"/>
        <v>30309</v>
      </c>
      <c r="W253" s="17">
        <f t="shared" si="393"/>
        <v>30309</v>
      </c>
      <c r="X253" s="17">
        <f t="shared" si="393"/>
        <v>30309</v>
      </c>
      <c r="Y253" s="17">
        <f t="shared" si="393"/>
        <v>30309</v>
      </c>
      <c r="Z253" s="17">
        <f t="shared" si="393"/>
        <v>30309</v>
      </c>
      <c r="AA253" s="17">
        <f t="shared" si="394"/>
        <v>30333</v>
      </c>
      <c r="AB253" s="17">
        <f t="shared" si="394"/>
        <v>30357</v>
      </c>
      <c r="AC253" s="17">
        <f t="shared" si="394"/>
        <v>30381</v>
      </c>
      <c r="AD253" s="17">
        <f t="shared" si="394"/>
        <v>30405</v>
      </c>
      <c r="AE253" s="17">
        <f t="shared" si="394"/>
        <v>30429</v>
      </c>
      <c r="AF253" s="17">
        <f t="shared" si="394"/>
        <v>30453</v>
      </c>
      <c r="AG253" s="17">
        <f t="shared" si="394"/>
        <v>30477</v>
      </c>
      <c r="AH253" s="17">
        <f t="shared" si="394"/>
        <v>30501</v>
      </c>
      <c r="AI253" s="17">
        <f t="shared" si="394"/>
        <v>30525</v>
      </c>
      <c r="AJ253" s="17">
        <f t="shared" si="394"/>
        <v>30549</v>
      </c>
      <c r="AK253" s="17">
        <f t="shared" si="395"/>
        <v>30573</v>
      </c>
      <c r="AL253" s="17">
        <f t="shared" si="395"/>
        <v>30597</v>
      </c>
      <c r="AM253" s="17">
        <f t="shared" si="395"/>
        <v>30621</v>
      </c>
      <c r="AN253" s="17">
        <f t="shared" si="395"/>
        <v>30645</v>
      </c>
      <c r="AO253" s="17">
        <f t="shared" si="395"/>
        <v>30669</v>
      </c>
      <c r="AP253" s="17">
        <f t="shared" si="395"/>
        <v>30693</v>
      </c>
      <c r="AQ253" s="17">
        <f t="shared" si="395"/>
        <v>30717</v>
      </c>
      <c r="AR253" s="159">
        <v>51</v>
      </c>
      <c r="AS253" s="102" t="s">
        <v>29</v>
      </c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</row>
    <row r="254" spans="1:63" s="3" customFormat="1" outlineLevel="1" x14ac:dyDescent="0.25">
      <c r="A254" s="17">
        <v>13</v>
      </c>
      <c r="B254" s="130" t="str">
        <f t="shared" si="396"/>
        <v>ТО2</v>
      </c>
      <c r="C254" s="47" t="str">
        <f t="shared" ref="C254:K254" si="409">IF(IF(ISNUMBER(SEARCH(C$30,MultiCat($M254:$AQ254))),C$30,"")=C237,"",IF(ISNUMBER(SEARCH(C$30,MultiCat($M254:$AQ254))),C$30,""))</f>
        <v/>
      </c>
      <c r="D254" s="47" t="str">
        <f t="shared" si="409"/>
        <v/>
      </c>
      <c r="E254" s="47" t="str">
        <f t="shared" si="409"/>
        <v>ТО2</v>
      </c>
      <c r="F254" s="47" t="str">
        <f t="shared" si="409"/>
        <v/>
      </c>
      <c r="G254" s="47" t="str">
        <f t="shared" si="409"/>
        <v/>
      </c>
      <c r="H254" s="47" t="str">
        <f t="shared" si="409"/>
        <v/>
      </c>
      <c r="I254" s="47" t="str">
        <f t="shared" si="409"/>
        <v/>
      </c>
      <c r="J254" s="47" t="str">
        <f t="shared" si="409"/>
        <v/>
      </c>
      <c r="K254" s="47" t="str">
        <f t="shared" si="409"/>
        <v/>
      </c>
      <c r="L254" s="151">
        <f t="shared" si="398"/>
        <v>2</v>
      </c>
      <c r="M254" s="17">
        <f t="shared" si="392"/>
        <v>26194</v>
      </c>
      <c r="N254" s="17">
        <f t="shared" si="392"/>
        <v>26218</v>
      </c>
      <c r="O254" s="17">
        <f t="shared" si="392"/>
        <v>26242</v>
      </c>
      <c r="P254" s="17">
        <f t="shared" si="392"/>
        <v>26266</v>
      </c>
      <c r="Q254" s="17">
        <f t="shared" si="393"/>
        <v>26314</v>
      </c>
      <c r="R254" s="17">
        <f t="shared" si="393"/>
        <v>26338</v>
      </c>
      <c r="S254" s="17">
        <f t="shared" si="393"/>
        <v>26362</v>
      </c>
      <c r="T254" s="17">
        <f t="shared" si="393"/>
        <v>26386</v>
      </c>
      <c r="U254" s="17">
        <f t="shared" si="393"/>
        <v>26410</v>
      </c>
      <c r="V254" s="17">
        <f t="shared" si="393"/>
        <v>26434</v>
      </c>
      <c r="W254" s="17">
        <f t="shared" si="393"/>
        <v>26458</v>
      </c>
      <c r="X254" s="17">
        <f t="shared" si="393"/>
        <v>26482</v>
      </c>
      <c r="Y254" s="17" t="str">
        <f t="shared" si="393"/>
        <v>ТО2</v>
      </c>
      <c r="Z254" s="17">
        <f t="shared" si="393"/>
        <v>26530</v>
      </c>
      <c r="AA254" s="17">
        <f t="shared" si="394"/>
        <v>26530</v>
      </c>
      <c r="AB254" s="17">
        <f t="shared" si="394"/>
        <v>26530</v>
      </c>
      <c r="AC254" s="17">
        <f t="shared" si="394"/>
        <v>26530</v>
      </c>
      <c r="AD254" s="17">
        <f t="shared" si="394"/>
        <v>26530</v>
      </c>
      <c r="AE254" s="17">
        <f t="shared" si="394"/>
        <v>26530</v>
      </c>
      <c r="AF254" s="17">
        <f t="shared" si="394"/>
        <v>26530</v>
      </c>
      <c r="AG254" s="17">
        <f t="shared" si="394"/>
        <v>26530</v>
      </c>
      <c r="AH254" s="17">
        <f t="shared" si="394"/>
        <v>26530</v>
      </c>
      <c r="AI254" s="17">
        <f t="shared" si="394"/>
        <v>26530</v>
      </c>
      <c r="AJ254" s="17">
        <f t="shared" si="394"/>
        <v>26530</v>
      </c>
      <c r="AK254" s="17">
        <f t="shared" si="395"/>
        <v>26554</v>
      </c>
      <c r="AL254" s="17">
        <f t="shared" si="395"/>
        <v>26578</v>
      </c>
      <c r="AM254" s="17">
        <f t="shared" si="395"/>
        <v>26602</v>
      </c>
      <c r="AN254" s="17">
        <f t="shared" si="395"/>
        <v>26626</v>
      </c>
      <c r="AO254" s="17">
        <f t="shared" si="395"/>
        <v>26650</v>
      </c>
      <c r="AP254" s="17">
        <f t="shared" si="395"/>
        <v>26674</v>
      </c>
      <c r="AQ254" s="17">
        <f t="shared" si="395"/>
        <v>26698</v>
      </c>
      <c r="AR254" s="159">
        <v>52</v>
      </c>
      <c r="AS254" s="102" t="s">
        <v>29</v>
      </c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</row>
    <row r="255" spans="1:63" s="3" customFormat="1" outlineLevel="1" x14ac:dyDescent="0.25">
      <c r="A255" s="17">
        <v>14</v>
      </c>
      <c r="B255" s="130" t="str">
        <f t="shared" si="396"/>
        <v/>
      </c>
      <c r="C255" s="47" t="str">
        <f t="shared" ref="C255:K255" si="410">IF(IF(ISNUMBER(SEARCH(C$30,MultiCat($M255:$AQ255))),C$30,"")=C238,"",IF(ISNUMBER(SEARCH(C$30,MultiCat($M255:$AQ255))),C$30,""))</f>
        <v/>
      </c>
      <c r="D255" s="47" t="str">
        <f t="shared" si="410"/>
        <v/>
      </c>
      <c r="E255" s="47" t="str">
        <f t="shared" si="410"/>
        <v/>
      </c>
      <c r="F255" s="47" t="str">
        <f t="shared" si="410"/>
        <v/>
      </c>
      <c r="G255" s="47" t="str">
        <f t="shared" si="410"/>
        <v/>
      </c>
      <c r="H255" s="47" t="str">
        <f t="shared" si="410"/>
        <v/>
      </c>
      <c r="I255" s="47" t="str">
        <f t="shared" si="410"/>
        <v/>
      </c>
      <c r="J255" s="47" t="str">
        <f t="shared" si="410"/>
        <v/>
      </c>
      <c r="K255" s="47" t="str">
        <f t="shared" si="410"/>
        <v/>
      </c>
      <c r="L255" s="151">
        <f t="shared" si="398"/>
        <v>2</v>
      </c>
      <c r="M255" s="17">
        <f t="shared" si="392"/>
        <v>8881</v>
      </c>
      <c r="N255" s="17">
        <f t="shared" si="392"/>
        <v>8905</v>
      </c>
      <c r="O255" s="17">
        <f t="shared" si="392"/>
        <v>8929</v>
      </c>
      <c r="P255" s="17">
        <f t="shared" si="392"/>
        <v>8953</v>
      </c>
      <c r="Q255" s="17">
        <f t="shared" si="393"/>
        <v>9721</v>
      </c>
      <c r="R255" s="17">
        <f t="shared" si="393"/>
        <v>9745</v>
      </c>
      <c r="S255" s="17">
        <f t="shared" si="393"/>
        <v>9769</v>
      </c>
      <c r="T255" s="17">
        <f t="shared" si="393"/>
        <v>9793</v>
      </c>
      <c r="U255" s="17">
        <f t="shared" si="393"/>
        <v>9817</v>
      </c>
      <c r="V255" s="17">
        <f t="shared" si="393"/>
        <v>9841</v>
      </c>
      <c r="W255" s="17">
        <f t="shared" si="393"/>
        <v>9865</v>
      </c>
      <c r="X255" s="17">
        <f t="shared" si="393"/>
        <v>9889</v>
      </c>
      <c r="Y255" s="17">
        <f t="shared" si="393"/>
        <v>9913</v>
      </c>
      <c r="Z255" s="17">
        <f t="shared" si="393"/>
        <v>9937</v>
      </c>
      <c r="AA255" s="17">
        <f t="shared" si="394"/>
        <v>9961</v>
      </c>
      <c r="AB255" s="17">
        <f t="shared" si="394"/>
        <v>9985</v>
      </c>
      <c r="AC255" s="17">
        <f t="shared" si="394"/>
        <v>10009</v>
      </c>
      <c r="AD255" s="17">
        <f t="shared" si="394"/>
        <v>10033</v>
      </c>
      <c r="AE255" s="17">
        <f t="shared" si="394"/>
        <v>10057</v>
      </c>
      <c r="AF255" s="17">
        <f t="shared" si="394"/>
        <v>10081</v>
      </c>
      <c r="AG255" s="17">
        <f t="shared" si="394"/>
        <v>10105</v>
      </c>
      <c r="AH255" s="17">
        <f t="shared" si="394"/>
        <v>10129</v>
      </c>
      <c r="AI255" s="17">
        <f t="shared" si="394"/>
        <v>10153</v>
      </c>
      <c r="AJ255" s="17">
        <f t="shared" si="394"/>
        <v>10177</v>
      </c>
      <c r="AK255" s="17">
        <f t="shared" si="395"/>
        <v>10177</v>
      </c>
      <c r="AL255" s="17">
        <f t="shared" si="395"/>
        <v>10177</v>
      </c>
      <c r="AM255" s="17">
        <f t="shared" si="395"/>
        <v>10177</v>
      </c>
      <c r="AN255" s="17">
        <f t="shared" si="395"/>
        <v>10177</v>
      </c>
      <c r="AO255" s="17">
        <f t="shared" si="395"/>
        <v>10177</v>
      </c>
      <c r="AP255" s="17">
        <f t="shared" si="395"/>
        <v>10177</v>
      </c>
      <c r="AQ255" s="17">
        <f t="shared" si="395"/>
        <v>10177</v>
      </c>
      <c r="AR255" s="159">
        <v>53</v>
      </c>
      <c r="AS255" s="102" t="s">
        <v>29</v>
      </c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</row>
    <row r="256" spans="1:63" x14ac:dyDescent="0.25">
      <c r="A256" s="136">
        <f>M241</f>
        <v>44958</v>
      </c>
      <c r="B256" s="131"/>
      <c r="C256" s="132"/>
      <c r="D256" s="132">
        <f>SUM(D242:D255)</f>
        <v>0</v>
      </c>
      <c r="E256" s="132">
        <f>SUM(E242:E255)</f>
        <v>0</v>
      </c>
      <c r="F256" s="132"/>
      <c r="G256" s="132"/>
      <c r="H256" s="132">
        <f>SUM(H242:H255)</f>
        <v>0</v>
      </c>
      <c r="I256" s="132">
        <f>SUM(I242:I255)</f>
        <v>0</v>
      </c>
      <c r="J256" s="132">
        <f>SUM(J242:J255)</f>
        <v>0</v>
      </c>
      <c r="K256" s="132">
        <f>SUM(K242:K255)</f>
        <v>0</v>
      </c>
      <c r="L256" s="146">
        <f t="shared" si="398"/>
        <v>2</v>
      </c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S256" s="102" t="s">
        <v>29</v>
      </c>
    </row>
    <row r="257" spans="1:63" s="102" customFormat="1" ht="18.75" outlineLevel="1" x14ac:dyDescent="0.25">
      <c r="A257" s="121"/>
      <c r="B257" s="129"/>
      <c r="C257" s="129"/>
      <c r="D257" s="129"/>
      <c r="E257" s="129"/>
      <c r="F257" s="129"/>
      <c r="G257" s="129"/>
      <c r="H257" s="129"/>
      <c r="I257" s="129"/>
      <c r="J257" s="129"/>
      <c r="K257" s="129"/>
      <c r="L257" s="148" t="s">
        <v>294</v>
      </c>
      <c r="M257" s="378">
        <f>M258</f>
        <v>44986</v>
      </c>
      <c r="N257" s="378"/>
      <c r="O257" s="378"/>
      <c r="P257" s="378"/>
      <c r="Q257" s="378"/>
      <c r="R257" s="378"/>
      <c r="S257" s="378"/>
      <c r="T257" s="378"/>
      <c r="U257" s="378"/>
      <c r="V257" s="378"/>
      <c r="W257" s="378"/>
      <c r="X257" s="378"/>
      <c r="Y257" s="378"/>
      <c r="Z257" s="378"/>
      <c r="AA257" s="378"/>
      <c r="AB257" s="378"/>
      <c r="AC257" s="378"/>
      <c r="AD257" s="378"/>
      <c r="AE257" s="378"/>
      <c r="AF257" s="378"/>
      <c r="AG257" s="378"/>
      <c r="AH257" s="378"/>
      <c r="AI257" s="378"/>
      <c r="AJ257" s="378"/>
      <c r="AK257" s="378"/>
      <c r="AL257" s="378"/>
      <c r="AM257" s="378"/>
      <c r="AN257" s="378"/>
      <c r="AO257" s="378"/>
      <c r="AP257" s="378"/>
      <c r="AQ257" s="378"/>
      <c r="AR257" s="158"/>
      <c r="AS257" s="102" t="s">
        <v>29</v>
      </c>
    </row>
    <row r="258" spans="1:63" s="124" customFormat="1" ht="55.5" customHeight="1" outlineLevel="1" x14ac:dyDescent="0.25">
      <c r="A258" s="134" t="s">
        <v>295</v>
      </c>
      <c r="B258" s="161">
        <f>M258</f>
        <v>44986</v>
      </c>
      <c r="C258" s="135" t="s">
        <v>33</v>
      </c>
      <c r="D258" s="135" t="s">
        <v>270</v>
      </c>
      <c r="E258" s="135" t="s">
        <v>271</v>
      </c>
      <c r="F258" s="135" t="s">
        <v>251</v>
      </c>
      <c r="G258" s="135" t="s">
        <v>252</v>
      </c>
      <c r="H258" s="135" t="s">
        <v>41</v>
      </c>
      <c r="I258" s="135" t="s">
        <v>268</v>
      </c>
      <c r="J258" s="135" t="s">
        <v>269</v>
      </c>
      <c r="K258" s="135" t="s">
        <v>232</v>
      </c>
      <c r="L258" s="149">
        <v>3</v>
      </c>
      <c r="M258" s="152">
        <f>DATE($A$10,$L258,M$10)</f>
        <v>44986</v>
      </c>
      <c r="N258" s="152">
        <f t="shared" ref="N258:AQ258" si="411">DATE($A$10,$L258,N$10)</f>
        <v>44987</v>
      </c>
      <c r="O258" s="152">
        <f t="shared" si="411"/>
        <v>44988</v>
      </c>
      <c r="P258" s="152">
        <f t="shared" si="411"/>
        <v>44989</v>
      </c>
      <c r="Q258" s="152">
        <f t="shared" si="411"/>
        <v>44990</v>
      </c>
      <c r="R258" s="152">
        <f t="shared" si="411"/>
        <v>44991</v>
      </c>
      <c r="S258" s="152">
        <f t="shared" si="411"/>
        <v>44992</v>
      </c>
      <c r="T258" s="152">
        <f t="shared" si="411"/>
        <v>44993</v>
      </c>
      <c r="U258" s="152">
        <f t="shared" si="411"/>
        <v>44994</v>
      </c>
      <c r="V258" s="152">
        <f t="shared" si="411"/>
        <v>44995</v>
      </c>
      <c r="W258" s="152">
        <f t="shared" si="411"/>
        <v>44996</v>
      </c>
      <c r="X258" s="152">
        <f t="shared" si="411"/>
        <v>44997</v>
      </c>
      <c r="Y258" s="152">
        <f t="shared" si="411"/>
        <v>44998</v>
      </c>
      <c r="Z258" s="152">
        <f t="shared" si="411"/>
        <v>44999</v>
      </c>
      <c r="AA258" s="152">
        <f t="shared" si="411"/>
        <v>45000</v>
      </c>
      <c r="AB258" s="152">
        <f t="shared" si="411"/>
        <v>45001</v>
      </c>
      <c r="AC258" s="152">
        <f t="shared" si="411"/>
        <v>45002</v>
      </c>
      <c r="AD258" s="152">
        <f t="shared" si="411"/>
        <v>45003</v>
      </c>
      <c r="AE258" s="152">
        <f t="shared" si="411"/>
        <v>45004</v>
      </c>
      <c r="AF258" s="152">
        <f t="shared" si="411"/>
        <v>45005</v>
      </c>
      <c r="AG258" s="152">
        <f t="shared" si="411"/>
        <v>45006</v>
      </c>
      <c r="AH258" s="152">
        <f t="shared" si="411"/>
        <v>45007</v>
      </c>
      <c r="AI258" s="152">
        <f t="shared" si="411"/>
        <v>45008</v>
      </c>
      <c r="AJ258" s="152">
        <f t="shared" si="411"/>
        <v>45009</v>
      </c>
      <c r="AK258" s="152">
        <f t="shared" si="411"/>
        <v>45010</v>
      </c>
      <c r="AL258" s="152">
        <f t="shared" si="411"/>
        <v>45011</v>
      </c>
      <c r="AM258" s="152">
        <f t="shared" si="411"/>
        <v>45012</v>
      </c>
      <c r="AN258" s="152">
        <f t="shared" si="411"/>
        <v>45013</v>
      </c>
      <c r="AO258" s="152">
        <f t="shared" si="411"/>
        <v>45014</v>
      </c>
      <c r="AP258" s="152">
        <f t="shared" si="411"/>
        <v>45015</v>
      </c>
      <c r="AQ258" s="152">
        <f t="shared" si="411"/>
        <v>45016</v>
      </c>
      <c r="AR258" s="158"/>
      <c r="AS258" s="102" t="s">
        <v>29</v>
      </c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19"/>
      <c r="BH258" s="19"/>
      <c r="BI258" s="19"/>
      <c r="BJ258" s="19"/>
      <c r="BK258" s="19"/>
    </row>
    <row r="259" spans="1:63" s="3" customFormat="1" outlineLevel="1" x14ac:dyDescent="0.25">
      <c r="A259" s="17">
        <v>1</v>
      </c>
      <c r="B259" s="130" t="str">
        <f>MultiCat(C259:K259)</f>
        <v/>
      </c>
      <c r="C259" s="47" t="str">
        <f t="shared" ref="C259:K259" si="412">IF(IF(ISNUMBER(SEARCH(C$30,MultiCat($M259:$AQ259))),C$30,"")=C242,"",IF(ISNUMBER(SEARCH(C$30,MultiCat($M259:$AQ259))),C$30,""))</f>
        <v/>
      </c>
      <c r="D259" s="47" t="str">
        <f t="shared" si="412"/>
        <v/>
      </c>
      <c r="E259" s="47" t="str">
        <f t="shared" si="412"/>
        <v/>
      </c>
      <c r="F259" s="47" t="str">
        <f t="shared" si="412"/>
        <v/>
      </c>
      <c r="G259" s="47" t="str">
        <f t="shared" si="412"/>
        <v/>
      </c>
      <c r="H259" s="47" t="str">
        <f t="shared" si="412"/>
        <v/>
      </c>
      <c r="I259" s="47" t="str">
        <f t="shared" si="412"/>
        <v/>
      </c>
      <c r="J259" s="47" t="str">
        <f t="shared" si="412"/>
        <v/>
      </c>
      <c r="K259" s="47" t="str">
        <f t="shared" si="412"/>
        <v/>
      </c>
      <c r="L259" s="151">
        <v>3</v>
      </c>
      <c r="M259" s="17">
        <f t="shared" ref="M259:V272" si="413">VLOOKUP(M$258,План,$AR259,0)</f>
        <v>16953</v>
      </c>
      <c r="N259" s="17">
        <f t="shared" si="413"/>
        <v>16977</v>
      </c>
      <c r="O259" s="17">
        <f t="shared" si="413"/>
        <v>17001</v>
      </c>
      <c r="P259" s="17">
        <f t="shared" si="413"/>
        <v>17025</v>
      </c>
      <c r="Q259" s="17">
        <f t="shared" si="413"/>
        <v>17049</v>
      </c>
      <c r="R259" s="17">
        <f t="shared" si="413"/>
        <v>17073</v>
      </c>
      <c r="S259" s="17">
        <f t="shared" si="413"/>
        <v>17097</v>
      </c>
      <c r="T259" s="17">
        <f t="shared" si="413"/>
        <v>17121</v>
      </c>
      <c r="U259" s="17">
        <f t="shared" si="413"/>
        <v>17145</v>
      </c>
      <c r="V259" s="17">
        <f t="shared" si="413"/>
        <v>17169</v>
      </c>
      <c r="W259" s="17">
        <f t="shared" ref="W259:AF272" si="414">VLOOKUP(W$258,План,$AR259,0)</f>
        <v>17193</v>
      </c>
      <c r="X259" s="17">
        <f t="shared" si="414"/>
        <v>17217</v>
      </c>
      <c r="Y259" s="17">
        <f t="shared" si="414"/>
        <v>17241</v>
      </c>
      <c r="Z259" s="17">
        <f t="shared" si="414"/>
        <v>17265</v>
      </c>
      <c r="AA259" s="17">
        <f t="shared" si="414"/>
        <v>17289</v>
      </c>
      <c r="AB259" s="17">
        <f t="shared" si="414"/>
        <v>17313</v>
      </c>
      <c r="AC259" s="17">
        <f t="shared" si="414"/>
        <v>17337</v>
      </c>
      <c r="AD259" s="17">
        <f t="shared" si="414"/>
        <v>17361</v>
      </c>
      <c r="AE259" s="17">
        <f t="shared" si="414"/>
        <v>17385</v>
      </c>
      <c r="AF259" s="17">
        <f t="shared" si="414"/>
        <v>17409</v>
      </c>
      <c r="AG259" s="17">
        <f t="shared" ref="AG259:AQ272" si="415">VLOOKUP(AG$258,План,$AR259,0)</f>
        <v>17433</v>
      </c>
      <c r="AH259" s="17">
        <f t="shared" si="415"/>
        <v>17457</v>
      </c>
      <c r="AI259" s="17">
        <f t="shared" si="415"/>
        <v>17481</v>
      </c>
      <c r="AJ259" s="17">
        <f t="shared" si="415"/>
        <v>17505</v>
      </c>
      <c r="AK259" s="17">
        <f t="shared" si="415"/>
        <v>17529</v>
      </c>
      <c r="AL259" s="17">
        <f t="shared" si="415"/>
        <v>17553</v>
      </c>
      <c r="AM259" s="17">
        <f t="shared" si="415"/>
        <v>17577</v>
      </c>
      <c r="AN259" s="17">
        <f t="shared" si="415"/>
        <v>17601</v>
      </c>
      <c r="AO259" s="17">
        <f t="shared" si="415"/>
        <v>17625</v>
      </c>
      <c r="AP259" s="17">
        <f t="shared" si="415"/>
        <v>17733</v>
      </c>
      <c r="AQ259" s="17">
        <f t="shared" si="415"/>
        <v>17757</v>
      </c>
      <c r="AR259" s="160">
        <v>39</v>
      </c>
      <c r="AS259" s="102" t="s">
        <v>29</v>
      </c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</row>
    <row r="260" spans="1:63" s="3" customFormat="1" outlineLevel="1" x14ac:dyDescent="0.25">
      <c r="A260" s="17">
        <v>2</v>
      </c>
      <c r="B260" s="130" t="str">
        <f t="shared" ref="B260:B272" si="416">MultiCat(C260:K260)</f>
        <v>ПМ</v>
      </c>
      <c r="C260" s="47" t="str">
        <f t="shared" ref="C260:K260" si="417">IF(IF(ISNUMBER(SEARCH(C$30,MultiCat($M260:$AQ260))),C$30,"")=C243,"",IF(ISNUMBER(SEARCH(C$30,MultiCat($M260:$AQ260))),C$30,""))</f>
        <v>ПМ</v>
      </c>
      <c r="D260" s="47" t="str">
        <f t="shared" si="417"/>
        <v/>
      </c>
      <c r="E260" s="47" t="str">
        <f t="shared" si="417"/>
        <v/>
      </c>
      <c r="F260" s="47" t="str">
        <f t="shared" si="417"/>
        <v/>
      </c>
      <c r="G260" s="47" t="str">
        <f t="shared" si="417"/>
        <v/>
      </c>
      <c r="H260" s="47" t="str">
        <f t="shared" si="417"/>
        <v/>
      </c>
      <c r="I260" s="47" t="str">
        <f t="shared" si="417"/>
        <v/>
      </c>
      <c r="J260" s="47" t="str">
        <f t="shared" si="417"/>
        <v/>
      </c>
      <c r="K260" s="47" t="str">
        <f t="shared" si="417"/>
        <v/>
      </c>
      <c r="L260" s="151">
        <v>3</v>
      </c>
      <c r="M260" s="17">
        <f t="shared" si="413"/>
        <v>50943</v>
      </c>
      <c r="N260" s="17">
        <f t="shared" si="413"/>
        <v>50967</v>
      </c>
      <c r="O260" s="17">
        <f t="shared" si="413"/>
        <v>50991</v>
      </c>
      <c r="P260" s="17">
        <f t="shared" si="413"/>
        <v>51015</v>
      </c>
      <c r="Q260" s="17">
        <f t="shared" si="413"/>
        <v>51039</v>
      </c>
      <c r="R260" s="17">
        <f t="shared" si="413"/>
        <v>51063</v>
      </c>
      <c r="S260" s="17">
        <f t="shared" si="413"/>
        <v>51087</v>
      </c>
      <c r="T260" s="17">
        <f t="shared" si="413"/>
        <v>51111</v>
      </c>
      <c r="U260" s="17">
        <f t="shared" si="413"/>
        <v>51135</v>
      </c>
      <c r="V260" s="17">
        <f t="shared" si="413"/>
        <v>51159</v>
      </c>
      <c r="W260" s="17">
        <f t="shared" si="414"/>
        <v>51183</v>
      </c>
      <c r="X260" s="17">
        <f t="shared" si="414"/>
        <v>51207</v>
      </c>
      <c r="Y260" s="17">
        <f t="shared" si="414"/>
        <v>51231</v>
      </c>
      <c r="Z260" s="17">
        <f t="shared" si="414"/>
        <v>51255</v>
      </c>
      <c r="AA260" s="17">
        <f t="shared" si="414"/>
        <v>51279</v>
      </c>
      <c r="AB260" s="17">
        <f t="shared" si="414"/>
        <v>51303</v>
      </c>
      <c r="AC260" s="17">
        <f t="shared" si="414"/>
        <v>51327</v>
      </c>
      <c r="AD260" s="17">
        <f t="shared" si="414"/>
        <v>51351</v>
      </c>
      <c r="AE260" s="17">
        <f t="shared" si="414"/>
        <v>51375</v>
      </c>
      <c r="AF260" s="17">
        <f t="shared" si="414"/>
        <v>51399</v>
      </c>
      <c r="AG260" s="17">
        <f t="shared" si="415"/>
        <v>51423</v>
      </c>
      <c r="AH260" s="17">
        <f t="shared" si="415"/>
        <v>51447</v>
      </c>
      <c r="AI260" s="17">
        <f t="shared" si="415"/>
        <v>51471</v>
      </c>
      <c r="AJ260" s="17" t="str">
        <f t="shared" si="415"/>
        <v>ПМ</v>
      </c>
      <c r="AK260" s="17">
        <f t="shared" si="415"/>
        <v>51519</v>
      </c>
      <c r="AL260" s="17">
        <f t="shared" si="415"/>
        <v>51519</v>
      </c>
      <c r="AM260" s="17">
        <f t="shared" si="415"/>
        <v>51543</v>
      </c>
      <c r="AN260" s="17">
        <f t="shared" si="415"/>
        <v>51567</v>
      </c>
      <c r="AO260" s="17">
        <f t="shared" si="415"/>
        <v>51591</v>
      </c>
      <c r="AP260" s="17">
        <f t="shared" si="415"/>
        <v>51546</v>
      </c>
      <c r="AQ260" s="17">
        <f t="shared" si="415"/>
        <v>51570</v>
      </c>
      <c r="AR260" s="160">
        <v>40</v>
      </c>
      <c r="AS260" s="102" t="s">
        <v>29</v>
      </c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</row>
    <row r="261" spans="1:63" s="3" customFormat="1" outlineLevel="1" x14ac:dyDescent="0.25">
      <c r="A261" s="17">
        <v>3</v>
      </c>
      <c r="B261" s="130" t="str">
        <f t="shared" si="416"/>
        <v>ПМ</v>
      </c>
      <c r="C261" s="47" t="str">
        <f t="shared" ref="C261:K261" si="418">IF(IF(ISNUMBER(SEARCH(C$30,MultiCat($M261:$AQ261))),C$30,"")=C244,"",IF(ISNUMBER(SEARCH(C$30,MultiCat($M261:$AQ261))),C$30,""))</f>
        <v>ПМ</v>
      </c>
      <c r="D261" s="47" t="str">
        <f t="shared" si="418"/>
        <v/>
      </c>
      <c r="E261" s="47" t="str">
        <f t="shared" si="418"/>
        <v/>
      </c>
      <c r="F261" s="47" t="str">
        <f t="shared" si="418"/>
        <v/>
      </c>
      <c r="G261" s="47" t="str">
        <f t="shared" si="418"/>
        <v/>
      </c>
      <c r="H261" s="47" t="str">
        <f t="shared" si="418"/>
        <v/>
      </c>
      <c r="I261" s="47" t="str">
        <f t="shared" si="418"/>
        <v/>
      </c>
      <c r="J261" s="47" t="str">
        <f t="shared" si="418"/>
        <v/>
      </c>
      <c r="K261" s="47" t="str">
        <f t="shared" si="418"/>
        <v/>
      </c>
      <c r="L261" s="151">
        <v>3</v>
      </c>
      <c r="M261" s="17">
        <f t="shared" si="413"/>
        <v>34871</v>
      </c>
      <c r="N261" s="17">
        <f t="shared" si="413"/>
        <v>34895</v>
      </c>
      <c r="O261" s="17">
        <f t="shared" si="413"/>
        <v>34919</v>
      </c>
      <c r="P261" s="17">
        <f t="shared" si="413"/>
        <v>34943</v>
      </c>
      <c r="Q261" s="17">
        <f t="shared" si="413"/>
        <v>34967</v>
      </c>
      <c r="R261" s="17">
        <f t="shared" si="413"/>
        <v>34991</v>
      </c>
      <c r="S261" s="17">
        <f t="shared" si="413"/>
        <v>35015</v>
      </c>
      <c r="T261" s="17">
        <f t="shared" si="413"/>
        <v>35039</v>
      </c>
      <c r="U261" s="17">
        <f t="shared" si="413"/>
        <v>35063</v>
      </c>
      <c r="V261" s="17">
        <f t="shared" si="413"/>
        <v>35087</v>
      </c>
      <c r="W261" s="17">
        <f t="shared" si="414"/>
        <v>35111</v>
      </c>
      <c r="X261" s="17">
        <f t="shared" si="414"/>
        <v>35135</v>
      </c>
      <c r="Y261" s="17">
        <f t="shared" si="414"/>
        <v>35159</v>
      </c>
      <c r="Z261" s="17">
        <f t="shared" si="414"/>
        <v>35183</v>
      </c>
      <c r="AA261" s="17">
        <f t="shared" si="414"/>
        <v>35207</v>
      </c>
      <c r="AB261" s="17">
        <f t="shared" si="414"/>
        <v>35231</v>
      </c>
      <c r="AC261" s="17">
        <f t="shared" si="414"/>
        <v>35255</v>
      </c>
      <c r="AD261" s="17">
        <f t="shared" si="414"/>
        <v>35279</v>
      </c>
      <c r="AE261" s="17">
        <f t="shared" si="414"/>
        <v>35303</v>
      </c>
      <c r="AF261" s="17">
        <f t="shared" si="414"/>
        <v>35327</v>
      </c>
      <c r="AG261" s="17">
        <f t="shared" si="415"/>
        <v>35351</v>
      </c>
      <c r="AH261" s="17">
        <f t="shared" si="415"/>
        <v>35375</v>
      </c>
      <c r="AI261" s="17">
        <f t="shared" si="415"/>
        <v>35399</v>
      </c>
      <c r="AJ261" s="17">
        <f t="shared" si="415"/>
        <v>35423</v>
      </c>
      <c r="AK261" s="17">
        <f t="shared" si="415"/>
        <v>35447</v>
      </c>
      <c r="AL261" s="17">
        <f t="shared" si="415"/>
        <v>35471</v>
      </c>
      <c r="AM261" s="17" t="str">
        <f t="shared" si="415"/>
        <v>ПМ</v>
      </c>
      <c r="AN261" s="17">
        <f t="shared" si="415"/>
        <v>35519</v>
      </c>
      <c r="AO261" s="17">
        <f t="shared" si="415"/>
        <v>35543</v>
      </c>
      <c r="AP261" s="17">
        <f t="shared" si="415"/>
        <v>35513</v>
      </c>
      <c r="AQ261" s="17">
        <f t="shared" si="415"/>
        <v>35537</v>
      </c>
      <c r="AR261" s="160">
        <v>41</v>
      </c>
      <c r="AS261" s="102" t="s">
        <v>29</v>
      </c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</row>
    <row r="262" spans="1:63" s="3" customFormat="1" outlineLevel="1" x14ac:dyDescent="0.25">
      <c r="A262" s="17">
        <v>4</v>
      </c>
      <c r="B262" s="130" t="str">
        <f t="shared" si="416"/>
        <v/>
      </c>
      <c r="C262" s="47" t="str">
        <f t="shared" ref="C262:K262" si="419">IF(IF(ISNUMBER(SEARCH(C$30,MultiCat($M262:$AQ262))),C$30,"")=C245,"",IF(ISNUMBER(SEARCH(C$30,MultiCat($M262:$AQ262))),C$30,""))</f>
        <v/>
      </c>
      <c r="D262" s="47" t="str">
        <f t="shared" si="419"/>
        <v/>
      </c>
      <c r="E262" s="47" t="str">
        <f t="shared" si="419"/>
        <v/>
      </c>
      <c r="F262" s="47" t="str">
        <f t="shared" si="419"/>
        <v/>
      </c>
      <c r="G262" s="47" t="str">
        <f t="shared" si="419"/>
        <v/>
      </c>
      <c r="H262" s="47" t="str">
        <f t="shared" si="419"/>
        <v/>
      </c>
      <c r="I262" s="47" t="str">
        <f t="shared" si="419"/>
        <v/>
      </c>
      <c r="J262" s="47" t="str">
        <f t="shared" si="419"/>
        <v/>
      </c>
      <c r="K262" s="47" t="str">
        <f t="shared" si="419"/>
        <v/>
      </c>
      <c r="L262" s="151">
        <v>3</v>
      </c>
      <c r="M262" s="17">
        <f t="shared" si="413"/>
        <v>40301</v>
      </c>
      <c r="N262" s="17">
        <f t="shared" si="413"/>
        <v>40325</v>
      </c>
      <c r="O262" s="17">
        <f t="shared" si="413"/>
        <v>40325</v>
      </c>
      <c r="P262" s="17">
        <f t="shared" si="413"/>
        <v>40325</v>
      </c>
      <c r="Q262" s="17">
        <f t="shared" si="413"/>
        <v>40325</v>
      </c>
      <c r="R262" s="17">
        <f t="shared" si="413"/>
        <v>40325</v>
      </c>
      <c r="S262" s="17">
        <f t="shared" si="413"/>
        <v>40325</v>
      </c>
      <c r="T262" s="17">
        <f t="shared" si="413"/>
        <v>40325</v>
      </c>
      <c r="U262" s="17">
        <f t="shared" si="413"/>
        <v>40325</v>
      </c>
      <c r="V262" s="17">
        <f t="shared" si="413"/>
        <v>40325</v>
      </c>
      <c r="W262" s="17">
        <f t="shared" si="414"/>
        <v>40325</v>
      </c>
      <c r="X262" s="17">
        <f t="shared" si="414"/>
        <v>40349</v>
      </c>
      <c r="Y262" s="17">
        <f t="shared" si="414"/>
        <v>40373</v>
      </c>
      <c r="Z262" s="17">
        <f t="shared" si="414"/>
        <v>40397</v>
      </c>
      <c r="AA262" s="17">
        <f t="shared" si="414"/>
        <v>40421</v>
      </c>
      <c r="AB262" s="17">
        <f t="shared" si="414"/>
        <v>40421</v>
      </c>
      <c r="AC262" s="17">
        <f t="shared" si="414"/>
        <v>40421</v>
      </c>
      <c r="AD262" s="17">
        <f t="shared" si="414"/>
        <v>40421</v>
      </c>
      <c r="AE262" s="17">
        <f t="shared" si="414"/>
        <v>40421</v>
      </c>
      <c r="AF262" s="17">
        <f t="shared" si="414"/>
        <v>40421</v>
      </c>
      <c r="AG262" s="17">
        <f t="shared" si="415"/>
        <v>40421</v>
      </c>
      <c r="AH262" s="17">
        <f t="shared" si="415"/>
        <v>40421</v>
      </c>
      <c r="AI262" s="17">
        <f t="shared" si="415"/>
        <v>40421</v>
      </c>
      <c r="AJ262" s="17">
        <f t="shared" si="415"/>
        <v>40421</v>
      </c>
      <c r="AK262" s="17">
        <f t="shared" si="415"/>
        <v>40421</v>
      </c>
      <c r="AL262" s="17">
        <f t="shared" si="415"/>
        <v>40445</v>
      </c>
      <c r="AM262" s="17">
        <f t="shared" si="415"/>
        <v>40469</v>
      </c>
      <c r="AN262" s="17">
        <f t="shared" si="415"/>
        <v>40493</v>
      </c>
      <c r="AO262" s="17">
        <f t="shared" si="415"/>
        <v>40517</v>
      </c>
      <c r="AP262" s="17">
        <f t="shared" si="415"/>
        <v>40572</v>
      </c>
      <c r="AQ262" s="17">
        <f t="shared" si="415"/>
        <v>40596</v>
      </c>
      <c r="AR262" s="160">
        <v>42</v>
      </c>
      <c r="AS262" s="102" t="s">
        <v>29</v>
      </c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</row>
    <row r="263" spans="1:63" s="3" customFormat="1" outlineLevel="1" x14ac:dyDescent="0.25">
      <c r="A263" s="17">
        <v>5</v>
      </c>
      <c r="B263" s="130" t="str">
        <f t="shared" si="416"/>
        <v/>
      </c>
      <c r="C263" s="47" t="str">
        <f t="shared" ref="C263:K263" si="420">IF(IF(ISNUMBER(SEARCH(C$30,MultiCat($M263:$AQ263))),C$30,"")=C246,"",IF(ISNUMBER(SEARCH(C$30,MultiCat($M263:$AQ263))),C$30,""))</f>
        <v/>
      </c>
      <c r="D263" s="47" t="str">
        <f t="shared" si="420"/>
        <v/>
      </c>
      <c r="E263" s="47" t="str">
        <f t="shared" si="420"/>
        <v/>
      </c>
      <c r="F263" s="47" t="str">
        <f t="shared" si="420"/>
        <v/>
      </c>
      <c r="G263" s="47" t="str">
        <f t="shared" si="420"/>
        <v/>
      </c>
      <c r="H263" s="47" t="str">
        <f t="shared" si="420"/>
        <v/>
      </c>
      <c r="I263" s="47" t="str">
        <f t="shared" si="420"/>
        <v/>
      </c>
      <c r="J263" s="47" t="str">
        <f t="shared" si="420"/>
        <v/>
      </c>
      <c r="K263" s="47" t="str">
        <f t="shared" si="420"/>
        <v/>
      </c>
      <c r="L263" s="151">
        <v>3</v>
      </c>
      <c r="M263" s="17">
        <f t="shared" si="413"/>
        <v>42019</v>
      </c>
      <c r="N263" s="17">
        <f t="shared" si="413"/>
        <v>42043</v>
      </c>
      <c r="O263" s="17">
        <f t="shared" si="413"/>
        <v>42067</v>
      </c>
      <c r="P263" s="17">
        <f t="shared" si="413"/>
        <v>42091</v>
      </c>
      <c r="Q263" s="17">
        <f t="shared" si="413"/>
        <v>42115</v>
      </c>
      <c r="R263" s="17">
        <f t="shared" si="413"/>
        <v>42139</v>
      </c>
      <c r="S263" s="17">
        <f t="shared" si="413"/>
        <v>42163</v>
      </c>
      <c r="T263" s="17">
        <f t="shared" si="413"/>
        <v>42187</v>
      </c>
      <c r="U263" s="17">
        <f t="shared" si="413"/>
        <v>42211</v>
      </c>
      <c r="V263" s="17">
        <f t="shared" si="413"/>
        <v>42235</v>
      </c>
      <c r="W263" s="17">
        <f t="shared" si="414"/>
        <v>42259</v>
      </c>
      <c r="X263" s="17">
        <f t="shared" si="414"/>
        <v>42283</v>
      </c>
      <c r="Y263" s="17">
        <f t="shared" si="414"/>
        <v>42307</v>
      </c>
      <c r="Z263" s="17">
        <f t="shared" si="414"/>
        <v>42331</v>
      </c>
      <c r="AA263" s="17">
        <f t="shared" si="414"/>
        <v>42355</v>
      </c>
      <c r="AB263" s="17">
        <f t="shared" si="414"/>
        <v>42379</v>
      </c>
      <c r="AC263" s="17">
        <f t="shared" si="414"/>
        <v>42403</v>
      </c>
      <c r="AD263" s="17">
        <f t="shared" si="414"/>
        <v>42427</v>
      </c>
      <c r="AE263" s="17">
        <f t="shared" si="414"/>
        <v>42451</v>
      </c>
      <c r="AF263" s="17">
        <f t="shared" si="414"/>
        <v>42475</v>
      </c>
      <c r="AG263" s="17">
        <f t="shared" si="415"/>
        <v>42499</v>
      </c>
      <c r="AH263" s="17">
        <f t="shared" si="415"/>
        <v>42523</v>
      </c>
      <c r="AI263" s="17">
        <f t="shared" si="415"/>
        <v>42547</v>
      </c>
      <c r="AJ263" s="17">
        <f t="shared" si="415"/>
        <v>42547</v>
      </c>
      <c r="AK263" s="17">
        <f t="shared" si="415"/>
        <v>42547</v>
      </c>
      <c r="AL263" s="17">
        <f t="shared" si="415"/>
        <v>42547</v>
      </c>
      <c r="AM263" s="17">
        <f t="shared" si="415"/>
        <v>42547</v>
      </c>
      <c r="AN263" s="17">
        <f t="shared" si="415"/>
        <v>42547</v>
      </c>
      <c r="AO263" s="17">
        <f t="shared" si="415"/>
        <v>42547</v>
      </c>
      <c r="AP263" s="17">
        <f t="shared" si="415"/>
        <v>42531</v>
      </c>
      <c r="AQ263" s="17">
        <f t="shared" si="415"/>
        <v>42531</v>
      </c>
      <c r="AR263" s="159">
        <v>47</v>
      </c>
      <c r="AS263" s="102" t="s">
        <v>29</v>
      </c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</row>
    <row r="264" spans="1:63" s="3" customFormat="1" outlineLevel="1" x14ac:dyDescent="0.25">
      <c r="A264" s="17">
        <v>6</v>
      </c>
      <c r="B264" s="130" t="str">
        <f t="shared" si="416"/>
        <v/>
      </c>
      <c r="C264" s="47" t="str">
        <f t="shared" ref="C264:K264" si="421">IF(IF(ISNUMBER(SEARCH(C$30,MultiCat($M264:$AQ264))),C$30,"")=C247,"",IF(ISNUMBER(SEARCH(C$30,MultiCat($M264:$AQ264))),C$30,""))</f>
        <v/>
      </c>
      <c r="D264" s="47" t="str">
        <f t="shared" si="421"/>
        <v/>
      </c>
      <c r="E264" s="47" t="str">
        <f t="shared" si="421"/>
        <v/>
      </c>
      <c r="F264" s="47" t="str">
        <f t="shared" si="421"/>
        <v/>
      </c>
      <c r="G264" s="47" t="str">
        <f t="shared" si="421"/>
        <v/>
      </c>
      <c r="H264" s="47" t="str">
        <f t="shared" si="421"/>
        <v/>
      </c>
      <c r="I264" s="47" t="str">
        <f t="shared" si="421"/>
        <v/>
      </c>
      <c r="J264" s="47" t="str">
        <f t="shared" si="421"/>
        <v/>
      </c>
      <c r="K264" s="47" t="str">
        <f t="shared" si="421"/>
        <v/>
      </c>
      <c r="L264" s="151">
        <v>3</v>
      </c>
      <c r="M264" s="17">
        <f t="shared" si="413"/>
        <v>21131</v>
      </c>
      <c r="N264" s="17">
        <f t="shared" si="413"/>
        <v>21155</v>
      </c>
      <c r="O264" s="17">
        <f t="shared" si="413"/>
        <v>21179</v>
      </c>
      <c r="P264" s="17">
        <f t="shared" si="413"/>
        <v>21203</v>
      </c>
      <c r="Q264" s="17">
        <f t="shared" si="413"/>
        <v>21227</v>
      </c>
      <c r="R264" s="17">
        <f t="shared" si="413"/>
        <v>21251</v>
      </c>
      <c r="S264" s="17">
        <f t="shared" si="413"/>
        <v>21275</v>
      </c>
      <c r="T264" s="17">
        <f t="shared" si="413"/>
        <v>21299</v>
      </c>
      <c r="U264" s="17">
        <f t="shared" si="413"/>
        <v>21323</v>
      </c>
      <c r="V264" s="17">
        <f t="shared" si="413"/>
        <v>21347</v>
      </c>
      <c r="W264" s="17">
        <f t="shared" si="414"/>
        <v>21371</v>
      </c>
      <c r="X264" s="17">
        <f t="shared" si="414"/>
        <v>21395</v>
      </c>
      <c r="Y264" s="17">
        <f t="shared" si="414"/>
        <v>21419</v>
      </c>
      <c r="Z264" s="17">
        <f t="shared" si="414"/>
        <v>21443</v>
      </c>
      <c r="AA264" s="17">
        <f t="shared" si="414"/>
        <v>21467</v>
      </c>
      <c r="AB264" s="17">
        <f t="shared" si="414"/>
        <v>21491</v>
      </c>
      <c r="AC264" s="17">
        <f t="shared" si="414"/>
        <v>21515</v>
      </c>
      <c r="AD264" s="17">
        <f t="shared" si="414"/>
        <v>21539</v>
      </c>
      <c r="AE264" s="17">
        <f t="shared" si="414"/>
        <v>21563</v>
      </c>
      <c r="AF264" s="17">
        <f t="shared" si="414"/>
        <v>21587</v>
      </c>
      <c r="AG264" s="17">
        <f t="shared" si="415"/>
        <v>21611</v>
      </c>
      <c r="AH264" s="17">
        <f t="shared" si="415"/>
        <v>21635</v>
      </c>
      <c r="AI264" s="17">
        <f t="shared" si="415"/>
        <v>21659</v>
      </c>
      <c r="AJ264" s="17">
        <f t="shared" si="415"/>
        <v>21683</v>
      </c>
      <c r="AK264" s="17">
        <f t="shared" si="415"/>
        <v>21707</v>
      </c>
      <c r="AL264" s="17">
        <f t="shared" si="415"/>
        <v>21731</v>
      </c>
      <c r="AM264" s="17">
        <f t="shared" si="415"/>
        <v>21755</v>
      </c>
      <c r="AN264" s="17">
        <f t="shared" si="415"/>
        <v>21779</v>
      </c>
      <c r="AO264" s="17">
        <f t="shared" si="415"/>
        <v>21803</v>
      </c>
      <c r="AP264" s="17">
        <f t="shared" si="415"/>
        <v>21798</v>
      </c>
      <c r="AQ264" s="17">
        <f t="shared" si="415"/>
        <v>21822</v>
      </c>
      <c r="AR264" s="159">
        <v>48</v>
      </c>
      <c r="AS264" s="102" t="s">
        <v>29</v>
      </c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</row>
    <row r="265" spans="1:63" s="3" customFormat="1" outlineLevel="1" x14ac:dyDescent="0.25">
      <c r="A265" s="17">
        <v>7</v>
      </c>
      <c r="B265" s="130" t="str">
        <f t="shared" si="416"/>
        <v/>
      </c>
      <c r="C265" s="47" t="str">
        <f t="shared" ref="C265:K265" si="422">IF(IF(ISNUMBER(SEARCH(C$30,MultiCat($M265:$AQ265))),C$30,"")=C248,"",IF(ISNUMBER(SEARCH(C$30,MultiCat($M265:$AQ265))),C$30,""))</f>
        <v/>
      </c>
      <c r="D265" s="47" t="str">
        <f t="shared" si="422"/>
        <v/>
      </c>
      <c r="E265" s="47" t="str">
        <f t="shared" si="422"/>
        <v/>
      </c>
      <c r="F265" s="47" t="str">
        <f t="shared" si="422"/>
        <v/>
      </c>
      <c r="G265" s="47" t="str">
        <f t="shared" si="422"/>
        <v/>
      </c>
      <c r="H265" s="47" t="str">
        <f t="shared" si="422"/>
        <v/>
      </c>
      <c r="I265" s="47" t="str">
        <f t="shared" si="422"/>
        <v/>
      </c>
      <c r="J265" s="47" t="str">
        <f t="shared" si="422"/>
        <v/>
      </c>
      <c r="K265" s="47" t="str">
        <f t="shared" si="422"/>
        <v/>
      </c>
      <c r="L265" s="151">
        <v>3</v>
      </c>
      <c r="M265" s="17">
        <f t="shared" si="413"/>
        <v>16176</v>
      </c>
      <c r="N265" s="17">
        <f t="shared" si="413"/>
        <v>16176</v>
      </c>
      <c r="O265" s="17">
        <f t="shared" si="413"/>
        <v>16176</v>
      </c>
      <c r="P265" s="17">
        <f t="shared" si="413"/>
        <v>16176</v>
      </c>
      <c r="Q265" s="17">
        <f t="shared" si="413"/>
        <v>16176</v>
      </c>
      <c r="R265" s="17">
        <f t="shared" si="413"/>
        <v>16176</v>
      </c>
      <c r="S265" s="17">
        <f t="shared" si="413"/>
        <v>16176</v>
      </c>
      <c r="T265" s="17">
        <f t="shared" si="413"/>
        <v>16176</v>
      </c>
      <c r="U265" s="17">
        <f t="shared" si="413"/>
        <v>16176</v>
      </c>
      <c r="V265" s="17">
        <f t="shared" si="413"/>
        <v>16176</v>
      </c>
      <c r="W265" s="17">
        <f t="shared" si="414"/>
        <v>16176</v>
      </c>
      <c r="X265" s="17">
        <f t="shared" si="414"/>
        <v>16176</v>
      </c>
      <c r="Y265" s="17">
        <f t="shared" si="414"/>
        <v>16176</v>
      </c>
      <c r="Z265" s="17">
        <f t="shared" si="414"/>
        <v>16176</v>
      </c>
      <c r="AA265" s="17">
        <f t="shared" si="414"/>
        <v>16176</v>
      </c>
      <c r="AB265" s="17">
        <f t="shared" si="414"/>
        <v>16176</v>
      </c>
      <c r="AC265" s="17">
        <f t="shared" si="414"/>
        <v>16176</v>
      </c>
      <c r="AD265" s="17">
        <f t="shared" si="414"/>
        <v>16176</v>
      </c>
      <c r="AE265" s="17">
        <f t="shared" si="414"/>
        <v>16176</v>
      </c>
      <c r="AF265" s="17">
        <f t="shared" si="414"/>
        <v>16176</v>
      </c>
      <c r="AG265" s="17">
        <f t="shared" si="415"/>
        <v>16176</v>
      </c>
      <c r="AH265" s="17">
        <f t="shared" si="415"/>
        <v>16176</v>
      </c>
      <c r="AI265" s="17">
        <f t="shared" si="415"/>
        <v>16176</v>
      </c>
      <c r="AJ265" s="17">
        <f t="shared" si="415"/>
        <v>16176</v>
      </c>
      <c r="AK265" s="17">
        <f t="shared" si="415"/>
        <v>16176</v>
      </c>
      <c r="AL265" s="17">
        <f t="shared" si="415"/>
        <v>16176</v>
      </c>
      <c r="AM265" s="17">
        <f t="shared" si="415"/>
        <v>16176</v>
      </c>
      <c r="AN265" s="17">
        <f t="shared" si="415"/>
        <v>16176</v>
      </c>
      <c r="AO265" s="17">
        <f t="shared" si="415"/>
        <v>16176</v>
      </c>
      <c r="AP265" s="17">
        <f t="shared" si="415"/>
        <v>16157</v>
      </c>
      <c r="AQ265" s="17">
        <f t="shared" si="415"/>
        <v>16157</v>
      </c>
      <c r="AR265" s="159">
        <v>49</v>
      </c>
      <c r="AS265" s="102" t="s">
        <v>29</v>
      </c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</row>
    <row r="266" spans="1:63" s="3" customFormat="1" outlineLevel="1" x14ac:dyDescent="0.25">
      <c r="A266" s="17">
        <v>8</v>
      </c>
      <c r="B266" s="130" t="str">
        <f t="shared" si="416"/>
        <v/>
      </c>
      <c r="C266" s="47" t="str">
        <f t="shared" ref="C266:K266" si="423">IF(IF(ISNUMBER(SEARCH(C$30,MultiCat($M266:$AQ266))),C$30,"")=C249,"",IF(ISNUMBER(SEARCH(C$30,MultiCat($M266:$AQ266))),C$30,""))</f>
        <v/>
      </c>
      <c r="D266" s="47" t="str">
        <f t="shared" si="423"/>
        <v/>
      </c>
      <c r="E266" s="47" t="str">
        <f t="shared" si="423"/>
        <v/>
      </c>
      <c r="F266" s="47" t="str">
        <f t="shared" si="423"/>
        <v/>
      </c>
      <c r="G266" s="47" t="str">
        <f t="shared" si="423"/>
        <v/>
      </c>
      <c r="H266" s="47" t="str">
        <f t="shared" si="423"/>
        <v/>
      </c>
      <c r="I266" s="47" t="str">
        <f t="shared" si="423"/>
        <v/>
      </c>
      <c r="J266" s="47" t="str">
        <f t="shared" si="423"/>
        <v/>
      </c>
      <c r="K266" s="47" t="str">
        <f t="shared" si="423"/>
        <v/>
      </c>
      <c r="L266" s="151">
        <v>3</v>
      </c>
      <c r="M266" s="17">
        <f t="shared" si="413"/>
        <v>58529</v>
      </c>
      <c r="N266" s="17">
        <f t="shared" si="413"/>
        <v>58529</v>
      </c>
      <c r="O266" s="17">
        <f t="shared" si="413"/>
        <v>58529</v>
      </c>
      <c r="P266" s="17">
        <f t="shared" si="413"/>
        <v>58529</v>
      </c>
      <c r="Q266" s="17">
        <f t="shared" si="413"/>
        <v>58529</v>
      </c>
      <c r="R266" s="17">
        <f t="shared" si="413"/>
        <v>58529</v>
      </c>
      <c r="S266" s="17">
        <f t="shared" si="413"/>
        <v>58529</v>
      </c>
      <c r="T266" s="17">
        <f t="shared" si="413"/>
        <v>58529</v>
      </c>
      <c r="U266" s="17">
        <f t="shared" si="413"/>
        <v>58529</v>
      </c>
      <c r="V266" s="17">
        <f t="shared" si="413"/>
        <v>58529</v>
      </c>
      <c r="W266" s="17">
        <f t="shared" si="414"/>
        <v>58529</v>
      </c>
      <c r="X266" s="17">
        <f t="shared" si="414"/>
        <v>58529</v>
      </c>
      <c r="Y266" s="17">
        <f t="shared" si="414"/>
        <v>58529</v>
      </c>
      <c r="Z266" s="17">
        <f t="shared" si="414"/>
        <v>58529</v>
      </c>
      <c r="AA266" s="17">
        <f t="shared" si="414"/>
        <v>58553</v>
      </c>
      <c r="AB266" s="17">
        <f t="shared" si="414"/>
        <v>58577</v>
      </c>
      <c r="AC266" s="17">
        <f t="shared" si="414"/>
        <v>58601</v>
      </c>
      <c r="AD266" s="17">
        <f t="shared" si="414"/>
        <v>58625</v>
      </c>
      <c r="AE266" s="17">
        <f t="shared" si="414"/>
        <v>58649</v>
      </c>
      <c r="AF266" s="17">
        <f t="shared" si="414"/>
        <v>58673</v>
      </c>
      <c r="AG266" s="17">
        <f t="shared" si="415"/>
        <v>58697</v>
      </c>
      <c r="AH266" s="17">
        <f t="shared" si="415"/>
        <v>58721</v>
      </c>
      <c r="AI266" s="17">
        <f t="shared" si="415"/>
        <v>58745</v>
      </c>
      <c r="AJ266" s="17">
        <f t="shared" si="415"/>
        <v>58769</v>
      </c>
      <c r="AK266" s="17">
        <f t="shared" si="415"/>
        <v>58793</v>
      </c>
      <c r="AL266" s="17">
        <f t="shared" si="415"/>
        <v>58817</v>
      </c>
      <c r="AM266" s="17">
        <f t="shared" si="415"/>
        <v>58841</v>
      </c>
      <c r="AN266" s="17">
        <f t="shared" si="415"/>
        <v>58865</v>
      </c>
      <c r="AO266" s="17">
        <f t="shared" si="415"/>
        <v>58889</v>
      </c>
      <c r="AP266" s="17">
        <f t="shared" si="415"/>
        <v>58898</v>
      </c>
      <c r="AQ266" s="17">
        <f t="shared" si="415"/>
        <v>58922</v>
      </c>
      <c r="AR266" s="159">
        <v>50</v>
      </c>
      <c r="AS266" s="102" t="s">
        <v>29</v>
      </c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</row>
    <row r="267" spans="1:63" s="3" customFormat="1" outlineLevel="1" x14ac:dyDescent="0.25">
      <c r="A267" s="17">
        <v>9</v>
      </c>
      <c r="B267" s="130" t="str">
        <f t="shared" si="416"/>
        <v>ТО1</v>
      </c>
      <c r="C267" s="47" t="str">
        <f t="shared" ref="C267:K267" si="424">IF(IF(ISNUMBER(SEARCH(C$30,MultiCat($M267:$AQ267))),C$30,"")=C250,"",IF(ISNUMBER(SEARCH(C$30,MultiCat($M267:$AQ267))),C$30,""))</f>
        <v/>
      </c>
      <c r="D267" s="47" t="str">
        <f t="shared" si="424"/>
        <v>ТО1</v>
      </c>
      <c r="E267" s="47" t="str">
        <f t="shared" si="424"/>
        <v/>
      </c>
      <c r="F267" s="47" t="str">
        <f t="shared" si="424"/>
        <v/>
      </c>
      <c r="G267" s="47" t="str">
        <f t="shared" si="424"/>
        <v/>
      </c>
      <c r="H267" s="47" t="str">
        <f t="shared" si="424"/>
        <v/>
      </c>
      <c r="I267" s="47" t="str">
        <f t="shared" si="424"/>
        <v/>
      </c>
      <c r="J267" s="47" t="str">
        <f t="shared" si="424"/>
        <v/>
      </c>
      <c r="K267" s="47" t="str">
        <f t="shared" si="424"/>
        <v/>
      </c>
      <c r="L267" s="151">
        <v>3</v>
      </c>
      <c r="M267" s="17">
        <f t="shared" si="413"/>
        <v>10462</v>
      </c>
      <c r="N267" s="17">
        <f t="shared" si="413"/>
        <v>10462</v>
      </c>
      <c r="O267" s="17">
        <f t="shared" si="413"/>
        <v>10486</v>
      </c>
      <c r="P267" s="17" t="str">
        <f t="shared" si="413"/>
        <v>ТО1</v>
      </c>
      <c r="Q267" s="17">
        <f t="shared" si="413"/>
        <v>10534</v>
      </c>
      <c r="R267" s="17">
        <f t="shared" si="413"/>
        <v>10558</v>
      </c>
      <c r="S267" s="17">
        <f t="shared" si="413"/>
        <v>10582</v>
      </c>
      <c r="T267" s="17">
        <f t="shared" si="413"/>
        <v>10606</v>
      </c>
      <c r="U267" s="17">
        <f t="shared" si="413"/>
        <v>10630</v>
      </c>
      <c r="V267" s="17">
        <f t="shared" si="413"/>
        <v>10630</v>
      </c>
      <c r="W267" s="17">
        <f t="shared" si="414"/>
        <v>10630</v>
      </c>
      <c r="X267" s="17">
        <f t="shared" si="414"/>
        <v>10630</v>
      </c>
      <c r="Y267" s="17">
        <f t="shared" si="414"/>
        <v>10630</v>
      </c>
      <c r="Z267" s="17">
        <f t="shared" si="414"/>
        <v>10630</v>
      </c>
      <c r="AA267" s="17">
        <f t="shared" si="414"/>
        <v>10630</v>
      </c>
      <c r="AB267" s="17">
        <f t="shared" si="414"/>
        <v>10630</v>
      </c>
      <c r="AC267" s="17">
        <f t="shared" si="414"/>
        <v>10630</v>
      </c>
      <c r="AD267" s="17">
        <f t="shared" si="414"/>
        <v>10654</v>
      </c>
      <c r="AE267" s="17">
        <f t="shared" si="414"/>
        <v>10678</v>
      </c>
      <c r="AF267" s="17">
        <f t="shared" si="414"/>
        <v>10702</v>
      </c>
      <c r="AG267" s="17">
        <f t="shared" si="415"/>
        <v>10726</v>
      </c>
      <c r="AH267" s="17">
        <f t="shared" si="415"/>
        <v>10750</v>
      </c>
      <c r="AI267" s="17">
        <f t="shared" si="415"/>
        <v>10774</v>
      </c>
      <c r="AJ267" s="17">
        <f t="shared" si="415"/>
        <v>10798</v>
      </c>
      <c r="AK267" s="17">
        <f t="shared" si="415"/>
        <v>10822</v>
      </c>
      <c r="AL267" s="17">
        <f t="shared" si="415"/>
        <v>10846</v>
      </c>
      <c r="AM267" s="17">
        <f t="shared" si="415"/>
        <v>10870</v>
      </c>
      <c r="AN267" s="17">
        <f t="shared" si="415"/>
        <v>10894</v>
      </c>
      <c r="AO267" s="17">
        <f t="shared" si="415"/>
        <v>10918</v>
      </c>
      <c r="AP267" s="17">
        <f t="shared" si="415"/>
        <v>10921</v>
      </c>
      <c r="AQ267" s="17">
        <f t="shared" si="415"/>
        <v>10945</v>
      </c>
      <c r="AR267" s="160">
        <v>43</v>
      </c>
      <c r="AS267" s="102" t="s">
        <v>29</v>
      </c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</row>
    <row r="268" spans="1:63" s="3" customFormat="1" outlineLevel="1" x14ac:dyDescent="0.25">
      <c r="A268" s="17">
        <v>10</v>
      </c>
      <c r="B268" s="130" t="str">
        <f t="shared" si="416"/>
        <v/>
      </c>
      <c r="C268" s="47" t="str">
        <f t="shared" ref="C268:K268" si="425">IF(IF(ISNUMBER(SEARCH(C$30,MultiCat($M268:$AQ268))),C$30,"")=C251,"",IF(ISNUMBER(SEARCH(C$30,MultiCat($M268:$AQ268))),C$30,""))</f>
        <v/>
      </c>
      <c r="D268" s="47" t="str">
        <f t="shared" si="425"/>
        <v/>
      </c>
      <c r="E268" s="47" t="str">
        <f t="shared" si="425"/>
        <v/>
      </c>
      <c r="F268" s="47" t="str">
        <f t="shared" si="425"/>
        <v/>
      </c>
      <c r="G268" s="47" t="str">
        <f t="shared" si="425"/>
        <v/>
      </c>
      <c r="H268" s="47" t="str">
        <f t="shared" si="425"/>
        <v/>
      </c>
      <c r="I268" s="47" t="str">
        <f t="shared" si="425"/>
        <v/>
      </c>
      <c r="J268" s="47" t="str">
        <f t="shared" si="425"/>
        <v/>
      </c>
      <c r="K268" s="47" t="str">
        <f t="shared" si="425"/>
        <v/>
      </c>
      <c r="L268" s="151">
        <v>3</v>
      </c>
      <c r="M268" s="17">
        <f t="shared" si="413"/>
        <v>11131</v>
      </c>
      <c r="N268" s="17">
        <f t="shared" si="413"/>
        <v>11155</v>
      </c>
      <c r="O268" s="17">
        <f t="shared" si="413"/>
        <v>11179</v>
      </c>
      <c r="P268" s="17">
        <f t="shared" si="413"/>
        <v>11203</v>
      </c>
      <c r="Q268" s="17">
        <f t="shared" si="413"/>
        <v>11227</v>
      </c>
      <c r="R268" s="17">
        <f t="shared" si="413"/>
        <v>11251</v>
      </c>
      <c r="S268" s="17">
        <f t="shared" si="413"/>
        <v>11275</v>
      </c>
      <c r="T268" s="17">
        <f t="shared" si="413"/>
        <v>11299</v>
      </c>
      <c r="U268" s="17">
        <f t="shared" si="413"/>
        <v>11323</v>
      </c>
      <c r="V268" s="17">
        <f t="shared" si="413"/>
        <v>11347</v>
      </c>
      <c r="W268" s="17">
        <f t="shared" si="414"/>
        <v>11371</v>
      </c>
      <c r="X268" s="17">
        <f t="shared" si="414"/>
        <v>11395</v>
      </c>
      <c r="Y268" s="17">
        <f t="shared" si="414"/>
        <v>11419</v>
      </c>
      <c r="Z268" s="17">
        <f t="shared" si="414"/>
        <v>11443</v>
      </c>
      <c r="AA268" s="17">
        <f t="shared" si="414"/>
        <v>11467</v>
      </c>
      <c r="AB268" s="17">
        <f t="shared" si="414"/>
        <v>11491</v>
      </c>
      <c r="AC268" s="17">
        <f t="shared" si="414"/>
        <v>11515</v>
      </c>
      <c r="AD268" s="17">
        <f t="shared" si="414"/>
        <v>11515</v>
      </c>
      <c r="AE268" s="17">
        <f t="shared" si="414"/>
        <v>11515</v>
      </c>
      <c r="AF268" s="17">
        <f t="shared" si="414"/>
        <v>11515</v>
      </c>
      <c r="AG268" s="17">
        <f t="shared" si="415"/>
        <v>11515</v>
      </c>
      <c r="AH268" s="17">
        <f t="shared" si="415"/>
        <v>11515</v>
      </c>
      <c r="AI268" s="17">
        <f t="shared" si="415"/>
        <v>11515</v>
      </c>
      <c r="AJ268" s="17">
        <f t="shared" si="415"/>
        <v>11515</v>
      </c>
      <c r="AK268" s="17">
        <f t="shared" si="415"/>
        <v>11515</v>
      </c>
      <c r="AL268" s="17">
        <f t="shared" si="415"/>
        <v>11515</v>
      </c>
      <c r="AM268" s="17">
        <f t="shared" si="415"/>
        <v>11515</v>
      </c>
      <c r="AN268" s="17">
        <f t="shared" si="415"/>
        <v>11515</v>
      </c>
      <c r="AO268" s="17">
        <f t="shared" si="415"/>
        <v>11515</v>
      </c>
      <c r="AP268" s="17">
        <f t="shared" si="415"/>
        <v>11504</v>
      </c>
      <c r="AQ268" s="17">
        <f t="shared" si="415"/>
        <v>11504</v>
      </c>
      <c r="AR268" s="160">
        <v>44</v>
      </c>
      <c r="AS268" s="102" t="s">
        <v>29</v>
      </c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</row>
    <row r="269" spans="1:63" s="3" customFormat="1" outlineLevel="1" x14ac:dyDescent="0.25">
      <c r="A269" s="17">
        <v>11</v>
      </c>
      <c r="B269" s="130" t="str">
        <f t="shared" si="416"/>
        <v/>
      </c>
      <c r="C269" s="47" t="str">
        <f t="shared" ref="C269:K269" si="426">IF(IF(ISNUMBER(SEARCH(C$30,MultiCat($M269:$AQ269))),C$30,"")=C252,"",IF(ISNUMBER(SEARCH(C$30,MultiCat($M269:$AQ269))),C$30,""))</f>
        <v/>
      </c>
      <c r="D269" s="47" t="str">
        <f t="shared" si="426"/>
        <v/>
      </c>
      <c r="E269" s="47" t="str">
        <f t="shared" si="426"/>
        <v/>
      </c>
      <c r="F269" s="47" t="str">
        <f t="shared" si="426"/>
        <v/>
      </c>
      <c r="G269" s="47" t="str">
        <f t="shared" si="426"/>
        <v/>
      </c>
      <c r="H269" s="47" t="str">
        <f t="shared" si="426"/>
        <v/>
      </c>
      <c r="I269" s="47" t="str">
        <f t="shared" si="426"/>
        <v/>
      </c>
      <c r="J269" s="47" t="str">
        <f t="shared" si="426"/>
        <v/>
      </c>
      <c r="K269" s="47" t="str">
        <f t="shared" si="426"/>
        <v/>
      </c>
      <c r="L269" s="151">
        <v>3</v>
      </c>
      <c r="M269" s="17">
        <f t="shared" si="413"/>
        <v>10562</v>
      </c>
      <c r="N269" s="17">
        <f t="shared" si="413"/>
        <v>10562</v>
      </c>
      <c r="O269" s="17">
        <f t="shared" si="413"/>
        <v>10562</v>
      </c>
      <c r="P269" s="17">
        <f t="shared" si="413"/>
        <v>10562</v>
      </c>
      <c r="Q269" s="17">
        <f t="shared" si="413"/>
        <v>10562</v>
      </c>
      <c r="R269" s="17">
        <f t="shared" si="413"/>
        <v>10562</v>
      </c>
      <c r="S269" s="17">
        <f t="shared" si="413"/>
        <v>10562</v>
      </c>
      <c r="T269" s="17">
        <f t="shared" si="413"/>
        <v>10562</v>
      </c>
      <c r="U269" s="17">
        <f t="shared" si="413"/>
        <v>10562</v>
      </c>
      <c r="V269" s="17">
        <f t="shared" si="413"/>
        <v>10562</v>
      </c>
      <c r="W269" s="17">
        <f t="shared" si="414"/>
        <v>10586</v>
      </c>
      <c r="X269" s="17">
        <f t="shared" si="414"/>
        <v>10586</v>
      </c>
      <c r="Y269" s="17">
        <f t="shared" si="414"/>
        <v>10586</v>
      </c>
      <c r="Z269" s="17">
        <f t="shared" si="414"/>
        <v>10586</v>
      </c>
      <c r="AA269" s="17">
        <f t="shared" si="414"/>
        <v>10586</v>
      </c>
      <c r="AB269" s="17">
        <f t="shared" si="414"/>
        <v>10610</v>
      </c>
      <c r="AC269" s="17">
        <f t="shared" si="414"/>
        <v>10634</v>
      </c>
      <c r="AD269" s="17">
        <f t="shared" si="414"/>
        <v>10658</v>
      </c>
      <c r="AE269" s="17">
        <f t="shared" si="414"/>
        <v>10682</v>
      </c>
      <c r="AF269" s="17">
        <f t="shared" si="414"/>
        <v>10706</v>
      </c>
      <c r="AG269" s="17">
        <f t="shared" si="415"/>
        <v>10730</v>
      </c>
      <c r="AH269" s="17">
        <f t="shared" si="415"/>
        <v>10754</v>
      </c>
      <c r="AI269" s="17">
        <f t="shared" si="415"/>
        <v>10778</v>
      </c>
      <c r="AJ269" s="17">
        <f t="shared" si="415"/>
        <v>10802</v>
      </c>
      <c r="AK269" s="17">
        <f t="shared" si="415"/>
        <v>10826</v>
      </c>
      <c r="AL269" s="17">
        <f t="shared" si="415"/>
        <v>10850</v>
      </c>
      <c r="AM269" s="17">
        <f t="shared" si="415"/>
        <v>10850</v>
      </c>
      <c r="AN269" s="17">
        <f t="shared" si="415"/>
        <v>10850</v>
      </c>
      <c r="AO269" s="17">
        <f t="shared" si="415"/>
        <v>10850</v>
      </c>
      <c r="AP269" s="17">
        <f t="shared" si="415"/>
        <v>10617</v>
      </c>
      <c r="AQ269" s="17">
        <f t="shared" si="415"/>
        <v>10617</v>
      </c>
      <c r="AR269" s="160">
        <v>45</v>
      </c>
      <c r="AS269" s="102" t="s">
        <v>29</v>
      </c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</row>
    <row r="270" spans="1:63" s="3" customFormat="1" outlineLevel="1" x14ac:dyDescent="0.25">
      <c r="A270" s="17">
        <v>12</v>
      </c>
      <c r="B270" s="130" t="str">
        <f t="shared" si="416"/>
        <v>ТО2</v>
      </c>
      <c r="C270" s="47" t="str">
        <f t="shared" ref="C270:K270" si="427">IF(IF(ISNUMBER(SEARCH(C$30,MultiCat($M270:$AQ270))),C$30,"")=C253,"",IF(ISNUMBER(SEARCH(C$30,MultiCat($M270:$AQ270))),C$30,""))</f>
        <v/>
      </c>
      <c r="D270" s="47" t="str">
        <f t="shared" si="427"/>
        <v/>
      </c>
      <c r="E270" s="47" t="str">
        <f t="shared" si="427"/>
        <v>ТО2</v>
      </c>
      <c r="F270" s="47" t="str">
        <f t="shared" si="427"/>
        <v/>
      </c>
      <c r="G270" s="47" t="str">
        <f t="shared" si="427"/>
        <v/>
      </c>
      <c r="H270" s="47" t="str">
        <f t="shared" si="427"/>
        <v/>
      </c>
      <c r="I270" s="47" t="str">
        <f t="shared" si="427"/>
        <v/>
      </c>
      <c r="J270" s="47" t="str">
        <f t="shared" si="427"/>
        <v/>
      </c>
      <c r="K270" s="47" t="str">
        <f t="shared" si="427"/>
        <v/>
      </c>
      <c r="L270" s="151">
        <v>3</v>
      </c>
      <c r="M270" s="17">
        <f t="shared" si="413"/>
        <v>30669</v>
      </c>
      <c r="N270" s="17">
        <f t="shared" si="413"/>
        <v>30693</v>
      </c>
      <c r="O270" s="17">
        <f t="shared" si="413"/>
        <v>30717</v>
      </c>
      <c r="P270" s="17">
        <f t="shared" si="413"/>
        <v>30741</v>
      </c>
      <c r="Q270" s="17">
        <f t="shared" si="413"/>
        <v>30765</v>
      </c>
      <c r="R270" s="17">
        <f t="shared" si="413"/>
        <v>30789</v>
      </c>
      <c r="S270" s="17">
        <f t="shared" si="413"/>
        <v>30813</v>
      </c>
      <c r="T270" s="17">
        <f t="shared" si="413"/>
        <v>30837</v>
      </c>
      <c r="U270" s="17">
        <f t="shared" si="413"/>
        <v>30861</v>
      </c>
      <c r="V270" s="17">
        <f t="shared" si="413"/>
        <v>30885</v>
      </c>
      <c r="W270" s="17">
        <f t="shared" si="414"/>
        <v>30909</v>
      </c>
      <c r="X270" s="17">
        <f t="shared" si="414"/>
        <v>30933</v>
      </c>
      <c r="Y270" s="17">
        <f t="shared" si="414"/>
        <v>30957</v>
      </c>
      <c r="Z270" s="17">
        <f t="shared" si="414"/>
        <v>30981</v>
      </c>
      <c r="AA270" s="17">
        <f t="shared" si="414"/>
        <v>30981</v>
      </c>
      <c r="AB270" s="17">
        <f t="shared" si="414"/>
        <v>30981</v>
      </c>
      <c r="AC270" s="17">
        <f t="shared" si="414"/>
        <v>30981</v>
      </c>
      <c r="AD270" s="17">
        <f t="shared" si="414"/>
        <v>30981</v>
      </c>
      <c r="AE270" s="17">
        <f t="shared" si="414"/>
        <v>30981</v>
      </c>
      <c r="AF270" s="17">
        <f t="shared" si="414"/>
        <v>30981</v>
      </c>
      <c r="AG270" s="17">
        <f t="shared" si="415"/>
        <v>30981</v>
      </c>
      <c r="AH270" s="17">
        <f t="shared" si="415"/>
        <v>30981</v>
      </c>
      <c r="AI270" s="17">
        <f t="shared" si="415"/>
        <v>30981</v>
      </c>
      <c r="AJ270" s="17" t="str">
        <f t="shared" si="415"/>
        <v>ТО2</v>
      </c>
      <c r="AK270" s="17">
        <f t="shared" si="415"/>
        <v>31029</v>
      </c>
      <c r="AL270" s="17">
        <f t="shared" si="415"/>
        <v>31053</v>
      </c>
      <c r="AM270" s="17">
        <f t="shared" si="415"/>
        <v>31077</v>
      </c>
      <c r="AN270" s="17">
        <f t="shared" si="415"/>
        <v>31101</v>
      </c>
      <c r="AO270" s="17">
        <f t="shared" si="415"/>
        <v>31125</v>
      </c>
      <c r="AP270" s="17">
        <f t="shared" si="415"/>
        <v>31145</v>
      </c>
      <c r="AQ270" s="17">
        <f t="shared" si="415"/>
        <v>31169</v>
      </c>
      <c r="AR270" s="159">
        <v>51</v>
      </c>
      <c r="AS270" s="102" t="s">
        <v>29</v>
      </c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</row>
    <row r="271" spans="1:63" s="3" customFormat="1" outlineLevel="1" x14ac:dyDescent="0.25">
      <c r="A271" s="17">
        <v>13</v>
      </c>
      <c r="B271" s="130" t="str">
        <f t="shared" si="416"/>
        <v/>
      </c>
      <c r="C271" s="47" t="str">
        <f t="shared" ref="C271:K271" si="428">IF(IF(ISNUMBER(SEARCH(C$30,MultiCat($M271:$AQ271))),C$30,"")=C254,"",IF(ISNUMBER(SEARCH(C$30,MultiCat($M271:$AQ271))),C$30,""))</f>
        <v/>
      </c>
      <c r="D271" s="47" t="str">
        <f t="shared" si="428"/>
        <v/>
      </c>
      <c r="E271" s="47" t="str">
        <f t="shared" si="428"/>
        <v/>
      </c>
      <c r="F271" s="47" t="str">
        <f t="shared" si="428"/>
        <v/>
      </c>
      <c r="G271" s="47" t="str">
        <f t="shared" si="428"/>
        <v/>
      </c>
      <c r="H271" s="47" t="str">
        <f t="shared" si="428"/>
        <v/>
      </c>
      <c r="I271" s="47" t="str">
        <f t="shared" si="428"/>
        <v/>
      </c>
      <c r="J271" s="47" t="str">
        <f t="shared" si="428"/>
        <v/>
      </c>
      <c r="K271" s="47" t="str">
        <f t="shared" si="428"/>
        <v/>
      </c>
      <c r="L271" s="151">
        <v>3</v>
      </c>
      <c r="M271" s="17">
        <f t="shared" si="413"/>
        <v>26650</v>
      </c>
      <c r="N271" s="17">
        <f t="shared" si="413"/>
        <v>26674</v>
      </c>
      <c r="O271" s="17">
        <f t="shared" si="413"/>
        <v>26698</v>
      </c>
      <c r="P271" s="17">
        <f t="shared" si="413"/>
        <v>26722</v>
      </c>
      <c r="Q271" s="17">
        <f t="shared" si="413"/>
        <v>26746</v>
      </c>
      <c r="R271" s="17">
        <f t="shared" si="413"/>
        <v>26770</v>
      </c>
      <c r="S271" s="17">
        <f t="shared" si="413"/>
        <v>26794</v>
      </c>
      <c r="T271" s="17">
        <f t="shared" si="413"/>
        <v>26818</v>
      </c>
      <c r="U271" s="17">
        <f t="shared" si="413"/>
        <v>26842</v>
      </c>
      <c r="V271" s="17">
        <f t="shared" si="413"/>
        <v>26866</v>
      </c>
      <c r="W271" s="17">
        <f t="shared" si="414"/>
        <v>26890</v>
      </c>
      <c r="X271" s="17">
        <f t="shared" si="414"/>
        <v>26914</v>
      </c>
      <c r="Y271" s="17">
        <f t="shared" si="414"/>
        <v>26938</v>
      </c>
      <c r="Z271" s="17">
        <f t="shared" si="414"/>
        <v>26962</v>
      </c>
      <c r="AA271" s="17">
        <f t="shared" si="414"/>
        <v>26986</v>
      </c>
      <c r="AB271" s="17">
        <f t="shared" si="414"/>
        <v>27010</v>
      </c>
      <c r="AC271" s="17">
        <f t="shared" si="414"/>
        <v>27034</v>
      </c>
      <c r="AD271" s="17">
        <f t="shared" si="414"/>
        <v>27058</v>
      </c>
      <c r="AE271" s="17">
        <f t="shared" si="414"/>
        <v>27082</v>
      </c>
      <c r="AF271" s="17">
        <f t="shared" si="414"/>
        <v>27106</v>
      </c>
      <c r="AG271" s="17">
        <f t="shared" si="415"/>
        <v>27130</v>
      </c>
      <c r="AH271" s="17">
        <f t="shared" si="415"/>
        <v>27154</v>
      </c>
      <c r="AI271" s="17">
        <f t="shared" si="415"/>
        <v>27178</v>
      </c>
      <c r="AJ271" s="17">
        <f t="shared" si="415"/>
        <v>27202</v>
      </c>
      <c r="AK271" s="17">
        <f t="shared" si="415"/>
        <v>27226</v>
      </c>
      <c r="AL271" s="17">
        <f t="shared" si="415"/>
        <v>27250</v>
      </c>
      <c r="AM271" s="17">
        <f t="shared" si="415"/>
        <v>27274</v>
      </c>
      <c r="AN271" s="17">
        <f t="shared" si="415"/>
        <v>27298</v>
      </c>
      <c r="AO271" s="17">
        <f t="shared" si="415"/>
        <v>27322</v>
      </c>
      <c r="AP271" s="17">
        <f t="shared" si="415"/>
        <v>27325</v>
      </c>
      <c r="AQ271" s="17">
        <f t="shared" si="415"/>
        <v>27349</v>
      </c>
      <c r="AR271" s="159">
        <v>52</v>
      </c>
      <c r="AS271" s="102" t="s">
        <v>29</v>
      </c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</row>
    <row r="272" spans="1:63" s="3" customFormat="1" outlineLevel="1" x14ac:dyDescent="0.25">
      <c r="A272" s="17">
        <v>14</v>
      </c>
      <c r="B272" s="130" t="str">
        <f t="shared" si="416"/>
        <v/>
      </c>
      <c r="C272" s="47" t="str">
        <f t="shared" ref="C272:K272" si="429">IF(IF(ISNUMBER(SEARCH(C$30,MultiCat($M272:$AQ272))),C$30,"")=C255,"",IF(ISNUMBER(SEARCH(C$30,MultiCat($M272:$AQ272))),C$30,""))</f>
        <v/>
      </c>
      <c r="D272" s="47" t="str">
        <f t="shared" si="429"/>
        <v/>
      </c>
      <c r="E272" s="47" t="str">
        <f t="shared" si="429"/>
        <v/>
      </c>
      <c r="F272" s="47" t="str">
        <f t="shared" si="429"/>
        <v/>
      </c>
      <c r="G272" s="47" t="str">
        <f t="shared" si="429"/>
        <v/>
      </c>
      <c r="H272" s="47" t="str">
        <f t="shared" si="429"/>
        <v/>
      </c>
      <c r="I272" s="47" t="str">
        <f t="shared" si="429"/>
        <v/>
      </c>
      <c r="J272" s="47" t="str">
        <f t="shared" si="429"/>
        <v/>
      </c>
      <c r="K272" s="47" t="str">
        <f t="shared" si="429"/>
        <v/>
      </c>
      <c r="L272" s="151">
        <v>3</v>
      </c>
      <c r="M272" s="17">
        <f t="shared" si="413"/>
        <v>10177</v>
      </c>
      <c r="N272" s="17">
        <f t="shared" si="413"/>
        <v>10177</v>
      </c>
      <c r="O272" s="17">
        <f t="shared" si="413"/>
        <v>10177</v>
      </c>
      <c r="P272" s="17">
        <f t="shared" si="413"/>
        <v>10177</v>
      </c>
      <c r="Q272" s="17">
        <f t="shared" si="413"/>
        <v>10177</v>
      </c>
      <c r="R272" s="17">
        <f t="shared" si="413"/>
        <v>10177</v>
      </c>
      <c r="S272" s="17">
        <f t="shared" si="413"/>
        <v>10177</v>
      </c>
      <c r="T272" s="17">
        <f t="shared" si="413"/>
        <v>10177</v>
      </c>
      <c r="U272" s="17">
        <f t="shared" si="413"/>
        <v>10177</v>
      </c>
      <c r="V272" s="17">
        <f t="shared" si="413"/>
        <v>10177</v>
      </c>
      <c r="W272" s="17">
        <f t="shared" si="414"/>
        <v>10177</v>
      </c>
      <c r="X272" s="17">
        <f t="shared" si="414"/>
        <v>10177</v>
      </c>
      <c r="Y272" s="17">
        <f t="shared" si="414"/>
        <v>10177</v>
      </c>
      <c r="Z272" s="17">
        <f t="shared" si="414"/>
        <v>10177</v>
      </c>
      <c r="AA272" s="17">
        <f t="shared" si="414"/>
        <v>10177</v>
      </c>
      <c r="AB272" s="17">
        <f t="shared" si="414"/>
        <v>10177</v>
      </c>
      <c r="AC272" s="17">
        <f t="shared" si="414"/>
        <v>10177</v>
      </c>
      <c r="AD272" s="17">
        <f t="shared" si="414"/>
        <v>10177</v>
      </c>
      <c r="AE272" s="17">
        <f t="shared" si="414"/>
        <v>10177</v>
      </c>
      <c r="AF272" s="17">
        <f t="shared" si="414"/>
        <v>10177</v>
      </c>
      <c r="AG272" s="17">
        <f t="shared" si="415"/>
        <v>10177</v>
      </c>
      <c r="AH272" s="17">
        <f t="shared" si="415"/>
        <v>10177</v>
      </c>
      <c r="AI272" s="17">
        <f t="shared" si="415"/>
        <v>10177</v>
      </c>
      <c r="AJ272" s="17">
        <f t="shared" si="415"/>
        <v>10177</v>
      </c>
      <c r="AK272" s="17">
        <f t="shared" si="415"/>
        <v>10177</v>
      </c>
      <c r="AL272" s="17">
        <f t="shared" si="415"/>
        <v>10177</v>
      </c>
      <c r="AM272" s="17">
        <f t="shared" si="415"/>
        <v>10177</v>
      </c>
      <c r="AN272" s="17">
        <f t="shared" si="415"/>
        <v>10177</v>
      </c>
      <c r="AO272" s="17">
        <f t="shared" si="415"/>
        <v>10177</v>
      </c>
      <c r="AP272" s="17">
        <f t="shared" si="415"/>
        <v>10162</v>
      </c>
      <c r="AQ272" s="17">
        <f t="shared" si="415"/>
        <v>10162</v>
      </c>
      <c r="AR272" s="159">
        <v>53</v>
      </c>
      <c r="AS272" s="102" t="s">
        <v>29</v>
      </c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</row>
    <row r="273" spans="1:63" x14ac:dyDescent="0.25">
      <c r="A273" s="136">
        <f>M258</f>
        <v>44986</v>
      </c>
      <c r="B273" s="131"/>
      <c r="C273" s="132"/>
      <c r="D273" s="132">
        <f>SUM(D259:D272)</f>
        <v>0</v>
      </c>
      <c r="E273" s="132">
        <f>SUM(E259:E272)</f>
        <v>0</v>
      </c>
      <c r="F273" s="132"/>
      <c r="G273" s="132"/>
      <c r="H273" s="132">
        <f>SUM(H259:H272)</f>
        <v>0</v>
      </c>
      <c r="I273" s="132">
        <f>SUM(I259:I272)</f>
        <v>0</v>
      </c>
      <c r="J273" s="132">
        <f>SUM(J259:J272)</f>
        <v>0</v>
      </c>
      <c r="K273" s="132">
        <f>SUM(K259:K272)</f>
        <v>0</v>
      </c>
      <c r="L273" s="146">
        <v>3</v>
      </c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33"/>
      <c r="AH273" s="133"/>
      <c r="AI273" s="133"/>
      <c r="AJ273" s="133"/>
      <c r="AK273" s="133"/>
      <c r="AL273" s="133"/>
      <c r="AM273" s="133"/>
      <c r="AN273" s="133"/>
      <c r="AO273" s="133"/>
      <c r="AP273" s="133"/>
      <c r="AQ273" s="133"/>
      <c r="AS273" s="102" t="s">
        <v>29</v>
      </c>
    </row>
    <row r="274" spans="1:63" s="102" customFormat="1" ht="18.75" outlineLevel="1" x14ac:dyDescent="0.25">
      <c r="A274" s="121"/>
      <c r="B274" s="129"/>
      <c r="C274" s="129"/>
      <c r="D274" s="129"/>
      <c r="E274" s="129"/>
      <c r="F274" s="129"/>
      <c r="G274" s="129"/>
      <c r="H274" s="129"/>
      <c r="I274" s="129"/>
      <c r="J274" s="129"/>
      <c r="K274" s="129"/>
      <c r="L274" s="148" t="s">
        <v>294</v>
      </c>
      <c r="M274" s="378">
        <f>M275</f>
        <v>45017</v>
      </c>
      <c r="N274" s="378"/>
      <c r="O274" s="378"/>
      <c r="P274" s="378"/>
      <c r="Q274" s="378"/>
      <c r="R274" s="378"/>
      <c r="S274" s="378"/>
      <c r="T274" s="378"/>
      <c r="U274" s="378"/>
      <c r="V274" s="378"/>
      <c r="W274" s="378"/>
      <c r="X274" s="378"/>
      <c r="Y274" s="378"/>
      <c r="Z274" s="378"/>
      <c r="AA274" s="378"/>
      <c r="AB274" s="378"/>
      <c r="AC274" s="378"/>
      <c r="AD274" s="378"/>
      <c r="AE274" s="378"/>
      <c r="AF274" s="378"/>
      <c r="AG274" s="378"/>
      <c r="AH274" s="378"/>
      <c r="AI274" s="378"/>
      <c r="AJ274" s="378"/>
      <c r="AK274" s="378"/>
      <c r="AL274" s="378"/>
      <c r="AM274" s="378"/>
      <c r="AN274" s="378"/>
      <c r="AO274" s="378"/>
      <c r="AP274" s="378"/>
      <c r="AQ274" s="378"/>
      <c r="AR274" s="158"/>
      <c r="AS274" s="102" t="s">
        <v>29</v>
      </c>
    </row>
    <row r="275" spans="1:63" s="124" customFormat="1" ht="55.5" customHeight="1" outlineLevel="1" x14ac:dyDescent="0.25">
      <c r="A275" s="134" t="s">
        <v>295</v>
      </c>
      <c r="B275" s="161">
        <f>M275</f>
        <v>45017</v>
      </c>
      <c r="C275" s="135" t="s">
        <v>33</v>
      </c>
      <c r="D275" s="135" t="s">
        <v>270</v>
      </c>
      <c r="E275" s="135" t="s">
        <v>271</v>
      </c>
      <c r="F275" s="135" t="s">
        <v>251</v>
      </c>
      <c r="G275" s="135" t="s">
        <v>252</v>
      </c>
      <c r="H275" s="135" t="s">
        <v>41</v>
      </c>
      <c r="I275" s="135" t="s">
        <v>268</v>
      </c>
      <c r="J275" s="135" t="s">
        <v>269</v>
      </c>
      <c r="K275" s="135" t="s">
        <v>232</v>
      </c>
      <c r="L275" s="149">
        <v>4</v>
      </c>
      <c r="M275" s="152">
        <f>DATE($A$10,$L275,M$10)</f>
        <v>45017</v>
      </c>
      <c r="N275" s="152">
        <f t="shared" ref="N275:AQ275" si="430">DATE($A$10,$L275,N$10)</f>
        <v>45018</v>
      </c>
      <c r="O275" s="152">
        <f t="shared" si="430"/>
        <v>45019</v>
      </c>
      <c r="P275" s="152">
        <f t="shared" si="430"/>
        <v>45020</v>
      </c>
      <c r="Q275" s="152">
        <f t="shared" si="430"/>
        <v>45021</v>
      </c>
      <c r="R275" s="152">
        <f t="shared" si="430"/>
        <v>45022</v>
      </c>
      <c r="S275" s="152">
        <f t="shared" si="430"/>
        <v>45023</v>
      </c>
      <c r="T275" s="152">
        <f t="shared" si="430"/>
        <v>45024</v>
      </c>
      <c r="U275" s="152">
        <f t="shared" si="430"/>
        <v>45025</v>
      </c>
      <c r="V275" s="152">
        <f t="shared" si="430"/>
        <v>45026</v>
      </c>
      <c r="W275" s="152">
        <f t="shared" si="430"/>
        <v>45027</v>
      </c>
      <c r="X275" s="152">
        <f t="shared" si="430"/>
        <v>45028</v>
      </c>
      <c r="Y275" s="152">
        <f t="shared" si="430"/>
        <v>45029</v>
      </c>
      <c r="Z275" s="152">
        <f t="shared" si="430"/>
        <v>45030</v>
      </c>
      <c r="AA275" s="152">
        <f t="shared" si="430"/>
        <v>45031</v>
      </c>
      <c r="AB275" s="152">
        <f t="shared" si="430"/>
        <v>45032</v>
      </c>
      <c r="AC275" s="152">
        <f t="shared" si="430"/>
        <v>45033</v>
      </c>
      <c r="AD275" s="152">
        <f t="shared" si="430"/>
        <v>45034</v>
      </c>
      <c r="AE275" s="152">
        <f t="shared" si="430"/>
        <v>45035</v>
      </c>
      <c r="AF275" s="152">
        <f t="shared" si="430"/>
        <v>45036</v>
      </c>
      <c r="AG275" s="152">
        <f t="shared" si="430"/>
        <v>45037</v>
      </c>
      <c r="AH275" s="152">
        <f t="shared" si="430"/>
        <v>45038</v>
      </c>
      <c r="AI275" s="152">
        <f t="shared" si="430"/>
        <v>45039</v>
      </c>
      <c r="AJ275" s="152">
        <f t="shared" si="430"/>
        <v>45040</v>
      </c>
      <c r="AK275" s="152">
        <f t="shared" si="430"/>
        <v>45041</v>
      </c>
      <c r="AL275" s="152">
        <f t="shared" si="430"/>
        <v>45042</v>
      </c>
      <c r="AM275" s="152">
        <f t="shared" si="430"/>
        <v>45043</v>
      </c>
      <c r="AN275" s="152">
        <f t="shared" si="430"/>
        <v>45044</v>
      </c>
      <c r="AO275" s="152">
        <f t="shared" si="430"/>
        <v>45045</v>
      </c>
      <c r="AP275" s="152">
        <f t="shared" si="430"/>
        <v>45046</v>
      </c>
      <c r="AQ275" s="152">
        <f t="shared" si="430"/>
        <v>45047</v>
      </c>
      <c r="AR275" s="158"/>
      <c r="AS275" s="102" t="s">
        <v>29</v>
      </c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19"/>
      <c r="BI275" s="19"/>
      <c r="BJ275" s="19"/>
      <c r="BK275" s="19"/>
    </row>
    <row r="276" spans="1:63" s="3" customFormat="1" outlineLevel="1" x14ac:dyDescent="0.25">
      <c r="A276" s="17">
        <v>1</v>
      </c>
      <c r="B276" s="130" t="str">
        <f>MultiCat(C276:K276)</f>
        <v>ПМ</v>
      </c>
      <c r="C276" s="47" t="str">
        <f t="shared" ref="C276:K276" si="431">IF(IF(ISNUMBER(SEARCH(C$30,MultiCat($M276:$AQ276))),C$30,"")=C259,"",IF(ISNUMBER(SEARCH(C$30,MultiCat($M276:$AQ276))),C$30,""))</f>
        <v>ПМ</v>
      </c>
      <c r="D276" s="47" t="str">
        <f t="shared" si="431"/>
        <v/>
      </c>
      <c r="E276" s="47" t="str">
        <f t="shared" si="431"/>
        <v/>
      </c>
      <c r="F276" s="47" t="str">
        <f t="shared" si="431"/>
        <v/>
      </c>
      <c r="G276" s="47" t="str">
        <f t="shared" si="431"/>
        <v/>
      </c>
      <c r="H276" s="47" t="str">
        <f t="shared" si="431"/>
        <v/>
      </c>
      <c r="I276" s="47" t="str">
        <f t="shared" si="431"/>
        <v/>
      </c>
      <c r="J276" s="47" t="str">
        <f t="shared" si="431"/>
        <v/>
      </c>
      <c r="K276" s="47" t="str">
        <f t="shared" si="431"/>
        <v/>
      </c>
      <c r="L276" s="151">
        <f>L275</f>
        <v>4</v>
      </c>
      <c r="M276" s="17">
        <f t="shared" ref="M276:V289" si="432">VLOOKUP(M$275,План,$AR276,0)</f>
        <v>17781</v>
      </c>
      <c r="N276" s="17">
        <f t="shared" si="432"/>
        <v>17805</v>
      </c>
      <c r="O276" s="17">
        <f t="shared" si="432"/>
        <v>17829</v>
      </c>
      <c r="P276" s="17">
        <f t="shared" si="432"/>
        <v>17853</v>
      </c>
      <c r="Q276" s="17">
        <f t="shared" si="432"/>
        <v>17877</v>
      </c>
      <c r="R276" s="17">
        <f t="shared" si="432"/>
        <v>17901</v>
      </c>
      <c r="S276" s="17">
        <f t="shared" si="432"/>
        <v>17925</v>
      </c>
      <c r="T276" s="17">
        <f t="shared" si="432"/>
        <v>17949</v>
      </c>
      <c r="U276" s="17">
        <f t="shared" si="432"/>
        <v>17949</v>
      </c>
      <c r="V276" s="17">
        <f t="shared" si="432"/>
        <v>17973</v>
      </c>
      <c r="W276" s="17" t="str">
        <f t="shared" ref="W276:AF289" si="433">VLOOKUP(W$275,План,$AR276,0)</f>
        <v>ПМ</v>
      </c>
      <c r="X276" s="17">
        <f t="shared" si="433"/>
        <v>18021</v>
      </c>
      <c r="Y276" s="17">
        <f t="shared" si="433"/>
        <v>18045</v>
      </c>
      <c r="Z276" s="17">
        <f t="shared" si="433"/>
        <v>18069</v>
      </c>
      <c r="AA276" s="17">
        <f t="shared" si="433"/>
        <v>18093</v>
      </c>
      <c r="AB276" s="17">
        <f t="shared" si="433"/>
        <v>18117</v>
      </c>
      <c r="AC276" s="17">
        <f t="shared" si="433"/>
        <v>18141</v>
      </c>
      <c r="AD276" s="17">
        <f t="shared" si="433"/>
        <v>18165</v>
      </c>
      <c r="AE276" s="17">
        <f t="shared" si="433"/>
        <v>18189</v>
      </c>
      <c r="AF276" s="17">
        <f t="shared" si="433"/>
        <v>18213</v>
      </c>
      <c r="AG276" s="17">
        <f t="shared" ref="AG276:AQ289" si="434">VLOOKUP(AG$275,План,$AR276,0)</f>
        <v>18237</v>
      </c>
      <c r="AH276" s="17">
        <f t="shared" si="434"/>
        <v>18261</v>
      </c>
      <c r="AI276" s="17">
        <f t="shared" si="434"/>
        <v>18285</v>
      </c>
      <c r="AJ276" s="17">
        <f t="shared" si="434"/>
        <v>18285</v>
      </c>
      <c r="AK276" s="17">
        <f t="shared" si="434"/>
        <v>18309</v>
      </c>
      <c r="AL276" s="17">
        <f t="shared" si="434"/>
        <v>18333</v>
      </c>
      <c r="AM276" s="17">
        <f t="shared" si="434"/>
        <v>18357</v>
      </c>
      <c r="AN276" s="17">
        <f t="shared" si="434"/>
        <v>18381</v>
      </c>
      <c r="AO276" s="17">
        <f t="shared" si="434"/>
        <v>18405</v>
      </c>
      <c r="AP276" s="17">
        <f t="shared" si="434"/>
        <v>18429</v>
      </c>
      <c r="AQ276" s="17">
        <f t="shared" si="434"/>
        <v>18453</v>
      </c>
      <c r="AR276" s="160">
        <v>39</v>
      </c>
      <c r="AS276" s="102" t="s">
        <v>29</v>
      </c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</row>
    <row r="277" spans="1:63" s="3" customFormat="1" outlineLevel="1" x14ac:dyDescent="0.25">
      <c r="A277" s="17">
        <v>2</v>
      </c>
      <c r="B277" s="130" t="str">
        <f t="shared" ref="B277:B289" si="435">MultiCat(C277:K277)</f>
        <v/>
      </c>
      <c r="C277" s="47" t="str">
        <f t="shared" ref="C277:K277" si="436">IF(IF(ISNUMBER(SEARCH(C$30,MultiCat($M277:$AQ277))),C$30,"")=C260,"",IF(ISNUMBER(SEARCH(C$30,MultiCat($M277:$AQ277))),C$30,""))</f>
        <v/>
      </c>
      <c r="D277" s="47" t="str">
        <f t="shared" si="436"/>
        <v/>
      </c>
      <c r="E277" s="47" t="str">
        <f t="shared" si="436"/>
        <v/>
      </c>
      <c r="F277" s="47" t="str">
        <f t="shared" si="436"/>
        <v/>
      </c>
      <c r="G277" s="47" t="str">
        <f t="shared" si="436"/>
        <v/>
      </c>
      <c r="H277" s="47" t="str">
        <f t="shared" si="436"/>
        <v/>
      </c>
      <c r="I277" s="47" t="str">
        <f t="shared" si="436"/>
        <v/>
      </c>
      <c r="J277" s="47" t="str">
        <f t="shared" si="436"/>
        <v/>
      </c>
      <c r="K277" s="47" t="str">
        <f t="shared" si="436"/>
        <v/>
      </c>
      <c r="L277" s="151">
        <f t="shared" ref="L277:L290" si="437">L276</f>
        <v>4</v>
      </c>
      <c r="M277" s="17">
        <f t="shared" si="432"/>
        <v>51594</v>
      </c>
      <c r="N277" s="17">
        <f t="shared" si="432"/>
        <v>51618</v>
      </c>
      <c r="O277" s="17">
        <f t="shared" si="432"/>
        <v>51642</v>
      </c>
      <c r="P277" s="17">
        <f t="shared" si="432"/>
        <v>51666</v>
      </c>
      <c r="Q277" s="17">
        <f t="shared" si="432"/>
        <v>51690</v>
      </c>
      <c r="R277" s="17">
        <f t="shared" si="432"/>
        <v>51714</v>
      </c>
      <c r="S277" s="17">
        <f t="shared" si="432"/>
        <v>51738</v>
      </c>
      <c r="T277" s="17">
        <f t="shared" si="432"/>
        <v>51762</v>
      </c>
      <c r="U277" s="17">
        <f t="shared" si="432"/>
        <v>51762</v>
      </c>
      <c r="V277" s="17">
        <f t="shared" si="432"/>
        <v>51786</v>
      </c>
      <c r="W277" s="17">
        <f t="shared" si="433"/>
        <v>51810</v>
      </c>
      <c r="X277" s="17">
        <f t="shared" si="433"/>
        <v>51834</v>
      </c>
      <c r="Y277" s="17">
        <f t="shared" si="433"/>
        <v>51858</v>
      </c>
      <c r="Z277" s="17">
        <f t="shared" si="433"/>
        <v>51882</v>
      </c>
      <c r="AA277" s="17">
        <f t="shared" si="433"/>
        <v>51906</v>
      </c>
      <c r="AB277" s="17">
        <f t="shared" si="433"/>
        <v>51930</v>
      </c>
      <c r="AC277" s="17">
        <f t="shared" si="433"/>
        <v>51954</v>
      </c>
      <c r="AD277" s="17">
        <f t="shared" si="433"/>
        <v>51978</v>
      </c>
      <c r="AE277" s="17">
        <f t="shared" si="433"/>
        <v>52002</v>
      </c>
      <c r="AF277" s="17">
        <f t="shared" si="433"/>
        <v>52026</v>
      </c>
      <c r="AG277" s="17">
        <f t="shared" si="434"/>
        <v>52050</v>
      </c>
      <c r="AH277" s="17">
        <f t="shared" si="434"/>
        <v>52074</v>
      </c>
      <c r="AI277" s="17">
        <f t="shared" si="434"/>
        <v>52098</v>
      </c>
      <c r="AJ277" s="17">
        <f t="shared" si="434"/>
        <v>52122</v>
      </c>
      <c r="AK277" s="17">
        <f t="shared" si="434"/>
        <v>52146</v>
      </c>
      <c r="AL277" s="17">
        <f t="shared" si="434"/>
        <v>52170</v>
      </c>
      <c r="AM277" s="17">
        <f t="shared" si="434"/>
        <v>52194</v>
      </c>
      <c r="AN277" s="17">
        <f t="shared" si="434"/>
        <v>52218</v>
      </c>
      <c r="AO277" s="17">
        <f t="shared" si="434"/>
        <v>52242</v>
      </c>
      <c r="AP277" s="17">
        <f t="shared" si="434"/>
        <v>52266</v>
      </c>
      <c r="AQ277" s="17">
        <f t="shared" si="434"/>
        <v>52290</v>
      </c>
      <c r="AR277" s="160">
        <v>40</v>
      </c>
      <c r="AS277" s="102" t="s">
        <v>29</v>
      </c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</row>
    <row r="278" spans="1:63" s="3" customFormat="1" outlineLevel="1" x14ac:dyDescent="0.25">
      <c r="A278" s="17">
        <v>3</v>
      </c>
      <c r="B278" s="130" t="str">
        <f t="shared" si="435"/>
        <v/>
      </c>
      <c r="C278" s="47" t="str">
        <f t="shared" ref="C278:K278" si="438">IF(IF(ISNUMBER(SEARCH(C$30,MultiCat($M278:$AQ278))),C$30,"")=C261,"",IF(ISNUMBER(SEARCH(C$30,MultiCat($M278:$AQ278))),C$30,""))</f>
        <v/>
      </c>
      <c r="D278" s="47" t="str">
        <f t="shared" si="438"/>
        <v/>
      </c>
      <c r="E278" s="47" t="str">
        <f t="shared" si="438"/>
        <v/>
      </c>
      <c r="F278" s="47" t="str">
        <f t="shared" si="438"/>
        <v/>
      </c>
      <c r="G278" s="47" t="str">
        <f t="shared" si="438"/>
        <v/>
      </c>
      <c r="H278" s="47" t="str">
        <f t="shared" si="438"/>
        <v/>
      </c>
      <c r="I278" s="47" t="str">
        <f t="shared" si="438"/>
        <v/>
      </c>
      <c r="J278" s="47" t="str">
        <f t="shared" si="438"/>
        <v/>
      </c>
      <c r="K278" s="47" t="str">
        <f t="shared" si="438"/>
        <v/>
      </c>
      <c r="L278" s="151">
        <f t="shared" si="437"/>
        <v>4</v>
      </c>
      <c r="M278" s="17">
        <f t="shared" si="432"/>
        <v>35561</v>
      </c>
      <c r="N278" s="17">
        <f t="shared" si="432"/>
        <v>35585</v>
      </c>
      <c r="O278" s="17">
        <f t="shared" si="432"/>
        <v>35585</v>
      </c>
      <c r="P278" s="17">
        <f t="shared" si="432"/>
        <v>35585</v>
      </c>
      <c r="Q278" s="17">
        <f t="shared" si="432"/>
        <v>35585</v>
      </c>
      <c r="R278" s="17">
        <f t="shared" si="432"/>
        <v>35585</v>
      </c>
      <c r="S278" s="17">
        <f t="shared" si="432"/>
        <v>35585</v>
      </c>
      <c r="T278" s="17">
        <f t="shared" si="432"/>
        <v>35585</v>
      </c>
      <c r="U278" s="17">
        <f t="shared" si="432"/>
        <v>35594</v>
      </c>
      <c r="V278" s="17">
        <f t="shared" si="432"/>
        <v>35594</v>
      </c>
      <c r="W278" s="17">
        <f t="shared" si="433"/>
        <v>35594</v>
      </c>
      <c r="X278" s="17">
        <f t="shared" si="433"/>
        <v>35594</v>
      </c>
      <c r="Y278" s="17">
        <f t="shared" si="433"/>
        <v>35594</v>
      </c>
      <c r="Z278" s="17">
        <f t="shared" si="433"/>
        <v>35594</v>
      </c>
      <c r="AA278" s="17">
        <f t="shared" si="433"/>
        <v>35594</v>
      </c>
      <c r="AB278" s="17">
        <f t="shared" si="433"/>
        <v>35594</v>
      </c>
      <c r="AC278" s="17">
        <f t="shared" si="433"/>
        <v>35594</v>
      </c>
      <c r="AD278" s="17">
        <f t="shared" si="433"/>
        <v>35594</v>
      </c>
      <c r="AE278" s="17">
        <f t="shared" si="433"/>
        <v>35594</v>
      </c>
      <c r="AF278" s="17">
        <f t="shared" si="433"/>
        <v>35594</v>
      </c>
      <c r="AG278" s="17">
        <f t="shared" si="434"/>
        <v>35594</v>
      </c>
      <c r="AH278" s="17">
        <f t="shared" si="434"/>
        <v>35594</v>
      </c>
      <c r="AI278" s="17">
        <f t="shared" si="434"/>
        <v>35594</v>
      </c>
      <c r="AJ278" s="17">
        <f t="shared" si="434"/>
        <v>35618</v>
      </c>
      <c r="AK278" s="17">
        <f t="shared" si="434"/>
        <v>35642</v>
      </c>
      <c r="AL278" s="17">
        <f t="shared" si="434"/>
        <v>35666</v>
      </c>
      <c r="AM278" s="17">
        <f t="shared" si="434"/>
        <v>35690</v>
      </c>
      <c r="AN278" s="17">
        <f t="shared" si="434"/>
        <v>35714</v>
      </c>
      <c r="AO278" s="17">
        <f t="shared" si="434"/>
        <v>35738</v>
      </c>
      <c r="AP278" s="17">
        <f t="shared" si="434"/>
        <v>35762</v>
      </c>
      <c r="AQ278" s="17">
        <f t="shared" si="434"/>
        <v>35786</v>
      </c>
      <c r="AR278" s="160">
        <v>41</v>
      </c>
      <c r="AS278" s="102" t="s">
        <v>29</v>
      </c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</row>
    <row r="279" spans="1:63" s="3" customFormat="1" outlineLevel="1" x14ac:dyDescent="0.25">
      <c r="A279" s="17">
        <v>4</v>
      </c>
      <c r="B279" s="130" t="str">
        <f t="shared" si="435"/>
        <v/>
      </c>
      <c r="C279" s="47" t="str">
        <f t="shared" ref="C279:K279" si="439">IF(IF(ISNUMBER(SEARCH(C$30,MultiCat($M279:$AQ279))),C$30,"")=C262,"",IF(ISNUMBER(SEARCH(C$30,MultiCat($M279:$AQ279))),C$30,""))</f>
        <v/>
      </c>
      <c r="D279" s="47" t="str">
        <f t="shared" si="439"/>
        <v/>
      </c>
      <c r="E279" s="47" t="str">
        <f t="shared" si="439"/>
        <v/>
      </c>
      <c r="F279" s="47" t="str">
        <f t="shared" si="439"/>
        <v/>
      </c>
      <c r="G279" s="47" t="str">
        <f t="shared" si="439"/>
        <v/>
      </c>
      <c r="H279" s="47" t="str">
        <f t="shared" si="439"/>
        <v/>
      </c>
      <c r="I279" s="47" t="str">
        <f t="shared" si="439"/>
        <v/>
      </c>
      <c r="J279" s="47" t="str">
        <f t="shared" si="439"/>
        <v/>
      </c>
      <c r="K279" s="47" t="str">
        <f t="shared" si="439"/>
        <v/>
      </c>
      <c r="L279" s="151">
        <f t="shared" si="437"/>
        <v>4</v>
      </c>
      <c r="M279" s="17">
        <f t="shared" si="432"/>
        <v>40620</v>
      </c>
      <c r="N279" s="17">
        <f t="shared" si="432"/>
        <v>40644</v>
      </c>
      <c r="O279" s="17">
        <f t="shared" si="432"/>
        <v>40668</v>
      </c>
      <c r="P279" s="17">
        <f t="shared" si="432"/>
        <v>40692</v>
      </c>
      <c r="Q279" s="17">
        <f t="shared" si="432"/>
        <v>40716</v>
      </c>
      <c r="R279" s="17">
        <f t="shared" si="432"/>
        <v>40740</v>
      </c>
      <c r="S279" s="17">
        <f t="shared" si="432"/>
        <v>40764</v>
      </c>
      <c r="T279" s="17">
        <f t="shared" si="432"/>
        <v>40788</v>
      </c>
      <c r="U279" s="17">
        <f t="shared" si="432"/>
        <v>40788</v>
      </c>
      <c r="V279" s="17">
        <f t="shared" si="432"/>
        <v>40812</v>
      </c>
      <c r="W279" s="17">
        <f t="shared" si="433"/>
        <v>40836</v>
      </c>
      <c r="X279" s="17">
        <f t="shared" si="433"/>
        <v>40860</v>
      </c>
      <c r="Y279" s="17">
        <f t="shared" si="433"/>
        <v>40884</v>
      </c>
      <c r="Z279" s="17">
        <f t="shared" si="433"/>
        <v>40908</v>
      </c>
      <c r="AA279" s="17">
        <f t="shared" si="433"/>
        <v>40932</v>
      </c>
      <c r="AB279" s="17">
        <f t="shared" si="433"/>
        <v>40956</v>
      </c>
      <c r="AC279" s="17">
        <f t="shared" si="433"/>
        <v>40980</v>
      </c>
      <c r="AD279" s="17">
        <f t="shared" si="433"/>
        <v>41004</v>
      </c>
      <c r="AE279" s="17">
        <f t="shared" si="433"/>
        <v>41028</v>
      </c>
      <c r="AF279" s="17">
        <f t="shared" si="433"/>
        <v>41052</v>
      </c>
      <c r="AG279" s="17">
        <f t="shared" si="434"/>
        <v>41076</v>
      </c>
      <c r="AH279" s="17">
        <f t="shared" si="434"/>
        <v>41100</v>
      </c>
      <c r="AI279" s="17">
        <f t="shared" si="434"/>
        <v>41124</v>
      </c>
      <c r="AJ279" s="17">
        <f t="shared" si="434"/>
        <v>41148</v>
      </c>
      <c r="AK279" s="17">
        <f t="shared" si="434"/>
        <v>41172</v>
      </c>
      <c r="AL279" s="17">
        <f t="shared" si="434"/>
        <v>41196</v>
      </c>
      <c r="AM279" s="17">
        <f t="shared" si="434"/>
        <v>41220</v>
      </c>
      <c r="AN279" s="17">
        <f t="shared" si="434"/>
        <v>41244</v>
      </c>
      <c r="AO279" s="17">
        <f t="shared" si="434"/>
        <v>41268</v>
      </c>
      <c r="AP279" s="17">
        <f t="shared" si="434"/>
        <v>41292</v>
      </c>
      <c r="AQ279" s="17">
        <f t="shared" si="434"/>
        <v>41316</v>
      </c>
      <c r="AR279" s="160">
        <v>42</v>
      </c>
      <c r="AS279" s="102" t="s">
        <v>29</v>
      </c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</row>
    <row r="280" spans="1:63" s="3" customFormat="1" outlineLevel="1" x14ac:dyDescent="0.25">
      <c r="A280" s="17">
        <v>5</v>
      </c>
      <c r="B280" s="130" t="str">
        <f t="shared" si="435"/>
        <v/>
      </c>
      <c r="C280" s="47" t="str">
        <f t="shared" ref="C280:K280" si="440">IF(IF(ISNUMBER(SEARCH(C$30,MultiCat($M280:$AQ280))),C$30,"")=C263,"",IF(ISNUMBER(SEARCH(C$30,MultiCat($M280:$AQ280))),C$30,""))</f>
        <v/>
      </c>
      <c r="D280" s="47" t="str">
        <f t="shared" si="440"/>
        <v/>
      </c>
      <c r="E280" s="47" t="str">
        <f t="shared" si="440"/>
        <v/>
      </c>
      <c r="F280" s="47" t="str">
        <f t="shared" si="440"/>
        <v/>
      </c>
      <c r="G280" s="47" t="str">
        <f t="shared" si="440"/>
        <v/>
      </c>
      <c r="H280" s="47" t="str">
        <f t="shared" si="440"/>
        <v/>
      </c>
      <c r="I280" s="47" t="str">
        <f t="shared" si="440"/>
        <v/>
      </c>
      <c r="J280" s="47" t="str">
        <f t="shared" si="440"/>
        <v/>
      </c>
      <c r="K280" s="47" t="str">
        <f t="shared" si="440"/>
        <v/>
      </c>
      <c r="L280" s="151">
        <f t="shared" si="437"/>
        <v>4</v>
      </c>
      <c r="M280" s="17">
        <f t="shared" si="432"/>
        <v>42531</v>
      </c>
      <c r="N280" s="17">
        <f t="shared" si="432"/>
        <v>42531</v>
      </c>
      <c r="O280" s="17">
        <f t="shared" si="432"/>
        <v>42531</v>
      </c>
      <c r="P280" s="17">
        <f t="shared" si="432"/>
        <v>42531</v>
      </c>
      <c r="Q280" s="17">
        <f t="shared" si="432"/>
        <v>42531</v>
      </c>
      <c r="R280" s="17">
        <f t="shared" si="432"/>
        <v>42531</v>
      </c>
      <c r="S280" s="17">
        <f t="shared" si="432"/>
        <v>42531</v>
      </c>
      <c r="T280" s="17">
        <f t="shared" si="432"/>
        <v>42531</v>
      </c>
      <c r="U280" s="17">
        <f t="shared" si="432"/>
        <v>42531</v>
      </c>
      <c r="V280" s="17">
        <f t="shared" si="432"/>
        <v>42531</v>
      </c>
      <c r="W280" s="17">
        <f t="shared" si="433"/>
        <v>42531</v>
      </c>
      <c r="X280" s="17">
        <f t="shared" si="433"/>
        <v>42531</v>
      </c>
      <c r="Y280" s="17">
        <f t="shared" si="433"/>
        <v>42531</v>
      </c>
      <c r="Z280" s="17">
        <f t="shared" si="433"/>
        <v>42531</v>
      </c>
      <c r="AA280" s="17">
        <f t="shared" si="433"/>
        <v>42531</v>
      </c>
      <c r="AB280" s="17">
        <f t="shared" si="433"/>
        <v>42531</v>
      </c>
      <c r="AC280" s="17">
        <f t="shared" si="433"/>
        <v>42531</v>
      </c>
      <c r="AD280" s="17">
        <f t="shared" si="433"/>
        <v>42531</v>
      </c>
      <c r="AE280" s="17">
        <f t="shared" si="433"/>
        <v>42531</v>
      </c>
      <c r="AF280" s="17">
        <f t="shared" si="433"/>
        <v>42531</v>
      </c>
      <c r="AG280" s="17">
        <f t="shared" si="434"/>
        <v>42531</v>
      </c>
      <c r="AH280" s="17">
        <f t="shared" si="434"/>
        <v>42531</v>
      </c>
      <c r="AI280" s="17">
        <f t="shared" si="434"/>
        <v>42531</v>
      </c>
      <c r="AJ280" s="17">
        <f t="shared" si="434"/>
        <v>42531</v>
      </c>
      <c r="AK280" s="17">
        <f t="shared" si="434"/>
        <v>42531</v>
      </c>
      <c r="AL280" s="17">
        <f t="shared" si="434"/>
        <v>42531</v>
      </c>
      <c r="AM280" s="17">
        <f t="shared" si="434"/>
        <v>42531</v>
      </c>
      <c r="AN280" s="17">
        <f t="shared" si="434"/>
        <v>42531</v>
      </c>
      <c r="AO280" s="17">
        <f t="shared" si="434"/>
        <v>42555</v>
      </c>
      <c r="AP280" s="17">
        <f t="shared" si="434"/>
        <v>42579</v>
      </c>
      <c r="AQ280" s="17">
        <f t="shared" si="434"/>
        <v>42603</v>
      </c>
      <c r="AR280" s="159">
        <v>47</v>
      </c>
      <c r="AS280" s="102" t="s">
        <v>29</v>
      </c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</row>
    <row r="281" spans="1:63" s="3" customFormat="1" outlineLevel="1" x14ac:dyDescent="0.25">
      <c r="A281" s="17">
        <v>6</v>
      </c>
      <c r="B281" s="130" t="str">
        <f t="shared" si="435"/>
        <v/>
      </c>
      <c r="C281" s="47" t="str">
        <f t="shared" ref="C281:K281" si="441">IF(IF(ISNUMBER(SEARCH(C$30,MultiCat($M281:$AQ281))),C$30,"")=C264,"",IF(ISNUMBER(SEARCH(C$30,MultiCat($M281:$AQ281))),C$30,""))</f>
        <v/>
      </c>
      <c r="D281" s="47" t="str">
        <f t="shared" si="441"/>
        <v/>
      </c>
      <c r="E281" s="47" t="str">
        <f t="shared" si="441"/>
        <v/>
      </c>
      <c r="F281" s="47" t="str">
        <f t="shared" si="441"/>
        <v/>
      </c>
      <c r="G281" s="47" t="str">
        <f t="shared" si="441"/>
        <v/>
      </c>
      <c r="H281" s="47" t="str">
        <f t="shared" si="441"/>
        <v/>
      </c>
      <c r="I281" s="47" t="str">
        <f t="shared" si="441"/>
        <v/>
      </c>
      <c r="J281" s="47" t="str">
        <f t="shared" si="441"/>
        <v/>
      </c>
      <c r="K281" s="47" t="str">
        <f t="shared" si="441"/>
        <v/>
      </c>
      <c r="L281" s="151">
        <f t="shared" si="437"/>
        <v>4</v>
      </c>
      <c r="M281" s="17">
        <f t="shared" si="432"/>
        <v>21846</v>
      </c>
      <c r="N281" s="17">
        <f t="shared" si="432"/>
        <v>21870</v>
      </c>
      <c r="O281" s="17">
        <f t="shared" si="432"/>
        <v>21894</v>
      </c>
      <c r="P281" s="17">
        <f t="shared" si="432"/>
        <v>21918</v>
      </c>
      <c r="Q281" s="17">
        <f t="shared" si="432"/>
        <v>21942</v>
      </c>
      <c r="R281" s="17">
        <f t="shared" si="432"/>
        <v>21966</v>
      </c>
      <c r="S281" s="17">
        <f t="shared" si="432"/>
        <v>21990</v>
      </c>
      <c r="T281" s="17">
        <f t="shared" si="432"/>
        <v>22014</v>
      </c>
      <c r="U281" s="17">
        <f t="shared" si="432"/>
        <v>22014</v>
      </c>
      <c r="V281" s="17">
        <f t="shared" si="432"/>
        <v>22038</v>
      </c>
      <c r="W281" s="17">
        <f t="shared" si="433"/>
        <v>22062</v>
      </c>
      <c r="X281" s="17">
        <f t="shared" si="433"/>
        <v>22086</v>
      </c>
      <c r="Y281" s="17">
        <f t="shared" si="433"/>
        <v>22110</v>
      </c>
      <c r="Z281" s="17">
        <f t="shared" si="433"/>
        <v>22134</v>
      </c>
      <c r="AA281" s="17">
        <f t="shared" si="433"/>
        <v>22158</v>
      </c>
      <c r="AB281" s="17">
        <f t="shared" si="433"/>
        <v>22182</v>
      </c>
      <c r="AC281" s="17">
        <f t="shared" si="433"/>
        <v>22206</v>
      </c>
      <c r="AD281" s="17">
        <f t="shared" si="433"/>
        <v>22230</v>
      </c>
      <c r="AE281" s="17">
        <f t="shared" si="433"/>
        <v>22254</v>
      </c>
      <c r="AF281" s="17">
        <f t="shared" si="433"/>
        <v>22278</v>
      </c>
      <c r="AG281" s="17">
        <f t="shared" si="434"/>
        <v>22302</v>
      </c>
      <c r="AH281" s="17">
        <f t="shared" si="434"/>
        <v>22326</v>
      </c>
      <c r="AI281" s="17">
        <f t="shared" si="434"/>
        <v>22350</v>
      </c>
      <c r="AJ281" s="17">
        <f t="shared" si="434"/>
        <v>22374</v>
      </c>
      <c r="AK281" s="17">
        <f t="shared" si="434"/>
        <v>22398</v>
      </c>
      <c r="AL281" s="17">
        <f t="shared" si="434"/>
        <v>22422</v>
      </c>
      <c r="AM281" s="17">
        <f t="shared" si="434"/>
        <v>22446</v>
      </c>
      <c r="AN281" s="17">
        <f t="shared" si="434"/>
        <v>22470</v>
      </c>
      <c r="AO281" s="17">
        <f t="shared" si="434"/>
        <v>22470</v>
      </c>
      <c r="AP281" s="17">
        <f t="shared" si="434"/>
        <v>22470</v>
      </c>
      <c r="AQ281" s="17">
        <f t="shared" si="434"/>
        <v>22470</v>
      </c>
      <c r="AR281" s="159">
        <v>48</v>
      </c>
      <c r="AS281" s="102" t="s">
        <v>29</v>
      </c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</row>
    <row r="282" spans="1:63" s="3" customFormat="1" outlineLevel="1" x14ac:dyDescent="0.25">
      <c r="A282" s="17">
        <v>7</v>
      </c>
      <c r="B282" s="130" t="str">
        <f t="shared" si="435"/>
        <v>ТО1</v>
      </c>
      <c r="C282" s="47" t="str">
        <f t="shared" ref="C282:K282" si="442">IF(IF(ISNUMBER(SEARCH(C$30,MultiCat($M282:$AQ282))),C$30,"")=C265,"",IF(ISNUMBER(SEARCH(C$30,MultiCat($M282:$AQ282))),C$30,""))</f>
        <v/>
      </c>
      <c r="D282" s="47" t="str">
        <f t="shared" si="442"/>
        <v>ТО1</v>
      </c>
      <c r="E282" s="47" t="str">
        <f t="shared" si="442"/>
        <v/>
      </c>
      <c r="F282" s="47" t="str">
        <f t="shared" si="442"/>
        <v/>
      </c>
      <c r="G282" s="47" t="str">
        <f t="shared" si="442"/>
        <v/>
      </c>
      <c r="H282" s="47" t="str">
        <f t="shared" si="442"/>
        <v/>
      </c>
      <c r="I282" s="47" t="str">
        <f t="shared" si="442"/>
        <v/>
      </c>
      <c r="J282" s="47" t="str">
        <f t="shared" si="442"/>
        <v/>
      </c>
      <c r="K282" s="47" t="str">
        <f t="shared" si="442"/>
        <v/>
      </c>
      <c r="L282" s="151">
        <f t="shared" si="437"/>
        <v>4</v>
      </c>
      <c r="M282" s="17">
        <f t="shared" si="432"/>
        <v>16157</v>
      </c>
      <c r="N282" s="17">
        <f t="shared" si="432"/>
        <v>16157</v>
      </c>
      <c r="O282" s="17">
        <f t="shared" si="432"/>
        <v>16181</v>
      </c>
      <c r="P282" s="17">
        <f t="shared" si="432"/>
        <v>16205</v>
      </c>
      <c r="Q282" s="17">
        <f t="shared" si="432"/>
        <v>16229</v>
      </c>
      <c r="R282" s="17">
        <f t="shared" si="432"/>
        <v>16253</v>
      </c>
      <c r="S282" s="17">
        <f t="shared" si="432"/>
        <v>16277</v>
      </c>
      <c r="T282" s="17">
        <f t="shared" si="432"/>
        <v>16301</v>
      </c>
      <c r="U282" s="17">
        <f t="shared" si="432"/>
        <v>16295</v>
      </c>
      <c r="V282" s="17">
        <f t="shared" si="432"/>
        <v>16319</v>
      </c>
      <c r="W282" s="17">
        <f t="shared" si="433"/>
        <v>16343</v>
      </c>
      <c r="X282" s="17">
        <f t="shared" si="433"/>
        <v>16367</v>
      </c>
      <c r="Y282" s="17">
        <f t="shared" si="433"/>
        <v>16391</v>
      </c>
      <c r="Z282" s="17">
        <f t="shared" si="433"/>
        <v>16415</v>
      </c>
      <c r="AA282" s="17">
        <f t="shared" si="433"/>
        <v>16439</v>
      </c>
      <c r="AB282" s="17">
        <f t="shared" si="433"/>
        <v>16463</v>
      </c>
      <c r="AC282" s="17">
        <f t="shared" si="433"/>
        <v>16487</v>
      </c>
      <c r="AD282" s="17">
        <f t="shared" si="433"/>
        <v>16487</v>
      </c>
      <c r="AE282" s="17">
        <f t="shared" si="433"/>
        <v>16487</v>
      </c>
      <c r="AF282" s="17">
        <f t="shared" si="433"/>
        <v>16487</v>
      </c>
      <c r="AG282" s="17">
        <f t="shared" si="434"/>
        <v>16487</v>
      </c>
      <c r="AH282" s="17">
        <f t="shared" si="434"/>
        <v>16487</v>
      </c>
      <c r="AI282" s="17">
        <f t="shared" si="434"/>
        <v>16487</v>
      </c>
      <c r="AJ282" s="17">
        <f t="shared" si="434"/>
        <v>16487</v>
      </c>
      <c r="AK282" s="17">
        <f t="shared" si="434"/>
        <v>16487</v>
      </c>
      <c r="AL282" s="17">
        <f t="shared" si="434"/>
        <v>16487</v>
      </c>
      <c r="AM282" s="17" t="str">
        <f t="shared" si="434"/>
        <v>ТО1</v>
      </c>
      <c r="AN282" s="17">
        <f t="shared" si="434"/>
        <v>16535</v>
      </c>
      <c r="AO282" s="17">
        <f t="shared" si="434"/>
        <v>16535</v>
      </c>
      <c r="AP282" s="17">
        <f t="shared" si="434"/>
        <v>16535</v>
      </c>
      <c r="AQ282" s="17">
        <f t="shared" si="434"/>
        <v>16535</v>
      </c>
      <c r="AR282" s="159">
        <v>49</v>
      </c>
      <c r="AS282" s="102" t="s">
        <v>29</v>
      </c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</row>
    <row r="283" spans="1:63" s="3" customFormat="1" outlineLevel="1" x14ac:dyDescent="0.25">
      <c r="A283" s="17">
        <v>8</v>
      </c>
      <c r="B283" s="130" t="str">
        <f t="shared" si="435"/>
        <v>ТО1</v>
      </c>
      <c r="C283" s="47" t="str">
        <f t="shared" ref="C283:K283" si="443">IF(IF(ISNUMBER(SEARCH(C$30,MultiCat($M283:$AQ283))),C$30,"")=C266,"",IF(ISNUMBER(SEARCH(C$30,MultiCat($M283:$AQ283))),C$30,""))</f>
        <v/>
      </c>
      <c r="D283" s="47" t="str">
        <f t="shared" si="443"/>
        <v>ТО1</v>
      </c>
      <c r="E283" s="47" t="str">
        <f t="shared" si="443"/>
        <v/>
      </c>
      <c r="F283" s="47" t="str">
        <f t="shared" si="443"/>
        <v/>
      </c>
      <c r="G283" s="47" t="str">
        <f t="shared" si="443"/>
        <v/>
      </c>
      <c r="H283" s="47" t="str">
        <f t="shared" si="443"/>
        <v/>
      </c>
      <c r="I283" s="47" t="str">
        <f t="shared" si="443"/>
        <v/>
      </c>
      <c r="J283" s="47" t="str">
        <f t="shared" si="443"/>
        <v/>
      </c>
      <c r="K283" s="47" t="str">
        <f t="shared" si="443"/>
        <v/>
      </c>
      <c r="L283" s="151">
        <f t="shared" si="437"/>
        <v>4</v>
      </c>
      <c r="M283" s="17">
        <f t="shared" si="432"/>
        <v>58946</v>
      </c>
      <c r="N283" s="17">
        <f t="shared" si="432"/>
        <v>58970</v>
      </c>
      <c r="O283" s="17">
        <f t="shared" si="432"/>
        <v>58970</v>
      </c>
      <c r="P283" s="17">
        <f t="shared" si="432"/>
        <v>58970</v>
      </c>
      <c r="Q283" s="17">
        <f t="shared" si="432"/>
        <v>58970</v>
      </c>
      <c r="R283" s="17">
        <f t="shared" si="432"/>
        <v>58970</v>
      </c>
      <c r="S283" s="17">
        <f t="shared" si="432"/>
        <v>58970</v>
      </c>
      <c r="T283" s="17">
        <f t="shared" si="432"/>
        <v>58970</v>
      </c>
      <c r="U283" s="17" t="str">
        <f t="shared" si="432"/>
        <v>ТО1</v>
      </c>
      <c r="V283" s="17" t="str">
        <f t="shared" si="432"/>
        <v>ТО1</v>
      </c>
      <c r="W283" s="17" t="str">
        <f t="shared" si="433"/>
        <v>ТО1</v>
      </c>
      <c r="X283" s="17">
        <f t="shared" si="433"/>
        <v>59017</v>
      </c>
      <c r="Y283" s="17">
        <f t="shared" si="433"/>
        <v>59041</v>
      </c>
      <c r="Z283" s="17">
        <f t="shared" si="433"/>
        <v>59065</v>
      </c>
      <c r="AA283" s="17">
        <f t="shared" si="433"/>
        <v>59089</v>
      </c>
      <c r="AB283" s="17">
        <f t="shared" si="433"/>
        <v>59113</v>
      </c>
      <c r="AC283" s="17">
        <f t="shared" si="433"/>
        <v>59137</v>
      </c>
      <c r="AD283" s="17">
        <f t="shared" si="433"/>
        <v>59161</v>
      </c>
      <c r="AE283" s="17">
        <f t="shared" si="433"/>
        <v>59185</v>
      </c>
      <c r="AF283" s="17">
        <f t="shared" si="433"/>
        <v>59209</v>
      </c>
      <c r="AG283" s="17">
        <f t="shared" si="434"/>
        <v>59233</v>
      </c>
      <c r="AH283" s="17">
        <f t="shared" si="434"/>
        <v>59257</v>
      </c>
      <c r="AI283" s="17">
        <f t="shared" si="434"/>
        <v>59281</v>
      </c>
      <c r="AJ283" s="17">
        <f t="shared" si="434"/>
        <v>59305</v>
      </c>
      <c r="AK283" s="17">
        <f t="shared" si="434"/>
        <v>59329</v>
      </c>
      <c r="AL283" s="17">
        <f t="shared" si="434"/>
        <v>59353</v>
      </c>
      <c r="AM283" s="17">
        <f t="shared" si="434"/>
        <v>59377</v>
      </c>
      <c r="AN283" s="17">
        <f t="shared" si="434"/>
        <v>59401</v>
      </c>
      <c r="AO283" s="17">
        <f t="shared" si="434"/>
        <v>59425</v>
      </c>
      <c r="AP283" s="17">
        <f t="shared" si="434"/>
        <v>59449</v>
      </c>
      <c r="AQ283" s="17">
        <f t="shared" si="434"/>
        <v>59473</v>
      </c>
      <c r="AR283" s="159">
        <v>50</v>
      </c>
      <c r="AS283" s="102" t="s">
        <v>29</v>
      </c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</row>
    <row r="284" spans="1:63" s="3" customFormat="1" outlineLevel="1" x14ac:dyDescent="0.25">
      <c r="A284" s="17">
        <v>9</v>
      </c>
      <c r="B284" s="130" t="str">
        <f t="shared" si="435"/>
        <v/>
      </c>
      <c r="C284" s="47" t="str">
        <f t="shared" ref="C284:K284" si="444">IF(IF(ISNUMBER(SEARCH(C$30,MultiCat($M284:$AQ284))),C$30,"")=C267,"",IF(ISNUMBER(SEARCH(C$30,MultiCat($M284:$AQ284))),C$30,""))</f>
        <v/>
      </c>
      <c r="D284" s="47" t="str">
        <f t="shared" si="444"/>
        <v/>
      </c>
      <c r="E284" s="47" t="str">
        <f t="shared" si="444"/>
        <v/>
      </c>
      <c r="F284" s="47" t="str">
        <f t="shared" si="444"/>
        <v/>
      </c>
      <c r="G284" s="47" t="str">
        <f t="shared" si="444"/>
        <v/>
      </c>
      <c r="H284" s="47" t="str">
        <f t="shared" si="444"/>
        <v/>
      </c>
      <c r="I284" s="47" t="str">
        <f t="shared" si="444"/>
        <v/>
      </c>
      <c r="J284" s="47" t="str">
        <f t="shared" si="444"/>
        <v/>
      </c>
      <c r="K284" s="47" t="str">
        <f t="shared" si="444"/>
        <v/>
      </c>
      <c r="L284" s="151">
        <f t="shared" si="437"/>
        <v>4</v>
      </c>
      <c r="M284" s="17">
        <f t="shared" si="432"/>
        <v>10969</v>
      </c>
      <c r="N284" s="17">
        <f t="shared" si="432"/>
        <v>10993</v>
      </c>
      <c r="O284" s="17">
        <f t="shared" si="432"/>
        <v>11017</v>
      </c>
      <c r="P284" s="17">
        <f t="shared" si="432"/>
        <v>11041</v>
      </c>
      <c r="Q284" s="17">
        <f t="shared" si="432"/>
        <v>11065</v>
      </c>
      <c r="R284" s="17">
        <f t="shared" si="432"/>
        <v>11089</v>
      </c>
      <c r="S284" s="17">
        <f t="shared" si="432"/>
        <v>11113</v>
      </c>
      <c r="T284" s="17">
        <f t="shared" si="432"/>
        <v>11137</v>
      </c>
      <c r="U284" s="17">
        <f t="shared" si="432"/>
        <v>11137</v>
      </c>
      <c r="V284" s="17">
        <f t="shared" si="432"/>
        <v>11161</v>
      </c>
      <c r="W284" s="17">
        <f t="shared" si="433"/>
        <v>11185</v>
      </c>
      <c r="X284" s="17">
        <f t="shared" si="433"/>
        <v>11209</v>
      </c>
      <c r="Y284" s="17">
        <f t="shared" si="433"/>
        <v>11233</v>
      </c>
      <c r="Z284" s="17">
        <f t="shared" si="433"/>
        <v>11257</v>
      </c>
      <c r="AA284" s="17">
        <f t="shared" si="433"/>
        <v>11281</v>
      </c>
      <c r="AB284" s="17">
        <f t="shared" si="433"/>
        <v>11305</v>
      </c>
      <c r="AC284" s="17">
        <f t="shared" si="433"/>
        <v>11329</v>
      </c>
      <c r="AD284" s="17">
        <f t="shared" si="433"/>
        <v>11353</v>
      </c>
      <c r="AE284" s="17">
        <f t="shared" si="433"/>
        <v>11377</v>
      </c>
      <c r="AF284" s="17">
        <f t="shared" si="433"/>
        <v>11401</v>
      </c>
      <c r="AG284" s="17">
        <f t="shared" si="434"/>
        <v>11425</v>
      </c>
      <c r="AH284" s="17">
        <f t="shared" si="434"/>
        <v>11449</v>
      </c>
      <c r="AI284" s="17">
        <f t="shared" si="434"/>
        <v>11473</v>
      </c>
      <c r="AJ284" s="17">
        <f t="shared" si="434"/>
        <v>11497</v>
      </c>
      <c r="AK284" s="17">
        <f t="shared" si="434"/>
        <v>11521</v>
      </c>
      <c r="AL284" s="17">
        <f t="shared" si="434"/>
        <v>11545</v>
      </c>
      <c r="AM284" s="17">
        <f t="shared" si="434"/>
        <v>11569</v>
      </c>
      <c r="AN284" s="17">
        <f t="shared" si="434"/>
        <v>11593</v>
      </c>
      <c r="AO284" s="17">
        <f t="shared" si="434"/>
        <v>11617</v>
      </c>
      <c r="AP284" s="17">
        <f t="shared" si="434"/>
        <v>11641</v>
      </c>
      <c r="AQ284" s="17">
        <f t="shared" si="434"/>
        <v>11665</v>
      </c>
      <c r="AR284" s="160">
        <v>43</v>
      </c>
      <c r="AS284" s="102" t="s">
        <v>29</v>
      </c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</row>
    <row r="285" spans="1:63" s="3" customFormat="1" outlineLevel="1" x14ac:dyDescent="0.25">
      <c r="A285" s="17">
        <v>10</v>
      </c>
      <c r="B285" s="130" t="str">
        <f t="shared" si="435"/>
        <v/>
      </c>
      <c r="C285" s="47" t="str">
        <f t="shared" ref="C285:K285" si="445">IF(IF(ISNUMBER(SEARCH(C$30,MultiCat($M285:$AQ285))),C$30,"")=C268,"",IF(ISNUMBER(SEARCH(C$30,MultiCat($M285:$AQ285))),C$30,""))</f>
        <v/>
      </c>
      <c r="D285" s="47" t="str">
        <f t="shared" si="445"/>
        <v/>
      </c>
      <c r="E285" s="47" t="str">
        <f t="shared" si="445"/>
        <v/>
      </c>
      <c r="F285" s="47" t="str">
        <f t="shared" si="445"/>
        <v/>
      </c>
      <c r="G285" s="47" t="str">
        <f t="shared" si="445"/>
        <v/>
      </c>
      <c r="H285" s="47" t="str">
        <f t="shared" si="445"/>
        <v/>
      </c>
      <c r="I285" s="47" t="str">
        <f t="shared" si="445"/>
        <v/>
      </c>
      <c r="J285" s="47" t="str">
        <f t="shared" si="445"/>
        <v/>
      </c>
      <c r="K285" s="47" t="str">
        <f t="shared" si="445"/>
        <v/>
      </c>
      <c r="L285" s="151">
        <f t="shared" si="437"/>
        <v>4</v>
      </c>
      <c r="M285" s="17">
        <f t="shared" si="432"/>
        <v>11504</v>
      </c>
      <c r="N285" s="17">
        <f t="shared" si="432"/>
        <v>11504</v>
      </c>
      <c r="O285" s="17">
        <f t="shared" si="432"/>
        <v>11504</v>
      </c>
      <c r="P285" s="17">
        <f t="shared" si="432"/>
        <v>11504</v>
      </c>
      <c r="Q285" s="17">
        <f t="shared" si="432"/>
        <v>11504</v>
      </c>
      <c r="R285" s="17">
        <f t="shared" si="432"/>
        <v>11504</v>
      </c>
      <c r="S285" s="17">
        <f t="shared" si="432"/>
        <v>11504</v>
      </c>
      <c r="T285" s="17">
        <f t="shared" si="432"/>
        <v>11528</v>
      </c>
      <c r="U285" s="17">
        <f t="shared" si="432"/>
        <v>11525</v>
      </c>
      <c r="V285" s="17">
        <f t="shared" si="432"/>
        <v>11525</v>
      </c>
      <c r="W285" s="17">
        <f t="shared" si="433"/>
        <v>11525</v>
      </c>
      <c r="X285" s="17">
        <f t="shared" si="433"/>
        <v>11525</v>
      </c>
      <c r="Y285" s="17">
        <f t="shared" si="433"/>
        <v>11525</v>
      </c>
      <c r="Z285" s="17">
        <f t="shared" si="433"/>
        <v>11525</v>
      </c>
      <c r="AA285" s="17">
        <f t="shared" si="433"/>
        <v>11525</v>
      </c>
      <c r="AB285" s="17">
        <f t="shared" si="433"/>
        <v>11525</v>
      </c>
      <c r="AC285" s="17">
        <f t="shared" si="433"/>
        <v>11525</v>
      </c>
      <c r="AD285" s="17">
        <f t="shared" si="433"/>
        <v>11525</v>
      </c>
      <c r="AE285" s="17">
        <f t="shared" si="433"/>
        <v>11525</v>
      </c>
      <c r="AF285" s="17">
        <f t="shared" si="433"/>
        <v>11525</v>
      </c>
      <c r="AG285" s="17">
        <f t="shared" si="434"/>
        <v>11525</v>
      </c>
      <c r="AH285" s="17">
        <f t="shared" si="434"/>
        <v>11525</v>
      </c>
      <c r="AI285" s="17">
        <f t="shared" si="434"/>
        <v>11525</v>
      </c>
      <c r="AJ285" s="17">
        <f t="shared" si="434"/>
        <v>11525</v>
      </c>
      <c r="AK285" s="17">
        <f t="shared" si="434"/>
        <v>11525</v>
      </c>
      <c r="AL285" s="17">
        <f t="shared" si="434"/>
        <v>11525</v>
      </c>
      <c r="AM285" s="17">
        <f t="shared" si="434"/>
        <v>11525</v>
      </c>
      <c r="AN285" s="17">
        <f t="shared" si="434"/>
        <v>11525</v>
      </c>
      <c r="AO285" s="17">
        <f t="shared" si="434"/>
        <v>11525</v>
      </c>
      <c r="AP285" s="17">
        <f t="shared" si="434"/>
        <v>11525</v>
      </c>
      <c r="AQ285" s="17">
        <f t="shared" si="434"/>
        <v>11525</v>
      </c>
      <c r="AR285" s="160">
        <v>44</v>
      </c>
      <c r="AS285" s="102" t="s">
        <v>29</v>
      </c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</row>
    <row r="286" spans="1:63" s="3" customFormat="1" outlineLevel="1" x14ac:dyDescent="0.25">
      <c r="A286" s="17">
        <v>11</v>
      </c>
      <c r="B286" s="130" t="str">
        <f t="shared" si="435"/>
        <v/>
      </c>
      <c r="C286" s="47" t="str">
        <f t="shared" ref="C286:K286" si="446">IF(IF(ISNUMBER(SEARCH(C$30,MultiCat($M286:$AQ286))),C$30,"")=C269,"",IF(ISNUMBER(SEARCH(C$30,MultiCat($M286:$AQ286))),C$30,""))</f>
        <v/>
      </c>
      <c r="D286" s="47" t="str">
        <f t="shared" si="446"/>
        <v/>
      </c>
      <c r="E286" s="47" t="str">
        <f t="shared" si="446"/>
        <v/>
      </c>
      <c r="F286" s="47" t="str">
        <f t="shared" si="446"/>
        <v/>
      </c>
      <c r="G286" s="47" t="str">
        <f t="shared" si="446"/>
        <v/>
      </c>
      <c r="H286" s="47" t="str">
        <f t="shared" si="446"/>
        <v/>
      </c>
      <c r="I286" s="47" t="str">
        <f t="shared" si="446"/>
        <v/>
      </c>
      <c r="J286" s="47" t="str">
        <f t="shared" si="446"/>
        <v/>
      </c>
      <c r="K286" s="47" t="str">
        <f t="shared" si="446"/>
        <v/>
      </c>
      <c r="L286" s="151">
        <f t="shared" si="437"/>
        <v>4</v>
      </c>
      <c r="M286" s="17">
        <f t="shared" si="432"/>
        <v>10617</v>
      </c>
      <c r="N286" s="17">
        <f t="shared" si="432"/>
        <v>10617</v>
      </c>
      <c r="O286" s="17">
        <f t="shared" si="432"/>
        <v>10641</v>
      </c>
      <c r="P286" s="17">
        <f t="shared" si="432"/>
        <v>10665</v>
      </c>
      <c r="Q286" s="17">
        <f t="shared" si="432"/>
        <v>10689</v>
      </c>
      <c r="R286" s="17">
        <f t="shared" si="432"/>
        <v>10713</v>
      </c>
      <c r="S286" s="17">
        <f t="shared" si="432"/>
        <v>10737</v>
      </c>
      <c r="T286" s="17">
        <f t="shared" si="432"/>
        <v>10761</v>
      </c>
      <c r="U286" s="17">
        <f t="shared" si="432"/>
        <v>10752</v>
      </c>
      <c r="V286" s="17">
        <f t="shared" si="432"/>
        <v>10776</v>
      </c>
      <c r="W286" s="17">
        <f t="shared" si="433"/>
        <v>10800</v>
      </c>
      <c r="X286" s="17">
        <f t="shared" si="433"/>
        <v>10824</v>
      </c>
      <c r="Y286" s="17">
        <f t="shared" si="433"/>
        <v>10848</v>
      </c>
      <c r="Z286" s="17">
        <f t="shared" si="433"/>
        <v>10872</v>
      </c>
      <c r="AA286" s="17">
        <f t="shared" si="433"/>
        <v>10896</v>
      </c>
      <c r="AB286" s="17">
        <f t="shared" si="433"/>
        <v>10920</v>
      </c>
      <c r="AC286" s="17">
        <f t="shared" si="433"/>
        <v>10944</v>
      </c>
      <c r="AD286" s="17">
        <f t="shared" si="433"/>
        <v>10968</v>
      </c>
      <c r="AE286" s="17">
        <f t="shared" si="433"/>
        <v>10992</v>
      </c>
      <c r="AF286" s="17">
        <f t="shared" si="433"/>
        <v>11016</v>
      </c>
      <c r="AG286" s="17">
        <f t="shared" si="434"/>
        <v>11040</v>
      </c>
      <c r="AH286" s="17">
        <f t="shared" si="434"/>
        <v>11064</v>
      </c>
      <c r="AI286" s="17">
        <f t="shared" si="434"/>
        <v>11088</v>
      </c>
      <c r="AJ286" s="17">
        <f t="shared" si="434"/>
        <v>11112</v>
      </c>
      <c r="AK286" s="17">
        <f t="shared" si="434"/>
        <v>11136</v>
      </c>
      <c r="AL286" s="17">
        <f t="shared" si="434"/>
        <v>11136</v>
      </c>
      <c r="AM286" s="17">
        <f t="shared" si="434"/>
        <v>11136</v>
      </c>
      <c r="AN286" s="17">
        <f t="shared" si="434"/>
        <v>11136</v>
      </c>
      <c r="AO286" s="17">
        <f t="shared" si="434"/>
        <v>11136</v>
      </c>
      <c r="AP286" s="17">
        <f t="shared" si="434"/>
        <v>11136</v>
      </c>
      <c r="AQ286" s="17">
        <f t="shared" si="434"/>
        <v>11136</v>
      </c>
      <c r="AR286" s="160">
        <v>45</v>
      </c>
      <c r="AS286" s="102" t="s">
        <v>29</v>
      </c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</row>
    <row r="287" spans="1:63" s="3" customFormat="1" outlineLevel="1" x14ac:dyDescent="0.25">
      <c r="A287" s="17">
        <v>12</v>
      </c>
      <c r="B287" s="130" t="str">
        <f t="shared" si="435"/>
        <v/>
      </c>
      <c r="C287" s="47" t="str">
        <f t="shared" ref="C287:K287" si="447">IF(IF(ISNUMBER(SEARCH(C$30,MultiCat($M287:$AQ287))),C$30,"")=C270,"",IF(ISNUMBER(SEARCH(C$30,MultiCat($M287:$AQ287))),C$30,""))</f>
        <v/>
      </c>
      <c r="D287" s="47" t="str">
        <f t="shared" si="447"/>
        <v/>
      </c>
      <c r="E287" s="47" t="str">
        <f t="shared" si="447"/>
        <v/>
      </c>
      <c r="F287" s="47" t="str">
        <f t="shared" si="447"/>
        <v/>
      </c>
      <c r="G287" s="47" t="str">
        <f t="shared" si="447"/>
        <v/>
      </c>
      <c r="H287" s="47" t="str">
        <f t="shared" si="447"/>
        <v/>
      </c>
      <c r="I287" s="47" t="str">
        <f t="shared" si="447"/>
        <v/>
      </c>
      <c r="J287" s="47" t="str">
        <f t="shared" si="447"/>
        <v/>
      </c>
      <c r="K287" s="47" t="str">
        <f t="shared" si="447"/>
        <v/>
      </c>
      <c r="L287" s="151">
        <f t="shared" si="437"/>
        <v>4</v>
      </c>
      <c r="M287" s="17">
        <f t="shared" si="432"/>
        <v>31193</v>
      </c>
      <c r="N287" s="17">
        <f t="shared" si="432"/>
        <v>31217</v>
      </c>
      <c r="O287" s="17">
        <f t="shared" si="432"/>
        <v>31241</v>
      </c>
      <c r="P287" s="17">
        <f t="shared" si="432"/>
        <v>31265</v>
      </c>
      <c r="Q287" s="17">
        <f t="shared" si="432"/>
        <v>31289</v>
      </c>
      <c r="R287" s="17">
        <f t="shared" si="432"/>
        <v>31313</v>
      </c>
      <c r="S287" s="17">
        <f t="shared" si="432"/>
        <v>31337</v>
      </c>
      <c r="T287" s="17">
        <f t="shared" si="432"/>
        <v>31361</v>
      </c>
      <c r="U287" s="17">
        <f t="shared" si="432"/>
        <v>31361</v>
      </c>
      <c r="V287" s="17">
        <f t="shared" si="432"/>
        <v>31385</v>
      </c>
      <c r="W287" s="17">
        <f t="shared" si="433"/>
        <v>31385</v>
      </c>
      <c r="X287" s="17">
        <f t="shared" si="433"/>
        <v>31385</v>
      </c>
      <c r="Y287" s="17">
        <f t="shared" si="433"/>
        <v>31385</v>
      </c>
      <c r="Z287" s="17">
        <f t="shared" si="433"/>
        <v>31385</v>
      </c>
      <c r="AA287" s="17">
        <f t="shared" si="433"/>
        <v>31385</v>
      </c>
      <c r="AB287" s="17">
        <f t="shared" si="433"/>
        <v>31385</v>
      </c>
      <c r="AC287" s="17">
        <f t="shared" si="433"/>
        <v>31385</v>
      </c>
      <c r="AD287" s="17">
        <f t="shared" si="433"/>
        <v>31409</v>
      </c>
      <c r="AE287" s="17">
        <f t="shared" si="433"/>
        <v>31433</v>
      </c>
      <c r="AF287" s="17">
        <f t="shared" si="433"/>
        <v>31457</v>
      </c>
      <c r="AG287" s="17">
        <f t="shared" si="434"/>
        <v>31481</v>
      </c>
      <c r="AH287" s="17">
        <f t="shared" si="434"/>
        <v>31505</v>
      </c>
      <c r="AI287" s="17">
        <f t="shared" si="434"/>
        <v>31529</v>
      </c>
      <c r="AJ287" s="17">
        <f t="shared" si="434"/>
        <v>31553</v>
      </c>
      <c r="AK287" s="17">
        <f t="shared" si="434"/>
        <v>31577</v>
      </c>
      <c r="AL287" s="17">
        <f t="shared" si="434"/>
        <v>31601</v>
      </c>
      <c r="AM287" s="17">
        <f t="shared" si="434"/>
        <v>31625</v>
      </c>
      <c r="AN287" s="17">
        <f t="shared" si="434"/>
        <v>31649</v>
      </c>
      <c r="AO287" s="17">
        <f t="shared" si="434"/>
        <v>31673</v>
      </c>
      <c r="AP287" s="17">
        <f t="shared" si="434"/>
        <v>31697</v>
      </c>
      <c r="AQ287" s="17">
        <f t="shared" si="434"/>
        <v>31721</v>
      </c>
      <c r="AR287" s="159">
        <v>51</v>
      </c>
      <c r="AS287" s="102" t="s">
        <v>29</v>
      </c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</row>
    <row r="288" spans="1:63" s="3" customFormat="1" outlineLevel="1" x14ac:dyDescent="0.25">
      <c r="A288" s="17">
        <v>13</v>
      </c>
      <c r="B288" s="130" t="str">
        <f t="shared" si="435"/>
        <v>ПМ</v>
      </c>
      <c r="C288" s="47" t="str">
        <f t="shared" ref="C288:K288" si="448">IF(IF(ISNUMBER(SEARCH(C$30,MultiCat($M288:$AQ288))),C$30,"")=C271,"",IF(ISNUMBER(SEARCH(C$30,MultiCat($M288:$AQ288))),C$30,""))</f>
        <v>ПМ</v>
      </c>
      <c r="D288" s="47" t="str">
        <f t="shared" si="448"/>
        <v/>
      </c>
      <c r="E288" s="47" t="str">
        <f t="shared" si="448"/>
        <v/>
      </c>
      <c r="F288" s="47" t="str">
        <f t="shared" si="448"/>
        <v/>
      </c>
      <c r="G288" s="47" t="str">
        <f t="shared" si="448"/>
        <v/>
      </c>
      <c r="H288" s="47" t="str">
        <f t="shared" si="448"/>
        <v/>
      </c>
      <c r="I288" s="47" t="str">
        <f t="shared" si="448"/>
        <v/>
      </c>
      <c r="J288" s="47" t="str">
        <f t="shared" si="448"/>
        <v/>
      </c>
      <c r="K288" s="47" t="str">
        <f t="shared" si="448"/>
        <v/>
      </c>
      <c r="L288" s="151">
        <f t="shared" si="437"/>
        <v>4</v>
      </c>
      <c r="M288" s="17">
        <f t="shared" si="432"/>
        <v>27373</v>
      </c>
      <c r="N288" s="17">
        <f t="shared" si="432"/>
        <v>27397</v>
      </c>
      <c r="O288" s="17">
        <f t="shared" si="432"/>
        <v>27421</v>
      </c>
      <c r="P288" s="17">
        <f t="shared" si="432"/>
        <v>27445</v>
      </c>
      <c r="Q288" s="17">
        <f t="shared" si="432"/>
        <v>27469</v>
      </c>
      <c r="R288" s="17">
        <f t="shared" si="432"/>
        <v>27493</v>
      </c>
      <c r="S288" s="17">
        <f t="shared" si="432"/>
        <v>27517</v>
      </c>
      <c r="T288" s="17">
        <f t="shared" si="432"/>
        <v>27541</v>
      </c>
      <c r="U288" s="17">
        <f t="shared" si="432"/>
        <v>27541</v>
      </c>
      <c r="V288" s="17">
        <f t="shared" si="432"/>
        <v>27565</v>
      </c>
      <c r="W288" s="17">
        <f t="shared" si="433"/>
        <v>27589</v>
      </c>
      <c r="X288" s="17">
        <f t="shared" si="433"/>
        <v>27613</v>
      </c>
      <c r="Y288" s="17">
        <f t="shared" si="433"/>
        <v>27637</v>
      </c>
      <c r="Z288" s="17">
        <f t="shared" si="433"/>
        <v>27661</v>
      </c>
      <c r="AA288" s="17">
        <f t="shared" si="433"/>
        <v>27685</v>
      </c>
      <c r="AB288" s="17">
        <f t="shared" si="433"/>
        <v>27709</v>
      </c>
      <c r="AC288" s="17">
        <f t="shared" si="433"/>
        <v>27733</v>
      </c>
      <c r="AD288" s="17">
        <f t="shared" si="433"/>
        <v>27757</v>
      </c>
      <c r="AE288" s="17">
        <f t="shared" si="433"/>
        <v>27781</v>
      </c>
      <c r="AF288" s="17">
        <f t="shared" si="433"/>
        <v>27805</v>
      </c>
      <c r="AG288" s="17">
        <f t="shared" si="434"/>
        <v>27829</v>
      </c>
      <c r="AH288" s="17">
        <f t="shared" si="434"/>
        <v>27853</v>
      </c>
      <c r="AI288" s="17">
        <f t="shared" si="434"/>
        <v>27877</v>
      </c>
      <c r="AJ288" s="17">
        <f t="shared" si="434"/>
        <v>27901</v>
      </c>
      <c r="AK288" s="17">
        <f t="shared" si="434"/>
        <v>27925</v>
      </c>
      <c r="AL288" s="17">
        <f t="shared" si="434"/>
        <v>27949</v>
      </c>
      <c r="AM288" s="17">
        <f t="shared" si="434"/>
        <v>27973</v>
      </c>
      <c r="AN288" s="17">
        <f t="shared" si="434"/>
        <v>27973</v>
      </c>
      <c r="AO288" s="17">
        <f t="shared" si="434"/>
        <v>27997</v>
      </c>
      <c r="AP288" s="17" t="str">
        <f t="shared" si="434"/>
        <v>ПМ</v>
      </c>
      <c r="AQ288" s="17">
        <f t="shared" si="434"/>
        <v>28045</v>
      </c>
      <c r="AR288" s="159">
        <v>52</v>
      </c>
      <c r="AS288" s="102" t="s">
        <v>29</v>
      </c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</row>
    <row r="289" spans="1:63" s="3" customFormat="1" outlineLevel="1" x14ac:dyDescent="0.25">
      <c r="A289" s="17">
        <v>14</v>
      </c>
      <c r="B289" s="130" t="str">
        <f t="shared" si="435"/>
        <v/>
      </c>
      <c r="C289" s="47" t="str">
        <f t="shared" ref="C289:K289" si="449">IF(IF(ISNUMBER(SEARCH(C$30,MultiCat($M289:$AQ289))),C$30,"")=C272,"",IF(ISNUMBER(SEARCH(C$30,MultiCat($M289:$AQ289))),C$30,""))</f>
        <v/>
      </c>
      <c r="D289" s="47" t="str">
        <f t="shared" si="449"/>
        <v/>
      </c>
      <c r="E289" s="47" t="str">
        <f t="shared" si="449"/>
        <v/>
      </c>
      <c r="F289" s="47" t="str">
        <f t="shared" si="449"/>
        <v/>
      </c>
      <c r="G289" s="47" t="str">
        <f t="shared" si="449"/>
        <v/>
      </c>
      <c r="H289" s="47" t="str">
        <f t="shared" si="449"/>
        <v/>
      </c>
      <c r="I289" s="47" t="str">
        <f t="shared" si="449"/>
        <v/>
      </c>
      <c r="J289" s="47" t="str">
        <f t="shared" si="449"/>
        <v/>
      </c>
      <c r="K289" s="47" t="str">
        <f t="shared" si="449"/>
        <v/>
      </c>
      <c r="L289" s="151">
        <f t="shared" si="437"/>
        <v>4</v>
      </c>
      <c r="M289" s="17">
        <f t="shared" si="432"/>
        <v>10162</v>
      </c>
      <c r="N289" s="17">
        <f t="shared" si="432"/>
        <v>10162</v>
      </c>
      <c r="O289" s="17">
        <f t="shared" si="432"/>
        <v>10162</v>
      </c>
      <c r="P289" s="17">
        <f t="shared" si="432"/>
        <v>10162</v>
      </c>
      <c r="Q289" s="17">
        <f t="shared" si="432"/>
        <v>10162</v>
      </c>
      <c r="R289" s="17">
        <f t="shared" si="432"/>
        <v>10162</v>
      </c>
      <c r="S289" s="17">
        <f t="shared" si="432"/>
        <v>10162</v>
      </c>
      <c r="T289" s="17">
        <f t="shared" si="432"/>
        <v>10162</v>
      </c>
      <c r="U289" s="17">
        <f t="shared" si="432"/>
        <v>10162</v>
      </c>
      <c r="V289" s="17">
        <f t="shared" si="432"/>
        <v>10162</v>
      </c>
      <c r="W289" s="17">
        <f t="shared" si="433"/>
        <v>10162</v>
      </c>
      <c r="X289" s="17">
        <f t="shared" si="433"/>
        <v>10162</v>
      </c>
      <c r="Y289" s="17">
        <f t="shared" si="433"/>
        <v>10162</v>
      </c>
      <c r="Z289" s="17">
        <f t="shared" si="433"/>
        <v>10162</v>
      </c>
      <c r="AA289" s="17">
        <f t="shared" si="433"/>
        <v>10162</v>
      </c>
      <c r="AB289" s="17">
        <f t="shared" si="433"/>
        <v>10162</v>
      </c>
      <c r="AC289" s="17">
        <f t="shared" si="433"/>
        <v>10162</v>
      </c>
      <c r="AD289" s="17">
        <f t="shared" si="433"/>
        <v>10162</v>
      </c>
      <c r="AE289" s="17">
        <f t="shared" si="433"/>
        <v>10162</v>
      </c>
      <c r="AF289" s="17">
        <f t="shared" si="433"/>
        <v>10162</v>
      </c>
      <c r="AG289" s="17">
        <f t="shared" si="434"/>
        <v>10162</v>
      </c>
      <c r="AH289" s="17">
        <f t="shared" si="434"/>
        <v>10162</v>
      </c>
      <c r="AI289" s="17">
        <f t="shared" si="434"/>
        <v>10162</v>
      </c>
      <c r="AJ289" s="17">
        <f t="shared" si="434"/>
        <v>10162</v>
      </c>
      <c r="AK289" s="17">
        <f t="shared" si="434"/>
        <v>10162</v>
      </c>
      <c r="AL289" s="17">
        <f t="shared" si="434"/>
        <v>10162</v>
      </c>
      <c r="AM289" s="17">
        <f t="shared" si="434"/>
        <v>10162</v>
      </c>
      <c r="AN289" s="17">
        <f t="shared" si="434"/>
        <v>10162</v>
      </c>
      <c r="AO289" s="17">
        <f t="shared" si="434"/>
        <v>10162</v>
      </c>
      <c r="AP289" s="17">
        <f t="shared" si="434"/>
        <v>10162</v>
      </c>
      <c r="AQ289" s="17">
        <f t="shared" si="434"/>
        <v>10162</v>
      </c>
      <c r="AR289" s="159">
        <v>53</v>
      </c>
      <c r="AS289" s="102" t="s">
        <v>29</v>
      </c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</row>
    <row r="290" spans="1:63" x14ac:dyDescent="0.25">
      <c r="A290" s="136">
        <f>M275</f>
        <v>45017</v>
      </c>
      <c r="B290" s="131"/>
      <c r="C290" s="132"/>
      <c r="D290" s="132">
        <f>SUM(D276:D289)</f>
        <v>0</v>
      </c>
      <c r="E290" s="132">
        <f>SUM(E276:E289)</f>
        <v>0</v>
      </c>
      <c r="F290" s="132"/>
      <c r="G290" s="132"/>
      <c r="H290" s="132">
        <f>SUM(H276:H289)</f>
        <v>0</v>
      </c>
      <c r="I290" s="132">
        <f>SUM(I276:I289)</f>
        <v>0</v>
      </c>
      <c r="J290" s="132">
        <f>SUM(J276:J289)</f>
        <v>0</v>
      </c>
      <c r="K290" s="132">
        <f>SUM(K276:K289)</f>
        <v>0</v>
      </c>
      <c r="L290" s="146">
        <f t="shared" si="437"/>
        <v>4</v>
      </c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3"/>
      <c r="AN290" s="133"/>
      <c r="AO290" s="133"/>
      <c r="AP290" s="133"/>
      <c r="AQ290" s="133"/>
      <c r="AS290" s="102" t="s">
        <v>29</v>
      </c>
    </row>
    <row r="291" spans="1:63" s="102" customFormat="1" ht="18.75" outlineLevel="1" x14ac:dyDescent="0.25">
      <c r="A291" s="121"/>
      <c r="B291" s="129"/>
      <c r="C291" s="129"/>
      <c r="D291" s="129"/>
      <c r="E291" s="129"/>
      <c r="F291" s="129"/>
      <c r="G291" s="129"/>
      <c r="H291" s="129"/>
      <c r="I291" s="129"/>
      <c r="J291" s="129"/>
      <c r="K291" s="129"/>
      <c r="L291" s="148" t="s">
        <v>294</v>
      </c>
      <c r="M291" s="378">
        <f>M292</f>
        <v>45047</v>
      </c>
      <c r="N291" s="378"/>
      <c r="O291" s="378"/>
      <c r="P291" s="378"/>
      <c r="Q291" s="378"/>
      <c r="R291" s="378"/>
      <c r="S291" s="378"/>
      <c r="T291" s="378"/>
      <c r="U291" s="378"/>
      <c r="V291" s="378"/>
      <c r="W291" s="378"/>
      <c r="X291" s="378"/>
      <c r="Y291" s="378"/>
      <c r="Z291" s="378"/>
      <c r="AA291" s="378"/>
      <c r="AB291" s="378"/>
      <c r="AC291" s="378"/>
      <c r="AD291" s="378"/>
      <c r="AE291" s="378"/>
      <c r="AF291" s="378"/>
      <c r="AG291" s="378"/>
      <c r="AH291" s="378"/>
      <c r="AI291" s="378"/>
      <c r="AJ291" s="378"/>
      <c r="AK291" s="378"/>
      <c r="AL291" s="378"/>
      <c r="AM291" s="378"/>
      <c r="AN291" s="378"/>
      <c r="AO291" s="378"/>
      <c r="AP291" s="378"/>
      <c r="AQ291" s="378"/>
      <c r="AR291" s="158"/>
      <c r="AS291" s="102" t="s">
        <v>29</v>
      </c>
    </row>
    <row r="292" spans="1:63" s="124" customFormat="1" ht="55.5" customHeight="1" outlineLevel="1" x14ac:dyDescent="0.25">
      <c r="A292" s="134" t="s">
        <v>295</v>
      </c>
      <c r="B292" s="161">
        <f>M292</f>
        <v>45047</v>
      </c>
      <c r="C292" s="135" t="s">
        <v>33</v>
      </c>
      <c r="D292" s="135" t="s">
        <v>270</v>
      </c>
      <c r="E292" s="135" t="s">
        <v>271</v>
      </c>
      <c r="F292" s="135" t="s">
        <v>251</v>
      </c>
      <c r="G292" s="135" t="s">
        <v>252</v>
      </c>
      <c r="H292" s="135" t="s">
        <v>41</v>
      </c>
      <c r="I292" s="135" t="s">
        <v>268</v>
      </c>
      <c r="J292" s="135" t="s">
        <v>269</v>
      </c>
      <c r="K292" s="135" t="s">
        <v>232</v>
      </c>
      <c r="L292" s="149">
        <v>5</v>
      </c>
      <c r="M292" s="152">
        <f>DATE($A$10,$L292,M$10)</f>
        <v>45047</v>
      </c>
      <c r="N292" s="152">
        <f t="shared" ref="N292:AQ292" si="450">DATE($A$10,$L292,N$10)</f>
        <v>45048</v>
      </c>
      <c r="O292" s="152">
        <f t="shared" si="450"/>
        <v>45049</v>
      </c>
      <c r="P292" s="152">
        <f t="shared" si="450"/>
        <v>45050</v>
      </c>
      <c r="Q292" s="152">
        <f t="shared" si="450"/>
        <v>45051</v>
      </c>
      <c r="R292" s="152">
        <f t="shared" si="450"/>
        <v>45052</v>
      </c>
      <c r="S292" s="152">
        <f t="shared" si="450"/>
        <v>45053</v>
      </c>
      <c r="T292" s="152">
        <f t="shared" si="450"/>
        <v>45054</v>
      </c>
      <c r="U292" s="152">
        <f t="shared" si="450"/>
        <v>45055</v>
      </c>
      <c r="V292" s="152">
        <f t="shared" si="450"/>
        <v>45056</v>
      </c>
      <c r="W292" s="152">
        <f t="shared" si="450"/>
        <v>45057</v>
      </c>
      <c r="X292" s="152">
        <f t="shared" si="450"/>
        <v>45058</v>
      </c>
      <c r="Y292" s="152">
        <f t="shared" si="450"/>
        <v>45059</v>
      </c>
      <c r="Z292" s="152">
        <f t="shared" si="450"/>
        <v>45060</v>
      </c>
      <c r="AA292" s="152">
        <f t="shared" si="450"/>
        <v>45061</v>
      </c>
      <c r="AB292" s="152">
        <f t="shared" si="450"/>
        <v>45062</v>
      </c>
      <c r="AC292" s="152">
        <f t="shared" si="450"/>
        <v>45063</v>
      </c>
      <c r="AD292" s="152">
        <f t="shared" si="450"/>
        <v>45064</v>
      </c>
      <c r="AE292" s="152">
        <f t="shared" si="450"/>
        <v>45065</v>
      </c>
      <c r="AF292" s="152">
        <f t="shared" si="450"/>
        <v>45066</v>
      </c>
      <c r="AG292" s="152">
        <f t="shared" si="450"/>
        <v>45067</v>
      </c>
      <c r="AH292" s="152">
        <f t="shared" si="450"/>
        <v>45068</v>
      </c>
      <c r="AI292" s="152">
        <f t="shared" si="450"/>
        <v>45069</v>
      </c>
      <c r="AJ292" s="152">
        <f t="shared" si="450"/>
        <v>45070</v>
      </c>
      <c r="AK292" s="152">
        <f t="shared" si="450"/>
        <v>45071</v>
      </c>
      <c r="AL292" s="152">
        <f t="shared" si="450"/>
        <v>45072</v>
      </c>
      <c r="AM292" s="152">
        <f t="shared" si="450"/>
        <v>45073</v>
      </c>
      <c r="AN292" s="152">
        <f t="shared" si="450"/>
        <v>45074</v>
      </c>
      <c r="AO292" s="152">
        <f t="shared" si="450"/>
        <v>45075</v>
      </c>
      <c r="AP292" s="152">
        <f t="shared" si="450"/>
        <v>45076</v>
      </c>
      <c r="AQ292" s="152">
        <f t="shared" si="450"/>
        <v>45077</v>
      </c>
      <c r="AR292" s="158"/>
      <c r="AS292" s="102" t="s">
        <v>29</v>
      </c>
      <c r="AT292" s="19"/>
      <c r="AU292" s="19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19"/>
      <c r="BH292" s="19"/>
      <c r="BI292" s="19"/>
      <c r="BJ292" s="19"/>
      <c r="BK292" s="19"/>
    </row>
    <row r="293" spans="1:63" s="3" customFormat="1" outlineLevel="1" x14ac:dyDescent="0.25">
      <c r="A293" s="17">
        <v>1</v>
      </c>
      <c r="B293" s="130" t="str">
        <f>MultiCat(C293:K293)</f>
        <v/>
      </c>
      <c r="C293" s="47" t="str">
        <f t="shared" ref="C293:K293" si="451">IF(IF(ISNUMBER(SEARCH(C$30,MultiCat($M293:$AQ293))),C$30,"")=C276,"",IF(ISNUMBER(SEARCH(C$30,MultiCat($M293:$AQ293))),C$30,""))</f>
        <v/>
      </c>
      <c r="D293" s="47" t="str">
        <f t="shared" si="451"/>
        <v/>
      </c>
      <c r="E293" s="47" t="str">
        <f t="shared" si="451"/>
        <v/>
      </c>
      <c r="F293" s="47" t="str">
        <f t="shared" si="451"/>
        <v/>
      </c>
      <c r="G293" s="47" t="str">
        <f t="shared" si="451"/>
        <v/>
      </c>
      <c r="H293" s="47" t="str">
        <f t="shared" si="451"/>
        <v/>
      </c>
      <c r="I293" s="47" t="str">
        <f t="shared" si="451"/>
        <v/>
      </c>
      <c r="J293" s="47" t="str">
        <f t="shared" si="451"/>
        <v/>
      </c>
      <c r="K293" s="47" t="str">
        <f t="shared" si="451"/>
        <v/>
      </c>
      <c r="L293" s="151">
        <f>L292</f>
        <v>5</v>
      </c>
      <c r="M293" s="17">
        <f t="shared" ref="M293:V306" si="452">VLOOKUP(M$292,План,$AR293,0)</f>
        <v>18453</v>
      </c>
      <c r="N293" s="17">
        <f t="shared" si="452"/>
        <v>18477</v>
      </c>
      <c r="O293" s="17">
        <f t="shared" si="452"/>
        <v>18501</v>
      </c>
      <c r="P293" s="17">
        <f t="shared" si="452"/>
        <v>18525</v>
      </c>
      <c r="Q293" s="17">
        <f t="shared" si="452"/>
        <v>18549</v>
      </c>
      <c r="R293" s="17">
        <f t="shared" si="452"/>
        <v>18573</v>
      </c>
      <c r="S293" s="17">
        <f t="shared" si="452"/>
        <v>18597</v>
      </c>
      <c r="T293" s="17">
        <f t="shared" si="452"/>
        <v>18621</v>
      </c>
      <c r="U293" s="17">
        <f t="shared" si="452"/>
        <v>18645</v>
      </c>
      <c r="V293" s="17">
        <f t="shared" si="452"/>
        <v>18669</v>
      </c>
      <c r="W293" s="17">
        <f t="shared" ref="W293:AF306" si="453">VLOOKUP(W$292,План,$AR293,0)</f>
        <v>18693</v>
      </c>
      <c r="X293" s="17">
        <f t="shared" si="453"/>
        <v>18717</v>
      </c>
      <c r="Y293" s="17">
        <f t="shared" si="453"/>
        <v>18741</v>
      </c>
      <c r="Z293" s="17">
        <f t="shared" si="453"/>
        <v>18765</v>
      </c>
      <c r="AA293" s="17">
        <f t="shared" si="453"/>
        <v>18789</v>
      </c>
      <c r="AB293" s="17">
        <f t="shared" si="453"/>
        <v>18813</v>
      </c>
      <c r="AC293" s="17">
        <f t="shared" si="453"/>
        <v>18837</v>
      </c>
      <c r="AD293" s="17">
        <f t="shared" si="453"/>
        <v>18861</v>
      </c>
      <c r="AE293" s="17">
        <f t="shared" si="453"/>
        <v>18885</v>
      </c>
      <c r="AF293" s="17">
        <f t="shared" si="453"/>
        <v>18909</v>
      </c>
      <c r="AG293" s="17">
        <f t="shared" ref="AG293:AQ306" si="454">VLOOKUP(AG$292,План,$AR293,0)</f>
        <v>18933</v>
      </c>
      <c r="AH293" s="17">
        <f t="shared" si="454"/>
        <v>18957</v>
      </c>
      <c r="AI293" s="17">
        <f t="shared" si="454"/>
        <v>18981</v>
      </c>
      <c r="AJ293" s="17">
        <f t="shared" si="454"/>
        <v>19005</v>
      </c>
      <c r="AK293" s="17">
        <f t="shared" si="454"/>
        <v>19029</v>
      </c>
      <c r="AL293" s="17">
        <f t="shared" si="454"/>
        <v>19053</v>
      </c>
      <c r="AM293" s="17">
        <f t="shared" si="454"/>
        <v>19077</v>
      </c>
      <c r="AN293" s="17">
        <f t="shared" si="454"/>
        <v>19101</v>
      </c>
      <c r="AO293" s="17">
        <f t="shared" si="454"/>
        <v>19125</v>
      </c>
      <c r="AP293" s="17">
        <f t="shared" si="454"/>
        <v>19149</v>
      </c>
      <c r="AQ293" s="17">
        <f t="shared" si="454"/>
        <v>19173</v>
      </c>
      <c r="AR293" s="160">
        <v>39</v>
      </c>
      <c r="AS293" s="102" t="s">
        <v>29</v>
      </c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</row>
    <row r="294" spans="1:63" s="3" customFormat="1" outlineLevel="1" x14ac:dyDescent="0.25">
      <c r="A294" s="17">
        <v>2</v>
      </c>
      <c r="B294" s="130" t="str">
        <f t="shared" ref="B294:B306" si="455">MultiCat(C294:K294)</f>
        <v/>
      </c>
      <c r="C294" s="47" t="str">
        <f t="shared" ref="C294:K294" si="456">IF(IF(ISNUMBER(SEARCH(C$30,MultiCat($M294:$AQ294))),C$30,"")=C277,"",IF(ISNUMBER(SEARCH(C$30,MultiCat($M294:$AQ294))),C$30,""))</f>
        <v/>
      </c>
      <c r="D294" s="47" t="str">
        <f t="shared" si="456"/>
        <v/>
      </c>
      <c r="E294" s="47" t="str">
        <f t="shared" si="456"/>
        <v/>
      </c>
      <c r="F294" s="47" t="str">
        <f t="shared" si="456"/>
        <v/>
      </c>
      <c r="G294" s="47" t="str">
        <f t="shared" si="456"/>
        <v/>
      </c>
      <c r="H294" s="47" t="str">
        <f t="shared" si="456"/>
        <v/>
      </c>
      <c r="I294" s="47" t="str">
        <f t="shared" si="456"/>
        <v/>
      </c>
      <c r="J294" s="47" t="str">
        <f t="shared" si="456"/>
        <v/>
      </c>
      <c r="K294" s="47" t="str">
        <f t="shared" si="456"/>
        <v/>
      </c>
      <c r="L294" s="151">
        <f t="shared" ref="L294:L307" si="457">L293</f>
        <v>5</v>
      </c>
      <c r="M294" s="17">
        <f t="shared" si="452"/>
        <v>52290</v>
      </c>
      <c r="N294" s="17">
        <f t="shared" si="452"/>
        <v>52314</v>
      </c>
      <c r="O294" s="17">
        <f t="shared" si="452"/>
        <v>52338</v>
      </c>
      <c r="P294" s="17">
        <f t="shared" si="452"/>
        <v>52362</v>
      </c>
      <c r="Q294" s="17">
        <f t="shared" si="452"/>
        <v>52386</v>
      </c>
      <c r="R294" s="17">
        <f t="shared" si="452"/>
        <v>52410</v>
      </c>
      <c r="S294" s="17">
        <f t="shared" si="452"/>
        <v>52434</v>
      </c>
      <c r="T294" s="17">
        <f t="shared" si="452"/>
        <v>52458</v>
      </c>
      <c r="U294" s="17">
        <f t="shared" si="452"/>
        <v>52482</v>
      </c>
      <c r="V294" s="17">
        <f t="shared" si="452"/>
        <v>52506</v>
      </c>
      <c r="W294" s="17">
        <f t="shared" si="453"/>
        <v>52530</v>
      </c>
      <c r="X294" s="17">
        <f t="shared" si="453"/>
        <v>52554</v>
      </c>
      <c r="Y294" s="17">
        <f t="shared" si="453"/>
        <v>52578</v>
      </c>
      <c r="Z294" s="17">
        <f t="shared" si="453"/>
        <v>52602</v>
      </c>
      <c r="AA294" s="17">
        <f t="shared" si="453"/>
        <v>52626</v>
      </c>
      <c r="AB294" s="17">
        <f t="shared" si="453"/>
        <v>52650</v>
      </c>
      <c r="AC294" s="17">
        <f t="shared" si="453"/>
        <v>52674</v>
      </c>
      <c r="AD294" s="17">
        <f t="shared" si="453"/>
        <v>52698</v>
      </c>
      <c r="AE294" s="17">
        <f t="shared" si="453"/>
        <v>52722</v>
      </c>
      <c r="AF294" s="17">
        <f t="shared" si="453"/>
        <v>52746</v>
      </c>
      <c r="AG294" s="17">
        <f t="shared" si="454"/>
        <v>52770</v>
      </c>
      <c r="AH294" s="17">
        <f t="shared" si="454"/>
        <v>52794</v>
      </c>
      <c r="AI294" s="17">
        <f t="shared" si="454"/>
        <v>52818</v>
      </c>
      <c r="AJ294" s="17">
        <f t="shared" si="454"/>
        <v>52842</v>
      </c>
      <c r="AK294" s="17">
        <f t="shared" si="454"/>
        <v>52866</v>
      </c>
      <c r="AL294" s="17">
        <f t="shared" si="454"/>
        <v>52890</v>
      </c>
      <c r="AM294" s="17">
        <f t="shared" si="454"/>
        <v>52914</v>
      </c>
      <c r="AN294" s="17">
        <f t="shared" si="454"/>
        <v>52938</v>
      </c>
      <c r="AO294" s="17">
        <f t="shared" si="454"/>
        <v>52962</v>
      </c>
      <c r="AP294" s="17">
        <f t="shared" si="454"/>
        <v>52986</v>
      </c>
      <c r="AQ294" s="17">
        <f t="shared" si="454"/>
        <v>52986</v>
      </c>
      <c r="AR294" s="160">
        <v>40</v>
      </c>
      <c r="AS294" s="102" t="s">
        <v>29</v>
      </c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</row>
    <row r="295" spans="1:63" s="3" customFormat="1" outlineLevel="1" x14ac:dyDescent="0.25">
      <c r="A295" s="17">
        <v>3</v>
      </c>
      <c r="B295" s="130" t="str">
        <f t="shared" si="455"/>
        <v/>
      </c>
      <c r="C295" s="47" t="str">
        <f t="shared" ref="C295:K295" si="458">IF(IF(ISNUMBER(SEARCH(C$30,MultiCat($M295:$AQ295))),C$30,"")=C278,"",IF(ISNUMBER(SEARCH(C$30,MultiCat($M295:$AQ295))),C$30,""))</f>
        <v/>
      </c>
      <c r="D295" s="47" t="str">
        <f t="shared" si="458"/>
        <v/>
      </c>
      <c r="E295" s="47" t="str">
        <f t="shared" si="458"/>
        <v/>
      </c>
      <c r="F295" s="47" t="str">
        <f t="shared" si="458"/>
        <v/>
      </c>
      <c r="G295" s="47" t="str">
        <f t="shared" si="458"/>
        <v/>
      </c>
      <c r="H295" s="47" t="str">
        <f t="shared" si="458"/>
        <v/>
      </c>
      <c r="I295" s="47" t="str">
        <f t="shared" si="458"/>
        <v/>
      </c>
      <c r="J295" s="47" t="str">
        <f t="shared" si="458"/>
        <v/>
      </c>
      <c r="K295" s="47" t="str">
        <f t="shared" si="458"/>
        <v/>
      </c>
      <c r="L295" s="151">
        <f t="shared" si="457"/>
        <v>5</v>
      </c>
      <c r="M295" s="17">
        <f t="shared" si="452"/>
        <v>35786</v>
      </c>
      <c r="N295" s="17">
        <f t="shared" si="452"/>
        <v>35810</v>
      </c>
      <c r="O295" s="17">
        <f t="shared" si="452"/>
        <v>35834</v>
      </c>
      <c r="P295" s="17">
        <f t="shared" si="452"/>
        <v>35858</v>
      </c>
      <c r="Q295" s="17">
        <f t="shared" si="452"/>
        <v>35882</v>
      </c>
      <c r="R295" s="17">
        <f t="shared" si="452"/>
        <v>35906</v>
      </c>
      <c r="S295" s="17">
        <f t="shared" si="452"/>
        <v>35930</v>
      </c>
      <c r="T295" s="17">
        <f t="shared" si="452"/>
        <v>35954</v>
      </c>
      <c r="U295" s="17">
        <f t="shared" si="452"/>
        <v>35978</v>
      </c>
      <c r="V295" s="17">
        <f t="shared" si="452"/>
        <v>36002</v>
      </c>
      <c r="W295" s="17">
        <f t="shared" si="453"/>
        <v>36026</v>
      </c>
      <c r="X295" s="17">
        <f t="shared" si="453"/>
        <v>36050</v>
      </c>
      <c r="Y295" s="17">
        <f t="shared" si="453"/>
        <v>36074</v>
      </c>
      <c r="Z295" s="17">
        <f t="shared" si="453"/>
        <v>36098</v>
      </c>
      <c r="AA295" s="17">
        <f t="shared" si="453"/>
        <v>36122</v>
      </c>
      <c r="AB295" s="17">
        <f t="shared" si="453"/>
        <v>36146</v>
      </c>
      <c r="AC295" s="17">
        <f t="shared" si="453"/>
        <v>36170</v>
      </c>
      <c r="AD295" s="17">
        <f t="shared" si="453"/>
        <v>36194</v>
      </c>
      <c r="AE295" s="17">
        <f t="shared" si="453"/>
        <v>36218</v>
      </c>
      <c r="AF295" s="17">
        <f t="shared" si="453"/>
        <v>36242</v>
      </c>
      <c r="AG295" s="17">
        <f t="shared" si="454"/>
        <v>36266</v>
      </c>
      <c r="AH295" s="17">
        <f t="shared" si="454"/>
        <v>36290</v>
      </c>
      <c r="AI295" s="17">
        <f t="shared" si="454"/>
        <v>36314</v>
      </c>
      <c r="AJ295" s="17">
        <f t="shared" si="454"/>
        <v>36338</v>
      </c>
      <c r="AK295" s="17">
        <f t="shared" si="454"/>
        <v>36362</v>
      </c>
      <c r="AL295" s="17">
        <f t="shared" si="454"/>
        <v>36386</v>
      </c>
      <c r="AM295" s="17">
        <f t="shared" si="454"/>
        <v>36410</v>
      </c>
      <c r="AN295" s="17">
        <f t="shared" si="454"/>
        <v>36434</v>
      </c>
      <c r="AO295" s="17">
        <f t="shared" si="454"/>
        <v>36458</v>
      </c>
      <c r="AP295" s="17">
        <f t="shared" si="454"/>
        <v>36482</v>
      </c>
      <c r="AQ295" s="17">
        <f t="shared" si="454"/>
        <v>36506</v>
      </c>
      <c r="AR295" s="160">
        <v>41</v>
      </c>
      <c r="AS295" s="102" t="s">
        <v>29</v>
      </c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</row>
    <row r="296" spans="1:63" s="3" customFormat="1" outlineLevel="1" x14ac:dyDescent="0.25">
      <c r="A296" s="17">
        <v>4</v>
      </c>
      <c r="B296" s="130" t="str">
        <f t="shared" si="455"/>
        <v>ПМ</v>
      </c>
      <c r="C296" s="47" t="str">
        <f t="shared" ref="C296:K296" si="459">IF(IF(ISNUMBER(SEARCH(C$30,MultiCat($M296:$AQ296))),C$30,"")=C279,"",IF(ISNUMBER(SEARCH(C$30,MultiCat($M296:$AQ296))),C$30,""))</f>
        <v>ПМ</v>
      </c>
      <c r="D296" s="47" t="str">
        <f t="shared" si="459"/>
        <v/>
      </c>
      <c r="E296" s="47" t="str">
        <f t="shared" si="459"/>
        <v/>
      </c>
      <c r="F296" s="47" t="str">
        <f t="shared" si="459"/>
        <v/>
      </c>
      <c r="G296" s="47" t="str">
        <f t="shared" si="459"/>
        <v/>
      </c>
      <c r="H296" s="47" t="str">
        <f t="shared" si="459"/>
        <v/>
      </c>
      <c r="I296" s="47" t="str">
        <f t="shared" si="459"/>
        <v/>
      </c>
      <c r="J296" s="47" t="str">
        <f t="shared" si="459"/>
        <v/>
      </c>
      <c r="K296" s="47" t="str">
        <f t="shared" si="459"/>
        <v/>
      </c>
      <c r="L296" s="151">
        <f t="shared" si="457"/>
        <v>5</v>
      </c>
      <c r="M296" s="17">
        <f t="shared" si="452"/>
        <v>41316</v>
      </c>
      <c r="N296" s="17">
        <f t="shared" si="452"/>
        <v>41340</v>
      </c>
      <c r="O296" s="17">
        <f t="shared" si="452"/>
        <v>41364</v>
      </c>
      <c r="P296" s="17">
        <f t="shared" si="452"/>
        <v>41388</v>
      </c>
      <c r="Q296" s="17">
        <f t="shared" si="452"/>
        <v>41412</v>
      </c>
      <c r="R296" s="17">
        <f t="shared" si="452"/>
        <v>41436</v>
      </c>
      <c r="S296" s="17">
        <f t="shared" si="452"/>
        <v>41460</v>
      </c>
      <c r="T296" s="17">
        <f t="shared" si="452"/>
        <v>41484</v>
      </c>
      <c r="U296" s="17" t="str">
        <f t="shared" si="452"/>
        <v>ПМ</v>
      </c>
      <c r="V296" s="17">
        <f t="shared" si="452"/>
        <v>41532</v>
      </c>
      <c r="W296" s="17">
        <f t="shared" si="453"/>
        <v>41556</v>
      </c>
      <c r="X296" s="17">
        <f t="shared" si="453"/>
        <v>41580</v>
      </c>
      <c r="Y296" s="17">
        <f t="shared" si="453"/>
        <v>41604</v>
      </c>
      <c r="Z296" s="17">
        <f t="shared" si="453"/>
        <v>41628</v>
      </c>
      <c r="AA296" s="17">
        <f t="shared" si="453"/>
        <v>41652</v>
      </c>
      <c r="AB296" s="17">
        <f t="shared" si="453"/>
        <v>41652</v>
      </c>
      <c r="AC296" s="17">
        <f t="shared" si="453"/>
        <v>41676</v>
      </c>
      <c r="AD296" s="17">
        <f t="shared" si="453"/>
        <v>41700</v>
      </c>
      <c r="AE296" s="17">
        <f t="shared" si="453"/>
        <v>41724</v>
      </c>
      <c r="AF296" s="17">
        <f t="shared" si="453"/>
        <v>41748</v>
      </c>
      <c r="AG296" s="17">
        <f t="shared" si="454"/>
        <v>41772</v>
      </c>
      <c r="AH296" s="17">
        <f t="shared" si="454"/>
        <v>41796</v>
      </c>
      <c r="AI296" s="17">
        <f t="shared" si="454"/>
        <v>41820</v>
      </c>
      <c r="AJ296" s="17">
        <f t="shared" si="454"/>
        <v>41844</v>
      </c>
      <c r="AK296" s="17">
        <f t="shared" si="454"/>
        <v>41868</v>
      </c>
      <c r="AL296" s="17">
        <f t="shared" si="454"/>
        <v>41892</v>
      </c>
      <c r="AM296" s="17">
        <f t="shared" si="454"/>
        <v>41916</v>
      </c>
      <c r="AN296" s="17">
        <f t="shared" si="454"/>
        <v>41940</v>
      </c>
      <c r="AO296" s="17">
        <f t="shared" si="454"/>
        <v>41964</v>
      </c>
      <c r="AP296" s="17">
        <f t="shared" si="454"/>
        <v>41988</v>
      </c>
      <c r="AQ296" s="17">
        <f t="shared" si="454"/>
        <v>42012</v>
      </c>
      <c r="AR296" s="160">
        <v>42</v>
      </c>
      <c r="AS296" s="102" t="s">
        <v>29</v>
      </c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</row>
    <row r="297" spans="1:63" s="3" customFormat="1" outlineLevel="1" x14ac:dyDescent="0.25">
      <c r="A297" s="17">
        <v>5</v>
      </c>
      <c r="B297" s="130" t="str">
        <f t="shared" si="455"/>
        <v/>
      </c>
      <c r="C297" s="47" t="str">
        <f t="shared" ref="C297:K297" si="460">IF(IF(ISNUMBER(SEARCH(C$30,MultiCat($M297:$AQ297))),C$30,"")=C280,"",IF(ISNUMBER(SEARCH(C$30,MultiCat($M297:$AQ297))),C$30,""))</f>
        <v/>
      </c>
      <c r="D297" s="47" t="str">
        <f t="shared" si="460"/>
        <v/>
      </c>
      <c r="E297" s="47" t="str">
        <f t="shared" si="460"/>
        <v/>
      </c>
      <c r="F297" s="47" t="str">
        <f t="shared" si="460"/>
        <v/>
      </c>
      <c r="G297" s="47" t="str">
        <f t="shared" si="460"/>
        <v/>
      </c>
      <c r="H297" s="47" t="str">
        <f t="shared" si="460"/>
        <v/>
      </c>
      <c r="I297" s="47" t="str">
        <f t="shared" si="460"/>
        <v/>
      </c>
      <c r="J297" s="47" t="str">
        <f t="shared" si="460"/>
        <v/>
      </c>
      <c r="K297" s="47" t="str">
        <f t="shared" si="460"/>
        <v/>
      </c>
      <c r="L297" s="151">
        <f t="shared" si="457"/>
        <v>5</v>
      </c>
      <c r="M297" s="17">
        <f t="shared" si="452"/>
        <v>42603</v>
      </c>
      <c r="N297" s="17">
        <f t="shared" si="452"/>
        <v>42627</v>
      </c>
      <c r="O297" s="17">
        <f t="shared" si="452"/>
        <v>42651</v>
      </c>
      <c r="P297" s="17">
        <f t="shared" si="452"/>
        <v>42675</v>
      </c>
      <c r="Q297" s="17">
        <f t="shared" si="452"/>
        <v>42699</v>
      </c>
      <c r="R297" s="17">
        <f t="shared" si="452"/>
        <v>42723</v>
      </c>
      <c r="S297" s="17">
        <f t="shared" si="452"/>
        <v>42723</v>
      </c>
      <c r="T297" s="17">
        <f t="shared" si="452"/>
        <v>42723</v>
      </c>
      <c r="U297" s="17">
        <f t="shared" si="452"/>
        <v>42723</v>
      </c>
      <c r="V297" s="17">
        <f t="shared" si="452"/>
        <v>42723</v>
      </c>
      <c r="W297" s="17">
        <f t="shared" si="453"/>
        <v>42723</v>
      </c>
      <c r="X297" s="17">
        <f t="shared" si="453"/>
        <v>42723</v>
      </c>
      <c r="Y297" s="17">
        <f t="shared" si="453"/>
        <v>42723</v>
      </c>
      <c r="Z297" s="17">
        <f t="shared" si="453"/>
        <v>42723</v>
      </c>
      <c r="AA297" s="17">
        <f t="shared" si="453"/>
        <v>42723</v>
      </c>
      <c r="AB297" s="17">
        <f t="shared" si="453"/>
        <v>42723</v>
      </c>
      <c r="AC297" s="17">
        <f t="shared" si="453"/>
        <v>42723</v>
      </c>
      <c r="AD297" s="17">
        <f t="shared" si="453"/>
        <v>42723</v>
      </c>
      <c r="AE297" s="17">
        <f t="shared" si="453"/>
        <v>42723</v>
      </c>
      <c r="AF297" s="17">
        <f t="shared" si="453"/>
        <v>42723</v>
      </c>
      <c r="AG297" s="17">
        <f t="shared" si="454"/>
        <v>42723</v>
      </c>
      <c r="AH297" s="17">
        <f t="shared" si="454"/>
        <v>42723</v>
      </c>
      <c r="AI297" s="17">
        <f t="shared" si="454"/>
        <v>42723</v>
      </c>
      <c r="AJ297" s="17">
        <f t="shared" si="454"/>
        <v>42723</v>
      </c>
      <c r="AK297" s="17">
        <f t="shared" si="454"/>
        <v>42723</v>
      </c>
      <c r="AL297" s="17">
        <f t="shared" si="454"/>
        <v>42723</v>
      </c>
      <c r="AM297" s="17">
        <f t="shared" si="454"/>
        <v>42723</v>
      </c>
      <c r="AN297" s="17">
        <f t="shared" si="454"/>
        <v>42723</v>
      </c>
      <c r="AO297" s="17">
        <f t="shared" si="454"/>
        <v>42723</v>
      </c>
      <c r="AP297" s="17">
        <f t="shared" si="454"/>
        <v>42723</v>
      </c>
      <c r="AQ297" s="17">
        <f t="shared" si="454"/>
        <v>42723</v>
      </c>
      <c r="AR297" s="159">
        <v>47</v>
      </c>
      <c r="AS297" s="102" t="s">
        <v>29</v>
      </c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</row>
    <row r="298" spans="1:63" s="3" customFormat="1" outlineLevel="1" x14ac:dyDescent="0.25">
      <c r="A298" s="17">
        <v>6</v>
      </c>
      <c r="B298" s="130" t="str">
        <f t="shared" si="455"/>
        <v>ТО1ТР</v>
      </c>
      <c r="C298" s="47" t="str">
        <f t="shared" ref="C298:K298" si="461">IF(IF(ISNUMBER(SEARCH(C$30,MultiCat($M298:$AQ298))),C$30,"")=C281,"",IF(ISNUMBER(SEARCH(C$30,MultiCat($M298:$AQ298))),C$30,""))</f>
        <v/>
      </c>
      <c r="D298" s="47" t="str">
        <f t="shared" si="461"/>
        <v>ТО1</v>
      </c>
      <c r="E298" s="47" t="str">
        <f t="shared" si="461"/>
        <v/>
      </c>
      <c r="F298" s="47" t="str">
        <f t="shared" si="461"/>
        <v/>
      </c>
      <c r="G298" s="47" t="str">
        <f t="shared" si="461"/>
        <v/>
      </c>
      <c r="H298" s="47" t="str">
        <f t="shared" si="461"/>
        <v/>
      </c>
      <c r="I298" s="47" t="str">
        <f t="shared" si="461"/>
        <v/>
      </c>
      <c r="J298" s="47" t="str">
        <f t="shared" si="461"/>
        <v/>
      </c>
      <c r="K298" s="47" t="str">
        <f t="shared" si="461"/>
        <v>ТР</v>
      </c>
      <c r="L298" s="151">
        <f t="shared" si="457"/>
        <v>5</v>
      </c>
      <c r="M298" s="17">
        <f t="shared" si="452"/>
        <v>22470</v>
      </c>
      <c r="N298" s="17">
        <f t="shared" si="452"/>
        <v>22470</v>
      </c>
      <c r="O298" s="17">
        <f t="shared" si="452"/>
        <v>22470</v>
      </c>
      <c r="P298" s="17">
        <f t="shared" si="452"/>
        <v>22470</v>
      </c>
      <c r="Q298" s="17">
        <f t="shared" si="452"/>
        <v>22470</v>
      </c>
      <c r="R298" s="17">
        <f t="shared" si="452"/>
        <v>22470</v>
      </c>
      <c r="S298" s="17" t="str">
        <f t="shared" si="452"/>
        <v>ТО1/ТР</v>
      </c>
      <c r="T298" s="17">
        <f t="shared" si="452"/>
        <v>22518</v>
      </c>
      <c r="U298" s="17">
        <f t="shared" si="452"/>
        <v>22542</v>
      </c>
      <c r="V298" s="17">
        <f t="shared" si="452"/>
        <v>22566</v>
      </c>
      <c r="W298" s="17">
        <f t="shared" si="453"/>
        <v>22590</v>
      </c>
      <c r="X298" s="17">
        <f t="shared" si="453"/>
        <v>22614</v>
      </c>
      <c r="Y298" s="17">
        <f t="shared" si="453"/>
        <v>22638</v>
      </c>
      <c r="Z298" s="17">
        <f t="shared" si="453"/>
        <v>22662</v>
      </c>
      <c r="AA298" s="17">
        <f t="shared" si="453"/>
        <v>22686</v>
      </c>
      <c r="AB298" s="17">
        <f t="shared" si="453"/>
        <v>22710</v>
      </c>
      <c r="AC298" s="17">
        <f t="shared" si="453"/>
        <v>22734</v>
      </c>
      <c r="AD298" s="17">
        <f t="shared" si="453"/>
        <v>22758</v>
      </c>
      <c r="AE298" s="17">
        <f t="shared" si="453"/>
        <v>22782</v>
      </c>
      <c r="AF298" s="17">
        <f t="shared" si="453"/>
        <v>22806</v>
      </c>
      <c r="AG298" s="17">
        <f t="shared" si="454"/>
        <v>22830</v>
      </c>
      <c r="AH298" s="17">
        <f t="shared" si="454"/>
        <v>22854</v>
      </c>
      <c r="AI298" s="17">
        <f t="shared" si="454"/>
        <v>22878</v>
      </c>
      <c r="AJ298" s="17">
        <f t="shared" si="454"/>
        <v>22902</v>
      </c>
      <c r="AK298" s="17">
        <f t="shared" si="454"/>
        <v>22926</v>
      </c>
      <c r="AL298" s="17">
        <f t="shared" si="454"/>
        <v>22950</v>
      </c>
      <c r="AM298" s="17">
        <f t="shared" si="454"/>
        <v>22974</v>
      </c>
      <c r="AN298" s="17">
        <f t="shared" si="454"/>
        <v>22998</v>
      </c>
      <c r="AO298" s="17">
        <f t="shared" si="454"/>
        <v>23022</v>
      </c>
      <c r="AP298" s="17">
        <f t="shared" si="454"/>
        <v>23046</v>
      </c>
      <c r="AQ298" s="17">
        <f t="shared" si="454"/>
        <v>23070</v>
      </c>
      <c r="AR298" s="159">
        <v>48</v>
      </c>
      <c r="AS298" s="102" t="s">
        <v>29</v>
      </c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</row>
    <row r="299" spans="1:63" s="3" customFormat="1" outlineLevel="1" x14ac:dyDescent="0.25">
      <c r="A299" s="17">
        <v>7</v>
      </c>
      <c r="B299" s="130" t="str">
        <f t="shared" si="455"/>
        <v/>
      </c>
      <c r="C299" s="47" t="str">
        <f t="shared" ref="C299:K299" si="462">IF(IF(ISNUMBER(SEARCH(C$30,MultiCat($M299:$AQ299))),C$30,"")=C282,"",IF(ISNUMBER(SEARCH(C$30,MultiCat($M299:$AQ299))),C$30,""))</f>
        <v/>
      </c>
      <c r="D299" s="47" t="str">
        <f t="shared" si="462"/>
        <v/>
      </c>
      <c r="E299" s="47" t="str">
        <f t="shared" si="462"/>
        <v/>
      </c>
      <c r="F299" s="47" t="str">
        <f t="shared" si="462"/>
        <v/>
      </c>
      <c r="G299" s="47" t="str">
        <f t="shared" si="462"/>
        <v/>
      </c>
      <c r="H299" s="47" t="str">
        <f t="shared" si="462"/>
        <v/>
      </c>
      <c r="I299" s="47" t="str">
        <f t="shared" si="462"/>
        <v/>
      </c>
      <c r="J299" s="47" t="str">
        <f t="shared" si="462"/>
        <v/>
      </c>
      <c r="K299" s="47" t="str">
        <f t="shared" si="462"/>
        <v/>
      </c>
      <c r="L299" s="151">
        <f t="shared" si="457"/>
        <v>5</v>
      </c>
      <c r="M299" s="17">
        <f t="shared" si="452"/>
        <v>16535</v>
      </c>
      <c r="N299" s="17">
        <f t="shared" si="452"/>
        <v>16535</v>
      </c>
      <c r="O299" s="17">
        <f t="shared" si="452"/>
        <v>16535</v>
      </c>
      <c r="P299" s="17">
        <f t="shared" si="452"/>
        <v>16535</v>
      </c>
      <c r="Q299" s="17">
        <f t="shared" si="452"/>
        <v>16535</v>
      </c>
      <c r="R299" s="17">
        <f t="shared" si="452"/>
        <v>16535</v>
      </c>
      <c r="S299" s="17">
        <f t="shared" si="452"/>
        <v>16535</v>
      </c>
      <c r="T299" s="17">
        <f t="shared" si="452"/>
        <v>16535</v>
      </c>
      <c r="U299" s="17">
        <f t="shared" si="452"/>
        <v>16535</v>
      </c>
      <c r="V299" s="17">
        <f t="shared" si="452"/>
        <v>16535</v>
      </c>
      <c r="W299" s="17">
        <f t="shared" si="453"/>
        <v>16535</v>
      </c>
      <c r="X299" s="17">
        <f t="shared" si="453"/>
        <v>16535</v>
      </c>
      <c r="Y299" s="17">
        <f t="shared" si="453"/>
        <v>16535</v>
      </c>
      <c r="Z299" s="17">
        <f t="shared" si="453"/>
        <v>16535</v>
      </c>
      <c r="AA299" s="17">
        <f t="shared" si="453"/>
        <v>16535</v>
      </c>
      <c r="AB299" s="17">
        <f t="shared" si="453"/>
        <v>16535</v>
      </c>
      <c r="AC299" s="17">
        <f t="shared" si="453"/>
        <v>16535</v>
      </c>
      <c r="AD299" s="17">
        <f t="shared" si="453"/>
        <v>16535</v>
      </c>
      <c r="AE299" s="17">
        <f t="shared" si="453"/>
        <v>16535</v>
      </c>
      <c r="AF299" s="17">
        <f t="shared" si="453"/>
        <v>16535</v>
      </c>
      <c r="AG299" s="17">
        <f t="shared" si="454"/>
        <v>16535</v>
      </c>
      <c r="AH299" s="17">
        <f t="shared" si="454"/>
        <v>16535</v>
      </c>
      <c r="AI299" s="17">
        <f t="shared" si="454"/>
        <v>16535</v>
      </c>
      <c r="AJ299" s="17">
        <f t="shared" si="454"/>
        <v>16535</v>
      </c>
      <c r="AK299" s="17">
        <f t="shared" si="454"/>
        <v>16535</v>
      </c>
      <c r="AL299" s="17">
        <f t="shared" si="454"/>
        <v>16535</v>
      </c>
      <c r="AM299" s="17">
        <f t="shared" si="454"/>
        <v>16535</v>
      </c>
      <c r="AN299" s="17">
        <f t="shared" si="454"/>
        <v>16535</v>
      </c>
      <c r="AO299" s="17">
        <f t="shared" si="454"/>
        <v>16535</v>
      </c>
      <c r="AP299" s="17">
        <f t="shared" si="454"/>
        <v>16535</v>
      </c>
      <c r="AQ299" s="17">
        <f t="shared" si="454"/>
        <v>16535</v>
      </c>
      <c r="AR299" s="159">
        <v>49</v>
      </c>
      <c r="AS299" s="102" t="s">
        <v>29</v>
      </c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</row>
    <row r="300" spans="1:63" s="3" customFormat="1" outlineLevel="1" x14ac:dyDescent="0.25">
      <c r="A300" s="17">
        <v>8</v>
      </c>
      <c r="B300" s="130" t="str">
        <f t="shared" si="455"/>
        <v/>
      </c>
      <c r="C300" s="47" t="str">
        <f t="shared" ref="C300:K300" si="463">IF(IF(ISNUMBER(SEARCH(C$30,MultiCat($M300:$AQ300))),C$30,"")=C283,"",IF(ISNUMBER(SEARCH(C$30,MultiCat($M300:$AQ300))),C$30,""))</f>
        <v/>
      </c>
      <c r="D300" s="47" t="str">
        <f t="shared" si="463"/>
        <v/>
      </c>
      <c r="E300" s="47" t="str">
        <f t="shared" si="463"/>
        <v/>
      </c>
      <c r="F300" s="47" t="str">
        <f t="shared" si="463"/>
        <v/>
      </c>
      <c r="G300" s="47" t="str">
        <f t="shared" si="463"/>
        <v/>
      </c>
      <c r="H300" s="47" t="str">
        <f t="shared" si="463"/>
        <v/>
      </c>
      <c r="I300" s="47" t="str">
        <f t="shared" si="463"/>
        <v/>
      </c>
      <c r="J300" s="47" t="str">
        <f t="shared" si="463"/>
        <v/>
      </c>
      <c r="K300" s="47" t="str">
        <f t="shared" si="463"/>
        <v/>
      </c>
      <c r="L300" s="151">
        <f t="shared" si="457"/>
        <v>5</v>
      </c>
      <c r="M300" s="17">
        <f t="shared" si="452"/>
        <v>59473</v>
      </c>
      <c r="N300" s="17">
        <f t="shared" si="452"/>
        <v>59497</v>
      </c>
      <c r="O300" s="17">
        <f t="shared" si="452"/>
        <v>59521</v>
      </c>
      <c r="P300" s="17">
        <f t="shared" si="452"/>
        <v>59545</v>
      </c>
      <c r="Q300" s="17">
        <f t="shared" si="452"/>
        <v>59569</v>
      </c>
      <c r="R300" s="17">
        <f t="shared" si="452"/>
        <v>59593</v>
      </c>
      <c r="S300" s="17">
        <f t="shared" si="452"/>
        <v>59617</v>
      </c>
      <c r="T300" s="17">
        <f t="shared" si="452"/>
        <v>59641</v>
      </c>
      <c r="U300" s="17">
        <f t="shared" si="452"/>
        <v>59665</v>
      </c>
      <c r="V300" s="17">
        <f t="shared" si="452"/>
        <v>59689</v>
      </c>
      <c r="W300" s="17">
        <f t="shared" si="453"/>
        <v>59713</v>
      </c>
      <c r="X300" s="17">
        <f t="shared" si="453"/>
        <v>59737</v>
      </c>
      <c r="Y300" s="17">
        <f t="shared" si="453"/>
        <v>59761</v>
      </c>
      <c r="Z300" s="17">
        <f t="shared" si="453"/>
        <v>59785</v>
      </c>
      <c r="AA300" s="17">
        <f t="shared" si="453"/>
        <v>59809</v>
      </c>
      <c r="AB300" s="17">
        <f t="shared" si="453"/>
        <v>59833</v>
      </c>
      <c r="AC300" s="17">
        <f t="shared" si="453"/>
        <v>59857</v>
      </c>
      <c r="AD300" s="17">
        <f t="shared" si="453"/>
        <v>59881</v>
      </c>
      <c r="AE300" s="17">
        <f t="shared" si="453"/>
        <v>59905</v>
      </c>
      <c r="AF300" s="17">
        <f t="shared" si="453"/>
        <v>59929</v>
      </c>
      <c r="AG300" s="17">
        <f t="shared" si="454"/>
        <v>59953</v>
      </c>
      <c r="AH300" s="17">
        <f t="shared" si="454"/>
        <v>59977</v>
      </c>
      <c r="AI300" s="17">
        <f t="shared" si="454"/>
        <v>60001</v>
      </c>
      <c r="AJ300" s="17">
        <f t="shared" si="454"/>
        <v>60025</v>
      </c>
      <c r="AK300" s="17">
        <f t="shared" si="454"/>
        <v>60049</v>
      </c>
      <c r="AL300" s="17">
        <f t="shared" si="454"/>
        <v>60073</v>
      </c>
      <c r="AM300" s="17">
        <f t="shared" si="454"/>
        <v>60097</v>
      </c>
      <c r="AN300" s="17">
        <f t="shared" si="454"/>
        <v>60121</v>
      </c>
      <c r="AO300" s="17">
        <f t="shared" si="454"/>
        <v>60145</v>
      </c>
      <c r="AP300" s="17">
        <f t="shared" si="454"/>
        <v>60169</v>
      </c>
      <c r="AQ300" s="17">
        <f t="shared" si="454"/>
        <v>60193</v>
      </c>
      <c r="AR300" s="159">
        <v>50</v>
      </c>
      <c r="AS300" s="102" t="s">
        <v>29</v>
      </c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</row>
    <row r="301" spans="1:63" s="3" customFormat="1" outlineLevel="1" x14ac:dyDescent="0.25">
      <c r="A301" s="17">
        <v>9</v>
      </c>
      <c r="B301" s="130" t="str">
        <f t="shared" si="455"/>
        <v>ПМ</v>
      </c>
      <c r="C301" s="47" t="str">
        <f t="shared" ref="C301:K301" si="464">IF(IF(ISNUMBER(SEARCH(C$30,MultiCat($M301:$AQ301))),C$30,"")=C284,"",IF(ISNUMBER(SEARCH(C$30,MultiCat($M301:$AQ301))),C$30,""))</f>
        <v>ПМ</v>
      </c>
      <c r="D301" s="47" t="str">
        <f t="shared" si="464"/>
        <v/>
      </c>
      <c r="E301" s="47" t="str">
        <f t="shared" si="464"/>
        <v/>
      </c>
      <c r="F301" s="47" t="str">
        <f t="shared" si="464"/>
        <v/>
      </c>
      <c r="G301" s="47" t="str">
        <f t="shared" si="464"/>
        <v/>
      </c>
      <c r="H301" s="47" t="str">
        <f t="shared" si="464"/>
        <v/>
      </c>
      <c r="I301" s="47" t="str">
        <f t="shared" si="464"/>
        <v/>
      </c>
      <c r="J301" s="47" t="str">
        <f t="shared" si="464"/>
        <v/>
      </c>
      <c r="K301" s="47" t="str">
        <f t="shared" si="464"/>
        <v/>
      </c>
      <c r="L301" s="151">
        <f t="shared" si="457"/>
        <v>5</v>
      </c>
      <c r="M301" s="17">
        <f t="shared" si="452"/>
        <v>11665</v>
      </c>
      <c r="N301" s="17">
        <f t="shared" si="452"/>
        <v>11689</v>
      </c>
      <c r="O301" s="17">
        <f t="shared" si="452"/>
        <v>11713</v>
      </c>
      <c r="P301" s="17">
        <f t="shared" si="452"/>
        <v>11737</v>
      </c>
      <c r="Q301" s="17">
        <f t="shared" si="452"/>
        <v>11761</v>
      </c>
      <c r="R301" s="17">
        <f t="shared" si="452"/>
        <v>11785</v>
      </c>
      <c r="S301" s="17">
        <f t="shared" si="452"/>
        <v>11809</v>
      </c>
      <c r="T301" s="17">
        <f t="shared" si="452"/>
        <v>11833</v>
      </c>
      <c r="U301" s="17">
        <f t="shared" si="452"/>
        <v>11857</v>
      </c>
      <c r="V301" s="17">
        <f t="shared" si="452"/>
        <v>11881</v>
      </c>
      <c r="W301" s="17">
        <f t="shared" si="453"/>
        <v>11905</v>
      </c>
      <c r="X301" s="17">
        <f t="shared" si="453"/>
        <v>11929</v>
      </c>
      <c r="Y301" s="17">
        <f t="shared" si="453"/>
        <v>11953</v>
      </c>
      <c r="Z301" s="17">
        <f t="shared" si="453"/>
        <v>11977</v>
      </c>
      <c r="AA301" s="17">
        <f t="shared" si="453"/>
        <v>11977</v>
      </c>
      <c r="AB301" s="17" t="str">
        <f t="shared" si="453"/>
        <v>ПМ</v>
      </c>
      <c r="AC301" s="17">
        <f t="shared" si="453"/>
        <v>12025</v>
      </c>
      <c r="AD301" s="17">
        <f t="shared" si="453"/>
        <v>12049</v>
      </c>
      <c r="AE301" s="17">
        <f t="shared" si="453"/>
        <v>12073</v>
      </c>
      <c r="AF301" s="17">
        <f t="shared" si="453"/>
        <v>12097</v>
      </c>
      <c r="AG301" s="17">
        <f t="shared" si="454"/>
        <v>12121</v>
      </c>
      <c r="AH301" s="17">
        <f t="shared" si="454"/>
        <v>12145</v>
      </c>
      <c r="AI301" s="17">
        <f t="shared" si="454"/>
        <v>12169</v>
      </c>
      <c r="AJ301" s="17">
        <f t="shared" si="454"/>
        <v>12193</v>
      </c>
      <c r="AK301" s="17">
        <f t="shared" si="454"/>
        <v>12217</v>
      </c>
      <c r="AL301" s="17">
        <f t="shared" si="454"/>
        <v>12241</v>
      </c>
      <c r="AM301" s="17">
        <f t="shared" si="454"/>
        <v>12265</v>
      </c>
      <c r="AN301" s="17">
        <f t="shared" si="454"/>
        <v>12289</v>
      </c>
      <c r="AO301" s="17">
        <f t="shared" si="454"/>
        <v>12313</v>
      </c>
      <c r="AP301" s="17">
        <f t="shared" si="454"/>
        <v>12337</v>
      </c>
      <c r="AQ301" s="17">
        <f t="shared" si="454"/>
        <v>12361</v>
      </c>
      <c r="AR301" s="160">
        <v>43</v>
      </c>
      <c r="AS301" s="102" t="s">
        <v>29</v>
      </c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</row>
    <row r="302" spans="1:63" s="3" customFormat="1" outlineLevel="1" x14ac:dyDescent="0.25">
      <c r="A302" s="17">
        <v>10</v>
      </c>
      <c r="B302" s="130" t="str">
        <f t="shared" si="455"/>
        <v/>
      </c>
      <c r="C302" s="47" t="str">
        <f t="shared" ref="C302:K302" si="465">IF(IF(ISNUMBER(SEARCH(C$30,MultiCat($M302:$AQ302))),C$30,"")=C285,"",IF(ISNUMBER(SEARCH(C$30,MultiCat($M302:$AQ302))),C$30,""))</f>
        <v/>
      </c>
      <c r="D302" s="47" t="str">
        <f t="shared" si="465"/>
        <v/>
      </c>
      <c r="E302" s="47" t="str">
        <f t="shared" si="465"/>
        <v/>
      </c>
      <c r="F302" s="47" t="str">
        <f t="shared" si="465"/>
        <v/>
      </c>
      <c r="G302" s="47" t="str">
        <f t="shared" si="465"/>
        <v/>
      </c>
      <c r="H302" s="47" t="str">
        <f t="shared" si="465"/>
        <v/>
      </c>
      <c r="I302" s="47" t="str">
        <f t="shared" si="465"/>
        <v/>
      </c>
      <c r="J302" s="47" t="str">
        <f t="shared" si="465"/>
        <v/>
      </c>
      <c r="K302" s="47" t="str">
        <f t="shared" si="465"/>
        <v/>
      </c>
      <c r="L302" s="151">
        <f t="shared" si="457"/>
        <v>5</v>
      </c>
      <c r="M302" s="17">
        <f t="shared" si="452"/>
        <v>11525</v>
      </c>
      <c r="N302" s="17">
        <f t="shared" si="452"/>
        <v>11525</v>
      </c>
      <c r="O302" s="17">
        <f t="shared" si="452"/>
        <v>11525</v>
      </c>
      <c r="P302" s="17">
        <f t="shared" si="452"/>
        <v>11525</v>
      </c>
      <c r="Q302" s="17">
        <f t="shared" si="452"/>
        <v>11525</v>
      </c>
      <c r="R302" s="17">
        <f t="shared" si="452"/>
        <v>11525</v>
      </c>
      <c r="S302" s="17">
        <f t="shared" si="452"/>
        <v>11525</v>
      </c>
      <c r="T302" s="17">
        <f t="shared" si="452"/>
        <v>11525</v>
      </c>
      <c r="U302" s="17">
        <f t="shared" si="452"/>
        <v>11525</v>
      </c>
      <c r="V302" s="17">
        <f t="shared" si="452"/>
        <v>11525</v>
      </c>
      <c r="W302" s="17">
        <f t="shared" si="453"/>
        <v>11525</v>
      </c>
      <c r="X302" s="17">
        <f t="shared" si="453"/>
        <v>11525</v>
      </c>
      <c r="Y302" s="17">
        <f t="shared" si="453"/>
        <v>11525</v>
      </c>
      <c r="Z302" s="17">
        <f t="shared" si="453"/>
        <v>11525</v>
      </c>
      <c r="AA302" s="17">
        <f t="shared" si="453"/>
        <v>11525</v>
      </c>
      <c r="AB302" s="17">
        <f t="shared" si="453"/>
        <v>11549</v>
      </c>
      <c r="AC302" s="17">
        <f t="shared" si="453"/>
        <v>11573</v>
      </c>
      <c r="AD302" s="17">
        <f t="shared" si="453"/>
        <v>11573</v>
      </c>
      <c r="AE302" s="17">
        <f t="shared" si="453"/>
        <v>11573</v>
      </c>
      <c r="AF302" s="17">
        <f t="shared" si="453"/>
        <v>11573</v>
      </c>
      <c r="AG302" s="17">
        <f t="shared" si="454"/>
        <v>11573</v>
      </c>
      <c r="AH302" s="17">
        <f t="shared" si="454"/>
        <v>11573</v>
      </c>
      <c r="AI302" s="17">
        <f t="shared" si="454"/>
        <v>11573</v>
      </c>
      <c r="AJ302" s="17">
        <f t="shared" si="454"/>
        <v>11573</v>
      </c>
      <c r="AK302" s="17">
        <f t="shared" si="454"/>
        <v>11573</v>
      </c>
      <c r="AL302" s="17">
        <f t="shared" si="454"/>
        <v>11573</v>
      </c>
      <c r="AM302" s="17">
        <f t="shared" si="454"/>
        <v>11573</v>
      </c>
      <c r="AN302" s="17">
        <f t="shared" si="454"/>
        <v>11573</v>
      </c>
      <c r="AO302" s="17">
        <f t="shared" si="454"/>
        <v>11573</v>
      </c>
      <c r="AP302" s="17">
        <f t="shared" si="454"/>
        <v>11573</v>
      </c>
      <c r="AQ302" s="17">
        <f t="shared" si="454"/>
        <v>11597</v>
      </c>
      <c r="AR302" s="160">
        <v>44</v>
      </c>
      <c r="AS302" s="102" t="s">
        <v>29</v>
      </c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</row>
    <row r="303" spans="1:63" s="3" customFormat="1" outlineLevel="1" x14ac:dyDescent="0.25">
      <c r="A303" s="17">
        <v>11</v>
      </c>
      <c r="B303" s="130" t="str">
        <f t="shared" si="455"/>
        <v/>
      </c>
      <c r="C303" s="47" t="str">
        <f t="shared" ref="C303:K303" si="466">IF(IF(ISNUMBER(SEARCH(C$30,MultiCat($M303:$AQ303))),C$30,"")=C286,"",IF(ISNUMBER(SEARCH(C$30,MultiCat($M303:$AQ303))),C$30,""))</f>
        <v/>
      </c>
      <c r="D303" s="47" t="str">
        <f t="shared" si="466"/>
        <v/>
      </c>
      <c r="E303" s="47" t="str">
        <f t="shared" si="466"/>
        <v/>
      </c>
      <c r="F303" s="47" t="str">
        <f t="shared" si="466"/>
        <v/>
      </c>
      <c r="G303" s="47" t="str">
        <f t="shared" si="466"/>
        <v/>
      </c>
      <c r="H303" s="47" t="str">
        <f t="shared" si="466"/>
        <v/>
      </c>
      <c r="I303" s="47" t="str">
        <f t="shared" si="466"/>
        <v/>
      </c>
      <c r="J303" s="47" t="str">
        <f t="shared" si="466"/>
        <v/>
      </c>
      <c r="K303" s="47" t="str">
        <f t="shared" si="466"/>
        <v/>
      </c>
      <c r="L303" s="151">
        <f t="shared" si="457"/>
        <v>5</v>
      </c>
      <c r="M303" s="17">
        <f t="shared" si="452"/>
        <v>11136</v>
      </c>
      <c r="N303" s="17">
        <f t="shared" si="452"/>
        <v>11136</v>
      </c>
      <c r="O303" s="17">
        <f t="shared" si="452"/>
        <v>11136</v>
      </c>
      <c r="P303" s="17">
        <f t="shared" si="452"/>
        <v>11136</v>
      </c>
      <c r="Q303" s="17">
        <f t="shared" si="452"/>
        <v>11136</v>
      </c>
      <c r="R303" s="17">
        <f t="shared" si="452"/>
        <v>11136</v>
      </c>
      <c r="S303" s="17">
        <f t="shared" si="452"/>
        <v>11136</v>
      </c>
      <c r="T303" s="17">
        <f t="shared" si="452"/>
        <v>11136</v>
      </c>
      <c r="U303" s="17">
        <f t="shared" si="452"/>
        <v>11136</v>
      </c>
      <c r="V303" s="17">
        <f t="shared" si="452"/>
        <v>11136</v>
      </c>
      <c r="W303" s="17">
        <f t="shared" si="453"/>
        <v>11136</v>
      </c>
      <c r="X303" s="17">
        <f t="shared" si="453"/>
        <v>11136</v>
      </c>
      <c r="Y303" s="17">
        <f t="shared" si="453"/>
        <v>11136</v>
      </c>
      <c r="Z303" s="17">
        <f t="shared" si="453"/>
        <v>11136</v>
      </c>
      <c r="AA303" s="17">
        <f t="shared" si="453"/>
        <v>11136</v>
      </c>
      <c r="AB303" s="17">
        <f t="shared" si="453"/>
        <v>11136</v>
      </c>
      <c r="AC303" s="17">
        <f t="shared" si="453"/>
        <v>11136</v>
      </c>
      <c r="AD303" s="17">
        <f t="shared" si="453"/>
        <v>11136</v>
      </c>
      <c r="AE303" s="17">
        <f t="shared" si="453"/>
        <v>11136</v>
      </c>
      <c r="AF303" s="17">
        <f t="shared" si="453"/>
        <v>11136</v>
      </c>
      <c r="AG303" s="17">
        <f t="shared" si="454"/>
        <v>11136</v>
      </c>
      <c r="AH303" s="17">
        <f t="shared" si="454"/>
        <v>11136</v>
      </c>
      <c r="AI303" s="17">
        <f t="shared" si="454"/>
        <v>11136</v>
      </c>
      <c r="AJ303" s="17">
        <f t="shared" si="454"/>
        <v>11136</v>
      </c>
      <c r="AK303" s="17">
        <f t="shared" si="454"/>
        <v>11136</v>
      </c>
      <c r="AL303" s="17">
        <f t="shared" si="454"/>
        <v>11136</v>
      </c>
      <c r="AM303" s="17">
        <f t="shared" si="454"/>
        <v>11136</v>
      </c>
      <c r="AN303" s="17">
        <f t="shared" si="454"/>
        <v>11136</v>
      </c>
      <c r="AO303" s="17">
        <f t="shared" si="454"/>
        <v>11136</v>
      </c>
      <c r="AP303" s="17">
        <f t="shared" si="454"/>
        <v>11136</v>
      </c>
      <c r="AQ303" s="17">
        <f t="shared" si="454"/>
        <v>11136</v>
      </c>
      <c r="AR303" s="160">
        <v>45</v>
      </c>
      <c r="AS303" s="102" t="s">
        <v>29</v>
      </c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</row>
    <row r="304" spans="1:63" s="3" customFormat="1" outlineLevel="1" x14ac:dyDescent="0.25">
      <c r="A304" s="17">
        <v>12</v>
      </c>
      <c r="B304" s="130" t="str">
        <f t="shared" si="455"/>
        <v/>
      </c>
      <c r="C304" s="47" t="str">
        <f t="shared" ref="C304:K304" si="467">IF(IF(ISNUMBER(SEARCH(C$30,MultiCat($M304:$AQ304))),C$30,"")=C287,"",IF(ISNUMBER(SEARCH(C$30,MultiCat($M304:$AQ304))),C$30,""))</f>
        <v/>
      </c>
      <c r="D304" s="47" t="str">
        <f t="shared" si="467"/>
        <v/>
      </c>
      <c r="E304" s="47" t="str">
        <f t="shared" si="467"/>
        <v/>
      </c>
      <c r="F304" s="47" t="str">
        <f t="shared" si="467"/>
        <v/>
      </c>
      <c r="G304" s="47" t="str">
        <f t="shared" si="467"/>
        <v/>
      </c>
      <c r="H304" s="47" t="str">
        <f t="shared" si="467"/>
        <v/>
      </c>
      <c r="I304" s="47" t="str">
        <f t="shared" si="467"/>
        <v/>
      </c>
      <c r="J304" s="47" t="str">
        <f t="shared" si="467"/>
        <v/>
      </c>
      <c r="K304" s="47" t="str">
        <f t="shared" si="467"/>
        <v/>
      </c>
      <c r="L304" s="151">
        <f t="shared" si="457"/>
        <v>5</v>
      </c>
      <c r="M304" s="17">
        <f t="shared" si="452"/>
        <v>31721</v>
      </c>
      <c r="N304" s="17">
        <f t="shared" si="452"/>
        <v>31745</v>
      </c>
      <c r="O304" s="17">
        <f t="shared" si="452"/>
        <v>31769</v>
      </c>
      <c r="P304" s="17">
        <f t="shared" si="452"/>
        <v>31793</v>
      </c>
      <c r="Q304" s="17">
        <f t="shared" si="452"/>
        <v>31817</v>
      </c>
      <c r="R304" s="17">
        <f t="shared" si="452"/>
        <v>31841</v>
      </c>
      <c r="S304" s="17">
        <f t="shared" si="452"/>
        <v>31865</v>
      </c>
      <c r="T304" s="17">
        <f t="shared" si="452"/>
        <v>31889</v>
      </c>
      <c r="U304" s="17">
        <f t="shared" si="452"/>
        <v>31913</v>
      </c>
      <c r="V304" s="17">
        <f t="shared" si="452"/>
        <v>31937</v>
      </c>
      <c r="W304" s="17">
        <f t="shared" si="453"/>
        <v>31961</v>
      </c>
      <c r="X304" s="17">
        <f t="shared" si="453"/>
        <v>31985</v>
      </c>
      <c r="Y304" s="17">
        <f t="shared" si="453"/>
        <v>32009</v>
      </c>
      <c r="Z304" s="17">
        <f t="shared" si="453"/>
        <v>32033</v>
      </c>
      <c r="AA304" s="17">
        <f t="shared" si="453"/>
        <v>32057</v>
      </c>
      <c r="AB304" s="17">
        <f t="shared" si="453"/>
        <v>32081</v>
      </c>
      <c r="AC304" s="17">
        <f t="shared" si="453"/>
        <v>32105</v>
      </c>
      <c r="AD304" s="17">
        <f t="shared" si="453"/>
        <v>32129</v>
      </c>
      <c r="AE304" s="17">
        <f t="shared" si="453"/>
        <v>32153</v>
      </c>
      <c r="AF304" s="17">
        <f t="shared" si="453"/>
        <v>32177</v>
      </c>
      <c r="AG304" s="17">
        <f t="shared" si="454"/>
        <v>32201</v>
      </c>
      <c r="AH304" s="17">
        <f t="shared" si="454"/>
        <v>32225</v>
      </c>
      <c r="AI304" s="17">
        <f t="shared" si="454"/>
        <v>32225</v>
      </c>
      <c r="AJ304" s="17">
        <f t="shared" si="454"/>
        <v>32249</v>
      </c>
      <c r="AK304" s="17">
        <f t="shared" si="454"/>
        <v>32273</v>
      </c>
      <c r="AL304" s="17">
        <f t="shared" si="454"/>
        <v>32297</v>
      </c>
      <c r="AM304" s="17">
        <f t="shared" si="454"/>
        <v>32321</v>
      </c>
      <c r="AN304" s="17">
        <f t="shared" si="454"/>
        <v>32345</v>
      </c>
      <c r="AO304" s="17">
        <f t="shared" si="454"/>
        <v>32369</v>
      </c>
      <c r="AP304" s="17">
        <f t="shared" si="454"/>
        <v>32393</v>
      </c>
      <c r="AQ304" s="17">
        <f t="shared" si="454"/>
        <v>32417</v>
      </c>
      <c r="AR304" s="159">
        <v>51</v>
      </c>
      <c r="AS304" s="102" t="s">
        <v>29</v>
      </c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</row>
    <row r="305" spans="1:63" s="3" customFormat="1" outlineLevel="1" x14ac:dyDescent="0.25">
      <c r="A305" s="17">
        <v>13</v>
      </c>
      <c r="B305" s="130" t="str">
        <f t="shared" si="455"/>
        <v/>
      </c>
      <c r="C305" s="47" t="str">
        <f t="shared" ref="C305:K305" si="468">IF(IF(ISNUMBER(SEARCH(C$30,MultiCat($M305:$AQ305))),C$30,"")=C288,"",IF(ISNUMBER(SEARCH(C$30,MultiCat($M305:$AQ305))),C$30,""))</f>
        <v/>
      </c>
      <c r="D305" s="47" t="str">
        <f t="shared" si="468"/>
        <v/>
      </c>
      <c r="E305" s="47" t="str">
        <f t="shared" si="468"/>
        <v/>
      </c>
      <c r="F305" s="47" t="str">
        <f t="shared" si="468"/>
        <v/>
      </c>
      <c r="G305" s="47" t="str">
        <f t="shared" si="468"/>
        <v/>
      </c>
      <c r="H305" s="47" t="str">
        <f t="shared" si="468"/>
        <v/>
      </c>
      <c r="I305" s="47" t="str">
        <f t="shared" si="468"/>
        <v/>
      </c>
      <c r="J305" s="47" t="str">
        <f t="shared" si="468"/>
        <v/>
      </c>
      <c r="K305" s="47" t="str">
        <f t="shared" si="468"/>
        <v/>
      </c>
      <c r="L305" s="151">
        <f t="shared" si="457"/>
        <v>5</v>
      </c>
      <c r="M305" s="17">
        <f t="shared" si="452"/>
        <v>28045</v>
      </c>
      <c r="N305" s="17">
        <f t="shared" si="452"/>
        <v>28069</v>
      </c>
      <c r="O305" s="17">
        <f t="shared" si="452"/>
        <v>28093</v>
      </c>
      <c r="P305" s="17">
        <f t="shared" si="452"/>
        <v>28117</v>
      </c>
      <c r="Q305" s="17">
        <f t="shared" si="452"/>
        <v>28141</v>
      </c>
      <c r="R305" s="17">
        <f t="shared" si="452"/>
        <v>28165</v>
      </c>
      <c r="S305" s="17">
        <f t="shared" si="452"/>
        <v>28189</v>
      </c>
      <c r="T305" s="17">
        <f t="shared" si="452"/>
        <v>28213</v>
      </c>
      <c r="U305" s="17">
        <f t="shared" si="452"/>
        <v>28237</v>
      </c>
      <c r="V305" s="17">
        <f t="shared" si="452"/>
        <v>28261</v>
      </c>
      <c r="W305" s="17">
        <f t="shared" si="453"/>
        <v>28285</v>
      </c>
      <c r="X305" s="17">
        <f t="shared" si="453"/>
        <v>28309</v>
      </c>
      <c r="Y305" s="17">
        <f t="shared" si="453"/>
        <v>28333</v>
      </c>
      <c r="Z305" s="17">
        <f t="shared" si="453"/>
        <v>28357</v>
      </c>
      <c r="AA305" s="17">
        <f t="shared" si="453"/>
        <v>28381</v>
      </c>
      <c r="AB305" s="17">
        <f t="shared" si="453"/>
        <v>28405</v>
      </c>
      <c r="AC305" s="17">
        <f t="shared" si="453"/>
        <v>28429</v>
      </c>
      <c r="AD305" s="17">
        <f t="shared" si="453"/>
        <v>28453</v>
      </c>
      <c r="AE305" s="17">
        <f t="shared" si="453"/>
        <v>28477</v>
      </c>
      <c r="AF305" s="17">
        <f t="shared" si="453"/>
        <v>28501</v>
      </c>
      <c r="AG305" s="17">
        <f t="shared" si="454"/>
        <v>28525</v>
      </c>
      <c r="AH305" s="17">
        <f t="shared" si="454"/>
        <v>28549</v>
      </c>
      <c r="AI305" s="17">
        <f t="shared" si="454"/>
        <v>28573</v>
      </c>
      <c r="AJ305" s="17">
        <f t="shared" si="454"/>
        <v>28597</v>
      </c>
      <c r="AK305" s="17">
        <f t="shared" si="454"/>
        <v>28621</v>
      </c>
      <c r="AL305" s="17">
        <f t="shared" si="454"/>
        <v>28645</v>
      </c>
      <c r="AM305" s="17">
        <f t="shared" si="454"/>
        <v>28669</v>
      </c>
      <c r="AN305" s="17">
        <f t="shared" si="454"/>
        <v>28693</v>
      </c>
      <c r="AO305" s="17">
        <f t="shared" si="454"/>
        <v>28717</v>
      </c>
      <c r="AP305" s="17">
        <f t="shared" si="454"/>
        <v>28741</v>
      </c>
      <c r="AQ305" s="17">
        <f t="shared" si="454"/>
        <v>28765</v>
      </c>
      <c r="AR305" s="159">
        <v>52</v>
      </c>
      <c r="AS305" s="102" t="s">
        <v>29</v>
      </c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</row>
    <row r="306" spans="1:63" s="3" customFormat="1" outlineLevel="1" x14ac:dyDescent="0.25">
      <c r="A306" s="17">
        <v>14</v>
      </c>
      <c r="B306" s="130" t="str">
        <f t="shared" si="455"/>
        <v/>
      </c>
      <c r="C306" s="47" t="str">
        <f t="shared" ref="C306:K306" si="469">IF(IF(ISNUMBER(SEARCH(C$30,MultiCat($M306:$AQ306))),C$30,"")=C289,"",IF(ISNUMBER(SEARCH(C$30,MultiCat($M306:$AQ306))),C$30,""))</f>
        <v/>
      </c>
      <c r="D306" s="47" t="str">
        <f t="shared" si="469"/>
        <v/>
      </c>
      <c r="E306" s="47" t="str">
        <f t="shared" si="469"/>
        <v/>
      </c>
      <c r="F306" s="47" t="str">
        <f t="shared" si="469"/>
        <v/>
      </c>
      <c r="G306" s="47" t="str">
        <f t="shared" si="469"/>
        <v/>
      </c>
      <c r="H306" s="47" t="str">
        <f t="shared" si="469"/>
        <v/>
      </c>
      <c r="I306" s="47" t="str">
        <f t="shared" si="469"/>
        <v/>
      </c>
      <c r="J306" s="47" t="str">
        <f t="shared" si="469"/>
        <v/>
      </c>
      <c r="K306" s="47" t="str">
        <f t="shared" si="469"/>
        <v/>
      </c>
      <c r="L306" s="151">
        <f t="shared" si="457"/>
        <v>5</v>
      </c>
      <c r="M306" s="17">
        <f t="shared" si="452"/>
        <v>10162</v>
      </c>
      <c r="N306" s="17">
        <f t="shared" si="452"/>
        <v>10162</v>
      </c>
      <c r="O306" s="17">
        <f t="shared" si="452"/>
        <v>10162</v>
      </c>
      <c r="P306" s="17">
        <f t="shared" si="452"/>
        <v>10162</v>
      </c>
      <c r="Q306" s="17">
        <f t="shared" si="452"/>
        <v>10162</v>
      </c>
      <c r="R306" s="17">
        <f t="shared" si="452"/>
        <v>10162</v>
      </c>
      <c r="S306" s="17">
        <f t="shared" si="452"/>
        <v>10162</v>
      </c>
      <c r="T306" s="17">
        <f t="shared" si="452"/>
        <v>10162</v>
      </c>
      <c r="U306" s="17">
        <f t="shared" si="452"/>
        <v>10162</v>
      </c>
      <c r="V306" s="17">
        <f t="shared" si="452"/>
        <v>10162</v>
      </c>
      <c r="W306" s="17">
        <f t="shared" si="453"/>
        <v>10162</v>
      </c>
      <c r="X306" s="17">
        <f t="shared" si="453"/>
        <v>10162</v>
      </c>
      <c r="Y306" s="17">
        <f t="shared" si="453"/>
        <v>10162</v>
      </c>
      <c r="Z306" s="17">
        <f t="shared" si="453"/>
        <v>10162</v>
      </c>
      <c r="AA306" s="17">
        <f t="shared" si="453"/>
        <v>10162</v>
      </c>
      <c r="AB306" s="17">
        <f t="shared" si="453"/>
        <v>10162</v>
      </c>
      <c r="AC306" s="17">
        <f t="shared" si="453"/>
        <v>10162</v>
      </c>
      <c r="AD306" s="17">
        <f t="shared" si="453"/>
        <v>10162</v>
      </c>
      <c r="AE306" s="17">
        <f t="shared" si="453"/>
        <v>10162</v>
      </c>
      <c r="AF306" s="17">
        <f t="shared" si="453"/>
        <v>10162</v>
      </c>
      <c r="AG306" s="17">
        <f t="shared" si="454"/>
        <v>10162</v>
      </c>
      <c r="AH306" s="17">
        <f t="shared" si="454"/>
        <v>10162</v>
      </c>
      <c r="AI306" s="17">
        <f t="shared" si="454"/>
        <v>10162</v>
      </c>
      <c r="AJ306" s="17">
        <f t="shared" si="454"/>
        <v>10162</v>
      </c>
      <c r="AK306" s="17">
        <f t="shared" si="454"/>
        <v>10162</v>
      </c>
      <c r="AL306" s="17">
        <f t="shared" si="454"/>
        <v>10162</v>
      </c>
      <c r="AM306" s="17">
        <f t="shared" si="454"/>
        <v>10162</v>
      </c>
      <c r="AN306" s="17">
        <f t="shared" si="454"/>
        <v>10162</v>
      </c>
      <c r="AO306" s="17">
        <f t="shared" si="454"/>
        <v>10162</v>
      </c>
      <c r="AP306" s="17">
        <f t="shared" si="454"/>
        <v>10162</v>
      </c>
      <c r="AQ306" s="17">
        <f t="shared" si="454"/>
        <v>10162</v>
      </c>
      <c r="AR306" s="159">
        <v>53</v>
      </c>
      <c r="AS306" s="102" t="s">
        <v>29</v>
      </c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</row>
    <row r="307" spans="1:63" x14ac:dyDescent="0.25">
      <c r="A307" s="136">
        <f>M292</f>
        <v>45047</v>
      </c>
      <c r="B307" s="131"/>
      <c r="C307" s="132"/>
      <c r="D307" s="132">
        <f>SUM(D293:D306)</f>
        <v>0</v>
      </c>
      <c r="E307" s="132">
        <f>SUM(E293:E306)</f>
        <v>0</v>
      </c>
      <c r="F307" s="132"/>
      <c r="G307" s="132"/>
      <c r="H307" s="132">
        <f>SUM(H293:H306)</f>
        <v>0</v>
      </c>
      <c r="I307" s="132">
        <f>SUM(I293:I306)</f>
        <v>0</v>
      </c>
      <c r="J307" s="132">
        <f>SUM(J293:J306)</f>
        <v>0</v>
      </c>
      <c r="K307" s="132">
        <f>SUM(K293:K306)</f>
        <v>0</v>
      </c>
      <c r="L307" s="146">
        <f t="shared" si="457"/>
        <v>5</v>
      </c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C307" s="133"/>
      <c r="AD307" s="133"/>
      <c r="AE307" s="133"/>
      <c r="AF307" s="133"/>
      <c r="AG307" s="133"/>
      <c r="AH307" s="133"/>
      <c r="AI307" s="133"/>
      <c r="AJ307" s="133"/>
      <c r="AK307" s="133"/>
      <c r="AL307" s="133"/>
      <c r="AM307" s="133"/>
      <c r="AN307" s="133"/>
      <c r="AO307" s="133"/>
      <c r="AP307" s="133"/>
      <c r="AQ307" s="133"/>
      <c r="AS307" s="102" t="s">
        <v>29</v>
      </c>
    </row>
    <row r="308" spans="1:63" s="102" customFormat="1" ht="18.75" outlineLevel="1" x14ac:dyDescent="0.25">
      <c r="A308" s="121"/>
      <c r="B308" s="129"/>
      <c r="C308" s="129"/>
      <c r="D308" s="129"/>
      <c r="E308" s="129"/>
      <c r="F308" s="129"/>
      <c r="G308" s="129"/>
      <c r="H308" s="129"/>
      <c r="I308" s="129"/>
      <c r="J308" s="129"/>
      <c r="K308" s="129"/>
      <c r="L308" s="148" t="s">
        <v>294</v>
      </c>
      <c r="M308" s="378">
        <f>M309</f>
        <v>45078</v>
      </c>
      <c r="N308" s="378"/>
      <c r="O308" s="378"/>
      <c r="P308" s="378"/>
      <c r="Q308" s="378"/>
      <c r="R308" s="378"/>
      <c r="S308" s="378"/>
      <c r="T308" s="378"/>
      <c r="U308" s="378"/>
      <c r="V308" s="378"/>
      <c r="W308" s="378"/>
      <c r="X308" s="378"/>
      <c r="Y308" s="378"/>
      <c r="Z308" s="378"/>
      <c r="AA308" s="378"/>
      <c r="AB308" s="378"/>
      <c r="AC308" s="378"/>
      <c r="AD308" s="378"/>
      <c r="AE308" s="378"/>
      <c r="AF308" s="378"/>
      <c r="AG308" s="378"/>
      <c r="AH308" s="378"/>
      <c r="AI308" s="378"/>
      <c r="AJ308" s="378"/>
      <c r="AK308" s="378"/>
      <c r="AL308" s="378"/>
      <c r="AM308" s="378"/>
      <c r="AN308" s="378"/>
      <c r="AO308" s="378"/>
      <c r="AP308" s="378"/>
      <c r="AQ308" s="378"/>
      <c r="AR308" s="158"/>
      <c r="AS308" s="102" t="s">
        <v>29</v>
      </c>
    </row>
    <row r="309" spans="1:63" s="124" customFormat="1" ht="55.5" customHeight="1" outlineLevel="1" x14ac:dyDescent="0.25">
      <c r="A309" s="134" t="s">
        <v>295</v>
      </c>
      <c r="B309" s="161">
        <f>M309</f>
        <v>45078</v>
      </c>
      <c r="C309" s="135" t="s">
        <v>33</v>
      </c>
      <c r="D309" s="135" t="s">
        <v>270</v>
      </c>
      <c r="E309" s="135" t="s">
        <v>271</v>
      </c>
      <c r="F309" s="135" t="s">
        <v>251</v>
      </c>
      <c r="G309" s="135" t="s">
        <v>252</v>
      </c>
      <c r="H309" s="135" t="s">
        <v>41</v>
      </c>
      <c r="I309" s="135" t="s">
        <v>268</v>
      </c>
      <c r="J309" s="135" t="s">
        <v>269</v>
      </c>
      <c r="K309" s="135" t="s">
        <v>232</v>
      </c>
      <c r="L309" s="149">
        <v>6</v>
      </c>
      <c r="M309" s="152">
        <f>DATE($A$10,$L309,M$10)</f>
        <v>45078</v>
      </c>
      <c r="N309" s="152">
        <f t="shared" ref="N309:AQ309" si="470">DATE($A$10,$L309,N$10)</f>
        <v>45079</v>
      </c>
      <c r="O309" s="152">
        <f t="shared" si="470"/>
        <v>45080</v>
      </c>
      <c r="P309" s="152">
        <f t="shared" si="470"/>
        <v>45081</v>
      </c>
      <c r="Q309" s="152">
        <f t="shared" si="470"/>
        <v>45082</v>
      </c>
      <c r="R309" s="152">
        <f t="shared" si="470"/>
        <v>45083</v>
      </c>
      <c r="S309" s="152">
        <f t="shared" si="470"/>
        <v>45084</v>
      </c>
      <c r="T309" s="152">
        <f t="shared" si="470"/>
        <v>45085</v>
      </c>
      <c r="U309" s="152">
        <f t="shared" si="470"/>
        <v>45086</v>
      </c>
      <c r="V309" s="152">
        <f t="shared" si="470"/>
        <v>45087</v>
      </c>
      <c r="W309" s="152">
        <f t="shared" si="470"/>
        <v>45088</v>
      </c>
      <c r="X309" s="152">
        <f t="shared" si="470"/>
        <v>45089</v>
      </c>
      <c r="Y309" s="152">
        <f t="shared" si="470"/>
        <v>45090</v>
      </c>
      <c r="Z309" s="152">
        <f t="shared" si="470"/>
        <v>45091</v>
      </c>
      <c r="AA309" s="152">
        <f t="shared" si="470"/>
        <v>45092</v>
      </c>
      <c r="AB309" s="152">
        <f t="shared" si="470"/>
        <v>45093</v>
      </c>
      <c r="AC309" s="152">
        <f t="shared" si="470"/>
        <v>45094</v>
      </c>
      <c r="AD309" s="152">
        <f t="shared" si="470"/>
        <v>45095</v>
      </c>
      <c r="AE309" s="152">
        <f t="shared" si="470"/>
        <v>45096</v>
      </c>
      <c r="AF309" s="152">
        <f t="shared" si="470"/>
        <v>45097</v>
      </c>
      <c r="AG309" s="152">
        <f t="shared" si="470"/>
        <v>45098</v>
      </c>
      <c r="AH309" s="152">
        <f t="shared" si="470"/>
        <v>45099</v>
      </c>
      <c r="AI309" s="152">
        <f t="shared" si="470"/>
        <v>45100</v>
      </c>
      <c r="AJ309" s="152">
        <f t="shared" si="470"/>
        <v>45101</v>
      </c>
      <c r="AK309" s="152">
        <f t="shared" si="470"/>
        <v>45102</v>
      </c>
      <c r="AL309" s="152">
        <f t="shared" si="470"/>
        <v>45103</v>
      </c>
      <c r="AM309" s="152">
        <f t="shared" si="470"/>
        <v>45104</v>
      </c>
      <c r="AN309" s="152">
        <f t="shared" si="470"/>
        <v>45105</v>
      </c>
      <c r="AO309" s="152">
        <f t="shared" si="470"/>
        <v>45106</v>
      </c>
      <c r="AP309" s="152">
        <f t="shared" si="470"/>
        <v>45107</v>
      </c>
      <c r="AQ309" s="152">
        <f t="shared" si="470"/>
        <v>45108</v>
      </c>
      <c r="AR309" s="158"/>
      <c r="AS309" s="102" t="s">
        <v>29</v>
      </c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19"/>
      <c r="BI309" s="19"/>
      <c r="BJ309" s="19"/>
      <c r="BK309" s="19"/>
    </row>
    <row r="310" spans="1:63" s="3" customFormat="1" outlineLevel="1" x14ac:dyDescent="0.25">
      <c r="A310" s="17">
        <v>1</v>
      </c>
      <c r="B310" s="130" t="str">
        <f>MultiCat(C310:K310)</f>
        <v>СР</v>
      </c>
      <c r="C310" s="47" t="str">
        <f t="shared" ref="C310:K310" si="471">IF(IF(ISNUMBER(SEARCH(C$30,MultiCat($M310:$AQ310))),C$30,"")=C293,"",IF(ISNUMBER(SEARCH(C$30,MultiCat($M310:$AQ310))),C$30,""))</f>
        <v/>
      </c>
      <c r="D310" s="47" t="str">
        <f t="shared" si="471"/>
        <v/>
      </c>
      <c r="E310" s="47" t="str">
        <f t="shared" si="471"/>
        <v/>
      </c>
      <c r="F310" s="47" t="str">
        <f t="shared" si="471"/>
        <v>СР</v>
      </c>
      <c r="G310" s="47" t="str">
        <f t="shared" si="471"/>
        <v/>
      </c>
      <c r="H310" s="47" t="str">
        <f t="shared" si="471"/>
        <v/>
      </c>
      <c r="I310" s="47" t="str">
        <f t="shared" si="471"/>
        <v/>
      </c>
      <c r="J310" s="47" t="str">
        <f t="shared" si="471"/>
        <v/>
      </c>
      <c r="K310" s="47" t="str">
        <f t="shared" si="471"/>
        <v/>
      </c>
      <c r="L310" s="151">
        <f>L309</f>
        <v>6</v>
      </c>
      <c r="M310" s="17">
        <f t="shared" ref="M310:V323" si="472">VLOOKUP(M$309,План,$AR310,0)</f>
        <v>19197</v>
      </c>
      <c r="N310" s="17">
        <f t="shared" si="472"/>
        <v>19221</v>
      </c>
      <c r="O310" s="17">
        <f t="shared" si="472"/>
        <v>19245</v>
      </c>
      <c r="P310" s="17">
        <f t="shared" si="472"/>
        <v>19269</v>
      </c>
      <c r="Q310" s="17">
        <f t="shared" si="472"/>
        <v>19293</v>
      </c>
      <c r="R310" s="17">
        <f t="shared" si="472"/>
        <v>19317</v>
      </c>
      <c r="S310" s="17">
        <f t="shared" si="472"/>
        <v>19341</v>
      </c>
      <c r="T310" s="17">
        <f t="shared" si="472"/>
        <v>19365</v>
      </c>
      <c r="U310" s="17">
        <f t="shared" si="472"/>
        <v>19389</v>
      </c>
      <c r="V310" s="17">
        <f t="shared" si="472"/>
        <v>19413</v>
      </c>
      <c r="W310" s="17">
        <f t="shared" ref="W310:AF323" si="473">VLOOKUP(W$309,План,$AR310,0)</f>
        <v>19437</v>
      </c>
      <c r="X310" s="17">
        <f t="shared" si="473"/>
        <v>19461</v>
      </c>
      <c r="Y310" s="17">
        <f t="shared" si="473"/>
        <v>19485</v>
      </c>
      <c r="Z310" s="17" t="str">
        <f t="shared" si="473"/>
        <v>СР</v>
      </c>
      <c r="AA310" s="17" t="str">
        <f t="shared" si="473"/>
        <v>СР</v>
      </c>
      <c r="AB310" s="17" t="str">
        <f t="shared" si="473"/>
        <v>СР</v>
      </c>
      <c r="AC310" s="17" t="str">
        <f t="shared" si="473"/>
        <v>СР</v>
      </c>
      <c r="AD310" s="17" t="str">
        <f t="shared" si="473"/>
        <v>СР</v>
      </c>
      <c r="AE310" s="17" t="str">
        <f t="shared" si="473"/>
        <v>СР</v>
      </c>
      <c r="AF310" s="17" t="str">
        <f t="shared" si="473"/>
        <v>СР</v>
      </c>
      <c r="AG310" s="17" t="str">
        <f t="shared" ref="AG310:AQ323" si="474">VLOOKUP(AG$309,План,$AR310,0)</f>
        <v>СР</v>
      </c>
      <c r="AH310" s="17" t="str">
        <f t="shared" si="474"/>
        <v>СР</v>
      </c>
      <c r="AI310" s="17" t="str">
        <f t="shared" si="474"/>
        <v>СР</v>
      </c>
      <c r="AJ310" s="17" t="str">
        <f t="shared" si="474"/>
        <v>СР</v>
      </c>
      <c r="AK310" s="17">
        <f t="shared" si="474"/>
        <v>19533</v>
      </c>
      <c r="AL310" s="17">
        <f t="shared" si="474"/>
        <v>19557</v>
      </c>
      <c r="AM310" s="17">
        <f t="shared" si="474"/>
        <v>19581</v>
      </c>
      <c r="AN310" s="17">
        <f t="shared" si="474"/>
        <v>19605</v>
      </c>
      <c r="AO310" s="17">
        <f t="shared" si="474"/>
        <v>19629</v>
      </c>
      <c r="AP310" s="17">
        <f t="shared" si="474"/>
        <v>19653</v>
      </c>
      <c r="AQ310" s="17">
        <f t="shared" si="474"/>
        <v>19677</v>
      </c>
      <c r="AR310" s="160">
        <v>39</v>
      </c>
      <c r="AS310" s="102" t="s">
        <v>29</v>
      </c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</row>
    <row r="311" spans="1:63" s="3" customFormat="1" outlineLevel="1" x14ac:dyDescent="0.25">
      <c r="A311" s="17">
        <v>2</v>
      </c>
      <c r="B311" s="130" t="str">
        <f t="shared" ref="B311:B323" si="475">MultiCat(C311:K311)</f>
        <v>ТО2ТР</v>
      </c>
      <c r="C311" s="47" t="str">
        <f t="shared" ref="C311:K311" si="476">IF(IF(ISNUMBER(SEARCH(C$30,MultiCat($M311:$AQ311))),C$30,"")=C294,"",IF(ISNUMBER(SEARCH(C$30,MultiCat($M311:$AQ311))),C$30,""))</f>
        <v/>
      </c>
      <c r="D311" s="47" t="str">
        <f t="shared" si="476"/>
        <v/>
      </c>
      <c r="E311" s="47" t="str">
        <f t="shared" si="476"/>
        <v>ТО2</v>
      </c>
      <c r="F311" s="47" t="str">
        <f t="shared" si="476"/>
        <v/>
      </c>
      <c r="G311" s="47" t="str">
        <f t="shared" si="476"/>
        <v/>
      </c>
      <c r="H311" s="47" t="str">
        <f t="shared" si="476"/>
        <v/>
      </c>
      <c r="I311" s="47" t="str">
        <f t="shared" si="476"/>
        <v/>
      </c>
      <c r="J311" s="47" t="str">
        <f t="shared" si="476"/>
        <v/>
      </c>
      <c r="K311" s="47" t="str">
        <f t="shared" si="476"/>
        <v>ТР</v>
      </c>
      <c r="L311" s="151">
        <f t="shared" ref="L311:L324" si="477">L310</f>
        <v>6</v>
      </c>
      <c r="M311" s="17">
        <f t="shared" si="472"/>
        <v>52986</v>
      </c>
      <c r="N311" s="17">
        <f t="shared" si="472"/>
        <v>52986</v>
      </c>
      <c r="O311" s="17">
        <f t="shared" si="472"/>
        <v>52986</v>
      </c>
      <c r="P311" s="17">
        <f t="shared" si="472"/>
        <v>52986</v>
      </c>
      <c r="Q311" s="17">
        <f t="shared" si="472"/>
        <v>52986</v>
      </c>
      <c r="R311" s="17">
        <f t="shared" si="472"/>
        <v>52986</v>
      </c>
      <c r="S311" s="17">
        <f t="shared" si="472"/>
        <v>52986</v>
      </c>
      <c r="T311" s="17" t="str">
        <f t="shared" si="472"/>
        <v>ТО2/ТР</v>
      </c>
      <c r="U311" s="17">
        <f t="shared" si="472"/>
        <v>53034</v>
      </c>
      <c r="V311" s="17">
        <f t="shared" si="472"/>
        <v>53058</v>
      </c>
      <c r="W311" s="17">
        <f t="shared" si="473"/>
        <v>53082</v>
      </c>
      <c r="X311" s="17">
        <f t="shared" si="473"/>
        <v>53106</v>
      </c>
      <c r="Y311" s="17">
        <f t="shared" si="473"/>
        <v>53130</v>
      </c>
      <c r="Z311" s="17">
        <f t="shared" si="473"/>
        <v>53154</v>
      </c>
      <c r="AA311" s="17">
        <f t="shared" si="473"/>
        <v>53178</v>
      </c>
      <c r="AB311" s="17">
        <f t="shared" si="473"/>
        <v>53202</v>
      </c>
      <c r="AC311" s="17">
        <f t="shared" si="473"/>
        <v>53226</v>
      </c>
      <c r="AD311" s="17">
        <f t="shared" si="473"/>
        <v>53250</v>
      </c>
      <c r="AE311" s="17">
        <f t="shared" si="473"/>
        <v>53274</v>
      </c>
      <c r="AF311" s="17">
        <f t="shared" si="473"/>
        <v>53298</v>
      </c>
      <c r="AG311" s="17">
        <f t="shared" si="474"/>
        <v>53322</v>
      </c>
      <c r="AH311" s="17">
        <f t="shared" si="474"/>
        <v>53346</v>
      </c>
      <c r="AI311" s="17">
        <f t="shared" si="474"/>
        <v>53370</v>
      </c>
      <c r="AJ311" s="17">
        <f t="shared" si="474"/>
        <v>53394</v>
      </c>
      <c r="AK311" s="17">
        <f t="shared" si="474"/>
        <v>53418</v>
      </c>
      <c r="AL311" s="17">
        <f t="shared" si="474"/>
        <v>53442</v>
      </c>
      <c r="AM311" s="17">
        <f t="shared" si="474"/>
        <v>53466</v>
      </c>
      <c r="AN311" s="17">
        <f t="shared" si="474"/>
        <v>53490</v>
      </c>
      <c r="AO311" s="17">
        <f t="shared" si="474"/>
        <v>53514</v>
      </c>
      <c r="AP311" s="17">
        <f t="shared" si="474"/>
        <v>53538</v>
      </c>
      <c r="AQ311" s="17">
        <f t="shared" si="474"/>
        <v>53562</v>
      </c>
      <c r="AR311" s="160">
        <v>40</v>
      </c>
      <c r="AS311" s="102" t="s">
        <v>29</v>
      </c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</row>
    <row r="312" spans="1:63" s="3" customFormat="1" outlineLevel="1" x14ac:dyDescent="0.25">
      <c r="A312" s="17">
        <v>3</v>
      </c>
      <c r="B312" s="130" t="str">
        <f t="shared" si="475"/>
        <v>СР</v>
      </c>
      <c r="C312" s="47" t="str">
        <f t="shared" ref="C312:K312" si="478">IF(IF(ISNUMBER(SEARCH(C$30,MultiCat($M312:$AQ312))),C$30,"")=C295,"",IF(ISNUMBER(SEARCH(C$30,MultiCat($M312:$AQ312))),C$30,""))</f>
        <v/>
      </c>
      <c r="D312" s="47" t="str">
        <f t="shared" si="478"/>
        <v/>
      </c>
      <c r="E312" s="47" t="str">
        <f t="shared" si="478"/>
        <v/>
      </c>
      <c r="F312" s="47" t="str">
        <f t="shared" si="478"/>
        <v>СР</v>
      </c>
      <c r="G312" s="47" t="str">
        <f t="shared" si="478"/>
        <v/>
      </c>
      <c r="H312" s="47" t="str">
        <f t="shared" si="478"/>
        <v/>
      </c>
      <c r="I312" s="47" t="str">
        <f t="shared" si="478"/>
        <v/>
      </c>
      <c r="J312" s="47" t="str">
        <f t="shared" si="478"/>
        <v/>
      </c>
      <c r="K312" s="47" t="str">
        <f t="shared" si="478"/>
        <v/>
      </c>
      <c r="L312" s="151">
        <f t="shared" si="477"/>
        <v>6</v>
      </c>
      <c r="M312" s="17">
        <f t="shared" si="472"/>
        <v>36530</v>
      </c>
      <c r="N312" s="17">
        <f t="shared" si="472"/>
        <v>36554</v>
      </c>
      <c r="O312" s="17">
        <f t="shared" si="472"/>
        <v>36578</v>
      </c>
      <c r="P312" s="17">
        <f t="shared" si="472"/>
        <v>36602</v>
      </c>
      <c r="Q312" s="17">
        <f t="shared" si="472"/>
        <v>36626</v>
      </c>
      <c r="R312" s="17">
        <f t="shared" si="472"/>
        <v>36650</v>
      </c>
      <c r="S312" s="17">
        <f t="shared" si="472"/>
        <v>36674</v>
      </c>
      <c r="T312" s="17">
        <f t="shared" si="472"/>
        <v>36698</v>
      </c>
      <c r="U312" s="17">
        <f t="shared" si="472"/>
        <v>36722</v>
      </c>
      <c r="V312" s="17">
        <f t="shared" si="472"/>
        <v>36746</v>
      </c>
      <c r="W312" s="17">
        <f t="shared" si="473"/>
        <v>36770</v>
      </c>
      <c r="X312" s="17">
        <f t="shared" si="473"/>
        <v>36794</v>
      </c>
      <c r="Y312" s="17">
        <f t="shared" si="473"/>
        <v>36818</v>
      </c>
      <c r="Z312" s="17">
        <f t="shared" si="473"/>
        <v>36842</v>
      </c>
      <c r="AA312" s="17">
        <f t="shared" si="473"/>
        <v>36866</v>
      </c>
      <c r="AB312" s="17">
        <f t="shared" si="473"/>
        <v>36890</v>
      </c>
      <c r="AC312" s="17">
        <f t="shared" si="473"/>
        <v>36914</v>
      </c>
      <c r="AD312" s="17">
        <f t="shared" si="473"/>
        <v>36938</v>
      </c>
      <c r="AE312" s="17">
        <f t="shared" si="473"/>
        <v>36962</v>
      </c>
      <c r="AF312" s="17">
        <f t="shared" si="473"/>
        <v>36986</v>
      </c>
      <c r="AG312" s="17" t="str">
        <f t="shared" si="474"/>
        <v>СР</v>
      </c>
      <c r="AH312" s="17">
        <f t="shared" si="474"/>
        <v>37034</v>
      </c>
      <c r="AI312" s="17">
        <f t="shared" si="474"/>
        <v>37058</v>
      </c>
      <c r="AJ312" s="17">
        <f t="shared" si="474"/>
        <v>37082</v>
      </c>
      <c r="AK312" s="17">
        <f t="shared" si="474"/>
        <v>37106</v>
      </c>
      <c r="AL312" s="17">
        <f t="shared" si="474"/>
        <v>37106</v>
      </c>
      <c r="AM312" s="17">
        <f t="shared" si="474"/>
        <v>37106</v>
      </c>
      <c r="AN312" s="17">
        <f t="shared" si="474"/>
        <v>37106</v>
      </c>
      <c r="AO312" s="17">
        <f t="shared" si="474"/>
        <v>37106</v>
      </c>
      <c r="AP312" s="17">
        <f t="shared" si="474"/>
        <v>37106</v>
      </c>
      <c r="AQ312" s="17">
        <f t="shared" si="474"/>
        <v>37106</v>
      </c>
      <c r="AR312" s="160">
        <v>41</v>
      </c>
      <c r="AS312" s="102" t="s">
        <v>29</v>
      </c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</row>
    <row r="313" spans="1:63" s="3" customFormat="1" outlineLevel="1" x14ac:dyDescent="0.25">
      <c r="A313" s="17">
        <v>4</v>
      </c>
      <c r="B313" s="130" t="str">
        <f t="shared" si="475"/>
        <v/>
      </c>
      <c r="C313" s="47" t="str">
        <f t="shared" ref="C313:K313" si="479">IF(IF(ISNUMBER(SEARCH(C$30,MultiCat($M313:$AQ313))),C$30,"")=C296,"",IF(ISNUMBER(SEARCH(C$30,MultiCat($M313:$AQ313))),C$30,""))</f>
        <v/>
      </c>
      <c r="D313" s="47" t="str">
        <f t="shared" si="479"/>
        <v/>
      </c>
      <c r="E313" s="47" t="str">
        <f t="shared" si="479"/>
        <v/>
      </c>
      <c r="F313" s="47" t="str">
        <f t="shared" si="479"/>
        <v/>
      </c>
      <c r="G313" s="47" t="str">
        <f t="shared" si="479"/>
        <v/>
      </c>
      <c r="H313" s="47" t="str">
        <f t="shared" si="479"/>
        <v/>
      </c>
      <c r="I313" s="47" t="str">
        <f t="shared" si="479"/>
        <v/>
      </c>
      <c r="J313" s="47" t="str">
        <f t="shared" si="479"/>
        <v/>
      </c>
      <c r="K313" s="47" t="str">
        <f t="shared" si="479"/>
        <v/>
      </c>
      <c r="L313" s="151">
        <f t="shared" si="477"/>
        <v>6</v>
      </c>
      <c r="M313" s="17">
        <f t="shared" si="472"/>
        <v>42036</v>
      </c>
      <c r="N313" s="17">
        <f t="shared" si="472"/>
        <v>42060</v>
      </c>
      <c r="O313" s="17">
        <f t="shared" si="472"/>
        <v>42084</v>
      </c>
      <c r="P313" s="17">
        <f t="shared" si="472"/>
        <v>42108</v>
      </c>
      <c r="Q313" s="17">
        <f t="shared" si="472"/>
        <v>42132</v>
      </c>
      <c r="R313" s="17">
        <f t="shared" si="472"/>
        <v>42156</v>
      </c>
      <c r="S313" s="17">
        <f t="shared" si="472"/>
        <v>42180</v>
      </c>
      <c r="T313" s="17">
        <f t="shared" si="472"/>
        <v>42204</v>
      </c>
      <c r="U313" s="17">
        <f t="shared" si="472"/>
        <v>42228</v>
      </c>
      <c r="V313" s="17">
        <f t="shared" si="472"/>
        <v>42252</v>
      </c>
      <c r="W313" s="17">
        <f t="shared" si="473"/>
        <v>42276</v>
      </c>
      <c r="X313" s="17">
        <f t="shared" si="473"/>
        <v>42300</v>
      </c>
      <c r="Y313" s="17">
        <f t="shared" si="473"/>
        <v>42324</v>
      </c>
      <c r="Z313" s="17">
        <f t="shared" si="473"/>
        <v>42348</v>
      </c>
      <c r="AA313" s="17">
        <f t="shared" si="473"/>
        <v>42372</v>
      </c>
      <c r="AB313" s="17">
        <f t="shared" si="473"/>
        <v>42396</v>
      </c>
      <c r="AC313" s="17">
        <f t="shared" si="473"/>
        <v>42420</v>
      </c>
      <c r="AD313" s="17">
        <f t="shared" si="473"/>
        <v>42444</v>
      </c>
      <c r="AE313" s="17">
        <f t="shared" si="473"/>
        <v>42468</v>
      </c>
      <c r="AF313" s="17">
        <f t="shared" si="473"/>
        <v>42492</v>
      </c>
      <c r="AG313" s="17">
        <f t="shared" si="474"/>
        <v>42516</v>
      </c>
      <c r="AH313" s="17">
        <f t="shared" si="474"/>
        <v>42540</v>
      </c>
      <c r="AI313" s="17">
        <f t="shared" si="474"/>
        <v>42564</v>
      </c>
      <c r="AJ313" s="17">
        <f t="shared" si="474"/>
        <v>42588</v>
      </c>
      <c r="AK313" s="17">
        <f t="shared" si="474"/>
        <v>42612</v>
      </c>
      <c r="AL313" s="17">
        <f t="shared" si="474"/>
        <v>42636</v>
      </c>
      <c r="AM313" s="17">
        <f t="shared" si="474"/>
        <v>42660</v>
      </c>
      <c r="AN313" s="17">
        <f t="shared" si="474"/>
        <v>42684</v>
      </c>
      <c r="AO313" s="17">
        <f t="shared" si="474"/>
        <v>42708</v>
      </c>
      <c r="AP313" s="17">
        <f t="shared" si="474"/>
        <v>42732</v>
      </c>
      <c r="AQ313" s="17">
        <f t="shared" si="474"/>
        <v>42756</v>
      </c>
      <c r="AR313" s="160">
        <v>42</v>
      </c>
      <c r="AS313" s="102" t="s">
        <v>29</v>
      </c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</row>
    <row r="314" spans="1:63" s="3" customFormat="1" outlineLevel="1" x14ac:dyDescent="0.25">
      <c r="A314" s="17">
        <v>5</v>
      </c>
      <c r="B314" s="130" t="str">
        <f t="shared" si="475"/>
        <v/>
      </c>
      <c r="C314" s="47" t="str">
        <f t="shared" ref="C314:K314" si="480">IF(IF(ISNUMBER(SEARCH(C$30,MultiCat($M314:$AQ314))),C$30,"")=C297,"",IF(ISNUMBER(SEARCH(C$30,MultiCat($M314:$AQ314))),C$30,""))</f>
        <v/>
      </c>
      <c r="D314" s="47" t="str">
        <f t="shared" si="480"/>
        <v/>
      </c>
      <c r="E314" s="47" t="str">
        <f t="shared" si="480"/>
        <v/>
      </c>
      <c r="F314" s="47" t="str">
        <f t="shared" si="480"/>
        <v/>
      </c>
      <c r="G314" s="47" t="str">
        <f t="shared" si="480"/>
        <v/>
      </c>
      <c r="H314" s="47" t="str">
        <f t="shared" si="480"/>
        <v/>
      </c>
      <c r="I314" s="47" t="str">
        <f t="shared" si="480"/>
        <v/>
      </c>
      <c r="J314" s="47" t="str">
        <f t="shared" si="480"/>
        <v/>
      </c>
      <c r="K314" s="47" t="str">
        <f t="shared" si="480"/>
        <v/>
      </c>
      <c r="L314" s="151">
        <f t="shared" si="477"/>
        <v>6</v>
      </c>
      <c r="M314" s="17">
        <f t="shared" si="472"/>
        <v>42723</v>
      </c>
      <c r="N314" s="17">
        <f t="shared" si="472"/>
        <v>42723</v>
      </c>
      <c r="O314" s="17">
        <f t="shared" si="472"/>
        <v>42723</v>
      </c>
      <c r="P314" s="17">
        <f t="shared" si="472"/>
        <v>42723</v>
      </c>
      <c r="Q314" s="17">
        <f t="shared" si="472"/>
        <v>42723</v>
      </c>
      <c r="R314" s="17">
        <f t="shared" si="472"/>
        <v>42723</v>
      </c>
      <c r="S314" s="17">
        <f t="shared" si="472"/>
        <v>42723</v>
      </c>
      <c r="T314" s="17">
        <f t="shared" si="472"/>
        <v>42723</v>
      </c>
      <c r="U314" s="17">
        <f t="shared" si="472"/>
        <v>42723</v>
      </c>
      <c r="V314" s="17">
        <f t="shared" si="472"/>
        <v>42723</v>
      </c>
      <c r="W314" s="17">
        <f t="shared" si="473"/>
        <v>42723</v>
      </c>
      <c r="X314" s="17">
        <f t="shared" si="473"/>
        <v>42723</v>
      </c>
      <c r="Y314" s="17">
        <f t="shared" si="473"/>
        <v>42723</v>
      </c>
      <c r="Z314" s="17">
        <f t="shared" si="473"/>
        <v>42723</v>
      </c>
      <c r="AA314" s="17">
        <f t="shared" si="473"/>
        <v>42723</v>
      </c>
      <c r="AB314" s="17">
        <f t="shared" si="473"/>
        <v>42723</v>
      </c>
      <c r="AC314" s="17">
        <f t="shared" si="473"/>
        <v>42723</v>
      </c>
      <c r="AD314" s="17">
        <f t="shared" si="473"/>
        <v>42723</v>
      </c>
      <c r="AE314" s="17">
        <f t="shared" si="473"/>
        <v>42723</v>
      </c>
      <c r="AF314" s="17">
        <f t="shared" si="473"/>
        <v>42723</v>
      </c>
      <c r="AG314" s="17">
        <f t="shared" si="474"/>
        <v>42723</v>
      </c>
      <c r="AH314" s="17">
        <f t="shared" si="474"/>
        <v>42723</v>
      </c>
      <c r="AI314" s="17">
        <f t="shared" si="474"/>
        <v>42723</v>
      </c>
      <c r="AJ314" s="17">
        <f t="shared" si="474"/>
        <v>42723</v>
      </c>
      <c r="AK314" s="17">
        <f t="shared" si="474"/>
        <v>42723</v>
      </c>
      <c r="AL314" s="17">
        <f t="shared" si="474"/>
        <v>42723</v>
      </c>
      <c r="AM314" s="17">
        <f t="shared" si="474"/>
        <v>42723</v>
      </c>
      <c r="AN314" s="17">
        <f t="shared" si="474"/>
        <v>42723</v>
      </c>
      <c r="AO314" s="17">
        <f t="shared" si="474"/>
        <v>42723</v>
      </c>
      <c r="AP314" s="17">
        <f t="shared" si="474"/>
        <v>42723</v>
      </c>
      <c r="AQ314" s="17">
        <f t="shared" si="474"/>
        <v>42747</v>
      </c>
      <c r="AR314" s="159">
        <v>47</v>
      </c>
      <c r="AS314" s="102" t="s">
        <v>29</v>
      </c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</row>
    <row r="315" spans="1:63" s="3" customFormat="1" outlineLevel="1" x14ac:dyDescent="0.25">
      <c r="A315" s="17">
        <v>6</v>
      </c>
      <c r="B315" s="130" t="str">
        <f t="shared" si="475"/>
        <v/>
      </c>
      <c r="C315" s="47" t="str">
        <f t="shared" ref="C315:K315" si="481">IF(IF(ISNUMBER(SEARCH(C$30,MultiCat($M315:$AQ315))),C$30,"")=C298,"",IF(ISNUMBER(SEARCH(C$30,MultiCat($M315:$AQ315))),C$30,""))</f>
        <v/>
      </c>
      <c r="D315" s="47" t="str">
        <f t="shared" si="481"/>
        <v/>
      </c>
      <c r="E315" s="47" t="str">
        <f t="shared" si="481"/>
        <v/>
      </c>
      <c r="F315" s="47" t="str">
        <f t="shared" si="481"/>
        <v/>
      </c>
      <c r="G315" s="47" t="str">
        <f t="shared" si="481"/>
        <v/>
      </c>
      <c r="H315" s="47" t="str">
        <f t="shared" si="481"/>
        <v/>
      </c>
      <c r="I315" s="47" t="str">
        <f t="shared" si="481"/>
        <v/>
      </c>
      <c r="J315" s="47" t="str">
        <f t="shared" si="481"/>
        <v/>
      </c>
      <c r="K315" s="47" t="str">
        <f t="shared" si="481"/>
        <v/>
      </c>
      <c r="L315" s="151">
        <f t="shared" si="477"/>
        <v>6</v>
      </c>
      <c r="M315" s="17">
        <f t="shared" si="472"/>
        <v>23094</v>
      </c>
      <c r="N315" s="17">
        <f t="shared" si="472"/>
        <v>23118</v>
      </c>
      <c r="O315" s="17">
        <f t="shared" si="472"/>
        <v>23142</v>
      </c>
      <c r="P315" s="17">
        <f t="shared" si="472"/>
        <v>23166</v>
      </c>
      <c r="Q315" s="17">
        <f t="shared" si="472"/>
        <v>23190</v>
      </c>
      <c r="R315" s="17">
        <f t="shared" si="472"/>
        <v>23214</v>
      </c>
      <c r="S315" s="17">
        <f t="shared" si="472"/>
        <v>23238</v>
      </c>
      <c r="T315" s="17">
        <f t="shared" si="472"/>
        <v>23262</v>
      </c>
      <c r="U315" s="17">
        <f t="shared" si="472"/>
        <v>23286</v>
      </c>
      <c r="V315" s="17">
        <f t="shared" si="472"/>
        <v>23310</v>
      </c>
      <c r="W315" s="17">
        <f t="shared" si="473"/>
        <v>23334</v>
      </c>
      <c r="X315" s="17">
        <f t="shared" si="473"/>
        <v>23358</v>
      </c>
      <c r="Y315" s="17">
        <f t="shared" si="473"/>
        <v>23382</v>
      </c>
      <c r="Z315" s="17">
        <f t="shared" si="473"/>
        <v>23406</v>
      </c>
      <c r="AA315" s="17">
        <f t="shared" si="473"/>
        <v>23430</v>
      </c>
      <c r="AB315" s="17">
        <f t="shared" si="473"/>
        <v>23454</v>
      </c>
      <c r="AC315" s="17">
        <f t="shared" si="473"/>
        <v>23478</v>
      </c>
      <c r="AD315" s="17">
        <f t="shared" si="473"/>
        <v>23502</v>
      </c>
      <c r="AE315" s="17">
        <f t="shared" si="473"/>
        <v>23526</v>
      </c>
      <c r="AF315" s="17">
        <f t="shared" si="473"/>
        <v>23550</v>
      </c>
      <c r="AG315" s="17">
        <f t="shared" si="474"/>
        <v>23574</v>
      </c>
      <c r="AH315" s="17">
        <f t="shared" si="474"/>
        <v>23598</v>
      </c>
      <c r="AI315" s="17">
        <f t="shared" si="474"/>
        <v>23622</v>
      </c>
      <c r="AJ315" s="17">
        <f t="shared" si="474"/>
        <v>23646</v>
      </c>
      <c r="AK315" s="17">
        <f t="shared" si="474"/>
        <v>23670</v>
      </c>
      <c r="AL315" s="17">
        <f t="shared" si="474"/>
        <v>23694</v>
      </c>
      <c r="AM315" s="17">
        <f t="shared" si="474"/>
        <v>23718</v>
      </c>
      <c r="AN315" s="17">
        <f t="shared" si="474"/>
        <v>23742</v>
      </c>
      <c r="AO315" s="17">
        <f t="shared" si="474"/>
        <v>23766</v>
      </c>
      <c r="AP315" s="17">
        <f t="shared" si="474"/>
        <v>23790</v>
      </c>
      <c r="AQ315" s="17">
        <f t="shared" si="474"/>
        <v>23814</v>
      </c>
      <c r="AR315" s="159">
        <v>48</v>
      </c>
      <c r="AS315" s="102" t="s">
        <v>29</v>
      </c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</row>
    <row r="316" spans="1:63" s="3" customFormat="1" outlineLevel="1" x14ac:dyDescent="0.25">
      <c r="A316" s="17">
        <v>7</v>
      </c>
      <c r="B316" s="130" t="str">
        <f t="shared" si="475"/>
        <v/>
      </c>
      <c r="C316" s="47" t="str">
        <f t="shared" ref="C316:K316" si="482">IF(IF(ISNUMBER(SEARCH(C$30,MultiCat($M316:$AQ316))),C$30,"")=C299,"",IF(ISNUMBER(SEARCH(C$30,MultiCat($M316:$AQ316))),C$30,""))</f>
        <v/>
      </c>
      <c r="D316" s="47" t="str">
        <f t="shared" si="482"/>
        <v/>
      </c>
      <c r="E316" s="47" t="str">
        <f t="shared" si="482"/>
        <v/>
      </c>
      <c r="F316" s="47" t="str">
        <f t="shared" si="482"/>
        <v/>
      </c>
      <c r="G316" s="47" t="str">
        <f t="shared" si="482"/>
        <v/>
      </c>
      <c r="H316" s="47" t="str">
        <f t="shared" si="482"/>
        <v/>
      </c>
      <c r="I316" s="47" t="str">
        <f t="shared" si="482"/>
        <v/>
      </c>
      <c r="J316" s="47" t="str">
        <f t="shared" si="482"/>
        <v/>
      </c>
      <c r="K316" s="47" t="str">
        <f t="shared" si="482"/>
        <v/>
      </c>
      <c r="L316" s="151">
        <f t="shared" si="477"/>
        <v>6</v>
      </c>
      <c r="M316" s="17">
        <f t="shared" si="472"/>
        <v>16535</v>
      </c>
      <c r="N316" s="17">
        <f t="shared" si="472"/>
        <v>16559</v>
      </c>
      <c r="O316" s="17">
        <f t="shared" si="472"/>
        <v>16583</v>
      </c>
      <c r="P316" s="17">
        <f t="shared" si="472"/>
        <v>16583</v>
      </c>
      <c r="Q316" s="17">
        <f t="shared" si="472"/>
        <v>16583</v>
      </c>
      <c r="R316" s="17">
        <f t="shared" si="472"/>
        <v>16583</v>
      </c>
      <c r="S316" s="17">
        <f t="shared" si="472"/>
        <v>16583</v>
      </c>
      <c r="T316" s="17">
        <f t="shared" si="472"/>
        <v>16583</v>
      </c>
      <c r="U316" s="17">
        <f t="shared" si="472"/>
        <v>16583</v>
      </c>
      <c r="V316" s="17">
        <f t="shared" si="472"/>
        <v>16583</v>
      </c>
      <c r="W316" s="17">
        <f t="shared" si="473"/>
        <v>16583</v>
      </c>
      <c r="X316" s="17">
        <f t="shared" si="473"/>
        <v>16583</v>
      </c>
      <c r="Y316" s="17">
        <f t="shared" si="473"/>
        <v>16583</v>
      </c>
      <c r="Z316" s="17">
        <f t="shared" si="473"/>
        <v>16607</v>
      </c>
      <c r="AA316" s="17">
        <f t="shared" si="473"/>
        <v>16631</v>
      </c>
      <c r="AB316" s="17">
        <f t="shared" si="473"/>
        <v>16631</v>
      </c>
      <c r="AC316" s="17">
        <f t="shared" si="473"/>
        <v>16631</v>
      </c>
      <c r="AD316" s="17">
        <f t="shared" si="473"/>
        <v>16631</v>
      </c>
      <c r="AE316" s="17">
        <f t="shared" si="473"/>
        <v>16631</v>
      </c>
      <c r="AF316" s="17">
        <f t="shared" si="473"/>
        <v>16631</v>
      </c>
      <c r="AG316" s="17">
        <f t="shared" si="474"/>
        <v>16631</v>
      </c>
      <c r="AH316" s="17">
        <f t="shared" si="474"/>
        <v>16631</v>
      </c>
      <c r="AI316" s="17">
        <f t="shared" si="474"/>
        <v>16631</v>
      </c>
      <c r="AJ316" s="17">
        <f t="shared" si="474"/>
        <v>16631</v>
      </c>
      <c r="AK316" s="17">
        <f t="shared" si="474"/>
        <v>16631</v>
      </c>
      <c r="AL316" s="17">
        <f t="shared" si="474"/>
        <v>16631</v>
      </c>
      <c r="AM316" s="17">
        <f t="shared" si="474"/>
        <v>16631</v>
      </c>
      <c r="AN316" s="17">
        <f t="shared" si="474"/>
        <v>16631</v>
      </c>
      <c r="AO316" s="17">
        <f t="shared" si="474"/>
        <v>16631</v>
      </c>
      <c r="AP316" s="17">
        <f t="shared" si="474"/>
        <v>16631</v>
      </c>
      <c r="AQ316" s="17">
        <f t="shared" si="474"/>
        <v>16631</v>
      </c>
      <c r="AR316" s="159">
        <v>49</v>
      </c>
      <c r="AS316" s="102" t="s">
        <v>29</v>
      </c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</row>
    <row r="317" spans="1:63" s="3" customFormat="1" outlineLevel="1" x14ac:dyDescent="0.25">
      <c r="A317" s="17">
        <v>8</v>
      </c>
      <c r="B317" s="130" t="str">
        <f t="shared" si="475"/>
        <v>ПМ</v>
      </c>
      <c r="C317" s="47" t="str">
        <f t="shared" ref="C317:K317" si="483">IF(IF(ISNUMBER(SEARCH(C$30,MultiCat($M317:$AQ317))),C$30,"")=C300,"",IF(ISNUMBER(SEARCH(C$30,MultiCat($M317:$AQ317))),C$30,""))</f>
        <v>ПМ</v>
      </c>
      <c r="D317" s="47" t="str">
        <f t="shared" si="483"/>
        <v/>
      </c>
      <c r="E317" s="47" t="str">
        <f t="shared" si="483"/>
        <v/>
      </c>
      <c r="F317" s="47" t="str">
        <f t="shared" si="483"/>
        <v/>
      </c>
      <c r="G317" s="47" t="str">
        <f t="shared" si="483"/>
        <v/>
      </c>
      <c r="H317" s="47" t="str">
        <f t="shared" si="483"/>
        <v/>
      </c>
      <c r="I317" s="47" t="str">
        <f t="shared" si="483"/>
        <v/>
      </c>
      <c r="J317" s="47" t="str">
        <f t="shared" si="483"/>
        <v/>
      </c>
      <c r="K317" s="47" t="str">
        <f t="shared" si="483"/>
        <v/>
      </c>
      <c r="L317" s="151">
        <f t="shared" si="477"/>
        <v>6</v>
      </c>
      <c r="M317" s="17">
        <f t="shared" si="472"/>
        <v>60217</v>
      </c>
      <c r="N317" s="17">
        <f t="shared" si="472"/>
        <v>60241</v>
      </c>
      <c r="O317" s="17">
        <f t="shared" si="472"/>
        <v>60265</v>
      </c>
      <c r="P317" s="17">
        <f t="shared" si="472"/>
        <v>60289</v>
      </c>
      <c r="Q317" s="17">
        <f t="shared" si="472"/>
        <v>60313</v>
      </c>
      <c r="R317" s="17">
        <f t="shared" si="472"/>
        <v>60337</v>
      </c>
      <c r="S317" s="17">
        <f t="shared" si="472"/>
        <v>60361</v>
      </c>
      <c r="T317" s="17">
        <f t="shared" si="472"/>
        <v>60385</v>
      </c>
      <c r="U317" s="17">
        <f t="shared" si="472"/>
        <v>60409</v>
      </c>
      <c r="V317" s="17">
        <f t="shared" si="472"/>
        <v>60433</v>
      </c>
      <c r="W317" s="17">
        <f t="shared" si="473"/>
        <v>60457</v>
      </c>
      <c r="X317" s="17">
        <f t="shared" si="473"/>
        <v>60481</v>
      </c>
      <c r="Y317" s="17" t="str">
        <f t="shared" si="473"/>
        <v>ПМ</v>
      </c>
      <c r="Z317" s="17">
        <f t="shared" si="473"/>
        <v>60529</v>
      </c>
      <c r="AA317" s="17">
        <f t="shared" si="473"/>
        <v>60529</v>
      </c>
      <c r="AB317" s="17">
        <f t="shared" si="473"/>
        <v>60553</v>
      </c>
      <c r="AC317" s="17">
        <f t="shared" si="473"/>
        <v>60577</v>
      </c>
      <c r="AD317" s="17">
        <f t="shared" si="473"/>
        <v>60601</v>
      </c>
      <c r="AE317" s="17">
        <f t="shared" si="473"/>
        <v>60625</v>
      </c>
      <c r="AF317" s="17">
        <f t="shared" si="473"/>
        <v>60649</v>
      </c>
      <c r="AG317" s="17">
        <f t="shared" si="474"/>
        <v>60673</v>
      </c>
      <c r="AH317" s="17">
        <f t="shared" si="474"/>
        <v>60697</v>
      </c>
      <c r="AI317" s="17">
        <f t="shared" si="474"/>
        <v>60721</v>
      </c>
      <c r="AJ317" s="17">
        <f t="shared" si="474"/>
        <v>60745</v>
      </c>
      <c r="AK317" s="17">
        <f t="shared" si="474"/>
        <v>60769</v>
      </c>
      <c r="AL317" s="17">
        <f t="shared" si="474"/>
        <v>60793</v>
      </c>
      <c r="AM317" s="17">
        <f t="shared" si="474"/>
        <v>60817</v>
      </c>
      <c r="AN317" s="17">
        <f t="shared" si="474"/>
        <v>60841</v>
      </c>
      <c r="AO317" s="17">
        <f t="shared" si="474"/>
        <v>60865</v>
      </c>
      <c r="AP317" s="17">
        <f t="shared" si="474"/>
        <v>60889</v>
      </c>
      <c r="AQ317" s="17">
        <f t="shared" si="474"/>
        <v>60913</v>
      </c>
      <c r="AR317" s="159">
        <v>50</v>
      </c>
      <c r="AS317" s="102" t="s">
        <v>29</v>
      </c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</row>
    <row r="318" spans="1:63" s="3" customFormat="1" outlineLevel="1" x14ac:dyDescent="0.25">
      <c r="A318" s="17">
        <v>9</v>
      </c>
      <c r="B318" s="130" t="str">
        <f t="shared" si="475"/>
        <v/>
      </c>
      <c r="C318" s="47" t="str">
        <f t="shared" ref="C318:K318" si="484">IF(IF(ISNUMBER(SEARCH(C$30,MultiCat($M318:$AQ318))),C$30,"")=C301,"",IF(ISNUMBER(SEARCH(C$30,MultiCat($M318:$AQ318))),C$30,""))</f>
        <v/>
      </c>
      <c r="D318" s="47" t="str">
        <f t="shared" si="484"/>
        <v/>
      </c>
      <c r="E318" s="47" t="str">
        <f t="shared" si="484"/>
        <v/>
      </c>
      <c r="F318" s="47" t="str">
        <f t="shared" si="484"/>
        <v/>
      </c>
      <c r="G318" s="47" t="str">
        <f t="shared" si="484"/>
        <v/>
      </c>
      <c r="H318" s="47" t="str">
        <f t="shared" si="484"/>
        <v/>
      </c>
      <c r="I318" s="47" t="str">
        <f t="shared" si="484"/>
        <v/>
      </c>
      <c r="J318" s="47" t="str">
        <f t="shared" si="484"/>
        <v/>
      </c>
      <c r="K318" s="47" t="str">
        <f t="shared" si="484"/>
        <v/>
      </c>
      <c r="L318" s="151">
        <f t="shared" si="477"/>
        <v>6</v>
      </c>
      <c r="M318" s="17">
        <f t="shared" si="472"/>
        <v>12385</v>
      </c>
      <c r="N318" s="17">
        <f t="shared" si="472"/>
        <v>12409</v>
      </c>
      <c r="O318" s="17">
        <f t="shared" si="472"/>
        <v>12433</v>
      </c>
      <c r="P318" s="17">
        <f t="shared" si="472"/>
        <v>12457</v>
      </c>
      <c r="Q318" s="17">
        <f t="shared" si="472"/>
        <v>12481</v>
      </c>
      <c r="R318" s="17">
        <f t="shared" si="472"/>
        <v>12505</v>
      </c>
      <c r="S318" s="17">
        <f t="shared" si="472"/>
        <v>12529</v>
      </c>
      <c r="T318" s="17">
        <f t="shared" si="472"/>
        <v>12529</v>
      </c>
      <c r="U318" s="17">
        <f t="shared" si="472"/>
        <v>12529</v>
      </c>
      <c r="V318" s="17">
        <f t="shared" si="472"/>
        <v>12529</v>
      </c>
      <c r="W318" s="17">
        <f t="shared" si="473"/>
        <v>12529</v>
      </c>
      <c r="X318" s="17">
        <f t="shared" si="473"/>
        <v>12529</v>
      </c>
      <c r="Y318" s="17">
        <f t="shared" si="473"/>
        <v>12529</v>
      </c>
      <c r="Z318" s="17">
        <f t="shared" si="473"/>
        <v>12553</v>
      </c>
      <c r="AA318" s="17">
        <f t="shared" si="473"/>
        <v>12577</v>
      </c>
      <c r="AB318" s="17">
        <f t="shared" si="473"/>
        <v>12601</v>
      </c>
      <c r="AC318" s="17">
        <f t="shared" si="473"/>
        <v>12625</v>
      </c>
      <c r="AD318" s="17">
        <f t="shared" si="473"/>
        <v>12649</v>
      </c>
      <c r="AE318" s="17">
        <f t="shared" si="473"/>
        <v>12673</v>
      </c>
      <c r="AF318" s="17">
        <f t="shared" si="473"/>
        <v>12697</v>
      </c>
      <c r="AG318" s="17">
        <f t="shared" si="474"/>
        <v>12721</v>
      </c>
      <c r="AH318" s="17">
        <f t="shared" si="474"/>
        <v>12745</v>
      </c>
      <c r="AI318" s="17">
        <f t="shared" si="474"/>
        <v>12769</v>
      </c>
      <c r="AJ318" s="17">
        <f t="shared" si="474"/>
        <v>12793</v>
      </c>
      <c r="AK318" s="17">
        <f t="shared" si="474"/>
        <v>12817</v>
      </c>
      <c r="AL318" s="17">
        <f t="shared" si="474"/>
        <v>12841</v>
      </c>
      <c r="AM318" s="17">
        <f t="shared" si="474"/>
        <v>12865</v>
      </c>
      <c r="AN318" s="17">
        <f t="shared" si="474"/>
        <v>12889</v>
      </c>
      <c r="AO318" s="17">
        <f t="shared" si="474"/>
        <v>12913</v>
      </c>
      <c r="AP318" s="17">
        <f t="shared" si="474"/>
        <v>12937</v>
      </c>
      <c r="AQ318" s="17">
        <f t="shared" si="474"/>
        <v>12961</v>
      </c>
      <c r="AR318" s="160">
        <v>43</v>
      </c>
      <c r="AS318" s="102" t="s">
        <v>29</v>
      </c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</row>
    <row r="319" spans="1:63" s="3" customFormat="1" outlineLevel="1" x14ac:dyDescent="0.25">
      <c r="A319" s="17">
        <v>10</v>
      </c>
      <c r="B319" s="130" t="str">
        <f t="shared" si="475"/>
        <v>ПМ</v>
      </c>
      <c r="C319" s="47" t="str">
        <f t="shared" ref="C319:K319" si="485">IF(IF(ISNUMBER(SEARCH(C$30,MultiCat($M319:$AQ319))),C$30,"")=C302,"",IF(ISNUMBER(SEARCH(C$30,MultiCat($M319:$AQ319))),C$30,""))</f>
        <v>ПМ</v>
      </c>
      <c r="D319" s="47" t="str">
        <f t="shared" si="485"/>
        <v/>
      </c>
      <c r="E319" s="47" t="str">
        <f t="shared" si="485"/>
        <v/>
      </c>
      <c r="F319" s="47" t="str">
        <f t="shared" si="485"/>
        <v/>
      </c>
      <c r="G319" s="47" t="str">
        <f t="shared" si="485"/>
        <v/>
      </c>
      <c r="H319" s="47" t="str">
        <f t="shared" si="485"/>
        <v/>
      </c>
      <c r="I319" s="47" t="str">
        <f t="shared" si="485"/>
        <v/>
      </c>
      <c r="J319" s="47" t="str">
        <f t="shared" si="485"/>
        <v/>
      </c>
      <c r="K319" s="47" t="str">
        <f t="shared" si="485"/>
        <v/>
      </c>
      <c r="L319" s="151">
        <f t="shared" si="477"/>
        <v>6</v>
      </c>
      <c r="M319" s="17">
        <f t="shared" si="472"/>
        <v>11621</v>
      </c>
      <c r="N319" s="17">
        <f t="shared" si="472"/>
        <v>11645</v>
      </c>
      <c r="O319" s="17">
        <f t="shared" si="472"/>
        <v>11669</v>
      </c>
      <c r="P319" s="17">
        <f t="shared" si="472"/>
        <v>11693</v>
      </c>
      <c r="Q319" s="17">
        <f t="shared" si="472"/>
        <v>11717</v>
      </c>
      <c r="R319" s="17">
        <f t="shared" si="472"/>
        <v>11741</v>
      </c>
      <c r="S319" s="17">
        <f t="shared" si="472"/>
        <v>11765</v>
      </c>
      <c r="T319" s="17">
        <f t="shared" si="472"/>
        <v>11789</v>
      </c>
      <c r="U319" s="17">
        <f t="shared" si="472"/>
        <v>11813</v>
      </c>
      <c r="V319" s="17">
        <f t="shared" si="472"/>
        <v>11837</v>
      </c>
      <c r="W319" s="17">
        <f t="shared" si="473"/>
        <v>11861</v>
      </c>
      <c r="X319" s="17">
        <f t="shared" si="473"/>
        <v>11885</v>
      </c>
      <c r="Y319" s="17">
        <f t="shared" si="473"/>
        <v>11885</v>
      </c>
      <c r="Z319" s="17">
        <f t="shared" si="473"/>
        <v>11885</v>
      </c>
      <c r="AA319" s="17">
        <f t="shared" si="473"/>
        <v>11909</v>
      </c>
      <c r="AB319" s="17">
        <f t="shared" si="473"/>
        <v>11933</v>
      </c>
      <c r="AC319" s="17">
        <f t="shared" si="473"/>
        <v>11957</v>
      </c>
      <c r="AD319" s="17">
        <f t="shared" si="473"/>
        <v>11981</v>
      </c>
      <c r="AE319" s="17" t="str">
        <f t="shared" si="473"/>
        <v>ПМ</v>
      </c>
      <c r="AF319" s="17">
        <f t="shared" si="473"/>
        <v>12029</v>
      </c>
      <c r="AG319" s="17">
        <f t="shared" si="474"/>
        <v>12053</v>
      </c>
      <c r="AH319" s="17">
        <f t="shared" si="474"/>
        <v>12077</v>
      </c>
      <c r="AI319" s="17">
        <f t="shared" si="474"/>
        <v>12101</v>
      </c>
      <c r="AJ319" s="17">
        <f t="shared" si="474"/>
        <v>12125</v>
      </c>
      <c r="AK319" s="17">
        <f t="shared" si="474"/>
        <v>12149</v>
      </c>
      <c r="AL319" s="17">
        <f t="shared" si="474"/>
        <v>12173</v>
      </c>
      <c r="AM319" s="17">
        <f t="shared" si="474"/>
        <v>12197</v>
      </c>
      <c r="AN319" s="17">
        <f t="shared" si="474"/>
        <v>12221</v>
      </c>
      <c r="AO319" s="17">
        <f t="shared" si="474"/>
        <v>12245</v>
      </c>
      <c r="AP319" s="17">
        <f t="shared" si="474"/>
        <v>12269</v>
      </c>
      <c r="AQ319" s="17">
        <f t="shared" si="474"/>
        <v>12293</v>
      </c>
      <c r="AR319" s="160">
        <v>44</v>
      </c>
      <c r="AS319" s="102" t="s">
        <v>29</v>
      </c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</row>
    <row r="320" spans="1:63" s="3" customFormat="1" outlineLevel="1" x14ac:dyDescent="0.25">
      <c r="A320" s="17">
        <v>11</v>
      </c>
      <c r="B320" s="130" t="str">
        <f t="shared" si="475"/>
        <v/>
      </c>
      <c r="C320" s="47" t="str">
        <f t="shared" ref="C320:K320" si="486">IF(IF(ISNUMBER(SEARCH(C$30,MultiCat($M320:$AQ320))),C$30,"")=C303,"",IF(ISNUMBER(SEARCH(C$30,MultiCat($M320:$AQ320))),C$30,""))</f>
        <v/>
      </c>
      <c r="D320" s="47" t="str">
        <f t="shared" si="486"/>
        <v/>
      </c>
      <c r="E320" s="47" t="str">
        <f t="shared" si="486"/>
        <v/>
      </c>
      <c r="F320" s="47" t="str">
        <f t="shared" si="486"/>
        <v/>
      </c>
      <c r="G320" s="47" t="str">
        <f t="shared" si="486"/>
        <v/>
      </c>
      <c r="H320" s="47" t="str">
        <f t="shared" si="486"/>
        <v/>
      </c>
      <c r="I320" s="47" t="str">
        <f t="shared" si="486"/>
        <v/>
      </c>
      <c r="J320" s="47" t="str">
        <f t="shared" si="486"/>
        <v/>
      </c>
      <c r="K320" s="47" t="str">
        <f t="shared" si="486"/>
        <v/>
      </c>
      <c r="L320" s="151">
        <f t="shared" si="477"/>
        <v>6</v>
      </c>
      <c r="M320" s="17">
        <f t="shared" si="472"/>
        <v>11136</v>
      </c>
      <c r="N320" s="17">
        <f t="shared" si="472"/>
        <v>11136</v>
      </c>
      <c r="O320" s="17">
        <f t="shared" si="472"/>
        <v>11136</v>
      </c>
      <c r="P320" s="17">
        <f t="shared" si="472"/>
        <v>11136</v>
      </c>
      <c r="Q320" s="17">
        <f t="shared" si="472"/>
        <v>11136</v>
      </c>
      <c r="R320" s="17">
        <f t="shared" si="472"/>
        <v>11136</v>
      </c>
      <c r="S320" s="17">
        <f t="shared" si="472"/>
        <v>11136</v>
      </c>
      <c r="T320" s="17">
        <f t="shared" si="472"/>
        <v>11136</v>
      </c>
      <c r="U320" s="17">
        <f t="shared" si="472"/>
        <v>11136</v>
      </c>
      <c r="V320" s="17">
        <f t="shared" si="472"/>
        <v>11136</v>
      </c>
      <c r="W320" s="17">
        <f t="shared" si="473"/>
        <v>11136</v>
      </c>
      <c r="X320" s="17">
        <f t="shared" si="473"/>
        <v>11136</v>
      </c>
      <c r="Y320" s="17">
        <f t="shared" si="473"/>
        <v>11136</v>
      </c>
      <c r="Z320" s="17">
        <f t="shared" si="473"/>
        <v>11136</v>
      </c>
      <c r="AA320" s="17">
        <f t="shared" si="473"/>
        <v>11136</v>
      </c>
      <c r="AB320" s="17">
        <f t="shared" si="473"/>
        <v>11136</v>
      </c>
      <c r="AC320" s="17">
        <f t="shared" si="473"/>
        <v>11136</v>
      </c>
      <c r="AD320" s="17">
        <f t="shared" si="473"/>
        <v>11136</v>
      </c>
      <c r="AE320" s="17">
        <f t="shared" si="473"/>
        <v>11136</v>
      </c>
      <c r="AF320" s="17">
        <f t="shared" si="473"/>
        <v>11136</v>
      </c>
      <c r="AG320" s="17">
        <f t="shared" si="474"/>
        <v>11136</v>
      </c>
      <c r="AH320" s="17">
        <f t="shared" si="474"/>
        <v>11136</v>
      </c>
      <c r="AI320" s="17">
        <f t="shared" si="474"/>
        <v>11136</v>
      </c>
      <c r="AJ320" s="17">
        <f t="shared" si="474"/>
        <v>11136</v>
      </c>
      <c r="AK320" s="17">
        <f t="shared" si="474"/>
        <v>11136</v>
      </c>
      <c r="AL320" s="17">
        <f t="shared" si="474"/>
        <v>11136</v>
      </c>
      <c r="AM320" s="17">
        <f t="shared" si="474"/>
        <v>11136</v>
      </c>
      <c r="AN320" s="17">
        <f t="shared" si="474"/>
        <v>11136</v>
      </c>
      <c r="AO320" s="17">
        <f t="shared" si="474"/>
        <v>11136</v>
      </c>
      <c r="AP320" s="17">
        <f t="shared" si="474"/>
        <v>11136</v>
      </c>
      <c r="AQ320" s="17">
        <f t="shared" si="474"/>
        <v>11136</v>
      </c>
      <c r="AR320" s="160">
        <v>45</v>
      </c>
      <c r="AS320" s="102" t="s">
        <v>29</v>
      </c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</row>
    <row r="321" spans="1:63" s="3" customFormat="1" outlineLevel="1" x14ac:dyDescent="0.25">
      <c r="A321" s="17">
        <v>12</v>
      </c>
      <c r="B321" s="130" t="str">
        <f t="shared" si="475"/>
        <v>ПМ</v>
      </c>
      <c r="C321" s="47" t="str">
        <f t="shared" ref="C321:K321" si="487">IF(IF(ISNUMBER(SEARCH(C$30,MultiCat($M321:$AQ321))),C$30,"")=C304,"",IF(ISNUMBER(SEARCH(C$30,MultiCat($M321:$AQ321))),C$30,""))</f>
        <v>ПМ</v>
      </c>
      <c r="D321" s="47" t="str">
        <f t="shared" si="487"/>
        <v/>
      </c>
      <c r="E321" s="47" t="str">
        <f t="shared" si="487"/>
        <v/>
      </c>
      <c r="F321" s="47" t="str">
        <f t="shared" si="487"/>
        <v/>
      </c>
      <c r="G321" s="47" t="str">
        <f t="shared" si="487"/>
        <v/>
      </c>
      <c r="H321" s="47" t="str">
        <f t="shared" si="487"/>
        <v/>
      </c>
      <c r="I321" s="47" t="str">
        <f t="shared" si="487"/>
        <v/>
      </c>
      <c r="J321" s="47" t="str">
        <f t="shared" si="487"/>
        <v/>
      </c>
      <c r="K321" s="47" t="str">
        <f t="shared" si="487"/>
        <v/>
      </c>
      <c r="L321" s="151">
        <f t="shared" si="477"/>
        <v>6</v>
      </c>
      <c r="M321" s="17">
        <f t="shared" si="472"/>
        <v>32441</v>
      </c>
      <c r="N321" s="17">
        <f t="shared" si="472"/>
        <v>32465</v>
      </c>
      <c r="O321" s="17">
        <f t="shared" si="472"/>
        <v>32465</v>
      </c>
      <c r="P321" s="17" t="str">
        <f t="shared" si="472"/>
        <v>ПМ</v>
      </c>
      <c r="Q321" s="17">
        <f t="shared" si="472"/>
        <v>32513</v>
      </c>
      <c r="R321" s="17">
        <f t="shared" si="472"/>
        <v>32537</v>
      </c>
      <c r="S321" s="17">
        <f t="shared" si="472"/>
        <v>32561</v>
      </c>
      <c r="T321" s="17">
        <f t="shared" si="472"/>
        <v>32585</v>
      </c>
      <c r="U321" s="17">
        <f t="shared" si="472"/>
        <v>32609</v>
      </c>
      <c r="V321" s="17">
        <f t="shared" si="472"/>
        <v>32633</v>
      </c>
      <c r="W321" s="17">
        <f t="shared" si="473"/>
        <v>32657</v>
      </c>
      <c r="X321" s="17">
        <f t="shared" si="473"/>
        <v>32681</v>
      </c>
      <c r="Y321" s="17">
        <f t="shared" si="473"/>
        <v>32705</v>
      </c>
      <c r="Z321" s="17">
        <f t="shared" si="473"/>
        <v>32729</v>
      </c>
      <c r="AA321" s="17">
        <f t="shared" si="473"/>
        <v>32753</v>
      </c>
      <c r="AB321" s="17">
        <f t="shared" si="473"/>
        <v>32777</v>
      </c>
      <c r="AC321" s="17">
        <f t="shared" si="473"/>
        <v>32801</v>
      </c>
      <c r="AD321" s="17">
        <f t="shared" si="473"/>
        <v>32825</v>
      </c>
      <c r="AE321" s="17">
        <f t="shared" si="473"/>
        <v>32849</v>
      </c>
      <c r="AF321" s="17">
        <f t="shared" si="473"/>
        <v>32873</v>
      </c>
      <c r="AG321" s="17">
        <f t="shared" si="474"/>
        <v>32897</v>
      </c>
      <c r="AH321" s="17">
        <f t="shared" si="474"/>
        <v>32921</v>
      </c>
      <c r="AI321" s="17">
        <f t="shared" si="474"/>
        <v>32945</v>
      </c>
      <c r="AJ321" s="17">
        <f t="shared" si="474"/>
        <v>32969</v>
      </c>
      <c r="AK321" s="17">
        <f t="shared" si="474"/>
        <v>32993</v>
      </c>
      <c r="AL321" s="17">
        <f t="shared" si="474"/>
        <v>33017</v>
      </c>
      <c r="AM321" s="17">
        <f t="shared" si="474"/>
        <v>33041</v>
      </c>
      <c r="AN321" s="17">
        <f t="shared" si="474"/>
        <v>33065</v>
      </c>
      <c r="AO321" s="17">
        <f t="shared" si="474"/>
        <v>33089</v>
      </c>
      <c r="AP321" s="17">
        <f t="shared" si="474"/>
        <v>33113</v>
      </c>
      <c r="AQ321" s="17">
        <f t="shared" si="474"/>
        <v>33113</v>
      </c>
      <c r="AR321" s="159">
        <v>51</v>
      </c>
      <c r="AS321" s="102" t="s">
        <v>29</v>
      </c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</row>
    <row r="322" spans="1:63" s="3" customFormat="1" outlineLevel="1" x14ac:dyDescent="0.25">
      <c r="A322" s="17">
        <v>13</v>
      </c>
      <c r="B322" s="130" t="str">
        <f t="shared" si="475"/>
        <v>ТО1</v>
      </c>
      <c r="C322" s="47" t="str">
        <f t="shared" ref="C322:K322" si="488">IF(IF(ISNUMBER(SEARCH(C$30,MultiCat($M322:$AQ322))),C$30,"")=C305,"",IF(ISNUMBER(SEARCH(C$30,MultiCat($M322:$AQ322))),C$30,""))</f>
        <v/>
      </c>
      <c r="D322" s="47" t="str">
        <f t="shared" si="488"/>
        <v>ТО1</v>
      </c>
      <c r="E322" s="47" t="str">
        <f t="shared" si="488"/>
        <v/>
      </c>
      <c r="F322" s="47" t="str">
        <f t="shared" si="488"/>
        <v/>
      </c>
      <c r="G322" s="47" t="str">
        <f t="shared" si="488"/>
        <v/>
      </c>
      <c r="H322" s="47" t="str">
        <f t="shared" si="488"/>
        <v/>
      </c>
      <c r="I322" s="47" t="str">
        <f t="shared" si="488"/>
        <v/>
      </c>
      <c r="J322" s="47" t="str">
        <f t="shared" si="488"/>
        <v/>
      </c>
      <c r="K322" s="47" t="str">
        <f t="shared" si="488"/>
        <v/>
      </c>
      <c r="L322" s="151">
        <f t="shared" si="477"/>
        <v>6</v>
      </c>
      <c r="M322" s="17">
        <f t="shared" si="472"/>
        <v>28789</v>
      </c>
      <c r="N322" s="17">
        <f t="shared" si="472"/>
        <v>28813</v>
      </c>
      <c r="O322" s="17">
        <f t="shared" si="472"/>
        <v>28837</v>
      </c>
      <c r="P322" s="17">
        <f t="shared" si="472"/>
        <v>28861</v>
      </c>
      <c r="Q322" s="17">
        <f t="shared" si="472"/>
        <v>28885</v>
      </c>
      <c r="R322" s="17">
        <f t="shared" si="472"/>
        <v>28909</v>
      </c>
      <c r="S322" s="17">
        <f t="shared" si="472"/>
        <v>28933</v>
      </c>
      <c r="T322" s="17">
        <f t="shared" si="472"/>
        <v>28957</v>
      </c>
      <c r="U322" s="17">
        <f t="shared" si="472"/>
        <v>28981</v>
      </c>
      <c r="V322" s="17">
        <f t="shared" si="472"/>
        <v>29005</v>
      </c>
      <c r="W322" s="17">
        <f t="shared" si="473"/>
        <v>29029</v>
      </c>
      <c r="X322" s="17">
        <f t="shared" si="473"/>
        <v>29053</v>
      </c>
      <c r="Y322" s="17">
        <f t="shared" si="473"/>
        <v>29077</v>
      </c>
      <c r="Z322" s="17">
        <f t="shared" si="473"/>
        <v>29101</v>
      </c>
      <c r="AA322" s="17">
        <f t="shared" si="473"/>
        <v>29125</v>
      </c>
      <c r="AB322" s="17">
        <f t="shared" si="473"/>
        <v>29149</v>
      </c>
      <c r="AC322" s="17">
        <f t="shared" si="473"/>
        <v>29173</v>
      </c>
      <c r="AD322" s="17">
        <f t="shared" si="473"/>
        <v>29197</v>
      </c>
      <c r="AE322" s="17">
        <f t="shared" si="473"/>
        <v>29221</v>
      </c>
      <c r="AF322" s="17">
        <f t="shared" si="473"/>
        <v>29245</v>
      </c>
      <c r="AG322" s="17">
        <f t="shared" si="474"/>
        <v>29269</v>
      </c>
      <c r="AH322" s="17">
        <f t="shared" si="474"/>
        <v>29293</v>
      </c>
      <c r="AI322" s="17">
        <f t="shared" si="474"/>
        <v>29317</v>
      </c>
      <c r="AJ322" s="17">
        <f t="shared" si="474"/>
        <v>29341</v>
      </c>
      <c r="AK322" s="17">
        <f t="shared" si="474"/>
        <v>29365</v>
      </c>
      <c r="AL322" s="17">
        <f t="shared" si="474"/>
        <v>29389</v>
      </c>
      <c r="AM322" s="17">
        <f t="shared" si="474"/>
        <v>29413</v>
      </c>
      <c r="AN322" s="17">
        <f t="shared" si="474"/>
        <v>29437</v>
      </c>
      <c r="AO322" s="17">
        <f t="shared" si="474"/>
        <v>29461</v>
      </c>
      <c r="AP322" s="17">
        <f t="shared" si="474"/>
        <v>29485</v>
      </c>
      <c r="AQ322" s="17" t="str">
        <f t="shared" si="474"/>
        <v>ТО1</v>
      </c>
      <c r="AR322" s="159">
        <v>52</v>
      </c>
      <c r="AS322" s="102" t="s">
        <v>29</v>
      </c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</row>
    <row r="323" spans="1:63" s="3" customFormat="1" outlineLevel="1" x14ac:dyDescent="0.25">
      <c r="A323" s="17">
        <v>14</v>
      </c>
      <c r="B323" s="130" t="str">
        <f t="shared" si="475"/>
        <v/>
      </c>
      <c r="C323" s="47" t="str">
        <f t="shared" ref="C323:K323" si="489">IF(IF(ISNUMBER(SEARCH(C$30,MultiCat($M323:$AQ323))),C$30,"")=C306,"",IF(ISNUMBER(SEARCH(C$30,MultiCat($M323:$AQ323))),C$30,""))</f>
        <v/>
      </c>
      <c r="D323" s="47" t="str">
        <f t="shared" si="489"/>
        <v/>
      </c>
      <c r="E323" s="47" t="str">
        <f t="shared" si="489"/>
        <v/>
      </c>
      <c r="F323" s="47" t="str">
        <f t="shared" si="489"/>
        <v/>
      </c>
      <c r="G323" s="47" t="str">
        <f t="shared" si="489"/>
        <v/>
      </c>
      <c r="H323" s="47" t="str">
        <f t="shared" si="489"/>
        <v/>
      </c>
      <c r="I323" s="47" t="str">
        <f t="shared" si="489"/>
        <v/>
      </c>
      <c r="J323" s="47" t="str">
        <f t="shared" si="489"/>
        <v/>
      </c>
      <c r="K323" s="47" t="str">
        <f t="shared" si="489"/>
        <v/>
      </c>
      <c r="L323" s="151">
        <f t="shared" si="477"/>
        <v>6</v>
      </c>
      <c r="M323" s="17">
        <f t="shared" si="472"/>
        <v>10162</v>
      </c>
      <c r="N323" s="17">
        <f t="shared" si="472"/>
        <v>10162</v>
      </c>
      <c r="O323" s="17">
        <f t="shared" si="472"/>
        <v>10162</v>
      </c>
      <c r="P323" s="17">
        <f t="shared" si="472"/>
        <v>10162</v>
      </c>
      <c r="Q323" s="17">
        <f t="shared" si="472"/>
        <v>10162</v>
      </c>
      <c r="R323" s="17">
        <f t="shared" si="472"/>
        <v>10162</v>
      </c>
      <c r="S323" s="17">
        <f t="shared" si="472"/>
        <v>10162</v>
      </c>
      <c r="T323" s="17">
        <f t="shared" si="472"/>
        <v>10162</v>
      </c>
      <c r="U323" s="17">
        <f t="shared" si="472"/>
        <v>10162</v>
      </c>
      <c r="V323" s="17">
        <f t="shared" si="472"/>
        <v>10162</v>
      </c>
      <c r="W323" s="17">
        <f t="shared" si="473"/>
        <v>10162</v>
      </c>
      <c r="X323" s="17">
        <f t="shared" si="473"/>
        <v>10162</v>
      </c>
      <c r="Y323" s="17">
        <f t="shared" si="473"/>
        <v>10162</v>
      </c>
      <c r="Z323" s="17">
        <f t="shared" si="473"/>
        <v>10162</v>
      </c>
      <c r="AA323" s="17">
        <f t="shared" si="473"/>
        <v>10162</v>
      </c>
      <c r="AB323" s="17">
        <f t="shared" si="473"/>
        <v>10162</v>
      </c>
      <c r="AC323" s="17">
        <f t="shared" si="473"/>
        <v>10162</v>
      </c>
      <c r="AD323" s="17">
        <f t="shared" si="473"/>
        <v>10162</v>
      </c>
      <c r="AE323" s="17">
        <f t="shared" si="473"/>
        <v>10162</v>
      </c>
      <c r="AF323" s="17">
        <f t="shared" si="473"/>
        <v>10162</v>
      </c>
      <c r="AG323" s="17">
        <f t="shared" si="474"/>
        <v>10162</v>
      </c>
      <c r="AH323" s="17">
        <f t="shared" si="474"/>
        <v>10162</v>
      </c>
      <c r="AI323" s="17">
        <f t="shared" si="474"/>
        <v>10162</v>
      </c>
      <c r="AJ323" s="17">
        <f t="shared" si="474"/>
        <v>10162</v>
      </c>
      <c r="AK323" s="17">
        <f t="shared" si="474"/>
        <v>10162</v>
      </c>
      <c r="AL323" s="17">
        <f t="shared" si="474"/>
        <v>10162</v>
      </c>
      <c r="AM323" s="17">
        <f t="shared" si="474"/>
        <v>10162</v>
      </c>
      <c r="AN323" s="17">
        <f t="shared" si="474"/>
        <v>10162</v>
      </c>
      <c r="AO323" s="17">
        <f t="shared" si="474"/>
        <v>10162</v>
      </c>
      <c r="AP323" s="17">
        <f t="shared" si="474"/>
        <v>10162</v>
      </c>
      <c r="AQ323" s="17">
        <f t="shared" si="474"/>
        <v>10162</v>
      </c>
      <c r="AR323" s="159">
        <v>53</v>
      </c>
      <c r="AS323" s="102" t="s">
        <v>29</v>
      </c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</row>
    <row r="324" spans="1:63" x14ac:dyDescent="0.25">
      <c r="A324" s="136">
        <f>M309</f>
        <v>45078</v>
      </c>
      <c r="B324" s="131"/>
      <c r="C324" s="132"/>
      <c r="D324" s="132">
        <f>SUM(D310:D323)</f>
        <v>0</v>
      </c>
      <c r="E324" s="132">
        <f>SUM(E310:E323)</f>
        <v>0</v>
      </c>
      <c r="F324" s="132"/>
      <c r="G324" s="132"/>
      <c r="H324" s="132">
        <f>SUM(H310:H323)</f>
        <v>0</v>
      </c>
      <c r="I324" s="132">
        <f>SUM(I310:I323)</f>
        <v>0</v>
      </c>
      <c r="J324" s="132">
        <f>SUM(J310:J323)</f>
        <v>0</v>
      </c>
      <c r="K324" s="132">
        <f>SUM(K310:K323)</f>
        <v>0</v>
      </c>
      <c r="L324" s="146">
        <f t="shared" si="477"/>
        <v>6</v>
      </c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C324" s="133"/>
      <c r="AD324" s="133"/>
      <c r="AE324" s="133"/>
      <c r="AF324" s="133"/>
      <c r="AG324" s="133"/>
      <c r="AH324" s="133"/>
      <c r="AI324" s="133"/>
      <c r="AJ324" s="133"/>
      <c r="AK324" s="133"/>
      <c r="AL324" s="133"/>
      <c r="AM324" s="133"/>
      <c r="AN324" s="133"/>
      <c r="AO324" s="133"/>
      <c r="AP324" s="133"/>
      <c r="AQ324" s="133"/>
      <c r="AS324" s="102" t="s">
        <v>29</v>
      </c>
    </row>
    <row r="325" spans="1:63" s="102" customFormat="1" ht="18.75" outlineLevel="1" x14ac:dyDescent="0.25">
      <c r="A325" s="121"/>
      <c r="B325" s="129"/>
      <c r="C325" s="129"/>
      <c r="D325" s="129"/>
      <c r="E325" s="129"/>
      <c r="F325" s="129"/>
      <c r="G325" s="129"/>
      <c r="H325" s="129"/>
      <c r="I325" s="129"/>
      <c r="J325" s="129"/>
      <c r="K325" s="129"/>
      <c r="L325" s="148" t="s">
        <v>294</v>
      </c>
      <c r="M325" s="378">
        <f>M326</f>
        <v>45108</v>
      </c>
      <c r="N325" s="378"/>
      <c r="O325" s="378"/>
      <c r="P325" s="378"/>
      <c r="Q325" s="378"/>
      <c r="R325" s="378"/>
      <c r="S325" s="378"/>
      <c r="T325" s="378"/>
      <c r="U325" s="378"/>
      <c r="V325" s="378"/>
      <c r="W325" s="378"/>
      <c r="X325" s="378"/>
      <c r="Y325" s="378"/>
      <c r="Z325" s="378"/>
      <c r="AA325" s="378"/>
      <c r="AB325" s="378"/>
      <c r="AC325" s="378"/>
      <c r="AD325" s="378"/>
      <c r="AE325" s="378"/>
      <c r="AF325" s="378"/>
      <c r="AG325" s="378"/>
      <c r="AH325" s="378"/>
      <c r="AI325" s="378"/>
      <c r="AJ325" s="378"/>
      <c r="AK325" s="378"/>
      <c r="AL325" s="378"/>
      <c r="AM325" s="378"/>
      <c r="AN325" s="378"/>
      <c r="AO325" s="378"/>
      <c r="AP325" s="378"/>
      <c r="AQ325" s="378"/>
      <c r="AR325" s="158"/>
      <c r="AS325" s="102" t="s">
        <v>29</v>
      </c>
    </row>
    <row r="326" spans="1:63" s="124" customFormat="1" ht="55.5" customHeight="1" outlineLevel="1" x14ac:dyDescent="0.25">
      <c r="A326" s="134" t="s">
        <v>295</v>
      </c>
      <c r="B326" s="161">
        <f>M326</f>
        <v>45108</v>
      </c>
      <c r="C326" s="135" t="s">
        <v>33</v>
      </c>
      <c r="D326" s="135" t="s">
        <v>270</v>
      </c>
      <c r="E326" s="135" t="s">
        <v>271</v>
      </c>
      <c r="F326" s="135" t="s">
        <v>251</v>
      </c>
      <c r="G326" s="135" t="s">
        <v>252</v>
      </c>
      <c r="H326" s="135" t="s">
        <v>41</v>
      </c>
      <c r="I326" s="135" t="s">
        <v>268</v>
      </c>
      <c r="J326" s="135" t="s">
        <v>269</v>
      </c>
      <c r="K326" s="135" t="s">
        <v>232</v>
      </c>
      <c r="L326" s="149">
        <v>7</v>
      </c>
      <c r="M326" s="152">
        <f>DATE($A$10,$L326,M$10)</f>
        <v>45108</v>
      </c>
      <c r="N326" s="152">
        <f t="shared" ref="N326:AQ326" si="490">DATE($A$10,$L326,N$10)</f>
        <v>45109</v>
      </c>
      <c r="O326" s="152">
        <f t="shared" si="490"/>
        <v>45110</v>
      </c>
      <c r="P326" s="152">
        <f t="shared" si="490"/>
        <v>45111</v>
      </c>
      <c r="Q326" s="152">
        <f t="shared" si="490"/>
        <v>45112</v>
      </c>
      <c r="R326" s="152">
        <f t="shared" si="490"/>
        <v>45113</v>
      </c>
      <c r="S326" s="152">
        <f t="shared" si="490"/>
        <v>45114</v>
      </c>
      <c r="T326" s="152">
        <f t="shared" si="490"/>
        <v>45115</v>
      </c>
      <c r="U326" s="152">
        <f t="shared" si="490"/>
        <v>45116</v>
      </c>
      <c r="V326" s="152">
        <f t="shared" si="490"/>
        <v>45117</v>
      </c>
      <c r="W326" s="152">
        <f t="shared" si="490"/>
        <v>45118</v>
      </c>
      <c r="X326" s="152">
        <f t="shared" si="490"/>
        <v>45119</v>
      </c>
      <c r="Y326" s="152">
        <f t="shared" si="490"/>
        <v>45120</v>
      </c>
      <c r="Z326" s="152">
        <f t="shared" si="490"/>
        <v>45121</v>
      </c>
      <c r="AA326" s="152">
        <f t="shared" si="490"/>
        <v>45122</v>
      </c>
      <c r="AB326" s="152">
        <f t="shared" si="490"/>
        <v>45123</v>
      </c>
      <c r="AC326" s="152">
        <f t="shared" si="490"/>
        <v>45124</v>
      </c>
      <c r="AD326" s="152">
        <f t="shared" si="490"/>
        <v>45125</v>
      </c>
      <c r="AE326" s="152">
        <f t="shared" si="490"/>
        <v>45126</v>
      </c>
      <c r="AF326" s="152">
        <f t="shared" si="490"/>
        <v>45127</v>
      </c>
      <c r="AG326" s="152">
        <f t="shared" si="490"/>
        <v>45128</v>
      </c>
      <c r="AH326" s="152">
        <f t="shared" si="490"/>
        <v>45129</v>
      </c>
      <c r="AI326" s="152">
        <f t="shared" si="490"/>
        <v>45130</v>
      </c>
      <c r="AJ326" s="152">
        <f t="shared" si="490"/>
        <v>45131</v>
      </c>
      <c r="AK326" s="152">
        <f t="shared" si="490"/>
        <v>45132</v>
      </c>
      <c r="AL326" s="152">
        <f t="shared" si="490"/>
        <v>45133</v>
      </c>
      <c r="AM326" s="152">
        <f t="shared" si="490"/>
        <v>45134</v>
      </c>
      <c r="AN326" s="152">
        <f t="shared" si="490"/>
        <v>45135</v>
      </c>
      <c r="AO326" s="152">
        <f t="shared" si="490"/>
        <v>45136</v>
      </c>
      <c r="AP326" s="152">
        <f t="shared" si="490"/>
        <v>45137</v>
      </c>
      <c r="AQ326" s="152">
        <f t="shared" si="490"/>
        <v>45138</v>
      </c>
      <c r="AR326" s="158"/>
      <c r="AS326" s="102" t="s">
        <v>29</v>
      </c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19"/>
      <c r="BI326" s="19"/>
      <c r="BJ326" s="19"/>
      <c r="BK326" s="19"/>
    </row>
    <row r="327" spans="1:63" s="3" customFormat="1" outlineLevel="1" x14ac:dyDescent="0.25">
      <c r="A327" s="17">
        <v>1</v>
      </c>
      <c r="B327" s="130" t="str">
        <f>MultiCat(C327:K327)</f>
        <v/>
      </c>
      <c r="C327" s="47" t="str">
        <f t="shared" ref="C327:K327" si="491">IF(IF(ISNUMBER(SEARCH(C$30,MultiCat($M327:$AQ327))),C$30,"")=C310,"",IF(ISNUMBER(SEARCH(C$30,MultiCat($M327:$AQ327))),C$30,""))</f>
        <v/>
      </c>
      <c r="D327" s="47" t="str">
        <f t="shared" si="491"/>
        <v/>
      </c>
      <c r="E327" s="47" t="str">
        <f t="shared" si="491"/>
        <v/>
      </c>
      <c r="F327" s="47" t="str">
        <f t="shared" si="491"/>
        <v/>
      </c>
      <c r="G327" s="47" t="str">
        <f t="shared" si="491"/>
        <v/>
      </c>
      <c r="H327" s="47" t="str">
        <f t="shared" si="491"/>
        <v/>
      </c>
      <c r="I327" s="47" t="str">
        <f t="shared" si="491"/>
        <v/>
      </c>
      <c r="J327" s="47" t="str">
        <f t="shared" si="491"/>
        <v/>
      </c>
      <c r="K327" s="47" t="str">
        <f t="shared" si="491"/>
        <v/>
      </c>
      <c r="L327" s="151">
        <f>L326</f>
        <v>7</v>
      </c>
      <c r="M327" s="17">
        <f t="shared" ref="M327:V340" si="492">VLOOKUP(M$326,План,$AR327,0)</f>
        <v>19677</v>
      </c>
      <c r="N327" s="17">
        <f t="shared" si="492"/>
        <v>19701</v>
      </c>
      <c r="O327" s="17">
        <f t="shared" si="492"/>
        <v>19725</v>
      </c>
      <c r="P327" s="17">
        <f t="shared" si="492"/>
        <v>19749</v>
      </c>
      <c r="Q327" s="17">
        <f t="shared" si="492"/>
        <v>19773</v>
      </c>
      <c r="R327" s="17">
        <f t="shared" si="492"/>
        <v>19797</v>
      </c>
      <c r="S327" s="17">
        <f t="shared" si="492"/>
        <v>19821</v>
      </c>
      <c r="T327" s="17">
        <f t="shared" si="492"/>
        <v>19845</v>
      </c>
      <c r="U327" s="17">
        <f t="shared" si="492"/>
        <v>19869</v>
      </c>
      <c r="V327" s="17">
        <f t="shared" si="492"/>
        <v>19893</v>
      </c>
      <c r="W327" s="17">
        <f t="shared" ref="W327:AF340" si="493">VLOOKUP(W$326,План,$AR327,0)</f>
        <v>19917</v>
      </c>
      <c r="X327" s="17">
        <f t="shared" si="493"/>
        <v>19941</v>
      </c>
      <c r="Y327" s="17">
        <f t="shared" si="493"/>
        <v>19965</v>
      </c>
      <c r="Z327" s="17">
        <f t="shared" si="493"/>
        <v>19989</v>
      </c>
      <c r="AA327" s="17">
        <f t="shared" si="493"/>
        <v>20013</v>
      </c>
      <c r="AB327" s="17">
        <f t="shared" si="493"/>
        <v>20037</v>
      </c>
      <c r="AC327" s="17">
        <f t="shared" si="493"/>
        <v>20061</v>
      </c>
      <c r="AD327" s="17">
        <f t="shared" si="493"/>
        <v>20085</v>
      </c>
      <c r="AE327" s="17">
        <f t="shared" si="493"/>
        <v>20109</v>
      </c>
      <c r="AF327" s="17">
        <f t="shared" si="493"/>
        <v>20133</v>
      </c>
      <c r="AG327" s="17">
        <f t="shared" ref="AG327:AQ340" si="494">VLOOKUP(AG$326,План,$AR327,0)</f>
        <v>20133</v>
      </c>
      <c r="AH327" s="17">
        <f t="shared" si="494"/>
        <v>20133</v>
      </c>
      <c r="AI327" s="17">
        <f t="shared" si="494"/>
        <v>20133</v>
      </c>
      <c r="AJ327" s="17">
        <f t="shared" si="494"/>
        <v>20133</v>
      </c>
      <c r="AK327" s="17">
        <f t="shared" si="494"/>
        <v>20133</v>
      </c>
      <c r="AL327" s="17">
        <f t="shared" si="494"/>
        <v>20133</v>
      </c>
      <c r="AM327" s="17">
        <f t="shared" si="494"/>
        <v>20133</v>
      </c>
      <c r="AN327" s="17">
        <f t="shared" si="494"/>
        <v>20133</v>
      </c>
      <c r="AO327" s="17">
        <f t="shared" si="494"/>
        <v>20133</v>
      </c>
      <c r="AP327" s="17">
        <f t="shared" si="494"/>
        <v>20133</v>
      </c>
      <c r="AQ327" s="17">
        <f t="shared" si="494"/>
        <v>20158</v>
      </c>
      <c r="AR327" s="160">
        <v>39</v>
      </c>
      <c r="AS327" s="102" t="s">
        <v>29</v>
      </c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</row>
    <row r="328" spans="1:63" s="3" customFormat="1" outlineLevel="1" x14ac:dyDescent="0.25">
      <c r="A328" s="17">
        <v>2</v>
      </c>
      <c r="B328" s="130" t="str">
        <f t="shared" ref="B328:B340" si="495">MultiCat(C328:K328)</f>
        <v/>
      </c>
      <c r="C328" s="47" t="str">
        <f t="shared" ref="C328:K328" si="496">IF(IF(ISNUMBER(SEARCH(C$30,MultiCat($M328:$AQ328))),C$30,"")=C311,"",IF(ISNUMBER(SEARCH(C$30,MultiCat($M328:$AQ328))),C$30,""))</f>
        <v/>
      </c>
      <c r="D328" s="47" t="str">
        <f t="shared" si="496"/>
        <v/>
      </c>
      <c r="E328" s="47" t="str">
        <f t="shared" si="496"/>
        <v/>
      </c>
      <c r="F328" s="47" t="str">
        <f t="shared" si="496"/>
        <v/>
      </c>
      <c r="G328" s="47" t="str">
        <f t="shared" si="496"/>
        <v/>
      </c>
      <c r="H328" s="47" t="str">
        <f t="shared" si="496"/>
        <v/>
      </c>
      <c r="I328" s="47" t="str">
        <f t="shared" si="496"/>
        <v/>
      </c>
      <c r="J328" s="47" t="str">
        <f t="shared" si="496"/>
        <v/>
      </c>
      <c r="K328" s="47" t="str">
        <f t="shared" si="496"/>
        <v/>
      </c>
      <c r="L328" s="151">
        <f t="shared" ref="L328:L341" si="497">L327</f>
        <v>7</v>
      </c>
      <c r="M328" s="17">
        <f t="shared" si="492"/>
        <v>53562</v>
      </c>
      <c r="N328" s="17">
        <f t="shared" si="492"/>
        <v>53586</v>
      </c>
      <c r="O328" s="17">
        <f t="shared" si="492"/>
        <v>53610</v>
      </c>
      <c r="P328" s="17">
        <f t="shared" si="492"/>
        <v>53634</v>
      </c>
      <c r="Q328" s="17">
        <f t="shared" si="492"/>
        <v>53658</v>
      </c>
      <c r="R328" s="17">
        <f t="shared" si="492"/>
        <v>53682</v>
      </c>
      <c r="S328" s="17">
        <f t="shared" si="492"/>
        <v>53706</v>
      </c>
      <c r="T328" s="17">
        <f t="shared" si="492"/>
        <v>53730</v>
      </c>
      <c r="U328" s="17">
        <f t="shared" si="492"/>
        <v>53754</v>
      </c>
      <c r="V328" s="17">
        <f t="shared" si="492"/>
        <v>53778</v>
      </c>
      <c r="W328" s="17">
        <f t="shared" si="493"/>
        <v>53802</v>
      </c>
      <c r="X328" s="17">
        <f t="shared" si="493"/>
        <v>53826</v>
      </c>
      <c r="Y328" s="17">
        <f t="shared" si="493"/>
        <v>53850</v>
      </c>
      <c r="Z328" s="17">
        <f t="shared" si="493"/>
        <v>53874</v>
      </c>
      <c r="AA328" s="17">
        <f t="shared" si="493"/>
        <v>53898</v>
      </c>
      <c r="AB328" s="17">
        <f t="shared" si="493"/>
        <v>53922</v>
      </c>
      <c r="AC328" s="17">
        <f t="shared" si="493"/>
        <v>53946</v>
      </c>
      <c r="AD328" s="17">
        <f t="shared" si="493"/>
        <v>53970</v>
      </c>
      <c r="AE328" s="17">
        <f t="shared" si="493"/>
        <v>53994</v>
      </c>
      <c r="AF328" s="17">
        <f t="shared" si="493"/>
        <v>54018</v>
      </c>
      <c r="AG328" s="17">
        <f t="shared" si="494"/>
        <v>54018</v>
      </c>
      <c r="AH328" s="17">
        <f t="shared" si="494"/>
        <v>54018</v>
      </c>
      <c r="AI328" s="17">
        <f t="shared" si="494"/>
        <v>54018</v>
      </c>
      <c r="AJ328" s="17">
        <f t="shared" si="494"/>
        <v>54018</v>
      </c>
      <c r="AK328" s="17">
        <f t="shared" si="494"/>
        <v>54018</v>
      </c>
      <c r="AL328" s="17">
        <f t="shared" si="494"/>
        <v>54018</v>
      </c>
      <c r="AM328" s="17">
        <f t="shared" si="494"/>
        <v>54018</v>
      </c>
      <c r="AN328" s="17">
        <f t="shared" si="494"/>
        <v>54018</v>
      </c>
      <c r="AO328" s="17">
        <f t="shared" si="494"/>
        <v>54018</v>
      </c>
      <c r="AP328" s="17">
        <f t="shared" si="494"/>
        <v>54018</v>
      </c>
      <c r="AQ328" s="17">
        <f t="shared" si="494"/>
        <v>54064</v>
      </c>
      <c r="AR328" s="160">
        <v>40</v>
      </c>
      <c r="AS328" s="102" t="s">
        <v>29</v>
      </c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</row>
    <row r="329" spans="1:63" s="3" customFormat="1" outlineLevel="1" x14ac:dyDescent="0.25">
      <c r="A329" s="17">
        <v>3</v>
      </c>
      <c r="B329" s="130" t="str">
        <f t="shared" si="495"/>
        <v/>
      </c>
      <c r="C329" s="47" t="str">
        <f t="shared" ref="C329:K329" si="498">IF(IF(ISNUMBER(SEARCH(C$30,MultiCat($M329:$AQ329))),C$30,"")=C312,"",IF(ISNUMBER(SEARCH(C$30,MultiCat($M329:$AQ329))),C$30,""))</f>
        <v/>
      </c>
      <c r="D329" s="47" t="str">
        <f t="shared" si="498"/>
        <v/>
      </c>
      <c r="E329" s="47" t="str">
        <f t="shared" si="498"/>
        <v/>
      </c>
      <c r="F329" s="47" t="str">
        <f t="shared" si="498"/>
        <v/>
      </c>
      <c r="G329" s="47" t="str">
        <f t="shared" si="498"/>
        <v/>
      </c>
      <c r="H329" s="47" t="str">
        <f t="shared" si="498"/>
        <v/>
      </c>
      <c r="I329" s="47" t="str">
        <f t="shared" si="498"/>
        <v/>
      </c>
      <c r="J329" s="47" t="str">
        <f t="shared" si="498"/>
        <v/>
      </c>
      <c r="K329" s="47" t="str">
        <f t="shared" si="498"/>
        <v/>
      </c>
      <c r="L329" s="151">
        <f t="shared" si="497"/>
        <v>7</v>
      </c>
      <c r="M329" s="17">
        <f t="shared" si="492"/>
        <v>37106</v>
      </c>
      <c r="N329" s="17">
        <f t="shared" si="492"/>
        <v>37106</v>
      </c>
      <c r="O329" s="17">
        <f t="shared" si="492"/>
        <v>37106</v>
      </c>
      <c r="P329" s="17">
        <f t="shared" si="492"/>
        <v>37106</v>
      </c>
      <c r="Q329" s="17">
        <f t="shared" si="492"/>
        <v>37130</v>
      </c>
      <c r="R329" s="17">
        <f t="shared" si="492"/>
        <v>37154</v>
      </c>
      <c r="S329" s="17">
        <f t="shared" si="492"/>
        <v>37178</v>
      </c>
      <c r="T329" s="17">
        <f t="shared" si="492"/>
        <v>37202</v>
      </c>
      <c r="U329" s="17">
        <f t="shared" si="492"/>
        <v>37226</v>
      </c>
      <c r="V329" s="17">
        <f t="shared" si="492"/>
        <v>37250</v>
      </c>
      <c r="W329" s="17">
        <f t="shared" si="493"/>
        <v>37274</v>
      </c>
      <c r="X329" s="17">
        <f t="shared" si="493"/>
        <v>37298</v>
      </c>
      <c r="Y329" s="17">
        <f t="shared" si="493"/>
        <v>37322</v>
      </c>
      <c r="Z329" s="17">
        <f t="shared" si="493"/>
        <v>37346</v>
      </c>
      <c r="AA329" s="17">
        <f t="shared" si="493"/>
        <v>37370</v>
      </c>
      <c r="AB329" s="17">
        <f t="shared" si="493"/>
        <v>37394</v>
      </c>
      <c r="AC329" s="17">
        <f t="shared" si="493"/>
        <v>37418</v>
      </c>
      <c r="AD329" s="17">
        <f t="shared" si="493"/>
        <v>37442</v>
      </c>
      <c r="AE329" s="17">
        <f t="shared" si="493"/>
        <v>37466</v>
      </c>
      <c r="AF329" s="17">
        <f t="shared" si="493"/>
        <v>37490</v>
      </c>
      <c r="AG329" s="17">
        <f t="shared" si="494"/>
        <v>37490</v>
      </c>
      <c r="AH329" s="17">
        <f t="shared" si="494"/>
        <v>37490</v>
      </c>
      <c r="AI329" s="17">
        <f t="shared" si="494"/>
        <v>37490</v>
      </c>
      <c r="AJ329" s="17">
        <f t="shared" si="494"/>
        <v>37490</v>
      </c>
      <c r="AK329" s="17">
        <f t="shared" si="494"/>
        <v>37490</v>
      </c>
      <c r="AL329" s="17">
        <f t="shared" si="494"/>
        <v>37490</v>
      </c>
      <c r="AM329" s="17">
        <f t="shared" si="494"/>
        <v>37490</v>
      </c>
      <c r="AN329" s="17">
        <f t="shared" si="494"/>
        <v>37490</v>
      </c>
      <c r="AO329" s="17">
        <f t="shared" si="494"/>
        <v>37490</v>
      </c>
      <c r="AP329" s="17">
        <f t="shared" si="494"/>
        <v>37490</v>
      </c>
      <c r="AQ329" s="17">
        <f t="shared" si="494"/>
        <v>37472</v>
      </c>
      <c r="AR329" s="160">
        <v>41</v>
      </c>
      <c r="AS329" s="102" t="s">
        <v>29</v>
      </c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</row>
    <row r="330" spans="1:63" s="3" customFormat="1" outlineLevel="1" x14ac:dyDescent="0.25">
      <c r="A330" s="17">
        <v>4</v>
      </c>
      <c r="B330" s="130" t="str">
        <f t="shared" si="495"/>
        <v/>
      </c>
      <c r="C330" s="47" t="str">
        <f t="shared" ref="C330:K330" si="499">IF(IF(ISNUMBER(SEARCH(C$30,MultiCat($M330:$AQ330))),C$30,"")=C313,"",IF(ISNUMBER(SEARCH(C$30,MultiCat($M330:$AQ330))),C$30,""))</f>
        <v/>
      </c>
      <c r="D330" s="47" t="str">
        <f t="shared" si="499"/>
        <v/>
      </c>
      <c r="E330" s="47" t="str">
        <f t="shared" si="499"/>
        <v/>
      </c>
      <c r="F330" s="47" t="str">
        <f t="shared" si="499"/>
        <v/>
      </c>
      <c r="G330" s="47" t="str">
        <f t="shared" si="499"/>
        <v/>
      </c>
      <c r="H330" s="47" t="str">
        <f t="shared" si="499"/>
        <v/>
      </c>
      <c r="I330" s="47" t="str">
        <f t="shared" si="499"/>
        <v/>
      </c>
      <c r="J330" s="47" t="str">
        <f t="shared" si="499"/>
        <v/>
      </c>
      <c r="K330" s="47" t="str">
        <f t="shared" si="499"/>
        <v/>
      </c>
      <c r="L330" s="151">
        <f t="shared" si="497"/>
        <v>7</v>
      </c>
      <c r="M330" s="17">
        <f t="shared" si="492"/>
        <v>42756</v>
      </c>
      <c r="N330" s="17">
        <f t="shared" si="492"/>
        <v>42780</v>
      </c>
      <c r="O330" s="17">
        <f t="shared" si="492"/>
        <v>42804</v>
      </c>
      <c r="P330" s="17">
        <f t="shared" si="492"/>
        <v>42828</v>
      </c>
      <c r="Q330" s="17">
        <f t="shared" si="492"/>
        <v>42852</v>
      </c>
      <c r="R330" s="17">
        <f t="shared" si="492"/>
        <v>42876</v>
      </c>
      <c r="S330" s="17">
        <f t="shared" si="492"/>
        <v>42900</v>
      </c>
      <c r="T330" s="17">
        <f t="shared" si="492"/>
        <v>42924</v>
      </c>
      <c r="U330" s="17">
        <f t="shared" si="492"/>
        <v>42948</v>
      </c>
      <c r="V330" s="17">
        <f t="shared" si="492"/>
        <v>42972</v>
      </c>
      <c r="W330" s="17">
        <f t="shared" si="493"/>
        <v>42972</v>
      </c>
      <c r="X330" s="17">
        <f t="shared" si="493"/>
        <v>42972</v>
      </c>
      <c r="Y330" s="17">
        <f t="shared" si="493"/>
        <v>42972</v>
      </c>
      <c r="Z330" s="17">
        <f t="shared" si="493"/>
        <v>42972</v>
      </c>
      <c r="AA330" s="17">
        <f t="shared" si="493"/>
        <v>42972</v>
      </c>
      <c r="AB330" s="17">
        <f t="shared" si="493"/>
        <v>42972</v>
      </c>
      <c r="AC330" s="17">
        <f t="shared" si="493"/>
        <v>42972</v>
      </c>
      <c r="AD330" s="17">
        <f t="shared" si="493"/>
        <v>42972</v>
      </c>
      <c r="AE330" s="17">
        <f t="shared" si="493"/>
        <v>42972</v>
      </c>
      <c r="AF330" s="17">
        <f t="shared" si="493"/>
        <v>42972</v>
      </c>
      <c r="AG330" s="17">
        <f t="shared" si="494"/>
        <v>42972</v>
      </c>
      <c r="AH330" s="17">
        <f t="shared" si="494"/>
        <v>42972</v>
      </c>
      <c r="AI330" s="17">
        <f t="shared" si="494"/>
        <v>42972</v>
      </c>
      <c r="AJ330" s="17">
        <f t="shared" si="494"/>
        <v>42972</v>
      </c>
      <c r="AK330" s="17">
        <f t="shared" si="494"/>
        <v>42972</v>
      </c>
      <c r="AL330" s="17">
        <f t="shared" si="494"/>
        <v>42972</v>
      </c>
      <c r="AM330" s="17">
        <f t="shared" si="494"/>
        <v>42972</v>
      </c>
      <c r="AN330" s="17">
        <f t="shared" si="494"/>
        <v>42972</v>
      </c>
      <c r="AO330" s="17">
        <f t="shared" si="494"/>
        <v>42972</v>
      </c>
      <c r="AP330" s="17">
        <f t="shared" si="494"/>
        <v>42972</v>
      </c>
      <c r="AQ330" s="17">
        <f t="shared" si="494"/>
        <v>43023</v>
      </c>
      <c r="AR330" s="160">
        <v>42</v>
      </c>
      <c r="AS330" s="102" t="s">
        <v>29</v>
      </c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</row>
    <row r="331" spans="1:63" s="3" customFormat="1" outlineLevel="1" x14ac:dyDescent="0.25">
      <c r="A331" s="17">
        <v>5</v>
      </c>
      <c r="B331" s="130" t="str">
        <f t="shared" si="495"/>
        <v/>
      </c>
      <c r="C331" s="47" t="str">
        <f t="shared" ref="C331:K331" si="500">IF(IF(ISNUMBER(SEARCH(C$30,MultiCat($M331:$AQ331))),C$30,"")=C314,"",IF(ISNUMBER(SEARCH(C$30,MultiCat($M331:$AQ331))),C$30,""))</f>
        <v/>
      </c>
      <c r="D331" s="47" t="str">
        <f t="shared" si="500"/>
        <v/>
      </c>
      <c r="E331" s="47" t="str">
        <f t="shared" si="500"/>
        <v/>
      </c>
      <c r="F331" s="47" t="str">
        <f t="shared" si="500"/>
        <v/>
      </c>
      <c r="G331" s="47" t="str">
        <f t="shared" si="500"/>
        <v/>
      </c>
      <c r="H331" s="47" t="str">
        <f t="shared" si="500"/>
        <v/>
      </c>
      <c r="I331" s="47" t="str">
        <f t="shared" si="500"/>
        <v/>
      </c>
      <c r="J331" s="47" t="str">
        <f t="shared" si="500"/>
        <v/>
      </c>
      <c r="K331" s="47" t="str">
        <f t="shared" si="500"/>
        <v/>
      </c>
      <c r="L331" s="151">
        <f t="shared" si="497"/>
        <v>7</v>
      </c>
      <c r="M331" s="17">
        <f t="shared" si="492"/>
        <v>42747</v>
      </c>
      <c r="N331" s="17">
        <f t="shared" si="492"/>
        <v>42747</v>
      </c>
      <c r="O331" s="17">
        <f t="shared" si="492"/>
        <v>42747</v>
      </c>
      <c r="P331" s="17">
        <f t="shared" si="492"/>
        <v>42747</v>
      </c>
      <c r="Q331" s="17">
        <f t="shared" si="492"/>
        <v>42747</v>
      </c>
      <c r="R331" s="17">
        <f t="shared" si="492"/>
        <v>42747</v>
      </c>
      <c r="S331" s="17">
        <f t="shared" si="492"/>
        <v>42747</v>
      </c>
      <c r="T331" s="17">
        <f t="shared" si="492"/>
        <v>42771</v>
      </c>
      <c r="U331" s="17">
        <f t="shared" si="492"/>
        <v>42795</v>
      </c>
      <c r="V331" s="17">
        <f t="shared" si="492"/>
        <v>42795</v>
      </c>
      <c r="W331" s="17">
        <f t="shared" si="493"/>
        <v>42795</v>
      </c>
      <c r="X331" s="17">
        <f t="shared" si="493"/>
        <v>42795</v>
      </c>
      <c r="Y331" s="17">
        <f t="shared" si="493"/>
        <v>42795</v>
      </c>
      <c r="Z331" s="17">
        <f t="shared" si="493"/>
        <v>42795</v>
      </c>
      <c r="AA331" s="17">
        <f t="shared" si="493"/>
        <v>42795</v>
      </c>
      <c r="AB331" s="17">
        <f t="shared" si="493"/>
        <v>42795</v>
      </c>
      <c r="AC331" s="17">
        <f t="shared" si="493"/>
        <v>42795</v>
      </c>
      <c r="AD331" s="17">
        <f t="shared" si="493"/>
        <v>42795</v>
      </c>
      <c r="AE331" s="17">
        <f t="shared" si="493"/>
        <v>42795</v>
      </c>
      <c r="AF331" s="17">
        <f t="shared" si="493"/>
        <v>42795</v>
      </c>
      <c r="AG331" s="17">
        <f t="shared" si="494"/>
        <v>42795</v>
      </c>
      <c r="AH331" s="17">
        <f t="shared" si="494"/>
        <v>42795</v>
      </c>
      <c r="AI331" s="17">
        <f t="shared" si="494"/>
        <v>42795</v>
      </c>
      <c r="AJ331" s="17">
        <f t="shared" si="494"/>
        <v>42795</v>
      </c>
      <c r="AK331" s="17">
        <f t="shared" si="494"/>
        <v>42795</v>
      </c>
      <c r="AL331" s="17">
        <f t="shared" si="494"/>
        <v>42795</v>
      </c>
      <c r="AM331" s="17">
        <f t="shared" si="494"/>
        <v>42795</v>
      </c>
      <c r="AN331" s="17">
        <f t="shared" si="494"/>
        <v>42795</v>
      </c>
      <c r="AO331" s="17">
        <f t="shared" si="494"/>
        <v>42795</v>
      </c>
      <c r="AP331" s="17">
        <f t="shared" si="494"/>
        <v>42795</v>
      </c>
      <c r="AQ331" s="17">
        <f t="shared" si="494"/>
        <v>42786</v>
      </c>
      <c r="AR331" s="159">
        <v>47</v>
      </c>
      <c r="AS331" s="102" t="s">
        <v>29</v>
      </c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</row>
    <row r="332" spans="1:63" s="3" customFormat="1" outlineLevel="1" x14ac:dyDescent="0.25">
      <c r="A332" s="17">
        <v>6</v>
      </c>
      <c r="B332" s="130" t="str">
        <f t="shared" si="495"/>
        <v>ПМ</v>
      </c>
      <c r="C332" s="47" t="str">
        <f t="shared" ref="C332:K332" si="501">IF(IF(ISNUMBER(SEARCH(C$30,MultiCat($M332:$AQ332))),C$30,"")=C315,"",IF(ISNUMBER(SEARCH(C$30,MultiCat($M332:$AQ332))),C$30,""))</f>
        <v>ПМ</v>
      </c>
      <c r="D332" s="47" t="str">
        <f t="shared" si="501"/>
        <v/>
      </c>
      <c r="E332" s="47" t="str">
        <f t="shared" si="501"/>
        <v/>
      </c>
      <c r="F332" s="47" t="str">
        <f t="shared" si="501"/>
        <v/>
      </c>
      <c r="G332" s="47" t="str">
        <f t="shared" si="501"/>
        <v/>
      </c>
      <c r="H332" s="47" t="str">
        <f t="shared" si="501"/>
        <v/>
      </c>
      <c r="I332" s="47" t="str">
        <f t="shared" si="501"/>
        <v/>
      </c>
      <c r="J332" s="47" t="str">
        <f t="shared" si="501"/>
        <v/>
      </c>
      <c r="K332" s="47" t="str">
        <f t="shared" si="501"/>
        <v/>
      </c>
      <c r="L332" s="151">
        <f t="shared" si="497"/>
        <v>7</v>
      </c>
      <c r="M332" s="17">
        <f t="shared" si="492"/>
        <v>23814</v>
      </c>
      <c r="N332" s="17">
        <f t="shared" si="492"/>
        <v>23838</v>
      </c>
      <c r="O332" s="17">
        <f t="shared" si="492"/>
        <v>23862</v>
      </c>
      <c r="P332" s="17">
        <f t="shared" si="492"/>
        <v>23886</v>
      </c>
      <c r="Q332" s="17">
        <f t="shared" si="492"/>
        <v>23910</v>
      </c>
      <c r="R332" s="17">
        <f t="shared" si="492"/>
        <v>23934</v>
      </c>
      <c r="S332" s="17">
        <f t="shared" si="492"/>
        <v>23958</v>
      </c>
      <c r="T332" s="17">
        <f t="shared" si="492"/>
        <v>23958</v>
      </c>
      <c r="U332" s="17">
        <f t="shared" si="492"/>
        <v>23958</v>
      </c>
      <c r="V332" s="17">
        <f t="shared" si="492"/>
        <v>23982</v>
      </c>
      <c r="W332" s="17" t="str">
        <f t="shared" si="493"/>
        <v>ПМ</v>
      </c>
      <c r="X332" s="17">
        <f t="shared" si="493"/>
        <v>24030</v>
      </c>
      <c r="Y332" s="17">
        <f t="shared" si="493"/>
        <v>24054</v>
      </c>
      <c r="Z332" s="17">
        <f t="shared" si="493"/>
        <v>24078</v>
      </c>
      <c r="AA332" s="17">
        <f t="shared" si="493"/>
        <v>24102</v>
      </c>
      <c r="AB332" s="17">
        <f t="shared" si="493"/>
        <v>24126</v>
      </c>
      <c r="AC332" s="17">
        <f t="shared" si="493"/>
        <v>24150</v>
      </c>
      <c r="AD332" s="17">
        <f t="shared" si="493"/>
        <v>24174</v>
      </c>
      <c r="AE332" s="17">
        <f t="shared" si="493"/>
        <v>24198</v>
      </c>
      <c r="AF332" s="17">
        <f t="shared" si="493"/>
        <v>24222</v>
      </c>
      <c r="AG332" s="17">
        <f t="shared" si="494"/>
        <v>24222</v>
      </c>
      <c r="AH332" s="17">
        <f t="shared" si="494"/>
        <v>24222</v>
      </c>
      <c r="AI332" s="17">
        <f t="shared" si="494"/>
        <v>24222</v>
      </c>
      <c r="AJ332" s="17">
        <f t="shared" si="494"/>
        <v>24222</v>
      </c>
      <c r="AK332" s="17">
        <f t="shared" si="494"/>
        <v>24222</v>
      </c>
      <c r="AL332" s="17">
        <f t="shared" si="494"/>
        <v>24222</v>
      </c>
      <c r="AM332" s="17">
        <f t="shared" si="494"/>
        <v>24222</v>
      </c>
      <c r="AN332" s="17">
        <f t="shared" si="494"/>
        <v>24222</v>
      </c>
      <c r="AO332" s="17">
        <f t="shared" si="494"/>
        <v>24222</v>
      </c>
      <c r="AP332" s="17">
        <f t="shared" si="494"/>
        <v>24222</v>
      </c>
      <c r="AQ332" s="17">
        <f t="shared" si="494"/>
        <v>24286</v>
      </c>
      <c r="AR332" s="159">
        <v>48</v>
      </c>
      <c r="AS332" s="102" t="s">
        <v>29</v>
      </c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</row>
    <row r="333" spans="1:63" s="3" customFormat="1" outlineLevel="1" x14ac:dyDescent="0.25">
      <c r="A333" s="17">
        <v>7</v>
      </c>
      <c r="B333" s="130" t="str">
        <f t="shared" si="495"/>
        <v/>
      </c>
      <c r="C333" s="47" t="str">
        <f t="shared" ref="C333:K333" si="502">IF(IF(ISNUMBER(SEARCH(C$30,MultiCat($M333:$AQ333))),C$30,"")=C316,"",IF(ISNUMBER(SEARCH(C$30,MultiCat($M333:$AQ333))),C$30,""))</f>
        <v/>
      </c>
      <c r="D333" s="47" t="str">
        <f t="shared" si="502"/>
        <v/>
      </c>
      <c r="E333" s="47" t="str">
        <f t="shared" si="502"/>
        <v/>
      </c>
      <c r="F333" s="47" t="str">
        <f t="shared" si="502"/>
        <v/>
      </c>
      <c r="G333" s="47" t="str">
        <f t="shared" si="502"/>
        <v/>
      </c>
      <c r="H333" s="47" t="str">
        <f t="shared" si="502"/>
        <v/>
      </c>
      <c r="I333" s="47" t="str">
        <f t="shared" si="502"/>
        <v/>
      </c>
      <c r="J333" s="47" t="str">
        <f t="shared" si="502"/>
        <v/>
      </c>
      <c r="K333" s="47" t="str">
        <f t="shared" si="502"/>
        <v/>
      </c>
      <c r="L333" s="151">
        <f t="shared" si="497"/>
        <v>7</v>
      </c>
      <c r="M333" s="17">
        <f t="shared" si="492"/>
        <v>16631</v>
      </c>
      <c r="N333" s="17">
        <f t="shared" si="492"/>
        <v>16631</v>
      </c>
      <c r="O333" s="17">
        <f t="shared" si="492"/>
        <v>16631</v>
      </c>
      <c r="P333" s="17">
        <f t="shared" si="492"/>
        <v>16655</v>
      </c>
      <c r="Q333" s="17">
        <f t="shared" si="492"/>
        <v>16679</v>
      </c>
      <c r="R333" s="17">
        <f t="shared" si="492"/>
        <v>16703</v>
      </c>
      <c r="S333" s="17">
        <f t="shared" si="492"/>
        <v>16727</v>
      </c>
      <c r="T333" s="17">
        <f t="shared" si="492"/>
        <v>16751</v>
      </c>
      <c r="U333" s="17">
        <f t="shared" si="492"/>
        <v>16775</v>
      </c>
      <c r="V333" s="17">
        <f t="shared" si="492"/>
        <v>16799</v>
      </c>
      <c r="W333" s="17">
        <f t="shared" si="493"/>
        <v>16823</v>
      </c>
      <c r="X333" s="17">
        <f t="shared" si="493"/>
        <v>16847</v>
      </c>
      <c r="Y333" s="17">
        <f t="shared" si="493"/>
        <v>16871</v>
      </c>
      <c r="Z333" s="17">
        <f t="shared" si="493"/>
        <v>16895</v>
      </c>
      <c r="AA333" s="17">
        <f t="shared" si="493"/>
        <v>16919</v>
      </c>
      <c r="AB333" s="17">
        <f t="shared" si="493"/>
        <v>16943</v>
      </c>
      <c r="AC333" s="17">
        <f t="shared" si="493"/>
        <v>16967</v>
      </c>
      <c r="AD333" s="17">
        <f t="shared" si="493"/>
        <v>16991</v>
      </c>
      <c r="AE333" s="17">
        <f t="shared" si="493"/>
        <v>17015</v>
      </c>
      <c r="AF333" s="17">
        <f t="shared" si="493"/>
        <v>17039</v>
      </c>
      <c r="AG333" s="17">
        <f t="shared" si="494"/>
        <v>17039</v>
      </c>
      <c r="AH333" s="17">
        <f t="shared" si="494"/>
        <v>17039</v>
      </c>
      <c r="AI333" s="17">
        <f t="shared" si="494"/>
        <v>17039</v>
      </c>
      <c r="AJ333" s="17">
        <f t="shared" si="494"/>
        <v>17039</v>
      </c>
      <c r="AK333" s="17">
        <f t="shared" si="494"/>
        <v>17039</v>
      </c>
      <c r="AL333" s="17">
        <f t="shared" si="494"/>
        <v>17039</v>
      </c>
      <c r="AM333" s="17">
        <f t="shared" si="494"/>
        <v>17039</v>
      </c>
      <c r="AN333" s="17">
        <f t="shared" si="494"/>
        <v>17039</v>
      </c>
      <c r="AO333" s="17">
        <f t="shared" si="494"/>
        <v>17039</v>
      </c>
      <c r="AP333" s="17">
        <f t="shared" si="494"/>
        <v>17039</v>
      </c>
      <c r="AQ333" s="17">
        <f t="shared" si="494"/>
        <v>17020</v>
      </c>
      <c r="AR333" s="159">
        <v>49</v>
      </c>
      <c r="AS333" s="102" t="s">
        <v>29</v>
      </c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</row>
    <row r="334" spans="1:63" s="3" customFormat="1" outlineLevel="1" x14ac:dyDescent="0.25">
      <c r="A334" s="17">
        <v>8</v>
      </c>
      <c r="B334" s="130" t="str">
        <f t="shared" si="495"/>
        <v/>
      </c>
      <c r="C334" s="47" t="str">
        <f t="shared" ref="C334:K334" si="503">IF(IF(ISNUMBER(SEARCH(C$30,MultiCat($M334:$AQ334))),C$30,"")=C317,"",IF(ISNUMBER(SEARCH(C$30,MultiCat($M334:$AQ334))),C$30,""))</f>
        <v/>
      </c>
      <c r="D334" s="47" t="str">
        <f t="shared" si="503"/>
        <v/>
      </c>
      <c r="E334" s="47" t="str">
        <f t="shared" si="503"/>
        <v/>
      </c>
      <c r="F334" s="47" t="str">
        <f t="shared" si="503"/>
        <v/>
      </c>
      <c r="G334" s="47" t="str">
        <f t="shared" si="503"/>
        <v/>
      </c>
      <c r="H334" s="47" t="str">
        <f t="shared" si="503"/>
        <v/>
      </c>
      <c r="I334" s="47" t="str">
        <f t="shared" si="503"/>
        <v/>
      </c>
      <c r="J334" s="47" t="str">
        <f t="shared" si="503"/>
        <v/>
      </c>
      <c r="K334" s="47" t="str">
        <f t="shared" si="503"/>
        <v/>
      </c>
      <c r="L334" s="151">
        <f t="shared" si="497"/>
        <v>7</v>
      </c>
      <c r="M334" s="17">
        <f t="shared" si="492"/>
        <v>60913</v>
      </c>
      <c r="N334" s="17">
        <f t="shared" si="492"/>
        <v>60937</v>
      </c>
      <c r="O334" s="17">
        <f t="shared" si="492"/>
        <v>60961</v>
      </c>
      <c r="P334" s="17">
        <f t="shared" si="492"/>
        <v>60985</v>
      </c>
      <c r="Q334" s="17">
        <f t="shared" si="492"/>
        <v>61009</v>
      </c>
      <c r="R334" s="17">
        <f t="shared" si="492"/>
        <v>61033</v>
      </c>
      <c r="S334" s="17">
        <f t="shared" si="492"/>
        <v>61057</v>
      </c>
      <c r="T334" s="17">
        <f t="shared" si="492"/>
        <v>61081</v>
      </c>
      <c r="U334" s="17">
        <f t="shared" si="492"/>
        <v>61105</v>
      </c>
      <c r="V334" s="17">
        <f t="shared" si="492"/>
        <v>61129</v>
      </c>
      <c r="W334" s="17">
        <f t="shared" si="493"/>
        <v>61153</v>
      </c>
      <c r="X334" s="17">
        <f t="shared" si="493"/>
        <v>61177</v>
      </c>
      <c r="Y334" s="17">
        <f t="shared" si="493"/>
        <v>61201</v>
      </c>
      <c r="Z334" s="17">
        <f t="shared" si="493"/>
        <v>61225</v>
      </c>
      <c r="AA334" s="17">
        <f t="shared" si="493"/>
        <v>61249</v>
      </c>
      <c r="AB334" s="17">
        <f t="shared" si="493"/>
        <v>61273</v>
      </c>
      <c r="AC334" s="17">
        <f t="shared" si="493"/>
        <v>61297</v>
      </c>
      <c r="AD334" s="17">
        <f t="shared" si="493"/>
        <v>61321</v>
      </c>
      <c r="AE334" s="17">
        <f t="shared" si="493"/>
        <v>61345</v>
      </c>
      <c r="AF334" s="17">
        <f t="shared" si="493"/>
        <v>61369</v>
      </c>
      <c r="AG334" s="17">
        <f t="shared" si="494"/>
        <v>61369</v>
      </c>
      <c r="AH334" s="17">
        <f t="shared" si="494"/>
        <v>61369</v>
      </c>
      <c r="AI334" s="17">
        <f t="shared" si="494"/>
        <v>61369</v>
      </c>
      <c r="AJ334" s="17">
        <f t="shared" si="494"/>
        <v>61369</v>
      </c>
      <c r="AK334" s="17">
        <f t="shared" si="494"/>
        <v>61369</v>
      </c>
      <c r="AL334" s="17">
        <f t="shared" si="494"/>
        <v>61369</v>
      </c>
      <c r="AM334" s="17">
        <f t="shared" si="494"/>
        <v>61369</v>
      </c>
      <c r="AN334" s="17">
        <f t="shared" si="494"/>
        <v>61369</v>
      </c>
      <c r="AO334" s="17">
        <f t="shared" si="494"/>
        <v>61369</v>
      </c>
      <c r="AP334" s="17">
        <f t="shared" si="494"/>
        <v>61369</v>
      </c>
      <c r="AQ334" s="17">
        <f t="shared" si="494"/>
        <v>61384</v>
      </c>
      <c r="AR334" s="159">
        <v>50</v>
      </c>
      <c r="AS334" s="102" t="s">
        <v>29</v>
      </c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</row>
    <row r="335" spans="1:63" s="3" customFormat="1" outlineLevel="1" x14ac:dyDescent="0.25">
      <c r="A335" s="17">
        <v>9</v>
      </c>
      <c r="B335" s="130" t="str">
        <f t="shared" si="495"/>
        <v/>
      </c>
      <c r="C335" s="47" t="str">
        <f t="shared" ref="C335:K335" si="504">IF(IF(ISNUMBER(SEARCH(C$30,MultiCat($M335:$AQ335))),C$30,"")=C318,"",IF(ISNUMBER(SEARCH(C$30,MultiCat($M335:$AQ335))),C$30,""))</f>
        <v/>
      </c>
      <c r="D335" s="47" t="str">
        <f t="shared" si="504"/>
        <v/>
      </c>
      <c r="E335" s="47" t="str">
        <f t="shared" si="504"/>
        <v/>
      </c>
      <c r="F335" s="47" t="str">
        <f t="shared" si="504"/>
        <v/>
      </c>
      <c r="G335" s="47" t="str">
        <f t="shared" si="504"/>
        <v/>
      </c>
      <c r="H335" s="47" t="str">
        <f t="shared" si="504"/>
        <v/>
      </c>
      <c r="I335" s="47" t="str">
        <f t="shared" si="504"/>
        <v/>
      </c>
      <c r="J335" s="47" t="str">
        <f t="shared" si="504"/>
        <v/>
      </c>
      <c r="K335" s="47" t="str">
        <f t="shared" si="504"/>
        <v/>
      </c>
      <c r="L335" s="151">
        <f t="shared" si="497"/>
        <v>7</v>
      </c>
      <c r="M335" s="17">
        <f t="shared" si="492"/>
        <v>12961</v>
      </c>
      <c r="N335" s="17">
        <f t="shared" si="492"/>
        <v>12985</v>
      </c>
      <c r="O335" s="17">
        <f t="shared" si="492"/>
        <v>12985</v>
      </c>
      <c r="P335" s="17">
        <f t="shared" si="492"/>
        <v>13009</v>
      </c>
      <c r="Q335" s="17">
        <f t="shared" si="492"/>
        <v>13009</v>
      </c>
      <c r="R335" s="17">
        <f t="shared" si="492"/>
        <v>13009</v>
      </c>
      <c r="S335" s="17">
        <f t="shared" si="492"/>
        <v>13009</v>
      </c>
      <c r="T335" s="17">
        <f t="shared" si="492"/>
        <v>13009</v>
      </c>
      <c r="U335" s="17">
        <f t="shared" si="492"/>
        <v>13009</v>
      </c>
      <c r="V335" s="17">
        <f t="shared" si="492"/>
        <v>13009</v>
      </c>
      <c r="W335" s="17">
        <f t="shared" si="493"/>
        <v>13009</v>
      </c>
      <c r="X335" s="17">
        <f t="shared" si="493"/>
        <v>13009</v>
      </c>
      <c r="Y335" s="17">
        <f t="shared" si="493"/>
        <v>13009</v>
      </c>
      <c r="Z335" s="17">
        <f t="shared" si="493"/>
        <v>13009</v>
      </c>
      <c r="AA335" s="17">
        <f t="shared" si="493"/>
        <v>13009</v>
      </c>
      <c r="AB335" s="17">
        <f t="shared" si="493"/>
        <v>13009</v>
      </c>
      <c r="AC335" s="17">
        <f t="shared" si="493"/>
        <v>13009</v>
      </c>
      <c r="AD335" s="17">
        <f t="shared" si="493"/>
        <v>13009</v>
      </c>
      <c r="AE335" s="17">
        <f t="shared" si="493"/>
        <v>13009</v>
      </c>
      <c r="AF335" s="17">
        <f t="shared" si="493"/>
        <v>13009</v>
      </c>
      <c r="AG335" s="17">
        <f t="shared" si="494"/>
        <v>13009</v>
      </c>
      <c r="AH335" s="17">
        <f t="shared" si="494"/>
        <v>13009</v>
      </c>
      <c r="AI335" s="17">
        <f t="shared" si="494"/>
        <v>13009</v>
      </c>
      <c r="AJ335" s="17">
        <f t="shared" si="494"/>
        <v>13009</v>
      </c>
      <c r="AK335" s="17">
        <f t="shared" si="494"/>
        <v>13009</v>
      </c>
      <c r="AL335" s="17">
        <f t="shared" si="494"/>
        <v>13009</v>
      </c>
      <c r="AM335" s="17">
        <f t="shared" si="494"/>
        <v>13009</v>
      </c>
      <c r="AN335" s="17">
        <f t="shared" si="494"/>
        <v>13009</v>
      </c>
      <c r="AO335" s="17">
        <f t="shared" si="494"/>
        <v>13009</v>
      </c>
      <c r="AP335" s="17">
        <f t="shared" si="494"/>
        <v>13009</v>
      </c>
      <c r="AQ335" s="17">
        <f t="shared" si="494"/>
        <v>13050</v>
      </c>
      <c r="AR335" s="160">
        <v>43</v>
      </c>
      <c r="AS335" s="102" t="s">
        <v>29</v>
      </c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</row>
    <row r="336" spans="1:63" s="3" customFormat="1" outlineLevel="1" x14ac:dyDescent="0.25">
      <c r="A336" s="17">
        <v>10</v>
      </c>
      <c r="B336" s="130" t="str">
        <f t="shared" si="495"/>
        <v/>
      </c>
      <c r="C336" s="47" t="str">
        <f t="shared" ref="C336:K336" si="505">IF(IF(ISNUMBER(SEARCH(C$30,MultiCat($M336:$AQ336))),C$30,"")=C319,"",IF(ISNUMBER(SEARCH(C$30,MultiCat($M336:$AQ336))),C$30,""))</f>
        <v/>
      </c>
      <c r="D336" s="47" t="str">
        <f t="shared" si="505"/>
        <v/>
      </c>
      <c r="E336" s="47" t="str">
        <f t="shared" si="505"/>
        <v/>
      </c>
      <c r="F336" s="47" t="str">
        <f t="shared" si="505"/>
        <v/>
      </c>
      <c r="G336" s="47" t="str">
        <f t="shared" si="505"/>
        <v/>
      </c>
      <c r="H336" s="47" t="str">
        <f t="shared" si="505"/>
        <v/>
      </c>
      <c r="I336" s="47" t="str">
        <f t="shared" si="505"/>
        <v/>
      </c>
      <c r="J336" s="47" t="str">
        <f t="shared" si="505"/>
        <v/>
      </c>
      <c r="K336" s="47" t="str">
        <f t="shared" si="505"/>
        <v/>
      </c>
      <c r="L336" s="151">
        <f t="shared" si="497"/>
        <v>7</v>
      </c>
      <c r="M336" s="17">
        <f t="shared" si="492"/>
        <v>12293</v>
      </c>
      <c r="N336" s="17">
        <f t="shared" si="492"/>
        <v>12293</v>
      </c>
      <c r="O336" s="17">
        <f t="shared" si="492"/>
        <v>12317</v>
      </c>
      <c r="P336" s="17">
        <f t="shared" si="492"/>
        <v>12341</v>
      </c>
      <c r="Q336" s="17">
        <f t="shared" si="492"/>
        <v>12365</v>
      </c>
      <c r="R336" s="17">
        <f t="shared" si="492"/>
        <v>12389</v>
      </c>
      <c r="S336" s="17">
        <f t="shared" si="492"/>
        <v>12413</v>
      </c>
      <c r="T336" s="17">
        <f t="shared" si="492"/>
        <v>12437</v>
      </c>
      <c r="U336" s="17">
        <f t="shared" si="492"/>
        <v>12461</v>
      </c>
      <c r="V336" s="17">
        <f t="shared" si="492"/>
        <v>12485</v>
      </c>
      <c r="W336" s="17">
        <f t="shared" si="493"/>
        <v>12509</v>
      </c>
      <c r="X336" s="17">
        <f t="shared" si="493"/>
        <v>12533</v>
      </c>
      <c r="Y336" s="17">
        <f t="shared" si="493"/>
        <v>12557</v>
      </c>
      <c r="Z336" s="17">
        <f t="shared" si="493"/>
        <v>12581</v>
      </c>
      <c r="AA336" s="17">
        <f t="shared" si="493"/>
        <v>12605</v>
      </c>
      <c r="AB336" s="17">
        <f t="shared" si="493"/>
        <v>12629</v>
      </c>
      <c r="AC336" s="17">
        <f t="shared" si="493"/>
        <v>12653</v>
      </c>
      <c r="AD336" s="17">
        <f t="shared" si="493"/>
        <v>12677</v>
      </c>
      <c r="AE336" s="17">
        <f t="shared" si="493"/>
        <v>12701</v>
      </c>
      <c r="AF336" s="17">
        <f t="shared" si="493"/>
        <v>12725</v>
      </c>
      <c r="AG336" s="17">
        <f t="shared" si="494"/>
        <v>12725</v>
      </c>
      <c r="AH336" s="17">
        <f t="shared" si="494"/>
        <v>12725</v>
      </c>
      <c r="AI336" s="17">
        <f t="shared" si="494"/>
        <v>12725</v>
      </c>
      <c r="AJ336" s="17">
        <f t="shared" si="494"/>
        <v>12725</v>
      </c>
      <c r="AK336" s="17">
        <f t="shared" si="494"/>
        <v>12725</v>
      </c>
      <c r="AL336" s="17">
        <f t="shared" si="494"/>
        <v>12725</v>
      </c>
      <c r="AM336" s="17">
        <f t="shared" si="494"/>
        <v>12725</v>
      </c>
      <c r="AN336" s="17">
        <f t="shared" si="494"/>
        <v>12725</v>
      </c>
      <c r="AO336" s="17">
        <f t="shared" si="494"/>
        <v>12725</v>
      </c>
      <c r="AP336" s="17">
        <f t="shared" si="494"/>
        <v>12725</v>
      </c>
      <c r="AQ336" s="17">
        <f t="shared" si="494"/>
        <v>12783</v>
      </c>
      <c r="AR336" s="160">
        <v>44</v>
      </c>
      <c r="AS336" s="102" t="s">
        <v>29</v>
      </c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</row>
    <row r="337" spans="1:63" s="3" customFormat="1" outlineLevel="1" x14ac:dyDescent="0.25">
      <c r="A337" s="17">
        <v>11</v>
      </c>
      <c r="B337" s="130" t="str">
        <f t="shared" si="495"/>
        <v/>
      </c>
      <c r="C337" s="47" t="str">
        <f t="shared" ref="C337:K337" si="506">IF(IF(ISNUMBER(SEARCH(C$30,MultiCat($M337:$AQ337))),C$30,"")=C320,"",IF(ISNUMBER(SEARCH(C$30,MultiCat($M337:$AQ337))),C$30,""))</f>
        <v/>
      </c>
      <c r="D337" s="47" t="str">
        <f t="shared" si="506"/>
        <v/>
      </c>
      <c r="E337" s="47" t="str">
        <f t="shared" si="506"/>
        <v/>
      </c>
      <c r="F337" s="47" t="str">
        <f t="shared" si="506"/>
        <v/>
      </c>
      <c r="G337" s="47" t="str">
        <f t="shared" si="506"/>
        <v/>
      </c>
      <c r="H337" s="47" t="str">
        <f t="shared" si="506"/>
        <v/>
      </c>
      <c r="I337" s="47" t="str">
        <f t="shared" si="506"/>
        <v/>
      </c>
      <c r="J337" s="47" t="str">
        <f t="shared" si="506"/>
        <v/>
      </c>
      <c r="K337" s="47" t="str">
        <f t="shared" si="506"/>
        <v/>
      </c>
      <c r="L337" s="151">
        <f t="shared" si="497"/>
        <v>7</v>
      </c>
      <c r="M337" s="17">
        <f t="shared" si="492"/>
        <v>11136</v>
      </c>
      <c r="N337" s="17">
        <f t="shared" si="492"/>
        <v>11160</v>
      </c>
      <c r="O337" s="17">
        <f t="shared" si="492"/>
        <v>11184</v>
      </c>
      <c r="P337" s="17">
        <f t="shared" si="492"/>
        <v>11184</v>
      </c>
      <c r="Q337" s="17">
        <f t="shared" si="492"/>
        <v>11184</v>
      </c>
      <c r="R337" s="17">
        <f t="shared" si="492"/>
        <v>11184</v>
      </c>
      <c r="S337" s="17">
        <f t="shared" si="492"/>
        <v>11184</v>
      </c>
      <c r="T337" s="17">
        <f t="shared" si="492"/>
        <v>11184</v>
      </c>
      <c r="U337" s="17">
        <f t="shared" si="492"/>
        <v>11184</v>
      </c>
      <c r="V337" s="17">
        <f t="shared" si="492"/>
        <v>11184</v>
      </c>
      <c r="W337" s="17">
        <f t="shared" si="493"/>
        <v>11208</v>
      </c>
      <c r="X337" s="17">
        <f t="shared" si="493"/>
        <v>11232</v>
      </c>
      <c r="Y337" s="17">
        <f t="shared" si="493"/>
        <v>11256</v>
      </c>
      <c r="Z337" s="17">
        <f t="shared" si="493"/>
        <v>11280</v>
      </c>
      <c r="AA337" s="17">
        <f t="shared" si="493"/>
        <v>11304</v>
      </c>
      <c r="AB337" s="17">
        <f t="shared" si="493"/>
        <v>11328</v>
      </c>
      <c r="AC337" s="17">
        <f t="shared" si="493"/>
        <v>11352</v>
      </c>
      <c r="AD337" s="17">
        <f t="shared" si="493"/>
        <v>11376</v>
      </c>
      <c r="AE337" s="17">
        <f t="shared" si="493"/>
        <v>11400</v>
      </c>
      <c r="AF337" s="17">
        <f t="shared" si="493"/>
        <v>11424</v>
      </c>
      <c r="AG337" s="17">
        <f t="shared" si="494"/>
        <v>11424</v>
      </c>
      <c r="AH337" s="17">
        <f t="shared" si="494"/>
        <v>11424</v>
      </c>
      <c r="AI337" s="17">
        <f t="shared" si="494"/>
        <v>11424</v>
      </c>
      <c r="AJ337" s="17">
        <f t="shared" si="494"/>
        <v>11424</v>
      </c>
      <c r="AK337" s="17">
        <f t="shared" si="494"/>
        <v>11424</v>
      </c>
      <c r="AL337" s="17">
        <f t="shared" si="494"/>
        <v>11424</v>
      </c>
      <c r="AM337" s="17">
        <f t="shared" si="494"/>
        <v>11424</v>
      </c>
      <c r="AN337" s="17">
        <f t="shared" si="494"/>
        <v>11424</v>
      </c>
      <c r="AO337" s="17">
        <f t="shared" si="494"/>
        <v>11424</v>
      </c>
      <c r="AP337" s="17">
        <f t="shared" si="494"/>
        <v>11424</v>
      </c>
      <c r="AQ337" s="17">
        <f t="shared" si="494"/>
        <v>11456</v>
      </c>
      <c r="AR337" s="160">
        <v>45</v>
      </c>
      <c r="AS337" s="102" t="s">
        <v>29</v>
      </c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</row>
    <row r="338" spans="1:63" s="3" customFormat="1" outlineLevel="1" x14ac:dyDescent="0.25">
      <c r="A338" s="17">
        <v>12</v>
      </c>
      <c r="B338" s="130" t="str">
        <f t="shared" si="495"/>
        <v/>
      </c>
      <c r="C338" s="47" t="str">
        <f t="shared" ref="C338:K338" si="507">IF(IF(ISNUMBER(SEARCH(C$30,MultiCat($M338:$AQ338))),C$30,"")=C321,"",IF(ISNUMBER(SEARCH(C$30,MultiCat($M338:$AQ338))),C$30,""))</f>
        <v/>
      </c>
      <c r="D338" s="47" t="str">
        <f t="shared" si="507"/>
        <v/>
      </c>
      <c r="E338" s="47" t="str">
        <f t="shared" si="507"/>
        <v/>
      </c>
      <c r="F338" s="47" t="str">
        <f t="shared" si="507"/>
        <v/>
      </c>
      <c r="G338" s="47" t="str">
        <f t="shared" si="507"/>
        <v/>
      </c>
      <c r="H338" s="47" t="str">
        <f t="shared" si="507"/>
        <v/>
      </c>
      <c r="I338" s="47" t="str">
        <f t="shared" si="507"/>
        <v/>
      </c>
      <c r="J338" s="47" t="str">
        <f t="shared" si="507"/>
        <v/>
      </c>
      <c r="K338" s="47" t="str">
        <f t="shared" si="507"/>
        <v/>
      </c>
      <c r="L338" s="151">
        <f t="shared" si="497"/>
        <v>7</v>
      </c>
      <c r="M338" s="17">
        <f t="shared" si="492"/>
        <v>33113</v>
      </c>
      <c r="N338" s="17">
        <f t="shared" si="492"/>
        <v>33137</v>
      </c>
      <c r="O338" s="17">
        <f t="shared" si="492"/>
        <v>33161</v>
      </c>
      <c r="P338" s="17">
        <f t="shared" si="492"/>
        <v>33185</v>
      </c>
      <c r="Q338" s="17">
        <f t="shared" si="492"/>
        <v>33209</v>
      </c>
      <c r="R338" s="17">
        <f t="shared" si="492"/>
        <v>33233</v>
      </c>
      <c r="S338" s="17">
        <f t="shared" si="492"/>
        <v>33257</v>
      </c>
      <c r="T338" s="17">
        <f t="shared" si="492"/>
        <v>33281</v>
      </c>
      <c r="U338" s="17">
        <f t="shared" si="492"/>
        <v>33305</v>
      </c>
      <c r="V338" s="17">
        <f t="shared" si="492"/>
        <v>33329</v>
      </c>
      <c r="W338" s="17">
        <f t="shared" si="493"/>
        <v>33353</v>
      </c>
      <c r="X338" s="17">
        <f t="shared" si="493"/>
        <v>33377</v>
      </c>
      <c r="Y338" s="17">
        <f t="shared" si="493"/>
        <v>33401</v>
      </c>
      <c r="Z338" s="17">
        <f t="shared" si="493"/>
        <v>33425</v>
      </c>
      <c r="AA338" s="17">
        <f t="shared" si="493"/>
        <v>33449</v>
      </c>
      <c r="AB338" s="17">
        <f t="shared" si="493"/>
        <v>33473</v>
      </c>
      <c r="AC338" s="17">
        <f t="shared" si="493"/>
        <v>33497</v>
      </c>
      <c r="AD338" s="17">
        <f t="shared" si="493"/>
        <v>33521</v>
      </c>
      <c r="AE338" s="17">
        <f t="shared" si="493"/>
        <v>33545</v>
      </c>
      <c r="AF338" s="17">
        <f t="shared" si="493"/>
        <v>33569</v>
      </c>
      <c r="AG338" s="17">
        <f t="shared" si="494"/>
        <v>33569</v>
      </c>
      <c r="AH338" s="17">
        <f t="shared" si="494"/>
        <v>33569</v>
      </c>
      <c r="AI338" s="17">
        <f t="shared" si="494"/>
        <v>33569</v>
      </c>
      <c r="AJ338" s="17">
        <f t="shared" si="494"/>
        <v>33569</v>
      </c>
      <c r="AK338" s="17">
        <f t="shared" si="494"/>
        <v>33569</v>
      </c>
      <c r="AL338" s="17">
        <f t="shared" si="494"/>
        <v>33569</v>
      </c>
      <c r="AM338" s="17">
        <f t="shared" si="494"/>
        <v>33569</v>
      </c>
      <c r="AN338" s="17">
        <f t="shared" si="494"/>
        <v>33569</v>
      </c>
      <c r="AO338" s="17">
        <f t="shared" si="494"/>
        <v>33569</v>
      </c>
      <c r="AP338" s="17">
        <f t="shared" si="494"/>
        <v>33569</v>
      </c>
      <c r="AQ338" s="17">
        <f t="shared" si="494"/>
        <v>33653</v>
      </c>
      <c r="AR338" s="159">
        <v>51</v>
      </c>
      <c r="AS338" s="102" t="s">
        <v>29</v>
      </c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</row>
    <row r="339" spans="1:63" s="3" customFormat="1" outlineLevel="1" x14ac:dyDescent="0.25">
      <c r="A339" s="17">
        <v>13</v>
      </c>
      <c r="B339" s="130" t="str">
        <f t="shared" si="495"/>
        <v/>
      </c>
      <c r="C339" s="47" t="str">
        <f t="shared" ref="C339:K339" si="508">IF(IF(ISNUMBER(SEARCH(C$30,MultiCat($M339:$AQ339))),C$30,"")=C322,"",IF(ISNUMBER(SEARCH(C$30,MultiCat($M339:$AQ339))),C$30,""))</f>
        <v/>
      </c>
      <c r="D339" s="47" t="str">
        <f t="shared" si="508"/>
        <v/>
      </c>
      <c r="E339" s="47" t="str">
        <f t="shared" si="508"/>
        <v/>
      </c>
      <c r="F339" s="47" t="str">
        <f t="shared" si="508"/>
        <v/>
      </c>
      <c r="G339" s="47" t="str">
        <f t="shared" si="508"/>
        <v/>
      </c>
      <c r="H339" s="47" t="str">
        <f t="shared" si="508"/>
        <v/>
      </c>
      <c r="I339" s="47" t="str">
        <f t="shared" si="508"/>
        <v/>
      </c>
      <c r="J339" s="47" t="str">
        <f t="shared" si="508"/>
        <v/>
      </c>
      <c r="K339" s="47" t="str">
        <f t="shared" si="508"/>
        <v/>
      </c>
      <c r="L339" s="151">
        <f t="shared" si="497"/>
        <v>7</v>
      </c>
      <c r="M339" s="17" t="str">
        <f t="shared" si="492"/>
        <v>ТО1</v>
      </c>
      <c r="N339" s="17">
        <f t="shared" si="492"/>
        <v>29533</v>
      </c>
      <c r="O339" s="17">
        <f t="shared" si="492"/>
        <v>29557</v>
      </c>
      <c r="P339" s="17">
        <f t="shared" si="492"/>
        <v>29557</v>
      </c>
      <c r="Q339" s="17">
        <f t="shared" si="492"/>
        <v>29557</v>
      </c>
      <c r="R339" s="17">
        <f t="shared" si="492"/>
        <v>29557</v>
      </c>
      <c r="S339" s="17">
        <f t="shared" si="492"/>
        <v>29557</v>
      </c>
      <c r="T339" s="17">
        <f t="shared" si="492"/>
        <v>29557</v>
      </c>
      <c r="U339" s="17">
        <f t="shared" si="492"/>
        <v>29557</v>
      </c>
      <c r="V339" s="17">
        <f t="shared" si="492"/>
        <v>29557</v>
      </c>
      <c r="W339" s="17">
        <f t="shared" si="493"/>
        <v>29557</v>
      </c>
      <c r="X339" s="17">
        <f t="shared" si="493"/>
        <v>29557</v>
      </c>
      <c r="Y339" s="17">
        <f t="shared" si="493"/>
        <v>29557</v>
      </c>
      <c r="Z339" s="17">
        <f t="shared" si="493"/>
        <v>29557</v>
      </c>
      <c r="AA339" s="17">
        <f t="shared" si="493"/>
        <v>29557</v>
      </c>
      <c r="AB339" s="17">
        <f t="shared" si="493"/>
        <v>29557</v>
      </c>
      <c r="AC339" s="17">
        <f t="shared" si="493"/>
        <v>29557</v>
      </c>
      <c r="AD339" s="17">
        <f t="shared" si="493"/>
        <v>29557</v>
      </c>
      <c r="AE339" s="17">
        <f t="shared" si="493"/>
        <v>29557</v>
      </c>
      <c r="AF339" s="17">
        <f t="shared" si="493"/>
        <v>29557</v>
      </c>
      <c r="AG339" s="17">
        <f t="shared" si="494"/>
        <v>29557</v>
      </c>
      <c r="AH339" s="17">
        <f t="shared" si="494"/>
        <v>29557</v>
      </c>
      <c r="AI339" s="17">
        <f t="shared" si="494"/>
        <v>29557</v>
      </c>
      <c r="AJ339" s="17">
        <f t="shared" si="494"/>
        <v>29557</v>
      </c>
      <c r="AK339" s="17">
        <f t="shared" si="494"/>
        <v>29557</v>
      </c>
      <c r="AL339" s="17">
        <f t="shared" si="494"/>
        <v>29557</v>
      </c>
      <c r="AM339" s="17">
        <f t="shared" si="494"/>
        <v>29557</v>
      </c>
      <c r="AN339" s="17">
        <f t="shared" si="494"/>
        <v>29557</v>
      </c>
      <c r="AO339" s="17">
        <f t="shared" si="494"/>
        <v>29557</v>
      </c>
      <c r="AP339" s="17">
        <f t="shared" si="494"/>
        <v>29557</v>
      </c>
      <c r="AQ339" s="17">
        <f t="shared" si="494"/>
        <v>29589</v>
      </c>
      <c r="AR339" s="159">
        <v>52</v>
      </c>
      <c r="AS339" s="102" t="s">
        <v>29</v>
      </c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</row>
    <row r="340" spans="1:63" s="3" customFormat="1" outlineLevel="1" x14ac:dyDescent="0.25">
      <c r="A340" s="17">
        <v>14</v>
      </c>
      <c r="B340" s="130" t="str">
        <f t="shared" si="495"/>
        <v/>
      </c>
      <c r="C340" s="47" t="str">
        <f t="shared" ref="C340:K340" si="509">IF(IF(ISNUMBER(SEARCH(C$30,MultiCat($M340:$AQ340))),C$30,"")=C323,"",IF(ISNUMBER(SEARCH(C$30,MultiCat($M340:$AQ340))),C$30,""))</f>
        <v/>
      </c>
      <c r="D340" s="47" t="str">
        <f t="shared" si="509"/>
        <v/>
      </c>
      <c r="E340" s="47" t="str">
        <f t="shared" si="509"/>
        <v/>
      </c>
      <c r="F340" s="47" t="str">
        <f t="shared" si="509"/>
        <v/>
      </c>
      <c r="G340" s="47" t="str">
        <f t="shared" si="509"/>
        <v/>
      </c>
      <c r="H340" s="47" t="str">
        <f t="shared" si="509"/>
        <v/>
      </c>
      <c r="I340" s="47" t="str">
        <f t="shared" si="509"/>
        <v/>
      </c>
      <c r="J340" s="47" t="str">
        <f t="shared" si="509"/>
        <v/>
      </c>
      <c r="K340" s="47" t="str">
        <f t="shared" si="509"/>
        <v/>
      </c>
      <c r="L340" s="151">
        <f t="shared" si="497"/>
        <v>7</v>
      </c>
      <c r="M340" s="17">
        <f t="shared" si="492"/>
        <v>10162</v>
      </c>
      <c r="N340" s="17">
        <f t="shared" si="492"/>
        <v>10162</v>
      </c>
      <c r="O340" s="17">
        <f t="shared" si="492"/>
        <v>10162</v>
      </c>
      <c r="P340" s="17">
        <f t="shared" si="492"/>
        <v>10162</v>
      </c>
      <c r="Q340" s="17">
        <f t="shared" si="492"/>
        <v>10162</v>
      </c>
      <c r="R340" s="17">
        <f t="shared" si="492"/>
        <v>10162</v>
      </c>
      <c r="S340" s="17">
        <f t="shared" si="492"/>
        <v>10162</v>
      </c>
      <c r="T340" s="17">
        <f t="shared" si="492"/>
        <v>10162</v>
      </c>
      <c r="U340" s="17">
        <f t="shared" si="492"/>
        <v>10162</v>
      </c>
      <c r="V340" s="17">
        <f t="shared" si="492"/>
        <v>10162</v>
      </c>
      <c r="W340" s="17">
        <f t="shared" si="493"/>
        <v>10162</v>
      </c>
      <c r="X340" s="17">
        <f t="shared" si="493"/>
        <v>10162</v>
      </c>
      <c r="Y340" s="17">
        <f t="shared" si="493"/>
        <v>10162</v>
      </c>
      <c r="Z340" s="17">
        <f t="shared" si="493"/>
        <v>10162</v>
      </c>
      <c r="AA340" s="17">
        <f t="shared" si="493"/>
        <v>10162</v>
      </c>
      <c r="AB340" s="17">
        <f t="shared" si="493"/>
        <v>10162</v>
      </c>
      <c r="AC340" s="17">
        <f t="shared" si="493"/>
        <v>10162</v>
      </c>
      <c r="AD340" s="17">
        <f t="shared" si="493"/>
        <v>10162</v>
      </c>
      <c r="AE340" s="17">
        <f t="shared" si="493"/>
        <v>10162</v>
      </c>
      <c r="AF340" s="17">
        <f t="shared" si="493"/>
        <v>10162</v>
      </c>
      <c r="AG340" s="17">
        <f t="shared" si="494"/>
        <v>10162</v>
      </c>
      <c r="AH340" s="17">
        <f t="shared" si="494"/>
        <v>10162</v>
      </c>
      <c r="AI340" s="17">
        <f t="shared" si="494"/>
        <v>10162</v>
      </c>
      <c r="AJ340" s="17">
        <f t="shared" si="494"/>
        <v>10162</v>
      </c>
      <c r="AK340" s="17">
        <f t="shared" si="494"/>
        <v>10162</v>
      </c>
      <c r="AL340" s="17">
        <f t="shared" si="494"/>
        <v>10162</v>
      </c>
      <c r="AM340" s="17">
        <f t="shared" si="494"/>
        <v>10162</v>
      </c>
      <c r="AN340" s="17">
        <f t="shared" si="494"/>
        <v>10162</v>
      </c>
      <c r="AO340" s="17">
        <f t="shared" si="494"/>
        <v>10162</v>
      </c>
      <c r="AP340" s="17">
        <f t="shared" si="494"/>
        <v>10162</v>
      </c>
      <c r="AQ340" s="17">
        <f t="shared" si="494"/>
        <v>10174</v>
      </c>
      <c r="AR340" s="159">
        <v>53</v>
      </c>
      <c r="AS340" s="102" t="s">
        <v>29</v>
      </c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</row>
    <row r="341" spans="1:63" x14ac:dyDescent="0.25">
      <c r="A341" s="136">
        <f>M326</f>
        <v>45108</v>
      </c>
      <c r="B341" s="131"/>
      <c r="C341" s="132"/>
      <c r="D341" s="132">
        <f>SUM(D327:D340)</f>
        <v>0</v>
      </c>
      <c r="E341" s="132">
        <f>SUM(E327:E340)</f>
        <v>0</v>
      </c>
      <c r="F341" s="132"/>
      <c r="G341" s="132"/>
      <c r="H341" s="132">
        <f>SUM(H327:H340)</f>
        <v>0</v>
      </c>
      <c r="I341" s="132">
        <f>SUM(I327:I340)</f>
        <v>0</v>
      </c>
      <c r="J341" s="132">
        <f>SUM(J327:J340)</f>
        <v>0</v>
      </c>
      <c r="K341" s="132">
        <f>SUM(K327:K340)</f>
        <v>0</v>
      </c>
      <c r="L341" s="146">
        <f t="shared" si="497"/>
        <v>7</v>
      </c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C341" s="133"/>
      <c r="AD341" s="133"/>
      <c r="AE341" s="133"/>
      <c r="AF341" s="133"/>
      <c r="AG341" s="133"/>
      <c r="AH341" s="133"/>
      <c r="AI341" s="133"/>
      <c r="AJ341" s="133"/>
      <c r="AK341" s="133"/>
      <c r="AL341" s="133"/>
      <c r="AM341" s="133"/>
      <c r="AN341" s="133"/>
      <c r="AO341" s="133"/>
      <c r="AP341" s="133"/>
      <c r="AQ341" s="133"/>
      <c r="AS341" s="102" t="s">
        <v>29</v>
      </c>
    </row>
    <row r="342" spans="1:63" s="102" customFormat="1" ht="18.75" outlineLevel="1" x14ac:dyDescent="0.25">
      <c r="A342" s="121"/>
      <c r="B342" s="129"/>
      <c r="C342" s="129"/>
      <c r="D342" s="129"/>
      <c r="E342" s="129"/>
      <c r="F342" s="129"/>
      <c r="G342" s="129"/>
      <c r="H342" s="129"/>
      <c r="I342" s="129"/>
      <c r="J342" s="129"/>
      <c r="K342" s="129"/>
      <c r="L342" s="148" t="s">
        <v>294</v>
      </c>
      <c r="M342" s="378">
        <f>M343</f>
        <v>45139</v>
      </c>
      <c r="N342" s="378"/>
      <c r="O342" s="378"/>
      <c r="P342" s="378"/>
      <c r="Q342" s="378"/>
      <c r="R342" s="378"/>
      <c r="S342" s="378"/>
      <c r="T342" s="378"/>
      <c r="U342" s="378"/>
      <c r="V342" s="378"/>
      <c r="W342" s="378"/>
      <c r="X342" s="378"/>
      <c r="Y342" s="378"/>
      <c r="Z342" s="378"/>
      <c r="AA342" s="378"/>
      <c r="AB342" s="378"/>
      <c r="AC342" s="378"/>
      <c r="AD342" s="378"/>
      <c r="AE342" s="378"/>
      <c r="AF342" s="378"/>
      <c r="AG342" s="378"/>
      <c r="AH342" s="378"/>
      <c r="AI342" s="378"/>
      <c r="AJ342" s="378"/>
      <c r="AK342" s="378"/>
      <c r="AL342" s="378"/>
      <c r="AM342" s="378"/>
      <c r="AN342" s="378"/>
      <c r="AO342" s="378"/>
      <c r="AP342" s="378"/>
      <c r="AQ342" s="378"/>
      <c r="AR342" s="158"/>
      <c r="AS342" s="102" t="s">
        <v>29</v>
      </c>
    </row>
    <row r="343" spans="1:63" s="124" customFormat="1" ht="55.5" customHeight="1" outlineLevel="1" x14ac:dyDescent="0.25">
      <c r="A343" s="134" t="s">
        <v>295</v>
      </c>
      <c r="B343" s="161">
        <f>M343</f>
        <v>45139</v>
      </c>
      <c r="C343" s="135" t="s">
        <v>33</v>
      </c>
      <c r="D343" s="135" t="s">
        <v>270</v>
      </c>
      <c r="E343" s="135" t="s">
        <v>271</v>
      </c>
      <c r="F343" s="135" t="s">
        <v>251</v>
      </c>
      <c r="G343" s="135" t="s">
        <v>252</v>
      </c>
      <c r="H343" s="135" t="s">
        <v>41</v>
      </c>
      <c r="I343" s="135" t="s">
        <v>268</v>
      </c>
      <c r="J343" s="135" t="s">
        <v>269</v>
      </c>
      <c r="K343" s="135" t="s">
        <v>232</v>
      </c>
      <c r="L343" s="149">
        <v>8</v>
      </c>
      <c r="M343" s="152">
        <f>DATE($A$10,$L343,M$10)</f>
        <v>45139</v>
      </c>
      <c r="N343" s="152">
        <f t="shared" ref="N343:AQ343" si="510">DATE($A$10,$L343,N$10)</f>
        <v>45140</v>
      </c>
      <c r="O343" s="152">
        <f t="shared" si="510"/>
        <v>45141</v>
      </c>
      <c r="P343" s="152">
        <f t="shared" si="510"/>
        <v>45142</v>
      </c>
      <c r="Q343" s="152">
        <f t="shared" si="510"/>
        <v>45143</v>
      </c>
      <c r="R343" s="152">
        <f t="shared" si="510"/>
        <v>45144</v>
      </c>
      <c r="S343" s="152">
        <f t="shared" si="510"/>
        <v>45145</v>
      </c>
      <c r="T343" s="152">
        <f t="shared" si="510"/>
        <v>45146</v>
      </c>
      <c r="U343" s="152">
        <f t="shared" si="510"/>
        <v>45147</v>
      </c>
      <c r="V343" s="152">
        <f t="shared" si="510"/>
        <v>45148</v>
      </c>
      <c r="W343" s="152">
        <f t="shared" si="510"/>
        <v>45149</v>
      </c>
      <c r="X343" s="152">
        <f t="shared" si="510"/>
        <v>45150</v>
      </c>
      <c r="Y343" s="152">
        <f t="shared" si="510"/>
        <v>45151</v>
      </c>
      <c r="Z343" s="152">
        <f t="shared" si="510"/>
        <v>45152</v>
      </c>
      <c r="AA343" s="152">
        <f t="shared" si="510"/>
        <v>45153</v>
      </c>
      <c r="AB343" s="152">
        <f t="shared" si="510"/>
        <v>45154</v>
      </c>
      <c r="AC343" s="152">
        <f t="shared" si="510"/>
        <v>45155</v>
      </c>
      <c r="AD343" s="152">
        <f t="shared" si="510"/>
        <v>45156</v>
      </c>
      <c r="AE343" s="152">
        <f t="shared" si="510"/>
        <v>45157</v>
      </c>
      <c r="AF343" s="152">
        <f t="shared" si="510"/>
        <v>45158</v>
      </c>
      <c r="AG343" s="152">
        <f t="shared" si="510"/>
        <v>45159</v>
      </c>
      <c r="AH343" s="152">
        <f t="shared" si="510"/>
        <v>45160</v>
      </c>
      <c r="AI343" s="152">
        <f t="shared" si="510"/>
        <v>45161</v>
      </c>
      <c r="AJ343" s="152">
        <f t="shared" si="510"/>
        <v>45162</v>
      </c>
      <c r="AK343" s="152">
        <f t="shared" si="510"/>
        <v>45163</v>
      </c>
      <c r="AL343" s="152">
        <f t="shared" si="510"/>
        <v>45164</v>
      </c>
      <c r="AM343" s="152">
        <f t="shared" si="510"/>
        <v>45165</v>
      </c>
      <c r="AN343" s="152">
        <f t="shared" si="510"/>
        <v>45166</v>
      </c>
      <c r="AO343" s="152">
        <f t="shared" si="510"/>
        <v>45167</v>
      </c>
      <c r="AP343" s="152">
        <f t="shared" si="510"/>
        <v>45168</v>
      </c>
      <c r="AQ343" s="152">
        <f t="shared" si="510"/>
        <v>45169</v>
      </c>
      <c r="AR343" s="158"/>
      <c r="AS343" s="102" t="s">
        <v>29</v>
      </c>
      <c r="AT343" s="19"/>
      <c r="AU343" s="19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19"/>
      <c r="BH343" s="19"/>
      <c r="BI343" s="19"/>
      <c r="BJ343" s="19"/>
      <c r="BK343" s="19"/>
    </row>
    <row r="344" spans="1:63" s="3" customFormat="1" outlineLevel="1" x14ac:dyDescent="0.25">
      <c r="A344" s="17">
        <v>1</v>
      </c>
      <c r="B344" s="130" t="str">
        <f>MultiCat(C344:K344)</f>
        <v/>
      </c>
      <c r="C344" s="47" t="str">
        <f t="shared" ref="C344:K344" si="511">IF(IF(ISNUMBER(SEARCH(C$30,MultiCat($M344:$AQ344))),C$30,"")=C327,"",IF(ISNUMBER(SEARCH(C$30,MultiCat($M344:$AQ344))),C$30,""))</f>
        <v/>
      </c>
      <c r="D344" s="47" t="str">
        <f t="shared" si="511"/>
        <v/>
      </c>
      <c r="E344" s="47" t="str">
        <f t="shared" si="511"/>
        <v/>
      </c>
      <c r="F344" s="47" t="str">
        <f t="shared" si="511"/>
        <v/>
      </c>
      <c r="G344" s="47" t="str">
        <f t="shared" si="511"/>
        <v/>
      </c>
      <c r="H344" s="47" t="str">
        <f t="shared" si="511"/>
        <v/>
      </c>
      <c r="I344" s="47" t="str">
        <f t="shared" si="511"/>
        <v/>
      </c>
      <c r="J344" s="47" t="str">
        <f t="shared" si="511"/>
        <v/>
      </c>
      <c r="K344" s="47" t="str">
        <f t="shared" si="511"/>
        <v/>
      </c>
      <c r="L344" s="151">
        <f>L343</f>
        <v>8</v>
      </c>
      <c r="M344" s="17">
        <f t="shared" ref="M344:V357" si="512">VLOOKUP(M$343,План,$AR344,0)</f>
        <v>20182</v>
      </c>
      <c r="N344" s="17">
        <f t="shared" si="512"/>
        <v>20206</v>
      </c>
      <c r="O344" s="17">
        <f t="shared" si="512"/>
        <v>20230</v>
      </c>
      <c r="P344" s="17">
        <f t="shared" si="512"/>
        <v>20254</v>
      </c>
      <c r="Q344" s="17">
        <f t="shared" si="512"/>
        <v>20278</v>
      </c>
      <c r="R344" s="17">
        <f t="shared" si="512"/>
        <v>20302</v>
      </c>
      <c r="S344" s="17">
        <f t="shared" si="512"/>
        <v>20326</v>
      </c>
      <c r="T344" s="17">
        <f t="shared" si="512"/>
        <v>20350</v>
      </c>
      <c r="U344" s="17">
        <f t="shared" si="512"/>
        <v>20374</v>
      </c>
      <c r="V344" s="17">
        <f t="shared" si="512"/>
        <v>20398</v>
      </c>
      <c r="W344" s="17">
        <f t="shared" ref="W344:AF357" si="513">VLOOKUP(W$343,План,$AR344,0)</f>
        <v>20422</v>
      </c>
      <c r="X344" s="17">
        <f t="shared" si="513"/>
        <v>20446</v>
      </c>
      <c r="Y344" s="17">
        <f t="shared" si="513"/>
        <v>20470</v>
      </c>
      <c r="Z344" s="17">
        <f t="shared" si="513"/>
        <v>20494</v>
      </c>
      <c r="AA344" s="17">
        <f t="shared" si="513"/>
        <v>20518</v>
      </c>
      <c r="AB344" s="17">
        <f t="shared" si="513"/>
        <v>20542</v>
      </c>
      <c r="AC344" s="17">
        <f t="shared" si="513"/>
        <v>20566</v>
      </c>
      <c r="AD344" s="17">
        <f t="shared" si="513"/>
        <v>20590</v>
      </c>
      <c r="AE344" s="17">
        <f t="shared" si="513"/>
        <v>20614</v>
      </c>
      <c r="AF344" s="17">
        <f t="shared" si="513"/>
        <v>20638</v>
      </c>
      <c r="AG344" s="17">
        <f t="shared" ref="AG344:AQ357" si="514">VLOOKUP(AG$343,План,$AR344,0)</f>
        <v>20662</v>
      </c>
      <c r="AH344" s="17">
        <f t="shared" si="514"/>
        <v>20686</v>
      </c>
      <c r="AI344" s="17">
        <f t="shared" si="514"/>
        <v>20710</v>
      </c>
      <c r="AJ344" s="17">
        <f t="shared" si="514"/>
        <v>20734</v>
      </c>
      <c r="AK344" s="17">
        <f t="shared" si="514"/>
        <v>20758</v>
      </c>
      <c r="AL344" s="17">
        <f t="shared" si="514"/>
        <v>20782</v>
      </c>
      <c r="AM344" s="17">
        <f t="shared" si="514"/>
        <v>20818</v>
      </c>
      <c r="AN344" s="17">
        <f t="shared" si="514"/>
        <v>20842</v>
      </c>
      <c r="AO344" s="17">
        <f t="shared" si="514"/>
        <v>20866</v>
      </c>
      <c r="AP344" s="17">
        <f t="shared" si="514"/>
        <v>20890</v>
      </c>
      <c r="AQ344" s="17">
        <f t="shared" si="514"/>
        <v>20914</v>
      </c>
      <c r="AR344" s="160">
        <v>39</v>
      </c>
      <c r="AS344" s="102" t="s">
        <v>29</v>
      </c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</row>
    <row r="345" spans="1:63" s="3" customFormat="1" outlineLevel="1" x14ac:dyDescent="0.25">
      <c r="A345" s="17">
        <v>2</v>
      </c>
      <c r="B345" s="130" t="str">
        <f t="shared" ref="B345:B357" si="515">MultiCat(C345:K345)</f>
        <v>ПМ</v>
      </c>
      <c r="C345" s="47" t="str">
        <f t="shared" ref="C345:K345" si="516">IF(IF(ISNUMBER(SEARCH(C$30,MultiCat($M345:$AQ345))),C$30,"")=C328,"",IF(ISNUMBER(SEARCH(C$30,MultiCat($M345:$AQ345))),C$30,""))</f>
        <v>ПМ</v>
      </c>
      <c r="D345" s="47" t="str">
        <f t="shared" si="516"/>
        <v/>
      </c>
      <c r="E345" s="47" t="str">
        <f t="shared" si="516"/>
        <v/>
      </c>
      <c r="F345" s="47" t="str">
        <f t="shared" si="516"/>
        <v/>
      </c>
      <c r="G345" s="47" t="str">
        <f t="shared" si="516"/>
        <v/>
      </c>
      <c r="H345" s="47" t="str">
        <f t="shared" si="516"/>
        <v/>
      </c>
      <c r="I345" s="47" t="str">
        <f t="shared" si="516"/>
        <v/>
      </c>
      <c r="J345" s="47" t="str">
        <f t="shared" si="516"/>
        <v/>
      </c>
      <c r="K345" s="47" t="str">
        <f t="shared" si="516"/>
        <v/>
      </c>
      <c r="L345" s="151">
        <f t="shared" ref="L345:L358" si="517">L344</f>
        <v>8</v>
      </c>
      <c r="M345" s="17">
        <f t="shared" si="512"/>
        <v>54088</v>
      </c>
      <c r="N345" s="17">
        <f t="shared" si="512"/>
        <v>54112</v>
      </c>
      <c r="O345" s="17">
        <f t="shared" si="512"/>
        <v>54136</v>
      </c>
      <c r="P345" s="17">
        <f t="shared" si="512"/>
        <v>54160</v>
      </c>
      <c r="Q345" s="17">
        <f t="shared" si="512"/>
        <v>54184</v>
      </c>
      <c r="R345" s="17">
        <f t="shared" si="512"/>
        <v>54208</v>
      </c>
      <c r="S345" s="17">
        <f t="shared" si="512"/>
        <v>54232</v>
      </c>
      <c r="T345" s="17">
        <f t="shared" si="512"/>
        <v>54256</v>
      </c>
      <c r="U345" s="17">
        <f t="shared" si="512"/>
        <v>54280</v>
      </c>
      <c r="V345" s="17">
        <f t="shared" si="512"/>
        <v>54304</v>
      </c>
      <c r="W345" s="17">
        <f t="shared" si="513"/>
        <v>54328</v>
      </c>
      <c r="X345" s="17">
        <f t="shared" si="513"/>
        <v>54352</v>
      </c>
      <c r="Y345" s="17">
        <f t="shared" si="513"/>
        <v>54376</v>
      </c>
      <c r="Z345" s="17">
        <f t="shared" si="513"/>
        <v>54400</v>
      </c>
      <c r="AA345" s="17">
        <f t="shared" si="513"/>
        <v>54424</v>
      </c>
      <c r="AB345" s="17">
        <f t="shared" si="513"/>
        <v>54448</v>
      </c>
      <c r="AC345" s="17">
        <f t="shared" si="513"/>
        <v>54472</v>
      </c>
      <c r="AD345" s="17" t="str">
        <f t="shared" si="513"/>
        <v>ПМ</v>
      </c>
      <c r="AE345" s="17" t="str">
        <f t="shared" si="513"/>
        <v>ПМ</v>
      </c>
      <c r="AF345" s="17" t="str">
        <f t="shared" si="513"/>
        <v>ПМ</v>
      </c>
      <c r="AG345" s="17">
        <f t="shared" si="514"/>
        <v>54536</v>
      </c>
      <c r="AH345" s="17">
        <f t="shared" si="514"/>
        <v>54560</v>
      </c>
      <c r="AI345" s="17">
        <f t="shared" si="514"/>
        <v>54584</v>
      </c>
      <c r="AJ345" s="17">
        <f t="shared" si="514"/>
        <v>54608</v>
      </c>
      <c r="AK345" s="17">
        <f t="shared" si="514"/>
        <v>54632</v>
      </c>
      <c r="AL345" s="17">
        <f t="shared" si="514"/>
        <v>54656</v>
      </c>
      <c r="AM345" s="17">
        <f t="shared" si="514"/>
        <v>54688</v>
      </c>
      <c r="AN345" s="17">
        <f t="shared" si="514"/>
        <v>54712</v>
      </c>
      <c r="AO345" s="17">
        <f t="shared" si="514"/>
        <v>54736</v>
      </c>
      <c r="AP345" s="17">
        <f t="shared" si="514"/>
        <v>54760</v>
      </c>
      <c r="AQ345" s="17">
        <f t="shared" si="514"/>
        <v>54784</v>
      </c>
      <c r="AR345" s="160">
        <v>40</v>
      </c>
      <c r="AS345" s="102" t="s">
        <v>29</v>
      </c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</row>
    <row r="346" spans="1:63" s="3" customFormat="1" outlineLevel="1" x14ac:dyDescent="0.25">
      <c r="A346" s="17">
        <v>3</v>
      </c>
      <c r="B346" s="130" t="str">
        <f t="shared" si="515"/>
        <v/>
      </c>
      <c r="C346" s="47" t="str">
        <f t="shared" ref="C346:K346" si="518">IF(IF(ISNUMBER(SEARCH(C$30,MultiCat($M346:$AQ346))),C$30,"")=C329,"",IF(ISNUMBER(SEARCH(C$30,MultiCat($M346:$AQ346))),C$30,""))</f>
        <v/>
      </c>
      <c r="D346" s="47" t="str">
        <f t="shared" si="518"/>
        <v/>
      </c>
      <c r="E346" s="47" t="str">
        <f t="shared" si="518"/>
        <v/>
      </c>
      <c r="F346" s="47" t="str">
        <f t="shared" si="518"/>
        <v/>
      </c>
      <c r="G346" s="47" t="str">
        <f t="shared" si="518"/>
        <v/>
      </c>
      <c r="H346" s="47" t="str">
        <f t="shared" si="518"/>
        <v/>
      </c>
      <c r="I346" s="47" t="str">
        <f t="shared" si="518"/>
        <v/>
      </c>
      <c r="J346" s="47" t="str">
        <f t="shared" si="518"/>
        <v/>
      </c>
      <c r="K346" s="47" t="str">
        <f t="shared" si="518"/>
        <v/>
      </c>
      <c r="L346" s="151">
        <f t="shared" si="517"/>
        <v>8</v>
      </c>
      <c r="M346" s="17">
        <f t="shared" si="512"/>
        <v>37496</v>
      </c>
      <c r="N346" s="17">
        <f t="shared" si="512"/>
        <v>37520</v>
      </c>
      <c r="O346" s="17">
        <f t="shared" si="512"/>
        <v>37544</v>
      </c>
      <c r="P346" s="17">
        <f t="shared" si="512"/>
        <v>37568</v>
      </c>
      <c r="Q346" s="17">
        <f t="shared" si="512"/>
        <v>37592</v>
      </c>
      <c r="R346" s="17">
        <f t="shared" si="512"/>
        <v>37616</v>
      </c>
      <c r="S346" s="17">
        <f t="shared" si="512"/>
        <v>37640</v>
      </c>
      <c r="T346" s="17">
        <f t="shared" si="512"/>
        <v>37664</v>
      </c>
      <c r="U346" s="17">
        <f t="shared" si="512"/>
        <v>37688</v>
      </c>
      <c r="V346" s="17">
        <f t="shared" si="512"/>
        <v>37712</v>
      </c>
      <c r="W346" s="17">
        <f t="shared" si="513"/>
        <v>37736</v>
      </c>
      <c r="X346" s="17">
        <f t="shared" si="513"/>
        <v>37760</v>
      </c>
      <c r="Y346" s="17">
        <f t="shared" si="513"/>
        <v>37784</v>
      </c>
      <c r="Z346" s="17">
        <f t="shared" si="513"/>
        <v>37808</v>
      </c>
      <c r="AA346" s="17">
        <f t="shared" si="513"/>
        <v>37832</v>
      </c>
      <c r="AB346" s="17">
        <f t="shared" si="513"/>
        <v>37856</v>
      </c>
      <c r="AC346" s="17">
        <f t="shared" si="513"/>
        <v>37880</v>
      </c>
      <c r="AD346" s="17">
        <f t="shared" si="513"/>
        <v>37904</v>
      </c>
      <c r="AE346" s="17">
        <f t="shared" si="513"/>
        <v>37928</v>
      </c>
      <c r="AF346" s="17">
        <f t="shared" si="513"/>
        <v>37952</v>
      </c>
      <c r="AG346" s="17">
        <f t="shared" si="514"/>
        <v>37976</v>
      </c>
      <c r="AH346" s="17">
        <f t="shared" si="514"/>
        <v>38000</v>
      </c>
      <c r="AI346" s="17">
        <f t="shared" si="514"/>
        <v>38024</v>
      </c>
      <c r="AJ346" s="17">
        <f t="shared" si="514"/>
        <v>38048</v>
      </c>
      <c r="AK346" s="17">
        <f t="shared" si="514"/>
        <v>38072</v>
      </c>
      <c r="AL346" s="17">
        <f t="shared" si="514"/>
        <v>38096</v>
      </c>
      <c r="AM346" s="17">
        <f t="shared" si="514"/>
        <v>38117</v>
      </c>
      <c r="AN346" s="17">
        <f t="shared" si="514"/>
        <v>38141</v>
      </c>
      <c r="AO346" s="17">
        <f t="shared" si="514"/>
        <v>38165</v>
      </c>
      <c r="AP346" s="17">
        <f t="shared" si="514"/>
        <v>38189</v>
      </c>
      <c r="AQ346" s="17">
        <f t="shared" si="514"/>
        <v>38213</v>
      </c>
      <c r="AR346" s="160">
        <v>41</v>
      </c>
      <c r="AS346" s="102" t="s">
        <v>29</v>
      </c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</row>
    <row r="347" spans="1:63" s="3" customFormat="1" outlineLevel="1" x14ac:dyDescent="0.25">
      <c r="A347" s="17">
        <v>4</v>
      </c>
      <c r="B347" s="130" t="str">
        <f t="shared" si="515"/>
        <v/>
      </c>
      <c r="C347" s="47" t="str">
        <f t="shared" ref="C347:K347" si="519">IF(IF(ISNUMBER(SEARCH(C$30,MultiCat($M347:$AQ347))),C$30,"")=C330,"",IF(ISNUMBER(SEARCH(C$30,MultiCat($M347:$AQ347))),C$30,""))</f>
        <v/>
      </c>
      <c r="D347" s="47" t="str">
        <f t="shared" si="519"/>
        <v/>
      </c>
      <c r="E347" s="47" t="str">
        <f t="shared" si="519"/>
        <v/>
      </c>
      <c r="F347" s="47" t="str">
        <f t="shared" si="519"/>
        <v/>
      </c>
      <c r="G347" s="47" t="str">
        <f t="shared" si="519"/>
        <v/>
      </c>
      <c r="H347" s="47" t="str">
        <f t="shared" si="519"/>
        <v/>
      </c>
      <c r="I347" s="47" t="str">
        <f t="shared" si="519"/>
        <v/>
      </c>
      <c r="J347" s="47" t="str">
        <f t="shared" si="519"/>
        <v/>
      </c>
      <c r="K347" s="47" t="str">
        <f t="shared" si="519"/>
        <v/>
      </c>
      <c r="L347" s="151">
        <f t="shared" si="517"/>
        <v>8</v>
      </c>
      <c r="M347" s="17">
        <f t="shared" si="512"/>
        <v>43047</v>
      </c>
      <c r="N347" s="17">
        <f t="shared" si="512"/>
        <v>43071</v>
      </c>
      <c r="O347" s="17">
        <f t="shared" si="512"/>
        <v>43095</v>
      </c>
      <c r="P347" s="17">
        <f t="shared" si="512"/>
        <v>43119</v>
      </c>
      <c r="Q347" s="17">
        <f t="shared" si="512"/>
        <v>43143</v>
      </c>
      <c r="R347" s="17">
        <f t="shared" si="512"/>
        <v>43167</v>
      </c>
      <c r="S347" s="17">
        <f t="shared" si="512"/>
        <v>43191</v>
      </c>
      <c r="T347" s="17">
        <f t="shared" si="512"/>
        <v>43215</v>
      </c>
      <c r="U347" s="17">
        <f t="shared" si="512"/>
        <v>43239</v>
      </c>
      <c r="V347" s="17">
        <f t="shared" si="512"/>
        <v>43263</v>
      </c>
      <c r="W347" s="17">
        <f t="shared" si="513"/>
        <v>43287</v>
      </c>
      <c r="X347" s="17">
        <f t="shared" si="513"/>
        <v>43311</v>
      </c>
      <c r="Y347" s="17">
        <f t="shared" si="513"/>
        <v>43335</v>
      </c>
      <c r="Z347" s="17">
        <f t="shared" si="513"/>
        <v>43359</v>
      </c>
      <c r="AA347" s="17">
        <f t="shared" si="513"/>
        <v>43383</v>
      </c>
      <c r="AB347" s="17">
        <f t="shared" si="513"/>
        <v>43407</v>
      </c>
      <c r="AC347" s="17">
        <f t="shared" si="513"/>
        <v>43431</v>
      </c>
      <c r="AD347" s="17">
        <f t="shared" si="513"/>
        <v>43455</v>
      </c>
      <c r="AE347" s="17">
        <f t="shared" si="513"/>
        <v>43479</v>
      </c>
      <c r="AF347" s="17">
        <f t="shared" si="513"/>
        <v>43503</v>
      </c>
      <c r="AG347" s="17">
        <f t="shared" si="514"/>
        <v>43527</v>
      </c>
      <c r="AH347" s="17">
        <f t="shared" si="514"/>
        <v>43551</v>
      </c>
      <c r="AI347" s="17">
        <f t="shared" si="514"/>
        <v>43575</v>
      </c>
      <c r="AJ347" s="17">
        <f t="shared" si="514"/>
        <v>43599</v>
      </c>
      <c r="AK347" s="17">
        <f t="shared" si="514"/>
        <v>43623</v>
      </c>
      <c r="AL347" s="17">
        <f t="shared" si="514"/>
        <v>43647</v>
      </c>
      <c r="AM347" s="17">
        <f t="shared" si="514"/>
        <v>43668</v>
      </c>
      <c r="AN347" s="17">
        <f t="shared" si="514"/>
        <v>43692</v>
      </c>
      <c r="AO347" s="17">
        <f t="shared" si="514"/>
        <v>43716</v>
      </c>
      <c r="AP347" s="17">
        <f t="shared" si="514"/>
        <v>43740</v>
      </c>
      <c r="AQ347" s="17">
        <f t="shared" si="514"/>
        <v>43764</v>
      </c>
      <c r="AR347" s="160">
        <v>42</v>
      </c>
      <c r="AS347" s="102" t="s">
        <v>29</v>
      </c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</row>
    <row r="348" spans="1:63" s="3" customFormat="1" outlineLevel="1" x14ac:dyDescent="0.25">
      <c r="A348" s="17">
        <v>5</v>
      </c>
      <c r="B348" s="130" t="str">
        <f t="shared" si="515"/>
        <v>ТО1</v>
      </c>
      <c r="C348" s="47" t="str">
        <f t="shared" ref="C348:K348" si="520">IF(IF(ISNUMBER(SEARCH(C$30,MultiCat($M348:$AQ348))),C$30,"")=C331,"",IF(ISNUMBER(SEARCH(C$30,MultiCat($M348:$AQ348))),C$30,""))</f>
        <v/>
      </c>
      <c r="D348" s="47" t="str">
        <f t="shared" si="520"/>
        <v>ТО1</v>
      </c>
      <c r="E348" s="47" t="str">
        <f t="shared" si="520"/>
        <v/>
      </c>
      <c r="F348" s="47" t="str">
        <f t="shared" si="520"/>
        <v/>
      </c>
      <c r="G348" s="47" t="str">
        <f t="shared" si="520"/>
        <v/>
      </c>
      <c r="H348" s="47" t="str">
        <f t="shared" si="520"/>
        <v/>
      </c>
      <c r="I348" s="47" t="str">
        <f t="shared" si="520"/>
        <v/>
      </c>
      <c r="J348" s="47" t="str">
        <f t="shared" si="520"/>
        <v/>
      </c>
      <c r="K348" s="47" t="str">
        <f t="shared" si="520"/>
        <v/>
      </c>
      <c r="L348" s="151">
        <f t="shared" si="517"/>
        <v>8</v>
      </c>
      <c r="M348" s="17">
        <f t="shared" si="512"/>
        <v>42810</v>
      </c>
      <c r="N348" s="17">
        <f t="shared" si="512"/>
        <v>42834</v>
      </c>
      <c r="O348" s="17">
        <f t="shared" si="512"/>
        <v>42858</v>
      </c>
      <c r="P348" s="17">
        <f t="shared" si="512"/>
        <v>42882</v>
      </c>
      <c r="Q348" s="17">
        <f t="shared" si="512"/>
        <v>42906</v>
      </c>
      <c r="R348" s="17">
        <f t="shared" si="512"/>
        <v>42930</v>
      </c>
      <c r="S348" s="17">
        <f t="shared" si="512"/>
        <v>42954</v>
      </c>
      <c r="T348" s="17">
        <f t="shared" si="512"/>
        <v>42978</v>
      </c>
      <c r="U348" s="17">
        <f t="shared" si="512"/>
        <v>43002</v>
      </c>
      <c r="V348" s="17">
        <f t="shared" si="512"/>
        <v>43026</v>
      </c>
      <c r="W348" s="17">
        <f t="shared" si="513"/>
        <v>43050</v>
      </c>
      <c r="X348" s="17">
        <f t="shared" si="513"/>
        <v>43074</v>
      </c>
      <c r="Y348" s="17" t="str">
        <f t="shared" si="513"/>
        <v>ТО1</v>
      </c>
      <c r="Z348" s="17" t="str">
        <f t="shared" si="513"/>
        <v>ТО1</v>
      </c>
      <c r="AA348" s="17" t="str">
        <f t="shared" si="513"/>
        <v>ТО1</v>
      </c>
      <c r="AB348" s="17" t="str">
        <f t="shared" si="513"/>
        <v>ТО1</v>
      </c>
      <c r="AC348" s="17" t="str">
        <f t="shared" si="513"/>
        <v>ТО1</v>
      </c>
      <c r="AD348" s="17" t="str">
        <f t="shared" si="513"/>
        <v>ТО1</v>
      </c>
      <c r="AE348" s="17" t="str">
        <f t="shared" si="513"/>
        <v>ТО1</v>
      </c>
      <c r="AF348" s="17" t="str">
        <f t="shared" si="513"/>
        <v>ТО1</v>
      </c>
      <c r="AG348" s="17" t="str">
        <f t="shared" si="514"/>
        <v>ТО1</v>
      </c>
      <c r="AH348" s="17">
        <f t="shared" si="514"/>
        <v>43122</v>
      </c>
      <c r="AI348" s="17">
        <f t="shared" si="514"/>
        <v>43146</v>
      </c>
      <c r="AJ348" s="17">
        <f t="shared" si="514"/>
        <v>43170</v>
      </c>
      <c r="AK348" s="17">
        <f t="shared" si="514"/>
        <v>43194</v>
      </c>
      <c r="AL348" s="17">
        <f t="shared" si="514"/>
        <v>43218</v>
      </c>
      <c r="AM348" s="17">
        <f t="shared" si="514"/>
        <v>43238</v>
      </c>
      <c r="AN348" s="17">
        <f t="shared" si="514"/>
        <v>43262</v>
      </c>
      <c r="AO348" s="17">
        <f t="shared" si="514"/>
        <v>43286</v>
      </c>
      <c r="AP348" s="17">
        <f t="shared" si="514"/>
        <v>43310</v>
      </c>
      <c r="AQ348" s="17">
        <f t="shared" si="514"/>
        <v>43334</v>
      </c>
      <c r="AR348" s="159">
        <v>47</v>
      </c>
      <c r="AS348" s="102" t="s">
        <v>29</v>
      </c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</row>
    <row r="349" spans="1:63" s="3" customFormat="1" outlineLevel="1" x14ac:dyDescent="0.25">
      <c r="A349" s="17">
        <v>6</v>
      </c>
      <c r="B349" s="130" t="str">
        <f t="shared" si="515"/>
        <v/>
      </c>
      <c r="C349" s="47" t="str">
        <f t="shared" ref="C349:K349" si="521">IF(IF(ISNUMBER(SEARCH(C$30,MultiCat($M349:$AQ349))),C$30,"")=C332,"",IF(ISNUMBER(SEARCH(C$30,MultiCat($M349:$AQ349))),C$30,""))</f>
        <v/>
      </c>
      <c r="D349" s="47" t="str">
        <f t="shared" si="521"/>
        <v/>
      </c>
      <c r="E349" s="47" t="str">
        <f t="shared" si="521"/>
        <v/>
      </c>
      <c r="F349" s="47" t="str">
        <f t="shared" si="521"/>
        <v/>
      </c>
      <c r="G349" s="47" t="str">
        <f t="shared" si="521"/>
        <v/>
      </c>
      <c r="H349" s="47" t="str">
        <f t="shared" si="521"/>
        <v/>
      </c>
      <c r="I349" s="47" t="str">
        <f t="shared" si="521"/>
        <v/>
      </c>
      <c r="J349" s="47" t="str">
        <f t="shared" si="521"/>
        <v/>
      </c>
      <c r="K349" s="47" t="str">
        <f t="shared" si="521"/>
        <v/>
      </c>
      <c r="L349" s="151">
        <f t="shared" si="517"/>
        <v>8</v>
      </c>
      <c r="M349" s="17">
        <f t="shared" si="512"/>
        <v>24310</v>
      </c>
      <c r="N349" s="17">
        <f t="shared" si="512"/>
        <v>24334</v>
      </c>
      <c r="O349" s="17">
        <f t="shared" si="512"/>
        <v>24358</v>
      </c>
      <c r="P349" s="17">
        <f t="shared" si="512"/>
        <v>24382</v>
      </c>
      <c r="Q349" s="17">
        <f t="shared" si="512"/>
        <v>24406</v>
      </c>
      <c r="R349" s="17">
        <f t="shared" si="512"/>
        <v>24430</v>
      </c>
      <c r="S349" s="17">
        <f t="shared" si="512"/>
        <v>24454</v>
      </c>
      <c r="T349" s="17">
        <f t="shared" si="512"/>
        <v>24478</v>
      </c>
      <c r="U349" s="17">
        <f t="shared" si="512"/>
        <v>24502</v>
      </c>
      <c r="V349" s="17">
        <f t="shared" si="512"/>
        <v>24526</v>
      </c>
      <c r="W349" s="17">
        <f t="shared" si="513"/>
        <v>24550</v>
      </c>
      <c r="X349" s="17">
        <f t="shared" si="513"/>
        <v>24574</v>
      </c>
      <c r="Y349" s="17">
        <f t="shared" si="513"/>
        <v>24598</v>
      </c>
      <c r="Z349" s="17">
        <f t="shared" si="513"/>
        <v>24622</v>
      </c>
      <c r="AA349" s="17">
        <f t="shared" si="513"/>
        <v>24646</v>
      </c>
      <c r="AB349" s="17">
        <f t="shared" si="513"/>
        <v>24670</v>
      </c>
      <c r="AC349" s="17">
        <f t="shared" si="513"/>
        <v>24694</v>
      </c>
      <c r="AD349" s="17">
        <f t="shared" si="513"/>
        <v>24718</v>
      </c>
      <c r="AE349" s="17">
        <f t="shared" si="513"/>
        <v>24742</v>
      </c>
      <c r="AF349" s="17">
        <f t="shared" si="513"/>
        <v>24766</v>
      </c>
      <c r="AG349" s="17">
        <f t="shared" si="514"/>
        <v>24790</v>
      </c>
      <c r="AH349" s="17">
        <f t="shared" si="514"/>
        <v>24814</v>
      </c>
      <c r="AI349" s="17">
        <f t="shared" si="514"/>
        <v>24838</v>
      </c>
      <c r="AJ349" s="17">
        <f t="shared" si="514"/>
        <v>24862</v>
      </c>
      <c r="AK349" s="17">
        <f t="shared" si="514"/>
        <v>24886</v>
      </c>
      <c r="AL349" s="17">
        <f t="shared" si="514"/>
        <v>24910</v>
      </c>
      <c r="AM349" s="17">
        <f t="shared" si="514"/>
        <v>24943</v>
      </c>
      <c r="AN349" s="17">
        <f t="shared" si="514"/>
        <v>24967</v>
      </c>
      <c r="AO349" s="17">
        <f t="shared" si="514"/>
        <v>24991</v>
      </c>
      <c r="AP349" s="17">
        <f t="shared" si="514"/>
        <v>25015</v>
      </c>
      <c r="AQ349" s="17">
        <f t="shared" si="514"/>
        <v>25039</v>
      </c>
      <c r="AR349" s="159">
        <v>48</v>
      </c>
      <c r="AS349" s="102" t="s">
        <v>29</v>
      </c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</row>
    <row r="350" spans="1:63" s="3" customFormat="1" outlineLevel="1" x14ac:dyDescent="0.25">
      <c r="A350" s="17">
        <v>7</v>
      </c>
      <c r="B350" s="130" t="str">
        <f t="shared" si="515"/>
        <v/>
      </c>
      <c r="C350" s="47" t="str">
        <f t="shared" ref="C350:K350" si="522">IF(IF(ISNUMBER(SEARCH(C$30,MultiCat($M350:$AQ350))),C$30,"")=C333,"",IF(ISNUMBER(SEARCH(C$30,MultiCat($M350:$AQ350))),C$30,""))</f>
        <v/>
      </c>
      <c r="D350" s="47" t="str">
        <f t="shared" si="522"/>
        <v/>
      </c>
      <c r="E350" s="47" t="str">
        <f t="shared" si="522"/>
        <v/>
      </c>
      <c r="F350" s="47" t="str">
        <f t="shared" si="522"/>
        <v/>
      </c>
      <c r="G350" s="47" t="str">
        <f t="shared" si="522"/>
        <v/>
      </c>
      <c r="H350" s="47" t="str">
        <f t="shared" si="522"/>
        <v/>
      </c>
      <c r="I350" s="47" t="str">
        <f t="shared" si="522"/>
        <v/>
      </c>
      <c r="J350" s="47" t="str">
        <f t="shared" si="522"/>
        <v/>
      </c>
      <c r="K350" s="47" t="str">
        <f t="shared" si="522"/>
        <v/>
      </c>
      <c r="L350" s="151">
        <f t="shared" si="517"/>
        <v>8</v>
      </c>
      <c r="M350" s="17">
        <f t="shared" si="512"/>
        <v>17044</v>
      </c>
      <c r="N350" s="17">
        <f t="shared" si="512"/>
        <v>17068</v>
      </c>
      <c r="O350" s="17">
        <f t="shared" si="512"/>
        <v>17092</v>
      </c>
      <c r="P350" s="17">
        <f t="shared" si="512"/>
        <v>17116</v>
      </c>
      <c r="Q350" s="17">
        <f t="shared" si="512"/>
        <v>17140</v>
      </c>
      <c r="R350" s="17">
        <f t="shared" si="512"/>
        <v>17164</v>
      </c>
      <c r="S350" s="17">
        <f t="shared" si="512"/>
        <v>17188</v>
      </c>
      <c r="T350" s="17">
        <f t="shared" si="512"/>
        <v>17212</v>
      </c>
      <c r="U350" s="17">
        <f t="shared" si="512"/>
        <v>17236</v>
      </c>
      <c r="V350" s="17">
        <f t="shared" si="512"/>
        <v>17260</v>
      </c>
      <c r="W350" s="17">
        <f t="shared" si="513"/>
        <v>17284</v>
      </c>
      <c r="X350" s="17">
        <f t="shared" si="513"/>
        <v>17308</v>
      </c>
      <c r="Y350" s="17">
        <f t="shared" si="513"/>
        <v>17332</v>
      </c>
      <c r="Z350" s="17">
        <f t="shared" si="513"/>
        <v>17356</v>
      </c>
      <c r="AA350" s="17">
        <f t="shared" si="513"/>
        <v>17380</v>
      </c>
      <c r="AB350" s="17">
        <f t="shared" si="513"/>
        <v>17404</v>
      </c>
      <c r="AC350" s="17">
        <f t="shared" si="513"/>
        <v>17428</v>
      </c>
      <c r="AD350" s="17">
        <f t="shared" si="513"/>
        <v>17452</v>
      </c>
      <c r="AE350" s="17">
        <f t="shared" si="513"/>
        <v>17476</v>
      </c>
      <c r="AF350" s="17">
        <f t="shared" si="513"/>
        <v>17500</v>
      </c>
      <c r="AG350" s="17">
        <f t="shared" si="514"/>
        <v>17524</v>
      </c>
      <c r="AH350" s="17">
        <f t="shared" si="514"/>
        <v>17548</v>
      </c>
      <c r="AI350" s="17">
        <f t="shared" si="514"/>
        <v>17572</v>
      </c>
      <c r="AJ350" s="17">
        <f t="shared" si="514"/>
        <v>17596</v>
      </c>
      <c r="AK350" s="17">
        <f t="shared" si="514"/>
        <v>17620</v>
      </c>
      <c r="AL350" s="17">
        <f t="shared" si="514"/>
        <v>17644</v>
      </c>
      <c r="AM350" s="17">
        <f t="shared" si="514"/>
        <v>17681</v>
      </c>
      <c r="AN350" s="17">
        <f t="shared" si="514"/>
        <v>17705</v>
      </c>
      <c r="AO350" s="17">
        <f t="shared" si="514"/>
        <v>17729</v>
      </c>
      <c r="AP350" s="17">
        <f t="shared" si="514"/>
        <v>17753</v>
      </c>
      <c r="AQ350" s="17">
        <f t="shared" si="514"/>
        <v>17777</v>
      </c>
      <c r="AR350" s="159">
        <v>49</v>
      </c>
      <c r="AS350" s="102" t="s">
        <v>29</v>
      </c>
      <c r="AT350" s="18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</row>
    <row r="351" spans="1:63" s="3" customFormat="1" outlineLevel="1" x14ac:dyDescent="0.25">
      <c r="A351" s="17">
        <v>8</v>
      </c>
      <c r="B351" s="130" t="str">
        <f t="shared" si="515"/>
        <v/>
      </c>
      <c r="C351" s="47" t="str">
        <f t="shared" ref="C351:K351" si="523">IF(IF(ISNUMBER(SEARCH(C$30,MultiCat($M351:$AQ351))),C$30,"")=C334,"",IF(ISNUMBER(SEARCH(C$30,MultiCat($M351:$AQ351))),C$30,""))</f>
        <v/>
      </c>
      <c r="D351" s="47" t="str">
        <f t="shared" si="523"/>
        <v/>
      </c>
      <c r="E351" s="47" t="str">
        <f t="shared" si="523"/>
        <v/>
      </c>
      <c r="F351" s="47" t="str">
        <f t="shared" si="523"/>
        <v/>
      </c>
      <c r="G351" s="47" t="str">
        <f t="shared" si="523"/>
        <v/>
      </c>
      <c r="H351" s="47" t="str">
        <f t="shared" si="523"/>
        <v/>
      </c>
      <c r="I351" s="47" t="str">
        <f t="shared" si="523"/>
        <v/>
      </c>
      <c r="J351" s="47" t="str">
        <f t="shared" si="523"/>
        <v/>
      </c>
      <c r="K351" s="47" t="str">
        <f t="shared" si="523"/>
        <v/>
      </c>
      <c r="L351" s="151">
        <f t="shared" si="517"/>
        <v>8</v>
      </c>
      <c r="M351" s="17">
        <f t="shared" si="512"/>
        <v>61384</v>
      </c>
      <c r="N351" s="17">
        <f t="shared" si="512"/>
        <v>61384</v>
      </c>
      <c r="O351" s="17">
        <f t="shared" si="512"/>
        <v>61384</v>
      </c>
      <c r="P351" s="17">
        <f t="shared" si="512"/>
        <v>61384</v>
      </c>
      <c r="Q351" s="17">
        <f t="shared" si="512"/>
        <v>61384</v>
      </c>
      <c r="R351" s="17">
        <f t="shared" si="512"/>
        <v>61384</v>
      </c>
      <c r="S351" s="17">
        <f t="shared" si="512"/>
        <v>61384</v>
      </c>
      <c r="T351" s="17">
        <f t="shared" si="512"/>
        <v>61384</v>
      </c>
      <c r="U351" s="17">
        <f t="shared" si="512"/>
        <v>61384</v>
      </c>
      <c r="V351" s="17">
        <f t="shared" si="512"/>
        <v>61384</v>
      </c>
      <c r="W351" s="17">
        <f t="shared" si="513"/>
        <v>61384</v>
      </c>
      <c r="X351" s="17">
        <f t="shared" si="513"/>
        <v>61384</v>
      </c>
      <c r="Y351" s="17">
        <f t="shared" si="513"/>
        <v>61384</v>
      </c>
      <c r="Z351" s="17">
        <f t="shared" si="513"/>
        <v>61384</v>
      </c>
      <c r="AA351" s="17">
        <f t="shared" si="513"/>
        <v>61384</v>
      </c>
      <c r="AB351" s="17">
        <f t="shared" si="513"/>
        <v>61384</v>
      </c>
      <c r="AC351" s="17">
        <f t="shared" si="513"/>
        <v>61384</v>
      </c>
      <c r="AD351" s="17">
        <f t="shared" si="513"/>
        <v>61384</v>
      </c>
      <c r="AE351" s="17">
        <f t="shared" si="513"/>
        <v>61384</v>
      </c>
      <c r="AF351" s="17">
        <f t="shared" si="513"/>
        <v>61384</v>
      </c>
      <c r="AG351" s="17">
        <f t="shared" si="514"/>
        <v>61384</v>
      </c>
      <c r="AH351" s="17">
        <f t="shared" si="514"/>
        <v>61384</v>
      </c>
      <c r="AI351" s="17">
        <f t="shared" si="514"/>
        <v>61384</v>
      </c>
      <c r="AJ351" s="17">
        <f t="shared" si="514"/>
        <v>61384</v>
      </c>
      <c r="AK351" s="17">
        <f t="shared" si="514"/>
        <v>61384</v>
      </c>
      <c r="AL351" s="17">
        <f t="shared" si="514"/>
        <v>61384</v>
      </c>
      <c r="AM351" s="17">
        <f t="shared" si="514"/>
        <v>61385</v>
      </c>
      <c r="AN351" s="17">
        <f t="shared" si="514"/>
        <v>61385</v>
      </c>
      <c r="AO351" s="17">
        <f t="shared" si="514"/>
        <v>61385</v>
      </c>
      <c r="AP351" s="17">
        <f t="shared" si="514"/>
        <v>61385</v>
      </c>
      <c r="AQ351" s="17">
        <f t="shared" si="514"/>
        <v>61385</v>
      </c>
      <c r="AR351" s="159">
        <v>50</v>
      </c>
      <c r="AS351" s="102" t="s">
        <v>29</v>
      </c>
      <c r="AT351" s="18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</row>
    <row r="352" spans="1:63" s="3" customFormat="1" outlineLevel="1" x14ac:dyDescent="0.25">
      <c r="A352" s="17">
        <v>9</v>
      </c>
      <c r="B352" s="130" t="str">
        <f t="shared" si="515"/>
        <v/>
      </c>
      <c r="C352" s="47" t="str">
        <f t="shared" ref="C352:K352" si="524">IF(IF(ISNUMBER(SEARCH(C$30,MultiCat($M352:$AQ352))),C$30,"")=C335,"",IF(ISNUMBER(SEARCH(C$30,MultiCat($M352:$AQ352))),C$30,""))</f>
        <v/>
      </c>
      <c r="D352" s="47" t="str">
        <f t="shared" si="524"/>
        <v/>
      </c>
      <c r="E352" s="47" t="str">
        <f t="shared" si="524"/>
        <v/>
      </c>
      <c r="F352" s="47" t="str">
        <f t="shared" si="524"/>
        <v/>
      </c>
      <c r="G352" s="47" t="str">
        <f t="shared" si="524"/>
        <v/>
      </c>
      <c r="H352" s="47" t="str">
        <f t="shared" si="524"/>
        <v/>
      </c>
      <c r="I352" s="47" t="str">
        <f t="shared" si="524"/>
        <v/>
      </c>
      <c r="J352" s="47" t="str">
        <f t="shared" si="524"/>
        <v/>
      </c>
      <c r="K352" s="47" t="str">
        <f t="shared" si="524"/>
        <v/>
      </c>
      <c r="L352" s="151">
        <f t="shared" si="517"/>
        <v>8</v>
      </c>
      <c r="M352" s="17">
        <f t="shared" si="512"/>
        <v>13050</v>
      </c>
      <c r="N352" s="17">
        <f t="shared" si="512"/>
        <v>13050</v>
      </c>
      <c r="O352" s="17">
        <f t="shared" si="512"/>
        <v>13050</v>
      </c>
      <c r="P352" s="17">
        <f t="shared" si="512"/>
        <v>13050</v>
      </c>
      <c r="Q352" s="17">
        <f t="shared" si="512"/>
        <v>13050</v>
      </c>
      <c r="R352" s="17">
        <f t="shared" si="512"/>
        <v>13050</v>
      </c>
      <c r="S352" s="17">
        <f t="shared" si="512"/>
        <v>13050</v>
      </c>
      <c r="T352" s="17">
        <f t="shared" si="512"/>
        <v>13050</v>
      </c>
      <c r="U352" s="17">
        <f t="shared" si="512"/>
        <v>13050</v>
      </c>
      <c r="V352" s="17">
        <f t="shared" si="512"/>
        <v>13050</v>
      </c>
      <c r="W352" s="17">
        <f t="shared" si="513"/>
        <v>13050</v>
      </c>
      <c r="X352" s="17">
        <f t="shared" si="513"/>
        <v>13058</v>
      </c>
      <c r="Y352" s="17">
        <f t="shared" si="513"/>
        <v>13082</v>
      </c>
      <c r="Z352" s="17">
        <f t="shared" si="513"/>
        <v>13106</v>
      </c>
      <c r="AA352" s="17">
        <f t="shared" si="513"/>
        <v>13130</v>
      </c>
      <c r="AB352" s="17">
        <f t="shared" si="513"/>
        <v>13154</v>
      </c>
      <c r="AC352" s="17">
        <f t="shared" si="513"/>
        <v>13178</v>
      </c>
      <c r="AD352" s="17">
        <f t="shared" si="513"/>
        <v>13202</v>
      </c>
      <c r="AE352" s="17">
        <f t="shared" si="513"/>
        <v>13226</v>
      </c>
      <c r="AF352" s="17">
        <f t="shared" si="513"/>
        <v>13250</v>
      </c>
      <c r="AG352" s="17">
        <f t="shared" si="514"/>
        <v>13274</v>
      </c>
      <c r="AH352" s="17">
        <f t="shared" si="514"/>
        <v>13298</v>
      </c>
      <c r="AI352" s="17">
        <f t="shared" si="514"/>
        <v>13322</v>
      </c>
      <c r="AJ352" s="17">
        <f t="shared" si="514"/>
        <v>13346</v>
      </c>
      <c r="AK352" s="17">
        <f t="shared" si="514"/>
        <v>13370</v>
      </c>
      <c r="AL352" s="17">
        <f t="shared" si="514"/>
        <v>13394</v>
      </c>
      <c r="AM352" s="17">
        <f t="shared" si="514"/>
        <v>13050</v>
      </c>
      <c r="AN352" s="17">
        <f t="shared" si="514"/>
        <v>13050</v>
      </c>
      <c r="AO352" s="17">
        <f t="shared" si="514"/>
        <v>13050</v>
      </c>
      <c r="AP352" s="17">
        <f t="shared" si="514"/>
        <v>13050</v>
      </c>
      <c r="AQ352" s="17">
        <f t="shared" si="514"/>
        <v>13050</v>
      </c>
      <c r="AR352" s="160">
        <v>43</v>
      </c>
      <c r="AS352" s="102" t="s">
        <v>29</v>
      </c>
      <c r="AT352" s="18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</row>
    <row r="353" spans="1:63" s="3" customFormat="1" outlineLevel="1" x14ac:dyDescent="0.25">
      <c r="A353" s="17">
        <v>10</v>
      </c>
      <c r="B353" s="130" t="str">
        <f t="shared" si="515"/>
        <v/>
      </c>
      <c r="C353" s="47" t="str">
        <f t="shared" ref="C353:K353" si="525">IF(IF(ISNUMBER(SEARCH(C$30,MultiCat($M353:$AQ353))),C$30,"")=C336,"",IF(ISNUMBER(SEARCH(C$30,MultiCat($M353:$AQ353))),C$30,""))</f>
        <v/>
      </c>
      <c r="D353" s="47" t="str">
        <f t="shared" si="525"/>
        <v/>
      </c>
      <c r="E353" s="47" t="str">
        <f t="shared" si="525"/>
        <v/>
      </c>
      <c r="F353" s="47" t="str">
        <f t="shared" si="525"/>
        <v/>
      </c>
      <c r="G353" s="47" t="str">
        <f t="shared" si="525"/>
        <v/>
      </c>
      <c r="H353" s="47" t="str">
        <f t="shared" si="525"/>
        <v/>
      </c>
      <c r="I353" s="47" t="str">
        <f t="shared" si="525"/>
        <v/>
      </c>
      <c r="J353" s="47" t="str">
        <f t="shared" si="525"/>
        <v/>
      </c>
      <c r="K353" s="47" t="str">
        <f t="shared" si="525"/>
        <v/>
      </c>
      <c r="L353" s="151">
        <f t="shared" si="517"/>
        <v>8</v>
      </c>
      <c r="M353" s="17">
        <f t="shared" si="512"/>
        <v>12807</v>
      </c>
      <c r="N353" s="17">
        <f t="shared" si="512"/>
        <v>12831</v>
      </c>
      <c r="O353" s="17">
        <f t="shared" si="512"/>
        <v>12855</v>
      </c>
      <c r="P353" s="17">
        <f t="shared" si="512"/>
        <v>12879</v>
      </c>
      <c r="Q353" s="17">
        <f t="shared" si="512"/>
        <v>12903</v>
      </c>
      <c r="R353" s="17">
        <f t="shared" si="512"/>
        <v>12927</v>
      </c>
      <c r="S353" s="17">
        <f t="shared" si="512"/>
        <v>12951</v>
      </c>
      <c r="T353" s="17">
        <f t="shared" si="512"/>
        <v>12975</v>
      </c>
      <c r="U353" s="17">
        <f t="shared" si="512"/>
        <v>12999</v>
      </c>
      <c r="V353" s="17">
        <f t="shared" si="512"/>
        <v>13023</v>
      </c>
      <c r="W353" s="17">
        <f t="shared" si="513"/>
        <v>13047</v>
      </c>
      <c r="X353" s="17">
        <f t="shared" si="513"/>
        <v>13063</v>
      </c>
      <c r="Y353" s="17">
        <f t="shared" si="513"/>
        <v>13063</v>
      </c>
      <c r="Z353" s="17">
        <f t="shared" si="513"/>
        <v>13063</v>
      </c>
      <c r="AA353" s="17">
        <f t="shared" si="513"/>
        <v>13063</v>
      </c>
      <c r="AB353" s="17">
        <f t="shared" si="513"/>
        <v>13063</v>
      </c>
      <c r="AC353" s="17">
        <f t="shared" si="513"/>
        <v>13063</v>
      </c>
      <c r="AD353" s="17">
        <f t="shared" si="513"/>
        <v>13063</v>
      </c>
      <c r="AE353" s="17">
        <f t="shared" si="513"/>
        <v>13063</v>
      </c>
      <c r="AF353" s="17">
        <f t="shared" si="513"/>
        <v>13063</v>
      </c>
      <c r="AG353" s="17">
        <f t="shared" si="514"/>
        <v>13063</v>
      </c>
      <c r="AH353" s="17">
        <f t="shared" si="514"/>
        <v>13063</v>
      </c>
      <c r="AI353" s="17">
        <f t="shared" si="514"/>
        <v>13063</v>
      </c>
      <c r="AJ353" s="17">
        <f t="shared" si="514"/>
        <v>13063</v>
      </c>
      <c r="AK353" s="17">
        <f t="shared" si="514"/>
        <v>13063</v>
      </c>
      <c r="AL353" s="17">
        <f t="shared" si="514"/>
        <v>13063</v>
      </c>
      <c r="AM353" s="17">
        <f t="shared" si="514"/>
        <v>13376</v>
      </c>
      <c r="AN353" s="17">
        <f t="shared" si="514"/>
        <v>13376</v>
      </c>
      <c r="AO353" s="17">
        <f t="shared" si="514"/>
        <v>13376</v>
      </c>
      <c r="AP353" s="17">
        <f t="shared" si="514"/>
        <v>13376</v>
      </c>
      <c r="AQ353" s="17">
        <f t="shared" si="514"/>
        <v>13376</v>
      </c>
      <c r="AR353" s="160">
        <v>44</v>
      </c>
      <c r="AS353" s="102" t="s">
        <v>29</v>
      </c>
      <c r="AT353" s="18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</row>
    <row r="354" spans="1:63" s="3" customFormat="1" outlineLevel="1" x14ac:dyDescent="0.25">
      <c r="A354" s="17">
        <v>11</v>
      </c>
      <c r="B354" s="130" t="str">
        <f t="shared" si="515"/>
        <v/>
      </c>
      <c r="C354" s="47" t="str">
        <f t="shared" ref="C354:K354" si="526">IF(IF(ISNUMBER(SEARCH(C$30,MultiCat($M354:$AQ354))),C$30,"")=C337,"",IF(ISNUMBER(SEARCH(C$30,MultiCat($M354:$AQ354))),C$30,""))</f>
        <v/>
      </c>
      <c r="D354" s="47" t="str">
        <f t="shared" si="526"/>
        <v/>
      </c>
      <c r="E354" s="47" t="str">
        <f t="shared" si="526"/>
        <v/>
      </c>
      <c r="F354" s="47" t="str">
        <f t="shared" si="526"/>
        <v/>
      </c>
      <c r="G354" s="47" t="str">
        <f t="shared" si="526"/>
        <v/>
      </c>
      <c r="H354" s="47" t="str">
        <f t="shared" si="526"/>
        <v/>
      </c>
      <c r="I354" s="47" t="str">
        <f t="shared" si="526"/>
        <v/>
      </c>
      <c r="J354" s="47" t="str">
        <f t="shared" si="526"/>
        <v/>
      </c>
      <c r="K354" s="47" t="str">
        <f t="shared" si="526"/>
        <v/>
      </c>
      <c r="L354" s="151">
        <f t="shared" si="517"/>
        <v>8</v>
      </c>
      <c r="M354" s="17">
        <f t="shared" si="512"/>
        <v>11456</v>
      </c>
      <c r="N354" s="17">
        <f t="shared" si="512"/>
        <v>11456</v>
      </c>
      <c r="O354" s="17">
        <f t="shared" si="512"/>
        <v>11456</v>
      </c>
      <c r="P354" s="17">
        <f t="shared" si="512"/>
        <v>11456</v>
      </c>
      <c r="Q354" s="17">
        <f t="shared" si="512"/>
        <v>11456</v>
      </c>
      <c r="R354" s="17">
        <f t="shared" si="512"/>
        <v>11456</v>
      </c>
      <c r="S354" s="17">
        <f t="shared" si="512"/>
        <v>11456</v>
      </c>
      <c r="T354" s="17">
        <f t="shared" si="512"/>
        <v>11456</v>
      </c>
      <c r="U354" s="17">
        <f t="shared" si="512"/>
        <v>11456</v>
      </c>
      <c r="V354" s="17">
        <f t="shared" si="512"/>
        <v>11456</v>
      </c>
      <c r="W354" s="17">
        <f t="shared" si="513"/>
        <v>11456</v>
      </c>
      <c r="X354" s="17">
        <f t="shared" si="513"/>
        <v>11456</v>
      </c>
      <c r="Y354" s="17">
        <f t="shared" si="513"/>
        <v>11456</v>
      </c>
      <c r="Z354" s="17">
        <f t="shared" si="513"/>
        <v>11456</v>
      </c>
      <c r="AA354" s="17">
        <f t="shared" si="513"/>
        <v>11456</v>
      </c>
      <c r="AB354" s="17">
        <f t="shared" si="513"/>
        <v>11456</v>
      </c>
      <c r="AC354" s="17">
        <f t="shared" si="513"/>
        <v>11456</v>
      </c>
      <c r="AD354" s="17">
        <f t="shared" si="513"/>
        <v>11456</v>
      </c>
      <c r="AE354" s="17">
        <f t="shared" si="513"/>
        <v>11464</v>
      </c>
      <c r="AF354" s="17">
        <f t="shared" si="513"/>
        <v>11480</v>
      </c>
      <c r="AG354" s="17">
        <f t="shared" si="514"/>
        <v>11480</v>
      </c>
      <c r="AH354" s="17">
        <f t="shared" si="514"/>
        <v>11480</v>
      </c>
      <c r="AI354" s="17">
        <f t="shared" si="514"/>
        <v>11480</v>
      </c>
      <c r="AJ354" s="17">
        <f t="shared" si="514"/>
        <v>11480</v>
      </c>
      <c r="AK354" s="17">
        <f t="shared" si="514"/>
        <v>11480</v>
      </c>
      <c r="AL354" s="17">
        <f t="shared" si="514"/>
        <v>11480</v>
      </c>
      <c r="AM354" s="17">
        <f t="shared" si="514"/>
        <v>11549</v>
      </c>
      <c r="AN354" s="17">
        <f t="shared" si="514"/>
        <v>11573</v>
      </c>
      <c r="AO354" s="17">
        <f t="shared" si="514"/>
        <v>11597</v>
      </c>
      <c r="AP354" s="17">
        <f t="shared" si="514"/>
        <v>11621</v>
      </c>
      <c r="AQ354" s="17">
        <f t="shared" si="514"/>
        <v>11645</v>
      </c>
      <c r="AR354" s="160">
        <v>45</v>
      </c>
      <c r="AS354" s="102" t="s">
        <v>29</v>
      </c>
      <c r="AT354" s="18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</row>
    <row r="355" spans="1:63" s="3" customFormat="1" outlineLevel="1" x14ac:dyDescent="0.25">
      <c r="A355" s="17">
        <v>12</v>
      </c>
      <c r="B355" s="130" t="str">
        <f t="shared" si="515"/>
        <v>ТО1</v>
      </c>
      <c r="C355" s="47" t="str">
        <f t="shared" ref="C355:K355" si="527">IF(IF(ISNUMBER(SEARCH(C$30,MultiCat($M355:$AQ355))),C$30,"")=C338,"",IF(ISNUMBER(SEARCH(C$30,MultiCat($M355:$AQ355))),C$30,""))</f>
        <v/>
      </c>
      <c r="D355" s="47" t="str">
        <f t="shared" si="527"/>
        <v>ТО1</v>
      </c>
      <c r="E355" s="47" t="str">
        <f t="shared" si="527"/>
        <v/>
      </c>
      <c r="F355" s="47" t="str">
        <f t="shared" si="527"/>
        <v/>
      </c>
      <c r="G355" s="47" t="str">
        <f t="shared" si="527"/>
        <v/>
      </c>
      <c r="H355" s="47" t="str">
        <f t="shared" si="527"/>
        <v/>
      </c>
      <c r="I355" s="47" t="str">
        <f t="shared" si="527"/>
        <v/>
      </c>
      <c r="J355" s="47" t="str">
        <f t="shared" si="527"/>
        <v/>
      </c>
      <c r="K355" s="47" t="str">
        <f t="shared" si="527"/>
        <v/>
      </c>
      <c r="L355" s="151">
        <f t="shared" si="517"/>
        <v>8</v>
      </c>
      <c r="M355" s="17">
        <f t="shared" si="512"/>
        <v>33653</v>
      </c>
      <c r="N355" s="17">
        <f t="shared" si="512"/>
        <v>33653</v>
      </c>
      <c r="O355" s="17">
        <f t="shared" si="512"/>
        <v>33653</v>
      </c>
      <c r="P355" s="17">
        <f t="shared" si="512"/>
        <v>33653</v>
      </c>
      <c r="Q355" s="17">
        <f t="shared" si="512"/>
        <v>33653</v>
      </c>
      <c r="R355" s="17">
        <f t="shared" si="512"/>
        <v>33661</v>
      </c>
      <c r="S355" s="17">
        <f t="shared" si="512"/>
        <v>33685</v>
      </c>
      <c r="T355" s="17">
        <f t="shared" si="512"/>
        <v>33709</v>
      </c>
      <c r="U355" s="17">
        <f t="shared" si="512"/>
        <v>33733</v>
      </c>
      <c r="V355" s="17">
        <f t="shared" si="512"/>
        <v>33757</v>
      </c>
      <c r="W355" s="17">
        <f t="shared" si="513"/>
        <v>33781</v>
      </c>
      <c r="X355" s="17">
        <f t="shared" si="513"/>
        <v>33805</v>
      </c>
      <c r="Y355" s="17">
        <f t="shared" si="513"/>
        <v>33829</v>
      </c>
      <c r="Z355" s="17">
        <f t="shared" si="513"/>
        <v>33853</v>
      </c>
      <c r="AA355" s="17">
        <f t="shared" si="513"/>
        <v>33877</v>
      </c>
      <c r="AB355" s="17">
        <f t="shared" si="513"/>
        <v>33901</v>
      </c>
      <c r="AC355" s="17">
        <f t="shared" si="513"/>
        <v>33925</v>
      </c>
      <c r="AD355" s="17">
        <f t="shared" si="513"/>
        <v>33949</v>
      </c>
      <c r="AE355" s="17">
        <f t="shared" si="513"/>
        <v>33973</v>
      </c>
      <c r="AF355" s="17" t="str">
        <f t="shared" si="513"/>
        <v>ТО1</v>
      </c>
      <c r="AG355" s="17">
        <f t="shared" si="514"/>
        <v>34013</v>
      </c>
      <c r="AH355" s="17">
        <f t="shared" si="514"/>
        <v>34013</v>
      </c>
      <c r="AI355" s="17">
        <f t="shared" si="514"/>
        <v>34013</v>
      </c>
      <c r="AJ355" s="17">
        <f t="shared" si="514"/>
        <v>34013</v>
      </c>
      <c r="AK355" s="17">
        <f t="shared" si="514"/>
        <v>34013</v>
      </c>
      <c r="AL355" s="17">
        <f t="shared" si="514"/>
        <v>34013</v>
      </c>
      <c r="AM355" s="17">
        <f t="shared" si="514"/>
        <v>34013</v>
      </c>
      <c r="AN355" s="17">
        <f t="shared" si="514"/>
        <v>34021</v>
      </c>
      <c r="AO355" s="17">
        <f t="shared" si="514"/>
        <v>34045</v>
      </c>
      <c r="AP355" s="17">
        <f t="shared" si="514"/>
        <v>34069</v>
      </c>
      <c r="AQ355" s="17">
        <f t="shared" si="514"/>
        <v>34093</v>
      </c>
      <c r="AR355" s="159">
        <v>51</v>
      </c>
      <c r="AS355" s="102" t="s">
        <v>29</v>
      </c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</row>
    <row r="356" spans="1:63" s="3" customFormat="1" outlineLevel="1" x14ac:dyDescent="0.25">
      <c r="A356" s="17">
        <v>13</v>
      </c>
      <c r="B356" s="130" t="str">
        <f t="shared" si="515"/>
        <v/>
      </c>
      <c r="C356" s="47" t="str">
        <f t="shared" ref="C356:K356" si="528">IF(IF(ISNUMBER(SEARCH(C$30,MultiCat($M356:$AQ356))),C$30,"")=C339,"",IF(ISNUMBER(SEARCH(C$30,MultiCat($M356:$AQ356))),C$30,""))</f>
        <v/>
      </c>
      <c r="D356" s="47" t="str">
        <f t="shared" si="528"/>
        <v/>
      </c>
      <c r="E356" s="47" t="str">
        <f t="shared" si="528"/>
        <v/>
      </c>
      <c r="F356" s="47" t="str">
        <f t="shared" si="528"/>
        <v/>
      </c>
      <c r="G356" s="47" t="str">
        <f t="shared" si="528"/>
        <v/>
      </c>
      <c r="H356" s="47" t="str">
        <f t="shared" si="528"/>
        <v/>
      </c>
      <c r="I356" s="47" t="str">
        <f t="shared" si="528"/>
        <v/>
      </c>
      <c r="J356" s="47" t="str">
        <f t="shared" si="528"/>
        <v/>
      </c>
      <c r="K356" s="47" t="str">
        <f t="shared" si="528"/>
        <v/>
      </c>
      <c r="L356" s="151">
        <f t="shared" si="517"/>
        <v>8</v>
      </c>
      <c r="M356" s="17">
        <f t="shared" si="512"/>
        <v>29613</v>
      </c>
      <c r="N356" s="17">
        <f t="shared" si="512"/>
        <v>29637</v>
      </c>
      <c r="O356" s="17">
        <f t="shared" si="512"/>
        <v>29661</v>
      </c>
      <c r="P356" s="17">
        <f t="shared" si="512"/>
        <v>29685</v>
      </c>
      <c r="Q356" s="17">
        <f t="shared" si="512"/>
        <v>29709</v>
      </c>
      <c r="R356" s="17">
        <f t="shared" si="512"/>
        <v>29725</v>
      </c>
      <c r="S356" s="17">
        <f t="shared" si="512"/>
        <v>29725</v>
      </c>
      <c r="T356" s="17">
        <f t="shared" si="512"/>
        <v>29725</v>
      </c>
      <c r="U356" s="17">
        <f t="shared" si="512"/>
        <v>29725</v>
      </c>
      <c r="V356" s="17">
        <f t="shared" si="512"/>
        <v>29725</v>
      </c>
      <c r="W356" s="17">
        <f t="shared" si="513"/>
        <v>29725</v>
      </c>
      <c r="X356" s="17">
        <f t="shared" si="513"/>
        <v>29725</v>
      </c>
      <c r="Y356" s="17">
        <f t="shared" si="513"/>
        <v>29725</v>
      </c>
      <c r="Z356" s="17">
        <f t="shared" si="513"/>
        <v>29725</v>
      </c>
      <c r="AA356" s="17">
        <f t="shared" si="513"/>
        <v>29725</v>
      </c>
      <c r="AB356" s="17">
        <f t="shared" si="513"/>
        <v>29725</v>
      </c>
      <c r="AC356" s="17">
        <f t="shared" si="513"/>
        <v>29725</v>
      </c>
      <c r="AD356" s="17">
        <f t="shared" si="513"/>
        <v>29725</v>
      </c>
      <c r="AE356" s="17">
        <f t="shared" si="513"/>
        <v>29725</v>
      </c>
      <c r="AF356" s="17">
        <f t="shared" si="513"/>
        <v>29725</v>
      </c>
      <c r="AG356" s="17">
        <f t="shared" si="514"/>
        <v>29725</v>
      </c>
      <c r="AH356" s="17">
        <f t="shared" si="514"/>
        <v>29725</v>
      </c>
      <c r="AI356" s="17">
        <f t="shared" si="514"/>
        <v>29725</v>
      </c>
      <c r="AJ356" s="17">
        <f t="shared" si="514"/>
        <v>29725</v>
      </c>
      <c r="AK356" s="17">
        <f t="shared" si="514"/>
        <v>29749</v>
      </c>
      <c r="AL356" s="17">
        <f t="shared" si="514"/>
        <v>29773</v>
      </c>
      <c r="AM356" s="17">
        <f t="shared" si="514"/>
        <v>30066</v>
      </c>
      <c r="AN356" s="17">
        <f t="shared" si="514"/>
        <v>30082</v>
      </c>
      <c r="AO356" s="17">
        <f t="shared" si="514"/>
        <v>30082</v>
      </c>
      <c r="AP356" s="17">
        <f t="shared" si="514"/>
        <v>30082</v>
      </c>
      <c r="AQ356" s="17">
        <f t="shared" si="514"/>
        <v>30082</v>
      </c>
      <c r="AR356" s="159">
        <v>52</v>
      </c>
      <c r="AS356" s="102" t="s">
        <v>29</v>
      </c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</row>
    <row r="357" spans="1:63" s="3" customFormat="1" outlineLevel="1" x14ac:dyDescent="0.25">
      <c r="A357" s="17">
        <v>14</v>
      </c>
      <c r="B357" s="130" t="str">
        <f t="shared" si="515"/>
        <v/>
      </c>
      <c r="C357" s="47" t="str">
        <f t="shared" ref="C357:K357" si="529">IF(IF(ISNUMBER(SEARCH(C$30,MultiCat($M357:$AQ357))),C$30,"")=C340,"",IF(ISNUMBER(SEARCH(C$30,MultiCat($M357:$AQ357))),C$30,""))</f>
        <v/>
      </c>
      <c r="D357" s="47" t="str">
        <f t="shared" si="529"/>
        <v/>
      </c>
      <c r="E357" s="47" t="str">
        <f t="shared" si="529"/>
        <v/>
      </c>
      <c r="F357" s="47" t="str">
        <f t="shared" si="529"/>
        <v/>
      </c>
      <c r="G357" s="47" t="str">
        <f t="shared" si="529"/>
        <v/>
      </c>
      <c r="H357" s="47" t="str">
        <f t="shared" si="529"/>
        <v/>
      </c>
      <c r="I357" s="47" t="str">
        <f t="shared" si="529"/>
        <v/>
      </c>
      <c r="J357" s="47" t="str">
        <f t="shared" si="529"/>
        <v/>
      </c>
      <c r="K357" s="47" t="str">
        <f t="shared" si="529"/>
        <v/>
      </c>
      <c r="L357" s="151">
        <f t="shared" si="517"/>
        <v>8</v>
      </c>
      <c r="M357" s="17">
        <f t="shared" si="512"/>
        <v>10174</v>
      </c>
      <c r="N357" s="17">
        <f t="shared" si="512"/>
        <v>10174</v>
      </c>
      <c r="O357" s="17">
        <f t="shared" si="512"/>
        <v>10174</v>
      </c>
      <c r="P357" s="17">
        <f t="shared" si="512"/>
        <v>10174</v>
      </c>
      <c r="Q357" s="17">
        <f t="shared" si="512"/>
        <v>10174</v>
      </c>
      <c r="R357" s="17">
        <f t="shared" si="512"/>
        <v>10174</v>
      </c>
      <c r="S357" s="17">
        <f t="shared" si="512"/>
        <v>10174</v>
      </c>
      <c r="T357" s="17">
        <f t="shared" si="512"/>
        <v>10174</v>
      </c>
      <c r="U357" s="17">
        <f t="shared" si="512"/>
        <v>10174</v>
      </c>
      <c r="V357" s="17">
        <f t="shared" si="512"/>
        <v>10174</v>
      </c>
      <c r="W357" s="17">
        <f t="shared" si="513"/>
        <v>10174</v>
      </c>
      <c r="X357" s="17">
        <f t="shared" si="513"/>
        <v>10174</v>
      </c>
      <c r="Y357" s="17">
        <f t="shared" si="513"/>
        <v>10182</v>
      </c>
      <c r="Z357" s="17">
        <f t="shared" si="513"/>
        <v>10206</v>
      </c>
      <c r="AA357" s="17">
        <f t="shared" si="513"/>
        <v>10230</v>
      </c>
      <c r="AB357" s="17">
        <f t="shared" si="513"/>
        <v>10254</v>
      </c>
      <c r="AC357" s="17">
        <f t="shared" si="513"/>
        <v>10278</v>
      </c>
      <c r="AD357" s="17">
        <f t="shared" si="513"/>
        <v>10302</v>
      </c>
      <c r="AE357" s="17">
        <f t="shared" si="513"/>
        <v>10326</v>
      </c>
      <c r="AF357" s="17">
        <f t="shared" si="513"/>
        <v>10350</v>
      </c>
      <c r="AG357" s="17">
        <f t="shared" si="514"/>
        <v>10374</v>
      </c>
      <c r="AH357" s="17">
        <f t="shared" si="514"/>
        <v>10398</v>
      </c>
      <c r="AI357" s="17">
        <f t="shared" si="514"/>
        <v>10422</v>
      </c>
      <c r="AJ357" s="17">
        <f t="shared" si="514"/>
        <v>10446</v>
      </c>
      <c r="AK357" s="17">
        <f t="shared" si="514"/>
        <v>10446</v>
      </c>
      <c r="AL357" s="17">
        <f t="shared" si="514"/>
        <v>10446</v>
      </c>
      <c r="AM357" s="17">
        <f t="shared" si="514"/>
        <v>10175</v>
      </c>
      <c r="AN357" s="17">
        <f t="shared" si="514"/>
        <v>10175</v>
      </c>
      <c r="AO357" s="17">
        <f t="shared" si="514"/>
        <v>10175</v>
      </c>
      <c r="AP357" s="17">
        <f t="shared" si="514"/>
        <v>10175</v>
      </c>
      <c r="AQ357" s="17">
        <f t="shared" si="514"/>
        <v>10175</v>
      </c>
      <c r="AR357" s="159">
        <v>53</v>
      </c>
      <c r="AS357" s="102" t="s">
        <v>29</v>
      </c>
      <c r="AT357" s="18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</row>
    <row r="358" spans="1:63" x14ac:dyDescent="0.25">
      <c r="A358" s="136">
        <f>M343</f>
        <v>45139</v>
      </c>
      <c r="B358" s="131"/>
      <c r="C358" s="132"/>
      <c r="D358" s="132">
        <f>SUM(D344:D357)</f>
        <v>0</v>
      </c>
      <c r="E358" s="132">
        <f>SUM(E344:E357)</f>
        <v>0</v>
      </c>
      <c r="F358" s="132"/>
      <c r="G358" s="132"/>
      <c r="H358" s="132">
        <f>SUM(H344:H357)</f>
        <v>0</v>
      </c>
      <c r="I358" s="132">
        <f>SUM(I344:I357)</f>
        <v>0</v>
      </c>
      <c r="J358" s="132">
        <f>SUM(J344:J357)</f>
        <v>0</v>
      </c>
      <c r="K358" s="132">
        <f>SUM(K344:K357)</f>
        <v>0</v>
      </c>
      <c r="L358" s="146">
        <f t="shared" si="517"/>
        <v>8</v>
      </c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C358" s="133"/>
      <c r="AD358" s="133"/>
      <c r="AE358" s="133"/>
      <c r="AF358" s="133"/>
      <c r="AG358" s="133"/>
      <c r="AH358" s="133"/>
      <c r="AI358" s="133"/>
      <c r="AJ358" s="133"/>
      <c r="AK358" s="133"/>
      <c r="AL358" s="133"/>
      <c r="AM358" s="133"/>
      <c r="AN358" s="133"/>
      <c r="AO358" s="133"/>
      <c r="AP358" s="133"/>
      <c r="AQ358" s="133"/>
      <c r="AS358" s="102" t="s">
        <v>29</v>
      </c>
    </row>
    <row r="359" spans="1:63" s="102" customFormat="1" ht="18.75" outlineLevel="1" x14ac:dyDescent="0.25">
      <c r="A359" s="121"/>
      <c r="B359" s="129"/>
      <c r="C359" s="129"/>
      <c r="D359" s="129"/>
      <c r="E359" s="129"/>
      <c r="F359" s="129"/>
      <c r="G359" s="129"/>
      <c r="H359" s="129"/>
      <c r="I359" s="129"/>
      <c r="J359" s="129"/>
      <c r="K359" s="129"/>
      <c r="L359" s="148" t="s">
        <v>294</v>
      </c>
      <c r="M359" s="378">
        <f>M360</f>
        <v>45170</v>
      </c>
      <c r="N359" s="378"/>
      <c r="O359" s="378"/>
      <c r="P359" s="378"/>
      <c r="Q359" s="378"/>
      <c r="R359" s="378"/>
      <c r="S359" s="378"/>
      <c r="T359" s="378"/>
      <c r="U359" s="378"/>
      <c r="V359" s="378"/>
      <c r="W359" s="378"/>
      <c r="X359" s="378"/>
      <c r="Y359" s="378"/>
      <c r="Z359" s="378"/>
      <c r="AA359" s="378"/>
      <c r="AB359" s="378"/>
      <c r="AC359" s="378"/>
      <c r="AD359" s="378"/>
      <c r="AE359" s="378"/>
      <c r="AF359" s="378"/>
      <c r="AG359" s="378"/>
      <c r="AH359" s="378"/>
      <c r="AI359" s="378"/>
      <c r="AJ359" s="378"/>
      <c r="AK359" s="378"/>
      <c r="AL359" s="378"/>
      <c r="AM359" s="378"/>
      <c r="AN359" s="378"/>
      <c r="AO359" s="378"/>
      <c r="AP359" s="378"/>
      <c r="AQ359" s="378"/>
      <c r="AR359" s="158"/>
      <c r="AS359" s="102" t="s">
        <v>29</v>
      </c>
    </row>
    <row r="360" spans="1:63" s="124" customFormat="1" ht="55.5" customHeight="1" outlineLevel="1" x14ac:dyDescent="0.25">
      <c r="A360" s="134" t="s">
        <v>295</v>
      </c>
      <c r="B360" s="161">
        <f>M360</f>
        <v>45170</v>
      </c>
      <c r="C360" s="135" t="s">
        <v>33</v>
      </c>
      <c r="D360" s="135" t="s">
        <v>270</v>
      </c>
      <c r="E360" s="135" t="s">
        <v>271</v>
      </c>
      <c r="F360" s="135" t="s">
        <v>251</v>
      </c>
      <c r="G360" s="135" t="s">
        <v>252</v>
      </c>
      <c r="H360" s="135" t="s">
        <v>41</v>
      </c>
      <c r="I360" s="135" t="s">
        <v>268</v>
      </c>
      <c r="J360" s="135" t="s">
        <v>269</v>
      </c>
      <c r="K360" s="135" t="s">
        <v>232</v>
      </c>
      <c r="L360" s="149">
        <v>9</v>
      </c>
      <c r="M360" s="152">
        <f>DATE($A$10,$L360,M$10)</f>
        <v>45170</v>
      </c>
      <c r="N360" s="152">
        <f t="shared" ref="N360:AQ360" si="530">DATE($A$10,$L360,N$10)</f>
        <v>45171</v>
      </c>
      <c r="O360" s="152">
        <f t="shared" si="530"/>
        <v>45172</v>
      </c>
      <c r="P360" s="152">
        <f t="shared" si="530"/>
        <v>45173</v>
      </c>
      <c r="Q360" s="152">
        <f t="shared" si="530"/>
        <v>45174</v>
      </c>
      <c r="R360" s="152">
        <f t="shared" si="530"/>
        <v>45175</v>
      </c>
      <c r="S360" s="152">
        <f t="shared" si="530"/>
        <v>45176</v>
      </c>
      <c r="T360" s="152">
        <f t="shared" si="530"/>
        <v>45177</v>
      </c>
      <c r="U360" s="152">
        <f t="shared" si="530"/>
        <v>45178</v>
      </c>
      <c r="V360" s="152">
        <f t="shared" si="530"/>
        <v>45179</v>
      </c>
      <c r="W360" s="152">
        <f t="shared" si="530"/>
        <v>45180</v>
      </c>
      <c r="X360" s="152">
        <f t="shared" si="530"/>
        <v>45181</v>
      </c>
      <c r="Y360" s="152">
        <f t="shared" si="530"/>
        <v>45182</v>
      </c>
      <c r="Z360" s="152">
        <f t="shared" si="530"/>
        <v>45183</v>
      </c>
      <c r="AA360" s="152">
        <f t="shared" si="530"/>
        <v>45184</v>
      </c>
      <c r="AB360" s="152">
        <f t="shared" si="530"/>
        <v>45185</v>
      </c>
      <c r="AC360" s="152">
        <f t="shared" si="530"/>
        <v>45186</v>
      </c>
      <c r="AD360" s="152">
        <f t="shared" si="530"/>
        <v>45187</v>
      </c>
      <c r="AE360" s="152">
        <f t="shared" si="530"/>
        <v>45188</v>
      </c>
      <c r="AF360" s="152">
        <f t="shared" si="530"/>
        <v>45189</v>
      </c>
      <c r="AG360" s="152">
        <f t="shared" si="530"/>
        <v>45190</v>
      </c>
      <c r="AH360" s="152">
        <f t="shared" si="530"/>
        <v>45191</v>
      </c>
      <c r="AI360" s="152">
        <f t="shared" si="530"/>
        <v>45192</v>
      </c>
      <c r="AJ360" s="152">
        <f t="shared" si="530"/>
        <v>45193</v>
      </c>
      <c r="AK360" s="152">
        <f t="shared" si="530"/>
        <v>45194</v>
      </c>
      <c r="AL360" s="152">
        <f t="shared" si="530"/>
        <v>45195</v>
      </c>
      <c r="AM360" s="152">
        <f t="shared" si="530"/>
        <v>45196</v>
      </c>
      <c r="AN360" s="152">
        <f t="shared" si="530"/>
        <v>45197</v>
      </c>
      <c r="AO360" s="152">
        <f t="shared" si="530"/>
        <v>45198</v>
      </c>
      <c r="AP360" s="152">
        <f t="shared" si="530"/>
        <v>45199</v>
      </c>
      <c r="AQ360" s="152">
        <f t="shared" si="530"/>
        <v>45200</v>
      </c>
      <c r="AR360" s="158"/>
      <c r="AS360" s="102" t="s">
        <v>29</v>
      </c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19"/>
      <c r="BI360" s="19"/>
      <c r="BJ360" s="19"/>
      <c r="BK360" s="19"/>
    </row>
    <row r="361" spans="1:63" s="3" customFormat="1" outlineLevel="1" x14ac:dyDescent="0.25">
      <c r="A361" s="17">
        <v>1</v>
      </c>
      <c r="B361" s="130" t="str">
        <f>MultiCat(C361:K361)</f>
        <v>ПМ</v>
      </c>
      <c r="C361" s="47" t="str">
        <f t="shared" ref="C361:K361" si="531">IF(IF(ISNUMBER(SEARCH(C$30,MultiCat($M361:$AQ361))),C$30,"")=C344,"",IF(ISNUMBER(SEARCH(C$30,MultiCat($M361:$AQ361))),C$30,""))</f>
        <v>ПМ</v>
      </c>
      <c r="D361" s="47" t="str">
        <f t="shared" si="531"/>
        <v/>
      </c>
      <c r="E361" s="47" t="str">
        <f t="shared" si="531"/>
        <v/>
      </c>
      <c r="F361" s="47" t="str">
        <f t="shared" si="531"/>
        <v/>
      </c>
      <c r="G361" s="47" t="str">
        <f t="shared" si="531"/>
        <v/>
      </c>
      <c r="H361" s="47" t="str">
        <f t="shared" si="531"/>
        <v/>
      </c>
      <c r="I361" s="47" t="str">
        <f t="shared" si="531"/>
        <v/>
      </c>
      <c r="J361" s="47" t="str">
        <f t="shared" si="531"/>
        <v/>
      </c>
      <c r="K361" s="47" t="str">
        <f t="shared" si="531"/>
        <v/>
      </c>
      <c r="L361" s="151">
        <f>L360</f>
        <v>9</v>
      </c>
      <c r="M361" s="17">
        <f t="shared" ref="M361:V374" si="532">VLOOKUP(M$360,План,$AR361,0)</f>
        <v>20938</v>
      </c>
      <c r="N361" s="17">
        <f t="shared" si="532"/>
        <v>20962</v>
      </c>
      <c r="O361" s="17">
        <f t="shared" si="532"/>
        <v>20986</v>
      </c>
      <c r="P361" s="17" t="str">
        <f t="shared" si="532"/>
        <v>ПМ</v>
      </c>
      <c r="Q361" s="17">
        <f t="shared" si="532"/>
        <v>21034</v>
      </c>
      <c r="R361" s="17">
        <f t="shared" si="532"/>
        <v>21050</v>
      </c>
      <c r="S361" s="17">
        <f t="shared" si="532"/>
        <v>21050</v>
      </c>
      <c r="T361" s="17">
        <f t="shared" si="532"/>
        <v>21074</v>
      </c>
      <c r="U361" s="17">
        <f t="shared" si="532"/>
        <v>21098</v>
      </c>
      <c r="V361" s="17">
        <f t="shared" si="532"/>
        <v>21122</v>
      </c>
      <c r="W361" s="17">
        <f t="shared" ref="W361:AF374" si="533">VLOOKUP(W$360,План,$AR361,0)</f>
        <v>21146</v>
      </c>
      <c r="X361" s="17">
        <f t="shared" si="533"/>
        <v>21170</v>
      </c>
      <c r="Y361" s="17">
        <f t="shared" si="533"/>
        <v>21194</v>
      </c>
      <c r="Z361" s="17">
        <f t="shared" si="533"/>
        <v>21218</v>
      </c>
      <c r="AA361" s="17">
        <f t="shared" si="533"/>
        <v>21242</v>
      </c>
      <c r="AB361" s="17">
        <f t="shared" si="533"/>
        <v>21266</v>
      </c>
      <c r="AC361" s="17">
        <f t="shared" si="533"/>
        <v>21290</v>
      </c>
      <c r="AD361" s="17">
        <f t="shared" si="533"/>
        <v>21314</v>
      </c>
      <c r="AE361" s="17">
        <f t="shared" si="533"/>
        <v>21338</v>
      </c>
      <c r="AF361" s="17">
        <f t="shared" si="533"/>
        <v>21362</v>
      </c>
      <c r="AG361" s="17">
        <f t="shared" ref="AG361:AQ374" si="534">VLOOKUP(AG$360,План,$AR361,0)</f>
        <v>21386</v>
      </c>
      <c r="AH361" s="17">
        <f t="shared" si="534"/>
        <v>21410</v>
      </c>
      <c r="AI361" s="17">
        <f t="shared" si="534"/>
        <v>21434</v>
      </c>
      <c r="AJ361" s="17">
        <f t="shared" si="534"/>
        <v>21458</v>
      </c>
      <c r="AK361" s="17">
        <f t="shared" si="534"/>
        <v>21482</v>
      </c>
      <c r="AL361" s="17">
        <f t="shared" si="534"/>
        <v>21506</v>
      </c>
      <c r="AM361" s="17">
        <f t="shared" si="534"/>
        <v>21530</v>
      </c>
      <c r="AN361" s="17">
        <f t="shared" si="534"/>
        <v>21554</v>
      </c>
      <c r="AO361" s="17">
        <f t="shared" si="534"/>
        <v>21578</v>
      </c>
      <c r="AP361" s="17">
        <f t="shared" si="534"/>
        <v>21602</v>
      </c>
      <c r="AQ361" s="17">
        <f t="shared" si="534"/>
        <v>21626</v>
      </c>
      <c r="AR361" s="160">
        <v>39</v>
      </c>
      <c r="AS361" s="102" t="s">
        <v>29</v>
      </c>
      <c r="AT361" s="18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</row>
    <row r="362" spans="1:63" s="3" customFormat="1" outlineLevel="1" x14ac:dyDescent="0.25">
      <c r="A362" s="17">
        <v>2</v>
      </c>
      <c r="B362" s="130" t="str">
        <f t="shared" ref="B362:B374" si="535">MultiCat(C362:K362)</f>
        <v/>
      </c>
      <c r="C362" s="47" t="str">
        <f t="shared" ref="C362:K362" si="536">IF(IF(ISNUMBER(SEARCH(C$30,MultiCat($M362:$AQ362))),C$30,"")=C345,"",IF(ISNUMBER(SEARCH(C$30,MultiCat($M362:$AQ362))),C$30,""))</f>
        <v/>
      </c>
      <c r="D362" s="47" t="str">
        <f t="shared" si="536"/>
        <v/>
      </c>
      <c r="E362" s="47" t="str">
        <f t="shared" si="536"/>
        <v/>
      </c>
      <c r="F362" s="47" t="str">
        <f t="shared" si="536"/>
        <v/>
      </c>
      <c r="G362" s="47" t="str">
        <f t="shared" si="536"/>
        <v/>
      </c>
      <c r="H362" s="47" t="str">
        <f t="shared" si="536"/>
        <v/>
      </c>
      <c r="I362" s="47" t="str">
        <f t="shared" si="536"/>
        <v/>
      </c>
      <c r="J362" s="47" t="str">
        <f t="shared" si="536"/>
        <v/>
      </c>
      <c r="K362" s="47" t="str">
        <f t="shared" si="536"/>
        <v/>
      </c>
      <c r="L362" s="151">
        <f t="shared" ref="L362:L375" si="537">L361</f>
        <v>9</v>
      </c>
      <c r="M362" s="17">
        <f t="shared" si="532"/>
        <v>54808</v>
      </c>
      <c r="N362" s="17">
        <f t="shared" si="532"/>
        <v>54832</v>
      </c>
      <c r="O362" s="17">
        <f t="shared" si="532"/>
        <v>54856</v>
      </c>
      <c r="P362" s="17">
        <f t="shared" si="532"/>
        <v>54880</v>
      </c>
      <c r="Q362" s="17">
        <f t="shared" si="532"/>
        <v>54904</v>
      </c>
      <c r="R362" s="17">
        <f t="shared" si="532"/>
        <v>54928</v>
      </c>
      <c r="S362" s="17">
        <f t="shared" si="532"/>
        <v>54952</v>
      </c>
      <c r="T362" s="17">
        <f t="shared" si="532"/>
        <v>54976</v>
      </c>
      <c r="U362" s="17">
        <f t="shared" si="532"/>
        <v>55000</v>
      </c>
      <c r="V362" s="17">
        <f t="shared" si="532"/>
        <v>55024</v>
      </c>
      <c r="W362" s="17">
        <f t="shared" si="533"/>
        <v>55048</v>
      </c>
      <c r="X362" s="17">
        <f t="shared" si="533"/>
        <v>55072</v>
      </c>
      <c r="Y362" s="17">
        <f t="shared" si="533"/>
        <v>55096</v>
      </c>
      <c r="Z362" s="17">
        <f t="shared" si="533"/>
        <v>55120</v>
      </c>
      <c r="AA362" s="17">
        <f t="shared" si="533"/>
        <v>55144</v>
      </c>
      <c r="AB362" s="17">
        <f t="shared" si="533"/>
        <v>55168</v>
      </c>
      <c r="AC362" s="17">
        <f t="shared" si="533"/>
        <v>55192</v>
      </c>
      <c r="AD362" s="17">
        <f t="shared" si="533"/>
        <v>55216</v>
      </c>
      <c r="AE362" s="17">
        <f t="shared" si="533"/>
        <v>55240</v>
      </c>
      <c r="AF362" s="17">
        <f t="shared" si="533"/>
        <v>55264</v>
      </c>
      <c r="AG362" s="17">
        <f t="shared" si="534"/>
        <v>55288</v>
      </c>
      <c r="AH362" s="17">
        <f t="shared" si="534"/>
        <v>55312</v>
      </c>
      <c r="AI362" s="17">
        <f t="shared" si="534"/>
        <v>55336</v>
      </c>
      <c r="AJ362" s="17">
        <f t="shared" si="534"/>
        <v>55360</v>
      </c>
      <c r="AK362" s="17">
        <f t="shared" si="534"/>
        <v>55384</v>
      </c>
      <c r="AL362" s="17">
        <f t="shared" si="534"/>
        <v>55408</v>
      </c>
      <c r="AM362" s="17">
        <f t="shared" si="534"/>
        <v>55432</v>
      </c>
      <c r="AN362" s="17">
        <f t="shared" si="534"/>
        <v>55456</v>
      </c>
      <c r="AO362" s="17">
        <f t="shared" si="534"/>
        <v>55480</v>
      </c>
      <c r="AP362" s="17">
        <f t="shared" si="534"/>
        <v>55504</v>
      </c>
      <c r="AQ362" s="17">
        <f t="shared" si="534"/>
        <v>55528</v>
      </c>
      <c r="AR362" s="160">
        <v>40</v>
      </c>
      <c r="AS362" s="102" t="s">
        <v>29</v>
      </c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</row>
    <row r="363" spans="1:63" s="3" customFormat="1" outlineLevel="1" x14ac:dyDescent="0.25">
      <c r="A363" s="17">
        <v>3</v>
      </c>
      <c r="B363" s="130" t="str">
        <f t="shared" si="535"/>
        <v>ПМ</v>
      </c>
      <c r="C363" s="47" t="str">
        <f t="shared" ref="C363:K363" si="538">IF(IF(ISNUMBER(SEARCH(C$30,MultiCat($M363:$AQ363))),C$30,"")=C346,"",IF(ISNUMBER(SEARCH(C$30,MultiCat($M363:$AQ363))),C$30,""))</f>
        <v>ПМ</v>
      </c>
      <c r="D363" s="47" t="str">
        <f t="shared" si="538"/>
        <v/>
      </c>
      <c r="E363" s="47" t="str">
        <f t="shared" si="538"/>
        <v/>
      </c>
      <c r="F363" s="47" t="str">
        <f t="shared" si="538"/>
        <v/>
      </c>
      <c r="G363" s="47" t="str">
        <f t="shared" si="538"/>
        <v/>
      </c>
      <c r="H363" s="47" t="str">
        <f t="shared" si="538"/>
        <v/>
      </c>
      <c r="I363" s="47" t="str">
        <f t="shared" si="538"/>
        <v/>
      </c>
      <c r="J363" s="47" t="str">
        <f t="shared" si="538"/>
        <v/>
      </c>
      <c r="K363" s="47" t="str">
        <f t="shared" si="538"/>
        <v/>
      </c>
      <c r="L363" s="151">
        <f t="shared" si="537"/>
        <v>9</v>
      </c>
      <c r="M363" s="17">
        <f t="shared" si="532"/>
        <v>38237</v>
      </c>
      <c r="N363" s="17">
        <f t="shared" si="532"/>
        <v>38261</v>
      </c>
      <c r="O363" s="17">
        <f t="shared" si="532"/>
        <v>38285</v>
      </c>
      <c r="P363" s="17">
        <f t="shared" si="532"/>
        <v>38309</v>
      </c>
      <c r="Q363" s="17">
        <f t="shared" si="532"/>
        <v>38333</v>
      </c>
      <c r="R363" s="17">
        <f t="shared" si="532"/>
        <v>38357</v>
      </c>
      <c r="S363" s="17">
        <f t="shared" si="532"/>
        <v>38381</v>
      </c>
      <c r="T363" s="17">
        <f t="shared" si="532"/>
        <v>38405</v>
      </c>
      <c r="U363" s="17">
        <f t="shared" si="532"/>
        <v>38429</v>
      </c>
      <c r="V363" s="17">
        <f t="shared" si="532"/>
        <v>38453</v>
      </c>
      <c r="W363" s="17">
        <f t="shared" si="533"/>
        <v>38477</v>
      </c>
      <c r="X363" s="17" t="str">
        <f t="shared" si="533"/>
        <v>ПМ</v>
      </c>
      <c r="Y363" s="17">
        <f t="shared" si="533"/>
        <v>38525</v>
      </c>
      <c r="Z363" s="17">
        <f t="shared" si="533"/>
        <v>38541</v>
      </c>
      <c r="AA363" s="17">
        <f t="shared" si="533"/>
        <v>38541</v>
      </c>
      <c r="AB363" s="17">
        <f t="shared" si="533"/>
        <v>38565</v>
      </c>
      <c r="AC363" s="17">
        <f t="shared" si="533"/>
        <v>38589</v>
      </c>
      <c r="AD363" s="17">
        <f t="shared" si="533"/>
        <v>38613</v>
      </c>
      <c r="AE363" s="17">
        <f t="shared" si="533"/>
        <v>38637</v>
      </c>
      <c r="AF363" s="17">
        <f t="shared" si="533"/>
        <v>38661</v>
      </c>
      <c r="AG363" s="17">
        <f t="shared" si="534"/>
        <v>38685</v>
      </c>
      <c r="AH363" s="17">
        <f t="shared" si="534"/>
        <v>38709</v>
      </c>
      <c r="AI363" s="17">
        <f t="shared" si="534"/>
        <v>38733</v>
      </c>
      <c r="AJ363" s="17">
        <f t="shared" si="534"/>
        <v>38757</v>
      </c>
      <c r="AK363" s="17">
        <f t="shared" si="534"/>
        <v>38781</v>
      </c>
      <c r="AL363" s="17">
        <f t="shared" si="534"/>
        <v>38805</v>
      </c>
      <c r="AM363" s="17">
        <f t="shared" si="534"/>
        <v>38829</v>
      </c>
      <c r="AN363" s="17">
        <f t="shared" si="534"/>
        <v>38853</v>
      </c>
      <c r="AO363" s="17">
        <f t="shared" si="534"/>
        <v>38877</v>
      </c>
      <c r="AP363" s="17">
        <f t="shared" si="534"/>
        <v>38901</v>
      </c>
      <c r="AQ363" s="17">
        <f t="shared" si="534"/>
        <v>38925</v>
      </c>
      <c r="AR363" s="160">
        <v>41</v>
      </c>
      <c r="AS363" s="102" t="s">
        <v>29</v>
      </c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</row>
    <row r="364" spans="1:63" s="3" customFormat="1" outlineLevel="1" x14ac:dyDescent="0.25">
      <c r="A364" s="17">
        <v>4</v>
      </c>
      <c r="B364" s="130" t="str">
        <f t="shared" si="535"/>
        <v>ПМ</v>
      </c>
      <c r="C364" s="47" t="str">
        <f t="shared" ref="C364:K364" si="539">IF(IF(ISNUMBER(SEARCH(C$30,MultiCat($M364:$AQ364))),C$30,"")=C347,"",IF(ISNUMBER(SEARCH(C$30,MultiCat($M364:$AQ364))),C$30,""))</f>
        <v>ПМ</v>
      </c>
      <c r="D364" s="47" t="str">
        <f t="shared" si="539"/>
        <v/>
      </c>
      <c r="E364" s="47" t="str">
        <f t="shared" si="539"/>
        <v/>
      </c>
      <c r="F364" s="47" t="str">
        <f t="shared" si="539"/>
        <v/>
      </c>
      <c r="G364" s="47" t="str">
        <f t="shared" si="539"/>
        <v/>
      </c>
      <c r="H364" s="47" t="str">
        <f t="shared" si="539"/>
        <v/>
      </c>
      <c r="I364" s="47" t="str">
        <f t="shared" si="539"/>
        <v/>
      </c>
      <c r="J364" s="47" t="str">
        <f t="shared" si="539"/>
        <v/>
      </c>
      <c r="K364" s="47" t="str">
        <f t="shared" si="539"/>
        <v/>
      </c>
      <c r="L364" s="151">
        <f t="shared" si="537"/>
        <v>9</v>
      </c>
      <c r="M364" s="17">
        <f t="shared" si="532"/>
        <v>43788</v>
      </c>
      <c r="N364" s="17">
        <f t="shared" si="532"/>
        <v>43812</v>
      </c>
      <c r="O364" s="17">
        <f t="shared" si="532"/>
        <v>43836</v>
      </c>
      <c r="P364" s="17">
        <f t="shared" si="532"/>
        <v>43860</v>
      </c>
      <c r="Q364" s="17">
        <f t="shared" si="532"/>
        <v>43884</v>
      </c>
      <c r="R364" s="17">
        <f t="shared" si="532"/>
        <v>43908</v>
      </c>
      <c r="S364" s="17">
        <f t="shared" si="532"/>
        <v>43932</v>
      </c>
      <c r="T364" s="17">
        <f t="shared" si="532"/>
        <v>43956</v>
      </c>
      <c r="U364" s="17">
        <f t="shared" si="532"/>
        <v>43980</v>
      </c>
      <c r="V364" s="17">
        <f t="shared" si="532"/>
        <v>44004</v>
      </c>
      <c r="W364" s="17">
        <f t="shared" si="533"/>
        <v>44028</v>
      </c>
      <c r="X364" s="17">
        <f t="shared" si="533"/>
        <v>44052</v>
      </c>
      <c r="Y364" s="17">
        <f t="shared" si="533"/>
        <v>44076</v>
      </c>
      <c r="Z364" s="17">
        <f t="shared" si="533"/>
        <v>44100</v>
      </c>
      <c r="AA364" s="17">
        <f t="shared" si="533"/>
        <v>44124</v>
      </c>
      <c r="AB364" s="17">
        <f t="shared" si="533"/>
        <v>44148</v>
      </c>
      <c r="AC364" s="17">
        <f t="shared" si="533"/>
        <v>44172</v>
      </c>
      <c r="AD364" s="17">
        <f t="shared" si="533"/>
        <v>44196</v>
      </c>
      <c r="AE364" s="17">
        <f t="shared" si="533"/>
        <v>44220</v>
      </c>
      <c r="AF364" s="17">
        <f t="shared" si="533"/>
        <v>44244</v>
      </c>
      <c r="AG364" s="17">
        <f t="shared" si="534"/>
        <v>44268</v>
      </c>
      <c r="AH364" s="17">
        <f t="shared" si="534"/>
        <v>44292</v>
      </c>
      <c r="AI364" s="17">
        <f t="shared" si="534"/>
        <v>44316</v>
      </c>
      <c r="AJ364" s="17">
        <f t="shared" si="534"/>
        <v>44340</v>
      </c>
      <c r="AK364" s="17">
        <f t="shared" si="534"/>
        <v>44364</v>
      </c>
      <c r="AL364" s="17">
        <f t="shared" si="534"/>
        <v>44388</v>
      </c>
      <c r="AM364" s="17">
        <f t="shared" si="534"/>
        <v>44412</v>
      </c>
      <c r="AN364" s="17">
        <f t="shared" si="534"/>
        <v>44436</v>
      </c>
      <c r="AO364" s="17">
        <f t="shared" si="534"/>
        <v>44460</v>
      </c>
      <c r="AP364" s="17">
        <f t="shared" si="534"/>
        <v>44484</v>
      </c>
      <c r="AQ364" s="17" t="str">
        <f t="shared" si="534"/>
        <v>ПМ</v>
      </c>
      <c r="AR364" s="160">
        <v>42</v>
      </c>
      <c r="AS364" s="102" t="s">
        <v>29</v>
      </c>
      <c r="AT364" s="18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</row>
    <row r="365" spans="1:63" s="3" customFormat="1" outlineLevel="1" x14ac:dyDescent="0.25">
      <c r="A365" s="17">
        <v>5</v>
      </c>
      <c r="B365" s="130" t="str">
        <f t="shared" si="535"/>
        <v/>
      </c>
      <c r="C365" s="47" t="str">
        <f t="shared" ref="C365:K365" si="540">IF(IF(ISNUMBER(SEARCH(C$30,MultiCat($M365:$AQ365))),C$30,"")=C348,"",IF(ISNUMBER(SEARCH(C$30,MultiCat($M365:$AQ365))),C$30,""))</f>
        <v/>
      </c>
      <c r="D365" s="47" t="str">
        <f t="shared" si="540"/>
        <v/>
      </c>
      <c r="E365" s="47" t="str">
        <f t="shared" si="540"/>
        <v/>
      </c>
      <c r="F365" s="47" t="str">
        <f t="shared" si="540"/>
        <v/>
      </c>
      <c r="G365" s="47" t="str">
        <f t="shared" si="540"/>
        <v/>
      </c>
      <c r="H365" s="47" t="str">
        <f t="shared" si="540"/>
        <v/>
      </c>
      <c r="I365" s="47" t="str">
        <f t="shared" si="540"/>
        <v/>
      </c>
      <c r="J365" s="47" t="str">
        <f t="shared" si="540"/>
        <v/>
      </c>
      <c r="K365" s="47" t="str">
        <f t="shared" si="540"/>
        <v/>
      </c>
      <c r="L365" s="151">
        <f t="shared" si="537"/>
        <v>9</v>
      </c>
      <c r="M365" s="17">
        <f t="shared" si="532"/>
        <v>43358</v>
      </c>
      <c r="N365" s="17">
        <f t="shared" si="532"/>
        <v>43382</v>
      </c>
      <c r="O365" s="17">
        <f t="shared" si="532"/>
        <v>43406</v>
      </c>
      <c r="P365" s="17">
        <f t="shared" si="532"/>
        <v>43430</v>
      </c>
      <c r="Q365" s="17">
        <f t="shared" si="532"/>
        <v>43454</v>
      </c>
      <c r="R365" s="17">
        <f t="shared" si="532"/>
        <v>43478</v>
      </c>
      <c r="S365" s="17">
        <f t="shared" si="532"/>
        <v>43502</v>
      </c>
      <c r="T365" s="17">
        <f t="shared" si="532"/>
        <v>43526</v>
      </c>
      <c r="U365" s="17">
        <f t="shared" si="532"/>
        <v>43550</v>
      </c>
      <c r="V365" s="17">
        <f t="shared" si="532"/>
        <v>43574</v>
      </c>
      <c r="W365" s="17">
        <f t="shared" si="533"/>
        <v>43598</v>
      </c>
      <c r="X365" s="17">
        <f t="shared" si="533"/>
        <v>43622</v>
      </c>
      <c r="Y365" s="17">
        <f t="shared" si="533"/>
        <v>43646</v>
      </c>
      <c r="Z365" s="17">
        <f t="shared" si="533"/>
        <v>43670</v>
      </c>
      <c r="AA365" s="17">
        <f t="shared" si="533"/>
        <v>43694</v>
      </c>
      <c r="AB365" s="17">
        <f t="shared" si="533"/>
        <v>43718</v>
      </c>
      <c r="AC365" s="17">
        <f t="shared" si="533"/>
        <v>43742</v>
      </c>
      <c r="AD365" s="17">
        <f t="shared" si="533"/>
        <v>43766</v>
      </c>
      <c r="AE365" s="17">
        <f t="shared" si="533"/>
        <v>43790</v>
      </c>
      <c r="AF365" s="17">
        <f t="shared" si="533"/>
        <v>43814</v>
      </c>
      <c r="AG365" s="17">
        <f t="shared" si="534"/>
        <v>43838</v>
      </c>
      <c r="AH365" s="17">
        <f t="shared" si="534"/>
        <v>43862</v>
      </c>
      <c r="AI365" s="17">
        <f t="shared" si="534"/>
        <v>43886</v>
      </c>
      <c r="AJ365" s="17">
        <f t="shared" si="534"/>
        <v>43910</v>
      </c>
      <c r="AK365" s="17">
        <f t="shared" si="534"/>
        <v>43934</v>
      </c>
      <c r="AL365" s="17">
        <f t="shared" si="534"/>
        <v>43958</v>
      </c>
      <c r="AM365" s="17">
        <f t="shared" si="534"/>
        <v>43982</v>
      </c>
      <c r="AN365" s="17">
        <f t="shared" si="534"/>
        <v>44006</v>
      </c>
      <c r="AO365" s="17">
        <f t="shared" si="534"/>
        <v>44030</v>
      </c>
      <c r="AP365" s="17">
        <f t="shared" si="534"/>
        <v>44054</v>
      </c>
      <c r="AQ365" s="17">
        <f t="shared" si="534"/>
        <v>44078</v>
      </c>
      <c r="AR365" s="159">
        <v>47</v>
      </c>
      <c r="AS365" s="102" t="s">
        <v>29</v>
      </c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</row>
    <row r="366" spans="1:63" s="3" customFormat="1" outlineLevel="1" x14ac:dyDescent="0.25">
      <c r="A366" s="17">
        <v>6</v>
      </c>
      <c r="B366" s="130" t="str">
        <f t="shared" si="535"/>
        <v>КР</v>
      </c>
      <c r="C366" s="47" t="str">
        <f t="shared" ref="C366:K366" si="541">IF(IF(ISNUMBER(SEARCH(C$30,MultiCat($M366:$AQ366))),C$30,"")=C349,"",IF(ISNUMBER(SEARCH(C$30,MultiCat($M366:$AQ366))),C$30,""))</f>
        <v/>
      </c>
      <c r="D366" s="47" t="str">
        <f t="shared" si="541"/>
        <v/>
      </c>
      <c r="E366" s="47" t="str">
        <f t="shared" si="541"/>
        <v/>
      </c>
      <c r="F366" s="47" t="str">
        <f t="shared" si="541"/>
        <v/>
      </c>
      <c r="G366" s="47" t="str">
        <f t="shared" si="541"/>
        <v>КР</v>
      </c>
      <c r="H366" s="47" t="str">
        <f t="shared" si="541"/>
        <v/>
      </c>
      <c r="I366" s="47" t="str">
        <f t="shared" si="541"/>
        <v/>
      </c>
      <c r="J366" s="47" t="str">
        <f t="shared" si="541"/>
        <v/>
      </c>
      <c r="K366" s="47" t="str">
        <f t="shared" si="541"/>
        <v/>
      </c>
      <c r="L366" s="151">
        <f t="shared" si="537"/>
        <v>9</v>
      </c>
      <c r="M366" s="17">
        <f t="shared" si="532"/>
        <v>25063</v>
      </c>
      <c r="N366" s="17">
        <f t="shared" si="532"/>
        <v>25087</v>
      </c>
      <c r="O366" s="17">
        <f t="shared" si="532"/>
        <v>25111</v>
      </c>
      <c r="P366" s="17">
        <f t="shared" si="532"/>
        <v>25135</v>
      </c>
      <c r="Q366" s="17">
        <f t="shared" si="532"/>
        <v>25159</v>
      </c>
      <c r="R366" s="17">
        <f t="shared" si="532"/>
        <v>25183</v>
      </c>
      <c r="S366" s="17">
        <f t="shared" si="532"/>
        <v>25207</v>
      </c>
      <c r="T366" s="17">
        <f t="shared" si="532"/>
        <v>25231</v>
      </c>
      <c r="U366" s="17">
        <f t="shared" si="532"/>
        <v>25255</v>
      </c>
      <c r="V366" s="17">
        <f t="shared" si="532"/>
        <v>25279</v>
      </c>
      <c r="W366" s="17">
        <f t="shared" si="533"/>
        <v>25303</v>
      </c>
      <c r="X366" s="17">
        <f t="shared" si="533"/>
        <v>25327</v>
      </c>
      <c r="Y366" s="17">
        <f t="shared" si="533"/>
        <v>25351</v>
      </c>
      <c r="Z366" s="17">
        <f t="shared" si="533"/>
        <v>25375</v>
      </c>
      <c r="AA366" s="17">
        <f t="shared" si="533"/>
        <v>25399</v>
      </c>
      <c r="AB366" s="17">
        <f t="shared" si="533"/>
        <v>25423</v>
      </c>
      <c r="AC366" s="17">
        <f t="shared" si="533"/>
        <v>25447</v>
      </c>
      <c r="AD366" s="17">
        <f t="shared" si="533"/>
        <v>25471</v>
      </c>
      <c r="AE366" s="17" t="str">
        <f t="shared" si="533"/>
        <v>КР</v>
      </c>
      <c r="AF366" s="17">
        <f t="shared" si="533"/>
        <v>25519</v>
      </c>
      <c r="AG366" s="17">
        <f t="shared" si="534"/>
        <v>25543</v>
      </c>
      <c r="AH366" s="17">
        <f t="shared" si="534"/>
        <v>25567</v>
      </c>
      <c r="AI366" s="17">
        <f t="shared" si="534"/>
        <v>25583</v>
      </c>
      <c r="AJ366" s="17">
        <f t="shared" si="534"/>
        <v>25583</v>
      </c>
      <c r="AK366" s="17">
        <f t="shared" si="534"/>
        <v>25583</v>
      </c>
      <c r="AL366" s="17">
        <f t="shared" si="534"/>
        <v>25583</v>
      </c>
      <c r="AM366" s="17">
        <f t="shared" si="534"/>
        <v>25583</v>
      </c>
      <c r="AN366" s="17">
        <f t="shared" si="534"/>
        <v>25583</v>
      </c>
      <c r="AO366" s="17">
        <f t="shared" si="534"/>
        <v>25583</v>
      </c>
      <c r="AP366" s="17">
        <f t="shared" si="534"/>
        <v>25583</v>
      </c>
      <c r="AQ366" s="17">
        <f t="shared" si="534"/>
        <v>25583</v>
      </c>
      <c r="AR366" s="159">
        <v>48</v>
      </c>
      <c r="AS366" s="102" t="s">
        <v>29</v>
      </c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</row>
    <row r="367" spans="1:63" s="3" customFormat="1" outlineLevel="1" x14ac:dyDescent="0.25">
      <c r="A367" s="17">
        <v>7</v>
      </c>
      <c r="B367" s="130" t="str">
        <f t="shared" si="535"/>
        <v>ПМ</v>
      </c>
      <c r="C367" s="47" t="str">
        <f t="shared" ref="C367:K367" si="542">IF(IF(ISNUMBER(SEARCH(C$30,MultiCat($M367:$AQ367))),C$30,"")=C350,"",IF(ISNUMBER(SEARCH(C$30,MultiCat($M367:$AQ367))),C$30,""))</f>
        <v>ПМ</v>
      </c>
      <c r="D367" s="47" t="str">
        <f t="shared" si="542"/>
        <v/>
      </c>
      <c r="E367" s="47" t="str">
        <f t="shared" si="542"/>
        <v/>
      </c>
      <c r="F367" s="47" t="str">
        <f t="shared" si="542"/>
        <v/>
      </c>
      <c r="G367" s="47" t="str">
        <f t="shared" si="542"/>
        <v/>
      </c>
      <c r="H367" s="47" t="str">
        <f t="shared" si="542"/>
        <v/>
      </c>
      <c r="I367" s="47" t="str">
        <f t="shared" si="542"/>
        <v/>
      </c>
      <c r="J367" s="47" t="str">
        <f t="shared" si="542"/>
        <v/>
      </c>
      <c r="K367" s="47" t="str">
        <f t="shared" si="542"/>
        <v/>
      </c>
      <c r="L367" s="151">
        <f t="shared" si="537"/>
        <v>9</v>
      </c>
      <c r="M367" s="17">
        <f t="shared" si="532"/>
        <v>17801</v>
      </c>
      <c r="N367" s="17">
        <f t="shared" si="532"/>
        <v>17825</v>
      </c>
      <c r="O367" s="17">
        <f t="shared" si="532"/>
        <v>17849</v>
      </c>
      <c r="P367" s="17">
        <f t="shared" si="532"/>
        <v>17873</v>
      </c>
      <c r="Q367" s="17">
        <f t="shared" si="532"/>
        <v>17897</v>
      </c>
      <c r="R367" s="17">
        <f t="shared" si="532"/>
        <v>17921</v>
      </c>
      <c r="S367" s="17">
        <f t="shared" si="532"/>
        <v>17945</v>
      </c>
      <c r="T367" s="17">
        <f t="shared" si="532"/>
        <v>17969</v>
      </c>
      <c r="U367" s="17" t="str">
        <f t="shared" si="532"/>
        <v>ПМ</v>
      </c>
      <c r="V367" s="17" t="str">
        <f t="shared" si="532"/>
        <v>ПМ</v>
      </c>
      <c r="W367" s="17" t="str">
        <f t="shared" si="533"/>
        <v>ПМ</v>
      </c>
      <c r="X367" s="17">
        <f t="shared" si="533"/>
        <v>18033</v>
      </c>
      <c r="Y367" s="17">
        <f t="shared" si="533"/>
        <v>18057</v>
      </c>
      <c r="Z367" s="17">
        <f t="shared" si="533"/>
        <v>18081</v>
      </c>
      <c r="AA367" s="17">
        <f t="shared" si="533"/>
        <v>18105</v>
      </c>
      <c r="AB367" s="17">
        <f t="shared" si="533"/>
        <v>18129</v>
      </c>
      <c r="AC367" s="17">
        <f t="shared" si="533"/>
        <v>18153</v>
      </c>
      <c r="AD367" s="17">
        <f t="shared" si="533"/>
        <v>18177</v>
      </c>
      <c r="AE367" s="17">
        <f t="shared" si="533"/>
        <v>18201</v>
      </c>
      <c r="AF367" s="17">
        <f t="shared" si="533"/>
        <v>18225</v>
      </c>
      <c r="AG367" s="17">
        <f t="shared" si="534"/>
        <v>18249</v>
      </c>
      <c r="AH367" s="17">
        <f t="shared" si="534"/>
        <v>18273</v>
      </c>
      <c r="AI367" s="17">
        <f t="shared" si="534"/>
        <v>18297</v>
      </c>
      <c r="AJ367" s="17">
        <f t="shared" si="534"/>
        <v>18321</v>
      </c>
      <c r="AK367" s="17">
        <f t="shared" si="534"/>
        <v>18345</v>
      </c>
      <c r="AL367" s="17">
        <f t="shared" si="534"/>
        <v>18369</v>
      </c>
      <c r="AM367" s="17">
        <f t="shared" si="534"/>
        <v>18393</v>
      </c>
      <c r="AN367" s="17">
        <f t="shared" si="534"/>
        <v>18417</v>
      </c>
      <c r="AO367" s="17">
        <f t="shared" si="534"/>
        <v>18441</v>
      </c>
      <c r="AP367" s="17">
        <f t="shared" si="534"/>
        <v>18465</v>
      </c>
      <c r="AQ367" s="17">
        <f t="shared" si="534"/>
        <v>18489</v>
      </c>
      <c r="AR367" s="159">
        <v>49</v>
      </c>
      <c r="AS367" s="102" t="s">
        <v>29</v>
      </c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</row>
    <row r="368" spans="1:63" s="3" customFormat="1" outlineLevel="1" x14ac:dyDescent="0.25">
      <c r="A368" s="17">
        <v>8</v>
      </c>
      <c r="B368" s="130" t="str">
        <f t="shared" si="535"/>
        <v/>
      </c>
      <c r="C368" s="47" t="str">
        <f t="shared" ref="C368:K368" si="543">IF(IF(ISNUMBER(SEARCH(C$30,MultiCat($M368:$AQ368))),C$30,"")=C351,"",IF(ISNUMBER(SEARCH(C$30,MultiCat($M368:$AQ368))),C$30,""))</f>
        <v/>
      </c>
      <c r="D368" s="47" t="str">
        <f t="shared" si="543"/>
        <v/>
      </c>
      <c r="E368" s="47" t="str">
        <f t="shared" si="543"/>
        <v/>
      </c>
      <c r="F368" s="47" t="str">
        <f t="shared" si="543"/>
        <v/>
      </c>
      <c r="G368" s="47" t="str">
        <f t="shared" si="543"/>
        <v/>
      </c>
      <c r="H368" s="47" t="str">
        <f t="shared" si="543"/>
        <v/>
      </c>
      <c r="I368" s="47" t="str">
        <f t="shared" si="543"/>
        <v/>
      </c>
      <c r="J368" s="47" t="str">
        <f t="shared" si="543"/>
        <v/>
      </c>
      <c r="K368" s="47" t="str">
        <f t="shared" si="543"/>
        <v/>
      </c>
      <c r="L368" s="151">
        <f t="shared" si="537"/>
        <v>9</v>
      </c>
      <c r="M368" s="17">
        <f t="shared" si="532"/>
        <v>61385</v>
      </c>
      <c r="N368" s="17">
        <f t="shared" si="532"/>
        <v>61385</v>
      </c>
      <c r="O368" s="17">
        <f t="shared" si="532"/>
        <v>61385</v>
      </c>
      <c r="P368" s="17">
        <f t="shared" si="532"/>
        <v>61385</v>
      </c>
      <c r="Q368" s="17">
        <f t="shared" si="532"/>
        <v>61385</v>
      </c>
      <c r="R368" s="17">
        <f t="shared" si="532"/>
        <v>61385</v>
      </c>
      <c r="S368" s="17">
        <f t="shared" si="532"/>
        <v>61385</v>
      </c>
      <c r="T368" s="17">
        <f t="shared" si="532"/>
        <v>61385</v>
      </c>
      <c r="U368" s="17">
        <f t="shared" si="532"/>
        <v>61385</v>
      </c>
      <c r="V368" s="17">
        <f t="shared" si="532"/>
        <v>61393</v>
      </c>
      <c r="W368" s="17">
        <f t="shared" si="533"/>
        <v>61417</v>
      </c>
      <c r="X368" s="17">
        <f t="shared" si="533"/>
        <v>61441</v>
      </c>
      <c r="Y368" s="17">
        <f t="shared" si="533"/>
        <v>61465</v>
      </c>
      <c r="Z368" s="17">
        <f t="shared" si="533"/>
        <v>61489</v>
      </c>
      <c r="AA368" s="17">
        <f t="shared" si="533"/>
        <v>61513</v>
      </c>
      <c r="AB368" s="17">
        <f t="shared" si="533"/>
        <v>61537</v>
      </c>
      <c r="AC368" s="17">
        <f t="shared" si="533"/>
        <v>61561</v>
      </c>
      <c r="AD368" s="17">
        <f t="shared" si="533"/>
        <v>61585</v>
      </c>
      <c r="AE368" s="17">
        <f t="shared" si="533"/>
        <v>61609</v>
      </c>
      <c r="AF368" s="17">
        <f t="shared" si="533"/>
        <v>61633</v>
      </c>
      <c r="AG368" s="17">
        <f t="shared" si="534"/>
        <v>61657</v>
      </c>
      <c r="AH368" s="17">
        <f t="shared" si="534"/>
        <v>61681</v>
      </c>
      <c r="AI368" s="17">
        <f t="shared" si="534"/>
        <v>61705</v>
      </c>
      <c r="AJ368" s="17">
        <f t="shared" si="534"/>
        <v>61729</v>
      </c>
      <c r="AK368" s="17">
        <f t="shared" si="534"/>
        <v>61753</v>
      </c>
      <c r="AL368" s="17">
        <f t="shared" si="534"/>
        <v>61777</v>
      </c>
      <c r="AM368" s="17">
        <f t="shared" si="534"/>
        <v>61801</v>
      </c>
      <c r="AN368" s="17">
        <f t="shared" si="534"/>
        <v>61825</v>
      </c>
      <c r="AO368" s="17">
        <f t="shared" si="534"/>
        <v>61849</v>
      </c>
      <c r="AP368" s="17">
        <f t="shared" si="534"/>
        <v>61873</v>
      </c>
      <c r="AQ368" s="17">
        <f t="shared" si="534"/>
        <v>61897</v>
      </c>
      <c r="AR368" s="159">
        <v>50</v>
      </c>
      <c r="AS368" s="102" t="s">
        <v>29</v>
      </c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</row>
    <row r="369" spans="1:63" s="3" customFormat="1" outlineLevel="1" x14ac:dyDescent="0.25">
      <c r="A369" s="17">
        <v>9</v>
      </c>
      <c r="B369" s="130" t="str">
        <f t="shared" si="535"/>
        <v>ТО2</v>
      </c>
      <c r="C369" s="47" t="str">
        <f t="shared" ref="C369:K369" si="544">IF(IF(ISNUMBER(SEARCH(C$30,MultiCat($M369:$AQ369))),C$30,"")=C352,"",IF(ISNUMBER(SEARCH(C$30,MultiCat($M369:$AQ369))),C$30,""))</f>
        <v/>
      </c>
      <c r="D369" s="47" t="str">
        <f t="shared" si="544"/>
        <v/>
      </c>
      <c r="E369" s="47" t="str">
        <f t="shared" si="544"/>
        <v>ТО2</v>
      </c>
      <c r="F369" s="47" t="str">
        <f t="shared" si="544"/>
        <v/>
      </c>
      <c r="G369" s="47" t="str">
        <f t="shared" si="544"/>
        <v/>
      </c>
      <c r="H369" s="47" t="str">
        <f t="shared" si="544"/>
        <v/>
      </c>
      <c r="I369" s="47" t="str">
        <f t="shared" si="544"/>
        <v/>
      </c>
      <c r="J369" s="47" t="str">
        <f t="shared" si="544"/>
        <v/>
      </c>
      <c r="K369" s="47" t="str">
        <f t="shared" si="544"/>
        <v/>
      </c>
      <c r="L369" s="151">
        <f t="shared" si="537"/>
        <v>9</v>
      </c>
      <c r="M369" s="17">
        <f t="shared" si="532"/>
        <v>13050</v>
      </c>
      <c r="N369" s="17">
        <f t="shared" si="532"/>
        <v>13050</v>
      </c>
      <c r="O369" s="17">
        <f t="shared" si="532"/>
        <v>13050</v>
      </c>
      <c r="P369" s="17">
        <f t="shared" si="532"/>
        <v>13058</v>
      </c>
      <c r="Q369" s="17">
        <f t="shared" si="532"/>
        <v>13082</v>
      </c>
      <c r="R369" s="17">
        <f t="shared" si="532"/>
        <v>13106</v>
      </c>
      <c r="S369" s="17">
        <f t="shared" si="532"/>
        <v>13130</v>
      </c>
      <c r="T369" s="17">
        <f t="shared" si="532"/>
        <v>13154</v>
      </c>
      <c r="U369" s="17">
        <f t="shared" si="532"/>
        <v>13178</v>
      </c>
      <c r="V369" s="17">
        <f t="shared" si="532"/>
        <v>13202</v>
      </c>
      <c r="W369" s="17">
        <f t="shared" si="533"/>
        <v>13226</v>
      </c>
      <c r="X369" s="17">
        <f t="shared" si="533"/>
        <v>13250</v>
      </c>
      <c r="Y369" s="17">
        <f t="shared" si="533"/>
        <v>13274</v>
      </c>
      <c r="Z369" s="17">
        <f t="shared" si="533"/>
        <v>13298</v>
      </c>
      <c r="AA369" s="17">
        <f t="shared" si="533"/>
        <v>13322</v>
      </c>
      <c r="AB369" s="17">
        <f t="shared" si="533"/>
        <v>13346</v>
      </c>
      <c r="AC369" s="17">
        <f t="shared" si="533"/>
        <v>13370</v>
      </c>
      <c r="AD369" s="17">
        <f t="shared" si="533"/>
        <v>13394</v>
      </c>
      <c r="AE369" s="17">
        <f t="shared" si="533"/>
        <v>13410</v>
      </c>
      <c r="AF369" s="17">
        <f t="shared" si="533"/>
        <v>13410</v>
      </c>
      <c r="AG369" s="17">
        <f t="shared" si="534"/>
        <v>13410</v>
      </c>
      <c r="AH369" s="17">
        <f t="shared" si="534"/>
        <v>13410</v>
      </c>
      <c r="AI369" s="17">
        <f t="shared" si="534"/>
        <v>13410</v>
      </c>
      <c r="AJ369" s="17">
        <f t="shared" si="534"/>
        <v>13418</v>
      </c>
      <c r="AK369" s="17">
        <f t="shared" si="534"/>
        <v>13442</v>
      </c>
      <c r="AL369" s="17">
        <f t="shared" si="534"/>
        <v>13466</v>
      </c>
      <c r="AM369" s="17" t="str">
        <f t="shared" si="534"/>
        <v>ТО2</v>
      </c>
      <c r="AN369" s="17">
        <f t="shared" si="534"/>
        <v>13514</v>
      </c>
      <c r="AO369" s="17">
        <f t="shared" si="534"/>
        <v>13538</v>
      </c>
      <c r="AP369" s="17">
        <f t="shared" si="534"/>
        <v>13562</v>
      </c>
      <c r="AQ369" s="17">
        <f t="shared" si="534"/>
        <v>13586</v>
      </c>
      <c r="AR369" s="160">
        <v>43</v>
      </c>
      <c r="AS369" s="102" t="s">
        <v>29</v>
      </c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</row>
    <row r="370" spans="1:63" s="3" customFormat="1" outlineLevel="1" x14ac:dyDescent="0.25">
      <c r="A370" s="17">
        <v>10</v>
      </c>
      <c r="B370" s="130" t="str">
        <f t="shared" si="535"/>
        <v/>
      </c>
      <c r="C370" s="47" t="str">
        <f t="shared" ref="C370:K370" si="545">IF(IF(ISNUMBER(SEARCH(C$30,MultiCat($M370:$AQ370))),C$30,"")=C353,"",IF(ISNUMBER(SEARCH(C$30,MultiCat($M370:$AQ370))),C$30,""))</f>
        <v/>
      </c>
      <c r="D370" s="47" t="str">
        <f t="shared" si="545"/>
        <v/>
      </c>
      <c r="E370" s="47" t="str">
        <f t="shared" si="545"/>
        <v/>
      </c>
      <c r="F370" s="47" t="str">
        <f t="shared" si="545"/>
        <v/>
      </c>
      <c r="G370" s="47" t="str">
        <f t="shared" si="545"/>
        <v/>
      </c>
      <c r="H370" s="47" t="str">
        <f t="shared" si="545"/>
        <v/>
      </c>
      <c r="I370" s="47" t="str">
        <f t="shared" si="545"/>
        <v/>
      </c>
      <c r="J370" s="47" t="str">
        <f t="shared" si="545"/>
        <v/>
      </c>
      <c r="K370" s="47" t="str">
        <f t="shared" si="545"/>
        <v/>
      </c>
      <c r="L370" s="151">
        <f t="shared" si="537"/>
        <v>9</v>
      </c>
      <c r="M370" s="17">
        <f t="shared" si="532"/>
        <v>13376</v>
      </c>
      <c r="N370" s="17">
        <f t="shared" si="532"/>
        <v>13376</v>
      </c>
      <c r="O370" s="17">
        <f t="shared" si="532"/>
        <v>13376</v>
      </c>
      <c r="P370" s="17">
        <f t="shared" si="532"/>
        <v>13376</v>
      </c>
      <c r="Q370" s="17">
        <f t="shared" si="532"/>
        <v>13376</v>
      </c>
      <c r="R370" s="17">
        <f t="shared" si="532"/>
        <v>13376</v>
      </c>
      <c r="S370" s="17">
        <f t="shared" si="532"/>
        <v>13376</v>
      </c>
      <c r="T370" s="17">
        <f t="shared" si="532"/>
        <v>13376</v>
      </c>
      <c r="U370" s="17">
        <f t="shared" si="532"/>
        <v>13376</v>
      </c>
      <c r="V370" s="17">
        <f t="shared" si="532"/>
        <v>13376</v>
      </c>
      <c r="W370" s="17">
        <f t="shared" si="533"/>
        <v>13376</v>
      </c>
      <c r="X370" s="17">
        <f t="shared" si="533"/>
        <v>13376</v>
      </c>
      <c r="Y370" s="17">
        <f t="shared" si="533"/>
        <v>13376</v>
      </c>
      <c r="Z370" s="17">
        <f t="shared" si="533"/>
        <v>13376</v>
      </c>
      <c r="AA370" s="17">
        <f t="shared" si="533"/>
        <v>13376</v>
      </c>
      <c r="AB370" s="17">
        <f t="shared" si="533"/>
        <v>13376</v>
      </c>
      <c r="AC370" s="17">
        <f t="shared" si="533"/>
        <v>13376</v>
      </c>
      <c r="AD370" s="17">
        <f t="shared" si="533"/>
        <v>13376</v>
      </c>
      <c r="AE370" s="17">
        <f t="shared" si="533"/>
        <v>13376</v>
      </c>
      <c r="AF370" s="17">
        <f t="shared" si="533"/>
        <v>13376</v>
      </c>
      <c r="AG370" s="17">
        <f t="shared" si="534"/>
        <v>13376</v>
      </c>
      <c r="AH370" s="17">
        <f t="shared" si="534"/>
        <v>13376</v>
      </c>
      <c r="AI370" s="17">
        <f t="shared" si="534"/>
        <v>13376</v>
      </c>
      <c r="AJ370" s="17">
        <f t="shared" si="534"/>
        <v>13376</v>
      </c>
      <c r="AK370" s="17">
        <f t="shared" si="534"/>
        <v>13376</v>
      </c>
      <c r="AL370" s="17">
        <f t="shared" si="534"/>
        <v>13376</v>
      </c>
      <c r="AM370" s="17">
        <f t="shared" si="534"/>
        <v>13376</v>
      </c>
      <c r="AN370" s="17">
        <f t="shared" si="534"/>
        <v>13376</v>
      </c>
      <c r="AO370" s="17">
        <f t="shared" si="534"/>
        <v>13376</v>
      </c>
      <c r="AP370" s="17">
        <f t="shared" si="534"/>
        <v>13376</v>
      </c>
      <c r="AQ370" s="17">
        <f t="shared" si="534"/>
        <v>13376</v>
      </c>
      <c r="AR370" s="160">
        <v>44</v>
      </c>
      <c r="AS370" s="102" t="s">
        <v>29</v>
      </c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</row>
    <row r="371" spans="1:63" s="3" customFormat="1" outlineLevel="1" x14ac:dyDescent="0.25">
      <c r="A371" s="17">
        <v>11</v>
      </c>
      <c r="B371" s="130" t="str">
        <f t="shared" si="535"/>
        <v/>
      </c>
      <c r="C371" s="47" t="str">
        <f t="shared" ref="C371:K371" si="546">IF(IF(ISNUMBER(SEARCH(C$30,MultiCat($M371:$AQ371))),C$30,"")=C354,"",IF(ISNUMBER(SEARCH(C$30,MultiCat($M371:$AQ371))),C$30,""))</f>
        <v/>
      </c>
      <c r="D371" s="47" t="str">
        <f t="shared" si="546"/>
        <v/>
      </c>
      <c r="E371" s="47" t="str">
        <f t="shared" si="546"/>
        <v/>
      </c>
      <c r="F371" s="47" t="str">
        <f t="shared" si="546"/>
        <v/>
      </c>
      <c r="G371" s="47" t="str">
        <f t="shared" si="546"/>
        <v/>
      </c>
      <c r="H371" s="47" t="str">
        <f t="shared" si="546"/>
        <v/>
      </c>
      <c r="I371" s="47" t="str">
        <f t="shared" si="546"/>
        <v/>
      </c>
      <c r="J371" s="47" t="str">
        <f t="shared" si="546"/>
        <v/>
      </c>
      <c r="K371" s="47" t="str">
        <f t="shared" si="546"/>
        <v/>
      </c>
      <c r="L371" s="151">
        <f t="shared" si="537"/>
        <v>9</v>
      </c>
      <c r="M371" s="17">
        <f t="shared" si="532"/>
        <v>11669</v>
      </c>
      <c r="N371" s="17">
        <f t="shared" si="532"/>
        <v>11693</v>
      </c>
      <c r="O371" s="17">
        <f t="shared" si="532"/>
        <v>11717</v>
      </c>
      <c r="P371" s="17">
        <f t="shared" si="532"/>
        <v>11733</v>
      </c>
      <c r="Q371" s="17">
        <f t="shared" si="532"/>
        <v>11733</v>
      </c>
      <c r="R371" s="17">
        <f t="shared" si="532"/>
        <v>11741</v>
      </c>
      <c r="S371" s="17">
        <f t="shared" si="532"/>
        <v>11757</v>
      </c>
      <c r="T371" s="17">
        <f t="shared" si="532"/>
        <v>11757</v>
      </c>
      <c r="U371" s="17">
        <f t="shared" si="532"/>
        <v>11757</v>
      </c>
      <c r="V371" s="17">
        <f t="shared" si="532"/>
        <v>11757</v>
      </c>
      <c r="W371" s="17">
        <f t="shared" si="533"/>
        <v>11757</v>
      </c>
      <c r="X371" s="17">
        <f t="shared" si="533"/>
        <v>11757</v>
      </c>
      <c r="Y371" s="17">
        <f t="shared" si="533"/>
        <v>11757</v>
      </c>
      <c r="Z371" s="17">
        <f t="shared" si="533"/>
        <v>11765</v>
      </c>
      <c r="AA371" s="17">
        <f t="shared" si="533"/>
        <v>11781</v>
      </c>
      <c r="AB371" s="17">
        <f t="shared" si="533"/>
        <v>11781</v>
      </c>
      <c r="AC371" s="17">
        <f t="shared" si="533"/>
        <v>11781</v>
      </c>
      <c r="AD371" s="17">
        <f t="shared" si="533"/>
        <v>11781</v>
      </c>
      <c r="AE371" s="17">
        <f t="shared" si="533"/>
        <v>11789</v>
      </c>
      <c r="AF371" s="17">
        <f t="shared" si="533"/>
        <v>11813</v>
      </c>
      <c r="AG371" s="17">
        <f t="shared" si="534"/>
        <v>11837</v>
      </c>
      <c r="AH371" s="17">
        <f t="shared" si="534"/>
        <v>11861</v>
      </c>
      <c r="AI371" s="17">
        <f t="shared" si="534"/>
        <v>11885</v>
      </c>
      <c r="AJ371" s="17">
        <f t="shared" si="534"/>
        <v>11901</v>
      </c>
      <c r="AK371" s="17">
        <f t="shared" si="534"/>
        <v>11901</v>
      </c>
      <c r="AL371" s="17">
        <f t="shared" si="534"/>
        <v>11901</v>
      </c>
      <c r="AM371" s="17">
        <f t="shared" si="534"/>
        <v>11901</v>
      </c>
      <c r="AN371" s="17">
        <f t="shared" si="534"/>
        <v>11901</v>
      </c>
      <c r="AO371" s="17">
        <f t="shared" si="534"/>
        <v>11901</v>
      </c>
      <c r="AP371" s="17">
        <f t="shared" si="534"/>
        <v>11901</v>
      </c>
      <c r="AQ371" s="17">
        <f t="shared" si="534"/>
        <v>11901</v>
      </c>
      <c r="AR371" s="160">
        <v>45</v>
      </c>
      <c r="AS371" s="102" t="s">
        <v>29</v>
      </c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</row>
    <row r="372" spans="1:63" s="3" customFormat="1" outlineLevel="1" x14ac:dyDescent="0.25">
      <c r="A372" s="17">
        <v>12</v>
      </c>
      <c r="B372" s="130" t="str">
        <f t="shared" si="535"/>
        <v/>
      </c>
      <c r="C372" s="47" t="str">
        <f t="shared" ref="C372:K372" si="547">IF(IF(ISNUMBER(SEARCH(C$30,MultiCat($M372:$AQ372))),C$30,"")=C355,"",IF(ISNUMBER(SEARCH(C$30,MultiCat($M372:$AQ372))),C$30,""))</f>
        <v/>
      </c>
      <c r="D372" s="47" t="str">
        <f t="shared" si="547"/>
        <v/>
      </c>
      <c r="E372" s="47" t="str">
        <f t="shared" si="547"/>
        <v/>
      </c>
      <c r="F372" s="47" t="str">
        <f t="shared" si="547"/>
        <v/>
      </c>
      <c r="G372" s="47" t="str">
        <f t="shared" si="547"/>
        <v/>
      </c>
      <c r="H372" s="47" t="str">
        <f t="shared" si="547"/>
        <v/>
      </c>
      <c r="I372" s="47" t="str">
        <f t="shared" si="547"/>
        <v/>
      </c>
      <c r="J372" s="47" t="str">
        <f t="shared" si="547"/>
        <v/>
      </c>
      <c r="K372" s="47" t="str">
        <f t="shared" si="547"/>
        <v/>
      </c>
      <c r="L372" s="151">
        <f t="shared" si="537"/>
        <v>9</v>
      </c>
      <c r="M372" s="17">
        <f t="shared" si="532"/>
        <v>34117</v>
      </c>
      <c r="N372" s="17">
        <f t="shared" si="532"/>
        <v>34141</v>
      </c>
      <c r="O372" s="17">
        <f t="shared" si="532"/>
        <v>34165</v>
      </c>
      <c r="P372" s="17">
        <f t="shared" si="532"/>
        <v>34189</v>
      </c>
      <c r="Q372" s="17">
        <f t="shared" si="532"/>
        <v>34213</v>
      </c>
      <c r="R372" s="17">
        <f t="shared" si="532"/>
        <v>34237</v>
      </c>
      <c r="S372" s="17">
        <f t="shared" si="532"/>
        <v>34261</v>
      </c>
      <c r="T372" s="17">
        <f t="shared" si="532"/>
        <v>34285</v>
      </c>
      <c r="U372" s="17">
        <f t="shared" si="532"/>
        <v>34309</v>
      </c>
      <c r="V372" s="17">
        <f t="shared" si="532"/>
        <v>34333</v>
      </c>
      <c r="W372" s="17">
        <f t="shared" si="533"/>
        <v>34349</v>
      </c>
      <c r="X372" s="17">
        <f t="shared" si="533"/>
        <v>34349</v>
      </c>
      <c r="Y372" s="17">
        <f t="shared" si="533"/>
        <v>34349</v>
      </c>
      <c r="Z372" s="17">
        <f t="shared" si="533"/>
        <v>34349</v>
      </c>
      <c r="AA372" s="17">
        <f t="shared" si="533"/>
        <v>34349</v>
      </c>
      <c r="AB372" s="17">
        <f t="shared" si="533"/>
        <v>34349</v>
      </c>
      <c r="AC372" s="17">
        <f t="shared" si="533"/>
        <v>34349</v>
      </c>
      <c r="AD372" s="17">
        <f t="shared" si="533"/>
        <v>34349</v>
      </c>
      <c r="AE372" s="17">
        <f t="shared" si="533"/>
        <v>34349</v>
      </c>
      <c r="AF372" s="17">
        <f t="shared" si="533"/>
        <v>34349</v>
      </c>
      <c r="AG372" s="17">
        <f t="shared" si="534"/>
        <v>34349</v>
      </c>
      <c r="AH372" s="17">
        <f t="shared" si="534"/>
        <v>34349</v>
      </c>
      <c r="AI372" s="17">
        <f t="shared" si="534"/>
        <v>34357</v>
      </c>
      <c r="AJ372" s="17">
        <f t="shared" si="534"/>
        <v>34381</v>
      </c>
      <c r="AK372" s="17">
        <f t="shared" si="534"/>
        <v>34405</v>
      </c>
      <c r="AL372" s="17">
        <f t="shared" si="534"/>
        <v>34429</v>
      </c>
      <c r="AM372" s="17">
        <f t="shared" si="534"/>
        <v>34453</v>
      </c>
      <c r="AN372" s="17">
        <f t="shared" si="534"/>
        <v>34477</v>
      </c>
      <c r="AO372" s="17">
        <f t="shared" si="534"/>
        <v>34501</v>
      </c>
      <c r="AP372" s="17">
        <f t="shared" si="534"/>
        <v>34525</v>
      </c>
      <c r="AQ372" s="17">
        <f t="shared" si="534"/>
        <v>34541</v>
      </c>
      <c r="AR372" s="159">
        <v>51</v>
      </c>
      <c r="AS372" s="102" t="s">
        <v>29</v>
      </c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</row>
    <row r="373" spans="1:63" s="3" customFormat="1" outlineLevel="1" x14ac:dyDescent="0.25">
      <c r="A373" s="17">
        <v>13</v>
      </c>
      <c r="B373" s="130" t="str">
        <f t="shared" si="535"/>
        <v/>
      </c>
      <c r="C373" s="47" t="str">
        <f t="shared" ref="C373:K373" si="548">IF(IF(ISNUMBER(SEARCH(C$30,MultiCat($M373:$AQ373))),C$30,"")=C356,"",IF(ISNUMBER(SEARCH(C$30,MultiCat($M373:$AQ373))),C$30,""))</f>
        <v/>
      </c>
      <c r="D373" s="47" t="str">
        <f t="shared" si="548"/>
        <v/>
      </c>
      <c r="E373" s="47" t="str">
        <f t="shared" si="548"/>
        <v/>
      </c>
      <c r="F373" s="47" t="str">
        <f t="shared" si="548"/>
        <v/>
      </c>
      <c r="G373" s="47" t="str">
        <f t="shared" si="548"/>
        <v/>
      </c>
      <c r="H373" s="47" t="str">
        <f t="shared" si="548"/>
        <v/>
      </c>
      <c r="I373" s="47" t="str">
        <f t="shared" si="548"/>
        <v/>
      </c>
      <c r="J373" s="47" t="str">
        <f t="shared" si="548"/>
        <v/>
      </c>
      <c r="K373" s="47" t="str">
        <f t="shared" si="548"/>
        <v/>
      </c>
      <c r="L373" s="151">
        <f t="shared" si="537"/>
        <v>9</v>
      </c>
      <c r="M373" s="17">
        <f t="shared" si="532"/>
        <v>30082</v>
      </c>
      <c r="N373" s="17">
        <f t="shared" si="532"/>
        <v>30082</v>
      </c>
      <c r="O373" s="17">
        <f t="shared" si="532"/>
        <v>30082</v>
      </c>
      <c r="P373" s="17">
        <f t="shared" si="532"/>
        <v>30082</v>
      </c>
      <c r="Q373" s="17">
        <f t="shared" si="532"/>
        <v>30082</v>
      </c>
      <c r="R373" s="17">
        <f t="shared" si="532"/>
        <v>30082</v>
      </c>
      <c r="S373" s="17">
        <f t="shared" si="532"/>
        <v>30082</v>
      </c>
      <c r="T373" s="17">
        <f t="shared" si="532"/>
        <v>30082</v>
      </c>
      <c r="U373" s="17">
        <f t="shared" si="532"/>
        <v>30082</v>
      </c>
      <c r="V373" s="17">
        <f t="shared" si="532"/>
        <v>30082</v>
      </c>
      <c r="W373" s="17">
        <f t="shared" si="533"/>
        <v>30082</v>
      </c>
      <c r="X373" s="17">
        <f t="shared" si="533"/>
        <v>30082</v>
      </c>
      <c r="Y373" s="17">
        <f t="shared" si="533"/>
        <v>30082</v>
      </c>
      <c r="Z373" s="17">
        <f t="shared" si="533"/>
        <v>30082</v>
      </c>
      <c r="AA373" s="17">
        <f t="shared" si="533"/>
        <v>30082</v>
      </c>
      <c r="AB373" s="17">
        <f t="shared" si="533"/>
        <v>30082</v>
      </c>
      <c r="AC373" s="17">
        <f t="shared" si="533"/>
        <v>30082</v>
      </c>
      <c r="AD373" s="17">
        <f t="shared" si="533"/>
        <v>30082</v>
      </c>
      <c r="AE373" s="17">
        <f t="shared" si="533"/>
        <v>30082</v>
      </c>
      <c r="AF373" s="17">
        <f t="shared" si="533"/>
        <v>30082</v>
      </c>
      <c r="AG373" s="17">
        <f t="shared" si="534"/>
        <v>30082</v>
      </c>
      <c r="AH373" s="17">
        <f t="shared" si="534"/>
        <v>30082</v>
      </c>
      <c r="AI373" s="17">
        <f t="shared" si="534"/>
        <v>30082</v>
      </c>
      <c r="AJ373" s="17">
        <f t="shared" si="534"/>
        <v>30082</v>
      </c>
      <c r="AK373" s="17">
        <f t="shared" si="534"/>
        <v>30082</v>
      </c>
      <c r="AL373" s="17">
        <f t="shared" si="534"/>
        <v>30082</v>
      </c>
      <c r="AM373" s="17">
        <f t="shared" si="534"/>
        <v>30082</v>
      </c>
      <c r="AN373" s="17">
        <f t="shared" si="534"/>
        <v>30082</v>
      </c>
      <c r="AO373" s="17">
        <f t="shared" si="534"/>
        <v>30082</v>
      </c>
      <c r="AP373" s="17">
        <f t="shared" si="534"/>
        <v>30082</v>
      </c>
      <c r="AQ373" s="17">
        <f t="shared" si="534"/>
        <v>30082</v>
      </c>
      <c r="AR373" s="159">
        <v>52</v>
      </c>
      <c r="AS373" s="102" t="s">
        <v>29</v>
      </c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</row>
    <row r="374" spans="1:63" s="3" customFormat="1" outlineLevel="1" x14ac:dyDescent="0.25">
      <c r="A374" s="17">
        <v>14</v>
      </c>
      <c r="B374" s="130" t="str">
        <f t="shared" si="535"/>
        <v/>
      </c>
      <c r="C374" s="47" t="str">
        <f t="shared" ref="C374:K374" si="549">IF(IF(ISNUMBER(SEARCH(C$30,MultiCat($M374:$AQ374))),C$30,"")=C357,"",IF(ISNUMBER(SEARCH(C$30,MultiCat($M374:$AQ374))),C$30,""))</f>
        <v/>
      </c>
      <c r="D374" s="47" t="str">
        <f t="shared" si="549"/>
        <v/>
      </c>
      <c r="E374" s="47" t="str">
        <f t="shared" si="549"/>
        <v/>
      </c>
      <c r="F374" s="47" t="str">
        <f t="shared" si="549"/>
        <v/>
      </c>
      <c r="G374" s="47" t="str">
        <f t="shared" si="549"/>
        <v/>
      </c>
      <c r="H374" s="47" t="str">
        <f t="shared" si="549"/>
        <v/>
      </c>
      <c r="I374" s="47" t="str">
        <f t="shared" si="549"/>
        <v/>
      </c>
      <c r="J374" s="47" t="str">
        <f t="shared" si="549"/>
        <v/>
      </c>
      <c r="K374" s="47" t="str">
        <f t="shared" si="549"/>
        <v/>
      </c>
      <c r="L374" s="151">
        <f t="shared" si="537"/>
        <v>9</v>
      </c>
      <c r="M374" s="17">
        <f t="shared" si="532"/>
        <v>10175</v>
      </c>
      <c r="N374" s="17">
        <f t="shared" si="532"/>
        <v>10175</v>
      </c>
      <c r="O374" s="17">
        <f t="shared" si="532"/>
        <v>10175</v>
      </c>
      <c r="P374" s="17">
        <f t="shared" si="532"/>
        <v>10175</v>
      </c>
      <c r="Q374" s="17">
        <f t="shared" si="532"/>
        <v>10175</v>
      </c>
      <c r="R374" s="17">
        <f t="shared" si="532"/>
        <v>10175</v>
      </c>
      <c r="S374" s="17">
        <f t="shared" si="532"/>
        <v>10175</v>
      </c>
      <c r="T374" s="17">
        <f t="shared" si="532"/>
        <v>10175</v>
      </c>
      <c r="U374" s="17">
        <f t="shared" si="532"/>
        <v>10175</v>
      </c>
      <c r="V374" s="17">
        <f t="shared" si="532"/>
        <v>10175</v>
      </c>
      <c r="W374" s="17">
        <f t="shared" si="533"/>
        <v>10175</v>
      </c>
      <c r="X374" s="17">
        <f t="shared" si="533"/>
        <v>10175</v>
      </c>
      <c r="Y374" s="17">
        <f t="shared" si="533"/>
        <v>10175</v>
      </c>
      <c r="Z374" s="17">
        <f t="shared" si="533"/>
        <v>10175</v>
      </c>
      <c r="AA374" s="17">
        <f t="shared" si="533"/>
        <v>10175</v>
      </c>
      <c r="AB374" s="17">
        <f t="shared" si="533"/>
        <v>10175</v>
      </c>
      <c r="AC374" s="17">
        <f t="shared" si="533"/>
        <v>10175</v>
      </c>
      <c r="AD374" s="17">
        <f t="shared" si="533"/>
        <v>10175</v>
      </c>
      <c r="AE374" s="17">
        <f t="shared" si="533"/>
        <v>10175</v>
      </c>
      <c r="AF374" s="17">
        <f t="shared" si="533"/>
        <v>10175</v>
      </c>
      <c r="AG374" s="17">
        <f t="shared" si="534"/>
        <v>10175</v>
      </c>
      <c r="AH374" s="17">
        <f t="shared" si="534"/>
        <v>10175</v>
      </c>
      <c r="AI374" s="17">
        <f t="shared" si="534"/>
        <v>10175</v>
      </c>
      <c r="AJ374" s="17">
        <f t="shared" si="534"/>
        <v>10175</v>
      </c>
      <c r="AK374" s="17">
        <f t="shared" si="534"/>
        <v>10175</v>
      </c>
      <c r="AL374" s="17">
        <f t="shared" si="534"/>
        <v>10175</v>
      </c>
      <c r="AM374" s="17">
        <f t="shared" si="534"/>
        <v>10175</v>
      </c>
      <c r="AN374" s="17">
        <f t="shared" si="534"/>
        <v>10175</v>
      </c>
      <c r="AO374" s="17">
        <f t="shared" si="534"/>
        <v>10175</v>
      </c>
      <c r="AP374" s="17">
        <f t="shared" si="534"/>
        <v>10175</v>
      </c>
      <c r="AQ374" s="17">
        <f t="shared" si="534"/>
        <v>10183</v>
      </c>
      <c r="AR374" s="159">
        <v>53</v>
      </c>
      <c r="AS374" s="102" t="s">
        <v>29</v>
      </c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</row>
    <row r="375" spans="1:63" x14ac:dyDescent="0.25">
      <c r="A375" s="136">
        <f>M360</f>
        <v>45170</v>
      </c>
      <c r="B375" s="131"/>
      <c r="C375" s="132"/>
      <c r="D375" s="132">
        <f>SUM(D361:D374)</f>
        <v>0</v>
      </c>
      <c r="E375" s="132">
        <f>SUM(E361:E374)</f>
        <v>0</v>
      </c>
      <c r="F375" s="132"/>
      <c r="G375" s="132"/>
      <c r="H375" s="132">
        <f>SUM(H361:H374)</f>
        <v>0</v>
      </c>
      <c r="I375" s="132">
        <f>SUM(I361:I374)</f>
        <v>0</v>
      </c>
      <c r="J375" s="132">
        <f>SUM(J361:J374)</f>
        <v>0</v>
      </c>
      <c r="K375" s="132">
        <f>SUM(K361:K374)</f>
        <v>0</v>
      </c>
      <c r="L375" s="146">
        <f t="shared" si="537"/>
        <v>9</v>
      </c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S375" s="102" t="s">
        <v>29</v>
      </c>
    </row>
    <row r="376" spans="1:63" s="102" customFormat="1" ht="18.75" outlineLevel="1" x14ac:dyDescent="0.25">
      <c r="A376" s="121"/>
      <c r="B376" s="129"/>
      <c r="C376" s="129"/>
      <c r="D376" s="129"/>
      <c r="E376" s="129"/>
      <c r="F376" s="129"/>
      <c r="G376" s="129"/>
      <c r="H376" s="129"/>
      <c r="I376" s="129"/>
      <c r="J376" s="129"/>
      <c r="K376" s="129"/>
      <c r="L376" s="148" t="s">
        <v>294</v>
      </c>
      <c r="M376" s="378">
        <f>M377</f>
        <v>45200</v>
      </c>
      <c r="N376" s="378"/>
      <c r="O376" s="378"/>
      <c r="P376" s="378"/>
      <c r="Q376" s="378"/>
      <c r="R376" s="378"/>
      <c r="S376" s="378"/>
      <c r="T376" s="378"/>
      <c r="U376" s="378"/>
      <c r="V376" s="378"/>
      <c r="W376" s="378"/>
      <c r="X376" s="378"/>
      <c r="Y376" s="378"/>
      <c r="Z376" s="378"/>
      <c r="AA376" s="378"/>
      <c r="AB376" s="378"/>
      <c r="AC376" s="378"/>
      <c r="AD376" s="378"/>
      <c r="AE376" s="378"/>
      <c r="AF376" s="378"/>
      <c r="AG376" s="378"/>
      <c r="AH376" s="378"/>
      <c r="AI376" s="378"/>
      <c r="AJ376" s="378"/>
      <c r="AK376" s="378"/>
      <c r="AL376" s="378"/>
      <c r="AM376" s="378"/>
      <c r="AN376" s="378"/>
      <c r="AO376" s="378"/>
      <c r="AP376" s="378"/>
      <c r="AQ376" s="378"/>
      <c r="AR376" s="158"/>
      <c r="AS376" s="102" t="s">
        <v>29</v>
      </c>
    </row>
    <row r="377" spans="1:63" s="124" customFormat="1" ht="55.5" customHeight="1" outlineLevel="1" x14ac:dyDescent="0.25">
      <c r="A377" s="134" t="s">
        <v>295</v>
      </c>
      <c r="B377" s="161">
        <f>M377</f>
        <v>45200</v>
      </c>
      <c r="C377" s="135" t="s">
        <v>33</v>
      </c>
      <c r="D377" s="135" t="s">
        <v>270</v>
      </c>
      <c r="E377" s="135" t="s">
        <v>271</v>
      </c>
      <c r="F377" s="135" t="s">
        <v>251</v>
      </c>
      <c r="G377" s="135" t="s">
        <v>252</v>
      </c>
      <c r="H377" s="135" t="s">
        <v>41</v>
      </c>
      <c r="I377" s="135" t="s">
        <v>268</v>
      </c>
      <c r="J377" s="135" t="s">
        <v>269</v>
      </c>
      <c r="K377" s="135" t="s">
        <v>232</v>
      </c>
      <c r="L377" s="149">
        <v>10</v>
      </c>
      <c r="M377" s="152">
        <f>DATE($A$10,$L377,M$10)</f>
        <v>45200</v>
      </c>
      <c r="N377" s="152">
        <f t="shared" ref="N377:AQ377" si="550">DATE($A$10,$L377,N$10)</f>
        <v>45201</v>
      </c>
      <c r="O377" s="152">
        <f t="shared" si="550"/>
        <v>45202</v>
      </c>
      <c r="P377" s="152">
        <f t="shared" si="550"/>
        <v>45203</v>
      </c>
      <c r="Q377" s="152">
        <f t="shared" si="550"/>
        <v>45204</v>
      </c>
      <c r="R377" s="152">
        <f t="shared" si="550"/>
        <v>45205</v>
      </c>
      <c r="S377" s="152">
        <f t="shared" si="550"/>
        <v>45206</v>
      </c>
      <c r="T377" s="152">
        <f t="shared" si="550"/>
        <v>45207</v>
      </c>
      <c r="U377" s="152">
        <f t="shared" si="550"/>
        <v>45208</v>
      </c>
      <c r="V377" s="152">
        <f t="shared" si="550"/>
        <v>45209</v>
      </c>
      <c r="W377" s="152">
        <f t="shared" si="550"/>
        <v>45210</v>
      </c>
      <c r="X377" s="152">
        <f t="shared" si="550"/>
        <v>45211</v>
      </c>
      <c r="Y377" s="152">
        <f t="shared" si="550"/>
        <v>45212</v>
      </c>
      <c r="Z377" s="152">
        <f t="shared" si="550"/>
        <v>45213</v>
      </c>
      <c r="AA377" s="152">
        <f t="shared" si="550"/>
        <v>45214</v>
      </c>
      <c r="AB377" s="152">
        <f t="shared" si="550"/>
        <v>45215</v>
      </c>
      <c r="AC377" s="152">
        <f t="shared" si="550"/>
        <v>45216</v>
      </c>
      <c r="AD377" s="152">
        <f t="shared" si="550"/>
        <v>45217</v>
      </c>
      <c r="AE377" s="152">
        <f t="shared" si="550"/>
        <v>45218</v>
      </c>
      <c r="AF377" s="152">
        <f t="shared" si="550"/>
        <v>45219</v>
      </c>
      <c r="AG377" s="152">
        <f t="shared" si="550"/>
        <v>45220</v>
      </c>
      <c r="AH377" s="152">
        <f t="shared" si="550"/>
        <v>45221</v>
      </c>
      <c r="AI377" s="152">
        <f t="shared" si="550"/>
        <v>45222</v>
      </c>
      <c r="AJ377" s="152">
        <f t="shared" si="550"/>
        <v>45223</v>
      </c>
      <c r="AK377" s="152">
        <f t="shared" si="550"/>
        <v>45224</v>
      </c>
      <c r="AL377" s="152">
        <f t="shared" si="550"/>
        <v>45225</v>
      </c>
      <c r="AM377" s="152">
        <f t="shared" si="550"/>
        <v>45226</v>
      </c>
      <c r="AN377" s="152">
        <f t="shared" si="550"/>
        <v>45227</v>
      </c>
      <c r="AO377" s="152">
        <f t="shared" si="550"/>
        <v>45228</v>
      </c>
      <c r="AP377" s="152">
        <f t="shared" si="550"/>
        <v>45229</v>
      </c>
      <c r="AQ377" s="152">
        <f t="shared" si="550"/>
        <v>45230</v>
      </c>
      <c r="AR377" s="158"/>
      <c r="AS377" s="102" t="s">
        <v>29</v>
      </c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19"/>
      <c r="BI377" s="19"/>
      <c r="BJ377" s="19"/>
      <c r="BK377" s="19"/>
    </row>
    <row r="378" spans="1:63" s="3" customFormat="1" outlineLevel="1" x14ac:dyDescent="0.25">
      <c r="A378" s="17">
        <v>1</v>
      </c>
      <c r="B378" s="130" t="str">
        <f>MultiCat(C378:K378)</f>
        <v/>
      </c>
      <c r="C378" s="47" t="str">
        <f t="shared" ref="C378:K378" si="551">IF(IF(ISNUMBER(SEARCH(C$30,MultiCat($M378:$AQ378))),C$30,"")=C361,"",IF(ISNUMBER(SEARCH(C$30,MultiCat($M378:$AQ378))),C$30,""))</f>
        <v/>
      </c>
      <c r="D378" s="47" t="str">
        <f t="shared" si="551"/>
        <v/>
      </c>
      <c r="E378" s="47" t="str">
        <f t="shared" si="551"/>
        <v/>
      </c>
      <c r="F378" s="47" t="str">
        <f t="shared" si="551"/>
        <v/>
      </c>
      <c r="G378" s="47" t="str">
        <f t="shared" si="551"/>
        <v/>
      </c>
      <c r="H378" s="47" t="str">
        <f t="shared" si="551"/>
        <v/>
      </c>
      <c r="I378" s="47" t="str">
        <f t="shared" si="551"/>
        <v/>
      </c>
      <c r="J378" s="47" t="str">
        <f t="shared" si="551"/>
        <v/>
      </c>
      <c r="K378" s="47" t="str">
        <f t="shared" si="551"/>
        <v/>
      </c>
      <c r="L378" s="151">
        <f>L377</f>
        <v>10</v>
      </c>
      <c r="M378" s="17">
        <f t="shared" ref="M378:V391" si="552">VLOOKUP(M$377,План,$AR378,0)</f>
        <v>21626</v>
      </c>
      <c r="N378" s="17">
        <f t="shared" si="552"/>
        <v>21650</v>
      </c>
      <c r="O378" s="17">
        <f t="shared" si="552"/>
        <v>21674</v>
      </c>
      <c r="P378" s="17">
        <f t="shared" si="552"/>
        <v>21698</v>
      </c>
      <c r="Q378" s="17">
        <f t="shared" si="552"/>
        <v>21722</v>
      </c>
      <c r="R378" s="17">
        <f t="shared" si="552"/>
        <v>21746</v>
      </c>
      <c r="S378" s="17">
        <f t="shared" si="552"/>
        <v>21770</v>
      </c>
      <c r="T378" s="17">
        <f t="shared" si="552"/>
        <v>21794</v>
      </c>
      <c r="U378" s="17">
        <f t="shared" si="552"/>
        <v>21818</v>
      </c>
      <c r="V378" s="17">
        <f t="shared" si="552"/>
        <v>21842</v>
      </c>
      <c r="W378" s="17">
        <f t="shared" ref="W378:AF391" si="553">VLOOKUP(W$377,План,$AR378,0)</f>
        <v>21866</v>
      </c>
      <c r="X378" s="17">
        <f t="shared" si="553"/>
        <v>21890</v>
      </c>
      <c r="Y378" s="17">
        <f t="shared" si="553"/>
        <v>21914</v>
      </c>
      <c r="Z378" s="17">
        <f t="shared" si="553"/>
        <v>21938</v>
      </c>
      <c r="AA378" s="17">
        <f t="shared" si="553"/>
        <v>21962</v>
      </c>
      <c r="AB378" s="17">
        <f t="shared" si="553"/>
        <v>21986</v>
      </c>
      <c r="AC378" s="17">
        <f t="shared" si="553"/>
        <v>22010</v>
      </c>
      <c r="AD378" s="17">
        <f t="shared" si="553"/>
        <v>22034</v>
      </c>
      <c r="AE378" s="17">
        <f t="shared" si="553"/>
        <v>22058</v>
      </c>
      <c r="AF378" s="17">
        <f t="shared" si="553"/>
        <v>22082</v>
      </c>
      <c r="AG378" s="17">
        <f t="shared" ref="AG378:AQ391" si="554">VLOOKUP(AG$377,План,$AR378,0)</f>
        <v>22106</v>
      </c>
      <c r="AH378" s="17">
        <f t="shared" si="554"/>
        <v>22130</v>
      </c>
      <c r="AI378" s="17">
        <f t="shared" si="554"/>
        <v>22154</v>
      </c>
      <c r="AJ378" s="17">
        <f t="shared" si="554"/>
        <v>22178</v>
      </c>
      <c r="AK378" s="17">
        <f t="shared" si="554"/>
        <v>22202</v>
      </c>
      <c r="AL378" s="17">
        <f t="shared" si="554"/>
        <v>22226</v>
      </c>
      <c r="AM378" s="17">
        <f t="shared" si="554"/>
        <v>22250</v>
      </c>
      <c r="AN378" s="17">
        <f t="shared" si="554"/>
        <v>22274</v>
      </c>
      <c r="AO378" s="17">
        <f t="shared" si="554"/>
        <v>22298</v>
      </c>
      <c r="AP378" s="17">
        <f t="shared" si="554"/>
        <v>22333</v>
      </c>
      <c r="AQ378" s="17">
        <f t="shared" si="554"/>
        <v>22357</v>
      </c>
      <c r="AR378" s="160">
        <v>39</v>
      </c>
      <c r="AS378" s="102" t="s">
        <v>29</v>
      </c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</row>
    <row r="379" spans="1:63" s="3" customFormat="1" outlineLevel="1" x14ac:dyDescent="0.25">
      <c r="A379" s="17">
        <v>2</v>
      </c>
      <c r="B379" s="130" t="str">
        <f t="shared" ref="B379:B391" si="555">MultiCat(C379:K379)</f>
        <v>ТО1</v>
      </c>
      <c r="C379" s="47" t="str">
        <f t="shared" ref="C379:K379" si="556">IF(IF(ISNUMBER(SEARCH(C$30,MultiCat($M379:$AQ379))),C$30,"")=C362,"",IF(ISNUMBER(SEARCH(C$30,MultiCat($M379:$AQ379))),C$30,""))</f>
        <v/>
      </c>
      <c r="D379" s="47" t="str">
        <f t="shared" si="556"/>
        <v>ТО1</v>
      </c>
      <c r="E379" s="47" t="str">
        <f t="shared" si="556"/>
        <v/>
      </c>
      <c r="F379" s="47" t="str">
        <f t="shared" si="556"/>
        <v/>
      </c>
      <c r="G379" s="47" t="str">
        <f t="shared" si="556"/>
        <v/>
      </c>
      <c r="H379" s="47" t="str">
        <f t="shared" si="556"/>
        <v/>
      </c>
      <c r="I379" s="47" t="str">
        <f t="shared" si="556"/>
        <v/>
      </c>
      <c r="J379" s="47" t="str">
        <f t="shared" si="556"/>
        <v/>
      </c>
      <c r="K379" s="47" t="str">
        <f t="shared" si="556"/>
        <v/>
      </c>
      <c r="L379" s="151">
        <f t="shared" ref="L379:L392" si="557">L378</f>
        <v>10</v>
      </c>
      <c r="M379" s="17">
        <f t="shared" si="552"/>
        <v>55528</v>
      </c>
      <c r="N379" s="17">
        <f t="shared" si="552"/>
        <v>55552</v>
      </c>
      <c r="O379" s="17">
        <f t="shared" si="552"/>
        <v>55576</v>
      </c>
      <c r="P379" s="17">
        <f t="shared" si="552"/>
        <v>55600</v>
      </c>
      <c r="Q379" s="17">
        <f t="shared" si="552"/>
        <v>55624</v>
      </c>
      <c r="R379" s="17">
        <f t="shared" si="552"/>
        <v>55648</v>
      </c>
      <c r="S379" s="17">
        <f t="shared" si="552"/>
        <v>55672</v>
      </c>
      <c r="T379" s="17">
        <f t="shared" si="552"/>
        <v>55696</v>
      </c>
      <c r="U379" s="17">
        <f t="shared" si="552"/>
        <v>55720</v>
      </c>
      <c r="V379" s="17">
        <f t="shared" si="552"/>
        <v>55744</v>
      </c>
      <c r="W379" s="17">
        <f t="shared" si="553"/>
        <v>55768</v>
      </c>
      <c r="X379" s="17">
        <f t="shared" si="553"/>
        <v>55792</v>
      </c>
      <c r="Y379" s="17">
        <f t="shared" si="553"/>
        <v>55816</v>
      </c>
      <c r="Z379" s="17">
        <f t="shared" si="553"/>
        <v>55840</v>
      </c>
      <c r="AA379" s="17">
        <f t="shared" si="553"/>
        <v>55864</v>
      </c>
      <c r="AB379" s="17">
        <f t="shared" si="553"/>
        <v>55888</v>
      </c>
      <c r="AC379" s="17">
        <f t="shared" si="553"/>
        <v>55912</v>
      </c>
      <c r="AD379" s="17">
        <f t="shared" si="553"/>
        <v>55936</v>
      </c>
      <c r="AE379" s="17">
        <f t="shared" si="553"/>
        <v>55960</v>
      </c>
      <c r="AF379" s="17">
        <f t="shared" si="553"/>
        <v>55984</v>
      </c>
      <c r="AG379" s="17" t="str">
        <f t="shared" si="554"/>
        <v>ТО1</v>
      </c>
      <c r="AH379" s="17">
        <f t="shared" si="554"/>
        <v>56024</v>
      </c>
      <c r="AI379" s="17">
        <f t="shared" si="554"/>
        <v>56024</v>
      </c>
      <c r="AJ379" s="17">
        <f t="shared" si="554"/>
        <v>56024</v>
      </c>
      <c r="AK379" s="17">
        <f t="shared" si="554"/>
        <v>56024</v>
      </c>
      <c r="AL379" s="17">
        <f t="shared" si="554"/>
        <v>56024</v>
      </c>
      <c r="AM379" s="17">
        <f t="shared" si="554"/>
        <v>56024</v>
      </c>
      <c r="AN379" s="17">
        <f t="shared" si="554"/>
        <v>56024</v>
      </c>
      <c r="AO379" s="17">
        <f t="shared" si="554"/>
        <v>56032</v>
      </c>
      <c r="AP379" s="17">
        <f t="shared" si="554"/>
        <v>56055</v>
      </c>
      <c r="AQ379" s="17">
        <f t="shared" si="554"/>
        <v>56079</v>
      </c>
      <c r="AR379" s="160">
        <v>40</v>
      </c>
      <c r="AS379" s="102" t="s">
        <v>29</v>
      </c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</row>
    <row r="380" spans="1:63" s="3" customFormat="1" outlineLevel="1" x14ac:dyDescent="0.25">
      <c r="A380" s="17">
        <v>3</v>
      </c>
      <c r="B380" s="130" t="str">
        <f t="shared" si="555"/>
        <v/>
      </c>
      <c r="C380" s="47" t="str">
        <f t="shared" ref="C380:K380" si="558">IF(IF(ISNUMBER(SEARCH(C$30,MultiCat($M380:$AQ380))),C$30,"")=C363,"",IF(ISNUMBER(SEARCH(C$30,MultiCat($M380:$AQ380))),C$30,""))</f>
        <v/>
      </c>
      <c r="D380" s="47" t="str">
        <f t="shared" si="558"/>
        <v/>
      </c>
      <c r="E380" s="47" t="str">
        <f t="shared" si="558"/>
        <v/>
      </c>
      <c r="F380" s="47" t="str">
        <f t="shared" si="558"/>
        <v/>
      </c>
      <c r="G380" s="47" t="str">
        <f t="shared" si="558"/>
        <v/>
      </c>
      <c r="H380" s="47" t="str">
        <f t="shared" si="558"/>
        <v/>
      </c>
      <c r="I380" s="47" t="str">
        <f t="shared" si="558"/>
        <v/>
      </c>
      <c r="J380" s="47" t="str">
        <f t="shared" si="558"/>
        <v/>
      </c>
      <c r="K380" s="47" t="str">
        <f t="shared" si="558"/>
        <v/>
      </c>
      <c r="L380" s="151">
        <f t="shared" si="557"/>
        <v>10</v>
      </c>
      <c r="M380" s="17">
        <f t="shared" si="552"/>
        <v>38925</v>
      </c>
      <c r="N380" s="17">
        <f t="shared" si="552"/>
        <v>38949</v>
      </c>
      <c r="O380" s="17">
        <f t="shared" si="552"/>
        <v>38973</v>
      </c>
      <c r="P380" s="17">
        <f t="shared" si="552"/>
        <v>38997</v>
      </c>
      <c r="Q380" s="17">
        <f t="shared" si="552"/>
        <v>39021</v>
      </c>
      <c r="R380" s="17">
        <f t="shared" si="552"/>
        <v>39045</v>
      </c>
      <c r="S380" s="17">
        <f t="shared" si="552"/>
        <v>39069</v>
      </c>
      <c r="T380" s="17">
        <f t="shared" si="552"/>
        <v>39093</v>
      </c>
      <c r="U380" s="17">
        <f t="shared" si="552"/>
        <v>39117</v>
      </c>
      <c r="V380" s="17">
        <f t="shared" si="552"/>
        <v>39141</v>
      </c>
      <c r="W380" s="17">
        <f t="shared" si="553"/>
        <v>39165</v>
      </c>
      <c r="X380" s="17">
        <f t="shared" si="553"/>
        <v>39189</v>
      </c>
      <c r="Y380" s="17">
        <f t="shared" si="553"/>
        <v>39213</v>
      </c>
      <c r="Z380" s="17">
        <f t="shared" si="553"/>
        <v>39237</v>
      </c>
      <c r="AA380" s="17">
        <f t="shared" si="553"/>
        <v>39261</v>
      </c>
      <c r="AB380" s="17">
        <f t="shared" si="553"/>
        <v>39285</v>
      </c>
      <c r="AC380" s="17">
        <f t="shared" si="553"/>
        <v>39309</v>
      </c>
      <c r="AD380" s="17">
        <f t="shared" si="553"/>
        <v>39333</v>
      </c>
      <c r="AE380" s="17">
        <f t="shared" si="553"/>
        <v>39357</v>
      </c>
      <c r="AF380" s="17">
        <f t="shared" si="553"/>
        <v>39381</v>
      </c>
      <c r="AG380" s="17">
        <f t="shared" si="554"/>
        <v>39405</v>
      </c>
      <c r="AH380" s="17">
        <f t="shared" si="554"/>
        <v>39429</v>
      </c>
      <c r="AI380" s="17">
        <f t="shared" si="554"/>
        <v>39453</v>
      </c>
      <c r="AJ380" s="17">
        <f t="shared" si="554"/>
        <v>39477</v>
      </c>
      <c r="AK380" s="17">
        <f t="shared" si="554"/>
        <v>39501</v>
      </c>
      <c r="AL380" s="17">
        <f t="shared" si="554"/>
        <v>39525</v>
      </c>
      <c r="AM380" s="17">
        <f t="shared" si="554"/>
        <v>39549</v>
      </c>
      <c r="AN380" s="17">
        <f t="shared" si="554"/>
        <v>39573</v>
      </c>
      <c r="AO380" s="17">
        <f t="shared" si="554"/>
        <v>39597</v>
      </c>
      <c r="AP380" s="17">
        <f t="shared" si="554"/>
        <v>39636</v>
      </c>
      <c r="AQ380" s="17">
        <f t="shared" si="554"/>
        <v>39660</v>
      </c>
      <c r="AR380" s="160">
        <v>41</v>
      </c>
      <c r="AS380" s="102" t="s">
        <v>29</v>
      </c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</row>
    <row r="381" spans="1:63" s="3" customFormat="1" outlineLevel="1" x14ac:dyDescent="0.25">
      <c r="A381" s="17">
        <v>4</v>
      </c>
      <c r="B381" s="130" t="str">
        <f t="shared" si="555"/>
        <v/>
      </c>
      <c r="C381" s="47" t="str">
        <f t="shared" ref="C381:K381" si="559">IF(IF(ISNUMBER(SEARCH(C$30,MultiCat($M381:$AQ381))),C$30,"")=C364,"",IF(ISNUMBER(SEARCH(C$30,MultiCat($M381:$AQ381))),C$30,""))</f>
        <v/>
      </c>
      <c r="D381" s="47" t="str">
        <f t="shared" si="559"/>
        <v/>
      </c>
      <c r="E381" s="47" t="str">
        <f t="shared" si="559"/>
        <v/>
      </c>
      <c r="F381" s="47" t="str">
        <f t="shared" si="559"/>
        <v/>
      </c>
      <c r="G381" s="47" t="str">
        <f t="shared" si="559"/>
        <v/>
      </c>
      <c r="H381" s="47" t="str">
        <f t="shared" si="559"/>
        <v/>
      </c>
      <c r="I381" s="47" t="str">
        <f t="shared" si="559"/>
        <v/>
      </c>
      <c r="J381" s="47" t="str">
        <f t="shared" si="559"/>
        <v/>
      </c>
      <c r="K381" s="47" t="str">
        <f t="shared" si="559"/>
        <v/>
      </c>
      <c r="L381" s="151">
        <f t="shared" si="557"/>
        <v>10</v>
      </c>
      <c r="M381" s="17" t="str">
        <f t="shared" si="552"/>
        <v>ПМ</v>
      </c>
      <c r="N381" s="17">
        <f t="shared" si="552"/>
        <v>44524</v>
      </c>
      <c r="O381" s="17">
        <f t="shared" si="552"/>
        <v>44524</v>
      </c>
      <c r="P381" s="17">
        <f t="shared" si="552"/>
        <v>44548</v>
      </c>
      <c r="Q381" s="17">
        <f t="shared" si="552"/>
        <v>44572</v>
      </c>
      <c r="R381" s="17">
        <f t="shared" si="552"/>
        <v>44596</v>
      </c>
      <c r="S381" s="17">
        <f t="shared" si="552"/>
        <v>44620</v>
      </c>
      <c r="T381" s="17">
        <f t="shared" si="552"/>
        <v>44644</v>
      </c>
      <c r="U381" s="17">
        <f t="shared" si="552"/>
        <v>44668</v>
      </c>
      <c r="V381" s="17">
        <f t="shared" si="552"/>
        <v>44692</v>
      </c>
      <c r="W381" s="17">
        <f t="shared" si="553"/>
        <v>44716</v>
      </c>
      <c r="X381" s="17">
        <f t="shared" si="553"/>
        <v>44740</v>
      </c>
      <c r="Y381" s="17">
        <f t="shared" si="553"/>
        <v>44764</v>
      </c>
      <c r="Z381" s="17">
        <f t="shared" si="553"/>
        <v>44788</v>
      </c>
      <c r="AA381" s="17">
        <f t="shared" si="553"/>
        <v>44812</v>
      </c>
      <c r="AB381" s="17">
        <f t="shared" si="553"/>
        <v>44836</v>
      </c>
      <c r="AC381" s="17">
        <f t="shared" si="553"/>
        <v>44860</v>
      </c>
      <c r="AD381" s="17">
        <f t="shared" si="553"/>
        <v>44884</v>
      </c>
      <c r="AE381" s="17">
        <f t="shared" si="553"/>
        <v>44908</v>
      </c>
      <c r="AF381" s="17">
        <f t="shared" si="553"/>
        <v>44932</v>
      </c>
      <c r="AG381" s="17">
        <f t="shared" si="554"/>
        <v>44956</v>
      </c>
      <c r="AH381" s="17">
        <f t="shared" si="554"/>
        <v>44980</v>
      </c>
      <c r="AI381" s="17">
        <f t="shared" si="554"/>
        <v>44996</v>
      </c>
      <c r="AJ381" s="17">
        <f t="shared" si="554"/>
        <v>44996</v>
      </c>
      <c r="AK381" s="17">
        <f t="shared" si="554"/>
        <v>44996</v>
      </c>
      <c r="AL381" s="17">
        <f t="shared" si="554"/>
        <v>44996</v>
      </c>
      <c r="AM381" s="17">
        <f t="shared" si="554"/>
        <v>44996</v>
      </c>
      <c r="AN381" s="17">
        <f t="shared" si="554"/>
        <v>44996</v>
      </c>
      <c r="AO381" s="17">
        <f t="shared" si="554"/>
        <v>44996</v>
      </c>
      <c r="AP381" s="17">
        <f t="shared" si="554"/>
        <v>45082</v>
      </c>
      <c r="AQ381" s="17">
        <f t="shared" si="554"/>
        <v>45106</v>
      </c>
      <c r="AR381" s="160">
        <v>42</v>
      </c>
      <c r="AS381" s="102" t="s">
        <v>29</v>
      </c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</row>
    <row r="382" spans="1:63" s="3" customFormat="1" outlineLevel="1" x14ac:dyDescent="0.25">
      <c r="A382" s="17">
        <v>5</v>
      </c>
      <c r="B382" s="130" t="str">
        <f t="shared" si="555"/>
        <v>ПМ</v>
      </c>
      <c r="C382" s="47" t="str">
        <f t="shared" ref="C382:K382" si="560">IF(IF(ISNUMBER(SEARCH(C$30,MultiCat($M382:$AQ382))),C$30,"")=C365,"",IF(ISNUMBER(SEARCH(C$30,MultiCat($M382:$AQ382))),C$30,""))</f>
        <v>ПМ</v>
      </c>
      <c r="D382" s="47" t="str">
        <f t="shared" si="560"/>
        <v/>
      </c>
      <c r="E382" s="47" t="str">
        <f t="shared" si="560"/>
        <v/>
      </c>
      <c r="F382" s="47" t="str">
        <f t="shared" si="560"/>
        <v/>
      </c>
      <c r="G382" s="47" t="str">
        <f t="shared" si="560"/>
        <v/>
      </c>
      <c r="H382" s="47" t="str">
        <f t="shared" si="560"/>
        <v/>
      </c>
      <c r="I382" s="47" t="str">
        <f t="shared" si="560"/>
        <v/>
      </c>
      <c r="J382" s="47" t="str">
        <f t="shared" si="560"/>
        <v/>
      </c>
      <c r="K382" s="47" t="str">
        <f t="shared" si="560"/>
        <v/>
      </c>
      <c r="L382" s="151">
        <f t="shared" si="557"/>
        <v>10</v>
      </c>
      <c r="M382" s="17">
        <f t="shared" si="552"/>
        <v>44078</v>
      </c>
      <c r="N382" s="17">
        <f t="shared" si="552"/>
        <v>44102</v>
      </c>
      <c r="O382" s="17">
        <f t="shared" si="552"/>
        <v>44126</v>
      </c>
      <c r="P382" s="17">
        <f t="shared" si="552"/>
        <v>44150</v>
      </c>
      <c r="Q382" s="17">
        <f t="shared" si="552"/>
        <v>44174</v>
      </c>
      <c r="R382" s="17">
        <f t="shared" si="552"/>
        <v>44198</v>
      </c>
      <c r="S382" s="17">
        <f t="shared" si="552"/>
        <v>44222</v>
      </c>
      <c r="T382" s="17">
        <f t="shared" si="552"/>
        <v>44246</v>
      </c>
      <c r="U382" s="17">
        <f t="shared" si="552"/>
        <v>44270</v>
      </c>
      <c r="V382" s="17">
        <f t="shared" si="552"/>
        <v>44294</v>
      </c>
      <c r="W382" s="17">
        <f t="shared" si="553"/>
        <v>44318</v>
      </c>
      <c r="X382" s="17">
        <f t="shared" si="553"/>
        <v>44342</v>
      </c>
      <c r="Y382" s="17">
        <f t="shared" si="553"/>
        <v>44366</v>
      </c>
      <c r="Z382" s="17">
        <f t="shared" si="553"/>
        <v>44390</v>
      </c>
      <c r="AA382" s="17">
        <f t="shared" si="553"/>
        <v>44414</v>
      </c>
      <c r="AB382" s="17">
        <f t="shared" si="553"/>
        <v>44438</v>
      </c>
      <c r="AC382" s="17">
        <f t="shared" si="553"/>
        <v>44462</v>
      </c>
      <c r="AD382" s="17">
        <f t="shared" si="553"/>
        <v>44486</v>
      </c>
      <c r="AE382" s="17">
        <f t="shared" si="553"/>
        <v>44510</v>
      </c>
      <c r="AF382" s="17">
        <f t="shared" si="553"/>
        <v>44534</v>
      </c>
      <c r="AG382" s="17">
        <f t="shared" si="554"/>
        <v>44558</v>
      </c>
      <c r="AH382" s="17">
        <f t="shared" si="554"/>
        <v>44582</v>
      </c>
      <c r="AI382" s="17" t="str">
        <f t="shared" si="554"/>
        <v>ПМ</v>
      </c>
      <c r="AJ382" s="17">
        <f t="shared" si="554"/>
        <v>44622</v>
      </c>
      <c r="AK382" s="17">
        <f t="shared" si="554"/>
        <v>44622</v>
      </c>
      <c r="AL382" s="17">
        <f t="shared" si="554"/>
        <v>44646</v>
      </c>
      <c r="AM382" s="17">
        <f t="shared" si="554"/>
        <v>44670</v>
      </c>
      <c r="AN382" s="17">
        <f t="shared" si="554"/>
        <v>44694</v>
      </c>
      <c r="AO382" s="17">
        <f t="shared" si="554"/>
        <v>44718</v>
      </c>
      <c r="AP382" s="17">
        <f t="shared" si="554"/>
        <v>44726</v>
      </c>
      <c r="AQ382" s="17">
        <f t="shared" si="554"/>
        <v>44750</v>
      </c>
      <c r="AR382" s="159">
        <v>47</v>
      </c>
      <c r="AS382" s="102" t="s">
        <v>29</v>
      </c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</row>
    <row r="383" spans="1:63" s="3" customFormat="1" outlineLevel="1" x14ac:dyDescent="0.25">
      <c r="A383" s="17">
        <v>6</v>
      </c>
      <c r="B383" s="130" t="str">
        <f t="shared" si="555"/>
        <v/>
      </c>
      <c r="C383" s="47" t="str">
        <f t="shared" ref="C383:K383" si="561">IF(IF(ISNUMBER(SEARCH(C$30,MultiCat($M383:$AQ383))),C$30,"")=C366,"",IF(ISNUMBER(SEARCH(C$30,MultiCat($M383:$AQ383))),C$30,""))</f>
        <v/>
      </c>
      <c r="D383" s="47" t="str">
        <f t="shared" si="561"/>
        <v/>
      </c>
      <c r="E383" s="47" t="str">
        <f t="shared" si="561"/>
        <v/>
      </c>
      <c r="F383" s="47" t="str">
        <f t="shared" si="561"/>
        <v/>
      </c>
      <c r="G383" s="47" t="str">
        <f t="shared" si="561"/>
        <v/>
      </c>
      <c r="H383" s="47" t="str">
        <f t="shared" si="561"/>
        <v/>
      </c>
      <c r="I383" s="47" t="str">
        <f t="shared" si="561"/>
        <v/>
      </c>
      <c r="J383" s="47" t="str">
        <f t="shared" si="561"/>
        <v/>
      </c>
      <c r="K383" s="47" t="str">
        <f t="shared" si="561"/>
        <v/>
      </c>
      <c r="L383" s="151">
        <f t="shared" si="557"/>
        <v>10</v>
      </c>
      <c r="M383" s="17">
        <f t="shared" si="552"/>
        <v>25583</v>
      </c>
      <c r="N383" s="17">
        <f t="shared" si="552"/>
        <v>25583</v>
      </c>
      <c r="O383" s="17">
        <f t="shared" si="552"/>
        <v>25583</v>
      </c>
      <c r="P383" s="17">
        <f t="shared" si="552"/>
        <v>25591</v>
      </c>
      <c r="Q383" s="17">
        <f t="shared" si="552"/>
        <v>25615</v>
      </c>
      <c r="R383" s="17">
        <f t="shared" si="552"/>
        <v>25639</v>
      </c>
      <c r="S383" s="17">
        <f t="shared" si="552"/>
        <v>25663</v>
      </c>
      <c r="T383" s="17">
        <f t="shared" si="552"/>
        <v>25687</v>
      </c>
      <c r="U383" s="17">
        <f t="shared" si="552"/>
        <v>25711</v>
      </c>
      <c r="V383" s="17">
        <f t="shared" si="552"/>
        <v>25735</v>
      </c>
      <c r="W383" s="17">
        <f t="shared" si="553"/>
        <v>25759</v>
      </c>
      <c r="X383" s="17">
        <f t="shared" si="553"/>
        <v>25783</v>
      </c>
      <c r="Y383" s="17">
        <f t="shared" si="553"/>
        <v>25807</v>
      </c>
      <c r="Z383" s="17">
        <f t="shared" si="553"/>
        <v>25831</v>
      </c>
      <c r="AA383" s="17">
        <f t="shared" si="553"/>
        <v>25855</v>
      </c>
      <c r="AB383" s="17">
        <f t="shared" si="553"/>
        <v>25879</v>
      </c>
      <c r="AC383" s="17">
        <f t="shared" si="553"/>
        <v>25903</v>
      </c>
      <c r="AD383" s="17">
        <f t="shared" si="553"/>
        <v>25927</v>
      </c>
      <c r="AE383" s="17">
        <f t="shared" si="553"/>
        <v>25951</v>
      </c>
      <c r="AF383" s="17">
        <f t="shared" si="553"/>
        <v>25975</v>
      </c>
      <c r="AG383" s="17">
        <f t="shared" si="554"/>
        <v>25999</v>
      </c>
      <c r="AH383" s="17">
        <f t="shared" si="554"/>
        <v>26023</v>
      </c>
      <c r="AI383" s="17">
        <f t="shared" si="554"/>
        <v>26047</v>
      </c>
      <c r="AJ383" s="17">
        <f t="shared" si="554"/>
        <v>26071</v>
      </c>
      <c r="AK383" s="17">
        <f t="shared" si="554"/>
        <v>26095</v>
      </c>
      <c r="AL383" s="17">
        <f t="shared" si="554"/>
        <v>26119</v>
      </c>
      <c r="AM383" s="17">
        <f t="shared" si="554"/>
        <v>26143</v>
      </c>
      <c r="AN383" s="17">
        <f t="shared" si="554"/>
        <v>26167</v>
      </c>
      <c r="AO383" s="17">
        <f t="shared" si="554"/>
        <v>26191</v>
      </c>
      <c r="AP383" s="17">
        <f t="shared" si="554"/>
        <v>26213</v>
      </c>
      <c r="AQ383" s="17">
        <f t="shared" si="554"/>
        <v>26237</v>
      </c>
      <c r="AR383" s="159">
        <v>48</v>
      </c>
      <c r="AS383" s="102" t="s">
        <v>29</v>
      </c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</row>
    <row r="384" spans="1:63" s="3" customFormat="1" outlineLevel="1" x14ac:dyDescent="0.25">
      <c r="A384" s="17">
        <v>7</v>
      </c>
      <c r="B384" s="130" t="str">
        <f t="shared" si="555"/>
        <v/>
      </c>
      <c r="C384" s="47" t="str">
        <f t="shared" ref="C384:K384" si="562">IF(IF(ISNUMBER(SEARCH(C$30,MultiCat($M384:$AQ384))),C$30,"")=C367,"",IF(ISNUMBER(SEARCH(C$30,MultiCat($M384:$AQ384))),C$30,""))</f>
        <v/>
      </c>
      <c r="D384" s="47" t="str">
        <f t="shared" si="562"/>
        <v/>
      </c>
      <c r="E384" s="47" t="str">
        <f t="shared" si="562"/>
        <v/>
      </c>
      <c r="F384" s="47" t="str">
        <f t="shared" si="562"/>
        <v/>
      </c>
      <c r="G384" s="47" t="str">
        <f t="shared" si="562"/>
        <v/>
      </c>
      <c r="H384" s="47" t="str">
        <f t="shared" si="562"/>
        <v/>
      </c>
      <c r="I384" s="47" t="str">
        <f t="shared" si="562"/>
        <v/>
      </c>
      <c r="J384" s="47" t="str">
        <f t="shared" si="562"/>
        <v/>
      </c>
      <c r="K384" s="47" t="str">
        <f t="shared" si="562"/>
        <v/>
      </c>
      <c r="L384" s="151">
        <f t="shared" si="557"/>
        <v>10</v>
      </c>
      <c r="M384" s="17">
        <f t="shared" si="552"/>
        <v>18489</v>
      </c>
      <c r="N384" s="17">
        <f t="shared" si="552"/>
        <v>18513</v>
      </c>
      <c r="O384" s="17">
        <f t="shared" si="552"/>
        <v>18537</v>
      </c>
      <c r="P384" s="17">
        <f t="shared" si="552"/>
        <v>18561</v>
      </c>
      <c r="Q384" s="17">
        <f t="shared" si="552"/>
        <v>18585</v>
      </c>
      <c r="R384" s="17">
        <f t="shared" si="552"/>
        <v>18609</v>
      </c>
      <c r="S384" s="17">
        <f t="shared" si="552"/>
        <v>18633</v>
      </c>
      <c r="T384" s="17">
        <f t="shared" si="552"/>
        <v>18657</v>
      </c>
      <c r="U384" s="17">
        <f t="shared" si="552"/>
        <v>18681</v>
      </c>
      <c r="V384" s="17">
        <f t="shared" si="552"/>
        <v>18705</v>
      </c>
      <c r="W384" s="17">
        <f t="shared" si="553"/>
        <v>18729</v>
      </c>
      <c r="X384" s="17">
        <f t="shared" si="553"/>
        <v>18753</v>
      </c>
      <c r="Y384" s="17">
        <f t="shared" si="553"/>
        <v>18777</v>
      </c>
      <c r="Z384" s="17">
        <f t="shared" si="553"/>
        <v>18801</v>
      </c>
      <c r="AA384" s="17">
        <f t="shared" si="553"/>
        <v>18825</v>
      </c>
      <c r="AB384" s="17">
        <f t="shared" si="553"/>
        <v>18849</v>
      </c>
      <c r="AC384" s="17">
        <f t="shared" si="553"/>
        <v>18873</v>
      </c>
      <c r="AD384" s="17">
        <f t="shared" si="553"/>
        <v>18897</v>
      </c>
      <c r="AE384" s="17">
        <f t="shared" si="553"/>
        <v>18921</v>
      </c>
      <c r="AF384" s="17">
        <f t="shared" si="553"/>
        <v>18945</v>
      </c>
      <c r="AG384" s="17">
        <f t="shared" si="554"/>
        <v>18961</v>
      </c>
      <c r="AH384" s="17">
        <f t="shared" si="554"/>
        <v>18961</v>
      </c>
      <c r="AI384" s="17">
        <f t="shared" si="554"/>
        <v>18961</v>
      </c>
      <c r="AJ384" s="17">
        <f t="shared" si="554"/>
        <v>18961</v>
      </c>
      <c r="AK384" s="17">
        <f t="shared" si="554"/>
        <v>18961</v>
      </c>
      <c r="AL384" s="17">
        <f t="shared" si="554"/>
        <v>18961</v>
      </c>
      <c r="AM384" s="17">
        <f t="shared" si="554"/>
        <v>18961</v>
      </c>
      <c r="AN384" s="17">
        <f t="shared" si="554"/>
        <v>18961</v>
      </c>
      <c r="AO384" s="17">
        <f t="shared" si="554"/>
        <v>18961</v>
      </c>
      <c r="AP384" s="17">
        <f t="shared" si="554"/>
        <v>18986</v>
      </c>
      <c r="AQ384" s="17">
        <f t="shared" si="554"/>
        <v>18986</v>
      </c>
      <c r="AR384" s="159">
        <v>49</v>
      </c>
      <c r="AS384" s="102" t="s">
        <v>29</v>
      </c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</row>
    <row r="385" spans="1:63" s="3" customFormat="1" outlineLevel="1" x14ac:dyDescent="0.25">
      <c r="A385" s="17">
        <v>8</v>
      </c>
      <c r="B385" s="130" t="str">
        <f t="shared" si="555"/>
        <v>СР</v>
      </c>
      <c r="C385" s="47" t="str">
        <f t="shared" ref="C385:K385" si="563">IF(IF(ISNUMBER(SEARCH(C$30,MultiCat($M385:$AQ385))),C$30,"")=C368,"",IF(ISNUMBER(SEARCH(C$30,MultiCat($M385:$AQ385))),C$30,""))</f>
        <v/>
      </c>
      <c r="D385" s="47" t="str">
        <f t="shared" si="563"/>
        <v/>
      </c>
      <c r="E385" s="47" t="str">
        <f t="shared" si="563"/>
        <v/>
      </c>
      <c r="F385" s="47" t="str">
        <f t="shared" si="563"/>
        <v>СР</v>
      </c>
      <c r="G385" s="47" t="str">
        <f t="shared" si="563"/>
        <v/>
      </c>
      <c r="H385" s="47" t="str">
        <f t="shared" si="563"/>
        <v/>
      </c>
      <c r="I385" s="47" t="str">
        <f t="shared" si="563"/>
        <v/>
      </c>
      <c r="J385" s="47" t="str">
        <f t="shared" si="563"/>
        <v/>
      </c>
      <c r="K385" s="47" t="str">
        <f t="shared" si="563"/>
        <v/>
      </c>
      <c r="L385" s="151">
        <f t="shared" si="557"/>
        <v>10</v>
      </c>
      <c r="M385" s="17">
        <f t="shared" si="552"/>
        <v>61897</v>
      </c>
      <c r="N385" s="17">
        <f t="shared" si="552"/>
        <v>61921</v>
      </c>
      <c r="O385" s="17">
        <f t="shared" si="552"/>
        <v>61945</v>
      </c>
      <c r="P385" s="17">
        <f t="shared" si="552"/>
        <v>61961</v>
      </c>
      <c r="Q385" s="17">
        <f t="shared" si="552"/>
        <v>61961</v>
      </c>
      <c r="R385" s="17">
        <f t="shared" si="552"/>
        <v>61961</v>
      </c>
      <c r="S385" s="17">
        <f t="shared" si="552"/>
        <v>61961</v>
      </c>
      <c r="T385" s="17">
        <f t="shared" si="552"/>
        <v>61961</v>
      </c>
      <c r="U385" s="17">
        <f t="shared" si="552"/>
        <v>61961</v>
      </c>
      <c r="V385" s="17">
        <f t="shared" si="552"/>
        <v>61961</v>
      </c>
      <c r="W385" s="17">
        <f t="shared" si="553"/>
        <v>61961</v>
      </c>
      <c r="X385" s="17">
        <f t="shared" si="553"/>
        <v>61961</v>
      </c>
      <c r="Y385" s="17">
        <f t="shared" si="553"/>
        <v>61961</v>
      </c>
      <c r="Z385" s="17">
        <f t="shared" si="553"/>
        <v>61969</v>
      </c>
      <c r="AA385" s="17" t="str">
        <f t="shared" si="553"/>
        <v>СР</v>
      </c>
      <c r="AB385" s="17">
        <f t="shared" si="553"/>
        <v>62017</v>
      </c>
      <c r="AC385" s="17">
        <f t="shared" si="553"/>
        <v>62041</v>
      </c>
      <c r="AD385" s="17">
        <f t="shared" si="553"/>
        <v>62065</v>
      </c>
      <c r="AE385" s="17">
        <f t="shared" si="553"/>
        <v>62089</v>
      </c>
      <c r="AF385" s="17">
        <f t="shared" si="553"/>
        <v>62113</v>
      </c>
      <c r="AG385" s="17">
        <f t="shared" si="554"/>
        <v>62137</v>
      </c>
      <c r="AH385" s="17">
        <f t="shared" si="554"/>
        <v>62161</v>
      </c>
      <c r="AI385" s="17">
        <f t="shared" si="554"/>
        <v>62185</v>
      </c>
      <c r="AJ385" s="17">
        <f t="shared" si="554"/>
        <v>62209</v>
      </c>
      <c r="AK385" s="17">
        <f t="shared" si="554"/>
        <v>62233</v>
      </c>
      <c r="AL385" s="17">
        <f t="shared" si="554"/>
        <v>62257</v>
      </c>
      <c r="AM385" s="17">
        <f t="shared" si="554"/>
        <v>62281</v>
      </c>
      <c r="AN385" s="17">
        <f t="shared" si="554"/>
        <v>62305</v>
      </c>
      <c r="AO385" s="17">
        <f t="shared" si="554"/>
        <v>62329</v>
      </c>
      <c r="AP385" s="17">
        <f t="shared" si="554"/>
        <v>62335</v>
      </c>
      <c r="AQ385" s="17">
        <f t="shared" si="554"/>
        <v>62359</v>
      </c>
      <c r="AR385" s="159">
        <v>50</v>
      </c>
      <c r="AS385" s="102" t="s">
        <v>29</v>
      </c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</row>
    <row r="386" spans="1:63" s="3" customFormat="1" outlineLevel="1" x14ac:dyDescent="0.25">
      <c r="A386" s="17">
        <v>9</v>
      </c>
      <c r="B386" s="130" t="str">
        <f t="shared" si="555"/>
        <v/>
      </c>
      <c r="C386" s="47" t="str">
        <f t="shared" ref="C386:K386" si="564">IF(IF(ISNUMBER(SEARCH(C$30,MultiCat($M386:$AQ386))),C$30,"")=C369,"",IF(ISNUMBER(SEARCH(C$30,MultiCat($M386:$AQ386))),C$30,""))</f>
        <v/>
      </c>
      <c r="D386" s="47" t="str">
        <f t="shared" si="564"/>
        <v/>
      </c>
      <c r="E386" s="47" t="str">
        <f t="shared" si="564"/>
        <v/>
      </c>
      <c r="F386" s="47" t="str">
        <f t="shared" si="564"/>
        <v/>
      </c>
      <c r="G386" s="47" t="str">
        <f t="shared" si="564"/>
        <v/>
      </c>
      <c r="H386" s="47" t="str">
        <f t="shared" si="564"/>
        <v/>
      </c>
      <c r="I386" s="47" t="str">
        <f t="shared" si="564"/>
        <v/>
      </c>
      <c r="J386" s="47" t="str">
        <f t="shared" si="564"/>
        <v/>
      </c>
      <c r="K386" s="47" t="str">
        <f t="shared" si="564"/>
        <v/>
      </c>
      <c r="L386" s="151">
        <f t="shared" si="557"/>
        <v>10</v>
      </c>
      <c r="M386" s="17">
        <f t="shared" si="552"/>
        <v>13586</v>
      </c>
      <c r="N386" s="17">
        <f t="shared" si="552"/>
        <v>13610</v>
      </c>
      <c r="O386" s="17">
        <f t="shared" si="552"/>
        <v>13634</v>
      </c>
      <c r="P386" s="17">
        <f t="shared" si="552"/>
        <v>13658</v>
      </c>
      <c r="Q386" s="17">
        <f t="shared" si="552"/>
        <v>13682</v>
      </c>
      <c r="R386" s="17">
        <f t="shared" si="552"/>
        <v>13706</v>
      </c>
      <c r="S386" s="17">
        <f t="shared" si="552"/>
        <v>13730</v>
      </c>
      <c r="T386" s="17">
        <f t="shared" si="552"/>
        <v>13754</v>
      </c>
      <c r="U386" s="17">
        <f t="shared" si="552"/>
        <v>13778</v>
      </c>
      <c r="V386" s="17">
        <f t="shared" si="552"/>
        <v>13802</v>
      </c>
      <c r="W386" s="17">
        <f t="shared" si="553"/>
        <v>13826</v>
      </c>
      <c r="X386" s="17">
        <f t="shared" si="553"/>
        <v>13850</v>
      </c>
      <c r="Y386" s="17">
        <f t="shared" si="553"/>
        <v>13874</v>
      </c>
      <c r="Z386" s="17">
        <f t="shared" si="553"/>
        <v>13898</v>
      </c>
      <c r="AA386" s="17">
        <f t="shared" si="553"/>
        <v>13922</v>
      </c>
      <c r="AB386" s="17">
        <f t="shared" si="553"/>
        <v>13946</v>
      </c>
      <c r="AC386" s="17">
        <f t="shared" si="553"/>
        <v>13970</v>
      </c>
      <c r="AD386" s="17">
        <f t="shared" si="553"/>
        <v>13994</v>
      </c>
      <c r="AE386" s="17">
        <f t="shared" si="553"/>
        <v>14018</v>
      </c>
      <c r="AF386" s="17">
        <f t="shared" si="553"/>
        <v>14042</v>
      </c>
      <c r="AG386" s="17">
        <f t="shared" si="554"/>
        <v>14066</v>
      </c>
      <c r="AH386" s="17">
        <f t="shared" si="554"/>
        <v>14090</v>
      </c>
      <c r="AI386" s="17">
        <f t="shared" si="554"/>
        <v>14114</v>
      </c>
      <c r="AJ386" s="17">
        <f t="shared" si="554"/>
        <v>14138</v>
      </c>
      <c r="AK386" s="17">
        <f t="shared" si="554"/>
        <v>14162</v>
      </c>
      <c r="AL386" s="17">
        <f t="shared" si="554"/>
        <v>14186</v>
      </c>
      <c r="AM386" s="17">
        <f t="shared" si="554"/>
        <v>14210</v>
      </c>
      <c r="AN386" s="17">
        <f t="shared" si="554"/>
        <v>14234</v>
      </c>
      <c r="AO386" s="17">
        <f t="shared" si="554"/>
        <v>14258</v>
      </c>
      <c r="AP386" s="17">
        <f t="shared" si="554"/>
        <v>14259</v>
      </c>
      <c r="AQ386" s="17">
        <f t="shared" si="554"/>
        <v>14283</v>
      </c>
      <c r="AR386" s="160">
        <v>43</v>
      </c>
      <c r="AS386" s="102" t="s">
        <v>29</v>
      </c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</row>
    <row r="387" spans="1:63" s="3" customFormat="1" outlineLevel="1" x14ac:dyDescent="0.25">
      <c r="A387" s="17">
        <v>10</v>
      </c>
      <c r="B387" s="130" t="str">
        <f t="shared" si="555"/>
        <v>ТО2</v>
      </c>
      <c r="C387" s="47" t="str">
        <f t="shared" ref="C387:K387" si="565">IF(IF(ISNUMBER(SEARCH(C$30,MultiCat($M387:$AQ387))),C$30,"")=C370,"",IF(ISNUMBER(SEARCH(C$30,MultiCat($M387:$AQ387))),C$30,""))</f>
        <v/>
      </c>
      <c r="D387" s="47" t="str">
        <f t="shared" si="565"/>
        <v/>
      </c>
      <c r="E387" s="47" t="str">
        <f t="shared" si="565"/>
        <v>ТО2</v>
      </c>
      <c r="F387" s="47" t="str">
        <f t="shared" si="565"/>
        <v/>
      </c>
      <c r="G387" s="47" t="str">
        <f t="shared" si="565"/>
        <v/>
      </c>
      <c r="H387" s="47" t="str">
        <f t="shared" si="565"/>
        <v/>
      </c>
      <c r="I387" s="47" t="str">
        <f t="shared" si="565"/>
        <v/>
      </c>
      <c r="J387" s="47" t="str">
        <f t="shared" si="565"/>
        <v/>
      </c>
      <c r="K387" s="47" t="str">
        <f t="shared" si="565"/>
        <v/>
      </c>
      <c r="L387" s="151">
        <f t="shared" si="557"/>
        <v>10</v>
      </c>
      <c r="M387" s="17">
        <f t="shared" si="552"/>
        <v>13376</v>
      </c>
      <c r="N387" s="17">
        <f t="shared" si="552"/>
        <v>13376</v>
      </c>
      <c r="O387" s="17">
        <f t="shared" si="552"/>
        <v>13376</v>
      </c>
      <c r="P387" s="17">
        <f t="shared" si="552"/>
        <v>13376</v>
      </c>
      <c r="Q387" s="17">
        <f t="shared" si="552"/>
        <v>13376</v>
      </c>
      <c r="R387" s="17">
        <f t="shared" si="552"/>
        <v>13376</v>
      </c>
      <c r="S387" s="17">
        <f t="shared" si="552"/>
        <v>13376</v>
      </c>
      <c r="T387" s="17">
        <f t="shared" si="552"/>
        <v>13376</v>
      </c>
      <c r="U387" s="17">
        <f t="shared" si="552"/>
        <v>13376</v>
      </c>
      <c r="V387" s="17">
        <f t="shared" si="552"/>
        <v>13376</v>
      </c>
      <c r="W387" s="17">
        <f t="shared" si="553"/>
        <v>13376</v>
      </c>
      <c r="X387" s="17">
        <f t="shared" si="553"/>
        <v>13376</v>
      </c>
      <c r="Y387" s="17">
        <f t="shared" si="553"/>
        <v>13376</v>
      </c>
      <c r="Z387" s="17">
        <f t="shared" si="553"/>
        <v>13376</v>
      </c>
      <c r="AA387" s="17">
        <f t="shared" si="553"/>
        <v>13376</v>
      </c>
      <c r="AB387" s="17">
        <f t="shared" si="553"/>
        <v>13376</v>
      </c>
      <c r="AC387" s="17">
        <f t="shared" si="553"/>
        <v>13376</v>
      </c>
      <c r="AD387" s="17">
        <f t="shared" si="553"/>
        <v>13376</v>
      </c>
      <c r="AE387" s="17">
        <f t="shared" si="553"/>
        <v>13376</v>
      </c>
      <c r="AF387" s="17">
        <f t="shared" si="553"/>
        <v>13376</v>
      </c>
      <c r="AG387" s="17">
        <f t="shared" si="554"/>
        <v>13376</v>
      </c>
      <c r="AH387" s="17">
        <f t="shared" si="554"/>
        <v>13376</v>
      </c>
      <c r="AI387" s="17">
        <f t="shared" si="554"/>
        <v>13384</v>
      </c>
      <c r="AJ387" s="17">
        <f t="shared" si="554"/>
        <v>13408</v>
      </c>
      <c r="AK387" s="17">
        <f t="shared" si="554"/>
        <v>13432</v>
      </c>
      <c r="AL387" s="17">
        <f t="shared" si="554"/>
        <v>13456</v>
      </c>
      <c r="AM387" s="17">
        <f t="shared" si="554"/>
        <v>13480</v>
      </c>
      <c r="AN387" s="17" t="str">
        <f t="shared" si="554"/>
        <v>ТО2</v>
      </c>
      <c r="AO387" s="17">
        <f t="shared" si="554"/>
        <v>13528</v>
      </c>
      <c r="AP387" s="17">
        <f t="shared" si="554"/>
        <v>13578</v>
      </c>
      <c r="AQ387" s="17">
        <f t="shared" si="554"/>
        <v>13602</v>
      </c>
      <c r="AR387" s="160">
        <v>44</v>
      </c>
      <c r="AS387" s="102" t="s">
        <v>29</v>
      </c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</row>
    <row r="388" spans="1:63" s="3" customFormat="1" outlineLevel="1" x14ac:dyDescent="0.25">
      <c r="A388" s="17">
        <v>11</v>
      </c>
      <c r="B388" s="130" t="str">
        <f t="shared" si="555"/>
        <v>ПМ</v>
      </c>
      <c r="C388" s="47" t="str">
        <f t="shared" ref="C388:K388" si="566">IF(IF(ISNUMBER(SEARCH(C$30,MultiCat($M388:$AQ388))),C$30,"")=C371,"",IF(ISNUMBER(SEARCH(C$30,MultiCat($M388:$AQ388))),C$30,""))</f>
        <v>ПМ</v>
      </c>
      <c r="D388" s="47" t="str">
        <f t="shared" si="566"/>
        <v/>
      </c>
      <c r="E388" s="47" t="str">
        <f t="shared" si="566"/>
        <v/>
      </c>
      <c r="F388" s="47" t="str">
        <f t="shared" si="566"/>
        <v/>
      </c>
      <c r="G388" s="47" t="str">
        <f t="shared" si="566"/>
        <v/>
      </c>
      <c r="H388" s="47" t="str">
        <f t="shared" si="566"/>
        <v/>
      </c>
      <c r="I388" s="47" t="str">
        <f t="shared" si="566"/>
        <v/>
      </c>
      <c r="J388" s="47" t="str">
        <f t="shared" si="566"/>
        <v/>
      </c>
      <c r="K388" s="47" t="str">
        <f t="shared" si="566"/>
        <v/>
      </c>
      <c r="L388" s="151">
        <f t="shared" si="557"/>
        <v>10</v>
      </c>
      <c r="M388" s="17">
        <f t="shared" si="552"/>
        <v>11901</v>
      </c>
      <c r="N388" s="17">
        <f t="shared" si="552"/>
        <v>11909</v>
      </c>
      <c r="O388" s="17">
        <f t="shared" si="552"/>
        <v>11925</v>
      </c>
      <c r="P388" s="17">
        <f t="shared" si="552"/>
        <v>11925</v>
      </c>
      <c r="Q388" s="17">
        <f t="shared" si="552"/>
        <v>11925</v>
      </c>
      <c r="R388" s="17">
        <f t="shared" si="552"/>
        <v>11925</v>
      </c>
      <c r="S388" s="17">
        <f t="shared" si="552"/>
        <v>11925</v>
      </c>
      <c r="T388" s="17">
        <f t="shared" si="552"/>
        <v>11925</v>
      </c>
      <c r="U388" s="17">
        <f t="shared" si="552"/>
        <v>11925</v>
      </c>
      <c r="V388" s="17">
        <f t="shared" si="552"/>
        <v>11925</v>
      </c>
      <c r="W388" s="17">
        <f t="shared" si="553"/>
        <v>11925</v>
      </c>
      <c r="X388" s="17">
        <f t="shared" si="553"/>
        <v>11925</v>
      </c>
      <c r="Y388" s="17">
        <f t="shared" si="553"/>
        <v>11925</v>
      </c>
      <c r="Z388" s="17">
        <f t="shared" si="553"/>
        <v>11925</v>
      </c>
      <c r="AA388" s="17">
        <f t="shared" si="553"/>
        <v>11925</v>
      </c>
      <c r="AB388" s="17">
        <f t="shared" si="553"/>
        <v>11925</v>
      </c>
      <c r="AC388" s="17">
        <f t="shared" si="553"/>
        <v>11925</v>
      </c>
      <c r="AD388" s="17">
        <f t="shared" si="553"/>
        <v>11925</v>
      </c>
      <c r="AE388" s="17">
        <f t="shared" si="553"/>
        <v>11925</v>
      </c>
      <c r="AF388" s="17">
        <f t="shared" si="553"/>
        <v>11925</v>
      </c>
      <c r="AG388" s="17">
        <f t="shared" si="554"/>
        <v>11925</v>
      </c>
      <c r="AH388" s="17">
        <f t="shared" si="554"/>
        <v>11933</v>
      </c>
      <c r="AI388" s="17">
        <f t="shared" si="554"/>
        <v>11957</v>
      </c>
      <c r="AJ388" s="17">
        <f t="shared" si="554"/>
        <v>11981</v>
      </c>
      <c r="AK388" s="17" t="str">
        <f t="shared" si="554"/>
        <v>ПМ</v>
      </c>
      <c r="AL388" s="17">
        <f t="shared" si="554"/>
        <v>12029</v>
      </c>
      <c r="AM388" s="17">
        <f t="shared" si="554"/>
        <v>12053</v>
      </c>
      <c r="AN388" s="17">
        <f t="shared" si="554"/>
        <v>12077</v>
      </c>
      <c r="AO388" s="17">
        <f t="shared" si="554"/>
        <v>12093</v>
      </c>
      <c r="AP388" s="17">
        <f t="shared" si="554"/>
        <v>12546</v>
      </c>
      <c r="AQ388" s="17">
        <f t="shared" si="554"/>
        <v>12570</v>
      </c>
      <c r="AR388" s="160">
        <v>45</v>
      </c>
      <c r="AS388" s="102" t="s">
        <v>29</v>
      </c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</row>
    <row r="389" spans="1:63" s="3" customFormat="1" outlineLevel="1" x14ac:dyDescent="0.25">
      <c r="A389" s="17">
        <v>12</v>
      </c>
      <c r="B389" s="130" t="str">
        <f t="shared" si="555"/>
        <v/>
      </c>
      <c r="C389" s="47" t="str">
        <f t="shared" ref="C389:K389" si="567">IF(IF(ISNUMBER(SEARCH(C$30,MultiCat($M389:$AQ389))),C$30,"")=C372,"",IF(ISNUMBER(SEARCH(C$30,MultiCat($M389:$AQ389))),C$30,""))</f>
        <v/>
      </c>
      <c r="D389" s="47" t="str">
        <f t="shared" si="567"/>
        <v/>
      </c>
      <c r="E389" s="47" t="str">
        <f t="shared" si="567"/>
        <v/>
      </c>
      <c r="F389" s="47" t="str">
        <f t="shared" si="567"/>
        <v/>
      </c>
      <c r="G389" s="47" t="str">
        <f t="shared" si="567"/>
        <v/>
      </c>
      <c r="H389" s="47" t="str">
        <f t="shared" si="567"/>
        <v/>
      </c>
      <c r="I389" s="47" t="str">
        <f t="shared" si="567"/>
        <v/>
      </c>
      <c r="J389" s="47" t="str">
        <f t="shared" si="567"/>
        <v/>
      </c>
      <c r="K389" s="47" t="str">
        <f t="shared" si="567"/>
        <v/>
      </c>
      <c r="L389" s="151">
        <f t="shared" si="557"/>
        <v>10</v>
      </c>
      <c r="M389" s="17">
        <f t="shared" si="552"/>
        <v>34541</v>
      </c>
      <c r="N389" s="17">
        <f t="shared" si="552"/>
        <v>34541</v>
      </c>
      <c r="O389" s="17">
        <f t="shared" si="552"/>
        <v>34541</v>
      </c>
      <c r="P389" s="17">
        <f t="shared" si="552"/>
        <v>34541</v>
      </c>
      <c r="Q389" s="17">
        <f t="shared" si="552"/>
        <v>34541</v>
      </c>
      <c r="R389" s="17">
        <f t="shared" si="552"/>
        <v>34541</v>
      </c>
      <c r="S389" s="17">
        <f t="shared" si="552"/>
        <v>34541</v>
      </c>
      <c r="T389" s="17">
        <f t="shared" si="552"/>
        <v>34541</v>
      </c>
      <c r="U389" s="17">
        <f t="shared" si="552"/>
        <v>34541</v>
      </c>
      <c r="V389" s="17">
        <f t="shared" si="552"/>
        <v>34541</v>
      </c>
      <c r="W389" s="17">
        <f t="shared" si="553"/>
        <v>34541</v>
      </c>
      <c r="X389" s="17">
        <f t="shared" si="553"/>
        <v>34541</v>
      </c>
      <c r="Y389" s="17">
        <f t="shared" si="553"/>
        <v>34541</v>
      </c>
      <c r="Z389" s="17">
        <f t="shared" si="553"/>
        <v>34541</v>
      </c>
      <c r="AA389" s="17">
        <f t="shared" si="553"/>
        <v>34541</v>
      </c>
      <c r="AB389" s="17">
        <f t="shared" si="553"/>
        <v>34541</v>
      </c>
      <c r="AC389" s="17">
        <f t="shared" si="553"/>
        <v>34541</v>
      </c>
      <c r="AD389" s="17">
        <f t="shared" si="553"/>
        <v>34541</v>
      </c>
      <c r="AE389" s="17">
        <f t="shared" si="553"/>
        <v>34541</v>
      </c>
      <c r="AF389" s="17">
        <f t="shared" si="553"/>
        <v>34541</v>
      </c>
      <c r="AG389" s="17">
        <f t="shared" si="554"/>
        <v>34541</v>
      </c>
      <c r="AH389" s="17">
        <f t="shared" si="554"/>
        <v>34541</v>
      </c>
      <c r="AI389" s="17">
        <f t="shared" si="554"/>
        <v>34541</v>
      </c>
      <c r="AJ389" s="17">
        <f t="shared" si="554"/>
        <v>34549</v>
      </c>
      <c r="AK389" s="17">
        <f t="shared" si="554"/>
        <v>34565</v>
      </c>
      <c r="AL389" s="17">
        <f t="shared" si="554"/>
        <v>34565</v>
      </c>
      <c r="AM389" s="17">
        <f t="shared" si="554"/>
        <v>34565</v>
      </c>
      <c r="AN389" s="17">
        <f t="shared" si="554"/>
        <v>34565</v>
      </c>
      <c r="AO389" s="17">
        <f t="shared" si="554"/>
        <v>34565</v>
      </c>
      <c r="AP389" s="17">
        <f t="shared" si="554"/>
        <v>34570</v>
      </c>
      <c r="AQ389" s="17">
        <f t="shared" si="554"/>
        <v>34570</v>
      </c>
      <c r="AR389" s="159">
        <v>51</v>
      </c>
      <c r="AS389" s="102" t="s">
        <v>29</v>
      </c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</row>
    <row r="390" spans="1:63" s="3" customFormat="1" outlineLevel="1" x14ac:dyDescent="0.25">
      <c r="A390" s="17">
        <v>13</v>
      </c>
      <c r="B390" s="130" t="str">
        <f t="shared" si="555"/>
        <v/>
      </c>
      <c r="C390" s="47" t="str">
        <f t="shared" ref="C390:K390" si="568">IF(IF(ISNUMBER(SEARCH(C$30,MultiCat($M390:$AQ390))),C$30,"")=C373,"",IF(ISNUMBER(SEARCH(C$30,MultiCat($M390:$AQ390))),C$30,""))</f>
        <v/>
      </c>
      <c r="D390" s="47" t="str">
        <f t="shared" si="568"/>
        <v/>
      </c>
      <c r="E390" s="47" t="str">
        <f t="shared" si="568"/>
        <v/>
      </c>
      <c r="F390" s="47" t="str">
        <f t="shared" si="568"/>
        <v/>
      </c>
      <c r="G390" s="47" t="str">
        <f t="shared" si="568"/>
        <v/>
      </c>
      <c r="H390" s="47" t="str">
        <f t="shared" si="568"/>
        <v/>
      </c>
      <c r="I390" s="47" t="str">
        <f t="shared" si="568"/>
        <v/>
      </c>
      <c r="J390" s="47" t="str">
        <f t="shared" si="568"/>
        <v/>
      </c>
      <c r="K390" s="47" t="str">
        <f t="shared" si="568"/>
        <v/>
      </c>
      <c r="L390" s="151">
        <f t="shared" si="557"/>
        <v>10</v>
      </c>
      <c r="M390" s="17">
        <f t="shared" si="552"/>
        <v>30082</v>
      </c>
      <c r="N390" s="17">
        <f t="shared" si="552"/>
        <v>30082</v>
      </c>
      <c r="O390" s="17">
        <f t="shared" si="552"/>
        <v>30082</v>
      </c>
      <c r="P390" s="17">
        <f t="shared" si="552"/>
        <v>30082</v>
      </c>
      <c r="Q390" s="17">
        <f t="shared" si="552"/>
        <v>30082</v>
      </c>
      <c r="R390" s="17">
        <f t="shared" si="552"/>
        <v>30082</v>
      </c>
      <c r="S390" s="17">
        <f t="shared" si="552"/>
        <v>30082</v>
      </c>
      <c r="T390" s="17">
        <f t="shared" si="552"/>
        <v>30082</v>
      </c>
      <c r="U390" s="17">
        <f t="shared" si="552"/>
        <v>30082</v>
      </c>
      <c r="V390" s="17">
        <f t="shared" si="552"/>
        <v>30082</v>
      </c>
      <c r="W390" s="17">
        <f t="shared" si="553"/>
        <v>30082</v>
      </c>
      <c r="X390" s="17">
        <f t="shared" si="553"/>
        <v>30082</v>
      </c>
      <c r="Y390" s="17">
        <f t="shared" si="553"/>
        <v>30082</v>
      </c>
      <c r="Z390" s="17">
        <f t="shared" si="553"/>
        <v>30082</v>
      </c>
      <c r="AA390" s="17">
        <f t="shared" si="553"/>
        <v>30082</v>
      </c>
      <c r="AB390" s="17">
        <f t="shared" si="553"/>
        <v>30082</v>
      </c>
      <c r="AC390" s="17">
        <f t="shared" si="553"/>
        <v>30082</v>
      </c>
      <c r="AD390" s="17">
        <f t="shared" si="553"/>
        <v>30082</v>
      </c>
      <c r="AE390" s="17">
        <f t="shared" si="553"/>
        <v>30082</v>
      </c>
      <c r="AF390" s="17">
        <f t="shared" si="553"/>
        <v>30082</v>
      </c>
      <c r="AG390" s="17">
        <f t="shared" si="554"/>
        <v>30082</v>
      </c>
      <c r="AH390" s="17">
        <f t="shared" si="554"/>
        <v>30082</v>
      </c>
      <c r="AI390" s="17">
        <f t="shared" si="554"/>
        <v>30082</v>
      </c>
      <c r="AJ390" s="17">
        <f t="shared" si="554"/>
        <v>30082</v>
      </c>
      <c r="AK390" s="17">
        <f t="shared" si="554"/>
        <v>30082</v>
      </c>
      <c r="AL390" s="17">
        <f t="shared" si="554"/>
        <v>30082</v>
      </c>
      <c r="AM390" s="17">
        <f t="shared" si="554"/>
        <v>30082</v>
      </c>
      <c r="AN390" s="17">
        <f t="shared" si="554"/>
        <v>30082</v>
      </c>
      <c r="AO390" s="17">
        <f t="shared" si="554"/>
        <v>30082</v>
      </c>
      <c r="AP390" s="17">
        <f t="shared" si="554"/>
        <v>30120</v>
      </c>
      <c r="AQ390" s="17">
        <f t="shared" si="554"/>
        <v>30120</v>
      </c>
      <c r="AR390" s="159">
        <v>52</v>
      </c>
      <c r="AS390" s="102" t="s">
        <v>29</v>
      </c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</row>
    <row r="391" spans="1:63" s="3" customFormat="1" outlineLevel="1" x14ac:dyDescent="0.25">
      <c r="A391" s="17">
        <v>14</v>
      </c>
      <c r="B391" s="130" t="str">
        <f t="shared" si="555"/>
        <v>ТО1</v>
      </c>
      <c r="C391" s="47" t="str">
        <f t="shared" ref="C391:K391" si="569">IF(IF(ISNUMBER(SEARCH(C$30,MultiCat($M391:$AQ391))),C$30,"")=C374,"",IF(ISNUMBER(SEARCH(C$30,MultiCat($M391:$AQ391))),C$30,""))</f>
        <v/>
      </c>
      <c r="D391" s="47" t="str">
        <f t="shared" si="569"/>
        <v>ТО1</v>
      </c>
      <c r="E391" s="47" t="str">
        <f t="shared" si="569"/>
        <v/>
      </c>
      <c r="F391" s="47" t="str">
        <f t="shared" si="569"/>
        <v/>
      </c>
      <c r="G391" s="47" t="str">
        <f t="shared" si="569"/>
        <v/>
      </c>
      <c r="H391" s="47" t="str">
        <f t="shared" si="569"/>
        <v/>
      </c>
      <c r="I391" s="47" t="str">
        <f t="shared" si="569"/>
        <v/>
      </c>
      <c r="J391" s="47" t="str">
        <f t="shared" si="569"/>
        <v/>
      </c>
      <c r="K391" s="47" t="str">
        <f t="shared" si="569"/>
        <v/>
      </c>
      <c r="L391" s="151">
        <f t="shared" si="557"/>
        <v>10</v>
      </c>
      <c r="M391" s="17">
        <f t="shared" si="552"/>
        <v>10183</v>
      </c>
      <c r="N391" s="17">
        <f t="shared" si="552"/>
        <v>10207</v>
      </c>
      <c r="O391" s="17">
        <f t="shared" si="552"/>
        <v>10231</v>
      </c>
      <c r="P391" s="17">
        <f t="shared" si="552"/>
        <v>10255</v>
      </c>
      <c r="Q391" s="17">
        <f t="shared" si="552"/>
        <v>10279</v>
      </c>
      <c r="R391" s="17">
        <f t="shared" si="552"/>
        <v>10303</v>
      </c>
      <c r="S391" s="17">
        <f t="shared" si="552"/>
        <v>10327</v>
      </c>
      <c r="T391" s="17">
        <f t="shared" si="552"/>
        <v>10351</v>
      </c>
      <c r="U391" s="17">
        <f t="shared" si="552"/>
        <v>10375</v>
      </c>
      <c r="V391" s="17">
        <f t="shared" si="552"/>
        <v>10399</v>
      </c>
      <c r="W391" s="17">
        <f t="shared" si="553"/>
        <v>10423</v>
      </c>
      <c r="X391" s="17">
        <f t="shared" si="553"/>
        <v>10447</v>
      </c>
      <c r="Y391" s="17">
        <f t="shared" si="553"/>
        <v>10471</v>
      </c>
      <c r="Z391" s="17">
        <f t="shared" si="553"/>
        <v>10487</v>
      </c>
      <c r="AA391" s="17">
        <f t="shared" si="553"/>
        <v>10487</v>
      </c>
      <c r="AB391" s="17">
        <f t="shared" si="553"/>
        <v>10487</v>
      </c>
      <c r="AC391" s="17">
        <f t="shared" si="553"/>
        <v>10487</v>
      </c>
      <c r="AD391" s="17">
        <f t="shared" si="553"/>
        <v>10487</v>
      </c>
      <c r="AE391" s="17">
        <f t="shared" si="553"/>
        <v>10487</v>
      </c>
      <c r="AF391" s="17">
        <f t="shared" si="553"/>
        <v>10487</v>
      </c>
      <c r="AG391" s="17" t="str">
        <f t="shared" si="554"/>
        <v>ТО1</v>
      </c>
      <c r="AH391" s="17">
        <f t="shared" si="554"/>
        <v>10519</v>
      </c>
      <c r="AI391" s="17">
        <f t="shared" si="554"/>
        <v>10543</v>
      </c>
      <c r="AJ391" s="17">
        <f t="shared" si="554"/>
        <v>10567</v>
      </c>
      <c r="AK391" s="17">
        <f t="shared" si="554"/>
        <v>10591</v>
      </c>
      <c r="AL391" s="17">
        <f t="shared" si="554"/>
        <v>10615</v>
      </c>
      <c r="AM391" s="17">
        <f t="shared" si="554"/>
        <v>10639</v>
      </c>
      <c r="AN391" s="17">
        <f t="shared" si="554"/>
        <v>10663</v>
      </c>
      <c r="AO391" s="17">
        <f t="shared" si="554"/>
        <v>10687</v>
      </c>
      <c r="AP391" s="17">
        <f t="shared" si="554"/>
        <v>10724</v>
      </c>
      <c r="AQ391" s="17">
        <f t="shared" si="554"/>
        <v>10748</v>
      </c>
      <c r="AR391" s="159">
        <v>53</v>
      </c>
      <c r="AS391" s="102" t="s">
        <v>29</v>
      </c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</row>
    <row r="392" spans="1:63" x14ac:dyDescent="0.25">
      <c r="A392" s="136">
        <f>M377</f>
        <v>45200</v>
      </c>
      <c r="B392" s="131"/>
      <c r="C392" s="132"/>
      <c r="D392" s="132">
        <f>SUM(D378:D391)</f>
        <v>0</v>
      </c>
      <c r="E392" s="132">
        <f>SUM(E378:E391)</f>
        <v>0</v>
      </c>
      <c r="F392" s="132"/>
      <c r="G392" s="132"/>
      <c r="H392" s="132">
        <f>SUM(H378:H391)</f>
        <v>0</v>
      </c>
      <c r="I392" s="132">
        <f>SUM(I378:I391)</f>
        <v>0</v>
      </c>
      <c r="J392" s="132">
        <f>SUM(J378:J391)</f>
        <v>0</v>
      </c>
      <c r="K392" s="132">
        <f>SUM(K378:K391)</f>
        <v>0</v>
      </c>
      <c r="L392" s="146">
        <f t="shared" si="557"/>
        <v>10</v>
      </c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33"/>
      <c r="AI392" s="133"/>
      <c r="AJ392" s="133"/>
      <c r="AK392" s="133"/>
      <c r="AL392" s="133"/>
      <c r="AM392" s="133"/>
      <c r="AN392" s="133"/>
      <c r="AO392" s="133"/>
      <c r="AP392" s="133"/>
      <c r="AQ392" s="133"/>
      <c r="AS392" s="102" t="s">
        <v>29</v>
      </c>
    </row>
    <row r="393" spans="1:63" s="102" customFormat="1" ht="18.75" outlineLevel="1" x14ac:dyDescent="0.25">
      <c r="A393" s="121"/>
      <c r="B393" s="129"/>
      <c r="C393" s="129"/>
      <c r="D393" s="129"/>
      <c r="E393" s="129"/>
      <c r="F393" s="129"/>
      <c r="G393" s="129"/>
      <c r="H393" s="129"/>
      <c r="I393" s="129"/>
      <c r="J393" s="129"/>
      <c r="K393" s="129"/>
      <c r="L393" s="148" t="s">
        <v>294</v>
      </c>
      <c r="M393" s="378">
        <f>M394</f>
        <v>45231</v>
      </c>
      <c r="N393" s="378"/>
      <c r="O393" s="378"/>
      <c r="P393" s="378"/>
      <c r="Q393" s="378"/>
      <c r="R393" s="378"/>
      <c r="S393" s="378"/>
      <c r="T393" s="378"/>
      <c r="U393" s="378"/>
      <c r="V393" s="378"/>
      <c r="W393" s="378"/>
      <c r="X393" s="378"/>
      <c r="Y393" s="378"/>
      <c r="Z393" s="378"/>
      <c r="AA393" s="378"/>
      <c r="AB393" s="378"/>
      <c r="AC393" s="378"/>
      <c r="AD393" s="378"/>
      <c r="AE393" s="378"/>
      <c r="AF393" s="378"/>
      <c r="AG393" s="378"/>
      <c r="AH393" s="378"/>
      <c r="AI393" s="378"/>
      <c r="AJ393" s="378"/>
      <c r="AK393" s="378"/>
      <c r="AL393" s="378"/>
      <c r="AM393" s="378"/>
      <c r="AN393" s="378"/>
      <c r="AO393" s="378"/>
      <c r="AP393" s="378"/>
      <c r="AQ393" s="378"/>
      <c r="AR393" s="158"/>
      <c r="AS393" s="102" t="s">
        <v>29</v>
      </c>
    </row>
    <row r="394" spans="1:63" s="124" customFormat="1" ht="55.5" customHeight="1" outlineLevel="1" x14ac:dyDescent="0.25">
      <c r="A394" s="134" t="s">
        <v>295</v>
      </c>
      <c r="B394" s="161">
        <f>M394</f>
        <v>45231</v>
      </c>
      <c r="C394" s="135" t="s">
        <v>33</v>
      </c>
      <c r="D394" s="135" t="s">
        <v>270</v>
      </c>
      <c r="E394" s="135" t="s">
        <v>271</v>
      </c>
      <c r="F394" s="135" t="s">
        <v>251</v>
      </c>
      <c r="G394" s="135" t="s">
        <v>252</v>
      </c>
      <c r="H394" s="135" t="s">
        <v>41</v>
      </c>
      <c r="I394" s="135" t="s">
        <v>268</v>
      </c>
      <c r="J394" s="135" t="s">
        <v>269</v>
      </c>
      <c r="K394" s="135" t="s">
        <v>232</v>
      </c>
      <c r="L394" s="149">
        <v>11</v>
      </c>
      <c r="M394" s="152">
        <f>DATE($A$10,$L394,M$10)</f>
        <v>45231</v>
      </c>
      <c r="N394" s="152">
        <f t="shared" ref="N394:AQ394" si="570">DATE($A$10,$L394,N$10)</f>
        <v>45232</v>
      </c>
      <c r="O394" s="152">
        <f t="shared" si="570"/>
        <v>45233</v>
      </c>
      <c r="P394" s="152">
        <f t="shared" si="570"/>
        <v>45234</v>
      </c>
      <c r="Q394" s="152">
        <f t="shared" si="570"/>
        <v>45235</v>
      </c>
      <c r="R394" s="152">
        <f t="shared" si="570"/>
        <v>45236</v>
      </c>
      <c r="S394" s="152">
        <f t="shared" si="570"/>
        <v>45237</v>
      </c>
      <c r="T394" s="152">
        <f t="shared" si="570"/>
        <v>45238</v>
      </c>
      <c r="U394" s="152">
        <f t="shared" si="570"/>
        <v>45239</v>
      </c>
      <c r="V394" s="152">
        <f t="shared" si="570"/>
        <v>45240</v>
      </c>
      <c r="W394" s="152">
        <f t="shared" si="570"/>
        <v>45241</v>
      </c>
      <c r="X394" s="152">
        <f t="shared" si="570"/>
        <v>45242</v>
      </c>
      <c r="Y394" s="152">
        <f t="shared" si="570"/>
        <v>45243</v>
      </c>
      <c r="Z394" s="152">
        <f t="shared" si="570"/>
        <v>45244</v>
      </c>
      <c r="AA394" s="152">
        <f t="shared" si="570"/>
        <v>45245</v>
      </c>
      <c r="AB394" s="152">
        <f t="shared" si="570"/>
        <v>45246</v>
      </c>
      <c r="AC394" s="152">
        <f t="shared" si="570"/>
        <v>45247</v>
      </c>
      <c r="AD394" s="152">
        <f t="shared" si="570"/>
        <v>45248</v>
      </c>
      <c r="AE394" s="152">
        <f t="shared" si="570"/>
        <v>45249</v>
      </c>
      <c r="AF394" s="152">
        <f t="shared" si="570"/>
        <v>45250</v>
      </c>
      <c r="AG394" s="152">
        <f t="shared" si="570"/>
        <v>45251</v>
      </c>
      <c r="AH394" s="152">
        <f t="shared" si="570"/>
        <v>45252</v>
      </c>
      <c r="AI394" s="152">
        <f t="shared" si="570"/>
        <v>45253</v>
      </c>
      <c r="AJ394" s="152">
        <f t="shared" si="570"/>
        <v>45254</v>
      </c>
      <c r="AK394" s="152">
        <f t="shared" si="570"/>
        <v>45255</v>
      </c>
      <c r="AL394" s="152">
        <f t="shared" si="570"/>
        <v>45256</v>
      </c>
      <c r="AM394" s="152">
        <f t="shared" si="570"/>
        <v>45257</v>
      </c>
      <c r="AN394" s="152">
        <f t="shared" si="570"/>
        <v>45258</v>
      </c>
      <c r="AO394" s="152">
        <f t="shared" si="570"/>
        <v>45259</v>
      </c>
      <c r="AP394" s="152">
        <f t="shared" si="570"/>
        <v>45260</v>
      </c>
      <c r="AQ394" s="152">
        <f t="shared" si="570"/>
        <v>45261</v>
      </c>
      <c r="AR394" s="158"/>
      <c r="AS394" s="102" t="s">
        <v>29</v>
      </c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19"/>
      <c r="BH394" s="19"/>
      <c r="BI394" s="19"/>
      <c r="BJ394" s="19"/>
      <c r="BK394" s="19"/>
    </row>
    <row r="395" spans="1:63" s="3" customFormat="1" outlineLevel="1" x14ac:dyDescent="0.25">
      <c r="A395" s="17">
        <v>1</v>
      </c>
      <c r="B395" s="130" t="str">
        <f>MultiCat(C395:K395)</f>
        <v>ТО1</v>
      </c>
      <c r="C395" s="47" t="str">
        <f t="shared" ref="C395:K395" si="571">IF(IF(ISNUMBER(SEARCH(C$30,MultiCat($M395:$AQ395))),C$30,"")=C378,"",IF(ISNUMBER(SEARCH(C$30,MultiCat($M395:$AQ395))),C$30,""))</f>
        <v/>
      </c>
      <c r="D395" s="47" t="str">
        <f t="shared" si="571"/>
        <v>ТО1</v>
      </c>
      <c r="E395" s="47" t="str">
        <f t="shared" si="571"/>
        <v/>
      </c>
      <c r="F395" s="47" t="str">
        <f t="shared" si="571"/>
        <v/>
      </c>
      <c r="G395" s="47" t="str">
        <f t="shared" si="571"/>
        <v/>
      </c>
      <c r="H395" s="47" t="str">
        <f t="shared" si="571"/>
        <v/>
      </c>
      <c r="I395" s="47" t="str">
        <f t="shared" si="571"/>
        <v/>
      </c>
      <c r="J395" s="47" t="str">
        <f t="shared" si="571"/>
        <v/>
      </c>
      <c r="K395" s="47" t="str">
        <f t="shared" si="571"/>
        <v/>
      </c>
      <c r="L395" s="151">
        <f>L394</f>
        <v>11</v>
      </c>
      <c r="M395" s="17">
        <f t="shared" ref="M395:V408" si="572">VLOOKUP(M$394,План,$AR395,0)</f>
        <v>22381</v>
      </c>
      <c r="N395" s="17">
        <f t="shared" si="572"/>
        <v>22405</v>
      </c>
      <c r="O395" s="17">
        <f t="shared" si="572"/>
        <v>22429</v>
      </c>
      <c r="P395" s="17">
        <f t="shared" si="572"/>
        <v>22453</v>
      </c>
      <c r="Q395" s="17">
        <f t="shared" si="572"/>
        <v>22477</v>
      </c>
      <c r="R395" s="17" t="str">
        <f t="shared" si="572"/>
        <v>ТО1</v>
      </c>
      <c r="S395" s="17">
        <f t="shared" si="572"/>
        <v>22525</v>
      </c>
      <c r="T395" s="17">
        <f t="shared" si="572"/>
        <v>22541</v>
      </c>
      <c r="U395" s="17">
        <f t="shared" si="572"/>
        <v>22541</v>
      </c>
      <c r="V395" s="17">
        <f t="shared" si="572"/>
        <v>22541</v>
      </c>
      <c r="W395" s="17">
        <f t="shared" ref="W395:AF408" si="573">VLOOKUP(W$394,План,$AR395,0)</f>
        <v>22541</v>
      </c>
      <c r="X395" s="17">
        <f t="shared" si="573"/>
        <v>22541</v>
      </c>
      <c r="Y395" s="17">
        <f t="shared" si="573"/>
        <v>22541</v>
      </c>
      <c r="Z395" s="17">
        <f t="shared" si="573"/>
        <v>22541</v>
      </c>
      <c r="AA395" s="17">
        <f t="shared" si="573"/>
        <v>22549</v>
      </c>
      <c r="AB395" s="17">
        <f t="shared" si="573"/>
        <v>22573</v>
      </c>
      <c r="AC395" s="17">
        <f t="shared" si="573"/>
        <v>22597</v>
      </c>
      <c r="AD395" s="17">
        <f t="shared" si="573"/>
        <v>22621</v>
      </c>
      <c r="AE395" s="17">
        <f t="shared" si="573"/>
        <v>22645</v>
      </c>
      <c r="AF395" s="17">
        <f t="shared" si="573"/>
        <v>22669</v>
      </c>
      <c r="AG395" s="17">
        <f t="shared" ref="AG395:AQ408" si="574">VLOOKUP(AG$394,План,$AR395,0)</f>
        <v>22693</v>
      </c>
      <c r="AH395" s="17">
        <f t="shared" si="574"/>
        <v>22717</v>
      </c>
      <c r="AI395" s="17">
        <f t="shared" si="574"/>
        <v>22741</v>
      </c>
      <c r="AJ395" s="17">
        <f t="shared" si="574"/>
        <v>22765</v>
      </c>
      <c r="AK395" s="17">
        <f t="shared" si="574"/>
        <v>22789</v>
      </c>
      <c r="AL395" s="17">
        <f t="shared" si="574"/>
        <v>22813</v>
      </c>
      <c r="AM395" s="17">
        <f t="shared" si="574"/>
        <v>22837</v>
      </c>
      <c r="AN395" s="17">
        <f t="shared" si="574"/>
        <v>22861</v>
      </c>
      <c r="AO395" s="17">
        <f t="shared" si="574"/>
        <v>22885</v>
      </c>
      <c r="AP395" s="17">
        <f t="shared" si="574"/>
        <v>22909</v>
      </c>
      <c r="AQ395" s="17">
        <f t="shared" si="574"/>
        <v>22933</v>
      </c>
      <c r="AR395" s="160">
        <v>39</v>
      </c>
      <c r="AS395" s="102" t="s">
        <v>29</v>
      </c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</row>
    <row r="396" spans="1:63" s="3" customFormat="1" outlineLevel="1" x14ac:dyDescent="0.25">
      <c r="A396" s="17">
        <v>2</v>
      </c>
      <c r="B396" s="130" t="str">
        <f t="shared" ref="B396:B408" si="575">MultiCat(C396:K396)</f>
        <v/>
      </c>
      <c r="C396" s="47" t="str">
        <f t="shared" ref="C396:K396" si="576">IF(IF(ISNUMBER(SEARCH(C$30,MultiCat($M396:$AQ396))),C$30,"")=C379,"",IF(ISNUMBER(SEARCH(C$30,MultiCat($M396:$AQ396))),C$30,""))</f>
        <v/>
      </c>
      <c r="D396" s="47" t="str">
        <f t="shared" si="576"/>
        <v/>
      </c>
      <c r="E396" s="47" t="str">
        <f t="shared" si="576"/>
        <v/>
      </c>
      <c r="F396" s="47" t="str">
        <f t="shared" si="576"/>
        <v/>
      </c>
      <c r="G396" s="47" t="str">
        <f t="shared" si="576"/>
        <v/>
      </c>
      <c r="H396" s="47" t="str">
        <f t="shared" si="576"/>
        <v/>
      </c>
      <c r="I396" s="47" t="str">
        <f t="shared" si="576"/>
        <v/>
      </c>
      <c r="J396" s="47" t="str">
        <f t="shared" si="576"/>
        <v/>
      </c>
      <c r="K396" s="47" t="str">
        <f t="shared" si="576"/>
        <v/>
      </c>
      <c r="L396" s="151">
        <f t="shared" ref="L396:L409" si="577">L395</f>
        <v>11</v>
      </c>
      <c r="M396" s="17">
        <f t="shared" si="572"/>
        <v>56103</v>
      </c>
      <c r="N396" s="17">
        <f t="shared" si="572"/>
        <v>56127</v>
      </c>
      <c r="O396" s="17">
        <f t="shared" si="572"/>
        <v>56151</v>
      </c>
      <c r="P396" s="17">
        <f t="shared" si="572"/>
        <v>56175</v>
      </c>
      <c r="Q396" s="17">
        <f t="shared" si="572"/>
        <v>56199</v>
      </c>
      <c r="R396" s="17">
        <f t="shared" si="572"/>
        <v>56223</v>
      </c>
      <c r="S396" s="17">
        <f t="shared" si="572"/>
        <v>56247</v>
      </c>
      <c r="T396" s="17">
        <f t="shared" si="572"/>
        <v>56271</v>
      </c>
      <c r="U396" s="17">
        <f t="shared" si="572"/>
        <v>56295</v>
      </c>
      <c r="V396" s="17">
        <f t="shared" si="572"/>
        <v>56319</v>
      </c>
      <c r="W396" s="17">
        <f t="shared" si="573"/>
        <v>56343</v>
      </c>
      <c r="X396" s="17">
        <f t="shared" si="573"/>
        <v>56367</v>
      </c>
      <c r="Y396" s="17">
        <f t="shared" si="573"/>
        <v>56391</v>
      </c>
      <c r="Z396" s="17">
        <f t="shared" si="573"/>
        <v>56415</v>
      </c>
      <c r="AA396" s="17">
        <f t="shared" si="573"/>
        <v>56439</v>
      </c>
      <c r="AB396" s="17">
        <f t="shared" si="573"/>
        <v>56463</v>
      </c>
      <c r="AC396" s="17">
        <f t="shared" si="573"/>
        <v>56487</v>
      </c>
      <c r="AD396" s="17">
        <f t="shared" si="573"/>
        <v>56511</v>
      </c>
      <c r="AE396" s="17">
        <f t="shared" si="573"/>
        <v>56535</v>
      </c>
      <c r="AF396" s="17">
        <f t="shared" si="573"/>
        <v>56559</v>
      </c>
      <c r="AG396" s="17">
        <f t="shared" si="574"/>
        <v>56583</v>
      </c>
      <c r="AH396" s="17">
        <f t="shared" si="574"/>
        <v>56607</v>
      </c>
      <c r="AI396" s="17">
        <f t="shared" si="574"/>
        <v>56631</v>
      </c>
      <c r="AJ396" s="17">
        <f t="shared" si="574"/>
        <v>56655</v>
      </c>
      <c r="AK396" s="17">
        <f t="shared" si="574"/>
        <v>56679</v>
      </c>
      <c r="AL396" s="17">
        <f t="shared" si="574"/>
        <v>56703</v>
      </c>
      <c r="AM396" s="17">
        <f t="shared" si="574"/>
        <v>56727</v>
      </c>
      <c r="AN396" s="17">
        <f t="shared" si="574"/>
        <v>56751</v>
      </c>
      <c r="AO396" s="17">
        <f t="shared" si="574"/>
        <v>56775</v>
      </c>
      <c r="AP396" s="17">
        <f t="shared" si="574"/>
        <v>56799</v>
      </c>
      <c r="AQ396" s="17">
        <f t="shared" si="574"/>
        <v>56823</v>
      </c>
      <c r="AR396" s="160">
        <v>40</v>
      </c>
      <c r="AS396" s="102" t="s">
        <v>29</v>
      </c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</row>
    <row r="397" spans="1:63" s="3" customFormat="1" outlineLevel="1" x14ac:dyDescent="0.25">
      <c r="A397" s="17">
        <v>3</v>
      </c>
      <c r="B397" s="130" t="str">
        <f t="shared" si="575"/>
        <v>ТО1</v>
      </c>
      <c r="C397" s="47" t="str">
        <f t="shared" ref="C397:K397" si="578">IF(IF(ISNUMBER(SEARCH(C$30,MultiCat($M397:$AQ397))),C$30,"")=C380,"",IF(ISNUMBER(SEARCH(C$30,MultiCat($M397:$AQ397))),C$30,""))</f>
        <v/>
      </c>
      <c r="D397" s="47" t="str">
        <f t="shared" si="578"/>
        <v>ТО1</v>
      </c>
      <c r="E397" s="47" t="str">
        <f t="shared" si="578"/>
        <v/>
      </c>
      <c r="F397" s="47" t="str">
        <f t="shared" si="578"/>
        <v/>
      </c>
      <c r="G397" s="47" t="str">
        <f t="shared" si="578"/>
        <v/>
      </c>
      <c r="H397" s="47" t="str">
        <f t="shared" si="578"/>
        <v/>
      </c>
      <c r="I397" s="47" t="str">
        <f t="shared" si="578"/>
        <v/>
      </c>
      <c r="J397" s="47" t="str">
        <f t="shared" si="578"/>
        <v/>
      </c>
      <c r="K397" s="47" t="str">
        <f t="shared" si="578"/>
        <v/>
      </c>
      <c r="L397" s="151">
        <f t="shared" si="577"/>
        <v>11</v>
      </c>
      <c r="M397" s="17">
        <f t="shared" si="572"/>
        <v>39684</v>
      </c>
      <c r="N397" s="17">
        <f t="shared" si="572"/>
        <v>39708</v>
      </c>
      <c r="O397" s="17">
        <f t="shared" si="572"/>
        <v>39732</v>
      </c>
      <c r="P397" s="17">
        <f t="shared" si="572"/>
        <v>39756</v>
      </c>
      <c r="Q397" s="17">
        <f t="shared" si="572"/>
        <v>39780</v>
      </c>
      <c r="R397" s="17">
        <f t="shared" si="572"/>
        <v>39804</v>
      </c>
      <c r="S397" s="17">
        <f t="shared" si="572"/>
        <v>39828</v>
      </c>
      <c r="T397" s="17">
        <f t="shared" si="572"/>
        <v>39852</v>
      </c>
      <c r="U397" s="17">
        <f t="shared" si="572"/>
        <v>39876</v>
      </c>
      <c r="V397" s="17">
        <f t="shared" si="572"/>
        <v>39900</v>
      </c>
      <c r="W397" s="17">
        <f t="shared" si="573"/>
        <v>39924</v>
      </c>
      <c r="X397" s="17">
        <f t="shared" si="573"/>
        <v>39948</v>
      </c>
      <c r="Y397" s="17">
        <f t="shared" si="573"/>
        <v>39972</v>
      </c>
      <c r="Z397" s="17" t="str">
        <f t="shared" si="573"/>
        <v>ТО1</v>
      </c>
      <c r="AA397" s="17" t="str">
        <f t="shared" si="573"/>
        <v>ТО1</v>
      </c>
      <c r="AB397" s="17" t="str">
        <f t="shared" si="573"/>
        <v>ТО1</v>
      </c>
      <c r="AC397" s="17" t="str">
        <f t="shared" si="573"/>
        <v>ТО1</v>
      </c>
      <c r="AD397" s="17" t="str">
        <f t="shared" si="573"/>
        <v>ТО1</v>
      </c>
      <c r="AE397" s="17" t="str">
        <f t="shared" si="573"/>
        <v>ТО1</v>
      </c>
      <c r="AF397" s="17" t="str">
        <f t="shared" si="573"/>
        <v>ТО1</v>
      </c>
      <c r="AG397" s="17" t="str">
        <f t="shared" si="574"/>
        <v>ТО1</v>
      </c>
      <c r="AH397" s="17">
        <f t="shared" si="574"/>
        <v>40020</v>
      </c>
      <c r="AI397" s="17">
        <f t="shared" si="574"/>
        <v>40044</v>
      </c>
      <c r="AJ397" s="17">
        <f t="shared" si="574"/>
        <v>40068</v>
      </c>
      <c r="AK397" s="17">
        <f t="shared" si="574"/>
        <v>40092</v>
      </c>
      <c r="AL397" s="17">
        <f t="shared" si="574"/>
        <v>40116</v>
      </c>
      <c r="AM397" s="17">
        <f t="shared" si="574"/>
        <v>40140</v>
      </c>
      <c r="AN397" s="17">
        <f t="shared" si="574"/>
        <v>40164</v>
      </c>
      <c r="AO397" s="17">
        <f t="shared" si="574"/>
        <v>40188</v>
      </c>
      <c r="AP397" s="17">
        <f t="shared" si="574"/>
        <v>40212</v>
      </c>
      <c r="AQ397" s="17">
        <f t="shared" si="574"/>
        <v>40236</v>
      </c>
      <c r="AR397" s="160">
        <v>41</v>
      </c>
      <c r="AS397" s="102" t="s">
        <v>29</v>
      </c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</row>
    <row r="398" spans="1:63" s="3" customFormat="1" outlineLevel="1" x14ac:dyDescent="0.25">
      <c r="A398" s="17">
        <v>4</v>
      </c>
      <c r="B398" s="130" t="str">
        <f t="shared" si="575"/>
        <v/>
      </c>
      <c r="C398" s="47" t="str">
        <f t="shared" ref="C398:K398" si="579">IF(IF(ISNUMBER(SEARCH(C$30,MultiCat($M398:$AQ398))),C$30,"")=C381,"",IF(ISNUMBER(SEARCH(C$30,MultiCat($M398:$AQ398))),C$30,""))</f>
        <v/>
      </c>
      <c r="D398" s="47" t="str">
        <f t="shared" si="579"/>
        <v/>
      </c>
      <c r="E398" s="47" t="str">
        <f t="shared" si="579"/>
        <v/>
      </c>
      <c r="F398" s="47" t="str">
        <f t="shared" si="579"/>
        <v/>
      </c>
      <c r="G398" s="47" t="str">
        <f t="shared" si="579"/>
        <v/>
      </c>
      <c r="H398" s="47" t="str">
        <f t="shared" si="579"/>
        <v/>
      </c>
      <c r="I398" s="47" t="str">
        <f t="shared" si="579"/>
        <v/>
      </c>
      <c r="J398" s="47" t="str">
        <f t="shared" si="579"/>
        <v/>
      </c>
      <c r="K398" s="47" t="str">
        <f t="shared" si="579"/>
        <v/>
      </c>
      <c r="L398" s="151">
        <f t="shared" si="577"/>
        <v>11</v>
      </c>
      <c r="M398" s="17">
        <f t="shared" si="572"/>
        <v>45106</v>
      </c>
      <c r="N398" s="17">
        <f t="shared" si="572"/>
        <v>45106</v>
      </c>
      <c r="O398" s="17">
        <f t="shared" si="572"/>
        <v>45106</v>
      </c>
      <c r="P398" s="17">
        <f t="shared" si="572"/>
        <v>45106</v>
      </c>
      <c r="Q398" s="17">
        <f t="shared" si="572"/>
        <v>45106</v>
      </c>
      <c r="R398" s="17">
        <f t="shared" si="572"/>
        <v>45106</v>
      </c>
      <c r="S398" s="17">
        <f t="shared" si="572"/>
        <v>45106</v>
      </c>
      <c r="T398" s="17">
        <f t="shared" si="572"/>
        <v>45106</v>
      </c>
      <c r="U398" s="17">
        <f t="shared" si="572"/>
        <v>45114</v>
      </c>
      <c r="V398" s="17">
        <f t="shared" si="572"/>
        <v>45138</v>
      </c>
      <c r="W398" s="17">
        <f t="shared" si="573"/>
        <v>45162</v>
      </c>
      <c r="X398" s="17">
        <f t="shared" si="573"/>
        <v>45186</v>
      </c>
      <c r="Y398" s="17">
        <f t="shared" si="573"/>
        <v>45210</v>
      </c>
      <c r="Z398" s="17">
        <f t="shared" si="573"/>
        <v>45234</v>
      </c>
      <c r="AA398" s="17">
        <f t="shared" si="573"/>
        <v>45258</v>
      </c>
      <c r="AB398" s="17">
        <f t="shared" si="573"/>
        <v>45282</v>
      </c>
      <c r="AC398" s="17">
        <f t="shared" si="573"/>
        <v>45306</v>
      </c>
      <c r="AD398" s="17">
        <f t="shared" si="573"/>
        <v>45330</v>
      </c>
      <c r="AE398" s="17">
        <f t="shared" si="573"/>
        <v>45354</v>
      </c>
      <c r="AF398" s="17">
        <f t="shared" si="573"/>
        <v>45378</v>
      </c>
      <c r="AG398" s="17">
        <f t="shared" si="574"/>
        <v>45402</v>
      </c>
      <c r="AH398" s="17">
        <f t="shared" si="574"/>
        <v>45426</v>
      </c>
      <c r="AI398" s="17">
        <f t="shared" si="574"/>
        <v>45450</v>
      </c>
      <c r="AJ398" s="17">
        <f t="shared" si="574"/>
        <v>45474</v>
      </c>
      <c r="AK398" s="17">
        <f t="shared" si="574"/>
        <v>45498</v>
      </c>
      <c r="AL398" s="17">
        <f t="shared" si="574"/>
        <v>45522</v>
      </c>
      <c r="AM398" s="17">
        <f t="shared" si="574"/>
        <v>45546</v>
      </c>
      <c r="AN398" s="17">
        <f t="shared" si="574"/>
        <v>45570</v>
      </c>
      <c r="AO398" s="17">
        <f t="shared" si="574"/>
        <v>45594</v>
      </c>
      <c r="AP398" s="17">
        <f t="shared" si="574"/>
        <v>45618</v>
      </c>
      <c r="AQ398" s="17">
        <f t="shared" si="574"/>
        <v>45642</v>
      </c>
      <c r="AR398" s="160">
        <v>42</v>
      </c>
      <c r="AS398" s="102" t="s">
        <v>29</v>
      </c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</row>
    <row r="399" spans="1:63" s="3" customFormat="1" outlineLevel="1" x14ac:dyDescent="0.25">
      <c r="A399" s="17">
        <v>5</v>
      </c>
      <c r="B399" s="130" t="str">
        <f t="shared" si="575"/>
        <v/>
      </c>
      <c r="C399" s="47" t="str">
        <f t="shared" ref="C399:K399" si="580">IF(IF(ISNUMBER(SEARCH(C$30,MultiCat($M399:$AQ399))),C$30,"")=C382,"",IF(ISNUMBER(SEARCH(C$30,MultiCat($M399:$AQ399))),C$30,""))</f>
        <v/>
      </c>
      <c r="D399" s="47" t="str">
        <f t="shared" si="580"/>
        <v/>
      </c>
      <c r="E399" s="47" t="str">
        <f t="shared" si="580"/>
        <v/>
      </c>
      <c r="F399" s="47" t="str">
        <f t="shared" si="580"/>
        <v/>
      </c>
      <c r="G399" s="47" t="str">
        <f t="shared" si="580"/>
        <v/>
      </c>
      <c r="H399" s="47" t="str">
        <f t="shared" si="580"/>
        <v/>
      </c>
      <c r="I399" s="47" t="str">
        <f t="shared" si="580"/>
        <v/>
      </c>
      <c r="J399" s="47" t="str">
        <f t="shared" si="580"/>
        <v/>
      </c>
      <c r="K399" s="47" t="str">
        <f t="shared" si="580"/>
        <v/>
      </c>
      <c r="L399" s="151">
        <f t="shared" si="577"/>
        <v>11</v>
      </c>
      <c r="M399" s="17">
        <f t="shared" si="572"/>
        <v>44774</v>
      </c>
      <c r="N399" s="17">
        <f t="shared" si="572"/>
        <v>44798</v>
      </c>
      <c r="O399" s="17">
        <f t="shared" si="572"/>
        <v>44822</v>
      </c>
      <c r="P399" s="17">
        <f t="shared" si="572"/>
        <v>44846</v>
      </c>
      <c r="Q399" s="17">
        <f t="shared" si="572"/>
        <v>44870</v>
      </c>
      <c r="R399" s="17">
        <f t="shared" si="572"/>
        <v>44894</v>
      </c>
      <c r="S399" s="17">
        <f t="shared" si="572"/>
        <v>44918</v>
      </c>
      <c r="T399" s="17">
        <f t="shared" si="572"/>
        <v>44942</v>
      </c>
      <c r="U399" s="17">
        <f t="shared" si="572"/>
        <v>44966</v>
      </c>
      <c r="V399" s="17">
        <f t="shared" si="572"/>
        <v>44990</v>
      </c>
      <c r="W399" s="17">
        <f t="shared" si="573"/>
        <v>45014</v>
      </c>
      <c r="X399" s="17">
        <f t="shared" si="573"/>
        <v>45038</v>
      </c>
      <c r="Y399" s="17">
        <f t="shared" si="573"/>
        <v>45062</v>
      </c>
      <c r="Z399" s="17">
        <f t="shared" si="573"/>
        <v>45086</v>
      </c>
      <c r="AA399" s="17">
        <f t="shared" si="573"/>
        <v>45110</v>
      </c>
      <c r="AB399" s="17">
        <f t="shared" si="573"/>
        <v>45134</v>
      </c>
      <c r="AC399" s="17">
        <f t="shared" si="573"/>
        <v>45158</v>
      </c>
      <c r="AD399" s="17">
        <f t="shared" si="573"/>
        <v>45182</v>
      </c>
      <c r="AE399" s="17">
        <f t="shared" si="573"/>
        <v>45206</v>
      </c>
      <c r="AF399" s="17">
        <f t="shared" si="573"/>
        <v>45230</v>
      </c>
      <c r="AG399" s="17">
        <f t="shared" si="574"/>
        <v>45254</v>
      </c>
      <c r="AH399" s="17">
        <f t="shared" si="574"/>
        <v>45278</v>
      </c>
      <c r="AI399" s="17">
        <f t="shared" si="574"/>
        <v>45302</v>
      </c>
      <c r="AJ399" s="17">
        <f t="shared" si="574"/>
        <v>45326</v>
      </c>
      <c r="AK399" s="17">
        <f t="shared" si="574"/>
        <v>45350</v>
      </c>
      <c r="AL399" s="17">
        <f t="shared" si="574"/>
        <v>45374</v>
      </c>
      <c r="AM399" s="17">
        <f t="shared" si="574"/>
        <v>45398</v>
      </c>
      <c r="AN399" s="17">
        <f t="shared" si="574"/>
        <v>45422</v>
      </c>
      <c r="AO399" s="17">
        <f t="shared" si="574"/>
        <v>45446</v>
      </c>
      <c r="AP399" s="17">
        <f t="shared" si="574"/>
        <v>45470</v>
      </c>
      <c r="AQ399" s="17">
        <f t="shared" si="574"/>
        <v>45494</v>
      </c>
      <c r="AR399" s="159">
        <v>47</v>
      </c>
      <c r="AS399" s="102" t="s">
        <v>29</v>
      </c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</row>
    <row r="400" spans="1:63" s="3" customFormat="1" outlineLevel="1" x14ac:dyDescent="0.25">
      <c r="A400" s="17">
        <v>6</v>
      </c>
      <c r="B400" s="130" t="str">
        <f t="shared" si="575"/>
        <v/>
      </c>
      <c r="C400" s="47" t="str">
        <f t="shared" ref="C400:K400" si="581">IF(IF(ISNUMBER(SEARCH(C$30,MultiCat($M400:$AQ400))),C$30,"")=C383,"",IF(ISNUMBER(SEARCH(C$30,MultiCat($M400:$AQ400))),C$30,""))</f>
        <v/>
      </c>
      <c r="D400" s="47" t="str">
        <f t="shared" si="581"/>
        <v/>
      </c>
      <c r="E400" s="47" t="str">
        <f t="shared" si="581"/>
        <v/>
      </c>
      <c r="F400" s="47" t="str">
        <f t="shared" si="581"/>
        <v/>
      </c>
      <c r="G400" s="47" t="str">
        <f t="shared" si="581"/>
        <v/>
      </c>
      <c r="H400" s="47" t="str">
        <f t="shared" si="581"/>
        <v/>
      </c>
      <c r="I400" s="47" t="str">
        <f t="shared" si="581"/>
        <v/>
      </c>
      <c r="J400" s="47" t="str">
        <f t="shared" si="581"/>
        <v/>
      </c>
      <c r="K400" s="47" t="str">
        <f t="shared" si="581"/>
        <v/>
      </c>
      <c r="L400" s="151">
        <f t="shared" si="577"/>
        <v>11</v>
      </c>
      <c r="M400" s="17">
        <f t="shared" si="572"/>
        <v>26261</v>
      </c>
      <c r="N400" s="17">
        <f t="shared" si="572"/>
        <v>26285</v>
      </c>
      <c r="O400" s="17">
        <f t="shared" si="572"/>
        <v>26309</v>
      </c>
      <c r="P400" s="17">
        <f t="shared" si="572"/>
        <v>26333</v>
      </c>
      <c r="Q400" s="17">
        <f t="shared" si="572"/>
        <v>26357</v>
      </c>
      <c r="R400" s="17">
        <f t="shared" si="572"/>
        <v>26381</v>
      </c>
      <c r="S400" s="17">
        <f t="shared" si="572"/>
        <v>26405</v>
      </c>
      <c r="T400" s="17">
        <f t="shared" si="572"/>
        <v>26429</v>
      </c>
      <c r="U400" s="17">
        <f t="shared" si="572"/>
        <v>26453</v>
      </c>
      <c r="V400" s="17">
        <f t="shared" si="572"/>
        <v>26477</v>
      </c>
      <c r="W400" s="17">
        <f t="shared" si="573"/>
        <v>26501</v>
      </c>
      <c r="X400" s="17">
        <f t="shared" si="573"/>
        <v>26525</v>
      </c>
      <c r="Y400" s="17">
        <f t="shared" si="573"/>
        <v>26549</v>
      </c>
      <c r="Z400" s="17">
        <f t="shared" si="573"/>
        <v>26573</v>
      </c>
      <c r="AA400" s="17">
        <f t="shared" si="573"/>
        <v>26597</v>
      </c>
      <c r="AB400" s="17">
        <f t="shared" si="573"/>
        <v>26621</v>
      </c>
      <c r="AC400" s="17">
        <f t="shared" si="573"/>
        <v>26645</v>
      </c>
      <c r="AD400" s="17">
        <f t="shared" si="573"/>
        <v>26669</v>
      </c>
      <c r="AE400" s="17">
        <f t="shared" si="573"/>
        <v>26693</v>
      </c>
      <c r="AF400" s="17">
        <f t="shared" si="573"/>
        <v>26717</v>
      </c>
      <c r="AG400" s="17">
        <f t="shared" si="574"/>
        <v>26741</v>
      </c>
      <c r="AH400" s="17">
        <f t="shared" si="574"/>
        <v>26765</v>
      </c>
      <c r="AI400" s="17">
        <f t="shared" si="574"/>
        <v>26789</v>
      </c>
      <c r="AJ400" s="17">
        <f t="shared" si="574"/>
        <v>26813</v>
      </c>
      <c r="AK400" s="17">
        <f t="shared" si="574"/>
        <v>26837</v>
      </c>
      <c r="AL400" s="17">
        <f t="shared" si="574"/>
        <v>26861</v>
      </c>
      <c r="AM400" s="17">
        <f t="shared" si="574"/>
        <v>26885</v>
      </c>
      <c r="AN400" s="17">
        <f t="shared" si="574"/>
        <v>26909</v>
      </c>
      <c r="AO400" s="17">
        <f t="shared" si="574"/>
        <v>26933</v>
      </c>
      <c r="AP400" s="17">
        <f t="shared" si="574"/>
        <v>26957</v>
      </c>
      <c r="AQ400" s="17">
        <f t="shared" si="574"/>
        <v>26981</v>
      </c>
      <c r="AR400" s="159">
        <v>48</v>
      </c>
      <c r="AS400" s="102" t="s">
        <v>29</v>
      </c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</row>
    <row r="401" spans="1:63" s="3" customFormat="1" outlineLevel="1" x14ac:dyDescent="0.25">
      <c r="A401" s="17">
        <v>7</v>
      </c>
      <c r="B401" s="130" t="str">
        <f t="shared" si="575"/>
        <v/>
      </c>
      <c r="C401" s="47" t="str">
        <f t="shared" ref="C401:K401" si="582">IF(IF(ISNUMBER(SEARCH(C$30,MultiCat($M401:$AQ401))),C$30,"")=C384,"",IF(ISNUMBER(SEARCH(C$30,MultiCat($M401:$AQ401))),C$30,""))</f>
        <v/>
      </c>
      <c r="D401" s="47" t="str">
        <f t="shared" si="582"/>
        <v/>
      </c>
      <c r="E401" s="47" t="str">
        <f t="shared" si="582"/>
        <v/>
      </c>
      <c r="F401" s="47" t="str">
        <f t="shared" si="582"/>
        <v/>
      </c>
      <c r="G401" s="47" t="str">
        <f t="shared" si="582"/>
        <v/>
      </c>
      <c r="H401" s="47" t="str">
        <f t="shared" si="582"/>
        <v/>
      </c>
      <c r="I401" s="47" t="str">
        <f t="shared" si="582"/>
        <v/>
      </c>
      <c r="J401" s="47" t="str">
        <f t="shared" si="582"/>
        <v/>
      </c>
      <c r="K401" s="47" t="str">
        <f t="shared" si="582"/>
        <v/>
      </c>
      <c r="L401" s="151">
        <f t="shared" si="577"/>
        <v>11</v>
      </c>
      <c r="M401" s="17">
        <f t="shared" si="572"/>
        <v>18986</v>
      </c>
      <c r="N401" s="17">
        <f t="shared" si="572"/>
        <v>18986</v>
      </c>
      <c r="O401" s="17">
        <f t="shared" si="572"/>
        <v>18986</v>
      </c>
      <c r="P401" s="17">
        <f t="shared" si="572"/>
        <v>18986</v>
      </c>
      <c r="Q401" s="17">
        <f t="shared" si="572"/>
        <v>18986</v>
      </c>
      <c r="R401" s="17">
        <f t="shared" si="572"/>
        <v>18986</v>
      </c>
      <c r="S401" s="17">
        <f t="shared" si="572"/>
        <v>18986</v>
      </c>
      <c r="T401" s="17">
        <f t="shared" si="572"/>
        <v>18986</v>
      </c>
      <c r="U401" s="17">
        <f t="shared" si="572"/>
        <v>18986</v>
      </c>
      <c r="V401" s="17">
        <f t="shared" si="572"/>
        <v>18986</v>
      </c>
      <c r="W401" s="17">
        <f t="shared" si="573"/>
        <v>18986</v>
      </c>
      <c r="X401" s="17">
        <f t="shared" si="573"/>
        <v>18986</v>
      </c>
      <c r="Y401" s="17">
        <f t="shared" si="573"/>
        <v>18986</v>
      </c>
      <c r="Z401" s="17">
        <f t="shared" si="573"/>
        <v>18986</v>
      </c>
      <c r="AA401" s="17">
        <f t="shared" si="573"/>
        <v>18986</v>
      </c>
      <c r="AB401" s="17">
        <f t="shared" si="573"/>
        <v>18986</v>
      </c>
      <c r="AC401" s="17">
        <f t="shared" si="573"/>
        <v>18986</v>
      </c>
      <c r="AD401" s="17">
        <f t="shared" si="573"/>
        <v>18986</v>
      </c>
      <c r="AE401" s="17">
        <f t="shared" si="573"/>
        <v>18986</v>
      </c>
      <c r="AF401" s="17">
        <f t="shared" si="573"/>
        <v>18986</v>
      </c>
      <c r="AG401" s="17">
        <f t="shared" si="574"/>
        <v>18986</v>
      </c>
      <c r="AH401" s="17">
        <f t="shared" si="574"/>
        <v>18986</v>
      </c>
      <c r="AI401" s="17">
        <f t="shared" si="574"/>
        <v>18986</v>
      </c>
      <c r="AJ401" s="17">
        <f t="shared" si="574"/>
        <v>18986</v>
      </c>
      <c r="AK401" s="17">
        <f t="shared" si="574"/>
        <v>18986</v>
      </c>
      <c r="AL401" s="17">
        <f t="shared" si="574"/>
        <v>18986</v>
      </c>
      <c r="AM401" s="17">
        <f t="shared" si="574"/>
        <v>18986</v>
      </c>
      <c r="AN401" s="17">
        <f t="shared" si="574"/>
        <v>18986</v>
      </c>
      <c r="AO401" s="17">
        <f t="shared" si="574"/>
        <v>18986</v>
      </c>
      <c r="AP401" s="17">
        <f t="shared" si="574"/>
        <v>18986</v>
      </c>
      <c r="AQ401" s="17">
        <f t="shared" si="574"/>
        <v>18986</v>
      </c>
      <c r="AR401" s="159">
        <v>49</v>
      </c>
      <c r="AS401" s="102" t="s">
        <v>29</v>
      </c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</row>
    <row r="402" spans="1:63" s="3" customFormat="1" outlineLevel="1" x14ac:dyDescent="0.25">
      <c r="A402" s="17">
        <v>8</v>
      </c>
      <c r="B402" s="130" t="str">
        <f t="shared" si="575"/>
        <v/>
      </c>
      <c r="C402" s="47" t="str">
        <f t="shared" ref="C402:K402" si="583">IF(IF(ISNUMBER(SEARCH(C$30,MultiCat($M402:$AQ402))),C$30,"")=C385,"",IF(ISNUMBER(SEARCH(C$30,MultiCat($M402:$AQ402))),C$30,""))</f>
        <v/>
      </c>
      <c r="D402" s="47" t="str">
        <f t="shared" si="583"/>
        <v/>
      </c>
      <c r="E402" s="47" t="str">
        <f t="shared" si="583"/>
        <v/>
      </c>
      <c r="F402" s="47" t="str">
        <f t="shared" si="583"/>
        <v/>
      </c>
      <c r="G402" s="47" t="str">
        <f t="shared" si="583"/>
        <v/>
      </c>
      <c r="H402" s="47" t="str">
        <f t="shared" si="583"/>
        <v/>
      </c>
      <c r="I402" s="47" t="str">
        <f t="shared" si="583"/>
        <v/>
      </c>
      <c r="J402" s="47" t="str">
        <f t="shared" si="583"/>
        <v/>
      </c>
      <c r="K402" s="47" t="str">
        <f t="shared" si="583"/>
        <v/>
      </c>
      <c r="L402" s="151">
        <f t="shared" si="577"/>
        <v>11</v>
      </c>
      <c r="M402" s="17">
        <f t="shared" si="572"/>
        <v>62383</v>
      </c>
      <c r="N402" s="17">
        <f t="shared" si="572"/>
        <v>62407</v>
      </c>
      <c r="O402" s="17">
        <f t="shared" si="572"/>
        <v>62431</v>
      </c>
      <c r="P402" s="17">
        <f t="shared" si="572"/>
        <v>62455</v>
      </c>
      <c r="Q402" s="17">
        <f t="shared" si="572"/>
        <v>62479</v>
      </c>
      <c r="R402" s="17">
        <f t="shared" si="572"/>
        <v>62503</v>
      </c>
      <c r="S402" s="17">
        <f t="shared" si="572"/>
        <v>62527</v>
      </c>
      <c r="T402" s="17">
        <f t="shared" si="572"/>
        <v>62551</v>
      </c>
      <c r="U402" s="17">
        <f t="shared" si="572"/>
        <v>62575</v>
      </c>
      <c r="V402" s="17">
        <f t="shared" si="572"/>
        <v>62599</v>
      </c>
      <c r="W402" s="17">
        <f t="shared" si="573"/>
        <v>62623</v>
      </c>
      <c r="X402" s="17">
        <f t="shared" si="573"/>
        <v>62647</v>
      </c>
      <c r="Y402" s="17">
        <f t="shared" si="573"/>
        <v>62671</v>
      </c>
      <c r="Z402" s="17">
        <f t="shared" si="573"/>
        <v>62695</v>
      </c>
      <c r="AA402" s="17">
        <f t="shared" si="573"/>
        <v>62719</v>
      </c>
      <c r="AB402" s="17">
        <f t="shared" si="573"/>
        <v>62743</v>
      </c>
      <c r="AC402" s="17">
        <f t="shared" si="573"/>
        <v>62767</v>
      </c>
      <c r="AD402" s="17">
        <f t="shared" si="573"/>
        <v>62791</v>
      </c>
      <c r="AE402" s="17">
        <f t="shared" si="573"/>
        <v>62815</v>
      </c>
      <c r="AF402" s="17">
        <f t="shared" si="573"/>
        <v>62839</v>
      </c>
      <c r="AG402" s="17">
        <f t="shared" si="574"/>
        <v>62863</v>
      </c>
      <c r="AH402" s="17">
        <f t="shared" si="574"/>
        <v>62887</v>
      </c>
      <c r="AI402" s="17">
        <f t="shared" si="574"/>
        <v>62911</v>
      </c>
      <c r="AJ402" s="17">
        <f t="shared" si="574"/>
        <v>62935</v>
      </c>
      <c r="AK402" s="17">
        <f t="shared" si="574"/>
        <v>62959</v>
      </c>
      <c r="AL402" s="17">
        <f t="shared" si="574"/>
        <v>62983</v>
      </c>
      <c r="AM402" s="17">
        <f t="shared" si="574"/>
        <v>63007</v>
      </c>
      <c r="AN402" s="17">
        <f t="shared" si="574"/>
        <v>63031</v>
      </c>
      <c r="AO402" s="17">
        <f t="shared" si="574"/>
        <v>63055</v>
      </c>
      <c r="AP402" s="17">
        <f t="shared" si="574"/>
        <v>63079</v>
      </c>
      <c r="AQ402" s="17">
        <f t="shared" si="574"/>
        <v>63103</v>
      </c>
      <c r="AR402" s="159">
        <v>50</v>
      </c>
      <c r="AS402" s="102" t="s">
        <v>29</v>
      </c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</row>
    <row r="403" spans="1:63" s="3" customFormat="1" outlineLevel="1" x14ac:dyDescent="0.25">
      <c r="A403" s="17">
        <v>9</v>
      </c>
      <c r="B403" s="130" t="str">
        <f t="shared" si="575"/>
        <v/>
      </c>
      <c r="C403" s="47" t="str">
        <f t="shared" ref="C403:K403" si="584">IF(IF(ISNUMBER(SEARCH(C$30,MultiCat($M403:$AQ403))),C$30,"")=C386,"",IF(ISNUMBER(SEARCH(C$30,MultiCat($M403:$AQ403))),C$30,""))</f>
        <v/>
      </c>
      <c r="D403" s="47" t="str">
        <f t="shared" si="584"/>
        <v/>
      </c>
      <c r="E403" s="47" t="str">
        <f t="shared" si="584"/>
        <v/>
      </c>
      <c r="F403" s="47" t="str">
        <f t="shared" si="584"/>
        <v/>
      </c>
      <c r="G403" s="47" t="str">
        <f t="shared" si="584"/>
        <v/>
      </c>
      <c r="H403" s="47" t="str">
        <f t="shared" si="584"/>
        <v/>
      </c>
      <c r="I403" s="47" t="str">
        <f t="shared" si="584"/>
        <v/>
      </c>
      <c r="J403" s="47" t="str">
        <f t="shared" si="584"/>
        <v/>
      </c>
      <c r="K403" s="47" t="str">
        <f t="shared" si="584"/>
        <v/>
      </c>
      <c r="L403" s="151">
        <f t="shared" si="577"/>
        <v>11</v>
      </c>
      <c r="M403" s="17">
        <f t="shared" si="572"/>
        <v>14307</v>
      </c>
      <c r="N403" s="17">
        <f t="shared" si="572"/>
        <v>14331</v>
      </c>
      <c r="O403" s="17">
        <f t="shared" si="572"/>
        <v>14355</v>
      </c>
      <c r="P403" s="17">
        <f t="shared" si="572"/>
        <v>14379</v>
      </c>
      <c r="Q403" s="17">
        <f t="shared" si="572"/>
        <v>14403</v>
      </c>
      <c r="R403" s="17">
        <f t="shared" si="572"/>
        <v>14427</v>
      </c>
      <c r="S403" s="17">
        <f t="shared" si="572"/>
        <v>14451</v>
      </c>
      <c r="T403" s="17">
        <f t="shared" si="572"/>
        <v>14475</v>
      </c>
      <c r="U403" s="17">
        <f t="shared" si="572"/>
        <v>14499</v>
      </c>
      <c r="V403" s="17">
        <f t="shared" si="572"/>
        <v>14523</v>
      </c>
      <c r="W403" s="17">
        <f t="shared" si="573"/>
        <v>14547</v>
      </c>
      <c r="X403" s="17">
        <f t="shared" si="573"/>
        <v>14571</v>
      </c>
      <c r="Y403" s="17">
        <f t="shared" si="573"/>
        <v>14595</v>
      </c>
      <c r="Z403" s="17">
        <f t="shared" si="573"/>
        <v>14619</v>
      </c>
      <c r="AA403" s="17">
        <f t="shared" si="573"/>
        <v>14643</v>
      </c>
      <c r="AB403" s="17">
        <f t="shared" si="573"/>
        <v>14667</v>
      </c>
      <c r="AC403" s="17">
        <f t="shared" si="573"/>
        <v>14691</v>
      </c>
      <c r="AD403" s="17">
        <f t="shared" si="573"/>
        <v>14715</v>
      </c>
      <c r="AE403" s="17">
        <f t="shared" si="573"/>
        <v>14739</v>
      </c>
      <c r="AF403" s="17">
        <f t="shared" si="573"/>
        <v>14763</v>
      </c>
      <c r="AG403" s="17">
        <f t="shared" si="574"/>
        <v>14787</v>
      </c>
      <c r="AH403" s="17">
        <f t="shared" si="574"/>
        <v>14803</v>
      </c>
      <c r="AI403" s="17">
        <f t="shared" si="574"/>
        <v>14803</v>
      </c>
      <c r="AJ403" s="17">
        <f t="shared" si="574"/>
        <v>14803</v>
      </c>
      <c r="AK403" s="17">
        <f t="shared" si="574"/>
        <v>14803</v>
      </c>
      <c r="AL403" s="17">
        <f t="shared" si="574"/>
        <v>14803</v>
      </c>
      <c r="AM403" s="17">
        <f t="shared" si="574"/>
        <v>14803</v>
      </c>
      <c r="AN403" s="17">
        <f t="shared" si="574"/>
        <v>14803</v>
      </c>
      <c r="AO403" s="17">
        <f t="shared" si="574"/>
        <v>14803</v>
      </c>
      <c r="AP403" s="17">
        <f t="shared" si="574"/>
        <v>14803</v>
      </c>
      <c r="AQ403" s="17">
        <f t="shared" si="574"/>
        <v>14803</v>
      </c>
      <c r="AR403" s="160">
        <v>43</v>
      </c>
      <c r="AS403" s="102" t="s">
        <v>29</v>
      </c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</row>
    <row r="404" spans="1:63" s="3" customFormat="1" outlineLevel="1" x14ac:dyDescent="0.25">
      <c r="A404" s="17">
        <v>10</v>
      </c>
      <c r="B404" s="130" t="str">
        <f t="shared" si="575"/>
        <v/>
      </c>
      <c r="C404" s="47" t="str">
        <f t="shared" ref="C404:K404" si="585">IF(IF(ISNUMBER(SEARCH(C$30,MultiCat($M404:$AQ404))),C$30,"")=C387,"",IF(ISNUMBER(SEARCH(C$30,MultiCat($M404:$AQ404))),C$30,""))</f>
        <v/>
      </c>
      <c r="D404" s="47" t="str">
        <f t="shared" si="585"/>
        <v/>
      </c>
      <c r="E404" s="47" t="str">
        <f t="shared" si="585"/>
        <v/>
      </c>
      <c r="F404" s="47" t="str">
        <f t="shared" si="585"/>
        <v/>
      </c>
      <c r="G404" s="47" t="str">
        <f t="shared" si="585"/>
        <v/>
      </c>
      <c r="H404" s="47" t="str">
        <f t="shared" si="585"/>
        <v/>
      </c>
      <c r="I404" s="47" t="str">
        <f t="shared" si="585"/>
        <v/>
      </c>
      <c r="J404" s="47" t="str">
        <f t="shared" si="585"/>
        <v/>
      </c>
      <c r="K404" s="47" t="str">
        <f t="shared" si="585"/>
        <v/>
      </c>
      <c r="L404" s="151">
        <f t="shared" si="577"/>
        <v>11</v>
      </c>
      <c r="M404" s="17">
        <f t="shared" si="572"/>
        <v>13602</v>
      </c>
      <c r="N404" s="17">
        <f t="shared" si="572"/>
        <v>13602</v>
      </c>
      <c r="O404" s="17">
        <f t="shared" si="572"/>
        <v>13602</v>
      </c>
      <c r="P404" s="17">
        <f t="shared" si="572"/>
        <v>13602</v>
      </c>
      <c r="Q404" s="17">
        <f t="shared" si="572"/>
        <v>13602</v>
      </c>
      <c r="R404" s="17">
        <f t="shared" si="572"/>
        <v>13602</v>
      </c>
      <c r="S404" s="17">
        <f t="shared" si="572"/>
        <v>13602</v>
      </c>
      <c r="T404" s="17">
        <f t="shared" si="572"/>
        <v>13610</v>
      </c>
      <c r="U404" s="17">
        <f t="shared" si="572"/>
        <v>13634</v>
      </c>
      <c r="V404" s="17">
        <f t="shared" si="572"/>
        <v>13658</v>
      </c>
      <c r="W404" s="17">
        <f t="shared" si="573"/>
        <v>13682</v>
      </c>
      <c r="X404" s="17">
        <f t="shared" si="573"/>
        <v>13706</v>
      </c>
      <c r="Y404" s="17">
        <f t="shared" si="573"/>
        <v>13730</v>
      </c>
      <c r="Z404" s="17">
        <f t="shared" si="573"/>
        <v>13754</v>
      </c>
      <c r="AA404" s="17">
        <f t="shared" si="573"/>
        <v>13778</v>
      </c>
      <c r="AB404" s="17">
        <f t="shared" si="573"/>
        <v>13802</v>
      </c>
      <c r="AC404" s="17">
        <f t="shared" si="573"/>
        <v>13826</v>
      </c>
      <c r="AD404" s="17">
        <f t="shared" si="573"/>
        <v>13850</v>
      </c>
      <c r="AE404" s="17">
        <f t="shared" si="573"/>
        <v>13874</v>
      </c>
      <c r="AF404" s="17">
        <f t="shared" si="573"/>
        <v>13898</v>
      </c>
      <c r="AG404" s="17">
        <f t="shared" si="574"/>
        <v>13922</v>
      </c>
      <c r="AH404" s="17">
        <f t="shared" si="574"/>
        <v>13946</v>
      </c>
      <c r="AI404" s="17">
        <f t="shared" si="574"/>
        <v>13970</v>
      </c>
      <c r="AJ404" s="17">
        <f t="shared" si="574"/>
        <v>13994</v>
      </c>
      <c r="AK404" s="17">
        <f t="shared" si="574"/>
        <v>14018</v>
      </c>
      <c r="AL404" s="17">
        <f t="shared" si="574"/>
        <v>14042</v>
      </c>
      <c r="AM404" s="17">
        <f t="shared" si="574"/>
        <v>14066</v>
      </c>
      <c r="AN404" s="17">
        <f t="shared" si="574"/>
        <v>14090</v>
      </c>
      <c r="AO404" s="17">
        <f t="shared" si="574"/>
        <v>14114</v>
      </c>
      <c r="AP404" s="17">
        <f t="shared" si="574"/>
        <v>14138</v>
      </c>
      <c r="AQ404" s="17">
        <f t="shared" si="574"/>
        <v>14162</v>
      </c>
      <c r="AR404" s="160">
        <v>44</v>
      </c>
      <c r="AS404" s="102" t="s">
        <v>29</v>
      </c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</row>
    <row r="405" spans="1:63" s="3" customFormat="1" outlineLevel="1" x14ac:dyDescent="0.25">
      <c r="A405" s="17">
        <v>11</v>
      </c>
      <c r="B405" s="130" t="str">
        <f t="shared" si="575"/>
        <v/>
      </c>
      <c r="C405" s="47" t="str">
        <f t="shared" ref="C405:K405" si="586">IF(IF(ISNUMBER(SEARCH(C$30,MultiCat($M405:$AQ405))),C$30,"")=C388,"",IF(ISNUMBER(SEARCH(C$30,MultiCat($M405:$AQ405))),C$30,""))</f>
        <v/>
      </c>
      <c r="D405" s="47" t="str">
        <f t="shared" si="586"/>
        <v/>
      </c>
      <c r="E405" s="47" t="str">
        <f t="shared" si="586"/>
        <v/>
      </c>
      <c r="F405" s="47" t="str">
        <f t="shared" si="586"/>
        <v/>
      </c>
      <c r="G405" s="47" t="str">
        <f t="shared" si="586"/>
        <v/>
      </c>
      <c r="H405" s="47" t="str">
        <f t="shared" si="586"/>
        <v/>
      </c>
      <c r="I405" s="47" t="str">
        <f t="shared" si="586"/>
        <v/>
      </c>
      <c r="J405" s="47" t="str">
        <f t="shared" si="586"/>
        <v/>
      </c>
      <c r="K405" s="47" t="str">
        <f t="shared" si="586"/>
        <v/>
      </c>
      <c r="L405" s="151">
        <f t="shared" si="577"/>
        <v>11</v>
      </c>
      <c r="M405" s="17">
        <f t="shared" si="572"/>
        <v>12594</v>
      </c>
      <c r="N405" s="17">
        <f t="shared" si="572"/>
        <v>12618</v>
      </c>
      <c r="O405" s="17">
        <f t="shared" si="572"/>
        <v>12642</v>
      </c>
      <c r="P405" s="17">
        <f t="shared" si="572"/>
        <v>12666</v>
      </c>
      <c r="Q405" s="17">
        <f t="shared" si="572"/>
        <v>12690</v>
      </c>
      <c r="R405" s="17">
        <f t="shared" si="572"/>
        <v>12714</v>
      </c>
      <c r="S405" s="17">
        <f t="shared" si="572"/>
        <v>12738</v>
      </c>
      <c r="T405" s="17">
        <f t="shared" si="572"/>
        <v>12762</v>
      </c>
      <c r="U405" s="17">
        <f t="shared" si="572"/>
        <v>12778</v>
      </c>
      <c r="V405" s="17">
        <f t="shared" si="572"/>
        <v>12778</v>
      </c>
      <c r="W405" s="17">
        <f t="shared" si="573"/>
        <v>12778</v>
      </c>
      <c r="X405" s="17">
        <f t="shared" si="573"/>
        <v>12778</v>
      </c>
      <c r="Y405" s="17">
        <f t="shared" si="573"/>
        <v>12778</v>
      </c>
      <c r="Z405" s="17">
        <f t="shared" si="573"/>
        <v>12778</v>
      </c>
      <c r="AA405" s="17">
        <f t="shared" si="573"/>
        <v>12778</v>
      </c>
      <c r="AB405" s="17">
        <f t="shared" si="573"/>
        <v>12778</v>
      </c>
      <c r="AC405" s="17">
        <f t="shared" si="573"/>
        <v>12778</v>
      </c>
      <c r="AD405" s="17">
        <f t="shared" si="573"/>
        <v>12778</v>
      </c>
      <c r="AE405" s="17">
        <f t="shared" si="573"/>
        <v>12778</v>
      </c>
      <c r="AF405" s="17">
        <f t="shared" si="573"/>
        <v>12778</v>
      </c>
      <c r="AG405" s="17">
        <f t="shared" si="574"/>
        <v>12778</v>
      </c>
      <c r="AH405" s="17">
        <f t="shared" si="574"/>
        <v>12778</v>
      </c>
      <c r="AI405" s="17">
        <f t="shared" si="574"/>
        <v>12778</v>
      </c>
      <c r="AJ405" s="17">
        <f t="shared" si="574"/>
        <v>12778</v>
      </c>
      <c r="AK405" s="17">
        <f t="shared" si="574"/>
        <v>12778</v>
      </c>
      <c r="AL405" s="17">
        <f t="shared" si="574"/>
        <v>12778</v>
      </c>
      <c r="AM405" s="17">
        <f t="shared" si="574"/>
        <v>12778</v>
      </c>
      <c r="AN405" s="17">
        <f t="shared" si="574"/>
        <v>12778</v>
      </c>
      <c r="AO405" s="17">
        <f t="shared" si="574"/>
        <v>12778</v>
      </c>
      <c r="AP405" s="17">
        <f t="shared" si="574"/>
        <v>12778</v>
      </c>
      <c r="AQ405" s="17">
        <f t="shared" si="574"/>
        <v>12778</v>
      </c>
      <c r="AR405" s="160">
        <v>45</v>
      </c>
      <c r="AS405" s="102" t="s">
        <v>29</v>
      </c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</row>
    <row r="406" spans="1:63" s="3" customFormat="1" outlineLevel="1" x14ac:dyDescent="0.25">
      <c r="A406" s="17">
        <v>12</v>
      </c>
      <c r="B406" s="130" t="str">
        <f t="shared" si="575"/>
        <v/>
      </c>
      <c r="C406" s="47" t="str">
        <f t="shared" ref="C406:K406" si="587">IF(IF(ISNUMBER(SEARCH(C$30,MultiCat($M406:$AQ406))),C$30,"")=C389,"",IF(ISNUMBER(SEARCH(C$30,MultiCat($M406:$AQ406))),C$30,""))</f>
        <v/>
      </c>
      <c r="D406" s="47" t="str">
        <f t="shared" si="587"/>
        <v/>
      </c>
      <c r="E406" s="47" t="str">
        <f t="shared" si="587"/>
        <v/>
      </c>
      <c r="F406" s="47" t="str">
        <f t="shared" si="587"/>
        <v/>
      </c>
      <c r="G406" s="47" t="str">
        <f t="shared" si="587"/>
        <v/>
      </c>
      <c r="H406" s="47" t="str">
        <f t="shared" si="587"/>
        <v/>
      </c>
      <c r="I406" s="47" t="str">
        <f t="shared" si="587"/>
        <v/>
      </c>
      <c r="J406" s="47" t="str">
        <f t="shared" si="587"/>
        <v/>
      </c>
      <c r="K406" s="47" t="str">
        <f t="shared" si="587"/>
        <v/>
      </c>
      <c r="L406" s="151">
        <f t="shared" si="577"/>
        <v>11</v>
      </c>
      <c r="M406" s="17">
        <f t="shared" si="572"/>
        <v>34570</v>
      </c>
      <c r="N406" s="17">
        <f t="shared" si="572"/>
        <v>34570</v>
      </c>
      <c r="O406" s="17">
        <f t="shared" si="572"/>
        <v>34570</v>
      </c>
      <c r="P406" s="17">
        <f t="shared" si="572"/>
        <v>34570</v>
      </c>
      <c r="Q406" s="17">
        <f t="shared" si="572"/>
        <v>34570</v>
      </c>
      <c r="R406" s="17">
        <f t="shared" si="572"/>
        <v>34570</v>
      </c>
      <c r="S406" s="17">
        <f t="shared" si="572"/>
        <v>34570</v>
      </c>
      <c r="T406" s="17">
        <f t="shared" si="572"/>
        <v>34570</v>
      </c>
      <c r="U406" s="17">
        <f t="shared" si="572"/>
        <v>34570</v>
      </c>
      <c r="V406" s="17">
        <f t="shared" si="572"/>
        <v>34570</v>
      </c>
      <c r="W406" s="17">
        <f t="shared" si="573"/>
        <v>34570</v>
      </c>
      <c r="X406" s="17">
        <f t="shared" si="573"/>
        <v>34570</v>
      </c>
      <c r="Y406" s="17">
        <f t="shared" si="573"/>
        <v>34570</v>
      </c>
      <c r="Z406" s="17">
        <f t="shared" si="573"/>
        <v>34570</v>
      </c>
      <c r="AA406" s="17">
        <f t="shared" si="573"/>
        <v>34570</v>
      </c>
      <c r="AB406" s="17">
        <f t="shared" si="573"/>
        <v>34570</v>
      </c>
      <c r="AC406" s="17">
        <f t="shared" si="573"/>
        <v>34570</v>
      </c>
      <c r="AD406" s="17">
        <f t="shared" si="573"/>
        <v>34570</v>
      </c>
      <c r="AE406" s="17">
        <f t="shared" si="573"/>
        <v>34570</v>
      </c>
      <c r="AF406" s="17">
        <f t="shared" si="573"/>
        <v>34570</v>
      </c>
      <c r="AG406" s="17">
        <f t="shared" si="574"/>
        <v>34570</v>
      </c>
      <c r="AH406" s="17">
        <f t="shared" si="574"/>
        <v>34570</v>
      </c>
      <c r="AI406" s="17">
        <f t="shared" si="574"/>
        <v>34570</v>
      </c>
      <c r="AJ406" s="17">
        <f t="shared" si="574"/>
        <v>34570</v>
      </c>
      <c r="AK406" s="17">
        <f t="shared" si="574"/>
        <v>34570</v>
      </c>
      <c r="AL406" s="17">
        <f t="shared" si="574"/>
        <v>34570</v>
      </c>
      <c r="AM406" s="17">
        <f t="shared" si="574"/>
        <v>34570</v>
      </c>
      <c r="AN406" s="17">
        <f t="shared" si="574"/>
        <v>34570</v>
      </c>
      <c r="AO406" s="17">
        <f t="shared" si="574"/>
        <v>34570</v>
      </c>
      <c r="AP406" s="17">
        <f t="shared" si="574"/>
        <v>34570</v>
      </c>
      <c r="AQ406" s="17">
        <f t="shared" si="574"/>
        <v>34570</v>
      </c>
      <c r="AR406" s="159">
        <v>51</v>
      </c>
      <c r="AS406" s="102" t="s">
        <v>29</v>
      </c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</row>
    <row r="407" spans="1:63" s="3" customFormat="1" outlineLevel="1" x14ac:dyDescent="0.25">
      <c r="A407" s="17">
        <v>13</v>
      </c>
      <c r="B407" s="130" t="str">
        <f t="shared" si="575"/>
        <v/>
      </c>
      <c r="C407" s="47" t="str">
        <f t="shared" ref="C407:K407" si="588">IF(IF(ISNUMBER(SEARCH(C$30,MultiCat($M407:$AQ407))),C$30,"")=C390,"",IF(ISNUMBER(SEARCH(C$30,MultiCat($M407:$AQ407))),C$30,""))</f>
        <v/>
      </c>
      <c r="D407" s="47" t="str">
        <f t="shared" si="588"/>
        <v/>
      </c>
      <c r="E407" s="47" t="str">
        <f t="shared" si="588"/>
        <v/>
      </c>
      <c r="F407" s="47" t="str">
        <f t="shared" si="588"/>
        <v/>
      </c>
      <c r="G407" s="47" t="str">
        <f t="shared" si="588"/>
        <v/>
      </c>
      <c r="H407" s="47" t="str">
        <f t="shared" si="588"/>
        <v/>
      </c>
      <c r="I407" s="47" t="str">
        <f t="shared" si="588"/>
        <v/>
      </c>
      <c r="J407" s="47" t="str">
        <f t="shared" si="588"/>
        <v/>
      </c>
      <c r="K407" s="47" t="str">
        <f t="shared" si="588"/>
        <v/>
      </c>
      <c r="L407" s="151">
        <f t="shared" si="577"/>
        <v>11</v>
      </c>
      <c r="M407" s="17">
        <f t="shared" si="572"/>
        <v>30120</v>
      </c>
      <c r="N407" s="17">
        <f t="shared" si="572"/>
        <v>30128</v>
      </c>
      <c r="O407" s="17">
        <f t="shared" si="572"/>
        <v>30152</v>
      </c>
      <c r="P407" s="17">
        <f t="shared" si="572"/>
        <v>30176</v>
      </c>
      <c r="Q407" s="17">
        <f t="shared" si="572"/>
        <v>30200</v>
      </c>
      <c r="R407" s="17">
        <f t="shared" si="572"/>
        <v>30224</v>
      </c>
      <c r="S407" s="17">
        <f t="shared" si="572"/>
        <v>30248</v>
      </c>
      <c r="T407" s="17">
        <f t="shared" si="572"/>
        <v>30272</v>
      </c>
      <c r="U407" s="17">
        <f t="shared" si="572"/>
        <v>30296</v>
      </c>
      <c r="V407" s="17">
        <f t="shared" si="572"/>
        <v>30320</v>
      </c>
      <c r="W407" s="17">
        <f t="shared" si="573"/>
        <v>30344</v>
      </c>
      <c r="X407" s="17">
        <f t="shared" si="573"/>
        <v>30368</v>
      </c>
      <c r="Y407" s="17">
        <f t="shared" si="573"/>
        <v>30392</v>
      </c>
      <c r="Z407" s="17">
        <f t="shared" si="573"/>
        <v>30416</v>
      </c>
      <c r="AA407" s="17">
        <f t="shared" si="573"/>
        <v>30440</v>
      </c>
      <c r="AB407" s="17">
        <f t="shared" si="573"/>
        <v>30464</v>
      </c>
      <c r="AC407" s="17">
        <f t="shared" si="573"/>
        <v>30488</v>
      </c>
      <c r="AD407" s="17">
        <f t="shared" si="573"/>
        <v>30512</v>
      </c>
      <c r="AE407" s="17">
        <f t="shared" si="573"/>
        <v>30536</v>
      </c>
      <c r="AF407" s="17">
        <f t="shared" si="573"/>
        <v>30560</v>
      </c>
      <c r="AG407" s="17">
        <f t="shared" si="574"/>
        <v>30584</v>
      </c>
      <c r="AH407" s="17">
        <f t="shared" si="574"/>
        <v>30608</v>
      </c>
      <c r="AI407" s="17">
        <f t="shared" si="574"/>
        <v>30632</v>
      </c>
      <c r="AJ407" s="17">
        <f t="shared" si="574"/>
        <v>30656</v>
      </c>
      <c r="AK407" s="17">
        <f t="shared" si="574"/>
        <v>30680</v>
      </c>
      <c r="AL407" s="17">
        <f t="shared" si="574"/>
        <v>30704</v>
      </c>
      <c r="AM407" s="17">
        <f t="shared" si="574"/>
        <v>30728</v>
      </c>
      <c r="AN407" s="17">
        <f t="shared" si="574"/>
        <v>30752</v>
      </c>
      <c r="AO407" s="17">
        <f t="shared" si="574"/>
        <v>30776</v>
      </c>
      <c r="AP407" s="17">
        <f t="shared" si="574"/>
        <v>30800</v>
      </c>
      <c r="AQ407" s="17">
        <f t="shared" si="574"/>
        <v>30824</v>
      </c>
      <c r="AR407" s="159">
        <v>52</v>
      </c>
      <c r="AS407" s="102" t="s">
        <v>29</v>
      </c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</row>
    <row r="408" spans="1:63" s="3" customFormat="1" outlineLevel="1" x14ac:dyDescent="0.25">
      <c r="A408" s="17">
        <v>14</v>
      </c>
      <c r="B408" s="130" t="str">
        <f t="shared" si="575"/>
        <v/>
      </c>
      <c r="C408" s="47" t="str">
        <f t="shared" ref="C408:K408" si="589">IF(IF(ISNUMBER(SEARCH(C$30,MultiCat($M408:$AQ408))),C$30,"")=C391,"",IF(ISNUMBER(SEARCH(C$30,MultiCat($M408:$AQ408))),C$30,""))</f>
        <v/>
      </c>
      <c r="D408" s="47" t="str">
        <f t="shared" si="589"/>
        <v/>
      </c>
      <c r="E408" s="47" t="str">
        <f t="shared" si="589"/>
        <v/>
      </c>
      <c r="F408" s="47" t="str">
        <f t="shared" si="589"/>
        <v/>
      </c>
      <c r="G408" s="47" t="str">
        <f t="shared" si="589"/>
        <v/>
      </c>
      <c r="H408" s="47" t="str">
        <f t="shared" si="589"/>
        <v/>
      </c>
      <c r="I408" s="47" t="str">
        <f t="shared" si="589"/>
        <v/>
      </c>
      <c r="J408" s="47" t="str">
        <f t="shared" si="589"/>
        <v/>
      </c>
      <c r="K408" s="47" t="str">
        <f t="shared" si="589"/>
        <v/>
      </c>
      <c r="L408" s="151">
        <f t="shared" si="577"/>
        <v>11</v>
      </c>
      <c r="M408" s="17">
        <f t="shared" si="572"/>
        <v>10772</v>
      </c>
      <c r="N408" s="17">
        <f t="shared" si="572"/>
        <v>10788</v>
      </c>
      <c r="O408" s="17">
        <f t="shared" si="572"/>
        <v>10788</v>
      </c>
      <c r="P408" s="17">
        <f t="shared" si="572"/>
        <v>10788</v>
      </c>
      <c r="Q408" s="17">
        <f t="shared" si="572"/>
        <v>10788</v>
      </c>
      <c r="R408" s="17">
        <f t="shared" si="572"/>
        <v>10788</v>
      </c>
      <c r="S408" s="17">
        <f t="shared" si="572"/>
        <v>10788</v>
      </c>
      <c r="T408" s="17">
        <f t="shared" si="572"/>
        <v>10788</v>
      </c>
      <c r="U408" s="17">
        <f t="shared" si="572"/>
        <v>10788</v>
      </c>
      <c r="V408" s="17">
        <f t="shared" si="572"/>
        <v>10788</v>
      </c>
      <c r="W408" s="17">
        <f t="shared" si="573"/>
        <v>10788</v>
      </c>
      <c r="X408" s="17">
        <f t="shared" si="573"/>
        <v>10788</v>
      </c>
      <c r="Y408" s="17">
        <f t="shared" si="573"/>
        <v>10788</v>
      </c>
      <c r="Z408" s="17">
        <f t="shared" si="573"/>
        <v>10788</v>
      </c>
      <c r="AA408" s="17">
        <f t="shared" si="573"/>
        <v>10788</v>
      </c>
      <c r="AB408" s="17">
        <f t="shared" si="573"/>
        <v>10788</v>
      </c>
      <c r="AC408" s="17">
        <f t="shared" si="573"/>
        <v>10788</v>
      </c>
      <c r="AD408" s="17">
        <f t="shared" si="573"/>
        <v>10788</v>
      </c>
      <c r="AE408" s="17">
        <f t="shared" si="573"/>
        <v>10788</v>
      </c>
      <c r="AF408" s="17">
        <f t="shared" si="573"/>
        <v>10788</v>
      </c>
      <c r="AG408" s="17">
        <f t="shared" si="574"/>
        <v>10788</v>
      </c>
      <c r="AH408" s="17">
        <f t="shared" si="574"/>
        <v>10788</v>
      </c>
      <c r="AI408" s="17">
        <f t="shared" si="574"/>
        <v>10788</v>
      </c>
      <c r="AJ408" s="17">
        <f t="shared" si="574"/>
        <v>10788</v>
      </c>
      <c r="AK408" s="17">
        <f t="shared" si="574"/>
        <v>10788</v>
      </c>
      <c r="AL408" s="17">
        <f t="shared" si="574"/>
        <v>10788</v>
      </c>
      <c r="AM408" s="17">
        <f t="shared" si="574"/>
        <v>10788</v>
      </c>
      <c r="AN408" s="17">
        <f t="shared" si="574"/>
        <v>10788</v>
      </c>
      <c r="AO408" s="17">
        <f t="shared" si="574"/>
        <v>10788</v>
      </c>
      <c r="AP408" s="17">
        <f t="shared" si="574"/>
        <v>10788</v>
      </c>
      <c r="AQ408" s="17">
        <f t="shared" si="574"/>
        <v>10788</v>
      </c>
      <c r="AR408" s="159">
        <v>53</v>
      </c>
      <c r="AS408" s="102" t="s">
        <v>29</v>
      </c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</row>
    <row r="409" spans="1:63" x14ac:dyDescent="0.25">
      <c r="A409" s="136">
        <f>M394</f>
        <v>45231</v>
      </c>
      <c r="B409" s="131"/>
      <c r="C409" s="132"/>
      <c r="D409" s="132">
        <f>SUM(D395:D408)</f>
        <v>0</v>
      </c>
      <c r="E409" s="132">
        <f>SUM(E395:E408)</f>
        <v>0</v>
      </c>
      <c r="F409" s="132"/>
      <c r="G409" s="132"/>
      <c r="H409" s="132">
        <f>SUM(H395:H408)</f>
        <v>0</v>
      </c>
      <c r="I409" s="132">
        <f>SUM(I395:I408)</f>
        <v>0</v>
      </c>
      <c r="J409" s="132">
        <f>SUM(J395:J408)</f>
        <v>0</v>
      </c>
      <c r="K409" s="132">
        <f>SUM(K395:K408)</f>
        <v>0</v>
      </c>
      <c r="L409" s="146">
        <f t="shared" si="577"/>
        <v>11</v>
      </c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33"/>
      <c r="AI409" s="133"/>
      <c r="AJ409" s="133"/>
      <c r="AK409" s="133"/>
      <c r="AL409" s="133"/>
      <c r="AM409" s="133"/>
      <c r="AN409" s="133"/>
      <c r="AO409" s="133"/>
      <c r="AP409" s="133"/>
      <c r="AQ409" s="133"/>
      <c r="AS409" s="102" t="s">
        <v>29</v>
      </c>
    </row>
    <row r="410" spans="1:63" s="102" customFormat="1" ht="18.75" outlineLevel="1" x14ac:dyDescent="0.25">
      <c r="A410" s="121"/>
      <c r="B410" s="129"/>
      <c r="C410" s="129"/>
      <c r="D410" s="129"/>
      <c r="E410" s="129"/>
      <c r="F410" s="129"/>
      <c r="G410" s="129"/>
      <c r="H410" s="129"/>
      <c r="I410" s="129"/>
      <c r="J410" s="129"/>
      <c r="K410" s="129"/>
      <c r="L410" s="148" t="s">
        <v>294</v>
      </c>
      <c r="M410" s="378">
        <f>M411</f>
        <v>45261</v>
      </c>
      <c r="N410" s="378"/>
      <c r="O410" s="378"/>
      <c r="P410" s="378"/>
      <c r="Q410" s="378"/>
      <c r="R410" s="378"/>
      <c r="S410" s="378"/>
      <c r="T410" s="378"/>
      <c r="U410" s="378"/>
      <c r="V410" s="378"/>
      <c r="W410" s="378"/>
      <c r="X410" s="378"/>
      <c r="Y410" s="378"/>
      <c r="Z410" s="378"/>
      <c r="AA410" s="378"/>
      <c r="AB410" s="378"/>
      <c r="AC410" s="378"/>
      <c r="AD410" s="378"/>
      <c r="AE410" s="378"/>
      <c r="AF410" s="378"/>
      <c r="AG410" s="378"/>
      <c r="AH410" s="378"/>
      <c r="AI410" s="378"/>
      <c r="AJ410" s="378"/>
      <c r="AK410" s="378"/>
      <c r="AL410" s="378"/>
      <c r="AM410" s="378"/>
      <c r="AN410" s="378"/>
      <c r="AO410" s="378"/>
      <c r="AP410" s="378"/>
      <c r="AQ410" s="378"/>
      <c r="AR410" s="158"/>
      <c r="AS410" s="102" t="s">
        <v>29</v>
      </c>
    </row>
    <row r="411" spans="1:63" s="124" customFormat="1" ht="55.5" customHeight="1" outlineLevel="1" x14ac:dyDescent="0.25">
      <c r="A411" s="134" t="s">
        <v>295</v>
      </c>
      <c r="B411" s="161">
        <f>M411</f>
        <v>45261</v>
      </c>
      <c r="C411" s="135" t="s">
        <v>33</v>
      </c>
      <c r="D411" s="135" t="s">
        <v>270</v>
      </c>
      <c r="E411" s="135" t="s">
        <v>271</v>
      </c>
      <c r="F411" s="135" t="s">
        <v>251</v>
      </c>
      <c r="G411" s="135" t="s">
        <v>252</v>
      </c>
      <c r="H411" s="135" t="s">
        <v>41</v>
      </c>
      <c r="I411" s="135" t="s">
        <v>268</v>
      </c>
      <c r="J411" s="135" t="s">
        <v>269</v>
      </c>
      <c r="K411" s="135" t="s">
        <v>232</v>
      </c>
      <c r="L411" s="149">
        <v>12</v>
      </c>
      <c r="M411" s="152">
        <f>DATE($A$10,$L411,M$10)</f>
        <v>45261</v>
      </c>
      <c r="N411" s="152">
        <f t="shared" ref="N411:AQ411" si="590">DATE($A$10,$L411,N$10)</f>
        <v>45262</v>
      </c>
      <c r="O411" s="152">
        <f t="shared" si="590"/>
        <v>45263</v>
      </c>
      <c r="P411" s="152">
        <f t="shared" si="590"/>
        <v>45264</v>
      </c>
      <c r="Q411" s="152">
        <f t="shared" si="590"/>
        <v>45265</v>
      </c>
      <c r="R411" s="152">
        <f t="shared" si="590"/>
        <v>45266</v>
      </c>
      <c r="S411" s="152">
        <f t="shared" si="590"/>
        <v>45267</v>
      </c>
      <c r="T411" s="152">
        <f t="shared" si="590"/>
        <v>45268</v>
      </c>
      <c r="U411" s="152">
        <f t="shared" si="590"/>
        <v>45269</v>
      </c>
      <c r="V411" s="152">
        <f t="shared" si="590"/>
        <v>45270</v>
      </c>
      <c r="W411" s="152">
        <f t="shared" si="590"/>
        <v>45271</v>
      </c>
      <c r="X411" s="152">
        <f t="shared" si="590"/>
        <v>45272</v>
      </c>
      <c r="Y411" s="152">
        <f t="shared" si="590"/>
        <v>45273</v>
      </c>
      <c r="Z411" s="152">
        <f t="shared" si="590"/>
        <v>45274</v>
      </c>
      <c r="AA411" s="152">
        <f t="shared" si="590"/>
        <v>45275</v>
      </c>
      <c r="AB411" s="152">
        <f t="shared" si="590"/>
        <v>45276</v>
      </c>
      <c r="AC411" s="152">
        <f t="shared" si="590"/>
        <v>45277</v>
      </c>
      <c r="AD411" s="152">
        <f t="shared" si="590"/>
        <v>45278</v>
      </c>
      <c r="AE411" s="152">
        <f t="shared" si="590"/>
        <v>45279</v>
      </c>
      <c r="AF411" s="152">
        <f t="shared" si="590"/>
        <v>45280</v>
      </c>
      <c r="AG411" s="152">
        <f t="shared" si="590"/>
        <v>45281</v>
      </c>
      <c r="AH411" s="152">
        <f t="shared" si="590"/>
        <v>45282</v>
      </c>
      <c r="AI411" s="152">
        <f t="shared" si="590"/>
        <v>45283</v>
      </c>
      <c r="AJ411" s="152">
        <f t="shared" si="590"/>
        <v>45284</v>
      </c>
      <c r="AK411" s="152">
        <f t="shared" si="590"/>
        <v>45285</v>
      </c>
      <c r="AL411" s="152">
        <f t="shared" si="590"/>
        <v>45286</v>
      </c>
      <c r="AM411" s="152">
        <f t="shared" si="590"/>
        <v>45287</v>
      </c>
      <c r="AN411" s="152">
        <f t="shared" si="590"/>
        <v>45288</v>
      </c>
      <c r="AO411" s="152">
        <f t="shared" si="590"/>
        <v>45289</v>
      </c>
      <c r="AP411" s="152">
        <f t="shared" si="590"/>
        <v>45290</v>
      </c>
      <c r="AQ411" s="152">
        <f t="shared" si="590"/>
        <v>45291</v>
      </c>
      <c r="AR411" s="158"/>
      <c r="AS411" s="102" t="s">
        <v>29</v>
      </c>
      <c r="AT411" s="19"/>
      <c r="AU411" s="19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19"/>
      <c r="BH411" s="19"/>
      <c r="BI411" s="19"/>
      <c r="BJ411" s="19"/>
      <c r="BK411" s="19"/>
    </row>
    <row r="412" spans="1:63" s="3" customFormat="1" outlineLevel="1" x14ac:dyDescent="0.25">
      <c r="A412" s="17">
        <v>1</v>
      </c>
      <c r="B412" s="130" t="str">
        <f>MultiCat(C412:K412)</f>
        <v/>
      </c>
      <c r="C412" s="47" t="str">
        <f t="shared" ref="C412:K412" si="591">IF(IF(ISNUMBER(SEARCH(C$30,MultiCat($M412:$AQ412))),C$30,"")=C395,"",IF(ISNUMBER(SEARCH(C$30,MultiCat($M412:$AQ412))),C$30,""))</f>
        <v/>
      </c>
      <c r="D412" s="47" t="str">
        <f t="shared" si="591"/>
        <v/>
      </c>
      <c r="E412" s="47" t="str">
        <f t="shared" si="591"/>
        <v/>
      </c>
      <c r="F412" s="47" t="str">
        <f t="shared" si="591"/>
        <v/>
      </c>
      <c r="G412" s="47" t="str">
        <f t="shared" si="591"/>
        <v/>
      </c>
      <c r="H412" s="47" t="str">
        <f t="shared" si="591"/>
        <v/>
      </c>
      <c r="I412" s="47" t="str">
        <f t="shared" si="591"/>
        <v/>
      </c>
      <c r="J412" s="47" t="str">
        <f t="shared" si="591"/>
        <v/>
      </c>
      <c r="K412" s="47" t="str">
        <f t="shared" si="591"/>
        <v/>
      </c>
      <c r="L412" s="151">
        <f>L411</f>
        <v>12</v>
      </c>
      <c r="M412" s="17">
        <f t="shared" ref="M412:V425" si="592">VLOOKUP(M$411,План,$AR412,0)</f>
        <v>22933</v>
      </c>
      <c r="N412" s="17">
        <f t="shared" si="592"/>
        <v>22957</v>
      </c>
      <c r="O412" s="17">
        <f t="shared" si="592"/>
        <v>22981</v>
      </c>
      <c r="P412" s="17">
        <f t="shared" si="592"/>
        <v>23005</v>
      </c>
      <c r="Q412" s="17">
        <f t="shared" si="592"/>
        <v>23029</v>
      </c>
      <c r="R412" s="17">
        <f t="shared" si="592"/>
        <v>23053</v>
      </c>
      <c r="S412" s="17">
        <f t="shared" si="592"/>
        <v>23077</v>
      </c>
      <c r="T412" s="17">
        <f t="shared" si="592"/>
        <v>23101</v>
      </c>
      <c r="U412" s="17">
        <f t="shared" si="592"/>
        <v>23125</v>
      </c>
      <c r="V412" s="17">
        <f t="shared" si="592"/>
        <v>23149</v>
      </c>
      <c r="W412" s="17">
        <f t="shared" ref="W412:AF425" si="593">VLOOKUP(W$411,План,$AR412,0)</f>
        <v>23173</v>
      </c>
      <c r="X412" s="17">
        <f t="shared" si="593"/>
        <v>23197</v>
      </c>
      <c r="Y412" s="17">
        <f t="shared" si="593"/>
        <v>23221</v>
      </c>
      <c r="Z412" s="17">
        <f t="shared" si="593"/>
        <v>23245</v>
      </c>
      <c r="AA412" s="17">
        <f t="shared" si="593"/>
        <v>23269</v>
      </c>
      <c r="AB412" s="17">
        <f t="shared" si="593"/>
        <v>23293</v>
      </c>
      <c r="AC412" s="17">
        <f t="shared" si="593"/>
        <v>23317</v>
      </c>
      <c r="AD412" s="17">
        <f t="shared" si="593"/>
        <v>23341</v>
      </c>
      <c r="AE412" s="17">
        <f t="shared" si="593"/>
        <v>23365</v>
      </c>
      <c r="AF412" s="17">
        <f t="shared" si="593"/>
        <v>23389</v>
      </c>
      <c r="AG412" s="17">
        <f t="shared" ref="AG412:AQ425" si="594">VLOOKUP(AG$411,План,$AR412,0)</f>
        <v>23413</v>
      </c>
      <c r="AH412" s="17">
        <f t="shared" si="594"/>
        <v>23437</v>
      </c>
      <c r="AI412" s="17">
        <f t="shared" si="594"/>
        <v>23461</v>
      </c>
      <c r="AJ412" s="17">
        <f t="shared" si="594"/>
        <v>23485</v>
      </c>
      <c r="AK412" s="17">
        <f t="shared" si="594"/>
        <v>23509</v>
      </c>
      <c r="AL412" s="17">
        <f t="shared" si="594"/>
        <v>23533</v>
      </c>
      <c r="AM412" s="17">
        <f t="shared" si="594"/>
        <v>23557</v>
      </c>
      <c r="AN412" s="17">
        <f t="shared" si="594"/>
        <v>23581</v>
      </c>
      <c r="AO412" s="17">
        <f t="shared" si="594"/>
        <v>23605</v>
      </c>
      <c r="AP412" s="17">
        <f t="shared" si="594"/>
        <v>23629</v>
      </c>
      <c r="AQ412" s="17">
        <f t="shared" si="594"/>
        <v>23653</v>
      </c>
      <c r="AR412" s="160">
        <v>39</v>
      </c>
      <c r="AS412" s="102" t="s">
        <v>29</v>
      </c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</row>
    <row r="413" spans="1:63" s="3" customFormat="1" outlineLevel="1" x14ac:dyDescent="0.25">
      <c r="A413" s="17">
        <v>2</v>
      </c>
      <c r="B413" s="130" t="str">
        <f t="shared" ref="B413:B425" si="595">MultiCat(C413:K413)</f>
        <v>ПМ</v>
      </c>
      <c r="C413" s="47" t="str">
        <f t="shared" ref="C413:K413" si="596">IF(IF(ISNUMBER(SEARCH(C$30,MultiCat($M413:$AQ413))),C$30,"")=C396,"",IF(ISNUMBER(SEARCH(C$30,MultiCat($M413:$AQ413))),C$30,""))</f>
        <v>ПМ</v>
      </c>
      <c r="D413" s="47" t="str">
        <f t="shared" si="596"/>
        <v/>
      </c>
      <c r="E413" s="47" t="str">
        <f t="shared" si="596"/>
        <v/>
      </c>
      <c r="F413" s="47" t="str">
        <f t="shared" si="596"/>
        <v/>
      </c>
      <c r="G413" s="47" t="str">
        <f t="shared" si="596"/>
        <v/>
      </c>
      <c r="H413" s="47" t="str">
        <f t="shared" si="596"/>
        <v/>
      </c>
      <c r="I413" s="47" t="str">
        <f t="shared" si="596"/>
        <v/>
      </c>
      <c r="J413" s="47" t="str">
        <f t="shared" si="596"/>
        <v/>
      </c>
      <c r="K413" s="47" t="str">
        <f t="shared" si="596"/>
        <v/>
      </c>
      <c r="L413" s="151">
        <f t="shared" ref="L413:L426" si="597">L412</f>
        <v>12</v>
      </c>
      <c r="M413" s="17">
        <f t="shared" si="592"/>
        <v>56823</v>
      </c>
      <c r="N413" s="17">
        <f t="shared" si="592"/>
        <v>56847</v>
      </c>
      <c r="O413" s="17">
        <f t="shared" si="592"/>
        <v>56871</v>
      </c>
      <c r="P413" s="17">
        <f t="shared" si="592"/>
        <v>56895</v>
      </c>
      <c r="Q413" s="17">
        <f t="shared" si="592"/>
        <v>56919</v>
      </c>
      <c r="R413" s="17">
        <f t="shared" si="592"/>
        <v>56943</v>
      </c>
      <c r="S413" s="17">
        <f t="shared" si="592"/>
        <v>56967</v>
      </c>
      <c r="T413" s="17">
        <f t="shared" si="592"/>
        <v>56991</v>
      </c>
      <c r="U413" s="17">
        <f t="shared" si="592"/>
        <v>57015</v>
      </c>
      <c r="V413" s="17">
        <f t="shared" si="592"/>
        <v>57039</v>
      </c>
      <c r="W413" s="17">
        <f t="shared" si="593"/>
        <v>57063</v>
      </c>
      <c r="X413" s="17">
        <f t="shared" si="593"/>
        <v>57087</v>
      </c>
      <c r="Y413" s="17">
        <f t="shared" si="593"/>
        <v>57111</v>
      </c>
      <c r="Z413" s="17">
        <f t="shared" si="593"/>
        <v>57135</v>
      </c>
      <c r="AA413" s="17">
        <f t="shared" si="593"/>
        <v>57159</v>
      </c>
      <c r="AB413" s="17">
        <f t="shared" si="593"/>
        <v>57183</v>
      </c>
      <c r="AC413" s="17">
        <f t="shared" si="593"/>
        <v>57207</v>
      </c>
      <c r="AD413" s="17">
        <f t="shared" si="593"/>
        <v>57231</v>
      </c>
      <c r="AE413" s="17">
        <f t="shared" si="593"/>
        <v>57255</v>
      </c>
      <c r="AF413" s="17">
        <f t="shared" si="593"/>
        <v>57279</v>
      </c>
      <c r="AG413" s="17">
        <f t="shared" si="594"/>
        <v>57303</v>
      </c>
      <c r="AH413" s="17">
        <f t="shared" si="594"/>
        <v>57327</v>
      </c>
      <c r="AI413" s="17">
        <f t="shared" si="594"/>
        <v>57351</v>
      </c>
      <c r="AJ413" s="17">
        <f t="shared" si="594"/>
        <v>57375</v>
      </c>
      <c r="AK413" s="17">
        <f t="shared" si="594"/>
        <v>57399</v>
      </c>
      <c r="AL413" s="17">
        <f t="shared" si="594"/>
        <v>57423</v>
      </c>
      <c r="AM413" s="17">
        <f t="shared" si="594"/>
        <v>57447</v>
      </c>
      <c r="AN413" s="17">
        <f t="shared" si="594"/>
        <v>57471</v>
      </c>
      <c r="AO413" s="17">
        <f t="shared" si="594"/>
        <v>57487</v>
      </c>
      <c r="AP413" s="17">
        <f t="shared" si="594"/>
        <v>57487</v>
      </c>
      <c r="AQ413" s="17" t="str">
        <f t="shared" si="594"/>
        <v>ПМ</v>
      </c>
      <c r="AR413" s="160">
        <v>40</v>
      </c>
      <c r="AS413" s="102" t="s">
        <v>29</v>
      </c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</row>
    <row r="414" spans="1:63" s="3" customFormat="1" outlineLevel="1" x14ac:dyDescent="0.25">
      <c r="A414" s="17">
        <v>3</v>
      </c>
      <c r="B414" s="130" t="str">
        <f t="shared" si="595"/>
        <v/>
      </c>
      <c r="C414" s="47" t="str">
        <f t="shared" ref="C414:K414" si="598">IF(IF(ISNUMBER(SEARCH(C$30,MultiCat($M414:$AQ414))),C$30,"")=C397,"",IF(ISNUMBER(SEARCH(C$30,MultiCat($M414:$AQ414))),C$30,""))</f>
        <v/>
      </c>
      <c r="D414" s="47" t="str">
        <f t="shared" si="598"/>
        <v/>
      </c>
      <c r="E414" s="47" t="str">
        <f t="shared" si="598"/>
        <v/>
      </c>
      <c r="F414" s="47" t="str">
        <f t="shared" si="598"/>
        <v/>
      </c>
      <c r="G414" s="47" t="str">
        <f t="shared" si="598"/>
        <v/>
      </c>
      <c r="H414" s="47" t="str">
        <f t="shared" si="598"/>
        <v/>
      </c>
      <c r="I414" s="47" t="str">
        <f t="shared" si="598"/>
        <v/>
      </c>
      <c r="J414" s="47" t="str">
        <f t="shared" si="598"/>
        <v/>
      </c>
      <c r="K414" s="47" t="str">
        <f t="shared" si="598"/>
        <v/>
      </c>
      <c r="L414" s="151">
        <f t="shared" si="597"/>
        <v>12</v>
      </c>
      <c r="M414" s="17">
        <f t="shared" si="592"/>
        <v>40236</v>
      </c>
      <c r="N414" s="17">
        <f t="shared" si="592"/>
        <v>40260</v>
      </c>
      <c r="O414" s="17">
        <f t="shared" si="592"/>
        <v>40284</v>
      </c>
      <c r="P414" s="17">
        <f t="shared" si="592"/>
        <v>40308</v>
      </c>
      <c r="Q414" s="17">
        <f t="shared" si="592"/>
        <v>40332</v>
      </c>
      <c r="R414" s="17">
        <f t="shared" si="592"/>
        <v>40356</v>
      </c>
      <c r="S414" s="17">
        <f t="shared" si="592"/>
        <v>40380</v>
      </c>
      <c r="T414" s="17">
        <f t="shared" si="592"/>
        <v>40404</v>
      </c>
      <c r="U414" s="17">
        <f t="shared" si="592"/>
        <v>40428</v>
      </c>
      <c r="V414" s="17">
        <f t="shared" si="592"/>
        <v>40452</v>
      </c>
      <c r="W414" s="17">
        <f t="shared" si="593"/>
        <v>40476</v>
      </c>
      <c r="X414" s="17">
        <f t="shared" si="593"/>
        <v>40500</v>
      </c>
      <c r="Y414" s="17">
        <f t="shared" si="593"/>
        <v>40524</v>
      </c>
      <c r="Z414" s="17">
        <f t="shared" si="593"/>
        <v>40548</v>
      </c>
      <c r="AA414" s="17">
        <f t="shared" si="593"/>
        <v>40572</v>
      </c>
      <c r="AB414" s="17">
        <f t="shared" si="593"/>
        <v>40596</v>
      </c>
      <c r="AC414" s="17">
        <f t="shared" si="593"/>
        <v>40620</v>
      </c>
      <c r="AD414" s="17">
        <f t="shared" si="593"/>
        <v>40644</v>
      </c>
      <c r="AE414" s="17">
        <f t="shared" si="593"/>
        <v>40668</v>
      </c>
      <c r="AF414" s="17">
        <f t="shared" si="593"/>
        <v>40692</v>
      </c>
      <c r="AG414" s="17">
        <f t="shared" si="594"/>
        <v>40716</v>
      </c>
      <c r="AH414" s="17">
        <f t="shared" si="594"/>
        <v>40740</v>
      </c>
      <c r="AI414" s="17">
        <f t="shared" si="594"/>
        <v>40764</v>
      </c>
      <c r="AJ414" s="17">
        <f t="shared" si="594"/>
        <v>40788</v>
      </c>
      <c r="AK414" s="17">
        <f t="shared" si="594"/>
        <v>40812</v>
      </c>
      <c r="AL414" s="17">
        <f t="shared" si="594"/>
        <v>40836</v>
      </c>
      <c r="AM414" s="17">
        <f t="shared" si="594"/>
        <v>40860</v>
      </c>
      <c r="AN414" s="17">
        <f t="shared" si="594"/>
        <v>40884</v>
      </c>
      <c r="AO414" s="17">
        <f t="shared" si="594"/>
        <v>40908</v>
      </c>
      <c r="AP414" s="17">
        <f t="shared" si="594"/>
        <v>40932</v>
      </c>
      <c r="AQ414" s="17">
        <f t="shared" si="594"/>
        <v>40956</v>
      </c>
      <c r="AR414" s="160">
        <v>41</v>
      </c>
      <c r="AS414" s="102" t="s">
        <v>29</v>
      </c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</row>
    <row r="415" spans="1:63" s="3" customFormat="1" outlineLevel="1" x14ac:dyDescent="0.25">
      <c r="A415" s="17">
        <v>4</v>
      </c>
      <c r="B415" s="130" t="str">
        <f t="shared" si="595"/>
        <v/>
      </c>
      <c r="C415" s="47" t="str">
        <f t="shared" ref="C415:K415" si="599">IF(IF(ISNUMBER(SEARCH(C$30,MultiCat($M415:$AQ415))),C$30,"")=C398,"",IF(ISNUMBER(SEARCH(C$30,MultiCat($M415:$AQ415))),C$30,""))</f>
        <v/>
      </c>
      <c r="D415" s="47" t="str">
        <f t="shared" si="599"/>
        <v/>
      </c>
      <c r="E415" s="47" t="str">
        <f t="shared" si="599"/>
        <v/>
      </c>
      <c r="F415" s="47" t="str">
        <f t="shared" si="599"/>
        <v/>
      </c>
      <c r="G415" s="47" t="str">
        <f t="shared" si="599"/>
        <v/>
      </c>
      <c r="H415" s="47" t="str">
        <f t="shared" si="599"/>
        <v/>
      </c>
      <c r="I415" s="47" t="str">
        <f t="shared" si="599"/>
        <v/>
      </c>
      <c r="J415" s="47" t="str">
        <f t="shared" si="599"/>
        <v/>
      </c>
      <c r="K415" s="47" t="str">
        <f t="shared" si="599"/>
        <v/>
      </c>
      <c r="L415" s="151">
        <f t="shared" si="597"/>
        <v>12</v>
      </c>
      <c r="M415" s="17">
        <f t="shared" si="592"/>
        <v>45642</v>
      </c>
      <c r="N415" s="17">
        <f t="shared" si="592"/>
        <v>45658</v>
      </c>
      <c r="O415" s="17">
        <f t="shared" si="592"/>
        <v>45658</v>
      </c>
      <c r="P415" s="17">
        <f t="shared" si="592"/>
        <v>45658</v>
      </c>
      <c r="Q415" s="17">
        <f t="shared" si="592"/>
        <v>45658</v>
      </c>
      <c r="R415" s="17">
        <f t="shared" si="592"/>
        <v>45658</v>
      </c>
      <c r="S415" s="17">
        <f t="shared" si="592"/>
        <v>45658</v>
      </c>
      <c r="T415" s="17">
        <f t="shared" si="592"/>
        <v>45658</v>
      </c>
      <c r="U415" s="17">
        <f t="shared" si="592"/>
        <v>45658</v>
      </c>
      <c r="V415" s="17">
        <f t="shared" si="592"/>
        <v>45666</v>
      </c>
      <c r="W415" s="17">
        <f t="shared" si="593"/>
        <v>45682</v>
      </c>
      <c r="X415" s="17">
        <f t="shared" si="593"/>
        <v>45682</v>
      </c>
      <c r="Y415" s="17">
        <f t="shared" si="593"/>
        <v>45682</v>
      </c>
      <c r="Z415" s="17">
        <f t="shared" si="593"/>
        <v>45682</v>
      </c>
      <c r="AA415" s="17">
        <f t="shared" si="593"/>
        <v>45682</v>
      </c>
      <c r="AB415" s="17">
        <f t="shared" si="593"/>
        <v>45682</v>
      </c>
      <c r="AC415" s="17">
        <f t="shared" si="593"/>
        <v>45682</v>
      </c>
      <c r="AD415" s="17">
        <f t="shared" si="593"/>
        <v>45682</v>
      </c>
      <c r="AE415" s="17">
        <f t="shared" si="593"/>
        <v>45682</v>
      </c>
      <c r="AF415" s="17">
        <f t="shared" si="593"/>
        <v>45682</v>
      </c>
      <c r="AG415" s="17">
        <f t="shared" si="594"/>
        <v>45682</v>
      </c>
      <c r="AH415" s="17">
        <f t="shared" si="594"/>
        <v>45682</v>
      </c>
      <c r="AI415" s="17">
        <f t="shared" si="594"/>
        <v>45682</v>
      </c>
      <c r="AJ415" s="17">
        <f t="shared" si="594"/>
        <v>45682</v>
      </c>
      <c r="AK415" s="17">
        <f t="shared" si="594"/>
        <v>45682</v>
      </c>
      <c r="AL415" s="17">
        <f t="shared" si="594"/>
        <v>45682</v>
      </c>
      <c r="AM415" s="17">
        <f t="shared" si="594"/>
        <v>45682</v>
      </c>
      <c r="AN415" s="17">
        <f t="shared" si="594"/>
        <v>45682</v>
      </c>
      <c r="AO415" s="17">
        <f t="shared" si="594"/>
        <v>45690</v>
      </c>
      <c r="AP415" s="17">
        <f t="shared" si="594"/>
        <v>45706</v>
      </c>
      <c r="AQ415" s="17">
        <f t="shared" si="594"/>
        <v>45706</v>
      </c>
      <c r="AR415" s="160">
        <v>42</v>
      </c>
      <c r="AS415" s="102" t="s">
        <v>29</v>
      </c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</row>
    <row r="416" spans="1:63" s="3" customFormat="1" outlineLevel="1" x14ac:dyDescent="0.25">
      <c r="A416" s="17">
        <v>5</v>
      </c>
      <c r="B416" s="130" t="str">
        <f t="shared" si="595"/>
        <v/>
      </c>
      <c r="C416" s="47" t="str">
        <f t="shared" ref="C416:K416" si="600">IF(IF(ISNUMBER(SEARCH(C$30,MultiCat($M416:$AQ416))),C$30,"")=C399,"",IF(ISNUMBER(SEARCH(C$30,MultiCat($M416:$AQ416))),C$30,""))</f>
        <v/>
      </c>
      <c r="D416" s="47" t="str">
        <f t="shared" si="600"/>
        <v/>
      </c>
      <c r="E416" s="47" t="str">
        <f t="shared" si="600"/>
        <v/>
      </c>
      <c r="F416" s="47" t="str">
        <f t="shared" si="600"/>
        <v/>
      </c>
      <c r="G416" s="47" t="str">
        <f t="shared" si="600"/>
        <v/>
      </c>
      <c r="H416" s="47" t="str">
        <f t="shared" si="600"/>
        <v/>
      </c>
      <c r="I416" s="47" t="str">
        <f t="shared" si="600"/>
        <v/>
      </c>
      <c r="J416" s="47" t="str">
        <f t="shared" si="600"/>
        <v/>
      </c>
      <c r="K416" s="47" t="str">
        <f t="shared" si="600"/>
        <v/>
      </c>
      <c r="L416" s="151">
        <f t="shared" si="597"/>
        <v>12</v>
      </c>
      <c r="M416" s="17">
        <f t="shared" si="592"/>
        <v>45494</v>
      </c>
      <c r="N416" s="17">
        <f t="shared" si="592"/>
        <v>45518</v>
      </c>
      <c r="O416" s="17">
        <f t="shared" si="592"/>
        <v>45542</v>
      </c>
      <c r="P416" s="17">
        <f t="shared" si="592"/>
        <v>45558</v>
      </c>
      <c r="Q416" s="17">
        <f t="shared" si="592"/>
        <v>45558</v>
      </c>
      <c r="R416" s="17">
        <f t="shared" si="592"/>
        <v>45558</v>
      </c>
      <c r="S416" s="17">
        <f t="shared" si="592"/>
        <v>45558</v>
      </c>
      <c r="T416" s="17">
        <f t="shared" si="592"/>
        <v>45558</v>
      </c>
      <c r="U416" s="17">
        <f t="shared" si="592"/>
        <v>45558</v>
      </c>
      <c r="V416" s="17">
        <f t="shared" si="592"/>
        <v>45558</v>
      </c>
      <c r="W416" s="17">
        <f t="shared" si="593"/>
        <v>45558</v>
      </c>
      <c r="X416" s="17">
        <f t="shared" si="593"/>
        <v>45558</v>
      </c>
      <c r="Y416" s="17">
        <f t="shared" si="593"/>
        <v>45558</v>
      </c>
      <c r="Z416" s="17">
        <f t="shared" si="593"/>
        <v>45558</v>
      </c>
      <c r="AA416" s="17">
        <f t="shared" si="593"/>
        <v>45558</v>
      </c>
      <c r="AB416" s="17">
        <f t="shared" si="593"/>
        <v>45558</v>
      </c>
      <c r="AC416" s="17">
        <f t="shared" si="593"/>
        <v>45558</v>
      </c>
      <c r="AD416" s="17">
        <f t="shared" si="593"/>
        <v>45558</v>
      </c>
      <c r="AE416" s="17">
        <f t="shared" si="593"/>
        <v>45558</v>
      </c>
      <c r="AF416" s="17">
        <f t="shared" si="593"/>
        <v>45558</v>
      </c>
      <c r="AG416" s="17">
        <f t="shared" si="594"/>
        <v>45558</v>
      </c>
      <c r="AH416" s="17">
        <f t="shared" si="594"/>
        <v>45558</v>
      </c>
      <c r="AI416" s="17">
        <f t="shared" si="594"/>
        <v>45558</v>
      </c>
      <c r="AJ416" s="17">
        <f t="shared" si="594"/>
        <v>45558</v>
      </c>
      <c r="AK416" s="17">
        <f t="shared" si="594"/>
        <v>45558</v>
      </c>
      <c r="AL416" s="17">
        <f t="shared" si="594"/>
        <v>45566</v>
      </c>
      <c r="AM416" s="17">
        <f t="shared" si="594"/>
        <v>45590</v>
      </c>
      <c r="AN416" s="17">
        <f t="shared" si="594"/>
        <v>45614</v>
      </c>
      <c r="AO416" s="17">
        <f t="shared" si="594"/>
        <v>45638</v>
      </c>
      <c r="AP416" s="17">
        <f t="shared" si="594"/>
        <v>45662</v>
      </c>
      <c r="AQ416" s="17">
        <f t="shared" si="594"/>
        <v>45686</v>
      </c>
      <c r="AR416" s="159">
        <v>47</v>
      </c>
      <c r="AS416" s="102" t="s">
        <v>29</v>
      </c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</row>
    <row r="417" spans="1:63" s="3" customFormat="1" outlineLevel="1" x14ac:dyDescent="0.25">
      <c r="A417" s="17">
        <v>6</v>
      </c>
      <c r="B417" s="130" t="str">
        <f t="shared" si="595"/>
        <v>ПМ</v>
      </c>
      <c r="C417" s="47" t="str">
        <f t="shared" ref="C417:K417" si="601">IF(IF(ISNUMBER(SEARCH(C$30,MultiCat($M417:$AQ417))),C$30,"")=C400,"",IF(ISNUMBER(SEARCH(C$30,MultiCat($M417:$AQ417))),C$30,""))</f>
        <v>ПМ</v>
      </c>
      <c r="D417" s="47" t="str">
        <f t="shared" si="601"/>
        <v/>
      </c>
      <c r="E417" s="47" t="str">
        <f t="shared" si="601"/>
        <v/>
      </c>
      <c r="F417" s="47" t="str">
        <f t="shared" si="601"/>
        <v/>
      </c>
      <c r="G417" s="47" t="str">
        <f t="shared" si="601"/>
        <v/>
      </c>
      <c r="H417" s="47" t="str">
        <f t="shared" si="601"/>
        <v/>
      </c>
      <c r="I417" s="47" t="str">
        <f t="shared" si="601"/>
        <v/>
      </c>
      <c r="J417" s="47" t="str">
        <f t="shared" si="601"/>
        <v/>
      </c>
      <c r="K417" s="47" t="str">
        <f t="shared" si="601"/>
        <v/>
      </c>
      <c r="L417" s="151">
        <f t="shared" si="597"/>
        <v>12</v>
      </c>
      <c r="M417" s="17">
        <f t="shared" si="592"/>
        <v>26981</v>
      </c>
      <c r="N417" s="17" t="str">
        <f t="shared" si="592"/>
        <v>ПМ</v>
      </c>
      <c r="O417" s="17">
        <f t="shared" si="592"/>
        <v>27021</v>
      </c>
      <c r="P417" s="17">
        <f t="shared" si="592"/>
        <v>27021</v>
      </c>
      <c r="Q417" s="17">
        <f t="shared" si="592"/>
        <v>27045</v>
      </c>
      <c r="R417" s="17">
        <f t="shared" si="592"/>
        <v>27069</v>
      </c>
      <c r="S417" s="17">
        <f t="shared" si="592"/>
        <v>27093</v>
      </c>
      <c r="T417" s="17">
        <f t="shared" si="592"/>
        <v>27117</v>
      </c>
      <c r="U417" s="17">
        <f t="shared" si="592"/>
        <v>27141</v>
      </c>
      <c r="V417" s="17">
        <f t="shared" si="592"/>
        <v>27165</v>
      </c>
      <c r="W417" s="17">
        <f t="shared" si="593"/>
        <v>27189</v>
      </c>
      <c r="X417" s="17">
        <f t="shared" si="593"/>
        <v>27213</v>
      </c>
      <c r="Y417" s="17">
        <f t="shared" si="593"/>
        <v>27237</v>
      </c>
      <c r="Z417" s="17">
        <f t="shared" si="593"/>
        <v>27261</v>
      </c>
      <c r="AA417" s="17">
        <f t="shared" si="593"/>
        <v>27285</v>
      </c>
      <c r="AB417" s="17">
        <f t="shared" si="593"/>
        <v>27309</v>
      </c>
      <c r="AC417" s="17">
        <f t="shared" si="593"/>
        <v>27333</v>
      </c>
      <c r="AD417" s="17">
        <f t="shared" si="593"/>
        <v>27357</v>
      </c>
      <c r="AE417" s="17">
        <f t="shared" si="593"/>
        <v>27381</v>
      </c>
      <c r="AF417" s="17">
        <f t="shared" si="593"/>
        <v>27405</v>
      </c>
      <c r="AG417" s="17">
        <f t="shared" si="594"/>
        <v>27429</v>
      </c>
      <c r="AH417" s="17">
        <f t="shared" si="594"/>
        <v>27453</v>
      </c>
      <c r="AI417" s="17">
        <f t="shared" si="594"/>
        <v>27477</v>
      </c>
      <c r="AJ417" s="17">
        <f t="shared" si="594"/>
        <v>27501</v>
      </c>
      <c r="AK417" s="17">
        <f t="shared" si="594"/>
        <v>27525</v>
      </c>
      <c r="AL417" s="17">
        <f t="shared" si="594"/>
        <v>27549</v>
      </c>
      <c r="AM417" s="17">
        <f t="shared" si="594"/>
        <v>27573</v>
      </c>
      <c r="AN417" s="17">
        <f t="shared" si="594"/>
        <v>27597</v>
      </c>
      <c r="AO417" s="17">
        <f t="shared" si="594"/>
        <v>27621</v>
      </c>
      <c r="AP417" s="17">
        <f t="shared" si="594"/>
        <v>27645</v>
      </c>
      <c r="AQ417" s="17">
        <f t="shared" si="594"/>
        <v>27669</v>
      </c>
      <c r="AR417" s="159">
        <v>48</v>
      </c>
      <c r="AS417" s="102" t="s">
        <v>29</v>
      </c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</row>
    <row r="418" spans="1:63" s="3" customFormat="1" outlineLevel="1" x14ac:dyDescent="0.25">
      <c r="A418" s="17">
        <v>7</v>
      </c>
      <c r="B418" s="130" t="str">
        <f t="shared" si="595"/>
        <v/>
      </c>
      <c r="C418" s="47" t="str">
        <f t="shared" ref="C418:K418" si="602">IF(IF(ISNUMBER(SEARCH(C$30,MultiCat($M418:$AQ418))),C$30,"")=C401,"",IF(ISNUMBER(SEARCH(C$30,MultiCat($M418:$AQ418))),C$30,""))</f>
        <v/>
      </c>
      <c r="D418" s="47" t="str">
        <f t="shared" si="602"/>
        <v/>
      </c>
      <c r="E418" s="47" t="str">
        <f t="shared" si="602"/>
        <v/>
      </c>
      <c r="F418" s="47" t="str">
        <f t="shared" si="602"/>
        <v/>
      </c>
      <c r="G418" s="47" t="str">
        <f t="shared" si="602"/>
        <v/>
      </c>
      <c r="H418" s="47" t="str">
        <f t="shared" si="602"/>
        <v/>
      </c>
      <c r="I418" s="47" t="str">
        <f t="shared" si="602"/>
        <v/>
      </c>
      <c r="J418" s="47" t="str">
        <f t="shared" si="602"/>
        <v/>
      </c>
      <c r="K418" s="47" t="str">
        <f t="shared" si="602"/>
        <v/>
      </c>
      <c r="L418" s="151">
        <f t="shared" si="597"/>
        <v>12</v>
      </c>
      <c r="M418" s="17">
        <f t="shared" si="592"/>
        <v>18986</v>
      </c>
      <c r="N418" s="17">
        <f t="shared" si="592"/>
        <v>18986</v>
      </c>
      <c r="O418" s="17">
        <f t="shared" si="592"/>
        <v>18986</v>
      </c>
      <c r="P418" s="17">
        <f t="shared" si="592"/>
        <v>18986</v>
      </c>
      <c r="Q418" s="17">
        <f t="shared" si="592"/>
        <v>18986</v>
      </c>
      <c r="R418" s="17">
        <f t="shared" si="592"/>
        <v>18986</v>
      </c>
      <c r="S418" s="17">
        <f t="shared" si="592"/>
        <v>18986</v>
      </c>
      <c r="T418" s="17">
        <f t="shared" si="592"/>
        <v>18986</v>
      </c>
      <c r="U418" s="17">
        <f t="shared" si="592"/>
        <v>18986</v>
      </c>
      <c r="V418" s="17">
        <f t="shared" si="592"/>
        <v>18986</v>
      </c>
      <c r="W418" s="17">
        <f t="shared" si="593"/>
        <v>18986</v>
      </c>
      <c r="X418" s="17">
        <f t="shared" si="593"/>
        <v>18986</v>
      </c>
      <c r="Y418" s="17">
        <f t="shared" si="593"/>
        <v>18986</v>
      </c>
      <c r="Z418" s="17">
        <f t="shared" si="593"/>
        <v>18986</v>
      </c>
      <c r="AA418" s="17">
        <f t="shared" si="593"/>
        <v>18986</v>
      </c>
      <c r="AB418" s="17">
        <f t="shared" si="593"/>
        <v>18986</v>
      </c>
      <c r="AC418" s="17">
        <f t="shared" si="593"/>
        <v>18986</v>
      </c>
      <c r="AD418" s="17">
        <f t="shared" si="593"/>
        <v>18994</v>
      </c>
      <c r="AE418" s="17">
        <f t="shared" si="593"/>
        <v>19010</v>
      </c>
      <c r="AF418" s="17">
        <f t="shared" si="593"/>
        <v>19010</v>
      </c>
      <c r="AG418" s="17">
        <f t="shared" si="594"/>
        <v>19010</v>
      </c>
      <c r="AH418" s="17">
        <f t="shared" si="594"/>
        <v>19010</v>
      </c>
      <c r="AI418" s="17">
        <f t="shared" si="594"/>
        <v>19010</v>
      </c>
      <c r="AJ418" s="17">
        <f t="shared" si="594"/>
        <v>19010</v>
      </c>
      <c r="AK418" s="17">
        <f t="shared" si="594"/>
        <v>19010</v>
      </c>
      <c r="AL418" s="17">
        <f t="shared" si="594"/>
        <v>19010</v>
      </c>
      <c r="AM418" s="17">
        <f t="shared" si="594"/>
        <v>19010</v>
      </c>
      <c r="AN418" s="17">
        <f t="shared" si="594"/>
        <v>19010</v>
      </c>
      <c r="AO418" s="17">
        <f t="shared" si="594"/>
        <v>19010</v>
      </c>
      <c r="AP418" s="17">
        <f t="shared" si="594"/>
        <v>19010</v>
      </c>
      <c r="AQ418" s="17">
        <f t="shared" si="594"/>
        <v>19010</v>
      </c>
      <c r="AR418" s="159">
        <v>49</v>
      </c>
      <c r="AS418" s="102" t="s">
        <v>29</v>
      </c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</row>
    <row r="419" spans="1:63" s="3" customFormat="1" outlineLevel="1" x14ac:dyDescent="0.25">
      <c r="A419" s="17">
        <v>8</v>
      </c>
      <c r="B419" s="130" t="str">
        <f t="shared" si="595"/>
        <v>ПМ</v>
      </c>
      <c r="C419" s="47" t="str">
        <f t="shared" ref="C419:K419" si="603">IF(IF(ISNUMBER(SEARCH(C$30,MultiCat($M419:$AQ419))),C$30,"")=C402,"",IF(ISNUMBER(SEARCH(C$30,MultiCat($M419:$AQ419))),C$30,""))</f>
        <v>ПМ</v>
      </c>
      <c r="D419" s="47" t="str">
        <f t="shared" si="603"/>
        <v/>
      </c>
      <c r="E419" s="47" t="str">
        <f t="shared" si="603"/>
        <v/>
      </c>
      <c r="F419" s="47" t="str">
        <f t="shared" si="603"/>
        <v/>
      </c>
      <c r="G419" s="47" t="str">
        <f t="shared" si="603"/>
        <v/>
      </c>
      <c r="H419" s="47" t="str">
        <f t="shared" si="603"/>
        <v/>
      </c>
      <c r="I419" s="47" t="str">
        <f t="shared" si="603"/>
        <v/>
      </c>
      <c r="J419" s="47" t="str">
        <f t="shared" si="603"/>
        <v/>
      </c>
      <c r="K419" s="47" t="str">
        <f t="shared" si="603"/>
        <v/>
      </c>
      <c r="L419" s="151">
        <f t="shared" si="597"/>
        <v>12</v>
      </c>
      <c r="M419" s="17">
        <f t="shared" si="592"/>
        <v>63103</v>
      </c>
      <c r="N419" s="17">
        <f t="shared" si="592"/>
        <v>63127</v>
      </c>
      <c r="O419" s="17">
        <f t="shared" si="592"/>
        <v>63151</v>
      </c>
      <c r="P419" s="17">
        <f t="shared" si="592"/>
        <v>63175</v>
      </c>
      <c r="Q419" s="17">
        <f t="shared" si="592"/>
        <v>63199</v>
      </c>
      <c r="R419" s="17">
        <f t="shared" si="592"/>
        <v>63223</v>
      </c>
      <c r="S419" s="17">
        <f t="shared" si="592"/>
        <v>63247</v>
      </c>
      <c r="T419" s="17">
        <f t="shared" si="592"/>
        <v>63271</v>
      </c>
      <c r="U419" s="17">
        <f t="shared" si="592"/>
        <v>63295</v>
      </c>
      <c r="V419" s="17">
        <f t="shared" si="592"/>
        <v>63319</v>
      </c>
      <c r="W419" s="17">
        <f t="shared" si="593"/>
        <v>63343</v>
      </c>
      <c r="X419" s="17">
        <f t="shared" si="593"/>
        <v>63367</v>
      </c>
      <c r="Y419" s="17">
        <f t="shared" si="593"/>
        <v>63391</v>
      </c>
      <c r="Z419" s="17">
        <f t="shared" si="593"/>
        <v>63415</v>
      </c>
      <c r="AA419" s="17">
        <f t="shared" si="593"/>
        <v>63439</v>
      </c>
      <c r="AB419" s="17">
        <f t="shared" si="593"/>
        <v>63463</v>
      </c>
      <c r="AC419" s="17">
        <f t="shared" si="593"/>
        <v>63487</v>
      </c>
      <c r="AD419" s="17" t="str">
        <f t="shared" si="593"/>
        <v>ПМ</v>
      </c>
      <c r="AE419" s="17" t="str">
        <f t="shared" si="593"/>
        <v>ПМ</v>
      </c>
      <c r="AF419" s="17">
        <f t="shared" si="593"/>
        <v>63527</v>
      </c>
      <c r="AG419" s="17">
        <f t="shared" si="594"/>
        <v>63551</v>
      </c>
      <c r="AH419" s="17">
        <f t="shared" si="594"/>
        <v>63575</v>
      </c>
      <c r="AI419" s="17">
        <f t="shared" si="594"/>
        <v>63599</v>
      </c>
      <c r="AJ419" s="17">
        <f t="shared" si="594"/>
        <v>63623</v>
      </c>
      <c r="AK419" s="17">
        <f t="shared" si="594"/>
        <v>63647</v>
      </c>
      <c r="AL419" s="17">
        <f t="shared" si="594"/>
        <v>63671</v>
      </c>
      <c r="AM419" s="17">
        <f t="shared" si="594"/>
        <v>63695</v>
      </c>
      <c r="AN419" s="17">
        <f t="shared" si="594"/>
        <v>63719</v>
      </c>
      <c r="AO419" s="17">
        <f t="shared" si="594"/>
        <v>63743</v>
      </c>
      <c r="AP419" s="17">
        <f t="shared" si="594"/>
        <v>63767</v>
      </c>
      <c r="AQ419" s="17">
        <f t="shared" si="594"/>
        <v>63791</v>
      </c>
      <c r="AR419" s="159">
        <v>50</v>
      </c>
      <c r="AS419" s="102" t="s">
        <v>29</v>
      </c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</row>
    <row r="420" spans="1:63" s="3" customFormat="1" outlineLevel="1" x14ac:dyDescent="0.25">
      <c r="A420" s="17">
        <v>9</v>
      </c>
      <c r="B420" s="130" t="str">
        <f t="shared" si="595"/>
        <v>ПМ</v>
      </c>
      <c r="C420" s="47" t="str">
        <f t="shared" ref="C420:K420" si="604">IF(IF(ISNUMBER(SEARCH(C$30,MultiCat($M420:$AQ420))),C$30,"")=C403,"",IF(ISNUMBER(SEARCH(C$30,MultiCat($M420:$AQ420))),C$30,""))</f>
        <v>ПМ</v>
      </c>
      <c r="D420" s="47" t="str">
        <f t="shared" si="604"/>
        <v/>
      </c>
      <c r="E420" s="47" t="str">
        <f t="shared" si="604"/>
        <v/>
      </c>
      <c r="F420" s="47" t="str">
        <f t="shared" si="604"/>
        <v/>
      </c>
      <c r="G420" s="47" t="str">
        <f t="shared" si="604"/>
        <v/>
      </c>
      <c r="H420" s="47" t="str">
        <f t="shared" si="604"/>
        <v/>
      </c>
      <c r="I420" s="47" t="str">
        <f t="shared" si="604"/>
        <v/>
      </c>
      <c r="J420" s="47" t="str">
        <f t="shared" si="604"/>
        <v/>
      </c>
      <c r="K420" s="47" t="str">
        <f t="shared" si="604"/>
        <v/>
      </c>
      <c r="L420" s="151">
        <f t="shared" si="597"/>
        <v>12</v>
      </c>
      <c r="M420" s="17">
        <f t="shared" si="592"/>
        <v>14803</v>
      </c>
      <c r="N420" s="17">
        <f t="shared" si="592"/>
        <v>14811</v>
      </c>
      <c r="O420" s="17">
        <f t="shared" si="592"/>
        <v>14835</v>
      </c>
      <c r="P420" s="17">
        <f t="shared" si="592"/>
        <v>14859</v>
      </c>
      <c r="Q420" s="17">
        <f t="shared" si="592"/>
        <v>14883</v>
      </c>
      <c r="R420" s="17">
        <f t="shared" si="592"/>
        <v>14907</v>
      </c>
      <c r="S420" s="17">
        <f t="shared" si="592"/>
        <v>14931</v>
      </c>
      <c r="T420" s="17">
        <f t="shared" si="592"/>
        <v>14955</v>
      </c>
      <c r="U420" s="17">
        <f t="shared" si="592"/>
        <v>14979</v>
      </c>
      <c r="V420" s="17" t="str">
        <f t="shared" si="592"/>
        <v>ПМ</v>
      </c>
      <c r="W420" s="17" t="str">
        <f t="shared" si="593"/>
        <v>ПМ</v>
      </c>
      <c r="X420" s="17">
        <f t="shared" si="593"/>
        <v>15019</v>
      </c>
      <c r="Y420" s="17">
        <f t="shared" si="593"/>
        <v>15043</v>
      </c>
      <c r="Z420" s="17">
        <f t="shared" si="593"/>
        <v>15067</v>
      </c>
      <c r="AA420" s="17">
        <f t="shared" si="593"/>
        <v>15091</v>
      </c>
      <c r="AB420" s="17">
        <f t="shared" si="593"/>
        <v>15115</v>
      </c>
      <c r="AC420" s="17">
        <f t="shared" si="593"/>
        <v>15139</v>
      </c>
      <c r="AD420" s="17">
        <f t="shared" si="593"/>
        <v>15163</v>
      </c>
      <c r="AE420" s="17">
        <f t="shared" si="593"/>
        <v>15187</v>
      </c>
      <c r="AF420" s="17">
        <f t="shared" si="593"/>
        <v>15211</v>
      </c>
      <c r="AG420" s="17">
        <f t="shared" si="594"/>
        <v>15235</v>
      </c>
      <c r="AH420" s="17">
        <f t="shared" si="594"/>
        <v>15259</v>
      </c>
      <c r="AI420" s="17">
        <f t="shared" si="594"/>
        <v>15283</v>
      </c>
      <c r="AJ420" s="17">
        <f t="shared" si="594"/>
        <v>15307</v>
      </c>
      <c r="AK420" s="17">
        <f t="shared" si="594"/>
        <v>15331</v>
      </c>
      <c r="AL420" s="17">
        <f t="shared" si="594"/>
        <v>15355</v>
      </c>
      <c r="AM420" s="17">
        <f t="shared" si="594"/>
        <v>15379</v>
      </c>
      <c r="AN420" s="17">
        <f t="shared" si="594"/>
        <v>15403</v>
      </c>
      <c r="AO420" s="17">
        <f t="shared" si="594"/>
        <v>15427</v>
      </c>
      <c r="AP420" s="17">
        <f t="shared" si="594"/>
        <v>15451</v>
      </c>
      <c r="AQ420" s="17">
        <f t="shared" si="594"/>
        <v>15475</v>
      </c>
      <c r="AR420" s="160">
        <v>43</v>
      </c>
      <c r="AS420" s="102" t="s">
        <v>29</v>
      </c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</row>
    <row r="421" spans="1:63" s="3" customFormat="1" outlineLevel="1" x14ac:dyDescent="0.25">
      <c r="A421" s="17">
        <v>10</v>
      </c>
      <c r="B421" s="130" t="str">
        <f t="shared" si="595"/>
        <v/>
      </c>
      <c r="C421" s="47" t="str">
        <f t="shared" ref="C421:K421" si="605">IF(IF(ISNUMBER(SEARCH(C$30,MultiCat($M421:$AQ421))),C$30,"")=C404,"",IF(ISNUMBER(SEARCH(C$30,MultiCat($M421:$AQ421))),C$30,""))</f>
        <v/>
      </c>
      <c r="D421" s="47" t="str">
        <f t="shared" si="605"/>
        <v/>
      </c>
      <c r="E421" s="47" t="str">
        <f t="shared" si="605"/>
        <v/>
      </c>
      <c r="F421" s="47" t="str">
        <f t="shared" si="605"/>
        <v/>
      </c>
      <c r="G421" s="47" t="str">
        <f t="shared" si="605"/>
        <v/>
      </c>
      <c r="H421" s="47" t="str">
        <f t="shared" si="605"/>
        <v/>
      </c>
      <c r="I421" s="47" t="str">
        <f t="shared" si="605"/>
        <v/>
      </c>
      <c r="J421" s="47" t="str">
        <f t="shared" si="605"/>
        <v/>
      </c>
      <c r="K421" s="47" t="str">
        <f t="shared" si="605"/>
        <v/>
      </c>
      <c r="L421" s="151">
        <f t="shared" si="597"/>
        <v>12</v>
      </c>
      <c r="M421" s="17">
        <f t="shared" si="592"/>
        <v>14162</v>
      </c>
      <c r="N421" s="17">
        <f t="shared" si="592"/>
        <v>14186</v>
      </c>
      <c r="O421" s="17">
        <f t="shared" si="592"/>
        <v>14210</v>
      </c>
      <c r="P421" s="17">
        <f t="shared" si="592"/>
        <v>14234</v>
      </c>
      <c r="Q421" s="17">
        <f t="shared" si="592"/>
        <v>14258</v>
      </c>
      <c r="R421" s="17">
        <f t="shared" si="592"/>
        <v>14282</v>
      </c>
      <c r="S421" s="17">
        <f t="shared" si="592"/>
        <v>14306</v>
      </c>
      <c r="T421" s="17">
        <f t="shared" si="592"/>
        <v>14330</v>
      </c>
      <c r="U421" s="17">
        <f t="shared" si="592"/>
        <v>14354</v>
      </c>
      <c r="V421" s="17">
        <f t="shared" si="592"/>
        <v>14378</v>
      </c>
      <c r="W421" s="17">
        <f t="shared" si="593"/>
        <v>14402</v>
      </c>
      <c r="X421" s="17">
        <f t="shared" si="593"/>
        <v>14426</v>
      </c>
      <c r="Y421" s="17">
        <f t="shared" si="593"/>
        <v>14450</v>
      </c>
      <c r="Z421" s="17">
        <f t="shared" si="593"/>
        <v>14474</v>
      </c>
      <c r="AA421" s="17">
        <f t="shared" si="593"/>
        <v>14498</v>
      </c>
      <c r="AB421" s="17">
        <f t="shared" si="593"/>
        <v>14522</v>
      </c>
      <c r="AC421" s="17">
        <f t="shared" si="593"/>
        <v>14546</v>
      </c>
      <c r="AD421" s="17">
        <f t="shared" si="593"/>
        <v>14570</v>
      </c>
      <c r="AE421" s="17">
        <f t="shared" si="593"/>
        <v>14594</v>
      </c>
      <c r="AF421" s="17">
        <f t="shared" si="593"/>
        <v>14618</v>
      </c>
      <c r="AG421" s="17">
        <f t="shared" si="594"/>
        <v>14642</v>
      </c>
      <c r="AH421" s="17">
        <f t="shared" si="594"/>
        <v>14666</v>
      </c>
      <c r="AI421" s="17">
        <f t="shared" si="594"/>
        <v>14690</v>
      </c>
      <c r="AJ421" s="17">
        <f t="shared" si="594"/>
        <v>14714</v>
      </c>
      <c r="AK421" s="17">
        <f t="shared" si="594"/>
        <v>14738</v>
      </c>
      <c r="AL421" s="17">
        <f t="shared" si="594"/>
        <v>14762</v>
      </c>
      <c r="AM421" s="17">
        <f t="shared" si="594"/>
        <v>14786</v>
      </c>
      <c r="AN421" s="17">
        <f t="shared" si="594"/>
        <v>14810</v>
      </c>
      <c r="AO421" s="17">
        <f t="shared" si="594"/>
        <v>14834</v>
      </c>
      <c r="AP421" s="17">
        <f t="shared" si="594"/>
        <v>14858</v>
      </c>
      <c r="AQ421" s="17">
        <f t="shared" si="594"/>
        <v>14882</v>
      </c>
      <c r="AR421" s="160">
        <v>44</v>
      </c>
      <c r="AS421" s="102" t="s">
        <v>29</v>
      </c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</row>
    <row r="422" spans="1:63" s="3" customFormat="1" outlineLevel="1" x14ac:dyDescent="0.25">
      <c r="A422" s="17">
        <v>11</v>
      </c>
      <c r="B422" s="130" t="str">
        <f t="shared" si="595"/>
        <v/>
      </c>
      <c r="C422" s="47" t="str">
        <f t="shared" ref="C422:K422" si="606">IF(IF(ISNUMBER(SEARCH(C$30,MultiCat($M422:$AQ422))),C$30,"")=C405,"",IF(ISNUMBER(SEARCH(C$30,MultiCat($M422:$AQ422))),C$30,""))</f>
        <v/>
      </c>
      <c r="D422" s="47" t="str">
        <f t="shared" si="606"/>
        <v/>
      </c>
      <c r="E422" s="47" t="str">
        <f t="shared" si="606"/>
        <v/>
      </c>
      <c r="F422" s="47" t="str">
        <f t="shared" si="606"/>
        <v/>
      </c>
      <c r="G422" s="47" t="str">
        <f t="shared" si="606"/>
        <v/>
      </c>
      <c r="H422" s="47" t="str">
        <f t="shared" si="606"/>
        <v/>
      </c>
      <c r="I422" s="47" t="str">
        <f t="shared" si="606"/>
        <v/>
      </c>
      <c r="J422" s="47" t="str">
        <f t="shared" si="606"/>
        <v/>
      </c>
      <c r="K422" s="47" t="str">
        <f t="shared" si="606"/>
        <v/>
      </c>
      <c r="L422" s="151">
        <f t="shared" si="597"/>
        <v>12</v>
      </c>
      <c r="M422" s="17">
        <f t="shared" si="592"/>
        <v>12778</v>
      </c>
      <c r="N422" s="17">
        <f t="shared" si="592"/>
        <v>12778</v>
      </c>
      <c r="O422" s="17">
        <f t="shared" si="592"/>
        <v>12778</v>
      </c>
      <c r="P422" s="17">
        <f t="shared" si="592"/>
        <v>12778</v>
      </c>
      <c r="Q422" s="17">
        <f t="shared" si="592"/>
        <v>12778</v>
      </c>
      <c r="R422" s="17">
        <f t="shared" si="592"/>
        <v>12778</v>
      </c>
      <c r="S422" s="17">
        <f t="shared" si="592"/>
        <v>12778</v>
      </c>
      <c r="T422" s="17">
        <f t="shared" si="592"/>
        <v>12778</v>
      </c>
      <c r="U422" s="17">
        <f t="shared" si="592"/>
        <v>12778</v>
      </c>
      <c r="V422" s="17">
        <f t="shared" si="592"/>
        <v>12778</v>
      </c>
      <c r="W422" s="17">
        <f t="shared" si="593"/>
        <v>12778</v>
      </c>
      <c r="X422" s="17">
        <f t="shared" si="593"/>
        <v>12778</v>
      </c>
      <c r="Y422" s="17">
        <f t="shared" si="593"/>
        <v>12778</v>
      </c>
      <c r="Z422" s="17">
        <f t="shared" si="593"/>
        <v>12778</v>
      </c>
      <c r="AA422" s="17">
        <f t="shared" si="593"/>
        <v>12778</v>
      </c>
      <c r="AB422" s="17">
        <f t="shared" si="593"/>
        <v>12778</v>
      </c>
      <c r="AC422" s="17">
        <f t="shared" si="593"/>
        <v>12778</v>
      </c>
      <c r="AD422" s="17">
        <f t="shared" si="593"/>
        <v>12778</v>
      </c>
      <c r="AE422" s="17">
        <f t="shared" si="593"/>
        <v>12778</v>
      </c>
      <c r="AF422" s="17">
        <f t="shared" si="593"/>
        <v>12778</v>
      </c>
      <c r="AG422" s="17">
        <f t="shared" si="594"/>
        <v>12778</v>
      </c>
      <c r="AH422" s="17">
        <f t="shared" si="594"/>
        <v>12778</v>
      </c>
      <c r="AI422" s="17">
        <f t="shared" si="594"/>
        <v>12778</v>
      </c>
      <c r="AJ422" s="17">
        <f t="shared" si="594"/>
        <v>12778</v>
      </c>
      <c r="AK422" s="17">
        <f t="shared" si="594"/>
        <v>12778</v>
      </c>
      <c r="AL422" s="17">
        <f t="shared" si="594"/>
        <v>12778</v>
      </c>
      <c r="AM422" s="17">
        <f t="shared" si="594"/>
        <v>12778</v>
      </c>
      <c r="AN422" s="17">
        <f t="shared" si="594"/>
        <v>12778</v>
      </c>
      <c r="AO422" s="17">
        <f t="shared" si="594"/>
        <v>12778</v>
      </c>
      <c r="AP422" s="17">
        <f t="shared" si="594"/>
        <v>12778</v>
      </c>
      <c r="AQ422" s="17">
        <f t="shared" si="594"/>
        <v>12778</v>
      </c>
      <c r="AR422" s="160">
        <v>45</v>
      </c>
      <c r="AS422" s="102" t="s">
        <v>29</v>
      </c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</row>
    <row r="423" spans="1:63" s="3" customFormat="1" outlineLevel="1" x14ac:dyDescent="0.25">
      <c r="A423" s="17">
        <v>12</v>
      </c>
      <c r="B423" s="130" t="str">
        <f t="shared" si="595"/>
        <v/>
      </c>
      <c r="C423" s="47" t="str">
        <f t="shared" ref="C423:K423" si="607">IF(IF(ISNUMBER(SEARCH(C$30,MultiCat($M423:$AQ423))),C$30,"")=C406,"",IF(ISNUMBER(SEARCH(C$30,MultiCat($M423:$AQ423))),C$30,""))</f>
        <v/>
      </c>
      <c r="D423" s="47" t="str">
        <f t="shared" si="607"/>
        <v/>
      </c>
      <c r="E423" s="47" t="str">
        <f t="shared" si="607"/>
        <v/>
      </c>
      <c r="F423" s="47" t="str">
        <f t="shared" si="607"/>
        <v/>
      </c>
      <c r="G423" s="47" t="str">
        <f t="shared" si="607"/>
        <v/>
      </c>
      <c r="H423" s="47" t="str">
        <f t="shared" si="607"/>
        <v/>
      </c>
      <c r="I423" s="47" t="str">
        <f t="shared" si="607"/>
        <v/>
      </c>
      <c r="J423" s="47" t="str">
        <f t="shared" si="607"/>
        <v/>
      </c>
      <c r="K423" s="47" t="str">
        <f t="shared" si="607"/>
        <v/>
      </c>
      <c r="L423" s="151">
        <f t="shared" si="597"/>
        <v>12</v>
      </c>
      <c r="M423" s="17">
        <f t="shared" si="592"/>
        <v>34570</v>
      </c>
      <c r="N423" s="17">
        <f t="shared" si="592"/>
        <v>34570</v>
      </c>
      <c r="O423" s="17">
        <f t="shared" si="592"/>
        <v>34570</v>
      </c>
      <c r="P423" s="17">
        <f t="shared" si="592"/>
        <v>34570</v>
      </c>
      <c r="Q423" s="17">
        <f t="shared" si="592"/>
        <v>34570</v>
      </c>
      <c r="R423" s="17">
        <f t="shared" si="592"/>
        <v>34570</v>
      </c>
      <c r="S423" s="17">
        <f t="shared" si="592"/>
        <v>34570</v>
      </c>
      <c r="T423" s="17">
        <f t="shared" si="592"/>
        <v>34570</v>
      </c>
      <c r="U423" s="17">
        <f t="shared" si="592"/>
        <v>34570</v>
      </c>
      <c r="V423" s="17">
        <f t="shared" si="592"/>
        <v>34570</v>
      </c>
      <c r="W423" s="17">
        <f t="shared" si="593"/>
        <v>34570</v>
      </c>
      <c r="X423" s="17">
        <f t="shared" si="593"/>
        <v>34578</v>
      </c>
      <c r="Y423" s="17">
        <f t="shared" si="593"/>
        <v>34594</v>
      </c>
      <c r="Z423" s="17">
        <f t="shared" si="593"/>
        <v>34594</v>
      </c>
      <c r="AA423" s="17">
        <f t="shared" si="593"/>
        <v>34594</v>
      </c>
      <c r="AB423" s="17">
        <f t="shared" si="593"/>
        <v>34594</v>
      </c>
      <c r="AC423" s="17">
        <f t="shared" si="593"/>
        <v>34594</v>
      </c>
      <c r="AD423" s="17">
        <f t="shared" si="593"/>
        <v>34594</v>
      </c>
      <c r="AE423" s="17">
        <f t="shared" si="593"/>
        <v>34594</v>
      </c>
      <c r="AF423" s="17">
        <f t="shared" si="593"/>
        <v>34594</v>
      </c>
      <c r="AG423" s="17">
        <f t="shared" si="594"/>
        <v>34594</v>
      </c>
      <c r="AH423" s="17">
        <f t="shared" si="594"/>
        <v>34594</v>
      </c>
      <c r="AI423" s="17">
        <f t="shared" si="594"/>
        <v>34594</v>
      </c>
      <c r="AJ423" s="17">
        <f t="shared" si="594"/>
        <v>34594</v>
      </c>
      <c r="AK423" s="17">
        <f t="shared" si="594"/>
        <v>34594</v>
      </c>
      <c r="AL423" s="17">
        <f t="shared" si="594"/>
        <v>34594</v>
      </c>
      <c r="AM423" s="17">
        <f t="shared" si="594"/>
        <v>34594</v>
      </c>
      <c r="AN423" s="17">
        <f t="shared" si="594"/>
        <v>34594</v>
      </c>
      <c r="AO423" s="17">
        <f t="shared" si="594"/>
        <v>34594</v>
      </c>
      <c r="AP423" s="17">
        <f t="shared" si="594"/>
        <v>34594</v>
      </c>
      <c r="AQ423" s="17">
        <f t="shared" si="594"/>
        <v>34594</v>
      </c>
      <c r="AR423" s="159">
        <v>51</v>
      </c>
      <c r="AS423" s="102" t="s">
        <v>29</v>
      </c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</row>
    <row r="424" spans="1:63" s="3" customFormat="1" outlineLevel="1" x14ac:dyDescent="0.25">
      <c r="A424" s="17">
        <v>13</v>
      </c>
      <c r="B424" s="130" t="str">
        <f t="shared" si="595"/>
        <v>ПМ</v>
      </c>
      <c r="C424" s="47" t="str">
        <f t="shared" ref="C424:K424" si="608">IF(IF(ISNUMBER(SEARCH(C$30,MultiCat($M424:$AQ424))),C$30,"")=C407,"",IF(ISNUMBER(SEARCH(C$30,MultiCat($M424:$AQ424))),C$30,""))</f>
        <v>ПМ</v>
      </c>
      <c r="D424" s="47" t="str">
        <f t="shared" si="608"/>
        <v/>
      </c>
      <c r="E424" s="47" t="str">
        <f t="shared" si="608"/>
        <v/>
      </c>
      <c r="F424" s="47" t="str">
        <f t="shared" si="608"/>
        <v/>
      </c>
      <c r="G424" s="47" t="str">
        <f t="shared" si="608"/>
        <v/>
      </c>
      <c r="H424" s="47" t="str">
        <f t="shared" si="608"/>
        <v/>
      </c>
      <c r="I424" s="47" t="str">
        <f t="shared" si="608"/>
        <v/>
      </c>
      <c r="J424" s="47" t="str">
        <f t="shared" si="608"/>
        <v/>
      </c>
      <c r="K424" s="47" t="str">
        <f t="shared" si="608"/>
        <v/>
      </c>
      <c r="L424" s="151">
        <f t="shared" si="597"/>
        <v>12</v>
      </c>
      <c r="M424" s="17">
        <f t="shared" si="592"/>
        <v>30824</v>
      </c>
      <c r="N424" s="17">
        <f t="shared" si="592"/>
        <v>30848</v>
      </c>
      <c r="O424" s="17">
        <f t="shared" si="592"/>
        <v>30872</v>
      </c>
      <c r="P424" s="17">
        <f t="shared" si="592"/>
        <v>30896</v>
      </c>
      <c r="Q424" s="17">
        <f t="shared" si="592"/>
        <v>30920</v>
      </c>
      <c r="R424" s="17">
        <f t="shared" si="592"/>
        <v>30944</v>
      </c>
      <c r="S424" s="17">
        <f t="shared" si="592"/>
        <v>30968</v>
      </c>
      <c r="T424" s="17">
        <f t="shared" si="592"/>
        <v>30992</v>
      </c>
      <c r="U424" s="17" t="str">
        <f t="shared" si="592"/>
        <v>ПМ</v>
      </c>
      <c r="V424" s="17">
        <f t="shared" si="592"/>
        <v>31040</v>
      </c>
      <c r="W424" s="17">
        <f t="shared" si="593"/>
        <v>31064</v>
      </c>
      <c r="X424" s="17">
        <f t="shared" si="593"/>
        <v>31080</v>
      </c>
      <c r="Y424" s="17">
        <f t="shared" si="593"/>
        <v>31080</v>
      </c>
      <c r="Z424" s="17">
        <f t="shared" si="593"/>
        <v>31104</v>
      </c>
      <c r="AA424" s="17">
        <f t="shared" si="593"/>
        <v>31128</v>
      </c>
      <c r="AB424" s="17">
        <f t="shared" si="593"/>
        <v>31152</v>
      </c>
      <c r="AC424" s="17">
        <f t="shared" si="593"/>
        <v>31176</v>
      </c>
      <c r="AD424" s="17">
        <f t="shared" si="593"/>
        <v>31200</v>
      </c>
      <c r="AE424" s="17">
        <f t="shared" si="593"/>
        <v>31224</v>
      </c>
      <c r="AF424" s="17">
        <f t="shared" si="593"/>
        <v>31248</v>
      </c>
      <c r="AG424" s="17">
        <f t="shared" si="594"/>
        <v>31272</v>
      </c>
      <c r="AH424" s="17">
        <f t="shared" si="594"/>
        <v>31296</v>
      </c>
      <c r="AI424" s="17">
        <f t="shared" si="594"/>
        <v>31320</v>
      </c>
      <c r="AJ424" s="17">
        <f t="shared" si="594"/>
        <v>31344</v>
      </c>
      <c r="AK424" s="17">
        <f t="shared" si="594"/>
        <v>31368</v>
      </c>
      <c r="AL424" s="17">
        <f t="shared" si="594"/>
        <v>31392</v>
      </c>
      <c r="AM424" s="17">
        <f t="shared" si="594"/>
        <v>31416</v>
      </c>
      <c r="AN424" s="17">
        <f t="shared" si="594"/>
        <v>31440</v>
      </c>
      <c r="AO424" s="17">
        <f t="shared" si="594"/>
        <v>31464</v>
      </c>
      <c r="AP424" s="17">
        <f t="shared" si="594"/>
        <v>31488</v>
      </c>
      <c r="AQ424" s="17">
        <f t="shared" si="594"/>
        <v>31512</v>
      </c>
      <c r="AR424" s="159">
        <v>52</v>
      </c>
      <c r="AS424" s="102" t="s">
        <v>29</v>
      </c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</row>
    <row r="425" spans="1:63" s="3" customFormat="1" outlineLevel="1" x14ac:dyDescent="0.25">
      <c r="A425" s="17">
        <v>14</v>
      </c>
      <c r="B425" s="130" t="str">
        <f t="shared" si="595"/>
        <v/>
      </c>
      <c r="C425" s="47" t="str">
        <f t="shared" ref="C425:K425" si="609">IF(IF(ISNUMBER(SEARCH(C$30,MultiCat($M425:$AQ425))),C$30,"")=C408,"",IF(ISNUMBER(SEARCH(C$30,MultiCat($M425:$AQ425))),C$30,""))</f>
        <v/>
      </c>
      <c r="D425" s="47" t="str">
        <f t="shared" si="609"/>
        <v/>
      </c>
      <c r="E425" s="47" t="str">
        <f t="shared" si="609"/>
        <v/>
      </c>
      <c r="F425" s="47" t="str">
        <f t="shared" si="609"/>
        <v/>
      </c>
      <c r="G425" s="47" t="str">
        <f t="shared" si="609"/>
        <v/>
      </c>
      <c r="H425" s="47" t="str">
        <f t="shared" si="609"/>
        <v/>
      </c>
      <c r="I425" s="47" t="str">
        <f t="shared" si="609"/>
        <v/>
      </c>
      <c r="J425" s="47" t="str">
        <f t="shared" si="609"/>
        <v/>
      </c>
      <c r="K425" s="47" t="str">
        <f t="shared" si="609"/>
        <v/>
      </c>
      <c r="L425" s="151">
        <f t="shared" si="597"/>
        <v>12</v>
      </c>
      <c r="M425" s="17">
        <f t="shared" si="592"/>
        <v>10788</v>
      </c>
      <c r="N425" s="17">
        <f t="shared" si="592"/>
        <v>10788</v>
      </c>
      <c r="O425" s="17">
        <f t="shared" si="592"/>
        <v>10796</v>
      </c>
      <c r="P425" s="17">
        <f t="shared" si="592"/>
        <v>10820</v>
      </c>
      <c r="Q425" s="17">
        <f t="shared" si="592"/>
        <v>10844</v>
      </c>
      <c r="R425" s="17">
        <f t="shared" si="592"/>
        <v>10868</v>
      </c>
      <c r="S425" s="17">
        <f t="shared" si="592"/>
        <v>10892</v>
      </c>
      <c r="T425" s="17">
        <f t="shared" si="592"/>
        <v>10916</v>
      </c>
      <c r="U425" s="17">
        <f t="shared" si="592"/>
        <v>10940</v>
      </c>
      <c r="V425" s="17">
        <f t="shared" si="592"/>
        <v>10964</v>
      </c>
      <c r="W425" s="17">
        <f t="shared" si="593"/>
        <v>10988</v>
      </c>
      <c r="X425" s="17">
        <f t="shared" si="593"/>
        <v>11012</v>
      </c>
      <c r="Y425" s="17">
        <f t="shared" si="593"/>
        <v>11036</v>
      </c>
      <c r="Z425" s="17">
        <f t="shared" si="593"/>
        <v>11060</v>
      </c>
      <c r="AA425" s="17">
        <f t="shared" si="593"/>
        <v>11084</v>
      </c>
      <c r="AB425" s="17">
        <f t="shared" si="593"/>
        <v>11108</v>
      </c>
      <c r="AC425" s="17">
        <f t="shared" si="593"/>
        <v>11132</v>
      </c>
      <c r="AD425" s="17">
        <f t="shared" si="593"/>
        <v>11156</v>
      </c>
      <c r="AE425" s="17">
        <f t="shared" si="593"/>
        <v>11180</v>
      </c>
      <c r="AF425" s="17">
        <f t="shared" si="593"/>
        <v>11204</v>
      </c>
      <c r="AG425" s="17">
        <f t="shared" si="594"/>
        <v>11228</v>
      </c>
      <c r="AH425" s="17">
        <f t="shared" si="594"/>
        <v>11252</v>
      </c>
      <c r="AI425" s="17">
        <f t="shared" si="594"/>
        <v>11276</v>
      </c>
      <c r="AJ425" s="17">
        <f t="shared" si="594"/>
        <v>11300</v>
      </c>
      <c r="AK425" s="17">
        <f t="shared" si="594"/>
        <v>11324</v>
      </c>
      <c r="AL425" s="17">
        <f t="shared" si="594"/>
        <v>11340</v>
      </c>
      <c r="AM425" s="17">
        <f t="shared" si="594"/>
        <v>11340</v>
      </c>
      <c r="AN425" s="17">
        <f t="shared" si="594"/>
        <v>11340</v>
      </c>
      <c r="AO425" s="17">
        <f t="shared" si="594"/>
        <v>11340</v>
      </c>
      <c r="AP425" s="17">
        <f t="shared" si="594"/>
        <v>11340</v>
      </c>
      <c r="AQ425" s="17">
        <f t="shared" si="594"/>
        <v>11340</v>
      </c>
      <c r="AR425" s="159">
        <v>53</v>
      </c>
      <c r="AS425" s="102" t="s">
        <v>29</v>
      </c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</row>
    <row r="426" spans="1:63" x14ac:dyDescent="0.25">
      <c r="A426" s="136">
        <f>M411</f>
        <v>45261</v>
      </c>
      <c r="B426" s="131"/>
      <c r="C426" s="132"/>
      <c r="D426" s="132">
        <f t="shared" ref="D426:K426" si="610">SUM(D412:D425)</f>
        <v>0</v>
      </c>
      <c r="E426" s="132">
        <f t="shared" si="610"/>
        <v>0</v>
      </c>
      <c r="F426" s="132">
        <f t="shared" si="610"/>
        <v>0</v>
      </c>
      <c r="G426" s="132">
        <f t="shared" si="610"/>
        <v>0</v>
      </c>
      <c r="H426" s="132">
        <f t="shared" si="610"/>
        <v>0</v>
      </c>
      <c r="I426" s="132">
        <f t="shared" si="610"/>
        <v>0</v>
      </c>
      <c r="J426" s="132">
        <f t="shared" si="610"/>
        <v>0</v>
      </c>
      <c r="K426" s="132">
        <f t="shared" si="610"/>
        <v>0</v>
      </c>
      <c r="L426" s="146">
        <f t="shared" si="597"/>
        <v>12</v>
      </c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33"/>
      <c r="AI426" s="133"/>
      <c r="AJ426" s="133"/>
      <c r="AK426" s="133"/>
      <c r="AL426" s="133"/>
      <c r="AM426" s="133"/>
      <c r="AN426" s="133"/>
      <c r="AO426" s="133"/>
      <c r="AP426" s="133"/>
      <c r="AQ426" s="133"/>
      <c r="AS426" s="102" t="s">
        <v>29</v>
      </c>
    </row>
    <row r="428" spans="1:63" ht="18" customHeight="1" x14ac:dyDescent="0.25">
      <c r="M428" s="289" t="s">
        <v>41</v>
      </c>
      <c r="N428" s="57" t="s">
        <v>284</v>
      </c>
      <c r="O428" s="290"/>
      <c r="P428" s="19"/>
      <c r="Q428" s="19"/>
      <c r="R428" s="19"/>
      <c r="S428" s="19"/>
      <c r="T428" s="31" t="s">
        <v>35</v>
      </c>
      <c r="U428" s="57" t="s">
        <v>231</v>
      </c>
      <c r="V428" s="290"/>
      <c r="W428" s="19"/>
      <c r="X428" s="19"/>
      <c r="Y428" s="295" t="s">
        <v>271</v>
      </c>
      <c r="Z428" s="57" t="s">
        <v>331</v>
      </c>
      <c r="AA428" s="290"/>
      <c r="AB428" s="19"/>
      <c r="AC428" s="19"/>
      <c r="AD428" s="297" t="s">
        <v>270</v>
      </c>
      <c r="AE428" s="57" t="s">
        <v>332</v>
      </c>
      <c r="AF428" s="290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</row>
    <row r="429" spans="1:63" ht="18" customHeight="1" x14ac:dyDescent="0.25">
      <c r="M429" s="291" t="s">
        <v>252</v>
      </c>
      <c r="N429" s="57" t="s">
        <v>333</v>
      </c>
      <c r="O429" s="290"/>
      <c r="P429" s="19"/>
      <c r="Q429" s="19"/>
      <c r="R429" s="19"/>
      <c r="S429" s="19"/>
      <c r="T429" s="296" t="s">
        <v>251</v>
      </c>
      <c r="U429" s="57" t="s">
        <v>334</v>
      </c>
      <c r="V429" s="290"/>
      <c r="W429" s="19"/>
      <c r="X429" s="19"/>
      <c r="Y429" s="297" t="s">
        <v>272</v>
      </c>
      <c r="Z429" s="57" t="s">
        <v>303</v>
      </c>
      <c r="AA429" s="290"/>
      <c r="AB429" s="19"/>
      <c r="AC429" s="19"/>
      <c r="AD429" s="298" t="s">
        <v>321</v>
      </c>
      <c r="AE429" s="57" t="s">
        <v>335</v>
      </c>
      <c r="AF429" s="290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</row>
    <row r="430" spans="1:63" ht="18" customHeight="1" x14ac:dyDescent="0.25">
      <c r="M430" s="292" t="s">
        <v>37</v>
      </c>
      <c r="N430" s="57" t="s">
        <v>298</v>
      </c>
      <c r="O430" s="290"/>
      <c r="P430" s="19"/>
      <c r="Q430" s="19"/>
      <c r="R430" s="19"/>
      <c r="S430" s="19"/>
      <c r="T430" s="295" t="s">
        <v>279</v>
      </c>
      <c r="U430" s="57" t="s">
        <v>235</v>
      </c>
      <c r="V430" s="290"/>
      <c r="W430" s="19"/>
      <c r="X430" s="19"/>
      <c r="Y430" s="297" t="s">
        <v>273</v>
      </c>
      <c r="Z430" s="57" t="s">
        <v>233</v>
      </c>
      <c r="AA430" s="290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</row>
    <row r="431" spans="1:63" ht="18" customHeight="1" x14ac:dyDescent="0.25">
      <c r="M431" s="293" t="s">
        <v>195</v>
      </c>
      <c r="N431" s="57" t="s">
        <v>310</v>
      </c>
      <c r="O431" s="290"/>
      <c r="P431" s="19"/>
      <c r="Q431" s="19"/>
      <c r="R431" s="19"/>
      <c r="S431" s="19"/>
      <c r="T431" s="295" t="s">
        <v>280</v>
      </c>
      <c r="U431" s="57" t="s">
        <v>300</v>
      </c>
      <c r="V431" s="290"/>
      <c r="W431" s="19"/>
      <c r="X431" s="19"/>
      <c r="Y431" s="297" t="s">
        <v>274</v>
      </c>
      <c r="Z431" s="57" t="s">
        <v>304</v>
      </c>
      <c r="AA431" s="290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</row>
    <row r="432" spans="1:63" ht="18" customHeight="1" x14ac:dyDescent="0.25">
      <c r="M432" s="294" t="s">
        <v>314</v>
      </c>
      <c r="N432" s="57" t="s">
        <v>315</v>
      </c>
      <c r="O432" s="290"/>
      <c r="P432" s="19"/>
      <c r="Q432" s="19"/>
      <c r="R432" s="19"/>
      <c r="S432" s="19"/>
      <c r="T432" s="295" t="s">
        <v>281</v>
      </c>
      <c r="U432" s="57" t="s">
        <v>301</v>
      </c>
      <c r="V432" s="290"/>
      <c r="W432" s="19"/>
      <c r="X432" s="19"/>
      <c r="Y432" s="297" t="s">
        <v>275</v>
      </c>
      <c r="Z432" s="57" t="s">
        <v>305</v>
      </c>
      <c r="AA432" s="290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</row>
    <row r="433" spans="1:43" ht="18" customHeight="1" x14ac:dyDescent="0.25">
      <c r="M433" s="295" t="s">
        <v>278</v>
      </c>
      <c r="N433" s="57" t="s">
        <v>299</v>
      </c>
      <c r="O433" s="290"/>
      <c r="P433" s="19"/>
      <c r="Q433" s="19"/>
      <c r="R433" s="19"/>
      <c r="S433" s="19"/>
      <c r="T433" s="295" t="s">
        <v>282</v>
      </c>
      <c r="U433" s="57" t="s">
        <v>302</v>
      </c>
      <c r="V433" s="290"/>
      <c r="W433" s="19"/>
      <c r="X433" s="19"/>
      <c r="Y433" s="297" t="s">
        <v>276</v>
      </c>
      <c r="Z433" s="57" t="s">
        <v>306</v>
      </c>
      <c r="AA433" s="290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</row>
    <row r="434" spans="1:43" ht="18" customHeight="1" x14ac:dyDescent="0.25">
      <c r="M434" s="293" t="s">
        <v>320</v>
      </c>
      <c r="N434" s="57" t="s">
        <v>267</v>
      </c>
      <c r="O434" s="290"/>
      <c r="P434" s="19"/>
      <c r="Q434" s="19"/>
      <c r="R434" s="19"/>
      <c r="S434" s="19"/>
      <c r="T434" s="295" t="s">
        <v>283</v>
      </c>
      <c r="U434" s="57" t="s">
        <v>236</v>
      </c>
      <c r="V434" s="290"/>
      <c r="W434" s="19"/>
      <c r="X434" s="19"/>
      <c r="Y434" s="297" t="s">
        <v>277</v>
      </c>
      <c r="Z434" s="57" t="s">
        <v>234</v>
      </c>
      <c r="AA434" s="290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</row>
    <row r="435" spans="1:43" ht="18" customHeight="1" x14ac:dyDescent="0.25">
      <c r="M435" s="31" t="s">
        <v>38</v>
      </c>
      <c r="N435" s="57" t="s">
        <v>48</v>
      </c>
      <c r="O435" s="290"/>
      <c r="P435" s="19"/>
      <c r="Q435" s="19"/>
      <c r="R435" s="19"/>
      <c r="S435" s="19"/>
      <c r="X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</row>
    <row r="436" spans="1:43" ht="18" customHeight="1" x14ac:dyDescent="0.25">
      <c r="S436" s="19"/>
      <c r="X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</row>
    <row r="437" spans="1:43" s="282" customFormat="1" ht="30.75" customHeight="1" x14ac:dyDescent="0.25">
      <c r="A437" s="277"/>
      <c r="B437" s="278"/>
      <c r="C437" s="279"/>
      <c r="D437" s="279"/>
      <c r="E437" s="279"/>
      <c r="F437" s="279"/>
      <c r="G437" s="284"/>
      <c r="H437" s="284"/>
      <c r="I437" s="284"/>
      <c r="J437" s="285"/>
      <c r="K437" s="286"/>
      <c r="L437" s="286"/>
      <c r="M437" s="286"/>
      <c r="N437" s="301" t="s">
        <v>386</v>
      </c>
      <c r="O437" s="301"/>
      <c r="P437" s="301"/>
      <c r="Q437" s="301"/>
      <c r="R437" s="301"/>
      <c r="S437" s="301"/>
      <c r="T437" s="302"/>
      <c r="U437" s="301" t="s">
        <v>387</v>
      </c>
      <c r="V437" s="301"/>
      <c r="W437" s="303" t="s">
        <v>388</v>
      </c>
      <c r="X437" s="303"/>
      <c r="Y437" s="303"/>
      <c r="Z437" s="304"/>
      <c r="AA437" s="304"/>
      <c r="AB437" s="303" t="s">
        <v>389</v>
      </c>
      <c r="AC437" s="303"/>
      <c r="AD437" s="303" t="s">
        <v>390</v>
      </c>
      <c r="AE437" s="303"/>
      <c r="AF437" s="303"/>
      <c r="AG437" s="302"/>
      <c r="AH437" s="305"/>
      <c r="AI437" s="304"/>
      <c r="AJ437" s="303" t="s">
        <v>391</v>
      </c>
      <c r="AK437" s="285"/>
    </row>
    <row r="438" spans="1:43" s="282" customFormat="1" x14ac:dyDescent="0.25">
      <c r="A438" s="277"/>
      <c r="B438" s="278"/>
      <c r="C438" s="279"/>
      <c r="D438" s="279"/>
      <c r="E438" s="279"/>
      <c r="F438" s="279"/>
      <c r="G438" s="284"/>
      <c r="H438" s="287"/>
      <c r="I438" s="287"/>
      <c r="J438" s="288"/>
      <c r="K438" s="288"/>
      <c r="L438" s="288"/>
      <c r="M438" s="288"/>
      <c r="N438" s="306"/>
      <c r="O438" s="306"/>
      <c r="P438" s="306"/>
      <c r="Q438" s="306"/>
      <c r="R438" s="306"/>
      <c r="S438" s="306"/>
      <c r="T438" s="306"/>
      <c r="U438" s="306"/>
      <c r="V438" s="306"/>
      <c r="W438" s="306"/>
      <c r="X438" s="306"/>
      <c r="Y438" s="306"/>
      <c r="Z438" s="306"/>
      <c r="AA438" s="306"/>
      <c r="AB438" s="307"/>
      <c r="AC438" s="307"/>
      <c r="AD438" s="307"/>
      <c r="AE438" s="307"/>
      <c r="AF438" s="307"/>
      <c r="AG438" s="302"/>
      <c r="AH438" s="302"/>
      <c r="AI438" s="302"/>
      <c r="AJ438" s="302"/>
    </row>
    <row r="439" spans="1:43" s="282" customFormat="1" ht="45" customHeight="1" x14ac:dyDescent="0.25">
      <c r="A439" s="277"/>
      <c r="B439" s="278"/>
      <c r="C439" s="279"/>
      <c r="D439" s="279"/>
      <c r="E439" s="279"/>
      <c r="F439" s="279"/>
      <c r="G439" s="284"/>
      <c r="H439" s="284"/>
      <c r="I439" s="284"/>
      <c r="J439" s="285"/>
      <c r="K439" s="285"/>
      <c r="L439" s="285"/>
      <c r="M439" s="285"/>
      <c r="N439" s="303" t="s">
        <v>392</v>
      </c>
      <c r="O439" s="303"/>
      <c r="P439" s="303"/>
      <c r="R439" s="304"/>
      <c r="S439" s="303" t="s">
        <v>393</v>
      </c>
      <c r="T439" s="303"/>
      <c r="U439" s="302"/>
      <c r="V439" s="302"/>
      <c r="W439" s="303" t="s">
        <v>394</v>
      </c>
      <c r="X439" s="303"/>
      <c r="Y439" s="303"/>
      <c r="Z439" s="304"/>
      <c r="AA439" s="304"/>
      <c r="AB439" s="303" t="s">
        <v>395</v>
      </c>
      <c r="AC439" s="303"/>
      <c r="AD439" s="303" t="s">
        <v>396</v>
      </c>
      <c r="AE439" s="303"/>
      <c r="AF439" s="303"/>
      <c r="AG439" s="303"/>
      <c r="AH439" s="304"/>
      <c r="AI439" s="304"/>
      <c r="AJ439" s="303" t="s">
        <v>397</v>
      </c>
      <c r="AK439" s="285"/>
    </row>
    <row r="440" spans="1:43" s="282" customFormat="1" ht="12.75" x14ac:dyDescent="0.2">
      <c r="A440" s="277"/>
      <c r="B440" s="278"/>
      <c r="C440" s="279"/>
      <c r="D440" s="279"/>
      <c r="E440" s="279"/>
      <c r="F440" s="279"/>
      <c r="G440" s="280"/>
      <c r="H440" s="280"/>
      <c r="I440" s="280"/>
      <c r="J440" s="281"/>
      <c r="K440" s="281"/>
      <c r="L440" s="281"/>
      <c r="M440" s="281"/>
      <c r="N440" s="281"/>
      <c r="O440" s="281"/>
      <c r="P440" s="281"/>
      <c r="Q440" s="281"/>
      <c r="R440" s="281"/>
      <c r="S440" s="281"/>
      <c r="T440" s="281"/>
      <c r="U440" s="283"/>
      <c r="V440" s="283"/>
      <c r="X440" s="281"/>
      <c r="Y440" s="281"/>
      <c r="Z440" s="281"/>
      <c r="AA440" s="280"/>
      <c r="AB440" s="280"/>
      <c r="AC440" s="280"/>
    </row>
  </sheetData>
  <autoFilter ref="A10:BK426" xr:uid="{00000000-0009-0000-0000-000004000000}"/>
  <mergeCells count="24">
    <mergeCell ref="M97:AQ97"/>
    <mergeCell ref="M199:AQ199"/>
    <mergeCell ref="M114:AQ114"/>
    <mergeCell ref="M131:AQ131"/>
    <mergeCell ref="M148:AQ148"/>
    <mergeCell ref="M165:AQ165"/>
    <mergeCell ref="M182:AQ182"/>
    <mergeCell ref="M12:AQ12"/>
    <mergeCell ref="M29:AQ29"/>
    <mergeCell ref="M46:AQ46"/>
    <mergeCell ref="M63:AQ63"/>
    <mergeCell ref="M80:AQ80"/>
    <mergeCell ref="M223:AQ223"/>
    <mergeCell ref="M240:AQ240"/>
    <mergeCell ref="M257:AQ257"/>
    <mergeCell ref="M274:AQ274"/>
    <mergeCell ref="M291:AQ291"/>
    <mergeCell ref="M393:AQ393"/>
    <mergeCell ref="M410:AQ410"/>
    <mergeCell ref="M308:AQ308"/>
    <mergeCell ref="M325:AQ325"/>
    <mergeCell ref="M342:AQ342"/>
    <mergeCell ref="M359:AQ359"/>
    <mergeCell ref="M376:AQ376"/>
  </mergeCells>
  <conditionalFormatting sqref="M10:AQ427 M441:AQ1048576 M428:M435 AC430:AQ436 T428:T434 AH428:AQ429 Y428:Y434 AC428:AD429">
    <cfRule type="containsText" dxfId="548" priority="2" operator="containsText" text="ТР">
      <formula>NOT(ISERROR(SEARCH("ТР",M10)))</formula>
    </cfRule>
    <cfRule type="containsText" dxfId="547" priority="3" stopIfTrue="1" operator="containsText" text="ГК">
      <formula>NOT(ISERROR(SEARCH("ГК",M10)))</formula>
    </cfRule>
    <cfRule type="containsText" dxfId="546" priority="4" stopIfTrue="1" operator="containsText" text="ДС">
      <formula>NOT(ISERROR(SEARCH("ДС",M10)))</formula>
    </cfRule>
    <cfRule type="containsText" dxfId="545" priority="5" stopIfTrue="1" operator="containsText" text="ТО">
      <formula>NOT(ISERROR(SEARCH("ТО",M10)))</formula>
    </cfRule>
    <cfRule type="containsText" dxfId="544" priority="6" stopIfTrue="1" operator="containsText" text="РК">
      <formula>NOT(ISERROR(SEARCH("РК",M10)))</formula>
    </cfRule>
    <cfRule type="containsText" dxfId="543" priority="7" stopIfTrue="1" operator="containsText" text="ПМ">
      <formula>NOT(ISERROR(SEARCH("ПМ",M10)))</formula>
    </cfRule>
    <cfRule type="containsText" dxfId="542" priority="8" stopIfTrue="1" operator="containsText" text="П">
      <formula>NOT(ISERROR(SEARCH("П",M10)))</formula>
    </cfRule>
    <cfRule type="containsText" dxfId="541" priority="9" stopIfTrue="1" operator="containsText" text="ОСК">
      <formula>NOT(ISERROR(SEARCH("ОСК",M10)))</formula>
    </cfRule>
    <cfRule type="containsText" dxfId="540" priority="10" stopIfTrue="1" operator="containsText" text="О">
      <formula>NOT(ISERROR(SEARCH("О",M10)))</formula>
    </cfRule>
    <cfRule type="containsText" dxfId="539" priority="11" stopIfTrue="1" operator="containsText" text="М">
      <formula>NOT(ISERROR(SEARCH("М",M10)))</formula>
    </cfRule>
    <cfRule type="containsText" dxfId="538" priority="12" stopIfTrue="1" operator="containsText" text="СР">
      <formula>NOT(ISERROR(SEARCH("СР",M10)))</formula>
    </cfRule>
    <cfRule type="containsText" dxfId="537" priority="13" stopIfTrue="1" operator="containsText" text="КР">
      <formula>NOT(ISERROR(SEARCH("КР",M10)))</formula>
    </cfRule>
    <cfRule type="containsText" dxfId="536" priority="14" stopIfTrue="1" operator="containsText" text="ГТД">
      <formula>NOT(ISERROR(SEARCH("ГТД",M10)))</formula>
    </cfRule>
  </conditionalFormatting>
  <conditionalFormatting sqref="A437:AK438 A440:AK440 A439:P439 R439:AK439">
    <cfRule type="containsText" dxfId="535" priority="1" operator="containsText" text="АПК">
      <formula>NOT(ISERROR(SEARCH("АПК",A437)))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1">
    <tabColor rgb="FFFFC000"/>
  </sheetPr>
  <dimension ref="A1:AL181"/>
  <sheetViews>
    <sheetView zoomScale="55" zoomScaleNormal="55" workbookViewId="0">
      <pane xSplit="1" ySplit="17" topLeftCell="B66" activePane="bottomRight" state="frozen"/>
      <selection pane="topRight" activeCell="B1" sqref="B1"/>
      <selection pane="bottomLeft" activeCell="A18" sqref="A18"/>
      <selection pane="bottomRight" activeCell="B18" sqref="B18"/>
    </sheetView>
  </sheetViews>
  <sheetFormatPr defaultColWidth="3.5703125" defaultRowHeight="12.75" outlineLevelCol="1" x14ac:dyDescent="0.2"/>
  <cols>
    <col min="1" max="1" width="14" style="141" customWidth="1"/>
    <col min="2" max="2" width="11.42578125" style="141" customWidth="1"/>
    <col min="3" max="32" width="8.28515625" style="141" customWidth="1"/>
    <col min="33" max="33" width="25.7109375" style="141" hidden="1" customWidth="1" outlineLevel="1"/>
    <col min="34" max="34" width="8.140625" style="141" hidden="1" customWidth="1" outlineLevel="1"/>
    <col min="35" max="35" width="6.85546875" style="141" hidden="1" customWidth="1" outlineLevel="1"/>
    <col min="36" max="37" width="0" style="141" hidden="1" customWidth="1" outlineLevel="1"/>
    <col min="38" max="38" width="3.5703125" style="141" collapsed="1"/>
    <col min="39" max="16384" width="3.5703125" style="141"/>
  </cols>
  <sheetData>
    <row r="1" spans="1:35" s="142" customFormat="1" ht="20.25" customHeight="1" x14ac:dyDescent="0.25">
      <c r="A1" s="144">
        <v>2024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</row>
    <row r="2" spans="1:35" s="142" customFormat="1" x14ac:dyDescent="0.25">
      <c r="A2" s="153" t="s">
        <v>43</v>
      </c>
      <c r="B2" s="154">
        <f t="shared" ref="B2:AF2" si="0">DATE($A$1,$AI2,B$1)</f>
        <v>45292</v>
      </c>
      <c r="C2" s="154">
        <f t="shared" si="0"/>
        <v>45293</v>
      </c>
      <c r="D2" s="154">
        <f t="shared" si="0"/>
        <v>45294</v>
      </c>
      <c r="E2" s="154">
        <f t="shared" si="0"/>
        <v>45295</v>
      </c>
      <c r="F2" s="154">
        <f t="shared" si="0"/>
        <v>45296</v>
      </c>
      <c r="G2" s="154">
        <f t="shared" si="0"/>
        <v>45297</v>
      </c>
      <c r="H2" s="154">
        <f t="shared" si="0"/>
        <v>45298</v>
      </c>
      <c r="I2" s="154">
        <f t="shared" si="0"/>
        <v>45299</v>
      </c>
      <c r="J2" s="154">
        <f t="shared" si="0"/>
        <v>45300</v>
      </c>
      <c r="K2" s="154">
        <f t="shared" si="0"/>
        <v>45301</v>
      </c>
      <c r="L2" s="154">
        <f t="shared" si="0"/>
        <v>45302</v>
      </c>
      <c r="M2" s="154">
        <f t="shared" si="0"/>
        <v>45303</v>
      </c>
      <c r="N2" s="154">
        <f t="shared" si="0"/>
        <v>45304</v>
      </c>
      <c r="O2" s="154">
        <f t="shared" si="0"/>
        <v>45305</v>
      </c>
      <c r="P2" s="154">
        <f t="shared" si="0"/>
        <v>45306</v>
      </c>
      <c r="Q2" s="154">
        <f t="shared" si="0"/>
        <v>45307</v>
      </c>
      <c r="R2" s="154">
        <f t="shared" si="0"/>
        <v>45308</v>
      </c>
      <c r="S2" s="154">
        <f t="shared" si="0"/>
        <v>45309</v>
      </c>
      <c r="T2" s="154">
        <f t="shared" si="0"/>
        <v>45310</v>
      </c>
      <c r="U2" s="154">
        <f t="shared" si="0"/>
        <v>45311</v>
      </c>
      <c r="V2" s="154">
        <f t="shared" si="0"/>
        <v>45312</v>
      </c>
      <c r="W2" s="154">
        <f t="shared" si="0"/>
        <v>45313</v>
      </c>
      <c r="X2" s="154">
        <f t="shared" si="0"/>
        <v>45314</v>
      </c>
      <c r="Y2" s="154">
        <f t="shared" si="0"/>
        <v>45315</v>
      </c>
      <c r="Z2" s="154">
        <f t="shared" si="0"/>
        <v>45316</v>
      </c>
      <c r="AA2" s="154">
        <f t="shared" si="0"/>
        <v>45317</v>
      </c>
      <c r="AB2" s="154">
        <f t="shared" si="0"/>
        <v>45318</v>
      </c>
      <c r="AC2" s="154">
        <f t="shared" si="0"/>
        <v>45319</v>
      </c>
      <c r="AD2" s="154">
        <f t="shared" si="0"/>
        <v>45320</v>
      </c>
      <c r="AE2" s="154">
        <f t="shared" si="0"/>
        <v>45321</v>
      </c>
      <c r="AF2" s="154">
        <f t="shared" si="0"/>
        <v>45322</v>
      </c>
      <c r="AI2" s="142">
        <v>1</v>
      </c>
    </row>
    <row r="3" spans="1:35" x14ac:dyDescent="0.2">
      <c r="A3" s="143">
        <v>1</v>
      </c>
      <c r="B3" s="143">
        <f t="shared" ref="B3:K16" si="1">IF(LEFT(VLOOKUP(B$2,План,$AG3,0),1)="М",24,VLOOKUP(B$2,План,$AG3,0))</f>
        <v>24</v>
      </c>
      <c r="C3" s="143">
        <f t="shared" si="1"/>
        <v>24</v>
      </c>
      <c r="D3" s="143">
        <f t="shared" si="1"/>
        <v>24</v>
      </c>
      <c r="E3" s="143">
        <f t="shared" si="1"/>
        <v>24</v>
      </c>
      <c r="F3" s="143">
        <f t="shared" si="1"/>
        <v>24</v>
      </c>
      <c r="G3" s="143">
        <f t="shared" si="1"/>
        <v>24</v>
      </c>
      <c r="H3" s="143">
        <f t="shared" si="1"/>
        <v>24</v>
      </c>
      <c r="I3" s="143">
        <f t="shared" si="1"/>
        <v>24</v>
      </c>
      <c r="J3" s="143">
        <f t="shared" si="1"/>
        <v>24</v>
      </c>
      <c r="K3" s="143">
        <f t="shared" si="1"/>
        <v>24</v>
      </c>
      <c r="L3" s="143">
        <f t="shared" ref="L3:U16" si="2">IF(LEFT(VLOOKUP(L$2,План,$AG3,0),1)="М",24,VLOOKUP(L$2,План,$AG3,0))</f>
        <v>24</v>
      </c>
      <c r="M3" s="143">
        <f t="shared" si="2"/>
        <v>24</v>
      </c>
      <c r="N3" s="143">
        <f t="shared" si="2"/>
        <v>24</v>
      </c>
      <c r="O3" s="143">
        <f t="shared" si="2"/>
        <v>24</v>
      </c>
      <c r="P3" s="143">
        <f t="shared" si="2"/>
        <v>24</v>
      </c>
      <c r="Q3" s="143" t="str">
        <f t="shared" si="2"/>
        <v>О</v>
      </c>
      <c r="R3" s="143" t="str">
        <f t="shared" si="2"/>
        <v>ПМ</v>
      </c>
      <c r="S3" s="143">
        <f t="shared" si="2"/>
        <v>24</v>
      </c>
      <c r="T3" s="143">
        <f t="shared" si="2"/>
        <v>24</v>
      </c>
      <c r="U3" s="143">
        <f t="shared" si="2"/>
        <v>24</v>
      </c>
      <c r="V3" s="143">
        <f t="shared" ref="V3:AF16" si="3">IF(LEFT(VLOOKUP(V$2,План,$AG3,0),1)="М",24,VLOOKUP(V$2,План,$AG3,0))</f>
        <v>24</v>
      </c>
      <c r="W3" s="143">
        <f t="shared" si="3"/>
        <v>24</v>
      </c>
      <c r="X3" s="143">
        <f t="shared" si="3"/>
        <v>24</v>
      </c>
      <c r="Y3" s="143">
        <f t="shared" si="3"/>
        <v>24</v>
      </c>
      <c r="Z3" s="143">
        <f t="shared" si="3"/>
        <v>24</v>
      </c>
      <c r="AA3" s="143">
        <f t="shared" si="3"/>
        <v>24</v>
      </c>
      <c r="AB3" s="143">
        <f t="shared" si="3"/>
        <v>24</v>
      </c>
      <c r="AC3" s="143">
        <f t="shared" si="3"/>
        <v>24</v>
      </c>
      <c r="AD3" s="143">
        <f t="shared" si="3"/>
        <v>24</v>
      </c>
      <c r="AE3" s="143">
        <f t="shared" si="3"/>
        <v>24</v>
      </c>
      <c r="AF3" s="143">
        <f t="shared" si="3"/>
        <v>24</v>
      </c>
      <c r="AG3" s="141">
        <v>23</v>
      </c>
    </row>
    <row r="4" spans="1:35" x14ac:dyDescent="0.2">
      <c r="A4" s="143">
        <v>2</v>
      </c>
      <c r="B4" s="143">
        <f t="shared" si="1"/>
        <v>24</v>
      </c>
      <c r="C4" s="143">
        <f t="shared" si="1"/>
        <v>24</v>
      </c>
      <c r="D4" s="143">
        <f t="shared" si="1"/>
        <v>24</v>
      </c>
      <c r="E4" s="143">
        <f t="shared" si="1"/>
        <v>24</v>
      </c>
      <c r="F4" s="143">
        <f t="shared" si="1"/>
        <v>24</v>
      </c>
      <c r="G4" s="143">
        <f t="shared" si="1"/>
        <v>24</v>
      </c>
      <c r="H4" s="143">
        <f t="shared" si="1"/>
        <v>24</v>
      </c>
      <c r="I4" s="143">
        <f t="shared" si="1"/>
        <v>24</v>
      </c>
      <c r="J4" s="143">
        <f t="shared" si="1"/>
        <v>24</v>
      </c>
      <c r="K4" s="143">
        <f t="shared" si="1"/>
        <v>24</v>
      </c>
      <c r="L4" s="143">
        <f t="shared" si="2"/>
        <v>24</v>
      </c>
      <c r="M4" s="143">
        <f t="shared" si="2"/>
        <v>24</v>
      </c>
      <c r="N4" s="143">
        <f t="shared" si="2"/>
        <v>24</v>
      </c>
      <c r="O4" s="143">
        <f t="shared" si="2"/>
        <v>24</v>
      </c>
      <c r="P4" s="143">
        <f t="shared" si="2"/>
        <v>24</v>
      </c>
      <c r="Q4" s="143">
        <f t="shared" si="2"/>
        <v>24</v>
      </c>
      <c r="R4" s="143">
        <f t="shared" si="2"/>
        <v>24</v>
      </c>
      <c r="S4" s="143">
        <f t="shared" si="2"/>
        <v>24</v>
      </c>
      <c r="T4" s="143">
        <f t="shared" si="2"/>
        <v>24</v>
      </c>
      <c r="U4" s="143">
        <f t="shared" si="2"/>
        <v>24</v>
      </c>
      <c r="V4" s="143">
        <f t="shared" si="3"/>
        <v>24</v>
      </c>
      <c r="W4" s="143">
        <f t="shared" si="3"/>
        <v>24</v>
      </c>
      <c r="X4" s="143">
        <f t="shared" si="3"/>
        <v>24</v>
      </c>
      <c r="Y4" s="143">
        <f t="shared" si="3"/>
        <v>24</v>
      </c>
      <c r="Z4" s="143">
        <f t="shared" si="3"/>
        <v>24</v>
      </c>
      <c r="AA4" s="143">
        <f t="shared" si="3"/>
        <v>24</v>
      </c>
      <c r="AB4" s="143">
        <f t="shared" si="3"/>
        <v>24</v>
      </c>
      <c r="AC4" s="143">
        <f t="shared" si="3"/>
        <v>24</v>
      </c>
      <c r="AD4" s="143">
        <f t="shared" si="3"/>
        <v>24</v>
      </c>
      <c r="AE4" s="143">
        <f t="shared" si="3"/>
        <v>24</v>
      </c>
      <c r="AF4" s="143">
        <f t="shared" si="3"/>
        <v>24</v>
      </c>
      <c r="AG4" s="141">
        <v>24</v>
      </c>
    </row>
    <row r="5" spans="1:35" x14ac:dyDescent="0.2">
      <c r="A5" s="143">
        <v>3</v>
      </c>
      <c r="B5" s="143">
        <f t="shared" si="1"/>
        <v>24</v>
      </c>
      <c r="C5" s="143">
        <f t="shared" si="1"/>
        <v>24</v>
      </c>
      <c r="D5" s="143">
        <f t="shared" si="1"/>
        <v>24</v>
      </c>
      <c r="E5" s="143">
        <f t="shared" si="1"/>
        <v>24</v>
      </c>
      <c r="F5" s="143">
        <f t="shared" si="1"/>
        <v>24</v>
      </c>
      <c r="G5" s="143">
        <f t="shared" si="1"/>
        <v>24</v>
      </c>
      <c r="H5" s="143">
        <f t="shared" si="1"/>
        <v>24</v>
      </c>
      <c r="I5" s="143">
        <f t="shared" si="1"/>
        <v>24</v>
      </c>
      <c r="J5" s="143">
        <f t="shared" si="1"/>
        <v>24</v>
      </c>
      <c r="K5" s="143">
        <f t="shared" si="1"/>
        <v>24</v>
      </c>
      <c r="L5" s="143">
        <f t="shared" si="2"/>
        <v>24</v>
      </c>
      <c r="M5" s="143">
        <f t="shared" si="2"/>
        <v>24</v>
      </c>
      <c r="N5" s="143">
        <f t="shared" si="2"/>
        <v>24</v>
      </c>
      <c r="O5" s="143">
        <f t="shared" si="2"/>
        <v>24</v>
      </c>
      <c r="P5" s="143">
        <f t="shared" si="2"/>
        <v>24</v>
      </c>
      <c r="Q5" s="143">
        <f t="shared" si="2"/>
        <v>24</v>
      </c>
      <c r="R5" s="143">
        <f t="shared" si="2"/>
        <v>24</v>
      </c>
      <c r="S5" s="143">
        <f t="shared" si="2"/>
        <v>24</v>
      </c>
      <c r="T5" s="143">
        <f t="shared" si="2"/>
        <v>24</v>
      </c>
      <c r="U5" s="143">
        <f t="shared" si="2"/>
        <v>24</v>
      </c>
      <c r="V5" s="143">
        <f t="shared" si="3"/>
        <v>24</v>
      </c>
      <c r="W5" s="143">
        <f t="shared" si="3"/>
        <v>24</v>
      </c>
      <c r="X5" s="143">
        <f t="shared" si="3"/>
        <v>24</v>
      </c>
      <c r="Y5" s="143" t="str">
        <f t="shared" si="3"/>
        <v>О</v>
      </c>
      <c r="Z5" s="143" t="str">
        <f t="shared" si="3"/>
        <v>ПМ</v>
      </c>
      <c r="AA5" s="143">
        <f t="shared" si="3"/>
        <v>24</v>
      </c>
      <c r="AB5" s="143">
        <f t="shared" si="3"/>
        <v>24</v>
      </c>
      <c r="AC5" s="143">
        <f t="shared" si="3"/>
        <v>24</v>
      </c>
      <c r="AD5" s="143">
        <f t="shared" si="3"/>
        <v>24</v>
      </c>
      <c r="AE5" s="143">
        <f t="shared" si="3"/>
        <v>24</v>
      </c>
      <c r="AF5" s="143">
        <f t="shared" si="3"/>
        <v>24</v>
      </c>
      <c r="AG5" s="141">
        <v>25</v>
      </c>
    </row>
    <row r="6" spans="1:35" x14ac:dyDescent="0.2">
      <c r="A6" s="143">
        <v>4</v>
      </c>
      <c r="B6" s="143" t="str">
        <f t="shared" si="1"/>
        <v>Р</v>
      </c>
      <c r="C6" s="143" t="str">
        <f t="shared" si="1"/>
        <v>Р</v>
      </c>
      <c r="D6" s="143" t="str">
        <f t="shared" si="1"/>
        <v>Р</v>
      </c>
      <c r="E6" s="143" t="str">
        <f t="shared" si="1"/>
        <v>Р</v>
      </c>
      <c r="F6" s="143" t="str">
        <f t="shared" si="1"/>
        <v>Р</v>
      </c>
      <c r="G6" s="143" t="str">
        <f t="shared" si="1"/>
        <v>П</v>
      </c>
      <c r="H6" s="143" t="str">
        <f t="shared" si="1"/>
        <v>О</v>
      </c>
      <c r="I6" s="143" t="str">
        <f t="shared" si="1"/>
        <v>Р</v>
      </c>
      <c r="J6" s="143" t="str">
        <f t="shared" si="1"/>
        <v>Р</v>
      </c>
      <c r="K6" s="143" t="str">
        <f t="shared" si="1"/>
        <v>Р</v>
      </c>
      <c r="L6" s="143" t="str">
        <f t="shared" si="2"/>
        <v>Р</v>
      </c>
      <c r="M6" s="143" t="str">
        <f t="shared" si="2"/>
        <v>Р</v>
      </c>
      <c r="N6" s="143" t="str">
        <f t="shared" si="2"/>
        <v>Р</v>
      </c>
      <c r="O6" s="143" t="str">
        <f t="shared" si="2"/>
        <v>Р</v>
      </c>
      <c r="P6" s="143" t="str">
        <f t="shared" si="2"/>
        <v>Р</v>
      </c>
      <c r="Q6" s="143" t="str">
        <f t="shared" si="2"/>
        <v>П</v>
      </c>
      <c r="R6" s="143" t="str">
        <f t="shared" si="2"/>
        <v>О</v>
      </c>
      <c r="S6" s="143" t="str">
        <f t="shared" si="2"/>
        <v>Р</v>
      </c>
      <c r="T6" s="143" t="str">
        <f t="shared" si="2"/>
        <v>Р</v>
      </c>
      <c r="U6" s="143" t="str">
        <f t="shared" si="2"/>
        <v>Р</v>
      </c>
      <c r="V6" s="143" t="str">
        <f t="shared" si="3"/>
        <v>Р</v>
      </c>
      <c r="W6" s="143" t="str">
        <f t="shared" si="3"/>
        <v>Р</v>
      </c>
      <c r="X6" s="143" t="str">
        <f t="shared" si="3"/>
        <v>Р</v>
      </c>
      <c r="Y6" s="143" t="str">
        <f t="shared" si="3"/>
        <v>П</v>
      </c>
      <c r="Z6" s="143" t="str">
        <f t="shared" si="3"/>
        <v>О</v>
      </c>
      <c r="AA6" s="143" t="str">
        <f t="shared" si="3"/>
        <v>Р</v>
      </c>
      <c r="AB6" s="143" t="str">
        <f t="shared" si="3"/>
        <v>Р</v>
      </c>
      <c r="AC6" s="143" t="str">
        <f t="shared" si="3"/>
        <v>Р</v>
      </c>
      <c r="AD6" s="143" t="str">
        <f t="shared" si="3"/>
        <v>Р</v>
      </c>
      <c r="AE6" s="143" t="str">
        <f t="shared" si="3"/>
        <v>Р</v>
      </c>
      <c r="AF6" s="143" t="str">
        <f t="shared" si="3"/>
        <v>Р</v>
      </c>
      <c r="AG6" s="141">
        <v>26</v>
      </c>
    </row>
    <row r="7" spans="1:35" x14ac:dyDescent="0.2">
      <c r="A7" s="143">
        <v>5</v>
      </c>
      <c r="B7" s="143">
        <f t="shared" si="1"/>
        <v>24</v>
      </c>
      <c r="C7" s="143">
        <f t="shared" si="1"/>
        <v>24</v>
      </c>
      <c r="D7" s="143">
        <f t="shared" si="1"/>
        <v>24</v>
      </c>
      <c r="E7" s="143">
        <f t="shared" si="1"/>
        <v>24</v>
      </c>
      <c r="F7" s="143">
        <f t="shared" si="1"/>
        <v>24</v>
      </c>
      <c r="G7" s="143">
        <f t="shared" si="1"/>
        <v>24</v>
      </c>
      <c r="H7" s="143">
        <f t="shared" si="1"/>
        <v>24</v>
      </c>
      <c r="I7" s="143">
        <f t="shared" si="1"/>
        <v>24</v>
      </c>
      <c r="J7" s="143">
        <f t="shared" si="1"/>
        <v>24</v>
      </c>
      <c r="K7" s="143">
        <f t="shared" si="1"/>
        <v>24</v>
      </c>
      <c r="L7" s="143">
        <f t="shared" si="2"/>
        <v>24</v>
      </c>
      <c r="M7" s="143">
        <f t="shared" si="2"/>
        <v>24</v>
      </c>
      <c r="N7" s="143">
        <f t="shared" si="2"/>
        <v>24</v>
      </c>
      <c r="O7" s="143">
        <f t="shared" si="2"/>
        <v>24</v>
      </c>
      <c r="P7" s="143">
        <f t="shared" si="2"/>
        <v>24</v>
      </c>
      <c r="Q7" s="143">
        <f t="shared" si="2"/>
        <v>24</v>
      </c>
      <c r="R7" s="143">
        <f t="shared" si="2"/>
        <v>24</v>
      </c>
      <c r="S7" s="143">
        <f t="shared" si="2"/>
        <v>24</v>
      </c>
      <c r="T7" s="143" t="str">
        <f t="shared" si="2"/>
        <v>О</v>
      </c>
      <c r="U7" s="143" t="str">
        <f t="shared" si="2"/>
        <v>ТО2</v>
      </c>
      <c r="V7" s="143" t="str">
        <f t="shared" si="3"/>
        <v>ТО2</v>
      </c>
      <c r="W7" s="143" t="str">
        <f t="shared" si="3"/>
        <v>ТО2</v>
      </c>
      <c r="X7" s="143" t="str">
        <f t="shared" si="3"/>
        <v>ТО2</v>
      </c>
      <c r="Y7" s="143" t="str">
        <f t="shared" si="3"/>
        <v>ТО2</v>
      </c>
      <c r="Z7" s="143" t="str">
        <f t="shared" si="3"/>
        <v>ТО2</v>
      </c>
      <c r="AA7" s="143" t="str">
        <f t="shared" si="3"/>
        <v>ТО2</v>
      </c>
      <c r="AB7" s="143" t="str">
        <f t="shared" si="3"/>
        <v>ТО2</v>
      </c>
      <c r="AC7" s="143" t="str">
        <f t="shared" si="3"/>
        <v>П</v>
      </c>
      <c r="AD7" s="143">
        <f t="shared" si="3"/>
        <v>24</v>
      </c>
      <c r="AE7" s="143">
        <f t="shared" si="3"/>
        <v>24</v>
      </c>
      <c r="AF7" s="143">
        <f t="shared" si="3"/>
        <v>24</v>
      </c>
      <c r="AG7" s="141">
        <v>31</v>
      </c>
    </row>
    <row r="8" spans="1:35" x14ac:dyDescent="0.2">
      <c r="A8" s="143">
        <v>6</v>
      </c>
      <c r="B8" s="143">
        <f t="shared" si="1"/>
        <v>24</v>
      </c>
      <c r="C8" s="143">
        <f t="shared" si="1"/>
        <v>24</v>
      </c>
      <c r="D8" s="143">
        <f t="shared" si="1"/>
        <v>24</v>
      </c>
      <c r="E8" s="143">
        <f t="shared" si="1"/>
        <v>24</v>
      </c>
      <c r="F8" s="143">
        <f t="shared" si="1"/>
        <v>24</v>
      </c>
      <c r="G8" s="143">
        <f t="shared" si="1"/>
        <v>24</v>
      </c>
      <c r="H8" s="143">
        <f t="shared" si="1"/>
        <v>24</v>
      </c>
      <c r="I8" s="143">
        <f t="shared" si="1"/>
        <v>24</v>
      </c>
      <c r="J8" s="143">
        <f t="shared" si="1"/>
        <v>24</v>
      </c>
      <c r="K8" s="143">
        <f t="shared" si="1"/>
        <v>24</v>
      </c>
      <c r="L8" s="143">
        <f t="shared" si="2"/>
        <v>24</v>
      </c>
      <c r="M8" s="143">
        <f t="shared" si="2"/>
        <v>24</v>
      </c>
      <c r="N8" s="143">
        <f t="shared" si="2"/>
        <v>24</v>
      </c>
      <c r="O8" s="143">
        <f t="shared" si="2"/>
        <v>24</v>
      </c>
      <c r="P8" s="143">
        <f t="shared" si="2"/>
        <v>24</v>
      </c>
      <c r="Q8" s="143">
        <f t="shared" si="2"/>
        <v>24</v>
      </c>
      <c r="R8" s="143">
        <f t="shared" si="2"/>
        <v>24</v>
      </c>
      <c r="S8" s="143">
        <f t="shared" si="2"/>
        <v>24</v>
      </c>
      <c r="T8" s="143">
        <f t="shared" si="2"/>
        <v>24</v>
      </c>
      <c r="U8" s="143">
        <f t="shared" si="2"/>
        <v>24</v>
      </c>
      <c r="V8" s="143">
        <f t="shared" si="3"/>
        <v>24</v>
      </c>
      <c r="W8" s="143">
        <f t="shared" si="3"/>
        <v>24</v>
      </c>
      <c r="X8" s="143">
        <f t="shared" si="3"/>
        <v>24</v>
      </c>
      <c r="Y8" s="143">
        <f t="shared" si="3"/>
        <v>24</v>
      </c>
      <c r="Z8" s="143">
        <f t="shared" si="3"/>
        <v>24</v>
      </c>
      <c r="AA8" s="143">
        <f t="shared" si="3"/>
        <v>24</v>
      </c>
      <c r="AB8" s="143">
        <f t="shared" si="3"/>
        <v>24</v>
      </c>
      <c r="AC8" s="143">
        <f t="shared" si="3"/>
        <v>24</v>
      </c>
      <c r="AD8" s="143">
        <f t="shared" si="3"/>
        <v>24</v>
      </c>
      <c r="AE8" s="143">
        <f t="shared" si="3"/>
        <v>24</v>
      </c>
      <c r="AF8" s="143">
        <f t="shared" si="3"/>
        <v>24</v>
      </c>
      <c r="AG8" s="141">
        <v>32</v>
      </c>
    </row>
    <row r="9" spans="1:35" x14ac:dyDescent="0.2">
      <c r="A9" s="143">
        <v>7</v>
      </c>
      <c r="B9" s="143" t="str">
        <f t="shared" si="1"/>
        <v>Р</v>
      </c>
      <c r="C9" s="143" t="str">
        <f t="shared" si="1"/>
        <v>Р</v>
      </c>
      <c r="D9" s="143" t="str">
        <f t="shared" si="1"/>
        <v>Р</v>
      </c>
      <c r="E9" s="143" t="str">
        <f t="shared" si="1"/>
        <v>Р</v>
      </c>
      <c r="F9" s="143" t="str">
        <f t="shared" si="1"/>
        <v>Р</v>
      </c>
      <c r="G9" s="143" t="str">
        <f t="shared" si="1"/>
        <v>Р</v>
      </c>
      <c r="H9" s="143" t="str">
        <f t="shared" si="1"/>
        <v>Р</v>
      </c>
      <c r="I9" s="143" t="str">
        <f t="shared" si="1"/>
        <v>П</v>
      </c>
      <c r="J9" s="143">
        <f t="shared" si="1"/>
        <v>24</v>
      </c>
      <c r="K9" s="143">
        <f t="shared" si="1"/>
        <v>24</v>
      </c>
      <c r="L9" s="143">
        <f t="shared" si="2"/>
        <v>24</v>
      </c>
      <c r="M9" s="143">
        <f t="shared" si="2"/>
        <v>24</v>
      </c>
      <c r="N9" s="143">
        <f t="shared" si="2"/>
        <v>24</v>
      </c>
      <c r="O9" s="143">
        <f t="shared" si="2"/>
        <v>24</v>
      </c>
      <c r="P9" s="143">
        <f t="shared" si="2"/>
        <v>24</v>
      </c>
      <c r="Q9" s="143">
        <f t="shared" si="2"/>
        <v>24</v>
      </c>
      <c r="R9" s="143">
        <f t="shared" si="2"/>
        <v>24</v>
      </c>
      <c r="S9" s="143">
        <f t="shared" si="2"/>
        <v>24</v>
      </c>
      <c r="T9" s="143">
        <f t="shared" si="2"/>
        <v>24</v>
      </c>
      <c r="U9" s="143">
        <f t="shared" si="2"/>
        <v>24</v>
      </c>
      <c r="V9" s="143">
        <f t="shared" si="3"/>
        <v>24</v>
      </c>
      <c r="W9" s="143">
        <f t="shared" si="3"/>
        <v>24</v>
      </c>
      <c r="X9" s="143">
        <f t="shared" si="3"/>
        <v>24</v>
      </c>
      <c r="Y9" s="143">
        <f t="shared" si="3"/>
        <v>24</v>
      </c>
      <c r="Z9" s="143">
        <f t="shared" si="3"/>
        <v>24</v>
      </c>
      <c r="AA9" s="143">
        <f t="shared" si="3"/>
        <v>24</v>
      </c>
      <c r="AB9" s="143">
        <f t="shared" si="3"/>
        <v>24</v>
      </c>
      <c r="AC9" s="143" t="str">
        <f t="shared" si="3"/>
        <v>О</v>
      </c>
      <c r="AD9" s="143" t="str">
        <f t="shared" si="3"/>
        <v>ТО1</v>
      </c>
      <c r="AE9" s="143" t="str">
        <f t="shared" si="3"/>
        <v>ТО1</v>
      </c>
      <c r="AF9" s="143" t="str">
        <f t="shared" si="3"/>
        <v>ТО1</v>
      </c>
      <c r="AG9" s="141">
        <v>33</v>
      </c>
    </row>
    <row r="10" spans="1:35" x14ac:dyDescent="0.2">
      <c r="A10" s="143">
        <v>8</v>
      </c>
      <c r="B10" s="143">
        <f t="shared" si="1"/>
        <v>24</v>
      </c>
      <c r="C10" s="143">
        <f t="shared" si="1"/>
        <v>24</v>
      </c>
      <c r="D10" s="143">
        <f t="shared" si="1"/>
        <v>24</v>
      </c>
      <c r="E10" s="143">
        <f t="shared" si="1"/>
        <v>24</v>
      </c>
      <c r="F10" s="143">
        <f t="shared" si="1"/>
        <v>24</v>
      </c>
      <c r="G10" s="143">
        <f t="shared" si="1"/>
        <v>24</v>
      </c>
      <c r="H10" s="143">
        <f t="shared" si="1"/>
        <v>24</v>
      </c>
      <c r="I10" s="143">
        <f t="shared" si="1"/>
        <v>24</v>
      </c>
      <c r="J10" s="143">
        <f t="shared" si="1"/>
        <v>24</v>
      </c>
      <c r="K10" s="143">
        <f t="shared" si="1"/>
        <v>24</v>
      </c>
      <c r="L10" s="143">
        <f t="shared" si="2"/>
        <v>24</v>
      </c>
      <c r="M10" s="143">
        <f t="shared" si="2"/>
        <v>24</v>
      </c>
      <c r="N10" s="143">
        <f t="shared" si="2"/>
        <v>24</v>
      </c>
      <c r="O10" s="143">
        <f t="shared" si="2"/>
        <v>24</v>
      </c>
      <c r="P10" s="143">
        <f t="shared" si="2"/>
        <v>24</v>
      </c>
      <c r="Q10" s="143">
        <f t="shared" si="2"/>
        <v>24</v>
      </c>
      <c r="R10" s="143">
        <f t="shared" si="2"/>
        <v>24</v>
      </c>
      <c r="S10" s="143">
        <f t="shared" si="2"/>
        <v>24</v>
      </c>
      <c r="T10" s="143">
        <f t="shared" si="2"/>
        <v>24</v>
      </c>
      <c r="U10" s="143">
        <f t="shared" si="2"/>
        <v>24</v>
      </c>
      <c r="V10" s="143">
        <f t="shared" si="3"/>
        <v>24</v>
      </c>
      <c r="W10" s="143">
        <f t="shared" si="3"/>
        <v>24</v>
      </c>
      <c r="X10" s="143">
        <f t="shared" si="3"/>
        <v>24</v>
      </c>
      <c r="Y10" s="143">
        <f t="shared" si="3"/>
        <v>24</v>
      </c>
      <c r="Z10" s="143">
        <f t="shared" si="3"/>
        <v>24</v>
      </c>
      <c r="AA10" s="143">
        <f t="shared" si="3"/>
        <v>24</v>
      </c>
      <c r="AB10" s="143">
        <f t="shared" si="3"/>
        <v>24</v>
      </c>
      <c r="AC10" s="143">
        <f t="shared" si="3"/>
        <v>24</v>
      </c>
      <c r="AD10" s="143">
        <f t="shared" si="3"/>
        <v>24</v>
      </c>
      <c r="AE10" s="143">
        <f t="shared" si="3"/>
        <v>24</v>
      </c>
      <c r="AF10" s="143">
        <f t="shared" si="3"/>
        <v>24</v>
      </c>
      <c r="AG10" s="141">
        <v>34</v>
      </c>
    </row>
    <row r="11" spans="1:35" x14ac:dyDescent="0.2">
      <c r="A11" s="143">
        <v>9</v>
      </c>
      <c r="B11" s="143">
        <f t="shared" si="1"/>
        <v>24</v>
      </c>
      <c r="C11" s="143">
        <f t="shared" si="1"/>
        <v>24</v>
      </c>
      <c r="D11" s="143">
        <f t="shared" si="1"/>
        <v>24</v>
      </c>
      <c r="E11" s="143">
        <f t="shared" si="1"/>
        <v>24</v>
      </c>
      <c r="F11" s="143">
        <f t="shared" si="1"/>
        <v>24</v>
      </c>
      <c r="G11" s="143">
        <f t="shared" si="1"/>
        <v>24</v>
      </c>
      <c r="H11" s="143">
        <f t="shared" si="1"/>
        <v>24</v>
      </c>
      <c r="I11" s="143">
        <f t="shared" si="1"/>
        <v>24</v>
      </c>
      <c r="J11" s="143">
        <f t="shared" si="1"/>
        <v>24</v>
      </c>
      <c r="K11" s="143">
        <f t="shared" si="1"/>
        <v>24</v>
      </c>
      <c r="L11" s="143">
        <f t="shared" si="2"/>
        <v>24</v>
      </c>
      <c r="M11" s="143">
        <f t="shared" si="2"/>
        <v>24</v>
      </c>
      <c r="N11" s="143">
        <f t="shared" si="2"/>
        <v>24</v>
      </c>
      <c r="O11" s="143">
        <f t="shared" si="2"/>
        <v>24</v>
      </c>
      <c r="P11" s="143">
        <f t="shared" si="2"/>
        <v>24</v>
      </c>
      <c r="Q11" s="143">
        <f t="shared" si="2"/>
        <v>24</v>
      </c>
      <c r="R11" s="143">
        <f t="shared" si="2"/>
        <v>24</v>
      </c>
      <c r="S11" s="143">
        <f t="shared" si="2"/>
        <v>24</v>
      </c>
      <c r="T11" s="143">
        <f t="shared" si="2"/>
        <v>24</v>
      </c>
      <c r="U11" s="143">
        <f t="shared" si="2"/>
        <v>24</v>
      </c>
      <c r="V11" s="143">
        <f t="shared" si="3"/>
        <v>24</v>
      </c>
      <c r="W11" s="143">
        <f t="shared" si="3"/>
        <v>24</v>
      </c>
      <c r="X11" s="143">
        <f t="shared" si="3"/>
        <v>24</v>
      </c>
      <c r="Y11" s="143">
        <f t="shared" si="3"/>
        <v>24</v>
      </c>
      <c r="Z11" s="143">
        <f t="shared" si="3"/>
        <v>24</v>
      </c>
      <c r="AA11" s="143">
        <f t="shared" si="3"/>
        <v>24</v>
      </c>
      <c r="AB11" s="143">
        <f t="shared" si="3"/>
        <v>24</v>
      </c>
      <c r="AC11" s="143">
        <f t="shared" si="3"/>
        <v>24</v>
      </c>
      <c r="AD11" s="143">
        <f t="shared" si="3"/>
        <v>24</v>
      </c>
      <c r="AE11" s="143">
        <f t="shared" si="3"/>
        <v>24</v>
      </c>
      <c r="AF11" s="143">
        <f t="shared" si="3"/>
        <v>24</v>
      </c>
      <c r="AG11" s="141">
        <v>27</v>
      </c>
    </row>
    <row r="12" spans="1:35" x14ac:dyDescent="0.2">
      <c r="A12" s="143">
        <v>10</v>
      </c>
      <c r="B12" s="143">
        <f t="shared" si="1"/>
        <v>24</v>
      </c>
      <c r="C12" s="143">
        <f t="shared" si="1"/>
        <v>24</v>
      </c>
      <c r="D12" s="143">
        <f t="shared" si="1"/>
        <v>24</v>
      </c>
      <c r="E12" s="143">
        <f t="shared" si="1"/>
        <v>24</v>
      </c>
      <c r="F12" s="143">
        <f t="shared" si="1"/>
        <v>24</v>
      </c>
      <c r="G12" s="143" t="str">
        <f t="shared" si="1"/>
        <v>О</v>
      </c>
      <c r="H12" s="143" t="str">
        <f t="shared" si="1"/>
        <v>ПМ</v>
      </c>
      <c r="I12" s="143">
        <f t="shared" si="1"/>
        <v>24</v>
      </c>
      <c r="J12" s="143">
        <f t="shared" si="1"/>
        <v>24</v>
      </c>
      <c r="K12" s="143">
        <f t="shared" si="1"/>
        <v>24</v>
      </c>
      <c r="L12" s="143">
        <f t="shared" si="2"/>
        <v>24</v>
      </c>
      <c r="M12" s="143">
        <f t="shared" si="2"/>
        <v>24</v>
      </c>
      <c r="N12" s="143">
        <f t="shared" si="2"/>
        <v>24</v>
      </c>
      <c r="O12" s="143">
        <f t="shared" si="2"/>
        <v>24</v>
      </c>
      <c r="P12" s="143">
        <f t="shared" si="2"/>
        <v>24</v>
      </c>
      <c r="Q12" s="143">
        <f t="shared" si="2"/>
        <v>24</v>
      </c>
      <c r="R12" s="143">
        <f t="shared" si="2"/>
        <v>24</v>
      </c>
      <c r="S12" s="143">
        <f t="shared" si="2"/>
        <v>24</v>
      </c>
      <c r="T12" s="143">
        <f t="shared" si="2"/>
        <v>24</v>
      </c>
      <c r="U12" s="143">
        <f t="shared" si="2"/>
        <v>24</v>
      </c>
      <c r="V12" s="143">
        <f t="shared" si="3"/>
        <v>24</v>
      </c>
      <c r="W12" s="143">
        <f t="shared" si="3"/>
        <v>24</v>
      </c>
      <c r="X12" s="143">
        <f t="shared" si="3"/>
        <v>24</v>
      </c>
      <c r="Y12" s="143">
        <f t="shared" si="3"/>
        <v>24</v>
      </c>
      <c r="Z12" s="143">
        <f t="shared" si="3"/>
        <v>24</v>
      </c>
      <c r="AA12" s="143">
        <f t="shared" si="3"/>
        <v>24</v>
      </c>
      <c r="AB12" s="143">
        <f t="shared" si="3"/>
        <v>24</v>
      </c>
      <c r="AC12" s="143">
        <f t="shared" si="3"/>
        <v>24</v>
      </c>
      <c r="AD12" s="143">
        <f t="shared" si="3"/>
        <v>24</v>
      </c>
      <c r="AE12" s="143">
        <f t="shared" si="3"/>
        <v>24</v>
      </c>
      <c r="AF12" s="143">
        <f t="shared" si="3"/>
        <v>24</v>
      </c>
      <c r="AG12" s="141">
        <v>28</v>
      </c>
    </row>
    <row r="13" spans="1:35" x14ac:dyDescent="0.2">
      <c r="A13" s="143">
        <v>11</v>
      </c>
      <c r="B13" s="143" t="str">
        <f t="shared" si="1"/>
        <v>Р</v>
      </c>
      <c r="C13" s="143" t="str">
        <f t="shared" si="1"/>
        <v>Р</v>
      </c>
      <c r="D13" s="143" t="str">
        <f t="shared" si="1"/>
        <v>Р</v>
      </c>
      <c r="E13" s="143" t="str">
        <f t="shared" si="1"/>
        <v>Р</v>
      </c>
      <c r="F13" s="143" t="str">
        <f t="shared" si="1"/>
        <v>Р</v>
      </c>
      <c r="G13" s="143" t="str">
        <f t="shared" si="1"/>
        <v>Р</v>
      </c>
      <c r="H13" s="143" t="str">
        <f t="shared" si="1"/>
        <v>Р</v>
      </c>
      <c r="I13" s="143" t="str">
        <f t="shared" si="1"/>
        <v>Р</v>
      </c>
      <c r="J13" s="143" t="str">
        <f t="shared" si="1"/>
        <v>Р</v>
      </c>
      <c r="K13" s="143" t="str">
        <f t="shared" si="1"/>
        <v>Р</v>
      </c>
      <c r="L13" s="143" t="str">
        <f t="shared" si="2"/>
        <v>Р</v>
      </c>
      <c r="M13" s="143" t="str">
        <f t="shared" si="2"/>
        <v>Р</v>
      </c>
      <c r="N13" s="143" t="str">
        <f t="shared" si="2"/>
        <v>Р</v>
      </c>
      <c r="O13" s="143" t="str">
        <f t="shared" si="2"/>
        <v>Р</v>
      </c>
      <c r="P13" s="143" t="str">
        <f t="shared" si="2"/>
        <v>Р</v>
      </c>
      <c r="Q13" s="143" t="str">
        <f t="shared" si="2"/>
        <v>Р</v>
      </c>
      <c r="R13" s="143" t="str">
        <f t="shared" si="2"/>
        <v>Р</v>
      </c>
      <c r="S13" s="143" t="str">
        <f t="shared" si="2"/>
        <v>Р</v>
      </c>
      <c r="T13" s="143" t="str">
        <f t="shared" si="2"/>
        <v>Р</v>
      </c>
      <c r="U13" s="143" t="str">
        <f t="shared" si="2"/>
        <v>Р</v>
      </c>
      <c r="V13" s="143" t="str">
        <f t="shared" si="3"/>
        <v>Р</v>
      </c>
      <c r="W13" s="143" t="str">
        <f t="shared" si="3"/>
        <v>Р</v>
      </c>
      <c r="X13" s="143" t="str">
        <f t="shared" si="3"/>
        <v>Р</v>
      </c>
      <c r="Y13" s="143" t="str">
        <f t="shared" si="3"/>
        <v>Р</v>
      </c>
      <c r="Z13" s="143" t="str">
        <f t="shared" si="3"/>
        <v>Р</v>
      </c>
      <c r="AA13" s="143" t="str">
        <f t="shared" si="3"/>
        <v>Р</v>
      </c>
      <c r="AB13" s="143" t="str">
        <f t="shared" si="3"/>
        <v>Р</v>
      </c>
      <c r="AC13" s="143" t="str">
        <f t="shared" si="3"/>
        <v>Р</v>
      </c>
      <c r="AD13" s="143" t="str">
        <f t="shared" si="3"/>
        <v>Р</v>
      </c>
      <c r="AE13" s="143" t="str">
        <f t="shared" si="3"/>
        <v>Р</v>
      </c>
      <c r="AF13" s="143" t="str">
        <f t="shared" si="3"/>
        <v>Р</v>
      </c>
      <c r="AG13" s="141">
        <v>29</v>
      </c>
    </row>
    <row r="14" spans="1:35" x14ac:dyDescent="0.2">
      <c r="A14" s="143">
        <v>12</v>
      </c>
      <c r="B14" s="143" t="str">
        <f t="shared" si="1"/>
        <v>Р</v>
      </c>
      <c r="C14" s="143" t="str">
        <f t="shared" si="1"/>
        <v>Р</v>
      </c>
      <c r="D14" s="143" t="str">
        <f t="shared" si="1"/>
        <v>Р</v>
      </c>
      <c r="E14" s="143" t="str">
        <f t="shared" si="1"/>
        <v>Р</v>
      </c>
      <c r="F14" s="143" t="str">
        <f t="shared" si="1"/>
        <v>Р</v>
      </c>
      <c r="G14" s="143" t="str">
        <f t="shared" si="1"/>
        <v>Р</v>
      </c>
      <c r="H14" s="143" t="str">
        <f t="shared" si="1"/>
        <v>Р</v>
      </c>
      <c r="I14" s="143" t="str">
        <f t="shared" si="1"/>
        <v>Р</v>
      </c>
      <c r="J14" s="143" t="str">
        <f t="shared" si="1"/>
        <v>Р</v>
      </c>
      <c r="K14" s="143" t="str">
        <f t="shared" si="1"/>
        <v>Р</v>
      </c>
      <c r="L14" s="143" t="str">
        <f t="shared" si="2"/>
        <v>Р</v>
      </c>
      <c r="M14" s="143" t="str">
        <f t="shared" si="2"/>
        <v>Р</v>
      </c>
      <c r="N14" s="143" t="str">
        <f t="shared" si="2"/>
        <v>Р</v>
      </c>
      <c r="O14" s="143" t="str">
        <f t="shared" si="2"/>
        <v>Р</v>
      </c>
      <c r="P14" s="143" t="str">
        <f t="shared" si="2"/>
        <v>Р</v>
      </c>
      <c r="Q14" s="143" t="str">
        <f t="shared" si="2"/>
        <v>Р</v>
      </c>
      <c r="R14" s="143" t="str">
        <f t="shared" si="2"/>
        <v>Р</v>
      </c>
      <c r="S14" s="143" t="str">
        <f t="shared" si="2"/>
        <v>Р</v>
      </c>
      <c r="T14" s="143" t="str">
        <f t="shared" si="2"/>
        <v>П</v>
      </c>
      <c r="U14" s="143">
        <f t="shared" si="2"/>
        <v>24</v>
      </c>
      <c r="V14" s="143">
        <f t="shared" si="3"/>
        <v>24</v>
      </c>
      <c r="W14" s="143">
        <f t="shared" si="3"/>
        <v>24</v>
      </c>
      <c r="X14" s="143">
        <f t="shared" si="3"/>
        <v>24</v>
      </c>
      <c r="Y14" s="143">
        <f t="shared" si="3"/>
        <v>24</v>
      </c>
      <c r="Z14" s="143">
        <f t="shared" si="3"/>
        <v>24</v>
      </c>
      <c r="AA14" s="143">
        <f t="shared" si="3"/>
        <v>24</v>
      </c>
      <c r="AB14" s="143">
        <f t="shared" si="3"/>
        <v>24</v>
      </c>
      <c r="AC14" s="143">
        <f t="shared" si="3"/>
        <v>24</v>
      </c>
      <c r="AD14" s="143">
        <f t="shared" si="3"/>
        <v>24</v>
      </c>
      <c r="AE14" s="143">
        <f t="shared" si="3"/>
        <v>24</v>
      </c>
      <c r="AF14" s="143">
        <f t="shared" si="3"/>
        <v>24</v>
      </c>
      <c r="AG14" s="141">
        <v>35</v>
      </c>
    </row>
    <row r="15" spans="1:35" x14ac:dyDescent="0.2">
      <c r="A15" s="143">
        <v>13</v>
      </c>
      <c r="B15" s="143">
        <f t="shared" si="1"/>
        <v>24</v>
      </c>
      <c r="C15" s="143">
        <f t="shared" si="1"/>
        <v>24</v>
      </c>
      <c r="D15" s="143">
        <f t="shared" si="1"/>
        <v>24</v>
      </c>
      <c r="E15" s="143">
        <f t="shared" si="1"/>
        <v>24</v>
      </c>
      <c r="F15" s="143">
        <f t="shared" si="1"/>
        <v>24</v>
      </c>
      <c r="G15" s="143">
        <f t="shared" si="1"/>
        <v>24</v>
      </c>
      <c r="H15" s="143">
        <f t="shared" si="1"/>
        <v>24</v>
      </c>
      <c r="I15" s="143" t="str">
        <f t="shared" si="1"/>
        <v>О</v>
      </c>
      <c r="J15" s="143" t="str">
        <f t="shared" si="1"/>
        <v>Р</v>
      </c>
      <c r="K15" s="143" t="str">
        <f t="shared" si="1"/>
        <v>Р</v>
      </c>
      <c r="L15" s="143" t="str">
        <f t="shared" si="2"/>
        <v>Р</v>
      </c>
      <c r="M15" s="143" t="str">
        <f t="shared" si="2"/>
        <v>Р</v>
      </c>
      <c r="N15" s="143" t="str">
        <f t="shared" si="2"/>
        <v>Р</v>
      </c>
      <c r="O15" s="143" t="str">
        <f t="shared" si="2"/>
        <v>Р</v>
      </c>
      <c r="P15" s="143" t="str">
        <f t="shared" si="2"/>
        <v>Р</v>
      </c>
      <c r="Q15" s="143" t="str">
        <f t="shared" si="2"/>
        <v>Р</v>
      </c>
      <c r="R15" s="143" t="str">
        <f t="shared" si="2"/>
        <v>Р</v>
      </c>
      <c r="S15" s="143" t="str">
        <f t="shared" si="2"/>
        <v>Р</v>
      </c>
      <c r="T15" s="143" t="str">
        <f t="shared" si="2"/>
        <v>Р</v>
      </c>
      <c r="U15" s="143" t="str">
        <f t="shared" si="2"/>
        <v>Р</v>
      </c>
      <c r="V15" s="143" t="str">
        <f t="shared" si="3"/>
        <v>Р</v>
      </c>
      <c r="W15" s="143" t="str">
        <f t="shared" si="3"/>
        <v>Р</v>
      </c>
      <c r="X15" s="143" t="str">
        <f t="shared" si="3"/>
        <v>Р</v>
      </c>
      <c r="Y15" s="143" t="str">
        <f t="shared" si="3"/>
        <v>Р</v>
      </c>
      <c r="Z15" s="143" t="str">
        <f t="shared" si="3"/>
        <v>Р</v>
      </c>
      <c r="AA15" s="143" t="str">
        <f t="shared" si="3"/>
        <v>Р</v>
      </c>
      <c r="AB15" s="143" t="str">
        <f t="shared" si="3"/>
        <v>Р</v>
      </c>
      <c r="AC15" s="143" t="str">
        <f t="shared" si="3"/>
        <v>Р</v>
      </c>
      <c r="AD15" s="143" t="str">
        <f t="shared" si="3"/>
        <v>Р</v>
      </c>
      <c r="AE15" s="143" t="str">
        <f t="shared" si="3"/>
        <v>Р</v>
      </c>
      <c r="AF15" s="143" t="str">
        <f t="shared" si="3"/>
        <v>Р</v>
      </c>
      <c r="AG15" s="141">
        <v>36</v>
      </c>
    </row>
    <row r="16" spans="1:35" x14ac:dyDescent="0.2">
      <c r="A16" s="143">
        <v>14</v>
      </c>
      <c r="B16" s="143" t="str">
        <f t="shared" si="1"/>
        <v>Р</v>
      </c>
      <c r="C16" s="143" t="str">
        <f t="shared" si="1"/>
        <v>Р</v>
      </c>
      <c r="D16" s="143" t="str">
        <f t="shared" si="1"/>
        <v>Р</v>
      </c>
      <c r="E16" s="143" t="str">
        <f t="shared" si="1"/>
        <v>Р</v>
      </c>
      <c r="F16" s="143" t="str">
        <f t="shared" si="1"/>
        <v>Р</v>
      </c>
      <c r="G16" s="143" t="str">
        <f t="shared" si="1"/>
        <v>Р</v>
      </c>
      <c r="H16" s="143" t="str">
        <f t="shared" si="1"/>
        <v>Р</v>
      </c>
      <c r="I16" s="143" t="str">
        <f t="shared" si="1"/>
        <v>Р</v>
      </c>
      <c r="J16" s="143" t="str">
        <f t="shared" si="1"/>
        <v>Р</v>
      </c>
      <c r="K16" s="143" t="str">
        <f t="shared" si="1"/>
        <v>Р</v>
      </c>
      <c r="L16" s="143" t="str">
        <f t="shared" si="2"/>
        <v>Р</v>
      </c>
      <c r="M16" s="143" t="str">
        <f t="shared" si="2"/>
        <v>Р</v>
      </c>
      <c r="N16" s="143" t="str">
        <f t="shared" si="2"/>
        <v>Р</v>
      </c>
      <c r="O16" s="143" t="str">
        <f t="shared" si="2"/>
        <v>Р</v>
      </c>
      <c r="P16" s="143" t="str">
        <f t="shared" si="2"/>
        <v>Р</v>
      </c>
      <c r="Q16" s="143" t="str">
        <f t="shared" si="2"/>
        <v>Р</v>
      </c>
      <c r="R16" s="143" t="str">
        <f t="shared" si="2"/>
        <v>Р</v>
      </c>
      <c r="S16" s="143" t="str">
        <f t="shared" si="2"/>
        <v>Р</v>
      </c>
      <c r="T16" s="143" t="str">
        <f t="shared" si="2"/>
        <v>Р</v>
      </c>
      <c r="U16" s="143" t="str">
        <f t="shared" si="2"/>
        <v>Р</v>
      </c>
      <c r="V16" s="143" t="str">
        <f t="shared" si="3"/>
        <v>Р</v>
      </c>
      <c r="W16" s="143" t="str">
        <f t="shared" si="3"/>
        <v>Р</v>
      </c>
      <c r="X16" s="143" t="str">
        <f t="shared" si="3"/>
        <v>Р</v>
      </c>
      <c r="Y16" s="143" t="str">
        <f t="shared" si="3"/>
        <v>Р</v>
      </c>
      <c r="Z16" s="143" t="str">
        <f t="shared" si="3"/>
        <v>Р</v>
      </c>
      <c r="AA16" s="143" t="str">
        <f t="shared" si="3"/>
        <v>Р</v>
      </c>
      <c r="AB16" s="143" t="str">
        <f t="shared" si="3"/>
        <v>Р</v>
      </c>
      <c r="AC16" s="143" t="str">
        <f t="shared" si="3"/>
        <v>Р</v>
      </c>
      <c r="AD16" s="143" t="str">
        <f t="shared" si="3"/>
        <v>Р</v>
      </c>
      <c r="AE16" s="143" t="str">
        <f t="shared" si="3"/>
        <v>Р</v>
      </c>
      <c r="AF16" s="143" t="str">
        <f t="shared" si="3"/>
        <v>Р</v>
      </c>
      <c r="AG16" s="141">
        <v>37</v>
      </c>
    </row>
    <row r="17" spans="1:35" s="142" customFormat="1" x14ac:dyDescent="0.25">
      <c r="A17" s="153" t="s">
        <v>43</v>
      </c>
      <c r="B17" s="154">
        <f t="shared" ref="B17:AF17" si="4">DATE($A$1,$AI17,B$1)</f>
        <v>45323</v>
      </c>
      <c r="C17" s="154">
        <f t="shared" si="4"/>
        <v>45324</v>
      </c>
      <c r="D17" s="154">
        <f t="shared" si="4"/>
        <v>45325</v>
      </c>
      <c r="E17" s="154">
        <f t="shared" si="4"/>
        <v>45326</v>
      </c>
      <c r="F17" s="154">
        <f t="shared" si="4"/>
        <v>45327</v>
      </c>
      <c r="G17" s="154">
        <f t="shared" si="4"/>
        <v>45328</v>
      </c>
      <c r="H17" s="154">
        <f t="shared" si="4"/>
        <v>45329</v>
      </c>
      <c r="I17" s="154">
        <f t="shared" si="4"/>
        <v>45330</v>
      </c>
      <c r="J17" s="154">
        <f t="shared" si="4"/>
        <v>45331</v>
      </c>
      <c r="K17" s="154">
        <f t="shared" si="4"/>
        <v>45332</v>
      </c>
      <c r="L17" s="154">
        <f t="shared" si="4"/>
        <v>45333</v>
      </c>
      <c r="M17" s="154">
        <f t="shared" si="4"/>
        <v>45334</v>
      </c>
      <c r="N17" s="154">
        <f t="shared" si="4"/>
        <v>45335</v>
      </c>
      <c r="O17" s="154">
        <f t="shared" si="4"/>
        <v>45336</v>
      </c>
      <c r="P17" s="154">
        <f t="shared" si="4"/>
        <v>45337</v>
      </c>
      <c r="Q17" s="154">
        <f t="shared" si="4"/>
        <v>45338</v>
      </c>
      <c r="R17" s="154">
        <f t="shared" si="4"/>
        <v>45339</v>
      </c>
      <c r="S17" s="154">
        <f t="shared" si="4"/>
        <v>45340</v>
      </c>
      <c r="T17" s="154">
        <f t="shared" si="4"/>
        <v>45341</v>
      </c>
      <c r="U17" s="154">
        <f t="shared" si="4"/>
        <v>45342</v>
      </c>
      <c r="V17" s="154">
        <f t="shared" si="4"/>
        <v>45343</v>
      </c>
      <c r="W17" s="154">
        <f t="shared" si="4"/>
        <v>45344</v>
      </c>
      <c r="X17" s="154">
        <f t="shared" si="4"/>
        <v>45345</v>
      </c>
      <c r="Y17" s="154">
        <f t="shared" si="4"/>
        <v>45346</v>
      </c>
      <c r="Z17" s="154">
        <f t="shared" si="4"/>
        <v>45347</v>
      </c>
      <c r="AA17" s="154">
        <f t="shared" si="4"/>
        <v>45348</v>
      </c>
      <c r="AB17" s="154">
        <f t="shared" si="4"/>
        <v>45349</v>
      </c>
      <c r="AC17" s="154">
        <f t="shared" si="4"/>
        <v>45350</v>
      </c>
      <c r="AD17" s="154">
        <f t="shared" si="4"/>
        <v>45351</v>
      </c>
      <c r="AE17" s="154">
        <f t="shared" si="4"/>
        <v>45352</v>
      </c>
      <c r="AF17" s="154">
        <f t="shared" si="4"/>
        <v>45353</v>
      </c>
      <c r="AI17" s="142">
        <v>2</v>
      </c>
    </row>
    <row r="18" spans="1:35" x14ac:dyDescent="0.2">
      <c r="A18" s="143">
        <v>1</v>
      </c>
      <c r="B18" s="143">
        <f t="shared" ref="B18:K31" si="5">IF(LEFT(VLOOKUP(B$17,План,$AG18,0),1)="М",24,VLOOKUP(B$17,План,$AG18,0))</f>
        <v>24</v>
      </c>
      <c r="C18" s="143">
        <f t="shared" si="5"/>
        <v>24</v>
      </c>
      <c r="D18" s="143">
        <f t="shared" si="5"/>
        <v>24</v>
      </c>
      <c r="E18" s="143">
        <f t="shared" si="5"/>
        <v>24</v>
      </c>
      <c r="F18" s="143">
        <f t="shared" si="5"/>
        <v>24</v>
      </c>
      <c r="G18" s="143">
        <f t="shared" si="5"/>
        <v>24</v>
      </c>
      <c r="H18" s="143">
        <f t="shared" si="5"/>
        <v>24</v>
      </c>
      <c r="I18" s="143">
        <f t="shared" si="5"/>
        <v>24</v>
      </c>
      <c r="J18" s="143">
        <f t="shared" si="5"/>
        <v>24</v>
      </c>
      <c r="K18" s="143">
        <f t="shared" si="5"/>
        <v>24</v>
      </c>
      <c r="L18" s="143">
        <f t="shared" ref="L18:U31" si="6">IF(LEFT(VLOOKUP(L$17,План,$AG18,0),1)="М",24,VLOOKUP(L$17,План,$AG18,0))</f>
        <v>24</v>
      </c>
      <c r="M18" s="143">
        <f t="shared" si="6"/>
        <v>24</v>
      </c>
      <c r="N18" s="143">
        <f t="shared" si="6"/>
        <v>24</v>
      </c>
      <c r="O18" s="143">
        <f t="shared" si="6"/>
        <v>24</v>
      </c>
      <c r="P18" s="143">
        <f t="shared" si="6"/>
        <v>24</v>
      </c>
      <c r="Q18" s="143">
        <f t="shared" si="6"/>
        <v>24</v>
      </c>
      <c r="R18" s="143">
        <f t="shared" si="6"/>
        <v>24</v>
      </c>
      <c r="S18" s="143">
        <f t="shared" si="6"/>
        <v>24</v>
      </c>
      <c r="T18" s="143">
        <f t="shared" si="6"/>
        <v>24</v>
      </c>
      <c r="U18" s="143">
        <f t="shared" si="6"/>
        <v>24</v>
      </c>
      <c r="V18" s="143">
        <f t="shared" ref="V18:AF31" si="7">IF(LEFT(VLOOKUP(V$17,План,$AG18,0),1)="М",24,VLOOKUP(V$17,План,$AG18,0))</f>
        <v>24</v>
      </c>
      <c r="W18" s="143">
        <f t="shared" si="7"/>
        <v>24</v>
      </c>
      <c r="X18" s="143">
        <f t="shared" si="7"/>
        <v>24</v>
      </c>
      <c r="Y18" s="143">
        <f t="shared" si="7"/>
        <v>24</v>
      </c>
      <c r="Z18" s="143">
        <f t="shared" si="7"/>
        <v>24</v>
      </c>
      <c r="AA18" s="143">
        <f t="shared" si="7"/>
        <v>24</v>
      </c>
      <c r="AB18" s="143">
        <f t="shared" si="7"/>
        <v>24</v>
      </c>
      <c r="AC18" s="143">
        <f t="shared" si="7"/>
        <v>24</v>
      </c>
      <c r="AD18" s="143">
        <f t="shared" si="7"/>
        <v>24</v>
      </c>
      <c r="AE18" s="143">
        <f t="shared" si="7"/>
        <v>24</v>
      </c>
      <c r="AF18" s="143">
        <f t="shared" si="7"/>
        <v>24</v>
      </c>
      <c r="AG18" s="141">
        <v>23</v>
      </c>
    </row>
    <row r="19" spans="1:35" x14ac:dyDescent="0.2">
      <c r="A19" s="143">
        <v>2</v>
      </c>
      <c r="B19" s="143">
        <f t="shared" si="5"/>
        <v>24</v>
      </c>
      <c r="C19" s="143">
        <f t="shared" si="5"/>
        <v>24</v>
      </c>
      <c r="D19" s="143">
        <f t="shared" si="5"/>
        <v>24</v>
      </c>
      <c r="E19" s="143">
        <f t="shared" si="5"/>
        <v>24</v>
      </c>
      <c r="F19" s="143">
        <f t="shared" si="5"/>
        <v>24</v>
      </c>
      <c r="G19" s="143">
        <f t="shared" si="5"/>
        <v>24</v>
      </c>
      <c r="H19" s="143">
        <f t="shared" si="5"/>
        <v>24</v>
      </c>
      <c r="I19" s="143">
        <f t="shared" si="5"/>
        <v>24</v>
      </c>
      <c r="J19" s="143">
        <f t="shared" si="5"/>
        <v>24</v>
      </c>
      <c r="K19" s="143">
        <f t="shared" si="5"/>
        <v>24</v>
      </c>
      <c r="L19" s="143">
        <f t="shared" si="6"/>
        <v>24</v>
      </c>
      <c r="M19" s="143">
        <f t="shared" si="6"/>
        <v>24</v>
      </c>
      <c r="N19" s="143">
        <f t="shared" si="6"/>
        <v>24</v>
      </c>
      <c r="O19" s="143">
        <f t="shared" si="6"/>
        <v>24</v>
      </c>
      <c r="P19" s="143">
        <f t="shared" si="6"/>
        <v>24</v>
      </c>
      <c r="Q19" s="143">
        <f t="shared" si="6"/>
        <v>24</v>
      </c>
      <c r="R19" s="143">
        <f t="shared" si="6"/>
        <v>24</v>
      </c>
      <c r="S19" s="143">
        <f t="shared" si="6"/>
        <v>24</v>
      </c>
      <c r="T19" s="143">
        <f t="shared" si="6"/>
        <v>24</v>
      </c>
      <c r="U19" s="143">
        <f t="shared" si="6"/>
        <v>24</v>
      </c>
      <c r="V19" s="143">
        <f t="shared" si="7"/>
        <v>24</v>
      </c>
      <c r="W19" s="143">
        <f t="shared" si="7"/>
        <v>24</v>
      </c>
      <c r="X19" s="143">
        <f t="shared" si="7"/>
        <v>24</v>
      </c>
      <c r="Y19" s="143">
        <f t="shared" si="7"/>
        <v>24</v>
      </c>
      <c r="Z19" s="143">
        <f t="shared" si="7"/>
        <v>24</v>
      </c>
      <c r="AA19" s="143">
        <f t="shared" si="7"/>
        <v>24</v>
      </c>
      <c r="AB19" s="143">
        <f t="shared" si="7"/>
        <v>24</v>
      </c>
      <c r="AC19" s="143">
        <f t="shared" si="7"/>
        <v>24</v>
      </c>
      <c r="AD19" s="143">
        <f t="shared" si="7"/>
        <v>24</v>
      </c>
      <c r="AE19" s="143">
        <f t="shared" si="7"/>
        <v>24</v>
      </c>
      <c r="AF19" s="143">
        <f t="shared" si="7"/>
        <v>24</v>
      </c>
      <c r="AG19" s="141">
        <v>24</v>
      </c>
    </row>
    <row r="20" spans="1:35" x14ac:dyDescent="0.2">
      <c r="A20" s="143">
        <v>3</v>
      </c>
      <c r="B20" s="143">
        <f t="shared" si="5"/>
        <v>24</v>
      </c>
      <c r="C20" s="143">
        <f t="shared" si="5"/>
        <v>24</v>
      </c>
      <c r="D20" s="143">
        <f t="shared" si="5"/>
        <v>24</v>
      </c>
      <c r="E20" s="143">
        <f t="shared" si="5"/>
        <v>24</v>
      </c>
      <c r="F20" s="143">
        <f t="shared" si="5"/>
        <v>24</v>
      </c>
      <c r="G20" s="143">
        <f t="shared" si="5"/>
        <v>24</v>
      </c>
      <c r="H20" s="143">
        <f t="shared" si="5"/>
        <v>24</v>
      </c>
      <c r="I20" s="143">
        <f t="shared" si="5"/>
        <v>24</v>
      </c>
      <c r="J20" s="143">
        <f t="shared" si="5"/>
        <v>24</v>
      </c>
      <c r="K20" s="143">
        <f t="shared" si="5"/>
        <v>24</v>
      </c>
      <c r="L20" s="143">
        <f t="shared" si="6"/>
        <v>24</v>
      </c>
      <c r="M20" s="143">
        <f t="shared" si="6"/>
        <v>24</v>
      </c>
      <c r="N20" s="143">
        <f t="shared" si="6"/>
        <v>24</v>
      </c>
      <c r="O20" s="143">
        <f t="shared" si="6"/>
        <v>24</v>
      </c>
      <c r="P20" s="143">
        <f t="shared" si="6"/>
        <v>24</v>
      </c>
      <c r="Q20" s="143">
        <f t="shared" si="6"/>
        <v>24</v>
      </c>
      <c r="R20" s="143">
        <f t="shared" si="6"/>
        <v>24</v>
      </c>
      <c r="S20" s="143">
        <f t="shared" si="6"/>
        <v>24</v>
      </c>
      <c r="T20" s="143">
        <f t="shared" si="6"/>
        <v>24</v>
      </c>
      <c r="U20" s="143">
        <f t="shared" si="6"/>
        <v>24</v>
      </c>
      <c r="V20" s="143">
        <f t="shared" si="7"/>
        <v>24</v>
      </c>
      <c r="W20" s="143">
        <f t="shared" si="7"/>
        <v>24</v>
      </c>
      <c r="X20" s="143">
        <f t="shared" si="7"/>
        <v>24</v>
      </c>
      <c r="Y20" s="143">
        <f t="shared" si="7"/>
        <v>24</v>
      </c>
      <c r="Z20" s="143">
        <f t="shared" si="7"/>
        <v>24</v>
      </c>
      <c r="AA20" s="143">
        <f t="shared" si="7"/>
        <v>24</v>
      </c>
      <c r="AB20" s="143">
        <f t="shared" si="7"/>
        <v>24</v>
      </c>
      <c r="AC20" s="143">
        <f t="shared" si="7"/>
        <v>24</v>
      </c>
      <c r="AD20" s="143">
        <f t="shared" si="7"/>
        <v>24</v>
      </c>
      <c r="AE20" s="143">
        <f t="shared" si="7"/>
        <v>24</v>
      </c>
      <c r="AF20" s="143">
        <f t="shared" si="7"/>
        <v>24</v>
      </c>
      <c r="AG20" s="141">
        <v>25</v>
      </c>
    </row>
    <row r="21" spans="1:35" x14ac:dyDescent="0.2">
      <c r="A21" s="143">
        <v>4</v>
      </c>
      <c r="B21" s="143" t="str">
        <f t="shared" si="5"/>
        <v>Р</v>
      </c>
      <c r="C21" s="143" t="str">
        <f t="shared" si="5"/>
        <v>Р</v>
      </c>
      <c r="D21" s="143" t="str">
        <f t="shared" si="5"/>
        <v>Р</v>
      </c>
      <c r="E21" s="143" t="str">
        <f t="shared" si="5"/>
        <v>Р</v>
      </c>
      <c r="F21" s="143" t="str">
        <f t="shared" si="5"/>
        <v>Р</v>
      </c>
      <c r="G21" s="143" t="str">
        <f t="shared" si="5"/>
        <v>Р</v>
      </c>
      <c r="H21" s="143" t="str">
        <f t="shared" si="5"/>
        <v>Р</v>
      </c>
      <c r="I21" s="143" t="str">
        <f t="shared" si="5"/>
        <v>Р</v>
      </c>
      <c r="J21" s="143" t="str">
        <f t="shared" si="5"/>
        <v>Р</v>
      </c>
      <c r="K21" s="143" t="str">
        <f t="shared" si="5"/>
        <v>Р</v>
      </c>
      <c r="L21" s="143" t="str">
        <f t="shared" si="6"/>
        <v>Р</v>
      </c>
      <c r="M21" s="143" t="str">
        <f t="shared" si="6"/>
        <v>П</v>
      </c>
      <c r="N21" s="143">
        <f t="shared" si="6"/>
        <v>24</v>
      </c>
      <c r="O21" s="143">
        <f t="shared" si="6"/>
        <v>24</v>
      </c>
      <c r="P21" s="143">
        <f t="shared" si="6"/>
        <v>24</v>
      </c>
      <c r="Q21" s="143">
        <f t="shared" si="6"/>
        <v>24</v>
      </c>
      <c r="R21" s="143">
        <f t="shared" si="6"/>
        <v>24</v>
      </c>
      <c r="S21" s="143">
        <f t="shared" si="6"/>
        <v>24</v>
      </c>
      <c r="T21" s="143">
        <f t="shared" si="6"/>
        <v>24</v>
      </c>
      <c r="U21" s="143">
        <f t="shared" si="6"/>
        <v>24</v>
      </c>
      <c r="V21" s="143">
        <f t="shared" si="7"/>
        <v>24</v>
      </c>
      <c r="W21" s="143" t="str">
        <f t="shared" si="7"/>
        <v>О</v>
      </c>
      <c r="X21" s="143" t="str">
        <f t="shared" si="7"/>
        <v>КР</v>
      </c>
      <c r="Y21" s="143" t="str">
        <f t="shared" si="7"/>
        <v>КР</v>
      </c>
      <c r="Z21" s="143" t="str">
        <f t="shared" si="7"/>
        <v>КР</v>
      </c>
      <c r="AA21" s="143" t="str">
        <f t="shared" si="7"/>
        <v>КР</v>
      </c>
      <c r="AB21" s="143" t="str">
        <f t="shared" si="7"/>
        <v>КР</v>
      </c>
      <c r="AC21" s="143" t="str">
        <f t="shared" si="7"/>
        <v>КР</v>
      </c>
      <c r="AD21" s="143" t="str">
        <f t="shared" si="7"/>
        <v>КР</v>
      </c>
      <c r="AE21" s="143" t="str">
        <f t="shared" si="7"/>
        <v>КР</v>
      </c>
      <c r="AF21" s="143" t="str">
        <f t="shared" si="7"/>
        <v>КР</v>
      </c>
      <c r="AG21" s="141">
        <v>26</v>
      </c>
    </row>
    <row r="22" spans="1:35" x14ac:dyDescent="0.2">
      <c r="A22" s="143">
        <v>5</v>
      </c>
      <c r="B22" s="143">
        <f t="shared" si="5"/>
        <v>24</v>
      </c>
      <c r="C22" s="143">
        <f t="shared" si="5"/>
        <v>24</v>
      </c>
      <c r="D22" s="143">
        <f t="shared" si="5"/>
        <v>24</v>
      </c>
      <c r="E22" s="143">
        <f t="shared" si="5"/>
        <v>24</v>
      </c>
      <c r="F22" s="143">
        <f t="shared" si="5"/>
        <v>24</v>
      </c>
      <c r="G22" s="143">
        <f t="shared" si="5"/>
        <v>24</v>
      </c>
      <c r="H22" s="143">
        <f t="shared" si="5"/>
        <v>24</v>
      </c>
      <c r="I22" s="143">
        <f t="shared" si="5"/>
        <v>24</v>
      </c>
      <c r="J22" s="143">
        <f t="shared" si="5"/>
        <v>24</v>
      </c>
      <c r="K22" s="143">
        <f t="shared" si="5"/>
        <v>24</v>
      </c>
      <c r="L22" s="143">
        <f t="shared" si="6"/>
        <v>24</v>
      </c>
      <c r="M22" s="143">
        <f t="shared" si="6"/>
        <v>24</v>
      </c>
      <c r="N22" s="143">
        <f t="shared" si="6"/>
        <v>24</v>
      </c>
      <c r="O22" s="143">
        <f t="shared" si="6"/>
        <v>24</v>
      </c>
      <c r="P22" s="143">
        <f t="shared" si="6"/>
        <v>24</v>
      </c>
      <c r="Q22" s="143">
        <f t="shared" si="6"/>
        <v>24</v>
      </c>
      <c r="R22" s="143">
        <f t="shared" si="6"/>
        <v>24</v>
      </c>
      <c r="S22" s="143">
        <f t="shared" si="6"/>
        <v>24</v>
      </c>
      <c r="T22" s="143">
        <f t="shared" si="6"/>
        <v>24</v>
      </c>
      <c r="U22" s="143">
        <f t="shared" si="6"/>
        <v>24</v>
      </c>
      <c r="V22" s="143">
        <f t="shared" si="7"/>
        <v>24</v>
      </c>
      <c r="W22" s="143">
        <f t="shared" si="7"/>
        <v>24</v>
      </c>
      <c r="X22" s="143">
        <f t="shared" si="7"/>
        <v>24</v>
      </c>
      <c r="Y22" s="143">
        <f t="shared" si="7"/>
        <v>24</v>
      </c>
      <c r="Z22" s="143">
        <f t="shared" si="7"/>
        <v>24</v>
      </c>
      <c r="AA22" s="143">
        <f t="shared" si="7"/>
        <v>24</v>
      </c>
      <c r="AB22" s="143">
        <f t="shared" si="7"/>
        <v>24</v>
      </c>
      <c r="AC22" s="143">
        <f t="shared" si="7"/>
        <v>24</v>
      </c>
      <c r="AD22" s="143">
        <f t="shared" si="7"/>
        <v>24</v>
      </c>
      <c r="AE22" s="143">
        <f t="shared" si="7"/>
        <v>24</v>
      </c>
      <c r="AF22" s="143">
        <f t="shared" si="7"/>
        <v>24</v>
      </c>
      <c r="AG22" s="141">
        <v>31</v>
      </c>
    </row>
    <row r="23" spans="1:35" x14ac:dyDescent="0.2">
      <c r="A23" s="143">
        <v>6</v>
      </c>
      <c r="B23" s="143">
        <f t="shared" si="5"/>
        <v>24</v>
      </c>
      <c r="C23" s="143">
        <f t="shared" si="5"/>
        <v>24</v>
      </c>
      <c r="D23" s="143">
        <f t="shared" si="5"/>
        <v>24</v>
      </c>
      <c r="E23" s="143" t="str">
        <f t="shared" si="5"/>
        <v>О</v>
      </c>
      <c r="F23" s="143" t="str">
        <f t="shared" si="5"/>
        <v>ТО1</v>
      </c>
      <c r="G23" s="143" t="str">
        <f t="shared" si="5"/>
        <v>ТО1</v>
      </c>
      <c r="H23" s="143" t="str">
        <f t="shared" si="5"/>
        <v>ТО1</v>
      </c>
      <c r="I23" s="143" t="str">
        <f t="shared" si="5"/>
        <v>ТО1</v>
      </c>
      <c r="J23" s="143" t="str">
        <f t="shared" si="5"/>
        <v>ТО1</v>
      </c>
      <c r="K23" s="143" t="str">
        <f t="shared" si="5"/>
        <v>ТО1</v>
      </c>
      <c r="L23" s="143" t="str">
        <f t="shared" si="6"/>
        <v>П</v>
      </c>
      <c r="M23" s="143">
        <f t="shared" si="6"/>
        <v>24</v>
      </c>
      <c r="N23" s="143">
        <f t="shared" si="6"/>
        <v>24</v>
      </c>
      <c r="O23" s="143">
        <f t="shared" si="6"/>
        <v>24</v>
      </c>
      <c r="P23" s="143">
        <f t="shared" si="6"/>
        <v>24</v>
      </c>
      <c r="Q23" s="143">
        <f t="shared" si="6"/>
        <v>24</v>
      </c>
      <c r="R23" s="143">
        <f t="shared" si="6"/>
        <v>24</v>
      </c>
      <c r="S23" s="143">
        <f t="shared" si="6"/>
        <v>24</v>
      </c>
      <c r="T23" s="143">
        <f t="shared" si="6"/>
        <v>24</v>
      </c>
      <c r="U23" s="143">
        <f t="shared" si="6"/>
        <v>24</v>
      </c>
      <c r="V23" s="143">
        <f t="shared" si="7"/>
        <v>24</v>
      </c>
      <c r="W23" s="143">
        <f t="shared" si="7"/>
        <v>24</v>
      </c>
      <c r="X23" s="143">
        <f t="shared" si="7"/>
        <v>24</v>
      </c>
      <c r="Y23" s="143">
        <f t="shared" si="7"/>
        <v>24</v>
      </c>
      <c r="Z23" s="143">
        <f t="shared" si="7"/>
        <v>24</v>
      </c>
      <c r="AA23" s="143">
        <f t="shared" si="7"/>
        <v>24</v>
      </c>
      <c r="AB23" s="143">
        <f t="shared" si="7"/>
        <v>24</v>
      </c>
      <c r="AC23" s="143">
        <f t="shared" si="7"/>
        <v>24</v>
      </c>
      <c r="AD23" s="143">
        <f t="shared" si="7"/>
        <v>24</v>
      </c>
      <c r="AE23" s="143">
        <f t="shared" si="7"/>
        <v>24</v>
      </c>
      <c r="AF23" s="143">
        <f t="shared" si="7"/>
        <v>24</v>
      </c>
      <c r="AG23" s="141">
        <v>32</v>
      </c>
    </row>
    <row r="24" spans="1:35" x14ac:dyDescent="0.2">
      <c r="A24" s="143">
        <v>7</v>
      </c>
      <c r="B24" s="143" t="str">
        <f t="shared" si="5"/>
        <v>ТО1</v>
      </c>
      <c r="C24" s="143" t="str">
        <f t="shared" si="5"/>
        <v>ТО1</v>
      </c>
      <c r="D24" s="143" t="str">
        <f t="shared" si="5"/>
        <v>ТО1</v>
      </c>
      <c r="E24" s="143" t="str">
        <f t="shared" si="5"/>
        <v>П</v>
      </c>
      <c r="F24" s="143">
        <f t="shared" si="5"/>
        <v>24</v>
      </c>
      <c r="G24" s="143">
        <f t="shared" si="5"/>
        <v>24</v>
      </c>
      <c r="H24" s="143">
        <f t="shared" si="5"/>
        <v>24</v>
      </c>
      <c r="I24" s="143">
        <f t="shared" si="5"/>
        <v>24</v>
      </c>
      <c r="J24" s="143">
        <f t="shared" si="5"/>
        <v>24</v>
      </c>
      <c r="K24" s="143">
        <f t="shared" si="5"/>
        <v>24</v>
      </c>
      <c r="L24" s="143">
        <f t="shared" si="6"/>
        <v>24</v>
      </c>
      <c r="M24" s="143">
        <f t="shared" si="6"/>
        <v>24</v>
      </c>
      <c r="N24" s="143">
        <f t="shared" si="6"/>
        <v>24</v>
      </c>
      <c r="O24" s="143">
        <f t="shared" si="6"/>
        <v>24</v>
      </c>
      <c r="P24" s="143">
        <f t="shared" si="6"/>
        <v>24</v>
      </c>
      <c r="Q24" s="143">
        <f t="shared" si="6"/>
        <v>24</v>
      </c>
      <c r="R24" s="143">
        <f t="shared" si="6"/>
        <v>24</v>
      </c>
      <c r="S24" s="143">
        <f t="shared" si="6"/>
        <v>24</v>
      </c>
      <c r="T24" s="143">
        <f t="shared" si="6"/>
        <v>24</v>
      </c>
      <c r="U24" s="143">
        <f t="shared" si="6"/>
        <v>24</v>
      </c>
      <c r="V24" s="143">
        <f t="shared" si="7"/>
        <v>24</v>
      </c>
      <c r="W24" s="143">
        <f t="shared" si="7"/>
        <v>24</v>
      </c>
      <c r="X24" s="143">
        <f t="shared" si="7"/>
        <v>24</v>
      </c>
      <c r="Y24" s="143">
        <f t="shared" si="7"/>
        <v>24</v>
      </c>
      <c r="Z24" s="143">
        <f t="shared" si="7"/>
        <v>24</v>
      </c>
      <c r="AA24" s="143">
        <f t="shared" si="7"/>
        <v>24</v>
      </c>
      <c r="AB24" s="143">
        <f t="shared" si="7"/>
        <v>24</v>
      </c>
      <c r="AC24" s="143">
        <f t="shared" si="7"/>
        <v>24</v>
      </c>
      <c r="AD24" s="143">
        <f t="shared" si="7"/>
        <v>24</v>
      </c>
      <c r="AE24" s="143">
        <f t="shared" si="7"/>
        <v>24</v>
      </c>
      <c r="AF24" s="143">
        <f t="shared" si="7"/>
        <v>24</v>
      </c>
      <c r="AG24" s="141">
        <v>33</v>
      </c>
    </row>
    <row r="25" spans="1:35" x14ac:dyDescent="0.2">
      <c r="A25" s="143">
        <v>8</v>
      </c>
      <c r="B25" s="143">
        <f t="shared" si="5"/>
        <v>24</v>
      </c>
      <c r="C25" s="143">
        <f t="shared" si="5"/>
        <v>24</v>
      </c>
      <c r="D25" s="143">
        <f t="shared" si="5"/>
        <v>24</v>
      </c>
      <c r="E25" s="143">
        <f t="shared" si="5"/>
        <v>24</v>
      </c>
      <c r="F25" s="143">
        <f t="shared" si="5"/>
        <v>24</v>
      </c>
      <c r="G25" s="143">
        <f t="shared" si="5"/>
        <v>24</v>
      </c>
      <c r="H25" s="143">
        <f t="shared" si="5"/>
        <v>24</v>
      </c>
      <c r="I25" s="143">
        <f t="shared" si="5"/>
        <v>24</v>
      </c>
      <c r="J25" s="143">
        <f t="shared" si="5"/>
        <v>24</v>
      </c>
      <c r="K25" s="143">
        <f t="shared" si="5"/>
        <v>24</v>
      </c>
      <c r="L25" s="143" t="str">
        <f t="shared" si="6"/>
        <v>О</v>
      </c>
      <c r="M25" s="143" t="str">
        <f t="shared" si="6"/>
        <v>Р</v>
      </c>
      <c r="N25" s="143" t="str">
        <f t="shared" si="6"/>
        <v>Р</v>
      </c>
      <c r="O25" s="143" t="str">
        <f t="shared" si="6"/>
        <v>Р</v>
      </c>
      <c r="P25" s="143" t="str">
        <f t="shared" si="6"/>
        <v>Р</v>
      </c>
      <c r="Q25" s="143" t="str">
        <f t="shared" si="6"/>
        <v>Р</v>
      </c>
      <c r="R25" s="143" t="str">
        <f t="shared" si="6"/>
        <v>Р</v>
      </c>
      <c r="S25" s="143" t="str">
        <f t="shared" si="6"/>
        <v>Р</v>
      </c>
      <c r="T25" s="143" t="str">
        <f t="shared" si="6"/>
        <v>Р</v>
      </c>
      <c r="U25" s="143" t="str">
        <f t="shared" si="6"/>
        <v>Р</v>
      </c>
      <c r="V25" s="143" t="str">
        <f t="shared" si="7"/>
        <v>Р</v>
      </c>
      <c r="W25" s="143" t="str">
        <f t="shared" si="7"/>
        <v>Р</v>
      </c>
      <c r="X25" s="143" t="str">
        <f t="shared" si="7"/>
        <v>Р</v>
      </c>
      <c r="Y25" s="143" t="str">
        <f t="shared" si="7"/>
        <v>Р</v>
      </c>
      <c r="Z25" s="143" t="str">
        <f t="shared" si="7"/>
        <v>Р</v>
      </c>
      <c r="AA25" s="143" t="str">
        <f t="shared" si="7"/>
        <v>Р</v>
      </c>
      <c r="AB25" s="143" t="str">
        <f t="shared" si="7"/>
        <v>Р</v>
      </c>
      <c r="AC25" s="143" t="str">
        <f t="shared" si="7"/>
        <v>Р</v>
      </c>
      <c r="AD25" s="143" t="str">
        <f t="shared" si="7"/>
        <v>Р</v>
      </c>
      <c r="AE25" s="143" t="str">
        <f t="shared" si="7"/>
        <v>Р</v>
      </c>
      <c r="AF25" s="143" t="str">
        <f t="shared" si="7"/>
        <v>Р</v>
      </c>
      <c r="AG25" s="141">
        <v>34</v>
      </c>
    </row>
    <row r="26" spans="1:35" x14ac:dyDescent="0.2">
      <c r="A26" s="143">
        <v>9</v>
      </c>
      <c r="B26" s="143">
        <f t="shared" si="5"/>
        <v>24</v>
      </c>
      <c r="C26" s="143">
        <f t="shared" si="5"/>
        <v>24</v>
      </c>
      <c r="D26" s="143">
        <f t="shared" si="5"/>
        <v>24</v>
      </c>
      <c r="E26" s="143">
        <f t="shared" si="5"/>
        <v>24</v>
      </c>
      <c r="F26" s="143">
        <f t="shared" si="5"/>
        <v>24</v>
      </c>
      <c r="G26" s="143">
        <f t="shared" si="5"/>
        <v>24</v>
      </c>
      <c r="H26" s="143">
        <f t="shared" si="5"/>
        <v>24</v>
      </c>
      <c r="I26" s="143">
        <f t="shared" si="5"/>
        <v>24</v>
      </c>
      <c r="J26" s="143">
        <f t="shared" si="5"/>
        <v>24</v>
      </c>
      <c r="K26" s="143">
        <f t="shared" si="5"/>
        <v>24</v>
      </c>
      <c r="L26" s="143">
        <f t="shared" si="6"/>
        <v>24</v>
      </c>
      <c r="M26" s="143" t="str">
        <f t="shared" si="6"/>
        <v>О</v>
      </c>
      <c r="N26" s="143" t="str">
        <f t="shared" si="6"/>
        <v>СР</v>
      </c>
      <c r="O26" s="143" t="str">
        <f t="shared" si="6"/>
        <v>СР</v>
      </c>
      <c r="P26" s="143" t="str">
        <f t="shared" si="6"/>
        <v>СР</v>
      </c>
      <c r="Q26" s="143" t="str">
        <f t="shared" si="6"/>
        <v>СР</v>
      </c>
      <c r="R26" s="143" t="str">
        <f t="shared" si="6"/>
        <v>СР</v>
      </c>
      <c r="S26" s="143" t="str">
        <f t="shared" si="6"/>
        <v>СР</v>
      </c>
      <c r="T26" s="143" t="str">
        <f t="shared" si="6"/>
        <v>СР</v>
      </c>
      <c r="U26" s="143" t="str">
        <f t="shared" si="6"/>
        <v>СР</v>
      </c>
      <c r="V26" s="143" t="str">
        <f t="shared" si="7"/>
        <v>СР</v>
      </c>
      <c r="W26" s="143" t="str">
        <f t="shared" si="7"/>
        <v>П</v>
      </c>
      <c r="X26" s="143">
        <f t="shared" si="7"/>
        <v>24</v>
      </c>
      <c r="Y26" s="143">
        <f t="shared" si="7"/>
        <v>24</v>
      </c>
      <c r="Z26" s="143">
        <f t="shared" si="7"/>
        <v>24</v>
      </c>
      <c r="AA26" s="143">
        <f t="shared" si="7"/>
        <v>24</v>
      </c>
      <c r="AB26" s="143">
        <f t="shared" si="7"/>
        <v>24</v>
      </c>
      <c r="AC26" s="143">
        <f t="shared" si="7"/>
        <v>24</v>
      </c>
      <c r="AD26" s="143">
        <f t="shared" si="7"/>
        <v>24</v>
      </c>
      <c r="AE26" s="143">
        <f t="shared" si="7"/>
        <v>24</v>
      </c>
      <c r="AF26" s="143">
        <f t="shared" si="7"/>
        <v>24</v>
      </c>
      <c r="AG26" s="141">
        <v>27</v>
      </c>
    </row>
    <row r="27" spans="1:35" x14ac:dyDescent="0.2">
      <c r="A27" s="143">
        <v>10</v>
      </c>
      <c r="B27" s="143">
        <f t="shared" si="5"/>
        <v>24</v>
      </c>
      <c r="C27" s="143">
        <f t="shared" si="5"/>
        <v>24</v>
      </c>
      <c r="D27" s="143">
        <f t="shared" si="5"/>
        <v>24</v>
      </c>
      <c r="E27" s="143">
        <f t="shared" si="5"/>
        <v>24</v>
      </c>
      <c r="F27" s="143">
        <f t="shared" si="5"/>
        <v>24</v>
      </c>
      <c r="G27" s="143">
        <f t="shared" si="5"/>
        <v>24</v>
      </c>
      <c r="H27" s="143">
        <f t="shared" si="5"/>
        <v>24</v>
      </c>
      <c r="I27" s="143">
        <f t="shared" si="5"/>
        <v>24</v>
      </c>
      <c r="J27" s="143">
        <f t="shared" si="5"/>
        <v>24</v>
      </c>
      <c r="K27" s="143">
        <f t="shared" si="5"/>
        <v>24</v>
      </c>
      <c r="L27" s="143">
        <f t="shared" si="6"/>
        <v>24</v>
      </c>
      <c r="M27" s="143">
        <f t="shared" si="6"/>
        <v>24</v>
      </c>
      <c r="N27" s="143">
        <f t="shared" si="6"/>
        <v>24</v>
      </c>
      <c r="O27" s="143">
        <f t="shared" si="6"/>
        <v>24</v>
      </c>
      <c r="P27" s="143">
        <f t="shared" si="6"/>
        <v>24</v>
      </c>
      <c r="Q27" s="143">
        <f t="shared" si="6"/>
        <v>24</v>
      </c>
      <c r="R27" s="143">
        <f t="shared" si="6"/>
        <v>24</v>
      </c>
      <c r="S27" s="143">
        <f t="shared" si="6"/>
        <v>24</v>
      </c>
      <c r="T27" s="143">
        <f t="shared" si="6"/>
        <v>24</v>
      </c>
      <c r="U27" s="143">
        <f t="shared" si="6"/>
        <v>24</v>
      </c>
      <c r="V27" s="143">
        <f t="shared" si="7"/>
        <v>24</v>
      </c>
      <c r="W27" s="143">
        <f t="shared" si="7"/>
        <v>24</v>
      </c>
      <c r="X27" s="143" t="str">
        <f t="shared" si="7"/>
        <v>О</v>
      </c>
      <c r="Y27" s="143" t="str">
        <f t="shared" si="7"/>
        <v>Р</v>
      </c>
      <c r="Z27" s="143" t="str">
        <f t="shared" si="7"/>
        <v>Р</v>
      </c>
      <c r="AA27" s="143" t="str">
        <f t="shared" si="7"/>
        <v>Р</v>
      </c>
      <c r="AB27" s="143" t="str">
        <f t="shared" si="7"/>
        <v>Р</v>
      </c>
      <c r="AC27" s="143" t="str">
        <f t="shared" si="7"/>
        <v>Р</v>
      </c>
      <c r="AD27" s="143" t="str">
        <f t="shared" si="7"/>
        <v>Р</v>
      </c>
      <c r="AE27" s="143" t="str">
        <f t="shared" si="7"/>
        <v>Р</v>
      </c>
      <c r="AF27" s="143" t="str">
        <f t="shared" si="7"/>
        <v>Р</v>
      </c>
      <c r="AG27" s="141">
        <v>28</v>
      </c>
    </row>
    <row r="28" spans="1:35" x14ac:dyDescent="0.2">
      <c r="A28" s="143">
        <v>11</v>
      </c>
      <c r="B28" s="143" t="str">
        <f t="shared" si="5"/>
        <v>Р</v>
      </c>
      <c r="C28" s="143" t="str">
        <f t="shared" si="5"/>
        <v>Р</v>
      </c>
      <c r="D28" s="143" t="str">
        <f t="shared" si="5"/>
        <v>Р</v>
      </c>
      <c r="E28" s="143" t="str">
        <f t="shared" si="5"/>
        <v>Р</v>
      </c>
      <c r="F28" s="143" t="str">
        <f t="shared" si="5"/>
        <v>Р</v>
      </c>
      <c r="G28" s="143" t="str">
        <f t="shared" si="5"/>
        <v>Р</v>
      </c>
      <c r="H28" s="143" t="str">
        <f t="shared" si="5"/>
        <v>Р</v>
      </c>
      <c r="I28" s="143" t="str">
        <f t="shared" si="5"/>
        <v>Р</v>
      </c>
      <c r="J28" s="143" t="str">
        <f t="shared" si="5"/>
        <v>Р</v>
      </c>
      <c r="K28" s="143" t="str">
        <f t="shared" si="5"/>
        <v>Р</v>
      </c>
      <c r="L28" s="143" t="str">
        <f t="shared" si="6"/>
        <v>Р</v>
      </c>
      <c r="M28" s="143" t="str">
        <f t="shared" si="6"/>
        <v>Р</v>
      </c>
      <c r="N28" s="143" t="str">
        <f t="shared" si="6"/>
        <v>Р</v>
      </c>
      <c r="O28" s="143" t="str">
        <f t="shared" si="6"/>
        <v>Р</v>
      </c>
      <c r="P28" s="143" t="str">
        <f t="shared" si="6"/>
        <v>Р</v>
      </c>
      <c r="Q28" s="143" t="str">
        <f t="shared" si="6"/>
        <v>Р</v>
      </c>
      <c r="R28" s="143" t="str">
        <f t="shared" si="6"/>
        <v>Р</v>
      </c>
      <c r="S28" s="143" t="str">
        <f t="shared" si="6"/>
        <v>Р</v>
      </c>
      <c r="T28" s="143" t="str">
        <f t="shared" si="6"/>
        <v>Р</v>
      </c>
      <c r="U28" s="143" t="str">
        <f t="shared" si="6"/>
        <v>Р</v>
      </c>
      <c r="V28" s="143" t="str">
        <f t="shared" si="7"/>
        <v>Р</v>
      </c>
      <c r="W28" s="143" t="str">
        <f t="shared" si="7"/>
        <v>Р</v>
      </c>
      <c r="X28" s="143" t="str">
        <f t="shared" si="7"/>
        <v>П</v>
      </c>
      <c r="Y28" s="143">
        <f t="shared" si="7"/>
        <v>24</v>
      </c>
      <c r="Z28" s="143">
        <f t="shared" si="7"/>
        <v>24</v>
      </c>
      <c r="AA28" s="143">
        <f t="shared" si="7"/>
        <v>24</v>
      </c>
      <c r="AB28" s="143">
        <f t="shared" si="7"/>
        <v>24</v>
      </c>
      <c r="AC28" s="143">
        <f t="shared" si="7"/>
        <v>24</v>
      </c>
      <c r="AD28" s="143">
        <f t="shared" si="7"/>
        <v>24</v>
      </c>
      <c r="AE28" s="143">
        <f t="shared" si="7"/>
        <v>24</v>
      </c>
      <c r="AF28" s="143">
        <f t="shared" si="7"/>
        <v>24</v>
      </c>
      <c r="AG28" s="141">
        <v>29</v>
      </c>
    </row>
    <row r="29" spans="1:35" x14ac:dyDescent="0.2">
      <c r="A29" s="143">
        <v>12</v>
      </c>
      <c r="B29" s="143">
        <f t="shared" si="5"/>
        <v>24</v>
      </c>
      <c r="C29" s="143">
        <f t="shared" si="5"/>
        <v>24</v>
      </c>
      <c r="D29" s="143">
        <f t="shared" si="5"/>
        <v>24</v>
      </c>
      <c r="E29" s="143">
        <f t="shared" si="5"/>
        <v>24</v>
      </c>
      <c r="F29" s="143" t="str">
        <f t="shared" si="5"/>
        <v>О</v>
      </c>
      <c r="G29" s="143" t="str">
        <f t="shared" si="5"/>
        <v>Р</v>
      </c>
      <c r="H29" s="143" t="str">
        <f t="shared" si="5"/>
        <v>Р</v>
      </c>
      <c r="I29" s="143" t="str">
        <f t="shared" si="5"/>
        <v>Р</v>
      </c>
      <c r="J29" s="143" t="str">
        <f t="shared" si="5"/>
        <v>Р</v>
      </c>
      <c r="K29" s="143" t="str">
        <f t="shared" si="5"/>
        <v>Р</v>
      </c>
      <c r="L29" s="143" t="str">
        <f t="shared" si="6"/>
        <v>Р</v>
      </c>
      <c r="M29" s="143" t="str">
        <f t="shared" si="6"/>
        <v>Р</v>
      </c>
      <c r="N29" s="143" t="str">
        <f t="shared" si="6"/>
        <v>Р</v>
      </c>
      <c r="O29" s="143" t="str">
        <f t="shared" si="6"/>
        <v>Р</v>
      </c>
      <c r="P29" s="143" t="str">
        <f t="shared" si="6"/>
        <v>Р</v>
      </c>
      <c r="Q29" s="143" t="str">
        <f t="shared" si="6"/>
        <v>Р</v>
      </c>
      <c r="R29" s="143" t="str">
        <f t="shared" si="6"/>
        <v>Р</v>
      </c>
      <c r="S29" s="143" t="str">
        <f t="shared" si="6"/>
        <v>Р</v>
      </c>
      <c r="T29" s="143" t="str">
        <f t="shared" si="6"/>
        <v>Р</v>
      </c>
      <c r="U29" s="143" t="str">
        <f t="shared" si="6"/>
        <v>Р</v>
      </c>
      <c r="V29" s="143" t="str">
        <f t="shared" si="7"/>
        <v>Р</v>
      </c>
      <c r="W29" s="143" t="str">
        <f t="shared" si="7"/>
        <v>Р</v>
      </c>
      <c r="X29" s="143" t="str">
        <f t="shared" si="7"/>
        <v>Р</v>
      </c>
      <c r="Y29" s="143" t="str">
        <f t="shared" si="7"/>
        <v>Р</v>
      </c>
      <c r="Z29" s="143" t="str">
        <f t="shared" si="7"/>
        <v>Р</v>
      </c>
      <c r="AA29" s="143" t="str">
        <f t="shared" si="7"/>
        <v>Р</v>
      </c>
      <c r="AB29" s="143" t="str">
        <f t="shared" si="7"/>
        <v>Р</v>
      </c>
      <c r="AC29" s="143" t="str">
        <f t="shared" si="7"/>
        <v>Р</v>
      </c>
      <c r="AD29" s="143" t="str">
        <f t="shared" si="7"/>
        <v>Р</v>
      </c>
      <c r="AE29" s="143" t="str">
        <f t="shared" si="7"/>
        <v>Р</v>
      </c>
      <c r="AF29" s="143" t="str">
        <f t="shared" si="7"/>
        <v>Р</v>
      </c>
      <c r="AG29" s="141">
        <v>35</v>
      </c>
    </row>
    <row r="30" spans="1:35" x14ac:dyDescent="0.2">
      <c r="A30" s="143">
        <v>13</v>
      </c>
      <c r="B30" s="143" t="str">
        <f t="shared" si="5"/>
        <v>Р</v>
      </c>
      <c r="C30" s="143" t="str">
        <f t="shared" si="5"/>
        <v>Р</v>
      </c>
      <c r="D30" s="143" t="str">
        <f t="shared" si="5"/>
        <v>Р</v>
      </c>
      <c r="E30" s="143" t="str">
        <f t="shared" si="5"/>
        <v>Р</v>
      </c>
      <c r="F30" s="143" t="str">
        <f t="shared" si="5"/>
        <v>Р</v>
      </c>
      <c r="G30" s="143" t="str">
        <f t="shared" si="5"/>
        <v>Р</v>
      </c>
      <c r="H30" s="143" t="str">
        <f t="shared" si="5"/>
        <v>Р</v>
      </c>
      <c r="I30" s="143" t="str">
        <f t="shared" si="5"/>
        <v>Р</v>
      </c>
      <c r="J30" s="143" t="str">
        <f t="shared" si="5"/>
        <v>Р</v>
      </c>
      <c r="K30" s="143" t="str">
        <f t="shared" si="5"/>
        <v>Р</v>
      </c>
      <c r="L30" s="143" t="str">
        <f t="shared" si="6"/>
        <v>Р</v>
      </c>
      <c r="M30" s="143" t="str">
        <f t="shared" si="6"/>
        <v>Р</v>
      </c>
      <c r="N30" s="143" t="str">
        <f t="shared" si="6"/>
        <v>Р</v>
      </c>
      <c r="O30" s="143" t="str">
        <f t="shared" si="6"/>
        <v>Р</v>
      </c>
      <c r="P30" s="143" t="str">
        <f t="shared" si="6"/>
        <v>Р</v>
      </c>
      <c r="Q30" s="143" t="str">
        <f t="shared" si="6"/>
        <v>Р</v>
      </c>
      <c r="R30" s="143" t="str">
        <f t="shared" si="6"/>
        <v>Р</v>
      </c>
      <c r="S30" s="143" t="str">
        <f t="shared" si="6"/>
        <v>Р</v>
      </c>
      <c r="T30" s="143" t="str">
        <f t="shared" si="6"/>
        <v>Р</v>
      </c>
      <c r="U30" s="143" t="str">
        <f t="shared" si="6"/>
        <v>Р</v>
      </c>
      <c r="V30" s="143" t="str">
        <f t="shared" si="7"/>
        <v>Р</v>
      </c>
      <c r="W30" s="143" t="str">
        <f t="shared" si="7"/>
        <v>Р</v>
      </c>
      <c r="X30" s="143" t="str">
        <f t="shared" si="7"/>
        <v>Р</v>
      </c>
      <c r="Y30" s="143" t="str">
        <f t="shared" si="7"/>
        <v>Р</v>
      </c>
      <c r="Z30" s="143" t="str">
        <f t="shared" si="7"/>
        <v>Р</v>
      </c>
      <c r="AA30" s="143" t="str">
        <f t="shared" si="7"/>
        <v>Р</v>
      </c>
      <c r="AB30" s="143" t="str">
        <f t="shared" si="7"/>
        <v>Р</v>
      </c>
      <c r="AC30" s="143" t="str">
        <f t="shared" si="7"/>
        <v>Р</v>
      </c>
      <c r="AD30" s="143" t="str">
        <f t="shared" si="7"/>
        <v>Р</v>
      </c>
      <c r="AE30" s="143" t="str">
        <f t="shared" si="7"/>
        <v>Р</v>
      </c>
      <c r="AF30" s="143" t="str">
        <f t="shared" si="7"/>
        <v>Р</v>
      </c>
      <c r="AG30" s="141">
        <v>36</v>
      </c>
    </row>
    <row r="31" spans="1:35" x14ac:dyDescent="0.2">
      <c r="A31" s="143">
        <v>14</v>
      </c>
      <c r="B31" s="143" t="str">
        <f t="shared" si="5"/>
        <v>Р</v>
      </c>
      <c r="C31" s="143" t="str">
        <f t="shared" si="5"/>
        <v>Р</v>
      </c>
      <c r="D31" s="143" t="str">
        <f t="shared" si="5"/>
        <v>Р</v>
      </c>
      <c r="E31" s="143" t="str">
        <f t="shared" si="5"/>
        <v>Р</v>
      </c>
      <c r="F31" s="143" t="str">
        <f t="shared" si="5"/>
        <v>П</v>
      </c>
      <c r="G31" s="143">
        <f t="shared" si="5"/>
        <v>24</v>
      </c>
      <c r="H31" s="143">
        <f t="shared" si="5"/>
        <v>24</v>
      </c>
      <c r="I31" s="143">
        <f t="shared" si="5"/>
        <v>24</v>
      </c>
      <c r="J31" s="143">
        <f t="shared" si="5"/>
        <v>24</v>
      </c>
      <c r="K31" s="143">
        <f t="shared" si="5"/>
        <v>24</v>
      </c>
      <c r="L31" s="143">
        <f t="shared" si="6"/>
        <v>24</v>
      </c>
      <c r="M31" s="143">
        <f t="shared" si="6"/>
        <v>24</v>
      </c>
      <c r="N31" s="143">
        <f t="shared" si="6"/>
        <v>24</v>
      </c>
      <c r="O31" s="143">
        <f t="shared" si="6"/>
        <v>24</v>
      </c>
      <c r="P31" s="143">
        <f t="shared" si="6"/>
        <v>24</v>
      </c>
      <c r="Q31" s="143">
        <f t="shared" si="6"/>
        <v>24</v>
      </c>
      <c r="R31" s="143">
        <f t="shared" si="6"/>
        <v>24</v>
      </c>
      <c r="S31" s="143">
        <f t="shared" si="6"/>
        <v>24</v>
      </c>
      <c r="T31" s="143">
        <f t="shared" si="6"/>
        <v>24</v>
      </c>
      <c r="U31" s="143">
        <f t="shared" si="6"/>
        <v>24</v>
      </c>
      <c r="V31" s="143">
        <f t="shared" si="7"/>
        <v>24</v>
      </c>
      <c r="W31" s="143">
        <f t="shared" si="7"/>
        <v>24</v>
      </c>
      <c r="X31" s="143">
        <f t="shared" si="7"/>
        <v>24</v>
      </c>
      <c r="Y31" s="143">
        <f t="shared" si="7"/>
        <v>24</v>
      </c>
      <c r="Z31" s="143">
        <f t="shared" si="7"/>
        <v>24</v>
      </c>
      <c r="AA31" s="143">
        <f t="shared" si="7"/>
        <v>24</v>
      </c>
      <c r="AB31" s="143">
        <f t="shared" si="7"/>
        <v>24</v>
      </c>
      <c r="AC31" s="143">
        <f t="shared" si="7"/>
        <v>24</v>
      </c>
      <c r="AD31" s="143">
        <f t="shared" si="7"/>
        <v>24</v>
      </c>
      <c r="AE31" s="143">
        <f t="shared" si="7"/>
        <v>24</v>
      </c>
      <c r="AF31" s="143">
        <f t="shared" si="7"/>
        <v>24</v>
      </c>
      <c r="AG31" s="141">
        <v>37</v>
      </c>
    </row>
    <row r="32" spans="1:35" s="142" customFormat="1" x14ac:dyDescent="0.25">
      <c r="A32" s="153" t="s">
        <v>43</v>
      </c>
      <c r="B32" s="154">
        <f t="shared" ref="B32:AF32" si="8">DATE($A$1,$AI32,B$1)</f>
        <v>45352</v>
      </c>
      <c r="C32" s="154">
        <f t="shared" si="8"/>
        <v>45353</v>
      </c>
      <c r="D32" s="154">
        <f t="shared" si="8"/>
        <v>45354</v>
      </c>
      <c r="E32" s="154">
        <f t="shared" si="8"/>
        <v>45355</v>
      </c>
      <c r="F32" s="154">
        <f t="shared" si="8"/>
        <v>45356</v>
      </c>
      <c r="G32" s="154">
        <f t="shared" si="8"/>
        <v>45357</v>
      </c>
      <c r="H32" s="154">
        <f t="shared" si="8"/>
        <v>45358</v>
      </c>
      <c r="I32" s="154">
        <f t="shared" si="8"/>
        <v>45359</v>
      </c>
      <c r="J32" s="154">
        <f t="shared" si="8"/>
        <v>45360</v>
      </c>
      <c r="K32" s="154">
        <f t="shared" si="8"/>
        <v>45361</v>
      </c>
      <c r="L32" s="154">
        <f t="shared" si="8"/>
        <v>45362</v>
      </c>
      <c r="M32" s="154">
        <f t="shared" si="8"/>
        <v>45363</v>
      </c>
      <c r="N32" s="154">
        <f t="shared" si="8"/>
        <v>45364</v>
      </c>
      <c r="O32" s="154">
        <f t="shared" si="8"/>
        <v>45365</v>
      </c>
      <c r="P32" s="154">
        <f t="shared" si="8"/>
        <v>45366</v>
      </c>
      <c r="Q32" s="154">
        <f t="shared" si="8"/>
        <v>45367</v>
      </c>
      <c r="R32" s="154">
        <f t="shared" si="8"/>
        <v>45368</v>
      </c>
      <c r="S32" s="154">
        <f t="shared" si="8"/>
        <v>45369</v>
      </c>
      <c r="T32" s="154">
        <f t="shared" si="8"/>
        <v>45370</v>
      </c>
      <c r="U32" s="154">
        <f t="shared" si="8"/>
        <v>45371</v>
      </c>
      <c r="V32" s="154">
        <f t="shared" si="8"/>
        <v>45372</v>
      </c>
      <c r="W32" s="154">
        <f t="shared" si="8"/>
        <v>45373</v>
      </c>
      <c r="X32" s="154">
        <f t="shared" si="8"/>
        <v>45374</v>
      </c>
      <c r="Y32" s="154">
        <f t="shared" si="8"/>
        <v>45375</v>
      </c>
      <c r="Z32" s="154">
        <f t="shared" si="8"/>
        <v>45376</v>
      </c>
      <c r="AA32" s="154">
        <f t="shared" si="8"/>
        <v>45377</v>
      </c>
      <c r="AB32" s="154">
        <f t="shared" si="8"/>
        <v>45378</v>
      </c>
      <c r="AC32" s="154">
        <f t="shared" si="8"/>
        <v>45379</v>
      </c>
      <c r="AD32" s="154">
        <f t="shared" si="8"/>
        <v>45380</v>
      </c>
      <c r="AE32" s="154">
        <f t="shared" si="8"/>
        <v>45381</v>
      </c>
      <c r="AF32" s="154">
        <f t="shared" si="8"/>
        <v>45382</v>
      </c>
      <c r="AI32" s="142">
        <v>3</v>
      </c>
    </row>
    <row r="33" spans="1:35" x14ac:dyDescent="0.2">
      <c r="A33" s="143">
        <v>1</v>
      </c>
      <c r="B33" s="143">
        <f t="shared" ref="B33:K46" si="9">IF(LEFT(VLOOKUP(B$32,План,$AG33,0),1)="М",24,VLOOKUP(B$32,План,$AG33,0))</f>
        <v>24</v>
      </c>
      <c r="C33" s="143">
        <f t="shared" si="9"/>
        <v>24</v>
      </c>
      <c r="D33" s="143">
        <f t="shared" si="9"/>
        <v>24</v>
      </c>
      <c r="E33" s="143">
        <f t="shared" si="9"/>
        <v>24</v>
      </c>
      <c r="F33" s="143">
        <f t="shared" si="9"/>
        <v>24</v>
      </c>
      <c r="G33" s="143">
        <f t="shared" si="9"/>
        <v>24</v>
      </c>
      <c r="H33" s="143">
        <f t="shared" si="9"/>
        <v>24</v>
      </c>
      <c r="I33" s="143">
        <f t="shared" si="9"/>
        <v>24</v>
      </c>
      <c r="J33" s="143">
        <f t="shared" si="9"/>
        <v>24</v>
      </c>
      <c r="K33" s="143">
        <f t="shared" si="9"/>
        <v>24</v>
      </c>
      <c r="L33" s="143">
        <f t="shared" ref="L33:U46" si="10">IF(LEFT(VLOOKUP(L$32,План,$AG33,0),1)="М",24,VLOOKUP(L$32,План,$AG33,0))</f>
        <v>24</v>
      </c>
      <c r="M33" s="143">
        <f t="shared" si="10"/>
        <v>24</v>
      </c>
      <c r="N33" s="143">
        <f t="shared" si="10"/>
        <v>24</v>
      </c>
      <c r="O33" s="143">
        <f t="shared" si="10"/>
        <v>24</v>
      </c>
      <c r="P33" s="143">
        <f t="shared" si="10"/>
        <v>24</v>
      </c>
      <c r="Q33" s="143">
        <f t="shared" si="10"/>
        <v>24</v>
      </c>
      <c r="R33" s="143">
        <f t="shared" si="10"/>
        <v>24</v>
      </c>
      <c r="S33" s="143">
        <f t="shared" si="10"/>
        <v>24</v>
      </c>
      <c r="T33" s="143">
        <f t="shared" si="10"/>
        <v>24</v>
      </c>
      <c r="U33" s="143" t="str">
        <f t="shared" si="10"/>
        <v>О</v>
      </c>
      <c r="V33" s="143" t="str">
        <f t="shared" ref="V33:AF46" si="11">IF(LEFT(VLOOKUP(V$32,План,$AG33,0),1)="М",24,VLOOKUP(V$32,План,$AG33,0))</f>
        <v>ТО2</v>
      </c>
      <c r="W33" s="143" t="str">
        <f t="shared" si="11"/>
        <v>ТО2</v>
      </c>
      <c r="X33" s="143" t="str">
        <f t="shared" si="11"/>
        <v>ТО2</v>
      </c>
      <c r="Y33" s="143" t="str">
        <f t="shared" si="11"/>
        <v>ТО2</v>
      </c>
      <c r="Z33" s="143" t="str">
        <f t="shared" si="11"/>
        <v>ТО2</v>
      </c>
      <c r="AA33" s="143" t="str">
        <f t="shared" si="11"/>
        <v>ТО2</v>
      </c>
      <c r="AB33" s="143" t="str">
        <f t="shared" si="11"/>
        <v>ТО2</v>
      </c>
      <c r="AC33" s="143" t="str">
        <f t="shared" si="11"/>
        <v>ТО2</v>
      </c>
      <c r="AD33" s="143" t="str">
        <f t="shared" si="11"/>
        <v>П</v>
      </c>
      <c r="AE33" s="143">
        <f t="shared" si="11"/>
        <v>24</v>
      </c>
      <c r="AF33" s="143">
        <f t="shared" si="11"/>
        <v>24</v>
      </c>
      <c r="AG33" s="141">
        <v>23</v>
      </c>
    </row>
    <row r="34" spans="1:35" x14ac:dyDescent="0.2">
      <c r="A34" s="143">
        <v>2</v>
      </c>
      <c r="B34" s="143">
        <f t="shared" si="9"/>
        <v>24</v>
      </c>
      <c r="C34" s="143">
        <f t="shared" si="9"/>
        <v>24</v>
      </c>
      <c r="D34" s="143" t="str">
        <f t="shared" si="9"/>
        <v>О</v>
      </c>
      <c r="E34" s="143" t="str">
        <f t="shared" si="9"/>
        <v>КР</v>
      </c>
      <c r="F34" s="143" t="str">
        <f t="shared" si="9"/>
        <v>КР</v>
      </c>
      <c r="G34" s="143" t="str">
        <f t="shared" si="9"/>
        <v>КР</v>
      </c>
      <c r="H34" s="143" t="str">
        <f t="shared" si="9"/>
        <v>КР</v>
      </c>
      <c r="I34" s="143" t="str">
        <f t="shared" si="9"/>
        <v>КР</v>
      </c>
      <c r="J34" s="143" t="str">
        <f t="shared" si="9"/>
        <v>КР</v>
      </c>
      <c r="K34" s="143" t="str">
        <f t="shared" si="9"/>
        <v>КР</v>
      </c>
      <c r="L34" s="143" t="str">
        <f t="shared" si="10"/>
        <v>КР</v>
      </c>
      <c r="M34" s="143" t="str">
        <f t="shared" si="10"/>
        <v>КР</v>
      </c>
      <c r="N34" s="143" t="str">
        <f t="shared" si="10"/>
        <v>П</v>
      </c>
      <c r="O34" s="143">
        <f t="shared" si="10"/>
        <v>24</v>
      </c>
      <c r="P34" s="143">
        <f t="shared" si="10"/>
        <v>24</v>
      </c>
      <c r="Q34" s="143">
        <f t="shared" si="10"/>
        <v>24</v>
      </c>
      <c r="R34" s="143">
        <f t="shared" si="10"/>
        <v>24</v>
      </c>
      <c r="S34" s="143">
        <f t="shared" si="10"/>
        <v>24</v>
      </c>
      <c r="T34" s="143">
        <f t="shared" si="10"/>
        <v>24</v>
      </c>
      <c r="U34" s="143">
        <f t="shared" si="10"/>
        <v>24</v>
      </c>
      <c r="V34" s="143">
        <f t="shared" si="11"/>
        <v>24</v>
      </c>
      <c r="W34" s="143">
        <f t="shared" si="11"/>
        <v>24</v>
      </c>
      <c r="X34" s="143">
        <f t="shared" si="11"/>
        <v>24</v>
      </c>
      <c r="Y34" s="143">
        <f t="shared" si="11"/>
        <v>24</v>
      </c>
      <c r="Z34" s="143">
        <f t="shared" si="11"/>
        <v>24</v>
      </c>
      <c r="AA34" s="143">
        <f t="shared" si="11"/>
        <v>24</v>
      </c>
      <c r="AB34" s="143">
        <f t="shared" si="11"/>
        <v>24</v>
      </c>
      <c r="AC34" s="143">
        <f t="shared" si="11"/>
        <v>24</v>
      </c>
      <c r="AD34" s="143">
        <f t="shared" si="11"/>
        <v>24</v>
      </c>
      <c r="AE34" s="143">
        <f t="shared" si="11"/>
        <v>24</v>
      </c>
      <c r="AF34" s="143">
        <f t="shared" si="11"/>
        <v>24</v>
      </c>
      <c r="AG34" s="141">
        <v>24</v>
      </c>
    </row>
    <row r="35" spans="1:35" x14ac:dyDescent="0.2">
      <c r="A35" s="143">
        <v>3</v>
      </c>
      <c r="B35" s="143">
        <f t="shared" si="9"/>
        <v>24</v>
      </c>
      <c r="C35" s="143">
        <f t="shared" si="9"/>
        <v>24</v>
      </c>
      <c r="D35" s="143">
        <f t="shared" si="9"/>
        <v>24</v>
      </c>
      <c r="E35" s="143">
        <f t="shared" si="9"/>
        <v>24</v>
      </c>
      <c r="F35" s="143">
        <f t="shared" si="9"/>
        <v>24</v>
      </c>
      <c r="G35" s="143">
        <f t="shared" si="9"/>
        <v>24</v>
      </c>
      <c r="H35" s="143">
        <f t="shared" si="9"/>
        <v>24</v>
      </c>
      <c r="I35" s="143">
        <f t="shared" si="9"/>
        <v>24</v>
      </c>
      <c r="J35" s="143">
        <f t="shared" si="9"/>
        <v>24</v>
      </c>
      <c r="K35" s="143">
        <f t="shared" si="9"/>
        <v>24</v>
      </c>
      <c r="L35" s="143">
        <f t="shared" si="10"/>
        <v>24</v>
      </c>
      <c r="M35" s="143">
        <f t="shared" si="10"/>
        <v>24</v>
      </c>
      <c r="N35" s="143">
        <f t="shared" si="10"/>
        <v>24</v>
      </c>
      <c r="O35" s="143">
        <f t="shared" si="10"/>
        <v>24</v>
      </c>
      <c r="P35" s="143">
        <f t="shared" si="10"/>
        <v>24</v>
      </c>
      <c r="Q35" s="143">
        <f t="shared" si="10"/>
        <v>24</v>
      </c>
      <c r="R35" s="143">
        <f t="shared" si="10"/>
        <v>24</v>
      </c>
      <c r="S35" s="143">
        <f t="shared" si="10"/>
        <v>24</v>
      </c>
      <c r="T35" s="143">
        <f t="shared" si="10"/>
        <v>24</v>
      </c>
      <c r="U35" s="143">
        <f t="shared" si="10"/>
        <v>24</v>
      </c>
      <c r="V35" s="143">
        <f t="shared" si="11"/>
        <v>24</v>
      </c>
      <c r="W35" s="143">
        <f t="shared" si="11"/>
        <v>24</v>
      </c>
      <c r="X35" s="143">
        <f t="shared" si="11"/>
        <v>24</v>
      </c>
      <c r="Y35" s="143">
        <f t="shared" si="11"/>
        <v>24</v>
      </c>
      <c r="Z35" s="143">
        <f t="shared" si="11"/>
        <v>24</v>
      </c>
      <c r="AA35" s="143">
        <f t="shared" si="11"/>
        <v>24</v>
      </c>
      <c r="AB35" s="143">
        <f t="shared" si="11"/>
        <v>24</v>
      </c>
      <c r="AC35" s="143">
        <f t="shared" si="11"/>
        <v>24</v>
      </c>
      <c r="AD35" s="143" t="str">
        <f t="shared" si="11"/>
        <v>О</v>
      </c>
      <c r="AE35" s="143" t="str">
        <f t="shared" si="11"/>
        <v>ТО2</v>
      </c>
      <c r="AF35" s="143" t="str">
        <f t="shared" si="11"/>
        <v>ТО2</v>
      </c>
      <c r="AG35" s="141">
        <v>25</v>
      </c>
    </row>
    <row r="36" spans="1:35" x14ac:dyDescent="0.2">
      <c r="A36" s="143">
        <v>4</v>
      </c>
      <c r="B36" s="143" t="str">
        <f t="shared" si="9"/>
        <v>КР</v>
      </c>
      <c r="C36" s="143" t="str">
        <f t="shared" si="9"/>
        <v>КР</v>
      </c>
      <c r="D36" s="143" t="str">
        <f t="shared" si="9"/>
        <v>П</v>
      </c>
      <c r="E36" s="143">
        <f t="shared" si="9"/>
        <v>24</v>
      </c>
      <c r="F36" s="143">
        <f t="shared" si="9"/>
        <v>24</v>
      </c>
      <c r="G36" s="143">
        <f t="shared" si="9"/>
        <v>24</v>
      </c>
      <c r="H36" s="143">
        <f t="shared" si="9"/>
        <v>24</v>
      </c>
      <c r="I36" s="143">
        <f t="shared" si="9"/>
        <v>24</v>
      </c>
      <c r="J36" s="143">
        <f t="shared" si="9"/>
        <v>24</v>
      </c>
      <c r="K36" s="143">
        <f t="shared" si="9"/>
        <v>24</v>
      </c>
      <c r="L36" s="143">
        <f t="shared" si="10"/>
        <v>24</v>
      </c>
      <c r="M36" s="143">
        <f t="shared" si="10"/>
        <v>24</v>
      </c>
      <c r="N36" s="143">
        <f t="shared" si="10"/>
        <v>24</v>
      </c>
      <c r="O36" s="143">
        <f t="shared" si="10"/>
        <v>24</v>
      </c>
      <c r="P36" s="143">
        <f t="shared" si="10"/>
        <v>24</v>
      </c>
      <c r="Q36" s="143">
        <f t="shared" si="10"/>
        <v>24</v>
      </c>
      <c r="R36" s="143">
        <f t="shared" si="10"/>
        <v>24</v>
      </c>
      <c r="S36" s="143">
        <f t="shared" si="10"/>
        <v>24</v>
      </c>
      <c r="T36" s="143">
        <f t="shared" si="10"/>
        <v>24</v>
      </c>
      <c r="U36" s="143">
        <f t="shared" si="10"/>
        <v>24</v>
      </c>
      <c r="V36" s="143">
        <f t="shared" si="11"/>
        <v>24</v>
      </c>
      <c r="W36" s="143">
        <f t="shared" si="11"/>
        <v>24</v>
      </c>
      <c r="X36" s="143">
        <f t="shared" si="11"/>
        <v>24</v>
      </c>
      <c r="Y36" s="143">
        <f t="shared" si="11"/>
        <v>24</v>
      </c>
      <c r="Z36" s="143">
        <f t="shared" si="11"/>
        <v>24</v>
      </c>
      <c r="AA36" s="143">
        <f t="shared" si="11"/>
        <v>24</v>
      </c>
      <c r="AB36" s="143">
        <f t="shared" si="11"/>
        <v>24</v>
      </c>
      <c r="AC36" s="143">
        <f t="shared" si="11"/>
        <v>24</v>
      </c>
      <c r="AD36" s="143">
        <f t="shared" si="11"/>
        <v>24</v>
      </c>
      <c r="AE36" s="143">
        <f t="shared" si="11"/>
        <v>24</v>
      </c>
      <c r="AF36" s="143">
        <f t="shared" si="11"/>
        <v>24</v>
      </c>
      <c r="AG36" s="141">
        <v>26</v>
      </c>
    </row>
    <row r="37" spans="1:35" x14ac:dyDescent="0.2">
      <c r="A37" s="143">
        <v>5</v>
      </c>
      <c r="B37" s="143">
        <f t="shared" si="9"/>
        <v>24</v>
      </c>
      <c r="C37" s="143">
        <f t="shared" si="9"/>
        <v>24</v>
      </c>
      <c r="D37" s="143">
        <f t="shared" si="9"/>
        <v>24</v>
      </c>
      <c r="E37" s="143">
        <f t="shared" si="9"/>
        <v>24</v>
      </c>
      <c r="F37" s="143">
        <f t="shared" si="9"/>
        <v>24</v>
      </c>
      <c r="G37" s="143">
        <f t="shared" si="9"/>
        <v>24</v>
      </c>
      <c r="H37" s="143">
        <f t="shared" si="9"/>
        <v>24</v>
      </c>
      <c r="I37" s="143">
        <f t="shared" si="9"/>
        <v>24</v>
      </c>
      <c r="J37" s="143">
        <f t="shared" si="9"/>
        <v>24</v>
      </c>
      <c r="K37" s="143">
        <f t="shared" si="9"/>
        <v>24</v>
      </c>
      <c r="L37" s="143">
        <f t="shared" si="10"/>
        <v>24</v>
      </c>
      <c r="M37" s="143">
        <f t="shared" si="10"/>
        <v>24</v>
      </c>
      <c r="N37" s="143">
        <f t="shared" si="10"/>
        <v>24</v>
      </c>
      <c r="O37" s="143">
        <f t="shared" si="10"/>
        <v>24</v>
      </c>
      <c r="P37" s="143">
        <f t="shared" si="10"/>
        <v>24</v>
      </c>
      <c r="Q37" s="143">
        <f t="shared" si="10"/>
        <v>24</v>
      </c>
      <c r="R37" s="143">
        <f t="shared" si="10"/>
        <v>24</v>
      </c>
      <c r="S37" s="143">
        <f t="shared" si="10"/>
        <v>24</v>
      </c>
      <c r="T37" s="143">
        <f t="shared" si="10"/>
        <v>24</v>
      </c>
      <c r="U37" s="143">
        <f t="shared" si="10"/>
        <v>24</v>
      </c>
      <c r="V37" s="143">
        <f t="shared" si="11"/>
        <v>24</v>
      </c>
      <c r="W37" s="143">
        <f t="shared" si="11"/>
        <v>24</v>
      </c>
      <c r="X37" s="143">
        <f t="shared" si="11"/>
        <v>24</v>
      </c>
      <c r="Y37" s="143">
        <f t="shared" si="11"/>
        <v>24</v>
      </c>
      <c r="Z37" s="143">
        <f t="shared" si="11"/>
        <v>24</v>
      </c>
      <c r="AA37" s="143">
        <f t="shared" si="11"/>
        <v>24</v>
      </c>
      <c r="AB37" s="143">
        <f t="shared" si="11"/>
        <v>24</v>
      </c>
      <c r="AC37" s="143">
        <f t="shared" si="11"/>
        <v>24</v>
      </c>
      <c r="AD37" s="143">
        <f t="shared" si="11"/>
        <v>24</v>
      </c>
      <c r="AE37" s="143" t="str">
        <f t="shared" si="11"/>
        <v>О</v>
      </c>
      <c r="AF37" s="143" t="str">
        <f t="shared" si="11"/>
        <v>ПМ</v>
      </c>
      <c r="AG37" s="141">
        <v>31</v>
      </c>
    </row>
    <row r="38" spans="1:35" x14ac:dyDescent="0.2">
      <c r="A38" s="143">
        <v>6</v>
      </c>
      <c r="B38" s="143">
        <f t="shared" si="9"/>
        <v>24</v>
      </c>
      <c r="C38" s="143">
        <f t="shared" si="9"/>
        <v>24</v>
      </c>
      <c r="D38" s="143">
        <f t="shared" si="9"/>
        <v>24</v>
      </c>
      <c r="E38" s="143">
        <f t="shared" si="9"/>
        <v>24</v>
      </c>
      <c r="F38" s="143">
        <f t="shared" si="9"/>
        <v>24</v>
      </c>
      <c r="G38" s="143">
        <f t="shared" si="9"/>
        <v>24</v>
      </c>
      <c r="H38" s="143">
        <f t="shared" si="9"/>
        <v>24</v>
      </c>
      <c r="I38" s="143">
        <f t="shared" si="9"/>
        <v>24</v>
      </c>
      <c r="J38" s="143">
        <f t="shared" si="9"/>
        <v>24</v>
      </c>
      <c r="K38" s="143">
        <f t="shared" si="9"/>
        <v>24</v>
      </c>
      <c r="L38" s="143">
        <f t="shared" si="10"/>
        <v>24</v>
      </c>
      <c r="M38" s="143">
        <f t="shared" si="10"/>
        <v>24</v>
      </c>
      <c r="N38" s="143">
        <f t="shared" si="10"/>
        <v>24</v>
      </c>
      <c r="O38" s="143">
        <f t="shared" si="10"/>
        <v>24</v>
      </c>
      <c r="P38" s="143">
        <f t="shared" si="10"/>
        <v>24</v>
      </c>
      <c r="Q38" s="143">
        <f t="shared" si="10"/>
        <v>24</v>
      </c>
      <c r="R38" s="143">
        <f t="shared" si="10"/>
        <v>24</v>
      </c>
      <c r="S38" s="143">
        <f t="shared" si="10"/>
        <v>24</v>
      </c>
      <c r="T38" s="143">
        <f t="shared" si="10"/>
        <v>24</v>
      </c>
      <c r="U38" s="143">
        <f t="shared" si="10"/>
        <v>24</v>
      </c>
      <c r="V38" s="143">
        <f t="shared" si="11"/>
        <v>24</v>
      </c>
      <c r="W38" s="143">
        <f t="shared" si="11"/>
        <v>24</v>
      </c>
      <c r="X38" s="143">
        <f t="shared" si="11"/>
        <v>24</v>
      </c>
      <c r="Y38" s="143">
        <f t="shared" si="11"/>
        <v>24</v>
      </c>
      <c r="Z38" s="143">
        <f t="shared" si="11"/>
        <v>24</v>
      </c>
      <c r="AA38" s="143">
        <f t="shared" si="11"/>
        <v>24</v>
      </c>
      <c r="AB38" s="143">
        <f t="shared" si="11"/>
        <v>24</v>
      </c>
      <c r="AC38" s="143">
        <f t="shared" si="11"/>
        <v>24</v>
      </c>
      <c r="AD38" s="143">
        <f t="shared" si="11"/>
        <v>24</v>
      </c>
      <c r="AE38" s="143">
        <f t="shared" si="11"/>
        <v>24</v>
      </c>
      <c r="AF38" s="143">
        <f t="shared" si="11"/>
        <v>24</v>
      </c>
      <c r="AG38" s="141">
        <v>32</v>
      </c>
    </row>
    <row r="39" spans="1:35" x14ac:dyDescent="0.2">
      <c r="A39" s="143">
        <v>7</v>
      </c>
      <c r="B39" s="143">
        <f t="shared" si="9"/>
        <v>24</v>
      </c>
      <c r="C39" s="143">
        <f t="shared" si="9"/>
        <v>24</v>
      </c>
      <c r="D39" s="143">
        <f t="shared" si="9"/>
        <v>24</v>
      </c>
      <c r="E39" s="143">
        <f t="shared" si="9"/>
        <v>24</v>
      </c>
      <c r="F39" s="143" t="str">
        <f t="shared" si="9"/>
        <v>О</v>
      </c>
      <c r="G39" s="143" t="str">
        <f t="shared" si="9"/>
        <v>Р</v>
      </c>
      <c r="H39" s="143" t="str">
        <f t="shared" si="9"/>
        <v>Р</v>
      </c>
      <c r="I39" s="143" t="str">
        <f t="shared" si="9"/>
        <v>Р</v>
      </c>
      <c r="J39" s="143" t="str">
        <f t="shared" si="9"/>
        <v>Р</v>
      </c>
      <c r="K39" s="143" t="str">
        <f t="shared" si="9"/>
        <v>Р</v>
      </c>
      <c r="L39" s="143" t="str">
        <f t="shared" si="10"/>
        <v>Р</v>
      </c>
      <c r="M39" s="143" t="str">
        <f t="shared" si="10"/>
        <v>Р</v>
      </c>
      <c r="N39" s="143" t="str">
        <f t="shared" si="10"/>
        <v>Р</v>
      </c>
      <c r="O39" s="143" t="str">
        <f t="shared" si="10"/>
        <v>Р</v>
      </c>
      <c r="P39" s="143" t="str">
        <f t="shared" si="10"/>
        <v>Р</v>
      </c>
      <c r="Q39" s="143" t="str">
        <f t="shared" si="10"/>
        <v>Р</v>
      </c>
      <c r="R39" s="143" t="str">
        <f t="shared" si="10"/>
        <v>Р</v>
      </c>
      <c r="S39" s="143" t="str">
        <f t="shared" si="10"/>
        <v>Р</v>
      </c>
      <c r="T39" s="143" t="str">
        <f t="shared" si="10"/>
        <v>Р</v>
      </c>
      <c r="U39" s="143" t="str">
        <f t="shared" si="10"/>
        <v>Р</v>
      </c>
      <c r="V39" s="143" t="str">
        <f t="shared" si="11"/>
        <v>Р</v>
      </c>
      <c r="W39" s="143" t="str">
        <f t="shared" si="11"/>
        <v>Р</v>
      </c>
      <c r="X39" s="143" t="str">
        <f t="shared" si="11"/>
        <v>Р</v>
      </c>
      <c r="Y39" s="143" t="str">
        <f t="shared" si="11"/>
        <v>Р</v>
      </c>
      <c r="Z39" s="143" t="str">
        <f t="shared" si="11"/>
        <v>Р</v>
      </c>
      <c r="AA39" s="143" t="str">
        <f t="shared" si="11"/>
        <v>Р</v>
      </c>
      <c r="AB39" s="143" t="str">
        <f t="shared" si="11"/>
        <v>Р</v>
      </c>
      <c r="AC39" s="143" t="str">
        <f t="shared" si="11"/>
        <v>Р</v>
      </c>
      <c r="AD39" s="143" t="str">
        <f t="shared" si="11"/>
        <v>Р</v>
      </c>
      <c r="AE39" s="143" t="str">
        <f t="shared" si="11"/>
        <v>Р</v>
      </c>
      <c r="AF39" s="143" t="str">
        <f t="shared" si="11"/>
        <v>Р</v>
      </c>
      <c r="AG39" s="141">
        <v>33</v>
      </c>
    </row>
    <row r="40" spans="1:35" x14ac:dyDescent="0.2">
      <c r="A40" s="143">
        <v>8</v>
      </c>
      <c r="B40" s="143" t="str">
        <f t="shared" si="9"/>
        <v>Р</v>
      </c>
      <c r="C40" s="143" t="str">
        <f t="shared" si="9"/>
        <v>Р</v>
      </c>
      <c r="D40" s="143" t="str">
        <f t="shared" si="9"/>
        <v>Р</v>
      </c>
      <c r="E40" s="143" t="str">
        <f t="shared" si="9"/>
        <v>П</v>
      </c>
      <c r="F40" s="143">
        <f t="shared" si="9"/>
        <v>24</v>
      </c>
      <c r="G40" s="143">
        <f t="shared" si="9"/>
        <v>24</v>
      </c>
      <c r="H40" s="143">
        <f t="shared" si="9"/>
        <v>24</v>
      </c>
      <c r="I40" s="143">
        <f t="shared" si="9"/>
        <v>24</v>
      </c>
      <c r="J40" s="143">
        <f t="shared" si="9"/>
        <v>24</v>
      </c>
      <c r="K40" s="143">
        <f t="shared" si="9"/>
        <v>24</v>
      </c>
      <c r="L40" s="143">
        <f t="shared" si="10"/>
        <v>24</v>
      </c>
      <c r="M40" s="143">
        <f t="shared" si="10"/>
        <v>24</v>
      </c>
      <c r="N40" s="143" t="str">
        <f t="shared" si="10"/>
        <v>О</v>
      </c>
      <c r="O40" s="143" t="str">
        <f t="shared" si="10"/>
        <v>ТО1</v>
      </c>
      <c r="P40" s="143" t="str">
        <f t="shared" si="10"/>
        <v>ТО1</v>
      </c>
      <c r="Q40" s="143" t="str">
        <f t="shared" si="10"/>
        <v>ТО1</v>
      </c>
      <c r="R40" s="143" t="str">
        <f t="shared" si="10"/>
        <v>ТО1</v>
      </c>
      <c r="S40" s="143" t="str">
        <f t="shared" si="10"/>
        <v>ТО1</v>
      </c>
      <c r="T40" s="143" t="str">
        <f t="shared" si="10"/>
        <v>ТО1</v>
      </c>
      <c r="U40" s="143" t="str">
        <f t="shared" si="10"/>
        <v>П</v>
      </c>
      <c r="V40" s="143">
        <f t="shared" si="11"/>
        <v>24</v>
      </c>
      <c r="W40" s="143">
        <f t="shared" si="11"/>
        <v>24</v>
      </c>
      <c r="X40" s="143">
        <f t="shared" si="11"/>
        <v>24</v>
      </c>
      <c r="Y40" s="143">
        <f t="shared" si="11"/>
        <v>24</v>
      </c>
      <c r="Z40" s="143">
        <f t="shared" si="11"/>
        <v>24</v>
      </c>
      <c r="AA40" s="143">
        <f t="shared" si="11"/>
        <v>24</v>
      </c>
      <c r="AB40" s="143">
        <f t="shared" si="11"/>
        <v>24</v>
      </c>
      <c r="AC40" s="143">
        <f t="shared" si="11"/>
        <v>24</v>
      </c>
      <c r="AD40" s="143">
        <f t="shared" si="11"/>
        <v>24</v>
      </c>
      <c r="AE40" s="143">
        <f t="shared" si="11"/>
        <v>24</v>
      </c>
      <c r="AF40" s="143">
        <f t="shared" si="11"/>
        <v>24</v>
      </c>
      <c r="AG40" s="141">
        <v>34</v>
      </c>
    </row>
    <row r="41" spans="1:35" x14ac:dyDescent="0.2">
      <c r="A41" s="143">
        <v>9</v>
      </c>
      <c r="B41" s="143">
        <f t="shared" si="9"/>
        <v>24</v>
      </c>
      <c r="C41" s="143">
        <f t="shared" si="9"/>
        <v>24</v>
      </c>
      <c r="D41" s="143">
        <f t="shared" si="9"/>
        <v>24</v>
      </c>
      <c r="E41" s="143">
        <f t="shared" si="9"/>
        <v>24</v>
      </c>
      <c r="F41" s="143">
        <f t="shared" si="9"/>
        <v>24</v>
      </c>
      <c r="G41" s="143">
        <f t="shared" si="9"/>
        <v>24</v>
      </c>
      <c r="H41" s="143">
        <f t="shared" si="9"/>
        <v>24</v>
      </c>
      <c r="I41" s="143">
        <f t="shared" si="9"/>
        <v>24</v>
      </c>
      <c r="J41" s="143">
        <f t="shared" si="9"/>
        <v>24</v>
      </c>
      <c r="K41" s="143">
        <f t="shared" si="9"/>
        <v>24</v>
      </c>
      <c r="L41" s="143">
        <f t="shared" si="10"/>
        <v>24</v>
      </c>
      <c r="M41" s="143">
        <f t="shared" si="10"/>
        <v>24</v>
      </c>
      <c r="N41" s="143">
        <f t="shared" si="10"/>
        <v>24</v>
      </c>
      <c r="O41" s="143">
        <f t="shared" si="10"/>
        <v>24</v>
      </c>
      <c r="P41" s="143">
        <f t="shared" si="10"/>
        <v>24</v>
      </c>
      <c r="Q41" s="143">
        <f t="shared" si="10"/>
        <v>24</v>
      </c>
      <c r="R41" s="143">
        <f t="shared" si="10"/>
        <v>24</v>
      </c>
      <c r="S41" s="143">
        <f t="shared" si="10"/>
        <v>24</v>
      </c>
      <c r="T41" s="143">
        <f t="shared" si="10"/>
        <v>24</v>
      </c>
      <c r="U41" s="143">
        <f t="shared" si="10"/>
        <v>24</v>
      </c>
      <c r="V41" s="143">
        <f t="shared" si="11"/>
        <v>24</v>
      </c>
      <c r="W41" s="143">
        <f t="shared" si="11"/>
        <v>24</v>
      </c>
      <c r="X41" s="143">
        <f t="shared" si="11"/>
        <v>24</v>
      </c>
      <c r="Y41" s="143">
        <f t="shared" si="11"/>
        <v>24</v>
      </c>
      <c r="Z41" s="143">
        <f t="shared" si="11"/>
        <v>24</v>
      </c>
      <c r="AA41" s="143">
        <f t="shared" si="11"/>
        <v>24</v>
      </c>
      <c r="AB41" s="143">
        <f t="shared" si="11"/>
        <v>24</v>
      </c>
      <c r="AC41" s="143">
        <f t="shared" si="11"/>
        <v>24</v>
      </c>
      <c r="AD41" s="143">
        <f t="shared" si="11"/>
        <v>24</v>
      </c>
      <c r="AE41" s="143">
        <f t="shared" si="11"/>
        <v>24</v>
      </c>
      <c r="AF41" s="143">
        <f t="shared" si="11"/>
        <v>24</v>
      </c>
      <c r="AG41" s="141">
        <v>27</v>
      </c>
    </row>
    <row r="42" spans="1:35" x14ac:dyDescent="0.2">
      <c r="A42" s="143">
        <v>10</v>
      </c>
      <c r="B42" s="143" t="str">
        <f t="shared" si="9"/>
        <v>Р</v>
      </c>
      <c r="C42" s="143" t="str">
        <f t="shared" si="9"/>
        <v>Р</v>
      </c>
      <c r="D42" s="143" t="str">
        <f t="shared" si="9"/>
        <v>Р</v>
      </c>
      <c r="E42" s="143" t="str">
        <f t="shared" si="9"/>
        <v>Р</v>
      </c>
      <c r="F42" s="143" t="str">
        <f t="shared" si="9"/>
        <v>Р</v>
      </c>
      <c r="G42" s="143" t="str">
        <f t="shared" si="9"/>
        <v>Р</v>
      </c>
      <c r="H42" s="143" t="str">
        <f t="shared" si="9"/>
        <v>Р</v>
      </c>
      <c r="I42" s="143" t="str">
        <f t="shared" si="9"/>
        <v>Р</v>
      </c>
      <c r="J42" s="143" t="str">
        <f t="shared" si="9"/>
        <v>Р</v>
      </c>
      <c r="K42" s="143" t="str">
        <f t="shared" si="9"/>
        <v>Р</v>
      </c>
      <c r="L42" s="143" t="str">
        <f t="shared" si="10"/>
        <v>Р</v>
      </c>
      <c r="M42" s="143" t="str">
        <f t="shared" si="10"/>
        <v>Р</v>
      </c>
      <c r="N42" s="143" t="str">
        <f t="shared" si="10"/>
        <v>Р</v>
      </c>
      <c r="O42" s="143" t="str">
        <f t="shared" si="10"/>
        <v>Р</v>
      </c>
      <c r="P42" s="143" t="str">
        <f t="shared" si="10"/>
        <v>Р</v>
      </c>
      <c r="Q42" s="143" t="str">
        <f t="shared" si="10"/>
        <v>Р</v>
      </c>
      <c r="R42" s="143" t="str">
        <f t="shared" si="10"/>
        <v>Р</v>
      </c>
      <c r="S42" s="143" t="str">
        <f t="shared" si="10"/>
        <v>Р</v>
      </c>
      <c r="T42" s="143" t="str">
        <f t="shared" si="10"/>
        <v>Р</v>
      </c>
      <c r="U42" s="143" t="str">
        <f t="shared" si="10"/>
        <v>П</v>
      </c>
      <c r="V42" s="143">
        <f t="shared" si="11"/>
        <v>24</v>
      </c>
      <c r="W42" s="143">
        <f t="shared" si="11"/>
        <v>24</v>
      </c>
      <c r="X42" s="143">
        <f t="shared" si="11"/>
        <v>24</v>
      </c>
      <c r="Y42" s="143">
        <f t="shared" si="11"/>
        <v>24</v>
      </c>
      <c r="Z42" s="143">
        <f t="shared" si="11"/>
        <v>24</v>
      </c>
      <c r="AA42" s="143">
        <f t="shared" si="11"/>
        <v>24</v>
      </c>
      <c r="AB42" s="143">
        <f t="shared" si="11"/>
        <v>24</v>
      </c>
      <c r="AC42" s="143">
        <f t="shared" si="11"/>
        <v>24</v>
      </c>
      <c r="AD42" s="143">
        <f t="shared" si="11"/>
        <v>24</v>
      </c>
      <c r="AE42" s="143">
        <f t="shared" si="11"/>
        <v>24</v>
      </c>
      <c r="AF42" s="143">
        <f t="shared" si="11"/>
        <v>24</v>
      </c>
      <c r="AG42" s="141">
        <v>28</v>
      </c>
    </row>
    <row r="43" spans="1:35" x14ac:dyDescent="0.2">
      <c r="A43" s="143">
        <v>11</v>
      </c>
      <c r="B43" s="143">
        <f t="shared" si="9"/>
        <v>24</v>
      </c>
      <c r="C43" s="143">
        <f t="shared" si="9"/>
        <v>24</v>
      </c>
      <c r="D43" s="143">
        <f t="shared" si="9"/>
        <v>24</v>
      </c>
      <c r="E43" s="143">
        <f t="shared" si="9"/>
        <v>24</v>
      </c>
      <c r="F43" s="143">
        <f t="shared" si="9"/>
        <v>24</v>
      </c>
      <c r="G43" s="143">
        <f t="shared" si="9"/>
        <v>24</v>
      </c>
      <c r="H43" s="143">
        <f t="shared" si="9"/>
        <v>24</v>
      </c>
      <c r="I43" s="143">
        <f t="shared" si="9"/>
        <v>24</v>
      </c>
      <c r="J43" s="143">
        <f t="shared" si="9"/>
        <v>24</v>
      </c>
      <c r="K43" s="143">
        <f t="shared" si="9"/>
        <v>24</v>
      </c>
      <c r="L43" s="143">
        <f t="shared" si="10"/>
        <v>24</v>
      </c>
      <c r="M43" s="143">
        <f t="shared" si="10"/>
        <v>24</v>
      </c>
      <c r="N43" s="143" t="str">
        <f t="shared" si="10"/>
        <v>О</v>
      </c>
      <c r="O43" s="143" t="str">
        <f t="shared" si="10"/>
        <v>Р</v>
      </c>
      <c r="P43" s="143" t="str">
        <f t="shared" si="10"/>
        <v>Р</v>
      </c>
      <c r="Q43" s="143" t="str">
        <f t="shared" si="10"/>
        <v>Р</v>
      </c>
      <c r="R43" s="143" t="str">
        <f t="shared" si="10"/>
        <v>Р</v>
      </c>
      <c r="S43" s="143" t="str">
        <f t="shared" si="10"/>
        <v>Р</v>
      </c>
      <c r="T43" s="143" t="str">
        <f t="shared" si="10"/>
        <v>Р</v>
      </c>
      <c r="U43" s="143" t="str">
        <f t="shared" si="10"/>
        <v>Р</v>
      </c>
      <c r="V43" s="143" t="str">
        <f t="shared" si="11"/>
        <v>Р</v>
      </c>
      <c r="W43" s="143" t="str">
        <f t="shared" si="11"/>
        <v>Р</v>
      </c>
      <c r="X43" s="143" t="str">
        <f t="shared" si="11"/>
        <v>Р</v>
      </c>
      <c r="Y43" s="143" t="str">
        <f t="shared" si="11"/>
        <v>Р</v>
      </c>
      <c r="Z43" s="143" t="str">
        <f t="shared" si="11"/>
        <v>Р</v>
      </c>
      <c r="AA43" s="143" t="str">
        <f t="shared" si="11"/>
        <v>Р</v>
      </c>
      <c r="AB43" s="143" t="str">
        <f t="shared" si="11"/>
        <v>Р</v>
      </c>
      <c r="AC43" s="143" t="str">
        <f t="shared" si="11"/>
        <v>Р</v>
      </c>
      <c r="AD43" s="143" t="str">
        <f t="shared" si="11"/>
        <v>Р</v>
      </c>
      <c r="AE43" s="143" t="str">
        <f t="shared" si="11"/>
        <v>Р</v>
      </c>
      <c r="AF43" s="143" t="str">
        <f t="shared" si="11"/>
        <v>Р</v>
      </c>
      <c r="AG43" s="141">
        <v>29</v>
      </c>
    </row>
    <row r="44" spans="1:35" x14ac:dyDescent="0.2">
      <c r="A44" s="143">
        <v>12</v>
      </c>
      <c r="B44" s="143" t="str">
        <f t="shared" si="9"/>
        <v>Р</v>
      </c>
      <c r="C44" s="143" t="str">
        <f t="shared" si="9"/>
        <v>Р</v>
      </c>
      <c r="D44" s="143" t="str">
        <f t="shared" si="9"/>
        <v>Р</v>
      </c>
      <c r="E44" s="143" t="str">
        <f t="shared" si="9"/>
        <v>Р</v>
      </c>
      <c r="F44" s="143" t="str">
        <f t="shared" si="9"/>
        <v>Р</v>
      </c>
      <c r="G44" s="143" t="str">
        <f t="shared" si="9"/>
        <v>Р</v>
      </c>
      <c r="H44" s="143" t="str">
        <f t="shared" si="9"/>
        <v>Р</v>
      </c>
      <c r="I44" s="143" t="str">
        <f t="shared" si="9"/>
        <v>Р</v>
      </c>
      <c r="J44" s="143" t="str">
        <f t="shared" si="9"/>
        <v>Р</v>
      </c>
      <c r="K44" s="143" t="str">
        <f t="shared" si="9"/>
        <v>Р</v>
      </c>
      <c r="L44" s="143" t="str">
        <f t="shared" si="10"/>
        <v>Р</v>
      </c>
      <c r="M44" s="143" t="str">
        <f t="shared" si="10"/>
        <v>Р</v>
      </c>
      <c r="N44" s="143" t="str">
        <f t="shared" si="10"/>
        <v>Р</v>
      </c>
      <c r="O44" s="143" t="str">
        <f t="shared" si="10"/>
        <v>Р</v>
      </c>
      <c r="P44" s="143" t="str">
        <f t="shared" si="10"/>
        <v>Р</v>
      </c>
      <c r="Q44" s="143" t="str">
        <f t="shared" si="10"/>
        <v>Р</v>
      </c>
      <c r="R44" s="143" t="str">
        <f t="shared" si="10"/>
        <v>Р</v>
      </c>
      <c r="S44" s="143" t="str">
        <f t="shared" si="10"/>
        <v>Р</v>
      </c>
      <c r="T44" s="143" t="str">
        <f t="shared" si="10"/>
        <v>Р</v>
      </c>
      <c r="U44" s="143" t="str">
        <f t="shared" si="10"/>
        <v>Р</v>
      </c>
      <c r="V44" s="143" t="str">
        <f t="shared" si="11"/>
        <v>Р</v>
      </c>
      <c r="W44" s="143" t="str">
        <f t="shared" si="11"/>
        <v>Р</v>
      </c>
      <c r="X44" s="143" t="str">
        <f t="shared" si="11"/>
        <v>Р</v>
      </c>
      <c r="Y44" s="143" t="str">
        <f t="shared" si="11"/>
        <v>Р</v>
      </c>
      <c r="Z44" s="143" t="str">
        <f t="shared" si="11"/>
        <v>Р</v>
      </c>
      <c r="AA44" s="143" t="str">
        <f t="shared" si="11"/>
        <v>Р</v>
      </c>
      <c r="AB44" s="143" t="str">
        <f t="shared" si="11"/>
        <v>Р</v>
      </c>
      <c r="AC44" s="143" t="str">
        <f t="shared" si="11"/>
        <v>Р</v>
      </c>
      <c r="AD44" s="143" t="str">
        <f t="shared" si="11"/>
        <v>Р</v>
      </c>
      <c r="AE44" s="143" t="str">
        <f t="shared" si="11"/>
        <v>Р</v>
      </c>
      <c r="AF44" s="143" t="str">
        <f t="shared" si="11"/>
        <v>Р</v>
      </c>
      <c r="AG44" s="141">
        <v>35</v>
      </c>
    </row>
    <row r="45" spans="1:35" x14ac:dyDescent="0.2">
      <c r="A45" s="143">
        <v>13</v>
      </c>
      <c r="B45" s="143" t="str">
        <f t="shared" si="9"/>
        <v>Р</v>
      </c>
      <c r="C45" s="143" t="str">
        <f t="shared" si="9"/>
        <v>Р</v>
      </c>
      <c r="D45" s="143" t="str">
        <f t="shared" si="9"/>
        <v>Р</v>
      </c>
      <c r="E45" s="143" t="str">
        <f t="shared" si="9"/>
        <v>Р</v>
      </c>
      <c r="F45" s="143" t="str">
        <f t="shared" si="9"/>
        <v>Р</v>
      </c>
      <c r="G45" s="143" t="str">
        <f t="shared" si="9"/>
        <v>Р</v>
      </c>
      <c r="H45" s="143" t="str">
        <f t="shared" si="9"/>
        <v>Р</v>
      </c>
      <c r="I45" s="143" t="str">
        <f t="shared" si="9"/>
        <v>Р</v>
      </c>
      <c r="J45" s="143" t="str">
        <f t="shared" si="9"/>
        <v>Р</v>
      </c>
      <c r="K45" s="143" t="str">
        <f t="shared" si="9"/>
        <v>Р</v>
      </c>
      <c r="L45" s="143" t="str">
        <f t="shared" si="10"/>
        <v>Р</v>
      </c>
      <c r="M45" s="143" t="str">
        <f t="shared" si="10"/>
        <v>Р</v>
      </c>
      <c r="N45" s="143" t="str">
        <f t="shared" si="10"/>
        <v>П</v>
      </c>
      <c r="O45" s="143">
        <f t="shared" si="10"/>
        <v>24</v>
      </c>
      <c r="P45" s="143">
        <f t="shared" si="10"/>
        <v>24</v>
      </c>
      <c r="Q45" s="143">
        <f t="shared" si="10"/>
        <v>24</v>
      </c>
      <c r="R45" s="143">
        <f t="shared" si="10"/>
        <v>24</v>
      </c>
      <c r="S45" s="143">
        <f t="shared" si="10"/>
        <v>24</v>
      </c>
      <c r="T45" s="143">
        <f t="shared" si="10"/>
        <v>24</v>
      </c>
      <c r="U45" s="143" t="str">
        <f t="shared" si="10"/>
        <v>О</v>
      </c>
      <c r="V45" s="143" t="str">
        <f t="shared" si="11"/>
        <v>Р</v>
      </c>
      <c r="W45" s="143" t="str">
        <f t="shared" si="11"/>
        <v>Р</v>
      </c>
      <c r="X45" s="143" t="str">
        <f t="shared" si="11"/>
        <v>Р</v>
      </c>
      <c r="Y45" s="143" t="str">
        <f t="shared" si="11"/>
        <v>Р</v>
      </c>
      <c r="Z45" s="143" t="str">
        <f t="shared" si="11"/>
        <v>Р</v>
      </c>
      <c r="AA45" s="143" t="str">
        <f t="shared" si="11"/>
        <v>Р</v>
      </c>
      <c r="AB45" s="143" t="str">
        <f t="shared" si="11"/>
        <v>Р</v>
      </c>
      <c r="AC45" s="143" t="str">
        <f t="shared" si="11"/>
        <v>Р</v>
      </c>
      <c r="AD45" s="143" t="str">
        <f t="shared" si="11"/>
        <v>Р</v>
      </c>
      <c r="AE45" s="143" t="str">
        <f t="shared" si="11"/>
        <v>П</v>
      </c>
      <c r="AF45" s="143" t="str">
        <f t="shared" si="11"/>
        <v>О</v>
      </c>
      <c r="AG45" s="141">
        <v>36</v>
      </c>
    </row>
    <row r="46" spans="1:35" x14ac:dyDescent="0.2">
      <c r="A46" s="143">
        <v>14</v>
      </c>
      <c r="B46" s="143">
        <f t="shared" si="9"/>
        <v>24</v>
      </c>
      <c r="C46" s="143">
        <f t="shared" si="9"/>
        <v>24</v>
      </c>
      <c r="D46" s="143">
        <f t="shared" si="9"/>
        <v>24</v>
      </c>
      <c r="E46" s="143" t="str">
        <f t="shared" si="9"/>
        <v>О</v>
      </c>
      <c r="F46" s="143" t="str">
        <f t="shared" si="9"/>
        <v>ПМ</v>
      </c>
      <c r="G46" s="143">
        <f t="shared" si="9"/>
        <v>24</v>
      </c>
      <c r="H46" s="143">
        <f t="shared" si="9"/>
        <v>24</v>
      </c>
      <c r="I46" s="143">
        <f t="shared" si="9"/>
        <v>24</v>
      </c>
      <c r="J46" s="143">
        <f t="shared" si="9"/>
        <v>24</v>
      </c>
      <c r="K46" s="143">
        <f t="shared" si="9"/>
        <v>24</v>
      </c>
      <c r="L46" s="143">
        <f t="shared" si="10"/>
        <v>24</v>
      </c>
      <c r="M46" s="143">
        <f t="shared" si="10"/>
        <v>24</v>
      </c>
      <c r="N46" s="143">
        <f t="shared" si="10"/>
        <v>24</v>
      </c>
      <c r="O46" s="143">
        <f t="shared" si="10"/>
        <v>24</v>
      </c>
      <c r="P46" s="143">
        <f t="shared" si="10"/>
        <v>24</v>
      </c>
      <c r="Q46" s="143">
        <f t="shared" si="10"/>
        <v>24</v>
      </c>
      <c r="R46" s="143">
        <f t="shared" si="10"/>
        <v>24</v>
      </c>
      <c r="S46" s="143">
        <f t="shared" si="10"/>
        <v>24</v>
      </c>
      <c r="T46" s="143">
        <f t="shared" si="10"/>
        <v>24</v>
      </c>
      <c r="U46" s="143">
        <f t="shared" si="10"/>
        <v>24</v>
      </c>
      <c r="V46" s="143">
        <f t="shared" si="11"/>
        <v>24</v>
      </c>
      <c r="W46" s="143">
        <f t="shared" si="11"/>
        <v>24</v>
      </c>
      <c r="X46" s="143">
        <f t="shared" si="11"/>
        <v>24</v>
      </c>
      <c r="Y46" s="143">
        <f t="shared" si="11"/>
        <v>24</v>
      </c>
      <c r="Z46" s="143">
        <f t="shared" si="11"/>
        <v>24</v>
      </c>
      <c r="AA46" s="143">
        <f t="shared" si="11"/>
        <v>24</v>
      </c>
      <c r="AB46" s="143">
        <f t="shared" si="11"/>
        <v>24</v>
      </c>
      <c r="AC46" s="143">
        <f t="shared" si="11"/>
        <v>24</v>
      </c>
      <c r="AD46" s="143">
        <f t="shared" si="11"/>
        <v>24</v>
      </c>
      <c r="AE46" s="143">
        <f t="shared" si="11"/>
        <v>24</v>
      </c>
      <c r="AF46" s="143">
        <f t="shared" si="11"/>
        <v>24</v>
      </c>
      <c r="AG46" s="141">
        <v>37</v>
      </c>
    </row>
    <row r="47" spans="1:35" s="142" customFormat="1" x14ac:dyDescent="0.25">
      <c r="A47" s="153" t="s">
        <v>43</v>
      </c>
      <c r="B47" s="154">
        <f t="shared" ref="B47:AF47" si="12">DATE($A$1,$AI47,B$1)</f>
        <v>45383</v>
      </c>
      <c r="C47" s="154">
        <f t="shared" si="12"/>
        <v>45384</v>
      </c>
      <c r="D47" s="154">
        <f t="shared" si="12"/>
        <v>45385</v>
      </c>
      <c r="E47" s="154">
        <f t="shared" si="12"/>
        <v>45386</v>
      </c>
      <c r="F47" s="154">
        <f t="shared" si="12"/>
        <v>45387</v>
      </c>
      <c r="G47" s="154">
        <f t="shared" si="12"/>
        <v>45388</v>
      </c>
      <c r="H47" s="154">
        <f t="shared" si="12"/>
        <v>45389</v>
      </c>
      <c r="I47" s="154">
        <f t="shared" si="12"/>
        <v>45390</v>
      </c>
      <c r="J47" s="154">
        <f t="shared" si="12"/>
        <v>45391</v>
      </c>
      <c r="K47" s="154">
        <f t="shared" si="12"/>
        <v>45392</v>
      </c>
      <c r="L47" s="154">
        <f t="shared" si="12"/>
        <v>45393</v>
      </c>
      <c r="M47" s="154">
        <f t="shared" si="12"/>
        <v>45394</v>
      </c>
      <c r="N47" s="154">
        <f t="shared" si="12"/>
        <v>45395</v>
      </c>
      <c r="O47" s="154">
        <f t="shared" si="12"/>
        <v>45396</v>
      </c>
      <c r="P47" s="154">
        <f t="shared" si="12"/>
        <v>45397</v>
      </c>
      <c r="Q47" s="154">
        <f t="shared" si="12"/>
        <v>45398</v>
      </c>
      <c r="R47" s="154">
        <f t="shared" si="12"/>
        <v>45399</v>
      </c>
      <c r="S47" s="154">
        <f t="shared" si="12"/>
        <v>45400</v>
      </c>
      <c r="T47" s="154">
        <f t="shared" si="12"/>
        <v>45401</v>
      </c>
      <c r="U47" s="154">
        <f t="shared" si="12"/>
        <v>45402</v>
      </c>
      <c r="V47" s="154">
        <f t="shared" si="12"/>
        <v>45403</v>
      </c>
      <c r="W47" s="154">
        <f t="shared" si="12"/>
        <v>45404</v>
      </c>
      <c r="X47" s="154">
        <f t="shared" si="12"/>
        <v>45405</v>
      </c>
      <c r="Y47" s="154">
        <f t="shared" si="12"/>
        <v>45406</v>
      </c>
      <c r="Z47" s="154">
        <f t="shared" si="12"/>
        <v>45407</v>
      </c>
      <c r="AA47" s="154">
        <f t="shared" si="12"/>
        <v>45408</v>
      </c>
      <c r="AB47" s="154">
        <f t="shared" si="12"/>
        <v>45409</v>
      </c>
      <c r="AC47" s="154">
        <f t="shared" si="12"/>
        <v>45410</v>
      </c>
      <c r="AD47" s="154">
        <f t="shared" si="12"/>
        <v>45411</v>
      </c>
      <c r="AE47" s="154">
        <f t="shared" si="12"/>
        <v>45412</v>
      </c>
      <c r="AF47" s="154">
        <f t="shared" si="12"/>
        <v>45413</v>
      </c>
      <c r="AI47" s="142">
        <v>4</v>
      </c>
    </row>
    <row r="48" spans="1:35" x14ac:dyDescent="0.2">
      <c r="A48" s="143">
        <v>1</v>
      </c>
      <c r="B48" s="143">
        <f t="shared" ref="B48:K61" si="13">IF(LEFT(VLOOKUP(B$47,План,$AG48,0),1)="М",24,VLOOKUP(B$47,План,$AG48,0))</f>
        <v>24</v>
      </c>
      <c r="C48" s="143">
        <f t="shared" si="13"/>
        <v>24</v>
      </c>
      <c r="D48" s="143">
        <f t="shared" si="13"/>
        <v>24</v>
      </c>
      <c r="E48" s="143">
        <f t="shared" si="13"/>
        <v>24</v>
      </c>
      <c r="F48" s="143">
        <f t="shared" si="13"/>
        <v>24</v>
      </c>
      <c r="G48" s="143">
        <f t="shared" si="13"/>
        <v>24</v>
      </c>
      <c r="H48" s="143">
        <f t="shared" si="13"/>
        <v>24</v>
      </c>
      <c r="I48" s="143">
        <f t="shared" si="13"/>
        <v>24</v>
      </c>
      <c r="J48" s="143">
        <f t="shared" si="13"/>
        <v>24</v>
      </c>
      <c r="K48" s="143">
        <f t="shared" si="13"/>
        <v>24</v>
      </c>
      <c r="L48" s="143">
        <f t="shared" ref="L48:U61" si="14">IF(LEFT(VLOOKUP(L$47,План,$AG48,0),1)="М",24,VLOOKUP(L$47,План,$AG48,0))</f>
        <v>24</v>
      </c>
      <c r="M48" s="143">
        <f t="shared" si="14"/>
        <v>24</v>
      </c>
      <c r="N48" s="143">
        <f t="shared" si="14"/>
        <v>24</v>
      </c>
      <c r="O48" s="143">
        <f t="shared" si="14"/>
        <v>24</v>
      </c>
      <c r="P48" s="143">
        <f t="shared" si="14"/>
        <v>24</v>
      </c>
      <c r="Q48" s="143">
        <f t="shared" si="14"/>
        <v>24</v>
      </c>
      <c r="R48" s="143">
        <f t="shared" si="14"/>
        <v>24</v>
      </c>
      <c r="S48" s="143">
        <f t="shared" si="14"/>
        <v>24</v>
      </c>
      <c r="T48" s="143">
        <f t="shared" si="14"/>
        <v>24</v>
      </c>
      <c r="U48" s="143">
        <f t="shared" si="14"/>
        <v>24</v>
      </c>
      <c r="V48" s="143">
        <f t="shared" ref="V48:AF61" si="15">IF(LEFT(VLOOKUP(V$47,План,$AG48,0),1)="М",24,VLOOKUP(V$47,План,$AG48,0))</f>
        <v>24</v>
      </c>
      <c r="W48" s="143">
        <f t="shared" si="15"/>
        <v>24</v>
      </c>
      <c r="X48" s="143">
        <f t="shared" si="15"/>
        <v>24</v>
      </c>
      <c r="Y48" s="143">
        <f t="shared" si="15"/>
        <v>24</v>
      </c>
      <c r="Z48" s="143">
        <f t="shared" si="15"/>
        <v>24</v>
      </c>
      <c r="AA48" s="143">
        <f t="shared" si="15"/>
        <v>24</v>
      </c>
      <c r="AB48" s="143">
        <f t="shared" si="15"/>
        <v>24</v>
      </c>
      <c r="AC48" s="143">
        <f t="shared" si="15"/>
        <v>24</v>
      </c>
      <c r="AD48" s="143">
        <f t="shared" si="15"/>
        <v>24</v>
      </c>
      <c r="AE48" s="143">
        <f t="shared" si="15"/>
        <v>24</v>
      </c>
      <c r="AF48" s="143">
        <f t="shared" si="15"/>
        <v>24</v>
      </c>
      <c r="AG48" s="141">
        <v>23</v>
      </c>
    </row>
    <row r="49" spans="1:35" x14ac:dyDescent="0.2">
      <c r="A49" s="143">
        <v>2</v>
      </c>
      <c r="B49" s="143">
        <f t="shared" si="13"/>
        <v>24</v>
      </c>
      <c r="C49" s="143">
        <f t="shared" si="13"/>
        <v>24</v>
      </c>
      <c r="D49" s="143">
        <f t="shared" si="13"/>
        <v>24</v>
      </c>
      <c r="E49" s="143">
        <f t="shared" si="13"/>
        <v>24</v>
      </c>
      <c r="F49" s="143">
        <f t="shared" si="13"/>
        <v>24</v>
      </c>
      <c r="G49" s="143">
        <f t="shared" si="13"/>
        <v>24</v>
      </c>
      <c r="H49" s="143">
        <f t="shared" si="13"/>
        <v>24</v>
      </c>
      <c r="I49" s="143">
        <f t="shared" si="13"/>
        <v>24</v>
      </c>
      <c r="J49" s="143">
        <f t="shared" si="13"/>
        <v>24</v>
      </c>
      <c r="K49" s="143">
        <f t="shared" si="13"/>
        <v>24</v>
      </c>
      <c r="L49" s="143">
        <f t="shared" si="14"/>
        <v>24</v>
      </c>
      <c r="M49" s="143">
        <f t="shared" si="14"/>
        <v>24</v>
      </c>
      <c r="N49" s="143">
        <f t="shared" si="14"/>
        <v>24</v>
      </c>
      <c r="O49" s="143">
        <f t="shared" si="14"/>
        <v>24</v>
      </c>
      <c r="P49" s="143">
        <f t="shared" si="14"/>
        <v>24</v>
      </c>
      <c r="Q49" s="143">
        <f t="shared" si="14"/>
        <v>24</v>
      </c>
      <c r="R49" s="143">
        <f t="shared" si="14"/>
        <v>24</v>
      </c>
      <c r="S49" s="143">
        <f t="shared" si="14"/>
        <v>24</v>
      </c>
      <c r="T49" s="143">
        <f t="shared" si="14"/>
        <v>24</v>
      </c>
      <c r="U49" s="143">
        <f t="shared" si="14"/>
        <v>24</v>
      </c>
      <c r="V49" s="143">
        <f t="shared" si="15"/>
        <v>24</v>
      </c>
      <c r="W49" s="143">
        <f t="shared" si="15"/>
        <v>24</v>
      </c>
      <c r="X49" s="143">
        <f t="shared" si="15"/>
        <v>24</v>
      </c>
      <c r="Y49" s="143">
        <f t="shared" si="15"/>
        <v>24</v>
      </c>
      <c r="Z49" s="143">
        <f t="shared" si="15"/>
        <v>24</v>
      </c>
      <c r="AA49" s="143">
        <f t="shared" si="15"/>
        <v>24</v>
      </c>
      <c r="AB49" s="143">
        <f t="shared" si="15"/>
        <v>24</v>
      </c>
      <c r="AC49" s="143">
        <f t="shared" si="15"/>
        <v>24</v>
      </c>
      <c r="AD49" s="143">
        <f t="shared" si="15"/>
        <v>24</v>
      </c>
      <c r="AE49" s="143">
        <f t="shared" si="15"/>
        <v>24</v>
      </c>
      <c r="AF49" s="143">
        <f t="shared" si="15"/>
        <v>24</v>
      </c>
      <c r="AG49" s="141">
        <v>24</v>
      </c>
    </row>
    <row r="50" spans="1:35" x14ac:dyDescent="0.2">
      <c r="A50" s="143">
        <v>3</v>
      </c>
      <c r="B50" s="143" t="str">
        <f t="shared" si="13"/>
        <v>ТО2</v>
      </c>
      <c r="C50" s="143" t="str">
        <f t="shared" si="13"/>
        <v>ТО2</v>
      </c>
      <c r="D50" s="143" t="str">
        <f t="shared" si="13"/>
        <v>ТО2</v>
      </c>
      <c r="E50" s="143" t="str">
        <f t="shared" si="13"/>
        <v>ТО2</v>
      </c>
      <c r="F50" s="143" t="str">
        <f t="shared" si="13"/>
        <v>ТО2</v>
      </c>
      <c r="G50" s="143" t="str">
        <f t="shared" si="13"/>
        <v>П</v>
      </c>
      <c r="H50" s="143">
        <f t="shared" si="13"/>
        <v>24</v>
      </c>
      <c r="I50" s="143">
        <f t="shared" si="13"/>
        <v>24</v>
      </c>
      <c r="J50" s="143">
        <f t="shared" si="13"/>
        <v>24</v>
      </c>
      <c r="K50" s="143">
        <f t="shared" si="13"/>
        <v>24</v>
      </c>
      <c r="L50" s="143">
        <f t="shared" si="14"/>
        <v>24</v>
      </c>
      <c r="M50" s="143">
        <f t="shared" si="14"/>
        <v>24</v>
      </c>
      <c r="N50" s="143">
        <f t="shared" si="14"/>
        <v>24</v>
      </c>
      <c r="O50" s="143">
        <f t="shared" si="14"/>
        <v>24</v>
      </c>
      <c r="P50" s="143">
        <f t="shared" si="14"/>
        <v>24</v>
      </c>
      <c r="Q50" s="143">
        <f t="shared" si="14"/>
        <v>24</v>
      </c>
      <c r="R50" s="143">
        <f t="shared" si="14"/>
        <v>24</v>
      </c>
      <c r="S50" s="143">
        <f t="shared" si="14"/>
        <v>24</v>
      </c>
      <c r="T50" s="143">
        <f t="shared" si="14"/>
        <v>24</v>
      </c>
      <c r="U50" s="143">
        <f t="shared" si="14"/>
        <v>24</v>
      </c>
      <c r="V50" s="143">
        <f t="shared" si="15"/>
        <v>24</v>
      </c>
      <c r="W50" s="143">
        <f t="shared" si="15"/>
        <v>24</v>
      </c>
      <c r="X50" s="143">
        <f t="shared" si="15"/>
        <v>24</v>
      </c>
      <c r="Y50" s="143">
        <f t="shared" si="15"/>
        <v>24</v>
      </c>
      <c r="Z50" s="143">
        <f t="shared" si="15"/>
        <v>24</v>
      </c>
      <c r="AA50" s="143">
        <f t="shared" si="15"/>
        <v>24</v>
      </c>
      <c r="AB50" s="143">
        <f t="shared" si="15"/>
        <v>24</v>
      </c>
      <c r="AC50" s="143">
        <f t="shared" si="15"/>
        <v>24</v>
      </c>
      <c r="AD50" s="143">
        <f t="shared" si="15"/>
        <v>24</v>
      </c>
      <c r="AE50" s="143">
        <f t="shared" si="15"/>
        <v>24</v>
      </c>
      <c r="AF50" s="143">
        <f t="shared" si="15"/>
        <v>24</v>
      </c>
      <c r="AG50" s="141">
        <v>25</v>
      </c>
    </row>
    <row r="51" spans="1:35" x14ac:dyDescent="0.2">
      <c r="A51" s="143">
        <v>4</v>
      </c>
      <c r="B51" s="143">
        <f t="shared" si="13"/>
        <v>24</v>
      </c>
      <c r="C51" s="143">
        <f t="shared" si="13"/>
        <v>24</v>
      </c>
      <c r="D51" s="143">
        <f t="shared" si="13"/>
        <v>24</v>
      </c>
      <c r="E51" s="143">
        <f t="shared" si="13"/>
        <v>24</v>
      </c>
      <c r="F51" s="143">
        <f t="shared" si="13"/>
        <v>24</v>
      </c>
      <c r="G51" s="143">
        <f t="shared" si="13"/>
        <v>24</v>
      </c>
      <c r="H51" s="143">
        <f t="shared" si="13"/>
        <v>24</v>
      </c>
      <c r="I51" s="143">
        <f t="shared" si="13"/>
        <v>24</v>
      </c>
      <c r="J51" s="143">
        <f t="shared" si="13"/>
        <v>24</v>
      </c>
      <c r="K51" s="143">
        <f t="shared" si="13"/>
        <v>24</v>
      </c>
      <c r="L51" s="143">
        <f t="shared" si="14"/>
        <v>24</v>
      </c>
      <c r="M51" s="143">
        <f t="shared" si="14"/>
        <v>24</v>
      </c>
      <c r="N51" s="143">
        <f t="shared" si="14"/>
        <v>24</v>
      </c>
      <c r="O51" s="143">
        <f t="shared" si="14"/>
        <v>24</v>
      </c>
      <c r="P51" s="143">
        <f t="shared" si="14"/>
        <v>24</v>
      </c>
      <c r="Q51" s="143" t="str">
        <f t="shared" si="14"/>
        <v>О</v>
      </c>
      <c r="R51" s="143" t="str">
        <f t="shared" si="14"/>
        <v>Р</v>
      </c>
      <c r="S51" s="143" t="str">
        <f t="shared" si="14"/>
        <v>Р</v>
      </c>
      <c r="T51" s="143" t="str">
        <f t="shared" si="14"/>
        <v>Р</v>
      </c>
      <c r="U51" s="143" t="str">
        <f t="shared" si="14"/>
        <v>Р</v>
      </c>
      <c r="V51" s="143" t="str">
        <f t="shared" si="15"/>
        <v>Р</v>
      </c>
      <c r="W51" s="143" t="str">
        <f t="shared" si="15"/>
        <v>Р</v>
      </c>
      <c r="X51" s="143" t="str">
        <f t="shared" si="15"/>
        <v>Р</v>
      </c>
      <c r="Y51" s="143" t="str">
        <f t="shared" si="15"/>
        <v>Р</v>
      </c>
      <c r="Z51" s="143" t="str">
        <f t="shared" si="15"/>
        <v>Р</v>
      </c>
      <c r="AA51" s="143" t="str">
        <f t="shared" si="15"/>
        <v>Р</v>
      </c>
      <c r="AB51" s="143">
        <f t="shared" si="15"/>
        <v>24</v>
      </c>
      <c r="AC51" s="143">
        <f t="shared" si="15"/>
        <v>24</v>
      </c>
      <c r="AD51" s="143">
        <f t="shared" si="15"/>
        <v>24</v>
      </c>
      <c r="AE51" s="143">
        <f t="shared" si="15"/>
        <v>24</v>
      </c>
      <c r="AF51" s="143">
        <f t="shared" si="15"/>
        <v>24</v>
      </c>
      <c r="AG51" s="141">
        <v>26</v>
      </c>
    </row>
    <row r="52" spans="1:35" x14ac:dyDescent="0.2">
      <c r="A52" s="143">
        <v>5</v>
      </c>
      <c r="B52" s="143">
        <f t="shared" si="13"/>
        <v>24</v>
      </c>
      <c r="C52" s="143">
        <f t="shared" si="13"/>
        <v>24</v>
      </c>
      <c r="D52" s="143">
        <f t="shared" si="13"/>
        <v>24</v>
      </c>
      <c r="E52" s="143">
        <f t="shared" si="13"/>
        <v>24</v>
      </c>
      <c r="F52" s="143">
        <f t="shared" si="13"/>
        <v>24</v>
      </c>
      <c r="G52" s="143">
        <f t="shared" si="13"/>
        <v>24</v>
      </c>
      <c r="H52" s="143">
        <f t="shared" si="13"/>
        <v>24</v>
      </c>
      <c r="I52" s="143">
        <f t="shared" si="13"/>
        <v>24</v>
      </c>
      <c r="J52" s="143">
        <f t="shared" si="13"/>
        <v>24</v>
      </c>
      <c r="K52" s="143">
        <f t="shared" si="13"/>
        <v>24</v>
      </c>
      <c r="L52" s="143">
        <f t="shared" si="14"/>
        <v>24</v>
      </c>
      <c r="M52" s="143">
        <f t="shared" si="14"/>
        <v>24</v>
      </c>
      <c r="N52" s="143">
        <f t="shared" si="14"/>
        <v>24</v>
      </c>
      <c r="O52" s="143">
        <f t="shared" si="14"/>
        <v>24</v>
      </c>
      <c r="P52" s="143">
        <f t="shared" si="14"/>
        <v>24</v>
      </c>
      <c r="Q52" s="143">
        <f t="shared" si="14"/>
        <v>24</v>
      </c>
      <c r="R52" s="143">
        <f t="shared" si="14"/>
        <v>24</v>
      </c>
      <c r="S52" s="143">
        <f t="shared" si="14"/>
        <v>24</v>
      </c>
      <c r="T52" s="143">
        <f t="shared" si="14"/>
        <v>24</v>
      </c>
      <c r="U52" s="143">
        <f t="shared" si="14"/>
        <v>24</v>
      </c>
      <c r="V52" s="143">
        <f t="shared" si="15"/>
        <v>24</v>
      </c>
      <c r="W52" s="143" t="str">
        <f t="shared" si="15"/>
        <v>Р</v>
      </c>
      <c r="X52" s="143" t="str">
        <f t="shared" si="15"/>
        <v>Р</v>
      </c>
      <c r="Y52" s="143" t="str">
        <f t="shared" si="15"/>
        <v>Р</v>
      </c>
      <c r="Z52" s="143" t="str">
        <f t="shared" si="15"/>
        <v>Р</v>
      </c>
      <c r="AA52" s="143" t="str">
        <f t="shared" si="15"/>
        <v>Р</v>
      </c>
      <c r="AB52" s="143" t="str">
        <f t="shared" si="15"/>
        <v>Р</v>
      </c>
      <c r="AC52" s="143" t="str">
        <f t="shared" si="15"/>
        <v>Р</v>
      </c>
      <c r="AD52" s="143" t="str">
        <f t="shared" si="15"/>
        <v>Р</v>
      </c>
      <c r="AE52" s="143" t="str">
        <f t="shared" si="15"/>
        <v>Р</v>
      </c>
      <c r="AF52" s="143" t="str">
        <f t="shared" si="15"/>
        <v>Р</v>
      </c>
      <c r="AG52" s="141">
        <v>31</v>
      </c>
    </row>
    <row r="53" spans="1:35" x14ac:dyDescent="0.2">
      <c r="A53" s="143">
        <v>6</v>
      </c>
      <c r="B53" s="143">
        <f t="shared" si="13"/>
        <v>24</v>
      </c>
      <c r="C53" s="143">
        <f t="shared" si="13"/>
        <v>24</v>
      </c>
      <c r="D53" s="143">
        <f t="shared" si="13"/>
        <v>24</v>
      </c>
      <c r="E53" s="143">
        <f t="shared" si="13"/>
        <v>24</v>
      </c>
      <c r="F53" s="143">
        <f t="shared" si="13"/>
        <v>24</v>
      </c>
      <c r="G53" s="143">
        <f t="shared" si="13"/>
        <v>24</v>
      </c>
      <c r="H53" s="143">
        <f t="shared" si="13"/>
        <v>24</v>
      </c>
      <c r="I53" s="143">
        <f t="shared" si="13"/>
        <v>24</v>
      </c>
      <c r="J53" s="143">
        <f t="shared" si="13"/>
        <v>24</v>
      </c>
      <c r="K53" s="143">
        <f t="shared" si="13"/>
        <v>24</v>
      </c>
      <c r="L53" s="143">
        <f t="shared" si="14"/>
        <v>24</v>
      </c>
      <c r="M53" s="143">
        <f t="shared" si="14"/>
        <v>24</v>
      </c>
      <c r="N53" s="143">
        <f t="shared" si="14"/>
        <v>24</v>
      </c>
      <c r="O53" s="143" t="str">
        <f t="shared" si="14"/>
        <v>О</v>
      </c>
      <c r="P53" s="143" t="str">
        <f t="shared" si="14"/>
        <v>Р</v>
      </c>
      <c r="Q53" s="143" t="str">
        <f t="shared" si="14"/>
        <v>Р</v>
      </c>
      <c r="R53" s="143">
        <f t="shared" si="14"/>
        <v>24</v>
      </c>
      <c r="S53" s="143">
        <f t="shared" si="14"/>
        <v>24</v>
      </c>
      <c r="T53" s="143">
        <f t="shared" si="14"/>
        <v>24</v>
      </c>
      <c r="U53" s="143">
        <f t="shared" si="14"/>
        <v>24</v>
      </c>
      <c r="V53" s="143">
        <f t="shared" si="15"/>
        <v>24</v>
      </c>
      <c r="W53" s="143">
        <f t="shared" si="15"/>
        <v>24</v>
      </c>
      <c r="X53" s="143">
        <f t="shared" si="15"/>
        <v>24</v>
      </c>
      <c r="Y53" s="143">
        <f t="shared" si="15"/>
        <v>24</v>
      </c>
      <c r="Z53" s="143">
        <f t="shared" si="15"/>
        <v>24</v>
      </c>
      <c r="AA53" s="143">
        <f t="shared" si="15"/>
        <v>24</v>
      </c>
      <c r="AB53" s="143">
        <f t="shared" si="15"/>
        <v>24</v>
      </c>
      <c r="AC53" s="143">
        <f t="shared" si="15"/>
        <v>24</v>
      </c>
      <c r="AD53" s="143">
        <f t="shared" si="15"/>
        <v>24</v>
      </c>
      <c r="AE53" s="143">
        <f t="shared" si="15"/>
        <v>24</v>
      </c>
      <c r="AF53" s="143">
        <f t="shared" si="15"/>
        <v>24</v>
      </c>
      <c r="AG53" s="141">
        <v>32</v>
      </c>
    </row>
    <row r="54" spans="1:35" x14ac:dyDescent="0.2">
      <c r="A54" s="143">
        <v>7</v>
      </c>
      <c r="B54" s="143" t="str">
        <f t="shared" si="13"/>
        <v>Р</v>
      </c>
      <c r="C54" s="143" t="str">
        <f t="shared" si="13"/>
        <v>Р</v>
      </c>
      <c r="D54" s="143" t="str">
        <f t="shared" si="13"/>
        <v>Р</v>
      </c>
      <c r="E54" s="143" t="str">
        <f t="shared" si="13"/>
        <v>Р</v>
      </c>
      <c r="F54" s="143" t="str">
        <f t="shared" si="13"/>
        <v>Р</v>
      </c>
      <c r="G54" s="143" t="str">
        <f t="shared" si="13"/>
        <v>Р</v>
      </c>
      <c r="H54" s="143" t="str">
        <f t="shared" si="13"/>
        <v>Р</v>
      </c>
      <c r="I54" s="143" t="str">
        <f t="shared" si="13"/>
        <v>Р</v>
      </c>
      <c r="J54" s="143" t="str">
        <f t="shared" si="13"/>
        <v>Р</v>
      </c>
      <c r="K54" s="143" t="str">
        <f t="shared" si="13"/>
        <v>Р</v>
      </c>
      <c r="L54" s="143" t="str">
        <f t="shared" si="14"/>
        <v>Р</v>
      </c>
      <c r="M54" s="143" t="str">
        <f t="shared" si="14"/>
        <v>Р</v>
      </c>
      <c r="N54" s="143" t="str">
        <f t="shared" si="14"/>
        <v>Р</v>
      </c>
      <c r="O54" s="143" t="str">
        <f t="shared" si="14"/>
        <v>П</v>
      </c>
      <c r="P54" s="143">
        <f t="shared" si="14"/>
        <v>24</v>
      </c>
      <c r="Q54" s="143">
        <f t="shared" si="14"/>
        <v>24</v>
      </c>
      <c r="R54" s="143">
        <f t="shared" si="14"/>
        <v>24</v>
      </c>
      <c r="S54" s="143">
        <f t="shared" si="14"/>
        <v>24</v>
      </c>
      <c r="T54" s="143">
        <f t="shared" si="14"/>
        <v>24</v>
      </c>
      <c r="U54" s="143">
        <f t="shared" si="14"/>
        <v>24</v>
      </c>
      <c r="V54" s="143">
        <f t="shared" si="15"/>
        <v>24</v>
      </c>
      <c r="W54" s="143">
        <f t="shared" si="15"/>
        <v>24</v>
      </c>
      <c r="X54" s="143">
        <f t="shared" si="15"/>
        <v>24</v>
      </c>
      <c r="Y54" s="143">
        <f t="shared" si="15"/>
        <v>24</v>
      </c>
      <c r="Z54" s="143">
        <f t="shared" si="15"/>
        <v>24</v>
      </c>
      <c r="AA54" s="143">
        <f t="shared" si="15"/>
        <v>24</v>
      </c>
      <c r="AB54" s="143">
        <f t="shared" si="15"/>
        <v>24</v>
      </c>
      <c r="AC54" s="143">
        <f t="shared" si="15"/>
        <v>24</v>
      </c>
      <c r="AD54" s="143" t="str">
        <f t="shared" si="15"/>
        <v>Р</v>
      </c>
      <c r="AE54" s="143" t="str">
        <f t="shared" si="15"/>
        <v>Р</v>
      </c>
      <c r="AF54" s="143" t="str">
        <f t="shared" si="15"/>
        <v>Р</v>
      </c>
      <c r="AG54" s="141">
        <v>33</v>
      </c>
    </row>
    <row r="55" spans="1:35" x14ac:dyDescent="0.2">
      <c r="A55" s="143">
        <v>8</v>
      </c>
      <c r="B55" s="143">
        <f t="shared" si="13"/>
        <v>24</v>
      </c>
      <c r="C55" s="143">
        <f t="shared" si="13"/>
        <v>24</v>
      </c>
      <c r="D55" s="143">
        <f t="shared" si="13"/>
        <v>24</v>
      </c>
      <c r="E55" s="143">
        <f t="shared" si="13"/>
        <v>24</v>
      </c>
      <c r="F55" s="143">
        <f t="shared" si="13"/>
        <v>24</v>
      </c>
      <c r="G55" s="143">
        <f t="shared" si="13"/>
        <v>24</v>
      </c>
      <c r="H55" s="143">
        <f t="shared" si="13"/>
        <v>24</v>
      </c>
      <c r="I55" s="143">
        <f t="shared" si="13"/>
        <v>24</v>
      </c>
      <c r="J55" s="143">
        <f t="shared" si="13"/>
        <v>24</v>
      </c>
      <c r="K55" s="143">
        <f t="shared" si="13"/>
        <v>24</v>
      </c>
      <c r="L55" s="143">
        <f t="shared" si="14"/>
        <v>24</v>
      </c>
      <c r="M55" s="143">
        <f t="shared" si="14"/>
        <v>24</v>
      </c>
      <c r="N55" s="143">
        <f t="shared" si="14"/>
        <v>24</v>
      </c>
      <c r="O55" s="143">
        <f t="shared" si="14"/>
        <v>24</v>
      </c>
      <c r="P55" s="143">
        <f t="shared" si="14"/>
        <v>24</v>
      </c>
      <c r="Q55" s="143">
        <f t="shared" si="14"/>
        <v>24</v>
      </c>
      <c r="R55" s="143">
        <f t="shared" si="14"/>
        <v>24</v>
      </c>
      <c r="S55" s="143">
        <f t="shared" si="14"/>
        <v>24</v>
      </c>
      <c r="T55" s="143">
        <f t="shared" si="14"/>
        <v>24</v>
      </c>
      <c r="U55" s="143">
        <f t="shared" si="14"/>
        <v>24</v>
      </c>
      <c r="V55" s="143">
        <f t="shared" si="15"/>
        <v>24</v>
      </c>
      <c r="W55" s="143">
        <f t="shared" si="15"/>
        <v>24</v>
      </c>
      <c r="X55" s="143">
        <f t="shared" si="15"/>
        <v>24</v>
      </c>
      <c r="Y55" s="143">
        <f t="shared" si="15"/>
        <v>24</v>
      </c>
      <c r="Z55" s="143">
        <f t="shared" si="15"/>
        <v>24</v>
      </c>
      <c r="AA55" s="143">
        <f t="shared" si="15"/>
        <v>24</v>
      </c>
      <c r="AB55" s="143">
        <f t="shared" si="15"/>
        <v>24</v>
      </c>
      <c r="AC55" s="143">
        <f t="shared" si="15"/>
        <v>24</v>
      </c>
      <c r="AD55" s="143">
        <f t="shared" si="15"/>
        <v>24</v>
      </c>
      <c r="AE55" s="143">
        <f t="shared" si="15"/>
        <v>24</v>
      </c>
      <c r="AF55" s="143">
        <f t="shared" si="15"/>
        <v>24</v>
      </c>
      <c r="AG55" s="141">
        <v>34</v>
      </c>
    </row>
    <row r="56" spans="1:35" x14ac:dyDescent="0.2">
      <c r="A56" s="143">
        <v>9</v>
      </c>
      <c r="B56" s="143">
        <f t="shared" si="13"/>
        <v>24</v>
      </c>
      <c r="C56" s="143">
        <f t="shared" si="13"/>
        <v>24</v>
      </c>
      <c r="D56" s="143">
        <f t="shared" si="13"/>
        <v>24</v>
      </c>
      <c r="E56" s="143">
        <f t="shared" si="13"/>
        <v>24</v>
      </c>
      <c r="F56" s="143">
        <f t="shared" si="13"/>
        <v>24</v>
      </c>
      <c r="G56" s="143">
        <f t="shared" si="13"/>
        <v>24</v>
      </c>
      <c r="H56" s="143">
        <f t="shared" si="13"/>
        <v>24</v>
      </c>
      <c r="I56" s="143">
        <f t="shared" si="13"/>
        <v>24</v>
      </c>
      <c r="J56" s="143">
        <f t="shared" si="13"/>
        <v>24</v>
      </c>
      <c r="K56" s="143">
        <f t="shared" si="13"/>
        <v>24</v>
      </c>
      <c r="L56" s="143">
        <f t="shared" si="14"/>
        <v>24</v>
      </c>
      <c r="M56" s="143">
        <f t="shared" si="14"/>
        <v>24</v>
      </c>
      <c r="N56" s="143">
        <f t="shared" si="14"/>
        <v>24</v>
      </c>
      <c r="O56" s="143">
        <f t="shared" si="14"/>
        <v>24</v>
      </c>
      <c r="P56" s="143">
        <f t="shared" si="14"/>
        <v>24</v>
      </c>
      <c r="Q56" s="143">
        <f t="shared" si="14"/>
        <v>24</v>
      </c>
      <c r="R56" s="143">
        <f t="shared" si="14"/>
        <v>24</v>
      </c>
      <c r="S56" s="143">
        <f t="shared" si="14"/>
        <v>24</v>
      </c>
      <c r="T56" s="143">
        <f t="shared" si="14"/>
        <v>24</v>
      </c>
      <c r="U56" s="143">
        <f t="shared" si="14"/>
        <v>24</v>
      </c>
      <c r="V56" s="143">
        <f t="shared" si="15"/>
        <v>24</v>
      </c>
      <c r="W56" s="143">
        <f t="shared" si="15"/>
        <v>24</v>
      </c>
      <c r="X56" s="143">
        <f t="shared" si="15"/>
        <v>24</v>
      </c>
      <c r="Y56" s="143">
        <f t="shared" si="15"/>
        <v>24</v>
      </c>
      <c r="Z56" s="143">
        <f t="shared" si="15"/>
        <v>24</v>
      </c>
      <c r="AA56" s="143">
        <f t="shared" si="15"/>
        <v>24</v>
      </c>
      <c r="AB56" s="143">
        <f t="shared" si="15"/>
        <v>24</v>
      </c>
      <c r="AC56" s="143">
        <f t="shared" si="15"/>
        <v>24</v>
      </c>
      <c r="AD56" s="143">
        <f t="shared" si="15"/>
        <v>24</v>
      </c>
      <c r="AE56" s="143">
        <f t="shared" si="15"/>
        <v>24</v>
      </c>
      <c r="AF56" s="143">
        <f t="shared" si="15"/>
        <v>24</v>
      </c>
      <c r="AG56" s="141">
        <v>27</v>
      </c>
    </row>
    <row r="57" spans="1:35" x14ac:dyDescent="0.2">
      <c r="A57" s="143">
        <v>10</v>
      </c>
      <c r="B57" s="143">
        <f t="shared" si="13"/>
        <v>24</v>
      </c>
      <c r="C57" s="143">
        <f t="shared" si="13"/>
        <v>24</v>
      </c>
      <c r="D57" s="143">
        <f t="shared" si="13"/>
        <v>24</v>
      </c>
      <c r="E57" s="143">
        <f t="shared" si="13"/>
        <v>24</v>
      </c>
      <c r="F57" s="143">
        <f t="shared" si="13"/>
        <v>24</v>
      </c>
      <c r="G57" s="143" t="str">
        <f t="shared" si="13"/>
        <v>О</v>
      </c>
      <c r="H57" s="143" t="str">
        <f t="shared" si="13"/>
        <v>СР</v>
      </c>
      <c r="I57" s="143" t="str">
        <f t="shared" si="13"/>
        <v>СР</v>
      </c>
      <c r="J57" s="143" t="str">
        <f t="shared" si="13"/>
        <v>СР</v>
      </c>
      <c r="K57" s="143" t="str">
        <f t="shared" si="13"/>
        <v>СР</v>
      </c>
      <c r="L57" s="143" t="str">
        <f t="shared" si="14"/>
        <v>СР</v>
      </c>
      <c r="M57" s="143" t="str">
        <f t="shared" si="14"/>
        <v>СР</v>
      </c>
      <c r="N57" s="143" t="str">
        <f t="shared" si="14"/>
        <v>СР</v>
      </c>
      <c r="O57" s="143" t="str">
        <f t="shared" si="14"/>
        <v>СР</v>
      </c>
      <c r="P57" s="143" t="str">
        <f t="shared" si="14"/>
        <v>СР</v>
      </c>
      <c r="Q57" s="143" t="str">
        <f t="shared" si="14"/>
        <v>П</v>
      </c>
      <c r="R57" s="143">
        <f t="shared" si="14"/>
        <v>24</v>
      </c>
      <c r="S57" s="143">
        <f t="shared" si="14"/>
        <v>24</v>
      </c>
      <c r="T57" s="143">
        <f t="shared" si="14"/>
        <v>24</v>
      </c>
      <c r="U57" s="143">
        <f t="shared" si="14"/>
        <v>24</v>
      </c>
      <c r="V57" s="143">
        <f t="shared" si="15"/>
        <v>24</v>
      </c>
      <c r="W57" s="143">
        <f t="shared" si="15"/>
        <v>24</v>
      </c>
      <c r="X57" s="143">
        <f t="shared" si="15"/>
        <v>24</v>
      </c>
      <c r="Y57" s="143">
        <f t="shared" si="15"/>
        <v>24</v>
      </c>
      <c r="Z57" s="143">
        <f t="shared" si="15"/>
        <v>24</v>
      </c>
      <c r="AA57" s="143">
        <f t="shared" si="15"/>
        <v>24</v>
      </c>
      <c r="AB57" s="143" t="str">
        <f t="shared" si="15"/>
        <v>Р</v>
      </c>
      <c r="AC57" s="143" t="str">
        <f t="shared" si="15"/>
        <v>Р</v>
      </c>
      <c r="AD57" s="143" t="str">
        <f t="shared" si="15"/>
        <v>Р</v>
      </c>
      <c r="AE57" s="143" t="str">
        <f t="shared" si="15"/>
        <v>Р</v>
      </c>
      <c r="AF57" s="143" t="str">
        <f t="shared" si="15"/>
        <v>Р</v>
      </c>
      <c r="AG57" s="141">
        <v>28</v>
      </c>
    </row>
    <row r="58" spans="1:35" x14ac:dyDescent="0.2">
      <c r="A58" s="143">
        <v>11</v>
      </c>
      <c r="B58" s="143" t="str">
        <f t="shared" si="13"/>
        <v>Р</v>
      </c>
      <c r="C58" s="143" t="str">
        <f t="shared" si="13"/>
        <v>Р</v>
      </c>
      <c r="D58" s="143" t="str">
        <f t="shared" si="13"/>
        <v>Р</v>
      </c>
      <c r="E58" s="143" t="str">
        <f t="shared" si="13"/>
        <v>Р</v>
      </c>
      <c r="F58" s="143" t="str">
        <f t="shared" si="13"/>
        <v>Р</v>
      </c>
      <c r="G58" s="143" t="str">
        <f t="shared" si="13"/>
        <v>Р</v>
      </c>
      <c r="H58" s="143" t="str">
        <f t="shared" si="13"/>
        <v>Р</v>
      </c>
      <c r="I58" s="143" t="str">
        <f t="shared" si="13"/>
        <v>Р</v>
      </c>
      <c r="J58" s="143" t="str">
        <f t="shared" si="13"/>
        <v>Р</v>
      </c>
      <c r="K58" s="143" t="str">
        <f t="shared" si="13"/>
        <v>Р</v>
      </c>
      <c r="L58" s="143" t="str">
        <f t="shared" si="14"/>
        <v>Р</v>
      </c>
      <c r="M58" s="143" t="str">
        <f t="shared" si="14"/>
        <v>Р</v>
      </c>
      <c r="N58" s="143" t="str">
        <f t="shared" si="14"/>
        <v>Р</v>
      </c>
      <c r="O58" s="143" t="str">
        <f t="shared" si="14"/>
        <v>Р</v>
      </c>
      <c r="P58" s="143" t="str">
        <f t="shared" si="14"/>
        <v>Р</v>
      </c>
      <c r="Q58" s="143" t="str">
        <f t="shared" si="14"/>
        <v>Р</v>
      </c>
      <c r="R58" s="143" t="str">
        <f t="shared" si="14"/>
        <v>Р</v>
      </c>
      <c r="S58" s="143" t="str">
        <f t="shared" si="14"/>
        <v>Р</v>
      </c>
      <c r="T58" s="143" t="str">
        <f t="shared" si="14"/>
        <v>Р</v>
      </c>
      <c r="U58" s="143" t="str">
        <f t="shared" si="14"/>
        <v>Р</v>
      </c>
      <c r="V58" s="143" t="str">
        <f t="shared" si="15"/>
        <v>Р</v>
      </c>
      <c r="W58" s="143" t="str">
        <f t="shared" si="15"/>
        <v>Р</v>
      </c>
      <c r="X58" s="143" t="str">
        <f t="shared" si="15"/>
        <v>Р</v>
      </c>
      <c r="Y58" s="143" t="str">
        <f t="shared" si="15"/>
        <v>Р</v>
      </c>
      <c r="Z58" s="143" t="str">
        <f t="shared" si="15"/>
        <v>Р</v>
      </c>
      <c r="AA58" s="143" t="str">
        <f t="shared" si="15"/>
        <v>Р</v>
      </c>
      <c r="AB58" s="143" t="str">
        <f t="shared" si="15"/>
        <v>Р</v>
      </c>
      <c r="AC58" s="143" t="str">
        <f t="shared" si="15"/>
        <v>Р</v>
      </c>
      <c r="AD58" s="143" t="str">
        <f t="shared" si="15"/>
        <v>Р</v>
      </c>
      <c r="AE58" s="143" t="str">
        <f t="shared" si="15"/>
        <v>Р</v>
      </c>
      <c r="AF58" s="143" t="str">
        <f t="shared" si="15"/>
        <v>Р</v>
      </c>
      <c r="AG58" s="141">
        <v>29</v>
      </c>
    </row>
    <row r="59" spans="1:35" x14ac:dyDescent="0.2">
      <c r="A59" s="143">
        <v>12</v>
      </c>
      <c r="B59" s="143" t="str">
        <f t="shared" si="13"/>
        <v>Р</v>
      </c>
      <c r="C59" s="143" t="str">
        <f t="shared" si="13"/>
        <v>Р</v>
      </c>
      <c r="D59" s="143" t="str">
        <f t="shared" si="13"/>
        <v>Р</v>
      </c>
      <c r="E59" s="143" t="str">
        <f t="shared" si="13"/>
        <v>Р</v>
      </c>
      <c r="F59" s="143" t="str">
        <f t="shared" si="13"/>
        <v>Р</v>
      </c>
      <c r="G59" s="143" t="str">
        <f t="shared" si="13"/>
        <v>Р</v>
      </c>
      <c r="H59" s="143" t="str">
        <f t="shared" si="13"/>
        <v>Р</v>
      </c>
      <c r="I59" s="143" t="str">
        <f t="shared" si="13"/>
        <v>Р</v>
      </c>
      <c r="J59" s="143" t="str">
        <f t="shared" si="13"/>
        <v>Р</v>
      </c>
      <c r="K59" s="143" t="str">
        <f t="shared" si="13"/>
        <v>Р</v>
      </c>
      <c r="L59" s="143" t="str">
        <f t="shared" si="14"/>
        <v>Р</v>
      </c>
      <c r="M59" s="143" t="str">
        <f t="shared" si="14"/>
        <v>Р</v>
      </c>
      <c r="N59" s="143" t="str">
        <f t="shared" si="14"/>
        <v>Р</v>
      </c>
      <c r="O59" s="143" t="str">
        <f t="shared" si="14"/>
        <v>Р</v>
      </c>
      <c r="P59" s="143" t="str">
        <f t="shared" si="14"/>
        <v>Р</v>
      </c>
      <c r="Q59" s="143" t="str">
        <f t="shared" si="14"/>
        <v>Р</v>
      </c>
      <c r="R59" s="143" t="str">
        <f t="shared" si="14"/>
        <v>Р</v>
      </c>
      <c r="S59" s="143" t="str">
        <f t="shared" si="14"/>
        <v>Р</v>
      </c>
      <c r="T59" s="143" t="str">
        <f t="shared" si="14"/>
        <v>Р</v>
      </c>
      <c r="U59" s="143">
        <f t="shared" si="14"/>
        <v>24</v>
      </c>
      <c r="V59" s="143">
        <f t="shared" si="15"/>
        <v>24</v>
      </c>
      <c r="W59" s="143">
        <f t="shared" si="15"/>
        <v>24</v>
      </c>
      <c r="X59" s="143">
        <f t="shared" si="15"/>
        <v>24</v>
      </c>
      <c r="Y59" s="143">
        <f t="shared" si="15"/>
        <v>24</v>
      </c>
      <c r="Z59" s="143">
        <f t="shared" si="15"/>
        <v>24</v>
      </c>
      <c r="AA59" s="143">
        <f t="shared" si="15"/>
        <v>24</v>
      </c>
      <c r="AB59" s="143">
        <f t="shared" si="15"/>
        <v>24</v>
      </c>
      <c r="AC59" s="143">
        <f t="shared" si="15"/>
        <v>24</v>
      </c>
      <c r="AD59" s="143">
        <f t="shared" si="15"/>
        <v>24</v>
      </c>
      <c r="AE59" s="143">
        <f t="shared" si="15"/>
        <v>24</v>
      </c>
      <c r="AF59" s="143">
        <f t="shared" si="15"/>
        <v>24</v>
      </c>
      <c r="AG59" s="141">
        <v>35</v>
      </c>
    </row>
    <row r="60" spans="1:35" x14ac:dyDescent="0.2">
      <c r="A60" s="143">
        <v>13</v>
      </c>
      <c r="B60" s="143" t="str">
        <f t="shared" si="13"/>
        <v>Р</v>
      </c>
      <c r="C60" s="143" t="str">
        <f t="shared" si="13"/>
        <v>Р</v>
      </c>
      <c r="D60" s="143" t="str">
        <f t="shared" si="13"/>
        <v>Р</v>
      </c>
      <c r="E60" s="143" t="str">
        <f t="shared" si="13"/>
        <v>Р</v>
      </c>
      <c r="F60" s="143" t="str">
        <f t="shared" si="13"/>
        <v>Р</v>
      </c>
      <c r="G60" s="143" t="str">
        <f t="shared" si="13"/>
        <v>Р</v>
      </c>
      <c r="H60" s="143" t="str">
        <f t="shared" si="13"/>
        <v>Р</v>
      </c>
      <c r="I60" s="143" t="str">
        <f t="shared" si="13"/>
        <v>Р</v>
      </c>
      <c r="J60" s="143" t="str">
        <f t="shared" si="13"/>
        <v>Р</v>
      </c>
      <c r="K60" s="143" t="str">
        <f t="shared" si="13"/>
        <v>Р</v>
      </c>
      <c r="L60" s="143" t="str">
        <f t="shared" si="14"/>
        <v>Р</v>
      </c>
      <c r="M60" s="143" t="str">
        <f t="shared" si="14"/>
        <v>Р</v>
      </c>
      <c r="N60" s="143" t="str">
        <f t="shared" si="14"/>
        <v>Р</v>
      </c>
      <c r="O60" s="143" t="str">
        <f t="shared" si="14"/>
        <v>Р</v>
      </c>
      <c r="P60" s="143" t="str">
        <f t="shared" si="14"/>
        <v>Р</v>
      </c>
      <c r="Q60" s="143" t="str">
        <f t="shared" si="14"/>
        <v>Р</v>
      </c>
      <c r="R60" s="143" t="str">
        <f t="shared" si="14"/>
        <v>Р</v>
      </c>
      <c r="S60" s="143" t="str">
        <f t="shared" si="14"/>
        <v>Р</v>
      </c>
      <c r="T60" s="143" t="str">
        <f t="shared" si="14"/>
        <v>Р</v>
      </c>
      <c r="U60" s="143">
        <f t="shared" si="14"/>
        <v>24</v>
      </c>
      <c r="V60" s="143">
        <f t="shared" si="15"/>
        <v>24</v>
      </c>
      <c r="W60" s="143">
        <f t="shared" si="15"/>
        <v>24</v>
      </c>
      <c r="X60" s="143">
        <f t="shared" si="15"/>
        <v>24</v>
      </c>
      <c r="Y60" s="143">
        <f t="shared" si="15"/>
        <v>24</v>
      </c>
      <c r="Z60" s="143">
        <f t="shared" si="15"/>
        <v>24</v>
      </c>
      <c r="AA60" s="143">
        <f t="shared" si="15"/>
        <v>24</v>
      </c>
      <c r="AB60" s="143">
        <f t="shared" si="15"/>
        <v>24</v>
      </c>
      <c r="AC60" s="143">
        <f t="shared" si="15"/>
        <v>24</v>
      </c>
      <c r="AD60" s="143">
        <f t="shared" si="15"/>
        <v>24</v>
      </c>
      <c r="AE60" s="143">
        <f t="shared" si="15"/>
        <v>24</v>
      </c>
      <c r="AF60" s="143">
        <f t="shared" si="15"/>
        <v>24</v>
      </c>
      <c r="AG60" s="141">
        <v>36</v>
      </c>
    </row>
    <row r="61" spans="1:35" x14ac:dyDescent="0.2">
      <c r="A61" s="143">
        <v>14</v>
      </c>
      <c r="B61" s="143">
        <f t="shared" si="13"/>
        <v>24</v>
      </c>
      <c r="C61" s="143">
        <f t="shared" si="13"/>
        <v>24</v>
      </c>
      <c r="D61" s="143">
        <f t="shared" si="13"/>
        <v>24</v>
      </c>
      <c r="E61" s="143">
        <f t="shared" si="13"/>
        <v>24</v>
      </c>
      <c r="F61" s="143">
        <f t="shared" si="13"/>
        <v>24</v>
      </c>
      <c r="G61" s="143">
        <f t="shared" si="13"/>
        <v>24</v>
      </c>
      <c r="H61" s="143">
        <f t="shared" si="13"/>
        <v>24</v>
      </c>
      <c r="I61" s="143">
        <f t="shared" si="13"/>
        <v>24</v>
      </c>
      <c r="J61" s="143">
        <f t="shared" si="13"/>
        <v>24</v>
      </c>
      <c r="K61" s="143">
        <f t="shared" si="13"/>
        <v>24</v>
      </c>
      <c r="L61" s="143">
        <f t="shared" si="14"/>
        <v>24</v>
      </c>
      <c r="M61" s="143">
        <f t="shared" si="14"/>
        <v>24</v>
      </c>
      <c r="N61" s="143">
        <f t="shared" si="14"/>
        <v>24</v>
      </c>
      <c r="O61" s="143">
        <f t="shared" si="14"/>
        <v>24</v>
      </c>
      <c r="P61" s="143">
        <f t="shared" si="14"/>
        <v>24</v>
      </c>
      <c r="Q61" s="143">
        <f t="shared" si="14"/>
        <v>24</v>
      </c>
      <c r="R61" s="143">
        <f t="shared" si="14"/>
        <v>24</v>
      </c>
      <c r="S61" s="143">
        <f t="shared" si="14"/>
        <v>24</v>
      </c>
      <c r="T61" s="143">
        <f t="shared" si="14"/>
        <v>24</v>
      </c>
      <c r="U61" s="143" t="str">
        <f t="shared" si="14"/>
        <v>Р</v>
      </c>
      <c r="V61" s="143" t="str">
        <f t="shared" si="15"/>
        <v>Р</v>
      </c>
      <c r="W61" s="143" t="str">
        <f t="shared" si="15"/>
        <v>Р</v>
      </c>
      <c r="X61" s="143" t="str">
        <f t="shared" si="15"/>
        <v>Р</v>
      </c>
      <c r="Y61" s="143" t="str">
        <f t="shared" si="15"/>
        <v>Р</v>
      </c>
      <c r="Z61" s="143" t="str">
        <f t="shared" si="15"/>
        <v>Р</v>
      </c>
      <c r="AA61" s="143" t="str">
        <f t="shared" si="15"/>
        <v>Р</v>
      </c>
      <c r="AB61" s="143" t="str">
        <f t="shared" si="15"/>
        <v>Р</v>
      </c>
      <c r="AC61" s="143" t="str">
        <f t="shared" si="15"/>
        <v>Р</v>
      </c>
      <c r="AD61" s="143" t="str">
        <f t="shared" si="15"/>
        <v>Р</v>
      </c>
      <c r="AE61" s="143" t="str">
        <f t="shared" si="15"/>
        <v>Р</v>
      </c>
      <c r="AF61" s="143" t="str">
        <f t="shared" si="15"/>
        <v>Р</v>
      </c>
      <c r="AG61" s="141">
        <v>37</v>
      </c>
    </row>
    <row r="62" spans="1:35" s="142" customFormat="1" x14ac:dyDescent="0.25">
      <c r="A62" s="153" t="s">
        <v>43</v>
      </c>
      <c r="B62" s="154">
        <f t="shared" ref="B62:AF62" si="16">DATE($A$1,$AI62,B$1)</f>
        <v>45413</v>
      </c>
      <c r="C62" s="154">
        <f t="shared" si="16"/>
        <v>45414</v>
      </c>
      <c r="D62" s="154">
        <f t="shared" si="16"/>
        <v>45415</v>
      </c>
      <c r="E62" s="154">
        <f t="shared" si="16"/>
        <v>45416</v>
      </c>
      <c r="F62" s="154">
        <f t="shared" si="16"/>
        <v>45417</v>
      </c>
      <c r="G62" s="154">
        <f t="shared" si="16"/>
        <v>45418</v>
      </c>
      <c r="H62" s="154">
        <f t="shared" si="16"/>
        <v>45419</v>
      </c>
      <c r="I62" s="154">
        <f t="shared" si="16"/>
        <v>45420</v>
      </c>
      <c r="J62" s="154">
        <f t="shared" si="16"/>
        <v>45421</v>
      </c>
      <c r="K62" s="154">
        <f t="shared" si="16"/>
        <v>45422</v>
      </c>
      <c r="L62" s="154">
        <f t="shared" si="16"/>
        <v>45423</v>
      </c>
      <c r="M62" s="154">
        <f t="shared" si="16"/>
        <v>45424</v>
      </c>
      <c r="N62" s="154">
        <f t="shared" si="16"/>
        <v>45425</v>
      </c>
      <c r="O62" s="154">
        <f t="shared" si="16"/>
        <v>45426</v>
      </c>
      <c r="P62" s="154">
        <f t="shared" si="16"/>
        <v>45427</v>
      </c>
      <c r="Q62" s="154">
        <f t="shared" si="16"/>
        <v>45428</v>
      </c>
      <c r="R62" s="154">
        <f t="shared" si="16"/>
        <v>45429</v>
      </c>
      <c r="S62" s="154">
        <f t="shared" si="16"/>
        <v>45430</v>
      </c>
      <c r="T62" s="154">
        <f t="shared" si="16"/>
        <v>45431</v>
      </c>
      <c r="U62" s="154">
        <f t="shared" si="16"/>
        <v>45432</v>
      </c>
      <c r="V62" s="154">
        <f t="shared" si="16"/>
        <v>45433</v>
      </c>
      <c r="W62" s="154">
        <f t="shared" si="16"/>
        <v>45434</v>
      </c>
      <c r="X62" s="154">
        <f t="shared" si="16"/>
        <v>45435</v>
      </c>
      <c r="Y62" s="154">
        <f t="shared" si="16"/>
        <v>45436</v>
      </c>
      <c r="Z62" s="154">
        <f t="shared" si="16"/>
        <v>45437</v>
      </c>
      <c r="AA62" s="154">
        <f t="shared" si="16"/>
        <v>45438</v>
      </c>
      <c r="AB62" s="154">
        <f t="shared" si="16"/>
        <v>45439</v>
      </c>
      <c r="AC62" s="154">
        <f t="shared" si="16"/>
        <v>45440</v>
      </c>
      <c r="AD62" s="154">
        <f t="shared" si="16"/>
        <v>45441</v>
      </c>
      <c r="AE62" s="154">
        <f t="shared" si="16"/>
        <v>45442</v>
      </c>
      <c r="AF62" s="154">
        <f t="shared" si="16"/>
        <v>45443</v>
      </c>
      <c r="AI62" s="142">
        <v>5</v>
      </c>
    </row>
    <row r="63" spans="1:35" x14ac:dyDescent="0.2">
      <c r="A63" s="143">
        <v>1</v>
      </c>
      <c r="B63" s="143">
        <f t="shared" ref="B63:K76" si="17">IF(LEFT(VLOOKUP(B$62,План,$AG63,0),1)="М",24,VLOOKUP(B$62,План,$AG63,0))</f>
        <v>24</v>
      </c>
      <c r="C63" s="143">
        <f t="shared" si="17"/>
        <v>24</v>
      </c>
      <c r="D63" s="143">
        <f t="shared" si="17"/>
        <v>24</v>
      </c>
      <c r="E63" s="143">
        <f t="shared" si="17"/>
        <v>24</v>
      </c>
      <c r="F63" s="143">
        <f t="shared" si="17"/>
        <v>24</v>
      </c>
      <c r="G63" s="143">
        <f t="shared" si="17"/>
        <v>24</v>
      </c>
      <c r="H63" s="143">
        <f t="shared" si="17"/>
        <v>24</v>
      </c>
      <c r="I63" s="143">
        <f t="shared" si="17"/>
        <v>24</v>
      </c>
      <c r="J63" s="143">
        <f t="shared" si="17"/>
        <v>24</v>
      </c>
      <c r="K63" s="143">
        <f t="shared" si="17"/>
        <v>24</v>
      </c>
      <c r="L63" s="143">
        <f t="shared" ref="L63:U76" si="18">IF(LEFT(VLOOKUP(L$62,План,$AG63,0),1)="М",24,VLOOKUP(L$62,План,$AG63,0))</f>
        <v>24</v>
      </c>
      <c r="M63" s="143">
        <f t="shared" si="18"/>
        <v>24</v>
      </c>
      <c r="N63" s="143">
        <f t="shared" si="18"/>
        <v>24</v>
      </c>
      <c r="O63" s="143">
        <f t="shared" si="18"/>
        <v>24</v>
      </c>
      <c r="P63" s="143">
        <f t="shared" si="18"/>
        <v>24</v>
      </c>
      <c r="Q63" s="143">
        <f t="shared" si="18"/>
        <v>24</v>
      </c>
      <c r="R63" s="143">
        <f t="shared" si="18"/>
        <v>24</v>
      </c>
      <c r="S63" s="143">
        <f t="shared" si="18"/>
        <v>24</v>
      </c>
      <c r="T63" s="143">
        <f t="shared" si="18"/>
        <v>24</v>
      </c>
      <c r="U63" s="143">
        <f t="shared" si="18"/>
        <v>24</v>
      </c>
      <c r="V63" s="143">
        <f t="shared" ref="V63:AF76" si="19">IF(LEFT(VLOOKUP(V$62,План,$AG63,0),1)="М",24,VLOOKUP(V$62,План,$AG63,0))</f>
        <v>24</v>
      </c>
      <c r="W63" s="143">
        <f t="shared" si="19"/>
        <v>24</v>
      </c>
      <c r="X63" s="143">
        <f t="shared" si="19"/>
        <v>24</v>
      </c>
      <c r="Y63" s="143">
        <f t="shared" si="19"/>
        <v>24</v>
      </c>
      <c r="Z63" s="143">
        <f t="shared" si="19"/>
        <v>24</v>
      </c>
      <c r="AA63" s="143">
        <f t="shared" si="19"/>
        <v>24</v>
      </c>
      <c r="AB63" s="143">
        <f t="shared" si="19"/>
        <v>24</v>
      </c>
      <c r="AC63" s="143">
        <f t="shared" si="19"/>
        <v>24</v>
      </c>
      <c r="AD63" s="143">
        <f t="shared" si="19"/>
        <v>24</v>
      </c>
      <c r="AE63" s="143">
        <f t="shared" si="19"/>
        <v>24</v>
      </c>
      <c r="AF63" s="143">
        <f t="shared" si="19"/>
        <v>24</v>
      </c>
      <c r="AG63" s="141">
        <v>23</v>
      </c>
    </row>
    <row r="64" spans="1:35" ht="25.5" x14ac:dyDescent="0.2">
      <c r="A64" s="143">
        <v>2</v>
      </c>
      <c r="B64" s="143">
        <f t="shared" si="17"/>
        <v>24</v>
      </c>
      <c r="C64" s="143">
        <f t="shared" si="17"/>
        <v>24</v>
      </c>
      <c r="D64" s="143">
        <f t="shared" si="17"/>
        <v>24</v>
      </c>
      <c r="E64" s="143">
        <f t="shared" si="17"/>
        <v>24</v>
      </c>
      <c r="F64" s="143">
        <f t="shared" si="17"/>
        <v>24</v>
      </c>
      <c r="G64" s="143">
        <f t="shared" si="17"/>
        <v>24</v>
      </c>
      <c r="H64" s="143">
        <f t="shared" si="17"/>
        <v>24</v>
      </c>
      <c r="I64" s="143">
        <f t="shared" si="17"/>
        <v>24</v>
      </c>
      <c r="J64" s="143">
        <f t="shared" si="17"/>
        <v>24</v>
      </c>
      <c r="K64" s="143">
        <f t="shared" si="17"/>
        <v>24</v>
      </c>
      <c r="L64" s="143">
        <f t="shared" si="18"/>
        <v>24</v>
      </c>
      <c r="M64" s="143">
        <f t="shared" si="18"/>
        <v>24</v>
      </c>
      <c r="N64" s="143">
        <f t="shared" si="18"/>
        <v>24</v>
      </c>
      <c r="O64" s="143">
        <f t="shared" si="18"/>
        <v>24</v>
      </c>
      <c r="P64" s="143">
        <f t="shared" si="18"/>
        <v>24</v>
      </c>
      <c r="Q64" s="143">
        <f t="shared" si="18"/>
        <v>24</v>
      </c>
      <c r="R64" s="143">
        <f t="shared" si="18"/>
        <v>24</v>
      </c>
      <c r="S64" s="143">
        <f t="shared" si="18"/>
        <v>24</v>
      </c>
      <c r="T64" s="143">
        <f t="shared" si="18"/>
        <v>24</v>
      </c>
      <c r="U64" s="143">
        <f t="shared" si="18"/>
        <v>24</v>
      </c>
      <c r="V64" s="143">
        <f t="shared" si="19"/>
        <v>24</v>
      </c>
      <c r="W64" s="143">
        <f t="shared" si="19"/>
        <v>24</v>
      </c>
      <c r="X64" s="143">
        <f t="shared" si="19"/>
        <v>24</v>
      </c>
      <c r="Y64" s="143">
        <f t="shared" si="19"/>
        <v>24</v>
      </c>
      <c r="Z64" s="143">
        <f t="shared" si="19"/>
        <v>24</v>
      </c>
      <c r="AA64" s="143">
        <f t="shared" si="19"/>
        <v>24</v>
      </c>
      <c r="AB64" s="143">
        <f t="shared" si="19"/>
        <v>24</v>
      </c>
      <c r="AC64" s="143">
        <f t="shared" si="19"/>
        <v>24</v>
      </c>
      <c r="AD64" s="143">
        <f t="shared" si="19"/>
        <v>24</v>
      </c>
      <c r="AE64" s="143" t="str">
        <f t="shared" si="19"/>
        <v>О</v>
      </c>
      <c r="AF64" s="143" t="str">
        <f t="shared" si="19"/>
        <v>ПТО ГТУ / ТО-2</v>
      </c>
      <c r="AG64" s="141">
        <v>24</v>
      </c>
    </row>
    <row r="65" spans="1:35" x14ac:dyDescent="0.2">
      <c r="A65" s="143">
        <v>3</v>
      </c>
      <c r="B65" s="143">
        <f t="shared" si="17"/>
        <v>24</v>
      </c>
      <c r="C65" s="143">
        <f t="shared" si="17"/>
        <v>24</v>
      </c>
      <c r="D65" s="143">
        <f t="shared" si="17"/>
        <v>24</v>
      </c>
      <c r="E65" s="143">
        <f t="shared" si="17"/>
        <v>24</v>
      </c>
      <c r="F65" s="143">
        <f t="shared" si="17"/>
        <v>24</v>
      </c>
      <c r="G65" s="143">
        <f t="shared" si="17"/>
        <v>24</v>
      </c>
      <c r="H65" s="143">
        <f t="shared" si="17"/>
        <v>24</v>
      </c>
      <c r="I65" s="143">
        <f t="shared" si="17"/>
        <v>24</v>
      </c>
      <c r="J65" s="143">
        <f t="shared" si="17"/>
        <v>24</v>
      </c>
      <c r="K65" s="143">
        <f t="shared" si="17"/>
        <v>24</v>
      </c>
      <c r="L65" s="143">
        <f t="shared" si="18"/>
        <v>24</v>
      </c>
      <c r="M65" s="143">
        <f t="shared" si="18"/>
        <v>24</v>
      </c>
      <c r="N65" s="143">
        <f t="shared" si="18"/>
        <v>24</v>
      </c>
      <c r="O65" s="143">
        <f t="shared" si="18"/>
        <v>24</v>
      </c>
      <c r="P65" s="143">
        <f t="shared" si="18"/>
        <v>24</v>
      </c>
      <c r="Q65" s="143">
        <f t="shared" si="18"/>
        <v>24</v>
      </c>
      <c r="R65" s="143">
        <f t="shared" si="18"/>
        <v>24</v>
      </c>
      <c r="S65" s="143">
        <f t="shared" si="18"/>
        <v>24</v>
      </c>
      <c r="T65" s="143">
        <f t="shared" si="18"/>
        <v>24</v>
      </c>
      <c r="U65" s="143">
        <f t="shared" si="18"/>
        <v>24</v>
      </c>
      <c r="V65" s="143">
        <f t="shared" si="19"/>
        <v>24</v>
      </c>
      <c r="W65" s="143">
        <f t="shared" si="19"/>
        <v>24</v>
      </c>
      <c r="X65" s="143">
        <f t="shared" si="19"/>
        <v>24</v>
      </c>
      <c r="Y65" s="143">
        <f t="shared" si="19"/>
        <v>24</v>
      </c>
      <c r="Z65" s="143">
        <f t="shared" si="19"/>
        <v>24</v>
      </c>
      <c r="AA65" s="143">
        <f t="shared" si="19"/>
        <v>24</v>
      </c>
      <c r="AB65" s="143">
        <f t="shared" si="19"/>
        <v>24</v>
      </c>
      <c r="AC65" s="143">
        <f t="shared" si="19"/>
        <v>24</v>
      </c>
      <c r="AD65" s="143">
        <f t="shared" si="19"/>
        <v>24</v>
      </c>
      <c r="AE65" s="143">
        <f t="shared" si="19"/>
        <v>24</v>
      </c>
      <c r="AF65" s="143">
        <f t="shared" si="19"/>
        <v>24</v>
      </c>
      <c r="AG65" s="141">
        <v>25</v>
      </c>
    </row>
    <row r="66" spans="1:35" x14ac:dyDescent="0.2">
      <c r="A66" s="143">
        <v>4</v>
      </c>
      <c r="B66" s="143">
        <f t="shared" si="17"/>
        <v>24</v>
      </c>
      <c r="C66" s="143">
        <f t="shared" si="17"/>
        <v>24</v>
      </c>
      <c r="D66" s="143">
        <f t="shared" si="17"/>
        <v>24</v>
      </c>
      <c r="E66" s="143">
        <f t="shared" si="17"/>
        <v>24</v>
      </c>
      <c r="F66" s="143">
        <f t="shared" si="17"/>
        <v>24</v>
      </c>
      <c r="G66" s="143">
        <f t="shared" si="17"/>
        <v>24</v>
      </c>
      <c r="H66" s="143">
        <f t="shared" si="17"/>
        <v>24</v>
      </c>
      <c r="I66" s="143">
        <f t="shared" si="17"/>
        <v>24</v>
      </c>
      <c r="J66" s="143">
        <f t="shared" si="17"/>
        <v>24</v>
      </c>
      <c r="K66" s="143">
        <f t="shared" si="17"/>
        <v>24</v>
      </c>
      <c r="L66" s="143">
        <f t="shared" si="18"/>
        <v>24</v>
      </c>
      <c r="M66" s="143">
        <f t="shared" si="18"/>
        <v>24</v>
      </c>
      <c r="N66" s="143">
        <f t="shared" si="18"/>
        <v>24</v>
      </c>
      <c r="O66" s="143">
        <f t="shared" si="18"/>
        <v>24</v>
      </c>
      <c r="P66" s="143">
        <f t="shared" si="18"/>
        <v>24</v>
      </c>
      <c r="Q66" s="143" t="str">
        <f t="shared" si="18"/>
        <v>О</v>
      </c>
      <c r="R66" s="143" t="str">
        <f t="shared" si="18"/>
        <v>ПМ</v>
      </c>
      <c r="S66" s="143">
        <f t="shared" si="18"/>
        <v>24</v>
      </c>
      <c r="T66" s="143">
        <f t="shared" si="18"/>
        <v>24</v>
      </c>
      <c r="U66" s="143">
        <f t="shared" si="18"/>
        <v>24</v>
      </c>
      <c r="V66" s="143">
        <f t="shared" si="19"/>
        <v>24</v>
      </c>
      <c r="W66" s="143">
        <f t="shared" si="19"/>
        <v>24</v>
      </c>
      <c r="X66" s="143">
        <f t="shared" si="19"/>
        <v>24</v>
      </c>
      <c r="Y66" s="143">
        <f t="shared" si="19"/>
        <v>24</v>
      </c>
      <c r="Z66" s="143">
        <f t="shared" si="19"/>
        <v>24</v>
      </c>
      <c r="AA66" s="143">
        <f t="shared" si="19"/>
        <v>24</v>
      </c>
      <c r="AB66" s="143">
        <f t="shared" si="19"/>
        <v>24</v>
      </c>
      <c r="AC66" s="143">
        <f t="shared" si="19"/>
        <v>24</v>
      </c>
      <c r="AD66" s="143">
        <f t="shared" si="19"/>
        <v>24</v>
      </c>
      <c r="AE66" s="143">
        <f t="shared" si="19"/>
        <v>24</v>
      </c>
      <c r="AF66" s="143">
        <f t="shared" si="19"/>
        <v>24</v>
      </c>
      <c r="AG66" s="141">
        <v>26</v>
      </c>
    </row>
    <row r="67" spans="1:35" x14ac:dyDescent="0.2">
      <c r="A67" s="143">
        <v>5</v>
      </c>
      <c r="B67" s="143" t="str">
        <f t="shared" si="17"/>
        <v>Р</v>
      </c>
      <c r="C67" s="143" t="str">
        <f t="shared" si="17"/>
        <v>Р</v>
      </c>
      <c r="D67" s="143" t="str">
        <f t="shared" si="17"/>
        <v>Р</v>
      </c>
      <c r="E67" s="143" t="str">
        <f t="shared" si="17"/>
        <v>Р</v>
      </c>
      <c r="F67" s="143" t="str">
        <f t="shared" si="17"/>
        <v>Р</v>
      </c>
      <c r="G67" s="143" t="str">
        <f t="shared" si="17"/>
        <v>Р</v>
      </c>
      <c r="H67" s="143" t="str">
        <f t="shared" si="17"/>
        <v>Р</v>
      </c>
      <c r="I67" s="143" t="str">
        <f t="shared" si="17"/>
        <v>Р</v>
      </c>
      <c r="J67" s="143" t="str">
        <f t="shared" si="17"/>
        <v>Р</v>
      </c>
      <c r="K67" s="143" t="str">
        <f t="shared" si="17"/>
        <v>Р</v>
      </c>
      <c r="L67" s="143" t="str">
        <f t="shared" si="18"/>
        <v>Р</v>
      </c>
      <c r="M67" s="143" t="str">
        <f t="shared" si="18"/>
        <v>Р</v>
      </c>
      <c r="N67" s="143" t="str">
        <f t="shared" si="18"/>
        <v>Р</v>
      </c>
      <c r="O67" s="143" t="str">
        <f t="shared" si="18"/>
        <v>Р</v>
      </c>
      <c r="P67" s="143" t="str">
        <f t="shared" si="18"/>
        <v>Р</v>
      </c>
      <c r="Q67" s="143" t="str">
        <f t="shared" si="18"/>
        <v>Р</v>
      </c>
      <c r="R67" s="143" t="str">
        <f t="shared" si="18"/>
        <v>Р</v>
      </c>
      <c r="S67" s="143" t="str">
        <f t="shared" si="18"/>
        <v>Р</v>
      </c>
      <c r="T67" s="143" t="str">
        <f t="shared" si="18"/>
        <v>Р</v>
      </c>
      <c r="U67" s="143" t="str">
        <f t="shared" si="18"/>
        <v>Р</v>
      </c>
      <c r="V67" s="143" t="str">
        <f t="shared" si="19"/>
        <v>Р</v>
      </c>
      <c r="W67" s="143" t="str">
        <f t="shared" si="19"/>
        <v>Р</v>
      </c>
      <c r="X67" s="143" t="str">
        <f t="shared" si="19"/>
        <v>Р</v>
      </c>
      <c r="Y67" s="143" t="str">
        <f t="shared" si="19"/>
        <v>Р</v>
      </c>
      <c r="Z67" s="143" t="str">
        <f t="shared" si="19"/>
        <v>Р</v>
      </c>
      <c r="AA67" s="143" t="str">
        <f t="shared" si="19"/>
        <v>Р</v>
      </c>
      <c r="AB67" s="143" t="str">
        <f t="shared" si="19"/>
        <v>Р</v>
      </c>
      <c r="AC67" s="143" t="str">
        <f t="shared" si="19"/>
        <v>Р</v>
      </c>
      <c r="AD67" s="143" t="str">
        <f t="shared" si="19"/>
        <v>Р</v>
      </c>
      <c r="AE67" s="143" t="str">
        <f t="shared" si="19"/>
        <v>Р</v>
      </c>
      <c r="AF67" s="143" t="str">
        <f t="shared" si="19"/>
        <v>Р</v>
      </c>
      <c r="AG67" s="141">
        <v>31</v>
      </c>
    </row>
    <row r="68" spans="1:35" x14ac:dyDescent="0.2">
      <c r="A68" s="143">
        <v>6</v>
      </c>
      <c r="B68" s="143">
        <f t="shared" si="17"/>
        <v>24</v>
      </c>
      <c r="C68" s="143">
        <f t="shared" si="17"/>
        <v>24</v>
      </c>
      <c r="D68" s="143">
        <f t="shared" si="17"/>
        <v>24</v>
      </c>
      <c r="E68" s="143">
        <f t="shared" si="17"/>
        <v>24</v>
      </c>
      <c r="F68" s="143">
        <f t="shared" si="17"/>
        <v>24</v>
      </c>
      <c r="G68" s="143">
        <f t="shared" si="17"/>
        <v>24</v>
      </c>
      <c r="H68" s="143">
        <f t="shared" si="17"/>
        <v>24</v>
      </c>
      <c r="I68" s="143">
        <f t="shared" si="17"/>
        <v>24</v>
      </c>
      <c r="J68" s="143">
        <f t="shared" si="17"/>
        <v>24</v>
      </c>
      <c r="K68" s="143">
        <f t="shared" si="17"/>
        <v>24</v>
      </c>
      <c r="L68" s="143">
        <f t="shared" si="18"/>
        <v>24</v>
      </c>
      <c r="M68" s="143">
        <f t="shared" si="18"/>
        <v>24</v>
      </c>
      <c r="N68" s="143">
        <f t="shared" si="18"/>
        <v>24</v>
      </c>
      <c r="O68" s="143">
        <f t="shared" si="18"/>
        <v>24</v>
      </c>
      <c r="P68" s="143">
        <f t="shared" si="18"/>
        <v>24</v>
      </c>
      <c r="Q68" s="143">
        <f t="shared" si="18"/>
        <v>24</v>
      </c>
      <c r="R68" s="143">
        <f t="shared" si="18"/>
        <v>24</v>
      </c>
      <c r="S68" s="143">
        <f t="shared" si="18"/>
        <v>24</v>
      </c>
      <c r="T68" s="143">
        <f t="shared" si="18"/>
        <v>24</v>
      </c>
      <c r="U68" s="143">
        <f t="shared" si="18"/>
        <v>24</v>
      </c>
      <c r="V68" s="143">
        <f t="shared" si="19"/>
        <v>24</v>
      </c>
      <c r="W68" s="143">
        <f t="shared" si="19"/>
        <v>24</v>
      </c>
      <c r="X68" s="143">
        <f t="shared" si="19"/>
        <v>24</v>
      </c>
      <c r="Y68" s="143">
        <f t="shared" si="19"/>
        <v>24</v>
      </c>
      <c r="Z68" s="143">
        <f t="shared" si="19"/>
        <v>24</v>
      </c>
      <c r="AA68" s="143">
        <f t="shared" si="19"/>
        <v>24</v>
      </c>
      <c r="AB68" s="143">
        <f t="shared" si="19"/>
        <v>24</v>
      </c>
      <c r="AC68" s="143">
        <f t="shared" si="19"/>
        <v>24</v>
      </c>
      <c r="AD68" s="143">
        <f t="shared" si="19"/>
        <v>24</v>
      </c>
      <c r="AE68" s="143">
        <f t="shared" si="19"/>
        <v>24</v>
      </c>
      <c r="AF68" s="143">
        <f t="shared" si="19"/>
        <v>24</v>
      </c>
      <c r="AG68" s="141">
        <v>32</v>
      </c>
    </row>
    <row r="69" spans="1:35" x14ac:dyDescent="0.2">
      <c r="A69" s="143">
        <v>7</v>
      </c>
      <c r="B69" s="143" t="str">
        <f t="shared" si="17"/>
        <v>Р</v>
      </c>
      <c r="C69" s="143" t="str">
        <f t="shared" si="17"/>
        <v>Р</v>
      </c>
      <c r="D69" s="143" t="str">
        <f t="shared" si="17"/>
        <v>Р</v>
      </c>
      <c r="E69" s="143" t="str">
        <f t="shared" si="17"/>
        <v>Р</v>
      </c>
      <c r="F69" s="143" t="str">
        <f t="shared" si="17"/>
        <v>Р</v>
      </c>
      <c r="G69" s="143" t="str">
        <f t="shared" si="17"/>
        <v>Р</v>
      </c>
      <c r="H69" s="143" t="str">
        <f t="shared" si="17"/>
        <v>Р</v>
      </c>
      <c r="I69" s="143" t="str">
        <f t="shared" si="17"/>
        <v>Р</v>
      </c>
      <c r="J69" s="143" t="str">
        <f t="shared" si="17"/>
        <v>Р</v>
      </c>
      <c r="K69" s="143" t="str">
        <f t="shared" si="17"/>
        <v>Р</v>
      </c>
      <c r="L69" s="143" t="str">
        <f t="shared" si="18"/>
        <v>Р</v>
      </c>
      <c r="M69" s="143" t="str">
        <f t="shared" si="18"/>
        <v>Р</v>
      </c>
      <c r="N69" s="143" t="str">
        <f t="shared" si="18"/>
        <v>Р</v>
      </c>
      <c r="O69" s="143" t="str">
        <f t="shared" si="18"/>
        <v>Р</v>
      </c>
      <c r="P69" s="143" t="str">
        <f t="shared" si="18"/>
        <v>Р</v>
      </c>
      <c r="Q69" s="143" t="str">
        <f t="shared" si="18"/>
        <v>Р</v>
      </c>
      <c r="R69" s="143" t="str">
        <f t="shared" si="18"/>
        <v>Р</v>
      </c>
      <c r="S69" s="143" t="str">
        <f t="shared" si="18"/>
        <v>Р</v>
      </c>
      <c r="T69" s="143" t="str">
        <f t="shared" si="18"/>
        <v>Р</v>
      </c>
      <c r="U69" s="143" t="str">
        <f t="shared" si="18"/>
        <v>Р</v>
      </c>
      <c r="V69" s="143" t="str">
        <f t="shared" si="19"/>
        <v>Р</v>
      </c>
      <c r="W69" s="143" t="str">
        <f t="shared" si="19"/>
        <v>Р</v>
      </c>
      <c r="X69" s="143" t="str">
        <f t="shared" si="19"/>
        <v>Р</v>
      </c>
      <c r="Y69" s="143" t="str">
        <f t="shared" si="19"/>
        <v>Р</v>
      </c>
      <c r="Z69" s="143" t="str">
        <f t="shared" si="19"/>
        <v>Р</v>
      </c>
      <c r="AA69" s="143" t="str">
        <f t="shared" si="19"/>
        <v>Р</v>
      </c>
      <c r="AB69" s="143" t="str">
        <f t="shared" si="19"/>
        <v>Р</v>
      </c>
      <c r="AC69" s="143" t="str">
        <f t="shared" si="19"/>
        <v>Р</v>
      </c>
      <c r="AD69" s="143" t="str">
        <f t="shared" si="19"/>
        <v>Р</v>
      </c>
      <c r="AE69" s="143" t="str">
        <f t="shared" si="19"/>
        <v>Р</v>
      </c>
      <c r="AF69" s="143" t="str">
        <f t="shared" si="19"/>
        <v>Р</v>
      </c>
      <c r="AG69" s="141">
        <v>33</v>
      </c>
    </row>
    <row r="70" spans="1:35" x14ac:dyDescent="0.2">
      <c r="A70" s="143">
        <v>8</v>
      </c>
      <c r="B70" s="143">
        <f t="shared" si="17"/>
        <v>24</v>
      </c>
      <c r="C70" s="143">
        <f t="shared" si="17"/>
        <v>24</v>
      </c>
      <c r="D70" s="143">
        <f t="shared" si="17"/>
        <v>24</v>
      </c>
      <c r="E70" s="143">
        <f t="shared" si="17"/>
        <v>24</v>
      </c>
      <c r="F70" s="143">
        <f t="shared" si="17"/>
        <v>24</v>
      </c>
      <c r="G70" s="143">
        <f t="shared" si="17"/>
        <v>24</v>
      </c>
      <c r="H70" s="143">
        <f t="shared" si="17"/>
        <v>24</v>
      </c>
      <c r="I70" s="143">
        <f t="shared" si="17"/>
        <v>24</v>
      </c>
      <c r="J70" s="143">
        <f t="shared" si="17"/>
        <v>24</v>
      </c>
      <c r="K70" s="143">
        <f t="shared" si="17"/>
        <v>24</v>
      </c>
      <c r="L70" s="143">
        <f t="shared" si="18"/>
        <v>24</v>
      </c>
      <c r="M70" s="143">
        <f t="shared" si="18"/>
        <v>24</v>
      </c>
      <c r="N70" s="143">
        <f t="shared" si="18"/>
        <v>24</v>
      </c>
      <c r="O70" s="143">
        <f t="shared" si="18"/>
        <v>24</v>
      </c>
      <c r="P70" s="143">
        <f t="shared" si="18"/>
        <v>24</v>
      </c>
      <c r="Q70" s="143">
        <f t="shared" si="18"/>
        <v>24</v>
      </c>
      <c r="R70" s="143">
        <f t="shared" si="18"/>
        <v>24</v>
      </c>
      <c r="S70" s="143">
        <f t="shared" si="18"/>
        <v>24</v>
      </c>
      <c r="T70" s="143">
        <f t="shared" si="18"/>
        <v>24</v>
      </c>
      <c r="U70" s="143">
        <f t="shared" si="18"/>
        <v>24</v>
      </c>
      <c r="V70" s="143">
        <f t="shared" si="19"/>
        <v>24</v>
      </c>
      <c r="W70" s="143">
        <f t="shared" si="19"/>
        <v>24</v>
      </c>
      <c r="X70" s="143">
        <f t="shared" si="19"/>
        <v>24</v>
      </c>
      <c r="Y70" s="143">
        <f t="shared" si="19"/>
        <v>24</v>
      </c>
      <c r="Z70" s="143">
        <f t="shared" si="19"/>
        <v>24</v>
      </c>
      <c r="AA70" s="143">
        <f t="shared" si="19"/>
        <v>24</v>
      </c>
      <c r="AB70" s="143">
        <f t="shared" si="19"/>
        <v>24</v>
      </c>
      <c r="AC70" s="143">
        <f t="shared" si="19"/>
        <v>24</v>
      </c>
      <c r="AD70" s="143">
        <f t="shared" si="19"/>
        <v>24</v>
      </c>
      <c r="AE70" s="143">
        <f t="shared" si="19"/>
        <v>24</v>
      </c>
      <c r="AF70" s="143">
        <f t="shared" si="19"/>
        <v>24</v>
      </c>
      <c r="AG70" s="141">
        <v>34</v>
      </c>
    </row>
    <row r="71" spans="1:35" x14ac:dyDescent="0.2">
      <c r="A71" s="143">
        <v>9</v>
      </c>
      <c r="B71" s="143">
        <f t="shared" si="17"/>
        <v>24</v>
      </c>
      <c r="C71" s="143">
        <f t="shared" si="17"/>
        <v>24</v>
      </c>
      <c r="D71" s="143">
        <f t="shared" si="17"/>
        <v>24</v>
      </c>
      <c r="E71" s="143">
        <f t="shared" si="17"/>
        <v>24</v>
      </c>
      <c r="F71" s="143">
        <f t="shared" si="17"/>
        <v>24</v>
      </c>
      <c r="G71" s="143">
        <f t="shared" si="17"/>
        <v>24</v>
      </c>
      <c r="H71" s="143">
        <f t="shared" si="17"/>
        <v>24</v>
      </c>
      <c r="I71" s="143">
        <f t="shared" si="17"/>
        <v>24</v>
      </c>
      <c r="J71" s="143">
        <f t="shared" si="17"/>
        <v>24</v>
      </c>
      <c r="K71" s="143">
        <f t="shared" si="17"/>
        <v>24</v>
      </c>
      <c r="L71" s="143">
        <f t="shared" si="18"/>
        <v>24</v>
      </c>
      <c r="M71" s="143">
        <f t="shared" si="18"/>
        <v>24</v>
      </c>
      <c r="N71" s="143">
        <f t="shared" si="18"/>
        <v>24</v>
      </c>
      <c r="O71" s="143">
        <f t="shared" si="18"/>
        <v>24</v>
      </c>
      <c r="P71" s="143" t="str">
        <f t="shared" si="18"/>
        <v>О</v>
      </c>
      <c r="Q71" s="143" t="str">
        <f t="shared" si="18"/>
        <v>ПМ</v>
      </c>
      <c r="R71" s="143">
        <f t="shared" si="18"/>
        <v>24</v>
      </c>
      <c r="S71" s="143">
        <f t="shared" si="18"/>
        <v>24</v>
      </c>
      <c r="T71" s="143">
        <f t="shared" si="18"/>
        <v>24</v>
      </c>
      <c r="U71" s="143">
        <f t="shared" si="18"/>
        <v>24</v>
      </c>
      <c r="V71" s="143">
        <f t="shared" si="19"/>
        <v>24</v>
      </c>
      <c r="W71" s="143">
        <f t="shared" si="19"/>
        <v>24</v>
      </c>
      <c r="X71" s="143">
        <f t="shared" si="19"/>
        <v>24</v>
      </c>
      <c r="Y71" s="143">
        <f t="shared" si="19"/>
        <v>24</v>
      </c>
      <c r="Z71" s="143">
        <f t="shared" si="19"/>
        <v>24</v>
      </c>
      <c r="AA71" s="143">
        <f t="shared" si="19"/>
        <v>24</v>
      </c>
      <c r="AB71" s="143">
        <f t="shared" si="19"/>
        <v>24</v>
      </c>
      <c r="AC71" s="143">
        <f t="shared" si="19"/>
        <v>24</v>
      </c>
      <c r="AD71" s="143">
        <f t="shared" si="19"/>
        <v>24</v>
      </c>
      <c r="AE71" s="143">
        <f t="shared" si="19"/>
        <v>24</v>
      </c>
      <c r="AF71" s="143">
        <f t="shared" si="19"/>
        <v>24</v>
      </c>
      <c r="AG71" s="141">
        <v>27</v>
      </c>
    </row>
    <row r="72" spans="1:35" x14ac:dyDescent="0.2">
      <c r="A72" s="143">
        <v>10</v>
      </c>
      <c r="B72" s="143" t="str">
        <f t="shared" si="17"/>
        <v>Р</v>
      </c>
      <c r="C72" s="143" t="str">
        <f t="shared" si="17"/>
        <v>Р</v>
      </c>
      <c r="D72" s="143" t="str">
        <f t="shared" si="17"/>
        <v>Р</v>
      </c>
      <c r="E72" s="143" t="str">
        <f t="shared" si="17"/>
        <v>Р</v>
      </c>
      <c r="F72" s="143" t="str">
        <f t="shared" si="17"/>
        <v>Р</v>
      </c>
      <c r="G72" s="143" t="str">
        <f t="shared" si="17"/>
        <v>Р</v>
      </c>
      <c r="H72" s="143" t="str">
        <f t="shared" si="17"/>
        <v>Р</v>
      </c>
      <c r="I72" s="143" t="str">
        <f t="shared" si="17"/>
        <v>Р</v>
      </c>
      <c r="J72" s="143" t="str">
        <f t="shared" si="17"/>
        <v>Р</v>
      </c>
      <c r="K72" s="143" t="str">
        <f t="shared" si="17"/>
        <v>Р</v>
      </c>
      <c r="L72" s="143" t="str">
        <f t="shared" si="18"/>
        <v>Р</v>
      </c>
      <c r="M72" s="143" t="str">
        <f t="shared" si="18"/>
        <v>Р</v>
      </c>
      <c r="N72" s="143" t="str">
        <f t="shared" si="18"/>
        <v>Р</v>
      </c>
      <c r="O72" s="143" t="str">
        <f t="shared" si="18"/>
        <v>Р</v>
      </c>
      <c r="P72" s="143" t="str">
        <f t="shared" si="18"/>
        <v>П</v>
      </c>
      <c r="Q72" s="143">
        <f t="shared" si="18"/>
        <v>24</v>
      </c>
      <c r="R72" s="143" t="str">
        <f t="shared" si="18"/>
        <v>О</v>
      </c>
      <c r="S72" s="143" t="str">
        <f t="shared" si="18"/>
        <v>Р</v>
      </c>
      <c r="T72" s="143" t="str">
        <f t="shared" si="18"/>
        <v>Р</v>
      </c>
      <c r="U72" s="143" t="str">
        <f t="shared" si="18"/>
        <v>Р</v>
      </c>
      <c r="V72" s="143" t="str">
        <f t="shared" si="19"/>
        <v>Р</v>
      </c>
      <c r="W72" s="143" t="str">
        <f t="shared" si="19"/>
        <v>Р</v>
      </c>
      <c r="X72" s="143" t="str">
        <f t="shared" si="19"/>
        <v>Р</v>
      </c>
      <c r="Y72" s="143" t="str">
        <f t="shared" si="19"/>
        <v>Р</v>
      </c>
      <c r="Z72" s="143" t="str">
        <f t="shared" si="19"/>
        <v>Р</v>
      </c>
      <c r="AA72" s="143" t="str">
        <f t="shared" si="19"/>
        <v>Р</v>
      </c>
      <c r="AB72" s="143" t="str">
        <f t="shared" si="19"/>
        <v>Р</v>
      </c>
      <c r="AC72" s="143" t="str">
        <f t="shared" si="19"/>
        <v>Р</v>
      </c>
      <c r="AD72" s="143" t="str">
        <f t="shared" si="19"/>
        <v>Р</v>
      </c>
      <c r="AE72" s="143" t="str">
        <f t="shared" si="19"/>
        <v>П</v>
      </c>
      <c r="AF72" s="143">
        <f t="shared" si="19"/>
        <v>24</v>
      </c>
      <c r="AG72" s="141">
        <v>28</v>
      </c>
    </row>
    <row r="73" spans="1:35" x14ac:dyDescent="0.2">
      <c r="A73" s="143">
        <v>11</v>
      </c>
      <c r="B73" s="143" t="str">
        <f t="shared" si="17"/>
        <v>Р</v>
      </c>
      <c r="C73" s="143" t="str">
        <f t="shared" si="17"/>
        <v>Р</v>
      </c>
      <c r="D73" s="143" t="str">
        <f t="shared" si="17"/>
        <v>Р</v>
      </c>
      <c r="E73" s="143" t="str">
        <f t="shared" si="17"/>
        <v>Р</v>
      </c>
      <c r="F73" s="143" t="str">
        <f t="shared" si="17"/>
        <v>Р</v>
      </c>
      <c r="G73" s="143" t="str">
        <f t="shared" si="17"/>
        <v>Р</v>
      </c>
      <c r="H73" s="143" t="str">
        <f t="shared" si="17"/>
        <v>Р</v>
      </c>
      <c r="I73" s="143" t="str">
        <f t="shared" si="17"/>
        <v>Р</v>
      </c>
      <c r="J73" s="143" t="str">
        <f t="shared" si="17"/>
        <v>Р</v>
      </c>
      <c r="K73" s="143" t="str">
        <f t="shared" si="17"/>
        <v>Р</v>
      </c>
      <c r="L73" s="143" t="str">
        <f t="shared" si="18"/>
        <v>Р</v>
      </c>
      <c r="M73" s="143" t="str">
        <f t="shared" si="18"/>
        <v>Р</v>
      </c>
      <c r="N73" s="143" t="str">
        <f t="shared" si="18"/>
        <v>Р</v>
      </c>
      <c r="O73" s="143" t="str">
        <f t="shared" si="18"/>
        <v>Р</v>
      </c>
      <c r="P73" s="143" t="str">
        <f t="shared" si="18"/>
        <v>Р</v>
      </c>
      <c r="Q73" s="143" t="str">
        <f t="shared" si="18"/>
        <v>Р</v>
      </c>
      <c r="R73" s="143" t="str">
        <f t="shared" si="18"/>
        <v>Р</v>
      </c>
      <c r="S73" s="143" t="str">
        <f t="shared" si="18"/>
        <v>Р</v>
      </c>
      <c r="T73" s="143" t="str">
        <f t="shared" si="18"/>
        <v>Р</v>
      </c>
      <c r="U73" s="143" t="str">
        <f t="shared" si="18"/>
        <v>Р</v>
      </c>
      <c r="V73" s="143" t="str">
        <f t="shared" si="19"/>
        <v>Р</v>
      </c>
      <c r="W73" s="143" t="str">
        <f t="shared" si="19"/>
        <v>Р</v>
      </c>
      <c r="X73" s="143" t="str">
        <f t="shared" si="19"/>
        <v>Р</v>
      </c>
      <c r="Y73" s="143" t="str">
        <f t="shared" si="19"/>
        <v>Р</v>
      </c>
      <c r="Z73" s="143" t="str">
        <f t="shared" si="19"/>
        <v>Р</v>
      </c>
      <c r="AA73" s="143" t="str">
        <f t="shared" si="19"/>
        <v>Р</v>
      </c>
      <c r="AB73" s="143" t="str">
        <f t="shared" si="19"/>
        <v>Р</v>
      </c>
      <c r="AC73" s="143" t="str">
        <f t="shared" si="19"/>
        <v>Р</v>
      </c>
      <c r="AD73" s="143" t="str">
        <f t="shared" si="19"/>
        <v>Р</v>
      </c>
      <c r="AE73" s="143" t="str">
        <f t="shared" si="19"/>
        <v>Р</v>
      </c>
      <c r="AF73" s="143" t="str">
        <f t="shared" si="19"/>
        <v>Р</v>
      </c>
      <c r="AG73" s="141">
        <v>29</v>
      </c>
    </row>
    <row r="74" spans="1:35" x14ac:dyDescent="0.2">
      <c r="A74" s="143">
        <v>12</v>
      </c>
      <c r="B74" s="143">
        <f t="shared" si="17"/>
        <v>24</v>
      </c>
      <c r="C74" s="143">
        <f t="shared" si="17"/>
        <v>24</v>
      </c>
      <c r="D74" s="143">
        <f t="shared" si="17"/>
        <v>24</v>
      </c>
      <c r="E74" s="143">
        <f t="shared" si="17"/>
        <v>24</v>
      </c>
      <c r="F74" s="143">
        <f t="shared" si="17"/>
        <v>24</v>
      </c>
      <c r="G74" s="143">
        <f t="shared" si="17"/>
        <v>24</v>
      </c>
      <c r="H74" s="143">
        <f t="shared" si="17"/>
        <v>24</v>
      </c>
      <c r="I74" s="143">
        <f t="shared" si="17"/>
        <v>24</v>
      </c>
      <c r="J74" s="143">
        <f t="shared" si="17"/>
        <v>24</v>
      </c>
      <c r="K74" s="143">
        <f t="shared" si="17"/>
        <v>24</v>
      </c>
      <c r="L74" s="143">
        <f t="shared" si="18"/>
        <v>24</v>
      </c>
      <c r="M74" s="143">
        <f t="shared" si="18"/>
        <v>24</v>
      </c>
      <c r="N74" s="143">
        <f t="shared" si="18"/>
        <v>24</v>
      </c>
      <c r="O74" s="143">
        <f t="shared" si="18"/>
        <v>24</v>
      </c>
      <c r="P74" s="143">
        <f t="shared" si="18"/>
        <v>24</v>
      </c>
      <c r="Q74" s="143">
        <f t="shared" si="18"/>
        <v>24</v>
      </c>
      <c r="R74" s="143">
        <f t="shared" si="18"/>
        <v>24</v>
      </c>
      <c r="S74" s="143">
        <f t="shared" si="18"/>
        <v>24</v>
      </c>
      <c r="T74" s="143">
        <f t="shared" si="18"/>
        <v>24</v>
      </c>
      <c r="U74" s="143">
        <f t="shared" si="18"/>
        <v>24</v>
      </c>
      <c r="V74" s="143">
        <f t="shared" si="19"/>
        <v>24</v>
      </c>
      <c r="W74" s="143">
        <f t="shared" si="19"/>
        <v>24</v>
      </c>
      <c r="X74" s="143">
        <f t="shared" si="19"/>
        <v>24</v>
      </c>
      <c r="Y74" s="143">
        <f t="shared" si="19"/>
        <v>24</v>
      </c>
      <c r="Z74" s="143">
        <f t="shared" si="19"/>
        <v>24</v>
      </c>
      <c r="AA74" s="143">
        <f t="shared" si="19"/>
        <v>24</v>
      </c>
      <c r="AB74" s="143">
        <f t="shared" si="19"/>
        <v>24</v>
      </c>
      <c r="AC74" s="143">
        <f t="shared" si="19"/>
        <v>24</v>
      </c>
      <c r="AD74" s="143">
        <f t="shared" si="19"/>
        <v>24</v>
      </c>
      <c r="AE74" s="143">
        <f t="shared" si="19"/>
        <v>24</v>
      </c>
      <c r="AF74" s="143">
        <f t="shared" si="19"/>
        <v>24</v>
      </c>
      <c r="AG74" s="141">
        <v>35</v>
      </c>
    </row>
    <row r="75" spans="1:35" x14ac:dyDescent="0.2">
      <c r="A75" s="143">
        <v>13</v>
      </c>
      <c r="B75" s="143">
        <f t="shared" si="17"/>
        <v>24</v>
      </c>
      <c r="C75" s="143">
        <f t="shared" si="17"/>
        <v>24</v>
      </c>
      <c r="D75" s="143">
        <f t="shared" si="17"/>
        <v>24</v>
      </c>
      <c r="E75" s="143">
        <f t="shared" si="17"/>
        <v>24</v>
      </c>
      <c r="F75" s="143">
        <f t="shared" si="17"/>
        <v>24</v>
      </c>
      <c r="G75" s="143">
        <f t="shared" si="17"/>
        <v>24</v>
      </c>
      <c r="H75" s="143">
        <f t="shared" si="17"/>
        <v>24</v>
      </c>
      <c r="I75" s="143">
        <f t="shared" si="17"/>
        <v>24</v>
      </c>
      <c r="J75" s="143">
        <f t="shared" si="17"/>
        <v>24</v>
      </c>
      <c r="K75" s="143">
        <f t="shared" si="17"/>
        <v>24</v>
      </c>
      <c r="L75" s="143">
        <f t="shared" si="18"/>
        <v>24</v>
      </c>
      <c r="M75" s="143">
        <f t="shared" si="18"/>
        <v>24</v>
      </c>
      <c r="N75" s="143">
        <f t="shared" si="18"/>
        <v>24</v>
      </c>
      <c r="O75" s="143">
        <f t="shared" si="18"/>
        <v>24</v>
      </c>
      <c r="P75" s="143">
        <f t="shared" si="18"/>
        <v>24</v>
      </c>
      <c r="Q75" s="143">
        <f t="shared" si="18"/>
        <v>24</v>
      </c>
      <c r="R75" s="143">
        <f t="shared" si="18"/>
        <v>24</v>
      </c>
      <c r="S75" s="143">
        <f t="shared" si="18"/>
        <v>24</v>
      </c>
      <c r="T75" s="143">
        <f t="shared" si="18"/>
        <v>24</v>
      </c>
      <c r="U75" s="143">
        <f t="shared" si="18"/>
        <v>24</v>
      </c>
      <c r="V75" s="143">
        <f t="shared" si="19"/>
        <v>24</v>
      </c>
      <c r="W75" s="143">
        <f t="shared" si="19"/>
        <v>24</v>
      </c>
      <c r="X75" s="143">
        <f t="shared" si="19"/>
        <v>24</v>
      </c>
      <c r="Y75" s="143">
        <f t="shared" si="19"/>
        <v>24</v>
      </c>
      <c r="Z75" s="143">
        <f t="shared" si="19"/>
        <v>24</v>
      </c>
      <c r="AA75" s="143">
        <f t="shared" si="19"/>
        <v>24</v>
      </c>
      <c r="AB75" s="143">
        <f t="shared" si="19"/>
        <v>24</v>
      </c>
      <c r="AC75" s="143">
        <f t="shared" si="19"/>
        <v>24</v>
      </c>
      <c r="AD75" s="143">
        <f t="shared" si="19"/>
        <v>24</v>
      </c>
      <c r="AE75" s="143">
        <f t="shared" si="19"/>
        <v>24</v>
      </c>
      <c r="AF75" s="143">
        <f t="shared" si="19"/>
        <v>24</v>
      </c>
      <c r="AG75" s="141">
        <v>36</v>
      </c>
    </row>
    <row r="76" spans="1:35" x14ac:dyDescent="0.2">
      <c r="A76" s="143">
        <v>14</v>
      </c>
      <c r="B76" s="143" t="str">
        <f t="shared" si="17"/>
        <v>Р</v>
      </c>
      <c r="C76" s="143" t="str">
        <f t="shared" si="17"/>
        <v>Р</v>
      </c>
      <c r="D76" s="143" t="str">
        <f t="shared" si="17"/>
        <v>Р</v>
      </c>
      <c r="E76" s="143" t="str">
        <f t="shared" si="17"/>
        <v>Р</v>
      </c>
      <c r="F76" s="143" t="str">
        <f t="shared" si="17"/>
        <v>Р</v>
      </c>
      <c r="G76" s="143" t="str">
        <f t="shared" si="17"/>
        <v>Р</v>
      </c>
      <c r="H76" s="143" t="str">
        <f t="shared" si="17"/>
        <v>Р</v>
      </c>
      <c r="I76" s="143" t="str">
        <f t="shared" si="17"/>
        <v>Р</v>
      </c>
      <c r="J76" s="143" t="str">
        <f t="shared" si="17"/>
        <v>Р</v>
      </c>
      <c r="K76" s="143" t="str">
        <f t="shared" si="17"/>
        <v>Р</v>
      </c>
      <c r="L76" s="143" t="str">
        <f t="shared" si="18"/>
        <v>Р</v>
      </c>
      <c r="M76" s="143" t="str">
        <f t="shared" si="18"/>
        <v>Р</v>
      </c>
      <c r="N76" s="143" t="str">
        <f t="shared" si="18"/>
        <v>Р</v>
      </c>
      <c r="O76" s="143" t="str">
        <f t="shared" si="18"/>
        <v>Р</v>
      </c>
      <c r="P76" s="143" t="str">
        <f t="shared" si="18"/>
        <v>Р</v>
      </c>
      <c r="Q76" s="143" t="str">
        <f t="shared" si="18"/>
        <v>Р</v>
      </c>
      <c r="R76" s="143" t="str">
        <f t="shared" si="18"/>
        <v>Р</v>
      </c>
      <c r="S76" s="143" t="str">
        <f t="shared" si="18"/>
        <v>Р</v>
      </c>
      <c r="T76" s="143" t="str">
        <f t="shared" si="18"/>
        <v>Р</v>
      </c>
      <c r="U76" s="143" t="str">
        <f t="shared" si="18"/>
        <v>Р</v>
      </c>
      <c r="V76" s="143" t="str">
        <f t="shared" si="19"/>
        <v>Р</v>
      </c>
      <c r="W76" s="143" t="str">
        <f t="shared" si="19"/>
        <v>Р</v>
      </c>
      <c r="X76" s="143" t="str">
        <f t="shared" si="19"/>
        <v>Р</v>
      </c>
      <c r="Y76" s="143" t="str">
        <f t="shared" si="19"/>
        <v>Р</v>
      </c>
      <c r="Z76" s="143" t="str">
        <f t="shared" si="19"/>
        <v>Р</v>
      </c>
      <c r="AA76" s="143" t="str">
        <f t="shared" si="19"/>
        <v>Р</v>
      </c>
      <c r="AB76" s="143" t="str">
        <f t="shared" si="19"/>
        <v>Р</v>
      </c>
      <c r="AC76" s="143" t="str">
        <f t="shared" si="19"/>
        <v>Р</v>
      </c>
      <c r="AD76" s="143" t="str">
        <f t="shared" si="19"/>
        <v>Р</v>
      </c>
      <c r="AE76" s="143" t="str">
        <f t="shared" si="19"/>
        <v>Р</v>
      </c>
      <c r="AF76" s="143" t="str">
        <f t="shared" si="19"/>
        <v>Р</v>
      </c>
      <c r="AG76" s="141">
        <v>37</v>
      </c>
    </row>
    <row r="77" spans="1:35" s="142" customFormat="1" x14ac:dyDescent="0.25">
      <c r="A77" s="153" t="s">
        <v>43</v>
      </c>
      <c r="B77" s="154">
        <f t="shared" ref="B77:AF77" si="20">DATE($A$1,$AI77,B$1)</f>
        <v>45444</v>
      </c>
      <c r="C77" s="154">
        <f t="shared" si="20"/>
        <v>45445</v>
      </c>
      <c r="D77" s="154">
        <f t="shared" si="20"/>
        <v>45446</v>
      </c>
      <c r="E77" s="154">
        <f t="shared" si="20"/>
        <v>45447</v>
      </c>
      <c r="F77" s="154">
        <f t="shared" si="20"/>
        <v>45448</v>
      </c>
      <c r="G77" s="154">
        <f t="shared" si="20"/>
        <v>45449</v>
      </c>
      <c r="H77" s="154">
        <f t="shared" si="20"/>
        <v>45450</v>
      </c>
      <c r="I77" s="154">
        <f t="shared" si="20"/>
        <v>45451</v>
      </c>
      <c r="J77" s="154">
        <f t="shared" si="20"/>
        <v>45452</v>
      </c>
      <c r="K77" s="154">
        <f t="shared" si="20"/>
        <v>45453</v>
      </c>
      <c r="L77" s="154">
        <f t="shared" si="20"/>
        <v>45454</v>
      </c>
      <c r="M77" s="154">
        <f t="shared" si="20"/>
        <v>45455</v>
      </c>
      <c r="N77" s="154">
        <f t="shared" si="20"/>
        <v>45456</v>
      </c>
      <c r="O77" s="154">
        <f t="shared" si="20"/>
        <v>45457</v>
      </c>
      <c r="P77" s="154">
        <f t="shared" si="20"/>
        <v>45458</v>
      </c>
      <c r="Q77" s="154">
        <f t="shared" si="20"/>
        <v>45459</v>
      </c>
      <c r="R77" s="154">
        <f t="shared" si="20"/>
        <v>45460</v>
      </c>
      <c r="S77" s="154">
        <f t="shared" si="20"/>
        <v>45461</v>
      </c>
      <c r="T77" s="154">
        <f t="shared" si="20"/>
        <v>45462</v>
      </c>
      <c r="U77" s="154">
        <f t="shared" si="20"/>
        <v>45463</v>
      </c>
      <c r="V77" s="154">
        <f t="shared" si="20"/>
        <v>45464</v>
      </c>
      <c r="W77" s="154">
        <f t="shared" si="20"/>
        <v>45465</v>
      </c>
      <c r="X77" s="154">
        <f t="shared" si="20"/>
        <v>45466</v>
      </c>
      <c r="Y77" s="154">
        <f t="shared" si="20"/>
        <v>45467</v>
      </c>
      <c r="Z77" s="154">
        <f t="shared" si="20"/>
        <v>45468</v>
      </c>
      <c r="AA77" s="154">
        <f t="shared" si="20"/>
        <v>45469</v>
      </c>
      <c r="AB77" s="154">
        <f t="shared" si="20"/>
        <v>45470</v>
      </c>
      <c r="AC77" s="154">
        <f t="shared" si="20"/>
        <v>45471</v>
      </c>
      <c r="AD77" s="154">
        <f t="shared" si="20"/>
        <v>45472</v>
      </c>
      <c r="AE77" s="154">
        <f t="shared" si="20"/>
        <v>45473</v>
      </c>
      <c r="AF77" s="154">
        <f t="shared" si="20"/>
        <v>45474</v>
      </c>
      <c r="AI77" s="142">
        <v>6</v>
      </c>
    </row>
    <row r="78" spans="1:35" x14ac:dyDescent="0.2">
      <c r="A78" s="143">
        <v>1</v>
      </c>
      <c r="B78" s="143">
        <f t="shared" ref="B78:K91" si="21">IF(LEFT(VLOOKUP(B$77,План,$AG78,0),1)="М",24,VLOOKUP(B$77,План,$AG78,0))</f>
        <v>24</v>
      </c>
      <c r="C78" s="143">
        <f t="shared" si="21"/>
        <v>24</v>
      </c>
      <c r="D78" s="143">
        <f t="shared" si="21"/>
        <v>24</v>
      </c>
      <c r="E78" s="143">
        <f t="shared" si="21"/>
        <v>24</v>
      </c>
      <c r="F78" s="143">
        <f t="shared" si="21"/>
        <v>24</v>
      </c>
      <c r="G78" s="143">
        <f t="shared" si="21"/>
        <v>24</v>
      </c>
      <c r="H78" s="143">
        <f t="shared" si="21"/>
        <v>24</v>
      </c>
      <c r="I78" s="143">
        <f t="shared" si="21"/>
        <v>24</v>
      </c>
      <c r="J78" s="143">
        <f t="shared" si="21"/>
        <v>24</v>
      </c>
      <c r="K78" s="143">
        <f t="shared" si="21"/>
        <v>24</v>
      </c>
      <c r="L78" s="143">
        <f t="shared" ref="L78:U91" si="22">IF(LEFT(VLOOKUP(L$77,План,$AG78,0),1)="М",24,VLOOKUP(L$77,План,$AG78,0))</f>
        <v>24</v>
      </c>
      <c r="M78" s="143">
        <f t="shared" si="22"/>
        <v>24</v>
      </c>
      <c r="N78" s="143">
        <f t="shared" si="22"/>
        <v>24</v>
      </c>
      <c r="O78" s="143">
        <f t="shared" si="22"/>
        <v>24</v>
      </c>
      <c r="P78" s="143">
        <f t="shared" si="22"/>
        <v>24</v>
      </c>
      <c r="Q78" s="143">
        <f t="shared" si="22"/>
        <v>24</v>
      </c>
      <c r="R78" s="143">
        <f t="shared" si="22"/>
        <v>24</v>
      </c>
      <c r="S78" s="143">
        <f t="shared" si="22"/>
        <v>24</v>
      </c>
      <c r="T78" s="143">
        <f t="shared" si="22"/>
        <v>24</v>
      </c>
      <c r="U78" s="143">
        <f t="shared" si="22"/>
        <v>24</v>
      </c>
      <c r="V78" s="143">
        <f t="shared" ref="V78:AF91" si="23">IF(LEFT(VLOOKUP(V$77,План,$AG78,0),1)="М",24,VLOOKUP(V$77,План,$AG78,0))</f>
        <v>24</v>
      </c>
      <c r="W78" s="143">
        <f t="shared" si="23"/>
        <v>24</v>
      </c>
      <c r="X78" s="143">
        <f t="shared" si="23"/>
        <v>24</v>
      </c>
      <c r="Y78" s="143">
        <f t="shared" si="23"/>
        <v>24</v>
      </c>
      <c r="Z78" s="143">
        <f t="shared" si="23"/>
        <v>24</v>
      </c>
      <c r="AA78" s="143">
        <f t="shared" si="23"/>
        <v>24</v>
      </c>
      <c r="AB78" s="143">
        <f t="shared" si="23"/>
        <v>24</v>
      </c>
      <c r="AC78" s="143">
        <f t="shared" si="23"/>
        <v>24</v>
      </c>
      <c r="AD78" s="143">
        <f t="shared" si="23"/>
        <v>24</v>
      </c>
      <c r="AE78" s="143">
        <f t="shared" si="23"/>
        <v>24</v>
      </c>
      <c r="AF78" s="143">
        <f t="shared" si="23"/>
        <v>24</v>
      </c>
      <c r="AG78" s="141">
        <v>23</v>
      </c>
    </row>
    <row r="79" spans="1:35" ht="25.5" x14ac:dyDescent="0.2">
      <c r="A79" s="143">
        <v>2</v>
      </c>
      <c r="B79" s="143" t="str">
        <f t="shared" si="21"/>
        <v>ПТО ГТУ / ТО-2</v>
      </c>
      <c r="C79" s="143" t="str">
        <f t="shared" si="21"/>
        <v>ПТО ГТУ / ТО-2</v>
      </c>
      <c r="D79" s="143" t="str">
        <f t="shared" si="21"/>
        <v>ПТО ГТУ / ТО-2</v>
      </c>
      <c r="E79" s="143" t="str">
        <f t="shared" si="21"/>
        <v>ПТО ГТУ / ТО-2</v>
      </c>
      <c r="F79" s="143" t="str">
        <f t="shared" si="21"/>
        <v>ПТО ГТУ / ТО-2</v>
      </c>
      <c r="G79" s="143" t="str">
        <f t="shared" si="21"/>
        <v>ПТО ГТУ / ТО-2</v>
      </c>
      <c r="H79" s="143" t="str">
        <f t="shared" si="21"/>
        <v>П</v>
      </c>
      <c r="I79" s="143">
        <f t="shared" si="21"/>
        <v>24</v>
      </c>
      <c r="J79" s="143">
        <f t="shared" si="21"/>
        <v>24</v>
      </c>
      <c r="K79" s="143">
        <f t="shared" si="21"/>
        <v>24</v>
      </c>
      <c r="L79" s="143">
        <f t="shared" si="22"/>
        <v>24</v>
      </c>
      <c r="M79" s="143">
        <f t="shared" si="22"/>
        <v>24</v>
      </c>
      <c r="N79" s="143">
        <f t="shared" si="22"/>
        <v>24</v>
      </c>
      <c r="O79" s="143">
        <f t="shared" si="22"/>
        <v>24</v>
      </c>
      <c r="P79" s="143">
        <f t="shared" si="22"/>
        <v>24</v>
      </c>
      <c r="Q79" s="143">
        <f t="shared" si="22"/>
        <v>24</v>
      </c>
      <c r="R79" s="143">
        <f t="shared" si="22"/>
        <v>24</v>
      </c>
      <c r="S79" s="143">
        <f t="shared" si="22"/>
        <v>24</v>
      </c>
      <c r="T79" s="143">
        <f t="shared" si="22"/>
        <v>24</v>
      </c>
      <c r="U79" s="143">
        <f t="shared" si="22"/>
        <v>24</v>
      </c>
      <c r="V79" s="143">
        <f t="shared" si="23"/>
        <v>24</v>
      </c>
      <c r="W79" s="143">
        <f t="shared" si="23"/>
        <v>24</v>
      </c>
      <c r="X79" s="143">
        <f t="shared" si="23"/>
        <v>24</v>
      </c>
      <c r="Y79" s="143">
        <f t="shared" si="23"/>
        <v>24</v>
      </c>
      <c r="Z79" s="143">
        <f t="shared" si="23"/>
        <v>24</v>
      </c>
      <c r="AA79" s="143">
        <f t="shared" si="23"/>
        <v>24</v>
      </c>
      <c r="AB79" s="143">
        <f t="shared" si="23"/>
        <v>24</v>
      </c>
      <c r="AC79" s="143">
        <f t="shared" si="23"/>
        <v>24</v>
      </c>
      <c r="AD79" s="143">
        <f t="shared" si="23"/>
        <v>24</v>
      </c>
      <c r="AE79" s="143">
        <f t="shared" si="23"/>
        <v>24</v>
      </c>
      <c r="AF79" s="143">
        <f t="shared" si="23"/>
        <v>24</v>
      </c>
      <c r="AG79" s="141">
        <v>24</v>
      </c>
    </row>
    <row r="80" spans="1:35" x14ac:dyDescent="0.2">
      <c r="A80" s="143">
        <v>3</v>
      </c>
      <c r="B80" s="143">
        <f t="shared" si="21"/>
        <v>24</v>
      </c>
      <c r="C80" s="143">
        <f t="shared" si="21"/>
        <v>24</v>
      </c>
      <c r="D80" s="143">
        <f t="shared" si="21"/>
        <v>24</v>
      </c>
      <c r="E80" s="143">
        <f t="shared" si="21"/>
        <v>24</v>
      </c>
      <c r="F80" s="143">
        <f t="shared" si="21"/>
        <v>24</v>
      </c>
      <c r="G80" s="143">
        <f t="shared" si="21"/>
        <v>24</v>
      </c>
      <c r="H80" s="143">
        <f t="shared" si="21"/>
        <v>24</v>
      </c>
      <c r="I80" s="143">
        <f t="shared" si="21"/>
        <v>24</v>
      </c>
      <c r="J80" s="143">
        <f t="shared" si="21"/>
        <v>24</v>
      </c>
      <c r="K80" s="143">
        <f t="shared" si="21"/>
        <v>24</v>
      </c>
      <c r="L80" s="143">
        <f t="shared" si="22"/>
        <v>24</v>
      </c>
      <c r="M80" s="143">
        <f t="shared" si="22"/>
        <v>24</v>
      </c>
      <c r="N80" s="143">
        <f t="shared" si="22"/>
        <v>24</v>
      </c>
      <c r="O80" s="143">
        <f t="shared" si="22"/>
        <v>24</v>
      </c>
      <c r="P80" s="143">
        <f t="shared" si="22"/>
        <v>24</v>
      </c>
      <c r="Q80" s="143">
        <f t="shared" si="22"/>
        <v>24</v>
      </c>
      <c r="R80" s="143">
        <f t="shared" si="22"/>
        <v>24</v>
      </c>
      <c r="S80" s="143">
        <f t="shared" si="22"/>
        <v>24</v>
      </c>
      <c r="T80" s="143">
        <f t="shared" si="22"/>
        <v>24</v>
      </c>
      <c r="U80" s="143">
        <f t="shared" si="22"/>
        <v>24</v>
      </c>
      <c r="V80" s="143">
        <f t="shared" si="23"/>
        <v>24</v>
      </c>
      <c r="W80" s="143">
        <f t="shared" si="23"/>
        <v>24</v>
      </c>
      <c r="X80" s="143">
        <f t="shared" si="23"/>
        <v>24</v>
      </c>
      <c r="Y80" s="143" t="str">
        <f t="shared" si="23"/>
        <v>О</v>
      </c>
      <c r="Z80" s="143" t="str">
        <f t="shared" si="23"/>
        <v>СР</v>
      </c>
      <c r="AA80" s="143" t="str">
        <f t="shared" si="23"/>
        <v>СР</v>
      </c>
      <c r="AB80" s="143" t="str">
        <f t="shared" si="23"/>
        <v>СР</v>
      </c>
      <c r="AC80" s="143" t="str">
        <f t="shared" si="23"/>
        <v>СР</v>
      </c>
      <c r="AD80" s="143" t="str">
        <f t="shared" si="23"/>
        <v>СР</v>
      </c>
      <c r="AE80" s="143" t="str">
        <f t="shared" si="23"/>
        <v>СР</v>
      </c>
      <c r="AF80" s="143" t="str">
        <f t="shared" si="23"/>
        <v>СР</v>
      </c>
      <c r="AG80" s="141">
        <v>25</v>
      </c>
    </row>
    <row r="81" spans="1:35" x14ac:dyDescent="0.2">
      <c r="A81" s="143">
        <v>4</v>
      </c>
      <c r="B81" s="143">
        <f t="shared" si="21"/>
        <v>24</v>
      </c>
      <c r="C81" s="143">
        <f t="shared" si="21"/>
        <v>24</v>
      </c>
      <c r="D81" s="143">
        <f t="shared" si="21"/>
        <v>24</v>
      </c>
      <c r="E81" s="143">
        <f t="shared" si="21"/>
        <v>24</v>
      </c>
      <c r="F81" s="143">
        <f t="shared" si="21"/>
        <v>24</v>
      </c>
      <c r="G81" s="143">
        <f t="shared" si="21"/>
        <v>24</v>
      </c>
      <c r="H81" s="143">
        <f t="shared" si="21"/>
        <v>24</v>
      </c>
      <c r="I81" s="143">
        <f t="shared" si="21"/>
        <v>24</v>
      </c>
      <c r="J81" s="143">
        <f t="shared" si="21"/>
        <v>24</v>
      </c>
      <c r="K81" s="143">
        <f t="shared" si="21"/>
        <v>24</v>
      </c>
      <c r="L81" s="143">
        <f t="shared" si="22"/>
        <v>24</v>
      </c>
      <c r="M81" s="143">
        <f t="shared" si="22"/>
        <v>24</v>
      </c>
      <c r="N81" s="143">
        <f t="shared" si="22"/>
        <v>24</v>
      </c>
      <c r="O81" s="143">
        <f t="shared" si="22"/>
        <v>24</v>
      </c>
      <c r="P81" s="143">
        <f t="shared" si="22"/>
        <v>24</v>
      </c>
      <c r="Q81" s="143">
        <f t="shared" si="22"/>
        <v>24</v>
      </c>
      <c r="R81" s="143">
        <f t="shared" si="22"/>
        <v>24</v>
      </c>
      <c r="S81" s="143">
        <f t="shared" si="22"/>
        <v>24</v>
      </c>
      <c r="T81" s="143">
        <f t="shared" si="22"/>
        <v>24</v>
      </c>
      <c r="U81" s="143">
        <f t="shared" si="22"/>
        <v>24</v>
      </c>
      <c r="V81" s="143">
        <f t="shared" si="23"/>
        <v>24</v>
      </c>
      <c r="W81" s="143">
        <f t="shared" si="23"/>
        <v>24</v>
      </c>
      <c r="X81" s="143">
        <f t="shared" si="23"/>
        <v>24</v>
      </c>
      <c r="Y81" s="143">
        <f t="shared" si="23"/>
        <v>24</v>
      </c>
      <c r="Z81" s="143">
        <f t="shared" si="23"/>
        <v>24</v>
      </c>
      <c r="AA81" s="143">
        <f t="shared" si="23"/>
        <v>24</v>
      </c>
      <c r="AB81" s="143">
        <f t="shared" si="23"/>
        <v>24</v>
      </c>
      <c r="AC81" s="143">
        <f t="shared" si="23"/>
        <v>24</v>
      </c>
      <c r="AD81" s="143">
        <f t="shared" si="23"/>
        <v>24</v>
      </c>
      <c r="AE81" s="143">
        <f t="shared" si="23"/>
        <v>24</v>
      </c>
      <c r="AF81" s="143">
        <f t="shared" si="23"/>
        <v>24</v>
      </c>
      <c r="AG81" s="141">
        <v>26</v>
      </c>
    </row>
    <row r="82" spans="1:35" x14ac:dyDescent="0.2">
      <c r="A82" s="143">
        <v>5</v>
      </c>
      <c r="B82" s="143" t="str">
        <f t="shared" si="21"/>
        <v>Р</v>
      </c>
      <c r="C82" s="143" t="str">
        <f t="shared" si="21"/>
        <v>Р</v>
      </c>
      <c r="D82" s="143" t="str">
        <f t="shared" si="21"/>
        <v>Р</v>
      </c>
      <c r="E82" s="143" t="str">
        <f t="shared" si="21"/>
        <v>Р</v>
      </c>
      <c r="F82" s="143" t="str">
        <f t="shared" si="21"/>
        <v>Р</v>
      </c>
      <c r="G82" s="143" t="str">
        <f t="shared" si="21"/>
        <v>Р</v>
      </c>
      <c r="H82" s="143" t="str">
        <f t="shared" si="21"/>
        <v>Р</v>
      </c>
      <c r="I82" s="143" t="str">
        <f t="shared" si="21"/>
        <v>Р</v>
      </c>
      <c r="J82" s="143" t="str">
        <f t="shared" si="21"/>
        <v>Р</v>
      </c>
      <c r="K82" s="143" t="str">
        <f t="shared" si="21"/>
        <v>Р</v>
      </c>
      <c r="L82" s="143" t="str">
        <f t="shared" si="22"/>
        <v>Р</v>
      </c>
      <c r="M82" s="143" t="str">
        <f t="shared" si="22"/>
        <v>Р</v>
      </c>
      <c r="N82" s="143" t="str">
        <f t="shared" si="22"/>
        <v>Р</v>
      </c>
      <c r="O82" s="143" t="str">
        <f t="shared" si="22"/>
        <v>Р</v>
      </c>
      <c r="P82" s="143" t="str">
        <f t="shared" si="22"/>
        <v>Р</v>
      </c>
      <c r="Q82" s="143" t="str">
        <f t="shared" si="22"/>
        <v>Р</v>
      </c>
      <c r="R82" s="143" t="str">
        <f t="shared" si="22"/>
        <v>Р</v>
      </c>
      <c r="S82" s="143" t="str">
        <f t="shared" si="22"/>
        <v>Р</v>
      </c>
      <c r="T82" s="143" t="str">
        <f t="shared" si="22"/>
        <v>Р</v>
      </c>
      <c r="U82" s="143" t="str">
        <f t="shared" si="22"/>
        <v>Р</v>
      </c>
      <c r="V82" s="143" t="str">
        <f t="shared" si="23"/>
        <v>Р</v>
      </c>
      <c r="W82" s="143" t="str">
        <f t="shared" si="23"/>
        <v>Р</v>
      </c>
      <c r="X82" s="143" t="str">
        <f t="shared" si="23"/>
        <v>Р</v>
      </c>
      <c r="Y82" s="143" t="str">
        <f t="shared" si="23"/>
        <v>Р</v>
      </c>
      <c r="Z82" s="143" t="str">
        <f t="shared" si="23"/>
        <v>Р</v>
      </c>
      <c r="AA82" s="143" t="str">
        <f t="shared" si="23"/>
        <v>Р</v>
      </c>
      <c r="AB82" s="143" t="str">
        <f t="shared" si="23"/>
        <v>Р</v>
      </c>
      <c r="AC82" s="143" t="str">
        <f t="shared" si="23"/>
        <v>Р</v>
      </c>
      <c r="AD82" s="143" t="str">
        <f t="shared" si="23"/>
        <v>Р</v>
      </c>
      <c r="AE82" s="143" t="str">
        <f t="shared" si="23"/>
        <v>Р</v>
      </c>
      <c r="AF82" s="143" t="str">
        <f t="shared" si="23"/>
        <v>Р</v>
      </c>
      <c r="AG82" s="141">
        <v>31</v>
      </c>
    </row>
    <row r="83" spans="1:35" x14ac:dyDescent="0.2">
      <c r="A83" s="143">
        <v>6</v>
      </c>
      <c r="B83" s="143">
        <f t="shared" si="21"/>
        <v>24</v>
      </c>
      <c r="C83" s="143">
        <f t="shared" si="21"/>
        <v>24</v>
      </c>
      <c r="D83" s="143">
        <f t="shared" si="21"/>
        <v>24</v>
      </c>
      <c r="E83" s="143">
        <f t="shared" si="21"/>
        <v>24</v>
      </c>
      <c r="F83" s="143">
        <f t="shared" si="21"/>
        <v>24</v>
      </c>
      <c r="G83" s="143">
        <f t="shared" si="21"/>
        <v>24</v>
      </c>
      <c r="H83" s="143">
        <f t="shared" si="21"/>
        <v>24</v>
      </c>
      <c r="I83" s="143">
        <f t="shared" si="21"/>
        <v>24</v>
      </c>
      <c r="J83" s="143">
        <f t="shared" si="21"/>
        <v>24</v>
      </c>
      <c r="K83" s="143">
        <f t="shared" si="21"/>
        <v>24</v>
      </c>
      <c r="L83" s="143">
        <f t="shared" si="22"/>
        <v>24</v>
      </c>
      <c r="M83" s="143">
        <f t="shared" si="22"/>
        <v>24</v>
      </c>
      <c r="N83" s="143">
        <f t="shared" si="22"/>
        <v>24</v>
      </c>
      <c r="O83" s="143">
        <f t="shared" si="22"/>
        <v>24</v>
      </c>
      <c r="P83" s="143">
        <f t="shared" si="22"/>
        <v>24</v>
      </c>
      <c r="Q83" s="143">
        <f t="shared" si="22"/>
        <v>24</v>
      </c>
      <c r="R83" s="143">
        <f t="shared" si="22"/>
        <v>24</v>
      </c>
      <c r="S83" s="143">
        <f t="shared" si="22"/>
        <v>24</v>
      </c>
      <c r="T83" s="143">
        <f t="shared" si="22"/>
        <v>24</v>
      </c>
      <c r="U83" s="143">
        <f t="shared" si="22"/>
        <v>24</v>
      </c>
      <c r="V83" s="143">
        <f t="shared" si="23"/>
        <v>24</v>
      </c>
      <c r="W83" s="143">
        <f t="shared" si="23"/>
        <v>24</v>
      </c>
      <c r="X83" s="143">
        <f t="shared" si="23"/>
        <v>24</v>
      </c>
      <c r="Y83" s="143">
        <f t="shared" si="23"/>
        <v>24</v>
      </c>
      <c r="Z83" s="143">
        <f t="shared" si="23"/>
        <v>24</v>
      </c>
      <c r="AA83" s="143">
        <f t="shared" si="23"/>
        <v>24</v>
      </c>
      <c r="AB83" s="143">
        <f t="shared" si="23"/>
        <v>24</v>
      </c>
      <c r="AC83" s="143">
        <f t="shared" si="23"/>
        <v>24</v>
      </c>
      <c r="AD83" s="143">
        <f t="shared" si="23"/>
        <v>24</v>
      </c>
      <c r="AE83" s="143">
        <f t="shared" si="23"/>
        <v>24</v>
      </c>
      <c r="AF83" s="143">
        <f t="shared" si="23"/>
        <v>24</v>
      </c>
      <c r="AG83" s="141">
        <v>32</v>
      </c>
    </row>
    <row r="84" spans="1:35" x14ac:dyDescent="0.2">
      <c r="A84" s="143">
        <v>7</v>
      </c>
      <c r="B84" s="143" t="str">
        <f t="shared" si="21"/>
        <v>Р</v>
      </c>
      <c r="C84" s="143" t="str">
        <f t="shared" si="21"/>
        <v>П</v>
      </c>
      <c r="D84" s="143" t="str">
        <f t="shared" si="21"/>
        <v>О</v>
      </c>
      <c r="E84" s="143" t="str">
        <f t="shared" si="21"/>
        <v>Р</v>
      </c>
      <c r="F84" s="143" t="str">
        <f t="shared" si="21"/>
        <v>Р</v>
      </c>
      <c r="G84" s="143" t="str">
        <f t="shared" si="21"/>
        <v>Р</v>
      </c>
      <c r="H84" s="143" t="str">
        <f t="shared" si="21"/>
        <v>Р</v>
      </c>
      <c r="I84" s="143" t="str">
        <f t="shared" si="21"/>
        <v>Р</v>
      </c>
      <c r="J84" s="143" t="str">
        <f t="shared" si="21"/>
        <v>Р</v>
      </c>
      <c r="K84" s="143" t="str">
        <f t="shared" si="21"/>
        <v>Р</v>
      </c>
      <c r="L84" s="143" t="str">
        <f t="shared" si="22"/>
        <v>Р</v>
      </c>
      <c r="M84" s="143" t="str">
        <f t="shared" si="22"/>
        <v>Р</v>
      </c>
      <c r="N84" s="143" t="str">
        <f t="shared" si="22"/>
        <v>Р</v>
      </c>
      <c r="O84" s="143" t="str">
        <f t="shared" si="22"/>
        <v>П</v>
      </c>
      <c r="P84" s="143" t="str">
        <f t="shared" si="22"/>
        <v>О</v>
      </c>
      <c r="Q84" s="143" t="str">
        <f t="shared" si="22"/>
        <v>Р</v>
      </c>
      <c r="R84" s="143" t="str">
        <f t="shared" si="22"/>
        <v>Р</v>
      </c>
      <c r="S84" s="143" t="str">
        <f t="shared" si="22"/>
        <v>Р</v>
      </c>
      <c r="T84" s="143" t="str">
        <f t="shared" si="22"/>
        <v>Р</v>
      </c>
      <c r="U84" s="143" t="str">
        <f t="shared" si="22"/>
        <v>Р</v>
      </c>
      <c r="V84" s="143" t="str">
        <f t="shared" si="23"/>
        <v>Р</v>
      </c>
      <c r="W84" s="143" t="str">
        <f t="shared" si="23"/>
        <v>Р</v>
      </c>
      <c r="X84" s="143" t="str">
        <f t="shared" si="23"/>
        <v>Р</v>
      </c>
      <c r="Y84" s="143" t="str">
        <f t="shared" si="23"/>
        <v>Р</v>
      </c>
      <c r="Z84" s="143" t="str">
        <f t="shared" si="23"/>
        <v>Р</v>
      </c>
      <c r="AA84" s="143" t="str">
        <f t="shared" si="23"/>
        <v>Р</v>
      </c>
      <c r="AB84" s="143" t="str">
        <f t="shared" si="23"/>
        <v>Р</v>
      </c>
      <c r="AC84" s="143" t="str">
        <f t="shared" si="23"/>
        <v>Р</v>
      </c>
      <c r="AD84" s="143" t="str">
        <f t="shared" si="23"/>
        <v>Р</v>
      </c>
      <c r="AE84" s="143" t="str">
        <f t="shared" si="23"/>
        <v>Р</v>
      </c>
      <c r="AF84" s="143" t="str">
        <f t="shared" si="23"/>
        <v>Р</v>
      </c>
      <c r="AG84" s="141">
        <v>33</v>
      </c>
    </row>
    <row r="85" spans="1:35" x14ac:dyDescent="0.2">
      <c r="A85" s="143">
        <v>8</v>
      </c>
      <c r="B85" s="143">
        <f t="shared" si="21"/>
        <v>24</v>
      </c>
      <c r="C85" s="143">
        <f t="shared" si="21"/>
        <v>24</v>
      </c>
      <c r="D85" s="143">
        <f t="shared" si="21"/>
        <v>24</v>
      </c>
      <c r="E85" s="143">
        <f t="shared" si="21"/>
        <v>24</v>
      </c>
      <c r="F85" s="143">
        <f t="shared" si="21"/>
        <v>24</v>
      </c>
      <c r="G85" s="143">
        <f t="shared" si="21"/>
        <v>24</v>
      </c>
      <c r="H85" s="143">
        <f t="shared" si="21"/>
        <v>24</v>
      </c>
      <c r="I85" s="143">
        <f t="shared" si="21"/>
        <v>24</v>
      </c>
      <c r="J85" s="143">
        <f t="shared" si="21"/>
        <v>24</v>
      </c>
      <c r="K85" s="143">
        <f t="shared" si="21"/>
        <v>24</v>
      </c>
      <c r="L85" s="143">
        <f t="shared" si="22"/>
        <v>24</v>
      </c>
      <c r="M85" s="143">
        <f t="shared" si="22"/>
        <v>24</v>
      </c>
      <c r="N85" s="143">
        <f t="shared" si="22"/>
        <v>24</v>
      </c>
      <c r="O85" s="143" t="str">
        <f t="shared" si="22"/>
        <v>О</v>
      </c>
      <c r="P85" s="143" t="str">
        <f t="shared" si="22"/>
        <v>ПМ</v>
      </c>
      <c r="Q85" s="143">
        <f t="shared" si="22"/>
        <v>24</v>
      </c>
      <c r="R85" s="143">
        <f t="shared" si="22"/>
        <v>24</v>
      </c>
      <c r="S85" s="143">
        <f t="shared" si="22"/>
        <v>24</v>
      </c>
      <c r="T85" s="143">
        <f t="shared" si="22"/>
        <v>24</v>
      </c>
      <c r="U85" s="143">
        <f t="shared" si="22"/>
        <v>24</v>
      </c>
      <c r="V85" s="143">
        <f t="shared" si="23"/>
        <v>24</v>
      </c>
      <c r="W85" s="143">
        <f t="shared" si="23"/>
        <v>24</v>
      </c>
      <c r="X85" s="143">
        <f t="shared" si="23"/>
        <v>24</v>
      </c>
      <c r="Y85" s="143">
        <f t="shared" si="23"/>
        <v>24</v>
      </c>
      <c r="Z85" s="143">
        <f t="shared" si="23"/>
        <v>24</v>
      </c>
      <c r="AA85" s="143">
        <f t="shared" si="23"/>
        <v>24</v>
      </c>
      <c r="AB85" s="143">
        <f t="shared" si="23"/>
        <v>24</v>
      </c>
      <c r="AC85" s="143">
        <f t="shared" si="23"/>
        <v>24</v>
      </c>
      <c r="AD85" s="143">
        <f t="shared" si="23"/>
        <v>24</v>
      </c>
      <c r="AE85" s="143">
        <f t="shared" si="23"/>
        <v>24</v>
      </c>
      <c r="AF85" s="143">
        <f t="shared" si="23"/>
        <v>24</v>
      </c>
      <c r="AG85" s="141">
        <v>34</v>
      </c>
    </row>
    <row r="86" spans="1:35" x14ac:dyDescent="0.2">
      <c r="A86" s="143">
        <v>9</v>
      </c>
      <c r="B86" s="143">
        <f t="shared" si="21"/>
        <v>24</v>
      </c>
      <c r="C86" s="143">
        <f t="shared" si="21"/>
        <v>24</v>
      </c>
      <c r="D86" s="143">
        <f t="shared" si="21"/>
        <v>24</v>
      </c>
      <c r="E86" s="143">
        <f t="shared" si="21"/>
        <v>24</v>
      </c>
      <c r="F86" s="143">
        <f t="shared" si="21"/>
        <v>24</v>
      </c>
      <c r="G86" s="143">
        <f t="shared" si="21"/>
        <v>24</v>
      </c>
      <c r="H86" s="143" t="str">
        <f t="shared" si="21"/>
        <v>О</v>
      </c>
      <c r="I86" s="143" t="str">
        <f t="shared" si="21"/>
        <v>Р</v>
      </c>
      <c r="J86" s="143" t="str">
        <f t="shared" si="21"/>
        <v>Р</v>
      </c>
      <c r="K86" s="143" t="str">
        <f t="shared" si="21"/>
        <v>Р</v>
      </c>
      <c r="L86" s="143" t="str">
        <f t="shared" si="22"/>
        <v>Р</v>
      </c>
      <c r="M86" s="143" t="str">
        <f t="shared" si="22"/>
        <v>Р</v>
      </c>
      <c r="N86" s="143" t="str">
        <f t="shared" si="22"/>
        <v>П</v>
      </c>
      <c r="O86" s="143">
        <f t="shared" si="22"/>
        <v>24</v>
      </c>
      <c r="P86" s="143">
        <f t="shared" si="22"/>
        <v>24</v>
      </c>
      <c r="Q86" s="143">
        <f t="shared" si="22"/>
        <v>24</v>
      </c>
      <c r="R86" s="143">
        <f t="shared" si="22"/>
        <v>24</v>
      </c>
      <c r="S86" s="143">
        <f t="shared" si="22"/>
        <v>24</v>
      </c>
      <c r="T86" s="143">
        <f t="shared" si="22"/>
        <v>24</v>
      </c>
      <c r="U86" s="143">
        <f t="shared" si="22"/>
        <v>24</v>
      </c>
      <c r="V86" s="143">
        <f t="shared" si="23"/>
        <v>24</v>
      </c>
      <c r="W86" s="143">
        <f t="shared" si="23"/>
        <v>24</v>
      </c>
      <c r="X86" s="143">
        <f t="shared" si="23"/>
        <v>24</v>
      </c>
      <c r="Y86" s="143">
        <f t="shared" si="23"/>
        <v>24</v>
      </c>
      <c r="Z86" s="143">
        <f t="shared" si="23"/>
        <v>24</v>
      </c>
      <c r="AA86" s="143">
        <f t="shared" si="23"/>
        <v>24</v>
      </c>
      <c r="AB86" s="143">
        <f t="shared" si="23"/>
        <v>24</v>
      </c>
      <c r="AC86" s="143">
        <f t="shared" si="23"/>
        <v>24</v>
      </c>
      <c r="AD86" s="143">
        <f t="shared" si="23"/>
        <v>24</v>
      </c>
      <c r="AE86" s="143">
        <f t="shared" si="23"/>
        <v>24</v>
      </c>
      <c r="AF86" s="143">
        <f t="shared" si="23"/>
        <v>24</v>
      </c>
      <c r="AG86" s="141">
        <v>27</v>
      </c>
    </row>
    <row r="87" spans="1:35" x14ac:dyDescent="0.2">
      <c r="A87" s="143">
        <v>10</v>
      </c>
      <c r="B87" s="143">
        <f t="shared" si="21"/>
        <v>24</v>
      </c>
      <c r="C87" s="143">
        <f t="shared" si="21"/>
        <v>24</v>
      </c>
      <c r="D87" s="143">
        <f t="shared" si="21"/>
        <v>24</v>
      </c>
      <c r="E87" s="143">
        <f t="shared" si="21"/>
        <v>24</v>
      </c>
      <c r="F87" s="143">
        <f t="shared" si="21"/>
        <v>24</v>
      </c>
      <c r="G87" s="143">
        <f t="shared" si="21"/>
        <v>24</v>
      </c>
      <c r="H87" s="143">
        <f t="shared" si="21"/>
        <v>24</v>
      </c>
      <c r="I87" s="143">
        <f t="shared" si="21"/>
        <v>24</v>
      </c>
      <c r="J87" s="143">
        <f t="shared" si="21"/>
        <v>24</v>
      </c>
      <c r="K87" s="143">
        <f t="shared" si="21"/>
        <v>24</v>
      </c>
      <c r="L87" s="143">
        <f t="shared" si="22"/>
        <v>24</v>
      </c>
      <c r="M87" s="143">
        <f t="shared" si="22"/>
        <v>24</v>
      </c>
      <c r="N87" s="143" t="str">
        <f t="shared" si="22"/>
        <v>О</v>
      </c>
      <c r="O87" s="143" t="str">
        <f t="shared" si="22"/>
        <v>ПМ</v>
      </c>
      <c r="P87" s="143">
        <f t="shared" si="22"/>
        <v>24</v>
      </c>
      <c r="Q87" s="143">
        <f t="shared" si="22"/>
        <v>24</v>
      </c>
      <c r="R87" s="143">
        <f t="shared" si="22"/>
        <v>24</v>
      </c>
      <c r="S87" s="143">
        <f t="shared" si="22"/>
        <v>24</v>
      </c>
      <c r="T87" s="143">
        <f t="shared" si="22"/>
        <v>24</v>
      </c>
      <c r="U87" s="143">
        <f t="shared" si="22"/>
        <v>24</v>
      </c>
      <c r="V87" s="143">
        <f t="shared" si="23"/>
        <v>24</v>
      </c>
      <c r="W87" s="143">
        <f t="shared" si="23"/>
        <v>24</v>
      </c>
      <c r="X87" s="143">
        <f t="shared" si="23"/>
        <v>24</v>
      </c>
      <c r="Y87" s="143">
        <f t="shared" si="23"/>
        <v>24</v>
      </c>
      <c r="Z87" s="143">
        <f t="shared" si="23"/>
        <v>24</v>
      </c>
      <c r="AA87" s="143">
        <f t="shared" si="23"/>
        <v>24</v>
      </c>
      <c r="AB87" s="143">
        <f t="shared" si="23"/>
        <v>24</v>
      </c>
      <c r="AC87" s="143">
        <f t="shared" si="23"/>
        <v>24</v>
      </c>
      <c r="AD87" s="143">
        <f t="shared" si="23"/>
        <v>24</v>
      </c>
      <c r="AE87" s="143">
        <f t="shared" si="23"/>
        <v>24</v>
      </c>
      <c r="AF87" s="143">
        <f t="shared" si="23"/>
        <v>24</v>
      </c>
      <c r="AG87" s="141">
        <v>28</v>
      </c>
    </row>
    <row r="88" spans="1:35" x14ac:dyDescent="0.2">
      <c r="A88" s="143">
        <v>11</v>
      </c>
      <c r="B88" s="143" t="str">
        <f t="shared" si="21"/>
        <v>Р</v>
      </c>
      <c r="C88" s="143" t="str">
        <f t="shared" si="21"/>
        <v>Р</v>
      </c>
      <c r="D88" s="143" t="str">
        <f t="shared" si="21"/>
        <v>Р</v>
      </c>
      <c r="E88" s="143" t="str">
        <f t="shared" si="21"/>
        <v>Р</v>
      </c>
      <c r="F88" s="143" t="str">
        <f t="shared" si="21"/>
        <v>Р</v>
      </c>
      <c r="G88" s="143" t="str">
        <f t="shared" si="21"/>
        <v>Р</v>
      </c>
      <c r="H88" s="143" t="str">
        <f t="shared" si="21"/>
        <v>Р</v>
      </c>
      <c r="I88" s="143" t="str">
        <f t="shared" si="21"/>
        <v>Р</v>
      </c>
      <c r="J88" s="143" t="str">
        <f t="shared" si="21"/>
        <v>Р</v>
      </c>
      <c r="K88" s="143" t="str">
        <f t="shared" si="21"/>
        <v>Р</v>
      </c>
      <c r="L88" s="143" t="str">
        <f t="shared" si="22"/>
        <v>Р</v>
      </c>
      <c r="M88" s="143" t="str">
        <f t="shared" si="22"/>
        <v>Р</v>
      </c>
      <c r="N88" s="143" t="str">
        <f t="shared" si="22"/>
        <v>Р</v>
      </c>
      <c r="O88" s="143" t="str">
        <f t="shared" si="22"/>
        <v>Р</v>
      </c>
      <c r="P88" s="143" t="str">
        <f t="shared" si="22"/>
        <v>Р</v>
      </c>
      <c r="Q88" s="143" t="str">
        <f t="shared" si="22"/>
        <v>Р</v>
      </c>
      <c r="R88" s="143" t="str">
        <f t="shared" si="22"/>
        <v>Р</v>
      </c>
      <c r="S88" s="143" t="str">
        <f t="shared" si="22"/>
        <v>Р</v>
      </c>
      <c r="T88" s="143" t="str">
        <f t="shared" si="22"/>
        <v>Р</v>
      </c>
      <c r="U88" s="143" t="str">
        <f t="shared" si="22"/>
        <v>Р</v>
      </c>
      <c r="V88" s="143" t="str">
        <f t="shared" si="23"/>
        <v>Р</v>
      </c>
      <c r="W88" s="143" t="str">
        <f t="shared" si="23"/>
        <v>Р</v>
      </c>
      <c r="X88" s="143" t="str">
        <f t="shared" si="23"/>
        <v>Р</v>
      </c>
      <c r="Y88" s="143" t="str">
        <f t="shared" si="23"/>
        <v>Р</v>
      </c>
      <c r="Z88" s="143" t="str">
        <f t="shared" si="23"/>
        <v>Р</v>
      </c>
      <c r="AA88" s="143" t="str">
        <f t="shared" si="23"/>
        <v>Р</v>
      </c>
      <c r="AB88" s="143" t="str">
        <f t="shared" si="23"/>
        <v>Р</v>
      </c>
      <c r="AC88" s="143" t="str">
        <f t="shared" si="23"/>
        <v>Р</v>
      </c>
      <c r="AD88" s="143" t="str">
        <f t="shared" si="23"/>
        <v>Р</v>
      </c>
      <c r="AE88" s="143" t="str">
        <f t="shared" si="23"/>
        <v>Р</v>
      </c>
      <c r="AF88" s="143" t="str">
        <f t="shared" si="23"/>
        <v>Р</v>
      </c>
      <c r="AG88" s="141">
        <v>29</v>
      </c>
    </row>
    <row r="89" spans="1:35" x14ac:dyDescent="0.2">
      <c r="A89" s="143">
        <v>12</v>
      </c>
      <c r="B89" s="143">
        <f t="shared" si="21"/>
        <v>24</v>
      </c>
      <c r="C89" s="143" t="str">
        <f t="shared" si="21"/>
        <v>О</v>
      </c>
      <c r="D89" s="143" t="str">
        <f t="shared" si="21"/>
        <v>ПМ</v>
      </c>
      <c r="E89" s="143">
        <f t="shared" si="21"/>
        <v>24</v>
      </c>
      <c r="F89" s="143">
        <f t="shared" si="21"/>
        <v>24</v>
      </c>
      <c r="G89" s="143">
        <f t="shared" si="21"/>
        <v>24</v>
      </c>
      <c r="H89" s="143">
        <f t="shared" si="21"/>
        <v>24</v>
      </c>
      <c r="I89" s="143">
        <f t="shared" si="21"/>
        <v>24</v>
      </c>
      <c r="J89" s="143">
        <f t="shared" si="21"/>
        <v>24</v>
      </c>
      <c r="K89" s="143">
        <f t="shared" si="21"/>
        <v>24</v>
      </c>
      <c r="L89" s="143">
        <f t="shared" si="22"/>
        <v>24</v>
      </c>
      <c r="M89" s="143">
        <f t="shared" si="22"/>
        <v>24</v>
      </c>
      <c r="N89" s="143">
        <f t="shared" si="22"/>
        <v>24</v>
      </c>
      <c r="O89" s="143">
        <f t="shared" si="22"/>
        <v>24</v>
      </c>
      <c r="P89" s="143">
        <f t="shared" si="22"/>
        <v>24</v>
      </c>
      <c r="Q89" s="143">
        <f t="shared" si="22"/>
        <v>24</v>
      </c>
      <c r="R89" s="143">
        <f t="shared" si="22"/>
        <v>24</v>
      </c>
      <c r="S89" s="143">
        <f t="shared" si="22"/>
        <v>24</v>
      </c>
      <c r="T89" s="143">
        <f t="shared" si="22"/>
        <v>24</v>
      </c>
      <c r="U89" s="143">
        <f t="shared" si="22"/>
        <v>24</v>
      </c>
      <c r="V89" s="143">
        <f t="shared" si="23"/>
        <v>24</v>
      </c>
      <c r="W89" s="143">
        <f t="shared" si="23"/>
        <v>24</v>
      </c>
      <c r="X89" s="143">
        <f t="shared" si="23"/>
        <v>24</v>
      </c>
      <c r="Y89" s="143">
        <f t="shared" si="23"/>
        <v>24</v>
      </c>
      <c r="Z89" s="143">
        <f t="shared" si="23"/>
        <v>24</v>
      </c>
      <c r="AA89" s="143">
        <f t="shared" si="23"/>
        <v>24</v>
      </c>
      <c r="AB89" s="143">
        <f t="shared" si="23"/>
        <v>24</v>
      </c>
      <c r="AC89" s="143">
        <f t="shared" si="23"/>
        <v>24</v>
      </c>
      <c r="AD89" s="143">
        <f t="shared" si="23"/>
        <v>24</v>
      </c>
      <c r="AE89" s="143">
        <f t="shared" si="23"/>
        <v>24</v>
      </c>
      <c r="AF89" s="143">
        <f t="shared" si="23"/>
        <v>24</v>
      </c>
      <c r="AG89" s="141">
        <v>35</v>
      </c>
    </row>
    <row r="90" spans="1:35" x14ac:dyDescent="0.2">
      <c r="A90" s="143">
        <v>13</v>
      </c>
      <c r="B90" s="143">
        <f t="shared" si="21"/>
        <v>24</v>
      </c>
      <c r="C90" s="143">
        <f t="shared" si="21"/>
        <v>24</v>
      </c>
      <c r="D90" s="143">
        <f t="shared" si="21"/>
        <v>24</v>
      </c>
      <c r="E90" s="143">
        <f t="shared" si="21"/>
        <v>24</v>
      </c>
      <c r="F90" s="143">
        <f t="shared" si="21"/>
        <v>24</v>
      </c>
      <c r="G90" s="143">
        <f t="shared" si="21"/>
        <v>24</v>
      </c>
      <c r="H90" s="143">
        <f t="shared" si="21"/>
        <v>24</v>
      </c>
      <c r="I90" s="143">
        <f t="shared" si="21"/>
        <v>24</v>
      </c>
      <c r="J90" s="143">
        <f t="shared" si="21"/>
        <v>24</v>
      </c>
      <c r="K90" s="143">
        <f t="shared" si="21"/>
        <v>24</v>
      </c>
      <c r="L90" s="143">
        <f t="shared" si="22"/>
        <v>24</v>
      </c>
      <c r="M90" s="143">
        <f t="shared" si="22"/>
        <v>24</v>
      </c>
      <c r="N90" s="143">
        <f t="shared" si="22"/>
        <v>24</v>
      </c>
      <c r="O90" s="143">
        <f t="shared" si="22"/>
        <v>24</v>
      </c>
      <c r="P90" s="143">
        <f t="shared" si="22"/>
        <v>24</v>
      </c>
      <c r="Q90" s="143">
        <f t="shared" si="22"/>
        <v>24</v>
      </c>
      <c r="R90" s="143">
        <f t="shared" si="22"/>
        <v>24</v>
      </c>
      <c r="S90" s="143">
        <f t="shared" si="22"/>
        <v>24</v>
      </c>
      <c r="T90" s="143">
        <f t="shared" si="22"/>
        <v>24</v>
      </c>
      <c r="U90" s="143">
        <f t="shared" si="22"/>
        <v>24</v>
      </c>
      <c r="V90" s="143">
        <f t="shared" si="23"/>
        <v>24</v>
      </c>
      <c r="W90" s="143">
        <f t="shared" si="23"/>
        <v>24</v>
      </c>
      <c r="X90" s="143">
        <f t="shared" si="23"/>
        <v>24</v>
      </c>
      <c r="Y90" s="143">
        <f t="shared" si="23"/>
        <v>24</v>
      </c>
      <c r="Z90" s="143">
        <f t="shared" si="23"/>
        <v>24</v>
      </c>
      <c r="AA90" s="143">
        <f t="shared" si="23"/>
        <v>24</v>
      </c>
      <c r="AB90" s="143">
        <f t="shared" si="23"/>
        <v>24</v>
      </c>
      <c r="AC90" s="143">
        <f t="shared" si="23"/>
        <v>24</v>
      </c>
      <c r="AD90" s="143">
        <f t="shared" si="23"/>
        <v>24</v>
      </c>
      <c r="AE90" s="143">
        <f t="shared" si="23"/>
        <v>24</v>
      </c>
      <c r="AF90" s="143">
        <f t="shared" si="23"/>
        <v>24</v>
      </c>
      <c r="AG90" s="141">
        <v>36</v>
      </c>
    </row>
    <row r="91" spans="1:35" x14ac:dyDescent="0.2">
      <c r="A91" s="143">
        <v>14</v>
      </c>
      <c r="B91" s="143" t="str">
        <f t="shared" si="21"/>
        <v>Р</v>
      </c>
      <c r="C91" s="143" t="str">
        <f t="shared" si="21"/>
        <v>Р</v>
      </c>
      <c r="D91" s="143" t="str">
        <f t="shared" si="21"/>
        <v>Р</v>
      </c>
      <c r="E91" s="143" t="str">
        <f t="shared" si="21"/>
        <v>Р</v>
      </c>
      <c r="F91" s="143" t="str">
        <f t="shared" si="21"/>
        <v>Р</v>
      </c>
      <c r="G91" s="143" t="str">
        <f t="shared" si="21"/>
        <v>Р</v>
      </c>
      <c r="H91" s="143" t="str">
        <f t="shared" si="21"/>
        <v>Р</v>
      </c>
      <c r="I91" s="143" t="str">
        <f t="shared" si="21"/>
        <v>Р</v>
      </c>
      <c r="J91" s="143" t="str">
        <f t="shared" si="21"/>
        <v>Р</v>
      </c>
      <c r="K91" s="143" t="str">
        <f t="shared" si="21"/>
        <v>Р</v>
      </c>
      <c r="L91" s="143" t="str">
        <f t="shared" si="22"/>
        <v>Р</v>
      </c>
      <c r="M91" s="143" t="str">
        <f t="shared" si="22"/>
        <v>Р</v>
      </c>
      <c r="N91" s="143" t="str">
        <f t="shared" si="22"/>
        <v>Р</v>
      </c>
      <c r="O91" s="143" t="str">
        <f t="shared" si="22"/>
        <v>Р</v>
      </c>
      <c r="P91" s="143" t="str">
        <f t="shared" si="22"/>
        <v>Р</v>
      </c>
      <c r="Q91" s="143" t="str">
        <f t="shared" si="22"/>
        <v>Р</v>
      </c>
      <c r="R91" s="143" t="str">
        <f t="shared" si="22"/>
        <v>Р</v>
      </c>
      <c r="S91" s="143" t="str">
        <f t="shared" si="22"/>
        <v>Р</v>
      </c>
      <c r="T91" s="143" t="str">
        <f t="shared" si="22"/>
        <v>Р</v>
      </c>
      <c r="U91" s="143" t="str">
        <f t="shared" si="22"/>
        <v>Р</v>
      </c>
      <c r="V91" s="143" t="str">
        <f t="shared" si="23"/>
        <v>Р</v>
      </c>
      <c r="W91" s="143" t="str">
        <f t="shared" si="23"/>
        <v>Р</v>
      </c>
      <c r="X91" s="143" t="str">
        <f t="shared" si="23"/>
        <v>Р</v>
      </c>
      <c r="Y91" s="143" t="str">
        <f t="shared" si="23"/>
        <v>Р</v>
      </c>
      <c r="Z91" s="143" t="str">
        <f t="shared" si="23"/>
        <v>Р</v>
      </c>
      <c r="AA91" s="143" t="str">
        <f t="shared" si="23"/>
        <v>Р</v>
      </c>
      <c r="AB91" s="143" t="str">
        <f t="shared" si="23"/>
        <v>Р</v>
      </c>
      <c r="AC91" s="143" t="str">
        <f t="shared" si="23"/>
        <v>Р</v>
      </c>
      <c r="AD91" s="143" t="str">
        <f t="shared" si="23"/>
        <v>Р</v>
      </c>
      <c r="AE91" s="143" t="str">
        <f t="shared" si="23"/>
        <v>Р</v>
      </c>
      <c r="AF91" s="143" t="str">
        <f t="shared" si="23"/>
        <v>Р</v>
      </c>
      <c r="AG91" s="141">
        <v>37</v>
      </c>
    </row>
    <row r="92" spans="1:35" s="142" customFormat="1" x14ac:dyDescent="0.25">
      <c r="A92" s="153" t="s">
        <v>43</v>
      </c>
      <c r="B92" s="154">
        <f t="shared" ref="B92:AF92" si="24">DATE($A$1,$AI92,B$1)</f>
        <v>45474</v>
      </c>
      <c r="C92" s="154">
        <f t="shared" si="24"/>
        <v>45475</v>
      </c>
      <c r="D92" s="154">
        <f t="shared" si="24"/>
        <v>45476</v>
      </c>
      <c r="E92" s="154">
        <f t="shared" si="24"/>
        <v>45477</v>
      </c>
      <c r="F92" s="154">
        <f t="shared" si="24"/>
        <v>45478</v>
      </c>
      <c r="G92" s="154">
        <f t="shared" si="24"/>
        <v>45479</v>
      </c>
      <c r="H92" s="154">
        <f t="shared" si="24"/>
        <v>45480</v>
      </c>
      <c r="I92" s="154">
        <f t="shared" si="24"/>
        <v>45481</v>
      </c>
      <c r="J92" s="154">
        <f t="shared" si="24"/>
        <v>45482</v>
      </c>
      <c r="K92" s="154">
        <f t="shared" si="24"/>
        <v>45483</v>
      </c>
      <c r="L92" s="154">
        <f t="shared" si="24"/>
        <v>45484</v>
      </c>
      <c r="M92" s="154">
        <f t="shared" si="24"/>
        <v>45485</v>
      </c>
      <c r="N92" s="154">
        <f t="shared" si="24"/>
        <v>45486</v>
      </c>
      <c r="O92" s="154">
        <f t="shared" si="24"/>
        <v>45487</v>
      </c>
      <c r="P92" s="154">
        <f t="shared" si="24"/>
        <v>45488</v>
      </c>
      <c r="Q92" s="154">
        <f t="shared" si="24"/>
        <v>45489</v>
      </c>
      <c r="R92" s="154">
        <f t="shared" si="24"/>
        <v>45490</v>
      </c>
      <c r="S92" s="154">
        <f t="shared" si="24"/>
        <v>45491</v>
      </c>
      <c r="T92" s="154">
        <f t="shared" si="24"/>
        <v>45492</v>
      </c>
      <c r="U92" s="154">
        <f t="shared" si="24"/>
        <v>45493</v>
      </c>
      <c r="V92" s="154">
        <f t="shared" si="24"/>
        <v>45494</v>
      </c>
      <c r="W92" s="154">
        <f t="shared" si="24"/>
        <v>45495</v>
      </c>
      <c r="X92" s="154">
        <f t="shared" si="24"/>
        <v>45496</v>
      </c>
      <c r="Y92" s="154">
        <f t="shared" si="24"/>
        <v>45497</v>
      </c>
      <c r="Z92" s="154">
        <f t="shared" si="24"/>
        <v>45498</v>
      </c>
      <c r="AA92" s="154">
        <f t="shared" si="24"/>
        <v>45499</v>
      </c>
      <c r="AB92" s="154">
        <f t="shared" si="24"/>
        <v>45500</v>
      </c>
      <c r="AC92" s="154">
        <f t="shared" si="24"/>
        <v>45501</v>
      </c>
      <c r="AD92" s="154">
        <f t="shared" si="24"/>
        <v>45502</v>
      </c>
      <c r="AE92" s="154">
        <f t="shared" si="24"/>
        <v>45503</v>
      </c>
      <c r="AF92" s="154">
        <f t="shared" si="24"/>
        <v>45504</v>
      </c>
      <c r="AI92" s="142">
        <v>7</v>
      </c>
    </row>
    <row r="93" spans="1:35" x14ac:dyDescent="0.2">
      <c r="A93" s="143">
        <v>1</v>
      </c>
      <c r="B93" s="143">
        <f t="shared" ref="B93:K106" si="25">IF(LEFT(VLOOKUP(B$92,План,$AG93,0),1)="М",24,VLOOKUP(B$92,План,$AG93,0))</f>
        <v>24</v>
      </c>
      <c r="C93" s="143">
        <f t="shared" si="25"/>
        <v>24</v>
      </c>
      <c r="D93" s="143">
        <f t="shared" si="25"/>
        <v>24</v>
      </c>
      <c r="E93" s="143">
        <f t="shared" si="25"/>
        <v>24</v>
      </c>
      <c r="F93" s="143">
        <f t="shared" si="25"/>
        <v>24</v>
      </c>
      <c r="G93" s="143">
        <f t="shared" si="25"/>
        <v>24</v>
      </c>
      <c r="H93" s="143">
        <f t="shared" si="25"/>
        <v>24</v>
      </c>
      <c r="I93" s="143">
        <f t="shared" si="25"/>
        <v>24</v>
      </c>
      <c r="J93" s="143">
        <f t="shared" si="25"/>
        <v>24</v>
      </c>
      <c r="K93" s="143">
        <f t="shared" si="25"/>
        <v>24</v>
      </c>
      <c r="L93" s="143">
        <f t="shared" ref="L93:U106" si="26">IF(LEFT(VLOOKUP(L$92,План,$AG93,0),1)="М",24,VLOOKUP(L$92,План,$AG93,0))</f>
        <v>24</v>
      </c>
      <c r="M93" s="143">
        <f t="shared" si="26"/>
        <v>24</v>
      </c>
      <c r="N93" s="143">
        <f t="shared" si="26"/>
        <v>24</v>
      </c>
      <c r="O93" s="143">
        <f t="shared" si="26"/>
        <v>24</v>
      </c>
      <c r="P93" s="143">
        <f t="shared" si="26"/>
        <v>24</v>
      </c>
      <c r="Q93" s="143">
        <f t="shared" si="26"/>
        <v>24</v>
      </c>
      <c r="R93" s="143">
        <f t="shared" si="26"/>
        <v>24</v>
      </c>
      <c r="S93" s="143">
        <f t="shared" si="26"/>
        <v>24</v>
      </c>
      <c r="T93" s="143">
        <f t="shared" si="26"/>
        <v>24</v>
      </c>
      <c r="U93" s="143">
        <f t="shared" si="26"/>
        <v>24</v>
      </c>
      <c r="V93" s="143" t="str">
        <f t="shared" ref="V93:AF106" si="27">IF(LEFT(VLOOKUP(V$92,План,$AG93,0),1)="М",24,VLOOKUP(V$92,План,$AG93,0))</f>
        <v>ОСК</v>
      </c>
      <c r="W93" s="143" t="str">
        <f t="shared" si="27"/>
        <v>ОСК</v>
      </c>
      <c r="X93" s="143" t="str">
        <f t="shared" si="27"/>
        <v>ОСК</v>
      </c>
      <c r="Y93" s="143" t="str">
        <f t="shared" si="27"/>
        <v>ОСК</v>
      </c>
      <c r="Z93" s="143" t="str">
        <f t="shared" si="27"/>
        <v>ОСК</v>
      </c>
      <c r="AA93" s="143" t="str">
        <f t="shared" si="27"/>
        <v>ОСК</v>
      </c>
      <c r="AB93" s="143" t="str">
        <f t="shared" si="27"/>
        <v>ОСК</v>
      </c>
      <c r="AC93" s="143" t="str">
        <f t="shared" si="27"/>
        <v>ОСК</v>
      </c>
      <c r="AD93" s="143" t="str">
        <f t="shared" si="27"/>
        <v>ОСК</v>
      </c>
      <c r="AE93" s="143" t="str">
        <f t="shared" si="27"/>
        <v>ОСК</v>
      </c>
      <c r="AF93" s="143">
        <f t="shared" si="27"/>
        <v>24</v>
      </c>
      <c r="AG93" s="141">
        <v>23</v>
      </c>
    </row>
    <row r="94" spans="1:35" x14ac:dyDescent="0.2">
      <c r="A94" s="143">
        <v>2</v>
      </c>
      <c r="B94" s="143">
        <f t="shared" si="25"/>
        <v>24</v>
      </c>
      <c r="C94" s="143">
        <f t="shared" si="25"/>
        <v>24</v>
      </c>
      <c r="D94" s="143">
        <f t="shared" si="25"/>
        <v>24</v>
      </c>
      <c r="E94" s="143">
        <f t="shared" si="25"/>
        <v>24</v>
      </c>
      <c r="F94" s="143">
        <f t="shared" si="25"/>
        <v>24</v>
      </c>
      <c r="G94" s="143">
        <f t="shared" si="25"/>
        <v>24</v>
      </c>
      <c r="H94" s="143">
        <f t="shared" si="25"/>
        <v>24</v>
      </c>
      <c r="I94" s="143">
        <f t="shared" si="25"/>
        <v>24</v>
      </c>
      <c r="J94" s="143">
        <f t="shared" si="25"/>
        <v>24</v>
      </c>
      <c r="K94" s="143">
        <f t="shared" si="25"/>
        <v>24</v>
      </c>
      <c r="L94" s="143">
        <f t="shared" si="26"/>
        <v>24</v>
      </c>
      <c r="M94" s="143">
        <f t="shared" si="26"/>
        <v>24</v>
      </c>
      <c r="N94" s="143">
        <f t="shared" si="26"/>
        <v>24</v>
      </c>
      <c r="O94" s="143">
        <f t="shared" si="26"/>
        <v>24</v>
      </c>
      <c r="P94" s="143">
        <f t="shared" si="26"/>
        <v>24</v>
      </c>
      <c r="Q94" s="143">
        <f t="shared" si="26"/>
        <v>24</v>
      </c>
      <c r="R94" s="143">
        <f t="shared" si="26"/>
        <v>24</v>
      </c>
      <c r="S94" s="143">
        <f t="shared" si="26"/>
        <v>24</v>
      </c>
      <c r="T94" s="143">
        <f t="shared" si="26"/>
        <v>24</v>
      </c>
      <c r="U94" s="143">
        <f t="shared" si="26"/>
        <v>24</v>
      </c>
      <c r="V94" s="143" t="str">
        <f t="shared" si="27"/>
        <v>ОСК</v>
      </c>
      <c r="W94" s="143" t="str">
        <f t="shared" si="27"/>
        <v>ОСК</v>
      </c>
      <c r="X94" s="143" t="str">
        <f t="shared" si="27"/>
        <v>ОСК</v>
      </c>
      <c r="Y94" s="143" t="str">
        <f t="shared" si="27"/>
        <v>ОСК</v>
      </c>
      <c r="Z94" s="143" t="str">
        <f t="shared" si="27"/>
        <v>ОСК</v>
      </c>
      <c r="AA94" s="143" t="str">
        <f t="shared" si="27"/>
        <v>ОСК</v>
      </c>
      <c r="AB94" s="143" t="str">
        <f t="shared" si="27"/>
        <v>ОСК</v>
      </c>
      <c r="AC94" s="143" t="str">
        <f t="shared" si="27"/>
        <v>ОСК</v>
      </c>
      <c r="AD94" s="143" t="str">
        <f t="shared" si="27"/>
        <v>ОСК</v>
      </c>
      <c r="AE94" s="143" t="str">
        <f t="shared" si="27"/>
        <v>ОСК</v>
      </c>
      <c r="AF94" s="143">
        <f t="shared" si="27"/>
        <v>24</v>
      </c>
      <c r="AG94" s="141">
        <v>24</v>
      </c>
    </row>
    <row r="95" spans="1:35" x14ac:dyDescent="0.2">
      <c r="A95" s="143">
        <v>3</v>
      </c>
      <c r="B95" s="143" t="str">
        <f t="shared" si="25"/>
        <v>СР</v>
      </c>
      <c r="C95" s="143" t="str">
        <f t="shared" si="25"/>
        <v>СР</v>
      </c>
      <c r="D95" s="143" t="str">
        <f t="shared" si="25"/>
        <v>СР</v>
      </c>
      <c r="E95" s="143" t="str">
        <f t="shared" si="25"/>
        <v>П</v>
      </c>
      <c r="F95" s="143">
        <f t="shared" si="25"/>
        <v>24</v>
      </c>
      <c r="G95" s="143">
        <f t="shared" si="25"/>
        <v>24</v>
      </c>
      <c r="H95" s="143">
        <f t="shared" si="25"/>
        <v>24</v>
      </c>
      <c r="I95" s="143">
        <f t="shared" si="25"/>
        <v>24</v>
      </c>
      <c r="J95" s="143">
        <f t="shared" si="25"/>
        <v>24</v>
      </c>
      <c r="K95" s="143">
        <f t="shared" si="25"/>
        <v>24</v>
      </c>
      <c r="L95" s="143">
        <f t="shared" si="26"/>
        <v>24</v>
      </c>
      <c r="M95" s="143">
        <f t="shared" si="26"/>
        <v>24</v>
      </c>
      <c r="N95" s="143">
        <f t="shared" si="26"/>
        <v>24</v>
      </c>
      <c r="O95" s="143">
        <f t="shared" si="26"/>
        <v>24</v>
      </c>
      <c r="P95" s="143">
        <f t="shared" si="26"/>
        <v>24</v>
      </c>
      <c r="Q95" s="143">
        <f t="shared" si="26"/>
        <v>24</v>
      </c>
      <c r="R95" s="143">
        <f t="shared" si="26"/>
        <v>24</v>
      </c>
      <c r="S95" s="143">
        <f t="shared" si="26"/>
        <v>24</v>
      </c>
      <c r="T95" s="143">
        <f t="shared" si="26"/>
        <v>24</v>
      </c>
      <c r="U95" s="143">
        <f t="shared" si="26"/>
        <v>24</v>
      </c>
      <c r="V95" s="143" t="str">
        <f t="shared" si="27"/>
        <v>ОСК</v>
      </c>
      <c r="W95" s="143" t="str">
        <f t="shared" si="27"/>
        <v>ОСК</v>
      </c>
      <c r="X95" s="143" t="str">
        <f t="shared" si="27"/>
        <v>ОСК</v>
      </c>
      <c r="Y95" s="143" t="str">
        <f t="shared" si="27"/>
        <v>ОСК</v>
      </c>
      <c r="Z95" s="143" t="str">
        <f t="shared" si="27"/>
        <v>ОСК</v>
      </c>
      <c r="AA95" s="143" t="str">
        <f t="shared" si="27"/>
        <v>ОСК</v>
      </c>
      <c r="AB95" s="143" t="str">
        <f t="shared" si="27"/>
        <v>ОСК</v>
      </c>
      <c r="AC95" s="143" t="str">
        <f t="shared" si="27"/>
        <v>ОСК</v>
      </c>
      <c r="AD95" s="143" t="str">
        <f t="shared" si="27"/>
        <v>ОСК</v>
      </c>
      <c r="AE95" s="143" t="str">
        <f t="shared" si="27"/>
        <v>ОСК</v>
      </c>
      <c r="AF95" s="143">
        <f t="shared" si="27"/>
        <v>24</v>
      </c>
      <c r="AG95" s="141">
        <v>25</v>
      </c>
    </row>
    <row r="96" spans="1:35" ht="25.5" x14ac:dyDescent="0.2">
      <c r="A96" s="143">
        <v>4</v>
      </c>
      <c r="B96" s="143">
        <f t="shared" si="25"/>
        <v>24</v>
      </c>
      <c r="C96" s="143">
        <f t="shared" si="25"/>
        <v>24</v>
      </c>
      <c r="D96" s="143">
        <f t="shared" si="25"/>
        <v>24</v>
      </c>
      <c r="E96" s="143">
        <f t="shared" si="25"/>
        <v>24</v>
      </c>
      <c r="F96" s="143">
        <f t="shared" si="25"/>
        <v>24</v>
      </c>
      <c r="G96" s="143">
        <f t="shared" si="25"/>
        <v>24</v>
      </c>
      <c r="H96" s="143">
        <f t="shared" si="25"/>
        <v>24</v>
      </c>
      <c r="I96" s="143">
        <f t="shared" si="25"/>
        <v>24</v>
      </c>
      <c r="J96" s="143">
        <f t="shared" si="25"/>
        <v>24</v>
      </c>
      <c r="K96" s="143">
        <f t="shared" si="25"/>
        <v>24</v>
      </c>
      <c r="L96" s="143">
        <f t="shared" si="26"/>
        <v>24</v>
      </c>
      <c r="M96" s="143">
        <f t="shared" si="26"/>
        <v>24</v>
      </c>
      <c r="N96" s="143" t="str">
        <f t="shared" si="26"/>
        <v>О</v>
      </c>
      <c r="O96" s="143" t="str">
        <f t="shared" si="26"/>
        <v>ПТО ГТУ / ТО-1</v>
      </c>
      <c r="P96" s="143" t="str">
        <f t="shared" si="26"/>
        <v>ПТО ГТУ / ТО-1</v>
      </c>
      <c r="Q96" s="143" t="str">
        <f t="shared" si="26"/>
        <v>ПТО ГТУ / ТО-1</v>
      </c>
      <c r="R96" s="143" t="str">
        <f t="shared" si="26"/>
        <v>ПТО ГТУ / ТО-1</v>
      </c>
      <c r="S96" s="143" t="str">
        <f t="shared" si="26"/>
        <v>ПТО ГТУ / ТО-1</v>
      </c>
      <c r="T96" s="143" t="str">
        <f t="shared" si="26"/>
        <v>ПТО ГТУ / ТО-1</v>
      </c>
      <c r="U96" s="143" t="str">
        <f t="shared" si="26"/>
        <v>ПТО ГТУ / ТО-1</v>
      </c>
      <c r="V96" s="143" t="str">
        <f t="shared" si="27"/>
        <v>ОСК</v>
      </c>
      <c r="W96" s="143" t="str">
        <f t="shared" si="27"/>
        <v>ОСК</v>
      </c>
      <c r="X96" s="143" t="str">
        <f t="shared" si="27"/>
        <v>ОСК</v>
      </c>
      <c r="Y96" s="143" t="str">
        <f t="shared" si="27"/>
        <v>ОСК</v>
      </c>
      <c r="Z96" s="143" t="str">
        <f t="shared" si="27"/>
        <v>ОСК</v>
      </c>
      <c r="AA96" s="143" t="str">
        <f t="shared" si="27"/>
        <v>ОСК</v>
      </c>
      <c r="AB96" s="143" t="str">
        <f t="shared" si="27"/>
        <v>ОСК</v>
      </c>
      <c r="AC96" s="143" t="str">
        <f t="shared" si="27"/>
        <v>ОСК</v>
      </c>
      <c r="AD96" s="143" t="str">
        <f t="shared" si="27"/>
        <v>ОСК</v>
      </c>
      <c r="AE96" s="143" t="str">
        <f t="shared" si="27"/>
        <v>ОСК</v>
      </c>
      <c r="AF96" s="143">
        <f t="shared" si="27"/>
        <v>24</v>
      </c>
      <c r="AG96" s="141">
        <v>26</v>
      </c>
    </row>
    <row r="97" spans="1:35" x14ac:dyDescent="0.2">
      <c r="A97" s="143">
        <v>5</v>
      </c>
      <c r="B97" s="143" t="str">
        <f t="shared" si="25"/>
        <v>Р</v>
      </c>
      <c r="C97" s="143" t="str">
        <f t="shared" si="25"/>
        <v>Р</v>
      </c>
      <c r="D97" s="143" t="str">
        <f t="shared" si="25"/>
        <v>Р</v>
      </c>
      <c r="E97" s="143" t="str">
        <f t="shared" si="25"/>
        <v>Р</v>
      </c>
      <c r="F97" s="143" t="str">
        <f t="shared" si="25"/>
        <v>Р</v>
      </c>
      <c r="G97" s="143" t="str">
        <f t="shared" si="25"/>
        <v>Р</v>
      </c>
      <c r="H97" s="143" t="str">
        <f t="shared" si="25"/>
        <v>Р</v>
      </c>
      <c r="I97" s="143" t="str">
        <f t="shared" si="25"/>
        <v>П</v>
      </c>
      <c r="J97" s="143" t="str">
        <f t="shared" si="25"/>
        <v>О</v>
      </c>
      <c r="K97" s="143" t="str">
        <f t="shared" si="25"/>
        <v>Р</v>
      </c>
      <c r="L97" s="143" t="str">
        <f t="shared" si="26"/>
        <v>Р</v>
      </c>
      <c r="M97" s="143" t="str">
        <f t="shared" si="26"/>
        <v>Р</v>
      </c>
      <c r="N97" s="143" t="str">
        <f t="shared" si="26"/>
        <v>Р</v>
      </c>
      <c r="O97" s="143" t="str">
        <f t="shared" si="26"/>
        <v>Р</v>
      </c>
      <c r="P97" s="143" t="str">
        <f t="shared" si="26"/>
        <v>Р</v>
      </c>
      <c r="Q97" s="143" t="str">
        <f t="shared" si="26"/>
        <v>Р</v>
      </c>
      <c r="R97" s="143" t="str">
        <f t="shared" si="26"/>
        <v>Р</v>
      </c>
      <c r="S97" s="143" t="str">
        <f t="shared" si="26"/>
        <v>Р</v>
      </c>
      <c r="T97" s="143" t="str">
        <f t="shared" si="26"/>
        <v>Р</v>
      </c>
      <c r="U97" s="143" t="str">
        <f t="shared" si="26"/>
        <v>Р</v>
      </c>
      <c r="V97" s="143" t="str">
        <f t="shared" si="27"/>
        <v>ОСК</v>
      </c>
      <c r="W97" s="143" t="str">
        <f t="shared" si="27"/>
        <v>ОСК</v>
      </c>
      <c r="X97" s="143" t="str">
        <f t="shared" si="27"/>
        <v>ОСК</v>
      </c>
      <c r="Y97" s="143" t="str">
        <f t="shared" si="27"/>
        <v>ОСК</v>
      </c>
      <c r="Z97" s="143" t="str">
        <f t="shared" si="27"/>
        <v>ОСК</v>
      </c>
      <c r="AA97" s="143" t="str">
        <f t="shared" si="27"/>
        <v>ОСК</v>
      </c>
      <c r="AB97" s="143" t="str">
        <f t="shared" si="27"/>
        <v>ОСК</v>
      </c>
      <c r="AC97" s="143" t="str">
        <f t="shared" si="27"/>
        <v>ОСК</v>
      </c>
      <c r="AD97" s="143" t="str">
        <f t="shared" si="27"/>
        <v>ОСК</v>
      </c>
      <c r="AE97" s="143" t="str">
        <f t="shared" si="27"/>
        <v>ОСК</v>
      </c>
      <c r="AF97" s="143">
        <f t="shared" si="27"/>
        <v>24</v>
      </c>
      <c r="AG97" s="141">
        <v>31</v>
      </c>
    </row>
    <row r="98" spans="1:35" x14ac:dyDescent="0.2">
      <c r="A98" s="143">
        <v>6</v>
      </c>
      <c r="B98" s="143">
        <f t="shared" si="25"/>
        <v>24</v>
      </c>
      <c r="C98" s="143">
        <f t="shared" si="25"/>
        <v>24</v>
      </c>
      <c r="D98" s="143">
        <f t="shared" si="25"/>
        <v>24</v>
      </c>
      <c r="E98" s="143">
        <f t="shared" si="25"/>
        <v>24</v>
      </c>
      <c r="F98" s="143">
        <f t="shared" si="25"/>
        <v>24</v>
      </c>
      <c r="G98" s="143">
        <f t="shared" si="25"/>
        <v>24</v>
      </c>
      <c r="H98" s="143">
        <f t="shared" si="25"/>
        <v>24</v>
      </c>
      <c r="I98" s="143" t="str">
        <f t="shared" si="25"/>
        <v>О</v>
      </c>
      <c r="J98" s="143" t="str">
        <f t="shared" si="25"/>
        <v>ПМ</v>
      </c>
      <c r="K98" s="143">
        <f t="shared" si="25"/>
        <v>24</v>
      </c>
      <c r="L98" s="143">
        <f t="shared" si="26"/>
        <v>24</v>
      </c>
      <c r="M98" s="143">
        <f t="shared" si="26"/>
        <v>24</v>
      </c>
      <c r="N98" s="143">
        <f t="shared" si="26"/>
        <v>24</v>
      </c>
      <c r="O98" s="143">
        <f t="shared" si="26"/>
        <v>24</v>
      </c>
      <c r="P98" s="143">
        <f t="shared" si="26"/>
        <v>24</v>
      </c>
      <c r="Q98" s="143">
        <f t="shared" si="26"/>
        <v>24</v>
      </c>
      <c r="R98" s="143">
        <f t="shared" si="26"/>
        <v>24</v>
      </c>
      <c r="S98" s="143">
        <f t="shared" si="26"/>
        <v>24</v>
      </c>
      <c r="T98" s="143">
        <f t="shared" si="26"/>
        <v>24</v>
      </c>
      <c r="U98" s="143">
        <f t="shared" si="26"/>
        <v>24</v>
      </c>
      <c r="V98" s="143" t="str">
        <f t="shared" si="27"/>
        <v>ОСК</v>
      </c>
      <c r="W98" s="143" t="str">
        <f t="shared" si="27"/>
        <v>ОСК</v>
      </c>
      <c r="X98" s="143" t="str">
        <f t="shared" si="27"/>
        <v>ОСК</v>
      </c>
      <c r="Y98" s="143" t="str">
        <f t="shared" si="27"/>
        <v>ОСК</v>
      </c>
      <c r="Z98" s="143" t="str">
        <f t="shared" si="27"/>
        <v>ОСК</v>
      </c>
      <c r="AA98" s="143" t="str">
        <f t="shared" si="27"/>
        <v>ОСК</v>
      </c>
      <c r="AB98" s="143" t="str">
        <f t="shared" si="27"/>
        <v>ОСК</v>
      </c>
      <c r="AC98" s="143" t="str">
        <f t="shared" si="27"/>
        <v>ОСК</v>
      </c>
      <c r="AD98" s="143" t="str">
        <f t="shared" si="27"/>
        <v>ОСК</v>
      </c>
      <c r="AE98" s="143" t="str">
        <f t="shared" si="27"/>
        <v>ОСК</v>
      </c>
      <c r="AF98" s="143">
        <f t="shared" si="27"/>
        <v>24</v>
      </c>
      <c r="AG98" s="141">
        <v>32</v>
      </c>
    </row>
    <row r="99" spans="1:35" x14ac:dyDescent="0.2">
      <c r="A99" s="143">
        <v>7</v>
      </c>
      <c r="B99" s="143" t="str">
        <f t="shared" si="25"/>
        <v>Р</v>
      </c>
      <c r="C99" s="143" t="str">
        <f t="shared" si="25"/>
        <v>Р</v>
      </c>
      <c r="D99" s="143" t="str">
        <f t="shared" si="25"/>
        <v>Р</v>
      </c>
      <c r="E99" s="143" t="str">
        <f t="shared" si="25"/>
        <v>П</v>
      </c>
      <c r="F99" s="143">
        <f t="shared" si="25"/>
        <v>24</v>
      </c>
      <c r="G99" s="143">
        <f t="shared" si="25"/>
        <v>24</v>
      </c>
      <c r="H99" s="143">
        <f t="shared" si="25"/>
        <v>24</v>
      </c>
      <c r="I99" s="143">
        <f t="shared" si="25"/>
        <v>24</v>
      </c>
      <c r="J99" s="143">
        <f t="shared" si="25"/>
        <v>24</v>
      </c>
      <c r="K99" s="143">
        <f t="shared" si="25"/>
        <v>24</v>
      </c>
      <c r="L99" s="143">
        <f t="shared" si="26"/>
        <v>24</v>
      </c>
      <c r="M99" s="143">
        <f t="shared" si="26"/>
        <v>24</v>
      </c>
      <c r="N99" s="143">
        <f t="shared" si="26"/>
        <v>24</v>
      </c>
      <c r="O99" s="143">
        <f t="shared" si="26"/>
        <v>24</v>
      </c>
      <c r="P99" s="143">
        <f t="shared" si="26"/>
        <v>24</v>
      </c>
      <c r="Q99" s="143">
        <f t="shared" si="26"/>
        <v>24</v>
      </c>
      <c r="R99" s="143">
        <f t="shared" si="26"/>
        <v>24</v>
      </c>
      <c r="S99" s="143">
        <f t="shared" si="26"/>
        <v>24</v>
      </c>
      <c r="T99" s="143">
        <f t="shared" si="26"/>
        <v>24</v>
      </c>
      <c r="U99" s="143">
        <f t="shared" si="26"/>
        <v>24</v>
      </c>
      <c r="V99" s="143" t="str">
        <f t="shared" si="27"/>
        <v>ОСК</v>
      </c>
      <c r="W99" s="143" t="str">
        <f t="shared" si="27"/>
        <v>ОСК</v>
      </c>
      <c r="X99" s="143" t="str">
        <f t="shared" si="27"/>
        <v>ОСК</v>
      </c>
      <c r="Y99" s="143" t="str">
        <f t="shared" si="27"/>
        <v>ОСК</v>
      </c>
      <c r="Z99" s="143" t="str">
        <f t="shared" si="27"/>
        <v>ОСК</v>
      </c>
      <c r="AA99" s="143" t="str">
        <f t="shared" si="27"/>
        <v>ОСК</v>
      </c>
      <c r="AB99" s="143" t="str">
        <f t="shared" si="27"/>
        <v>ОСК</v>
      </c>
      <c r="AC99" s="143" t="str">
        <f t="shared" si="27"/>
        <v>ОСК</v>
      </c>
      <c r="AD99" s="143" t="str">
        <f t="shared" si="27"/>
        <v>ОСК</v>
      </c>
      <c r="AE99" s="143" t="str">
        <f t="shared" si="27"/>
        <v>ОСК</v>
      </c>
      <c r="AF99" s="143">
        <f t="shared" si="27"/>
        <v>24</v>
      </c>
      <c r="AG99" s="141">
        <v>33</v>
      </c>
    </row>
    <row r="100" spans="1:35" x14ac:dyDescent="0.2">
      <c r="A100" s="143">
        <v>8</v>
      </c>
      <c r="B100" s="143">
        <f t="shared" si="25"/>
        <v>24</v>
      </c>
      <c r="C100" s="143">
        <f t="shared" si="25"/>
        <v>24</v>
      </c>
      <c r="D100" s="143">
        <f t="shared" si="25"/>
        <v>24</v>
      </c>
      <c r="E100" s="143">
        <f t="shared" si="25"/>
        <v>24</v>
      </c>
      <c r="F100" s="143">
        <f t="shared" si="25"/>
        <v>24</v>
      </c>
      <c r="G100" s="143">
        <f t="shared" si="25"/>
        <v>24</v>
      </c>
      <c r="H100" s="143">
        <f t="shared" si="25"/>
        <v>24</v>
      </c>
      <c r="I100" s="143">
        <f t="shared" si="25"/>
        <v>24</v>
      </c>
      <c r="J100" s="143">
        <f t="shared" si="25"/>
        <v>24</v>
      </c>
      <c r="K100" s="143">
        <f t="shared" si="25"/>
        <v>24</v>
      </c>
      <c r="L100" s="143">
        <f t="shared" si="26"/>
        <v>24</v>
      </c>
      <c r="M100" s="143">
        <f t="shared" si="26"/>
        <v>24</v>
      </c>
      <c r="N100" s="143">
        <f t="shared" si="26"/>
        <v>24</v>
      </c>
      <c r="O100" s="143">
        <f t="shared" si="26"/>
        <v>24</v>
      </c>
      <c r="P100" s="143">
        <f t="shared" si="26"/>
        <v>24</v>
      </c>
      <c r="Q100" s="143">
        <f t="shared" si="26"/>
        <v>24</v>
      </c>
      <c r="R100" s="143">
        <f t="shared" si="26"/>
        <v>24</v>
      </c>
      <c r="S100" s="143">
        <f t="shared" si="26"/>
        <v>24</v>
      </c>
      <c r="T100" s="143">
        <f t="shared" si="26"/>
        <v>24</v>
      </c>
      <c r="U100" s="143">
        <f t="shared" si="26"/>
        <v>24</v>
      </c>
      <c r="V100" s="143" t="str">
        <f t="shared" si="27"/>
        <v>ОСК</v>
      </c>
      <c r="W100" s="143" t="str">
        <f t="shared" si="27"/>
        <v>ОСК</v>
      </c>
      <c r="X100" s="143" t="str">
        <f t="shared" si="27"/>
        <v>ОСК</v>
      </c>
      <c r="Y100" s="143" t="str">
        <f t="shared" si="27"/>
        <v>ОСК</v>
      </c>
      <c r="Z100" s="143" t="str">
        <f t="shared" si="27"/>
        <v>ОСК</v>
      </c>
      <c r="AA100" s="143" t="str">
        <f t="shared" si="27"/>
        <v>ОСК</v>
      </c>
      <c r="AB100" s="143" t="str">
        <f t="shared" si="27"/>
        <v>ОСК</v>
      </c>
      <c r="AC100" s="143" t="str">
        <f t="shared" si="27"/>
        <v>ОСК</v>
      </c>
      <c r="AD100" s="143" t="str">
        <f t="shared" si="27"/>
        <v>ОСК</v>
      </c>
      <c r="AE100" s="143" t="str">
        <f t="shared" si="27"/>
        <v>ОСК</v>
      </c>
      <c r="AF100" s="143" t="str">
        <f t="shared" si="27"/>
        <v>Р</v>
      </c>
      <c r="AG100" s="141">
        <v>34</v>
      </c>
    </row>
    <row r="101" spans="1:35" x14ac:dyDescent="0.2">
      <c r="A101" s="143">
        <v>9</v>
      </c>
      <c r="B101" s="143">
        <f t="shared" si="25"/>
        <v>24</v>
      </c>
      <c r="C101" s="143">
        <f t="shared" si="25"/>
        <v>24</v>
      </c>
      <c r="D101" s="143">
        <f t="shared" si="25"/>
        <v>24</v>
      </c>
      <c r="E101" s="143" t="str">
        <f t="shared" si="25"/>
        <v>О</v>
      </c>
      <c r="F101" s="143" t="str">
        <f t="shared" si="25"/>
        <v>Р</v>
      </c>
      <c r="G101" s="143" t="str">
        <f t="shared" si="25"/>
        <v>Р</v>
      </c>
      <c r="H101" s="143" t="str">
        <f t="shared" si="25"/>
        <v>Р</v>
      </c>
      <c r="I101" s="143" t="str">
        <f t="shared" si="25"/>
        <v>Р</v>
      </c>
      <c r="J101" s="143" t="str">
        <f t="shared" si="25"/>
        <v>Р</v>
      </c>
      <c r="K101" s="143" t="str">
        <f t="shared" si="25"/>
        <v>Р</v>
      </c>
      <c r="L101" s="143" t="str">
        <f t="shared" si="26"/>
        <v>Р</v>
      </c>
      <c r="M101" s="143" t="str">
        <f t="shared" si="26"/>
        <v>Р</v>
      </c>
      <c r="N101" s="143" t="str">
        <f t="shared" si="26"/>
        <v>Р</v>
      </c>
      <c r="O101" s="143" t="str">
        <f t="shared" si="26"/>
        <v>Р</v>
      </c>
      <c r="P101" s="143" t="str">
        <f t="shared" si="26"/>
        <v>Р</v>
      </c>
      <c r="Q101" s="143" t="str">
        <f t="shared" si="26"/>
        <v>Р</v>
      </c>
      <c r="R101" s="143" t="str">
        <f t="shared" si="26"/>
        <v>Р</v>
      </c>
      <c r="S101" s="143" t="str">
        <f t="shared" si="26"/>
        <v>Р</v>
      </c>
      <c r="T101" s="143" t="str">
        <f t="shared" si="26"/>
        <v>Р</v>
      </c>
      <c r="U101" s="143" t="str">
        <f t="shared" si="26"/>
        <v>Р</v>
      </c>
      <c r="V101" s="143" t="str">
        <f t="shared" si="27"/>
        <v>ОСК</v>
      </c>
      <c r="W101" s="143" t="str">
        <f t="shared" si="27"/>
        <v>ОСК</v>
      </c>
      <c r="X101" s="143" t="str">
        <f t="shared" si="27"/>
        <v>ОСК</v>
      </c>
      <c r="Y101" s="143" t="str">
        <f t="shared" si="27"/>
        <v>ОСК</v>
      </c>
      <c r="Z101" s="143" t="str">
        <f t="shared" si="27"/>
        <v>ОСК</v>
      </c>
      <c r="AA101" s="143" t="str">
        <f t="shared" si="27"/>
        <v>ОСК</v>
      </c>
      <c r="AB101" s="143" t="str">
        <f t="shared" si="27"/>
        <v>ОСК</v>
      </c>
      <c r="AC101" s="143" t="str">
        <f t="shared" si="27"/>
        <v>ОСК</v>
      </c>
      <c r="AD101" s="143" t="str">
        <f t="shared" si="27"/>
        <v>ОСК</v>
      </c>
      <c r="AE101" s="143" t="str">
        <f t="shared" si="27"/>
        <v>ОСК</v>
      </c>
      <c r="AF101" s="143" t="str">
        <f t="shared" si="27"/>
        <v>Р</v>
      </c>
      <c r="AG101" s="141">
        <v>27</v>
      </c>
    </row>
    <row r="102" spans="1:35" x14ac:dyDescent="0.2">
      <c r="A102" s="143">
        <v>10</v>
      </c>
      <c r="B102" s="143">
        <f t="shared" si="25"/>
        <v>24</v>
      </c>
      <c r="C102" s="143">
        <f t="shared" si="25"/>
        <v>24</v>
      </c>
      <c r="D102" s="143">
        <f t="shared" si="25"/>
        <v>24</v>
      </c>
      <c r="E102" s="143">
        <f t="shared" si="25"/>
        <v>24</v>
      </c>
      <c r="F102" s="143">
        <f t="shared" si="25"/>
        <v>24</v>
      </c>
      <c r="G102" s="143">
        <f t="shared" si="25"/>
        <v>24</v>
      </c>
      <c r="H102" s="143">
        <f t="shared" si="25"/>
        <v>24</v>
      </c>
      <c r="I102" s="143">
        <f t="shared" si="25"/>
        <v>24</v>
      </c>
      <c r="J102" s="143">
        <f t="shared" si="25"/>
        <v>24</v>
      </c>
      <c r="K102" s="143">
        <f t="shared" si="25"/>
        <v>24</v>
      </c>
      <c r="L102" s="143">
        <f t="shared" si="26"/>
        <v>24</v>
      </c>
      <c r="M102" s="143">
        <f t="shared" si="26"/>
        <v>24</v>
      </c>
      <c r="N102" s="143">
        <f t="shared" si="26"/>
        <v>24</v>
      </c>
      <c r="O102" s="143">
        <f t="shared" si="26"/>
        <v>24</v>
      </c>
      <c r="P102" s="143">
        <f t="shared" si="26"/>
        <v>24</v>
      </c>
      <c r="Q102" s="143">
        <f t="shared" si="26"/>
        <v>24</v>
      </c>
      <c r="R102" s="143">
        <f t="shared" si="26"/>
        <v>24</v>
      </c>
      <c r="S102" s="143">
        <f t="shared" si="26"/>
        <v>24</v>
      </c>
      <c r="T102" s="143">
        <f t="shared" si="26"/>
        <v>24</v>
      </c>
      <c r="U102" s="143">
        <f t="shared" si="26"/>
        <v>24</v>
      </c>
      <c r="V102" s="143" t="str">
        <f t="shared" si="27"/>
        <v>ОСК</v>
      </c>
      <c r="W102" s="143" t="str">
        <f t="shared" si="27"/>
        <v>ОСК</v>
      </c>
      <c r="X102" s="143" t="str">
        <f t="shared" si="27"/>
        <v>ОСК</v>
      </c>
      <c r="Y102" s="143" t="str">
        <f t="shared" si="27"/>
        <v>ОСК</v>
      </c>
      <c r="Z102" s="143" t="str">
        <f t="shared" si="27"/>
        <v>ОСК</v>
      </c>
      <c r="AA102" s="143" t="str">
        <f t="shared" si="27"/>
        <v>ОСК</v>
      </c>
      <c r="AB102" s="143" t="str">
        <f t="shared" si="27"/>
        <v>ОСК</v>
      </c>
      <c r="AC102" s="143" t="str">
        <f t="shared" si="27"/>
        <v>ОСК</v>
      </c>
      <c r="AD102" s="143" t="str">
        <f t="shared" si="27"/>
        <v>ОСК</v>
      </c>
      <c r="AE102" s="143" t="str">
        <f t="shared" si="27"/>
        <v>ОСК</v>
      </c>
      <c r="AF102" s="143">
        <f t="shared" si="27"/>
        <v>24</v>
      </c>
      <c r="AG102" s="141">
        <v>28</v>
      </c>
    </row>
    <row r="103" spans="1:35" x14ac:dyDescent="0.2">
      <c r="A103" s="143">
        <v>11</v>
      </c>
      <c r="B103" s="143" t="str">
        <f t="shared" si="25"/>
        <v>Р</v>
      </c>
      <c r="C103" s="143" t="str">
        <f t="shared" si="25"/>
        <v>Р</v>
      </c>
      <c r="D103" s="143" t="str">
        <f t="shared" si="25"/>
        <v>Р</v>
      </c>
      <c r="E103" s="143" t="str">
        <f t="shared" si="25"/>
        <v>Р</v>
      </c>
      <c r="F103" s="143" t="str">
        <f t="shared" si="25"/>
        <v>Р</v>
      </c>
      <c r="G103" s="143" t="str">
        <f t="shared" si="25"/>
        <v>Р</v>
      </c>
      <c r="H103" s="143" t="str">
        <f t="shared" si="25"/>
        <v>Р</v>
      </c>
      <c r="I103" s="143" t="str">
        <f t="shared" si="25"/>
        <v>Р</v>
      </c>
      <c r="J103" s="143" t="str">
        <f t="shared" si="25"/>
        <v>Р</v>
      </c>
      <c r="K103" s="143" t="str">
        <f t="shared" si="25"/>
        <v>Р</v>
      </c>
      <c r="L103" s="143" t="str">
        <f t="shared" si="26"/>
        <v>Р</v>
      </c>
      <c r="M103" s="143" t="str">
        <f t="shared" si="26"/>
        <v>Р</v>
      </c>
      <c r="N103" s="143" t="str">
        <f t="shared" si="26"/>
        <v>П</v>
      </c>
      <c r="O103" s="143">
        <f t="shared" si="26"/>
        <v>24</v>
      </c>
      <c r="P103" s="143">
        <f t="shared" si="26"/>
        <v>24</v>
      </c>
      <c r="Q103" s="143">
        <f t="shared" si="26"/>
        <v>24</v>
      </c>
      <c r="R103" s="143">
        <f t="shared" si="26"/>
        <v>24</v>
      </c>
      <c r="S103" s="143">
        <f t="shared" si="26"/>
        <v>24</v>
      </c>
      <c r="T103" s="143">
        <f t="shared" si="26"/>
        <v>24</v>
      </c>
      <c r="U103" s="143">
        <f t="shared" si="26"/>
        <v>24</v>
      </c>
      <c r="V103" s="143" t="str">
        <f t="shared" si="27"/>
        <v>ОСК</v>
      </c>
      <c r="W103" s="143" t="str">
        <f t="shared" si="27"/>
        <v>ОСК</v>
      </c>
      <c r="X103" s="143" t="str">
        <f t="shared" si="27"/>
        <v>ОСК</v>
      </c>
      <c r="Y103" s="143" t="str">
        <f t="shared" si="27"/>
        <v>ОСК</v>
      </c>
      <c r="Z103" s="143" t="str">
        <f t="shared" si="27"/>
        <v>ОСК</v>
      </c>
      <c r="AA103" s="143" t="str">
        <f t="shared" si="27"/>
        <v>ОСК</v>
      </c>
      <c r="AB103" s="143" t="str">
        <f t="shared" si="27"/>
        <v>ОСК</v>
      </c>
      <c r="AC103" s="143" t="str">
        <f t="shared" si="27"/>
        <v>ОСК</v>
      </c>
      <c r="AD103" s="143" t="str">
        <f t="shared" si="27"/>
        <v>ОСК</v>
      </c>
      <c r="AE103" s="143" t="str">
        <f t="shared" si="27"/>
        <v>ОСК</v>
      </c>
      <c r="AF103" s="143" t="str">
        <f t="shared" si="27"/>
        <v>Р</v>
      </c>
      <c r="AG103" s="141">
        <v>29</v>
      </c>
    </row>
    <row r="104" spans="1:35" x14ac:dyDescent="0.2">
      <c r="A104" s="143">
        <v>12</v>
      </c>
      <c r="B104" s="143">
        <f t="shared" si="25"/>
        <v>24</v>
      </c>
      <c r="C104" s="143">
        <f t="shared" si="25"/>
        <v>24</v>
      </c>
      <c r="D104" s="143">
        <f t="shared" si="25"/>
        <v>24</v>
      </c>
      <c r="E104" s="143">
        <f t="shared" si="25"/>
        <v>24</v>
      </c>
      <c r="F104" s="143">
        <f t="shared" si="25"/>
        <v>24</v>
      </c>
      <c r="G104" s="143">
        <f t="shared" si="25"/>
        <v>24</v>
      </c>
      <c r="H104" s="143">
        <f t="shared" si="25"/>
        <v>24</v>
      </c>
      <c r="I104" s="143">
        <f t="shared" si="25"/>
        <v>24</v>
      </c>
      <c r="J104" s="143">
        <f t="shared" si="25"/>
        <v>24</v>
      </c>
      <c r="K104" s="143">
        <f t="shared" si="25"/>
        <v>24</v>
      </c>
      <c r="L104" s="143" t="str">
        <f t="shared" si="26"/>
        <v>О</v>
      </c>
      <c r="M104" s="143" t="str">
        <f t="shared" si="26"/>
        <v>Р</v>
      </c>
      <c r="N104" s="143" t="str">
        <f t="shared" si="26"/>
        <v>Р</v>
      </c>
      <c r="O104" s="143" t="str">
        <f t="shared" si="26"/>
        <v>Р</v>
      </c>
      <c r="P104" s="143" t="str">
        <f t="shared" si="26"/>
        <v>Р</v>
      </c>
      <c r="Q104" s="143" t="str">
        <f t="shared" si="26"/>
        <v>Р</v>
      </c>
      <c r="R104" s="143" t="str">
        <f t="shared" si="26"/>
        <v>Р</v>
      </c>
      <c r="S104" s="143" t="str">
        <f t="shared" si="26"/>
        <v>Р</v>
      </c>
      <c r="T104" s="143" t="str">
        <f t="shared" si="26"/>
        <v>Р</v>
      </c>
      <c r="U104" s="143" t="str">
        <f t="shared" si="26"/>
        <v>Р</v>
      </c>
      <c r="V104" s="143" t="str">
        <f t="shared" si="27"/>
        <v>ОСК</v>
      </c>
      <c r="W104" s="143" t="str">
        <f t="shared" si="27"/>
        <v>ОСК</v>
      </c>
      <c r="X104" s="143" t="str">
        <f t="shared" si="27"/>
        <v>ОСК</v>
      </c>
      <c r="Y104" s="143" t="str">
        <f t="shared" si="27"/>
        <v>ОСК</v>
      </c>
      <c r="Z104" s="143" t="str">
        <f t="shared" si="27"/>
        <v>ОСК</v>
      </c>
      <c r="AA104" s="143" t="str">
        <f t="shared" si="27"/>
        <v>ОСК</v>
      </c>
      <c r="AB104" s="143" t="str">
        <f t="shared" si="27"/>
        <v>ОСК</v>
      </c>
      <c r="AC104" s="143" t="str">
        <f t="shared" si="27"/>
        <v>ОСК</v>
      </c>
      <c r="AD104" s="143" t="str">
        <f t="shared" si="27"/>
        <v>ОСК</v>
      </c>
      <c r="AE104" s="143" t="str">
        <f t="shared" si="27"/>
        <v>ОСК</v>
      </c>
      <c r="AF104" s="143" t="str">
        <f t="shared" si="27"/>
        <v>Р</v>
      </c>
      <c r="AG104" s="141">
        <v>35</v>
      </c>
    </row>
    <row r="105" spans="1:35" ht="25.5" x14ac:dyDescent="0.2">
      <c r="A105" s="143">
        <v>13</v>
      </c>
      <c r="B105" s="143">
        <f t="shared" si="25"/>
        <v>24</v>
      </c>
      <c r="C105" s="143">
        <f t="shared" si="25"/>
        <v>24</v>
      </c>
      <c r="D105" s="143">
        <f t="shared" si="25"/>
        <v>24</v>
      </c>
      <c r="E105" s="143" t="str">
        <f t="shared" si="25"/>
        <v>О</v>
      </c>
      <c r="F105" s="143" t="str">
        <f t="shared" si="25"/>
        <v>ПТО / ТО-1</v>
      </c>
      <c r="G105" s="143" t="str">
        <f t="shared" si="25"/>
        <v>ПТО / ТО-1</v>
      </c>
      <c r="H105" s="143" t="str">
        <f t="shared" si="25"/>
        <v>ПТО / ТО-1</v>
      </c>
      <c r="I105" s="143" t="str">
        <f t="shared" si="25"/>
        <v>ПТО / ТО-1</v>
      </c>
      <c r="J105" s="143" t="str">
        <f t="shared" si="25"/>
        <v>ПТО / ТО-1</v>
      </c>
      <c r="K105" s="143" t="str">
        <f t="shared" si="25"/>
        <v>ПТО / ТО-1</v>
      </c>
      <c r="L105" s="143" t="str">
        <f t="shared" si="26"/>
        <v>П</v>
      </c>
      <c r="M105" s="143">
        <f t="shared" si="26"/>
        <v>24</v>
      </c>
      <c r="N105" s="143">
        <f t="shared" si="26"/>
        <v>24</v>
      </c>
      <c r="O105" s="143">
        <f t="shared" si="26"/>
        <v>24</v>
      </c>
      <c r="P105" s="143">
        <f t="shared" si="26"/>
        <v>24</v>
      </c>
      <c r="Q105" s="143">
        <f t="shared" si="26"/>
        <v>24</v>
      </c>
      <c r="R105" s="143">
        <f t="shared" si="26"/>
        <v>24</v>
      </c>
      <c r="S105" s="143">
        <f t="shared" si="26"/>
        <v>24</v>
      </c>
      <c r="T105" s="143">
        <f t="shared" si="26"/>
        <v>24</v>
      </c>
      <c r="U105" s="143">
        <f t="shared" si="26"/>
        <v>24</v>
      </c>
      <c r="V105" s="143" t="str">
        <f t="shared" si="27"/>
        <v>ОСК</v>
      </c>
      <c r="W105" s="143" t="str">
        <f t="shared" si="27"/>
        <v>ОСК</v>
      </c>
      <c r="X105" s="143" t="str">
        <f t="shared" si="27"/>
        <v>ОСК</v>
      </c>
      <c r="Y105" s="143" t="str">
        <f t="shared" si="27"/>
        <v>ОСК</v>
      </c>
      <c r="Z105" s="143" t="str">
        <f t="shared" si="27"/>
        <v>ОСК</v>
      </c>
      <c r="AA105" s="143" t="str">
        <f t="shared" si="27"/>
        <v>ОСК</v>
      </c>
      <c r="AB105" s="143" t="str">
        <f t="shared" si="27"/>
        <v>ОСК</v>
      </c>
      <c r="AC105" s="143" t="str">
        <f t="shared" si="27"/>
        <v>ОСК</v>
      </c>
      <c r="AD105" s="143" t="str">
        <f t="shared" si="27"/>
        <v>ОСК</v>
      </c>
      <c r="AE105" s="143" t="str">
        <f t="shared" si="27"/>
        <v>ОСК</v>
      </c>
      <c r="AF105" s="143">
        <f t="shared" si="27"/>
        <v>24</v>
      </c>
      <c r="AG105" s="141">
        <v>36</v>
      </c>
    </row>
    <row r="106" spans="1:35" x14ac:dyDescent="0.2">
      <c r="A106" s="143">
        <v>14</v>
      </c>
      <c r="B106" s="143" t="str">
        <f t="shared" si="25"/>
        <v>Р</v>
      </c>
      <c r="C106" s="143" t="str">
        <f t="shared" si="25"/>
        <v>Р</v>
      </c>
      <c r="D106" s="143" t="str">
        <f t="shared" si="25"/>
        <v>Р</v>
      </c>
      <c r="E106" s="143" t="str">
        <f t="shared" si="25"/>
        <v>Р</v>
      </c>
      <c r="F106" s="143" t="str">
        <f t="shared" si="25"/>
        <v>Р</v>
      </c>
      <c r="G106" s="143" t="str">
        <f t="shared" si="25"/>
        <v>Р</v>
      </c>
      <c r="H106" s="143" t="str">
        <f t="shared" si="25"/>
        <v>Р</v>
      </c>
      <c r="I106" s="143" t="str">
        <f t="shared" si="25"/>
        <v>Р</v>
      </c>
      <c r="J106" s="143" t="str">
        <f t="shared" si="25"/>
        <v>Р</v>
      </c>
      <c r="K106" s="143" t="str">
        <f t="shared" si="25"/>
        <v>Р</v>
      </c>
      <c r="L106" s="143" t="str">
        <f t="shared" si="26"/>
        <v>Р</v>
      </c>
      <c r="M106" s="143" t="str">
        <f t="shared" si="26"/>
        <v>Р</v>
      </c>
      <c r="N106" s="143" t="str">
        <f t="shared" si="26"/>
        <v>Р</v>
      </c>
      <c r="O106" s="143" t="str">
        <f t="shared" si="26"/>
        <v>Р</v>
      </c>
      <c r="P106" s="143" t="str">
        <f t="shared" si="26"/>
        <v>Р</v>
      </c>
      <c r="Q106" s="143" t="str">
        <f t="shared" si="26"/>
        <v>Р</v>
      </c>
      <c r="R106" s="143" t="str">
        <f t="shared" si="26"/>
        <v>Р</v>
      </c>
      <c r="S106" s="143" t="str">
        <f t="shared" si="26"/>
        <v>Р</v>
      </c>
      <c r="T106" s="143" t="str">
        <f t="shared" si="26"/>
        <v>Р</v>
      </c>
      <c r="U106" s="143" t="str">
        <f t="shared" si="26"/>
        <v>Р</v>
      </c>
      <c r="V106" s="143" t="str">
        <f t="shared" si="27"/>
        <v>ОСК</v>
      </c>
      <c r="W106" s="143" t="str">
        <f t="shared" si="27"/>
        <v>ОСК</v>
      </c>
      <c r="X106" s="143" t="str">
        <f t="shared" si="27"/>
        <v>ОСК</v>
      </c>
      <c r="Y106" s="143" t="str">
        <f t="shared" si="27"/>
        <v>ОСК</v>
      </c>
      <c r="Z106" s="143" t="str">
        <f t="shared" si="27"/>
        <v>ОСК</v>
      </c>
      <c r="AA106" s="143" t="str">
        <f t="shared" si="27"/>
        <v>ОСК</v>
      </c>
      <c r="AB106" s="143" t="str">
        <f t="shared" si="27"/>
        <v>ОСК</v>
      </c>
      <c r="AC106" s="143" t="str">
        <f t="shared" si="27"/>
        <v>ОСК</v>
      </c>
      <c r="AD106" s="143" t="str">
        <f t="shared" si="27"/>
        <v>ОСК</v>
      </c>
      <c r="AE106" s="143" t="str">
        <f t="shared" si="27"/>
        <v>ОСК</v>
      </c>
      <c r="AF106" s="143" t="str">
        <f t="shared" si="27"/>
        <v>Р</v>
      </c>
      <c r="AG106" s="141">
        <v>37</v>
      </c>
    </row>
    <row r="107" spans="1:35" s="142" customFormat="1" x14ac:dyDescent="0.25">
      <c r="A107" s="153" t="s">
        <v>43</v>
      </c>
      <c r="B107" s="154">
        <f t="shared" ref="B107:AF107" si="28">DATE($A$1,$AI107,B$1)</f>
        <v>45505</v>
      </c>
      <c r="C107" s="154">
        <f t="shared" si="28"/>
        <v>45506</v>
      </c>
      <c r="D107" s="154">
        <f t="shared" si="28"/>
        <v>45507</v>
      </c>
      <c r="E107" s="154">
        <f t="shared" si="28"/>
        <v>45508</v>
      </c>
      <c r="F107" s="154">
        <f t="shared" si="28"/>
        <v>45509</v>
      </c>
      <c r="G107" s="154">
        <f t="shared" si="28"/>
        <v>45510</v>
      </c>
      <c r="H107" s="154">
        <f t="shared" si="28"/>
        <v>45511</v>
      </c>
      <c r="I107" s="154">
        <f t="shared" si="28"/>
        <v>45512</v>
      </c>
      <c r="J107" s="154">
        <f t="shared" si="28"/>
        <v>45513</v>
      </c>
      <c r="K107" s="154">
        <f t="shared" si="28"/>
        <v>45514</v>
      </c>
      <c r="L107" s="154">
        <f t="shared" si="28"/>
        <v>45515</v>
      </c>
      <c r="M107" s="154">
        <f t="shared" si="28"/>
        <v>45516</v>
      </c>
      <c r="N107" s="154">
        <f t="shared" si="28"/>
        <v>45517</v>
      </c>
      <c r="O107" s="154">
        <f t="shared" si="28"/>
        <v>45518</v>
      </c>
      <c r="P107" s="154">
        <f t="shared" si="28"/>
        <v>45519</v>
      </c>
      <c r="Q107" s="154">
        <f t="shared" si="28"/>
        <v>45520</v>
      </c>
      <c r="R107" s="154">
        <f t="shared" si="28"/>
        <v>45521</v>
      </c>
      <c r="S107" s="154">
        <f t="shared" si="28"/>
        <v>45522</v>
      </c>
      <c r="T107" s="154">
        <f t="shared" si="28"/>
        <v>45523</v>
      </c>
      <c r="U107" s="154">
        <f t="shared" si="28"/>
        <v>45524</v>
      </c>
      <c r="V107" s="154">
        <f t="shared" si="28"/>
        <v>45525</v>
      </c>
      <c r="W107" s="154">
        <f t="shared" si="28"/>
        <v>45526</v>
      </c>
      <c r="X107" s="154">
        <f t="shared" si="28"/>
        <v>45527</v>
      </c>
      <c r="Y107" s="154">
        <f t="shared" si="28"/>
        <v>45528</v>
      </c>
      <c r="Z107" s="154">
        <f t="shared" si="28"/>
        <v>45529</v>
      </c>
      <c r="AA107" s="154">
        <f t="shared" si="28"/>
        <v>45530</v>
      </c>
      <c r="AB107" s="154">
        <f t="shared" si="28"/>
        <v>45531</v>
      </c>
      <c r="AC107" s="154">
        <f t="shared" si="28"/>
        <v>45532</v>
      </c>
      <c r="AD107" s="154">
        <f t="shared" si="28"/>
        <v>45533</v>
      </c>
      <c r="AE107" s="154">
        <f t="shared" si="28"/>
        <v>45534</v>
      </c>
      <c r="AF107" s="154">
        <f t="shared" si="28"/>
        <v>45535</v>
      </c>
      <c r="AI107" s="142">
        <v>8</v>
      </c>
    </row>
    <row r="108" spans="1:35" x14ac:dyDescent="0.2">
      <c r="A108" s="143">
        <v>1</v>
      </c>
      <c r="B108" s="143">
        <f t="shared" ref="B108:K121" si="29">IF(LEFT(VLOOKUP(B$107,План,$AG108,0),1)="М",24,VLOOKUP(B$107,План,$AG108,0))</f>
        <v>24</v>
      </c>
      <c r="C108" s="143">
        <f t="shared" si="29"/>
        <v>24</v>
      </c>
      <c r="D108" s="143">
        <f t="shared" si="29"/>
        <v>24</v>
      </c>
      <c r="E108" s="143">
        <f t="shared" si="29"/>
        <v>24</v>
      </c>
      <c r="F108" s="143">
        <f t="shared" si="29"/>
        <v>24</v>
      </c>
      <c r="G108" s="143">
        <f t="shared" si="29"/>
        <v>24</v>
      </c>
      <c r="H108" s="143">
        <f t="shared" si="29"/>
        <v>24</v>
      </c>
      <c r="I108" s="143">
        <f t="shared" si="29"/>
        <v>24</v>
      </c>
      <c r="J108" s="143">
        <f t="shared" si="29"/>
        <v>24</v>
      </c>
      <c r="K108" s="143">
        <f t="shared" si="29"/>
        <v>24</v>
      </c>
      <c r="L108" s="143">
        <f t="shared" ref="L108:U121" si="30">IF(LEFT(VLOOKUP(L$107,План,$AG108,0),1)="М",24,VLOOKUP(L$107,План,$AG108,0))</f>
        <v>24</v>
      </c>
      <c r="M108" s="143">
        <f t="shared" si="30"/>
        <v>24</v>
      </c>
      <c r="N108" s="143">
        <f t="shared" si="30"/>
        <v>24</v>
      </c>
      <c r="O108" s="143">
        <f t="shared" si="30"/>
        <v>24</v>
      </c>
      <c r="P108" s="143">
        <f t="shared" si="30"/>
        <v>24</v>
      </c>
      <c r="Q108" s="143">
        <f t="shared" si="30"/>
        <v>24</v>
      </c>
      <c r="R108" s="143">
        <f t="shared" si="30"/>
        <v>24</v>
      </c>
      <c r="S108" s="143">
        <f t="shared" si="30"/>
        <v>24</v>
      </c>
      <c r="T108" s="143">
        <f t="shared" si="30"/>
        <v>24</v>
      </c>
      <c r="U108" s="143">
        <f t="shared" si="30"/>
        <v>24</v>
      </c>
      <c r="V108" s="143">
        <f t="shared" ref="V108:AF121" si="31">IF(LEFT(VLOOKUP(V$107,План,$AG108,0),1)="М",24,VLOOKUP(V$107,План,$AG108,0))</f>
        <v>24</v>
      </c>
      <c r="W108" s="143">
        <f t="shared" si="31"/>
        <v>24</v>
      </c>
      <c r="X108" s="143">
        <f t="shared" si="31"/>
        <v>24</v>
      </c>
      <c r="Y108" s="143">
        <f t="shared" si="31"/>
        <v>24</v>
      </c>
      <c r="Z108" s="143">
        <f t="shared" si="31"/>
        <v>24</v>
      </c>
      <c r="AA108" s="143">
        <f t="shared" si="31"/>
        <v>24</v>
      </c>
      <c r="AB108" s="143">
        <f t="shared" si="31"/>
        <v>24</v>
      </c>
      <c r="AC108" s="143">
        <f t="shared" si="31"/>
        <v>24</v>
      </c>
      <c r="AD108" s="143">
        <f t="shared" si="31"/>
        <v>24</v>
      </c>
      <c r="AE108" s="143">
        <f t="shared" si="31"/>
        <v>24</v>
      </c>
      <c r="AF108" s="143">
        <f t="shared" si="31"/>
        <v>24</v>
      </c>
      <c r="AG108" s="141">
        <v>23</v>
      </c>
    </row>
    <row r="109" spans="1:35" x14ac:dyDescent="0.2">
      <c r="A109" s="143">
        <v>2</v>
      </c>
      <c r="B109" s="143">
        <f t="shared" si="29"/>
        <v>24</v>
      </c>
      <c r="C109" s="143">
        <f t="shared" si="29"/>
        <v>24</v>
      </c>
      <c r="D109" s="143">
        <f t="shared" si="29"/>
        <v>24</v>
      </c>
      <c r="E109" s="143">
        <f t="shared" si="29"/>
        <v>24</v>
      </c>
      <c r="F109" s="143">
        <f t="shared" si="29"/>
        <v>24</v>
      </c>
      <c r="G109" s="143">
        <f t="shared" si="29"/>
        <v>24</v>
      </c>
      <c r="H109" s="143">
        <f t="shared" si="29"/>
        <v>24</v>
      </c>
      <c r="I109" s="143">
        <f t="shared" si="29"/>
        <v>24</v>
      </c>
      <c r="J109" s="143">
        <f t="shared" si="29"/>
        <v>24</v>
      </c>
      <c r="K109" s="143">
        <f t="shared" si="29"/>
        <v>24</v>
      </c>
      <c r="L109" s="143">
        <f t="shared" si="30"/>
        <v>24</v>
      </c>
      <c r="M109" s="143">
        <f t="shared" si="30"/>
        <v>24</v>
      </c>
      <c r="N109" s="143">
        <f t="shared" si="30"/>
        <v>24</v>
      </c>
      <c r="O109" s="143">
        <f t="shared" si="30"/>
        <v>24</v>
      </c>
      <c r="P109" s="143">
        <f t="shared" si="30"/>
        <v>24</v>
      </c>
      <c r="Q109" s="143">
        <f t="shared" si="30"/>
        <v>24</v>
      </c>
      <c r="R109" s="143">
        <f t="shared" si="30"/>
        <v>24</v>
      </c>
      <c r="S109" s="143">
        <f t="shared" si="30"/>
        <v>24</v>
      </c>
      <c r="T109" s="143" t="str">
        <f t="shared" si="30"/>
        <v>О</v>
      </c>
      <c r="U109" s="143" t="str">
        <f t="shared" si="30"/>
        <v>ПМ</v>
      </c>
      <c r="V109" s="143">
        <f t="shared" si="31"/>
        <v>24</v>
      </c>
      <c r="W109" s="143">
        <f t="shared" si="31"/>
        <v>24</v>
      </c>
      <c r="X109" s="143">
        <f t="shared" si="31"/>
        <v>24</v>
      </c>
      <c r="Y109" s="143">
        <f t="shared" si="31"/>
        <v>24</v>
      </c>
      <c r="Z109" s="143">
        <f t="shared" si="31"/>
        <v>24</v>
      </c>
      <c r="AA109" s="143">
        <f t="shared" si="31"/>
        <v>24</v>
      </c>
      <c r="AB109" s="143">
        <f t="shared" si="31"/>
        <v>24</v>
      </c>
      <c r="AC109" s="143">
        <f t="shared" si="31"/>
        <v>24</v>
      </c>
      <c r="AD109" s="143">
        <f t="shared" si="31"/>
        <v>24</v>
      </c>
      <c r="AE109" s="143">
        <f t="shared" si="31"/>
        <v>24</v>
      </c>
      <c r="AF109" s="143">
        <f t="shared" si="31"/>
        <v>24</v>
      </c>
      <c r="AG109" s="141">
        <v>24</v>
      </c>
    </row>
    <row r="110" spans="1:35" x14ac:dyDescent="0.2">
      <c r="A110" s="143">
        <v>3</v>
      </c>
      <c r="B110" s="143">
        <f t="shared" si="29"/>
        <v>24</v>
      </c>
      <c r="C110" s="143">
        <f t="shared" si="29"/>
        <v>24</v>
      </c>
      <c r="D110" s="143">
        <f t="shared" si="29"/>
        <v>24</v>
      </c>
      <c r="E110" s="143">
        <f t="shared" si="29"/>
        <v>24</v>
      </c>
      <c r="F110" s="143">
        <f t="shared" si="29"/>
        <v>24</v>
      </c>
      <c r="G110" s="143">
        <f t="shared" si="29"/>
        <v>24</v>
      </c>
      <c r="H110" s="143">
        <f t="shared" si="29"/>
        <v>24</v>
      </c>
      <c r="I110" s="143">
        <f t="shared" si="29"/>
        <v>24</v>
      </c>
      <c r="J110" s="143">
        <f t="shared" si="29"/>
        <v>24</v>
      </c>
      <c r="K110" s="143">
        <f t="shared" si="29"/>
        <v>24</v>
      </c>
      <c r="L110" s="143">
        <f t="shared" si="30"/>
        <v>24</v>
      </c>
      <c r="M110" s="143">
        <f t="shared" si="30"/>
        <v>24</v>
      </c>
      <c r="N110" s="143">
        <f t="shared" si="30"/>
        <v>24</v>
      </c>
      <c r="O110" s="143">
        <f t="shared" si="30"/>
        <v>24</v>
      </c>
      <c r="P110" s="143">
        <f t="shared" si="30"/>
        <v>24</v>
      </c>
      <c r="Q110" s="143">
        <f t="shared" si="30"/>
        <v>24</v>
      </c>
      <c r="R110" s="143">
        <f t="shared" si="30"/>
        <v>24</v>
      </c>
      <c r="S110" s="143">
        <f t="shared" si="30"/>
        <v>24</v>
      </c>
      <c r="T110" s="143">
        <f t="shared" si="30"/>
        <v>24</v>
      </c>
      <c r="U110" s="143">
        <f t="shared" si="30"/>
        <v>24</v>
      </c>
      <c r="V110" s="143">
        <f t="shared" si="31"/>
        <v>24</v>
      </c>
      <c r="W110" s="143">
        <f t="shared" si="31"/>
        <v>24</v>
      </c>
      <c r="X110" s="143">
        <f t="shared" si="31"/>
        <v>24</v>
      </c>
      <c r="Y110" s="143">
        <f t="shared" si="31"/>
        <v>24</v>
      </c>
      <c r="Z110" s="143">
        <f t="shared" si="31"/>
        <v>24</v>
      </c>
      <c r="AA110" s="143">
        <f t="shared" si="31"/>
        <v>24</v>
      </c>
      <c r="AB110" s="143">
        <f t="shared" si="31"/>
        <v>24</v>
      </c>
      <c r="AC110" s="143">
        <f t="shared" si="31"/>
        <v>24</v>
      </c>
      <c r="AD110" s="143">
        <f t="shared" si="31"/>
        <v>24</v>
      </c>
      <c r="AE110" s="143">
        <f t="shared" si="31"/>
        <v>24</v>
      </c>
      <c r="AF110" s="143">
        <f t="shared" si="31"/>
        <v>24</v>
      </c>
      <c r="AG110" s="141">
        <v>25</v>
      </c>
    </row>
    <row r="111" spans="1:35" x14ac:dyDescent="0.2">
      <c r="A111" s="143">
        <v>4</v>
      </c>
      <c r="B111" s="143">
        <f t="shared" si="29"/>
        <v>24</v>
      </c>
      <c r="C111" s="143">
        <f t="shared" si="29"/>
        <v>24</v>
      </c>
      <c r="D111" s="143">
        <f t="shared" si="29"/>
        <v>24</v>
      </c>
      <c r="E111" s="143">
        <f t="shared" si="29"/>
        <v>24</v>
      </c>
      <c r="F111" s="143">
        <f t="shared" si="29"/>
        <v>24</v>
      </c>
      <c r="G111" s="143">
        <f t="shared" si="29"/>
        <v>24</v>
      </c>
      <c r="H111" s="143">
        <f t="shared" si="29"/>
        <v>24</v>
      </c>
      <c r="I111" s="143">
        <f t="shared" si="29"/>
        <v>24</v>
      </c>
      <c r="J111" s="143">
        <f t="shared" si="29"/>
        <v>24</v>
      </c>
      <c r="K111" s="143">
        <f t="shared" si="29"/>
        <v>24</v>
      </c>
      <c r="L111" s="143">
        <f t="shared" si="30"/>
        <v>24</v>
      </c>
      <c r="M111" s="143">
        <f t="shared" si="30"/>
        <v>24</v>
      </c>
      <c r="N111" s="143">
        <f t="shared" si="30"/>
        <v>24</v>
      </c>
      <c r="O111" s="143">
        <f t="shared" si="30"/>
        <v>24</v>
      </c>
      <c r="P111" s="143">
        <f t="shared" si="30"/>
        <v>24</v>
      </c>
      <c r="Q111" s="143">
        <f t="shared" si="30"/>
        <v>24</v>
      </c>
      <c r="R111" s="143">
        <f t="shared" si="30"/>
        <v>24</v>
      </c>
      <c r="S111" s="143">
        <f t="shared" si="30"/>
        <v>24</v>
      </c>
      <c r="T111" s="143">
        <f t="shared" si="30"/>
        <v>24</v>
      </c>
      <c r="U111" s="143">
        <f t="shared" si="30"/>
        <v>24</v>
      </c>
      <c r="V111" s="143">
        <f t="shared" si="31"/>
        <v>24</v>
      </c>
      <c r="W111" s="143">
        <f t="shared" si="31"/>
        <v>24</v>
      </c>
      <c r="X111" s="143">
        <f t="shared" si="31"/>
        <v>24</v>
      </c>
      <c r="Y111" s="143">
        <f t="shared" si="31"/>
        <v>24</v>
      </c>
      <c r="Z111" s="143">
        <f t="shared" si="31"/>
        <v>24</v>
      </c>
      <c r="AA111" s="143">
        <f t="shared" si="31"/>
        <v>24</v>
      </c>
      <c r="AB111" s="143">
        <f t="shared" si="31"/>
        <v>24</v>
      </c>
      <c r="AC111" s="143">
        <f t="shared" si="31"/>
        <v>24</v>
      </c>
      <c r="AD111" s="143">
        <f t="shared" si="31"/>
        <v>24</v>
      </c>
      <c r="AE111" s="143">
        <f t="shared" si="31"/>
        <v>24</v>
      </c>
      <c r="AF111" s="143">
        <f t="shared" si="31"/>
        <v>24</v>
      </c>
      <c r="AG111" s="141">
        <v>26</v>
      </c>
    </row>
    <row r="112" spans="1:35" x14ac:dyDescent="0.2">
      <c r="A112" s="143">
        <v>5</v>
      </c>
      <c r="B112" s="143">
        <f t="shared" si="29"/>
        <v>24</v>
      </c>
      <c r="C112" s="143">
        <f t="shared" si="29"/>
        <v>24</v>
      </c>
      <c r="D112" s="143">
        <f t="shared" si="29"/>
        <v>24</v>
      </c>
      <c r="E112" s="143">
        <f t="shared" si="29"/>
        <v>24</v>
      </c>
      <c r="F112" s="143">
        <f t="shared" si="29"/>
        <v>24</v>
      </c>
      <c r="G112" s="143">
        <f t="shared" si="29"/>
        <v>24</v>
      </c>
      <c r="H112" s="143">
        <f t="shared" si="29"/>
        <v>24</v>
      </c>
      <c r="I112" s="143">
        <f t="shared" si="29"/>
        <v>24</v>
      </c>
      <c r="J112" s="143">
        <f t="shared" si="29"/>
        <v>24</v>
      </c>
      <c r="K112" s="143">
        <f t="shared" si="29"/>
        <v>24</v>
      </c>
      <c r="L112" s="143">
        <f t="shared" si="30"/>
        <v>24</v>
      </c>
      <c r="M112" s="143">
        <f t="shared" si="30"/>
        <v>24</v>
      </c>
      <c r="N112" s="143" t="str">
        <f t="shared" si="30"/>
        <v>О</v>
      </c>
      <c r="O112" s="143" t="str">
        <f t="shared" si="30"/>
        <v>ТО1</v>
      </c>
      <c r="P112" s="143" t="str">
        <f t="shared" si="30"/>
        <v>ТО1</v>
      </c>
      <c r="Q112" s="143" t="str">
        <f t="shared" si="30"/>
        <v>ТО1</v>
      </c>
      <c r="R112" s="143" t="str">
        <f t="shared" si="30"/>
        <v>ТО1</v>
      </c>
      <c r="S112" s="143" t="str">
        <f t="shared" si="30"/>
        <v>ТО1</v>
      </c>
      <c r="T112" s="143" t="str">
        <f t="shared" si="30"/>
        <v>ТО1</v>
      </c>
      <c r="U112" s="143" t="str">
        <f t="shared" si="30"/>
        <v>ТО1</v>
      </c>
      <c r="V112" s="143" t="str">
        <f t="shared" si="31"/>
        <v>П</v>
      </c>
      <c r="W112" s="143">
        <f t="shared" si="31"/>
        <v>24</v>
      </c>
      <c r="X112" s="143">
        <f t="shared" si="31"/>
        <v>24</v>
      </c>
      <c r="Y112" s="143">
        <f t="shared" si="31"/>
        <v>24</v>
      </c>
      <c r="Z112" s="143">
        <f t="shared" si="31"/>
        <v>24</v>
      </c>
      <c r="AA112" s="143">
        <f t="shared" si="31"/>
        <v>24</v>
      </c>
      <c r="AB112" s="143">
        <f t="shared" si="31"/>
        <v>24</v>
      </c>
      <c r="AC112" s="143">
        <f t="shared" si="31"/>
        <v>24</v>
      </c>
      <c r="AD112" s="143">
        <f t="shared" si="31"/>
        <v>24</v>
      </c>
      <c r="AE112" s="143">
        <f t="shared" si="31"/>
        <v>24</v>
      </c>
      <c r="AF112" s="143">
        <f t="shared" si="31"/>
        <v>24</v>
      </c>
      <c r="AG112" s="141">
        <v>31</v>
      </c>
    </row>
    <row r="113" spans="1:35" x14ac:dyDescent="0.2">
      <c r="A113" s="143">
        <v>6</v>
      </c>
      <c r="B113" s="143">
        <f t="shared" si="29"/>
        <v>24</v>
      </c>
      <c r="C113" s="143">
        <f t="shared" si="29"/>
        <v>24</v>
      </c>
      <c r="D113" s="143">
        <f t="shared" si="29"/>
        <v>24</v>
      </c>
      <c r="E113" s="143">
        <f t="shared" si="29"/>
        <v>24</v>
      </c>
      <c r="F113" s="143">
        <f t="shared" si="29"/>
        <v>24</v>
      </c>
      <c r="G113" s="143">
        <f t="shared" si="29"/>
        <v>24</v>
      </c>
      <c r="H113" s="143">
        <f t="shared" si="29"/>
        <v>24</v>
      </c>
      <c r="I113" s="143">
        <f t="shared" si="29"/>
        <v>24</v>
      </c>
      <c r="J113" s="143">
        <f t="shared" si="29"/>
        <v>24</v>
      </c>
      <c r="K113" s="143">
        <f t="shared" si="29"/>
        <v>24</v>
      </c>
      <c r="L113" s="143">
        <f t="shared" si="30"/>
        <v>24</v>
      </c>
      <c r="M113" s="143">
        <f t="shared" si="30"/>
        <v>24</v>
      </c>
      <c r="N113" s="143">
        <f t="shared" si="30"/>
        <v>24</v>
      </c>
      <c r="O113" s="143">
        <f t="shared" si="30"/>
        <v>24</v>
      </c>
      <c r="P113" s="143">
        <f t="shared" si="30"/>
        <v>24</v>
      </c>
      <c r="Q113" s="143">
        <f t="shared" si="30"/>
        <v>24</v>
      </c>
      <c r="R113" s="143">
        <f t="shared" si="30"/>
        <v>24</v>
      </c>
      <c r="S113" s="143">
        <f t="shared" si="30"/>
        <v>24</v>
      </c>
      <c r="T113" s="143">
        <f t="shared" si="30"/>
        <v>24</v>
      </c>
      <c r="U113" s="143">
        <f t="shared" si="30"/>
        <v>24</v>
      </c>
      <c r="V113" s="143">
        <f t="shared" si="31"/>
        <v>24</v>
      </c>
      <c r="W113" s="143">
        <f t="shared" si="31"/>
        <v>24</v>
      </c>
      <c r="X113" s="143">
        <f t="shared" si="31"/>
        <v>24</v>
      </c>
      <c r="Y113" s="143">
        <f t="shared" si="31"/>
        <v>24</v>
      </c>
      <c r="Z113" s="143">
        <f t="shared" si="31"/>
        <v>24</v>
      </c>
      <c r="AA113" s="143">
        <f t="shared" si="31"/>
        <v>24</v>
      </c>
      <c r="AB113" s="143">
        <f t="shared" si="31"/>
        <v>24</v>
      </c>
      <c r="AC113" s="143">
        <f t="shared" si="31"/>
        <v>24</v>
      </c>
      <c r="AD113" s="143">
        <f t="shared" si="31"/>
        <v>24</v>
      </c>
      <c r="AE113" s="143">
        <f t="shared" si="31"/>
        <v>24</v>
      </c>
      <c r="AF113" s="143">
        <f t="shared" si="31"/>
        <v>24</v>
      </c>
      <c r="AG113" s="141">
        <v>32</v>
      </c>
    </row>
    <row r="114" spans="1:35" x14ac:dyDescent="0.2">
      <c r="A114" s="143">
        <v>7</v>
      </c>
      <c r="B114" s="143">
        <f t="shared" si="29"/>
        <v>24</v>
      </c>
      <c r="C114" s="143">
        <f t="shared" si="29"/>
        <v>24</v>
      </c>
      <c r="D114" s="143">
        <f t="shared" si="29"/>
        <v>24</v>
      </c>
      <c r="E114" s="143">
        <f t="shared" si="29"/>
        <v>24</v>
      </c>
      <c r="F114" s="143">
        <f t="shared" si="29"/>
        <v>24</v>
      </c>
      <c r="G114" s="143">
        <f t="shared" si="29"/>
        <v>24</v>
      </c>
      <c r="H114" s="143">
        <f t="shared" si="29"/>
        <v>24</v>
      </c>
      <c r="I114" s="143">
        <f t="shared" si="29"/>
        <v>24</v>
      </c>
      <c r="J114" s="143">
        <f t="shared" si="29"/>
        <v>24</v>
      </c>
      <c r="K114" s="143">
        <f t="shared" si="29"/>
        <v>24</v>
      </c>
      <c r="L114" s="143">
        <f t="shared" si="30"/>
        <v>24</v>
      </c>
      <c r="M114" s="143">
        <f t="shared" si="30"/>
        <v>24</v>
      </c>
      <c r="N114" s="143">
        <f t="shared" si="30"/>
        <v>24</v>
      </c>
      <c r="O114" s="143">
        <f t="shared" si="30"/>
        <v>24</v>
      </c>
      <c r="P114" s="143">
        <f t="shared" si="30"/>
        <v>24</v>
      </c>
      <c r="Q114" s="143">
        <f t="shared" si="30"/>
        <v>24</v>
      </c>
      <c r="R114" s="143">
        <f t="shared" si="30"/>
        <v>24</v>
      </c>
      <c r="S114" s="143">
        <f t="shared" si="30"/>
        <v>24</v>
      </c>
      <c r="T114" s="143">
        <f t="shared" si="30"/>
        <v>24</v>
      </c>
      <c r="U114" s="143">
        <f t="shared" si="30"/>
        <v>24</v>
      </c>
      <c r="V114" s="143">
        <f t="shared" si="31"/>
        <v>24</v>
      </c>
      <c r="W114" s="143">
        <f t="shared" si="31"/>
        <v>24</v>
      </c>
      <c r="X114" s="143">
        <f t="shared" si="31"/>
        <v>24</v>
      </c>
      <c r="Y114" s="143">
        <f t="shared" si="31"/>
        <v>24</v>
      </c>
      <c r="Z114" s="143">
        <f t="shared" si="31"/>
        <v>24</v>
      </c>
      <c r="AA114" s="143">
        <f t="shared" si="31"/>
        <v>24</v>
      </c>
      <c r="AB114" s="143">
        <f t="shared" si="31"/>
        <v>24</v>
      </c>
      <c r="AC114" s="143">
        <f t="shared" si="31"/>
        <v>24</v>
      </c>
      <c r="AD114" s="143">
        <f t="shared" si="31"/>
        <v>24</v>
      </c>
      <c r="AE114" s="143">
        <f t="shared" si="31"/>
        <v>24</v>
      </c>
      <c r="AF114" s="143">
        <f t="shared" si="31"/>
        <v>24</v>
      </c>
      <c r="AG114" s="141">
        <v>33</v>
      </c>
    </row>
    <row r="115" spans="1:35" x14ac:dyDescent="0.2">
      <c r="A115" s="143">
        <v>8</v>
      </c>
      <c r="B115" s="143" t="str">
        <f t="shared" si="29"/>
        <v>Р</v>
      </c>
      <c r="C115" s="143" t="str">
        <f t="shared" si="29"/>
        <v>Р</v>
      </c>
      <c r="D115" s="143" t="str">
        <f t="shared" si="29"/>
        <v>Р</v>
      </c>
      <c r="E115" s="143" t="str">
        <f t="shared" si="29"/>
        <v>Р</v>
      </c>
      <c r="F115" s="143" t="str">
        <f t="shared" si="29"/>
        <v>Р</v>
      </c>
      <c r="G115" s="143" t="str">
        <f t="shared" si="29"/>
        <v>Р</v>
      </c>
      <c r="H115" s="143" t="str">
        <f t="shared" si="29"/>
        <v>Р</v>
      </c>
      <c r="I115" s="143" t="str">
        <f t="shared" si="29"/>
        <v>Р</v>
      </c>
      <c r="J115" s="143" t="str">
        <f t="shared" si="29"/>
        <v>Р</v>
      </c>
      <c r="K115" s="143" t="str">
        <f t="shared" si="29"/>
        <v>Р</v>
      </c>
      <c r="L115" s="143" t="str">
        <f t="shared" si="30"/>
        <v>Р</v>
      </c>
      <c r="M115" s="143" t="str">
        <f t="shared" si="30"/>
        <v>Р</v>
      </c>
      <c r="N115" s="143" t="str">
        <f t="shared" si="30"/>
        <v>Р</v>
      </c>
      <c r="O115" s="143" t="str">
        <f t="shared" si="30"/>
        <v>Р</v>
      </c>
      <c r="P115" s="143" t="str">
        <f t="shared" si="30"/>
        <v>Р</v>
      </c>
      <c r="Q115" s="143" t="str">
        <f t="shared" si="30"/>
        <v>Р</v>
      </c>
      <c r="R115" s="143" t="str">
        <f t="shared" si="30"/>
        <v>Р</v>
      </c>
      <c r="S115" s="143" t="str">
        <f t="shared" si="30"/>
        <v>Р</v>
      </c>
      <c r="T115" s="143" t="str">
        <f t="shared" si="30"/>
        <v>Р</v>
      </c>
      <c r="U115" s="143" t="str">
        <f t="shared" si="30"/>
        <v>Р</v>
      </c>
      <c r="V115" s="143" t="str">
        <f t="shared" si="31"/>
        <v>Р</v>
      </c>
      <c r="W115" s="143" t="str">
        <f t="shared" si="31"/>
        <v>Р</v>
      </c>
      <c r="X115" s="143" t="str">
        <f t="shared" si="31"/>
        <v>Р</v>
      </c>
      <c r="Y115" s="143" t="str">
        <f t="shared" si="31"/>
        <v>Р</v>
      </c>
      <c r="Z115" s="143" t="str">
        <f t="shared" si="31"/>
        <v>Р</v>
      </c>
      <c r="AA115" s="143" t="str">
        <f t="shared" si="31"/>
        <v>Р</v>
      </c>
      <c r="AB115" s="143" t="str">
        <f t="shared" si="31"/>
        <v>Р</v>
      </c>
      <c r="AC115" s="143" t="str">
        <f t="shared" si="31"/>
        <v>Р</v>
      </c>
      <c r="AD115" s="143" t="str">
        <f t="shared" si="31"/>
        <v>Р</v>
      </c>
      <c r="AE115" s="143" t="str">
        <f t="shared" si="31"/>
        <v>Р</v>
      </c>
      <c r="AF115" s="143" t="str">
        <f t="shared" si="31"/>
        <v>Р</v>
      </c>
      <c r="AG115" s="141">
        <v>34</v>
      </c>
    </row>
    <row r="116" spans="1:35" x14ac:dyDescent="0.2">
      <c r="A116" s="143">
        <v>9</v>
      </c>
      <c r="B116" s="143" t="str">
        <f t="shared" si="29"/>
        <v>Р</v>
      </c>
      <c r="C116" s="143" t="str">
        <f t="shared" si="29"/>
        <v>Р</v>
      </c>
      <c r="D116" s="143" t="str">
        <f t="shared" si="29"/>
        <v>Р</v>
      </c>
      <c r="E116" s="143" t="str">
        <f t="shared" si="29"/>
        <v>Р</v>
      </c>
      <c r="F116" s="143" t="str">
        <f t="shared" si="29"/>
        <v>Р</v>
      </c>
      <c r="G116" s="143" t="str">
        <f t="shared" si="29"/>
        <v>Р</v>
      </c>
      <c r="H116" s="143" t="str">
        <f t="shared" si="29"/>
        <v>Р</v>
      </c>
      <c r="I116" s="143" t="str">
        <f t="shared" si="29"/>
        <v>Р</v>
      </c>
      <c r="J116" s="143" t="str">
        <f t="shared" si="29"/>
        <v>Р</v>
      </c>
      <c r="K116" s="143" t="str">
        <f t="shared" si="29"/>
        <v>Р</v>
      </c>
      <c r="L116" s="143" t="str">
        <f t="shared" si="30"/>
        <v>Р</v>
      </c>
      <c r="M116" s="143" t="str">
        <f t="shared" si="30"/>
        <v>П</v>
      </c>
      <c r="N116" s="143">
        <f t="shared" si="30"/>
        <v>24</v>
      </c>
      <c r="O116" s="143">
        <f t="shared" si="30"/>
        <v>24</v>
      </c>
      <c r="P116" s="143">
        <f t="shared" si="30"/>
        <v>24</v>
      </c>
      <c r="Q116" s="143">
        <f t="shared" si="30"/>
        <v>24</v>
      </c>
      <c r="R116" s="143">
        <f t="shared" si="30"/>
        <v>24</v>
      </c>
      <c r="S116" s="143">
        <f t="shared" si="30"/>
        <v>24</v>
      </c>
      <c r="T116" s="143">
        <f t="shared" si="30"/>
        <v>24</v>
      </c>
      <c r="U116" s="143">
        <f t="shared" si="30"/>
        <v>24</v>
      </c>
      <c r="V116" s="143">
        <f t="shared" si="31"/>
        <v>24</v>
      </c>
      <c r="W116" s="143">
        <f t="shared" si="31"/>
        <v>24</v>
      </c>
      <c r="X116" s="143">
        <f t="shared" si="31"/>
        <v>24</v>
      </c>
      <c r="Y116" s="143">
        <f t="shared" si="31"/>
        <v>24</v>
      </c>
      <c r="Z116" s="143">
        <f t="shared" si="31"/>
        <v>24</v>
      </c>
      <c r="AA116" s="143">
        <f t="shared" si="31"/>
        <v>24</v>
      </c>
      <c r="AB116" s="143" t="str">
        <f t="shared" si="31"/>
        <v>Р</v>
      </c>
      <c r="AC116" s="143" t="str">
        <f t="shared" si="31"/>
        <v>Р</v>
      </c>
      <c r="AD116" s="143" t="str">
        <f t="shared" si="31"/>
        <v>Р</v>
      </c>
      <c r="AE116" s="143" t="str">
        <f t="shared" si="31"/>
        <v>Р</v>
      </c>
      <c r="AF116" s="143" t="str">
        <f t="shared" si="31"/>
        <v>Р</v>
      </c>
      <c r="AG116" s="141">
        <v>27</v>
      </c>
    </row>
    <row r="117" spans="1:35" x14ac:dyDescent="0.2">
      <c r="A117" s="143">
        <v>10</v>
      </c>
      <c r="B117" s="143">
        <f t="shared" si="29"/>
        <v>24</v>
      </c>
      <c r="C117" s="143">
        <f t="shared" si="29"/>
        <v>24</v>
      </c>
      <c r="D117" s="143">
        <f t="shared" si="29"/>
        <v>24</v>
      </c>
      <c r="E117" s="143">
        <f t="shared" si="29"/>
        <v>24</v>
      </c>
      <c r="F117" s="143">
        <f t="shared" si="29"/>
        <v>24</v>
      </c>
      <c r="G117" s="143">
        <f t="shared" si="29"/>
        <v>24</v>
      </c>
      <c r="H117" s="143">
        <f t="shared" si="29"/>
        <v>24</v>
      </c>
      <c r="I117" s="143">
        <f t="shared" si="29"/>
        <v>24</v>
      </c>
      <c r="J117" s="143">
        <f t="shared" si="29"/>
        <v>24</v>
      </c>
      <c r="K117" s="143">
        <f t="shared" si="29"/>
        <v>24</v>
      </c>
      <c r="L117" s="143">
        <f t="shared" si="30"/>
        <v>24</v>
      </c>
      <c r="M117" s="143" t="str">
        <f t="shared" si="30"/>
        <v>О</v>
      </c>
      <c r="N117" s="143" t="str">
        <f t="shared" si="30"/>
        <v>Р</v>
      </c>
      <c r="O117" s="143" t="str">
        <f t="shared" si="30"/>
        <v>Р</v>
      </c>
      <c r="P117" s="143" t="str">
        <f t="shared" si="30"/>
        <v>Р</v>
      </c>
      <c r="Q117" s="143" t="str">
        <f t="shared" si="30"/>
        <v>Р</v>
      </c>
      <c r="R117" s="143" t="str">
        <f t="shared" si="30"/>
        <v>Р</v>
      </c>
      <c r="S117" s="143" t="str">
        <f t="shared" si="30"/>
        <v>Р</v>
      </c>
      <c r="T117" s="143" t="str">
        <f t="shared" si="30"/>
        <v>Р</v>
      </c>
      <c r="U117" s="143" t="str">
        <f t="shared" si="30"/>
        <v>Р</v>
      </c>
      <c r="V117" s="143" t="str">
        <f t="shared" si="31"/>
        <v>Р</v>
      </c>
      <c r="W117" s="143" t="str">
        <f t="shared" si="31"/>
        <v>Р</v>
      </c>
      <c r="X117" s="143" t="str">
        <f t="shared" si="31"/>
        <v>Р</v>
      </c>
      <c r="Y117" s="143" t="str">
        <f t="shared" si="31"/>
        <v>Р</v>
      </c>
      <c r="Z117" s="143" t="str">
        <f t="shared" si="31"/>
        <v>Р</v>
      </c>
      <c r="AA117" s="143" t="str">
        <f t="shared" si="31"/>
        <v>Р</v>
      </c>
      <c r="AB117" s="143" t="str">
        <f t="shared" si="31"/>
        <v>Р</v>
      </c>
      <c r="AC117" s="143" t="str">
        <f t="shared" si="31"/>
        <v>Р</v>
      </c>
      <c r="AD117" s="143" t="str">
        <f t="shared" si="31"/>
        <v>Р</v>
      </c>
      <c r="AE117" s="143" t="str">
        <f t="shared" si="31"/>
        <v>Р</v>
      </c>
      <c r="AF117" s="143" t="str">
        <f t="shared" si="31"/>
        <v>Р</v>
      </c>
      <c r="AG117" s="141">
        <v>28</v>
      </c>
    </row>
    <row r="118" spans="1:35" x14ac:dyDescent="0.2">
      <c r="A118" s="143">
        <v>11</v>
      </c>
      <c r="B118" s="143" t="str">
        <f t="shared" si="29"/>
        <v>Р</v>
      </c>
      <c r="C118" s="143" t="str">
        <f t="shared" si="29"/>
        <v>Р</v>
      </c>
      <c r="D118" s="143" t="str">
        <f t="shared" si="29"/>
        <v>Р</v>
      </c>
      <c r="E118" s="143" t="str">
        <f t="shared" si="29"/>
        <v>Р</v>
      </c>
      <c r="F118" s="143" t="str">
        <f t="shared" si="29"/>
        <v>Р</v>
      </c>
      <c r="G118" s="143" t="str">
        <f t="shared" si="29"/>
        <v>Р</v>
      </c>
      <c r="H118" s="143" t="str">
        <f t="shared" si="29"/>
        <v>Р</v>
      </c>
      <c r="I118" s="143" t="str">
        <f t="shared" si="29"/>
        <v>Р</v>
      </c>
      <c r="J118" s="143" t="str">
        <f t="shared" si="29"/>
        <v>Р</v>
      </c>
      <c r="K118" s="143" t="str">
        <f t="shared" si="29"/>
        <v>Р</v>
      </c>
      <c r="L118" s="143" t="str">
        <f t="shared" si="30"/>
        <v>Р</v>
      </c>
      <c r="M118" s="143" t="str">
        <f t="shared" si="30"/>
        <v>Р</v>
      </c>
      <c r="N118" s="143" t="str">
        <f t="shared" si="30"/>
        <v>Р</v>
      </c>
      <c r="O118" s="143" t="str">
        <f t="shared" si="30"/>
        <v>Р</v>
      </c>
      <c r="P118" s="143" t="str">
        <f t="shared" si="30"/>
        <v>Р</v>
      </c>
      <c r="Q118" s="143" t="str">
        <f t="shared" si="30"/>
        <v>Р</v>
      </c>
      <c r="R118" s="143" t="str">
        <f t="shared" si="30"/>
        <v>Р</v>
      </c>
      <c r="S118" s="143" t="str">
        <f t="shared" si="30"/>
        <v>Р</v>
      </c>
      <c r="T118" s="143" t="str">
        <f t="shared" si="30"/>
        <v>П</v>
      </c>
      <c r="U118" s="143" t="str">
        <f t="shared" si="30"/>
        <v>О</v>
      </c>
      <c r="V118" s="143" t="str">
        <f t="shared" si="31"/>
        <v>Р</v>
      </c>
      <c r="W118" s="143" t="str">
        <f t="shared" si="31"/>
        <v>Р</v>
      </c>
      <c r="X118" s="143" t="str">
        <f t="shared" si="31"/>
        <v>Р</v>
      </c>
      <c r="Y118" s="143" t="str">
        <f t="shared" si="31"/>
        <v>Р</v>
      </c>
      <c r="Z118" s="143" t="str">
        <f t="shared" si="31"/>
        <v>Р</v>
      </c>
      <c r="AA118" s="143" t="str">
        <f t="shared" si="31"/>
        <v>Р</v>
      </c>
      <c r="AB118" s="143">
        <f t="shared" si="31"/>
        <v>24</v>
      </c>
      <c r="AC118" s="143">
        <f t="shared" si="31"/>
        <v>24</v>
      </c>
      <c r="AD118" s="143">
        <f t="shared" si="31"/>
        <v>24</v>
      </c>
      <c r="AE118" s="143">
        <f t="shared" si="31"/>
        <v>24</v>
      </c>
      <c r="AF118" s="143">
        <f t="shared" si="31"/>
        <v>24</v>
      </c>
      <c r="AG118" s="141">
        <v>29</v>
      </c>
    </row>
    <row r="119" spans="1:35" x14ac:dyDescent="0.2">
      <c r="A119" s="143">
        <v>12</v>
      </c>
      <c r="B119" s="143" t="str">
        <f t="shared" si="29"/>
        <v>Р</v>
      </c>
      <c r="C119" s="143" t="str">
        <f t="shared" si="29"/>
        <v>Р</v>
      </c>
      <c r="D119" s="143" t="str">
        <f t="shared" si="29"/>
        <v>Р</v>
      </c>
      <c r="E119" s="143" t="str">
        <f t="shared" si="29"/>
        <v>Р</v>
      </c>
      <c r="F119" s="143" t="str">
        <f t="shared" si="29"/>
        <v>Р</v>
      </c>
      <c r="G119" s="143" t="str">
        <f t="shared" si="29"/>
        <v>П</v>
      </c>
      <c r="H119" s="143">
        <f t="shared" si="29"/>
        <v>24</v>
      </c>
      <c r="I119" s="143">
        <f t="shared" si="29"/>
        <v>24</v>
      </c>
      <c r="J119" s="143">
        <f t="shared" si="29"/>
        <v>24</v>
      </c>
      <c r="K119" s="143">
        <f t="shared" si="29"/>
        <v>24</v>
      </c>
      <c r="L119" s="143">
        <f t="shared" si="30"/>
        <v>24</v>
      </c>
      <c r="M119" s="143">
        <f t="shared" si="30"/>
        <v>24</v>
      </c>
      <c r="N119" s="143">
        <f t="shared" si="30"/>
        <v>24</v>
      </c>
      <c r="O119" s="143">
        <f t="shared" si="30"/>
        <v>24</v>
      </c>
      <c r="P119" s="143">
        <f t="shared" si="30"/>
        <v>24</v>
      </c>
      <c r="Q119" s="143">
        <f t="shared" si="30"/>
        <v>24</v>
      </c>
      <c r="R119" s="143">
        <f t="shared" si="30"/>
        <v>24</v>
      </c>
      <c r="S119" s="143">
        <f t="shared" si="30"/>
        <v>24</v>
      </c>
      <c r="T119" s="143">
        <f t="shared" si="30"/>
        <v>24</v>
      </c>
      <c r="U119" s="143">
        <f t="shared" si="30"/>
        <v>24</v>
      </c>
      <c r="V119" s="143" t="str">
        <f t="shared" si="31"/>
        <v>О</v>
      </c>
      <c r="W119" s="143" t="str">
        <f t="shared" si="31"/>
        <v>ТО1</v>
      </c>
      <c r="X119" s="143" t="str">
        <f t="shared" si="31"/>
        <v>ТО1</v>
      </c>
      <c r="Y119" s="143" t="str">
        <f t="shared" si="31"/>
        <v>ТО1</v>
      </c>
      <c r="Z119" s="143" t="str">
        <f t="shared" si="31"/>
        <v>ТО1</v>
      </c>
      <c r="AA119" s="143" t="str">
        <f t="shared" si="31"/>
        <v>ТО1</v>
      </c>
      <c r="AB119" s="143" t="str">
        <f t="shared" si="31"/>
        <v>ТО1</v>
      </c>
      <c r="AC119" s="143" t="str">
        <f t="shared" si="31"/>
        <v>П</v>
      </c>
      <c r="AD119" s="143">
        <f t="shared" si="31"/>
        <v>24</v>
      </c>
      <c r="AE119" s="143">
        <f t="shared" si="31"/>
        <v>24</v>
      </c>
      <c r="AF119" s="143">
        <f t="shared" si="31"/>
        <v>24</v>
      </c>
      <c r="AG119" s="141">
        <v>35</v>
      </c>
    </row>
    <row r="120" spans="1:35" x14ac:dyDescent="0.2">
      <c r="A120" s="143">
        <v>13</v>
      </c>
      <c r="B120" s="143">
        <f t="shared" si="29"/>
        <v>24</v>
      </c>
      <c r="C120" s="143">
        <f t="shared" si="29"/>
        <v>24</v>
      </c>
      <c r="D120" s="143">
        <f t="shared" si="29"/>
        <v>24</v>
      </c>
      <c r="E120" s="143">
        <f t="shared" si="29"/>
        <v>24</v>
      </c>
      <c r="F120" s="143">
        <f t="shared" si="29"/>
        <v>24</v>
      </c>
      <c r="G120" s="143" t="str">
        <f t="shared" si="29"/>
        <v>О</v>
      </c>
      <c r="H120" s="143" t="str">
        <f t="shared" si="29"/>
        <v>Р</v>
      </c>
      <c r="I120" s="143" t="str">
        <f t="shared" si="29"/>
        <v>Р</v>
      </c>
      <c r="J120" s="143" t="str">
        <f t="shared" si="29"/>
        <v>Р</v>
      </c>
      <c r="K120" s="143" t="str">
        <f t="shared" si="29"/>
        <v>Р</v>
      </c>
      <c r="L120" s="143" t="str">
        <f t="shared" si="30"/>
        <v>Р</v>
      </c>
      <c r="M120" s="143" t="str">
        <f t="shared" si="30"/>
        <v>Р</v>
      </c>
      <c r="N120" s="143" t="str">
        <f t="shared" si="30"/>
        <v>Р</v>
      </c>
      <c r="O120" s="143" t="str">
        <f t="shared" si="30"/>
        <v>Р</v>
      </c>
      <c r="P120" s="143" t="str">
        <f t="shared" si="30"/>
        <v>Р</v>
      </c>
      <c r="Q120" s="143" t="str">
        <f t="shared" si="30"/>
        <v>Р</v>
      </c>
      <c r="R120" s="143" t="str">
        <f t="shared" si="30"/>
        <v>Р</v>
      </c>
      <c r="S120" s="143" t="str">
        <f t="shared" si="30"/>
        <v>Р</v>
      </c>
      <c r="T120" s="143" t="str">
        <f t="shared" si="30"/>
        <v>Р</v>
      </c>
      <c r="U120" s="143" t="str">
        <f t="shared" si="30"/>
        <v>Р</v>
      </c>
      <c r="V120" s="143" t="str">
        <f t="shared" si="31"/>
        <v>Р</v>
      </c>
      <c r="W120" s="143" t="str">
        <f t="shared" si="31"/>
        <v>Р</v>
      </c>
      <c r="X120" s="143" t="str">
        <f t="shared" si="31"/>
        <v>Р</v>
      </c>
      <c r="Y120" s="143" t="str">
        <f t="shared" si="31"/>
        <v>Р</v>
      </c>
      <c r="Z120" s="143">
        <f t="shared" si="31"/>
        <v>24</v>
      </c>
      <c r="AA120" s="143">
        <f t="shared" si="31"/>
        <v>24</v>
      </c>
      <c r="AB120" s="143">
        <f t="shared" si="31"/>
        <v>24</v>
      </c>
      <c r="AC120" s="143" t="str">
        <f t="shared" si="31"/>
        <v>О</v>
      </c>
      <c r="AD120" s="143" t="str">
        <f t="shared" si="31"/>
        <v>Р</v>
      </c>
      <c r="AE120" s="143" t="str">
        <f t="shared" si="31"/>
        <v>Р</v>
      </c>
      <c r="AF120" s="143" t="str">
        <f t="shared" si="31"/>
        <v>Р</v>
      </c>
      <c r="AG120" s="141">
        <v>36</v>
      </c>
    </row>
    <row r="121" spans="1:35" x14ac:dyDescent="0.2">
      <c r="A121" s="143">
        <v>14</v>
      </c>
      <c r="B121" s="143" t="str">
        <f t="shared" si="29"/>
        <v>Р</v>
      </c>
      <c r="C121" s="143" t="str">
        <f t="shared" si="29"/>
        <v>Р</v>
      </c>
      <c r="D121" s="143" t="str">
        <f t="shared" si="29"/>
        <v>Р</v>
      </c>
      <c r="E121" s="143" t="str">
        <f t="shared" si="29"/>
        <v>Р</v>
      </c>
      <c r="F121" s="143" t="str">
        <f t="shared" si="29"/>
        <v>Р</v>
      </c>
      <c r="G121" s="143" t="str">
        <f t="shared" si="29"/>
        <v>Р</v>
      </c>
      <c r="H121" s="143" t="str">
        <f t="shared" si="29"/>
        <v>Р</v>
      </c>
      <c r="I121" s="143" t="str">
        <f t="shared" si="29"/>
        <v>Р</v>
      </c>
      <c r="J121" s="143" t="str">
        <f t="shared" si="29"/>
        <v>Р</v>
      </c>
      <c r="K121" s="143" t="str">
        <f t="shared" si="29"/>
        <v>Р</v>
      </c>
      <c r="L121" s="143" t="str">
        <f t="shared" si="30"/>
        <v>Р</v>
      </c>
      <c r="M121" s="143" t="str">
        <f t="shared" si="30"/>
        <v>Р</v>
      </c>
      <c r="N121" s="143" t="str">
        <f t="shared" si="30"/>
        <v>П</v>
      </c>
      <c r="O121" s="143">
        <f t="shared" si="30"/>
        <v>24</v>
      </c>
      <c r="P121" s="143">
        <f t="shared" si="30"/>
        <v>24</v>
      </c>
      <c r="Q121" s="143">
        <f t="shared" si="30"/>
        <v>24</v>
      </c>
      <c r="R121" s="143">
        <f t="shared" si="30"/>
        <v>24</v>
      </c>
      <c r="S121" s="143">
        <f t="shared" si="30"/>
        <v>24</v>
      </c>
      <c r="T121" s="143">
        <f t="shared" si="30"/>
        <v>24</v>
      </c>
      <c r="U121" s="143">
        <f t="shared" si="30"/>
        <v>24</v>
      </c>
      <c r="V121" s="143">
        <f t="shared" si="31"/>
        <v>24</v>
      </c>
      <c r="W121" s="143">
        <f t="shared" si="31"/>
        <v>24</v>
      </c>
      <c r="X121" s="143">
        <f t="shared" si="31"/>
        <v>24</v>
      </c>
      <c r="Y121" s="143">
        <f t="shared" si="31"/>
        <v>24</v>
      </c>
      <c r="Z121" s="143" t="str">
        <f t="shared" si="31"/>
        <v>Р</v>
      </c>
      <c r="AA121" s="143" t="str">
        <f t="shared" si="31"/>
        <v>Р</v>
      </c>
      <c r="AB121" s="143" t="str">
        <f t="shared" si="31"/>
        <v>Р</v>
      </c>
      <c r="AC121" s="143" t="str">
        <f t="shared" si="31"/>
        <v>Р</v>
      </c>
      <c r="AD121" s="143" t="str">
        <f t="shared" si="31"/>
        <v>Р</v>
      </c>
      <c r="AE121" s="143" t="str">
        <f t="shared" si="31"/>
        <v>ПМ</v>
      </c>
      <c r="AF121" s="143" t="str">
        <f t="shared" si="31"/>
        <v>ПМ</v>
      </c>
      <c r="AG121" s="141">
        <v>37</v>
      </c>
    </row>
    <row r="122" spans="1:35" s="142" customFormat="1" x14ac:dyDescent="0.25">
      <c r="A122" s="153" t="s">
        <v>43</v>
      </c>
      <c r="B122" s="154">
        <f t="shared" ref="B122:AF122" si="32">DATE($A$1,$AI122,B$1)</f>
        <v>45536</v>
      </c>
      <c r="C122" s="154">
        <f t="shared" si="32"/>
        <v>45537</v>
      </c>
      <c r="D122" s="154">
        <f t="shared" si="32"/>
        <v>45538</v>
      </c>
      <c r="E122" s="154">
        <f t="shared" si="32"/>
        <v>45539</v>
      </c>
      <c r="F122" s="154">
        <f t="shared" si="32"/>
        <v>45540</v>
      </c>
      <c r="G122" s="154">
        <f t="shared" si="32"/>
        <v>45541</v>
      </c>
      <c r="H122" s="154">
        <f t="shared" si="32"/>
        <v>45542</v>
      </c>
      <c r="I122" s="154">
        <f t="shared" si="32"/>
        <v>45543</v>
      </c>
      <c r="J122" s="154">
        <f t="shared" si="32"/>
        <v>45544</v>
      </c>
      <c r="K122" s="154">
        <f t="shared" si="32"/>
        <v>45545</v>
      </c>
      <c r="L122" s="154">
        <f t="shared" si="32"/>
        <v>45546</v>
      </c>
      <c r="M122" s="154">
        <f t="shared" si="32"/>
        <v>45547</v>
      </c>
      <c r="N122" s="154">
        <f t="shared" si="32"/>
        <v>45548</v>
      </c>
      <c r="O122" s="154">
        <f t="shared" si="32"/>
        <v>45549</v>
      </c>
      <c r="P122" s="154">
        <f t="shared" si="32"/>
        <v>45550</v>
      </c>
      <c r="Q122" s="154">
        <f t="shared" si="32"/>
        <v>45551</v>
      </c>
      <c r="R122" s="154">
        <f t="shared" si="32"/>
        <v>45552</v>
      </c>
      <c r="S122" s="154">
        <f t="shared" si="32"/>
        <v>45553</v>
      </c>
      <c r="T122" s="154">
        <f t="shared" si="32"/>
        <v>45554</v>
      </c>
      <c r="U122" s="154">
        <f t="shared" si="32"/>
        <v>45555</v>
      </c>
      <c r="V122" s="154">
        <f t="shared" si="32"/>
        <v>45556</v>
      </c>
      <c r="W122" s="154">
        <f t="shared" si="32"/>
        <v>45557</v>
      </c>
      <c r="X122" s="154">
        <f t="shared" si="32"/>
        <v>45558</v>
      </c>
      <c r="Y122" s="154">
        <f t="shared" si="32"/>
        <v>45559</v>
      </c>
      <c r="Z122" s="154">
        <f t="shared" si="32"/>
        <v>45560</v>
      </c>
      <c r="AA122" s="154">
        <f t="shared" si="32"/>
        <v>45561</v>
      </c>
      <c r="AB122" s="154">
        <f t="shared" si="32"/>
        <v>45562</v>
      </c>
      <c r="AC122" s="154">
        <f t="shared" si="32"/>
        <v>45563</v>
      </c>
      <c r="AD122" s="154">
        <f t="shared" si="32"/>
        <v>45564</v>
      </c>
      <c r="AE122" s="154">
        <f t="shared" si="32"/>
        <v>45565</v>
      </c>
      <c r="AF122" s="154">
        <f t="shared" si="32"/>
        <v>45566</v>
      </c>
      <c r="AI122" s="142">
        <v>9</v>
      </c>
    </row>
    <row r="123" spans="1:35" x14ac:dyDescent="0.2">
      <c r="A123" s="143">
        <v>1</v>
      </c>
      <c r="B123" s="143">
        <f t="shared" ref="B123:K136" si="33">IF(LEFT(VLOOKUP(B$122,План,$AG123,0),1)="М",24,VLOOKUP(B$122,План,$AG123,0))</f>
        <v>24</v>
      </c>
      <c r="C123" s="143">
        <f t="shared" si="33"/>
        <v>24</v>
      </c>
      <c r="D123" s="143">
        <f t="shared" si="33"/>
        <v>24</v>
      </c>
      <c r="E123" s="143">
        <f t="shared" si="33"/>
        <v>24</v>
      </c>
      <c r="F123" s="143">
        <f t="shared" si="33"/>
        <v>24</v>
      </c>
      <c r="G123" s="143" t="str">
        <f t="shared" si="33"/>
        <v>О</v>
      </c>
      <c r="H123" s="143" t="str">
        <f t="shared" si="33"/>
        <v>ПМ</v>
      </c>
      <c r="I123" s="143">
        <f t="shared" si="33"/>
        <v>24</v>
      </c>
      <c r="J123" s="143">
        <f t="shared" si="33"/>
        <v>24</v>
      </c>
      <c r="K123" s="143">
        <f t="shared" si="33"/>
        <v>24</v>
      </c>
      <c r="L123" s="143">
        <f t="shared" ref="L123:U136" si="34">IF(LEFT(VLOOKUP(L$122,План,$AG123,0),1)="М",24,VLOOKUP(L$122,План,$AG123,0))</f>
        <v>24</v>
      </c>
      <c r="M123" s="143">
        <f t="shared" si="34"/>
        <v>24</v>
      </c>
      <c r="N123" s="143">
        <f t="shared" si="34"/>
        <v>24</v>
      </c>
      <c r="O123" s="143">
        <f t="shared" si="34"/>
        <v>24</v>
      </c>
      <c r="P123" s="143">
        <f t="shared" si="34"/>
        <v>24</v>
      </c>
      <c r="Q123" s="143">
        <f t="shared" si="34"/>
        <v>24</v>
      </c>
      <c r="R123" s="143">
        <f t="shared" si="34"/>
        <v>24</v>
      </c>
      <c r="S123" s="143">
        <f t="shared" si="34"/>
        <v>24</v>
      </c>
      <c r="T123" s="143">
        <f t="shared" si="34"/>
        <v>24</v>
      </c>
      <c r="U123" s="143">
        <f t="shared" si="34"/>
        <v>24</v>
      </c>
      <c r="V123" s="143">
        <f t="shared" ref="V123:AF136" si="35">IF(LEFT(VLOOKUP(V$122,План,$AG123,0),1)="М",24,VLOOKUP(V$122,План,$AG123,0))</f>
        <v>24</v>
      </c>
      <c r="W123" s="143">
        <f t="shared" si="35"/>
        <v>24</v>
      </c>
      <c r="X123" s="143">
        <f t="shared" si="35"/>
        <v>24</v>
      </c>
      <c r="Y123" s="143">
        <f t="shared" si="35"/>
        <v>24</v>
      </c>
      <c r="Z123" s="143">
        <f t="shared" si="35"/>
        <v>24</v>
      </c>
      <c r="AA123" s="143">
        <f t="shared" si="35"/>
        <v>24</v>
      </c>
      <c r="AB123" s="143">
        <f t="shared" si="35"/>
        <v>24</v>
      </c>
      <c r="AC123" s="143">
        <f t="shared" si="35"/>
        <v>24</v>
      </c>
      <c r="AD123" s="143">
        <f t="shared" si="35"/>
        <v>24</v>
      </c>
      <c r="AE123" s="143">
        <f t="shared" si="35"/>
        <v>24</v>
      </c>
      <c r="AF123" s="143">
        <f t="shared" si="35"/>
        <v>24</v>
      </c>
      <c r="AG123" s="141">
        <v>23</v>
      </c>
    </row>
    <row r="124" spans="1:35" x14ac:dyDescent="0.2">
      <c r="A124" s="143">
        <v>2</v>
      </c>
      <c r="B124" s="143">
        <f t="shared" si="33"/>
        <v>24</v>
      </c>
      <c r="C124" s="143">
        <f t="shared" si="33"/>
        <v>24</v>
      </c>
      <c r="D124" s="143">
        <f t="shared" si="33"/>
        <v>24</v>
      </c>
      <c r="E124" s="143">
        <f t="shared" si="33"/>
        <v>24</v>
      </c>
      <c r="F124" s="143">
        <f t="shared" si="33"/>
        <v>24</v>
      </c>
      <c r="G124" s="143">
        <f t="shared" si="33"/>
        <v>24</v>
      </c>
      <c r="H124" s="143">
        <f t="shared" si="33"/>
        <v>24</v>
      </c>
      <c r="I124" s="143">
        <f t="shared" si="33"/>
        <v>24</v>
      </c>
      <c r="J124" s="143">
        <f t="shared" si="33"/>
        <v>24</v>
      </c>
      <c r="K124" s="143">
        <f t="shared" si="33"/>
        <v>24</v>
      </c>
      <c r="L124" s="143">
        <f t="shared" si="34"/>
        <v>24</v>
      </c>
      <c r="M124" s="143">
        <f t="shared" si="34"/>
        <v>24</v>
      </c>
      <c r="N124" s="143">
        <f t="shared" si="34"/>
        <v>24</v>
      </c>
      <c r="O124" s="143">
        <f t="shared" si="34"/>
        <v>24</v>
      </c>
      <c r="P124" s="143">
        <f t="shared" si="34"/>
        <v>24</v>
      </c>
      <c r="Q124" s="143">
        <f t="shared" si="34"/>
        <v>24</v>
      </c>
      <c r="R124" s="143">
        <f t="shared" si="34"/>
        <v>24</v>
      </c>
      <c r="S124" s="143">
        <f t="shared" si="34"/>
        <v>24</v>
      </c>
      <c r="T124" s="143">
        <f t="shared" si="34"/>
        <v>24</v>
      </c>
      <c r="U124" s="143">
        <f t="shared" si="34"/>
        <v>24</v>
      </c>
      <c r="V124" s="143">
        <f t="shared" si="35"/>
        <v>24</v>
      </c>
      <c r="W124" s="143">
        <f t="shared" si="35"/>
        <v>24</v>
      </c>
      <c r="X124" s="143">
        <f t="shared" si="35"/>
        <v>24</v>
      </c>
      <c r="Y124" s="143">
        <f t="shared" si="35"/>
        <v>24</v>
      </c>
      <c r="Z124" s="143">
        <f t="shared" si="35"/>
        <v>24</v>
      </c>
      <c r="AA124" s="143">
        <f t="shared" si="35"/>
        <v>24</v>
      </c>
      <c r="AB124" s="143">
        <f t="shared" si="35"/>
        <v>24</v>
      </c>
      <c r="AC124" s="143">
        <f t="shared" si="35"/>
        <v>24</v>
      </c>
      <c r="AD124" s="143">
        <f t="shared" si="35"/>
        <v>24</v>
      </c>
      <c r="AE124" s="143">
        <f t="shared" si="35"/>
        <v>24</v>
      </c>
      <c r="AF124" s="143">
        <f t="shared" si="35"/>
        <v>24</v>
      </c>
      <c r="AG124" s="141">
        <v>24</v>
      </c>
    </row>
    <row r="125" spans="1:35" x14ac:dyDescent="0.2">
      <c r="A125" s="143">
        <v>3</v>
      </c>
      <c r="B125" s="143">
        <f t="shared" si="33"/>
        <v>24</v>
      </c>
      <c r="C125" s="143">
        <f t="shared" si="33"/>
        <v>24</v>
      </c>
      <c r="D125" s="143">
        <f t="shared" si="33"/>
        <v>24</v>
      </c>
      <c r="E125" s="143">
        <f t="shared" si="33"/>
        <v>24</v>
      </c>
      <c r="F125" s="143">
        <f t="shared" si="33"/>
        <v>24</v>
      </c>
      <c r="G125" s="143">
        <f t="shared" si="33"/>
        <v>24</v>
      </c>
      <c r="H125" s="143">
        <f t="shared" si="33"/>
        <v>24</v>
      </c>
      <c r="I125" s="143">
        <f t="shared" si="33"/>
        <v>24</v>
      </c>
      <c r="J125" s="143">
        <f t="shared" si="33"/>
        <v>24</v>
      </c>
      <c r="K125" s="143">
        <f t="shared" si="33"/>
        <v>24</v>
      </c>
      <c r="L125" s="143">
        <f t="shared" si="34"/>
        <v>24</v>
      </c>
      <c r="M125" s="143">
        <f t="shared" si="34"/>
        <v>24</v>
      </c>
      <c r="N125" s="143">
        <f t="shared" si="34"/>
        <v>24</v>
      </c>
      <c r="O125" s="143" t="str">
        <f t="shared" si="34"/>
        <v>О</v>
      </c>
      <c r="P125" s="143" t="str">
        <f t="shared" si="34"/>
        <v>ПМ</v>
      </c>
      <c r="Q125" s="143">
        <f t="shared" si="34"/>
        <v>24</v>
      </c>
      <c r="R125" s="143">
        <f t="shared" si="34"/>
        <v>24</v>
      </c>
      <c r="S125" s="143">
        <f t="shared" si="34"/>
        <v>24</v>
      </c>
      <c r="T125" s="143">
        <f t="shared" si="34"/>
        <v>24</v>
      </c>
      <c r="U125" s="143">
        <f t="shared" si="34"/>
        <v>24</v>
      </c>
      <c r="V125" s="143">
        <f t="shared" si="35"/>
        <v>24</v>
      </c>
      <c r="W125" s="143">
        <f t="shared" si="35"/>
        <v>24</v>
      </c>
      <c r="X125" s="143">
        <f t="shared" si="35"/>
        <v>24</v>
      </c>
      <c r="Y125" s="143">
        <f t="shared" si="35"/>
        <v>24</v>
      </c>
      <c r="Z125" s="143">
        <f t="shared" si="35"/>
        <v>24</v>
      </c>
      <c r="AA125" s="143">
        <f t="shared" si="35"/>
        <v>24</v>
      </c>
      <c r="AB125" s="143">
        <f t="shared" si="35"/>
        <v>24</v>
      </c>
      <c r="AC125" s="143">
        <f t="shared" si="35"/>
        <v>24</v>
      </c>
      <c r="AD125" s="143">
        <f t="shared" si="35"/>
        <v>24</v>
      </c>
      <c r="AE125" s="143">
        <f t="shared" si="35"/>
        <v>24</v>
      </c>
      <c r="AF125" s="143">
        <f t="shared" si="35"/>
        <v>24</v>
      </c>
      <c r="AG125" s="141">
        <v>25</v>
      </c>
    </row>
    <row r="126" spans="1:35" x14ac:dyDescent="0.2">
      <c r="A126" s="143">
        <v>4</v>
      </c>
      <c r="B126" s="143">
        <f t="shared" si="33"/>
        <v>24</v>
      </c>
      <c r="C126" s="143">
        <f t="shared" si="33"/>
        <v>24</v>
      </c>
      <c r="D126" s="143">
        <f t="shared" si="33"/>
        <v>24</v>
      </c>
      <c r="E126" s="143">
        <f t="shared" si="33"/>
        <v>24</v>
      </c>
      <c r="F126" s="143">
        <f t="shared" si="33"/>
        <v>24</v>
      </c>
      <c r="G126" s="143">
        <f t="shared" si="33"/>
        <v>24</v>
      </c>
      <c r="H126" s="143">
        <f t="shared" si="33"/>
        <v>24</v>
      </c>
      <c r="I126" s="143">
        <f t="shared" si="33"/>
        <v>24</v>
      </c>
      <c r="J126" s="143">
        <f t="shared" si="33"/>
        <v>24</v>
      </c>
      <c r="K126" s="143">
        <f t="shared" si="33"/>
        <v>24</v>
      </c>
      <c r="L126" s="143">
        <f t="shared" si="34"/>
        <v>24</v>
      </c>
      <c r="M126" s="143">
        <f t="shared" si="34"/>
        <v>24</v>
      </c>
      <c r="N126" s="143">
        <f t="shared" si="34"/>
        <v>24</v>
      </c>
      <c r="O126" s="143">
        <f t="shared" si="34"/>
        <v>24</v>
      </c>
      <c r="P126" s="143">
        <f t="shared" si="34"/>
        <v>24</v>
      </c>
      <c r="Q126" s="143">
        <f t="shared" si="34"/>
        <v>24</v>
      </c>
      <c r="R126" s="143">
        <f t="shared" si="34"/>
        <v>24</v>
      </c>
      <c r="S126" s="143">
        <f t="shared" si="34"/>
        <v>24</v>
      </c>
      <c r="T126" s="143">
        <f t="shared" si="34"/>
        <v>24</v>
      </c>
      <c r="U126" s="143">
        <f t="shared" si="34"/>
        <v>24</v>
      </c>
      <c r="V126" s="143">
        <f t="shared" si="35"/>
        <v>24</v>
      </c>
      <c r="W126" s="143">
        <f t="shared" si="35"/>
        <v>24</v>
      </c>
      <c r="X126" s="143">
        <f t="shared" si="35"/>
        <v>24</v>
      </c>
      <c r="Y126" s="143">
        <f t="shared" si="35"/>
        <v>24</v>
      </c>
      <c r="Z126" s="143">
        <f t="shared" si="35"/>
        <v>24</v>
      </c>
      <c r="AA126" s="143">
        <f t="shared" si="35"/>
        <v>24</v>
      </c>
      <c r="AB126" s="143">
        <f t="shared" si="35"/>
        <v>24</v>
      </c>
      <c r="AC126" s="143">
        <f t="shared" si="35"/>
        <v>24</v>
      </c>
      <c r="AD126" s="143">
        <f t="shared" si="35"/>
        <v>24</v>
      </c>
      <c r="AE126" s="143">
        <f t="shared" si="35"/>
        <v>24</v>
      </c>
      <c r="AF126" s="143">
        <f t="shared" si="35"/>
        <v>24</v>
      </c>
      <c r="AG126" s="141">
        <v>26</v>
      </c>
    </row>
    <row r="127" spans="1:35" x14ac:dyDescent="0.2">
      <c r="A127" s="143">
        <v>5</v>
      </c>
      <c r="B127" s="143">
        <f t="shared" si="33"/>
        <v>24</v>
      </c>
      <c r="C127" s="143">
        <f t="shared" si="33"/>
        <v>24</v>
      </c>
      <c r="D127" s="143">
        <f t="shared" si="33"/>
        <v>24</v>
      </c>
      <c r="E127" s="143">
        <f t="shared" si="33"/>
        <v>24</v>
      </c>
      <c r="F127" s="143">
        <f t="shared" si="33"/>
        <v>24</v>
      </c>
      <c r="G127" s="143">
        <f t="shared" si="33"/>
        <v>24</v>
      </c>
      <c r="H127" s="143">
        <f t="shared" si="33"/>
        <v>24</v>
      </c>
      <c r="I127" s="143">
        <f t="shared" si="33"/>
        <v>24</v>
      </c>
      <c r="J127" s="143">
        <f t="shared" si="33"/>
        <v>24</v>
      </c>
      <c r="K127" s="143">
        <f t="shared" si="33"/>
        <v>24</v>
      </c>
      <c r="L127" s="143">
        <f t="shared" si="34"/>
        <v>24</v>
      </c>
      <c r="M127" s="143">
        <f t="shared" si="34"/>
        <v>24</v>
      </c>
      <c r="N127" s="143">
        <f t="shared" si="34"/>
        <v>24</v>
      </c>
      <c r="O127" s="143">
        <f t="shared" si="34"/>
        <v>24</v>
      </c>
      <c r="P127" s="143">
        <f t="shared" si="34"/>
        <v>24</v>
      </c>
      <c r="Q127" s="143">
        <f t="shared" si="34"/>
        <v>24</v>
      </c>
      <c r="R127" s="143">
        <f t="shared" si="34"/>
        <v>24</v>
      </c>
      <c r="S127" s="143">
        <f t="shared" si="34"/>
        <v>24</v>
      </c>
      <c r="T127" s="143">
        <f t="shared" si="34"/>
        <v>24</v>
      </c>
      <c r="U127" s="143">
        <f t="shared" si="34"/>
        <v>24</v>
      </c>
      <c r="V127" s="143">
        <f t="shared" si="35"/>
        <v>24</v>
      </c>
      <c r="W127" s="143">
        <f t="shared" si="35"/>
        <v>24</v>
      </c>
      <c r="X127" s="143">
        <f t="shared" si="35"/>
        <v>24</v>
      </c>
      <c r="Y127" s="143">
        <f t="shared" si="35"/>
        <v>24</v>
      </c>
      <c r="Z127" s="143">
        <f t="shared" si="35"/>
        <v>24</v>
      </c>
      <c r="AA127" s="143">
        <f t="shared" si="35"/>
        <v>24</v>
      </c>
      <c r="AB127" s="143">
        <f t="shared" si="35"/>
        <v>24</v>
      </c>
      <c r="AC127" s="143">
        <f t="shared" si="35"/>
        <v>24</v>
      </c>
      <c r="AD127" s="143">
        <f t="shared" si="35"/>
        <v>24</v>
      </c>
      <c r="AE127" s="143">
        <f t="shared" si="35"/>
        <v>24</v>
      </c>
      <c r="AF127" s="143">
        <f t="shared" si="35"/>
        <v>24</v>
      </c>
      <c r="AG127" s="141">
        <v>31</v>
      </c>
    </row>
    <row r="128" spans="1:35" x14ac:dyDescent="0.2">
      <c r="A128" s="143">
        <v>6</v>
      </c>
      <c r="B128" s="143">
        <f t="shared" si="33"/>
        <v>24</v>
      </c>
      <c r="C128" s="143">
        <f t="shared" si="33"/>
        <v>24</v>
      </c>
      <c r="D128" s="143">
        <f t="shared" si="33"/>
        <v>24</v>
      </c>
      <c r="E128" s="143">
        <f t="shared" si="33"/>
        <v>24</v>
      </c>
      <c r="F128" s="143">
        <f t="shared" si="33"/>
        <v>24</v>
      </c>
      <c r="G128" s="143">
        <f t="shared" si="33"/>
        <v>24</v>
      </c>
      <c r="H128" s="143">
        <f t="shared" si="33"/>
        <v>24</v>
      </c>
      <c r="I128" s="143">
        <f t="shared" si="33"/>
        <v>24</v>
      </c>
      <c r="J128" s="143">
        <f t="shared" si="33"/>
        <v>24</v>
      </c>
      <c r="K128" s="143">
        <f t="shared" si="33"/>
        <v>24</v>
      </c>
      <c r="L128" s="143">
        <f t="shared" si="34"/>
        <v>24</v>
      </c>
      <c r="M128" s="143">
        <f t="shared" si="34"/>
        <v>24</v>
      </c>
      <c r="N128" s="143">
        <f t="shared" si="34"/>
        <v>24</v>
      </c>
      <c r="O128" s="143">
        <f t="shared" si="34"/>
        <v>24</v>
      </c>
      <c r="P128" s="143">
        <f t="shared" si="34"/>
        <v>24</v>
      </c>
      <c r="Q128" s="143">
        <f t="shared" si="34"/>
        <v>24</v>
      </c>
      <c r="R128" s="143">
        <f t="shared" si="34"/>
        <v>24</v>
      </c>
      <c r="S128" s="143">
        <f t="shared" si="34"/>
        <v>24</v>
      </c>
      <c r="T128" s="143">
        <f t="shared" si="34"/>
        <v>24</v>
      </c>
      <c r="U128" s="143">
        <f t="shared" si="34"/>
        <v>24</v>
      </c>
      <c r="V128" s="143">
        <f t="shared" si="35"/>
        <v>24</v>
      </c>
      <c r="W128" s="143">
        <f t="shared" si="35"/>
        <v>24</v>
      </c>
      <c r="X128" s="143">
        <f t="shared" si="35"/>
        <v>24</v>
      </c>
      <c r="Y128" s="143" t="str">
        <f t="shared" si="35"/>
        <v>О</v>
      </c>
      <c r="Z128" s="143" t="str">
        <f t="shared" si="35"/>
        <v>КР</v>
      </c>
      <c r="AA128" s="143" t="str">
        <f t="shared" si="35"/>
        <v>КР</v>
      </c>
      <c r="AB128" s="143" t="str">
        <f t="shared" si="35"/>
        <v>КР</v>
      </c>
      <c r="AC128" s="143" t="str">
        <f t="shared" si="35"/>
        <v>КР</v>
      </c>
      <c r="AD128" s="143" t="str">
        <f t="shared" si="35"/>
        <v>КР</v>
      </c>
      <c r="AE128" s="143" t="str">
        <f t="shared" si="35"/>
        <v>КР</v>
      </c>
      <c r="AF128" s="143" t="str">
        <f t="shared" si="35"/>
        <v>КР</v>
      </c>
      <c r="AG128" s="141">
        <v>32</v>
      </c>
    </row>
    <row r="129" spans="1:35" x14ac:dyDescent="0.2">
      <c r="A129" s="143">
        <v>7</v>
      </c>
      <c r="B129" s="143">
        <f t="shared" si="33"/>
        <v>24</v>
      </c>
      <c r="C129" s="143">
        <f t="shared" si="33"/>
        <v>24</v>
      </c>
      <c r="D129" s="143">
        <f t="shared" si="33"/>
        <v>24</v>
      </c>
      <c r="E129" s="143">
        <f t="shared" si="33"/>
        <v>24</v>
      </c>
      <c r="F129" s="143">
        <f t="shared" si="33"/>
        <v>24</v>
      </c>
      <c r="G129" s="143">
        <f t="shared" si="33"/>
        <v>24</v>
      </c>
      <c r="H129" s="143">
        <f t="shared" si="33"/>
        <v>24</v>
      </c>
      <c r="I129" s="143">
        <f t="shared" si="33"/>
        <v>24</v>
      </c>
      <c r="J129" s="143">
        <f t="shared" si="33"/>
        <v>24</v>
      </c>
      <c r="K129" s="143" t="str">
        <f t="shared" si="33"/>
        <v>О</v>
      </c>
      <c r="L129" s="143" t="str">
        <f t="shared" si="34"/>
        <v>ПМ</v>
      </c>
      <c r="M129" s="143">
        <f t="shared" si="34"/>
        <v>24</v>
      </c>
      <c r="N129" s="143">
        <f t="shared" si="34"/>
        <v>24</v>
      </c>
      <c r="O129" s="143">
        <f t="shared" si="34"/>
        <v>24</v>
      </c>
      <c r="P129" s="143">
        <f t="shared" si="34"/>
        <v>24</v>
      </c>
      <c r="Q129" s="143">
        <f t="shared" si="34"/>
        <v>24</v>
      </c>
      <c r="R129" s="143">
        <f t="shared" si="34"/>
        <v>24</v>
      </c>
      <c r="S129" s="143">
        <f t="shared" si="34"/>
        <v>24</v>
      </c>
      <c r="T129" s="143">
        <f t="shared" si="34"/>
        <v>24</v>
      </c>
      <c r="U129" s="143">
        <f t="shared" si="34"/>
        <v>24</v>
      </c>
      <c r="V129" s="143">
        <f t="shared" si="35"/>
        <v>24</v>
      </c>
      <c r="W129" s="143">
        <f t="shared" si="35"/>
        <v>24</v>
      </c>
      <c r="X129" s="143">
        <f t="shared" si="35"/>
        <v>24</v>
      </c>
      <c r="Y129" s="143">
        <f t="shared" si="35"/>
        <v>24</v>
      </c>
      <c r="Z129" s="143">
        <f t="shared" si="35"/>
        <v>24</v>
      </c>
      <c r="AA129" s="143">
        <f t="shared" si="35"/>
        <v>24</v>
      </c>
      <c r="AB129" s="143">
        <f t="shared" si="35"/>
        <v>24</v>
      </c>
      <c r="AC129" s="143">
        <f t="shared" si="35"/>
        <v>24</v>
      </c>
      <c r="AD129" s="143">
        <f t="shared" si="35"/>
        <v>24</v>
      </c>
      <c r="AE129" s="143">
        <f t="shared" si="35"/>
        <v>24</v>
      </c>
      <c r="AF129" s="143">
        <f t="shared" si="35"/>
        <v>24</v>
      </c>
      <c r="AG129" s="141">
        <v>33</v>
      </c>
    </row>
    <row r="130" spans="1:35" x14ac:dyDescent="0.2">
      <c r="A130" s="143">
        <v>8</v>
      </c>
      <c r="B130" s="143" t="str">
        <f t="shared" si="33"/>
        <v>Р</v>
      </c>
      <c r="C130" s="143" t="str">
        <f t="shared" si="33"/>
        <v>Р</v>
      </c>
      <c r="D130" s="143" t="str">
        <f t="shared" si="33"/>
        <v>Р</v>
      </c>
      <c r="E130" s="143" t="str">
        <f t="shared" si="33"/>
        <v>Р</v>
      </c>
      <c r="F130" s="143" t="str">
        <f t="shared" si="33"/>
        <v>Р</v>
      </c>
      <c r="G130" s="143" t="str">
        <f t="shared" si="33"/>
        <v>Р</v>
      </c>
      <c r="H130" s="143" t="str">
        <f t="shared" si="33"/>
        <v>Р</v>
      </c>
      <c r="I130" s="143" t="str">
        <f t="shared" si="33"/>
        <v>Р</v>
      </c>
      <c r="J130" s="143" t="str">
        <f t="shared" si="33"/>
        <v>Р</v>
      </c>
      <c r="K130" s="143" t="str">
        <f t="shared" si="33"/>
        <v>П</v>
      </c>
      <c r="L130" s="143">
        <f t="shared" si="34"/>
        <v>24</v>
      </c>
      <c r="M130" s="143">
        <f t="shared" si="34"/>
        <v>24</v>
      </c>
      <c r="N130" s="143">
        <f t="shared" si="34"/>
        <v>24</v>
      </c>
      <c r="O130" s="143">
        <f t="shared" si="34"/>
        <v>24</v>
      </c>
      <c r="P130" s="143">
        <f t="shared" si="34"/>
        <v>24</v>
      </c>
      <c r="Q130" s="143">
        <f t="shared" si="34"/>
        <v>24</v>
      </c>
      <c r="R130" s="143">
        <f t="shared" si="34"/>
        <v>24</v>
      </c>
      <c r="S130" s="143">
        <f t="shared" si="34"/>
        <v>24</v>
      </c>
      <c r="T130" s="143">
        <f t="shared" si="34"/>
        <v>24</v>
      </c>
      <c r="U130" s="143">
        <f t="shared" si="34"/>
        <v>24</v>
      </c>
      <c r="V130" s="143">
        <f t="shared" si="35"/>
        <v>24</v>
      </c>
      <c r="W130" s="143">
        <f t="shared" si="35"/>
        <v>24</v>
      </c>
      <c r="X130" s="143">
        <f t="shared" si="35"/>
        <v>24</v>
      </c>
      <c r="Y130" s="143">
        <f t="shared" si="35"/>
        <v>24</v>
      </c>
      <c r="Z130" s="143">
        <f t="shared" si="35"/>
        <v>24</v>
      </c>
      <c r="AA130" s="143">
        <f t="shared" si="35"/>
        <v>24</v>
      </c>
      <c r="AB130" s="143">
        <f t="shared" si="35"/>
        <v>24</v>
      </c>
      <c r="AC130" s="143">
        <f t="shared" si="35"/>
        <v>24</v>
      </c>
      <c r="AD130" s="143">
        <f t="shared" si="35"/>
        <v>24</v>
      </c>
      <c r="AE130" s="143">
        <f t="shared" si="35"/>
        <v>24</v>
      </c>
      <c r="AF130" s="143">
        <f t="shared" si="35"/>
        <v>24</v>
      </c>
      <c r="AG130" s="141">
        <v>34</v>
      </c>
    </row>
    <row r="131" spans="1:35" x14ac:dyDescent="0.2">
      <c r="A131" s="143">
        <v>9</v>
      </c>
      <c r="B131" s="143" t="str">
        <f t="shared" si="33"/>
        <v>Р</v>
      </c>
      <c r="C131" s="143" t="str">
        <f t="shared" si="33"/>
        <v>Р</v>
      </c>
      <c r="D131" s="143" t="str">
        <f t="shared" si="33"/>
        <v>Р</v>
      </c>
      <c r="E131" s="143" t="str">
        <f t="shared" si="33"/>
        <v>П</v>
      </c>
      <c r="F131" s="143">
        <f t="shared" si="33"/>
        <v>24</v>
      </c>
      <c r="G131" s="143">
        <f t="shared" si="33"/>
        <v>24</v>
      </c>
      <c r="H131" s="143">
        <f t="shared" si="33"/>
        <v>24</v>
      </c>
      <c r="I131" s="143">
        <f t="shared" si="33"/>
        <v>24</v>
      </c>
      <c r="J131" s="143">
        <f t="shared" si="33"/>
        <v>24</v>
      </c>
      <c r="K131" s="143">
        <f t="shared" si="33"/>
        <v>24</v>
      </c>
      <c r="L131" s="143">
        <f t="shared" si="34"/>
        <v>24</v>
      </c>
      <c r="M131" s="143">
        <f t="shared" si="34"/>
        <v>24</v>
      </c>
      <c r="N131" s="143">
        <f t="shared" si="34"/>
        <v>24</v>
      </c>
      <c r="O131" s="143">
        <f t="shared" si="34"/>
        <v>24</v>
      </c>
      <c r="P131" s="143">
        <f t="shared" si="34"/>
        <v>24</v>
      </c>
      <c r="Q131" s="143">
        <f t="shared" si="34"/>
        <v>24</v>
      </c>
      <c r="R131" s="143">
        <f t="shared" si="34"/>
        <v>24</v>
      </c>
      <c r="S131" s="143">
        <f t="shared" si="34"/>
        <v>24</v>
      </c>
      <c r="T131" s="143" t="str">
        <f t="shared" si="34"/>
        <v>О</v>
      </c>
      <c r="U131" s="143" t="str">
        <f t="shared" si="34"/>
        <v>ТО2</v>
      </c>
      <c r="V131" s="143" t="str">
        <f t="shared" si="35"/>
        <v>ТО2</v>
      </c>
      <c r="W131" s="143" t="str">
        <f t="shared" si="35"/>
        <v>ТО2</v>
      </c>
      <c r="X131" s="143" t="str">
        <f t="shared" si="35"/>
        <v>ТО2</v>
      </c>
      <c r="Y131" s="143" t="str">
        <f t="shared" si="35"/>
        <v>П</v>
      </c>
      <c r="Z131" s="143">
        <f t="shared" si="35"/>
        <v>24</v>
      </c>
      <c r="AA131" s="143">
        <f t="shared" si="35"/>
        <v>24</v>
      </c>
      <c r="AB131" s="143">
        <f t="shared" si="35"/>
        <v>24</v>
      </c>
      <c r="AC131" s="143">
        <f t="shared" si="35"/>
        <v>24</v>
      </c>
      <c r="AD131" s="143">
        <f t="shared" si="35"/>
        <v>24</v>
      </c>
      <c r="AE131" s="143">
        <f t="shared" si="35"/>
        <v>24</v>
      </c>
      <c r="AF131" s="143">
        <f t="shared" si="35"/>
        <v>24</v>
      </c>
      <c r="AG131" s="141">
        <v>27</v>
      </c>
    </row>
    <row r="132" spans="1:35" x14ac:dyDescent="0.2">
      <c r="A132" s="143">
        <v>10</v>
      </c>
      <c r="B132" s="143" t="str">
        <f t="shared" si="33"/>
        <v>Р</v>
      </c>
      <c r="C132" s="143" t="str">
        <f t="shared" si="33"/>
        <v>Р</v>
      </c>
      <c r="D132" s="143" t="str">
        <f t="shared" si="33"/>
        <v>Р</v>
      </c>
      <c r="E132" s="143" t="str">
        <f t="shared" si="33"/>
        <v>Р</v>
      </c>
      <c r="F132" s="143" t="str">
        <f t="shared" si="33"/>
        <v>Р</v>
      </c>
      <c r="G132" s="143" t="str">
        <f t="shared" si="33"/>
        <v>Р</v>
      </c>
      <c r="H132" s="143" t="str">
        <f t="shared" si="33"/>
        <v>Р</v>
      </c>
      <c r="I132" s="143" t="str">
        <f t="shared" si="33"/>
        <v>Р</v>
      </c>
      <c r="J132" s="143" t="str">
        <f t="shared" si="33"/>
        <v>Р</v>
      </c>
      <c r="K132" s="143" t="str">
        <f t="shared" si="33"/>
        <v>Р</v>
      </c>
      <c r="L132" s="143" t="str">
        <f t="shared" si="34"/>
        <v>Р</v>
      </c>
      <c r="M132" s="143" t="str">
        <f t="shared" si="34"/>
        <v>Р</v>
      </c>
      <c r="N132" s="143" t="str">
        <f t="shared" si="34"/>
        <v>Р</v>
      </c>
      <c r="O132" s="143" t="str">
        <f t="shared" si="34"/>
        <v>Р</v>
      </c>
      <c r="P132" s="143" t="str">
        <f t="shared" si="34"/>
        <v>Р</v>
      </c>
      <c r="Q132" s="143" t="str">
        <f t="shared" si="34"/>
        <v>Р</v>
      </c>
      <c r="R132" s="143" t="str">
        <f t="shared" si="34"/>
        <v>Р</v>
      </c>
      <c r="S132" s="143" t="str">
        <f t="shared" si="34"/>
        <v>Р</v>
      </c>
      <c r="T132" s="143" t="str">
        <f t="shared" si="34"/>
        <v>Р</v>
      </c>
      <c r="U132" s="143" t="str">
        <f t="shared" si="34"/>
        <v>Р</v>
      </c>
      <c r="V132" s="143" t="str">
        <f t="shared" si="35"/>
        <v>Р</v>
      </c>
      <c r="W132" s="143" t="str">
        <f t="shared" si="35"/>
        <v>Р</v>
      </c>
      <c r="X132" s="143" t="str">
        <f t="shared" si="35"/>
        <v>Р</v>
      </c>
      <c r="Y132" s="143" t="str">
        <f t="shared" si="35"/>
        <v>Р</v>
      </c>
      <c r="Z132" s="143" t="str">
        <f t="shared" si="35"/>
        <v>Р</v>
      </c>
      <c r="AA132" s="143" t="str">
        <f t="shared" si="35"/>
        <v>Р</v>
      </c>
      <c r="AB132" s="143" t="str">
        <f t="shared" si="35"/>
        <v>Р</v>
      </c>
      <c r="AC132" s="143" t="str">
        <f t="shared" si="35"/>
        <v>Р</v>
      </c>
      <c r="AD132" s="143" t="str">
        <f t="shared" si="35"/>
        <v>Р</v>
      </c>
      <c r="AE132" s="143" t="str">
        <f t="shared" si="35"/>
        <v>Р</v>
      </c>
      <c r="AF132" s="143" t="str">
        <f t="shared" si="35"/>
        <v>Р</v>
      </c>
      <c r="AG132" s="141">
        <v>28</v>
      </c>
    </row>
    <row r="133" spans="1:35" x14ac:dyDescent="0.2">
      <c r="A133" s="143">
        <v>11</v>
      </c>
      <c r="B133" s="143">
        <f t="shared" si="33"/>
        <v>24</v>
      </c>
      <c r="C133" s="143">
        <f t="shared" si="33"/>
        <v>24</v>
      </c>
      <c r="D133" s="143">
        <f t="shared" si="33"/>
        <v>24</v>
      </c>
      <c r="E133" s="143" t="str">
        <f t="shared" si="33"/>
        <v>О</v>
      </c>
      <c r="F133" s="143" t="str">
        <f t="shared" si="33"/>
        <v>Р</v>
      </c>
      <c r="G133" s="143" t="str">
        <f t="shared" si="33"/>
        <v>П</v>
      </c>
      <c r="H133" s="143" t="str">
        <f t="shared" si="33"/>
        <v>О</v>
      </c>
      <c r="I133" s="143" t="str">
        <f t="shared" si="33"/>
        <v>Р</v>
      </c>
      <c r="J133" s="143" t="str">
        <f t="shared" si="33"/>
        <v>Р</v>
      </c>
      <c r="K133" s="143" t="str">
        <f t="shared" si="33"/>
        <v>Р</v>
      </c>
      <c r="L133" s="143" t="str">
        <f t="shared" si="34"/>
        <v>Р</v>
      </c>
      <c r="M133" s="143" t="str">
        <f t="shared" si="34"/>
        <v>Р</v>
      </c>
      <c r="N133" s="143" t="str">
        <f t="shared" si="34"/>
        <v>Р</v>
      </c>
      <c r="O133" s="143" t="str">
        <f t="shared" si="34"/>
        <v>П</v>
      </c>
      <c r="P133" s="143" t="str">
        <f t="shared" si="34"/>
        <v>О</v>
      </c>
      <c r="Q133" s="143" t="str">
        <f t="shared" si="34"/>
        <v>Р</v>
      </c>
      <c r="R133" s="143" t="str">
        <f t="shared" si="34"/>
        <v>Р</v>
      </c>
      <c r="S133" s="143" t="str">
        <f t="shared" si="34"/>
        <v>Р</v>
      </c>
      <c r="T133" s="143" t="str">
        <f t="shared" si="34"/>
        <v>П</v>
      </c>
      <c r="U133" s="143">
        <f t="shared" si="34"/>
        <v>24</v>
      </c>
      <c r="V133" s="143">
        <f t="shared" si="35"/>
        <v>24</v>
      </c>
      <c r="W133" s="143">
        <f t="shared" si="35"/>
        <v>24</v>
      </c>
      <c r="X133" s="143">
        <f t="shared" si="35"/>
        <v>24</v>
      </c>
      <c r="Y133" s="143" t="str">
        <f t="shared" si="35"/>
        <v>О</v>
      </c>
      <c r="Z133" s="143" t="str">
        <f t="shared" si="35"/>
        <v>Р</v>
      </c>
      <c r="AA133" s="143" t="str">
        <f t="shared" si="35"/>
        <v>Р</v>
      </c>
      <c r="AB133" s="143" t="str">
        <f t="shared" si="35"/>
        <v>Р</v>
      </c>
      <c r="AC133" s="143" t="str">
        <f t="shared" si="35"/>
        <v>Р</v>
      </c>
      <c r="AD133" s="143" t="str">
        <f t="shared" si="35"/>
        <v>Р</v>
      </c>
      <c r="AE133" s="143" t="str">
        <f t="shared" si="35"/>
        <v>Р</v>
      </c>
      <c r="AF133" s="143" t="str">
        <f t="shared" si="35"/>
        <v>Р</v>
      </c>
      <c r="AG133" s="141">
        <v>29</v>
      </c>
    </row>
    <row r="134" spans="1:35" x14ac:dyDescent="0.2">
      <c r="A134" s="143">
        <v>12</v>
      </c>
      <c r="B134" s="143">
        <f t="shared" si="33"/>
        <v>24</v>
      </c>
      <c r="C134" s="143">
        <f t="shared" si="33"/>
        <v>24</v>
      </c>
      <c r="D134" s="143">
        <f t="shared" si="33"/>
        <v>24</v>
      </c>
      <c r="E134" s="143">
        <f t="shared" si="33"/>
        <v>24</v>
      </c>
      <c r="F134" s="143">
        <f t="shared" si="33"/>
        <v>24</v>
      </c>
      <c r="G134" s="143">
        <f t="shared" si="33"/>
        <v>24</v>
      </c>
      <c r="H134" s="143">
        <f t="shared" si="33"/>
        <v>24</v>
      </c>
      <c r="I134" s="143">
        <f t="shared" si="33"/>
        <v>24</v>
      </c>
      <c r="J134" s="143">
        <f t="shared" si="33"/>
        <v>24</v>
      </c>
      <c r="K134" s="143">
        <f t="shared" si="33"/>
        <v>24</v>
      </c>
      <c r="L134" s="143" t="str">
        <f t="shared" si="34"/>
        <v>О</v>
      </c>
      <c r="M134" s="143" t="str">
        <f t="shared" si="34"/>
        <v>Р</v>
      </c>
      <c r="N134" s="143" t="str">
        <f t="shared" si="34"/>
        <v>Р</v>
      </c>
      <c r="O134" s="143" t="str">
        <f t="shared" si="34"/>
        <v>Р</v>
      </c>
      <c r="P134" s="143" t="str">
        <f t="shared" si="34"/>
        <v>Р</v>
      </c>
      <c r="Q134" s="143" t="str">
        <f t="shared" si="34"/>
        <v>Р</v>
      </c>
      <c r="R134" s="143" t="str">
        <f t="shared" si="34"/>
        <v>Р</v>
      </c>
      <c r="S134" s="143" t="str">
        <f t="shared" si="34"/>
        <v>Р</v>
      </c>
      <c r="T134" s="143" t="str">
        <f t="shared" si="34"/>
        <v>Р</v>
      </c>
      <c r="U134" s="143" t="str">
        <f t="shared" si="34"/>
        <v>Р</v>
      </c>
      <c r="V134" s="143" t="str">
        <f t="shared" si="35"/>
        <v>Р</v>
      </c>
      <c r="W134" s="143" t="str">
        <f t="shared" si="35"/>
        <v>Р</v>
      </c>
      <c r="X134" s="143" t="str">
        <f t="shared" si="35"/>
        <v>Р</v>
      </c>
      <c r="Y134" s="143" t="str">
        <f t="shared" si="35"/>
        <v>П</v>
      </c>
      <c r="Z134" s="143">
        <f t="shared" si="35"/>
        <v>24</v>
      </c>
      <c r="AA134" s="143">
        <f t="shared" si="35"/>
        <v>24</v>
      </c>
      <c r="AB134" s="143">
        <f t="shared" si="35"/>
        <v>24</v>
      </c>
      <c r="AC134" s="143">
        <f t="shared" si="35"/>
        <v>24</v>
      </c>
      <c r="AD134" s="143">
        <f t="shared" si="35"/>
        <v>24</v>
      </c>
      <c r="AE134" s="143">
        <f t="shared" si="35"/>
        <v>24</v>
      </c>
      <c r="AF134" s="143" t="str">
        <f t="shared" si="35"/>
        <v>О</v>
      </c>
      <c r="AG134" s="141">
        <v>35</v>
      </c>
    </row>
    <row r="135" spans="1:35" x14ac:dyDescent="0.2">
      <c r="A135" s="143">
        <v>13</v>
      </c>
      <c r="B135" s="143" t="str">
        <f t="shared" si="33"/>
        <v>Р</v>
      </c>
      <c r="C135" s="143" t="str">
        <f t="shared" si="33"/>
        <v>Р</v>
      </c>
      <c r="D135" s="143" t="str">
        <f t="shared" si="33"/>
        <v>Р</v>
      </c>
      <c r="E135" s="143" t="str">
        <f t="shared" si="33"/>
        <v>Р</v>
      </c>
      <c r="F135" s="143" t="str">
        <f t="shared" si="33"/>
        <v>Р</v>
      </c>
      <c r="G135" s="143" t="str">
        <f t="shared" si="33"/>
        <v>Р</v>
      </c>
      <c r="H135" s="143" t="str">
        <f t="shared" si="33"/>
        <v>Р</v>
      </c>
      <c r="I135" s="143" t="str">
        <f t="shared" si="33"/>
        <v>Р</v>
      </c>
      <c r="J135" s="143" t="str">
        <f t="shared" si="33"/>
        <v>Р</v>
      </c>
      <c r="K135" s="143" t="str">
        <f t="shared" si="33"/>
        <v>Р</v>
      </c>
      <c r="L135" s="143" t="str">
        <f t="shared" si="34"/>
        <v>Р</v>
      </c>
      <c r="M135" s="143" t="str">
        <f t="shared" si="34"/>
        <v>Р</v>
      </c>
      <c r="N135" s="143" t="str">
        <f t="shared" si="34"/>
        <v>Р</v>
      </c>
      <c r="O135" s="143" t="str">
        <f t="shared" si="34"/>
        <v>Р</v>
      </c>
      <c r="P135" s="143" t="str">
        <f t="shared" si="34"/>
        <v>Р</v>
      </c>
      <c r="Q135" s="143" t="str">
        <f t="shared" si="34"/>
        <v>Р</v>
      </c>
      <c r="R135" s="143" t="str">
        <f t="shared" si="34"/>
        <v>Р</v>
      </c>
      <c r="S135" s="143" t="str">
        <f t="shared" si="34"/>
        <v>Р</v>
      </c>
      <c r="T135" s="143" t="str">
        <f t="shared" si="34"/>
        <v>Р</v>
      </c>
      <c r="U135" s="143" t="str">
        <f t="shared" si="34"/>
        <v>Р</v>
      </c>
      <c r="V135" s="143" t="str">
        <f t="shared" si="35"/>
        <v>Р</v>
      </c>
      <c r="W135" s="143" t="str">
        <f t="shared" si="35"/>
        <v>Р</v>
      </c>
      <c r="X135" s="143" t="str">
        <f t="shared" si="35"/>
        <v>Р</v>
      </c>
      <c r="Y135" s="143" t="str">
        <f t="shared" si="35"/>
        <v>Р</v>
      </c>
      <c r="Z135" s="143" t="str">
        <f t="shared" si="35"/>
        <v>Р</v>
      </c>
      <c r="AA135" s="143" t="str">
        <f t="shared" si="35"/>
        <v>Р</v>
      </c>
      <c r="AB135" s="143" t="str">
        <f t="shared" si="35"/>
        <v>Р</v>
      </c>
      <c r="AC135" s="143" t="str">
        <f t="shared" si="35"/>
        <v>Р</v>
      </c>
      <c r="AD135" s="143" t="str">
        <f t="shared" si="35"/>
        <v>Р</v>
      </c>
      <c r="AE135" s="143" t="str">
        <f t="shared" si="35"/>
        <v>Р</v>
      </c>
      <c r="AF135" s="143" t="str">
        <f t="shared" si="35"/>
        <v>Р</v>
      </c>
      <c r="AG135" s="141">
        <v>36</v>
      </c>
    </row>
    <row r="136" spans="1:35" x14ac:dyDescent="0.2">
      <c r="A136" s="143">
        <v>14</v>
      </c>
      <c r="B136" s="143" t="str">
        <f t="shared" si="33"/>
        <v>Р</v>
      </c>
      <c r="C136" s="143" t="str">
        <f t="shared" si="33"/>
        <v>Р</v>
      </c>
      <c r="D136" s="143" t="str">
        <f t="shared" si="33"/>
        <v>Р</v>
      </c>
      <c r="E136" s="143" t="str">
        <f t="shared" si="33"/>
        <v>Р</v>
      </c>
      <c r="F136" s="143" t="str">
        <f t="shared" si="33"/>
        <v>Р</v>
      </c>
      <c r="G136" s="143" t="str">
        <f t="shared" si="33"/>
        <v>Р</v>
      </c>
      <c r="H136" s="143" t="str">
        <f t="shared" si="33"/>
        <v>Р</v>
      </c>
      <c r="I136" s="143" t="str">
        <f t="shared" si="33"/>
        <v>Р</v>
      </c>
      <c r="J136" s="143" t="str">
        <f t="shared" si="33"/>
        <v>Р</v>
      </c>
      <c r="K136" s="143" t="str">
        <f t="shared" si="33"/>
        <v>Р</v>
      </c>
      <c r="L136" s="143" t="str">
        <f t="shared" si="34"/>
        <v>Р</v>
      </c>
      <c r="M136" s="143" t="str">
        <f t="shared" si="34"/>
        <v>Р</v>
      </c>
      <c r="N136" s="143" t="str">
        <f t="shared" si="34"/>
        <v>Р</v>
      </c>
      <c r="O136" s="143" t="str">
        <f t="shared" si="34"/>
        <v>Р</v>
      </c>
      <c r="P136" s="143" t="str">
        <f t="shared" si="34"/>
        <v>Р</v>
      </c>
      <c r="Q136" s="143" t="str">
        <f t="shared" si="34"/>
        <v>Р</v>
      </c>
      <c r="R136" s="143" t="str">
        <f t="shared" si="34"/>
        <v>Р</v>
      </c>
      <c r="S136" s="143" t="str">
        <f t="shared" si="34"/>
        <v>Р</v>
      </c>
      <c r="T136" s="143" t="str">
        <f t="shared" si="34"/>
        <v>Р</v>
      </c>
      <c r="U136" s="143" t="str">
        <f t="shared" si="34"/>
        <v>Р</v>
      </c>
      <c r="V136" s="143" t="str">
        <f t="shared" si="35"/>
        <v>Р</v>
      </c>
      <c r="W136" s="143" t="str">
        <f t="shared" si="35"/>
        <v>Р</v>
      </c>
      <c r="X136" s="143" t="str">
        <f t="shared" si="35"/>
        <v>Р</v>
      </c>
      <c r="Y136" s="143" t="str">
        <f t="shared" si="35"/>
        <v>Р</v>
      </c>
      <c r="Z136" s="143" t="str">
        <f t="shared" si="35"/>
        <v>Р</v>
      </c>
      <c r="AA136" s="143" t="str">
        <f t="shared" si="35"/>
        <v>Р</v>
      </c>
      <c r="AB136" s="143" t="str">
        <f t="shared" si="35"/>
        <v>Р</v>
      </c>
      <c r="AC136" s="143" t="str">
        <f t="shared" si="35"/>
        <v>Р</v>
      </c>
      <c r="AD136" s="143" t="str">
        <f t="shared" si="35"/>
        <v>Р</v>
      </c>
      <c r="AE136" s="143" t="str">
        <f t="shared" si="35"/>
        <v>Р</v>
      </c>
      <c r="AF136" s="143" t="str">
        <f t="shared" si="35"/>
        <v>П</v>
      </c>
      <c r="AG136" s="141">
        <v>37</v>
      </c>
    </row>
    <row r="137" spans="1:35" s="142" customFormat="1" x14ac:dyDescent="0.25">
      <c r="A137" s="153" t="s">
        <v>43</v>
      </c>
      <c r="B137" s="154">
        <f t="shared" ref="B137:AF137" si="36">DATE($A$1,$AI137,B$1)</f>
        <v>45566</v>
      </c>
      <c r="C137" s="154">
        <f t="shared" si="36"/>
        <v>45567</v>
      </c>
      <c r="D137" s="154">
        <f t="shared" si="36"/>
        <v>45568</v>
      </c>
      <c r="E137" s="154">
        <f t="shared" si="36"/>
        <v>45569</v>
      </c>
      <c r="F137" s="154">
        <f t="shared" si="36"/>
        <v>45570</v>
      </c>
      <c r="G137" s="154">
        <f t="shared" si="36"/>
        <v>45571</v>
      </c>
      <c r="H137" s="154">
        <f t="shared" si="36"/>
        <v>45572</v>
      </c>
      <c r="I137" s="154">
        <f t="shared" si="36"/>
        <v>45573</v>
      </c>
      <c r="J137" s="154">
        <f t="shared" si="36"/>
        <v>45574</v>
      </c>
      <c r="K137" s="154">
        <f t="shared" si="36"/>
        <v>45575</v>
      </c>
      <c r="L137" s="154">
        <f t="shared" si="36"/>
        <v>45576</v>
      </c>
      <c r="M137" s="154">
        <f t="shared" si="36"/>
        <v>45577</v>
      </c>
      <c r="N137" s="154">
        <f t="shared" si="36"/>
        <v>45578</v>
      </c>
      <c r="O137" s="154">
        <f t="shared" si="36"/>
        <v>45579</v>
      </c>
      <c r="P137" s="154">
        <f t="shared" si="36"/>
        <v>45580</v>
      </c>
      <c r="Q137" s="154">
        <f t="shared" si="36"/>
        <v>45581</v>
      </c>
      <c r="R137" s="154">
        <f t="shared" si="36"/>
        <v>45582</v>
      </c>
      <c r="S137" s="154">
        <f t="shared" si="36"/>
        <v>45583</v>
      </c>
      <c r="T137" s="154">
        <f t="shared" si="36"/>
        <v>45584</v>
      </c>
      <c r="U137" s="154">
        <f t="shared" si="36"/>
        <v>45585</v>
      </c>
      <c r="V137" s="154">
        <f t="shared" si="36"/>
        <v>45586</v>
      </c>
      <c r="W137" s="154">
        <f t="shared" si="36"/>
        <v>45587</v>
      </c>
      <c r="X137" s="154">
        <f t="shared" si="36"/>
        <v>45588</v>
      </c>
      <c r="Y137" s="154">
        <f t="shared" si="36"/>
        <v>45589</v>
      </c>
      <c r="Z137" s="154">
        <f t="shared" si="36"/>
        <v>45590</v>
      </c>
      <c r="AA137" s="154">
        <f t="shared" si="36"/>
        <v>45591</v>
      </c>
      <c r="AB137" s="154">
        <f t="shared" si="36"/>
        <v>45592</v>
      </c>
      <c r="AC137" s="154">
        <f t="shared" si="36"/>
        <v>45593</v>
      </c>
      <c r="AD137" s="154">
        <f t="shared" si="36"/>
        <v>45594</v>
      </c>
      <c r="AE137" s="154">
        <f t="shared" si="36"/>
        <v>45595</v>
      </c>
      <c r="AF137" s="154">
        <f t="shared" si="36"/>
        <v>45596</v>
      </c>
      <c r="AI137" s="142">
        <v>10</v>
      </c>
    </row>
    <row r="138" spans="1:35" x14ac:dyDescent="0.2">
      <c r="A138" s="143">
        <v>1</v>
      </c>
      <c r="B138" s="143">
        <f t="shared" ref="B138:K151" si="37">IF(LEFT(VLOOKUP(B$137,План,$AG138,0),1)="М",24,VLOOKUP(B$137,План,$AG138,0))</f>
        <v>24</v>
      </c>
      <c r="C138" s="143">
        <f t="shared" si="37"/>
        <v>24</v>
      </c>
      <c r="D138" s="143">
        <f t="shared" si="37"/>
        <v>24</v>
      </c>
      <c r="E138" s="143">
        <f t="shared" si="37"/>
        <v>24</v>
      </c>
      <c r="F138" s="143">
        <f t="shared" si="37"/>
        <v>24</v>
      </c>
      <c r="G138" s="143">
        <f t="shared" si="37"/>
        <v>24</v>
      </c>
      <c r="H138" s="143">
        <f t="shared" si="37"/>
        <v>24</v>
      </c>
      <c r="I138" s="143">
        <f t="shared" si="37"/>
        <v>24</v>
      </c>
      <c r="J138" s="143">
        <f t="shared" si="37"/>
        <v>24</v>
      </c>
      <c r="K138" s="143">
        <f t="shared" si="37"/>
        <v>24</v>
      </c>
      <c r="L138" s="143">
        <f t="shared" ref="L138:U151" si="38">IF(LEFT(VLOOKUP(L$137,План,$AG138,0),1)="М",24,VLOOKUP(L$137,План,$AG138,0))</f>
        <v>24</v>
      </c>
      <c r="M138" s="143">
        <f t="shared" si="38"/>
        <v>24</v>
      </c>
      <c r="N138" s="143">
        <f t="shared" si="38"/>
        <v>24</v>
      </c>
      <c r="O138" s="143">
        <f t="shared" si="38"/>
        <v>24</v>
      </c>
      <c r="P138" s="143">
        <f t="shared" si="38"/>
        <v>24</v>
      </c>
      <c r="Q138" s="143">
        <f t="shared" si="38"/>
        <v>24</v>
      </c>
      <c r="R138" s="143">
        <f t="shared" si="38"/>
        <v>24</v>
      </c>
      <c r="S138" s="143">
        <f t="shared" si="38"/>
        <v>24</v>
      </c>
      <c r="T138" s="143">
        <f t="shared" si="38"/>
        <v>24</v>
      </c>
      <c r="U138" s="143">
        <f t="shared" si="38"/>
        <v>24</v>
      </c>
      <c r="V138" s="143">
        <f t="shared" ref="V138:AF151" si="39">IF(LEFT(VLOOKUP(V$137,План,$AG138,0),1)="М",24,VLOOKUP(V$137,План,$AG138,0))</f>
        <v>24</v>
      </c>
      <c r="W138" s="143">
        <f t="shared" si="39"/>
        <v>24</v>
      </c>
      <c r="X138" s="143">
        <f t="shared" si="39"/>
        <v>24</v>
      </c>
      <c r="Y138" s="143">
        <f t="shared" si="39"/>
        <v>24</v>
      </c>
      <c r="Z138" s="143">
        <f t="shared" si="39"/>
        <v>24</v>
      </c>
      <c r="AA138" s="143">
        <f t="shared" si="39"/>
        <v>24</v>
      </c>
      <c r="AB138" s="143">
        <f t="shared" si="39"/>
        <v>24</v>
      </c>
      <c r="AC138" s="143">
        <f t="shared" si="39"/>
        <v>24</v>
      </c>
      <c r="AD138" s="143">
        <f t="shared" si="39"/>
        <v>24</v>
      </c>
      <c r="AE138" s="143">
        <f t="shared" si="39"/>
        <v>24</v>
      </c>
      <c r="AF138" s="143">
        <f t="shared" si="39"/>
        <v>24</v>
      </c>
      <c r="AG138" s="141">
        <v>23</v>
      </c>
    </row>
    <row r="139" spans="1:35" x14ac:dyDescent="0.2">
      <c r="A139" s="143">
        <v>2</v>
      </c>
      <c r="B139" s="143">
        <f t="shared" si="37"/>
        <v>24</v>
      </c>
      <c r="C139" s="143">
        <f t="shared" si="37"/>
        <v>24</v>
      </c>
      <c r="D139" s="143">
        <f t="shared" si="37"/>
        <v>24</v>
      </c>
      <c r="E139" s="143">
        <f t="shared" si="37"/>
        <v>24</v>
      </c>
      <c r="F139" s="143">
        <f t="shared" si="37"/>
        <v>24</v>
      </c>
      <c r="G139" s="143">
        <f t="shared" si="37"/>
        <v>24</v>
      </c>
      <c r="H139" s="143">
        <f t="shared" si="37"/>
        <v>24</v>
      </c>
      <c r="I139" s="143">
        <f t="shared" si="37"/>
        <v>24</v>
      </c>
      <c r="J139" s="143">
        <f t="shared" si="37"/>
        <v>24</v>
      </c>
      <c r="K139" s="143">
        <f t="shared" si="37"/>
        <v>24</v>
      </c>
      <c r="L139" s="143">
        <f t="shared" si="38"/>
        <v>24</v>
      </c>
      <c r="M139" s="143">
        <f t="shared" si="38"/>
        <v>24</v>
      </c>
      <c r="N139" s="143">
        <f t="shared" si="38"/>
        <v>24</v>
      </c>
      <c r="O139" s="143">
        <f t="shared" si="38"/>
        <v>24</v>
      </c>
      <c r="P139" s="143">
        <f t="shared" si="38"/>
        <v>24</v>
      </c>
      <c r="Q139" s="143">
        <f t="shared" si="38"/>
        <v>24</v>
      </c>
      <c r="R139" s="143">
        <f t="shared" si="38"/>
        <v>24</v>
      </c>
      <c r="S139" s="143">
        <f t="shared" si="38"/>
        <v>24</v>
      </c>
      <c r="T139" s="143">
        <f t="shared" si="38"/>
        <v>24</v>
      </c>
      <c r="U139" s="143">
        <f t="shared" si="38"/>
        <v>24</v>
      </c>
      <c r="V139" s="143">
        <f t="shared" si="39"/>
        <v>24</v>
      </c>
      <c r="W139" s="143" t="str">
        <f t="shared" si="39"/>
        <v>О</v>
      </c>
      <c r="X139" s="143" t="str">
        <f t="shared" si="39"/>
        <v>ТО1</v>
      </c>
      <c r="Y139" s="143" t="str">
        <f t="shared" si="39"/>
        <v>ТО1</v>
      </c>
      <c r="Z139" s="143" t="str">
        <f t="shared" si="39"/>
        <v>ТО1</v>
      </c>
      <c r="AA139" s="143" t="str">
        <f t="shared" si="39"/>
        <v>ТО1</v>
      </c>
      <c r="AB139" s="143" t="str">
        <f t="shared" si="39"/>
        <v>ТО1</v>
      </c>
      <c r="AC139" s="143" t="str">
        <f t="shared" si="39"/>
        <v>ТО1</v>
      </c>
      <c r="AD139" s="143" t="str">
        <f t="shared" si="39"/>
        <v>П</v>
      </c>
      <c r="AE139" s="143">
        <f t="shared" si="39"/>
        <v>24</v>
      </c>
      <c r="AF139" s="143">
        <f t="shared" si="39"/>
        <v>24</v>
      </c>
      <c r="AG139" s="141">
        <v>24</v>
      </c>
    </row>
    <row r="140" spans="1:35" x14ac:dyDescent="0.2">
      <c r="A140" s="143">
        <v>3</v>
      </c>
      <c r="B140" s="143">
        <f t="shared" si="37"/>
        <v>24</v>
      </c>
      <c r="C140" s="143">
        <f t="shared" si="37"/>
        <v>24</v>
      </c>
      <c r="D140" s="143">
        <f t="shared" si="37"/>
        <v>24</v>
      </c>
      <c r="E140" s="143">
        <f t="shared" si="37"/>
        <v>24</v>
      </c>
      <c r="F140" s="143">
        <f t="shared" si="37"/>
        <v>24</v>
      </c>
      <c r="G140" s="143">
        <f t="shared" si="37"/>
        <v>24</v>
      </c>
      <c r="H140" s="143">
        <f t="shared" si="37"/>
        <v>24</v>
      </c>
      <c r="I140" s="143">
        <f t="shared" si="37"/>
        <v>24</v>
      </c>
      <c r="J140" s="143">
        <f t="shared" si="37"/>
        <v>24</v>
      </c>
      <c r="K140" s="143">
        <f t="shared" si="37"/>
        <v>24</v>
      </c>
      <c r="L140" s="143">
        <f t="shared" si="38"/>
        <v>24</v>
      </c>
      <c r="M140" s="143">
        <f t="shared" si="38"/>
        <v>24</v>
      </c>
      <c r="N140" s="143">
        <f t="shared" si="38"/>
        <v>24</v>
      </c>
      <c r="O140" s="143">
        <f t="shared" si="38"/>
        <v>24</v>
      </c>
      <c r="P140" s="143">
        <f t="shared" si="38"/>
        <v>24</v>
      </c>
      <c r="Q140" s="143">
        <f t="shared" si="38"/>
        <v>24</v>
      </c>
      <c r="R140" s="143">
        <f t="shared" si="38"/>
        <v>24</v>
      </c>
      <c r="S140" s="143">
        <f t="shared" si="38"/>
        <v>24</v>
      </c>
      <c r="T140" s="143">
        <f t="shared" si="38"/>
        <v>24</v>
      </c>
      <c r="U140" s="143">
        <f t="shared" si="38"/>
        <v>24</v>
      </c>
      <c r="V140" s="143">
        <f t="shared" si="39"/>
        <v>24</v>
      </c>
      <c r="W140" s="143">
        <f t="shared" si="39"/>
        <v>24</v>
      </c>
      <c r="X140" s="143">
        <f t="shared" si="39"/>
        <v>24</v>
      </c>
      <c r="Y140" s="143">
        <f t="shared" si="39"/>
        <v>24</v>
      </c>
      <c r="Z140" s="143">
        <f t="shared" si="39"/>
        <v>24</v>
      </c>
      <c r="AA140" s="143">
        <f t="shared" si="39"/>
        <v>24</v>
      </c>
      <c r="AB140" s="143">
        <f t="shared" si="39"/>
        <v>24</v>
      </c>
      <c r="AC140" s="143">
        <f t="shared" si="39"/>
        <v>24</v>
      </c>
      <c r="AD140" s="143">
        <f t="shared" si="39"/>
        <v>24</v>
      </c>
      <c r="AE140" s="143">
        <f t="shared" si="39"/>
        <v>24</v>
      </c>
      <c r="AF140" s="143">
        <f t="shared" si="39"/>
        <v>24</v>
      </c>
      <c r="AG140" s="141">
        <v>25</v>
      </c>
    </row>
    <row r="141" spans="1:35" x14ac:dyDescent="0.2">
      <c r="A141" s="143">
        <v>4</v>
      </c>
      <c r="B141" s="143">
        <f t="shared" si="37"/>
        <v>24</v>
      </c>
      <c r="C141" s="143" t="str">
        <f t="shared" si="37"/>
        <v>О</v>
      </c>
      <c r="D141" s="143" t="str">
        <f t="shared" si="37"/>
        <v>ПМ</v>
      </c>
      <c r="E141" s="143">
        <f t="shared" si="37"/>
        <v>24</v>
      </c>
      <c r="F141" s="143">
        <f t="shared" si="37"/>
        <v>24</v>
      </c>
      <c r="G141" s="143">
        <f t="shared" si="37"/>
        <v>24</v>
      </c>
      <c r="H141" s="143">
        <f t="shared" si="37"/>
        <v>24</v>
      </c>
      <c r="I141" s="143">
        <f t="shared" si="37"/>
        <v>24</v>
      </c>
      <c r="J141" s="143">
        <f t="shared" si="37"/>
        <v>24</v>
      </c>
      <c r="K141" s="143">
        <f t="shared" si="37"/>
        <v>24</v>
      </c>
      <c r="L141" s="143">
        <f t="shared" si="38"/>
        <v>24</v>
      </c>
      <c r="M141" s="143">
        <f t="shared" si="38"/>
        <v>24</v>
      </c>
      <c r="N141" s="143">
        <f t="shared" si="38"/>
        <v>24</v>
      </c>
      <c r="O141" s="143">
        <f t="shared" si="38"/>
        <v>24</v>
      </c>
      <c r="P141" s="143">
        <f t="shared" si="38"/>
        <v>24</v>
      </c>
      <c r="Q141" s="143">
        <f t="shared" si="38"/>
        <v>24</v>
      </c>
      <c r="R141" s="143">
        <f t="shared" si="38"/>
        <v>24</v>
      </c>
      <c r="S141" s="143">
        <f t="shared" si="38"/>
        <v>24</v>
      </c>
      <c r="T141" s="143">
        <f t="shared" si="38"/>
        <v>24</v>
      </c>
      <c r="U141" s="143">
        <f t="shared" si="38"/>
        <v>24</v>
      </c>
      <c r="V141" s="143">
        <f t="shared" si="39"/>
        <v>24</v>
      </c>
      <c r="W141" s="143">
        <f t="shared" si="39"/>
        <v>24</v>
      </c>
      <c r="X141" s="143" t="str">
        <f t="shared" si="39"/>
        <v>О</v>
      </c>
      <c r="Y141" s="143" t="str">
        <f t="shared" si="39"/>
        <v>Р</v>
      </c>
      <c r="Z141" s="143" t="str">
        <f t="shared" si="39"/>
        <v>Р</v>
      </c>
      <c r="AA141" s="143" t="str">
        <f t="shared" si="39"/>
        <v>Р</v>
      </c>
      <c r="AB141" s="143" t="str">
        <f t="shared" si="39"/>
        <v>Р</v>
      </c>
      <c r="AC141" s="143" t="str">
        <f t="shared" si="39"/>
        <v>Р</v>
      </c>
      <c r="AD141" s="143" t="str">
        <f t="shared" si="39"/>
        <v>Р</v>
      </c>
      <c r="AE141" s="143" t="str">
        <f t="shared" si="39"/>
        <v>Р</v>
      </c>
      <c r="AF141" s="143" t="str">
        <f t="shared" si="39"/>
        <v>Р</v>
      </c>
      <c r="AG141" s="141">
        <v>26</v>
      </c>
    </row>
    <row r="142" spans="1:35" x14ac:dyDescent="0.2">
      <c r="A142" s="143">
        <v>5</v>
      </c>
      <c r="B142" s="143">
        <f t="shared" si="37"/>
        <v>24</v>
      </c>
      <c r="C142" s="143">
        <f t="shared" si="37"/>
        <v>24</v>
      </c>
      <c r="D142" s="143">
        <f t="shared" si="37"/>
        <v>24</v>
      </c>
      <c r="E142" s="143">
        <f t="shared" si="37"/>
        <v>24</v>
      </c>
      <c r="F142" s="143">
        <f t="shared" si="37"/>
        <v>24</v>
      </c>
      <c r="G142" s="143">
        <f t="shared" si="37"/>
        <v>24</v>
      </c>
      <c r="H142" s="143">
        <f t="shared" si="37"/>
        <v>24</v>
      </c>
      <c r="I142" s="143">
        <f t="shared" si="37"/>
        <v>24</v>
      </c>
      <c r="J142" s="143">
        <f t="shared" si="37"/>
        <v>24</v>
      </c>
      <c r="K142" s="143">
        <f t="shared" si="37"/>
        <v>24</v>
      </c>
      <c r="L142" s="143">
        <f t="shared" si="38"/>
        <v>24</v>
      </c>
      <c r="M142" s="143">
        <f t="shared" si="38"/>
        <v>24</v>
      </c>
      <c r="N142" s="143">
        <f t="shared" si="38"/>
        <v>24</v>
      </c>
      <c r="O142" s="143">
        <f t="shared" si="38"/>
        <v>24</v>
      </c>
      <c r="P142" s="143">
        <f t="shared" si="38"/>
        <v>24</v>
      </c>
      <c r="Q142" s="143">
        <f t="shared" si="38"/>
        <v>24</v>
      </c>
      <c r="R142" s="143">
        <f t="shared" si="38"/>
        <v>24</v>
      </c>
      <c r="S142" s="143">
        <f t="shared" si="38"/>
        <v>24</v>
      </c>
      <c r="T142" s="143">
        <f t="shared" si="38"/>
        <v>24</v>
      </c>
      <c r="U142" s="143">
        <f t="shared" si="38"/>
        <v>24</v>
      </c>
      <c r="V142" s="143">
        <f t="shared" si="39"/>
        <v>24</v>
      </c>
      <c r="W142" s="143">
        <f t="shared" si="39"/>
        <v>24</v>
      </c>
      <c r="X142" s="143">
        <f t="shared" si="39"/>
        <v>24</v>
      </c>
      <c r="Y142" s="143" t="str">
        <f t="shared" si="39"/>
        <v>О</v>
      </c>
      <c r="Z142" s="143" t="str">
        <f t="shared" si="39"/>
        <v>ПМ</v>
      </c>
      <c r="AA142" s="143">
        <f t="shared" si="39"/>
        <v>24</v>
      </c>
      <c r="AB142" s="143">
        <f t="shared" si="39"/>
        <v>24</v>
      </c>
      <c r="AC142" s="143">
        <f t="shared" si="39"/>
        <v>24</v>
      </c>
      <c r="AD142" s="143">
        <f t="shared" si="39"/>
        <v>24</v>
      </c>
      <c r="AE142" s="143">
        <f t="shared" si="39"/>
        <v>24</v>
      </c>
      <c r="AF142" s="143">
        <f t="shared" si="39"/>
        <v>24</v>
      </c>
      <c r="AG142" s="141">
        <v>31</v>
      </c>
    </row>
    <row r="143" spans="1:35" x14ac:dyDescent="0.2">
      <c r="A143" s="143">
        <v>6</v>
      </c>
      <c r="B143" s="143" t="str">
        <f t="shared" si="37"/>
        <v>КР</v>
      </c>
      <c r="C143" s="143" t="str">
        <f t="shared" si="37"/>
        <v>КР</v>
      </c>
      <c r="D143" s="143" t="str">
        <f t="shared" si="37"/>
        <v>КР</v>
      </c>
      <c r="E143" s="143" t="str">
        <f t="shared" si="37"/>
        <v>П</v>
      </c>
      <c r="F143" s="143">
        <f t="shared" si="37"/>
        <v>24</v>
      </c>
      <c r="G143" s="143">
        <f t="shared" si="37"/>
        <v>24</v>
      </c>
      <c r="H143" s="143">
        <f t="shared" si="37"/>
        <v>24</v>
      </c>
      <c r="I143" s="143">
        <f t="shared" si="37"/>
        <v>24</v>
      </c>
      <c r="J143" s="143">
        <f t="shared" si="37"/>
        <v>24</v>
      </c>
      <c r="K143" s="143">
        <f t="shared" si="37"/>
        <v>24</v>
      </c>
      <c r="L143" s="143">
        <f t="shared" si="38"/>
        <v>24</v>
      </c>
      <c r="M143" s="143">
        <f t="shared" si="38"/>
        <v>24</v>
      </c>
      <c r="N143" s="143">
        <f t="shared" si="38"/>
        <v>24</v>
      </c>
      <c r="O143" s="143">
        <f t="shared" si="38"/>
        <v>24</v>
      </c>
      <c r="P143" s="143">
        <f t="shared" si="38"/>
        <v>24</v>
      </c>
      <c r="Q143" s="143">
        <f t="shared" si="38"/>
        <v>24</v>
      </c>
      <c r="R143" s="143">
        <f t="shared" si="38"/>
        <v>24</v>
      </c>
      <c r="S143" s="143">
        <f t="shared" si="38"/>
        <v>24</v>
      </c>
      <c r="T143" s="143">
        <f t="shared" si="38"/>
        <v>24</v>
      </c>
      <c r="U143" s="143">
        <f t="shared" si="38"/>
        <v>24</v>
      </c>
      <c r="V143" s="143">
        <f t="shared" si="39"/>
        <v>24</v>
      </c>
      <c r="W143" s="143">
        <f t="shared" si="39"/>
        <v>24</v>
      </c>
      <c r="X143" s="143">
        <f t="shared" si="39"/>
        <v>24</v>
      </c>
      <c r="Y143" s="143">
        <f t="shared" si="39"/>
        <v>24</v>
      </c>
      <c r="Z143" s="143">
        <f t="shared" si="39"/>
        <v>24</v>
      </c>
      <c r="AA143" s="143">
        <f t="shared" si="39"/>
        <v>24</v>
      </c>
      <c r="AB143" s="143">
        <f t="shared" si="39"/>
        <v>24</v>
      </c>
      <c r="AC143" s="143">
        <f t="shared" si="39"/>
        <v>24</v>
      </c>
      <c r="AD143" s="143">
        <f t="shared" si="39"/>
        <v>24</v>
      </c>
      <c r="AE143" s="143">
        <f t="shared" si="39"/>
        <v>24</v>
      </c>
      <c r="AF143" s="143">
        <f t="shared" si="39"/>
        <v>24</v>
      </c>
      <c r="AG143" s="141">
        <v>32</v>
      </c>
    </row>
    <row r="144" spans="1:35" x14ac:dyDescent="0.2">
      <c r="A144" s="143">
        <v>7</v>
      </c>
      <c r="B144" s="143">
        <f t="shared" si="37"/>
        <v>24</v>
      </c>
      <c r="C144" s="143">
        <f t="shared" si="37"/>
        <v>24</v>
      </c>
      <c r="D144" s="143">
        <f t="shared" si="37"/>
        <v>24</v>
      </c>
      <c r="E144" s="143">
        <f t="shared" si="37"/>
        <v>24</v>
      </c>
      <c r="F144" s="143">
        <f t="shared" si="37"/>
        <v>24</v>
      </c>
      <c r="G144" s="143">
        <f t="shared" si="37"/>
        <v>24</v>
      </c>
      <c r="H144" s="143">
        <f t="shared" si="37"/>
        <v>24</v>
      </c>
      <c r="I144" s="143">
        <f t="shared" si="37"/>
        <v>24</v>
      </c>
      <c r="J144" s="143">
        <f t="shared" si="37"/>
        <v>24</v>
      </c>
      <c r="K144" s="143">
        <f t="shared" si="37"/>
        <v>24</v>
      </c>
      <c r="L144" s="143">
        <f t="shared" si="38"/>
        <v>24</v>
      </c>
      <c r="M144" s="143">
        <f t="shared" si="38"/>
        <v>24</v>
      </c>
      <c r="N144" s="143">
        <f t="shared" si="38"/>
        <v>24</v>
      </c>
      <c r="O144" s="143">
        <f t="shared" si="38"/>
        <v>24</v>
      </c>
      <c r="P144" s="143">
        <f t="shared" si="38"/>
        <v>24</v>
      </c>
      <c r="Q144" s="143">
        <f t="shared" si="38"/>
        <v>24</v>
      </c>
      <c r="R144" s="143">
        <f t="shared" si="38"/>
        <v>24</v>
      </c>
      <c r="S144" s="143">
        <f t="shared" si="38"/>
        <v>24</v>
      </c>
      <c r="T144" s="143">
        <f t="shared" si="38"/>
        <v>24</v>
      </c>
      <c r="U144" s="143">
        <f t="shared" si="38"/>
        <v>24</v>
      </c>
      <c r="V144" s="143" t="str">
        <f t="shared" si="39"/>
        <v>О</v>
      </c>
      <c r="W144" s="143" t="str">
        <f t="shared" si="39"/>
        <v>Р</v>
      </c>
      <c r="X144" s="143" t="str">
        <f t="shared" si="39"/>
        <v>Р</v>
      </c>
      <c r="Y144" s="143" t="str">
        <f t="shared" si="39"/>
        <v>Р</v>
      </c>
      <c r="Z144" s="143" t="str">
        <f t="shared" si="39"/>
        <v>Р</v>
      </c>
      <c r="AA144" s="143" t="str">
        <f t="shared" si="39"/>
        <v>Р</v>
      </c>
      <c r="AB144" s="143" t="str">
        <f t="shared" si="39"/>
        <v>Р</v>
      </c>
      <c r="AC144" s="143" t="str">
        <f t="shared" si="39"/>
        <v>Р</v>
      </c>
      <c r="AD144" s="143" t="str">
        <f t="shared" si="39"/>
        <v>Р</v>
      </c>
      <c r="AE144" s="143" t="str">
        <f t="shared" si="39"/>
        <v>Р</v>
      </c>
      <c r="AF144" s="143" t="str">
        <f t="shared" si="39"/>
        <v>Р</v>
      </c>
      <c r="AG144" s="141">
        <v>33</v>
      </c>
    </row>
    <row r="145" spans="1:35" x14ac:dyDescent="0.2">
      <c r="A145" s="143">
        <v>8</v>
      </c>
      <c r="B145" s="143">
        <f t="shared" si="37"/>
        <v>24</v>
      </c>
      <c r="C145" s="143">
        <f t="shared" si="37"/>
        <v>24</v>
      </c>
      <c r="D145" s="143">
        <f t="shared" si="37"/>
        <v>24</v>
      </c>
      <c r="E145" s="143" t="str">
        <f t="shared" si="37"/>
        <v>О</v>
      </c>
      <c r="F145" s="143" t="str">
        <f t="shared" si="37"/>
        <v>СР</v>
      </c>
      <c r="G145" s="143" t="str">
        <f t="shared" si="37"/>
        <v>СР</v>
      </c>
      <c r="H145" s="143" t="str">
        <f t="shared" si="37"/>
        <v>СР</v>
      </c>
      <c r="I145" s="143" t="str">
        <f t="shared" si="37"/>
        <v>СР</v>
      </c>
      <c r="J145" s="143" t="str">
        <f t="shared" si="37"/>
        <v>СР</v>
      </c>
      <c r="K145" s="143" t="str">
        <f t="shared" si="37"/>
        <v>СР</v>
      </c>
      <c r="L145" s="143" t="str">
        <f t="shared" si="38"/>
        <v>СР</v>
      </c>
      <c r="M145" s="143" t="str">
        <f t="shared" si="38"/>
        <v>СР</v>
      </c>
      <c r="N145" s="143" t="str">
        <f t="shared" si="38"/>
        <v>СР</v>
      </c>
      <c r="O145" s="143" t="str">
        <f t="shared" si="38"/>
        <v>П</v>
      </c>
      <c r="P145" s="143">
        <f t="shared" si="38"/>
        <v>24</v>
      </c>
      <c r="Q145" s="143">
        <f t="shared" si="38"/>
        <v>24</v>
      </c>
      <c r="R145" s="143">
        <f t="shared" si="38"/>
        <v>24</v>
      </c>
      <c r="S145" s="143">
        <f t="shared" si="38"/>
        <v>24</v>
      </c>
      <c r="T145" s="143">
        <f t="shared" si="38"/>
        <v>24</v>
      </c>
      <c r="U145" s="143">
        <f t="shared" si="38"/>
        <v>24</v>
      </c>
      <c r="V145" s="143">
        <f t="shared" si="39"/>
        <v>24</v>
      </c>
      <c r="W145" s="143">
        <f t="shared" si="39"/>
        <v>24</v>
      </c>
      <c r="X145" s="143">
        <f t="shared" si="39"/>
        <v>24</v>
      </c>
      <c r="Y145" s="143">
        <f t="shared" si="39"/>
        <v>24</v>
      </c>
      <c r="Z145" s="143">
        <f t="shared" si="39"/>
        <v>24</v>
      </c>
      <c r="AA145" s="143">
        <f t="shared" si="39"/>
        <v>24</v>
      </c>
      <c r="AB145" s="143">
        <f t="shared" si="39"/>
        <v>24</v>
      </c>
      <c r="AC145" s="143">
        <f t="shared" si="39"/>
        <v>24</v>
      </c>
      <c r="AD145" s="143">
        <f t="shared" si="39"/>
        <v>24</v>
      </c>
      <c r="AE145" s="143">
        <f t="shared" si="39"/>
        <v>24</v>
      </c>
      <c r="AF145" s="143">
        <f t="shared" si="39"/>
        <v>24</v>
      </c>
      <c r="AG145" s="141">
        <v>34</v>
      </c>
    </row>
    <row r="146" spans="1:35" x14ac:dyDescent="0.2">
      <c r="A146" s="143">
        <v>9</v>
      </c>
      <c r="B146" s="143">
        <f t="shared" si="37"/>
        <v>24</v>
      </c>
      <c r="C146" s="143">
        <f t="shared" si="37"/>
        <v>24</v>
      </c>
      <c r="D146" s="143">
        <f t="shared" si="37"/>
        <v>24</v>
      </c>
      <c r="E146" s="143">
        <f t="shared" si="37"/>
        <v>24</v>
      </c>
      <c r="F146" s="143">
        <f t="shared" si="37"/>
        <v>24</v>
      </c>
      <c r="G146" s="143">
        <f t="shared" si="37"/>
        <v>24</v>
      </c>
      <c r="H146" s="143">
        <f t="shared" si="37"/>
        <v>24</v>
      </c>
      <c r="I146" s="143">
        <f t="shared" si="37"/>
        <v>24</v>
      </c>
      <c r="J146" s="143">
        <f t="shared" si="37"/>
        <v>24</v>
      </c>
      <c r="K146" s="143">
        <f t="shared" si="37"/>
        <v>24</v>
      </c>
      <c r="L146" s="143">
        <f t="shared" si="38"/>
        <v>24</v>
      </c>
      <c r="M146" s="143">
        <f t="shared" si="38"/>
        <v>24</v>
      </c>
      <c r="N146" s="143">
        <f t="shared" si="38"/>
        <v>24</v>
      </c>
      <c r="O146" s="143">
        <f t="shared" si="38"/>
        <v>24</v>
      </c>
      <c r="P146" s="143">
        <f t="shared" si="38"/>
        <v>24</v>
      </c>
      <c r="Q146" s="143">
        <f t="shared" si="38"/>
        <v>24</v>
      </c>
      <c r="R146" s="143">
        <f t="shared" si="38"/>
        <v>24</v>
      </c>
      <c r="S146" s="143">
        <f t="shared" si="38"/>
        <v>24</v>
      </c>
      <c r="T146" s="143">
        <f t="shared" si="38"/>
        <v>24</v>
      </c>
      <c r="U146" s="143">
        <f t="shared" si="38"/>
        <v>24</v>
      </c>
      <c r="V146" s="143">
        <f t="shared" si="39"/>
        <v>24</v>
      </c>
      <c r="W146" s="143">
        <f t="shared" si="39"/>
        <v>24</v>
      </c>
      <c r="X146" s="143">
        <f t="shared" si="39"/>
        <v>24</v>
      </c>
      <c r="Y146" s="143">
        <f t="shared" si="39"/>
        <v>24</v>
      </c>
      <c r="Z146" s="143">
        <f t="shared" si="39"/>
        <v>24</v>
      </c>
      <c r="AA146" s="143">
        <f t="shared" si="39"/>
        <v>24</v>
      </c>
      <c r="AB146" s="143">
        <f t="shared" si="39"/>
        <v>24</v>
      </c>
      <c r="AC146" s="143">
        <f t="shared" si="39"/>
        <v>24</v>
      </c>
      <c r="AD146" s="143">
        <f t="shared" si="39"/>
        <v>24</v>
      </c>
      <c r="AE146" s="143">
        <f t="shared" si="39"/>
        <v>24</v>
      </c>
      <c r="AF146" s="143">
        <f t="shared" si="39"/>
        <v>24</v>
      </c>
      <c r="AG146" s="141">
        <v>27</v>
      </c>
    </row>
    <row r="147" spans="1:35" x14ac:dyDescent="0.2">
      <c r="A147" s="143">
        <v>10</v>
      </c>
      <c r="B147" s="143" t="str">
        <f t="shared" si="37"/>
        <v>Р</v>
      </c>
      <c r="C147" s="143" t="str">
        <f t="shared" si="37"/>
        <v>Р</v>
      </c>
      <c r="D147" s="143" t="str">
        <f t="shared" si="37"/>
        <v>Р</v>
      </c>
      <c r="E147" s="143" t="str">
        <f t="shared" si="37"/>
        <v>Р</v>
      </c>
      <c r="F147" s="143" t="str">
        <f t="shared" si="37"/>
        <v>Р</v>
      </c>
      <c r="G147" s="143" t="str">
        <f t="shared" si="37"/>
        <v>Р</v>
      </c>
      <c r="H147" s="143" t="str">
        <f t="shared" si="37"/>
        <v>Р</v>
      </c>
      <c r="I147" s="143" t="str">
        <f t="shared" si="37"/>
        <v>Р</v>
      </c>
      <c r="J147" s="143" t="str">
        <f t="shared" si="37"/>
        <v>Р</v>
      </c>
      <c r="K147" s="143" t="str">
        <f t="shared" si="37"/>
        <v>Р</v>
      </c>
      <c r="L147" s="143" t="str">
        <f t="shared" si="38"/>
        <v>Р</v>
      </c>
      <c r="M147" s="143" t="str">
        <f t="shared" si="38"/>
        <v>Р</v>
      </c>
      <c r="N147" s="143" t="str">
        <f t="shared" si="38"/>
        <v>Р</v>
      </c>
      <c r="O147" s="143" t="str">
        <f t="shared" si="38"/>
        <v>Р</v>
      </c>
      <c r="P147" s="143" t="str">
        <f t="shared" si="38"/>
        <v>Р</v>
      </c>
      <c r="Q147" s="143" t="str">
        <f t="shared" si="38"/>
        <v>Р</v>
      </c>
      <c r="R147" s="143" t="str">
        <f t="shared" si="38"/>
        <v>Р</v>
      </c>
      <c r="S147" s="143" t="str">
        <f t="shared" si="38"/>
        <v>Р</v>
      </c>
      <c r="T147" s="143" t="str">
        <f t="shared" si="38"/>
        <v>Р</v>
      </c>
      <c r="U147" s="143" t="str">
        <f t="shared" si="38"/>
        <v>Р</v>
      </c>
      <c r="V147" s="143" t="str">
        <f t="shared" si="39"/>
        <v>Р</v>
      </c>
      <c r="W147" s="143" t="str">
        <f t="shared" si="39"/>
        <v>Р</v>
      </c>
      <c r="X147" s="143" t="str">
        <f t="shared" si="39"/>
        <v>П</v>
      </c>
      <c r="Y147" s="143">
        <f t="shared" si="39"/>
        <v>24</v>
      </c>
      <c r="Z147" s="143">
        <f t="shared" si="39"/>
        <v>24</v>
      </c>
      <c r="AA147" s="143">
        <f t="shared" si="39"/>
        <v>24</v>
      </c>
      <c r="AB147" s="143">
        <f t="shared" si="39"/>
        <v>24</v>
      </c>
      <c r="AC147" s="143">
        <f t="shared" si="39"/>
        <v>24</v>
      </c>
      <c r="AD147" s="143">
        <f t="shared" si="39"/>
        <v>24</v>
      </c>
      <c r="AE147" s="143" t="str">
        <f t="shared" si="39"/>
        <v>О</v>
      </c>
      <c r="AF147" s="143" t="str">
        <f t="shared" si="39"/>
        <v>ТО2</v>
      </c>
      <c r="AG147" s="141">
        <v>28</v>
      </c>
    </row>
    <row r="148" spans="1:35" x14ac:dyDescent="0.2">
      <c r="A148" s="143">
        <v>11</v>
      </c>
      <c r="B148" s="143" t="str">
        <f t="shared" si="37"/>
        <v>Р</v>
      </c>
      <c r="C148" s="143" t="str">
        <f t="shared" si="37"/>
        <v>П</v>
      </c>
      <c r="D148" s="143" t="str">
        <f t="shared" si="37"/>
        <v>О</v>
      </c>
      <c r="E148" s="143" t="str">
        <f t="shared" si="37"/>
        <v>Р</v>
      </c>
      <c r="F148" s="143" t="str">
        <f t="shared" si="37"/>
        <v>Р</v>
      </c>
      <c r="G148" s="143" t="str">
        <f t="shared" si="37"/>
        <v>Р</v>
      </c>
      <c r="H148" s="143" t="str">
        <f t="shared" si="37"/>
        <v>Р</v>
      </c>
      <c r="I148" s="143" t="str">
        <f t="shared" si="37"/>
        <v>Р</v>
      </c>
      <c r="J148" s="143" t="str">
        <f t="shared" si="37"/>
        <v>Р</v>
      </c>
      <c r="K148" s="143" t="str">
        <f t="shared" si="37"/>
        <v>Р</v>
      </c>
      <c r="L148" s="143" t="str">
        <f t="shared" si="38"/>
        <v>Р</v>
      </c>
      <c r="M148" s="143" t="str">
        <f t="shared" si="38"/>
        <v>Р</v>
      </c>
      <c r="N148" s="143" t="str">
        <f t="shared" si="38"/>
        <v>Р</v>
      </c>
      <c r="O148" s="143" t="str">
        <f t="shared" si="38"/>
        <v>Р</v>
      </c>
      <c r="P148" s="143" t="str">
        <f t="shared" si="38"/>
        <v>Р</v>
      </c>
      <c r="Q148" s="143" t="str">
        <f t="shared" si="38"/>
        <v>Р</v>
      </c>
      <c r="R148" s="143" t="str">
        <f t="shared" si="38"/>
        <v>Р</v>
      </c>
      <c r="S148" s="143" t="str">
        <f t="shared" si="38"/>
        <v>Р</v>
      </c>
      <c r="T148" s="143" t="str">
        <f t="shared" si="38"/>
        <v>Р</v>
      </c>
      <c r="U148" s="143" t="str">
        <f t="shared" si="38"/>
        <v>Р</v>
      </c>
      <c r="V148" s="143" t="str">
        <f t="shared" si="39"/>
        <v>Р</v>
      </c>
      <c r="W148" s="143" t="str">
        <f t="shared" si="39"/>
        <v>П</v>
      </c>
      <c r="X148" s="143">
        <f t="shared" si="39"/>
        <v>24</v>
      </c>
      <c r="Y148" s="143">
        <f t="shared" si="39"/>
        <v>24</v>
      </c>
      <c r="Z148" s="143">
        <f t="shared" si="39"/>
        <v>24</v>
      </c>
      <c r="AA148" s="143">
        <f t="shared" si="39"/>
        <v>24</v>
      </c>
      <c r="AB148" s="143">
        <f t="shared" si="39"/>
        <v>24</v>
      </c>
      <c r="AC148" s="143">
        <f t="shared" si="39"/>
        <v>24</v>
      </c>
      <c r="AD148" s="143" t="str">
        <f t="shared" si="39"/>
        <v>О</v>
      </c>
      <c r="AE148" s="143" t="str">
        <f t="shared" si="39"/>
        <v>ПМ</v>
      </c>
      <c r="AF148" s="143">
        <f t="shared" si="39"/>
        <v>24</v>
      </c>
      <c r="AG148" s="141">
        <v>29</v>
      </c>
    </row>
    <row r="149" spans="1:35" x14ac:dyDescent="0.2">
      <c r="A149" s="143">
        <v>12</v>
      </c>
      <c r="B149" s="143" t="str">
        <f t="shared" si="37"/>
        <v>О</v>
      </c>
      <c r="C149" s="143" t="str">
        <f t="shared" si="37"/>
        <v>Р</v>
      </c>
      <c r="D149" s="143" t="str">
        <f t="shared" si="37"/>
        <v>Р</v>
      </c>
      <c r="E149" s="143" t="str">
        <f t="shared" si="37"/>
        <v>Р</v>
      </c>
      <c r="F149" s="143" t="str">
        <f t="shared" si="37"/>
        <v>Р</v>
      </c>
      <c r="G149" s="143" t="str">
        <f t="shared" si="37"/>
        <v>Р</v>
      </c>
      <c r="H149" s="143" t="str">
        <f t="shared" si="37"/>
        <v>Р</v>
      </c>
      <c r="I149" s="143" t="str">
        <f t="shared" si="37"/>
        <v>Р</v>
      </c>
      <c r="J149" s="143" t="str">
        <f t="shared" si="37"/>
        <v>Р</v>
      </c>
      <c r="K149" s="143" t="str">
        <f t="shared" si="37"/>
        <v>Р</v>
      </c>
      <c r="L149" s="143" t="str">
        <f t="shared" si="38"/>
        <v>Р</v>
      </c>
      <c r="M149" s="143" t="str">
        <f t="shared" si="38"/>
        <v>Р</v>
      </c>
      <c r="N149" s="143" t="str">
        <f t="shared" si="38"/>
        <v>Р</v>
      </c>
      <c r="O149" s="143" t="str">
        <f t="shared" si="38"/>
        <v>Р</v>
      </c>
      <c r="P149" s="143" t="str">
        <f t="shared" si="38"/>
        <v>Р</v>
      </c>
      <c r="Q149" s="143" t="str">
        <f t="shared" si="38"/>
        <v>Р</v>
      </c>
      <c r="R149" s="143" t="str">
        <f t="shared" si="38"/>
        <v>Р</v>
      </c>
      <c r="S149" s="143" t="str">
        <f t="shared" si="38"/>
        <v>Р</v>
      </c>
      <c r="T149" s="143" t="str">
        <f t="shared" si="38"/>
        <v>Р</v>
      </c>
      <c r="U149" s="143" t="str">
        <f t="shared" si="38"/>
        <v>Р</v>
      </c>
      <c r="V149" s="143" t="str">
        <f t="shared" si="39"/>
        <v>Р</v>
      </c>
      <c r="W149" s="143" t="str">
        <f t="shared" si="39"/>
        <v>Р</v>
      </c>
      <c r="X149" s="143" t="str">
        <f t="shared" si="39"/>
        <v>Р</v>
      </c>
      <c r="Y149" s="143" t="str">
        <f t="shared" si="39"/>
        <v>П</v>
      </c>
      <c r="Z149" s="143" t="str">
        <f t="shared" si="39"/>
        <v>О</v>
      </c>
      <c r="AA149" s="143" t="str">
        <f t="shared" si="39"/>
        <v>Р</v>
      </c>
      <c r="AB149" s="143" t="str">
        <f t="shared" si="39"/>
        <v>Р</v>
      </c>
      <c r="AC149" s="143" t="str">
        <f t="shared" si="39"/>
        <v>Р</v>
      </c>
      <c r="AD149" s="143" t="str">
        <f t="shared" si="39"/>
        <v>Р</v>
      </c>
      <c r="AE149" s="143" t="str">
        <f t="shared" si="39"/>
        <v>Р</v>
      </c>
      <c r="AF149" s="143" t="str">
        <f t="shared" si="39"/>
        <v>Р</v>
      </c>
      <c r="AG149" s="141">
        <v>35</v>
      </c>
    </row>
    <row r="150" spans="1:35" x14ac:dyDescent="0.2">
      <c r="A150" s="143">
        <v>13</v>
      </c>
      <c r="B150" s="143" t="str">
        <f t="shared" si="37"/>
        <v>Р</v>
      </c>
      <c r="C150" s="143" t="str">
        <f t="shared" si="37"/>
        <v>Р</v>
      </c>
      <c r="D150" s="143" t="str">
        <f t="shared" si="37"/>
        <v>Р</v>
      </c>
      <c r="E150" s="143" t="str">
        <f t="shared" si="37"/>
        <v>Р</v>
      </c>
      <c r="F150" s="143" t="str">
        <f t="shared" si="37"/>
        <v>Р</v>
      </c>
      <c r="G150" s="143" t="str">
        <f t="shared" si="37"/>
        <v>Р</v>
      </c>
      <c r="H150" s="143" t="str">
        <f t="shared" si="37"/>
        <v>Р</v>
      </c>
      <c r="I150" s="143" t="str">
        <f t="shared" si="37"/>
        <v>Р</v>
      </c>
      <c r="J150" s="143" t="str">
        <f t="shared" si="37"/>
        <v>Р</v>
      </c>
      <c r="K150" s="143" t="str">
        <f t="shared" si="37"/>
        <v>Р</v>
      </c>
      <c r="L150" s="143" t="str">
        <f t="shared" si="38"/>
        <v>Р</v>
      </c>
      <c r="M150" s="143" t="str">
        <f t="shared" si="38"/>
        <v>Р</v>
      </c>
      <c r="N150" s="143" t="str">
        <f t="shared" si="38"/>
        <v>Р</v>
      </c>
      <c r="O150" s="143" t="str">
        <f t="shared" si="38"/>
        <v>Р</v>
      </c>
      <c r="P150" s="143" t="str">
        <f t="shared" si="38"/>
        <v>Р</v>
      </c>
      <c r="Q150" s="143" t="str">
        <f t="shared" si="38"/>
        <v>Р</v>
      </c>
      <c r="R150" s="143" t="str">
        <f t="shared" si="38"/>
        <v>Р</v>
      </c>
      <c r="S150" s="143" t="str">
        <f t="shared" si="38"/>
        <v>Р</v>
      </c>
      <c r="T150" s="143" t="str">
        <f t="shared" si="38"/>
        <v>Р</v>
      </c>
      <c r="U150" s="143" t="str">
        <f t="shared" si="38"/>
        <v>Р</v>
      </c>
      <c r="V150" s="143" t="str">
        <f t="shared" si="39"/>
        <v>Р</v>
      </c>
      <c r="W150" s="143" t="str">
        <f t="shared" si="39"/>
        <v>Р</v>
      </c>
      <c r="X150" s="143" t="str">
        <f t="shared" si="39"/>
        <v>Р</v>
      </c>
      <c r="Y150" s="143" t="str">
        <f t="shared" si="39"/>
        <v>Р</v>
      </c>
      <c r="Z150" s="143" t="str">
        <f t="shared" si="39"/>
        <v>Р</v>
      </c>
      <c r="AA150" s="143" t="str">
        <f t="shared" si="39"/>
        <v>Р</v>
      </c>
      <c r="AB150" s="143" t="str">
        <f t="shared" si="39"/>
        <v>Р</v>
      </c>
      <c r="AC150" s="143" t="str">
        <f t="shared" si="39"/>
        <v>Р</v>
      </c>
      <c r="AD150" s="143" t="str">
        <f t="shared" si="39"/>
        <v>Р</v>
      </c>
      <c r="AE150" s="143" t="str">
        <f t="shared" si="39"/>
        <v>Р</v>
      </c>
      <c r="AF150" s="143" t="str">
        <f t="shared" si="39"/>
        <v>Р</v>
      </c>
      <c r="AG150" s="141">
        <v>36</v>
      </c>
    </row>
    <row r="151" spans="1:35" x14ac:dyDescent="0.2">
      <c r="A151" s="143">
        <v>14</v>
      </c>
      <c r="B151" s="143" t="str">
        <f t="shared" si="37"/>
        <v>П</v>
      </c>
      <c r="C151" s="143">
        <f t="shared" si="37"/>
        <v>24</v>
      </c>
      <c r="D151" s="143">
        <f t="shared" si="37"/>
        <v>24</v>
      </c>
      <c r="E151" s="143">
        <f t="shared" si="37"/>
        <v>24</v>
      </c>
      <c r="F151" s="143">
        <f t="shared" si="37"/>
        <v>24</v>
      </c>
      <c r="G151" s="143">
        <f t="shared" si="37"/>
        <v>24</v>
      </c>
      <c r="H151" s="143">
        <f t="shared" si="37"/>
        <v>24</v>
      </c>
      <c r="I151" s="143">
        <f t="shared" si="37"/>
        <v>24</v>
      </c>
      <c r="J151" s="143">
        <f t="shared" si="37"/>
        <v>24</v>
      </c>
      <c r="K151" s="143">
        <f t="shared" si="37"/>
        <v>24</v>
      </c>
      <c r="L151" s="143">
        <f t="shared" si="38"/>
        <v>24</v>
      </c>
      <c r="M151" s="143">
        <f t="shared" si="38"/>
        <v>24</v>
      </c>
      <c r="N151" s="143">
        <f t="shared" si="38"/>
        <v>24</v>
      </c>
      <c r="O151" s="143" t="str">
        <f t="shared" si="38"/>
        <v>О</v>
      </c>
      <c r="P151" s="143" t="str">
        <f t="shared" si="38"/>
        <v>ТО1</v>
      </c>
      <c r="Q151" s="143" t="str">
        <f t="shared" si="38"/>
        <v>ТО1</v>
      </c>
      <c r="R151" s="143" t="str">
        <f t="shared" si="38"/>
        <v>ТО1</v>
      </c>
      <c r="S151" s="143" t="str">
        <f t="shared" si="38"/>
        <v>ТО1</v>
      </c>
      <c r="T151" s="143" t="str">
        <f t="shared" si="38"/>
        <v>ТО1</v>
      </c>
      <c r="U151" s="143" t="str">
        <f t="shared" si="38"/>
        <v>ТО1</v>
      </c>
      <c r="V151" s="143" t="str">
        <f t="shared" si="39"/>
        <v>П</v>
      </c>
      <c r="W151" s="143">
        <f t="shared" si="39"/>
        <v>24</v>
      </c>
      <c r="X151" s="143">
        <f t="shared" si="39"/>
        <v>24</v>
      </c>
      <c r="Y151" s="143">
        <f t="shared" si="39"/>
        <v>24</v>
      </c>
      <c r="Z151" s="143">
        <f t="shared" si="39"/>
        <v>24</v>
      </c>
      <c r="AA151" s="143">
        <f t="shared" si="39"/>
        <v>24</v>
      </c>
      <c r="AB151" s="143">
        <f t="shared" si="39"/>
        <v>24</v>
      </c>
      <c r="AC151" s="143">
        <f t="shared" si="39"/>
        <v>24</v>
      </c>
      <c r="AD151" s="143">
        <f t="shared" si="39"/>
        <v>24</v>
      </c>
      <c r="AE151" s="143">
        <f t="shared" si="39"/>
        <v>24</v>
      </c>
      <c r="AF151" s="143">
        <f t="shared" si="39"/>
        <v>24</v>
      </c>
      <c r="AG151" s="141">
        <v>37</v>
      </c>
    </row>
    <row r="152" spans="1:35" s="142" customFormat="1" x14ac:dyDescent="0.25">
      <c r="A152" s="153" t="s">
        <v>43</v>
      </c>
      <c r="B152" s="154">
        <f t="shared" ref="B152:AF152" si="40">DATE($A$1,$AI152,B$1)</f>
        <v>45597</v>
      </c>
      <c r="C152" s="154">
        <f t="shared" si="40"/>
        <v>45598</v>
      </c>
      <c r="D152" s="154">
        <f t="shared" si="40"/>
        <v>45599</v>
      </c>
      <c r="E152" s="154">
        <f t="shared" si="40"/>
        <v>45600</v>
      </c>
      <c r="F152" s="154">
        <f t="shared" si="40"/>
        <v>45601</v>
      </c>
      <c r="G152" s="154">
        <f t="shared" si="40"/>
        <v>45602</v>
      </c>
      <c r="H152" s="154">
        <f t="shared" si="40"/>
        <v>45603</v>
      </c>
      <c r="I152" s="154">
        <f t="shared" si="40"/>
        <v>45604</v>
      </c>
      <c r="J152" s="154">
        <f t="shared" si="40"/>
        <v>45605</v>
      </c>
      <c r="K152" s="154">
        <f t="shared" si="40"/>
        <v>45606</v>
      </c>
      <c r="L152" s="154">
        <f t="shared" si="40"/>
        <v>45607</v>
      </c>
      <c r="M152" s="154">
        <f t="shared" si="40"/>
        <v>45608</v>
      </c>
      <c r="N152" s="154">
        <f t="shared" si="40"/>
        <v>45609</v>
      </c>
      <c r="O152" s="154">
        <f t="shared" si="40"/>
        <v>45610</v>
      </c>
      <c r="P152" s="154">
        <f t="shared" si="40"/>
        <v>45611</v>
      </c>
      <c r="Q152" s="154">
        <f t="shared" si="40"/>
        <v>45612</v>
      </c>
      <c r="R152" s="154">
        <f t="shared" si="40"/>
        <v>45613</v>
      </c>
      <c r="S152" s="154">
        <f t="shared" si="40"/>
        <v>45614</v>
      </c>
      <c r="T152" s="154">
        <f t="shared" si="40"/>
        <v>45615</v>
      </c>
      <c r="U152" s="154">
        <f t="shared" si="40"/>
        <v>45616</v>
      </c>
      <c r="V152" s="154">
        <f t="shared" si="40"/>
        <v>45617</v>
      </c>
      <c r="W152" s="154">
        <f t="shared" si="40"/>
        <v>45618</v>
      </c>
      <c r="X152" s="154">
        <f t="shared" si="40"/>
        <v>45619</v>
      </c>
      <c r="Y152" s="154">
        <f t="shared" si="40"/>
        <v>45620</v>
      </c>
      <c r="Z152" s="154">
        <f t="shared" si="40"/>
        <v>45621</v>
      </c>
      <c r="AA152" s="154">
        <f t="shared" si="40"/>
        <v>45622</v>
      </c>
      <c r="AB152" s="154">
        <f t="shared" si="40"/>
        <v>45623</v>
      </c>
      <c r="AC152" s="154">
        <f t="shared" si="40"/>
        <v>45624</v>
      </c>
      <c r="AD152" s="154">
        <f t="shared" si="40"/>
        <v>45625</v>
      </c>
      <c r="AE152" s="154">
        <f t="shared" si="40"/>
        <v>45626</v>
      </c>
      <c r="AF152" s="154">
        <f t="shared" si="40"/>
        <v>45627</v>
      </c>
      <c r="AI152" s="142">
        <v>11</v>
      </c>
    </row>
    <row r="153" spans="1:35" x14ac:dyDescent="0.2">
      <c r="A153" s="143">
        <v>1</v>
      </c>
      <c r="B153" s="143">
        <f t="shared" ref="B153:K166" si="41">IF(LEFT(VLOOKUP(B$152,План,$AG153,0),1)="М",24,VLOOKUP(B$152,План,$AG153,0))</f>
        <v>24</v>
      </c>
      <c r="C153" s="143">
        <f t="shared" si="41"/>
        <v>24</v>
      </c>
      <c r="D153" s="143">
        <f t="shared" si="41"/>
        <v>24</v>
      </c>
      <c r="E153" s="143">
        <f t="shared" si="41"/>
        <v>24</v>
      </c>
      <c r="F153" s="143">
        <f t="shared" si="41"/>
        <v>24</v>
      </c>
      <c r="G153" s="143">
        <f t="shared" si="41"/>
        <v>24</v>
      </c>
      <c r="H153" s="143">
        <f t="shared" si="41"/>
        <v>24</v>
      </c>
      <c r="I153" s="143">
        <f t="shared" si="41"/>
        <v>24</v>
      </c>
      <c r="J153" s="143" t="str">
        <f t="shared" si="41"/>
        <v>О</v>
      </c>
      <c r="K153" s="143" t="str">
        <f t="shared" si="41"/>
        <v>ТО1</v>
      </c>
      <c r="L153" s="143" t="str">
        <f t="shared" ref="L153:U166" si="42">IF(LEFT(VLOOKUP(L$152,План,$AG153,0),1)="М",24,VLOOKUP(L$152,План,$AG153,0))</f>
        <v>ТО1</v>
      </c>
      <c r="M153" s="143" t="str">
        <f t="shared" si="42"/>
        <v>ТО1</v>
      </c>
      <c r="N153" s="143" t="str">
        <f t="shared" si="42"/>
        <v>ТО1</v>
      </c>
      <c r="O153" s="143" t="str">
        <f t="shared" si="42"/>
        <v>ТО1</v>
      </c>
      <c r="P153" s="143" t="str">
        <f t="shared" si="42"/>
        <v>ТО1</v>
      </c>
      <c r="Q153" s="143" t="str">
        <f t="shared" si="42"/>
        <v>П</v>
      </c>
      <c r="R153" s="143">
        <f t="shared" si="42"/>
        <v>24</v>
      </c>
      <c r="S153" s="143">
        <f t="shared" si="42"/>
        <v>24</v>
      </c>
      <c r="T153" s="143">
        <f t="shared" si="42"/>
        <v>24</v>
      </c>
      <c r="U153" s="143">
        <f t="shared" si="42"/>
        <v>24</v>
      </c>
      <c r="V153" s="143">
        <f t="shared" ref="V153:AF166" si="43">IF(LEFT(VLOOKUP(V$152,План,$AG153,0),1)="М",24,VLOOKUP(V$152,План,$AG153,0))</f>
        <v>24</v>
      </c>
      <c r="W153" s="143">
        <f t="shared" si="43"/>
        <v>24</v>
      </c>
      <c r="X153" s="143">
        <f t="shared" si="43"/>
        <v>24</v>
      </c>
      <c r="Y153" s="143">
        <f t="shared" si="43"/>
        <v>24</v>
      </c>
      <c r="Z153" s="143">
        <f t="shared" si="43"/>
        <v>24</v>
      </c>
      <c r="AA153" s="143">
        <f t="shared" si="43"/>
        <v>24</v>
      </c>
      <c r="AB153" s="143">
        <f t="shared" si="43"/>
        <v>24</v>
      </c>
      <c r="AC153" s="143">
        <f t="shared" si="43"/>
        <v>24</v>
      </c>
      <c r="AD153" s="143">
        <f t="shared" si="43"/>
        <v>24</v>
      </c>
      <c r="AE153" s="143">
        <f t="shared" si="43"/>
        <v>24</v>
      </c>
      <c r="AF153" s="143">
        <f t="shared" si="43"/>
        <v>24</v>
      </c>
      <c r="AG153" s="141">
        <v>23</v>
      </c>
    </row>
    <row r="154" spans="1:35" x14ac:dyDescent="0.2">
      <c r="A154" s="143">
        <v>2</v>
      </c>
      <c r="B154" s="143">
        <f t="shared" si="41"/>
        <v>24</v>
      </c>
      <c r="C154" s="143">
        <f t="shared" si="41"/>
        <v>24</v>
      </c>
      <c r="D154" s="143">
        <f t="shared" si="41"/>
        <v>24</v>
      </c>
      <c r="E154" s="143">
        <f t="shared" si="41"/>
        <v>24</v>
      </c>
      <c r="F154" s="143">
        <f t="shared" si="41"/>
        <v>24</v>
      </c>
      <c r="G154" s="143">
        <f t="shared" si="41"/>
        <v>24</v>
      </c>
      <c r="H154" s="143">
        <f t="shared" si="41"/>
        <v>24</v>
      </c>
      <c r="I154" s="143">
        <f t="shared" si="41"/>
        <v>24</v>
      </c>
      <c r="J154" s="143">
        <f t="shared" si="41"/>
        <v>24</v>
      </c>
      <c r="K154" s="143">
        <f t="shared" si="41"/>
        <v>24</v>
      </c>
      <c r="L154" s="143">
        <f t="shared" si="42"/>
        <v>24</v>
      </c>
      <c r="M154" s="143">
        <f t="shared" si="42"/>
        <v>24</v>
      </c>
      <c r="N154" s="143">
        <f t="shared" si="42"/>
        <v>24</v>
      </c>
      <c r="O154" s="143">
        <f t="shared" si="42"/>
        <v>24</v>
      </c>
      <c r="P154" s="143">
        <f t="shared" si="42"/>
        <v>24</v>
      </c>
      <c r="Q154" s="143">
        <f t="shared" si="42"/>
        <v>24</v>
      </c>
      <c r="R154" s="143">
        <f t="shared" si="42"/>
        <v>24</v>
      </c>
      <c r="S154" s="143">
        <f t="shared" si="42"/>
        <v>24</v>
      </c>
      <c r="T154" s="143">
        <f t="shared" si="42"/>
        <v>24</v>
      </c>
      <c r="U154" s="143">
        <f t="shared" si="42"/>
        <v>24</v>
      </c>
      <c r="V154" s="143">
        <f t="shared" si="43"/>
        <v>24</v>
      </c>
      <c r="W154" s="143">
        <f t="shared" si="43"/>
        <v>24</v>
      </c>
      <c r="X154" s="143">
        <f t="shared" si="43"/>
        <v>24</v>
      </c>
      <c r="Y154" s="143">
        <f t="shared" si="43"/>
        <v>24</v>
      </c>
      <c r="Z154" s="143">
        <f t="shared" si="43"/>
        <v>24</v>
      </c>
      <c r="AA154" s="143">
        <f t="shared" si="43"/>
        <v>24</v>
      </c>
      <c r="AB154" s="143">
        <f t="shared" si="43"/>
        <v>24</v>
      </c>
      <c r="AC154" s="143">
        <f t="shared" si="43"/>
        <v>24</v>
      </c>
      <c r="AD154" s="143">
        <f t="shared" si="43"/>
        <v>24</v>
      </c>
      <c r="AE154" s="143">
        <f t="shared" si="43"/>
        <v>24</v>
      </c>
      <c r="AF154" s="143">
        <f t="shared" si="43"/>
        <v>24</v>
      </c>
      <c r="AG154" s="141">
        <v>24</v>
      </c>
    </row>
    <row r="155" spans="1:35" x14ac:dyDescent="0.2">
      <c r="A155" s="143">
        <v>3</v>
      </c>
      <c r="B155" s="143">
        <f t="shared" si="41"/>
        <v>24</v>
      </c>
      <c r="C155" s="143">
        <f t="shared" si="41"/>
        <v>24</v>
      </c>
      <c r="D155" s="143">
        <f t="shared" si="41"/>
        <v>24</v>
      </c>
      <c r="E155" s="143">
        <f t="shared" si="41"/>
        <v>24</v>
      </c>
      <c r="F155" s="143">
        <f t="shared" si="41"/>
        <v>24</v>
      </c>
      <c r="G155" s="143">
        <f t="shared" si="41"/>
        <v>24</v>
      </c>
      <c r="H155" s="143">
        <f t="shared" si="41"/>
        <v>24</v>
      </c>
      <c r="I155" s="143">
        <f t="shared" si="41"/>
        <v>24</v>
      </c>
      <c r="J155" s="143">
        <f t="shared" si="41"/>
        <v>24</v>
      </c>
      <c r="K155" s="143">
        <f t="shared" si="41"/>
        <v>24</v>
      </c>
      <c r="L155" s="143">
        <f t="shared" si="42"/>
        <v>24</v>
      </c>
      <c r="M155" s="143">
        <f t="shared" si="42"/>
        <v>24</v>
      </c>
      <c r="N155" s="143">
        <f t="shared" si="42"/>
        <v>24</v>
      </c>
      <c r="O155" s="143">
        <f t="shared" si="42"/>
        <v>24</v>
      </c>
      <c r="P155" s="143">
        <f t="shared" si="42"/>
        <v>24</v>
      </c>
      <c r="Q155" s="143" t="str">
        <f t="shared" si="42"/>
        <v>О</v>
      </c>
      <c r="R155" s="143" t="str">
        <f t="shared" si="42"/>
        <v>ТО1</v>
      </c>
      <c r="S155" s="143" t="str">
        <f t="shared" si="42"/>
        <v>ТО1</v>
      </c>
      <c r="T155" s="143" t="str">
        <f t="shared" si="42"/>
        <v>ТО1</v>
      </c>
      <c r="U155" s="143" t="str">
        <f t="shared" si="42"/>
        <v>ТО1</v>
      </c>
      <c r="V155" s="143" t="str">
        <f t="shared" si="43"/>
        <v>ТО1</v>
      </c>
      <c r="W155" s="143" t="str">
        <f t="shared" si="43"/>
        <v>ТО1</v>
      </c>
      <c r="X155" s="143" t="str">
        <f t="shared" si="43"/>
        <v>П</v>
      </c>
      <c r="Y155" s="143">
        <f t="shared" si="43"/>
        <v>24</v>
      </c>
      <c r="Z155" s="143">
        <f t="shared" si="43"/>
        <v>24</v>
      </c>
      <c r="AA155" s="143">
        <f t="shared" si="43"/>
        <v>24</v>
      </c>
      <c r="AB155" s="143">
        <f t="shared" si="43"/>
        <v>24</v>
      </c>
      <c r="AC155" s="143">
        <f t="shared" si="43"/>
        <v>24</v>
      </c>
      <c r="AD155" s="143">
        <f t="shared" si="43"/>
        <v>24</v>
      </c>
      <c r="AE155" s="143">
        <f t="shared" si="43"/>
        <v>24</v>
      </c>
      <c r="AF155" s="143">
        <f t="shared" si="43"/>
        <v>24</v>
      </c>
      <c r="AG155" s="141">
        <v>25</v>
      </c>
    </row>
    <row r="156" spans="1:35" x14ac:dyDescent="0.2">
      <c r="A156" s="143">
        <v>4</v>
      </c>
      <c r="B156" s="143" t="str">
        <f t="shared" si="41"/>
        <v>Р</v>
      </c>
      <c r="C156" s="143" t="str">
        <f t="shared" si="41"/>
        <v>Р</v>
      </c>
      <c r="D156" s="143" t="str">
        <f t="shared" si="41"/>
        <v>Р</v>
      </c>
      <c r="E156" s="143" t="str">
        <f t="shared" si="41"/>
        <v>Р</v>
      </c>
      <c r="F156" s="143" t="str">
        <f t="shared" si="41"/>
        <v>Р</v>
      </c>
      <c r="G156" s="143" t="str">
        <f t="shared" si="41"/>
        <v>Р</v>
      </c>
      <c r="H156" s="143" t="str">
        <f t="shared" si="41"/>
        <v>Р</v>
      </c>
      <c r="I156" s="143" t="str">
        <f t="shared" si="41"/>
        <v>Р</v>
      </c>
      <c r="J156" s="143" t="str">
        <f t="shared" si="41"/>
        <v>П</v>
      </c>
      <c r="K156" s="143">
        <f t="shared" si="41"/>
        <v>24</v>
      </c>
      <c r="L156" s="143">
        <f t="shared" si="42"/>
        <v>24</v>
      </c>
      <c r="M156" s="143">
        <f t="shared" si="42"/>
        <v>24</v>
      </c>
      <c r="N156" s="143">
        <f t="shared" si="42"/>
        <v>24</v>
      </c>
      <c r="O156" s="143">
        <f t="shared" si="42"/>
        <v>24</v>
      </c>
      <c r="P156" s="143">
        <f t="shared" si="42"/>
        <v>24</v>
      </c>
      <c r="Q156" s="143">
        <f t="shared" si="42"/>
        <v>24</v>
      </c>
      <c r="R156" s="143">
        <f t="shared" si="42"/>
        <v>24</v>
      </c>
      <c r="S156" s="143">
        <f t="shared" si="42"/>
        <v>24</v>
      </c>
      <c r="T156" s="143">
        <f t="shared" si="42"/>
        <v>24</v>
      </c>
      <c r="U156" s="143">
        <f t="shared" si="42"/>
        <v>24</v>
      </c>
      <c r="V156" s="143">
        <f t="shared" si="43"/>
        <v>24</v>
      </c>
      <c r="W156" s="143">
        <f t="shared" si="43"/>
        <v>24</v>
      </c>
      <c r="X156" s="143" t="str">
        <f t="shared" si="43"/>
        <v>О</v>
      </c>
      <c r="Y156" s="143" t="str">
        <f t="shared" si="43"/>
        <v>Р</v>
      </c>
      <c r="Z156" s="143" t="str">
        <f t="shared" si="43"/>
        <v>Р</v>
      </c>
      <c r="AA156" s="143" t="str">
        <f t="shared" si="43"/>
        <v>Р</v>
      </c>
      <c r="AB156" s="143" t="str">
        <f t="shared" si="43"/>
        <v>Р</v>
      </c>
      <c r="AC156" s="143" t="str">
        <f t="shared" si="43"/>
        <v>Р</v>
      </c>
      <c r="AD156" s="143" t="str">
        <f t="shared" si="43"/>
        <v>Р</v>
      </c>
      <c r="AE156" s="143" t="str">
        <f t="shared" si="43"/>
        <v>Р</v>
      </c>
      <c r="AF156" s="143" t="str">
        <f t="shared" si="43"/>
        <v>П</v>
      </c>
      <c r="AG156" s="141">
        <v>26</v>
      </c>
    </row>
    <row r="157" spans="1:35" x14ac:dyDescent="0.2">
      <c r="A157" s="143">
        <v>5</v>
      </c>
      <c r="B157" s="143">
        <f t="shared" si="41"/>
        <v>24</v>
      </c>
      <c r="C157" s="143">
        <f t="shared" si="41"/>
        <v>24</v>
      </c>
      <c r="D157" s="143">
        <f t="shared" si="41"/>
        <v>24</v>
      </c>
      <c r="E157" s="143">
        <f t="shared" si="41"/>
        <v>24</v>
      </c>
      <c r="F157" s="143">
        <f t="shared" si="41"/>
        <v>24</v>
      </c>
      <c r="G157" s="143">
        <f t="shared" si="41"/>
        <v>24</v>
      </c>
      <c r="H157" s="143">
        <f t="shared" si="41"/>
        <v>24</v>
      </c>
      <c r="I157" s="143">
        <f t="shared" si="41"/>
        <v>24</v>
      </c>
      <c r="J157" s="143">
        <f t="shared" si="41"/>
        <v>24</v>
      </c>
      <c r="K157" s="143">
        <f t="shared" si="41"/>
        <v>24</v>
      </c>
      <c r="L157" s="143">
        <f t="shared" si="42"/>
        <v>24</v>
      </c>
      <c r="M157" s="143">
        <f t="shared" si="42"/>
        <v>24</v>
      </c>
      <c r="N157" s="143">
        <f t="shared" si="42"/>
        <v>24</v>
      </c>
      <c r="O157" s="143">
        <f t="shared" si="42"/>
        <v>24</v>
      </c>
      <c r="P157" s="143">
        <f t="shared" si="42"/>
        <v>24</v>
      </c>
      <c r="Q157" s="143">
        <f t="shared" si="42"/>
        <v>24</v>
      </c>
      <c r="R157" s="143">
        <f t="shared" si="42"/>
        <v>24</v>
      </c>
      <c r="S157" s="143">
        <f t="shared" si="42"/>
        <v>24</v>
      </c>
      <c r="T157" s="143">
        <f t="shared" si="42"/>
        <v>24</v>
      </c>
      <c r="U157" s="143">
        <f t="shared" si="42"/>
        <v>24</v>
      </c>
      <c r="V157" s="143">
        <f t="shared" si="43"/>
        <v>24</v>
      </c>
      <c r="W157" s="143">
        <f t="shared" si="43"/>
        <v>24</v>
      </c>
      <c r="X157" s="143">
        <f t="shared" si="43"/>
        <v>24</v>
      </c>
      <c r="Y157" s="143">
        <f t="shared" si="43"/>
        <v>24</v>
      </c>
      <c r="Z157" s="143">
        <f t="shared" si="43"/>
        <v>24</v>
      </c>
      <c r="AA157" s="143">
        <f t="shared" si="43"/>
        <v>24</v>
      </c>
      <c r="AB157" s="143">
        <f t="shared" si="43"/>
        <v>24</v>
      </c>
      <c r="AC157" s="143">
        <f t="shared" si="43"/>
        <v>24</v>
      </c>
      <c r="AD157" s="143">
        <f t="shared" si="43"/>
        <v>24</v>
      </c>
      <c r="AE157" s="143">
        <f t="shared" si="43"/>
        <v>24</v>
      </c>
      <c r="AF157" s="143">
        <f t="shared" si="43"/>
        <v>24</v>
      </c>
      <c r="AG157" s="141">
        <v>31</v>
      </c>
    </row>
    <row r="158" spans="1:35" x14ac:dyDescent="0.2">
      <c r="A158" s="143">
        <v>6</v>
      </c>
      <c r="B158" s="143">
        <f t="shared" si="41"/>
        <v>24</v>
      </c>
      <c r="C158" s="143">
        <f t="shared" si="41"/>
        <v>24</v>
      </c>
      <c r="D158" s="143">
        <f t="shared" si="41"/>
        <v>24</v>
      </c>
      <c r="E158" s="143">
        <f t="shared" si="41"/>
        <v>24</v>
      </c>
      <c r="F158" s="143">
        <f t="shared" si="41"/>
        <v>24</v>
      </c>
      <c r="G158" s="143">
        <f t="shared" si="41"/>
        <v>24</v>
      </c>
      <c r="H158" s="143">
        <f t="shared" si="41"/>
        <v>24</v>
      </c>
      <c r="I158" s="143">
        <f t="shared" si="41"/>
        <v>24</v>
      </c>
      <c r="J158" s="143">
        <f t="shared" si="41"/>
        <v>24</v>
      </c>
      <c r="K158" s="143">
        <f t="shared" si="41"/>
        <v>24</v>
      </c>
      <c r="L158" s="143">
        <f t="shared" si="42"/>
        <v>24</v>
      </c>
      <c r="M158" s="143">
        <f t="shared" si="42"/>
        <v>24</v>
      </c>
      <c r="N158" s="143">
        <f t="shared" si="42"/>
        <v>24</v>
      </c>
      <c r="O158" s="143">
        <f t="shared" si="42"/>
        <v>24</v>
      </c>
      <c r="P158" s="143">
        <f t="shared" si="42"/>
        <v>24</v>
      </c>
      <c r="Q158" s="143">
        <f t="shared" si="42"/>
        <v>24</v>
      </c>
      <c r="R158" s="143">
        <f t="shared" si="42"/>
        <v>24</v>
      </c>
      <c r="S158" s="143">
        <f t="shared" si="42"/>
        <v>24</v>
      </c>
      <c r="T158" s="143">
        <f t="shared" si="42"/>
        <v>24</v>
      </c>
      <c r="U158" s="143">
        <f t="shared" si="42"/>
        <v>24</v>
      </c>
      <c r="V158" s="143">
        <f t="shared" si="43"/>
        <v>24</v>
      </c>
      <c r="W158" s="143">
        <f t="shared" si="43"/>
        <v>24</v>
      </c>
      <c r="X158" s="143">
        <f t="shared" si="43"/>
        <v>24</v>
      </c>
      <c r="Y158" s="143">
        <f t="shared" si="43"/>
        <v>24</v>
      </c>
      <c r="Z158" s="143">
        <f t="shared" si="43"/>
        <v>24</v>
      </c>
      <c r="AA158" s="143">
        <f t="shared" si="43"/>
        <v>24</v>
      </c>
      <c r="AB158" s="143">
        <f t="shared" si="43"/>
        <v>24</v>
      </c>
      <c r="AC158" s="143">
        <f t="shared" si="43"/>
        <v>24</v>
      </c>
      <c r="AD158" s="143">
        <f t="shared" si="43"/>
        <v>24</v>
      </c>
      <c r="AE158" s="143">
        <f t="shared" si="43"/>
        <v>24</v>
      </c>
      <c r="AF158" s="143">
        <f t="shared" si="43"/>
        <v>24</v>
      </c>
      <c r="AG158" s="141">
        <v>32</v>
      </c>
    </row>
    <row r="159" spans="1:35" x14ac:dyDescent="0.2">
      <c r="A159" s="143">
        <v>7</v>
      </c>
      <c r="B159" s="143" t="str">
        <f t="shared" si="41"/>
        <v>Р</v>
      </c>
      <c r="C159" s="143" t="str">
        <f t="shared" si="41"/>
        <v>Р</v>
      </c>
      <c r="D159" s="143" t="str">
        <f t="shared" si="41"/>
        <v>Р</v>
      </c>
      <c r="E159" s="143" t="str">
        <f t="shared" si="41"/>
        <v>Р</v>
      </c>
      <c r="F159" s="143" t="str">
        <f t="shared" si="41"/>
        <v>Р</v>
      </c>
      <c r="G159" s="143" t="str">
        <f t="shared" si="41"/>
        <v>Р</v>
      </c>
      <c r="H159" s="143" t="str">
        <f t="shared" si="41"/>
        <v>Р</v>
      </c>
      <c r="I159" s="143" t="str">
        <f t="shared" si="41"/>
        <v>Р</v>
      </c>
      <c r="J159" s="143" t="str">
        <f t="shared" si="41"/>
        <v>Р</v>
      </c>
      <c r="K159" s="143" t="str">
        <f t="shared" si="41"/>
        <v>Р</v>
      </c>
      <c r="L159" s="143" t="str">
        <f t="shared" si="42"/>
        <v>Р</v>
      </c>
      <c r="M159" s="143" t="str">
        <f t="shared" si="42"/>
        <v>Р</v>
      </c>
      <c r="N159" s="143" t="str">
        <f t="shared" si="42"/>
        <v>Р</v>
      </c>
      <c r="O159" s="143" t="str">
        <f t="shared" si="42"/>
        <v>Р</v>
      </c>
      <c r="P159" s="143" t="str">
        <f t="shared" si="42"/>
        <v>Р</v>
      </c>
      <c r="Q159" s="143" t="str">
        <f t="shared" si="42"/>
        <v>Р</v>
      </c>
      <c r="R159" s="143" t="str">
        <f t="shared" si="42"/>
        <v>Р</v>
      </c>
      <c r="S159" s="143" t="str">
        <f t="shared" si="42"/>
        <v>Р</v>
      </c>
      <c r="T159" s="143" t="str">
        <f t="shared" si="42"/>
        <v>Р</v>
      </c>
      <c r="U159" s="143" t="str">
        <f t="shared" si="42"/>
        <v>Р</v>
      </c>
      <c r="V159" s="143" t="str">
        <f t="shared" si="43"/>
        <v>Р</v>
      </c>
      <c r="W159" s="143" t="str">
        <f t="shared" si="43"/>
        <v>Р</v>
      </c>
      <c r="X159" s="143" t="str">
        <f t="shared" si="43"/>
        <v>Р</v>
      </c>
      <c r="Y159" s="143" t="str">
        <f t="shared" si="43"/>
        <v>Р</v>
      </c>
      <c r="Z159" s="143" t="str">
        <f t="shared" si="43"/>
        <v>Р</v>
      </c>
      <c r="AA159" s="143" t="str">
        <f t="shared" si="43"/>
        <v>Р</v>
      </c>
      <c r="AB159" s="143" t="str">
        <f t="shared" si="43"/>
        <v>Р</v>
      </c>
      <c r="AC159" s="143" t="str">
        <f t="shared" si="43"/>
        <v>Р</v>
      </c>
      <c r="AD159" s="143" t="str">
        <f t="shared" si="43"/>
        <v>Р</v>
      </c>
      <c r="AE159" s="143" t="str">
        <f t="shared" si="43"/>
        <v>Р</v>
      </c>
      <c r="AF159" s="143" t="str">
        <f t="shared" si="43"/>
        <v>Р</v>
      </c>
      <c r="AG159" s="141">
        <v>33</v>
      </c>
    </row>
    <row r="160" spans="1:35" x14ac:dyDescent="0.2">
      <c r="A160" s="143">
        <v>8</v>
      </c>
      <c r="B160" s="143">
        <f t="shared" si="41"/>
        <v>24</v>
      </c>
      <c r="C160" s="143">
        <f t="shared" si="41"/>
        <v>24</v>
      </c>
      <c r="D160" s="143">
        <f t="shared" si="41"/>
        <v>24</v>
      </c>
      <c r="E160" s="143">
        <f t="shared" si="41"/>
        <v>24</v>
      </c>
      <c r="F160" s="143">
        <f t="shared" si="41"/>
        <v>24</v>
      </c>
      <c r="G160" s="143">
        <f t="shared" si="41"/>
        <v>24</v>
      </c>
      <c r="H160" s="143">
        <f t="shared" si="41"/>
        <v>24</v>
      </c>
      <c r="I160" s="143">
        <f t="shared" si="41"/>
        <v>24</v>
      </c>
      <c r="J160" s="143">
        <f t="shared" si="41"/>
        <v>24</v>
      </c>
      <c r="K160" s="143">
        <f t="shared" si="41"/>
        <v>24</v>
      </c>
      <c r="L160" s="143">
        <f t="shared" si="42"/>
        <v>24</v>
      </c>
      <c r="M160" s="143">
        <f t="shared" si="42"/>
        <v>24</v>
      </c>
      <c r="N160" s="143">
        <f t="shared" si="42"/>
        <v>24</v>
      </c>
      <c r="O160" s="143">
        <f t="shared" si="42"/>
        <v>24</v>
      </c>
      <c r="P160" s="143">
        <f t="shared" si="42"/>
        <v>24</v>
      </c>
      <c r="Q160" s="143">
        <f t="shared" si="42"/>
        <v>24</v>
      </c>
      <c r="R160" s="143">
        <f t="shared" si="42"/>
        <v>24</v>
      </c>
      <c r="S160" s="143">
        <f t="shared" si="42"/>
        <v>24</v>
      </c>
      <c r="T160" s="143">
        <f t="shared" si="42"/>
        <v>24</v>
      </c>
      <c r="U160" s="143">
        <f t="shared" si="42"/>
        <v>24</v>
      </c>
      <c r="V160" s="143">
        <f t="shared" si="43"/>
        <v>24</v>
      </c>
      <c r="W160" s="143">
        <f t="shared" si="43"/>
        <v>24</v>
      </c>
      <c r="X160" s="143">
        <f t="shared" si="43"/>
        <v>24</v>
      </c>
      <c r="Y160" s="143">
        <f t="shared" si="43"/>
        <v>24</v>
      </c>
      <c r="Z160" s="143">
        <f t="shared" si="43"/>
        <v>24</v>
      </c>
      <c r="AA160" s="143">
        <f t="shared" si="43"/>
        <v>24</v>
      </c>
      <c r="AB160" s="143">
        <f t="shared" si="43"/>
        <v>24</v>
      </c>
      <c r="AC160" s="143">
        <f t="shared" si="43"/>
        <v>24</v>
      </c>
      <c r="AD160" s="143">
        <f t="shared" si="43"/>
        <v>24</v>
      </c>
      <c r="AE160" s="143">
        <f t="shared" si="43"/>
        <v>24</v>
      </c>
      <c r="AF160" s="143">
        <f t="shared" si="43"/>
        <v>24</v>
      </c>
      <c r="AG160" s="141">
        <v>34</v>
      </c>
    </row>
    <row r="161" spans="1:35" x14ac:dyDescent="0.2">
      <c r="A161" s="143">
        <v>9</v>
      </c>
      <c r="B161" s="143">
        <f t="shared" si="41"/>
        <v>24</v>
      </c>
      <c r="C161" s="143">
        <f t="shared" si="41"/>
        <v>24</v>
      </c>
      <c r="D161" s="143">
        <f t="shared" si="41"/>
        <v>24</v>
      </c>
      <c r="E161" s="143">
        <f t="shared" si="41"/>
        <v>24</v>
      </c>
      <c r="F161" s="143">
        <f t="shared" si="41"/>
        <v>24</v>
      </c>
      <c r="G161" s="143">
        <f t="shared" si="41"/>
        <v>24</v>
      </c>
      <c r="H161" s="143">
        <f t="shared" si="41"/>
        <v>24</v>
      </c>
      <c r="I161" s="143">
        <f t="shared" si="41"/>
        <v>24</v>
      </c>
      <c r="J161" s="143">
        <f t="shared" si="41"/>
        <v>24</v>
      </c>
      <c r="K161" s="143">
        <f t="shared" si="41"/>
        <v>24</v>
      </c>
      <c r="L161" s="143">
        <f t="shared" si="42"/>
        <v>24</v>
      </c>
      <c r="M161" s="143">
        <f t="shared" si="42"/>
        <v>24</v>
      </c>
      <c r="N161" s="143">
        <f t="shared" si="42"/>
        <v>24</v>
      </c>
      <c r="O161" s="143">
        <f t="shared" si="42"/>
        <v>24</v>
      </c>
      <c r="P161" s="143">
        <f t="shared" si="42"/>
        <v>24</v>
      </c>
      <c r="Q161" s="143">
        <f t="shared" si="42"/>
        <v>24</v>
      </c>
      <c r="R161" s="143">
        <f t="shared" si="42"/>
        <v>24</v>
      </c>
      <c r="S161" s="143">
        <f t="shared" si="42"/>
        <v>24</v>
      </c>
      <c r="T161" s="143">
        <f t="shared" si="42"/>
        <v>24</v>
      </c>
      <c r="U161" s="143">
        <f t="shared" si="42"/>
        <v>24</v>
      </c>
      <c r="V161" s="143">
        <f t="shared" si="43"/>
        <v>24</v>
      </c>
      <c r="W161" s="143">
        <f t="shared" si="43"/>
        <v>24</v>
      </c>
      <c r="X161" s="143">
        <f t="shared" si="43"/>
        <v>24</v>
      </c>
      <c r="Y161" s="143">
        <f t="shared" si="43"/>
        <v>24</v>
      </c>
      <c r="Z161" s="143">
        <f t="shared" si="43"/>
        <v>24</v>
      </c>
      <c r="AA161" s="143">
        <f t="shared" si="43"/>
        <v>24</v>
      </c>
      <c r="AB161" s="143">
        <f t="shared" si="43"/>
        <v>24</v>
      </c>
      <c r="AC161" s="143">
        <f t="shared" si="43"/>
        <v>24</v>
      </c>
      <c r="AD161" s="143">
        <f t="shared" si="43"/>
        <v>24</v>
      </c>
      <c r="AE161" s="143">
        <f t="shared" si="43"/>
        <v>24</v>
      </c>
      <c r="AF161" s="143" t="str">
        <f t="shared" si="43"/>
        <v>О</v>
      </c>
      <c r="AG161" s="141">
        <v>27</v>
      </c>
    </row>
    <row r="162" spans="1:35" x14ac:dyDescent="0.2">
      <c r="A162" s="143">
        <v>10</v>
      </c>
      <c r="B162" s="143" t="str">
        <f t="shared" si="41"/>
        <v>ТО2</v>
      </c>
      <c r="C162" s="143" t="str">
        <f t="shared" si="41"/>
        <v>ТО2</v>
      </c>
      <c r="D162" s="143" t="str">
        <f t="shared" si="41"/>
        <v>ТО2</v>
      </c>
      <c r="E162" s="143" t="str">
        <f t="shared" si="41"/>
        <v>ТО2</v>
      </c>
      <c r="F162" s="143" t="str">
        <f t="shared" si="41"/>
        <v>ТО2</v>
      </c>
      <c r="G162" s="143" t="str">
        <f t="shared" si="41"/>
        <v>ТО2</v>
      </c>
      <c r="H162" s="143" t="str">
        <f t="shared" si="41"/>
        <v>ТО2</v>
      </c>
      <c r="I162" s="143" t="str">
        <f t="shared" si="41"/>
        <v>П</v>
      </c>
      <c r="J162" s="143">
        <f t="shared" si="41"/>
        <v>24</v>
      </c>
      <c r="K162" s="143">
        <f t="shared" si="41"/>
        <v>24</v>
      </c>
      <c r="L162" s="143">
        <f t="shared" si="42"/>
        <v>24</v>
      </c>
      <c r="M162" s="143">
        <f t="shared" si="42"/>
        <v>24</v>
      </c>
      <c r="N162" s="143">
        <f t="shared" si="42"/>
        <v>24</v>
      </c>
      <c r="O162" s="143">
        <f t="shared" si="42"/>
        <v>24</v>
      </c>
      <c r="P162" s="143">
        <f t="shared" si="42"/>
        <v>24</v>
      </c>
      <c r="Q162" s="143">
        <f t="shared" si="42"/>
        <v>24</v>
      </c>
      <c r="R162" s="143">
        <f t="shared" si="42"/>
        <v>24</v>
      </c>
      <c r="S162" s="143">
        <f t="shared" si="42"/>
        <v>24</v>
      </c>
      <c r="T162" s="143">
        <f t="shared" si="42"/>
        <v>24</v>
      </c>
      <c r="U162" s="143">
        <f t="shared" si="42"/>
        <v>24</v>
      </c>
      <c r="V162" s="143">
        <f t="shared" si="43"/>
        <v>24</v>
      </c>
      <c r="W162" s="143">
        <f t="shared" si="43"/>
        <v>24</v>
      </c>
      <c r="X162" s="143">
        <f t="shared" si="43"/>
        <v>24</v>
      </c>
      <c r="Y162" s="143">
        <f t="shared" si="43"/>
        <v>24</v>
      </c>
      <c r="Z162" s="143">
        <f t="shared" si="43"/>
        <v>24</v>
      </c>
      <c r="AA162" s="143">
        <f t="shared" si="43"/>
        <v>24</v>
      </c>
      <c r="AB162" s="143">
        <f t="shared" si="43"/>
        <v>24</v>
      </c>
      <c r="AC162" s="143">
        <f t="shared" si="43"/>
        <v>24</v>
      </c>
      <c r="AD162" s="143">
        <f t="shared" si="43"/>
        <v>24</v>
      </c>
      <c r="AE162" s="143">
        <f t="shared" si="43"/>
        <v>24</v>
      </c>
      <c r="AF162" s="143">
        <f t="shared" si="43"/>
        <v>24</v>
      </c>
      <c r="AG162" s="141">
        <v>28</v>
      </c>
    </row>
    <row r="163" spans="1:35" x14ac:dyDescent="0.2">
      <c r="A163" s="143">
        <v>11</v>
      </c>
      <c r="B163" s="143">
        <f t="shared" si="41"/>
        <v>24</v>
      </c>
      <c r="C163" s="143">
        <f t="shared" si="41"/>
        <v>24</v>
      </c>
      <c r="D163" s="143">
        <f t="shared" si="41"/>
        <v>24</v>
      </c>
      <c r="E163" s="143">
        <f t="shared" si="41"/>
        <v>24</v>
      </c>
      <c r="F163" s="143">
        <f t="shared" si="41"/>
        <v>24</v>
      </c>
      <c r="G163" s="143">
        <f t="shared" si="41"/>
        <v>24</v>
      </c>
      <c r="H163" s="143">
        <f t="shared" si="41"/>
        <v>24</v>
      </c>
      <c r="I163" s="143" t="str">
        <f t="shared" si="41"/>
        <v>О</v>
      </c>
      <c r="J163" s="143" t="str">
        <f t="shared" si="41"/>
        <v>Р</v>
      </c>
      <c r="K163" s="143" t="str">
        <f t="shared" si="41"/>
        <v>Р</v>
      </c>
      <c r="L163" s="143" t="str">
        <f t="shared" si="42"/>
        <v>Р</v>
      </c>
      <c r="M163" s="143" t="str">
        <f t="shared" si="42"/>
        <v>Р</v>
      </c>
      <c r="N163" s="143" t="str">
        <f t="shared" si="42"/>
        <v>Р</v>
      </c>
      <c r="O163" s="143" t="str">
        <f t="shared" si="42"/>
        <v>Р</v>
      </c>
      <c r="P163" s="143" t="str">
        <f t="shared" si="42"/>
        <v>Р</v>
      </c>
      <c r="Q163" s="143" t="str">
        <f t="shared" si="42"/>
        <v>Р</v>
      </c>
      <c r="R163" s="143" t="str">
        <f t="shared" si="42"/>
        <v>Р</v>
      </c>
      <c r="S163" s="143" t="str">
        <f t="shared" si="42"/>
        <v>Р</v>
      </c>
      <c r="T163" s="143" t="str">
        <f t="shared" si="42"/>
        <v>Р</v>
      </c>
      <c r="U163" s="143" t="str">
        <f t="shared" si="42"/>
        <v>Р</v>
      </c>
      <c r="V163" s="143" t="str">
        <f t="shared" si="43"/>
        <v>Р</v>
      </c>
      <c r="W163" s="143" t="str">
        <f t="shared" si="43"/>
        <v>Р</v>
      </c>
      <c r="X163" s="143" t="str">
        <f t="shared" si="43"/>
        <v>Р</v>
      </c>
      <c r="Y163" s="143" t="str">
        <f t="shared" si="43"/>
        <v>Р</v>
      </c>
      <c r="Z163" s="143" t="str">
        <f t="shared" si="43"/>
        <v>Р</v>
      </c>
      <c r="AA163" s="143" t="str">
        <f t="shared" si="43"/>
        <v>Р</v>
      </c>
      <c r="AB163" s="143" t="str">
        <f t="shared" si="43"/>
        <v>Р</v>
      </c>
      <c r="AC163" s="143" t="str">
        <f t="shared" si="43"/>
        <v>Р</v>
      </c>
      <c r="AD163" s="143" t="str">
        <f t="shared" si="43"/>
        <v>Р</v>
      </c>
      <c r="AE163" s="143" t="str">
        <f t="shared" si="43"/>
        <v>Р</v>
      </c>
      <c r="AF163" s="143" t="str">
        <f t="shared" si="43"/>
        <v>Р</v>
      </c>
      <c r="AG163" s="141">
        <v>29</v>
      </c>
    </row>
    <row r="164" spans="1:35" x14ac:dyDescent="0.2">
      <c r="A164" s="143">
        <v>12</v>
      </c>
      <c r="B164" s="143" t="str">
        <f t="shared" si="41"/>
        <v>Р</v>
      </c>
      <c r="C164" s="143" t="str">
        <f t="shared" si="41"/>
        <v>Р</v>
      </c>
      <c r="D164" s="143" t="str">
        <f t="shared" si="41"/>
        <v>Р</v>
      </c>
      <c r="E164" s="143" t="str">
        <f t="shared" si="41"/>
        <v>Р</v>
      </c>
      <c r="F164" s="143" t="str">
        <f t="shared" si="41"/>
        <v>Р</v>
      </c>
      <c r="G164" s="143" t="str">
        <f t="shared" si="41"/>
        <v>Р</v>
      </c>
      <c r="H164" s="143" t="str">
        <f t="shared" si="41"/>
        <v>Р</v>
      </c>
      <c r="I164" s="143" t="str">
        <f t="shared" si="41"/>
        <v>Р</v>
      </c>
      <c r="J164" s="143" t="str">
        <f t="shared" si="41"/>
        <v>Р</v>
      </c>
      <c r="K164" s="143" t="str">
        <f t="shared" si="41"/>
        <v>Р</v>
      </c>
      <c r="L164" s="143" t="str">
        <f t="shared" si="42"/>
        <v>Р</v>
      </c>
      <c r="M164" s="143" t="str">
        <f t="shared" si="42"/>
        <v>Р</v>
      </c>
      <c r="N164" s="143" t="str">
        <f t="shared" si="42"/>
        <v>Р</v>
      </c>
      <c r="O164" s="143" t="str">
        <f t="shared" si="42"/>
        <v>Р</v>
      </c>
      <c r="P164" s="143" t="str">
        <f t="shared" si="42"/>
        <v>Р</v>
      </c>
      <c r="Q164" s="143" t="str">
        <f t="shared" si="42"/>
        <v>Р</v>
      </c>
      <c r="R164" s="143" t="str">
        <f t="shared" si="42"/>
        <v>Р</v>
      </c>
      <c r="S164" s="143" t="str">
        <f t="shared" si="42"/>
        <v>Р</v>
      </c>
      <c r="T164" s="143" t="str">
        <f t="shared" si="42"/>
        <v>Р</v>
      </c>
      <c r="U164" s="143" t="str">
        <f t="shared" si="42"/>
        <v>Р</v>
      </c>
      <c r="V164" s="143" t="str">
        <f t="shared" si="43"/>
        <v>Р</v>
      </c>
      <c r="W164" s="143" t="str">
        <f t="shared" si="43"/>
        <v>Р</v>
      </c>
      <c r="X164" s="143" t="str">
        <f t="shared" si="43"/>
        <v>Р</v>
      </c>
      <c r="Y164" s="143" t="str">
        <f t="shared" si="43"/>
        <v>Р</v>
      </c>
      <c r="Z164" s="143" t="str">
        <f t="shared" si="43"/>
        <v>Р</v>
      </c>
      <c r="AA164" s="143" t="str">
        <f t="shared" si="43"/>
        <v>Р</v>
      </c>
      <c r="AB164" s="143" t="str">
        <f t="shared" si="43"/>
        <v>Р</v>
      </c>
      <c r="AC164" s="143" t="str">
        <f t="shared" si="43"/>
        <v>Р</v>
      </c>
      <c r="AD164" s="143" t="str">
        <f t="shared" si="43"/>
        <v>Р</v>
      </c>
      <c r="AE164" s="143" t="str">
        <f t="shared" si="43"/>
        <v>Р</v>
      </c>
      <c r="AF164" s="143" t="str">
        <f t="shared" si="43"/>
        <v>Р</v>
      </c>
      <c r="AG164" s="141">
        <v>35</v>
      </c>
    </row>
    <row r="165" spans="1:35" x14ac:dyDescent="0.2">
      <c r="A165" s="143">
        <v>13</v>
      </c>
      <c r="B165" s="143" t="str">
        <f t="shared" si="41"/>
        <v>Р</v>
      </c>
      <c r="C165" s="143" t="str">
        <f t="shared" si="41"/>
        <v>П</v>
      </c>
      <c r="D165" s="143">
        <f t="shared" si="41"/>
        <v>24</v>
      </c>
      <c r="E165" s="143">
        <f t="shared" si="41"/>
        <v>24</v>
      </c>
      <c r="F165" s="143">
        <f t="shared" si="41"/>
        <v>24</v>
      </c>
      <c r="G165" s="143">
        <f t="shared" si="41"/>
        <v>24</v>
      </c>
      <c r="H165" s="143">
        <f t="shared" si="41"/>
        <v>24</v>
      </c>
      <c r="I165" s="143">
        <f t="shared" si="41"/>
        <v>24</v>
      </c>
      <c r="J165" s="143">
        <f t="shared" si="41"/>
        <v>24</v>
      </c>
      <c r="K165" s="143">
        <f t="shared" si="41"/>
        <v>24</v>
      </c>
      <c r="L165" s="143">
        <f t="shared" si="42"/>
        <v>24</v>
      </c>
      <c r="M165" s="143">
        <f t="shared" si="42"/>
        <v>24</v>
      </c>
      <c r="N165" s="143">
        <f t="shared" si="42"/>
        <v>24</v>
      </c>
      <c r="O165" s="143">
        <f t="shared" si="42"/>
        <v>24</v>
      </c>
      <c r="P165" s="143">
        <f t="shared" si="42"/>
        <v>24</v>
      </c>
      <c r="Q165" s="143">
        <f t="shared" si="42"/>
        <v>24</v>
      </c>
      <c r="R165" s="143">
        <f t="shared" si="42"/>
        <v>24</v>
      </c>
      <c r="S165" s="143">
        <f t="shared" si="42"/>
        <v>24</v>
      </c>
      <c r="T165" s="143">
        <f t="shared" si="42"/>
        <v>24</v>
      </c>
      <c r="U165" s="143">
        <f t="shared" si="42"/>
        <v>24</v>
      </c>
      <c r="V165" s="143">
        <f t="shared" si="43"/>
        <v>24</v>
      </c>
      <c r="W165" s="143">
        <f t="shared" si="43"/>
        <v>24</v>
      </c>
      <c r="X165" s="143">
        <f t="shared" si="43"/>
        <v>24</v>
      </c>
      <c r="Y165" s="143">
        <f t="shared" si="43"/>
        <v>24</v>
      </c>
      <c r="Z165" s="143">
        <f t="shared" si="43"/>
        <v>24</v>
      </c>
      <c r="AA165" s="143">
        <f t="shared" si="43"/>
        <v>24</v>
      </c>
      <c r="AB165" s="143">
        <f t="shared" si="43"/>
        <v>24</v>
      </c>
      <c r="AC165" s="143">
        <f t="shared" si="43"/>
        <v>24</v>
      </c>
      <c r="AD165" s="143">
        <f t="shared" si="43"/>
        <v>24</v>
      </c>
      <c r="AE165" s="143">
        <f t="shared" si="43"/>
        <v>24</v>
      </c>
      <c r="AF165" s="143">
        <f t="shared" si="43"/>
        <v>24</v>
      </c>
      <c r="AG165" s="141">
        <v>36</v>
      </c>
    </row>
    <row r="166" spans="1:35" x14ac:dyDescent="0.2">
      <c r="A166" s="143">
        <v>14</v>
      </c>
      <c r="B166" s="143">
        <f t="shared" si="41"/>
        <v>24</v>
      </c>
      <c r="C166" s="143" t="str">
        <f t="shared" si="41"/>
        <v>О</v>
      </c>
      <c r="D166" s="143" t="str">
        <f t="shared" si="41"/>
        <v>Р</v>
      </c>
      <c r="E166" s="143" t="str">
        <f t="shared" si="41"/>
        <v>Р</v>
      </c>
      <c r="F166" s="143" t="str">
        <f t="shared" si="41"/>
        <v>Р</v>
      </c>
      <c r="G166" s="143" t="str">
        <f t="shared" si="41"/>
        <v>Р</v>
      </c>
      <c r="H166" s="143" t="str">
        <f t="shared" si="41"/>
        <v>Р</v>
      </c>
      <c r="I166" s="143" t="str">
        <f t="shared" si="41"/>
        <v>Р</v>
      </c>
      <c r="J166" s="143" t="str">
        <f t="shared" si="41"/>
        <v>Р</v>
      </c>
      <c r="K166" s="143" t="str">
        <f t="shared" si="41"/>
        <v>Р</v>
      </c>
      <c r="L166" s="143" t="str">
        <f t="shared" si="42"/>
        <v>Р</v>
      </c>
      <c r="M166" s="143" t="str">
        <f t="shared" si="42"/>
        <v>Р</v>
      </c>
      <c r="N166" s="143" t="str">
        <f t="shared" si="42"/>
        <v>Р</v>
      </c>
      <c r="O166" s="143" t="str">
        <f t="shared" si="42"/>
        <v>Р</v>
      </c>
      <c r="P166" s="143" t="str">
        <f t="shared" si="42"/>
        <v>Р</v>
      </c>
      <c r="Q166" s="143" t="str">
        <f t="shared" si="42"/>
        <v>Р</v>
      </c>
      <c r="R166" s="143" t="str">
        <f t="shared" si="42"/>
        <v>Р</v>
      </c>
      <c r="S166" s="143" t="str">
        <f t="shared" si="42"/>
        <v>Р</v>
      </c>
      <c r="T166" s="143" t="str">
        <f t="shared" si="42"/>
        <v>Р</v>
      </c>
      <c r="U166" s="143" t="str">
        <f t="shared" si="42"/>
        <v>Р</v>
      </c>
      <c r="V166" s="143" t="str">
        <f t="shared" si="43"/>
        <v>Р</v>
      </c>
      <c r="W166" s="143" t="str">
        <f t="shared" si="43"/>
        <v>Р</v>
      </c>
      <c r="X166" s="143" t="str">
        <f t="shared" si="43"/>
        <v>Р</v>
      </c>
      <c r="Y166" s="143" t="str">
        <f t="shared" si="43"/>
        <v>Р</v>
      </c>
      <c r="Z166" s="143" t="str">
        <f t="shared" si="43"/>
        <v>Р</v>
      </c>
      <c r="AA166" s="143" t="str">
        <f t="shared" si="43"/>
        <v>Р</v>
      </c>
      <c r="AB166" s="143" t="str">
        <f t="shared" si="43"/>
        <v>Р</v>
      </c>
      <c r="AC166" s="143" t="str">
        <f t="shared" si="43"/>
        <v>Р</v>
      </c>
      <c r="AD166" s="143" t="str">
        <f t="shared" si="43"/>
        <v>Р</v>
      </c>
      <c r="AE166" s="143" t="str">
        <f t="shared" si="43"/>
        <v>Р</v>
      </c>
      <c r="AF166" s="143" t="str">
        <f t="shared" si="43"/>
        <v>Р</v>
      </c>
      <c r="AG166" s="141">
        <v>37</v>
      </c>
    </row>
    <row r="167" spans="1:35" s="142" customFormat="1" x14ac:dyDescent="0.25">
      <c r="A167" s="153" t="s">
        <v>43</v>
      </c>
      <c r="B167" s="154">
        <f t="shared" ref="B167:AF167" si="44">DATE($A$1,$AI167,B$1)</f>
        <v>45627</v>
      </c>
      <c r="C167" s="154">
        <f t="shared" si="44"/>
        <v>45628</v>
      </c>
      <c r="D167" s="154">
        <f t="shared" si="44"/>
        <v>45629</v>
      </c>
      <c r="E167" s="154">
        <f t="shared" si="44"/>
        <v>45630</v>
      </c>
      <c r="F167" s="154">
        <f t="shared" si="44"/>
        <v>45631</v>
      </c>
      <c r="G167" s="154">
        <f t="shared" si="44"/>
        <v>45632</v>
      </c>
      <c r="H167" s="154">
        <f t="shared" si="44"/>
        <v>45633</v>
      </c>
      <c r="I167" s="154">
        <f t="shared" si="44"/>
        <v>45634</v>
      </c>
      <c r="J167" s="154">
        <f t="shared" si="44"/>
        <v>45635</v>
      </c>
      <c r="K167" s="154">
        <f t="shared" si="44"/>
        <v>45636</v>
      </c>
      <c r="L167" s="154">
        <f t="shared" si="44"/>
        <v>45637</v>
      </c>
      <c r="M167" s="154">
        <f t="shared" si="44"/>
        <v>45638</v>
      </c>
      <c r="N167" s="154">
        <f t="shared" si="44"/>
        <v>45639</v>
      </c>
      <c r="O167" s="154">
        <f t="shared" si="44"/>
        <v>45640</v>
      </c>
      <c r="P167" s="154">
        <f t="shared" si="44"/>
        <v>45641</v>
      </c>
      <c r="Q167" s="154">
        <f t="shared" si="44"/>
        <v>45642</v>
      </c>
      <c r="R167" s="154">
        <f t="shared" si="44"/>
        <v>45643</v>
      </c>
      <c r="S167" s="154">
        <f t="shared" si="44"/>
        <v>45644</v>
      </c>
      <c r="T167" s="154">
        <f t="shared" si="44"/>
        <v>45645</v>
      </c>
      <c r="U167" s="154">
        <f t="shared" si="44"/>
        <v>45646</v>
      </c>
      <c r="V167" s="154">
        <f t="shared" si="44"/>
        <v>45647</v>
      </c>
      <c r="W167" s="154">
        <f t="shared" si="44"/>
        <v>45648</v>
      </c>
      <c r="X167" s="154">
        <f t="shared" si="44"/>
        <v>45649</v>
      </c>
      <c r="Y167" s="154">
        <f t="shared" si="44"/>
        <v>45650</v>
      </c>
      <c r="Z167" s="154">
        <f t="shared" si="44"/>
        <v>45651</v>
      </c>
      <c r="AA167" s="154">
        <f t="shared" si="44"/>
        <v>45652</v>
      </c>
      <c r="AB167" s="154">
        <f t="shared" si="44"/>
        <v>45653</v>
      </c>
      <c r="AC167" s="154">
        <f t="shared" si="44"/>
        <v>45654</v>
      </c>
      <c r="AD167" s="154">
        <f t="shared" si="44"/>
        <v>45655</v>
      </c>
      <c r="AE167" s="154">
        <f t="shared" si="44"/>
        <v>45656</v>
      </c>
      <c r="AF167" s="154">
        <f t="shared" si="44"/>
        <v>45657</v>
      </c>
      <c r="AI167" s="142">
        <v>12</v>
      </c>
    </row>
    <row r="168" spans="1:35" x14ac:dyDescent="0.2">
      <c r="A168" s="143">
        <v>1</v>
      </c>
      <c r="B168" s="143">
        <f t="shared" ref="B168:K181" si="45">IF(LEFT(VLOOKUP(B$167,План,$AG168,0),1)="М",24,VLOOKUP(B$167,План,$AG168,0))</f>
        <v>24</v>
      </c>
      <c r="C168" s="143">
        <f t="shared" si="45"/>
        <v>24</v>
      </c>
      <c r="D168" s="143">
        <f t="shared" si="45"/>
        <v>24</v>
      </c>
      <c r="E168" s="143">
        <f t="shared" si="45"/>
        <v>24</v>
      </c>
      <c r="F168" s="143">
        <f t="shared" si="45"/>
        <v>24</v>
      </c>
      <c r="G168" s="143">
        <f t="shared" si="45"/>
        <v>24</v>
      </c>
      <c r="H168" s="143">
        <f t="shared" si="45"/>
        <v>24</v>
      </c>
      <c r="I168" s="143">
        <f t="shared" si="45"/>
        <v>24</v>
      </c>
      <c r="J168" s="143">
        <f t="shared" si="45"/>
        <v>24</v>
      </c>
      <c r="K168" s="143">
        <f t="shared" si="45"/>
        <v>24</v>
      </c>
      <c r="L168" s="143">
        <f t="shared" ref="L168:U181" si="46">IF(LEFT(VLOOKUP(L$167,План,$AG168,0),1)="М",24,VLOOKUP(L$167,План,$AG168,0))</f>
        <v>24</v>
      </c>
      <c r="M168" s="143">
        <f t="shared" si="46"/>
        <v>24</v>
      </c>
      <c r="N168" s="143">
        <f t="shared" si="46"/>
        <v>24</v>
      </c>
      <c r="O168" s="143">
        <f t="shared" si="46"/>
        <v>24</v>
      </c>
      <c r="P168" s="143">
        <f t="shared" si="46"/>
        <v>24</v>
      </c>
      <c r="Q168" s="143">
        <f t="shared" si="46"/>
        <v>24</v>
      </c>
      <c r="R168" s="143">
        <f t="shared" si="46"/>
        <v>24</v>
      </c>
      <c r="S168" s="143">
        <f t="shared" si="46"/>
        <v>24</v>
      </c>
      <c r="T168" s="143">
        <f t="shared" si="46"/>
        <v>24</v>
      </c>
      <c r="U168" s="143">
        <f t="shared" si="46"/>
        <v>24</v>
      </c>
      <c r="V168" s="143">
        <f t="shared" ref="V168:AF181" si="47">IF(LEFT(VLOOKUP(V$167,План,$AG168,0),1)="М",24,VLOOKUP(V$167,План,$AG168,0))</f>
        <v>24</v>
      </c>
      <c r="W168" s="143">
        <f t="shared" si="47"/>
        <v>24</v>
      </c>
      <c r="X168" s="143">
        <f t="shared" si="47"/>
        <v>24</v>
      </c>
      <c r="Y168" s="143">
        <f t="shared" si="47"/>
        <v>24</v>
      </c>
      <c r="Z168" s="143">
        <f t="shared" si="47"/>
        <v>24</v>
      </c>
      <c r="AA168" s="143">
        <f t="shared" si="47"/>
        <v>24</v>
      </c>
      <c r="AB168" s="143">
        <f t="shared" si="47"/>
        <v>24</v>
      </c>
      <c r="AC168" s="143">
        <f t="shared" si="47"/>
        <v>24</v>
      </c>
      <c r="AD168" s="143">
        <f t="shared" si="47"/>
        <v>24</v>
      </c>
      <c r="AE168" s="143">
        <f t="shared" si="47"/>
        <v>24</v>
      </c>
      <c r="AF168" s="143">
        <f t="shared" si="47"/>
        <v>24</v>
      </c>
      <c r="AG168" s="141">
        <v>23</v>
      </c>
    </row>
    <row r="169" spans="1:35" x14ac:dyDescent="0.2">
      <c r="A169" s="143">
        <v>2</v>
      </c>
      <c r="B169" s="143">
        <f t="shared" si="45"/>
        <v>24</v>
      </c>
      <c r="C169" s="143">
        <f t="shared" si="45"/>
        <v>24</v>
      </c>
      <c r="D169" s="143">
        <f t="shared" si="45"/>
        <v>24</v>
      </c>
      <c r="E169" s="143">
        <f t="shared" si="45"/>
        <v>24</v>
      </c>
      <c r="F169" s="143">
        <f t="shared" si="45"/>
        <v>24</v>
      </c>
      <c r="G169" s="143">
        <f t="shared" si="45"/>
        <v>24</v>
      </c>
      <c r="H169" s="143">
        <f t="shared" si="45"/>
        <v>24</v>
      </c>
      <c r="I169" s="143">
        <f t="shared" si="45"/>
        <v>24</v>
      </c>
      <c r="J169" s="143">
        <f t="shared" si="45"/>
        <v>24</v>
      </c>
      <c r="K169" s="143">
        <f t="shared" si="45"/>
        <v>24</v>
      </c>
      <c r="L169" s="143">
        <f t="shared" si="46"/>
        <v>24</v>
      </c>
      <c r="M169" s="143">
        <f t="shared" si="46"/>
        <v>24</v>
      </c>
      <c r="N169" s="143">
        <f t="shared" si="46"/>
        <v>24</v>
      </c>
      <c r="O169" s="143">
        <f t="shared" si="46"/>
        <v>24</v>
      </c>
      <c r="P169" s="143">
        <f t="shared" si="46"/>
        <v>24</v>
      </c>
      <c r="Q169" s="143">
        <f t="shared" si="46"/>
        <v>24</v>
      </c>
      <c r="R169" s="143">
        <f t="shared" si="46"/>
        <v>24</v>
      </c>
      <c r="S169" s="143">
        <f t="shared" si="46"/>
        <v>24</v>
      </c>
      <c r="T169" s="143">
        <f t="shared" si="46"/>
        <v>24</v>
      </c>
      <c r="U169" s="143">
        <f t="shared" si="46"/>
        <v>24</v>
      </c>
      <c r="V169" s="143">
        <f t="shared" si="47"/>
        <v>24</v>
      </c>
      <c r="W169" s="143">
        <f t="shared" si="47"/>
        <v>24</v>
      </c>
      <c r="X169" s="143">
        <f t="shared" si="47"/>
        <v>24</v>
      </c>
      <c r="Y169" s="143">
        <f t="shared" si="47"/>
        <v>24</v>
      </c>
      <c r="Z169" s="143">
        <f t="shared" si="47"/>
        <v>24</v>
      </c>
      <c r="AA169" s="143">
        <f t="shared" si="47"/>
        <v>24</v>
      </c>
      <c r="AB169" s="143">
        <f t="shared" si="47"/>
        <v>24</v>
      </c>
      <c r="AC169" s="143">
        <f t="shared" si="47"/>
        <v>24</v>
      </c>
      <c r="AD169" s="143">
        <f t="shared" si="47"/>
        <v>24</v>
      </c>
      <c r="AE169" s="143">
        <f t="shared" si="47"/>
        <v>24</v>
      </c>
      <c r="AF169" s="143">
        <f t="shared" si="47"/>
        <v>24</v>
      </c>
      <c r="AG169" s="141">
        <v>24</v>
      </c>
    </row>
    <row r="170" spans="1:35" x14ac:dyDescent="0.2">
      <c r="A170" s="143">
        <v>3</v>
      </c>
      <c r="B170" s="143">
        <f t="shared" si="45"/>
        <v>24</v>
      </c>
      <c r="C170" s="143">
        <f t="shared" si="45"/>
        <v>24</v>
      </c>
      <c r="D170" s="143">
        <f t="shared" si="45"/>
        <v>24</v>
      </c>
      <c r="E170" s="143">
        <f t="shared" si="45"/>
        <v>24</v>
      </c>
      <c r="F170" s="143">
        <f t="shared" si="45"/>
        <v>24</v>
      </c>
      <c r="G170" s="143">
        <f t="shared" si="45"/>
        <v>24</v>
      </c>
      <c r="H170" s="143">
        <f t="shared" si="45"/>
        <v>24</v>
      </c>
      <c r="I170" s="143">
        <f t="shared" si="45"/>
        <v>24</v>
      </c>
      <c r="J170" s="143">
        <f t="shared" si="45"/>
        <v>24</v>
      </c>
      <c r="K170" s="143">
        <f t="shared" si="45"/>
        <v>24</v>
      </c>
      <c r="L170" s="143">
        <f t="shared" si="46"/>
        <v>24</v>
      </c>
      <c r="M170" s="143">
        <f t="shared" si="46"/>
        <v>24</v>
      </c>
      <c r="N170" s="143">
        <f t="shared" si="46"/>
        <v>24</v>
      </c>
      <c r="O170" s="143">
        <f t="shared" si="46"/>
        <v>24</v>
      </c>
      <c r="P170" s="143">
        <f t="shared" si="46"/>
        <v>24</v>
      </c>
      <c r="Q170" s="143">
        <f t="shared" si="46"/>
        <v>24</v>
      </c>
      <c r="R170" s="143">
        <f t="shared" si="46"/>
        <v>24</v>
      </c>
      <c r="S170" s="143">
        <f t="shared" si="46"/>
        <v>24</v>
      </c>
      <c r="T170" s="143">
        <f t="shared" si="46"/>
        <v>24</v>
      </c>
      <c r="U170" s="143">
        <f t="shared" si="46"/>
        <v>24</v>
      </c>
      <c r="V170" s="143">
        <f t="shared" si="47"/>
        <v>24</v>
      </c>
      <c r="W170" s="143">
        <f t="shared" si="47"/>
        <v>24</v>
      </c>
      <c r="X170" s="143">
        <f t="shared" si="47"/>
        <v>24</v>
      </c>
      <c r="Y170" s="143">
        <f t="shared" si="47"/>
        <v>24</v>
      </c>
      <c r="Z170" s="143">
        <f t="shared" si="47"/>
        <v>24</v>
      </c>
      <c r="AA170" s="143">
        <f t="shared" si="47"/>
        <v>24</v>
      </c>
      <c r="AB170" s="143">
        <f t="shared" si="47"/>
        <v>24</v>
      </c>
      <c r="AC170" s="143">
        <f t="shared" si="47"/>
        <v>24</v>
      </c>
      <c r="AD170" s="143">
        <f t="shared" si="47"/>
        <v>24</v>
      </c>
      <c r="AE170" s="143">
        <f t="shared" si="47"/>
        <v>24</v>
      </c>
      <c r="AF170" s="143">
        <f t="shared" si="47"/>
        <v>24</v>
      </c>
      <c r="AG170" s="141">
        <v>25</v>
      </c>
    </row>
    <row r="171" spans="1:35" x14ac:dyDescent="0.2">
      <c r="A171" s="143">
        <v>4</v>
      </c>
      <c r="B171" s="143" t="str">
        <f t="shared" si="45"/>
        <v>П</v>
      </c>
      <c r="C171" s="143" t="str">
        <f t="shared" si="45"/>
        <v>О</v>
      </c>
      <c r="D171" s="143" t="str">
        <f t="shared" si="45"/>
        <v>Р</v>
      </c>
      <c r="E171" s="143" t="str">
        <f t="shared" si="45"/>
        <v>Р</v>
      </c>
      <c r="F171" s="143" t="str">
        <f t="shared" si="45"/>
        <v>Р</v>
      </c>
      <c r="G171" s="143" t="str">
        <f t="shared" si="45"/>
        <v>Р</v>
      </c>
      <c r="H171" s="143" t="str">
        <f t="shared" si="45"/>
        <v>Р</v>
      </c>
      <c r="I171" s="143" t="str">
        <f t="shared" si="45"/>
        <v>Р</v>
      </c>
      <c r="J171" s="143" t="str">
        <f t="shared" si="45"/>
        <v>Р</v>
      </c>
      <c r="K171" s="143" t="str">
        <f t="shared" si="45"/>
        <v>Р</v>
      </c>
      <c r="L171" s="143" t="str">
        <f t="shared" si="46"/>
        <v>Р</v>
      </c>
      <c r="M171" s="143" t="str">
        <f t="shared" si="46"/>
        <v>Р</v>
      </c>
      <c r="N171" s="143" t="str">
        <f t="shared" si="46"/>
        <v>Р</v>
      </c>
      <c r="O171" s="143" t="str">
        <f t="shared" si="46"/>
        <v>Р</v>
      </c>
      <c r="P171" s="143" t="str">
        <f t="shared" si="46"/>
        <v>Р</v>
      </c>
      <c r="Q171" s="143" t="str">
        <f t="shared" si="46"/>
        <v>Р</v>
      </c>
      <c r="R171" s="143" t="str">
        <f t="shared" si="46"/>
        <v>Р</v>
      </c>
      <c r="S171" s="143" t="str">
        <f t="shared" si="46"/>
        <v>Р</v>
      </c>
      <c r="T171" s="143" t="str">
        <f t="shared" si="46"/>
        <v>Р</v>
      </c>
      <c r="U171" s="143" t="str">
        <f t="shared" si="46"/>
        <v>Р</v>
      </c>
      <c r="V171" s="143" t="str">
        <f t="shared" si="47"/>
        <v>Р</v>
      </c>
      <c r="W171" s="143" t="str">
        <f t="shared" si="47"/>
        <v>Р</v>
      </c>
      <c r="X171" s="143" t="str">
        <f t="shared" si="47"/>
        <v>Р</v>
      </c>
      <c r="Y171" s="143" t="str">
        <f t="shared" si="47"/>
        <v>Р</v>
      </c>
      <c r="Z171" s="143" t="str">
        <f t="shared" si="47"/>
        <v>Р</v>
      </c>
      <c r="AA171" s="143" t="str">
        <f t="shared" si="47"/>
        <v>Р</v>
      </c>
      <c r="AB171" s="143" t="str">
        <f t="shared" si="47"/>
        <v>Р</v>
      </c>
      <c r="AC171" s="143" t="str">
        <f t="shared" si="47"/>
        <v>Р</v>
      </c>
      <c r="AD171" s="143" t="str">
        <f t="shared" si="47"/>
        <v>П</v>
      </c>
      <c r="AE171" s="143">
        <f t="shared" si="47"/>
        <v>24</v>
      </c>
      <c r="AF171" s="143">
        <f t="shared" si="47"/>
        <v>24</v>
      </c>
      <c r="AG171" s="141">
        <v>26</v>
      </c>
    </row>
    <row r="172" spans="1:35" x14ac:dyDescent="0.2">
      <c r="A172" s="143">
        <v>5</v>
      </c>
      <c r="B172" s="143">
        <f t="shared" si="45"/>
        <v>24</v>
      </c>
      <c r="C172" s="143">
        <f t="shared" si="45"/>
        <v>24</v>
      </c>
      <c r="D172" s="143">
        <f t="shared" si="45"/>
        <v>24</v>
      </c>
      <c r="E172" s="143" t="str">
        <f t="shared" si="45"/>
        <v>О</v>
      </c>
      <c r="F172" s="143" t="str">
        <f t="shared" si="45"/>
        <v>Р</v>
      </c>
      <c r="G172" s="143" t="str">
        <f t="shared" si="45"/>
        <v>Р</v>
      </c>
      <c r="H172" s="143" t="str">
        <f t="shared" si="45"/>
        <v>Р</v>
      </c>
      <c r="I172" s="143" t="str">
        <f t="shared" si="45"/>
        <v>Р</v>
      </c>
      <c r="J172" s="143" t="str">
        <f t="shared" si="45"/>
        <v>Р</v>
      </c>
      <c r="K172" s="143" t="str">
        <f t="shared" si="45"/>
        <v>Р</v>
      </c>
      <c r="L172" s="143" t="str">
        <f t="shared" si="46"/>
        <v>Р</v>
      </c>
      <c r="M172" s="143" t="str">
        <f t="shared" si="46"/>
        <v>Р</v>
      </c>
      <c r="N172" s="143" t="str">
        <f t="shared" si="46"/>
        <v>Р</v>
      </c>
      <c r="O172" s="143" t="str">
        <f t="shared" si="46"/>
        <v>Р</v>
      </c>
      <c r="P172" s="143" t="str">
        <f t="shared" si="46"/>
        <v>Р</v>
      </c>
      <c r="Q172" s="143" t="str">
        <f t="shared" si="46"/>
        <v>Р</v>
      </c>
      <c r="R172" s="143" t="str">
        <f t="shared" si="46"/>
        <v>Р</v>
      </c>
      <c r="S172" s="143" t="str">
        <f t="shared" si="46"/>
        <v>Р</v>
      </c>
      <c r="T172" s="143" t="str">
        <f t="shared" si="46"/>
        <v>Р</v>
      </c>
      <c r="U172" s="143" t="str">
        <f t="shared" si="46"/>
        <v>Р</v>
      </c>
      <c r="V172" s="143" t="str">
        <f t="shared" si="47"/>
        <v>Р</v>
      </c>
      <c r="W172" s="143" t="str">
        <f t="shared" si="47"/>
        <v>Р</v>
      </c>
      <c r="X172" s="143" t="str">
        <f t="shared" si="47"/>
        <v>Р</v>
      </c>
      <c r="Y172" s="143" t="str">
        <f t="shared" si="47"/>
        <v>Р</v>
      </c>
      <c r="Z172" s="143" t="str">
        <f t="shared" si="47"/>
        <v>Р</v>
      </c>
      <c r="AA172" s="143" t="str">
        <f t="shared" si="47"/>
        <v>Р</v>
      </c>
      <c r="AB172" s="143" t="str">
        <f t="shared" si="47"/>
        <v>Р</v>
      </c>
      <c r="AC172" s="143" t="str">
        <f t="shared" si="47"/>
        <v>Р</v>
      </c>
      <c r="AD172" s="143" t="str">
        <f t="shared" si="47"/>
        <v>Р</v>
      </c>
      <c r="AE172" s="143" t="str">
        <f t="shared" si="47"/>
        <v>Р</v>
      </c>
      <c r="AF172" s="143" t="str">
        <f t="shared" si="47"/>
        <v>Р</v>
      </c>
      <c r="AG172" s="141">
        <v>31</v>
      </c>
    </row>
    <row r="173" spans="1:35" x14ac:dyDescent="0.2">
      <c r="A173" s="143">
        <v>6</v>
      </c>
      <c r="B173" s="143">
        <f t="shared" si="45"/>
        <v>24</v>
      </c>
      <c r="C173" s="143">
        <f t="shared" si="45"/>
        <v>24</v>
      </c>
      <c r="D173" s="143" t="str">
        <f t="shared" si="45"/>
        <v>О</v>
      </c>
      <c r="E173" s="143" t="str">
        <f t="shared" si="45"/>
        <v>ПМ</v>
      </c>
      <c r="F173" s="143">
        <f t="shared" si="45"/>
        <v>24</v>
      </c>
      <c r="G173" s="143">
        <f t="shared" si="45"/>
        <v>24</v>
      </c>
      <c r="H173" s="143">
        <f t="shared" si="45"/>
        <v>24</v>
      </c>
      <c r="I173" s="143">
        <f t="shared" si="45"/>
        <v>24</v>
      </c>
      <c r="J173" s="143">
        <f t="shared" si="45"/>
        <v>24</v>
      </c>
      <c r="K173" s="143">
        <f t="shared" si="45"/>
        <v>24</v>
      </c>
      <c r="L173" s="143">
        <f t="shared" si="46"/>
        <v>24</v>
      </c>
      <c r="M173" s="143">
        <f t="shared" si="46"/>
        <v>24</v>
      </c>
      <c r="N173" s="143">
        <f t="shared" si="46"/>
        <v>24</v>
      </c>
      <c r="O173" s="143">
        <f t="shared" si="46"/>
        <v>24</v>
      </c>
      <c r="P173" s="143">
        <f t="shared" si="46"/>
        <v>24</v>
      </c>
      <c r="Q173" s="143">
        <f t="shared" si="46"/>
        <v>24</v>
      </c>
      <c r="R173" s="143">
        <f t="shared" si="46"/>
        <v>24</v>
      </c>
      <c r="S173" s="143">
        <f t="shared" si="46"/>
        <v>24</v>
      </c>
      <c r="T173" s="143">
        <f t="shared" si="46"/>
        <v>24</v>
      </c>
      <c r="U173" s="143">
        <f t="shared" si="46"/>
        <v>24</v>
      </c>
      <c r="V173" s="143">
        <f t="shared" si="47"/>
        <v>24</v>
      </c>
      <c r="W173" s="143">
        <f t="shared" si="47"/>
        <v>24</v>
      </c>
      <c r="X173" s="143">
        <f t="shared" si="47"/>
        <v>24</v>
      </c>
      <c r="Y173" s="143">
        <f t="shared" si="47"/>
        <v>24</v>
      </c>
      <c r="Z173" s="143">
        <f t="shared" si="47"/>
        <v>24</v>
      </c>
      <c r="AA173" s="143">
        <f t="shared" si="47"/>
        <v>24</v>
      </c>
      <c r="AB173" s="143">
        <f t="shared" si="47"/>
        <v>24</v>
      </c>
      <c r="AC173" s="143">
        <f t="shared" si="47"/>
        <v>24</v>
      </c>
      <c r="AD173" s="143">
        <f t="shared" si="47"/>
        <v>24</v>
      </c>
      <c r="AE173" s="143">
        <f t="shared" si="47"/>
        <v>24</v>
      </c>
      <c r="AF173" s="143">
        <f t="shared" si="47"/>
        <v>24</v>
      </c>
      <c r="AG173" s="141">
        <v>32</v>
      </c>
    </row>
    <row r="174" spans="1:35" x14ac:dyDescent="0.2">
      <c r="A174" s="143">
        <v>7</v>
      </c>
      <c r="B174" s="143" t="str">
        <f t="shared" si="45"/>
        <v>Р</v>
      </c>
      <c r="C174" s="143" t="str">
        <f t="shared" si="45"/>
        <v>Р</v>
      </c>
      <c r="D174" s="143" t="str">
        <f t="shared" si="45"/>
        <v>Р</v>
      </c>
      <c r="E174" s="143" t="str">
        <f t="shared" si="45"/>
        <v>Р</v>
      </c>
      <c r="F174" s="143" t="str">
        <f t="shared" si="45"/>
        <v>Р</v>
      </c>
      <c r="G174" s="143" t="str">
        <f t="shared" si="45"/>
        <v>Р</v>
      </c>
      <c r="H174" s="143" t="str">
        <f t="shared" si="45"/>
        <v>Р</v>
      </c>
      <c r="I174" s="143" t="str">
        <f t="shared" si="45"/>
        <v>Р</v>
      </c>
      <c r="J174" s="143" t="str">
        <f t="shared" si="45"/>
        <v>Р</v>
      </c>
      <c r="K174" s="143" t="str">
        <f t="shared" si="45"/>
        <v>Р</v>
      </c>
      <c r="L174" s="143" t="str">
        <f t="shared" si="46"/>
        <v>Р</v>
      </c>
      <c r="M174" s="143" t="str">
        <f t="shared" si="46"/>
        <v>Р</v>
      </c>
      <c r="N174" s="143" t="str">
        <f t="shared" si="46"/>
        <v>Р</v>
      </c>
      <c r="O174" s="143" t="str">
        <f t="shared" si="46"/>
        <v>Р</v>
      </c>
      <c r="P174" s="143" t="str">
        <f t="shared" si="46"/>
        <v>Р</v>
      </c>
      <c r="Q174" s="143" t="str">
        <f t="shared" si="46"/>
        <v>Р</v>
      </c>
      <c r="R174" s="143" t="str">
        <f t="shared" si="46"/>
        <v>Р</v>
      </c>
      <c r="S174" s="143" t="str">
        <f t="shared" si="46"/>
        <v>П</v>
      </c>
      <c r="T174" s="143" t="str">
        <f t="shared" si="46"/>
        <v>О</v>
      </c>
      <c r="U174" s="143" t="str">
        <f t="shared" si="46"/>
        <v>Р</v>
      </c>
      <c r="V174" s="143" t="str">
        <f t="shared" si="47"/>
        <v>Р</v>
      </c>
      <c r="W174" s="143" t="str">
        <f t="shared" si="47"/>
        <v>Р</v>
      </c>
      <c r="X174" s="143" t="str">
        <f t="shared" si="47"/>
        <v>Р</v>
      </c>
      <c r="Y174" s="143" t="str">
        <f t="shared" si="47"/>
        <v>Р</v>
      </c>
      <c r="Z174" s="143" t="str">
        <f t="shared" si="47"/>
        <v>Р</v>
      </c>
      <c r="AA174" s="143" t="str">
        <f t="shared" si="47"/>
        <v>Р</v>
      </c>
      <c r="AB174" s="143" t="str">
        <f t="shared" si="47"/>
        <v>Р</v>
      </c>
      <c r="AC174" s="143" t="str">
        <f t="shared" si="47"/>
        <v>Р</v>
      </c>
      <c r="AD174" s="143" t="str">
        <f t="shared" si="47"/>
        <v>Р</v>
      </c>
      <c r="AE174" s="143" t="str">
        <f t="shared" si="47"/>
        <v>Р</v>
      </c>
      <c r="AF174" s="143" t="str">
        <f t="shared" si="47"/>
        <v>Р</v>
      </c>
      <c r="AG174" s="141">
        <v>33</v>
      </c>
    </row>
    <row r="175" spans="1:35" x14ac:dyDescent="0.2">
      <c r="A175" s="143">
        <v>8</v>
      </c>
      <c r="B175" s="143">
        <f t="shared" si="45"/>
        <v>24</v>
      </c>
      <c r="C175" s="143">
        <f t="shared" si="45"/>
        <v>24</v>
      </c>
      <c r="D175" s="143">
        <f t="shared" si="45"/>
        <v>24</v>
      </c>
      <c r="E175" s="143">
        <f t="shared" si="45"/>
        <v>24</v>
      </c>
      <c r="F175" s="143">
        <f t="shared" si="45"/>
        <v>24</v>
      </c>
      <c r="G175" s="143">
        <f t="shared" si="45"/>
        <v>24</v>
      </c>
      <c r="H175" s="143">
        <f t="shared" si="45"/>
        <v>24</v>
      </c>
      <c r="I175" s="143">
        <f t="shared" si="45"/>
        <v>24</v>
      </c>
      <c r="J175" s="143">
        <f t="shared" si="45"/>
        <v>24</v>
      </c>
      <c r="K175" s="143">
        <f t="shared" si="45"/>
        <v>24</v>
      </c>
      <c r="L175" s="143">
        <f t="shared" si="46"/>
        <v>24</v>
      </c>
      <c r="M175" s="143">
        <f t="shared" si="46"/>
        <v>24</v>
      </c>
      <c r="N175" s="143">
        <f t="shared" si="46"/>
        <v>24</v>
      </c>
      <c r="O175" s="143">
        <f t="shared" si="46"/>
        <v>24</v>
      </c>
      <c r="P175" s="143">
        <f t="shared" si="46"/>
        <v>24</v>
      </c>
      <c r="Q175" s="143">
        <f t="shared" si="46"/>
        <v>24</v>
      </c>
      <c r="R175" s="143">
        <f t="shared" si="46"/>
        <v>24</v>
      </c>
      <c r="S175" s="143" t="str">
        <f t="shared" si="46"/>
        <v>О</v>
      </c>
      <c r="T175" s="143" t="str">
        <f t="shared" si="46"/>
        <v>ПМ</v>
      </c>
      <c r="U175" s="143">
        <f t="shared" si="46"/>
        <v>24</v>
      </c>
      <c r="V175" s="143">
        <f t="shared" si="47"/>
        <v>24</v>
      </c>
      <c r="W175" s="143">
        <f t="shared" si="47"/>
        <v>24</v>
      </c>
      <c r="X175" s="143">
        <f t="shared" si="47"/>
        <v>24</v>
      </c>
      <c r="Y175" s="143">
        <f t="shared" si="47"/>
        <v>24</v>
      </c>
      <c r="Z175" s="143">
        <f t="shared" si="47"/>
        <v>24</v>
      </c>
      <c r="AA175" s="143">
        <f t="shared" si="47"/>
        <v>24</v>
      </c>
      <c r="AB175" s="143">
        <f t="shared" si="47"/>
        <v>24</v>
      </c>
      <c r="AC175" s="143">
        <f t="shared" si="47"/>
        <v>24</v>
      </c>
      <c r="AD175" s="143">
        <f t="shared" si="47"/>
        <v>24</v>
      </c>
      <c r="AE175" s="143">
        <f t="shared" si="47"/>
        <v>24</v>
      </c>
      <c r="AF175" s="143">
        <f t="shared" si="47"/>
        <v>24</v>
      </c>
      <c r="AG175" s="141">
        <v>34</v>
      </c>
    </row>
    <row r="176" spans="1:35" x14ac:dyDescent="0.2">
      <c r="A176" s="143">
        <v>9</v>
      </c>
      <c r="B176" s="143" t="str">
        <f t="shared" si="45"/>
        <v>О</v>
      </c>
      <c r="C176" s="143" t="str">
        <f t="shared" si="45"/>
        <v>ПМ</v>
      </c>
      <c r="D176" s="143">
        <f t="shared" si="45"/>
        <v>24</v>
      </c>
      <c r="E176" s="143">
        <f t="shared" si="45"/>
        <v>24</v>
      </c>
      <c r="F176" s="143">
        <f t="shared" si="45"/>
        <v>24</v>
      </c>
      <c r="G176" s="143">
        <f t="shared" si="45"/>
        <v>24</v>
      </c>
      <c r="H176" s="143">
        <f t="shared" si="45"/>
        <v>24</v>
      </c>
      <c r="I176" s="143">
        <f t="shared" si="45"/>
        <v>24</v>
      </c>
      <c r="J176" s="143">
        <f t="shared" si="45"/>
        <v>24</v>
      </c>
      <c r="K176" s="143">
        <f t="shared" si="45"/>
        <v>24</v>
      </c>
      <c r="L176" s="143">
        <f t="shared" si="46"/>
        <v>24</v>
      </c>
      <c r="M176" s="143">
        <f t="shared" si="46"/>
        <v>24</v>
      </c>
      <c r="N176" s="143">
        <f t="shared" si="46"/>
        <v>24</v>
      </c>
      <c r="O176" s="143">
        <f t="shared" si="46"/>
        <v>24</v>
      </c>
      <c r="P176" s="143">
        <f t="shared" si="46"/>
        <v>24</v>
      </c>
      <c r="Q176" s="143">
        <f t="shared" si="46"/>
        <v>24</v>
      </c>
      <c r="R176" s="143">
        <f t="shared" si="46"/>
        <v>24</v>
      </c>
      <c r="S176" s="143">
        <f t="shared" si="46"/>
        <v>24</v>
      </c>
      <c r="T176" s="143">
        <f t="shared" si="46"/>
        <v>24</v>
      </c>
      <c r="U176" s="143">
        <f t="shared" si="46"/>
        <v>24</v>
      </c>
      <c r="V176" s="143">
        <f t="shared" si="47"/>
        <v>24</v>
      </c>
      <c r="W176" s="143">
        <f t="shared" si="47"/>
        <v>24</v>
      </c>
      <c r="X176" s="143">
        <f t="shared" si="47"/>
        <v>24</v>
      </c>
      <c r="Y176" s="143">
        <f t="shared" si="47"/>
        <v>24</v>
      </c>
      <c r="Z176" s="143">
        <f t="shared" si="47"/>
        <v>24</v>
      </c>
      <c r="AA176" s="143">
        <f t="shared" si="47"/>
        <v>24</v>
      </c>
      <c r="AB176" s="143">
        <f t="shared" si="47"/>
        <v>24</v>
      </c>
      <c r="AC176" s="143">
        <f t="shared" si="47"/>
        <v>24</v>
      </c>
      <c r="AD176" s="143">
        <f t="shared" si="47"/>
        <v>24</v>
      </c>
      <c r="AE176" s="143">
        <f t="shared" si="47"/>
        <v>24</v>
      </c>
      <c r="AF176" s="143">
        <f t="shared" si="47"/>
        <v>24</v>
      </c>
      <c r="AG176" s="141">
        <v>27</v>
      </c>
    </row>
    <row r="177" spans="1:33" x14ac:dyDescent="0.2">
      <c r="A177" s="143">
        <v>10</v>
      </c>
      <c r="B177" s="143">
        <f t="shared" si="45"/>
        <v>24</v>
      </c>
      <c r="C177" s="143">
        <f t="shared" si="45"/>
        <v>24</v>
      </c>
      <c r="D177" s="143">
        <f t="shared" si="45"/>
        <v>24</v>
      </c>
      <c r="E177" s="143">
        <f t="shared" si="45"/>
        <v>24</v>
      </c>
      <c r="F177" s="143">
        <f t="shared" si="45"/>
        <v>24</v>
      </c>
      <c r="G177" s="143">
        <f t="shared" si="45"/>
        <v>24</v>
      </c>
      <c r="H177" s="143">
        <f t="shared" si="45"/>
        <v>24</v>
      </c>
      <c r="I177" s="143">
        <f t="shared" si="45"/>
        <v>24</v>
      </c>
      <c r="J177" s="143">
        <f t="shared" si="45"/>
        <v>24</v>
      </c>
      <c r="K177" s="143">
        <f t="shared" si="45"/>
        <v>24</v>
      </c>
      <c r="L177" s="143">
        <f t="shared" si="46"/>
        <v>24</v>
      </c>
      <c r="M177" s="143">
        <f t="shared" si="46"/>
        <v>24</v>
      </c>
      <c r="N177" s="143">
        <f t="shared" si="46"/>
        <v>24</v>
      </c>
      <c r="O177" s="143">
        <f t="shared" si="46"/>
        <v>24</v>
      </c>
      <c r="P177" s="143">
        <f t="shared" si="46"/>
        <v>24</v>
      </c>
      <c r="Q177" s="143">
        <f t="shared" si="46"/>
        <v>24</v>
      </c>
      <c r="R177" s="143">
        <f t="shared" si="46"/>
        <v>24</v>
      </c>
      <c r="S177" s="143">
        <f t="shared" si="46"/>
        <v>24</v>
      </c>
      <c r="T177" s="143">
        <f t="shared" si="46"/>
        <v>24</v>
      </c>
      <c r="U177" s="143">
        <f t="shared" si="46"/>
        <v>24</v>
      </c>
      <c r="V177" s="143">
        <f t="shared" si="47"/>
        <v>24</v>
      </c>
      <c r="W177" s="143">
        <f t="shared" si="47"/>
        <v>24</v>
      </c>
      <c r="X177" s="143">
        <f t="shared" si="47"/>
        <v>24</v>
      </c>
      <c r="Y177" s="143">
        <f t="shared" si="47"/>
        <v>24</v>
      </c>
      <c r="Z177" s="143">
        <f t="shared" si="47"/>
        <v>24</v>
      </c>
      <c r="AA177" s="143">
        <f t="shared" si="47"/>
        <v>24</v>
      </c>
      <c r="AB177" s="143">
        <f t="shared" si="47"/>
        <v>24</v>
      </c>
      <c r="AC177" s="143">
        <f t="shared" si="47"/>
        <v>24</v>
      </c>
      <c r="AD177" s="143" t="str">
        <f t="shared" si="47"/>
        <v>О</v>
      </c>
      <c r="AE177" s="143" t="str">
        <f t="shared" si="47"/>
        <v>Р</v>
      </c>
      <c r="AF177" s="143" t="str">
        <f t="shared" si="47"/>
        <v>Р</v>
      </c>
      <c r="AG177" s="141">
        <v>28</v>
      </c>
    </row>
    <row r="178" spans="1:33" x14ac:dyDescent="0.2">
      <c r="A178" s="143">
        <v>11</v>
      </c>
      <c r="B178" s="143" t="str">
        <f t="shared" si="45"/>
        <v>Р</v>
      </c>
      <c r="C178" s="143" t="str">
        <f t="shared" si="45"/>
        <v>Р</v>
      </c>
      <c r="D178" s="143" t="str">
        <f t="shared" si="45"/>
        <v>Р</v>
      </c>
      <c r="E178" s="143" t="str">
        <f t="shared" si="45"/>
        <v>Р</v>
      </c>
      <c r="F178" s="143" t="str">
        <f t="shared" si="45"/>
        <v>Р</v>
      </c>
      <c r="G178" s="143" t="str">
        <f t="shared" si="45"/>
        <v>Р</v>
      </c>
      <c r="H178" s="143" t="str">
        <f t="shared" si="45"/>
        <v>Р</v>
      </c>
      <c r="I178" s="143" t="str">
        <f t="shared" si="45"/>
        <v>Р</v>
      </c>
      <c r="J178" s="143" t="str">
        <f t="shared" si="45"/>
        <v>Р</v>
      </c>
      <c r="K178" s="143" t="str">
        <f t="shared" si="45"/>
        <v>Р</v>
      </c>
      <c r="L178" s="143" t="str">
        <f t="shared" si="46"/>
        <v>Р</v>
      </c>
      <c r="M178" s="143" t="str">
        <f t="shared" si="46"/>
        <v>Р</v>
      </c>
      <c r="N178" s="143" t="str">
        <f t="shared" si="46"/>
        <v>Р</v>
      </c>
      <c r="O178" s="143" t="str">
        <f t="shared" si="46"/>
        <v>Р</v>
      </c>
      <c r="P178" s="143" t="str">
        <f t="shared" si="46"/>
        <v>Р</v>
      </c>
      <c r="Q178" s="143" t="str">
        <f t="shared" si="46"/>
        <v>Р</v>
      </c>
      <c r="R178" s="143" t="str">
        <f t="shared" si="46"/>
        <v>Р</v>
      </c>
      <c r="S178" s="143" t="str">
        <f t="shared" si="46"/>
        <v>Р</v>
      </c>
      <c r="T178" s="143" t="str">
        <f t="shared" si="46"/>
        <v>Р</v>
      </c>
      <c r="U178" s="143" t="str">
        <f t="shared" si="46"/>
        <v>Р</v>
      </c>
      <c r="V178" s="143" t="str">
        <f t="shared" si="47"/>
        <v>Р</v>
      </c>
      <c r="W178" s="143" t="str">
        <f t="shared" si="47"/>
        <v>Р</v>
      </c>
      <c r="X178" s="143" t="str">
        <f t="shared" si="47"/>
        <v>Р</v>
      </c>
      <c r="Y178" s="143" t="str">
        <f t="shared" si="47"/>
        <v>Р</v>
      </c>
      <c r="Z178" s="143" t="str">
        <f t="shared" si="47"/>
        <v>Р</v>
      </c>
      <c r="AA178" s="143" t="str">
        <f t="shared" si="47"/>
        <v>Р</v>
      </c>
      <c r="AB178" s="143" t="str">
        <f t="shared" si="47"/>
        <v>Р</v>
      </c>
      <c r="AC178" s="143" t="str">
        <f t="shared" si="47"/>
        <v>Р</v>
      </c>
      <c r="AD178" s="143" t="str">
        <f t="shared" si="47"/>
        <v>Р</v>
      </c>
      <c r="AE178" s="143" t="str">
        <f t="shared" si="47"/>
        <v>Р</v>
      </c>
      <c r="AF178" s="143" t="str">
        <f t="shared" si="47"/>
        <v>Р</v>
      </c>
      <c r="AG178" s="141">
        <v>29</v>
      </c>
    </row>
    <row r="179" spans="1:33" x14ac:dyDescent="0.2">
      <c r="A179" s="143">
        <v>12</v>
      </c>
      <c r="B179" s="143" t="str">
        <f t="shared" si="45"/>
        <v>Р</v>
      </c>
      <c r="C179" s="143" t="str">
        <f t="shared" si="45"/>
        <v>Р</v>
      </c>
      <c r="D179" s="143" t="str">
        <f t="shared" si="45"/>
        <v>Р</v>
      </c>
      <c r="E179" s="143" t="str">
        <f t="shared" si="45"/>
        <v>Р</v>
      </c>
      <c r="F179" s="143" t="str">
        <f t="shared" si="45"/>
        <v>Р</v>
      </c>
      <c r="G179" s="143" t="str">
        <f t="shared" si="45"/>
        <v>Р</v>
      </c>
      <c r="H179" s="143" t="str">
        <f t="shared" si="45"/>
        <v>Р</v>
      </c>
      <c r="I179" s="143" t="str">
        <f t="shared" si="45"/>
        <v>Р</v>
      </c>
      <c r="J179" s="143" t="str">
        <f t="shared" si="45"/>
        <v>Р</v>
      </c>
      <c r="K179" s="143" t="str">
        <f t="shared" si="45"/>
        <v>Р</v>
      </c>
      <c r="L179" s="143" t="str">
        <f t="shared" si="46"/>
        <v>Р</v>
      </c>
      <c r="M179" s="143" t="str">
        <f t="shared" si="46"/>
        <v>П</v>
      </c>
      <c r="N179" s="143" t="str">
        <f t="shared" si="46"/>
        <v>О</v>
      </c>
      <c r="O179" s="143" t="str">
        <f t="shared" si="46"/>
        <v>Р</v>
      </c>
      <c r="P179" s="143" t="str">
        <f t="shared" si="46"/>
        <v>Р</v>
      </c>
      <c r="Q179" s="143" t="str">
        <f t="shared" si="46"/>
        <v>Р</v>
      </c>
      <c r="R179" s="143" t="str">
        <f t="shared" si="46"/>
        <v>Р</v>
      </c>
      <c r="S179" s="143" t="str">
        <f t="shared" si="46"/>
        <v>Р</v>
      </c>
      <c r="T179" s="143" t="str">
        <f t="shared" si="46"/>
        <v>Р</v>
      </c>
      <c r="U179" s="143" t="str">
        <f t="shared" si="46"/>
        <v>Р</v>
      </c>
      <c r="V179" s="143" t="str">
        <f t="shared" si="47"/>
        <v>Р</v>
      </c>
      <c r="W179" s="143" t="str">
        <f t="shared" si="47"/>
        <v>Р</v>
      </c>
      <c r="X179" s="143" t="str">
        <f t="shared" si="47"/>
        <v>Р</v>
      </c>
      <c r="Y179" s="143" t="str">
        <f t="shared" si="47"/>
        <v>Р</v>
      </c>
      <c r="Z179" s="143" t="str">
        <f t="shared" si="47"/>
        <v>Р</v>
      </c>
      <c r="AA179" s="143" t="str">
        <f t="shared" si="47"/>
        <v>Р</v>
      </c>
      <c r="AB179" s="143" t="str">
        <f t="shared" si="47"/>
        <v>Р</v>
      </c>
      <c r="AC179" s="143" t="str">
        <f t="shared" si="47"/>
        <v>Р</v>
      </c>
      <c r="AD179" s="143" t="str">
        <f t="shared" si="47"/>
        <v>Р</v>
      </c>
      <c r="AE179" s="143" t="str">
        <f t="shared" si="47"/>
        <v>Р</v>
      </c>
      <c r="AF179" s="143" t="str">
        <f t="shared" si="47"/>
        <v>Р</v>
      </c>
      <c r="AG179" s="141">
        <v>35</v>
      </c>
    </row>
    <row r="180" spans="1:33" x14ac:dyDescent="0.2">
      <c r="A180" s="143">
        <v>13</v>
      </c>
      <c r="B180" s="143">
        <f t="shared" si="45"/>
        <v>24</v>
      </c>
      <c r="C180" s="143">
        <f t="shared" si="45"/>
        <v>24</v>
      </c>
      <c r="D180" s="143">
        <f t="shared" si="45"/>
        <v>24</v>
      </c>
      <c r="E180" s="143">
        <f t="shared" si="45"/>
        <v>24</v>
      </c>
      <c r="F180" s="143">
        <f t="shared" si="45"/>
        <v>24</v>
      </c>
      <c r="G180" s="143">
        <f t="shared" si="45"/>
        <v>24</v>
      </c>
      <c r="H180" s="143">
        <f t="shared" si="45"/>
        <v>24</v>
      </c>
      <c r="I180" s="143">
        <f t="shared" si="45"/>
        <v>24</v>
      </c>
      <c r="J180" s="143">
        <f t="shared" si="45"/>
        <v>24</v>
      </c>
      <c r="K180" s="143">
        <f t="shared" si="45"/>
        <v>24</v>
      </c>
      <c r="L180" s="143">
        <f t="shared" si="46"/>
        <v>24</v>
      </c>
      <c r="M180" s="143" t="str">
        <f t="shared" si="46"/>
        <v>О</v>
      </c>
      <c r="N180" s="143" t="str">
        <f t="shared" si="46"/>
        <v>ПМ</v>
      </c>
      <c r="O180" s="143">
        <f t="shared" si="46"/>
        <v>24</v>
      </c>
      <c r="P180" s="143">
        <f t="shared" si="46"/>
        <v>24</v>
      </c>
      <c r="Q180" s="143">
        <f t="shared" si="46"/>
        <v>24</v>
      </c>
      <c r="R180" s="143">
        <f t="shared" si="46"/>
        <v>24</v>
      </c>
      <c r="S180" s="143">
        <f t="shared" si="46"/>
        <v>24</v>
      </c>
      <c r="T180" s="143">
        <f t="shared" si="46"/>
        <v>24</v>
      </c>
      <c r="U180" s="143">
        <f t="shared" si="46"/>
        <v>24</v>
      </c>
      <c r="V180" s="143">
        <f t="shared" si="47"/>
        <v>24</v>
      </c>
      <c r="W180" s="143">
        <f t="shared" si="47"/>
        <v>24</v>
      </c>
      <c r="X180" s="143">
        <f t="shared" si="47"/>
        <v>24</v>
      </c>
      <c r="Y180" s="143">
        <f t="shared" si="47"/>
        <v>24</v>
      </c>
      <c r="Z180" s="143">
        <f t="shared" si="47"/>
        <v>24</v>
      </c>
      <c r="AA180" s="143">
        <f t="shared" si="47"/>
        <v>24</v>
      </c>
      <c r="AB180" s="143">
        <f t="shared" si="47"/>
        <v>24</v>
      </c>
      <c r="AC180" s="143">
        <f t="shared" si="47"/>
        <v>24</v>
      </c>
      <c r="AD180" s="143">
        <f t="shared" si="47"/>
        <v>24</v>
      </c>
      <c r="AE180" s="143">
        <f t="shared" si="47"/>
        <v>24</v>
      </c>
      <c r="AF180" s="143">
        <f t="shared" si="47"/>
        <v>24</v>
      </c>
      <c r="AG180" s="141">
        <v>36</v>
      </c>
    </row>
    <row r="181" spans="1:33" x14ac:dyDescent="0.2">
      <c r="A181" s="143">
        <v>14</v>
      </c>
      <c r="B181" s="143" t="str">
        <f t="shared" si="45"/>
        <v>Р</v>
      </c>
      <c r="C181" s="143" t="str">
        <f t="shared" si="45"/>
        <v>Р</v>
      </c>
      <c r="D181" s="143" t="str">
        <f t="shared" si="45"/>
        <v>П</v>
      </c>
      <c r="E181" s="143">
        <f t="shared" si="45"/>
        <v>24</v>
      </c>
      <c r="F181" s="143">
        <f t="shared" si="45"/>
        <v>24</v>
      </c>
      <c r="G181" s="143">
        <f t="shared" si="45"/>
        <v>24</v>
      </c>
      <c r="H181" s="143">
        <f t="shared" si="45"/>
        <v>24</v>
      </c>
      <c r="I181" s="143">
        <f t="shared" si="45"/>
        <v>24</v>
      </c>
      <c r="J181" s="143">
        <f t="shared" si="45"/>
        <v>24</v>
      </c>
      <c r="K181" s="143">
        <f t="shared" si="45"/>
        <v>24</v>
      </c>
      <c r="L181" s="143">
        <f t="shared" si="46"/>
        <v>24</v>
      </c>
      <c r="M181" s="143">
        <f t="shared" si="46"/>
        <v>24</v>
      </c>
      <c r="N181" s="143">
        <f t="shared" si="46"/>
        <v>24</v>
      </c>
      <c r="O181" s="143">
        <f t="shared" si="46"/>
        <v>24</v>
      </c>
      <c r="P181" s="143">
        <f t="shared" si="46"/>
        <v>24</v>
      </c>
      <c r="Q181" s="143">
        <f t="shared" si="46"/>
        <v>24</v>
      </c>
      <c r="R181" s="143">
        <f t="shared" si="46"/>
        <v>24</v>
      </c>
      <c r="S181" s="143">
        <f t="shared" si="46"/>
        <v>24</v>
      </c>
      <c r="T181" s="143">
        <f t="shared" si="46"/>
        <v>24</v>
      </c>
      <c r="U181" s="143">
        <f t="shared" si="46"/>
        <v>24</v>
      </c>
      <c r="V181" s="143">
        <f t="shared" si="47"/>
        <v>24</v>
      </c>
      <c r="W181" s="143">
        <f t="shared" si="47"/>
        <v>24</v>
      </c>
      <c r="X181" s="143">
        <f t="shared" si="47"/>
        <v>24</v>
      </c>
      <c r="Y181" s="143">
        <f t="shared" si="47"/>
        <v>24</v>
      </c>
      <c r="Z181" s="143">
        <f t="shared" si="47"/>
        <v>24</v>
      </c>
      <c r="AA181" s="143">
        <f t="shared" si="47"/>
        <v>24</v>
      </c>
      <c r="AB181" s="143">
        <f t="shared" si="47"/>
        <v>24</v>
      </c>
      <c r="AC181" s="143">
        <f t="shared" si="47"/>
        <v>24</v>
      </c>
      <c r="AD181" s="143">
        <f t="shared" si="47"/>
        <v>24</v>
      </c>
      <c r="AE181" s="143">
        <f t="shared" si="47"/>
        <v>24</v>
      </c>
      <c r="AF181" s="143">
        <f t="shared" si="47"/>
        <v>24</v>
      </c>
      <c r="AG181" s="141">
        <v>37</v>
      </c>
    </row>
  </sheetData>
  <sheetProtection sheet="1" objects="1" scenarios="1"/>
  <autoFilter ref="A1:AL1" xr:uid="{00000000-0009-0000-0000-000005000000}"/>
  <conditionalFormatting sqref="B1:AF1048576">
    <cfRule type="containsText" dxfId="534" priority="1" operator="containsText" text="ПР">
      <formula>NOT(ISERROR(SEARCH("ПР",B1)))</formula>
    </cfRule>
    <cfRule type="containsText" dxfId="533" priority="2" operator="containsText" text="ТО">
      <formula>NOT(ISERROR(SEARCH("ТО",B1)))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3" tint="0.39997558519241921"/>
  </sheetPr>
  <dimension ref="A1:S73"/>
  <sheetViews>
    <sheetView topLeftCell="A38" zoomScale="85" zoomScaleNormal="85" workbookViewId="0">
      <selection activeCell="H74" sqref="H74"/>
    </sheetView>
  </sheetViews>
  <sheetFormatPr defaultRowHeight="15" outlineLevelRow="1" x14ac:dyDescent="0.25"/>
  <cols>
    <col min="1" max="1" width="11.42578125" bestFit="1" customWidth="1"/>
    <col min="2" max="2" width="9.85546875" customWidth="1"/>
    <col min="3" max="10" width="14.85546875" customWidth="1"/>
    <col min="11" max="11" width="16.140625" customWidth="1"/>
    <col min="12" max="14" width="14.85546875" customWidth="1"/>
    <col min="15" max="15" width="25.140625" customWidth="1"/>
    <col min="17" max="17" width="19.5703125" customWidth="1"/>
    <col min="18" max="18" width="15" customWidth="1"/>
    <col min="19" max="19" width="11.85546875" customWidth="1"/>
  </cols>
  <sheetData>
    <row r="1" spans="1:14" s="165" customFormat="1" ht="15.75" hidden="1" outlineLevel="1" x14ac:dyDescent="0.25"/>
    <row r="2" spans="1:14" s="165" customFormat="1" ht="15.75" hidden="1" outlineLevel="1" x14ac:dyDescent="0.25"/>
    <row r="3" spans="1:14" s="165" customFormat="1" ht="15.75" hidden="1" outlineLevel="1" x14ac:dyDescent="0.25">
      <c r="A3" s="166" t="s">
        <v>318</v>
      </c>
      <c r="B3" s="167" t="s">
        <v>295</v>
      </c>
      <c r="C3" s="168">
        <f>'Годовой шаблон'!B13</f>
        <v>44927</v>
      </c>
      <c r="D3" s="168">
        <f>'Годовой шаблон'!B30</f>
        <v>44958</v>
      </c>
      <c r="E3" s="168">
        <f>'Годовой шаблон'!B47</f>
        <v>44986</v>
      </c>
      <c r="F3" s="168">
        <f>'Годовой шаблон'!B64</f>
        <v>45017</v>
      </c>
      <c r="G3" s="168">
        <f>'Годовой шаблон'!B81</f>
        <v>45047</v>
      </c>
      <c r="H3" s="168">
        <f>'Годовой шаблон'!B98</f>
        <v>45078</v>
      </c>
      <c r="I3" s="168">
        <f>'Годовой шаблон'!B115</f>
        <v>45108</v>
      </c>
      <c r="J3" s="168">
        <f>'Годовой шаблон'!B132</f>
        <v>45139</v>
      </c>
      <c r="K3" s="168">
        <f>'Годовой шаблон'!B149</f>
        <v>45170</v>
      </c>
      <c r="L3" s="168">
        <f>'Годовой шаблон'!B166</f>
        <v>45200</v>
      </c>
      <c r="M3" s="168">
        <f>'Годовой шаблон'!B183</f>
        <v>45231</v>
      </c>
      <c r="N3" s="168">
        <f>'Годовой шаблон'!B200</f>
        <v>45261</v>
      </c>
    </row>
    <row r="4" spans="1:14" s="165" customFormat="1" ht="15.75" hidden="1" outlineLevel="1" x14ac:dyDescent="0.25">
      <c r="A4" s="166" t="s">
        <v>318</v>
      </c>
      <c r="B4" s="130">
        <v>1</v>
      </c>
      <c r="C4" s="168" t="str">
        <f>'Годовой шаблон'!B14</f>
        <v/>
      </c>
      <c r="D4" s="168" t="str">
        <f>'Годовой шаблон'!B31</f>
        <v>ТО2</v>
      </c>
      <c r="E4" s="168" t="str">
        <f>'Годовой шаблон'!B48</f>
        <v/>
      </c>
      <c r="F4" s="168" t="str">
        <f>'Годовой шаблон'!B65</f>
        <v>ПМ</v>
      </c>
      <c r="G4" s="168" t="str">
        <f>'Годовой шаблон'!B82</f>
        <v/>
      </c>
      <c r="H4" s="168" t="str">
        <f>'Годовой шаблон'!B99</f>
        <v>ТО2</v>
      </c>
      <c r="I4" s="168" t="str">
        <f>'Годовой шаблон'!B116</f>
        <v/>
      </c>
      <c r="J4" s="168" t="str">
        <f>'Годовой шаблон'!B133</f>
        <v/>
      </c>
      <c r="K4" s="168" t="str">
        <f>'Годовой шаблон'!B150</f>
        <v>ПМ</v>
      </c>
      <c r="L4" s="168" t="str">
        <f>'Годовой шаблон'!B167</f>
        <v/>
      </c>
      <c r="M4" s="168" t="str">
        <f>'Годовой шаблон'!B184</f>
        <v>ТО1ДСГКТР</v>
      </c>
      <c r="N4" s="168" t="str">
        <f>'Годовой шаблон'!B201</f>
        <v/>
      </c>
    </row>
    <row r="5" spans="1:14" s="165" customFormat="1" ht="15.75" hidden="1" outlineLevel="1" x14ac:dyDescent="0.25">
      <c r="A5" s="166" t="s">
        <v>318</v>
      </c>
      <c r="B5" s="130">
        <v>2</v>
      </c>
      <c r="C5" s="168" t="str">
        <f>'Годовой шаблон'!B15</f>
        <v>ГТД</v>
      </c>
      <c r="D5" s="168" t="str">
        <f>'Годовой шаблон'!B32</f>
        <v/>
      </c>
      <c r="E5" s="168" t="str">
        <f>'Годовой шаблон'!B49</f>
        <v>ПМ</v>
      </c>
      <c r="F5" s="168" t="str">
        <f>'Годовой шаблон'!B66</f>
        <v/>
      </c>
      <c r="G5" s="168" t="str">
        <f>'Годовой шаблон'!B83</f>
        <v>ТО2</v>
      </c>
      <c r="H5" s="168" t="str">
        <f>'Годовой шаблон'!B100</f>
        <v/>
      </c>
      <c r="I5" s="168" t="str">
        <f>'Годовой шаблон'!B117</f>
        <v/>
      </c>
      <c r="J5" s="168" t="str">
        <f>'Годовой шаблон'!B134</f>
        <v>ПМ</v>
      </c>
      <c r="K5" s="168" t="str">
        <f>'Годовой шаблон'!B151</f>
        <v/>
      </c>
      <c r="L5" s="168" t="str">
        <f>'Годовой шаблон'!B168</f>
        <v>ТО1</v>
      </c>
      <c r="M5" s="168" t="str">
        <f>'Годовой шаблон'!B185</f>
        <v/>
      </c>
      <c r="N5" s="168" t="str">
        <f>'Годовой шаблон'!B202</f>
        <v>ПМ</v>
      </c>
    </row>
    <row r="6" spans="1:14" s="165" customFormat="1" ht="15.75" hidden="1" outlineLevel="1" x14ac:dyDescent="0.25">
      <c r="A6" s="166" t="s">
        <v>318</v>
      </c>
      <c r="B6" s="130">
        <v>3</v>
      </c>
      <c r="C6" s="168" t="str">
        <f>'Годовой шаблон'!B16</f>
        <v>ТО2</v>
      </c>
      <c r="D6" s="168" t="str">
        <f>'Годовой шаблон'!B33</f>
        <v/>
      </c>
      <c r="E6" s="168" t="str">
        <f>'Годовой шаблон'!B50</f>
        <v/>
      </c>
      <c r="F6" s="168" t="str">
        <f>'Годовой шаблон'!B67</f>
        <v>ПМ</v>
      </c>
      <c r="G6" s="168" t="str">
        <f>'Годовой шаблон'!B84</f>
        <v/>
      </c>
      <c r="H6" s="168" t="str">
        <f>'Годовой шаблон'!B101</f>
        <v>ТО2</v>
      </c>
      <c r="I6" s="168" t="str">
        <f>'Годовой шаблон'!B118</f>
        <v/>
      </c>
      <c r="J6" s="168" t="str">
        <f>'Годовой шаблон'!B135</f>
        <v/>
      </c>
      <c r="K6" s="168" t="str">
        <f>'Годовой шаблон'!B152</f>
        <v>ПМ</v>
      </c>
      <c r="L6" s="168" t="str">
        <f>'Годовой шаблон'!B169</f>
        <v/>
      </c>
      <c r="M6" s="168" t="str">
        <f>'Годовой шаблон'!B186</f>
        <v>ТО1</v>
      </c>
      <c r="N6" s="168" t="str">
        <f>'Годовой шаблон'!B203</f>
        <v/>
      </c>
    </row>
    <row r="7" spans="1:14" s="165" customFormat="1" ht="15.75" hidden="1" outlineLevel="1" x14ac:dyDescent="0.25">
      <c r="A7" s="166" t="s">
        <v>318</v>
      </c>
      <c r="B7" s="130">
        <v>4</v>
      </c>
      <c r="C7" s="168" t="str">
        <f>'Годовой шаблон'!B17</f>
        <v/>
      </c>
      <c r="D7" s="168" t="str">
        <f>'Годовой шаблон'!B34</f>
        <v>ТО2</v>
      </c>
      <c r="E7" s="168" t="str">
        <f>'Годовой шаблон'!B51</f>
        <v/>
      </c>
      <c r="F7" s="168" t="str">
        <f>'Годовой шаблон'!B68</f>
        <v/>
      </c>
      <c r="G7" s="168" t="str">
        <f>'Годовой шаблон'!B85</f>
        <v/>
      </c>
      <c r="H7" s="168" t="str">
        <f>'Годовой шаблон'!B102</f>
        <v/>
      </c>
      <c r="I7" s="168" t="str">
        <f>'Годовой шаблон'!B119</f>
        <v>ТО1</v>
      </c>
      <c r="J7" s="168" t="str">
        <f>'Годовой шаблон'!B136</f>
        <v/>
      </c>
      <c r="K7" s="168" t="str">
        <f>'Годовой шаблон'!B153</f>
        <v/>
      </c>
      <c r="L7" s="168" t="str">
        <f>'Годовой шаблон'!B170</f>
        <v>ПМ</v>
      </c>
      <c r="M7" s="168" t="str">
        <f>'Годовой шаблон'!B187</f>
        <v/>
      </c>
      <c r="N7" s="168" t="str">
        <f>'Годовой шаблон'!B204</f>
        <v/>
      </c>
    </row>
    <row r="8" spans="1:14" s="165" customFormat="1" ht="15.75" hidden="1" outlineLevel="1" x14ac:dyDescent="0.25">
      <c r="A8" s="166" t="s">
        <v>318</v>
      </c>
      <c r="B8" s="130">
        <v>5</v>
      </c>
      <c r="C8" s="168" t="str">
        <f>'Годовой шаблон'!B18</f>
        <v/>
      </c>
      <c r="D8" s="168" t="str">
        <f>'Годовой шаблон'!B35</f>
        <v>ПМ</v>
      </c>
      <c r="E8" s="168" t="str">
        <f>'Годовой шаблон'!B52</f>
        <v/>
      </c>
      <c r="F8" s="168" t="str">
        <f>'Годовой шаблон'!B69</f>
        <v/>
      </c>
      <c r="G8" s="168" t="str">
        <f>'Годовой шаблон'!B86</f>
        <v/>
      </c>
      <c r="H8" s="168" t="str">
        <f>'Годовой шаблон'!B103</f>
        <v/>
      </c>
      <c r="I8" s="168" t="str">
        <f>'Годовой шаблон'!B120</f>
        <v/>
      </c>
      <c r="J8" s="168" t="str">
        <f>'Годовой шаблон'!B137</f>
        <v>ТО1</v>
      </c>
      <c r="K8" s="168" t="str">
        <f>'Годовой шаблон'!B154</f>
        <v/>
      </c>
      <c r="L8" s="168" t="str">
        <f>'Годовой шаблон'!B171</f>
        <v>ПМ</v>
      </c>
      <c r="M8" s="168" t="str">
        <f>'Годовой шаблон'!B188</f>
        <v/>
      </c>
      <c r="N8" s="168" t="str">
        <f>'Годовой шаблон'!B205</f>
        <v/>
      </c>
    </row>
    <row r="9" spans="1:14" s="165" customFormat="1" ht="15.75" hidden="1" outlineLevel="1" x14ac:dyDescent="0.25">
      <c r="A9" s="166" t="s">
        <v>318</v>
      </c>
      <c r="B9" s="130">
        <v>6</v>
      </c>
      <c r="C9" s="168" t="str">
        <f>'Годовой шаблон'!B19</f>
        <v/>
      </c>
      <c r="D9" s="168" t="str">
        <f>'Годовой шаблон'!B36</f>
        <v>ПМ</v>
      </c>
      <c r="E9" s="168" t="str">
        <f>'Годовой шаблон'!B53</f>
        <v/>
      </c>
      <c r="F9" s="168" t="str">
        <f>'Годовой шаблон'!B70</f>
        <v>ТО1</v>
      </c>
      <c r="G9" s="168" t="str">
        <f>'Годовой шаблон'!B87</f>
        <v/>
      </c>
      <c r="H9" s="168" t="str">
        <f>'Годовой шаблон'!B104</f>
        <v/>
      </c>
      <c r="I9" s="168" t="str">
        <f>'Годовой шаблон'!B121</f>
        <v/>
      </c>
      <c r="J9" s="168" t="str">
        <f>'Годовой шаблон'!B138</f>
        <v/>
      </c>
      <c r="K9" s="168" t="str">
        <f>'Годовой шаблон'!B155</f>
        <v>КР</v>
      </c>
      <c r="L9" s="168" t="str">
        <f>'Годовой шаблон'!B172</f>
        <v/>
      </c>
      <c r="M9" s="168" t="str">
        <f>'Годовой шаблон'!B189</f>
        <v/>
      </c>
      <c r="N9" s="168" t="str">
        <f>'Годовой шаблон'!B206</f>
        <v>ПМ</v>
      </c>
    </row>
    <row r="10" spans="1:14" s="165" customFormat="1" ht="15.75" hidden="1" outlineLevel="1" x14ac:dyDescent="0.25">
      <c r="A10" s="166" t="s">
        <v>318</v>
      </c>
      <c r="B10" s="130">
        <v>7</v>
      </c>
      <c r="C10" s="168" t="str">
        <f>'Годовой шаблон'!B20</f>
        <v/>
      </c>
      <c r="D10" s="168" t="str">
        <f>'Годовой шаблон'!B37</f>
        <v/>
      </c>
      <c r="E10" s="168" t="str">
        <f>'Годовой шаблон'!B54</f>
        <v/>
      </c>
      <c r="F10" s="168" t="str">
        <f>'Годовой шаблон'!B71</f>
        <v>ТО2</v>
      </c>
      <c r="G10" s="168" t="str">
        <f>'Годовой шаблон'!B88</f>
        <v/>
      </c>
      <c r="H10" s="168" t="str">
        <f>'Годовой шаблон'!B105</f>
        <v/>
      </c>
      <c r="I10" s="168" t="str">
        <f>'Годовой шаблон'!B122</f>
        <v/>
      </c>
      <c r="J10" s="168" t="str">
        <f>'Годовой шаблон'!B139</f>
        <v/>
      </c>
      <c r="K10" s="168" t="str">
        <f>'Годовой шаблон'!B156</f>
        <v>ПМ</v>
      </c>
      <c r="L10" s="168" t="str">
        <f>'Годовой шаблон'!B173</f>
        <v/>
      </c>
      <c r="M10" s="168" t="str">
        <f>'Годовой шаблон'!B190</f>
        <v/>
      </c>
      <c r="N10" s="168" t="str">
        <f>'Годовой шаблон'!B207</f>
        <v/>
      </c>
    </row>
    <row r="11" spans="1:14" s="165" customFormat="1" ht="15.75" hidden="1" outlineLevel="1" x14ac:dyDescent="0.25">
      <c r="A11" s="166" t="s">
        <v>318</v>
      </c>
      <c r="B11" s="130">
        <v>8</v>
      </c>
      <c r="C11" s="168" t="str">
        <f>'Годовой шаблон'!B21</f>
        <v/>
      </c>
      <c r="D11" s="168" t="str">
        <f>'Годовой шаблон'!B38</f>
        <v/>
      </c>
      <c r="E11" s="168" t="str">
        <f>'Годовой шаблон'!B55</f>
        <v/>
      </c>
      <c r="F11" s="168" t="str">
        <f>'Годовой шаблон'!B72</f>
        <v>ТО1</v>
      </c>
      <c r="G11" s="168" t="str">
        <f>'Годовой шаблон'!B89</f>
        <v/>
      </c>
      <c r="H11" s="168" t="str">
        <f>'Годовой шаблон'!B106</f>
        <v/>
      </c>
      <c r="I11" s="168" t="str">
        <f>'Годовой шаблон'!B123</f>
        <v/>
      </c>
      <c r="J11" s="168" t="str">
        <f>'Годовой шаблон'!B140</f>
        <v/>
      </c>
      <c r="K11" s="168" t="str">
        <f>'Годовой шаблон'!B157</f>
        <v/>
      </c>
      <c r="L11" s="168" t="str">
        <f>'Годовой шаблон'!B174</f>
        <v>СР</v>
      </c>
      <c r="M11" s="168" t="str">
        <f>'Годовой шаблон'!B191</f>
        <v/>
      </c>
      <c r="N11" s="168" t="str">
        <f>'Годовой шаблон'!B208</f>
        <v>ПМ</v>
      </c>
    </row>
    <row r="12" spans="1:14" s="165" customFormat="1" ht="15.75" hidden="1" outlineLevel="1" x14ac:dyDescent="0.25">
      <c r="A12" s="166" t="s">
        <v>318</v>
      </c>
      <c r="B12" s="130">
        <v>9</v>
      </c>
      <c r="C12" s="168" t="str">
        <f>'Годовой шаблон'!B22</f>
        <v/>
      </c>
      <c r="D12" s="168" t="str">
        <f>'Годовой шаблон'!B39</f>
        <v>ТО1</v>
      </c>
      <c r="E12" s="168" t="str">
        <f>'Годовой шаблон'!B56</f>
        <v/>
      </c>
      <c r="F12" s="168" t="str">
        <f>'Годовой шаблон'!B73</f>
        <v/>
      </c>
      <c r="G12" s="168" t="str">
        <f>'Годовой шаблон'!B90</f>
        <v>ПМ</v>
      </c>
      <c r="H12" s="168" t="str">
        <f>'Годовой шаблон'!B107</f>
        <v/>
      </c>
      <c r="I12" s="168" t="str">
        <f>'Годовой шаблон'!B124</f>
        <v/>
      </c>
      <c r="J12" s="168" t="str">
        <f>'Годовой шаблон'!B141</f>
        <v/>
      </c>
      <c r="K12" s="168" t="str">
        <f>'Годовой шаблон'!B158</f>
        <v>ТО2</v>
      </c>
      <c r="L12" s="168" t="str">
        <f>'Годовой шаблон'!B175</f>
        <v/>
      </c>
      <c r="M12" s="168" t="str">
        <f>'Годовой шаблон'!B192</f>
        <v/>
      </c>
      <c r="N12" s="168" t="str">
        <f>'Годовой шаблон'!B209</f>
        <v>ПМ</v>
      </c>
    </row>
    <row r="13" spans="1:14" s="165" customFormat="1" ht="15.75" hidden="1" outlineLevel="1" x14ac:dyDescent="0.25">
      <c r="A13" s="166" t="s">
        <v>318</v>
      </c>
      <c r="B13" s="130">
        <v>10</v>
      </c>
      <c r="C13" s="168" t="str">
        <f>'Годовой шаблон'!B23</f>
        <v>ТО1</v>
      </c>
      <c r="D13" s="168" t="str">
        <f>'Годовой шаблон'!B40</f>
        <v/>
      </c>
      <c r="E13" s="168" t="str">
        <f>'Годовой шаблон'!B57</f>
        <v/>
      </c>
      <c r="F13" s="168" t="str">
        <f>'Годовой шаблон'!B74</f>
        <v/>
      </c>
      <c r="G13" s="168" t="str">
        <f>'Годовой шаблон'!B91</f>
        <v/>
      </c>
      <c r="H13" s="168" t="str">
        <f>'Годовой шаблон'!B108</f>
        <v/>
      </c>
      <c r="I13" s="168" t="str">
        <f>'Годовой шаблон'!B125</f>
        <v/>
      </c>
      <c r="J13" s="168" t="str">
        <f>'Годовой шаблон'!B142</f>
        <v/>
      </c>
      <c r="K13" s="168" t="str">
        <f>'Годовой шаблон'!B159</f>
        <v/>
      </c>
      <c r="L13" s="168" t="str">
        <f>'Годовой шаблон'!B176</f>
        <v/>
      </c>
      <c r="M13" s="168" t="str">
        <f>'Годовой шаблон'!B193</f>
        <v>ТО2</v>
      </c>
      <c r="N13" s="168" t="str">
        <f>'Годовой шаблон'!B210</f>
        <v/>
      </c>
    </row>
    <row r="14" spans="1:14" s="165" customFormat="1" ht="15.75" hidden="1" outlineLevel="1" x14ac:dyDescent="0.25">
      <c r="A14" s="166" t="s">
        <v>318</v>
      </c>
      <c r="B14" s="130">
        <v>11</v>
      </c>
      <c r="C14" s="168" t="str">
        <f>'Годовой шаблон'!B24</f>
        <v/>
      </c>
      <c r="D14" s="168" t="str">
        <f>'Годовой шаблон'!B41</f>
        <v/>
      </c>
      <c r="E14" s="168" t="str">
        <f>'Годовой шаблон'!B58</f>
        <v>ТО1</v>
      </c>
      <c r="F14" s="168" t="str">
        <f>'Годовой шаблон'!B75</f>
        <v/>
      </c>
      <c r="G14" s="168" t="str">
        <f>'Годовой шаблон'!B92</f>
        <v/>
      </c>
      <c r="H14" s="168" t="str">
        <f>'Годовой шаблон'!B109</f>
        <v/>
      </c>
      <c r="I14" s="168" t="str">
        <f>'Годовой шаблон'!B126</f>
        <v/>
      </c>
      <c r="J14" s="168" t="str">
        <f>'Годовой шаблон'!B143</f>
        <v/>
      </c>
      <c r="K14" s="168" t="str">
        <f>'Годовой шаблон'!B160</f>
        <v/>
      </c>
      <c r="L14" s="168" t="str">
        <f>'Годовой шаблон'!B177</f>
        <v>ПМ</v>
      </c>
      <c r="M14" s="168" t="str">
        <f>'Годовой шаблон'!B194</f>
        <v/>
      </c>
      <c r="N14" s="168" t="str">
        <f>'Годовой шаблон'!B211</f>
        <v/>
      </c>
    </row>
    <row r="15" spans="1:14" s="165" customFormat="1" ht="15.75" hidden="1" outlineLevel="1" x14ac:dyDescent="0.25">
      <c r="A15" s="166" t="s">
        <v>318</v>
      </c>
      <c r="B15" s="130">
        <v>12</v>
      </c>
      <c r="C15" s="168" t="str">
        <f>'Годовой шаблон'!B25</f>
        <v/>
      </c>
      <c r="D15" s="168" t="str">
        <f>'Годовой шаблон'!B42</f>
        <v/>
      </c>
      <c r="E15" s="168" t="str">
        <f>'Годовой шаблон'!B59</f>
        <v>ТО2</v>
      </c>
      <c r="F15" s="168" t="str">
        <f>'Годовой шаблон'!B76</f>
        <v/>
      </c>
      <c r="G15" s="168" t="str">
        <f>'Годовой шаблон'!B93</f>
        <v/>
      </c>
      <c r="H15" s="168" t="str">
        <f>'Годовой шаблон'!B110</f>
        <v>ПМ</v>
      </c>
      <c r="I15" s="168" t="str">
        <f>'Годовой шаблон'!B127</f>
        <v/>
      </c>
      <c r="J15" s="168" t="str">
        <f>'Годовой шаблон'!B144</f>
        <v>ТО1</v>
      </c>
      <c r="K15" s="168" t="str">
        <f>'Годовой шаблон'!B161</f>
        <v/>
      </c>
      <c r="L15" s="168" t="str">
        <f>'Годовой шаблон'!B178</f>
        <v/>
      </c>
      <c r="M15" s="168" t="str">
        <f>'Годовой шаблон'!B195</f>
        <v/>
      </c>
      <c r="N15" s="168" t="str">
        <f>'Годовой шаблон'!B212</f>
        <v/>
      </c>
    </row>
    <row r="16" spans="1:14" s="165" customFormat="1" ht="15.75" hidden="1" outlineLevel="1" x14ac:dyDescent="0.25">
      <c r="A16" s="166" t="s">
        <v>318</v>
      </c>
      <c r="B16" s="130">
        <v>13</v>
      </c>
      <c r="C16" s="168" t="str">
        <f>'Годовой шаблон'!B26</f>
        <v/>
      </c>
      <c r="D16" s="168" t="str">
        <f>'Годовой шаблон'!B43</f>
        <v>ТО2</v>
      </c>
      <c r="E16" s="168" t="str">
        <f>'Годовой шаблон'!B60</f>
        <v/>
      </c>
      <c r="F16" s="168" t="str">
        <f>'Годовой шаблон'!B77</f>
        <v>ПМ</v>
      </c>
      <c r="G16" s="168" t="str">
        <f>'Годовой шаблон'!B94</f>
        <v/>
      </c>
      <c r="H16" s="168" t="str">
        <f>'Годовой шаблон'!B111</f>
        <v/>
      </c>
      <c r="I16" s="168" t="str">
        <f>'Годовой шаблон'!B128</f>
        <v>ТО1</v>
      </c>
      <c r="J16" s="168" t="str">
        <f>'Годовой шаблон'!B145</f>
        <v/>
      </c>
      <c r="K16" s="168" t="str">
        <f>'Годовой шаблон'!B162</f>
        <v/>
      </c>
      <c r="L16" s="168" t="str">
        <f>'Годовой шаблон'!B179</f>
        <v/>
      </c>
      <c r="M16" s="168" t="str">
        <f>'Годовой шаблон'!B196</f>
        <v/>
      </c>
      <c r="N16" s="168" t="str">
        <f>'Годовой шаблон'!B213</f>
        <v>ПМ</v>
      </c>
    </row>
    <row r="17" spans="1:18" s="165" customFormat="1" ht="15.75" hidden="1" outlineLevel="1" x14ac:dyDescent="0.25">
      <c r="A17" s="166" t="s">
        <v>318</v>
      </c>
      <c r="B17" s="130">
        <v>14</v>
      </c>
      <c r="C17" s="168" t="str">
        <f>'Годовой шаблон'!B27</f>
        <v/>
      </c>
      <c r="D17" s="168" t="str">
        <f>'Годовой шаблон'!B44</f>
        <v/>
      </c>
      <c r="E17" s="168" t="str">
        <f>'Годовой шаблон'!B61</f>
        <v/>
      </c>
      <c r="F17" s="168" t="str">
        <f>'Годовой шаблон'!B78</f>
        <v/>
      </c>
      <c r="G17" s="168" t="str">
        <f>'Годовой шаблон'!B95</f>
        <v/>
      </c>
      <c r="H17" s="168" t="str">
        <f>'Годовой шаблон'!B112</f>
        <v/>
      </c>
      <c r="I17" s="168" t="str">
        <f>'Годовой шаблон'!B129</f>
        <v/>
      </c>
      <c r="J17" s="168" t="str">
        <f>'Годовой шаблон'!B146</f>
        <v>ПМ</v>
      </c>
      <c r="K17" s="168" t="str">
        <f>'Годовой шаблон'!B163</f>
        <v/>
      </c>
      <c r="L17" s="168" t="str">
        <f>'Годовой шаблон'!B180</f>
        <v>ТО1</v>
      </c>
      <c r="M17" s="168" t="str">
        <f>'Годовой шаблон'!B197</f>
        <v/>
      </c>
      <c r="N17" s="168" t="str">
        <f>'Годовой шаблон'!B214</f>
        <v/>
      </c>
    </row>
    <row r="18" spans="1:18" s="165" customFormat="1" ht="15.75" hidden="1" outlineLevel="1" x14ac:dyDescent="0.25">
      <c r="A18" s="166" t="s">
        <v>318</v>
      </c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</row>
    <row r="19" spans="1:18" s="165" customFormat="1" ht="15.75" hidden="1" outlineLevel="1" x14ac:dyDescent="0.25">
      <c r="A19" s="166" t="s">
        <v>319</v>
      </c>
      <c r="B19" s="167" t="s">
        <v>295</v>
      </c>
      <c r="C19" s="168">
        <f>'Годовой шаблон'!B224</f>
        <v>44927</v>
      </c>
      <c r="D19" s="168">
        <f>'Годовой шаблон'!B241</f>
        <v>44958</v>
      </c>
      <c r="E19" s="168">
        <f>'Годовой шаблон'!B258</f>
        <v>44986</v>
      </c>
      <c r="F19" s="168">
        <f>'Годовой шаблон'!B275</f>
        <v>45017</v>
      </c>
      <c r="G19" s="168">
        <f>'Годовой шаблон'!B292</f>
        <v>45047</v>
      </c>
      <c r="H19" s="168">
        <f>'Годовой шаблон'!B309</f>
        <v>45078</v>
      </c>
      <c r="I19" s="168">
        <f>'Годовой шаблон'!B326</f>
        <v>45108</v>
      </c>
      <c r="J19" s="168">
        <f>'Годовой шаблон'!B343</f>
        <v>45139</v>
      </c>
      <c r="K19" s="168">
        <f>'Годовой шаблон'!B360</f>
        <v>45170</v>
      </c>
      <c r="L19" s="168">
        <f>'Годовой шаблон'!B377</f>
        <v>45200</v>
      </c>
      <c r="M19" s="168">
        <f>'Годовой шаблон'!B394</f>
        <v>45231</v>
      </c>
      <c r="N19" s="168">
        <f>'Годовой шаблон'!B411</f>
        <v>45261</v>
      </c>
    </row>
    <row r="20" spans="1:18" s="165" customFormat="1" ht="15.75" hidden="1" outlineLevel="1" x14ac:dyDescent="0.25">
      <c r="A20" s="166" t="s">
        <v>319</v>
      </c>
      <c r="B20" s="130">
        <v>1</v>
      </c>
      <c r="C20" s="168" t="str">
        <f>'Годовой шаблон'!B225</f>
        <v>ТО1ДСГК</v>
      </c>
      <c r="D20" s="168" t="str">
        <f>'Годовой шаблон'!B242</f>
        <v/>
      </c>
      <c r="E20" s="168" t="str">
        <f>'Годовой шаблон'!B259</f>
        <v/>
      </c>
      <c r="F20" s="168" t="str">
        <f>'Годовой шаблон'!B276</f>
        <v>ПМ</v>
      </c>
      <c r="G20" s="168" t="str">
        <f>'Годовой шаблон'!B293</f>
        <v/>
      </c>
      <c r="H20" s="168" t="str">
        <f>'Годовой шаблон'!B310</f>
        <v>СР</v>
      </c>
      <c r="I20" s="168" t="str">
        <f>'Годовой шаблон'!B327</f>
        <v/>
      </c>
      <c r="J20" s="168" t="str">
        <f>'Годовой шаблон'!B344</f>
        <v/>
      </c>
      <c r="K20" s="168" t="str">
        <f>'Годовой шаблон'!B361</f>
        <v>ПМ</v>
      </c>
      <c r="L20" s="168" t="str">
        <f>'Годовой шаблон'!B378</f>
        <v/>
      </c>
      <c r="M20" s="168" t="str">
        <f>'Годовой шаблон'!B395</f>
        <v>ТО1</v>
      </c>
      <c r="N20" s="168" t="str">
        <f>'Годовой шаблон'!B412</f>
        <v/>
      </c>
    </row>
    <row r="21" spans="1:18" s="165" customFormat="1" ht="15.75" hidden="1" outlineLevel="1" x14ac:dyDescent="0.25">
      <c r="A21" s="166" t="s">
        <v>319</v>
      </c>
      <c r="B21" s="130">
        <v>2</v>
      </c>
      <c r="C21" s="168" t="str">
        <f>'Годовой шаблон'!B226</f>
        <v>ГТД</v>
      </c>
      <c r="D21" s="168" t="str">
        <f>'Годовой шаблон'!B243</f>
        <v/>
      </c>
      <c r="E21" s="168" t="str">
        <f>'Годовой шаблон'!B260</f>
        <v>ПМ</v>
      </c>
      <c r="F21" s="168" t="str">
        <f>'Годовой шаблон'!B277</f>
        <v/>
      </c>
      <c r="G21" s="168" t="str">
        <f>'Годовой шаблон'!B294</f>
        <v/>
      </c>
      <c r="H21" s="168" t="str">
        <f>'Годовой шаблон'!B311</f>
        <v>ТО2ТР</v>
      </c>
      <c r="I21" s="168" t="str">
        <f>'Годовой шаблон'!B328</f>
        <v/>
      </c>
      <c r="J21" s="168" t="str">
        <f>'Годовой шаблон'!B345</f>
        <v>ПМ</v>
      </c>
      <c r="K21" s="168" t="str">
        <f>'Годовой шаблон'!B362</f>
        <v/>
      </c>
      <c r="L21" s="168" t="str">
        <f>'Годовой шаблон'!B379</f>
        <v>ТО1</v>
      </c>
      <c r="M21" s="168" t="str">
        <f>'Годовой шаблон'!B396</f>
        <v/>
      </c>
      <c r="N21" s="168" t="str">
        <f>'Годовой шаблон'!B413</f>
        <v>ПМ</v>
      </c>
    </row>
    <row r="22" spans="1:18" s="165" customFormat="1" ht="15.75" hidden="1" outlineLevel="1" x14ac:dyDescent="0.25">
      <c r="A22" s="166" t="s">
        <v>319</v>
      </c>
      <c r="B22" s="130">
        <v>3</v>
      </c>
      <c r="C22" s="168" t="str">
        <f>'Годовой шаблон'!B227</f>
        <v/>
      </c>
      <c r="D22" s="168" t="str">
        <f>'Годовой шаблон'!B244</f>
        <v/>
      </c>
      <c r="E22" s="168" t="str">
        <f>'Годовой шаблон'!B261</f>
        <v>ПМ</v>
      </c>
      <c r="F22" s="168" t="str">
        <f>'Годовой шаблон'!B278</f>
        <v/>
      </c>
      <c r="G22" s="168" t="str">
        <f>'Годовой шаблон'!B295</f>
        <v/>
      </c>
      <c r="H22" s="168" t="str">
        <f>'Годовой шаблон'!B312</f>
        <v>СР</v>
      </c>
      <c r="I22" s="168" t="str">
        <f>'Годовой шаблон'!B329</f>
        <v/>
      </c>
      <c r="J22" s="168" t="str">
        <f>'Годовой шаблон'!B346</f>
        <v/>
      </c>
      <c r="K22" s="168" t="str">
        <f>'Годовой шаблон'!B363</f>
        <v>ПМ</v>
      </c>
      <c r="L22" s="168" t="str">
        <f>'Годовой шаблон'!B380</f>
        <v/>
      </c>
      <c r="M22" s="168" t="str">
        <f>'Годовой шаблон'!B397</f>
        <v>ТО1</v>
      </c>
      <c r="N22" s="168" t="str">
        <f>'Годовой шаблон'!B414</f>
        <v/>
      </c>
    </row>
    <row r="23" spans="1:18" s="165" customFormat="1" ht="15.75" hidden="1" outlineLevel="1" x14ac:dyDescent="0.25">
      <c r="A23" s="166" t="s">
        <v>319</v>
      </c>
      <c r="B23" s="130">
        <v>4</v>
      </c>
      <c r="C23" s="168" t="str">
        <f>'Годовой шаблон'!B228</f>
        <v/>
      </c>
      <c r="D23" s="168" t="str">
        <f>'Годовой шаблон'!B245</f>
        <v>ТО2</v>
      </c>
      <c r="E23" s="168" t="str">
        <f>'Годовой шаблон'!B262</f>
        <v/>
      </c>
      <c r="F23" s="168" t="str">
        <f>'Годовой шаблон'!B279</f>
        <v/>
      </c>
      <c r="G23" s="168" t="str">
        <f>'Годовой шаблон'!B296</f>
        <v>ПМ</v>
      </c>
      <c r="H23" s="168" t="str">
        <f>'Годовой шаблон'!B313</f>
        <v/>
      </c>
      <c r="I23" s="168" t="str">
        <f>'Годовой шаблон'!B330</f>
        <v/>
      </c>
      <c r="J23" s="168" t="str">
        <f>'Годовой шаблон'!B347</f>
        <v/>
      </c>
      <c r="K23" s="168" t="str">
        <f>'Годовой шаблон'!B364</f>
        <v>ПМ</v>
      </c>
      <c r="L23" s="168" t="str">
        <f>'Годовой шаблон'!B381</f>
        <v/>
      </c>
      <c r="M23" s="168" t="str">
        <f>'Годовой шаблон'!B398</f>
        <v/>
      </c>
      <c r="N23" s="168" t="str">
        <f>'Годовой шаблон'!B415</f>
        <v/>
      </c>
    </row>
    <row r="24" spans="1:18" s="165" customFormat="1" ht="15.75" hidden="1" outlineLevel="1" x14ac:dyDescent="0.25">
      <c r="A24" s="166" t="s">
        <v>319</v>
      </c>
      <c r="B24" s="130">
        <v>5</v>
      </c>
      <c r="C24" s="168" t="str">
        <f>'Годовой шаблон'!B229</f>
        <v/>
      </c>
      <c r="D24" s="168" t="str">
        <f>'Годовой шаблон'!B246</f>
        <v>ПМ</v>
      </c>
      <c r="E24" s="168" t="str">
        <f>'Годовой шаблон'!B263</f>
        <v/>
      </c>
      <c r="F24" s="168" t="str">
        <f>'Годовой шаблон'!B280</f>
        <v/>
      </c>
      <c r="G24" s="168" t="str">
        <f>'Годовой шаблон'!B297</f>
        <v/>
      </c>
      <c r="H24" s="168" t="str">
        <f>'Годовой шаблон'!B314</f>
        <v/>
      </c>
      <c r="I24" s="168" t="str">
        <f>'Годовой шаблон'!B331</f>
        <v/>
      </c>
      <c r="J24" s="168" t="str">
        <f>'Годовой шаблон'!B348</f>
        <v>ТО1</v>
      </c>
      <c r="K24" s="168" t="str">
        <f>'Годовой шаблон'!B365</f>
        <v/>
      </c>
      <c r="L24" s="168" t="str">
        <f>'Годовой шаблон'!B382</f>
        <v>ПМ</v>
      </c>
      <c r="M24" s="168" t="str">
        <f>'Годовой шаблон'!B399</f>
        <v/>
      </c>
      <c r="N24" s="168" t="str">
        <f>'Годовой шаблон'!B416</f>
        <v/>
      </c>
    </row>
    <row r="25" spans="1:18" s="165" customFormat="1" ht="15.75" hidden="1" outlineLevel="1" x14ac:dyDescent="0.25">
      <c r="A25" s="166" t="s">
        <v>319</v>
      </c>
      <c r="B25" s="130">
        <v>6</v>
      </c>
      <c r="C25" s="168" t="str">
        <f>'Годовой шаблон'!B230</f>
        <v/>
      </c>
      <c r="D25" s="168" t="str">
        <f>'Годовой шаблон'!B247</f>
        <v>ПМ</v>
      </c>
      <c r="E25" s="168" t="str">
        <f>'Годовой шаблон'!B264</f>
        <v/>
      </c>
      <c r="F25" s="168" t="str">
        <f>'Годовой шаблон'!B281</f>
        <v/>
      </c>
      <c r="G25" s="168" t="str">
        <f>'Годовой шаблон'!B298</f>
        <v>ТО1ТР</v>
      </c>
      <c r="H25" s="168" t="str">
        <f>'Годовой шаблон'!B315</f>
        <v/>
      </c>
      <c r="I25" s="168" t="str">
        <f>'Годовой шаблон'!B332</f>
        <v>ПМ</v>
      </c>
      <c r="J25" s="168" t="str">
        <f>'Годовой шаблон'!B349</f>
        <v/>
      </c>
      <c r="K25" s="168" t="str">
        <f>'Годовой шаблон'!B366</f>
        <v>КР</v>
      </c>
      <c r="L25" s="168" t="str">
        <f>'Годовой шаблон'!B383</f>
        <v/>
      </c>
      <c r="M25" s="168" t="str">
        <f>'Годовой шаблон'!B400</f>
        <v/>
      </c>
      <c r="N25" s="168" t="str">
        <f>'Годовой шаблон'!B417</f>
        <v>ПМ</v>
      </c>
    </row>
    <row r="26" spans="1:18" s="165" customFormat="1" ht="15.75" hidden="1" outlineLevel="1" x14ac:dyDescent="0.25">
      <c r="A26" s="166" t="s">
        <v>319</v>
      </c>
      <c r="B26" s="130">
        <v>7</v>
      </c>
      <c r="C26" s="168" t="str">
        <f>'Годовой шаблон'!B231</f>
        <v/>
      </c>
      <c r="D26" s="168" t="str">
        <f>'Годовой шаблон'!B248</f>
        <v/>
      </c>
      <c r="E26" s="168" t="str">
        <f>'Годовой шаблон'!B265</f>
        <v/>
      </c>
      <c r="F26" s="168" t="str">
        <f>'Годовой шаблон'!B282</f>
        <v>ТО1</v>
      </c>
      <c r="G26" s="168" t="str">
        <f>'Годовой шаблон'!B299</f>
        <v/>
      </c>
      <c r="H26" s="168" t="str">
        <f>'Годовой шаблон'!B316</f>
        <v/>
      </c>
      <c r="I26" s="168" t="str">
        <f>'Годовой шаблон'!B333</f>
        <v/>
      </c>
      <c r="J26" s="168" t="str">
        <f>'Годовой шаблон'!B350</f>
        <v/>
      </c>
      <c r="K26" s="168" t="str">
        <f>'Годовой шаблон'!B367</f>
        <v>ПМ</v>
      </c>
      <c r="L26" s="168" t="str">
        <f>'Годовой шаблон'!B384</f>
        <v/>
      </c>
      <c r="M26" s="168" t="str">
        <f>'Годовой шаблон'!B401</f>
        <v/>
      </c>
      <c r="N26" s="168" t="str">
        <f>'Годовой шаблон'!B418</f>
        <v/>
      </c>
    </row>
    <row r="27" spans="1:18" s="165" customFormat="1" ht="15.75" hidden="1" outlineLevel="1" x14ac:dyDescent="0.25">
      <c r="A27" s="166" t="s">
        <v>319</v>
      </c>
      <c r="B27" s="130">
        <v>8</v>
      </c>
      <c r="C27" s="168" t="str">
        <f>'Годовой шаблон'!B232</f>
        <v/>
      </c>
      <c r="D27" s="168" t="str">
        <f>'Годовой шаблон'!B249</f>
        <v/>
      </c>
      <c r="E27" s="168" t="str">
        <f>'Годовой шаблон'!B266</f>
        <v/>
      </c>
      <c r="F27" s="168" t="str">
        <f>'Годовой шаблон'!B283</f>
        <v>ТО1</v>
      </c>
      <c r="G27" s="168" t="str">
        <f>'Годовой шаблон'!B300</f>
        <v/>
      </c>
      <c r="H27" s="168" t="str">
        <f>'Годовой шаблон'!B317</f>
        <v>ПМ</v>
      </c>
      <c r="I27" s="168" t="str">
        <f>'Годовой шаблон'!B334</f>
        <v/>
      </c>
      <c r="J27" s="168" t="str">
        <f>'Годовой шаблон'!B351</f>
        <v/>
      </c>
      <c r="K27" s="168" t="str">
        <f>'Годовой шаблон'!B368</f>
        <v/>
      </c>
      <c r="L27" s="168" t="str">
        <f>'Годовой шаблон'!B385</f>
        <v>СР</v>
      </c>
      <c r="M27" s="168" t="str">
        <f>'Годовой шаблон'!B402</f>
        <v/>
      </c>
      <c r="N27" s="168" t="str">
        <f>'Годовой шаблон'!B419</f>
        <v>ПМ</v>
      </c>
      <c r="R27" s="169"/>
    </row>
    <row r="28" spans="1:18" s="165" customFormat="1" ht="15.75" hidden="1" outlineLevel="1" x14ac:dyDescent="0.25">
      <c r="A28" s="166" t="s">
        <v>319</v>
      </c>
      <c r="B28" s="130">
        <v>9</v>
      </c>
      <c r="C28" s="168" t="str">
        <f>'Годовой шаблон'!B233</f>
        <v/>
      </c>
      <c r="D28" s="168" t="str">
        <f>'Годовой шаблон'!B250</f>
        <v/>
      </c>
      <c r="E28" s="168" t="str">
        <f>'Годовой шаблон'!B267</f>
        <v>ТО1</v>
      </c>
      <c r="F28" s="168" t="str">
        <f>'Годовой шаблон'!B284</f>
        <v/>
      </c>
      <c r="G28" s="168" t="str">
        <f>'Годовой шаблон'!B301</f>
        <v>ПМ</v>
      </c>
      <c r="H28" s="168" t="str">
        <f>'Годовой шаблон'!B318</f>
        <v/>
      </c>
      <c r="I28" s="168" t="str">
        <f>'Годовой шаблон'!B335</f>
        <v/>
      </c>
      <c r="J28" s="168" t="str">
        <f>'Годовой шаблон'!B352</f>
        <v/>
      </c>
      <c r="K28" s="168" t="str">
        <f>'Годовой шаблон'!B369</f>
        <v>ТО2</v>
      </c>
      <c r="L28" s="168" t="str">
        <f>'Годовой шаблон'!B386</f>
        <v/>
      </c>
      <c r="M28" s="168" t="str">
        <f>'Годовой шаблон'!B403</f>
        <v/>
      </c>
      <c r="N28" s="168" t="str">
        <f>'Годовой шаблон'!B420</f>
        <v>ПМ</v>
      </c>
    </row>
    <row r="29" spans="1:18" s="165" customFormat="1" ht="15.75" hidden="1" outlineLevel="1" x14ac:dyDescent="0.25">
      <c r="A29" s="166" t="s">
        <v>319</v>
      </c>
      <c r="B29" s="130">
        <v>10</v>
      </c>
      <c r="C29" s="168" t="str">
        <f>'Годовой шаблон'!B234</f>
        <v>ТО1</v>
      </c>
      <c r="D29" s="168" t="str">
        <f>'Годовой шаблон'!B251</f>
        <v/>
      </c>
      <c r="E29" s="168" t="str">
        <f>'Годовой шаблон'!B268</f>
        <v/>
      </c>
      <c r="F29" s="168" t="str">
        <f>'Годовой шаблон'!B285</f>
        <v/>
      </c>
      <c r="G29" s="168" t="str">
        <f>'Годовой шаблон'!B302</f>
        <v/>
      </c>
      <c r="H29" s="168" t="str">
        <f>'Годовой шаблон'!B319</f>
        <v>ПМ</v>
      </c>
      <c r="I29" s="168" t="str">
        <f>'Годовой шаблон'!B336</f>
        <v/>
      </c>
      <c r="J29" s="168" t="str">
        <f>'Годовой шаблон'!B353</f>
        <v/>
      </c>
      <c r="K29" s="168" t="str">
        <f>'Годовой шаблон'!B370</f>
        <v/>
      </c>
      <c r="L29" s="168" t="str">
        <f>'Годовой шаблон'!B387</f>
        <v>ТО2</v>
      </c>
      <c r="M29" s="168" t="str">
        <f>'Годовой шаблон'!B404</f>
        <v/>
      </c>
      <c r="N29" s="168" t="str">
        <f>'Годовой шаблон'!B421</f>
        <v/>
      </c>
    </row>
    <row r="30" spans="1:18" s="165" customFormat="1" ht="15.75" hidden="1" outlineLevel="1" x14ac:dyDescent="0.25">
      <c r="A30" s="166" t="s">
        <v>319</v>
      </c>
      <c r="B30" s="130">
        <v>11</v>
      </c>
      <c r="C30" s="168" t="str">
        <f>'Годовой шаблон'!B235</f>
        <v/>
      </c>
      <c r="D30" s="168" t="str">
        <f>'Годовой шаблон'!B252</f>
        <v/>
      </c>
      <c r="E30" s="168" t="str">
        <f>'Годовой шаблон'!B269</f>
        <v/>
      </c>
      <c r="F30" s="168" t="str">
        <f>'Годовой шаблон'!B286</f>
        <v/>
      </c>
      <c r="G30" s="168" t="str">
        <f>'Годовой шаблон'!B303</f>
        <v/>
      </c>
      <c r="H30" s="168" t="str">
        <f>'Годовой шаблон'!B320</f>
        <v/>
      </c>
      <c r="I30" s="168" t="str">
        <f>'Годовой шаблон'!B337</f>
        <v/>
      </c>
      <c r="J30" s="168" t="str">
        <f>'Годовой шаблон'!B354</f>
        <v/>
      </c>
      <c r="K30" s="168" t="str">
        <f>'Годовой шаблон'!B371</f>
        <v/>
      </c>
      <c r="L30" s="168" t="str">
        <f>'Годовой шаблон'!B388</f>
        <v>ПМ</v>
      </c>
      <c r="M30" s="168" t="str">
        <f>'Годовой шаблон'!B405</f>
        <v/>
      </c>
      <c r="N30" s="168" t="str">
        <f>'Годовой шаблон'!B422</f>
        <v/>
      </c>
    </row>
    <row r="31" spans="1:18" s="165" customFormat="1" ht="15.75" hidden="1" outlineLevel="1" x14ac:dyDescent="0.25">
      <c r="A31" s="166" t="s">
        <v>319</v>
      </c>
      <c r="B31" s="130">
        <v>12</v>
      </c>
      <c r="C31" s="168" t="str">
        <f>'Годовой шаблон'!B236</f>
        <v/>
      </c>
      <c r="D31" s="168" t="str">
        <f>'Годовой шаблон'!B253</f>
        <v/>
      </c>
      <c r="E31" s="168" t="str">
        <f>'Годовой шаблон'!B270</f>
        <v>ТО2</v>
      </c>
      <c r="F31" s="168" t="str">
        <f>'Годовой шаблон'!B287</f>
        <v/>
      </c>
      <c r="G31" s="168" t="str">
        <f>'Годовой шаблон'!B304</f>
        <v/>
      </c>
      <c r="H31" s="168" t="str">
        <f>'Годовой шаблон'!B321</f>
        <v>ПМ</v>
      </c>
      <c r="I31" s="168" t="str">
        <f>'Годовой шаблон'!B338</f>
        <v/>
      </c>
      <c r="J31" s="168" t="str">
        <f>'Годовой шаблон'!B355</f>
        <v>ТО1</v>
      </c>
      <c r="K31" s="168" t="str">
        <f>'Годовой шаблон'!B372</f>
        <v/>
      </c>
      <c r="L31" s="168" t="str">
        <f>'Годовой шаблон'!B389</f>
        <v/>
      </c>
      <c r="M31" s="168" t="str">
        <f>'Годовой шаблон'!B406</f>
        <v/>
      </c>
      <c r="N31" s="168" t="str">
        <f>'Годовой шаблон'!B423</f>
        <v/>
      </c>
    </row>
    <row r="32" spans="1:18" s="165" customFormat="1" ht="15.75" hidden="1" outlineLevel="1" x14ac:dyDescent="0.25">
      <c r="A32" s="166" t="s">
        <v>319</v>
      </c>
      <c r="B32" s="130">
        <v>13</v>
      </c>
      <c r="C32" s="168" t="str">
        <f>'Годовой шаблон'!B237</f>
        <v/>
      </c>
      <c r="D32" s="168" t="str">
        <f>'Годовой шаблон'!B254</f>
        <v>ТО2</v>
      </c>
      <c r="E32" s="168" t="str">
        <f>'Годовой шаблон'!B271</f>
        <v/>
      </c>
      <c r="F32" s="168" t="str">
        <f>'Годовой шаблон'!B288</f>
        <v>ПМ</v>
      </c>
      <c r="G32" s="168" t="str">
        <f>'Годовой шаблон'!B305</f>
        <v/>
      </c>
      <c r="H32" s="168" t="str">
        <f>'Годовой шаблон'!B322</f>
        <v>ТО1</v>
      </c>
      <c r="I32" s="168" t="str">
        <f>'Годовой шаблон'!B339</f>
        <v/>
      </c>
      <c r="J32" s="168" t="str">
        <f>'Годовой шаблон'!B356</f>
        <v/>
      </c>
      <c r="K32" s="168" t="str">
        <f>'Годовой шаблон'!B373</f>
        <v/>
      </c>
      <c r="L32" s="168" t="str">
        <f>'Годовой шаблон'!B390</f>
        <v/>
      </c>
      <c r="M32" s="168" t="str">
        <f>'Годовой шаблон'!B407</f>
        <v/>
      </c>
      <c r="N32" s="168" t="str">
        <f>'Годовой шаблон'!B424</f>
        <v>ПМ</v>
      </c>
    </row>
    <row r="33" spans="1:19" s="165" customFormat="1" ht="15.75" hidden="1" outlineLevel="1" x14ac:dyDescent="0.25">
      <c r="A33" s="166" t="s">
        <v>319</v>
      </c>
      <c r="B33" s="130">
        <v>14</v>
      </c>
      <c r="C33" s="168" t="str">
        <f>'Годовой шаблон'!B238</f>
        <v>ПМ</v>
      </c>
      <c r="D33" s="168" t="str">
        <f>'Годовой шаблон'!B255</f>
        <v/>
      </c>
      <c r="E33" s="168" t="str">
        <f>'Годовой шаблон'!B272</f>
        <v/>
      </c>
      <c r="F33" s="168" t="str">
        <f>'Годовой шаблон'!B289</f>
        <v/>
      </c>
      <c r="G33" s="168" t="str">
        <f>'Годовой шаблон'!B306</f>
        <v/>
      </c>
      <c r="H33" s="168" t="str">
        <f>'Годовой шаблон'!B323</f>
        <v/>
      </c>
      <c r="I33" s="168" t="str">
        <f>'Годовой шаблон'!B340</f>
        <v/>
      </c>
      <c r="J33" s="168" t="str">
        <f>'Годовой шаблон'!B357</f>
        <v/>
      </c>
      <c r="K33" s="168" t="str">
        <f>'Годовой шаблон'!B374</f>
        <v/>
      </c>
      <c r="L33" s="168" t="str">
        <f>'Годовой шаблон'!B391</f>
        <v>ТО1</v>
      </c>
      <c r="M33" s="168" t="str">
        <f>'Годовой шаблон'!B408</f>
        <v/>
      </c>
      <c r="N33" s="168" t="str">
        <f>'Годовой шаблон'!B425</f>
        <v/>
      </c>
    </row>
    <row r="34" spans="1:19" s="165" customFormat="1" ht="15.75" hidden="1" outlineLevel="1" x14ac:dyDescent="0.25">
      <c r="A34" s="166"/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</row>
    <row r="35" spans="1:19" hidden="1" outlineLevel="1" x14ac:dyDescent="0.25"/>
    <row r="36" spans="1:19" hidden="1" outlineLevel="1" x14ac:dyDescent="0.25"/>
    <row r="37" spans="1:19" s="181" customFormat="1" hidden="1" outlineLevel="1" x14ac:dyDescent="0.25"/>
    <row r="38" spans="1:19" collapsed="1" x14ac:dyDescent="0.25"/>
    <row r="40" spans="1:19" x14ac:dyDescent="0.25">
      <c r="A40" s="234" t="s">
        <v>318</v>
      </c>
      <c r="B40" s="234" t="s">
        <v>295</v>
      </c>
      <c r="C40" s="234">
        <v>45292</v>
      </c>
      <c r="D40" s="234">
        <v>45323</v>
      </c>
      <c r="E40" s="234">
        <v>45352</v>
      </c>
      <c r="F40" s="234">
        <v>45383</v>
      </c>
      <c r="G40" s="234">
        <v>45413</v>
      </c>
      <c r="H40" s="234">
        <v>45444</v>
      </c>
      <c r="I40" s="234">
        <v>45474</v>
      </c>
      <c r="J40" s="234">
        <v>45505</v>
      </c>
      <c r="K40" s="234">
        <v>45536</v>
      </c>
      <c r="L40" s="234">
        <v>45566</v>
      </c>
      <c r="M40" s="234">
        <v>45597</v>
      </c>
      <c r="N40" s="236">
        <v>45627</v>
      </c>
      <c r="O40" s="237" t="s">
        <v>296</v>
      </c>
    </row>
    <row r="41" spans="1:19" x14ac:dyDescent="0.25">
      <c r="A41" s="31" t="s">
        <v>318</v>
      </c>
      <c r="B41" s="31">
        <v>1</v>
      </c>
      <c r="C41" s="31" t="s">
        <v>321</v>
      </c>
      <c r="D41" s="31"/>
      <c r="E41" s="31" t="s">
        <v>271</v>
      </c>
      <c r="F41" s="31"/>
      <c r="G41" s="31"/>
      <c r="H41" s="31"/>
      <c r="I41" s="31"/>
      <c r="J41" s="31"/>
      <c r="K41" s="31" t="s">
        <v>321</v>
      </c>
      <c r="L41" s="31"/>
      <c r="M41" s="31" t="s">
        <v>270</v>
      </c>
      <c r="N41" s="31"/>
      <c r="O41" s="170">
        <f>COUNTA(C41:N41)</f>
        <v>4</v>
      </c>
    </row>
    <row r="42" spans="1:19" x14ac:dyDescent="0.25">
      <c r="A42" s="31" t="s">
        <v>318</v>
      </c>
      <c r="B42" s="31">
        <v>2</v>
      </c>
      <c r="C42" s="31"/>
      <c r="D42" s="31"/>
      <c r="E42" s="31" t="s">
        <v>252</v>
      </c>
      <c r="F42" s="31"/>
      <c r="G42" s="31"/>
      <c r="H42" s="31"/>
      <c r="I42" s="31"/>
      <c r="J42" s="31" t="s">
        <v>321</v>
      </c>
      <c r="K42" s="31"/>
      <c r="L42" s="31" t="s">
        <v>270</v>
      </c>
      <c r="M42" s="31"/>
      <c r="N42" s="31"/>
      <c r="O42" s="31">
        <f t="shared" ref="O42:O72" si="0">COUNTA(C42:N42)</f>
        <v>3</v>
      </c>
      <c r="Q42" s="31" t="s">
        <v>321</v>
      </c>
      <c r="R42" s="31">
        <f t="array" ref="R42">SUM(--(ISNUMBER(SEARCH(Q42,$C$41:$N$54))))</f>
        <v>23</v>
      </c>
      <c r="S42" s="31">
        <f>R42+R43+R44+R45+R46</f>
        <v>44</v>
      </c>
    </row>
    <row r="43" spans="1:19" x14ac:dyDescent="0.25">
      <c r="A43" s="31" t="s">
        <v>318</v>
      </c>
      <c r="B43" s="31">
        <v>3</v>
      </c>
      <c r="C43" s="31" t="s">
        <v>321</v>
      </c>
      <c r="D43" s="31"/>
      <c r="E43" s="31" t="s">
        <v>271</v>
      </c>
      <c r="F43" s="31"/>
      <c r="G43" s="31"/>
      <c r="H43" s="31" t="s">
        <v>251</v>
      </c>
      <c r="I43" s="31"/>
      <c r="J43" s="31"/>
      <c r="K43" s="31" t="s">
        <v>321</v>
      </c>
      <c r="L43" s="31"/>
      <c r="M43" s="31" t="s">
        <v>270</v>
      </c>
      <c r="N43" s="31"/>
      <c r="O43" s="31">
        <f t="shared" si="0"/>
        <v>5</v>
      </c>
      <c r="Q43" s="31" t="s">
        <v>270</v>
      </c>
      <c r="R43" s="31">
        <f t="array" ref="R43">SUM(--(ISNUMBER(SEARCH(Q43,$C$41:$N$54))))</f>
        <v>9</v>
      </c>
      <c r="S43" s="31"/>
    </row>
    <row r="44" spans="1:19" x14ac:dyDescent="0.25">
      <c r="A44" s="31" t="s">
        <v>318</v>
      </c>
      <c r="B44" s="31">
        <v>4</v>
      </c>
      <c r="C44" s="31"/>
      <c r="D44" s="31" t="s">
        <v>252</v>
      </c>
      <c r="E44" s="31"/>
      <c r="F44" s="31"/>
      <c r="G44" s="31" t="s">
        <v>321</v>
      </c>
      <c r="H44" s="31"/>
      <c r="I44" s="31"/>
      <c r="J44" s="31"/>
      <c r="K44" s="31"/>
      <c r="L44" s="31" t="s">
        <v>321</v>
      </c>
      <c r="M44" s="31"/>
      <c r="N44" s="31"/>
      <c r="O44" s="31">
        <f t="shared" si="0"/>
        <v>3</v>
      </c>
      <c r="Q44" s="31" t="s">
        <v>271</v>
      </c>
      <c r="R44" s="31">
        <f t="array" ref="R44">SUM(--(ISNUMBER(SEARCH(Q44,$C$41:$N$54))))</f>
        <v>5</v>
      </c>
      <c r="S44" s="31"/>
    </row>
    <row r="45" spans="1:19" x14ac:dyDescent="0.25">
      <c r="A45" s="31" t="s">
        <v>318</v>
      </c>
      <c r="B45" s="31">
        <v>5</v>
      </c>
      <c r="C45" s="31" t="s">
        <v>271</v>
      </c>
      <c r="D45" s="31"/>
      <c r="E45" s="31" t="s">
        <v>321</v>
      </c>
      <c r="F45" s="31"/>
      <c r="G45" s="31"/>
      <c r="H45" s="31"/>
      <c r="I45" s="31"/>
      <c r="J45" s="31" t="s">
        <v>270</v>
      </c>
      <c r="K45" s="31"/>
      <c r="L45" s="31" t="s">
        <v>321</v>
      </c>
      <c r="M45" s="31"/>
      <c r="N45" s="31"/>
      <c r="O45" s="31">
        <f t="shared" si="0"/>
        <v>4</v>
      </c>
      <c r="Q45" s="31" t="s">
        <v>251</v>
      </c>
      <c r="R45" s="31">
        <f t="array" ref="R45">SUM(--(ISNUMBER(SEARCH(Q45,$C$41:$N$54))))</f>
        <v>4</v>
      </c>
      <c r="S45" s="31"/>
    </row>
    <row r="46" spans="1:19" x14ac:dyDescent="0.25">
      <c r="A46" s="31" t="s">
        <v>318</v>
      </c>
      <c r="B46" s="31">
        <v>6</v>
      </c>
      <c r="C46" s="31"/>
      <c r="D46" s="31" t="s">
        <v>270</v>
      </c>
      <c r="E46" s="31"/>
      <c r="F46" s="31"/>
      <c r="G46" s="31"/>
      <c r="H46" s="31"/>
      <c r="I46" s="31" t="s">
        <v>321</v>
      </c>
      <c r="J46" s="31"/>
      <c r="K46" s="31" t="s">
        <v>252</v>
      </c>
      <c r="L46" s="31"/>
      <c r="M46" s="31"/>
      <c r="N46" s="31" t="s">
        <v>321</v>
      </c>
      <c r="O46" s="31">
        <f t="shared" si="0"/>
        <v>4</v>
      </c>
      <c r="Q46" s="31" t="s">
        <v>252</v>
      </c>
      <c r="R46" s="31">
        <f t="array" ref="R46">SUM(--(ISNUMBER(SEARCH(Q46,$C$41:$N$54))))</f>
        <v>3</v>
      </c>
      <c r="S46" s="31"/>
    </row>
    <row r="47" spans="1:19" x14ac:dyDescent="0.25">
      <c r="A47" s="31" t="s">
        <v>318</v>
      </c>
      <c r="B47" s="31">
        <v>7</v>
      </c>
      <c r="C47" s="31" t="s">
        <v>270</v>
      </c>
      <c r="D47" s="31"/>
      <c r="E47" s="31"/>
      <c r="F47" s="31"/>
      <c r="G47" s="31"/>
      <c r="H47" s="31"/>
      <c r="I47" s="31"/>
      <c r="J47" s="31"/>
      <c r="K47" s="31" t="s">
        <v>321</v>
      </c>
      <c r="L47" s="31"/>
      <c r="M47" s="31"/>
      <c r="N47" s="31"/>
      <c r="O47" s="31">
        <f t="shared" si="0"/>
        <v>2</v>
      </c>
      <c r="Q47" s="31" t="s">
        <v>268</v>
      </c>
      <c r="R47" s="31">
        <f t="array" ref="R47">SUM(--(ISNUMBER(SEARCH(Q47,$C$41:$N$54))))</f>
        <v>0</v>
      </c>
      <c r="S47" s="31"/>
    </row>
    <row r="48" spans="1:19" x14ac:dyDescent="0.25">
      <c r="A48" s="31" t="s">
        <v>318</v>
      </c>
      <c r="B48" s="31">
        <v>8</v>
      </c>
      <c r="C48" s="31"/>
      <c r="D48" s="31"/>
      <c r="E48" s="31" t="s">
        <v>270</v>
      </c>
      <c r="F48" s="31"/>
      <c r="G48" s="31"/>
      <c r="H48" s="31" t="s">
        <v>321</v>
      </c>
      <c r="I48" s="31"/>
      <c r="J48" s="31"/>
      <c r="K48" s="31"/>
      <c r="L48" s="31" t="s">
        <v>251</v>
      </c>
      <c r="M48" s="31"/>
      <c r="N48" s="31" t="s">
        <v>321</v>
      </c>
      <c r="O48" s="31">
        <f t="shared" si="0"/>
        <v>4</v>
      </c>
      <c r="Q48" s="31" t="s">
        <v>269</v>
      </c>
      <c r="R48" s="31">
        <f t="array" ref="R48">SUM(--(ISNUMBER(SEARCH(Q48,$C$41:$N$54))))</f>
        <v>0</v>
      </c>
      <c r="S48" s="31"/>
    </row>
    <row r="49" spans="1:19" x14ac:dyDescent="0.25">
      <c r="A49" s="31" t="s">
        <v>318</v>
      </c>
      <c r="B49" s="31">
        <v>9</v>
      </c>
      <c r="C49" s="31"/>
      <c r="D49" s="31" t="s">
        <v>251</v>
      </c>
      <c r="E49" s="31"/>
      <c r="F49" s="31"/>
      <c r="G49" s="31" t="s">
        <v>321</v>
      </c>
      <c r="H49" s="31"/>
      <c r="I49" s="31"/>
      <c r="J49" s="31"/>
      <c r="K49" s="31" t="s">
        <v>271</v>
      </c>
      <c r="L49" s="31"/>
      <c r="M49" s="31"/>
      <c r="N49" s="31" t="s">
        <v>321</v>
      </c>
      <c r="O49" s="31">
        <f t="shared" si="0"/>
        <v>4</v>
      </c>
      <c r="Q49" s="31" t="s">
        <v>232</v>
      </c>
      <c r="R49" s="31">
        <f t="array" ref="R49">SUM(--(ISNUMBER(SEARCH(Q49,$C$41:$N$54))))</f>
        <v>0</v>
      </c>
      <c r="S49" s="31"/>
    </row>
    <row r="50" spans="1:19" x14ac:dyDescent="0.25">
      <c r="A50" s="31" t="s">
        <v>318</v>
      </c>
      <c r="B50" s="31">
        <v>10</v>
      </c>
      <c r="C50" s="31" t="s">
        <v>321</v>
      </c>
      <c r="D50" s="31"/>
      <c r="E50" s="31"/>
      <c r="F50" s="31" t="s">
        <v>251</v>
      </c>
      <c r="G50" s="31"/>
      <c r="H50" s="31" t="s">
        <v>321</v>
      </c>
      <c r="I50" s="31"/>
      <c r="J50" s="31"/>
      <c r="K50" s="31"/>
      <c r="L50" s="31" t="s">
        <v>271</v>
      </c>
      <c r="M50" s="31"/>
      <c r="N50" s="31"/>
      <c r="O50" s="31">
        <f t="shared" si="0"/>
        <v>4</v>
      </c>
      <c r="Q50" s="31" t="s">
        <v>41</v>
      </c>
      <c r="R50" s="31">
        <f t="array" ref="R50">SUM(--(ISNUMBER(SEARCH(Q50,$C$41:$N$54))))</f>
        <v>0</v>
      </c>
      <c r="S50" s="31"/>
    </row>
    <row r="51" spans="1:19" x14ac:dyDescent="0.25">
      <c r="A51" s="31" t="s">
        <v>318</v>
      </c>
      <c r="B51" s="31">
        <v>11</v>
      </c>
      <c r="C51" s="31"/>
      <c r="D51" s="31"/>
      <c r="E51" s="31"/>
      <c r="F51" s="31"/>
      <c r="G51" s="31"/>
      <c r="H51" s="31"/>
      <c r="I51" s="31"/>
      <c r="J51" s="31"/>
      <c r="K51" s="31"/>
      <c r="L51" s="31" t="s">
        <v>321</v>
      </c>
      <c r="M51" s="31"/>
      <c r="N51" s="31"/>
      <c r="O51" s="31">
        <f t="shared" si="0"/>
        <v>1</v>
      </c>
      <c r="Q51" s="31" t="s">
        <v>340</v>
      </c>
      <c r="R51" s="31">
        <f>SUM(R42:R50)</f>
        <v>44</v>
      </c>
      <c r="S51" s="31"/>
    </row>
    <row r="52" spans="1:19" x14ac:dyDescent="0.25">
      <c r="A52" s="31" t="s">
        <v>318</v>
      </c>
      <c r="B52" s="31">
        <v>12</v>
      </c>
      <c r="C52" s="31"/>
      <c r="D52" s="31"/>
      <c r="E52" s="31"/>
      <c r="F52" s="31"/>
      <c r="G52" s="31"/>
      <c r="H52" s="31" t="s">
        <v>321</v>
      </c>
      <c r="I52" s="31"/>
      <c r="J52" s="31" t="s">
        <v>270</v>
      </c>
      <c r="K52" s="31"/>
      <c r="L52" s="31"/>
      <c r="M52" s="31"/>
      <c r="N52" s="31"/>
      <c r="O52" s="31">
        <f t="shared" si="0"/>
        <v>2</v>
      </c>
      <c r="Q52" s="8"/>
      <c r="R52" s="8"/>
    </row>
    <row r="53" spans="1:19" x14ac:dyDescent="0.25">
      <c r="A53" s="31" t="s">
        <v>318</v>
      </c>
      <c r="B53" s="31">
        <v>13</v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 t="s">
        <v>321</v>
      </c>
      <c r="O53" s="31">
        <f t="shared" si="0"/>
        <v>1</v>
      </c>
    </row>
    <row r="54" spans="1:19" x14ac:dyDescent="0.25">
      <c r="A54" s="31" t="s">
        <v>318</v>
      </c>
      <c r="B54" s="31">
        <v>14</v>
      </c>
      <c r="C54" s="31"/>
      <c r="D54" s="31"/>
      <c r="E54" s="31" t="s">
        <v>321</v>
      </c>
      <c r="F54" s="31"/>
      <c r="G54" s="31"/>
      <c r="H54" s="31"/>
      <c r="I54" s="31"/>
      <c r="J54" s="31" t="s">
        <v>321</v>
      </c>
      <c r="K54" s="31"/>
      <c r="L54" s="31" t="s">
        <v>270</v>
      </c>
      <c r="M54" s="31"/>
      <c r="N54" s="31"/>
      <c r="O54" s="31">
        <f t="shared" si="0"/>
        <v>3</v>
      </c>
    </row>
    <row r="55" spans="1:19" x14ac:dyDescent="0.25">
      <c r="A55" s="235" t="s">
        <v>318</v>
      </c>
      <c r="B55" s="235"/>
      <c r="C55" s="235">
        <f>COUNTA(C41:C54)</f>
        <v>5</v>
      </c>
      <c r="D55" s="235">
        <f t="shared" ref="D55:N55" si="1">COUNTA(D41:D54)</f>
        <v>3</v>
      </c>
      <c r="E55" s="235">
        <f t="shared" si="1"/>
        <v>6</v>
      </c>
      <c r="F55" s="235">
        <f t="shared" si="1"/>
        <v>1</v>
      </c>
      <c r="G55" s="235">
        <f t="shared" si="1"/>
        <v>2</v>
      </c>
      <c r="H55" s="235">
        <f t="shared" si="1"/>
        <v>4</v>
      </c>
      <c r="I55" s="235">
        <f t="shared" si="1"/>
        <v>1</v>
      </c>
      <c r="J55" s="235">
        <f t="shared" si="1"/>
        <v>4</v>
      </c>
      <c r="K55" s="235">
        <f t="shared" si="1"/>
        <v>5</v>
      </c>
      <c r="L55" s="235">
        <f t="shared" si="1"/>
        <v>7</v>
      </c>
      <c r="M55" s="235">
        <f t="shared" si="1"/>
        <v>2</v>
      </c>
      <c r="N55" s="235">
        <f t="shared" si="1"/>
        <v>4</v>
      </c>
      <c r="O55" s="235">
        <f>SUM(C55:N55)</f>
        <v>44</v>
      </c>
    </row>
    <row r="56" spans="1:19" x14ac:dyDescent="0.25">
      <c r="A56" s="31"/>
      <c r="B56" s="31"/>
      <c r="C56" s="31" t="b">
        <f t="shared" ref="C56:M56" si="2">C55=C73</f>
        <v>0</v>
      </c>
      <c r="D56" s="31" t="b">
        <f t="shared" si="2"/>
        <v>0</v>
      </c>
      <c r="E56" s="31" t="b">
        <f t="shared" si="2"/>
        <v>0</v>
      </c>
      <c r="F56" s="31" t="b">
        <f t="shared" si="2"/>
        <v>0</v>
      </c>
      <c r="G56" s="31" t="b">
        <f t="shared" si="2"/>
        <v>0</v>
      </c>
      <c r="H56" s="31" t="b">
        <f t="shared" si="2"/>
        <v>0</v>
      </c>
      <c r="I56" s="31" t="b">
        <f t="shared" si="2"/>
        <v>0</v>
      </c>
      <c r="J56" s="31" t="b">
        <f t="shared" si="2"/>
        <v>0</v>
      </c>
      <c r="K56" s="31" t="b">
        <f t="shared" si="2"/>
        <v>0</v>
      </c>
      <c r="L56" s="31" t="b">
        <f t="shared" si="2"/>
        <v>1</v>
      </c>
      <c r="M56" s="31" t="b">
        <f t="shared" si="2"/>
        <v>0</v>
      </c>
      <c r="N56" s="31" t="b">
        <f>N55=N73</f>
        <v>0</v>
      </c>
      <c r="O56" s="31"/>
    </row>
    <row r="57" spans="1:19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</row>
    <row r="58" spans="1:19" x14ac:dyDescent="0.25">
      <c r="A58" s="234" t="s">
        <v>319</v>
      </c>
      <c r="B58" s="234" t="s">
        <v>295</v>
      </c>
      <c r="C58" s="234">
        <v>45292</v>
      </c>
      <c r="D58" s="234">
        <v>45323</v>
      </c>
      <c r="E58" s="234">
        <v>45352</v>
      </c>
      <c r="F58" s="234">
        <v>45383</v>
      </c>
      <c r="G58" s="234">
        <v>45413</v>
      </c>
      <c r="H58" s="234">
        <v>45444</v>
      </c>
      <c r="I58" s="234">
        <v>45474</v>
      </c>
      <c r="J58" s="234">
        <v>45505</v>
      </c>
      <c r="K58" s="234">
        <v>45536</v>
      </c>
      <c r="L58" s="234">
        <v>45566</v>
      </c>
      <c r="M58" s="234">
        <v>45597</v>
      </c>
      <c r="N58" s="234">
        <v>45627</v>
      </c>
      <c r="O58" s="237" t="s">
        <v>296</v>
      </c>
    </row>
    <row r="59" spans="1:19" x14ac:dyDescent="0.25">
      <c r="A59" s="31" t="s">
        <v>319</v>
      </c>
      <c r="B59" s="31">
        <v>1</v>
      </c>
      <c r="C59" s="31"/>
      <c r="D59" s="31"/>
      <c r="E59" s="31" t="s">
        <v>271</v>
      </c>
      <c r="F59" s="31"/>
      <c r="G59" s="31" t="s">
        <v>321</v>
      </c>
      <c r="H59" s="31"/>
      <c r="I59" s="31"/>
      <c r="J59" s="31" t="s">
        <v>270</v>
      </c>
      <c r="K59" s="31"/>
      <c r="L59" s="31" t="s">
        <v>41</v>
      </c>
      <c r="M59" s="31"/>
      <c r="N59" s="31" t="s">
        <v>321</v>
      </c>
      <c r="O59" s="31">
        <f t="shared" si="0"/>
        <v>5</v>
      </c>
      <c r="Q59" s="31" t="s">
        <v>321</v>
      </c>
      <c r="R59" s="31">
        <f t="array" ref="R59">SUM(--(ISNUMBER(SEARCH(Q59,$C$59:$N$72))))</f>
        <v>23</v>
      </c>
      <c r="S59" s="31">
        <f>R59+R60+R61+R62+R63</f>
        <v>50</v>
      </c>
    </row>
    <row r="60" spans="1:19" x14ac:dyDescent="0.25">
      <c r="A60" s="31" t="s">
        <v>319</v>
      </c>
      <c r="B60" s="31">
        <v>2</v>
      </c>
      <c r="C60" s="31"/>
      <c r="D60" s="31" t="s">
        <v>252</v>
      </c>
      <c r="E60" s="31"/>
      <c r="F60" s="31"/>
      <c r="G60" s="31" t="s">
        <v>321</v>
      </c>
      <c r="H60" s="31"/>
      <c r="I60" s="31"/>
      <c r="J60" s="31" t="s">
        <v>270</v>
      </c>
      <c r="K60" s="31"/>
      <c r="L60" s="31" t="s">
        <v>321</v>
      </c>
      <c r="M60" s="31"/>
      <c r="N60" s="31" t="s">
        <v>271</v>
      </c>
      <c r="O60" s="31">
        <f t="shared" si="0"/>
        <v>5</v>
      </c>
      <c r="Q60" s="31" t="s">
        <v>270</v>
      </c>
      <c r="R60" s="31">
        <f t="array" ref="R60">SUM(--(ISNUMBER(SEARCH(Q60,$C$59:$N$72))))</f>
        <v>10</v>
      </c>
      <c r="S60" s="31"/>
    </row>
    <row r="61" spans="1:19" x14ac:dyDescent="0.25">
      <c r="A61" s="31" t="s">
        <v>319</v>
      </c>
      <c r="B61" s="31">
        <v>3</v>
      </c>
      <c r="C61" s="31" t="s">
        <v>321</v>
      </c>
      <c r="D61" s="31"/>
      <c r="E61" s="31" t="s">
        <v>271</v>
      </c>
      <c r="F61" s="31"/>
      <c r="G61" s="31"/>
      <c r="H61" s="31" t="s">
        <v>321</v>
      </c>
      <c r="I61" s="31"/>
      <c r="J61" s="31" t="s">
        <v>270</v>
      </c>
      <c r="K61" s="31"/>
      <c r="L61" s="31" t="s">
        <v>321</v>
      </c>
      <c r="M61" s="31"/>
      <c r="N61" s="31"/>
      <c r="O61" s="31">
        <f t="shared" si="0"/>
        <v>5</v>
      </c>
      <c r="Q61" s="31" t="s">
        <v>271</v>
      </c>
      <c r="R61" s="31">
        <f t="array" ref="R61">SUM(--(ISNUMBER(SEARCH(Q61,$C$59:$N$72))))</f>
        <v>11</v>
      </c>
      <c r="S61" s="31"/>
    </row>
    <row r="62" spans="1:19" x14ac:dyDescent="0.25">
      <c r="A62" s="31" t="s">
        <v>319</v>
      </c>
      <c r="B62" s="31">
        <v>4</v>
      </c>
      <c r="C62" s="31"/>
      <c r="D62" s="31" t="s">
        <v>252</v>
      </c>
      <c r="E62" s="31"/>
      <c r="F62" s="31"/>
      <c r="G62" s="31" t="s">
        <v>321</v>
      </c>
      <c r="H62" s="31"/>
      <c r="I62" s="31"/>
      <c r="J62" s="31" t="s">
        <v>270</v>
      </c>
      <c r="K62" s="31"/>
      <c r="L62" s="31" t="s">
        <v>321</v>
      </c>
      <c r="M62" s="31"/>
      <c r="N62" s="31"/>
      <c r="O62" s="31">
        <f t="shared" si="0"/>
        <v>4</v>
      </c>
      <c r="Q62" s="31" t="s">
        <v>251</v>
      </c>
      <c r="R62" s="31">
        <f t="array" ref="R62">SUM(--(ISNUMBER(SEARCH(Q62,$C$59:$N$72))))</f>
        <v>4</v>
      </c>
      <c r="S62" s="31"/>
    </row>
    <row r="63" spans="1:19" x14ac:dyDescent="0.25">
      <c r="A63" s="31" t="s">
        <v>319</v>
      </c>
      <c r="B63" s="31">
        <v>5</v>
      </c>
      <c r="C63" s="31" t="s">
        <v>271</v>
      </c>
      <c r="D63" s="31"/>
      <c r="E63" s="31" t="s">
        <v>321</v>
      </c>
      <c r="F63" s="31"/>
      <c r="G63" s="31"/>
      <c r="H63" s="31"/>
      <c r="I63" s="31"/>
      <c r="J63" s="31"/>
      <c r="K63" s="31" t="s">
        <v>270</v>
      </c>
      <c r="L63" s="31"/>
      <c r="M63" s="31" t="s">
        <v>321</v>
      </c>
      <c r="N63" s="31"/>
      <c r="O63" s="31">
        <f t="shared" si="0"/>
        <v>4</v>
      </c>
      <c r="Q63" s="31" t="s">
        <v>252</v>
      </c>
      <c r="R63" s="31">
        <f t="array" ref="R63">SUM(--(ISNUMBER(SEARCH(Q63,$C$59:$N$72))))</f>
        <v>2</v>
      </c>
      <c r="S63" s="31"/>
    </row>
    <row r="64" spans="1:19" x14ac:dyDescent="0.25">
      <c r="A64" s="31" t="s">
        <v>319</v>
      </c>
      <c r="B64" s="31">
        <v>6</v>
      </c>
      <c r="C64" s="31"/>
      <c r="D64" s="31" t="s">
        <v>270</v>
      </c>
      <c r="E64" s="31"/>
      <c r="F64" s="31" t="s">
        <v>41</v>
      </c>
      <c r="G64" s="31"/>
      <c r="H64" s="31" t="s">
        <v>321</v>
      </c>
      <c r="I64" s="31"/>
      <c r="J64" s="31" t="s">
        <v>271</v>
      </c>
      <c r="K64" s="31"/>
      <c r="L64" s="31"/>
      <c r="M64" s="31" t="s">
        <v>321</v>
      </c>
      <c r="N64" s="31"/>
      <c r="O64" s="31">
        <f t="shared" si="0"/>
        <v>5</v>
      </c>
      <c r="Q64" s="31" t="s">
        <v>268</v>
      </c>
      <c r="R64" s="31">
        <f t="array" ref="R64">SUM(--(ISNUMBER(SEARCH(Q64,$C$59:$N$72))))</f>
        <v>0</v>
      </c>
      <c r="S64" s="31"/>
    </row>
    <row r="65" spans="1:19" x14ac:dyDescent="0.25">
      <c r="A65" s="31" t="s">
        <v>319</v>
      </c>
      <c r="B65" s="31">
        <v>7</v>
      </c>
      <c r="C65" s="31" t="s">
        <v>251</v>
      </c>
      <c r="D65" s="31"/>
      <c r="E65" s="31"/>
      <c r="F65" s="31"/>
      <c r="G65" s="31"/>
      <c r="H65" s="31"/>
      <c r="I65" s="31" t="s">
        <v>321</v>
      </c>
      <c r="J65" s="31"/>
      <c r="K65" s="31"/>
      <c r="L65" s="31" t="s">
        <v>270</v>
      </c>
      <c r="M65" s="31"/>
      <c r="N65" s="31"/>
      <c r="O65" s="31">
        <f t="shared" si="0"/>
        <v>3</v>
      </c>
      <c r="Q65" s="31" t="s">
        <v>269</v>
      </c>
      <c r="R65" s="31">
        <f t="array" ref="R65">SUM(--(ISNUMBER(SEARCH(Q65,$C$59:$N$72))))</f>
        <v>0</v>
      </c>
      <c r="S65" s="31"/>
    </row>
    <row r="66" spans="1:19" x14ac:dyDescent="0.25">
      <c r="A66" s="31" t="s">
        <v>319</v>
      </c>
      <c r="B66" s="31">
        <v>8</v>
      </c>
      <c r="C66" s="31"/>
      <c r="D66" s="31"/>
      <c r="E66" s="31" t="s">
        <v>270</v>
      </c>
      <c r="F66" s="31"/>
      <c r="G66" s="31" t="s">
        <v>321</v>
      </c>
      <c r="H66" s="31"/>
      <c r="I66" s="31"/>
      <c r="J66" s="31"/>
      <c r="K66" s="31" t="s">
        <v>271</v>
      </c>
      <c r="L66" s="31"/>
      <c r="M66" s="31" t="s">
        <v>321</v>
      </c>
      <c r="N66" s="31"/>
      <c r="O66" s="31">
        <f t="shared" si="0"/>
        <v>4</v>
      </c>
      <c r="Q66" s="31" t="s">
        <v>232</v>
      </c>
      <c r="R66" s="31">
        <f t="array" ref="R66">SUM(--(ISNUMBER(SEARCH(Q66,$C$59:$N$72))))</f>
        <v>0</v>
      </c>
      <c r="S66" s="31"/>
    </row>
    <row r="67" spans="1:19" x14ac:dyDescent="0.25">
      <c r="A67" s="31" t="s">
        <v>319</v>
      </c>
      <c r="B67" s="31">
        <v>9</v>
      </c>
      <c r="C67" s="31"/>
      <c r="D67" s="31" t="s">
        <v>251</v>
      </c>
      <c r="E67" s="31"/>
      <c r="F67" s="31" t="s">
        <v>321</v>
      </c>
      <c r="G67" s="31"/>
      <c r="H67" s="31"/>
      <c r="I67" s="31" t="s">
        <v>270</v>
      </c>
      <c r="J67" s="31"/>
      <c r="K67" s="31"/>
      <c r="L67" s="31" t="s">
        <v>321</v>
      </c>
      <c r="M67" s="31"/>
      <c r="N67" s="31" t="s">
        <v>271</v>
      </c>
      <c r="O67" s="31">
        <f t="shared" si="0"/>
        <v>5</v>
      </c>
      <c r="Q67" s="31" t="s">
        <v>41</v>
      </c>
      <c r="R67" s="31">
        <f t="array" ref="R67">SUM(--(ISNUMBER(SEARCH(Q67,$C$59:$N$72))))</f>
        <v>2</v>
      </c>
      <c r="S67" s="31"/>
    </row>
    <row r="68" spans="1:19" x14ac:dyDescent="0.25">
      <c r="A68" s="31" t="s">
        <v>319</v>
      </c>
      <c r="B68" s="31">
        <v>10</v>
      </c>
      <c r="C68" s="31" t="s">
        <v>321</v>
      </c>
      <c r="D68" s="31"/>
      <c r="E68" s="31"/>
      <c r="F68" s="31" t="s">
        <v>251</v>
      </c>
      <c r="G68" s="31"/>
      <c r="H68" s="31"/>
      <c r="I68" s="31" t="s">
        <v>321</v>
      </c>
      <c r="J68" s="31"/>
      <c r="K68" s="31"/>
      <c r="L68" s="31"/>
      <c r="M68" s="31"/>
      <c r="N68" s="31" t="s">
        <v>270</v>
      </c>
      <c r="O68" s="31">
        <f t="shared" si="0"/>
        <v>4</v>
      </c>
      <c r="Q68" s="31" t="s">
        <v>340</v>
      </c>
      <c r="R68" s="31">
        <f>SUM(R59:R67)</f>
        <v>52</v>
      </c>
      <c r="S68" s="31"/>
    </row>
    <row r="69" spans="1:19" x14ac:dyDescent="0.25">
      <c r="A69" s="31" t="s">
        <v>319</v>
      </c>
      <c r="B69" s="31">
        <v>11</v>
      </c>
      <c r="C69" s="31"/>
      <c r="D69" s="31"/>
      <c r="E69" s="31"/>
      <c r="F69" s="31"/>
      <c r="G69" s="31"/>
      <c r="H69" s="31"/>
      <c r="I69" s="31"/>
      <c r="J69" s="31" t="s">
        <v>271</v>
      </c>
      <c r="K69" s="31"/>
      <c r="L69" s="31"/>
      <c r="M69" s="31"/>
      <c r="N69" s="31"/>
      <c r="O69" s="31">
        <f t="shared" si="0"/>
        <v>1</v>
      </c>
    </row>
    <row r="70" spans="1:19" x14ac:dyDescent="0.25">
      <c r="A70" s="31" t="s">
        <v>319</v>
      </c>
      <c r="B70" s="31">
        <v>12</v>
      </c>
      <c r="C70" s="31"/>
      <c r="D70" s="31"/>
      <c r="E70" s="31"/>
      <c r="F70" s="31"/>
      <c r="G70" s="31" t="s">
        <v>321</v>
      </c>
      <c r="H70" s="31"/>
      <c r="I70" s="31"/>
      <c r="J70" s="31" t="s">
        <v>271</v>
      </c>
      <c r="K70" s="31"/>
      <c r="L70" s="31"/>
      <c r="M70" s="31"/>
      <c r="N70" s="31"/>
      <c r="O70" s="31">
        <f t="shared" si="0"/>
        <v>2</v>
      </c>
    </row>
    <row r="71" spans="1:19" x14ac:dyDescent="0.25">
      <c r="A71" s="31" t="s">
        <v>319</v>
      </c>
      <c r="B71" s="31">
        <v>13</v>
      </c>
      <c r="C71" s="31"/>
      <c r="D71" s="31"/>
      <c r="E71" s="31"/>
      <c r="F71" s="31"/>
      <c r="G71" s="31" t="s">
        <v>271</v>
      </c>
      <c r="H71" s="31"/>
      <c r="I71" s="31"/>
      <c r="J71" s="31" t="s">
        <v>321</v>
      </c>
      <c r="K71" s="31"/>
      <c r="L71" s="31"/>
      <c r="M71" s="31"/>
      <c r="N71" s="31" t="s">
        <v>251</v>
      </c>
      <c r="O71" s="31">
        <f t="shared" si="0"/>
        <v>3</v>
      </c>
    </row>
    <row r="72" spans="1:19" x14ac:dyDescent="0.25">
      <c r="A72" s="31" t="s">
        <v>319</v>
      </c>
      <c r="B72" s="31">
        <v>14</v>
      </c>
      <c r="C72" s="31"/>
      <c r="D72" s="31"/>
      <c r="E72" s="31" t="s">
        <v>321</v>
      </c>
      <c r="F72" s="31"/>
      <c r="G72" s="31"/>
      <c r="H72" s="31"/>
      <c r="I72" s="31"/>
      <c r="J72" s="31"/>
      <c r="K72" s="31"/>
      <c r="L72" s="31" t="s">
        <v>271</v>
      </c>
      <c r="M72" s="31"/>
      <c r="N72" s="31"/>
      <c r="O72" s="31">
        <f t="shared" si="0"/>
        <v>2</v>
      </c>
    </row>
    <row r="73" spans="1:19" x14ac:dyDescent="0.25">
      <c r="A73" s="235" t="s">
        <v>319</v>
      </c>
      <c r="B73" s="235"/>
      <c r="C73" s="235">
        <f>COUNTA(C59:C72)</f>
        <v>4</v>
      </c>
      <c r="D73" s="235">
        <f t="shared" ref="D73" si="3">COUNTA(D59:D72)</f>
        <v>4</v>
      </c>
      <c r="E73" s="235">
        <f t="shared" ref="E73" si="4">COUNTA(E59:E72)</f>
        <v>5</v>
      </c>
      <c r="F73" s="235">
        <f t="shared" ref="F73" si="5">COUNTA(F59:F72)</f>
        <v>3</v>
      </c>
      <c r="G73" s="235">
        <f t="shared" ref="G73" si="6">COUNTA(G59:G72)</f>
        <v>6</v>
      </c>
      <c r="H73" s="235">
        <f t="shared" ref="H73" si="7">COUNTA(H59:H72)</f>
        <v>2</v>
      </c>
      <c r="I73" s="235">
        <f t="shared" ref="I73" si="8">COUNTA(I59:I72)</f>
        <v>3</v>
      </c>
      <c r="J73" s="235">
        <f t="shared" ref="J73" si="9">COUNTA(J59:J72)</f>
        <v>8</v>
      </c>
      <c r="K73" s="235">
        <f t="shared" ref="K73" si="10">COUNTA(K59:K72)</f>
        <v>2</v>
      </c>
      <c r="L73" s="235">
        <f t="shared" ref="L73" si="11">COUNTA(L59:L72)</f>
        <v>7</v>
      </c>
      <c r="M73" s="235">
        <f t="shared" ref="M73" si="12">COUNTA(M59:M72)</f>
        <v>3</v>
      </c>
      <c r="N73" s="235">
        <f t="shared" ref="N73" si="13">COUNTA(N59:N72)</f>
        <v>5</v>
      </c>
      <c r="O73" s="235">
        <f>SUM(C73:N73)</f>
        <v>52</v>
      </c>
    </row>
  </sheetData>
  <conditionalFormatting sqref="C1:Q1048576">
    <cfRule type="containsText" dxfId="532" priority="13" stopIfTrue="1" operator="containsText" text="ГТД">
      <formula>NOT(ISERROR(SEARCH("ГТД",C1)))</formula>
    </cfRule>
    <cfRule type="containsText" dxfId="531" priority="12" stopIfTrue="1" operator="containsText" text="КР">
      <formula>NOT(ISERROR(SEARCH("КР",C1)))</formula>
    </cfRule>
    <cfRule type="containsText" dxfId="530" priority="11" stopIfTrue="1" operator="containsText" text="СР">
      <formula>NOT(ISERROR(SEARCH("СР",C1)))</formula>
    </cfRule>
    <cfRule type="containsText" dxfId="529" priority="10" stopIfTrue="1" operator="containsText" text="М">
      <formula>NOT(ISERROR(SEARCH("М",C1)))</formula>
    </cfRule>
    <cfRule type="containsText" dxfId="528" priority="9" stopIfTrue="1" operator="containsText" text="О">
      <formula>NOT(ISERROR(SEARCH("О",C1)))</formula>
    </cfRule>
    <cfRule type="containsText" dxfId="527" priority="8" stopIfTrue="1" operator="containsText" text="ОСК">
      <formula>NOT(ISERROR(SEARCH("ОСК",C1)))</formula>
    </cfRule>
    <cfRule type="containsText" dxfId="526" priority="7" stopIfTrue="1" operator="containsText" text="П">
      <formula>NOT(ISERROR(SEARCH("П",C1)))</formula>
    </cfRule>
    <cfRule type="containsText" dxfId="525" priority="6" stopIfTrue="1" operator="containsText" text="ПМ">
      <formula>NOT(ISERROR(SEARCH("ПМ",C1)))</formula>
    </cfRule>
    <cfRule type="containsText" dxfId="524" priority="5" stopIfTrue="1" operator="containsText" text="РК">
      <formula>NOT(ISERROR(SEARCH("РК",C1)))</formula>
    </cfRule>
    <cfRule type="containsText" dxfId="523" priority="4" stopIfTrue="1" operator="containsText" text="ТО">
      <formula>NOT(ISERROR(SEARCH("ТО",C1)))</formula>
    </cfRule>
    <cfRule type="containsText" dxfId="522" priority="3" stopIfTrue="1" operator="containsText" text="ДС">
      <formula>NOT(ISERROR(SEARCH("ДС",C1)))</formula>
    </cfRule>
    <cfRule type="containsText" dxfId="521" priority="2" stopIfTrue="1" operator="containsText" text="ГК">
      <formula>NOT(ISERROR(SEARCH("ГК",C1)))</formula>
    </cfRule>
    <cfRule type="containsText" dxfId="520" priority="1" operator="containsText" text="ТР">
      <formula>NOT(ISERROR(SEARCH("ТР",C1)))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3:NM38"/>
  <sheetViews>
    <sheetView zoomScale="40" zoomScaleNormal="40" workbookViewId="0">
      <selection activeCell="C44" sqref="C44"/>
    </sheetView>
  </sheetViews>
  <sheetFormatPr defaultColWidth="3.5703125" defaultRowHeight="17.45" customHeight="1" outlineLevelCol="1" x14ac:dyDescent="0.2"/>
  <cols>
    <col min="1" max="1" width="10" style="142" customWidth="1"/>
    <col min="2" max="4" width="14.140625" style="142" customWidth="1"/>
    <col min="5" max="6" width="14.140625" style="142" hidden="1" customWidth="1"/>
    <col min="7" max="370" width="3.5703125" style="226" outlineLevel="1"/>
    <col min="371" max="372" width="3" style="226" customWidth="1" outlineLevel="1"/>
    <col min="373" max="373" width="6.140625" style="226" hidden="1" customWidth="1"/>
    <col min="374" max="377" width="16.85546875" style="142" customWidth="1"/>
    <col min="378" max="16384" width="3.5703125" style="226"/>
  </cols>
  <sheetData>
    <row r="3" spans="1:377" s="230" customFormat="1" ht="54" customHeight="1" x14ac:dyDescent="0.25">
      <c r="A3" s="227" t="s">
        <v>324</v>
      </c>
      <c r="B3" s="227" t="s">
        <v>325</v>
      </c>
      <c r="C3" s="227" t="s">
        <v>326</v>
      </c>
      <c r="D3" s="227" t="s">
        <v>327</v>
      </c>
      <c r="E3" s="227"/>
      <c r="F3" s="227"/>
      <c r="G3" s="228">
        <f>G4</f>
        <v>44927</v>
      </c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>
        <f>AL4</f>
        <v>44958</v>
      </c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>
        <f>BU4</f>
        <v>44993</v>
      </c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>
        <f>DB4</f>
        <v>45026</v>
      </c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  <c r="DV3" s="228"/>
      <c r="DW3" s="228">
        <f>EJ4</f>
        <v>45060</v>
      </c>
      <c r="DX3" s="228"/>
      <c r="DY3" s="228"/>
      <c r="DZ3" s="228"/>
      <c r="EA3" s="228"/>
      <c r="EB3" s="228"/>
      <c r="EC3" s="228"/>
      <c r="ED3" s="228"/>
      <c r="EE3" s="228"/>
      <c r="EF3" s="228"/>
      <c r="EG3" s="228"/>
      <c r="EH3" s="228"/>
      <c r="EI3" s="228"/>
      <c r="EJ3" s="228"/>
      <c r="EK3" s="228"/>
      <c r="EL3" s="228"/>
      <c r="EM3" s="228"/>
      <c r="EN3" s="228"/>
      <c r="EO3" s="228"/>
      <c r="EP3" s="228"/>
      <c r="EQ3" s="228"/>
      <c r="ER3" s="228"/>
      <c r="ES3" s="228"/>
      <c r="ET3" s="228"/>
      <c r="EU3" s="228"/>
      <c r="EV3" s="228"/>
      <c r="EW3" s="228"/>
      <c r="EX3" s="228"/>
      <c r="EY3" s="228"/>
      <c r="EZ3" s="228"/>
      <c r="FA3" s="228"/>
      <c r="FB3" s="228">
        <f>FN4</f>
        <v>45090</v>
      </c>
      <c r="FC3" s="228"/>
      <c r="FD3" s="228"/>
      <c r="FE3" s="228"/>
      <c r="FF3" s="228"/>
      <c r="FG3" s="228"/>
      <c r="FH3" s="228"/>
      <c r="FI3" s="228"/>
      <c r="FJ3" s="228"/>
      <c r="FK3" s="228"/>
      <c r="FL3" s="228"/>
      <c r="FM3" s="228"/>
      <c r="FN3" s="228"/>
      <c r="FO3" s="228"/>
      <c r="FP3" s="228"/>
      <c r="FQ3" s="228"/>
      <c r="FR3" s="228"/>
      <c r="FS3" s="228"/>
      <c r="FT3" s="228"/>
      <c r="FU3" s="228"/>
      <c r="FV3" s="228"/>
      <c r="FW3" s="228"/>
      <c r="FX3" s="228"/>
      <c r="FY3" s="228"/>
      <c r="FZ3" s="228"/>
      <c r="GA3" s="228"/>
      <c r="GB3" s="228"/>
      <c r="GC3" s="228"/>
      <c r="GD3" s="228"/>
      <c r="GE3" s="228"/>
      <c r="GF3" s="228">
        <f>GK4</f>
        <v>45113</v>
      </c>
      <c r="GG3" s="228"/>
      <c r="GH3" s="228"/>
      <c r="GI3" s="228"/>
      <c r="GJ3" s="228"/>
      <c r="GK3" s="228"/>
      <c r="GL3" s="228"/>
      <c r="GM3" s="228"/>
      <c r="GN3" s="228"/>
      <c r="GO3" s="228"/>
      <c r="GP3" s="228"/>
      <c r="GQ3" s="228"/>
      <c r="GR3" s="228"/>
      <c r="GS3" s="228"/>
      <c r="GT3" s="228"/>
      <c r="GU3" s="228"/>
      <c r="GV3" s="228"/>
      <c r="GW3" s="228"/>
      <c r="GX3" s="228"/>
      <c r="GY3" s="228"/>
      <c r="GZ3" s="228"/>
      <c r="HA3" s="228"/>
      <c r="HB3" s="228"/>
      <c r="HC3" s="228"/>
      <c r="HD3" s="228"/>
      <c r="HE3" s="228"/>
      <c r="HF3" s="228"/>
      <c r="HG3" s="228"/>
      <c r="HH3" s="228"/>
      <c r="HI3" s="228"/>
      <c r="HJ3" s="228"/>
      <c r="HK3" s="228">
        <f>HQ4</f>
        <v>45145</v>
      </c>
      <c r="HL3" s="228"/>
      <c r="HM3" s="228"/>
      <c r="HN3" s="228"/>
      <c r="HO3" s="228"/>
      <c r="HP3" s="228"/>
      <c r="HQ3" s="228"/>
      <c r="HR3" s="228"/>
      <c r="HS3" s="228"/>
      <c r="HT3" s="228"/>
      <c r="HU3" s="228"/>
      <c r="HV3" s="228"/>
      <c r="HW3" s="228"/>
      <c r="HX3" s="228"/>
      <c r="HY3" s="228"/>
      <c r="HZ3" s="228"/>
      <c r="IA3" s="228"/>
      <c r="IB3" s="228"/>
      <c r="IC3" s="228"/>
      <c r="ID3" s="228"/>
      <c r="IE3" s="228"/>
      <c r="IF3" s="228"/>
      <c r="IG3" s="228"/>
      <c r="IH3" s="228"/>
      <c r="II3" s="228"/>
      <c r="IJ3" s="228"/>
      <c r="IK3" s="228"/>
      <c r="IL3" s="228"/>
      <c r="IM3" s="228"/>
      <c r="IN3" s="228"/>
      <c r="IO3" s="228"/>
      <c r="IP3" s="228">
        <f>IV4</f>
        <v>45176</v>
      </c>
      <c r="IQ3" s="228"/>
      <c r="IR3" s="228"/>
      <c r="IS3" s="228"/>
      <c r="IT3" s="228"/>
      <c r="IU3" s="228"/>
      <c r="IV3" s="228"/>
      <c r="IW3" s="228"/>
      <c r="IX3" s="228"/>
      <c r="IY3" s="228"/>
      <c r="IZ3" s="228"/>
      <c r="JA3" s="228"/>
      <c r="JB3" s="228"/>
      <c r="JC3" s="228"/>
      <c r="JD3" s="228"/>
      <c r="JE3" s="228"/>
      <c r="JF3" s="228"/>
      <c r="JG3" s="228"/>
      <c r="JH3" s="228"/>
      <c r="JI3" s="228"/>
      <c r="JJ3" s="228"/>
      <c r="JK3" s="228"/>
      <c r="JL3" s="228"/>
      <c r="JM3" s="228"/>
      <c r="JN3" s="228"/>
      <c r="JO3" s="228"/>
      <c r="JP3" s="228"/>
      <c r="JQ3" s="228"/>
      <c r="JR3" s="228"/>
      <c r="JS3" s="228"/>
      <c r="JT3" s="228">
        <f>KB4</f>
        <v>45208</v>
      </c>
      <c r="JU3" s="228"/>
      <c r="JV3" s="228"/>
      <c r="JW3" s="228"/>
      <c r="JX3" s="228"/>
      <c r="JY3" s="228"/>
      <c r="JZ3" s="228"/>
      <c r="KA3" s="228"/>
      <c r="KB3" s="228"/>
      <c r="KC3" s="228"/>
      <c r="KD3" s="228"/>
      <c r="KE3" s="228"/>
      <c r="KF3" s="228"/>
      <c r="KG3" s="228"/>
      <c r="KH3" s="228"/>
      <c r="KI3" s="228"/>
      <c r="KJ3" s="228"/>
      <c r="KK3" s="228"/>
      <c r="KL3" s="228"/>
      <c r="KM3" s="228"/>
      <c r="KN3" s="228"/>
      <c r="KO3" s="228"/>
      <c r="KP3" s="228"/>
      <c r="KQ3" s="228"/>
      <c r="KR3" s="228"/>
      <c r="KS3" s="228"/>
      <c r="KT3" s="228"/>
      <c r="KU3" s="228"/>
      <c r="KV3" s="228"/>
      <c r="KW3" s="228"/>
      <c r="KX3" s="228"/>
      <c r="KY3" s="228">
        <f>LH4</f>
        <v>45240</v>
      </c>
      <c r="KZ3" s="228"/>
      <c r="LA3" s="228"/>
      <c r="LB3" s="228"/>
      <c r="LC3" s="228"/>
      <c r="LD3" s="228"/>
      <c r="LE3" s="228"/>
      <c r="LF3" s="228"/>
      <c r="LG3" s="228"/>
      <c r="LH3" s="228"/>
      <c r="LI3" s="228"/>
      <c r="LJ3" s="228"/>
      <c r="LK3" s="228"/>
      <c r="LL3" s="228"/>
      <c r="LM3" s="228"/>
      <c r="LN3" s="228"/>
      <c r="LO3" s="228"/>
      <c r="LP3" s="228"/>
      <c r="LQ3" s="228"/>
      <c r="LR3" s="228"/>
      <c r="LS3" s="228"/>
      <c r="LT3" s="228"/>
      <c r="LU3" s="228"/>
      <c r="LV3" s="228"/>
      <c r="LW3" s="228"/>
      <c r="LX3" s="228"/>
      <c r="LY3" s="228"/>
      <c r="LZ3" s="228"/>
      <c r="MA3" s="228"/>
      <c r="MB3" s="228"/>
      <c r="MC3" s="228">
        <f>ML4</f>
        <v>45270</v>
      </c>
      <c r="MD3" s="228"/>
      <c r="ME3" s="228"/>
      <c r="MF3" s="228"/>
      <c r="MG3" s="228"/>
      <c r="MH3" s="228"/>
      <c r="MI3" s="228"/>
      <c r="MJ3" s="228"/>
      <c r="MK3" s="228"/>
      <c r="ML3" s="228"/>
      <c r="MM3" s="228"/>
      <c r="MN3" s="228"/>
      <c r="MO3" s="228"/>
      <c r="MP3" s="228"/>
      <c r="MQ3" s="228"/>
      <c r="MR3" s="228"/>
      <c r="MS3" s="228"/>
      <c r="MT3" s="228"/>
      <c r="MU3" s="228"/>
      <c r="MV3" s="228"/>
      <c r="MW3" s="228"/>
      <c r="MX3" s="228"/>
      <c r="MY3" s="228"/>
      <c r="MZ3" s="228"/>
      <c r="NA3" s="228"/>
      <c r="NB3" s="228"/>
      <c r="NC3" s="228"/>
      <c r="ND3" s="228"/>
      <c r="NE3" s="228"/>
      <c r="NF3" s="228"/>
      <c r="NG3" s="228"/>
      <c r="NH3" s="228"/>
      <c r="NI3" s="229"/>
      <c r="NJ3" s="227" t="s">
        <v>325</v>
      </c>
      <c r="NK3" s="227" t="s">
        <v>326</v>
      </c>
      <c r="NL3" s="227" t="s">
        <v>328</v>
      </c>
      <c r="NM3" s="227" t="s">
        <v>329</v>
      </c>
    </row>
    <row r="4" spans="1:377" s="221" customFormat="1" ht="17.45" customHeight="1" x14ac:dyDescent="0.2">
      <c r="A4" s="143"/>
      <c r="B4" s="218">
        <f>'Годовой шаблон'!M13</f>
        <v>44927</v>
      </c>
      <c r="C4" s="218">
        <f>B4</f>
        <v>44927</v>
      </c>
      <c r="D4" s="218">
        <f>B4</f>
        <v>44927</v>
      </c>
      <c r="E4" s="218"/>
      <c r="F4" s="143"/>
      <c r="G4" s="219">
        <f>B4</f>
        <v>44927</v>
      </c>
      <c r="H4" s="219">
        <f>1+G4</f>
        <v>44928</v>
      </c>
      <c r="I4" s="219">
        <f t="shared" ref="I4:BT4" si="0">1+H4</f>
        <v>44929</v>
      </c>
      <c r="J4" s="219">
        <f t="shared" si="0"/>
        <v>44930</v>
      </c>
      <c r="K4" s="219">
        <f t="shared" si="0"/>
        <v>44931</v>
      </c>
      <c r="L4" s="219">
        <f t="shared" si="0"/>
        <v>44932</v>
      </c>
      <c r="M4" s="219">
        <f t="shared" si="0"/>
        <v>44933</v>
      </c>
      <c r="N4" s="219">
        <f t="shared" si="0"/>
        <v>44934</v>
      </c>
      <c r="O4" s="219">
        <f t="shared" si="0"/>
        <v>44935</v>
      </c>
      <c r="P4" s="219">
        <f t="shared" si="0"/>
        <v>44936</v>
      </c>
      <c r="Q4" s="219">
        <f t="shared" si="0"/>
        <v>44937</v>
      </c>
      <c r="R4" s="219">
        <f t="shared" si="0"/>
        <v>44938</v>
      </c>
      <c r="S4" s="219">
        <f t="shared" si="0"/>
        <v>44939</v>
      </c>
      <c r="T4" s="219">
        <f t="shared" si="0"/>
        <v>44940</v>
      </c>
      <c r="U4" s="219">
        <f t="shared" si="0"/>
        <v>44941</v>
      </c>
      <c r="V4" s="219">
        <f t="shared" si="0"/>
        <v>44942</v>
      </c>
      <c r="W4" s="219">
        <f t="shared" si="0"/>
        <v>44943</v>
      </c>
      <c r="X4" s="219">
        <f t="shared" si="0"/>
        <v>44944</v>
      </c>
      <c r="Y4" s="219">
        <f t="shared" si="0"/>
        <v>44945</v>
      </c>
      <c r="Z4" s="219">
        <f t="shared" si="0"/>
        <v>44946</v>
      </c>
      <c r="AA4" s="219">
        <f t="shared" si="0"/>
        <v>44947</v>
      </c>
      <c r="AB4" s="219">
        <f t="shared" si="0"/>
        <v>44948</v>
      </c>
      <c r="AC4" s="219">
        <f t="shared" si="0"/>
        <v>44949</v>
      </c>
      <c r="AD4" s="219">
        <f t="shared" si="0"/>
        <v>44950</v>
      </c>
      <c r="AE4" s="219">
        <f t="shared" si="0"/>
        <v>44951</v>
      </c>
      <c r="AF4" s="219">
        <f t="shared" si="0"/>
        <v>44952</v>
      </c>
      <c r="AG4" s="219">
        <f t="shared" si="0"/>
        <v>44953</v>
      </c>
      <c r="AH4" s="219">
        <f t="shared" si="0"/>
        <v>44954</v>
      </c>
      <c r="AI4" s="219">
        <f t="shared" si="0"/>
        <v>44955</v>
      </c>
      <c r="AJ4" s="219">
        <f t="shared" si="0"/>
        <v>44956</v>
      </c>
      <c r="AK4" s="219">
        <f t="shared" si="0"/>
        <v>44957</v>
      </c>
      <c r="AL4" s="219">
        <f t="shared" si="0"/>
        <v>44958</v>
      </c>
      <c r="AM4" s="219">
        <f t="shared" si="0"/>
        <v>44959</v>
      </c>
      <c r="AN4" s="219">
        <f t="shared" si="0"/>
        <v>44960</v>
      </c>
      <c r="AO4" s="219">
        <f t="shared" si="0"/>
        <v>44961</v>
      </c>
      <c r="AP4" s="219">
        <f t="shared" si="0"/>
        <v>44962</v>
      </c>
      <c r="AQ4" s="219">
        <f t="shared" si="0"/>
        <v>44963</v>
      </c>
      <c r="AR4" s="219">
        <f t="shared" si="0"/>
        <v>44964</v>
      </c>
      <c r="AS4" s="219">
        <f t="shared" si="0"/>
        <v>44965</v>
      </c>
      <c r="AT4" s="219">
        <f t="shared" si="0"/>
        <v>44966</v>
      </c>
      <c r="AU4" s="219">
        <f t="shared" si="0"/>
        <v>44967</v>
      </c>
      <c r="AV4" s="219">
        <f t="shared" si="0"/>
        <v>44968</v>
      </c>
      <c r="AW4" s="219">
        <f t="shared" si="0"/>
        <v>44969</v>
      </c>
      <c r="AX4" s="219">
        <f t="shared" si="0"/>
        <v>44970</v>
      </c>
      <c r="AY4" s="219">
        <f t="shared" si="0"/>
        <v>44971</v>
      </c>
      <c r="AZ4" s="219">
        <f t="shared" si="0"/>
        <v>44972</v>
      </c>
      <c r="BA4" s="219">
        <f t="shared" si="0"/>
        <v>44973</v>
      </c>
      <c r="BB4" s="219">
        <f t="shared" si="0"/>
        <v>44974</v>
      </c>
      <c r="BC4" s="219">
        <f t="shared" si="0"/>
        <v>44975</v>
      </c>
      <c r="BD4" s="219">
        <f t="shared" si="0"/>
        <v>44976</v>
      </c>
      <c r="BE4" s="219">
        <f t="shared" si="0"/>
        <v>44977</v>
      </c>
      <c r="BF4" s="219">
        <f t="shared" si="0"/>
        <v>44978</v>
      </c>
      <c r="BG4" s="219">
        <f t="shared" si="0"/>
        <v>44979</v>
      </c>
      <c r="BH4" s="219">
        <f t="shared" si="0"/>
        <v>44980</v>
      </c>
      <c r="BI4" s="219">
        <f t="shared" si="0"/>
        <v>44981</v>
      </c>
      <c r="BJ4" s="219">
        <f t="shared" si="0"/>
        <v>44982</v>
      </c>
      <c r="BK4" s="219">
        <f t="shared" si="0"/>
        <v>44983</v>
      </c>
      <c r="BL4" s="219">
        <f t="shared" si="0"/>
        <v>44984</v>
      </c>
      <c r="BM4" s="219">
        <f t="shared" si="0"/>
        <v>44985</v>
      </c>
      <c r="BN4" s="219">
        <f t="shared" si="0"/>
        <v>44986</v>
      </c>
      <c r="BO4" s="219">
        <f t="shared" si="0"/>
        <v>44987</v>
      </c>
      <c r="BP4" s="219">
        <f t="shared" si="0"/>
        <v>44988</v>
      </c>
      <c r="BQ4" s="219">
        <f t="shared" si="0"/>
        <v>44989</v>
      </c>
      <c r="BR4" s="219">
        <f t="shared" si="0"/>
        <v>44990</v>
      </c>
      <c r="BS4" s="219">
        <f t="shared" si="0"/>
        <v>44991</v>
      </c>
      <c r="BT4" s="219">
        <f t="shared" si="0"/>
        <v>44992</v>
      </c>
      <c r="BU4" s="219">
        <f t="shared" ref="BU4:EF4" si="1">1+BT4</f>
        <v>44993</v>
      </c>
      <c r="BV4" s="219">
        <f t="shared" si="1"/>
        <v>44994</v>
      </c>
      <c r="BW4" s="219">
        <f t="shared" si="1"/>
        <v>44995</v>
      </c>
      <c r="BX4" s="219">
        <f t="shared" si="1"/>
        <v>44996</v>
      </c>
      <c r="BY4" s="219">
        <f t="shared" si="1"/>
        <v>44997</v>
      </c>
      <c r="BZ4" s="219">
        <f t="shared" si="1"/>
        <v>44998</v>
      </c>
      <c r="CA4" s="219">
        <f t="shared" si="1"/>
        <v>44999</v>
      </c>
      <c r="CB4" s="219">
        <f t="shared" si="1"/>
        <v>45000</v>
      </c>
      <c r="CC4" s="219">
        <f t="shared" si="1"/>
        <v>45001</v>
      </c>
      <c r="CD4" s="219">
        <f t="shared" si="1"/>
        <v>45002</v>
      </c>
      <c r="CE4" s="219">
        <f t="shared" si="1"/>
        <v>45003</v>
      </c>
      <c r="CF4" s="219">
        <f t="shared" si="1"/>
        <v>45004</v>
      </c>
      <c r="CG4" s="219">
        <f t="shared" si="1"/>
        <v>45005</v>
      </c>
      <c r="CH4" s="219">
        <f t="shared" si="1"/>
        <v>45006</v>
      </c>
      <c r="CI4" s="219">
        <f t="shared" si="1"/>
        <v>45007</v>
      </c>
      <c r="CJ4" s="219">
        <f t="shared" si="1"/>
        <v>45008</v>
      </c>
      <c r="CK4" s="219">
        <f t="shared" si="1"/>
        <v>45009</v>
      </c>
      <c r="CL4" s="219">
        <f t="shared" si="1"/>
        <v>45010</v>
      </c>
      <c r="CM4" s="219">
        <f t="shared" si="1"/>
        <v>45011</v>
      </c>
      <c r="CN4" s="219">
        <f t="shared" si="1"/>
        <v>45012</v>
      </c>
      <c r="CO4" s="219">
        <f t="shared" si="1"/>
        <v>45013</v>
      </c>
      <c r="CP4" s="219">
        <f t="shared" si="1"/>
        <v>45014</v>
      </c>
      <c r="CQ4" s="219">
        <f t="shared" si="1"/>
        <v>45015</v>
      </c>
      <c r="CR4" s="219">
        <f t="shared" si="1"/>
        <v>45016</v>
      </c>
      <c r="CS4" s="219">
        <f t="shared" si="1"/>
        <v>45017</v>
      </c>
      <c r="CT4" s="219">
        <f t="shared" si="1"/>
        <v>45018</v>
      </c>
      <c r="CU4" s="219">
        <f t="shared" si="1"/>
        <v>45019</v>
      </c>
      <c r="CV4" s="219">
        <f t="shared" si="1"/>
        <v>45020</v>
      </c>
      <c r="CW4" s="219">
        <f t="shared" si="1"/>
        <v>45021</v>
      </c>
      <c r="CX4" s="219">
        <f t="shared" si="1"/>
        <v>45022</v>
      </c>
      <c r="CY4" s="219">
        <f t="shared" si="1"/>
        <v>45023</v>
      </c>
      <c r="CZ4" s="219">
        <f t="shared" si="1"/>
        <v>45024</v>
      </c>
      <c r="DA4" s="219">
        <f t="shared" si="1"/>
        <v>45025</v>
      </c>
      <c r="DB4" s="219">
        <f t="shared" si="1"/>
        <v>45026</v>
      </c>
      <c r="DC4" s="219">
        <f t="shared" si="1"/>
        <v>45027</v>
      </c>
      <c r="DD4" s="219">
        <f t="shared" si="1"/>
        <v>45028</v>
      </c>
      <c r="DE4" s="219">
        <f t="shared" si="1"/>
        <v>45029</v>
      </c>
      <c r="DF4" s="219">
        <f t="shared" si="1"/>
        <v>45030</v>
      </c>
      <c r="DG4" s="219">
        <f t="shared" si="1"/>
        <v>45031</v>
      </c>
      <c r="DH4" s="219">
        <f t="shared" si="1"/>
        <v>45032</v>
      </c>
      <c r="DI4" s="219">
        <f t="shared" si="1"/>
        <v>45033</v>
      </c>
      <c r="DJ4" s="219">
        <f t="shared" si="1"/>
        <v>45034</v>
      </c>
      <c r="DK4" s="219">
        <f t="shared" si="1"/>
        <v>45035</v>
      </c>
      <c r="DL4" s="219">
        <f t="shared" si="1"/>
        <v>45036</v>
      </c>
      <c r="DM4" s="219">
        <f t="shared" si="1"/>
        <v>45037</v>
      </c>
      <c r="DN4" s="219">
        <f t="shared" si="1"/>
        <v>45038</v>
      </c>
      <c r="DO4" s="219">
        <f t="shared" si="1"/>
        <v>45039</v>
      </c>
      <c r="DP4" s="219">
        <f t="shared" si="1"/>
        <v>45040</v>
      </c>
      <c r="DQ4" s="219">
        <f t="shared" si="1"/>
        <v>45041</v>
      </c>
      <c r="DR4" s="219">
        <f t="shared" si="1"/>
        <v>45042</v>
      </c>
      <c r="DS4" s="219">
        <f t="shared" si="1"/>
        <v>45043</v>
      </c>
      <c r="DT4" s="219">
        <f t="shared" si="1"/>
        <v>45044</v>
      </c>
      <c r="DU4" s="219">
        <f t="shared" si="1"/>
        <v>45045</v>
      </c>
      <c r="DV4" s="219">
        <f t="shared" si="1"/>
        <v>45046</v>
      </c>
      <c r="DW4" s="219">
        <f t="shared" si="1"/>
        <v>45047</v>
      </c>
      <c r="DX4" s="219">
        <f t="shared" si="1"/>
        <v>45048</v>
      </c>
      <c r="DY4" s="219">
        <f t="shared" si="1"/>
        <v>45049</v>
      </c>
      <c r="DZ4" s="219">
        <f t="shared" si="1"/>
        <v>45050</v>
      </c>
      <c r="EA4" s="219">
        <f t="shared" si="1"/>
        <v>45051</v>
      </c>
      <c r="EB4" s="219">
        <f t="shared" si="1"/>
        <v>45052</v>
      </c>
      <c r="EC4" s="219">
        <f t="shared" si="1"/>
        <v>45053</v>
      </c>
      <c r="ED4" s="219">
        <f t="shared" si="1"/>
        <v>45054</v>
      </c>
      <c r="EE4" s="219">
        <f t="shared" si="1"/>
        <v>45055</v>
      </c>
      <c r="EF4" s="219">
        <f t="shared" si="1"/>
        <v>45056</v>
      </c>
      <c r="EG4" s="219">
        <f t="shared" ref="EG4:GR4" si="2">1+EF4</f>
        <v>45057</v>
      </c>
      <c r="EH4" s="219">
        <f t="shared" si="2"/>
        <v>45058</v>
      </c>
      <c r="EI4" s="219">
        <f t="shared" si="2"/>
        <v>45059</v>
      </c>
      <c r="EJ4" s="219">
        <f t="shared" si="2"/>
        <v>45060</v>
      </c>
      <c r="EK4" s="219">
        <f t="shared" si="2"/>
        <v>45061</v>
      </c>
      <c r="EL4" s="219">
        <f t="shared" si="2"/>
        <v>45062</v>
      </c>
      <c r="EM4" s="219">
        <f t="shared" si="2"/>
        <v>45063</v>
      </c>
      <c r="EN4" s="219">
        <f t="shared" si="2"/>
        <v>45064</v>
      </c>
      <c r="EO4" s="219">
        <f t="shared" si="2"/>
        <v>45065</v>
      </c>
      <c r="EP4" s="219">
        <f t="shared" si="2"/>
        <v>45066</v>
      </c>
      <c r="EQ4" s="219">
        <f t="shared" si="2"/>
        <v>45067</v>
      </c>
      <c r="ER4" s="219">
        <f t="shared" si="2"/>
        <v>45068</v>
      </c>
      <c r="ES4" s="219">
        <f t="shared" si="2"/>
        <v>45069</v>
      </c>
      <c r="ET4" s="219">
        <f t="shared" si="2"/>
        <v>45070</v>
      </c>
      <c r="EU4" s="219">
        <f t="shared" si="2"/>
        <v>45071</v>
      </c>
      <c r="EV4" s="219">
        <f t="shared" si="2"/>
        <v>45072</v>
      </c>
      <c r="EW4" s="219">
        <f t="shared" si="2"/>
        <v>45073</v>
      </c>
      <c r="EX4" s="219">
        <f t="shared" si="2"/>
        <v>45074</v>
      </c>
      <c r="EY4" s="219">
        <f t="shared" si="2"/>
        <v>45075</v>
      </c>
      <c r="EZ4" s="219">
        <f t="shared" si="2"/>
        <v>45076</v>
      </c>
      <c r="FA4" s="219">
        <f t="shared" si="2"/>
        <v>45077</v>
      </c>
      <c r="FB4" s="219">
        <f t="shared" si="2"/>
        <v>45078</v>
      </c>
      <c r="FC4" s="219">
        <f t="shared" si="2"/>
        <v>45079</v>
      </c>
      <c r="FD4" s="219">
        <f t="shared" si="2"/>
        <v>45080</v>
      </c>
      <c r="FE4" s="219">
        <f t="shared" si="2"/>
        <v>45081</v>
      </c>
      <c r="FF4" s="219">
        <f t="shared" si="2"/>
        <v>45082</v>
      </c>
      <c r="FG4" s="219">
        <f t="shared" si="2"/>
        <v>45083</v>
      </c>
      <c r="FH4" s="219">
        <f t="shared" si="2"/>
        <v>45084</v>
      </c>
      <c r="FI4" s="219">
        <f t="shared" si="2"/>
        <v>45085</v>
      </c>
      <c r="FJ4" s="219">
        <f t="shared" si="2"/>
        <v>45086</v>
      </c>
      <c r="FK4" s="219">
        <f t="shared" si="2"/>
        <v>45087</v>
      </c>
      <c r="FL4" s="219">
        <f t="shared" si="2"/>
        <v>45088</v>
      </c>
      <c r="FM4" s="219">
        <f t="shared" si="2"/>
        <v>45089</v>
      </c>
      <c r="FN4" s="219">
        <f t="shared" si="2"/>
        <v>45090</v>
      </c>
      <c r="FO4" s="219">
        <f t="shared" si="2"/>
        <v>45091</v>
      </c>
      <c r="FP4" s="219">
        <f t="shared" si="2"/>
        <v>45092</v>
      </c>
      <c r="FQ4" s="219">
        <f t="shared" si="2"/>
        <v>45093</v>
      </c>
      <c r="FR4" s="219">
        <f t="shared" si="2"/>
        <v>45094</v>
      </c>
      <c r="FS4" s="219">
        <f t="shared" si="2"/>
        <v>45095</v>
      </c>
      <c r="FT4" s="219">
        <f t="shared" si="2"/>
        <v>45096</v>
      </c>
      <c r="FU4" s="219">
        <f t="shared" si="2"/>
        <v>45097</v>
      </c>
      <c r="FV4" s="219">
        <f t="shared" si="2"/>
        <v>45098</v>
      </c>
      <c r="FW4" s="219">
        <f t="shared" si="2"/>
        <v>45099</v>
      </c>
      <c r="FX4" s="219">
        <f t="shared" si="2"/>
        <v>45100</v>
      </c>
      <c r="FY4" s="219">
        <f t="shared" si="2"/>
        <v>45101</v>
      </c>
      <c r="FZ4" s="219">
        <f t="shared" si="2"/>
        <v>45102</v>
      </c>
      <c r="GA4" s="219">
        <f t="shared" si="2"/>
        <v>45103</v>
      </c>
      <c r="GB4" s="219">
        <f t="shared" si="2"/>
        <v>45104</v>
      </c>
      <c r="GC4" s="219">
        <f t="shared" si="2"/>
        <v>45105</v>
      </c>
      <c r="GD4" s="219">
        <f t="shared" si="2"/>
        <v>45106</v>
      </c>
      <c r="GE4" s="219">
        <f t="shared" si="2"/>
        <v>45107</v>
      </c>
      <c r="GF4" s="219">
        <f t="shared" si="2"/>
        <v>45108</v>
      </c>
      <c r="GG4" s="219">
        <f t="shared" si="2"/>
        <v>45109</v>
      </c>
      <c r="GH4" s="219">
        <f t="shared" si="2"/>
        <v>45110</v>
      </c>
      <c r="GI4" s="219">
        <f t="shared" si="2"/>
        <v>45111</v>
      </c>
      <c r="GJ4" s="219">
        <f t="shared" si="2"/>
        <v>45112</v>
      </c>
      <c r="GK4" s="219">
        <f t="shared" si="2"/>
        <v>45113</v>
      </c>
      <c r="GL4" s="219">
        <f t="shared" si="2"/>
        <v>45114</v>
      </c>
      <c r="GM4" s="219">
        <f t="shared" si="2"/>
        <v>45115</v>
      </c>
      <c r="GN4" s="219">
        <f t="shared" si="2"/>
        <v>45116</v>
      </c>
      <c r="GO4" s="219">
        <f t="shared" si="2"/>
        <v>45117</v>
      </c>
      <c r="GP4" s="219">
        <f t="shared" si="2"/>
        <v>45118</v>
      </c>
      <c r="GQ4" s="219">
        <f t="shared" si="2"/>
        <v>45119</v>
      </c>
      <c r="GR4" s="219">
        <f t="shared" si="2"/>
        <v>45120</v>
      </c>
      <c r="GS4" s="219">
        <f t="shared" ref="GS4:JD4" si="3">1+GR4</f>
        <v>45121</v>
      </c>
      <c r="GT4" s="219">
        <f t="shared" si="3"/>
        <v>45122</v>
      </c>
      <c r="GU4" s="219">
        <f t="shared" si="3"/>
        <v>45123</v>
      </c>
      <c r="GV4" s="219">
        <f t="shared" si="3"/>
        <v>45124</v>
      </c>
      <c r="GW4" s="219">
        <f t="shared" si="3"/>
        <v>45125</v>
      </c>
      <c r="GX4" s="219">
        <f t="shared" si="3"/>
        <v>45126</v>
      </c>
      <c r="GY4" s="219">
        <f t="shared" si="3"/>
        <v>45127</v>
      </c>
      <c r="GZ4" s="219">
        <f t="shared" si="3"/>
        <v>45128</v>
      </c>
      <c r="HA4" s="219">
        <f t="shared" si="3"/>
        <v>45129</v>
      </c>
      <c r="HB4" s="219">
        <f t="shared" si="3"/>
        <v>45130</v>
      </c>
      <c r="HC4" s="219">
        <f t="shared" si="3"/>
        <v>45131</v>
      </c>
      <c r="HD4" s="219">
        <f t="shared" si="3"/>
        <v>45132</v>
      </c>
      <c r="HE4" s="219">
        <f t="shared" si="3"/>
        <v>45133</v>
      </c>
      <c r="HF4" s="219">
        <f t="shared" si="3"/>
        <v>45134</v>
      </c>
      <c r="HG4" s="219">
        <f t="shared" si="3"/>
        <v>45135</v>
      </c>
      <c r="HH4" s="219">
        <f t="shared" si="3"/>
        <v>45136</v>
      </c>
      <c r="HI4" s="219">
        <f t="shared" si="3"/>
        <v>45137</v>
      </c>
      <c r="HJ4" s="219">
        <f t="shared" si="3"/>
        <v>45138</v>
      </c>
      <c r="HK4" s="219">
        <f t="shared" si="3"/>
        <v>45139</v>
      </c>
      <c r="HL4" s="219">
        <f t="shared" si="3"/>
        <v>45140</v>
      </c>
      <c r="HM4" s="219">
        <f t="shared" si="3"/>
        <v>45141</v>
      </c>
      <c r="HN4" s="219">
        <f t="shared" si="3"/>
        <v>45142</v>
      </c>
      <c r="HO4" s="219">
        <f t="shared" si="3"/>
        <v>45143</v>
      </c>
      <c r="HP4" s="219">
        <f t="shared" si="3"/>
        <v>45144</v>
      </c>
      <c r="HQ4" s="219">
        <f t="shared" si="3"/>
        <v>45145</v>
      </c>
      <c r="HR4" s="219">
        <f t="shared" si="3"/>
        <v>45146</v>
      </c>
      <c r="HS4" s="219">
        <f t="shared" si="3"/>
        <v>45147</v>
      </c>
      <c r="HT4" s="219">
        <f t="shared" si="3"/>
        <v>45148</v>
      </c>
      <c r="HU4" s="219">
        <f t="shared" si="3"/>
        <v>45149</v>
      </c>
      <c r="HV4" s="219">
        <f t="shared" si="3"/>
        <v>45150</v>
      </c>
      <c r="HW4" s="219">
        <f t="shared" si="3"/>
        <v>45151</v>
      </c>
      <c r="HX4" s="219">
        <f t="shared" si="3"/>
        <v>45152</v>
      </c>
      <c r="HY4" s="219">
        <f t="shared" si="3"/>
        <v>45153</v>
      </c>
      <c r="HZ4" s="219">
        <f t="shared" si="3"/>
        <v>45154</v>
      </c>
      <c r="IA4" s="219">
        <f t="shared" si="3"/>
        <v>45155</v>
      </c>
      <c r="IB4" s="219">
        <f t="shared" si="3"/>
        <v>45156</v>
      </c>
      <c r="IC4" s="219">
        <f t="shared" si="3"/>
        <v>45157</v>
      </c>
      <c r="ID4" s="219">
        <f t="shared" si="3"/>
        <v>45158</v>
      </c>
      <c r="IE4" s="219">
        <f t="shared" si="3"/>
        <v>45159</v>
      </c>
      <c r="IF4" s="219">
        <f t="shared" si="3"/>
        <v>45160</v>
      </c>
      <c r="IG4" s="219">
        <f t="shared" si="3"/>
        <v>45161</v>
      </c>
      <c r="IH4" s="219">
        <f t="shared" si="3"/>
        <v>45162</v>
      </c>
      <c r="II4" s="219">
        <f t="shared" si="3"/>
        <v>45163</v>
      </c>
      <c r="IJ4" s="219">
        <f t="shared" si="3"/>
        <v>45164</v>
      </c>
      <c r="IK4" s="219">
        <f t="shared" si="3"/>
        <v>45165</v>
      </c>
      <c r="IL4" s="219">
        <f t="shared" si="3"/>
        <v>45166</v>
      </c>
      <c r="IM4" s="219">
        <f t="shared" si="3"/>
        <v>45167</v>
      </c>
      <c r="IN4" s="219">
        <f t="shared" si="3"/>
        <v>45168</v>
      </c>
      <c r="IO4" s="219">
        <f t="shared" si="3"/>
        <v>45169</v>
      </c>
      <c r="IP4" s="219">
        <f t="shared" si="3"/>
        <v>45170</v>
      </c>
      <c r="IQ4" s="219">
        <f t="shared" si="3"/>
        <v>45171</v>
      </c>
      <c r="IR4" s="219">
        <f t="shared" si="3"/>
        <v>45172</v>
      </c>
      <c r="IS4" s="219">
        <f t="shared" si="3"/>
        <v>45173</v>
      </c>
      <c r="IT4" s="219">
        <f t="shared" si="3"/>
        <v>45174</v>
      </c>
      <c r="IU4" s="219">
        <f t="shared" si="3"/>
        <v>45175</v>
      </c>
      <c r="IV4" s="219">
        <f t="shared" si="3"/>
        <v>45176</v>
      </c>
      <c r="IW4" s="219">
        <f t="shared" si="3"/>
        <v>45177</v>
      </c>
      <c r="IX4" s="219">
        <f t="shared" si="3"/>
        <v>45178</v>
      </c>
      <c r="IY4" s="219">
        <f t="shared" si="3"/>
        <v>45179</v>
      </c>
      <c r="IZ4" s="219">
        <f t="shared" si="3"/>
        <v>45180</v>
      </c>
      <c r="JA4" s="219">
        <f t="shared" si="3"/>
        <v>45181</v>
      </c>
      <c r="JB4" s="219">
        <f t="shared" si="3"/>
        <v>45182</v>
      </c>
      <c r="JC4" s="219">
        <f t="shared" si="3"/>
        <v>45183</v>
      </c>
      <c r="JD4" s="219">
        <f t="shared" si="3"/>
        <v>45184</v>
      </c>
      <c r="JE4" s="219">
        <f t="shared" ref="JE4:LP4" si="4">1+JD4</f>
        <v>45185</v>
      </c>
      <c r="JF4" s="219">
        <f t="shared" si="4"/>
        <v>45186</v>
      </c>
      <c r="JG4" s="219">
        <f t="shared" si="4"/>
        <v>45187</v>
      </c>
      <c r="JH4" s="219">
        <f t="shared" si="4"/>
        <v>45188</v>
      </c>
      <c r="JI4" s="219">
        <f t="shared" si="4"/>
        <v>45189</v>
      </c>
      <c r="JJ4" s="219">
        <f t="shared" si="4"/>
        <v>45190</v>
      </c>
      <c r="JK4" s="219">
        <f t="shared" si="4"/>
        <v>45191</v>
      </c>
      <c r="JL4" s="219">
        <f t="shared" si="4"/>
        <v>45192</v>
      </c>
      <c r="JM4" s="219">
        <f t="shared" si="4"/>
        <v>45193</v>
      </c>
      <c r="JN4" s="219">
        <f t="shared" si="4"/>
        <v>45194</v>
      </c>
      <c r="JO4" s="219">
        <f t="shared" si="4"/>
        <v>45195</v>
      </c>
      <c r="JP4" s="219">
        <f t="shared" si="4"/>
        <v>45196</v>
      </c>
      <c r="JQ4" s="219">
        <f t="shared" si="4"/>
        <v>45197</v>
      </c>
      <c r="JR4" s="219">
        <f t="shared" si="4"/>
        <v>45198</v>
      </c>
      <c r="JS4" s="219">
        <f t="shared" si="4"/>
        <v>45199</v>
      </c>
      <c r="JT4" s="219">
        <f t="shared" si="4"/>
        <v>45200</v>
      </c>
      <c r="JU4" s="219">
        <f t="shared" si="4"/>
        <v>45201</v>
      </c>
      <c r="JV4" s="219">
        <f t="shared" si="4"/>
        <v>45202</v>
      </c>
      <c r="JW4" s="219">
        <f t="shared" si="4"/>
        <v>45203</v>
      </c>
      <c r="JX4" s="219">
        <f t="shared" si="4"/>
        <v>45204</v>
      </c>
      <c r="JY4" s="219">
        <f t="shared" si="4"/>
        <v>45205</v>
      </c>
      <c r="JZ4" s="219">
        <f t="shared" si="4"/>
        <v>45206</v>
      </c>
      <c r="KA4" s="219">
        <f t="shared" si="4"/>
        <v>45207</v>
      </c>
      <c r="KB4" s="219">
        <f t="shared" si="4"/>
        <v>45208</v>
      </c>
      <c r="KC4" s="219">
        <f t="shared" si="4"/>
        <v>45209</v>
      </c>
      <c r="KD4" s="219">
        <f t="shared" si="4"/>
        <v>45210</v>
      </c>
      <c r="KE4" s="219">
        <f t="shared" si="4"/>
        <v>45211</v>
      </c>
      <c r="KF4" s="219">
        <f t="shared" si="4"/>
        <v>45212</v>
      </c>
      <c r="KG4" s="219">
        <f t="shared" si="4"/>
        <v>45213</v>
      </c>
      <c r="KH4" s="219">
        <f t="shared" si="4"/>
        <v>45214</v>
      </c>
      <c r="KI4" s="219">
        <f t="shared" si="4"/>
        <v>45215</v>
      </c>
      <c r="KJ4" s="219">
        <f t="shared" si="4"/>
        <v>45216</v>
      </c>
      <c r="KK4" s="219">
        <f t="shared" si="4"/>
        <v>45217</v>
      </c>
      <c r="KL4" s="219">
        <f t="shared" si="4"/>
        <v>45218</v>
      </c>
      <c r="KM4" s="219">
        <f t="shared" si="4"/>
        <v>45219</v>
      </c>
      <c r="KN4" s="219">
        <f t="shared" si="4"/>
        <v>45220</v>
      </c>
      <c r="KO4" s="219">
        <f t="shared" si="4"/>
        <v>45221</v>
      </c>
      <c r="KP4" s="219">
        <f t="shared" si="4"/>
        <v>45222</v>
      </c>
      <c r="KQ4" s="219">
        <f t="shared" si="4"/>
        <v>45223</v>
      </c>
      <c r="KR4" s="219">
        <f t="shared" si="4"/>
        <v>45224</v>
      </c>
      <c r="KS4" s="219">
        <f t="shared" si="4"/>
        <v>45225</v>
      </c>
      <c r="KT4" s="219">
        <f t="shared" si="4"/>
        <v>45226</v>
      </c>
      <c r="KU4" s="219">
        <f t="shared" si="4"/>
        <v>45227</v>
      </c>
      <c r="KV4" s="219">
        <f t="shared" si="4"/>
        <v>45228</v>
      </c>
      <c r="KW4" s="219">
        <f t="shared" si="4"/>
        <v>45229</v>
      </c>
      <c r="KX4" s="219">
        <f t="shared" si="4"/>
        <v>45230</v>
      </c>
      <c r="KY4" s="219">
        <f t="shared" si="4"/>
        <v>45231</v>
      </c>
      <c r="KZ4" s="219">
        <f t="shared" si="4"/>
        <v>45232</v>
      </c>
      <c r="LA4" s="219">
        <f t="shared" si="4"/>
        <v>45233</v>
      </c>
      <c r="LB4" s="219">
        <f t="shared" si="4"/>
        <v>45234</v>
      </c>
      <c r="LC4" s="219">
        <f t="shared" si="4"/>
        <v>45235</v>
      </c>
      <c r="LD4" s="219">
        <f t="shared" si="4"/>
        <v>45236</v>
      </c>
      <c r="LE4" s="219">
        <f t="shared" si="4"/>
        <v>45237</v>
      </c>
      <c r="LF4" s="219">
        <f t="shared" si="4"/>
        <v>45238</v>
      </c>
      <c r="LG4" s="219">
        <f t="shared" si="4"/>
        <v>45239</v>
      </c>
      <c r="LH4" s="219">
        <f t="shared" si="4"/>
        <v>45240</v>
      </c>
      <c r="LI4" s="219">
        <f t="shared" si="4"/>
        <v>45241</v>
      </c>
      <c r="LJ4" s="219">
        <f t="shared" si="4"/>
        <v>45242</v>
      </c>
      <c r="LK4" s="219">
        <f t="shared" si="4"/>
        <v>45243</v>
      </c>
      <c r="LL4" s="219">
        <f t="shared" si="4"/>
        <v>45244</v>
      </c>
      <c r="LM4" s="219">
        <f t="shared" si="4"/>
        <v>45245</v>
      </c>
      <c r="LN4" s="219">
        <f t="shared" si="4"/>
        <v>45246</v>
      </c>
      <c r="LO4" s="219">
        <f t="shared" si="4"/>
        <v>45247</v>
      </c>
      <c r="LP4" s="219">
        <f t="shared" si="4"/>
        <v>45248</v>
      </c>
      <c r="LQ4" s="219">
        <f t="shared" ref="LQ4:NH4" si="5">1+LP4</f>
        <v>45249</v>
      </c>
      <c r="LR4" s="219">
        <f t="shared" si="5"/>
        <v>45250</v>
      </c>
      <c r="LS4" s="219">
        <f t="shared" si="5"/>
        <v>45251</v>
      </c>
      <c r="LT4" s="219">
        <f t="shared" si="5"/>
        <v>45252</v>
      </c>
      <c r="LU4" s="219">
        <f t="shared" si="5"/>
        <v>45253</v>
      </c>
      <c r="LV4" s="219">
        <f t="shared" si="5"/>
        <v>45254</v>
      </c>
      <c r="LW4" s="219">
        <f t="shared" si="5"/>
        <v>45255</v>
      </c>
      <c r="LX4" s="219">
        <f t="shared" si="5"/>
        <v>45256</v>
      </c>
      <c r="LY4" s="219">
        <f t="shared" si="5"/>
        <v>45257</v>
      </c>
      <c r="LZ4" s="219">
        <f t="shared" si="5"/>
        <v>45258</v>
      </c>
      <c r="MA4" s="219">
        <f t="shared" si="5"/>
        <v>45259</v>
      </c>
      <c r="MB4" s="219">
        <f t="shared" si="5"/>
        <v>45260</v>
      </c>
      <c r="MC4" s="219">
        <f t="shared" si="5"/>
        <v>45261</v>
      </c>
      <c r="MD4" s="219">
        <f t="shared" si="5"/>
        <v>45262</v>
      </c>
      <c r="ME4" s="219">
        <f t="shared" si="5"/>
        <v>45263</v>
      </c>
      <c r="MF4" s="219">
        <f t="shared" si="5"/>
        <v>45264</v>
      </c>
      <c r="MG4" s="219">
        <f t="shared" si="5"/>
        <v>45265</v>
      </c>
      <c r="MH4" s="219">
        <f t="shared" si="5"/>
        <v>45266</v>
      </c>
      <c r="MI4" s="219">
        <f t="shared" si="5"/>
        <v>45267</v>
      </c>
      <c r="MJ4" s="219">
        <f t="shared" si="5"/>
        <v>45268</v>
      </c>
      <c r="MK4" s="219">
        <f t="shared" si="5"/>
        <v>45269</v>
      </c>
      <c r="ML4" s="219">
        <f t="shared" si="5"/>
        <v>45270</v>
      </c>
      <c r="MM4" s="219">
        <f t="shared" si="5"/>
        <v>45271</v>
      </c>
      <c r="MN4" s="219">
        <f t="shared" si="5"/>
        <v>45272</v>
      </c>
      <c r="MO4" s="219">
        <f t="shared" si="5"/>
        <v>45273</v>
      </c>
      <c r="MP4" s="219">
        <f t="shared" si="5"/>
        <v>45274</v>
      </c>
      <c r="MQ4" s="219">
        <f t="shared" si="5"/>
        <v>45275</v>
      </c>
      <c r="MR4" s="219">
        <f t="shared" si="5"/>
        <v>45276</v>
      </c>
      <c r="MS4" s="219">
        <f t="shared" si="5"/>
        <v>45277</v>
      </c>
      <c r="MT4" s="219">
        <f t="shared" si="5"/>
        <v>45278</v>
      </c>
      <c r="MU4" s="219">
        <f t="shared" si="5"/>
        <v>45279</v>
      </c>
      <c r="MV4" s="219">
        <f t="shared" si="5"/>
        <v>45280</v>
      </c>
      <c r="MW4" s="219">
        <f t="shared" si="5"/>
        <v>45281</v>
      </c>
      <c r="MX4" s="219">
        <f t="shared" si="5"/>
        <v>45282</v>
      </c>
      <c r="MY4" s="219">
        <f t="shared" si="5"/>
        <v>45283</v>
      </c>
      <c r="MZ4" s="219">
        <f t="shared" si="5"/>
        <v>45284</v>
      </c>
      <c r="NA4" s="219">
        <f t="shared" si="5"/>
        <v>45285</v>
      </c>
      <c r="NB4" s="219">
        <f t="shared" si="5"/>
        <v>45286</v>
      </c>
      <c r="NC4" s="219">
        <f t="shared" si="5"/>
        <v>45287</v>
      </c>
      <c r="ND4" s="219">
        <f t="shared" si="5"/>
        <v>45288</v>
      </c>
      <c r="NE4" s="219">
        <f t="shared" si="5"/>
        <v>45289</v>
      </c>
      <c r="NF4" s="219">
        <f t="shared" si="5"/>
        <v>45290</v>
      </c>
      <c r="NG4" s="219">
        <f t="shared" si="5"/>
        <v>45291</v>
      </c>
      <c r="NH4" s="219">
        <f t="shared" si="5"/>
        <v>45292</v>
      </c>
      <c r="NI4" s="219"/>
      <c r="NJ4" s="218">
        <f>NG4+1</f>
        <v>45292</v>
      </c>
      <c r="NK4" s="218">
        <f>NJ4</f>
        <v>45292</v>
      </c>
      <c r="NL4" s="218">
        <f>NK4</f>
        <v>45292</v>
      </c>
      <c r="NM4" s="220">
        <f>NG4</f>
        <v>45291</v>
      </c>
    </row>
    <row r="5" spans="1:377" s="225" customFormat="1" ht="17.45" customHeight="1" x14ac:dyDescent="0.2">
      <c r="A5" s="222">
        <v>1</v>
      </c>
      <c r="B5" s="223">
        <v>0</v>
      </c>
      <c r="C5" s="223">
        <f t="shared" ref="C5:C18" si="6">VLOOKUP($C$4,План,E5,0)</f>
        <v>16449</v>
      </c>
      <c r="D5" s="223">
        <v>0</v>
      </c>
      <c r="E5" s="223">
        <v>7</v>
      </c>
      <c r="F5" s="223">
        <v>23</v>
      </c>
      <c r="G5" s="223" t="str">
        <f t="shared" ref="G5:AL5" si="7">IF(VLOOKUP(G$4,План,$F5,0)="Р","",VLOOKUP(G$4,План,$F5,0))</f>
        <v>М</v>
      </c>
      <c r="H5" s="223" t="str">
        <f t="shared" si="7"/>
        <v>М</v>
      </c>
      <c r="I5" s="223" t="str">
        <f t="shared" si="7"/>
        <v/>
      </c>
      <c r="J5" s="223" t="str">
        <f t="shared" si="7"/>
        <v/>
      </c>
      <c r="K5" s="223" t="str">
        <f t="shared" si="7"/>
        <v/>
      </c>
      <c r="L5" s="223" t="str">
        <f t="shared" si="7"/>
        <v/>
      </c>
      <c r="M5" s="223" t="str">
        <f t="shared" si="7"/>
        <v/>
      </c>
      <c r="N5" s="223" t="str">
        <f t="shared" si="7"/>
        <v/>
      </c>
      <c r="O5" s="223" t="str">
        <f t="shared" si="7"/>
        <v/>
      </c>
      <c r="P5" s="223" t="str">
        <f t="shared" si="7"/>
        <v/>
      </c>
      <c r="Q5" s="223" t="str">
        <f t="shared" si="7"/>
        <v/>
      </c>
      <c r="R5" s="223" t="str">
        <f t="shared" si="7"/>
        <v/>
      </c>
      <c r="S5" s="223" t="str">
        <f t="shared" si="7"/>
        <v/>
      </c>
      <c r="T5" s="223" t="str">
        <f t="shared" si="7"/>
        <v>М</v>
      </c>
      <c r="U5" s="223" t="str">
        <f t="shared" si="7"/>
        <v/>
      </c>
      <c r="V5" s="223" t="str">
        <f t="shared" si="7"/>
        <v>М</v>
      </c>
      <c r="W5" s="223" t="str">
        <f t="shared" si="7"/>
        <v>М</v>
      </c>
      <c r="X5" s="223" t="str">
        <f t="shared" si="7"/>
        <v>М</v>
      </c>
      <c r="Y5" s="223" t="str">
        <f t="shared" si="7"/>
        <v>М</v>
      </c>
      <c r="Z5" s="223" t="str">
        <f t="shared" si="7"/>
        <v>М</v>
      </c>
      <c r="AA5" s="223" t="str">
        <f t="shared" si="7"/>
        <v>М</v>
      </c>
      <c r="AB5" s="223" t="str">
        <f t="shared" si="7"/>
        <v>М</v>
      </c>
      <c r="AC5" s="223" t="str">
        <f t="shared" si="7"/>
        <v>М</v>
      </c>
      <c r="AD5" s="223" t="str">
        <f t="shared" si="7"/>
        <v>М</v>
      </c>
      <c r="AE5" s="223" t="str">
        <f t="shared" si="7"/>
        <v>М</v>
      </c>
      <c r="AF5" s="223" t="str">
        <f t="shared" si="7"/>
        <v>М</v>
      </c>
      <c r="AG5" s="223" t="str">
        <f t="shared" si="7"/>
        <v>М</v>
      </c>
      <c r="AH5" s="223" t="str">
        <f t="shared" si="7"/>
        <v/>
      </c>
      <c r="AI5" s="223" t="str">
        <f t="shared" si="7"/>
        <v/>
      </c>
      <c r="AJ5" s="223" t="str">
        <f t="shared" si="7"/>
        <v/>
      </c>
      <c r="AK5" s="223" t="str">
        <f t="shared" si="7"/>
        <v/>
      </c>
      <c r="AL5" s="223" t="str">
        <f t="shared" si="7"/>
        <v/>
      </c>
      <c r="AM5" s="223" t="str">
        <f t="shared" ref="AM5:BR5" si="8">IF(VLOOKUP(AM$4,План,$F5,0)="Р","",VLOOKUP(AM$4,План,$F5,0))</f>
        <v/>
      </c>
      <c r="AN5" s="223" t="str">
        <f t="shared" si="8"/>
        <v/>
      </c>
      <c r="AO5" s="223" t="str">
        <f t="shared" si="8"/>
        <v/>
      </c>
      <c r="AP5" s="223" t="str">
        <f t="shared" si="8"/>
        <v>ТО2</v>
      </c>
      <c r="AQ5" s="223" t="str">
        <f t="shared" si="8"/>
        <v>ТО2</v>
      </c>
      <c r="AR5" s="223" t="str">
        <f t="shared" si="8"/>
        <v>ТО2</v>
      </c>
      <c r="AS5" s="223" t="str">
        <f t="shared" si="8"/>
        <v>ТО2</v>
      </c>
      <c r="AT5" s="223" t="str">
        <f t="shared" si="8"/>
        <v>ТО2</v>
      </c>
      <c r="AU5" s="223" t="str">
        <f t="shared" si="8"/>
        <v>ТО2</v>
      </c>
      <c r="AV5" s="223" t="str">
        <f t="shared" si="8"/>
        <v>ТО2</v>
      </c>
      <c r="AW5" s="223" t="str">
        <f t="shared" si="8"/>
        <v/>
      </c>
      <c r="AX5" s="223" t="str">
        <f t="shared" si="8"/>
        <v/>
      </c>
      <c r="AY5" s="223" t="str">
        <f t="shared" si="8"/>
        <v/>
      </c>
      <c r="AZ5" s="223" t="str">
        <f t="shared" si="8"/>
        <v/>
      </c>
      <c r="BA5" s="223" t="str">
        <f t="shared" si="8"/>
        <v/>
      </c>
      <c r="BB5" s="223" t="str">
        <f t="shared" si="8"/>
        <v/>
      </c>
      <c r="BC5" s="223" t="str">
        <f t="shared" si="8"/>
        <v/>
      </c>
      <c r="BD5" s="223" t="str">
        <f t="shared" si="8"/>
        <v/>
      </c>
      <c r="BE5" s="223" t="str">
        <f t="shared" si="8"/>
        <v/>
      </c>
      <c r="BF5" s="223" t="str">
        <f t="shared" si="8"/>
        <v/>
      </c>
      <c r="BG5" s="223" t="str">
        <f t="shared" si="8"/>
        <v>ПР</v>
      </c>
      <c r="BH5" s="223" t="str">
        <f t="shared" si="8"/>
        <v>М</v>
      </c>
      <c r="BI5" s="223" t="str">
        <f t="shared" si="8"/>
        <v>М</v>
      </c>
      <c r="BJ5" s="223" t="str">
        <f t="shared" si="8"/>
        <v>М</v>
      </c>
      <c r="BK5" s="223" t="str">
        <f t="shared" si="8"/>
        <v>М</v>
      </c>
      <c r="BL5" s="223" t="str">
        <f t="shared" si="8"/>
        <v>М</v>
      </c>
      <c r="BM5" s="223" t="str">
        <f t="shared" si="8"/>
        <v>М</v>
      </c>
      <c r="BN5" s="223" t="str">
        <f t="shared" si="8"/>
        <v>М</v>
      </c>
      <c r="BO5" s="223" t="str">
        <f t="shared" si="8"/>
        <v>М</v>
      </c>
      <c r="BP5" s="223" t="str">
        <f t="shared" si="8"/>
        <v>М</v>
      </c>
      <c r="BQ5" s="223" t="str">
        <f t="shared" si="8"/>
        <v>М</v>
      </c>
      <c r="BR5" s="223" t="str">
        <f t="shared" si="8"/>
        <v>М</v>
      </c>
      <c r="BS5" s="223" t="str">
        <f t="shared" ref="BS5:CH5" si="9">IF(VLOOKUP(BS$4,План,$F5,0)="Р","",VLOOKUP(BS$4,План,$F5,0))</f>
        <v>М</v>
      </c>
      <c r="BT5" s="223" t="str">
        <f t="shared" si="9"/>
        <v>М</v>
      </c>
      <c r="BU5" s="223" t="str">
        <f t="shared" si="9"/>
        <v>М</v>
      </c>
      <c r="BV5" s="223" t="str">
        <f t="shared" si="9"/>
        <v>М</v>
      </c>
      <c r="BW5" s="223" t="str">
        <f t="shared" si="9"/>
        <v>М</v>
      </c>
      <c r="BX5" s="223" t="str">
        <f t="shared" si="9"/>
        <v>М</v>
      </c>
      <c r="BY5" s="223" t="str">
        <f t="shared" si="9"/>
        <v>М</v>
      </c>
      <c r="BZ5" s="223" t="str">
        <f t="shared" si="9"/>
        <v>М</v>
      </c>
      <c r="CA5" s="223" t="str">
        <f t="shared" si="9"/>
        <v>М</v>
      </c>
      <c r="CB5" s="223" t="str">
        <f t="shared" si="9"/>
        <v>М</v>
      </c>
      <c r="CC5" s="223" t="str">
        <f t="shared" si="9"/>
        <v>М</v>
      </c>
      <c r="CD5" s="223" t="str">
        <f t="shared" si="9"/>
        <v>М</v>
      </c>
      <c r="CE5" s="223" t="str">
        <f t="shared" si="9"/>
        <v>М</v>
      </c>
      <c r="CF5" s="223" t="str">
        <f t="shared" si="9"/>
        <v>М</v>
      </c>
      <c r="CG5" s="223" t="str">
        <f t="shared" si="9"/>
        <v>М</v>
      </c>
      <c r="CH5" s="223" t="str">
        <f t="shared" si="9"/>
        <v>М</v>
      </c>
      <c r="CI5" s="223" t="str">
        <f t="shared" ref="CI5:ET8" si="10">IF(VLOOKUP(CI$4,План,$F5,0)="Р","",VLOOKUP(CI$4,План,$F5,0))</f>
        <v>М</v>
      </c>
      <c r="CJ5" s="223" t="str">
        <f t="shared" si="10"/>
        <v>М</v>
      </c>
      <c r="CK5" s="223" t="str">
        <f t="shared" si="10"/>
        <v>М</v>
      </c>
      <c r="CL5" s="223" t="str">
        <f t="shared" si="10"/>
        <v>М</v>
      </c>
      <c r="CM5" s="223" t="str">
        <f t="shared" si="10"/>
        <v>М</v>
      </c>
      <c r="CN5" s="223" t="str">
        <f t="shared" si="10"/>
        <v>М</v>
      </c>
      <c r="CO5" s="223" t="str">
        <f t="shared" si="10"/>
        <v>М</v>
      </c>
      <c r="CP5" s="223" t="str">
        <f t="shared" si="10"/>
        <v>М</v>
      </c>
      <c r="CQ5" s="223" t="str">
        <f t="shared" si="10"/>
        <v>М</v>
      </c>
      <c r="CR5" s="223" t="str">
        <f t="shared" si="10"/>
        <v>М</v>
      </c>
      <c r="CS5" s="223" t="str">
        <f t="shared" si="10"/>
        <v>М</v>
      </c>
      <c r="CT5" s="223" t="str">
        <f t="shared" si="10"/>
        <v>М</v>
      </c>
      <c r="CU5" s="223" t="str">
        <f t="shared" si="10"/>
        <v>М</v>
      </c>
      <c r="CV5" s="223" t="str">
        <f t="shared" si="10"/>
        <v>М</v>
      </c>
      <c r="CW5" s="223" t="str">
        <f t="shared" si="10"/>
        <v>М</v>
      </c>
      <c r="CX5" s="223" t="str">
        <f t="shared" si="10"/>
        <v>М</v>
      </c>
      <c r="CY5" s="223" t="str">
        <f t="shared" si="10"/>
        <v>М</v>
      </c>
      <c r="CZ5" s="223" t="str">
        <f t="shared" si="10"/>
        <v>М</v>
      </c>
      <c r="DA5" s="223" t="str">
        <f t="shared" si="10"/>
        <v>М</v>
      </c>
      <c r="DB5" s="223" t="str">
        <f t="shared" si="10"/>
        <v>М</v>
      </c>
      <c r="DC5" s="223" t="str">
        <f t="shared" si="10"/>
        <v>М</v>
      </c>
      <c r="DD5" s="223" t="str">
        <f t="shared" si="10"/>
        <v>М</v>
      </c>
      <c r="DE5" s="223" t="str">
        <f t="shared" si="10"/>
        <v>М</v>
      </c>
      <c r="DF5" s="223" t="str">
        <f t="shared" si="10"/>
        <v>М</v>
      </c>
      <c r="DG5" s="223" t="str">
        <f t="shared" si="10"/>
        <v>М</v>
      </c>
      <c r="DH5" s="223" t="str">
        <f t="shared" si="10"/>
        <v>М</v>
      </c>
      <c r="DI5" s="223" t="str">
        <f t="shared" si="10"/>
        <v>М</v>
      </c>
      <c r="DJ5" s="223" t="str">
        <f t="shared" si="10"/>
        <v>М</v>
      </c>
      <c r="DK5" s="223" t="str">
        <f t="shared" si="10"/>
        <v>М</v>
      </c>
      <c r="DL5" s="223" t="str">
        <f t="shared" si="10"/>
        <v>М</v>
      </c>
      <c r="DM5" s="223" t="str">
        <f t="shared" si="10"/>
        <v>М</v>
      </c>
      <c r="DN5" s="223" t="str">
        <f t="shared" si="10"/>
        <v>М</v>
      </c>
      <c r="DO5" s="223" t="str">
        <f t="shared" si="10"/>
        <v>М</v>
      </c>
      <c r="DP5" s="223" t="str">
        <f t="shared" si="10"/>
        <v>ПМ</v>
      </c>
      <c r="DQ5" s="223" t="str">
        <f t="shared" si="10"/>
        <v>М</v>
      </c>
      <c r="DR5" s="223" t="str">
        <f t="shared" si="10"/>
        <v>М</v>
      </c>
      <c r="DS5" s="223" t="str">
        <f t="shared" si="10"/>
        <v>М</v>
      </c>
      <c r="DT5" s="223" t="str">
        <f t="shared" si="10"/>
        <v>М</v>
      </c>
      <c r="DU5" s="223" t="str">
        <f t="shared" si="10"/>
        <v>М</v>
      </c>
      <c r="DV5" s="223" t="str">
        <f t="shared" si="10"/>
        <v>М</v>
      </c>
      <c r="DW5" s="223" t="str">
        <f t="shared" si="10"/>
        <v>М</v>
      </c>
      <c r="DX5" s="223" t="str">
        <f t="shared" si="10"/>
        <v>М</v>
      </c>
      <c r="DY5" s="223" t="str">
        <f t="shared" si="10"/>
        <v>М</v>
      </c>
      <c r="DZ5" s="223" t="str">
        <f t="shared" si="10"/>
        <v>М</v>
      </c>
      <c r="EA5" s="223" t="str">
        <f t="shared" si="10"/>
        <v>М</v>
      </c>
      <c r="EB5" s="223" t="str">
        <f t="shared" si="10"/>
        <v>М</v>
      </c>
      <c r="EC5" s="223" t="str">
        <f t="shared" si="10"/>
        <v>М</v>
      </c>
      <c r="ED5" s="223" t="str">
        <f t="shared" si="10"/>
        <v>М</v>
      </c>
      <c r="EE5" s="223" t="str">
        <f t="shared" si="10"/>
        <v>М</v>
      </c>
      <c r="EF5" s="223" t="str">
        <f t="shared" si="10"/>
        <v>М</v>
      </c>
      <c r="EG5" s="223" t="str">
        <f t="shared" si="10"/>
        <v>М</v>
      </c>
      <c r="EH5" s="223" t="str">
        <f t="shared" si="10"/>
        <v>М</v>
      </c>
      <c r="EI5" s="223" t="str">
        <f t="shared" si="10"/>
        <v>М</v>
      </c>
      <c r="EJ5" s="223" t="str">
        <f t="shared" si="10"/>
        <v>М</v>
      </c>
      <c r="EK5" s="223" t="str">
        <f t="shared" si="10"/>
        <v>М</v>
      </c>
      <c r="EL5" s="223" t="str">
        <f t="shared" si="10"/>
        <v>М</v>
      </c>
      <c r="EM5" s="223" t="str">
        <f t="shared" si="10"/>
        <v>М</v>
      </c>
      <c r="EN5" s="223" t="str">
        <f t="shared" si="10"/>
        <v>М</v>
      </c>
      <c r="EO5" s="223" t="str">
        <f t="shared" si="10"/>
        <v>М</v>
      </c>
      <c r="EP5" s="223" t="str">
        <f t="shared" si="10"/>
        <v>М</v>
      </c>
      <c r="EQ5" s="223" t="str">
        <f t="shared" si="10"/>
        <v>М</v>
      </c>
      <c r="ER5" s="223" t="str">
        <f t="shared" si="10"/>
        <v>М</v>
      </c>
      <c r="ES5" s="223" t="str">
        <f t="shared" si="10"/>
        <v>М</v>
      </c>
      <c r="ET5" s="223" t="str">
        <f t="shared" si="10"/>
        <v>М</v>
      </c>
      <c r="EU5" s="223" t="str">
        <f t="shared" ref="EU5:FD8" si="11">IF(VLOOKUP(EU$4,План,$F5,0)="Р","",VLOOKUP(EU$4,План,$F5,0))</f>
        <v>М</v>
      </c>
      <c r="EV5" s="223" t="str">
        <f t="shared" si="11"/>
        <v>М</v>
      </c>
      <c r="EW5" s="223" t="str">
        <f t="shared" si="11"/>
        <v>М</v>
      </c>
      <c r="EX5" s="223" t="str">
        <f t="shared" si="11"/>
        <v>М</v>
      </c>
      <c r="EY5" s="223" t="str">
        <f t="shared" si="11"/>
        <v>М</v>
      </c>
      <c r="EZ5" s="223" t="str">
        <f t="shared" si="11"/>
        <v>М</v>
      </c>
      <c r="FA5" s="223" t="str">
        <f t="shared" si="11"/>
        <v>М</v>
      </c>
      <c r="FB5" s="223" t="str">
        <f t="shared" si="11"/>
        <v>М</v>
      </c>
      <c r="FC5" s="223" t="str">
        <f t="shared" si="11"/>
        <v>М</v>
      </c>
      <c r="FD5" s="223" t="str">
        <f t="shared" si="11"/>
        <v>М</v>
      </c>
      <c r="FE5" s="223" t="str">
        <f t="shared" ref="FE5:FN8" si="12">IF(VLOOKUP(FE$4,План,$F5,0)="Р","",VLOOKUP(FE$4,План,$F5,0))</f>
        <v>М</v>
      </c>
      <c r="FF5" s="223" t="str">
        <f t="shared" si="12"/>
        <v>М</v>
      </c>
      <c r="FG5" s="223" t="str">
        <f t="shared" si="12"/>
        <v>М</v>
      </c>
      <c r="FH5" s="223" t="str">
        <f t="shared" si="12"/>
        <v>М</v>
      </c>
      <c r="FI5" s="223" t="str">
        <f t="shared" si="12"/>
        <v>М</v>
      </c>
      <c r="FJ5" s="223" t="str">
        <f t="shared" si="12"/>
        <v>М</v>
      </c>
      <c r="FK5" s="223" t="str">
        <f t="shared" si="12"/>
        <v>М</v>
      </c>
      <c r="FL5" s="223" t="str">
        <f t="shared" si="12"/>
        <v>М</v>
      </c>
      <c r="FM5" s="223" t="str">
        <f t="shared" si="12"/>
        <v>М</v>
      </c>
      <c r="FN5" s="223" t="str">
        <f t="shared" si="12"/>
        <v>М</v>
      </c>
      <c r="FO5" s="223" t="str">
        <f t="shared" ref="FO5:FX8" si="13">IF(VLOOKUP(FO$4,План,$F5,0)="Р","",VLOOKUP(FO$4,План,$F5,0))</f>
        <v>М</v>
      </c>
      <c r="FP5" s="223" t="str">
        <f t="shared" si="13"/>
        <v/>
      </c>
      <c r="FQ5" s="223" t="str">
        <f t="shared" si="13"/>
        <v/>
      </c>
      <c r="FR5" s="223" t="str">
        <f t="shared" si="13"/>
        <v/>
      </c>
      <c r="FS5" s="223" t="str">
        <f t="shared" si="13"/>
        <v/>
      </c>
      <c r="FT5" s="223" t="str">
        <f t="shared" si="13"/>
        <v>ТО2</v>
      </c>
      <c r="FU5" s="223" t="str">
        <f t="shared" si="13"/>
        <v>ТО2</v>
      </c>
      <c r="FV5" s="223" t="str">
        <f t="shared" si="13"/>
        <v>ТО2</v>
      </c>
      <c r="FW5" s="223" t="str">
        <f t="shared" si="13"/>
        <v>ТО2</v>
      </c>
      <c r="FX5" s="223" t="str">
        <f t="shared" si="13"/>
        <v>ТО2</v>
      </c>
      <c r="FY5" s="223" t="str">
        <f t="shared" ref="FY5:GH8" si="14">IF(VLOOKUP(FY$4,План,$F5,0)="Р","",VLOOKUP(FY$4,План,$F5,0))</f>
        <v>ТО2</v>
      </c>
      <c r="FZ5" s="223" t="str">
        <f t="shared" si="14"/>
        <v>М</v>
      </c>
      <c r="GA5" s="223" t="str">
        <f t="shared" si="14"/>
        <v>М</v>
      </c>
      <c r="GB5" s="223" t="str">
        <f t="shared" si="14"/>
        <v>М</v>
      </c>
      <c r="GC5" s="223" t="str">
        <f t="shared" si="14"/>
        <v>М</v>
      </c>
      <c r="GD5" s="223" t="str">
        <f t="shared" si="14"/>
        <v>М</v>
      </c>
      <c r="GE5" s="223" t="str">
        <f t="shared" si="14"/>
        <v>М</v>
      </c>
      <c r="GF5" s="223" t="str">
        <f t="shared" si="14"/>
        <v>М</v>
      </c>
      <c r="GG5" s="223" t="str">
        <f t="shared" si="14"/>
        <v>М</v>
      </c>
      <c r="GH5" s="223" t="str">
        <f t="shared" si="14"/>
        <v>М</v>
      </c>
      <c r="GI5" s="223" t="str">
        <f t="shared" ref="GI5:GR8" si="15">IF(VLOOKUP(GI$4,План,$F5,0)="Р","",VLOOKUP(GI$4,План,$F5,0))</f>
        <v>М</v>
      </c>
      <c r="GJ5" s="223" t="str">
        <f t="shared" si="15"/>
        <v>М</v>
      </c>
      <c r="GK5" s="223" t="str">
        <f t="shared" si="15"/>
        <v>М</v>
      </c>
      <c r="GL5" s="223" t="str">
        <f t="shared" si="15"/>
        <v>М</v>
      </c>
      <c r="GM5" s="223" t="str">
        <f t="shared" si="15"/>
        <v>М</v>
      </c>
      <c r="GN5" s="223" t="str">
        <f t="shared" si="15"/>
        <v>М</v>
      </c>
      <c r="GO5" s="223" t="str">
        <f t="shared" si="15"/>
        <v>М</v>
      </c>
      <c r="GP5" s="223" t="str">
        <f t="shared" si="15"/>
        <v>М</v>
      </c>
      <c r="GQ5" s="223" t="str">
        <f t="shared" si="15"/>
        <v>М</v>
      </c>
      <c r="GR5" s="223" t="str">
        <f t="shared" si="15"/>
        <v>М</v>
      </c>
      <c r="GS5" s="223" t="str">
        <f t="shared" ref="GS5:HF8" si="16">IF(VLOOKUP(GS$4,План,$F5,0)="Р","",VLOOKUP(GS$4,План,$F5,0))</f>
        <v>М</v>
      </c>
      <c r="GT5" s="223" t="str">
        <f t="shared" si="16"/>
        <v>М</v>
      </c>
      <c r="GU5" s="223" t="str">
        <f t="shared" si="16"/>
        <v>М</v>
      </c>
      <c r="GV5" s="223" t="str">
        <f t="shared" si="16"/>
        <v>М</v>
      </c>
      <c r="GW5" s="223" t="str">
        <f t="shared" si="16"/>
        <v>М</v>
      </c>
      <c r="GX5" s="223" t="str">
        <f t="shared" si="16"/>
        <v>М</v>
      </c>
      <c r="GY5" s="223" t="str">
        <f t="shared" si="16"/>
        <v>М</v>
      </c>
      <c r="GZ5" s="223" t="str">
        <f t="shared" si="16"/>
        <v>ОСК</v>
      </c>
      <c r="HA5" s="223" t="str">
        <f t="shared" si="16"/>
        <v>ОСК</v>
      </c>
      <c r="HB5" s="223" t="str">
        <f t="shared" si="16"/>
        <v>ОСК</v>
      </c>
      <c r="HC5" s="223" t="str">
        <f t="shared" si="16"/>
        <v>ОСК</v>
      </c>
      <c r="HD5" s="223" t="str">
        <f t="shared" si="16"/>
        <v>ОСК</v>
      </c>
      <c r="HE5" s="223" t="str">
        <f t="shared" si="16"/>
        <v>ОСК</v>
      </c>
      <c r="HF5" s="223" t="str">
        <f t="shared" si="16"/>
        <v>ОСК</v>
      </c>
      <c r="HG5" s="223" t="str">
        <f t="shared" ref="HG5:JR8" si="17">IF(VLOOKUP(HG$4,План,$F5,0)="Р","",VLOOKUP(HG$4,План,$F5,0))</f>
        <v>ОСК</v>
      </c>
      <c r="HH5" s="223" t="str">
        <f t="shared" si="17"/>
        <v>ОСК</v>
      </c>
      <c r="HI5" s="223" t="str">
        <f t="shared" si="17"/>
        <v>ОСК</v>
      </c>
      <c r="HJ5" s="223" t="str">
        <f t="shared" si="17"/>
        <v>М</v>
      </c>
      <c r="HK5" s="223" t="str">
        <f t="shared" si="17"/>
        <v>М</v>
      </c>
      <c r="HL5" s="223" t="str">
        <f t="shared" si="17"/>
        <v>М</v>
      </c>
      <c r="HM5" s="223" t="str">
        <f t="shared" si="17"/>
        <v>М</v>
      </c>
      <c r="HN5" s="223" t="str">
        <f t="shared" si="17"/>
        <v>М</v>
      </c>
      <c r="HO5" s="223" t="str">
        <f t="shared" si="17"/>
        <v>М</v>
      </c>
      <c r="HP5" s="223" t="str">
        <f t="shared" si="17"/>
        <v>М</v>
      </c>
      <c r="HQ5" s="223" t="str">
        <f t="shared" si="17"/>
        <v>М</v>
      </c>
      <c r="HR5" s="223" t="str">
        <f t="shared" si="17"/>
        <v>М</v>
      </c>
      <c r="HS5" s="223" t="str">
        <f t="shared" si="17"/>
        <v>М</v>
      </c>
      <c r="HT5" s="223" t="str">
        <f t="shared" si="17"/>
        <v>М</v>
      </c>
      <c r="HU5" s="223" t="str">
        <f t="shared" si="17"/>
        <v>М</v>
      </c>
      <c r="HV5" s="223" t="str">
        <f t="shared" si="17"/>
        <v>М</v>
      </c>
      <c r="HW5" s="223" t="str">
        <f t="shared" si="17"/>
        <v>М</v>
      </c>
      <c r="HX5" s="223" t="str">
        <f t="shared" si="17"/>
        <v>М</v>
      </c>
      <c r="HY5" s="223" t="str">
        <f t="shared" si="17"/>
        <v>М</v>
      </c>
      <c r="HZ5" s="223" t="str">
        <f t="shared" si="17"/>
        <v>М</v>
      </c>
      <c r="IA5" s="223" t="str">
        <f t="shared" si="17"/>
        <v>М</v>
      </c>
      <c r="IB5" s="223" t="str">
        <f t="shared" si="17"/>
        <v>М</v>
      </c>
      <c r="IC5" s="223" t="str">
        <f t="shared" si="17"/>
        <v>М</v>
      </c>
      <c r="ID5" s="223" t="str">
        <f t="shared" si="17"/>
        <v>М</v>
      </c>
      <c r="IE5" s="223" t="str">
        <f t="shared" si="17"/>
        <v>М</v>
      </c>
      <c r="IF5" s="223" t="str">
        <f t="shared" si="17"/>
        <v>М</v>
      </c>
      <c r="IG5" s="223" t="str">
        <f t="shared" si="17"/>
        <v>М</v>
      </c>
      <c r="IH5" s="223" t="str">
        <f t="shared" si="17"/>
        <v>М</v>
      </c>
      <c r="II5" s="223" t="str">
        <f t="shared" si="17"/>
        <v>М</v>
      </c>
      <c r="IJ5" s="223" t="str">
        <f t="shared" si="17"/>
        <v>М</v>
      </c>
      <c r="IK5" s="223" t="str">
        <f t="shared" si="17"/>
        <v>М</v>
      </c>
      <c r="IL5" s="223" t="str">
        <f t="shared" si="17"/>
        <v>М</v>
      </c>
      <c r="IM5" s="223" t="str">
        <f t="shared" si="17"/>
        <v>М</v>
      </c>
      <c r="IN5" s="223" t="str">
        <f t="shared" si="17"/>
        <v>М</v>
      </c>
      <c r="IO5" s="223" t="str">
        <f t="shared" si="17"/>
        <v>М</v>
      </c>
      <c r="IP5" s="223" t="str">
        <f t="shared" si="17"/>
        <v>М</v>
      </c>
      <c r="IQ5" s="223" t="str">
        <f t="shared" si="17"/>
        <v>М</v>
      </c>
      <c r="IR5" s="223" t="str">
        <f t="shared" si="17"/>
        <v>М</v>
      </c>
      <c r="IS5" s="223" t="str">
        <f t="shared" si="17"/>
        <v>М</v>
      </c>
      <c r="IT5" s="223" t="str">
        <f t="shared" si="17"/>
        <v>М</v>
      </c>
      <c r="IU5" s="223" t="str">
        <f t="shared" si="17"/>
        <v>О</v>
      </c>
      <c r="IV5" s="223" t="str">
        <f t="shared" si="17"/>
        <v>ПМ</v>
      </c>
      <c r="IW5" s="223" t="str">
        <f t="shared" si="17"/>
        <v>М</v>
      </c>
      <c r="IX5" s="223" t="str">
        <f t="shared" si="17"/>
        <v>М</v>
      </c>
      <c r="IY5" s="223" t="str">
        <f t="shared" si="17"/>
        <v>М</v>
      </c>
      <c r="IZ5" s="223" t="str">
        <f t="shared" si="17"/>
        <v>М</v>
      </c>
      <c r="JA5" s="223" t="str">
        <f t="shared" si="17"/>
        <v>М</v>
      </c>
      <c r="JB5" s="223" t="str">
        <f t="shared" si="17"/>
        <v>М</v>
      </c>
      <c r="JC5" s="223" t="str">
        <f t="shared" si="17"/>
        <v>М</v>
      </c>
      <c r="JD5" s="223" t="str">
        <f t="shared" si="17"/>
        <v>М</v>
      </c>
      <c r="JE5" s="223" t="str">
        <f t="shared" si="17"/>
        <v>М</v>
      </c>
      <c r="JF5" s="223" t="str">
        <f t="shared" si="17"/>
        <v>М</v>
      </c>
      <c r="JG5" s="223" t="str">
        <f t="shared" si="17"/>
        <v>М</v>
      </c>
      <c r="JH5" s="223" t="str">
        <f t="shared" si="17"/>
        <v>М</v>
      </c>
      <c r="JI5" s="223" t="str">
        <f t="shared" si="17"/>
        <v>М</v>
      </c>
      <c r="JJ5" s="223" t="str">
        <f t="shared" si="17"/>
        <v>М</v>
      </c>
      <c r="JK5" s="223" t="str">
        <f t="shared" si="17"/>
        <v>М</v>
      </c>
      <c r="JL5" s="223" t="str">
        <f t="shared" si="17"/>
        <v>М</v>
      </c>
      <c r="JM5" s="223" t="str">
        <f t="shared" si="17"/>
        <v>М</v>
      </c>
      <c r="JN5" s="223" t="str">
        <f t="shared" si="17"/>
        <v>М</v>
      </c>
      <c r="JO5" s="223" t="str">
        <f t="shared" si="17"/>
        <v>М</v>
      </c>
      <c r="JP5" s="223" t="str">
        <f t="shared" si="17"/>
        <v>М</v>
      </c>
      <c r="JQ5" s="223" t="str">
        <f t="shared" si="17"/>
        <v>М</v>
      </c>
      <c r="JR5" s="223" t="str">
        <f t="shared" si="17"/>
        <v>М</v>
      </c>
      <c r="JS5" s="223" t="str">
        <f t="shared" ref="JS5:KB7" si="18">IF(VLOOKUP(JS$4,План,$F5,0)="Р","",VLOOKUP(JS$4,План,$F5,0))</f>
        <v>М</v>
      </c>
      <c r="JT5" s="223" t="str">
        <f t="shared" si="18"/>
        <v>М</v>
      </c>
      <c r="JU5" s="223" t="str">
        <f t="shared" si="18"/>
        <v>М</v>
      </c>
      <c r="JV5" s="223" t="str">
        <f t="shared" si="18"/>
        <v>М</v>
      </c>
      <c r="JW5" s="223" t="str">
        <f t="shared" si="18"/>
        <v>М</v>
      </c>
      <c r="JX5" s="223" t="str">
        <f t="shared" si="18"/>
        <v>М</v>
      </c>
      <c r="JY5" s="223" t="str">
        <f t="shared" si="18"/>
        <v>М</v>
      </c>
      <c r="JZ5" s="223" t="str">
        <f t="shared" si="18"/>
        <v>М</v>
      </c>
      <c r="KA5" s="223" t="str">
        <f t="shared" si="18"/>
        <v>М</v>
      </c>
      <c r="KB5" s="223" t="str">
        <f t="shared" si="18"/>
        <v>М</v>
      </c>
      <c r="KC5" s="223" t="str">
        <f t="shared" ref="KC5:KL7" si="19">IF(VLOOKUP(KC$4,План,$F5,0)="Р","",VLOOKUP(KC$4,План,$F5,0))</f>
        <v>М</v>
      </c>
      <c r="KD5" s="223" t="str">
        <f t="shared" si="19"/>
        <v>М</v>
      </c>
      <c r="KE5" s="223" t="str">
        <f t="shared" si="19"/>
        <v>М</v>
      </c>
      <c r="KF5" s="223" t="str">
        <f t="shared" si="19"/>
        <v>М</v>
      </c>
      <c r="KG5" s="223" t="str">
        <f t="shared" si="19"/>
        <v>М</v>
      </c>
      <c r="KH5" s="223" t="str">
        <f t="shared" si="19"/>
        <v>М</v>
      </c>
      <c r="KI5" s="223" t="str">
        <f t="shared" si="19"/>
        <v>М</v>
      </c>
      <c r="KJ5" s="223" t="str">
        <f t="shared" si="19"/>
        <v>М</v>
      </c>
      <c r="KK5" s="223" t="str">
        <f t="shared" si="19"/>
        <v>М</v>
      </c>
      <c r="KL5" s="223" t="str">
        <f t="shared" si="19"/>
        <v>М</v>
      </c>
      <c r="KM5" s="223" t="str">
        <f t="shared" ref="KM5:KV7" si="20">IF(VLOOKUP(KM$4,План,$F5,0)="Р","",VLOOKUP(KM$4,План,$F5,0))</f>
        <v>М</v>
      </c>
      <c r="KN5" s="223" t="str">
        <f t="shared" si="20"/>
        <v>М</v>
      </c>
      <c r="KO5" s="223" t="str">
        <f t="shared" si="20"/>
        <v>М</v>
      </c>
      <c r="KP5" s="223" t="str">
        <f t="shared" si="20"/>
        <v>М</v>
      </c>
      <c r="KQ5" s="223" t="str">
        <f t="shared" si="20"/>
        <v>М</v>
      </c>
      <c r="KR5" s="223" t="str">
        <f t="shared" si="20"/>
        <v>М</v>
      </c>
      <c r="KS5" s="223" t="str">
        <f t="shared" si="20"/>
        <v>М</v>
      </c>
      <c r="KT5" s="223" t="str">
        <f t="shared" si="20"/>
        <v>М</v>
      </c>
      <c r="KU5" s="223" t="str">
        <f t="shared" si="20"/>
        <v>М</v>
      </c>
      <c r="KV5" s="223" t="str">
        <f t="shared" si="20"/>
        <v>М</v>
      </c>
      <c r="KW5" s="223" t="str">
        <f t="shared" ref="KW5:LF7" si="21">IF(VLOOKUP(KW$4,План,$F5,0)="Р","",VLOOKUP(KW$4,План,$F5,0))</f>
        <v>М</v>
      </c>
      <c r="KX5" s="223" t="str">
        <f t="shared" si="21"/>
        <v>М</v>
      </c>
      <c r="KY5" s="223" t="str">
        <f t="shared" si="21"/>
        <v>М</v>
      </c>
      <c r="KZ5" s="223" t="str">
        <f t="shared" si="21"/>
        <v>М</v>
      </c>
      <c r="LA5" s="223" t="str">
        <f t="shared" si="21"/>
        <v>М</v>
      </c>
      <c r="LB5" s="223" t="str">
        <f t="shared" si="21"/>
        <v>М</v>
      </c>
      <c r="LC5" s="223" t="str">
        <f t="shared" si="21"/>
        <v>М</v>
      </c>
      <c r="LD5" s="223" t="str">
        <f t="shared" si="21"/>
        <v>М</v>
      </c>
      <c r="LE5" s="223" t="str">
        <f t="shared" si="21"/>
        <v>М</v>
      </c>
      <c r="LF5" s="223" t="str">
        <f t="shared" si="21"/>
        <v>О</v>
      </c>
      <c r="LG5" s="223" t="str">
        <f t="shared" ref="LG5:LP7" si="22">IF(VLOOKUP(LG$4,План,$F5,0)="Р","",VLOOKUP(LG$4,План,$F5,0))</f>
        <v>ТО1/ДС/ГК/ТР</v>
      </c>
      <c r="LH5" s="223" t="str">
        <f t="shared" si="22"/>
        <v>ТО1/ДС/ГК/ТР</v>
      </c>
      <c r="LI5" s="223" t="str">
        <f t="shared" si="22"/>
        <v>ТО1/ДС/ГК/ТР</v>
      </c>
      <c r="LJ5" s="223" t="str">
        <f t="shared" si="22"/>
        <v>ТО1/ДС/ГК/ТР</v>
      </c>
      <c r="LK5" s="223" t="str">
        <f t="shared" si="22"/>
        <v>ТО1/ДС/ГК/ТР</v>
      </c>
      <c r="LL5" s="223" t="str">
        <f t="shared" si="22"/>
        <v>ТО1/ДС/ГК/ТР</v>
      </c>
      <c r="LM5" s="223" t="str">
        <f t="shared" si="22"/>
        <v>П</v>
      </c>
      <c r="LN5" s="223" t="str">
        <f t="shared" si="22"/>
        <v>М</v>
      </c>
      <c r="LO5" s="223" t="str">
        <f t="shared" si="22"/>
        <v>М</v>
      </c>
      <c r="LP5" s="223" t="str">
        <f t="shared" si="22"/>
        <v>М</v>
      </c>
      <c r="LQ5" s="223" t="str">
        <f t="shared" ref="LQ5:MD7" si="23">IF(VLOOKUP(LQ$4,План,$F5,0)="Р","",VLOOKUP(LQ$4,План,$F5,0))</f>
        <v>М</v>
      </c>
      <c r="LR5" s="223" t="str">
        <f t="shared" si="23"/>
        <v>М</v>
      </c>
      <c r="LS5" s="223" t="str">
        <f t="shared" si="23"/>
        <v>М</v>
      </c>
      <c r="LT5" s="223" t="str">
        <f t="shared" si="23"/>
        <v>М</v>
      </c>
      <c r="LU5" s="223" t="str">
        <f t="shared" si="23"/>
        <v>М</v>
      </c>
      <c r="LV5" s="223" t="str">
        <f t="shared" si="23"/>
        <v>М</v>
      </c>
      <c r="LW5" s="223" t="str">
        <f t="shared" si="23"/>
        <v>М</v>
      </c>
      <c r="LX5" s="223" t="str">
        <f t="shared" si="23"/>
        <v>М</v>
      </c>
      <c r="LY5" s="223" t="str">
        <f t="shared" si="23"/>
        <v>М</v>
      </c>
      <c r="LZ5" s="223" t="str">
        <f t="shared" si="23"/>
        <v>М</v>
      </c>
      <c r="MA5" s="223" t="str">
        <f t="shared" si="23"/>
        <v>М</v>
      </c>
      <c r="MB5" s="223" t="str">
        <f t="shared" si="23"/>
        <v>М</v>
      </c>
      <c r="MC5" s="223" t="str">
        <f t="shared" si="23"/>
        <v>М</v>
      </c>
      <c r="MD5" s="223" t="str">
        <f t="shared" si="23"/>
        <v>М</v>
      </c>
      <c r="ME5" s="223" t="str">
        <f t="shared" ref="ME5:NG13" si="24">IF(VLOOKUP(ME$4,План,$F5,0)="Р","",VLOOKUP(ME$4,План,$F5,0))</f>
        <v>М</v>
      </c>
      <c r="MF5" s="223" t="str">
        <f t="shared" si="24"/>
        <v>М</v>
      </c>
      <c r="MG5" s="223" t="str">
        <f t="shared" si="24"/>
        <v>М</v>
      </c>
      <c r="MH5" s="223" t="str">
        <f t="shared" si="24"/>
        <v>М</v>
      </c>
      <c r="MI5" s="223" t="str">
        <f t="shared" si="24"/>
        <v>М</v>
      </c>
      <c r="MJ5" s="223" t="str">
        <f t="shared" si="24"/>
        <v>М</v>
      </c>
      <c r="MK5" s="223" t="str">
        <f t="shared" si="24"/>
        <v>М</v>
      </c>
      <c r="ML5" s="223" t="str">
        <f t="shared" si="24"/>
        <v>М</v>
      </c>
      <c r="MM5" s="223" t="str">
        <f t="shared" si="24"/>
        <v>М</v>
      </c>
      <c r="MN5" s="223" t="str">
        <f t="shared" si="24"/>
        <v>М</v>
      </c>
      <c r="MO5" s="223" t="str">
        <f t="shared" si="24"/>
        <v>М</v>
      </c>
      <c r="MP5" s="223" t="str">
        <f t="shared" si="24"/>
        <v>М</v>
      </c>
      <c r="MQ5" s="223" t="str">
        <f t="shared" si="24"/>
        <v>М</v>
      </c>
      <c r="MR5" s="223" t="str">
        <f t="shared" si="24"/>
        <v>М</v>
      </c>
      <c r="MS5" s="223" t="str">
        <f t="shared" si="24"/>
        <v>М</v>
      </c>
      <c r="MT5" s="223" t="str">
        <f t="shared" si="24"/>
        <v>М</v>
      </c>
      <c r="MU5" s="223" t="str">
        <f t="shared" si="24"/>
        <v>М</v>
      </c>
      <c r="MV5" s="223" t="str">
        <f t="shared" si="24"/>
        <v>М</v>
      </c>
      <c r="MW5" s="223" t="str">
        <f t="shared" si="24"/>
        <v>М</v>
      </c>
      <c r="MX5" s="223" t="str">
        <f t="shared" si="24"/>
        <v>М</v>
      </c>
      <c r="MY5" s="223" t="str">
        <f t="shared" si="24"/>
        <v>М</v>
      </c>
      <c r="MZ5" s="223" t="str">
        <f t="shared" si="24"/>
        <v>М</v>
      </c>
      <c r="NA5" s="223" t="str">
        <f t="shared" si="24"/>
        <v>М</v>
      </c>
      <c r="NB5" s="223" t="str">
        <f t="shared" si="24"/>
        <v>М</v>
      </c>
      <c r="NC5" s="223" t="str">
        <f t="shared" si="24"/>
        <v>М</v>
      </c>
      <c r="ND5" s="223" t="str">
        <f t="shared" si="24"/>
        <v>М</v>
      </c>
      <c r="NE5" s="223" t="str">
        <f t="shared" si="24"/>
        <v>М</v>
      </c>
      <c r="NF5" s="223" t="str">
        <f t="shared" si="24"/>
        <v>М</v>
      </c>
      <c r="NG5" s="223" t="str">
        <f t="shared" si="24"/>
        <v>М</v>
      </c>
      <c r="NH5" s="223" t="str">
        <f t="shared" ref="NH5:NH12" si="25">IF(VLOOKUP(NH$4,План,$F5,0)="Р","",VLOOKUP(NH$4,План,$F5,0))</f>
        <v>М</v>
      </c>
      <c r="NI5" s="223"/>
      <c r="NJ5" s="223">
        <v>72411</v>
      </c>
      <c r="NK5" s="223">
        <f t="shared" ref="NK5:NK18" si="26">VLOOKUP($NK$4,План,E5,0)</f>
        <v>23677</v>
      </c>
      <c r="NL5" s="223">
        <v>0</v>
      </c>
      <c r="NM5" s="224">
        <f>NJ5-B5</f>
        <v>72411</v>
      </c>
    </row>
    <row r="6" spans="1:377" s="225" customFormat="1" ht="17.45" customHeight="1" x14ac:dyDescent="0.2">
      <c r="A6" s="222">
        <v>2</v>
      </c>
      <c r="B6" s="223">
        <v>71881</v>
      </c>
      <c r="C6" s="223">
        <f t="shared" si="6"/>
        <v>49807</v>
      </c>
      <c r="D6" s="223">
        <v>6959</v>
      </c>
      <c r="E6" s="223">
        <v>8</v>
      </c>
      <c r="F6" s="223">
        <v>24</v>
      </c>
      <c r="G6" s="223" t="str">
        <f t="shared" ref="G6:G18" si="27">IF(VLOOKUP(G$4,План,$F6,0)="Р","",VLOOKUP(G$4,План,$F6,0))</f>
        <v>М</v>
      </c>
      <c r="H6" s="223" t="str">
        <f t="shared" ref="H6:BS9" si="28">IF(VLOOKUP(H$4,План,$F6,0)="Р","",VLOOKUP(H$4,План,$F6,0))</f>
        <v>М</v>
      </c>
      <c r="I6" s="223" t="str">
        <f t="shared" si="28"/>
        <v>М</v>
      </c>
      <c r="J6" s="223" t="str">
        <f t="shared" si="28"/>
        <v>М</v>
      </c>
      <c r="K6" s="223" t="str">
        <f t="shared" si="28"/>
        <v>М</v>
      </c>
      <c r="L6" s="223" t="str">
        <f t="shared" si="28"/>
        <v>М</v>
      </c>
      <c r="M6" s="223" t="str">
        <f t="shared" si="28"/>
        <v>М</v>
      </c>
      <c r="N6" s="223" t="str">
        <f t="shared" si="28"/>
        <v>М</v>
      </c>
      <c r="O6" s="223" t="str">
        <f t="shared" si="28"/>
        <v>О</v>
      </c>
      <c r="P6" s="223" t="str">
        <f t="shared" si="28"/>
        <v>ГТД</v>
      </c>
      <c r="Q6" s="223" t="str">
        <f t="shared" si="28"/>
        <v>ГТД</v>
      </c>
      <c r="R6" s="223" t="str">
        <f t="shared" si="28"/>
        <v>ГТД</v>
      </c>
      <c r="S6" s="223" t="str">
        <f t="shared" si="28"/>
        <v>ГТД</v>
      </c>
      <c r="T6" s="223" t="str">
        <f t="shared" si="28"/>
        <v>М</v>
      </c>
      <c r="U6" s="223" t="str">
        <f t="shared" si="28"/>
        <v>ГТД</v>
      </c>
      <c r="V6" s="223" t="str">
        <f t="shared" si="28"/>
        <v>ГТД</v>
      </c>
      <c r="W6" s="223" t="str">
        <f t="shared" si="28"/>
        <v>ГТД</v>
      </c>
      <c r="X6" s="223" t="str">
        <f t="shared" si="28"/>
        <v>ГТД</v>
      </c>
      <c r="Y6" s="223" t="str">
        <f t="shared" si="28"/>
        <v>ГТД</v>
      </c>
      <c r="Z6" s="223" t="str">
        <f t="shared" si="28"/>
        <v>П</v>
      </c>
      <c r="AA6" s="223" t="str">
        <f t="shared" si="28"/>
        <v>ГТД</v>
      </c>
      <c r="AB6" s="223" t="str">
        <f t="shared" si="28"/>
        <v>П</v>
      </c>
      <c r="AC6" s="223" t="str">
        <f t="shared" si="28"/>
        <v>М</v>
      </c>
      <c r="AD6" s="223" t="str">
        <f t="shared" si="28"/>
        <v>М</v>
      </c>
      <c r="AE6" s="223" t="str">
        <f t="shared" si="28"/>
        <v>М</v>
      </c>
      <c r="AF6" s="223" t="str">
        <f t="shared" si="28"/>
        <v>М</v>
      </c>
      <c r="AG6" s="223" t="str">
        <f t="shared" si="28"/>
        <v>М</v>
      </c>
      <c r="AH6" s="223" t="str">
        <f t="shared" si="28"/>
        <v>М</v>
      </c>
      <c r="AI6" s="223" t="str">
        <f t="shared" si="28"/>
        <v>М</v>
      </c>
      <c r="AJ6" s="223" t="str">
        <f t="shared" si="28"/>
        <v>М</v>
      </c>
      <c r="AK6" s="223" t="str">
        <f t="shared" si="28"/>
        <v>М</v>
      </c>
      <c r="AL6" s="223" t="str">
        <f t="shared" si="28"/>
        <v>М</v>
      </c>
      <c r="AM6" s="223" t="str">
        <f t="shared" si="28"/>
        <v>М</v>
      </c>
      <c r="AN6" s="223" t="str">
        <f t="shared" si="28"/>
        <v>М</v>
      </c>
      <c r="AO6" s="223" t="str">
        <f t="shared" si="28"/>
        <v>М</v>
      </c>
      <c r="AP6" s="223" t="str">
        <f t="shared" si="28"/>
        <v>М</v>
      </c>
      <c r="AQ6" s="223" t="str">
        <f t="shared" si="28"/>
        <v>М</v>
      </c>
      <c r="AR6" s="223" t="str">
        <f t="shared" si="28"/>
        <v>М</v>
      </c>
      <c r="AS6" s="223" t="str">
        <f t="shared" si="28"/>
        <v>М</v>
      </c>
      <c r="AT6" s="223" t="str">
        <f t="shared" si="28"/>
        <v>М</v>
      </c>
      <c r="AU6" s="223" t="str">
        <f t="shared" si="28"/>
        <v>М</v>
      </c>
      <c r="AV6" s="223" t="str">
        <f t="shared" si="28"/>
        <v>М</v>
      </c>
      <c r="AW6" s="223" t="str">
        <f t="shared" si="28"/>
        <v>М</v>
      </c>
      <c r="AX6" s="223" t="str">
        <f t="shared" si="28"/>
        <v>М</v>
      </c>
      <c r="AY6" s="223" t="str">
        <f t="shared" si="28"/>
        <v>М</v>
      </c>
      <c r="AZ6" s="223" t="str">
        <f t="shared" si="28"/>
        <v>М</v>
      </c>
      <c r="BA6" s="223" t="str">
        <f t="shared" si="28"/>
        <v>М</v>
      </c>
      <c r="BB6" s="223" t="str">
        <f t="shared" si="28"/>
        <v>М</v>
      </c>
      <c r="BC6" s="223" t="str">
        <f t="shared" si="28"/>
        <v>М</v>
      </c>
      <c r="BD6" s="223" t="str">
        <f t="shared" si="28"/>
        <v>М</v>
      </c>
      <c r="BE6" s="223" t="str">
        <f t="shared" si="28"/>
        <v>М</v>
      </c>
      <c r="BF6" s="223" t="str">
        <f t="shared" si="28"/>
        <v>М</v>
      </c>
      <c r="BG6" s="223" t="str">
        <f t="shared" si="28"/>
        <v>М</v>
      </c>
      <c r="BH6" s="223" t="str">
        <f t="shared" si="28"/>
        <v>М</v>
      </c>
      <c r="BI6" s="223" t="str">
        <f t="shared" si="28"/>
        <v>М</v>
      </c>
      <c r="BJ6" s="223" t="str">
        <f t="shared" si="28"/>
        <v>М</v>
      </c>
      <c r="BK6" s="223" t="str">
        <f t="shared" si="28"/>
        <v>М</v>
      </c>
      <c r="BL6" s="223" t="str">
        <f t="shared" si="28"/>
        <v>М</v>
      </c>
      <c r="BM6" s="223" t="str">
        <f t="shared" si="28"/>
        <v>М</v>
      </c>
      <c r="BN6" s="223" t="str">
        <f t="shared" si="28"/>
        <v>М</v>
      </c>
      <c r="BO6" s="223" t="str">
        <f t="shared" si="28"/>
        <v>М</v>
      </c>
      <c r="BP6" s="223" t="str">
        <f t="shared" si="28"/>
        <v>М</v>
      </c>
      <c r="BQ6" s="223" t="str">
        <f t="shared" si="28"/>
        <v>М</v>
      </c>
      <c r="BR6" s="223" t="str">
        <f t="shared" si="28"/>
        <v>М</v>
      </c>
      <c r="BS6" s="223" t="str">
        <f t="shared" si="28"/>
        <v>М</v>
      </c>
      <c r="BT6" s="223" t="str">
        <f t="shared" ref="BT6:CH8" si="29">IF(VLOOKUP(BT$4,План,$F6,0)="Р","",VLOOKUP(BT$4,План,$F6,0))</f>
        <v>М</v>
      </c>
      <c r="BU6" s="223" t="str">
        <f t="shared" si="29"/>
        <v>М</v>
      </c>
      <c r="BV6" s="223" t="str">
        <f t="shared" si="29"/>
        <v>М</v>
      </c>
      <c r="BW6" s="223" t="str">
        <f t="shared" si="29"/>
        <v>М</v>
      </c>
      <c r="BX6" s="223" t="str">
        <f t="shared" si="29"/>
        <v>М</v>
      </c>
      <c r="BY6" s="223" t="str">
        <f t="shared" si="29"/>
        <v>М</v>
      </c>
      <c r="BZ6" s="223" t="str">
        <f t="shared" si="29"/>
        <v>М</v>
      </c>
      <c r="CA6" s="223" t="str">
        <f t="shared" si="29"/>
        <v>М</v>
      </c>
      <c r="CB6" s="223" t="str">
        <f t="shared" si="29"/>
        <v>М</v>
      </c>
      <c r="CC6" s="223" t="str">
        <f t="shared" si="29"/>
        <v>М</v>
      </c>
      <c r="CD6" s="223" t="str">
        <f t="shared" si="29"/>
        <v>М</v>
      </c>
      <c r="CE6" s="223" t="str">
        <f t="shared" si="29"/>
        <v>М</v>
      </c>
      <c r="CF6" s="223" t="str">
        <f t="shared" si="29"/>
        <v>М</v>
      </c>
      <c r="CG6" s="223" t="str">
        <f t="shared" si="29"/>
        <v>М</v>
      </c>
      <c r="CH6" s="223" t="str">
        <f t="shared" si="29"/>
        <v>М</v>
      </c>
      <c r="CI6" s="223" t="str">
        <f t="shared" si="10"/>
        <v>М</v>
      </c>
      <c r="CJ6" s="223" t="str">
        <f t="shared" si="10"/>
        <v>М</v>
      </c>
      <c r="CK6" s="223" t="str">
        <f t="shared" si="10"/>
        <v>М</v>
      </c>
      <c r="CL6" s="223" t="str">
        <f t="shared" si="10"/>
        <v>М</v>
      </c>
      <c r="CM6" s="223" t="str">
        <f t="shared" si="10"/>
        <v>ПМ</v>
      </c>
      <c r="CN6" s="223" t="str">
        <f t="shared" si="10"/>
        <v>М</v>
      </c>
      <c r="CO6" s="223" t="str">
        <f t="shared" si="10"/>
        <v>М</v>
      </c>
      <c r="CP6" s="223" t="str">
        <f t="shared" si="10"/>
        <v>М</v>
      </c>
      <c r="CQ6" s="223" t="str">
        <f t="shared" si="10"/>
        <v>М</v>
      </c>
      <c r="CR6" s="223" t="str">
        <f t="shared" si="10"/>
        <v>М</v>
      </c>
      <c r="CS6" s="223" t="str">
        <f t="shared" si="10"/>
        <v>М</v>
      </c>
      <c r="CT6" s="223" t="str">
        <f t="shared" si="10"/>
        <v>М</v>
      </c>
      <c r="CU6" s="223" t="str">
        <f t="shared" si="10"/>
        <v>М</v>
      </c>
      <c r="CV6" s="223" t="str">
        <f t="shared" si="10"/>
        <v>М</v>
      </c>
      <c r="CW6" s="223" t="str">
        <f t="shared" si="10"/>
        <v>М</v>
      </c>
      <c r="CX6" s="223" t="str">
        <f t="shared" si="10"/>
        <v>М</v>
      </c>
      <c r="CY6" s="223" t="str">
        <f t="shared" si="10"/>
        <v>М</v>
      </c>
      <c r="CZ6" s="223" t="str">
        <f t="shared" si="10"/>
        <v>М</v>
      </c>
      <c r="DA6" s="223" t="str">
        <f t="shared" si="10"/>
        <v>М</v>
      </c>
      <c r="DB6" s="223" t="str">
        <f t="shared" si="10"/>
        <v>М</v>
      </c>
      <c r="DC6" s="223" t="str">
        <f t="shared" si="10"/>
        <v>М</v>
      </c>
      <c r="DD6" s="223" t="str">
        <f t="shared" si="10"/>
        <v>М</v>
      </c>
      <c r="DE6" s="223" t="str">
        <f t="shared" si="10"/>
        <v>М</v>
      </c>
      <c r="DF6" s="223" t="str">
        <f t="shared" si="10"/>
        <v>М</v>
      </c>
      <c r="DG6" s="223" t="str">
        <f t="shared" si="10"/>
        <v>М</v>
      </c>
      <c r="DH6" s="223" t="str">
        <f t="shared" si="10"/>
        <v>М</v>
      </c>
      <c r="DI6" s="223" t="str">
        <f t="shared" si="10"/>
        <v>М</v>
      </c>
      <c r="DJ6" s="223" t="str">
        <f t="shared" si="10"/>
        <v>М</v>
      </c>
      <c r="DK6" s="223" t="str">
        <f t="shared" si="10"/>
        <v>М</v>
      </c>
      <c r="DL6" s="223" t="str">
        <f t="shared" si="10"/>
        <v>М</v>
      </c>
      <c r="DM6" s="223" t="str">
        <f t="shared" si="10"/>
        <v>М</v>
      </c>
      <c r="DN6" s="223" t="str">
        <f t="shared" si="10"/>
        <v>М</v>
      </c>
      <c r="DO6" s="223" t="str">
        <f t="shared" si="10"/>
        <v>М</v>
      </c>
      <c r="DP6" s="223" t="str">
        <f t="shared" si="10"/>
        <v>М</v>
      </c>
      <c r="DQ6" s="223" t="str">
        <f t="shared" si="10"/>
        <v>М</v>
      </c>
      <c r="DR6" s="223" t="str">
        <f t="shared" si="10"/>
        <v>М</v>
      </c>
      <c r="DS6" s="223" t="str">
        <f t="shared" si="10"/>
        <v>М</v>
      </c>
      <c r="DT6" s="223" t="str">
        <f t="shared" si="10"/>
        <v>М</v>
      </c>
      <c r="DU6" s="223" t="str">
        <f t="shared" si="10"/>
        <v>М</v>
      </c>
      <c r="DV6" s="223" t="str">
        <f t="shared" si="10"/>
        <v>М</v>
      </c>
      <c r="DW6" s="223" t="str">
        <f t="shared" si="10"/>
        <v>М</v>
      </c>
      <c r="DX6" s="223" t="str">
        <f t="shared" si="10"/>
        <v>М</v>
      </c>
      <c r="DY6" s="223" t="str">
        <f t="shared" si="10"/>
        <v>М</v>
      </c>
      <c r="DZ6" s="223" t="str">
        <f t="shared" si="10"/>
        <v>М</v>
      </c>
      <c r="EA6" s="223" t="str">
        <f t="shared" si="10"/>
        <v>М</v>
      </c>
      <c r="EB6" s="223" t="str">
        <f t="shared" si="10"/>
        <v>М</v>
      </c>
      <c r="EC6" s="223" t="str">
        <f t="shared" si="10"/>
        <v>М</v>
      </c>
      <c r="ED6" s="223" t="str">
        <f t="shared" si="10"/>
        <v>М</v>
      </c>
      <c r="EE6" s="223" t="str">
        <f t="shared" si="10"/>
        <v>М</v>
      </c>
      <c r="EF6" s="223" t="str">
        <f t="shared" si="10"/>
        <v>М</v>
      </c>
      <c r="EG6" s="223" t="str">
        <f t="shared" si="10"/>
        <v>М</v>
      </c>
      <c r="EH6" s="223" t="str">
        <f t="shared" si="10"/>
        <v>М</v>
      </c>
      <c r="EI6" s="223" t="str">
        <f t="shared" si="10"/>
        <v>М</v>
      </c>
      <c r="EJ6" s="223" t="str">
        <f t="shared" si="10"/>
        <v>М</v>
      </c>
      <c r="EK6" s="223" t="str">
        <f t="shared" si="10"/>
        <v>М</v>
      </c>
      <c r="EL6" s="223" t="str">
        <f t="shared" si="10"/>
        <v>М</v>
      </c>
      <c r="EM6" s="223" t="str">
        <f t="shared" si="10"/>
        <v>М</v>
      </c>
      <c r="EN6" s="223" t="str">
        <f t="shared" si="10"/>
        <v>М</v>
      </c>
      <c r="EO6" s="223" t="str">
        <f t="shared" si="10"/>
        <v>М</v>
      </c>
      <c r="EP6" s="223" t="str">
        <f t="shared" si="10"/>
        <v>М</v>
      </c>
      <c r="EQ6" s="223" t="str">
        <f t="shared" si="10"/>
        <v>М</v>
      </c>
      <c r="ER6" s="223" t="str">
        <f t="shared" si="10"/>
        <v>М</v>
      </c>
      <c r="ES6" s="223" t="str">
        <f t="shared" si="10"/>
        <v>М</v>
      </c>
      <c r="ET6" s="223" t="str">
        <f t="shared" si="10"/>
        <v>М</v>
      </c>
      <c r="EU6" s="223" t="str">
        <f t="shared" si="11"/>
        <v>М</v>
      </c>
      <c r="EV6" s="223" t="str">
        <f t="shared" si="11"/>
        <v>М</v>
      </c>
      <c r="EW6" s="223" t="str">
        <f t="shared" si="11"/>
        <v>М</v>
      </c>
      <c r="EX6" s="223" t="str">
        <f t="shared" si="11"/>
        <v>М</v>
      </c>
      <c r="EY6" s="223" t="str">
        <f t="shared" si="11"/>
        <v>М</v>
      </c>
      <c r="EZ6" s="223" t="str">
        <f t="shared" si="11"/>
        <v>М</v>
      </c>
      <c r="FA6" s="223" t="str">
        <f t="shared" si="11"/>
        <v>ТО2</v>
      </c>
      <c r="FB6" s="223" t="str">
        <f t="shared" si="11"/>
        <v>ТО2</v>
      </c>
      <c r="FC6" s="223" t="str">
        <f t="shared" si="11"/>
        <v>ТО2</v>
      </c>
      <c r="FD6" s="223" t="str">
        <f t="shared" si="11"/>
        <v>ТО2</v>
      </c>
      <c r="FE6" s="223" t="str">
        <f t="shared" si="12"/>
        <v>ТО2</v>
      </c>
      <c r="FF6" s="223" t="str">
        <f t="shared" si="12"/>
        <v>ТО2</v>
      </c>
      <c r="FG6" s="223" t="str">
        <f t="shared" si="12"/>
        <v>ТО2</v>
      </c>
      <c r="FH6" s="223" t="str">
        <f t="shared" si="12"/>
        <v>ТО2</v>
      </c>
      <c r="FI6" s="223" t="str">
        <f t="shared" si="12"/>
        <v>М</v>
      </c>
      <c r="FJ6" s="223" t="str">
        <f t="shared" si="12"/>
        <v>М</v>
      </c>
      <c r="FK6" s="223" t="str">
        <f t="shared" si="12"/>
        <v>М</v>
      </c>
      <c r="FL6" s="223" t="str">
        <f t="shared" si="12"/>
        <v>М</v>
      </c>
      <c r="FM6" s="223" t="str">
        <f t="shared" si="12"/>
        <v>М</v>
      </c>
      <c r="FN6" s="223" t="str">
        <f t="shared" si="12"/>
        <v>М</v>
      </c>
      <c r="FO6" s="223" t="str">
        <f t="shared" si="13"/>
        <v>М</v>
      </c>
      <c r="FP6" s="223" t="str">
        <f t="shared" si="13"/>
        <v>М</v>
      </c>
      <c r="FQ6" s="223" t="str">
        <f t="shared" si="13"/>
        <v>М</v>
      </c>
      <c r="FR6" s="223" t="str">
        <f t="shared" si="13"/>
        <v>М</v>
      </c>
      <c r="FS6" s="223" t="str">
        <f t="shared" si="13"/>
        <v>М</v>
      </c>
      <c r="FT6" s="223" t="str">
        <f t="shared" si="13"/>
        <v>М</v>
      </c>
      <c r="FU6" s="223" t="str">
        <f t="shared" si="13"/>
        <v>М</v>
      </c>
      <c r="FV6" s="223" t="str">
        <f t="shared" si="13"/>
        <v>М</v>
      </c>
      <c r="FW6" s="223" t="str">
        <f t="shared" si="13"/>
        <v>М</v>
      </c>
      <c r="FX6" s="223" t="str">
        <f t="shared" si="13"/>
        <v>М</v>
      </c>
      <c r="FY6" s="223" t="str">
        <f t="shared" si="14"/>
        <v>М</v>
      </c>
      <c r="FZ6" s="223" t="str">
        <f t="shared" si="14"/>
        <v>М</v>
      </c>
      <c r="GA6" s="223" t="str">
        <f t="shared" si="14"/>
        <v>М</v>
      </c>
      <c r="GB6" s="223" t="str">
        <f t="shared" si="14"/>
        <v>М</v>
      </c>
      <c r="GC6" s="223" t="str">
        <f t="shared" si="14"/>
        <v>М</v>
      </c>
      <c r="GD6" s="223" t="str">
        <f t="shared" si="14"/>
        <v>М</v>
      </c>
      <c r="GE6" s="223" t="str">
        <f t="shared" si="14"/>
        <v>М</v>
      </c>
      <c r="GF6" s="223" t="str">
        <f t="shared" si="14"/>
        <v>М</v>
      </c>
      <c r="GG6" s="223" t="str">
        <f t="shared" si="14"/>
        <v>М</v>
      </c>
      <c r="GH6" s="223" t="str">
        <f t="shared" si="14"/>
        <v>М</v>
      </c>
      <c r="GI6" s="223" t="str">
        <f t="shared" si="15"/>
        <v>М</v>
      </c>
      <c r="GJ6" s="223" t="str">
        <f t="shared" si="15"/>
        <v>М</v>
      </c>
      <c r="GK6" s="223" t="str">
        <f t="shared" si="15"/>
        <v>М</v>
      </c>
      <c r="GL6" s="223" t="str">
        <f t="shared" si="15"/>
        <v>М</v>
      </c>
      <c r="GM6" s="223" t="str">
        <f t="shared" si="15"/>
        <v>М</v>
      </c>
      <c r="GN6" s="223" t="str">
        <f t="shared" si="15"/>
        <v>М</v>
      </c>
      <c r="GO6" s="223" t="str">
        <f t="shared" si="15"/>
        <v>М</v>
      </c>
      <c r="GP6" s="223" t="str">
        <f t="shared" si="15"/>
        <v>М</v>
      </c>
      <c r="GQ6" s="223" t="str">
        <f t="shared" si="15"/>
        <v>М</v>
      </c>
      <c r="GR6" s="223" t="str">
        <f t="shared" si="15"/>
        <v>М</v>
      </c>
      <c r="GS6" s="223" t="str">
        <f t="shared" si="16"/>
        <v>М</v>
      </c>
      <c r="GT6" s="223" t="str">
        <f t="shared" si="16"/>
        <v>М</v>
      </c>
      <c r="GU6" s="223" t="str">
        <f t="shared" si="16"/>
        <v>М</v>
      </c>
      <c r="GV6" s="223" t="str">
        <f t="shared" si="16"/>
        <v>М</v>
      </c>
      <c r="GW6" s="223" t="str">
        <f t="shared" si="16"/>
        <v>М</v>
      </c>
      <c r="GX6" s="223" t="str">
        <f t="shared" si="16"/>
        <v>М</v>
      </c>
      <c r="GY6" s="223" t="str">
        <f t="shared" si="16"/>
        <v>М</v>
      </c>
      <c r="GZ6" s="223" t="str">
        <f t="shared" si="16"/>
        <v>ОСК</v>
      </c>
      <c r="HA6" s="223" t="str">
        <f t="shared" si="16"/>
        <v>ОСК</v>
      </c>
      <c r="HB6" s="223" t="str">
        <f t="shared" si="16"/>
        <v>ОСК</v>
      </c>
      <c r="HC6" s="223" t="str">
        <f t="shared" si="16"/>
        <v>ОСК</v>
      </c>
      <c r="HD6" s="223" t="str">
        <f t="shared" si="16"/>
        <v>ОСК</v>
      </c>
      <c r="HE6" s="223" t="str">
        <f t="shared" si="16"/>
        <v>ОСК</v>
      </c>
      <c r="HF6" s="223" t="str">
        <f t="shared" si="16"/>
        <v>ОСК</v>
      </c>
      <c r="HG6" s="223" t="str">
        <f t="shared" si="17"/>
        <v>ОСК</v>
      </c>
      <c r="HH6" s="223" t="str">
        <f t="shared" si="17"/>
        <v>ОСК</v>
      </c>
      <c r="HI6" s="223" t="str">
        <f t="shared" si="17"/>
        <v>ОСК</v>
      </c>
      <c r="HJ6" s="223" t="str">
        <f t="shared" si="17"/>
        <v>М</v>
      </c>
      <c r="HK6" s="223" t="str">
        <f t="shared" si="17"/>
        <v>М</v>
      </c>
      <c r="HL6" s="223" t="str">
        <f t="shared" si="17"/>
        <v>М</v>
      </c>
      <c r="HM6" s="223" t="str">
        <f t="shared" si="17"/>
        <v>М</v>
      </c>
      <c r="HN6" s="223" t="str">
        <f t="shared" si="17"/>
        <v>М</v>
      </c>
      <c r="HO6" s="223" t="str">
        <f t="shared" si="17"/>
        <v>М</v>
      </c>
      <c r="HP6" s="223" t="str">
        <f t="shared" si="17"/>
        <v>М</v>
      </c>
      <c r="HQ6" s="223" t="str">
        <f t="shared" si="17"/>
        <v>М</v>
      </c>
      <c r="HR6" s="223" t="str">
        <f t="shared" si="17"/>
        <v>М</v>
      </c>
      <c r="HS6" s="223" t="str">
        <f t="shared" si="17"/>
        <v>М</v>
      </c>
      <c r="HT6" s="223" t="str">
        <f t="shared" si="17"/>
        <v>М</v>
      </c>
      <c r="HU6" s="223" t="str">
        <f t="shared" si="17"/>
        <v>М</v>
      </c>
      <c r="HV6" s="223" t="str">
        <f t="shared" si="17"/>
        <v>М</v>
      </c>
      <c r="HW6" s="223" t="str">
        <f t="shared" si="17"/>
        <v>М</v>
      </c>
      <c r="HX6" s="223" t="str">
        <f t="shared" si="17"/>
        <v>М</v>
      </c>
      <c r="HY6" s="223" t="str">
        <f t="shared" si="17"/>
        <v>М</v>
      </c>
      <c r="HZ6" s="223" t="str">
        <f t="shared" si="17"/>
        <v>М</v>
      </c>
      <c r="IA6" s="223" t="str">
        <f t="shared" si="17"/>
        <v>М</v>
      </c>
      <c r="IB6" s="223" t="str">
        <f t="shared" si="17"/>
        <v>М</v>
      </c>
      <c r="IC6" s="223" t="str">
        <f t="shared" si="17"/>
        <v>О</v>
      </c>
      <c r="ID6" s="223" t="str">
        <f t="shared" si="17"/>
        <v>ПМ</v>
      </c>
      <c r="IE6" s="223" t="str">
        <f t="shared" si="17"/>
        <v>М</v>
      </c>
      <c r="IF6" s="223" t="str">
        <f t="shared" si="17"/>
        <v>М</v>
      </c>
      <c r="IG6" s="223" t="str">
        <f t="shared" si="17"/>
        <v>М</v>
      </c>
      <c r="IH6" s="223" t="str">
        <f t="shared" si="17"/>
        <v>М</v>
      </c>
      <c r="II6" s="223" t="str">
        <f t="shared" si="17"/>
        <v>М</v>
      </c>
      <c r="IJ6" s="223" t="str">
        <f t="shared" si="17"/>
        <v>М</v>
      </c>
      <c r="IK6" s="223" t="str">
        <f t="shared" si="17"/>
        <v>М</v>
      </c>
      <c r="IL6" s="223" t="str">
        <f t="shared" si="17"/>
        <v>М</v>
      </c>
      <c r="IM6" s="223" t="str">
        <f t="shared" si="17"/>
        <v>М</v>
      </c>
      <c r="IN6" s="223" t="str">
        <f t="shared" si="17"/>
        <v>М</v>
      </c>
      <c r="IO6" s="223" t="str">
        <f t="shared" si="17"/>
        <v>М</v>
      </c>
      <c r="IP6" s="223" t="str">
        <f t="shared" si="17"/>
        <v>М</v>
      </c>
      <c r="IQ6" s="223" t="str">
        <f t="shared" si="17"/>
        <v>М</v>
      </c>
      <c r="IR6" s="223" t="str">
        <f t="shared" si="17"/>
        <v>М</v>
      </c>
      <c r="IS6" s="223" t="str">
        <f t="shared" si="17"/>
        <v>М</v>
      </c>
      <c r="IT6" s="223" t="str">
        <f t="shared" si="17"/>
        <v>М</v>
      </c>
      <c r="IU6" s="223" t="str">
        <f t="shared" si="17"/>
        <v>М</v>
      </c>
      <c r="IV6" s="223" t="str">
        <f t="shared" si="17"/>
        <v>М</v>
      </c>
      <c r="IW6" s="223" t="str">
        <f t="shared" si="17"/>
        <v>М</v>
      </c>
      <c r="IX6" s="223" t="str">
        <f t="shared" si="17"/>
        <v>М</v>
      </c>
      <c r="IY6" s="223" t="str">
        <f t="shared" si="17"/>
        <v>М</v>
      </c>
      <c r="IZ6" s="223" t="str">
        <f t="shared" si="17"/>
        <v>М</v>
      </c>
      <c r="JA6" s="223" t="str">
        <f t="shared" si="17"/>
        <v>М</v>
      </c>
      <c r="JB6" s="223" t="str">
        <f t="shared" si="17"/>
        <v>М</v>
      </c>
      <c r="JC6" s="223" t="str">
        <f t="shared" si="17"/>
        <v>М</v>
      </c>
      <c r="JD6" s="223" t="str">
        <f t="shared" si="17"/>
        <v>М</v>
      </c>
      <c r="JE6" s="223" t="str">
        <f t="shared" si="17"/>
        <v>М</v>
      </c>
      <c r="JF6" s="223" t="str">
        <f t="shared" si="17"/>
        <v>М</v>
      </c>
      <c r="JG6" s="223" t="str">
        <f t="shared" si="17"/>
        <v>М</v>
      </c>
      <c r="JH6" s="223" t="str">
        <f t="shared" si="17"/>
        <v>М</v>
      </c>
      <c r="JI6" s="223" t="str">
        <f t="shared" si="17"/>
        <v>М</v>
      </c>
      <c r="JJ6" s="223" t="str">
        <f t="shared" si="17"/>
        <v>М</v>
      </c>
      <c r="JK6" s="223" t="str">
        <f t="shared" si="17"/>
        <v>М</v>
      </c>
      <c r="JL6" s="223" t="str">
        <f t="shared" si="17"/>
        <v>М</v>
      </c>
      <c r="JM6" s="223" t="str">
        <f t="shared" si="17"/>
        <v>М</v>
      </c>
      <c r="JN6" s="223" t="str">
        <f t="shared" si="17"/>
        <v>М</v>
      </c>
      <c r="JO6" s="223" t="str">
        <f t="shared" si="17"/>
        <v>М</v>
      </c>
      <c r="JP6" s="223" t="str">
        <f t="shared" si="17"/>
        <v>М</v>
      </c>
      <c r="JQ6" s="223" t="str">
        <f t="shared" si="17"/>
        <v>М</v>
      </c>
      <c r="JR6" s="223" t="str">
        <f t="shared" si="17"/>
        <v>М</v>
      </c>
      <c r="JS6" s="223" t="str">
        <f t="shared" si="18"/>
        <v>М</v>
      </c>
      <c r="JT6" s="223" t="str">
        <f t="shared" si="18"/>
        <v>М</v>
      </c>
      <c r="JU6" s="223" t="str">
        <f t="shared" si="18"/>
        <v>М</v>
      </c>
      <c r="JV6" s="223" t="str">
        <f t="shared" si="18"/>
        <v>М</v>
      </c>
      <c r="JW6" s="223" t="str">
        <f t="shared" si="18"/>
        <v>М</v>
      </c>
      <c r="JX6" s="223" t="str">
        <f t="shared" si="18"/>
        <v>М</v>
      </c>
      <c r="JY6" s="223" t="str">
        <f t="shared" si="18"/>
        <v>М</v>
      </c>
      <c r="JZ6" s="223" t="str">
        <f t="shared" si="18"/>
        <v>М</v>
      </c>
      <c r="KA6" s="223" t="str">
        <f t="shared" si="18"/>
        <v>М</v>
      </c>
      <c r="KB6" s="223" t="str">
        <f t="shared" si="18"/>
        <v>М</v>
      </c>
      <c r="KC6" s="223" t="str">
        <f t="shared" si="19"/>
        <v>М</v>
      </c>
      <c r="KD6" s="223" t="str">
        <f t="shared" si="19"/>
        <v>М</v>
      </c>
      <c r="KE6" s="223" t="str">
        <f t="shared" si="19"/>
        <v>М</v>
      </c>
      <c r="KF6" s="223" t="str">
        <f t="shared" si="19"/>
        <v>М</v>
      </c>
      <c r="KG6" s="223" t="str">
        <f t="shared" si="19"/>
        <v>М</v>
      </c>
      <c r="KH6" s="223" t="str">
        <f t="shared" si="19"/>
        <v>М</v>
      </c>
      <c r="KI6" s="223" t="str">
        <f t="shared" si="19"/>
        <v>М</v>
      </c>
      <c r="KJ6" s="223" t="str">
        <f t="shared" si="19"/>
        <v>М</v>
      </c>
      <c r="KK6" s="223" t="str">
        <f t="shared" si="19"/>
        <v>М</v>
      </c>
      <c r="KL6" s="223" t="str">
        <f t="shared" si="19"/>
        <v>М</v>
      </c>
      <c r="KM6" s="223" t="str">
        <f t="shared" si="20"/>
        <v>М</v>
      </c>
      <c r="KN6" s="223" t="str">
        <f t="shared" si="20"/>
        <v>М</v>
      </c>
      <c r="KO6" s="223" t="str">
        <f t="shared" si="20"/>
        <v>О</v>
      </c>
      <c r="KP6" s="223" t="str">
        <f t="shared" si="20"/>
        <v>ТО1</v>
      </c>
      <c r="KQ6" s="223" t="str">
        <f t="shared" si="20"/>
        <v>ТО1</v>
      </c>
      <c r="KR6" s="223" t="str">
        <f t="shared" si="20"/>
        <v>ТО1</v>
      </c>
      <c r="KS6" s="223" t="str">
        <f t="shared" si="20"/>
        <v>ТО1</v>
      </c>
      <c r="KT6" s="223" t="str">
        <f t="shared" si="20"/>
        <v>ТО1</v>
      </c>
      <c r="KU6" s="223" t="str">
        <f t="shared" si="20"/>
        <v>ТО1</v>
      </c>
      <c r="KV6" s="223" t="str">
        <f t="shared" si="20"/>
        <v>П</v>
      </c>
      <c r="KW6" s="223" t="str">
        <f t="shared" si="21"/>
        <v>М</v>
      </c>
      <c r="KX6" s="223" t="str">
        <f t="shared" si="21"/>
        <v>М</v>
      </c>
      <c r="KY6" s="223" t="str">
        <f t="shared" si="21"/>
        <v>М</v>
      </c>
      <c r="KZ6" s="223" t="str">
        <f t="shared" si="21"/>
        <v>М</v>
      </c>
      <c r="LA6" s="223" t="str">
        <f t="shared" si="21"/>
        <v>М</v>
      </c>
      <c r="LB6" s="223" t="str">
        <f t="shared" si="21"/>
        <v>М</v>
      </c>
      <c r="LC6" s="223" t="str">
        <f t="shared" si="21"/>
        <v>М</v>
      </c>
      <c r="LD6" s="223" t="str">
        <f t="shared" si="21"/>
        <v>М</v>
      </c>
      <c r="LE6" s="223" t="str">
        <f t="shared" si="21"/>
        <v>М</v>
      </c>
      <c r="LF6" s="223" t="str">
        <f t="shared" si="21"/>
        <v>М</v>
      </c>
      <c r="LG6" s="223" t="str">
        <f t="shared" si="22"/>
        <v>М</v>
      </c>
      <c r="LH6" s="223" t="str">
        <f t="shared" si="22"/>
        <v>М</v>
      </c>
      <c r="LI6" s="223" t="str">
        <f t="shared" si="22"/>
        <v>М</v>
      </c>
      <c r="LJ6" s="223" t="str">
        <f t="shared" si="22"/>
        <v>М</v>
      </c>
      <c r="LK6" s="223" t="str">
        <f t="shared" si="22"/>
        <v>М</v>
      </c>
      <c r="LL6" s="223" t="str">
        <f t="shared" si="22"/>
        <v>М</v>
      </c>
      <c r="LM6" s="223" t="str">
        <f t="shared" si="22"/>
        <v>М</v>
      </c>
      <c r="LN6" s="223" t="str">
        <f t="shared" si="22"/>
        <v>М</v>
      </c>
      <c r="LO6" s="223" t="str">
        <f t="shared" si="22"/>
        <v>М</v>
      </c>
      <c r="LP6" s="223" t="str">
        <f t="shared" si="22"/>
        <v>М</v>
      </c>
      <c r="LQ6" s="223" t="str">
        <f t="shared" si="23"/>
        <v>М</v>
      </c>
      <c r="LR6" s="223" t="str">
        <f t="shared" si="23"/>
        <v>М</v>
      </c>
      <c r="LS6" s="223" t="str">
        <f t="shared" si="23"/>
        <v>М</v>
      </c>
      <c r="LT6" s="223" t="str">
        <f t="shared" si="23"/>
        <v>М</v>
      </c>
      <c r="LU6" s="223" t="str">
        <f t="shared" si="23"/>
        <v>М</v>
      </c>
      <c r="LV6" s="223" t="str">
        <f t="shared" si="23"/>
        <v>М</v>
      </c>
      <c r="LW6" s="223" t="str">
        <f t="shared" si="23"/>
        <v>М</v>
      </c>
      <c r="LX6" s="223" t="str">
        <f t="shared" si="23"/>
        <v>М</v>
      </c>
      <c r="LY6" s="223" t="str">
        <f t="shared" si="23"/>
        <v>М</v>
      </c>
      <c r="LZ6" s="223" t="str">
        <f t="shared" si="23"/>
        <v>М</v>
      </c>
      <c r="MA6" s="223" t="str">
        <f t="shared" si="23"/>
        <v>М</v>
      </c>
      <c r="MB6" s="223" t="str">
        <f t="shared" si="23"/>
        <v>М</v>
      </c>
      <c r="MC6" s="223" t="str">
        <f t="shared" si="23"/>
        <v>М</v>
      </c>
      <c r="MD6" s="223" t="str">
        <f t="shared" si="23"/>
        <v>М</v>
      </c>
      <c r="ME6" s="223" t="str">
        <f t="shared" si="24"/>
        <v>М</v>
      </c>
      <c r="MF6" s="223" t="str">
        <f t="shared" si="24"/>
        <v>М</v>
      </c>
      <c r="MG6" s="223" t="str">
        <f t="shared" si="24"/>
        <v>М</v>
      </c>
      <c r="MH6" s="223" t="str">
        <f t="shared" si="24"/>
        <v>М</v>
      </c>
      <c r="MI6" s="223" t="str">
        <f t="shared" si="24"/>
        <v>М</v>
      </c>
      <c r="MJ6" s="223" t="str">
        <f t="shared" si="24"/>
        <v>М</v>
      </c>
      <c r="MK6" s="223" t="str">
        <f t="shared" si="24"/>
        <v>М</v>
      </c>
      <c r="ML6" s="223" t="str">
        <f t="shared" si="24"/>
        <v>М</v>
      </c>
      <c r="MM6" s="223" t="str">
        <f t="shared" si="24"/>
        <v>М</v>
      </c>
      <c r="MN6" s="223" t="str">
        <f t="shared" si="24"/>
        <v>М</v>
      </c>
      <c r="MO6" s="223" t="str">
        <f t="shared" si="24"/>
        <v>М</v>
      </c>
      <c r="MP6" s="223" t="str">
        <f t="shared" si="24"/>
        <v>М</v>
      </c>
      <c r="MQ6" s="223" t="str">
        <f t="shared" si="24"/>
        <v>М</v>
      </c>
      <c r="MR6" s="223" t="str">
        <f t="shared" si="24"/>
        <v>М</v>
      </c>
      <c r="MS6" s="223" t="str">
        <f t="shared" si="24"/>
        <v>М</v>
      </c>
      <c r="MT6" s="223" t="str">
        <f t="shared" si="24"/>
        <v>М</v>
      </c>
      <c r="MU6" s="223" t="str">
        <f t="shared" si="24"/>
        <v>М</v>
      </c>
      <c r="MV6" s="223" t="str">
        <f t="shared" si="24"/>
        <v>М</v>
      </c>
      <c r="MW6" s="223" t="str">
        <f t="shared" si="24"/>
        <v>М</v>
      </c>
      <c r="MX6" s="223" t="str">
        <f t="shared" si="24"/>
        <v>М</v>
      </c>
      <c r="MY6" s="223" t="str">
        <f t="shared" si="24"/>
        <v>М</v>
      </c>
      <c r="MZ6" s="223" t="str">
        <f t="shared" si="24"/>
        <v>М</v>
      </c>
      <c r="NA6" s="223" t="str">
        <f t="shared" si="24"/>
        <v>М</v>
      </c>
      <c r="NB6" s="223" t="str">
        <f t="shared" si="24"/>
        <v>М</v>
      </c>
      <c r="NC6" s="223" t="str">
        <f t="shared" si="24"/>
        <v>М</v>
      </c>
      <c r="ND6" s="223" t="str">
        <f t="shared" si="24"/>
        <v>М</v>
      </c>
      <c r="NE6" s="223" t="str">
        <f t="shared" si="24"/>
        <v>О</v>
      </c>
      <c r="NF6" s="223" t="str">
        <f t="shared" si="24"/>
        <v>ПМ</v>
      </c>
      <c r="NG6" s="223" t="str">
        <f t="shared" si="24"/>
        <v>М</v>
      </c>
      <c r="NH6" s="223" t="str">
        <f t="shared" si="25"/>
        <v>М</v>
      </c>
      <c r="NI6" s="223"/>
      <c r="NJ6" s="223">
        <v>77545</v>
      </c>
      <c r="NK6" s="223">
        <f t="shared" si="26"/>
        <v>57535</v>
      </c>
      <c r="NL6" s="223">
        <v>12623</v>
      </c>
      <c r="NM6" s="224">
        <f t="shared" ref="NM6:NM18" si="30">NJ6-B6</f>
        <v>5664</v>
      </c>
    </row>
    <row r="7" spans="1:377" s="225" customFormat="1" ht="17.45" customHeight="1" x14ac:dyDescent="0.2">
      <c r="A7" s="222">
        <v>3</v>
      </c>
      <c r="B7" s="223">
        <v>64917</v>
      </c>
      <c r="C7" s="223">
        <f t="shared" si="6"/>
        <v>34079</v>
      </c>
      <c r="D7" s="223">
        <v>14815</v>
      </c>
      <c r="E7" s="223">
        <v>9</v>
      </c>
      <c r="F7" s="223">
        <v>25</v>
      </c>
      <c r="G7" s="223" t="str">
        <f t="shared" si="27"/>
        <v>М</v>
      </c>
      <c r="H7" s="223" t="str">
        <f t="shared" si="28"/>
        <v>М</v>
      </c>
      <c r="I7" s="223" t="str">
        <f t="shared" si="28"/>
        <v/>
      </c>
      <c r="J7" s="223" t="str">
        <f t="shared" si="28"/>
        <v/>
      </c>
      <c r="K7" s="223" t="str">
        <f t="shared" si="28"/>
        <v/>
      </c>
      <c r="L7" s="223" t="str">
        <f t="shared" si="28"/>
        <v/>
      </c>
      <c r="M7" s="223" t="str">
        <f t="shared" si="28"/>
        <v>ПР</v>
      </c>
      <c r="N7" s="223" t="str">
        <f t="shared" si="28"/>
        <v/>
      </c>
      <c r="O7" s="223" t="str">
        <f t="shared" si="28"/>
        <v/>
      </c>
      <c r="P7" s="223" t="str">
        <f t="shared" si="28"/>
        <v/>
      </c>
      <c r="Q7" s="223" t="str">
        <f t="shared" si="28"/>
        <v/>
      </c>
      <c r="R7" s="223" t="str">
        <f t="shared" si="28"/>
        <v/>
      </c>
      <c r="S7" s="223" t="str">
        <f t="shared" si="28"/>
        <v/>
      </c>
      <c r="T7" s="223" t="str">
        <f t="shared" si="28"/>
        <v>М</v>
      </c>
      <c r="U7" s="223" t="str">
        <f t="shared" si="28"/>
        <v/>
      </c>
      <c r="V7" s="223" t="str">
        <f t="shared" si="28"/>
        <v/>
      </c>
      <c r="W7" s="223" t="str">
        <f t="shared" si="28"/>
        <v/>
      </c>
      <c r="X7" s="223" t="str">
        <f t="shared" si="28"/>
        <v>ПР</v>
      </c>
      <c r="Y7" s="223" t="str">
        <f t="shared" si="28"/>
        <v/>
      </c>
      <c r="Z7" s="223" t="str">
        <f t="shared" si="28"/>
        <v/>
      </c>
      <c r="AA7" s="223" t="str">
        <f t="shared" si="28"/>
        <v>ТО2</v>
      </c>
      <c r="AB7" s="223" t="str">
        <f t="shared" si="28"/>
        <v>ТО2</v>
      </c>
      <c r="AC7" s="223" t="str">
        <f t="shared" si="28"/>
        <v>ТО2</v>
      </c>
      <c r="AD7" s="223" t="str">
        <f t="shared" si="28"/>
        <v>ТО2</v>
      </c>
      <c r="AE7" s="223" t="str">
        <f t="shared" si="28"/>
        <v>ТО2</v>
      </c>
      <c r="AF7" s="223" t="str">
        <f t="shared" si="28"/>
        <v>ТО2</v>
      </c>
      <c r="AG7" s="223" t="str">
        <f t="shared" si="28"/>
        <v>ТО2</v>
      </c>
      <c r="AH7" s="223" t="str">
        <f t="shared" si="28"/>
        <v>ТО2</v>
      </c>
      <c r="AI7" s="223" t="str">
        <f t="shared" si="28"/>
        <v>ТО2</v>
      </c>
      <c r="AJ7" s="223" t="str">
        <f t="shared" si="28"/>
        <v>М</v>
      </c>
      <c r="AK7" s="223" t="str">
        <f t="shared" si="28"/>
        <v>М</v>
      </c>
      <c r="AL7" s="223" t="str">
        <f t="shared" si="28"/>
        <v>М</v>
      </c>
      <c r="AM7" s="223" t="str">
        <f t="shared" si="28"/>
        <v>М</v>
      </c>
      <c r="AN7" s="223" t="str">
        <f t="shared" si="28"/>
        <v>М</v>
      </c>
      <c r="AO7" s="223" t="str">
        <f t="shared" si="28"/>
        <v>М</v>
      </c>
      <c r="AP7" s="223" t="str">
        <f t="shared" si="28"/>
        <v>М</v>
      </c>
      <c r="AQ7" s="223" t="str">
        <f t="shared" si="28"/>
        <v>М</v>
      </c>
      <c r="AR7" s="223" t="str">
        <f t="shared" si="28"/>
        <v>М</v>
      </c>
      <c r="AS7" s="223" t="str">
        <f t="shared" si="28"/>
        <v>М</v>
      </c>
      <c r="AT7" s="223" t="str">
        <f t="shared" si="28"/>
        <v>М</v>
      </c>
      <c r="AU7" s="223" t="str">
        <f t="shared" si="28"/>
        <v>М</v>
      </c>
      <c r="AV7" s="223" t="str">
        <f t="shared" si="28"/>
        <v>М</v>
      </c>
      <c r="AW7" s="223" t="str">
        <f t="shared" si="28"/>
        <v>М</v>
      </c>
      <c r="AX7" s="223" t="str">
        <f t="shared" si="28"/>
        <v>М</v>
      </c>
      <c r="AY7" s="223" t="str">
        <f t="shared" si="28"/>
        <v>М</v>
      </c>
      <c r="AZ7" s="223" t="str">
        <f t="shared" si="28"/>
        <v>М</v>
      </c>
      <c r="BA7" s="223" t="str">
        <f t="shared" si="28"/>
        <v>М</v>
      </c>
      <c r="BB7" s="223" t="str">
        <f t="shared" si="28"/>
        <v>М</v>
      </c>
      <c r="BC7" s="223" t="str">
        <f t="shared" si="28"/>
        <v>М</v>
      </c>
      <c r="BD7" s="223" t="str">
        <f t="shared" si="28"/>
        <v>М</v>
      </c>
      <c r="BE7" s="223" t="str">
        <f t="shared" si="28"/>
        <v>М</v>
      </c>
      <c r="BF7" s="223" t="str">
        <f t="shared" si="28"/>
        <v>М</v>
      </c>
      <c r="BG7" s="223" t="str">
        <f t="shared" si="28"/>
        <v>М</v>
      </c>
      <c r="BH7" s="223" t="str">
        <f t="shared" si="28"/>
        <v>М</v>
      </c>
      <c r="BI7" s="223" t="str">
        <f t="shared" si="28"/>
        <v>М</v>
      </c>
      <c r="BJ7" s="223" t="str">
        <f t="shared" si="28"/>
        <v>М</v>
      </c>
      <c r="BK7" s="223" t="str">
        <f t="shared" si="28"/>
        <v>М</v>
      </c>
      <c r="BL7" s="223" t="str">
        <f t="shared" si="28"/>
        <v>М</v>
      </c>
      <c r="BM7" s="223" t="str">
        <f t="shared" si="28"/>
        <v>М</v>
      </c>
      <c r="BN7" s="223" t="str">
        <f t="shared" si="28"/>
        <v>М</v>
      </c>
      <c r="BO7" s="223" t="str">
        <f t="shared" si="28"/>
        <v>М</v>
      </c>
      <c r="BP7" s="223" t="str">
        <f t="shared" si="28"/>
        <v>М</v>
      </c>
      <c r="BQ7" s="223" t="str">
        <f t="shared" si="28"/>
        <v>М</v>
      </c>
      <c r="BR7" s="223" t="str">
        <f t="shared" si="28"/>
        <v>М</v>
      </c>
      <c r="BS7" s="223" t="str">
        <f t="shared" si="28"/>
        <v>М</v>
      </c>
      <c r="BT7" s="223" t="str">
        <f t="shared" si="29"/>
        <v>М</v>
      </c>
      <c r="BU7" s="223" t="str">
        <f t="shared" si="29"/>
        <v>М</v>
      </c>
      <c r="BV7" s="223" t="str">
        <f t="shared" si="29"/>
        <v>М</v>
      </c>
      <c r="BW7" s="223" t="str">
        <f t="shared" si="29"/>
        <v>М</v>
      </c>
      <c r="BX7" s="223" t="str">
        <f t="shared" si="29"/>
        <v>М</v>
      </c>
      <c r="BY7" s="223" t="str">
        <f t="shared" si="29"/>
        <v>М</v>
      </c>
      <c r="BZ7" s="223" t="str">
        <f t="shared" si="29"/>
        <v>М</v>
      </c>
      <c r="CA7" s="223" t="str">
        <f t="shared" si="29"/>
        <v>М</v>
      </c>
      <c r="CB7" s="223" t="str">
        <f t="shared" si="29"/>
        <v>М</v>
      </c>
      <c r="CC7" s="223" t="str">
        <f t="shared" si="29"/>
        <v>М</v>
      </c>
      <c r="CD7" s="223" t="str">
        <f t="shared" si="29"/>
        <v>М</v>
      </c>
      <c r="CE7" s="223" t="str">
        <f t="shared" si="29"/>
        <v>М</v>
      </c>
      <c r="CF7" s="223" t="str">
        <f t="shared" si="29"/>
        <v>М</v>
      </c>
      <c r="CG7" s="223" t="str">
        <f t="shared" si="29"/>
        <v>М</v>
      </c>
      <c r="CH7" s="223" t="str">
        <f t="shared" si="29"/>
        <v>М</v>
      </c>
      <c r="CI7" s="223" t="str">
        <f t="shared" si="10"/>
        <v>М</v>
      </c>
      <c r="CJ7" s="223" t="str">
        <f t="shared" si="10"/>
        <v>М</v>
      </c>
      <c r="CK7" s="223" t="str">
        <f t="shared" si="10"/>
        <v>М</v>
      </c>
      <c r="CL7" s="223" t="str">
        <f t="shared" si="10"/>
        <v>М</v>
      </c>
      <c r="CM7" s="223" t="str">
        <f t="shared" si="10"/>
        <v>М</v>
      </c>
      <c r="CN7" s="223" t="str">
        <f t="shared" si="10"/>
        <v>М</v>
      </c>
      <c r="CO7" s="223" t="str">
        <f t="shared" si="10"/>
        <v>М</v>
      </c>
      <c r="CP7" s="223" t="str">
        <f t="shared" si="10"/>
        <v>М</v>
      </c>
      <c r="CQ7" s="223" t="str">
        <f t="shared" si="10"/>
        <v>М</v>
      </c>
      <c r="CR7" s="223" t="str">
        <f t="shared" si="10"/>
        <v>М</v>
      </c>
      <c r="CS7" s="223" t="str">
        <f t="shared" si="10"/>
        <v>М</v>
      </c>
      <c r="CT7" s="223" t="str">
        <f t="shared" si="10"/>
        <v>М</v>
      </c>
      <c r="CU7" s="223" t="str">
        <f t="shared" si="10"/>
        <v/>
      </c>
      <c r="CV7" s="223" t="str">
        <f t="shared" si="10"/>
        <v/>
      </c>
      <c r="CW7" s="223" t="str">
        <f t="shared" si="10"/>
        <v/>
      </c>
      <c r="CX7" s="223" t="str">
        <f t="shared" si="10"/>
        <v/>
      </c>
      <c r="CY7" s="223" t="str">
        <f t="shared" si="10"/>
        <v/>
      </c>
      <c r="CZ7" s="223" t="str">
        <f t="shared" si="10"/>
        <v/>
      </c>
      <c r="DA7" s="223" t="str">
        <f t="shared" si="10"/>
        <v/>
      </c>
      <c r="DB7" s="223" t="str">
        <f t="shared" si="10"/>
        <v/>
      </c>
      <c r="DC7" s="223" t="str">
        <f t="shared" si="10"/>
        <v/>
      </c>
      <c r="DD7" s="223" t="str">
        <f t="shared" si="10"/>
        <v>ПР</v>
      </c>
      <c r="DE7" s="223" t="str">
        <f t="shared" si="10"/>
        <v/>
      </c>
      <c r="DF7" s="223" t="str">
        <f t="shared" si="10"/>
        <v/>
      </c>
      <c r="DG7" s="223" t="str">
        <f t="shared" si="10"/>
        <v/>
      </c>
      <c r="DH7" s="223" t="str">
        <f t="shared" si="10"/>
        <v/>
      </c>
      <c r="DI7" s="223" t="str">
        <f t="shared" si="10"/>
        <v/>
      </c>
      <c r="DJ7" s="223" t="str">
        <f t="shared" si="10"/>
        <v/>
      </c>
      <c r="DK7" s="223" t="str">
        <f t="shared" si="10"/>
        <v/>
      </c>
      <c r="DL7" s="223" t="str">
        <f t="shared" si="10"/>
        <v/>
      </c>
      <c r="DM7" s="223" t="str">
        <f t="shared" si="10"/>
        <v/>
      </c>
      <c r="DN7" s="223" t="str">
        <f t="shared" si="10"/>
        <v>ПР</v>
      </c>
      <c r="DO7" s="223" t="str">
        <f t="shared" si="10"/>
        <v>ПМ</v>
      </c>
      <c r="DP7" s="223" t="str">
        <f t="shared" si="10"/>
        <v>М</v>
      </c>
      <c r="DQ7" s="223" t="str">
        <f t="shared" si="10"/>
        <v>М</v>
      </c>
      <c r="DR7" s="223" t="str">
        <f t="shared" si="10"/>
        <v>М</v>
      </c>
      <c r="DS7" s="223" t="str">
        <f t="shared" si="10"/>
        <v>М</v>
      </c>
      <c r="DT7" s="223" t="str">
        <f t="shared" si="10"/>
        <v>М</v>
      </c>
      <c r="DU7" s="223" t="str">
        <f t="shared" si="10"/>
        <v>М</v>
      </c>
      <c r="DV7" s="223" t="str">
        <f t="shared" si="10"/>
        <v>М</v>
      </c>
      <c r="DW7" s="223" t="str">
        <f t="shared" si="10"/>
        <v>М</v>
      </c>
      <c r="DX7" s="223" t="str">
        <f t="shared" si="10"/>
        <v>М</v>
      </c>
      <c r="DY7" s="223" t="str">
        <f t="shared" si="10"/>
        <v>М</v>
      </c>
      <c r="DZ7" s="223" t="str">
        <f t="shared" si="10"/>
        <v>М</v>
      </c>
      <c r="EA7" s="223" t="str">
        <f t="shared" si="10"/>
        <v>М</v>
      </c>
      <c r="EB7" s="223" t="str">
        <f t="shared" si="10"/>
        <v>М</v>
      </c>
      <c r="EC7" s="223" t="str">
        <f t="shared" si="10"/>
        <v>М</v>
      </c>
      <c r="ED7" s="223" t="str">
        <f t="shared" si="10"/>
        <v>М</v>
      </c>
      <c r="EE7" s="223" t="str">
        <f t="shared" si="10"/>
        <v>М</v>
      </c>
      <c r="EF7" s="223" t="str">
        <f t="shared" si="10"/>
        <v>М</v>
      </c>
      <c r="EG7" s="223" t="str">
        <f t="shared" si="10"/>
        <v>М</v>
      </c>
      <c r="EH7" s="223" t="str">
        <f t="shared" si="10"/>
        <v>М</v>
      </c>
      <c r="EI7" s="223" t="str">
        <f t="shared" si="10"/>
        <v>М</v>
      </c>
      <c r="EJ7" s="223" t="str">
        <f t="shared" si="10"/>
        <v>М</v>
      </c>
      <c r="EK7" s="223" t="str">
        <f t="shared" si="10"/>
        <v>М</v>
      </c>
      <c r="EL7" s="223" t="str">
        <f t="shared" si="10"/>
        <v>М</v>
      </c>
      <c r="EM7" s="223" t="str">
        <f t="shared" si="10"/>
        <v>М</v>
      </c>
      <c r="EN7" s="223" t="str">
        <f t="shared" si="10"/>
        <v>М</v>
      </c>
      <c r="EO7" s="223" t="str">
        <f t="shared" si="10"/>
        <v>М</v>
      </c>
      <c r="EP7" s="223" t="str">
        <f t="shared" si="10"/>
        <v>М</v>
      </c>
      <c r="EQ7" s="223" t="str">
        <f t="shared" si="10"/>
        <v>М</v>
      </c>
      <c r="ER7" s="223" t="str">
        <f t="shared" si="10"/>
        <v>М</v>
      </c>
      <c r="ES7" s="223" t="str">
        <f t="shared" si="10"/>
        <v>М</v>
      </c>
      <c r="ET7" s="223" t="str">
        <f t="shared" si="10"/>
        <v>М</v>
      </c>
      <c r="EU7" s="223" t="str">
        <f t="shared" si="11"/>
        <v>М</v>
      </c>
      <c r="EV7" s="223" t="str">
        <f t="shared" si="11"/>
        <v>М</v>
      </c>
      <c r="EW7" s="223" t="str">
        <f t="shared" si="11"/>
        <v>М</v>
      </c>
      <c r="EX7" s="223" t="str">
        <f t="shared" si="11"/>
        <v>М</v>
      </c>
      <c r="EY7" s="223" t="str">
        <f t="shared" si="11"/>
        <v>М</v>
      </c>
      <c r="EZ7" s="223" t="str">
        <f t="shared" si="11"/>
        <v>М</v>
      </c>
      <c r="FA7" s="223" t="str">
        <f t="shared" si="11"/>
        <v>М</v>
      </c>
      <c r="FB7" s="223" t="str">
        <f t="shared" si="11"/>
        <v>М</v>
      </c>
      <c r="FC7" s="223" t="str">
        <f t="shared" si="11"/>
        <v>М</v>
      </c>
      <c r="FD7" s="223" t="str">
        <f t="shared" si="11"/>
        <v>М</v>
      </c>
      <c r="FE7" s="223" t="str">
        <f t="shared" si="12"/>
        <v>М</v>
      </c>
      <c r="FF7" s="223" t="str">
        <f t="shared" si="12"/>
        <v>М</v>
      </c>
      <c r="FG7" s="223" t="str">
        <f t="shared" si="12"/>
        <v>М</v>
      </c>
      <c r="FH7" s="223" t="str">
        <f t="shared" si="12"/>
        <v>М</v>
      </c>
      <c r="FI7" s="223" t="str">
        <f t="shared" si="12"/>
        <v>М</v>
      </c>
      <c r="FJ7" s="223" t="str">
        <f t="shared" si="12"/>
        <v>М</v>
      </c>
      <c r="FK7" s="223" t="str">
        <f t="shared" si="12"/>
        <v>М</v>
      </c>
      <c r="FL7" s="223" t="str">
        <f t="shared" si="12"/>
        <v>М</v>
      </c>
      <c r="FM7" s="223" t="str">
        <f t="shared" si="12"/>
        <v>М</v>
      </c>
      <c r="FN7" s="223" t="str">
        <f t="shared" si="12"/>
        <v>М</v>
      </c>
      <c r="FO7" s="223" t="str">
        <f t="shared" si="13"/>
        <v>М</v>
      </c>
      <c r="FP7" s="223" t="str">
        <f t="shared" si="13"/>
        <v>М</v>
      </c>
      <c r="FQ7" s="223" t="str">
        <f t="shared" si="13"/>
        <v>М</v>
      </c>
      <c r="FR7" s="223" t="str">
        <f t="shared" si="13"/>
        <v>М</v>
      </c>
      <c r="FS7" s="223" t="str">
        <f t="shared" si="13"/>
        <v>М</v>
      </c>
      <c r="FT7" s="223" t="str">
        <f t="shared" si="13"/>
        <v>М</v>
      </c>
      <c r="FU7" s="223" t="str">
        <f t="shared" si="13"/>
        <v>М</v>
      </c>
      <c r="FV7" s="223" t="str">
        <f t="shared" si="13"/>
        <v>М</v>
      </c>
      <c r="FW7" s="223" t="str">
        <f t="shared" si="13"/>
        <v>М</v>
      </c>
      <c r="FX7" s="223" t="str">
        <f t="shared" si="13"/>
        <v>М</v>
      </c>
      <c r="FY7" s="223" t="str">
        <f t="shared" si="14"/>
        <v>М</v>
      </c>
      <c r="FZ7" s="223" t="str">
        <f t="shared" si="14"/>
        <v>М</v>
      </c>
      <c r="GA7" s="223" t="str">
        <f t="shared" si="14"/>
        <v>ТО2</v>
      </c>
      <c r="GB7" s="223" t="str">
        <f t="shared" si="14"/>
        <v>ТО2</v>
      </c>
      <c r="GC7" s="223" t="str">
        <f t="shared" si="14"/>
        <v>ТО2</v>
      </c>
      <c r="GD7" s="223" t="str">
        <f t="shared" si="14"/>
        <v>ТО2</v>
      </c>
      <c r="GE7" s="223" t="str">
        <f t="shared" si="14"/>
        <v>ТО2</v>
      </c>
      <c r="GF7" s="223" t="str">
        <f t="shared" si="14"/>
        <v>ТО2</v>
      </c>
      <c r="GG7" s="223" t="str">
        <f t="shared" si="14"/>
        <v>ТО2</v>
      </c>
      <c r="GH7" s="223" t="str">
        <f t="shared" si="14"/>
        <v>ТО2</v>
      </c>
      <c r="GI7" s="223" t="str">
        <f t="shared" si="15"/>
        <v>ТО2</v>
      </c>
      <c r="GJ7" s="223" t="str">
        <f t="shared" si="15"/>
        <v>М</v>
      </c>
      <c r="GK7" s="223" t="str">
        <f t="shared" si="15"/>
        <v>М</v>
      </c>
      <c r="GL7" s="223" t="str">
        <f t="shared" si="15"/>
        <v>М</v>
      </c>
      <c r="GM7" s="223" t="str">
        <f t="shared" si="15"/>
        <v>М</v>
      </c>
      <c r="GN7" s="223" t="str">
        <f t="shared" si="15"/>
        <v>М</v>
      </c>
      <c r="GO7" s="223" t="str">
        <f t="shared" si="15"/>
        <v>М</v>
      </c>
      <c r="GP7" s="223" t="str">
        <f t="shared" si="15"/>
        <v>М</v>
      </c>
      <c r="GQ7" s="223" t="str">
        <f t="shared" si="15"/>
        <v>М</v>
      </c>
      <c r="GR7" s="223" t="str">
        <f t="shared" si="15"/>
        <v>М</v>
      </c>
      <c r="GS7" s="223" t="str">
        <f t="shared" si="16"/>
        <v>М</v>
      </c>
      <c r="GT7" s="223" t="str">
        <f t="shared" si="16"/>
        <v>М</v>
      </c>
      <c r="GU7" s="223" t="str">
        <f t="shared" si="16"/>
        <v>М</v>
      </c>
      <c r="GV7" s="223" t="str">
        <f t="shared" si="16"/>
        <v>М</v>
      </c>
      <c r="GW7" s="223" t="str">
        <f t="shared" si="16"/>
        <v>М</v>
      </c>
      <c r="GX7" s="223" t="str">
        <f t="shared" si="16"/>
        <v>М</v>
      </c>
      <c r="GY7" s="223" t="str">
        <f t="shared" si="16"/>
        <v>М</v>
      </c>
      <c r="GZ7" s="223" t="str">
        <f t="shared" si="16"/>
        <v>ОСК</v>
      </c>
      <c r="HA7" s="223" t="str">
        <f t="shared" si="16"/>
        <v>ОСК</v>
      </c>
      <c r="HB7" s="223" t="str">
        <f t="shared" si="16"/>
        <v>ОСК</v>
      </c>
      <c r="HC7" s="223" t="str">
        <f t="shared" si="16"/>
        <v>ОСК</v>
      </c>
      <c r="HD7" s="223" t="str">
        <f t="shared" si="16"/>
        <v>ОСК</v>
      </c>
      <c r="HE7" s="223" t="str">
        <f t="shared" si="16"/>
        <v>ОСК</v>
      </c>
      <c r="HF7" s="223" t="str">
        <f t="shared" si="16"/>
        <v>ОСК</v>
      </c>
      <c r="HG7" s="223" t="str">
        <f t="shared" si="17"/>
        <v>ОСК</v>
      </c>
      <c r="HH7" s="223" t="str">
        <f t="shared" si="17"/>
        <v>ОСК</v>
      </c>
      <c r="HI7" s="223" t="str">
        <f t="shared" si="17"/>
        <v>ОСК</v>
      </c>
      <c r="HJ7" s="223" t="str">
        <f t="shared" si="17"/>
        <v>М</v>
      </c>
      <c r="HK7" s="223" t="str">
        <f t="shared" si="17"/>
        <v>М</v>
      </c>
      <c r="HL7" s="223" t="str">
        <f t="shared" si="17"/>
        <v>М</v>
      </c>
      <c r="HM7" s="223" t="str">
        <f t="shared" si="17"/>
        <v>М</v>
      </c>
      <c r="HN7" s="223" t="str">
        <f t="shared" si="17"/>
        <v>М</v>
      </c>
      <c r="HO7" s="223" t="str">
        <f t="shared" si="17"/>
        <v>М</v>
      </c>
      <c r="HP7" s="223" t="str">
        <f t="shared" si="17"/>
        <v>М</v>
      </c>
      <c r="HQ7" s="223" t="str">
        <f t="shared" si="17"/>
        <v>М</v>
      </c>
      <c r="HR7" s="223" t="str">
        <f t="shared" si="17"/>
        <v>М</v>
      </c>
      <c r="HS7" s="223" t="str">
        <f t="shared" si="17"/>
        <v>М</v>
      </c>
      <c r="HT7" s="223" t="str">
        <f t="shared" si="17"/>
        <v>М</v>
      </c>
      <c r="HU7" s="223" t="str">
        <f t="shared" si="17"/>
        <v>М</v>
      </c>
      <c r="HV7" s="223" t="str">
        <f t="shared" si="17"/>
        <v>М</v>
      </c>
      <c r="HW7" s="223" t="str">
        <f t="shared" si="17"/>
        <v>М</v>
      </c>
      <c r="HX7" s="223" t="str">
        <f t="shared" si="17"/>
        <v>М</v>
      </c>
      <c r="HY7" s="223" t="str">
        <f t="shared" si="17"/>
        <v>М</v>
      </c>
      <c r="HZ7" s="223" t="str">
        <f t="shared" si="17"/>
        <v>М</v>
      </c>
      <c r="IA7" s="223" t="str">
        <f t="shared" si="17"/>
        <v>М</v>
      </c>
      <c r="IB7" s="223" t="str">
        <f t="shared" si="17"/>
        <v>М</v>
      </c>
      <c r="IC7" s="223" t="str">
        <f t="shared" si="17"/>
        <v>М</v>
      </c>
      <c r="ID7" s="223" t="str">
        <f t="shared" si="17"/>
        <v>М</v>
      </c>
      <c r="IE7" s="223" t="str">
        <f t="shared" si="17"/>
        <v>М</v>
      </c>
      <c r="IF7" s="223" t="str">
        <f t="shared" si="17"/>
        <v>М</v>
      </c>
      <c r="IG7" s="223" t="str">
        <f t="shared" si="17"/>
        <v>М</v>
      </c>
      <c r="IH7" s="223" t="str">
        <f t="shared" si="17"/>
        <v>М</v>
      </c>
      <c r="II7" s="223" t="str">
        <f t="shared" si="17"/>
        <v>М</v>
      </c>
      <c r="IJ7" s="223" t="str">
        <f t="shared" si="17"/>
        <v>М</v>
      </c>
      <c r="IK7" s="223" t="str">
        <f t="shared" si="17"/>
        <v>М</v>
      </c>
      <c r="IL7" s="223" t="str">
        <f t="shared" si="17"/>
        <v>М</v>
      </c>
      <c r="IM7" s="223" t="str">
        <f t="shared" si="17"/>
        <v>М</v>
      </c>
      <c r="IN7" s="223" t="str">
        <f t="shared" si="17"/>
        <v>М</v>
      </c>
      <c r="IO7" s="223" t="str">
        <f t="shared" si="17"/>
        <v>М</v>
      </c>
      <c r="IP7" s="223" t="str">
        <f t="shared" si="17"/>
        <v>М</v>
      </c>
      <c r="IQ7" s="223" t="str">
        <f t="shared" si="17"/>
        <v>М</v>
      </c>
      <c r="IR7" s="223" t="str">
        <f t="shared" si="17"/>
        <v>М</v>
      </c>
      <c r="IS7" s="223" t="str">
        <f t="shared" si="17"/>
        <v>М</v>
      </c>
      <c r="IT7" s="223" t="str">
        <f t="shared" si="17"/>
        <v>М</v>
      </c>
      <c r="IU7" s="223" t="str">
        <f t="shared" si="17"/>
        <v>М</v>
      </c>
      <c r="IV7" s="223" t="str">
        <f t="shared" si="17"/>
        <v>М</v>
      </c>
      <c r="IW7" s="223" t="str">
        <f t="shared" si="17"/>
        <v>М</v>
      </c>
      <c r="IX7" s="223" t="str">
        <f t="shared" si="17"/>
        <v>М</v>
      </c>
      <c r="IY7" s="223" t="str">
        <f t="shared" si="17"/>
        <v>М</v>
      </c>
      <c r="IZ7" s="223" t="str">
        <f t="shared" si="17"/>
        <v>М</v>
      </c>
      <c r="JA7" s="223" t="str">
        <f t="shared" si="17"/>
        <v>М</v>
      </c>
      <c r="JB7" s="223" t="str">
        <f t="shared" si="17"/>
        <v>М</v>
      </c>
      <c r="JC7" s="223" t="str">
        <f t="shared" si="17"/>
        <v>О</v>
      </c>
      <c r="JD7" s="223" t="str">
        <f t="shared" si="17"/>
        <v>ПМ</v>
      </c>
      <c r="JE7" s="223" t="str">
        <f t="shared" si="17"/>
        <v>М</v>
      </c>
      <c r="JF7" s="223" t="str">
        <f t="shared" si="17"/>
        <v>М</v>
      </c>
      <c r="JG7" s="223" t="str">
        <f t="shared" si="17"/>
        <v>М</v>
      </c>
      <c r="JH7" s="223" t="str">
        <f t="shared" si="17"/>
        <v>М</v>
      </c>
      <c r="JI7" s="223" t="str">
        <f t="shared" si="17"/>
        <v>М</v>
      </c>
      <c r="JJ7" s="223" t="str">
        <f t="shared" si="17"/>
        <v>М</v>
      </c>
      <c r="JK7" s="223" t="str">
        <f t="shared" si="17"/>
        <v>М</v>
      </c>
      <c r="JL7" s="223" t="str">
        <f t="shared" si="17"/>
        <v>М</v>
      </c>
      <c r="JM7" s="223" t="str">
        <f t="shared" si="17"/>
        <v>М</v>
      </c>
      <c r="JN7" s="223" t="str">
        <f t="shared" si="17"/>
        <v>М</v>
      </c>
      <c r="JO7" s="223" t="str">
        <f t="shared" si="17"/>
        <v>М</v>
      </c>
      <c r="JP7" s="223" t="str">
        <f t="shared" si="17"/>
        <v>М</v>
      </c>
      <c r="JQ7" s="223" t="str">
        <f t="shared" si="17"/>
        <v>М</v>
      </c>
      <c r="JR7" s="223" t="str">
        <f t="shared" si="17"/>
        <v>М</v>
      </c>
      <c r="JS7" s="223" t="str">
        <f t="shared" si="18"/>
        <v>М</v>
      </c>
      <c r="JT7" s="223" t="str">
        <f t="shared" si="18"/>
        <v>М</v>
      </c>
      <c r="JU7" s="223" t="str">
        <f t="shared" si="18"/>
        <v>М</v>
      </c>
      <c r="JV7" s="223" t="str">
        <f t="shared" si="18"/>
        <v>М</v>
      </c>
      <c r="JW7" s="223" t="str">
        <f t="shared" si="18"/>
        <v>М</v>
      </c>
      <c r="JX7" s="223" t="str">
        <f t="shared" si="18"/>
        <v>М</v>
      </c>
      <c r="JY7" s="223" t="str">
        <f t="shared" si="18"/>
        <v>М</v>
      </c>
      <c r="JZ7" s="223" t="str">
        <f t="shared" si="18"/>
        <v>М</v>
      </c>
      <c r="KA7" s="223" t="str">
        <f t="shared" si="18"/>
        <v>М</v>
      </c>
      <c r="KB7" s="223" t="str">
        <f t="shared" si="18"/>
        <v>М</v>
      </c>
      <c r="KC7" s="223" t="str">
        <f t="shared" si="19"/>
        <v>М</v>
      </c>
      <c r="KD7" s="223" t="str">
        <f t="shared" si="19"/>
        <v>М</v>
      </c>
      <c r="KE7" s="223" t="str">
        <f t="shared" si="19"/>
        <v>М</v>
      </c>
      <c r="KF7" s="223" t="str">
        <f t="shared" si="19"/>
        <v>М</v>
      </c>
      <c r="KG7" s="223" t="str">
        <f t="shared" si="19"/>
        <v>М</v>
      </c>
      <c r="KH7" s="223" t="str">
        <f t="shared" si="19"/>
        <v>М</v>
      </c>
      <c r="KI7" s="223" t="str">
        <f t="shared" si="19"/>
        <v>М</v>
      </c>
      <c r="KJ7" s="223" t="str">
        <f t="shared" si="19"/>
        <v>М</v>
      </c>
      <c r="KK7" s="223" t="str">
        <f t="shared" si="19"/>
        <v>М</v>
      </c>
      <c r="KL7" s="223" t="str">
        <f t="shared" si="19"/>
        <v>М</v>
      </c>
      <c r="KM7" s="223" t="str">
        <f t="shared" si="20"/>
        <v>М</v>
      </c>
      <c r="KN7" s="223" t="str">
        <f t="shared" si="20"/>
        <v>М</v>
      </c>
      <c r="KO7" s="223" t="str">
        <f t="shared" si="20"/>
        <v>М</v>
      </c>
      <c r="KP7" s="223" t="str">
        <f t="shared" si="20"/>
        <v>М</v>
      </c>
      <c r="KQ7" s="223" t="str">
        <f t="shared" si="20"/>
        <v>М</v>
      </c>
      <c r="KR7" s="223" t="str">
        <f t="shared" si="20"/>
        <v>М</v>
      </c>
      <c r="KS7" s="223" t="str">
        <f t="shared" si="20"/>
        <v>М</v>
      </c>
      <c r="KT7" s="223" t="str">
        <f t="shared" si="20"/>
        <v>М</v>
      </c>
      <c r="KU7" s="223" t="str">
        <f t="shared" si="20"/>
        <v>М</v>
      </c>
      <c r="KV7" s="223" t="str">
        <f t="shared" si="20"/>
        <v>М</v>
      </c>
      <c r="KW7" s="223" t="str">
        <f t="shared" si="21"/>
        <v>М</v>
      </c>
      <c r="KX7" s="223" t="str">
        <f t="shared" si="21"/>
        <v>М</v>
      </c>
      <c r="KY7" s="223" t="str">
        <f t="shared" si="21"/>
        <v>М</v>
      </c>
      <c r="KZ7" s="223" t="str">
        <f t="shared" si="21"/>
        <v>М</v>
      </c>
      <c r="LA7" s="223" t="str">
        <f t="shared" si="21"/>
        <v>М</v>
      </c>
      <c r="LB7" s="223" t="str">
        <f t="shared" si="21"/>
        <v>М</v>
      </c>
      <c r="LC7" s="223" t="str">
        <f t="shared" si="21"/>
        <v>М</v>
      </c>
      <c r="LD7" s="223" t="str">
        <f t="shared" si="21"/>
        <v>М</v>
      </c>
      <c r="LE7" s="223" t="str">
        <f t="shared" si="21"/>
        <v>М</v>
      </c>
      <c r="LF7" s="223" t="str">
        <f t="shared" si="21"/>
        <v>М</v>
      </c>
      <c r="LG7" s="223" t="str">
        <f t="shared" si="22"/>
        <v>М</v>
      </c>
      <c r="LH7" s="223" t="str">
        <f t="shared" si="22"/>
        <v>М</v>
      </c>
      <c r="LI7" s="223" t="str">
        <f t="shared" si="22"/>
        <v>М</v>
      </c>
      <c r="LJ7" s="223" t="str">
        <f t="shared" si="22"/>
        <v>М</v>
      </c>
      <c r="LK7" s="223" t="str">
        <f t="shared" si="22"/>
        <v>М</v>
      </c>
      <c r="LL7" s="223" t="str">
        <f t="shared" si="22"/>
        <v>М</v>
      </c>
      <c r="LM7" s="223" t="str">
        <f t="shared" si="22"/>
        <v>О</v>
      </c>
      <c r="LN7" s="223" t="str">
        <f t="shared" si="22"/>
        <v>ТО1</v>
      </c>
      <c r="LO7" s="223" t="str">
        <f t="shared" si="22"/>
        <v>ТО1</v>
      </c>
      <c r="LP7" s="223" t="str">
        <f t="shared" si="22"/>
        <v>ТО1</v>
      </c>
      <c r="LQ7" s="223" t="str">
        <f t="shared" si="23"/>
        <v>ТО1</v>
      </c>
      <c r="LR7" s="223" t="str">
        <f t="shared" si="23"/>
        <v>ТО1</v>
      </c>
      <c r="LS7" s="223" t="str">
        <f t="shared" si="23"/>
        <v>ТО1</v>
      </c>
      <c r="LT7" s="223" t="str">
        <f t="shared" si="23"/>
        <v>П</v>
      </c>
      <c r="LU7" s="223" t="str">
        <f t="shared" si="23"/>
        <v>М</v>
      </c>
      <c r="LV7" s="223" t="str">
        <f t="shared" si="23"/>
        <v>М</v>
      </c>
      <c r="LW7" s="223" t="str">
        <f t="shared" si="23"/>
        <v>М</v>
      </c>
      <c r="LX7" s="223" t="str">
        <f t="shared" si="23"/>
        <v>М</v>
      </c>
      <c r="LY7" s="223" t="str">
        <f t="shared" si="23"/>
        <v>М</v>
      </c>
      <c r="LZ7" s="223" t="str">
        <f t="shared" si="23"/>
        <v>М</v>
      </c>
      <c r="MA7" s="223" t="str">
        <f t="shared" si="23"/>
        <v>М</v>
      </c>
      <c r="MB7" s="223" t="str">
        <f t="shared" si="23"/>
        <v>М</v>
      </c>
      <c r="MC7" s="223" t="str">
        <f t="shared" si="23"/>
        <v>М</v>
      </c>
      <c r="MD7" s="223" t="str">
        <f t="shared" si="23"/>
        <v>М</v>
      </c>
      <c r="ME7" s="223" t="str">
        <f t="shared" si="24"/>
        <v>М</v>
      </c>
      <c r="MF7" s="223" t="str">
        <f t="shared" si="24"/>
        <v>М</v>
      </c>
      <c r="MG7" s="223" t="str">
        <f t="shared" si="24"/>
        <v>М</v>
      </c>
      <c r="MH7" s="223" t="str">
        <f t="shared" si="24"/>
        <v>М</v>
      </c>
      <c r="MI7" s="223" t="str">
        <f t="shared" si="24"/>
        <v>М</v>
      </c>
      <c r="MJ7" s="223" t="str">
        <f t="shared" si="24"/>
        <v>М</v>
      </c>
      <c r="MK7" s="223" t="str">
        <f t="shared" si="24"/>
        <v>М</v>
      </c>
      <c r="ML7" s="223" t="str">
        <f t="shared" si="24"/>
        <v>М</v>
      </c>
      <c r="MM7" s="223" t="str">
        <f t="shared" si="24"/>
        <v>М</v>
      </c>
      <c r="MN7" s="223" t="str">
        <f t="shared" si="24"/>
        <v>М</v>
      </c>
      <c r="MO7" s="223" t="str">
        <f t="shared" si="24"/>
        <v>М</v>
      </c>
      <c r="MP7" s="223" t="str">
        <f t="shared" si="24"/>
        <v>М</v>
      </c>
      <c r="MQ7" s="223" t="str">
        <f t="shared" si="24"/>
        <v>М</v>
      </c>
      <c r="MR7" s="223" t="str">
        <f t="shared" si="24"/>
        <v>М</v>
      </c>
      <c r="MS7" s="223" t="str">
        <f t="shared" si="24"/>
        <v>М</v>
      </c>
      <c r="MT7" s="223" t="str">
        <f t="shared" si="24"/>
        <v>М</v>
      </c>
      <c r="MU7" s="223" t="str">
        <f t="shared" si="24"/>
        <v>М</v>
      </c>
      <c r="MV7" s="223" t="str">
        <f t="shared" si="24"/>
        <v>М</v>
      </c>
      <c r="MW7" s="223" t="str">
        <f t="shared" si="24"/>
        <v>М</v>
      </c>
      <c r="MX7" s="223" t="str">
        <f t="shared" si="24"/>
        <v>М</v>
      </c>
      <c r="MY7" s="223" t="str">
        <f t="shared" si="24"/>
        <v>М</v>
      </c>
      <c r="MZ7" s="223" t="str">
        <f t="shared" si="24"/>
        <v>М</v>
      </c>
      <c r="NA7" s="223" t="str">
        <f t="shared" si="24"/>
        <v>М</v>
      </c>
      <c r="NB7" s="223" t="str">
        <f t="shared" si="24"/>
        <v>М</v>
      </c>
      <c r="NC7" s="223" t="str">
        <f t="shared" si="24"/>
        <v>М</v>
      </c>
      <c r="ND7" s="223" t="str">
        <f t="shared" si="24"/>
        <v>М</v>
      </c>
      <c r="NE7" s="223" t="str">
        <f t="shared" si="24"/>
        <v>М</v>
      </c>
      <c r="NF7" s="223" t="str">
        <f t="shared" si="24"/>
        <v>М</v>
      </c>
      <c r="NG7" s="223" t="str">
        <f t="shared" si="24"/>
        <v>М</v>
      </c>
      <c r="NH7" s="223" t="str">
        <f t="shared" si="25"/>
        <v>М</v>
      </c>
      <c r="NI7" s="223"/>
      <c r="NJ7" s="223">
        <v>71517</v>
      </c>
      <c r="NK7" s="223">
        <f t="shared" si="26"/>
        <v>40980</v>
      </c>
      <c r="NL7" s="223">
        <v>21415</v>
      </c>
      <c r="NM7" s="224">
        <f t="shared" si="30"/>
        <v>6600</v>
      </c>
    </row>
    <row r="8" spans="1:377" s="225" customFormat="1" ht="17.45" customHeight="1" x14ac:dyDescent="0.2">
      <c r="A8" s="222">
        <v>4</v>
      </c>
      <c r="B8" s="223">
        <v>72585</v>
      </c>
      <c r="C8" s="223">
        <f t="shared" si="6"/>
        <v>38885</v>
      </c>
      <c r="D8" s="223">
        <v>19285</v>
      </c>
      <c r="E8" s="223">
        <v>10</v>
      </c>
      <c r="F8" s="223">
        <v>26</v>
      </c>
      <c r="G8" s="223" t="str">
        <f t="shared" si="27"/>
        <v>М</v>
      </c>
      <c r="H8" s="223" t="str">
        <f t="shared" si="28"/>
        <v>М</v>
      </c>
      <c r="I8" s="223" t="str">
        <f t="shared" si="28"/>
        <v>М</v>
      </c>
      <c r="J8" s="223" t="str">
        <f t="shared" si="28"/>
        <v>М</v>
      </c>
      <c r="K8" s="223" t="str">
        <f t="shared" si="28"/>
        <v>М</v>
      </c>
      <c r="L8" s="223" t="str">
        <f t="shared" si="28"/>
        <v>М</v>
      </c>
      <c r="M8" s="223" t="str">
        <f t="shared" si="28"/>
        <v>М</v>
      </c>
      <c r="N8" s="223" t="str">
        <f t="shared" si="28"/>
        <v>М</v>
      </c>
      <c r="O8" s="223" t="str">
        <f t="shared" si="28"/>
        <v>М</v>
      </c>
      <c r="P8" s="223" t="str">
        <f t="shared" si="28"/>
        <v>М</v>
      </c>
      <c r="Q8" s="223" t="str">
        <f t="shared" si="28"/>
        <v>М</v>
      </c>
      <c r="R8" s="223" t="str">
        <f t="shared" si="28"/>
        <v>М</v>
      </c>
      <c r="S8" s="223" t="str">
        <f t="shared" si="28"/>
        <v>М</v>
      </c>
      <c r="T8" s="223" t="str">
        <f t="shared" si="28"/>
        <v>М</v>
      </c>
      <c r="U8" s="223" t="str">
        <f t="shared" si="28"/>
        <v>М</v>
      </c>
      <c r="V8" s="223" t="str">
        <f t="shared" si="28"/>
        <v>М</v>
      </c>
      <c r="W8" s="223" t="str">
        <f t="shared" si="28"/>
        <v>М</v>
      </c>
      <c r="X8" s="223" t="str">
        <f t="shared" si="28"/>
        <v>М</v>
      </c>
      <c r="Y8" s="223" t="str">
        <f t="shared" si="28"/>
        <v>М</v>
      </c>
      <c r="Z8" s="223" t="str">
        <f t="shared" si="28"/>
        <v>М</v>
      </c>
      <c r="AA8" s="223" t="str">
        <f t="shared" si="28"/>
        <v>М</v>
      </c>
      <c r="AB8" s="223" t="str">
        <f t="shared" si="28"/>
        <v>М</v>
      </c>
      <c r="AC8" s="223" t="str">
        <f t="shared" si="28"/>
        <v>М</v>
      </c>
      <c r="AD8" s="223" t="str">
        <f t="shared" si="28"/>
        <v>М</v>
      </c>
      <c r="AE8" s="223" t="str">
        <f t="shared" si="28"/>
        <v>М</v>
      </c>
      <c r="AF8" s="223" t="str">
        <f t="shared" si="28"/>
        <v>М</v>
      </c>
      <c r="AG8" s="223" t="str">
        <f t="shared" si="28"/>
        <v>М</v>
      </c>
      <c r="AH8" s="223" t="str">
        <f t="shared" si="28"/>
        <v>М</v>
      </c>
      <c r="AI8" s="223" t="str">
        <f t="shared" si="28"/>
        <v>М</v>
      </c>
      <c r="AJ8" s="223" t="str">
        <f t="shared" si="28"/>
        <v>М</v>
      </c>
      <c r="AK8" s="223" t="str">
        <f t="shared" si="28"/>
        <v>М</v>
      </c>
      <c r="AL8" s="223" t="str">
        <f t="shared" si="28"/>
        <v>М</v>
      </c>
      <c r="AM8" s="223" t="str">
        <f t="shared" si="28"/>
        <v>М</v>
      </c>
      <c r="AN8" s="223" t="str">
        <f t="shared" si="28"/>
        <v>М</v>
      </c>
      <c r="AO8" s="223" t="str">
        <f t="shared" si="28"/>
        <v>М</v>
      </c>
      <c r="AP8" s="223" t="str">
        <f t="shared" si="28"/>
        <v>М</v>
      </c>
      <c r="AQ8" s="223" t="str">
        <f t="shared" si="28"/>
        <v>М</v>
      </c>
      <c r="AR8" s="223" t="str">
        <f t="shared" si="28"/>
        <v>М</v>
      </c>
      <c r="AS8" s="223" t="str">
        <f t="shared" si="28"/>
        <v>М</v>
      </c>
      <c r="AT8" s="223" t="str">
        <f t="shared" si="28"/>
        <v>М</v>
      </c>
      <c r="AU8" s="223" t="str">
        <f t="shared" si="28"/>
        <v>М</v>
      </c>
      <c r="AV8" s="223" t="str">
        <f t="shared" si="28"/>
        <v>М</v>
      </c>
      <c r="AW8" s="223" t="str">
        <f t="shared" si="28"/>
        <v>М</v>
      </c>
      <c r="AX8" s="223" t="str">
        <f t="shared" si="28"/>
        <v>М</v>
      </c>
      <c r="AY8" s="223" t="str">
        <f t="shared" si="28"/>
        <v>М</v>
      </c>
      <c r="AZ8" s="223" t="str">
        <f t="shared" si="28"/>
        <v>М</v>
      </c>
      <c r="BA8" s="223" t="str">
        <f t="shared" si="28"/>
        <v>М</v>
      </c>
      <c r="BB8" s="223" t="str">
        <f t="shared" si="28"/>
        <v>М</v>
      </c>
      <c r="BC8" s="223" t="str">
        <f t="shared" si="28"/>
        <v>М</v>
      </c>
      <c r="BD8" s="223" t="str">
        <f t="shared" si="28"/>
        <v>М</v>
      </c>
      <c r="BE8" s="223" t="str">
        <f t="shared" si="28"/>
        <v>М</v>
      </c>
      <c r="BF8" s="223" t="str">
        <f t="shared" si="28"/>
        <v>М</v>
      </c>
      <c r="BG8" s="223" t="str">
        <f t="shared" si="28"/>
        <v>М</v>
      </c>
      <c r="BH8" s="223" t="str">
        <f t="shared" si="28"/>
        <v>М</v>
      </c>
      <c r="BI8" s="223" t="str">
        <f t="shared" si="28"/>
        <v>М</v>
      </c>
      <c r="BJ8" s="223" t="str">
        <f t="shared" si="28"/>
        <v>М</v>
      </c>
      <c r="BK8" s="223" t="str">
        <f t="shared" si="28"/>
        <v>М</v>
      </c>
      <c r="BL8" s="223" t="str">
        <f t="shared" si="28"/>
        <v>М</v>
      </c>
      <c r="BM8" s="223" t="str">
        <f t="shared" si="28"/>
        <v>М</v>
      </c>
      <c r="BN8" s="223" t="str">
        <f t="shared" si="28"/>
        <v>М</v>
      </c>
      <c r="BO8" s="223" t="str">
        <f t="shared" si="28"/>
        <v>М</v>
      </c>
      <c r="BP8" s="223" t="str">
        <f t="shared" si="28"/>
        <v>ТО2</v>
      </c>
      <c r="BQ8" s="223" t="str">
        <f t="shared" si="28"/>
        <v>ТО2</v>
      </c>
      <c r="BR8" s="223" t="str">
        <f t="shared" si="28"/>
        <v>ТО2</v>
      </c>
      <c r="BS8" s="223" t="str">
        <f t="shared" si="28"/>
        <v>ТО2</v>
      </c>
      <c r="BT8" s="223" t="str">
        <f t="shared" si="29"/>
        <v>ТО2</v>
      </c>
      <c r="BU8" s="223" t="str">
        <f t="shared" si="29"/>
        <v>ТО2</v>
      </c>
      <c r="BV8" s="223" t="str">
        <f t="shared" si="29"/>
        <v>ТО2</v>
      </c>
      <c r="BW8" s="223" t="str">
        <f t="shared" si="29"/>
        <v>ТО2</v>
      </c>
      <c r="BX8" s="223" t="str">
        <f t="shared" si="29"/>
        <v>ТО2</v>
      </c>
      <c r="BY8" s="223" t="str">
        <f t="shared" si="29"/>
        <v>М</v>
      </c>
      <c r="BZ8" s="223" t="str">
        <f t="shared" si="29"/>
        <v>М</v>
      </c>
      <c r="CA8" s="223" t="str">
        <f t="shared" si="29"/>
        <v>М</v>
      </c>
      <c r="CB8" s="223" t="str">
        <f t="shared" si="29"/>
        <v>М</v>
      </c>
      <c r="CC8" s="223" t="str">
        <f t="shared" si="29"/>
        <v>ВП</v>
      </c>
      <c r="CD8" s="223" t="str">
        <f t="shared" si="29"/>
        <v>ВП</v>
      </c>
      <c r="CE8" s="223" t="str">
        <f t="shared" si="29"/>
        <v>ВП</v>
      </c>
      <c r="CF8" s="223" t="str">
        <f t="shared" si="29"/>
        <v>ВП</v>
      </c>
      <c r="CG8" s="223" t="str">
        <f t="shared" si="29"/>
        <v>ВП</v>
      </c>
      <c r="CH8" s="223" t="str">
        <f t="shared" si="29"/>
        <v>ВП</v>
      </c>
      <c r="CI8" s="223" t="str">
        <f t="shared" si="10"/>
        <v>ВП</v>
      </c>
      <c r="CJ8" s="223" t="str">
        <f t="shared" si="10"/>
        <v>ВП</v>
      </c>
      <c r="CK8" s="223" t="str">
        <f t="shared" si="10"/>
        <v>ВП</v>
      </c>
      <c r="CL8" s="223" t="str">
        <f t="shared" si="10"/>
        <v/>
      </c>
      <c r="CM8" s="223" t="str">
        <f t="shared" si="10"/>
        <v>М</v>
      </c>
      <c r="CN8" s="223" t="str">
        <f t="shared" si="10"/>
        <v>М</v>
      </c>
      <c r="CO8" s="223" t="str">
        <f t="shared" si="10"/>
        <v>М</v>
      </c>
      <c r="CP8" s="223" t="str">
        <f t="shared" si="10"/>
        <v>М</v>
      </c>
      <c r="CQ8" s="223" t="str">
        <f t="shared" si="10"/>
        <v>М</v>
      </c>
      <c r="CR8" s="223" t="str">
        <f t="shared" si="10"/>
        <v>М</v>
      </c>
      <c r="CS8" s="223" t="str">
        <f t="shared" si="10"/>
        <v>М</v>
      </c>
      <c r="CT8" s="223" t="str">
        <f t="shared" si="10"/>
        <v>М</v>
      </c>
      <c r="CU8" s="223" t="str">
        <f t="shared" si="10"/>
        <v>М</v>
      </c>
      <c r="CV8" s="223" t="str">
        <f t="shared" si="10"/>
        <v>М</v>
      </c>
      <c r="CW8" s="223" t="str">
        <f t="shared" si="10"/>
        <v>М</v>
      </c>
      <c r="CX8" s="223" t="str">
        <f t="shared" si="10"/>
        <v>М</v>
      </c>
      <c r="CY8" s="223" t="str">
        <f t="shared" si="10"/>
        <v>М</v>
      </c>
      <c r="CZ8" s="223" t="str">
        <f t="shared" si="10"/>
        <v>М</v>
      </c>
      <c r="DA8" s="223" t="str">
        <f t="shared" si="10"/>
        <v>М</v>
      </c>
      <c r="DB8" s="223" t="str">
        <f t="shared" si="10"/>
        <v>М</v>
      </c>
      <c r="DC8" s="223" t="str">
        <f t="shared" si="10"/>
        <v>М</v>
      </c>
      <c r="DD8" s="223" t="str">
        <f t="shared" si="10"/>
        <v>М</v>
      </c>
      <c r="DE8" s="223" t="str">
        <f t="shared" si="10"/>
        <v>М</v>
      </c>
      <c r="DF8" s="223" t="str">
        <f t="shared" si="10"/>
        <v>М</v>
      </c>
      <c r="DG8" s="223" t="str">
        <f t="shared" si="10"/>
        <v>М</v>
      </c>
      <c r="DH8" s="223" t="str">
        <f t="shared" si="10"/>
        <v>М</v>
      </c>
      <c r="DI8" s="223" t="str">
        <f t="shared" si="10"/>
        <v>М</v>
      </c>
      <c r="DJ8" s="223" t="str">
        <f t="shared" si="10"/>
        <v>М</v>
      </c>
      <c r="DK8" s="223" t="str">
        <f t="shared" si="10"/>
        <v>М</v>
      </c>
      <c r="DL8" s="223" t="str">
        <f t="shared" si="10"/>
        <v>М</v>
      </c>
      <c r="DM8" s="223" t="str">
        <f t="shared" si="10"/>
        <v>М</v>
      </c>
      <c r="DN8" s="223" t="str">
        <f t="shared" si="10"/>
        <v>М</v>
      </c>
      <c r="DO8" s="223" t="str">
        <f t="shared" si="10"/>
        <v>М</v>
      </c>
      <c r="DP8" s="223" t="str">
        <f t="shared" si="10"/>
        <v>М</v>
      </c>
      <c r="DQ8" s="223" t="str">
        <f t="shared" si="10"/>
        <v>М</v>
      </c>
      <c r="DR8" s="223" t="str">
        <f t="shared" si="10"/>
        <v>М</v>
      </c>
      <c r="DS8" s="223" t="str">
        <f t="shared" si="10"/>
        <v>М</v>
      </c>
      <c r="DT8" s="223" t="str">
        <f t="shared" si="10"/>
        <v>М</v>
      </c>
      <c r="DU8" s="223" t="str">
        <f t="shared" si="10"/>
        <v>М</v>
      </c>
      <c r="DV8" s="223" t="str">
        <f t="shared" si="10"/>
        <v>М</v>
      </c>
      <c r="DW8" s="223" t="str">
        <f t="shared" si="10"/>
        <v>М</v>
      </c>
      <c r="DX8" s="223" t="str">
        <f t="shared" si="10"/>
        <v>М</v>
      </c>
      <c r="DY8" s="223" t="str">
        <f t="shared" si="10"/>
        <v>М</v>
      </c>
      <c r="DZ8" s="223" t="str">
        <f t="shared" si="10"/>
        <v>М</v>
      </c>
      <c r="EA8" s="223" t="str">
        <f t="shared" si="10"/>
        <v>М</v>
      </c>
      <c r="EB8" s="223" t="str">
        <f t="shared" si="10"/>
        <v>М</v>
      </c>
      <c r="EC8" s="223" t="str">
        <f t="shared" si="10"/>
        <v>М</v>
      </c>
      <c r="ED8" s="223" t="str">
        <f t="shared" si="10"/>
        <v>М</v>
      </c>
      <c r="EE8" s="223" t="str">
        <f t="shared" si="10"/>
        <v>М</v>
      </c>
      <c r="EF8" s="223" t="str">
        <f t="shared" si="10"/>
        <v>М</v>
      </c>
      <c r="EG8" s="223" t="str">
        <f t="shared" si="10"/>
        <v>М</v>
      </c>
      <c r="EH8" s="223" t="str">
        <f t="shared" si="10"/>
        <v>М</v>
      </c>
      <c r="EI8" s="223" t="str">
        <f t="shared" si="10"/>
        <v>М</v>
      </c>
      <c r="EJ8" s="223" t="str">
        <f t="shared" si="10"/>
        <v>М</v>
      </c>
      <c r="EK8" s="223" t="str">
        <f t="shared" si="10"/>
        <v>М</v>
      </c>
      <c r="EL8" s="223" t="str">
        <f t="shared" si="10"/>
        <v/>
      </c>
      <c r="EM8" s="223" t="str">
        <f t="shared" si="10"/>
        <v>М</v>
      </c>
      <c r="EN8" s="223" t="str">
        <f t="shared" si="10"/>
        <v>М</v>
      </c>
      <c r="EO8" s="223" t="str">
        <f t="shared" si="10"/>
        <v>М</v>
      </c>
      <c r="EP8" s="223" t="str">
        <f t="shared" si="10"/>
        <v>М</v>
      </c>
      <c r="EQ8" s="223" t="str">
        <f t="shared" si="10"/>
        <v>М</v>
      </c>
      <c r="ER8" s="223" t="str">
        <f t="shared" si="10"/>
        <v>М</v>
      </c>
      <c r="ES8" s="223" t="str">
        <f t="shared" si="10"/>
        <v>М</v>
      </c>
      <c r="ET8" s="223" t="str">
        <f>IF(VLOOKUP(ET$4,План,$F8,0)="Р","",VLOOKUP(ET$4,План,$F8,0))</f>
        <v>М</v>
      </c>
      <c r="EU8" s="223" t="str">
        <f t="shared" si="11"/>
        <v>М</v>
      </c>
      <c r="EV8" s="223" t="str">
        <f t="shared" si="11"/>
        <v>М</v>
      </c>
      <c r="EW8" s="223" t="str">
        <f t="shared" si="11"/>
        <v>М</v>
      </c>
      <c r="EX8" s="223" t="str">
        <f t="shared" si="11"/>
        <v>М</v>
      </c>
      <c r="EY8" s="223" t="str">
        <f t="shared" si="11"/>
        <v>М</v>
      </c>
      <c r="EZ8" s="223" t="str">
        <f t="shared" si="11"/>
        <v>М</v>
      </c>
      <c r="FA8" s="223" t="str">
        <f t="shared" si="11"/>
        <v>М</v>
      </c>
      <c r="FB8" s="223" t="str">
        <f t="shared" si="11"/>
        <v>М</v>
      </c>
      <c r="FC8" s="223" t="str">
        <f t="shared" si="11"/>
        <v>М</v>
      </c>
      <c r="FD8" s="223" t="str">
        <f t="shared" si="11"/>
        <v>М</v>
      </c>
      <c r="FE8" s="223" t="str">
        <f t="shared" si="12"/>
        <v>М</v>
      </c>
      <c r="FF8" s="223" t="str">
        <f t="shared" si="12"/>
        <v>М</v>
      </c>
      <c r="FG8" s="223" t="str">
        <f t="shared" si="12"/>
        <v>М</v>
      </c>
      <c r="FH8" s="223" t="str">
        <f t="shared" si="12"/>
        <v>М</v>
      </c>
      <c r="FI8" s="223" t="str">
        <f t="shared" si="12"/>
        <v>М</v>
      </c>
      <c r="FJ8" s="223" t="str">
        <f t="shared" si="12"/>
        <v>М</v>
      </c>
      <c r="FK8" s="223" t="str">
        <f t="shared" si="12"/>
        <v>М</v>
      </c>
      <c r="FL8" s="223" t="str">
        <f t="shared" si="12"/>
        <v>М</v>
      </c>
      <c r="FM8" s="223" t="str">
        <f t="shared" si="12"/>
        <v>М</v>
      </c>
      <c r="FN8" s="223" t="str">
        <f t="shared" si="12"/>
        <v>М</v>
      </c>
      <c r="FO8" s="223" t="str">
        <f t="shared" si="13"/>
        <v>М</v>
      </c>
      <c r="FP8" s="223" t="str">
        <f t="shared" si="13"/>
        <v>М</v>
      </c>
      <c r="FQ8" s="223" t="str">
        <f t="shared" si="13"/>
        <v>М</v>
      </c>
      <c r="FR8" s="223" t="str">
        <f t="shared" si="13"/>
        <v>М</v>
      </c>
      <c r="FS8" s="223" t="str">
        <f t="shared" si="13"/>
        <v>М</v>
      </c>
      <c r="FT8" s="223" t="str">
        <f t="shared" si="13"/>
        <v>М</v>
      </c>
      <c r="FU8" s="223" t="str">
        <f t="shared" si="13"/>
        <v>М</v>
      </c>
      <c r="FV8" s="223" t="str">
        <f t="shared" si="13"/>
        <v>М</v>
      </c>
      <c r="FW8" s="223" t="str">
        <f t="shared" si="13"/>
        <v>М</v>
      </c>
      <c r="FX8" s="223" t="str">
        <f t="shared" si="13"/>
        <v>М</v>
      </c>
      <c r="FY8" s="223" t="str">
        <f t="shared" si="14"/>
        <v>М</v>
      </c>
      <c r="FZ8" s="223" t="str">
        <f t="shared" si="14"/>
        <v>М</v>
      </c>
      <c r="GA8" s="223" t="str">
        <f t="shared" si="14"/>
        <v>М</v>
      </c>
      <c r="GB8" s="223" t="str">
        <f t="shared" si="14"/>
        <v>М</v>
      </c>
      <c r="GC8" s="223" t="str">
        <f t="shared" si="14"/>
        <v>М</v>
      </c>
      <c r="GD8" s="223" t="str">
        <f t="shared" si="14"/>
        <v>М</v>
      </c>
      <c r="GE8" s="223" t="str">
        <f t="shared" si="14"/>
        <v>М</v>
      </c>
      <c r="GF8" s="223" t="str">
        <f t="shared" si="14"/>
        <v>М</v>
      </c>
      <c r="GG8" s="223" t="str">
        <f t="shared" si="14"/>
        <v>М</v>
      </c>
      <c r="GH8" s="223" t="str">
        <f t="shared" si="14"/>
        <v>М</v>
      </c>
      <c r="GI8" s="223" t="str">
        <f t="shared" si="15"/>
        <v>М</v>
      </c>
      <c r="GJ8" s="223" t="str">
        <f t="shared" si="15"/>
        <v>М</v>
      </c>
      <c r="GK8" s="223" t="str">
        <f t="shared" si="15"/>
        <v>М</v>
      </c>
      <c r="GL8" s="223" t="str">
        <f t="shared" si="15"/>
        <v>М</v>
      </c>
      <c r="GM8" s="223" t="str">
        <f t="shared" si="15"/>
        <v>М</v>
      </c>
      <c r="GN8" s="223" t="str">
        <f t="shared" si="15"/>
        <v>М</v>
      </c>
      <c r="GO8" s="223" t="str">
        <f t="shared" si="15"/>
        <v>М</v>
      </c>
      <c r="GP8" s="223" t="str">
        <f t="shared" si="15"/>
        <v/>
      </c>
      <c r="GQ8" s="223" t="str">
        <f t="shared" si="15"/>
        <v>ТО1</v>
      </c>
      <c r="GR8" s="223" t="str">
        <f t="shared" si="15"/>
        <v>ТО1</v>
      </c>
      <c r="GS8" s="223" t="str">
        <f t="shared" si="16"/>
        <v>ТО1</v>
      </c>
      <c r="GT8" s="223" t="str">
        <f t="shared" si="16"/>
        <v>ТО1</v>
      </c>
      <c r="GU8" s="223" t="str">
        <f t="shared" si="16"/>
        <v>ТО1</v>
      </c>
      <c r="GV8" s="223" t="str">
        <f t="shared" si="16"/>
        <v>ТО1</v>
      </c>
      <c r="GW8" s="223" t="str">
        <f t="shared" si="16"/>
        <v/>
      </c>
      <c r="GX8" s="223" t="str">
        <f t="shared" si="16"/>
        <v/>
      </c>
      <c r="GY8" s="223" t="str">
        <f t="shared" si="16"/>
        <v/>
      </c>
      <c r="GZ8" s="223" t="str">
        <f t="shared" si="16"/>
        <v>ОСК</v>
      </c>
      <c r="HA8" s="223" t="str">
        <f t="shared" si="16"/>
        <v>ОСК</v>
      </c>
      <c r="HB8" s="223" t="str">
        <f t="shared" si="16"/>
        <v>ОСК</v>
      </c>
      <c r="HC8" s="223" t="str">
        <f t="shared" si="16"/>
        <v>ОСК</v>
      </c>
      <c r="HD8" s="223" t="str">
        <f t="shared" si="16"/>
        <v>ОСК</v>
      </c>
      <c r="HE8" s="223" t="str">
        <f t="shared" si="16"/>
        <v>ОСК</v>
      </c>
      <c r="HF8" s="223" t="str">
        <f t="shared" si="16"/>
        <v>ОСК</v>
      </c>
      <c r="HG8" s="223" t="str">
        <f t="shared" si="17"/>
        <v>ОСК</v>
      </c>
      <c r="HH8" s="223" t="str">
        <f t="shared" si="17"/>
        <v>ОСК</v>
      </c>
      <c r="HI8" s="223" t="str">
        <f t="shared" si="17"/>
        <v>ОСК</v>
      </c>
      <c r="HJ8" s="223" t="str">
        <f t="shared" si="17"/>
        <v>М</v>
      </c>
      <c r="HK8" s="223" t="str">
        <f t="shared" si="17"/>
        <v>М</v>
      </c>
      <c r="HL8" s="223" t="str">
        <f t="shared" si="17"/>
        <v>М</v>
      </c>
      <c r="HM8" s="223" t="str">
        <f t="shared" si="17"/>
        <v>М</v>
      </c>
      <c r="HN8" s="223" t="str">
        <f t="shared" si="17"/>
        <v>М</v>
      </c>
      <c r="HO8" s="223" t="str">
        <f t="shared" si="17"/>
        <v>М</v>
      </c>
      <c r="HP8" s="223" t="str">
        <f t="shared" si="17"/>
        <v>М</v>
      </c>
      <c r="HQ8" s="223" t="str">
        <f t="shared" si="17"/>
        <v>М</v>
      </c>
      <c r="HR8" s="223" t="str">
        <f t="shared" si="17"/>
        <v>М</v>
      </c>
      <c r="HS8" s="223" t="str">
        <f t="shared" si="17"/>
        <v>М</v>
      </c>
      <c r="HT8" s="223" t="str">
        <f t="shared" si="17"/>
        <v>М</v>
      </c>
      <c r="HU8" s="223" t="str">
        <f t="shared" si="17"/>
        <v>М</v>
      </c>
      <c r="HV8" s="223" t="str">
        <f t="shared" si="17"/>
        <v>М</v>
      </c>
      <c r="HW8" s="223" t="str">
        <f t="shared" si="17"/>
        <v>М</v>
      </c>
      <c r="HX8" s="223" t="str">
        <f t="shared" si="17"/>
        <v>М</v>
      </c>
      <c r="HY8" s="223" t="str">
        <f t="shared" si="17"/>
        <v>М</v>
      </c>
      <c r="HZ8" s="223" t="str">
        <f t="shared" si="17"/>
        <v>М</v>
      </c>
      <c r="IA8" s="223" t="str">
        <f t="shared" si="17"/>
        <v>М</v>
      </c>
      <c r="IB8" s="223" t="str">
        <f t="shared" si="17"/>
        <v>М</v>
      </c>
      <c r="IC8" s="223" t="str">
        <f t="shared" si="17"/>
        <v>М</v>
      </c>
      <c r="ID8" s="223" t="str">
        <f t="shared" si="17"/>
        <v>М</v>
      </c>
      <c r="IE8" s="223" t="str">
        <f t="shared" si="17"/>
        <v>М</v>
      </c>
      <c r="IF8" s="223" t="str">
        <f t="shared" si="17"/>
        <v>М</v>
      </c>
      <c r="IG8" s="223" t="str">
        <f t="shared" si="17"/>
        <v>М</v>
      </c>
      <c r="IH8" s="223" t="str">
        <f t="shared" si="17"/>
        <v>М</v>
      </c>
      <c r="II8" s="223" t="str">
        <f t="shared" si="17"/>
        <v>М</v>
      </c>
      <c r="IJ8" s="223" t="str">
        <f t="shared" si="17"/>
        <v>М</v>
      </c>
      <c r="IK8" s="223" t="str">
        <f t="shared" si="17"/>
        <v>М</v>
      </c>
      <c r="IL8" s="223" t="str">
        <f t="shared" si="17"/>
        <v>М</v>
      </c>
      <c r="IM8" s="223" t="str">
        <f t="shared" si="17"/>
        <v>М</v>
      </c>
      <c r="IN8" s="223" t="str">
        <f t="shared" si="17"/>
        <v>М</v>
      </c>
      <c r="IO8" s="223" t="str">
        <f t="shared" si="17"/>
        <v>М</v>
      </c>
      <c r="IP8" s="223" t="str">
        <f t="shared" si="17"/>
        <v>М</v>
      </c>
      <c r="IQ8" s="223" t="str">
        <f t="shared" si="17"/>
        <v>М</v>
      </c>
      <c r="IR8" s="223" t="str">
        <f t="shared" si="17"/>
        <v>М</v>
      </c>
      <c r="IS8" s="223" t="str">
        <f t="shared" si="17"/>
        <v>М</v>
      </c>
      <c r="IT8" s="223" t="str">
        <f t="shared" si="17"/>
        <v>М</v>
      </c>
      <c r="IU8" s="223" t="str">
        <f t="shared" si="17"/>
        <v>М</v>
      </c>
      <c r="IV8" s="223" t="str">
        <f t="shared" si="17"/>
        <v>М</v>
      </c>
      <c r="IW8" s="223" t="str">
        <f t="shared" si="17"/>
        <v>М</v>
      </c>
      <c r="IX8" s="223" t="str">
        <f t="shared" si="17"/>
        <v>М</v>
      </c>
      <c r="IY8" s="223" t="str">
        <f t="shared" si="17"/>
        <v>М</v>
      </c>
      <c r="IZ8" s="223" t="str">
        <f t="shared" si="17"/>
        <v>М</v>
      </c>
      <c r="JA8" s="223" t="str">
        <f t="shared" si="17"/>
        <v>М</v>
      </c>
      <c r="JB8" s="223" t="str">
        <f t="shared" si="17"/>
        <v>М</v>
      </c>
      <c r="JC8" s="223" t="str">
        <f t="shared" si="17"/>
        <v>М</v>
      </c>
      <c r="JD8" s="223" t="str">
        <f t="shared" si="17"/>
        <v>М</v>
      </c>
      <c r="JE8" s="223" t="str">
        <f t="shared" si="17"/>
        <v>М</v>
      </c>
      <c r="JF8" s="223" t="str">
        <f t="shared" si="17"/>
        <v>М</v>
      </c>
      <c r="JG8" s="223" t="str">
        <f t="shared" si="17"/>
        <v>М</v>
      </c>
      <c r="JH8" s="223" t="str">
        <f t="shared" si="17"/>
        <v>М</v>
      </c>
      <c r="JI8" s="223" t="str">
        <f t="shared" si="17"/>
        <v>М</v>
      </c>
      <c r="JJ8" s="223" t="str">
        <f t="shared" si="17"/>
        <v>М</v>
      </c>
      <c r="JK8" s="223" t="str">
        <f t="shared" si="17"/>
        <v>М</v>
      </c>
      <c r="JL8" s="223" t="str">
        <f t="shared" si="17"/>
        <v>М</v>
      </c>
      <c r="JM8" s="223" t="str">
        <f t="shared" si="17"/>
        <v>М</v>
      </c>
      <c r="JN8" s="223" t="str">
        <f t="shared" si="17"/>
        <v>М</v>
      </c>
      <c r="JO8" s="223" t="str">
        <f t="shared" si="17"/>
        <v>М</v>
      </c>
      <c r="JP8" s="223" t="str">
        <f t="shared" si="17"/>
        <v>М</v>
      </c>
      <c r="JQ8" s="223" t="str">
        <f t="shared" si="17"/>
        <v>М</v>
      </c>
      <c r="JR8" s="223" t="str">
        <f t="shared" ref="JR8:MC12" si="31">IF(VLOOKUP(JR$4,План,$F8,0)="Р","",VLOOKUP(JR$4,План,$F8,0))</f>
        <v>М</v>
      </c>
      <c r="JS8" s="223" t="str">
        <f t="shared" si="31"/>
        <v>М</v>
      </c>
      <c r="JT8" s="223" t="str">
        <f t="shared" si="31"/>
        <v>М</v>
      </c>
      <c r="JU8" s="223" t="str">
        <f t="shared" si="31"/>
        <v>О</v>
      </c>
      <c r="JV8" s="223" t="str">
        <f t="shared" si="31"/>
        <v>ПМ</v>
      </c>
      <c r="JW8" s="223" t="str">
        <f t="shared" si="31"/>
        <v>М</v>
      </c>
      <c r="JX8" s="223" t="str">
        <f t="shared" si="31"/>
        <v>М</v>
      </c>
      <c r="JY8" s="223" t="str">
        <f t="shared" si="31"/>
        <v>М</v>
      </c>
      <c r="JZ8" s="223" t="str">
        <f t="shared" si="31"/>
        <v>М</v>
      </c>
      <c r="KA8" s="223" t="str">
        <f t="shared" si="31"/>
        <v>М</v>
      </c>
      <c r="KB8" s="223" t="str">
        <f t="shared" si="31"/>
        <v>М</v>
      </c>
      <c r="KC8" s="223" t="str">
        <f t="shared" si="31"/>
        <v>М</v>
      </c>
      <c r="KD8" s="223" t="str">
        <f t="shared" si="31"/>
        <v>М</v>
      </c>
      <c r="KE8" s="223" t="str">
        <f t="shared" si="31"/>
        <v>М</v>
      </c>
      <c r="KF8" s="223" t="str">
        <f t="shared" si="31"/>
        <v>М</v>
      </c>
      <c r="KG8" s="223" t="str">
        <f t="shared" si="31"/>
        <v>М</v>
      </c>
      <c r="KH8" s="223" t="str">
        <f t="shared" si="31"/>
        <v>М</v>
      </c>
      <c r="KI8" s="223" t="str">
        <f t="shared" si="31"/>
        <v>М</v>
      </c>
      <c r="KJ8" s="223" t="str">
        <f t="shared" si="31"/>
        <v>М</v>
      </c>
      <c r="KK8" s="223" t="str">
        <f t="shared" si="31"/>
        <v>М</v>
      </c>
      <c r="KL8" s="223" t="str">
        <f t="shared" si="31"/>
        <v>М</v>
      </c>
      <c r="KM8" s="223" t="str">
        <f t="shared" si="31"/>
        <v>М</v>
      </c>
      <c r="KN8" s="223" t="str">
        <f t="shared" si="31"/>
        <v>М</v>
      </c>
      <c r="KO8" s="223" t="str">
        <f t="shared" si="31"/>
        <v>М</v>
      </c>
      <c r="KP8" s="223" t="str">
        <f t="shared" si="31"/>
        <v>О</v>
      </c>
      <c r="KQ8" s="223" t="str">
        <f t="shared" si="31"/>
        <v/>
      </c>
      <c r="KR8" s="223" t="str">
        <f t="shared" si="31"/>
        <v/>
      </c>
      <c r="KS8" s="223" t="str">
        <f t="shared" si="31"/>
        <v/>
      </c>
      <c r="KT8" s="223" t="str">
        <f t="shared" si="31"/>
        <v/>
      </c>
      <c r="KU8" s="223" t="str">
        <f t="shared" si="31"/>
        <v/>
      </c>
      <c r="KV8" s="223" t="str">
        <f t="shared" si="31"/>
        <v/>
      </c>
      <c r="KW8" s="223" t="str">
        <f t="shared" si="31"/>
        <v/>
      </c>
      <c r="KX8" s="223" t="str">
        <f t="shared" si="31"/>
        <v>М</v>
      </c>
      <c r="KY8" s="223" t="str">
        <f t="shared" si="31"/>
        <v/>
      </c>
      <c r="KZ8" s="223" t="str">
        <f t="shared" si="31"/>
        <v/>
      </c>
      <c r="LA8" s="223" t="str">
        <f t="shared" si="31"/>
        <v/>
      </c>
      <c r="LB8" s="223" t="str">
        <f t="shared" si="31"/>
        <v/>
      </c>
      <c r="LC8" s="223" t="str">
        <f t="shared" si="31"/>
        <v/>
      </c>
      <c r="LD8" s="223" t="str">
        <f t="shared" si="31"/>
        <v/>
      </c>
      <c r="LE8" s="223" t="str">
        <f t="shared" si="31"/>
        <v/>
      </c>
      <c r="LF8" s="223" t="str">
        <f t="shared" si="31"/>
        <v/>
      </c>
      <c r="LG8" s="223" t="str">
        <f t="shared" si="31"/>
        <v>П</v>
      </c>
      <c r="LH8" s="223" t="str">
        <f t="shared" si="31"/>
        <v>М</v>
      </c>
      <c r="LI8" s="223" t="str">
        <f t="shared" si="31"/>
        <v>М</v>
      </c>
      <c r="LJ8" s="223" t="str">
        <f t="shared" si="31"/>
        <v>М</v>
      </c>
      <c r="LK8" s="223" t="str">
        <f t="shared" si="31"/>
        <v>М</v>
      </c>
      <c r="LL8" s="223" t="str">
        <f t="shared" si="31"/>
        <v>М</v>
      </c>
      <c r="LM8" s="223" t="str">
        <f t="shared" si="31"/>
        <v>М</v>
      </c>
      <c r="LN8" s="223" t="str">
        <f t="shared" si="31"/>
        <v>М</v>
      </c>
      <c r="LO8" s="223" t="str">
        <f t="shared" si="31"/>
        <v>М</v>
      </c>
      <c r="LP8" s="223" t="str">
        <f t="shared" si="31"/>
        <v>М</v>
      </c>
      <c r="LQ8" s="223" t="str">
        <f t="shared" si="31"/>
        <v>М</v>
      </c>
      <c r="LR8" s="223" t="str">
        <f t="shared" si="31"/>
        <v>М</v>
      </c>
      <c r="LS8" s="223" t="str">
        <f t="shared" si="31"/>
        <v>М</v>
      </c>
      <c r="LT8" s="223" t="str">
        <f t="shared" si="31"/>
        <v>М</v>
      </c>
      <c r="LU8" s="223" t="str">
        <f t="shared" si="31"/>
        <v>М</v>
      </c>
      <c r="LV8" s="223" t="str">
        <f t="shared" si="31"/>
        <v>М</v>
      </c>
      <c r="LW8" s="223" t="str">
        <f t="shared" si="31"/>
        <v>М</v>
      </c>
      <c r="LX8" s="223" t="str">
        <f t="shared" si="31"/>
        <v>М</v>
      </c>
      <c r="LY8" s="223" t="str">
        <f t="shared" si="31"/>
        <v>М</v>
      </c>
      <c r="LZ8" s="223" t="str">
        <f t="shared" si="31"/>
        <v>М</v>
      </c>
      <c r="MA8" s="223" t="str">
        <f t="shared" si="31"/>
        <v>М</v>
      </c>
      <c r="MB8" s="223" t="str">
        <f t="shared" si="31"/>
        <v>М</v>
      </c>
      <c r="MC8" s="223" t="str">
        <f t="shared" si="31"/>
        <v>М</v>
      </c>
      <c r="MD8" s="223" t="str">
        <f t="shared" ref="MD8:MD18" si="32">IF(VLOOKUP(MD$4,План,$F8,0)="Р","",VLOOKUP(MD$4,План,$F8,0))</f>
        <v>О</v>
      </c>
      <c r="ME8" s="223" t="str">
        <f t="shared" si="24"/>
        <v/>
      </c>
      <c r="MF8" s="223" t="str">
        <f t="shared" si="24"/>
        <v/>
      </c>
      <c r="MG8" s="223" t="str">
        <f t="shared" si="24"/>
        <v/>
      </c>
      <c r="MH8" s="223" t="str">
        <f t="shared" si="24"/>
        <v/>
      </c>
      <c r="MI8" s="223" t="str">
        <f t="shared" si="24"/>
        <v/>
      </c>
      <c r="MJ8" s="223" t="str">
        <f t="shared" si="24"/>
        <v/>
      </c>
      <c r="MK8" s="223" t="str">
        <f t="shared" si="24"/>
        <v/>
      </c>
      <c r="ML8" s="223" t="str">
        <f t="shared" si="24"/>
        <v>П</v>
      </c>
      <c r="MM8" s="223" t="str">
        <f t="shared" si="24"/>
        <v>О</v>
      </c>
      <c r="MN8" s="223" t="str">
        <f t="shared" si="24"/>
        <v/>
      </c>
      <c r="MO8" s="223" t="str">
        <f t="shared" si="24"/>
        <v/>
      </c>
      <c r="MP8" s="223" t="str">
        <f t="shared" si="24"/>
        <v/>
      </c>
      <c r="MQ8" s="223" t="str">
        <f t="shared" si="24"/>
        <v/>
      </c>
      <c r="MR8" s="223" t="str">
        <f t="shared" si="24"/>
        <v/>
      </c>
      <c r="MS8" s="223" t="str">
        <f t="shared" si="24"/>
        <v/>
      </c>
      <c r="MT8" s="223" t="str">
        <f t="shared" si="24"/>
        <v/>
      </c>
      <c r="MU8" s="223" t="str">
        <f t="shared" si="24"/>
        <v/>
      </c>
      <c r="MV8" s="223" t="str">
        <f t="shared" si="24"/>
        <v/>
      </c>
      <c r="MW8" s="223" t="str">
        <f t="shared" si="24"/>
        <v/>
      </c>
      <c r="MX8" s="223" t="str">
        <f t="shared" si="24"/>
        <v/>
      </c>
      <c r="MY8" s="223" t="str">
        <f t="shared" si="24"/>
        <v/>
      </c>
      <c r="MZ8" s="223" t="str">
        <f t="shared" si="24"/>
        <v/>
      </c>
      <c r="NA8" s="223" t="str">
        <f t="shared" si="24"/>
        <v/>
      </c>
      <c r="NB8" s="223" t="str">
        <f t="shared" si="24"/>
        <v/>
      </c>
      <c r="NC8" s="223" t="str">
        <f t="shared" si="24"/>
        <v/>
      </c>
      <c r="ND8" s="223" t="str">
        <f t="shared" si="24"/>
        <v/>
      </c>
      <c r="NE8" s="223" t="str">
        <f t="shared" si="24"/>
        <v>П</v>
      </c>
      <c r="NF8" s="223" t="str">
        <f t="shared" si="24"/>
        <v>О</v>
      </c>
      <c r="NG8" s="223" t="str">
        <f t="shared" si="24"/>
        <v/>
      </c>
      <c r="NH8" s="223" t="str">
        <f t="shared" si="25"/>
        <v/>
      </c>
      <c r="NI8" s="223"/>
      <c r="NJ8" s="223">
        <v>79017</v>
      </c>
      <c r="NK8" s="223">
        <f t="shared" si="26"/>
        <v>45706</v>
      </c>
      <c r="NL8" s="223">
        <v>25717</v>
      </c>
      <c r="NM8" s="224">
        <f t="shared" si="30"/>
        <v>6432</v>
      </c>
    </row>
    <row r="9" spans="1:377" s="225" customFormat="1" ht="17.45" customHeight="1" x14ac:dyDescent="0.2">
      <c r="A9" s="222">
        <v>9</v>
      </c>
      <c r="B9" s="223">
        <v>16542</v>
      </c>
      <c r="C9" s="223">
        <f t="shared" si="6"/>
        <v>9366</v>
      </c>
      <c r="D9" s="223">
        <v>0</v>
      </c>
      <c r="E9" s="223">
        <v>11</v>
      </c>
      <c r="F9" s="223">
        <v>27</v>
      </c>
      <c r="G9" s="223" t="str">
        <f t="shared" si="27"/>
        <v>М</v>
      </c>
      <c r="H9" s="223" t="str">
        <f t="shared" si="28"/>
        <v>М</v>
      </c>
      <c r="I9" s="223" t="str">
        <f t="shared" si="28"/>
        <v>М</v>
      </c>
      <c r="J9" s="223" t="str">
        <f t="shared" si="28"/>
        <v>М</v>
      </c>
      <c r="K9" s="223" t="str">
        <f t="shared" si="28"/>
        <v>М</v>
      </c>
      <c r="L9" s="223" t="str">
        <f t="shared" si="28"/>
        <v>М</v>
      </c>
      <c r="M9" s="223" t="str">
        <f t="shared" si="28"/>
        <v>М</v>
      </c>
      <c r="N9" s="223" t="str">
        <f t="shared" si="28"/>
        <v>М</v>
      </c>
      <c r="O9" s="223" t="str">
        <f t="shared" si="28"/>
        <v>О</v>
      </c>
      <c r="P9" s="223" t="str">
        <f t="shared" si="28"/>
        <v>М</v>
      </c>
      <c r="Q9" s="223" t="str">
        <f t="shared" si="28"/>
        <v>М</v>
      </c>
      <c r="R9" s="223" t="str">
        <f t="shared" si="28"/>
        <v>М</v>
      </c>
      <c r="S9" s="223" t="str">
        <f t="shared" si="28"/>
        <v>М</v>
      </c>
      <c r="T9" s="223" t="str">
        <f t="shared" si="28"/>
        <v>М</v>
      </c>
      <c r="U9" s="223" t="str">
        <f t="shared" si="28"/>
        <v>М</v>
      </c>
      <c r="V9" s="223" t="str">
        <f t="shared" si="28"/>
        <v>М</v>
      </c>
      <c r="W9" s="223" t="str">
        <f t="shared" si="28"/>
        <v>М</v>
      </c>
      <c r="X9" s="223" t="str">
        <f t="shared" si="28"/>
        <v>М</v>
      </c>
      <c r="Y9" s="223" t="str">
        <f t="shared" si="28"/>
        <v>М</v>
      </c>
      <c r="Z9" s="223" t="str">
        <f t="shared" si="28"/>
        <v>ВП</v>
      </c>
      <c r="AA9" s="223" t="str">
        <f t="shared" si="28"/>
        <v>М</v>
      </c>
      <c r="AB9" s="223" t="str">
        <f t="shared" si="28"/>
        <v>ВП</v>
      </c>
      <c r="AC9" s="223" t="str">
        <f t="shared" si="28"/>
        <v>ВП</v>
      </c>
      <c r="AD9" s="223" t="str">
        <f t="shared" si="28"/>
        <v>ВП</v>
      </c>
      <c r="AE9" s="223" t="str">
        <f t="shared" si="28"/>
        <v>ВП</v>
      </c>
      <c r="AF9" s="223" t="str">
        <f t="shared" si="28"/>
        <v>ВП</v>
      </c>
      <c r="AG9" s="223" t="str">
        <f t="shared" si="28"/>
        <v/>
      </c>
      <c r="AH9" s="223" t="str">
        <f t="shared" si="28"/>
        <v>М</v>
      </c>
      <c r="AI9" s="223" t="str">
        <f t="shared" si="28"/>
        <v>М</v>
      </c>
      <c r="AJ9" s="223" t="str">
        <f t="shared" si="28"/>
        <v>М</v>
      </c>
      <c r="AK9" s="223" t="str">
        <f t="shared" si="28"/>
        <v>М</v>
      </c>
      <c r="AL9" s="223" t="str">
        <f t="shared" si="28"/>
        <v>М</v>
      </c>
      <c r="AM9" s="223" t="str">
        <f t="shared" si="28"/>
        <v>М</v>
      </c>
      <c r="AN9" s="223" t="str">
        <f t="shared" si="28"/>
        <v>М</v>
      </c>
      <c r="AO9" s="223" t="str">
        <f t="shared" si="28"/>
        <v>М</v>
      </c>
      <c r="AP9" s="223" t="str">
        <f t="shared" si="28"/>
        <v>М</v>
      </c>
      <c r="AQ9" s="223" t="str">
        <f t="shared" si="28"/>
        <v>М</v>
      </c>
      <c r="AR9" s="223" t="str">
        <f t="shared" si="28"/>
        <v>М</v>
      </c>
      <c r="AS9" s="223" t="str">
        <f t="shared" si="28"/>
        <v>М</v>
      </c>
      <c r="AT9" s="223" t="str">
        <f t="shared" si="28"/>
        <v>М</v>
      </c>
      <c r="AU9" s="223" t="str">
        <f t="shared" si="28"/>
        <v>М</v>
      </c>
      <c r="AV9" s="223" t="str">
        <f t="shared" si="28"/>
        <v>М</v>
      </c>
      <c r="AW9" s="223" t="str">
        <f t="shared" si="28"/>
        <v>М</v>
      </c>
      <c r="AX9" s="223" t="str">
        <f t="shared" si="28"/>
        <v>М</v>
      </c>
      <c r="AY9" s="223" t="str">
        <f t="shared" si="28"/>
        <v>М</v>
      </c>
      <c r="AZ9" s="223" t="str">
        <f t="shared" si="28"/>
        <v>М</v>
      </c>
      <c r="BA9" s="223" t="str">
        <f t="shared" si="28"/>
        <v>М</v>
      </c>
      <c r="BB9" s="223" t="str">
        <f t="shared" si="28"/>
        <v>М</v>
      </c>
      <c r="BC9" s="223" t="str">
        <f t="shared" si="28"/>
        <v>М</v>
      </c>
      <c r="BD9" s="223" t="str">
        <f t="shared" si="28"/>
        <v>М</v>
      </c>
      <c r="BE9" s="223" t="str">
        <f t="shared" si="28"/>
        <v>М</v>
      </c>
      <c r="BF9" s="223" t="str">
        <f t="shared" si="28"/>
        <v>М</v>
      </c>
      <c r="BG9" s="223" t="str">
        <f t="shared" si="28"/>
        <v>М</v>
      </c>
      <c r="BH9" s="223" t="str">
        <f t="shared" si="28"/>
        <v>М</v>
      </c>
      <c r="BI9" s="223" t="str">
        <f t="shared" si="28"/>
        <v>ТО1</v>
      </c>
      <c r="BJ9" s="223" t="str">
        <f t="shared" si="28"/>
        <v>ТО1</v>
      </c>
      <c r="BK9" s="223" t="str">
        <f t="shared" si="28"/>
        <v>ТО1</v>
      </c>
      <c r="BL9" s="223" t="str">
        <f t="shared" si="28"/>
        <v>ТО1</v>
      </c>
      <c r="BM9" s="223" t="str">
        <f t="shared" si="28"/>
        <v>ТО1</v>
      </c>
      <c r="BN9" s="223" t="str">
        <f t="shared" si="28"/>
        <v>ТО1</v>
      </c>
      <c r="BO9" s="223" t="str">
        <f t="shared" si="28"/>
        <v>ТО1</v>
      </c>
      <c r="BP9" s="223" t="str">
        <f t="shared" si="28"/>
        <v>М</v>
      </c>
      <c r="BQ9" s="223" t="str">
        <f t="shared" si="28"/>
        <v>М</v>
      </c>
      <c r="BR9" s="223" t="str">
        <f t="shared" si="28"/>
        <v>М</v>
      </c>
      <c r="BS9" s="223" t="str">
        <f t="shared" ref="BS9:ED12" si="33">IF(VLOOKUP(BS$4,План,$F9,0)="Р","",VLOOKUP(BS$4,План,$F9,0))</f>
        <v>М</v>
      </c>
      <c r="BT9" s="223" t="str">
        <f t="shared" si="33"/>
        <v>М</v>
      </c>
      <c r="BU9" s="223" t="str">
        <f t="shared" si="33"/>
        <v>М</v>
      </c>
      <c r="BV9" s="223" t="str">
        <f t="shared" si="33"/>
        <v>М</v>
      </c>
      <c r="BW9" s="223" t="str">
        <f t="shared" si="33"/>
        <v/>
      </c>
      <c r="BX9" s="223" t="str">
        <f t="shared" si="33"/>
        <v>ВП</v>
      </c>
      <c r="BY9" s="223" t="str">
        <f t="shared" si="33"/>
        <v>ВП</v>
      </c>
      <c r="BZ9" s="223" t="str">
        <f t="shared" si="33"/>
        <v>ВП</v>
      </c>
      <c r="CA9" s="223" t="str">
        <f t="shared" si="33"/>
        <v>ВП</v>
      </c>
      <c r="CB9" s="223" t="str">
        <f t="shared" si="33"/>
        <v>ВП</v>
      </c>
      <c r="CC9" s="223" t="str">
        <f t="shared" si="33"/>
        <v>ВП</v>
      </c>
      <c r="CD9" s="223" t="str">
        <f t="shared" si="33"/>
        <v/>
      </c>
      <c r="CE9" s="223" t="str">
        <f t="shared" si="33"/>
        <v>М</v>
      </c>
      <c r="CF9" s="223" t="str">
        <f t="shared" si="33"/>
        <v>М</v>
      </c>
      <c r="CG9" s="223" t="str">
        <f t="shared" si="33"/>
        <v>М</v>
      </c>
      <c r="CH9" s="223" t="str">
        <f t="shared" si="33"/>
        <v>М</v>
      </c>
      <c r="CI9" s="223" t="str">
        <f t="shared" si="33"/>
        <v>М</v>
      </c>
      <c r="CJ9" s="223" t="str">
        <f t="shared" si="33"/>
        <v>М</v>
      </c>
      <c r="CK9" s="223" t="str">
        <f t="shared" si="33"/>
        <v>М</v>
      </c>
      <c r="CL9" s="223" t="str">
        <f t="shared" si="33"/>
        <v>М</v>
      </c>
      <c r="CM9" s="223" t="str">
        <f t="shared" si="33"/>
        <v>М</v>
      </c>
      <c r="CN9" s="223" t="str">
        <f t="shared" si="33"/>
        <v>М</v>
      </c>
      <c r="CO9" s="223" t="str">
        <f t="shared" si="33"/>
        <v>М</v>
      </c>
      <c r="CP9" s="223" t="str">
        <f t="shared" si="33"/>
        <v>М</v>
      </c>
      <c r="CQ9" s="223" t="str">
        <f t="shared" si="33"/>
        <v>М</v>
      </c>
      <c r="CR9" s="223" t="str">
        <f t="shared" si="33"/>
        <v>М</v>
      </c>
      <c r="CS9" s="223" t="str">
        <f t="shared" si="33"/>
        <v>М</v>
      </c>
      <c r="CT9" s="223" t="str">
        <f t="shared" si="33"/>
        <v>М</v>
      </c>
      <c r="CU9" s="223" t="str">
        <f t="shared" si="33"/>
        <v>М</v>
      </c>
      <c r="CV9" s="223" t="str">
        <f t="shared" si="33"/>
        <v>М</v>
      </c>
      <c r="CW9" s="223" t="str">
        <f t="shared" si="33"/>
        <v>М</v>
      </c>
      <c r="CX9" s="223" t="str">
        <f t="shared" si="33"/>
        <v>М</v>
      </c>
      <c r="CY9" s="223" t="str">
        <f t="shared" si="33"/>
        <v>М</v>
      </c>
      <c r="CZ9" s="223" t="str">
        <f t="shared" si="33"/>
        <v>М</v>
      </c>
      <c r="DA9" s="223" t="str">
        <f t="shared" si="33"/>
        <v>М</v>
      </c>
      <c r="DB9" s="223" t="str">
        <f t="shared" si="33"/>
        <v>М</v>
      </c>
      <c r="DC9" s="223" t="str">
        <f t="shared" si="33"/>
        <v>М</v>
      </c>
      <c r="DD9" s="223" t="str">
        <f t="shared" si="33"/>
        <v>М</v>
      </c>
      <c r="DE9" s="223" t="str">
        <f t="shared" si="33"/>
        <v>М</v>
      </c>
      <c r="DF9" s="223" t="str">
        <f t="shared" si="33"/>
        <v>М</v>
      </c>
      <c r="DG9" s="223" t="str">
        <f t="shared" si="33"/>
        <v>М</v>
      </c>
      <c r="DH9" s="223" t="str">
        <f t="shared" si="33"/>
        <v>М</v>
      </c>
      <c r="DI9" s="223" t="str">
        <f t="shared" si="33"/>
        <v>М</v>
      </c>
      <c r="DJ9" s="223" t="str">
        <f t="shared" si="33"/>
        <v>М</v>
      </c>
      <c r="DK9" s="223" t="str">
        <f t="shared" si="33"/>
        <v>М</v>
      </c>
      <c r="DL9" s="223" t="str">
        <f t="shared" si="33"/>
        <v>М</v>
      </c>
      <c r="DM9" s="223" t="str">
        <f t="shared" si="33"/>
        <v>М</v>
      </c>
      <c r="DN9" s="223" t="str">
        <f t="shared" si="33"/>
        <v>М</v>
      </c>
      <c r="DO9" s="223" t="str">
        <f t="shared" si="33"/>
        <v>М</v>
      </c>
      <c r="DP9" s="223" t="str">
        <f t="shared" si="33"/>
        <v>М</v>
      </c>
      <c r="DQ9" s="223" t="str">
        <f t="shared" si="33"/>
        <v>М</v>
      </c>
      <c r="DR9" s="223" t="str">
        <f t="shared" si="33"/>
        <v>М</v>
      </c>
      <c r="DS9" s="223" t="str">
        <f t="shared" si="33"/>
        <v>М</v>
      </c>
      <c r="DT9" s="223" t="str">
        <f t="shared" si="33"/>
        <v>М</v>
      </c>
      <c r="DU9" s="223" t="str">
        <f t="shared" si="33"/>
        <v>М</v>
      </c>
      <c r="DV9" s="223" t="str">
        <f t="shared" si="33"/>
        <v>М</v>
      </c>
      <c r="DW9" s="223" t="str">
        <f t="shared" si="33"/>
        <v>М</v>
      </c>
      <c r="DX9" s="223" t="str">
        <f t="shared" si="33"/>
        <v>М</v>
      </c>
      <c r="DY9" s="223" t="str">
        <f t="shared" si="33"/>
        <v>М</v>
      </c>
      <c r="DZ9" s="223" t="str">
        <f t="shared" si="33"/>
        <v>М</v>
      </c>
      <c r="EA9" s="223" t="str">
        <f t="shared" si="33"/>
        <v>М</v>
      </c>
      <c r="EB9" s="223" t="str">
        <f t="shared" si="33"/>
        <v>М</v>
      </c>
      <c r="EC9" s="223" t="str">
        <f t="shared" si="33"/>
        <v>М</v>
      </c>
      <c r="ED9" s="223" t="str">
        <f t="shared" si="33"/>
        <v>М</v>
      </c>
      <c r="EE9" s="223" t="str">
        <f t="shared" ref="EE9:GP12" si="34">IF(VLOOKUP(EE$4,План,$F9,0)="Р","",VLOOKUP(EE$4,План,$F9,0))</f>
        <v>М</v>
      </c>
      <c r="EF9" s="223" t="str">
        <f t="shared" si="34"/>
        <v>М</v>
      </c>
      <c r="EG9" s="223" t="str">
        <f t="shared" si="34"/>
        <v>М</v>
      </c>
      <c r="EH9" s="223" t="str">
        <f t="shared" si="34"/>
        <v>М</v>
      </c>
      <c r="EI9" s="223" t="str">
        <f t="shared" si="34"/>
        <v>М</v>
      </c>
      <c r="EJ9" s="223" t="str">
        <f t="shared" si="34"/>
        <v>М</v>
      </c>
      <c r="EK9" s="223" t="str">
        <f t="shared" si="34"/>
        <v>ПМ</v>
      </c>
      <c r="EL9" s="223" t="str">
        <f t="shared" si="34"/>
        <v>М</v>
      </c>
      <c r="EM9" s="223" t="str">
        <f t="shared" si="34"/>
        <v>М</v>
      </c>
      <c r="EN9" s="223" t="str">
        <f t="shared" si="34"/>
        <v>М</v>
      </c>
      <c r="EO9" s="223" t="str">
        <f t="shared" si="34"/>
        <v>М</v>
      </c>
      <c r="EP9" s="223" t="str">
        <f t="shared" si="34"/>
        <v>М</v>
      </c>
      <c r="EQ9" s="223" t="str">
        <f t="shared" si="34"/>
        <v>М</v>
      </c>
      <c r="ER9" s="223" t="str">
        <f t="shared" si="34"/>
        <v>М</v>
      </c>
      <c r="ES9" s="223" t="str">
        <f t="shared" si="34"/>
        <v>М</v>
      </c>
      <c r="ET9" s="223" t="str">
        <f t="shared" si="34"/>
        <v>М</v>
      </c>
      <c r="EU9" s="223" t="str">
        <f t="shared" si="34"/>
        <v>М</v>
      </c>
      <c r="EV9" s="223" t="str">
        <f t="shared" si="34"/>
        <v>М</v>
      </c>
      <c r="EW9" s="223" t="str">
        <f t="shared" si="34"/>
        <v>М</v>
      </c>
      <c r="EX9" s="223" t="str">
        <f t="shared" si="34"/>
        <v>М</v>
      </c>
      <c r="EY9" s="223" t="str">
        <f t="shared" si="34"/>
        <v>М</v>
      </c>
      <c r="EZ9" s="223" t="str">
        <f t="shared" si="34"/>
        <v>М</v>
      </c>
      <c r="FA9" s="223" t="str">
        <f t="shared" si="34"/>
        <v>М</v>
      </c>
      <c r="FB9" s="223" t="str">
        <f t="shared" si="34"/>
        <v>М</v>
      </c>
      <c r="FC9" s="223" t="str">
        <f t="shared" si="34"/>
        <v>М</v>
      </c>
      <c r="FD9" s="223" t="str">
        <f t="shared" si="34"/>
        <v>М</v>
      </c>
      <c r="FE9" s="223" t="str">
        <f t="shared" si="34"/>
        <v>М</v>
      </c>
      <c r="FF9" s="223" t="str">
        <f t="shared" si="34"/>
        <v>М</v>
      </c>
      <c r="FG9" s="223" t="str">
        <f t="shared" si="34"/>
        <v>М</v>
      </c>
      <c r="FH9" s="223" t="str">
        <f t="shared" si="34"/>
        <v>М</v>
      </c>
      <c r="FI9" s="223" t="str">
        <f t="shared" si="34"/>
        <v/>
      </c>
      <c r="FJ9" s="223" t="str">
        <f t="shared" si="34"/>
        <v/>
      </c>
      <c r="FK9" s="223" t="str">
        <f t="shared" si="34"/>
        <v/>
      </c>
      <c r="FL9" s="223" t="str">
        <f t="shared" si="34"/>
        <v/>
      </c>
      <c r="FM9" s="223" t="str">
        <f t="shared" si="34"/>
        <v/>
      </c>
      <c r="FN9" s="223" t="str">
        <f t="shared" si="34"/>
        <v/>
      </c>
      <c r="FO9" s="223" t="str">
        <f t="shared" si="34"/>
        <v>М</v>
      </c>
      <c r="FP9" s="223" t="str">
        <f t="shared" si="34"/>
        <v>М</v>
      </c>
      <c r="FQ9" s="223" t="str">
        <f t="shared" si="34"/>
        <v>М</v>
      </c>
      <c r="FR9" s="223" t="str">
        <f t="shared" si="34"/>
        <v>М</v>
      </c>
      <c r="FS9" s="223" t="str">
        <f t="shared" si="34"/>
        <v>М</v>
      </c>
      <c r="FT9" s="223" t="str">
        <f t="shared" si="34"/>
        <v>М</v>
      </c>
      <c r="FU9" s="223" t="str">
        <f t="shared" si="34"/>
        <v>М</v>
      </c>
      <c r="FV9" s="223" t="str">
        <f t="shared" si="34"/>
        <v>М</v>
      </c>
      <c r="FW9" s="223" t="str">
        <f t="shared" si="34"/>
        <v>М</v>
      </c>
      <c r="FX9" s="223" t="str">
        <f t="shared" si="34"/>
        <v>М</v>
      </c>
      <c r="FY9" s="223" t="str">
        <f t="shared" si="34"/>
        <v>М</v>
      </c>
      <c r="FZ9" s="223" t="str">
        <f t="shared" si="34"/>
        <v>М</v>
      </c>
      <c r="GA9" s="223" t="str">
        <f t="shared" si="34"/>
        <v>М</v>
      </c>
      <c r="GB9" s="223" t="str">
        <f t="shared" si="34"/>
        <v>М</v>
      </c>
      <c r="GC9" s="223" t="str">
        <f t="shared" si="34"/>
        <v>М</v>
      </c>
      <c r="GD9" s="223" t="str">
        <f t="shared" si="34"/>
        <v>М</v>
      </c>
      <c r="GE9" s="223" t="str">
        <f t="shared" si="34"/>
        <v>М</v>
      </c>
      <c r="GF9" s="223" t="str">
        <f t="shared" si="34"/>
        <v>М</v>
      </c>
      <c r="GG9" s="223" t="str">
        <f t="shared" si="34"/>
        <v>М</v>
      </c>
      <c r="GH9" s="223" t="str">
        <f t="shared" si="34"/>
        <v/>
      </c>
      <c r="GI9" s="223" t="str">
        <f t="shared" si="34"/>
        <v>М</v>
      </c>
      <c r="GJ9" s="223" t="str">
        <f t="shared" si="34"/>
        <v/>
      </c>
      <c r="GK9" s="223" t="str">
        <f t="shared" si="34"/>
        <v/>
      </c>
      <c r="GL9" s="223" t="str">
        <f t="shared" si="34"/>
        <v/>
      </c>
      <c r="GM9" s="223" t="str">
        <f t="shared" si="34"/>
        <v/>
      </c>
      <c r="GN9" s="223" t="str">
        <f t="shared" si="34"/>
        <v/>
      </c>
      <c r="GO9" s="223" t="str">
        <f t="shared" si="34"/>
        <v/>
      </c>
      <c r="GP9" s="223" t="str">
        <f t="shared" si="34"/>
        <v/>
      </c>
      <c r="GQ9" s="223" t="str">
        <f t="shared" ref="GQ9:HF11" si="35">IF(VLOOKUP(GQ$4,План,$F9,0)="Р","",VLOOKUP(GQ$4,План,$F9,0))</f>
        <v/>
      </c>
      <c r="GR9" s="223" t="str">
        <f t="shared" si="35"/>
        <v/>
      </c>
      <c r="GS9" s="223" t="str">
        <f t="shared" si="35"/>
        <v/>
      </c>
      <c r="GT9" s="223" t="str">
        <f t="shared" si="35"/>
        <v/>
      </c>
      <c r="GU9" s="223" t="str">
        <f t="shared" si="35"/>
        <v/>
      </c>
      <c r="GV9" s="223" t="str">
        <f t="shared" si="35"/>
        <v/>
      </c>
      <c r="GW9" s="223" t="str">
        <f t="shared" si="35"/>
        <v/>
      </c>
      <c r="GX9" s="223" t="str">
        <f t="shared" si="35"/>
        <v/>
      </c>
      <c r="GY9" s="223" t="str">
        <f t="shared" si="35"/>
        <v>ВП</v>
      </c>
      <c r="GZ9" s="223" t="str">
        <f t="shared" si="35"/>
        <v>ОСК</v>
      </c>
      <c r="HA9" s="223" t="str">
        <f t="shared" si="35"/>
        <v>ОСК</v>
      </c>
      <c r="HB9" s="223" t="str">
        <f t="shared" si="35"/>
        <v>ОСК</v>
      </c>
      <c r="HC9" s="223" t="str">
        <f t="shared" si="35"/>
        <v>ОСК</v>
      </c>
      <c r="HD9" s="223" t="str">
        <f t="shared" si="35"/>
        <v>ОСК</v>
      </c>
      <c r="HE9" s="223" t="str">
        <f t="shared" si="35"/>
        <v>ОСК</v>
      </c>
      <c r="HF9" s="223" t="str">
        <f t="shared" si="35"/>
        <v>ОСК</v>
      </c>
      <c r="HG9" s="223" t="str">
        <f t="shared" ref="HG9:JR15" si="36">IF(VLOOKUP(HG$4,План,$F9,0)="Р","",VLOOKUP(HG$4,План,$F9,0))</f>
        <v>ОСК</v>
      </c>
      <c r="HH9" s="223" t="str">
        <f t="shared" si="36"/>
        <v>ОСК</v>
      </c>
      <c r="HI9" s="223" t="str">
        <f t="shared" si="36"/>
        <v>ОСК</v>
      </c>
      <c r="HJ9" s="223" t="str">
        <f t="shared" si="36"/>
        <v/>
      </c>
      <c r="HK9" s="223" t="str">
        <f t="shared" si="36"/>
        <v/>
      </c>
      <c r="HL9" s="223" t="str">
        <f t="shared" si="36"/>
        <v/>
      </c>
      <c r="HM9" s="223" t="str">
        <f t="shared" si="36"/>
        <v/>
      </c>
      <c r="HN9" s="223" t="str">
        <f t="shared" si="36"/>
        <v/>
      </c>
      <c r="HO9" s="223" t="str">
        <f t="shared" si="36"/>
        <v/>
      </c>
      <c r="HP9" s="223" t="str">
        <f t="shared" si="36"/>
        <v/>
      </c>
      <c r="HQ9" s="223" t="str">
        <f t="shared" si="36"/>
        <v/>
      </c>
      <c r="HR9" s="223" t="str">
        <f t="shared" si="36"/>
        <v/>
      </c>
      <c r="HS9" s="223" t="str">
        <f t="shared" si="36"/>
        <v/>
      </c>
      <c r="HT9" s="223" t="str">
        <f t="shared" si="36"/>
        <v/>
      </c>
      <c r="HU9" s="223" t="str">
        <f t="shared" si="36"/>
        <v/>
      </c>
      <c r="HV9" s="223" t="str">
        <f t="shared" si="36"/>
        <v>П</v>
      </c>
      <c r="HW9" s="223" t="str">
        <f t="shared" si="36"/>
        <v>М</v>
      </c>
      <c r="HX9" s="223" t="str">
        <f t="shared" si="36"/>
        <v>М</v>
      </c>
      <c r="HY9" s="223" t="str">
        <f t="shared" si="36"/>
        <v>М</v>
      </c>
      <c r="HZ9" s="223" t="str">
        <f t="shared" si="36"/>
        <v>М</v>
      </c>
      <c r="IA9" s="223" t="str">
        <f t="shared" si="36"/>
        <v>М</v>
      </c>
      <c r="IB9" s="223" t="str">
        <f t="shared" si="36"/>
        <v>М</v>
      </c>
      <c r="IC9" s="223" t="str">
        <f t="shared" si="36"/>
        <v>М</v>
      </c>
      <c r="ID9" s="223" t="str">
        <f t="shared" si="36"/>
        <v>М</v>
      </c>
      <c r="IE9" s="223" t="str">
        <f t="shared" si="36"/>
        <v>М</v>
      </c>
      <c r="IF9" s="223" t="str">
        <f t="shared" si="36"/>
        <v>М</v>
      </c>
      <c r="IG9" s="223" t="str">
        <f t="shared" si="36"/>
        <v>М</v>
      </c>
      <c r="IH9" s="223" t="str">
        <f t="shared" si="36"/>
        <v>М</v>
      </c>
      <c r="II9" s="223" t="str">
        <f t="shared" si="36"/>
        <v>М</v>
      </c>
      <c r="IJ9" s="223" t="str">
        <f t="shared" si="36"/>
        <v>М</v>
      </c>
      <c r="IK9" s="223" t="str">
        <f t="shared" si="36"/>
        <v/>
      </c>
      <c r="IL9" s="223" t="str">
        <f t="shared" si="36"/>
        <v/>
      </c>
      <c r="IM9" s="223" t="str">
        <f t="shared" si="36"/>
        <v/>
      </c>
      <c r="IN9" s="223" t="str">
        <f t="shared" si="36"/>
        <v/>
      </c>
      <c r="IO9" s="223" t="str">
        <f t="shared" si="36"/>
        <v/>
      </c>
      <c r="IP9" s="223" t="str">
        <f t="shared" si="36"/>
        <v/>
      </c>
      <c r="IQ9" s="223" t="str">
        <f t="shared" si="36"/>
        <v/>
      </c>
      <c r="IR9" s="223" t="str">
        <f t="shared" si="36"/>
        <v/>
      </c>
      <c r="IS9" s="223" t="str">
        <f t="shared" si="36"/>
        <v>П</v>
      </c>
      <c r="IT9" s="223" t="str">
        <f t="shared" si="36"/>
        <v>М</v>
      </c>
      <c r="IU9" s="223" t="str">
        <f t="shared" si="36"/>
        <v>М</v>
      </c>
      <c r="IV9" s="223" t="str">
        <f t="shared" si="36"/>
        <v>М</v>
      </c>
      <c r="IW9" s="223" t="str">
        <f t="shared" si="36"/>
        <v>М</v>
      </c>
      <c r="IX9" s="223" t="str">
        <f t="shared" si="36"/>
        <v>М</v>
      </c>
      <c r="IY9" s="223" t="str">
        <f t="shared" si="36"/>
        <v>М</v>
      </c>
      <c r="IZ9" s="223" t="str">
        <f t="shared" si="36"/>
        <v>М</v>
      </c>
      <c r="JA9" s="223" t="str">
        <f t="shared" si="36"/>
        <v>М</v>
      </c>
      <c r="JB9" s="223" t="str">
        <f t="shared" si="36"/>
        <v>М</v>
      </c>
      <c r="JC9" s="223" t="str">
        <f t="shared" si="36"/>
        <v>М</v>
      </c>
      <c r="JD9" s="223" t="str">
        <f t="shared" si="36"/>
        <v>М</v>
      </c>
      <c r="JE9" s="223" t="str">
        <f t="shared" si="36"/>
        <v>М</v>
      </c>
      <c r="JF9" s="223" t="str">
        <f t="shared" si="36"/>
        <v>М</v>
      </c>
      <c r="JG9" s="223" t="str">
        <f t="shared" si="36"/>
        <v>М</v>
      </c>
      <c r="JH9" s="223" t="str">
        <f t="shared" si="36"/>
        <v>О</v>
      </c>
      <c r="JI9" s="223" t="str">
        <f t="shared" si="36"/>
        <v>ТО2</v>
      </c>
      <c r="JJ9" s="223" t="str">
        <f t="shared" si="36"/>
        <v>ТО2</v>
      </c>
      <c r="JK9" s="223" t="str">
        <f t="shared" si="36"/>
        <v>ТО2</v>
      </c>
      <c r="JL9" s="223" t="str">
        <f t="shared" si="36"/>
        <v>ТО2</v>
      </c>
      <c r="JM9" s="223" t="str">
        <f t="shared" si="36"/>
        <v>П</v>
      </c>
      <c r="JN9" s="223" t="str">
        <f t="shared" si="36"/>
        <v>М</v>
      </c>
      <c r="JO9" s="223" t="str">
        <f t="shared" si="36"/>
        <v>М</v>
      </c>
      <c r="JP9" s="223" t="str">
        <f t="shared" si="36"/>
        <v>М</v>
      </c>
      <c r="JQ9" s="223" t="str">
        <f t="shared" si="36"/>
        <v>М</v>
      </c>
      <c r="JR9" s="223" t="str">
        <f t="shared" si="36"/>
        <v>М</v>
      </c>
      <c r="JS9" s="223" t="str">
        <f t="shared" si="31"/>
        <v>М</v>
      </c>
      <c r="JT9" s="223" t="str">
        <f t="shared" si="31"/>
        <v>М</v>
      </c>
      <c r="JU9" s="223" t="str">
        <f t="shared" si="31"/>
        <v>М</v>
      </c>
      <c r="JV9" s="223" t="str">
        <f t="shared" si="31"/>
        <v>М</v>
      </c>
      <c r="JW9" s="223" t="str">
        <f t="shared" si="31"/>
        <v>М</v>
      </c>
      <c r="JX9" s="223" t="str">
        <f t="shared" si="31"/>
        <v>М</v>
      </c>
      <c r="JY9" s="223" t="str">
        <f t="shared" si="31"/>
        <v>М</v>
      </c>
      <c r="JZ9" s="223" t="str">
        <f t="shared" si="31"/>
        <v>М</v>
      </c>
      <c r="KA9" s="223" t="str">
        <f t="shared" si="31"/>
        <v>М</v>
      </c>
      <c r="KB9" s="223" t="str">
        <f t="shared" si="31"/>
        <v>М</v>
      </c>
      <c r="KC9" s="223" t="str">
        <f t="shared" si="31"/>
        <v>М</v>
      </c>
      <c r="KD9" s="223" t="str">
        <f t="shared" si="31"/>
        <v>М</v>
      </c>
      <c r="KE9" s="223" t="str">
        <f t="shared" si="31"/>
        <v>М</v>
      </c>
      <c r="KF9" s="223" t="str">
        <f t="shared" si="31"/>
        <v>М</v>
      </c>
      <c r="KG9" s="223" t="str">
        <f t="shared" si="31"/>
        <v>М</v>
      </c>
      <c r="KH9" s="223" t="str">
        <f t="shared" si="31"/>
        <v>М</v>
      </c>
      <c r="KI9" s="223" t="str">
        <f t="shared" si="31"/>
        <v>М</v>
      </c>
      <c r="KJ9" s="223" t="str">
        <f t="shared" si="31"/>
        <v>М</v>
      </c>
      <c r="KK9" s="223" t="str">
        <f t="shared" si="31"/>
        <v>М</v>
      </c>
      <c r="KL9" s="223" t="str">
        <f t="shared" si="31"/>
        <v>М</v>
      </c>
      <c r="KM9" s="223" t="str">
        <f t="shared" si="31"/>
        <v>М</v>
      </c>
      <c r="KN9" s="223" t="str">
        <f t="shared" si="31"/>
        <v>М</v>
      </c>
      <c r="KO9" s="223" t="str">
        <f t="shared" si="31"/>
        <v>М</v>
      </c>
      <c r="KP9" s="223" t="str">
        <f t="shared" si="31"/>
        <v>М</v>
      </c>
      <c r="KQ9" s="223" t="str">
        <f t="shared" si="31"/>
        <v>М</v>
      </c>
      <c r="KR9" s="223" t="str">
        <f t="shared" si="31"/>
        <v>М</v>
      </c>
      <c r="KS9" s="223" t="str">
        <f t="shared" si="31"/>
        <v>М</v>
      </c>
      <c r="KT9" s="223" t="str">
        <f t="shared" si="31"/>
        <v>М</v>
      </c>
      <c r="KU9" s="223" t="str">
        <f t="shared" si="31"/>
        <v>М</v>
      </c>
      <c r="KV9" s="223" t="str">
        <f t="shared" si="31"/>
        <v>М</v>
      </c>
      <c r="KW9" s="223" t="str">
        <f t="shared" si="31"/>
        <v>М</v>
      </c>
      <c r="KX9" s="223" t="str">
        <f t="shared" si="31"/>
        <v>М</v>
      </c>
      <c r="KY9" s="223" t="str">
        <f t="shared" si="31"/>
        <v>М</v>
      </c>
      <c r="KZ9" s="223" t="str">
        <f t="shared" si="31"/>
        <v>М</v>
      </c>
      <c r="LA9" s="223" t="str">
        <f t="shared" si="31"/>
        <v>М</v>
      </c>
      <c r="LB9" s="223" t="str">
        <f t="shared" si="31"/>
        <v>М</v>
      </c>
      <c r="LC9" s="223" t="str">
        <f t="shared" si="31"/>
        <v>М</v>
      </c>
      <c r="LD9" s="223" t="str">
        <f t="shared" si="31"/>
        <v>М</v>
      </c>
      <c r="LE9" s="223" t="str">
        <f t="shared" si="31"/>
        <v>М</v>
      </c>
      <c r="LF9" s="223" t="str">
        <f t="shared" si="31"/>
        <v>М</v>
      </c>
      <c r="LG9" s="223" t="str">
        <f t="shared" si="31"/>
        <v>М</v>
      </c>
      <c r="LH9" s="223" t="str">
        <f t="shared" si="31"/>
        <v>М</v>
      </c>
      <c r="LI9" s="223" t="str">
        <f t="shared" si="31"/>
        <v>М</v>
      </c>
      <c r="LJ9" s="223" t="str">
        <f t="shared" si="31"/>
        <v>М</v>
      </c>
      <c r="LK9" s="223" t="str">
        <f t="shared" si="31"/>
        <v>М</v>
      </c>
      <c r="LL9" s="223" t="str">
        <f t="shared" si="31"/>
        <v>М</v>
      </c>
      <c r="LM9" s="223" t="str">
        <f t="shared" si="31"/>
        <v>М</v>
      </c>
      <c r="LN9" s="223" t="str">
        <f t="shared" si="31"/>
        <v>М</v>
      </c>
      <c r="LO9" s="223" t="str">
        <f t="shared" si="31"/>
        <v>М</v>
      </c>
      <c r="LP9" s="223" t="str">
        <f t="shared" si="31"/>
        <v>М</v>
      </c>
      <c r="LQ9" s="223" t="str">
        <f t="shared" si="31"/>
        <v>М</v>
      </c>
      <c r="LR9" s="223" t="str">
        <f t="shared" si="31"/>
        <v>М</v>
      </c>
      <c r="LS9" s="223" t="str">
        <f t="shared" si="31"/>
        <v>М</v>
      </c>
      <c r="LT9" s="223" t="str">
        <f t="shared" si="31"/>
        <v>О</v>
      </c>
      <c r="LU9" s="223" t="str">
        <f t="shared" si="31"/>
        <v/>
      </c>
      <c r="LV9" s="223" t="str">
        <f t="shared" si="31"/>
        <v/>
      </c>
      <c r="LW9" s="223" t="str">
        <f t="shared" si="31"/>
        <v/>
      </c>
      <c r="LX9" s="223" t="str">
        <f t="shared" si="31"/>
        <v/>
      </c>
      <c r="LY9" s="223" t="str">
        <f t="shared" si="31"/>
        <v/>
      </c>
      <c r="LZ9" s="223" t="str">
        <f t="shared" si="31"/>
        <v/>
      </c>
      <c r="MA9" s="223" t="str">
        <f t="shared" si="31"/>
        <v/>
      </c>
      <c r="MB9" s="223" t="str">
        <f t="shared" si="31"/>
        <v/>
      </c>
      <c r="MC9" s="223" t="str">
        <f t="shared" si="31"/>
        <v/>
      </c>
      <c r="MD9" s="223" t="str">
        <f t="shared" si="32"/>
        <v>П</v>
      </c>
      <c r="ME9" s="223" t="str">
        <f t="shared" si="24"/>
        <v>М</v>
      </c>
      <c r="MF9" s="223" t="str">
        <f t="shared" si="24"/>
        <v>М</v>
      </c>
      <c r="MG9" s="223" t="str">
        <f t="shared" si="24"/>
        <v>М</v>
      </c>
      <c r="MH9" s="223" t="str">
        <f t="shared" si="24"/>
        <v>М</v>
      </c>
      <c r="MI9" s="223" t="str">
        <f t="shared" si="24"/>
        <v>М</v>
      </c>
      <c r="MJ9" s="223" t="str">
        <f t="shared" si="24"/>
        <v>М</v>
      </c>
      <c r="MK9" s="223" t="str">
        <f t="shared" si="24"/>
        <v>М</v>
      </c>
      <c r="ML9" s="223" t="str">
        <f t="shared" si="24"/>
        <v>О</v>
      </c>
      <c r="MM9" s="223" t="str">
        <f t="shared" si="24"/>
        <v>ПМ</v>
      </c>
      <c r="MN9" s="223" t="str">
        <f t="shared" si="24"/>
        <v>М</v>
      </c>
      <c r="MO9" s="223" t="str">
        <f t="shared" si="24"/>
        <v>М</v>
      </c>
      <c r="MP9" s="223" t="str">
        <f t="shared" si="24"/>
        <v>М</v>
      </c>
      <c r="MQ9" s="223" t="str">
        <f t="shared" si="24"/>
        <v>М</v>
      </c>
      <c r="MR9" s="223" t="str">
        <f t="shared" si="24"/>
        <v>М</v>
      </c>
      <c r="MS9" s="223" t="str">
        <f t="shared" si="24"/>
        <v>М</v>
      </c>
      <c r="MT9" s="223" t="str">
        <f t="shared" si="24"/>
        <v>М</v>
      </c>
      <c r="MU9" s="223" t="str">
        <f t="shared" si="24"/>
        <v>М</v>
      </c>
      <c r="MV9" s="223" t="str">
        <f t="shared" si="24"/>
        <v>М</v>
      </c>
      <c r="MW9" s="223" t="str">
        <f t="shared" si="24"/>
        <v>М</v>
      </c>
      <c r="MX9" s="223" t="str">
        <f t="shared" si="24"/>
        <v>М</v>
      </c>
      <c r="MY9" s="223" t="str">
        <f t="shared" si="24"/>
        <v>М</v>
      </c>
      <c r="MZ9" s="223" t="str">
        <f t="shared" si="24"/>
        <v>М</v>
      </c>
      <c r="NA9" s="223" t="str">
        <f t="shared" si="24"/>
        <v>М</v>
      </c>
      <c r="NB9" s="223" t="str">
        <f t="shared" si="24"/>
        <v>М</v>
      </c>
      <c r="NC9" s="223" t="str">
        <f t="shared" si="24"/>
        <v>М</v>
      </c>
      <c r="ND9" s="223" t="str">
        <f t="shared" si="24"/>
        <v>М</v>
      </c>
      <c r="NE9" s="223" t="str">
        <f t="shared" si="24"/>
        <v>М</v>
      </c>
      <c r="NF9" s="223" t="str">
        <f t="shared" si="24"/>
        <v>М</v>
      </c>
      <c r="NG9" s="223" t="str">
        <f t="shared" si="24"/>
        <v>М</v>
      </c>
      <c r="NH9" s="223" t="str">
        <f t="shared" si="25"/>
        <v>М</v>
      </c>
      <c r="NI9" s="223"/>
      <c r="NJ9" s="223">
        <v>21174</v>
      </c>
      <c r="NK9" s="223">
        <f t="shared" si="26"/>
        <v>15499</v>
      </c>
      <c r="NL9" s="223">
        <v>0</v>
      </c>
      <c r="NM9" s="224">
        <f t="shared" si="30"/>
        <v>4632</v>
      </c>
    </row>
    <row r="10" spans="1:377" s="225" customFormat="1" ht="17.45" customHeight="1" x14ac:dyDescent="0.2">
      <c r="A10" s="222">
        <v>10</v>
      </c>
      <c r="B10" s="223">
        <v>15643</v>
      </c>
      <c r="C10" s="223">
        <f t="shared" si="6"/>
        <v>9859</v>
      </c>
      <c r="D10" s="223">
        <v>0</v>
      </c>
      <c r="E10" s="223">
        <v>12</v>
      </c>
      <c r="F10" s="223">
        <v>28</v>
      </c>
      <c r="G10" s="223" t="str">
        <f t="shared" si="27"/>
        <v>М</v>
      </c>
      <c r="H10" s="223" t="str">
        <f t="shared" ref="H10:BS13" si="37">IF(VLOOKUP(H$4,План,$F10,0)="Р","",VLOOKUP(H$4,План,$F10,0))</f>
        <v>М</v>
      </c>
      <c r="I10" s="223" t="str">
        <f t="shared" si="37"/>
        <v>М</v>
      </c>
      <c r="J10" s="223" t="str">
        <f t="shared" si="37"/>
        <v>М</v>
      </c>
      <c r="K10" s="223" t="str">
        <f t="shared" si="37"/>
        <v>М</v>
      </c>
      <c r="L10" s="223" t="str">
        <f t="shared" si="37"/>
        <v>М</v>
      </c>
      <c r="M10" s="223" t="str">
        <f t="shared" si="37"/>
        <v>М</v>
      </c>
      <c r="N10" s="223" t="str">
        <f t="shared" si="37"/>
        <v>М</v>
      </c>
      <c r="O10" s="223" t="str">
        <f t="shared" si="37"/>
        <v>М</v>
      </c>
      <c r="P10" s="223" t="str">
        <f t="shared" si="37"/>
        <v>М</v>
      </c>
      <c r="Q10" s="223" t="str">
        <f t="shared" si="37"/>
        <v>М</v>
      </c>
      <c r="R10" s="223" t="str">
        <f t="shared" si="37"/>
        <v>М</v>
      </c>
      <c r="S10" s="223" t="str">
        <f t="shared" si="37"/>
        <v>М</v>
      </c>
      <c r="T10" s="223" t="str">
        <f t="shared" si="37"/>
        <v>М</v>
      </c>
      <c r="U10" s="223" t="str">
        <f t="shared" si="37"/>
        <v>М</v>
      </c>
      <c r="V10" s="223" t="str">
        <f t="shared" si="37"/>
        <v>М</v>
      </c>
      <c r="W10" s="223" t="str">
        <f t="shared" si="37"/>
        <v>М</v>
      </c>
      <c r="X10" s="223" t="str">
        <f t="shared" si="37"/>
        <v>М</v>
      </c>
      <c r="Y10" s="223" t="str">
        <f t="shared" si="37"/>
        <v>М</v>
      </c>
      <c r="Z10" s="223" t="str">
        <f t="shared" si="37"/>
        <v>М</v>
      </c>
      <c r="AA10" s="223" t="str">
        <f t="shared" si="37"/>
        <v>М</v>
      </c>
      <c r="AB10" s="223" t="str">
        <f t="shared" si="37"/>
        <v>М</v>
      </c>
      <c r="AC10" s="223" t="str">
        <f t="shared" si="37"/>
        <v>М</v>
      </c>
      <c r="AD10" s="223" t="str">
        <f t="shared" si="37"/>
        <v>М</v>
      </c>
      <c r="AE10" s="223" t="str">
        <f t="shared" si="37"/>
        <v>М</v>
      </c>
      <c r="AF10" s="223" t="str">
        <f t="shared" si="37"/>
        <v>М</v>
      </c>
      <c r="AG10" s="223" t="str">
        <f t="shared" si="37"/>
        <v>М</v>
      </c>
      <c r="AH10" s="223" t="str">
        <f t="shared" si="37"/>
        <v>М</v>
      </c>
      <c r="AI10" s="223" t="str">
        <f t="shared" si="37"/>
        <v>М</v>
      </c>
      <c r="AJ10" s="223" t="str">
        <f t="shared" si="37"/>
        <v>ТО1</v>
      </c>
      <c r="AK10" s="223" t="str">
        <f t="shared" si="37"/>
        <v>ТО1</v>
      </c>
      <c r="AL10" s="223" t="str">
        <f t="shared" si="37"/>
        <v>ТО1</v>
      </c>
      <c r="AM10" s="223" t="str">
        <f t="shared" si="37"/>
        <v>ТО1</v>
      </c>
      <c r="AN10" s="223" t="str">
        <f t="shared" si="37"/>
        <v>ТО1</v>
      </c>
      <c r="AO10" s="223" t="str">
        <f t="shared" si="37"/>
        <v>ТО1</v>
      </c>
      <c r="AP10" s="223" t="str">
        <f t="shared" si="37"/>
        <v>М</v>
      </c>
      <c r="AQ10" s="223" t="str">
        <f t="shared" si="37"/>
        <v>М</v>
      </c>
      <c r="AR10" s="223" t="str">
        <f t="shared" si="37"/>
        <v>М</v>
      </c>
      <c r="AS10" s="223" t="str">
        <f t="shared" si="37"/>
        <v>М</v>
      </c>
      <c r="AT10" s="223" t="str">
        <f t="shared" si="37"/>
        <v>М</v>
      </c>
      <c r="AU10" s="223" t="str">
        <f t="shared" si="37"/>
        <v>М</v>
      </c>
      <c r="AV10" s="223" t="str">
        <f t="shared" si="37"/>
        <v>М</v>
      </c>
      <c r="AW10" s="223" t="str">
        <f t="shared" si="37"/>
        <v>М</v>
      </c>
      <c r="AX10" s="223" t="str">
        <f t="shared" si="37"/>
        <v>М</v>
      </c>
      <c r="AY10" s="223" t="str">
        <f t="shared" si="37"/>
        <v>М</v>
      </c>
      <c r="AZ10" s="223" t="str">
        <f t="shared" si="37"/>
        <v>М</v>
      </c>
      <c r="BA10" s="223" t="str">
        <f t="shared" si="37"/>
        <v>М</v>
      </c>
      <c r="BB10" s="223" t="str">
        <f t="shared" si="37"/>
        <v>М</v>
      </c>
      <c r="BC10" s="223" t="str">
        <f t="shared" si="37"/>
        <v>М</v>
      </c>
      <c r="BD10" s="223" t="str">
        <f t="shared" si="37"/>
        <v>М</v>
      </c>
      <c r="BE10" s="223" t="str">
        <f t="shared" si="37"/>
        <v>М</v>
      </c>
      <c r="BF10" s="223" t="str">
        <f t="shared" si="37"/>
        <v>М</v>
      </c>
      <c r="BG10" s="223" t="str">
        <f t="shared" si="37"/>
        <v>М</v>
      </c>
      <c r="BH10" s="223" t="str">
        <f t="shared" si="37"/>
        <v>М</v>
      </c>
      <c r="BI10" s="223" t="str">
        <f t="shared" si="37"/>
        <v>М</v>
      </c>
      <c r="BJ10" s="223" t="str">
        <f t="shared" si="37"/>
        <v>М</v>
      </c>
      <c r="BK10" s="223" t="str">
        <f t="shared" si="37"/>
        <v>М</v>
      </c>
      <c r="BL10" s="223" t="str">
        <f t="shared" si="37"/>
        <v>М</v>
      </c>
      <c r="BM10" s="223" t="str">
        <f t="shared" si="37"/>
        <v>М</v>
      </c>
      <c r="BN10" s="223" t="str">
        <f t="shared" si="37"/>
        <v>М</v>
      </c>
      <c r="BO10" s="223" t="str">
        <f t="shared" si="37"/>
        <v>М</v>
      </c>
      <c r="BP10" s="223" t="str">
        <f t="shared" si="37"/>
        <v>М</v>
      </c>
      <c r="BQ10" s="223" t="str">
        <f t="shared" si="37"/>
        <v>М</v>
      </c>
      <c r="BR10" s="223" t="str">
        <f t="shared" si="37"/>
        <v>М</v>
      </c>
      <c r="BS10" s="223" t="str">
        <f t="shared" si="37"/>
        <v>М</v>
      </c>
      <c r="BT10" s="223" t="str">
        <f t="shared" si="33"/>
        <v>М</v>
      </c>
      <c r="BU10" s="223" t="str">
        <f t="shared" si="33"/>
        <v>М</v>
      </c>
      <c r="BV10" s="223" t="str">
        <f t="shared" si="33"/>
        <v>М</v>
      </c>
      <c r="BW10" s="223" t="str">
        <f t="shared" si="33"/>
        <v>М</v>
      </c>
      <c r="BX10" s="223" t="str">
        <f t="shared" si="33"/>
        <v>М</v>
      </c>
      <c r="BY10" s="223" t="str">
        <f t="shared" si="33"/>
        <v>М</v>
      </c>
      <c r="BZ10" s="223" t="str">
        <f t="shared" si="33"/>
        <v>М</v>
      </c>
      <c r="CA10" s="223" t="str">
        <f t="shared" si="33"/>
        <v>М</v>
      </c>
      <c r="CB10" s="223" t="str">
        <f t="shared" si="33"/>
        <v>М</v>
      </c>
      <c r="CC10" s="223" t="str">
        <f t="shared" si="33"/>
        <v>М</v>
      </c>
      <c r="CD10" s="223" t="str">
        <f t="shared" si="33"/>
        <v>М</v>
      </c>
      <c r="CE10" s="223" t="str">
        <f t="shared" si="33"/>
        <v/>
      </c>
      <c r="CF10" s="223" t="str">
        <f t="shared" si="33"/>
        <v/>
      </c>
      <c r="CG10" s="223" t="str">
        <f t="shared" si="33"/>
        <v/>
      </c>
      <c r="CH10" s="223" t="str">
        <f t="shared" si="33"/>
        <v/>
      </c>
      <c r="CI10" s="223" t="str">
        <f t="shared" si="33"/>
        <v/>
      </c>
      <c r="CJ10" s="223" t="str">
        <f t="shared" si="33"/>
        <v/>
      </c>
      <c r="CK10" s="223" t="str">
        <f t="shared" si="33"/>
        <v/>
      </c>
      <c r="CL10" s="223" t="str">
        <f t="shared" si="33"/>
        <v/>
      </c>
      <c r="CM10" s="223" t="str">
        <f t="shared" si="33"/>
        <v/>
      </c>
      <c r="CN10" s="223" t="str">
        <f t="shared" si="33"/>
        <v>ПР</v>
      </c>
      <c r="CO10" s="223" t="str">
        <f t="shared" si="33"/>
        <v/>
      </c>
      <c r="CP10" s="223" t="str">
        <f t="shared" si="33"/>
        <v/>
      </c>
      <c r="CQ10" s="223" t="str">
        <f t="shared" si="33"/>
        <v/>
      </c>
      <c r="CR10" s="223" t="str">
        <f t="shared" si="33"/>
        <v/>
      </c>
      <c r="CS10" s="223" t="str">
        <f t="shared" si="33"/>
        <v/>
      </c>
      <c r="CT10" s="223" t="str">
        <f t="shared" si="33"/>
        <v>ВП</v>
      </c>
      <c r="CU10" s="223" t="str">
        <f t="shared" si="33"/>
        <v>ВП</v>
      </c>
      <c r="CV10" s="223" t="str">
        <f t="shared" si="33"/>
        <v>ВП</v>
      </c>
      <c r="CW10" s="223" t="str">
        <f t="shared" si="33"/>
        <v/>
      </c>
      <c r="CX10" s="223" t="str">
        <f t="shared" si="33"/>
        <v/>
      </c>
      <c r="CY10" s="223" t="str">
        <f t="shared" si="33"/>
        <v/>
      </c>
      <c r="CZ10" s="223" t="str">
        <f t="shared" si="33"/>
        <v>М</v>
      </c>
      <c r="DA10" s="223" t="str">
        <f t="shared" si="33"/>
        <v/>
      </c>
      <c r="DB10" s="223" t="str">
        <f t="shared" si="33"/>
        <v/>
      </c>
      <c r="DC10" s="223" t="str">
        <f t="shared" si="33"/>
        <v/>
      </c>
      <c r="DD10" s="223" t="str">
        <f t="shared" si="33"/>
        <v/>
      </c>
      <c r="DE10" s="223" t="str">
        <f t="shared" si="33"/>
        <v/>
      </c>
      <c r="DF10" s="223" t="str">
        <f t="shared" si="33"/>
        <v/>
      </c>
      <c r="DG10" s="223" t="str">
        <f t="shared" si="33"/>
        <v/>
      </c>
      <c r="DH10" s="223" t="str">
        <f t="shared" si="33"/>
        <v/>
      </c>
      <c r="DI10" s="223" t="str">
        <f t="shared" si="33"/>
        <v/>
      </c>
      <c r="DJ10" s="223" t="str">
        <f t="shared" si="33"/>
        <v/>
      </c>
      <c r="DK10" s="223" t="str">
        <f t="shared" si="33"/>
        <v>ПР</v>
      </c>
      <c r="DL10" s="223" t="str">
        <f t="shared" si="33"/>
        <v/>
      </c>
      <c r="DM10" s="223" t="str">
        <f t="shared" si="33"/>
        <v/>
      </c>
      <c r="DN10" s="223" t="str">
        <f t="shared" si="33"/>
        <v/>
      </c>
      <c r="DO10" s="223" t="str">
        <f t="shared" si="33"/>
        <v/>
      </c>
      <c r="DP10" s="223" t="str">
        <f t="shared" si="33"/>
        <v/>
      </c>
      <c r="DQ10" s="223" t="str">
        <f t="shared" si="33"/>
        <v/>
      </c>
      <c r="DR10" s="223" t="str">
        <f t="shared" si="33"/>
        <v/>
      </c>
      <c r="DS10" s="223" t="str">
        <f t="shared" si="33"/>
        <v/>
      </c>
      <c r="DT10" s="223" t="str">
        <f t="shared" si="33"/>
        <v/>
      </c>
      <c r="DU10" s="223" t="str">
        <f t="shared" si="33"/>
        <v/>
      </c>
      <c r="DV10" s="223" t="str">
        <f t="shared" si="33"/>
        <v/>
      </c>
      <c r="DW10" s="223" t="str">
        <f t="shared" si="33"/>
        <v/>
      </c>
      <c r="DX10" s="223" t="str">
        <f t="shared" si="33"/>
        <v>ПР</v>
      </c>
      <c r="DY10" s="223" t="str">
        <f t="shared" si="33"/>
        <v/>
      </c>
      <c r="DZ10" s="223" t="str">
        <f t="shared" si="33"/>
        <v/>
      </c>
      <c r="EA10" s="223" t="str">
        <f t="shared" si="33"/>
        <v/>
      </c>
      <c r="EB10" s="223" t="str">
        <f t="shared" si="33"/>
        <v/>
      </c>
      <c r="EC10" s="223" t="str">
        <f t="shared" si="33"/>
        <v/>
      </c>
      <c r="ED10" s="223" t="str">
        <f t="shared" si="33"/>
        <v>ПР</v>
      </c>
      <c r="EE10" s="223" t="str">
        <f t="shared" si="34"/>
        <v/>
      </c>
      <c r="EF10" s="223" t="str">
        <f t="shared" si="34"/>
        <v/>
      </c>
      <c r="EG10" s="223" t="str">
        <f t="shared" si="34"/>
        <v/>
      </c>
      <c r="EH10" s="223" t="str">
        <f t="shared" si="34"/>
        <v/>
      </c>
      <c r="EI10" s="223" t="str">
        <f t="shared" si="34"/>
        <v/>
      </c>
      <c r="EJ10" s="223" t="str">
        <f t="shared" si="34"/>
        <v/>
      </c>
      <c r="EK10" s="223" t="str">
        <f t="shared" si="34"/>
        <v/>
      </c>
      <c r="EL10" s="223" t="str">
        <f t="shared" si="34"/>
        <v>М</v>
      </c>
      <c r="EM10" s="223" t="str">
        <f t="shared" si="34"/>
        <v>М</v>
      </c>
      <c r="EN10" s="223" t="str">
        <f t="shared" si="34"/>
        <v/>
      </c>
      <c r="EO10" s="223" t="str">
        <f t="shared" si="34"/>
        <v/>
      </c>
      <c r="EP10" s="223" t="str">
        <f t="shared" si="34"/>
        <v/>
      </c>
      <c r="EQ10" s="223" t="str">
        <f t="shared" si="34"/>
        <v/>
      </c>
      <c r="ER10" s="223" t="str">
        <f t="shared" si="34"/>
        <v/>
      </c>
      <c r="ES10" s="223" t="str">
        <f t="shared" si="34"/>
        <v/>
      </c>
      <c r="ET10" s="223" t="str">
        <f t="shared" si="34"/>
        <v/>
      </c>
      <c r="EU10" s="223" t="str">
        <f t="shared" si="34"/>
        <v/>
      </c>
      <c r="EV10" s="223" t="str">
        <f t="shared" si="34"/>
        <v/>
      </c>
      <c r="EW10" s="223" t="str">
        <f t="shared" si="34"/>
        <v>ПР</v>
      </c>
      <c r="EX10" s="223" t="str">
        <f t="shared" si="34"/>
        <v/>
      </c>
      <c r="EY10" s="223" t="str">
        <f t="shared" si="34"/>
        <v/>
      </c>
      <c r="EZ10" s="223" t="str">
        <f t="shared" si="34"/>
        <v/>
      </c>
      <c r="FA10" s="223" t="str">
        <f t="shared" si="34"/>
        <v>М</v>
      </c>
      <c r="FB10" s="223" t="str">
        <f t="shared" si="34"/>
        <v>М</v>
      </c>
      <c r="FC10" s="223" t="str">
        <f t="shared" si="34"/>
        <v>М</v>
      </c>
      <c r="FD10" s="223" t="str">
        <f t="shared" si="34"/>
        <v>М</v>
      </c>
      <c r="FE10" s="223" t="str">
        <f t="shared" si="34"/>
        <v>М</v>
      </c>
      <c r="FF10" s="223" t="str">
        <f t="shared" si="34"/>
        <v>М</v>
      </c>
      <c r="FG10" s="223" t="str">
        <f t="shared" si="34"/>
        <v>М</v>
      </c>
      <c r="FH10" s="223" t="str">
        <f t="shared" si="34"/>
        <v>М</v>
      </c>
      <c r="FI10" s="223" t="str">
        <f t="shared" si="34"/>
        <v>М</v>
      </c>
      <c r="FJ10" s="223" t="str">
        <f t="shared" si="34"/>
        <v>М</v>
      </c>
      <c r="FK10" s="223" t="str">
        <f t="shared" si="34"/>
        <v>М</v>
      </c>
      <c r="FL10" s="223" t="str">
        <f t="shared" si="34"/>
        <v>М</v>
      </c>
      <c r="FM10" s="223" t="str">
        <f t="shared" si="34"/>
        <v>М</v>
      </c>
      <c r="FN10" s="223" t="str">
        <f t="shared" si="34"/>
        <v/>
      </c>
      <c r="FO10" s="223" t="str">
        <f t="shared" si="34"/>
        <v/>
      </c>
      <c r="FP10" s="223" t="str">
        <f t="shared" si="34"/>
        <v>М</v>
      </c>
      <c r="FQ10" s="223" t="str">
        <f t="shared" si="34"/>
        <v>М</v>
      </c>
      <c r="FR10" s="223" t="str">
        <f t="shared" si="34"/>
        <v>М</v>
      </c>
      <c r="FS10" s="223" t="str">
        <f t="shared" si="34"/>
        <v>М</v>
      </c>
      <c r="FT10" s="223" t="str">
        <f t="shared" si="34"/>
        <v>М</v>
      </c>
      <c r="FU10" s="223" t="str">
        <f t="shared" si="34"/>
        <v>М</v>
      </c>
      <c r="FV10" s="223" t="str">
        <f t="shared" si="34"/>
        <v>М</v>
      </c>
      <c r="FW10" s="223" t="str">
        <f t="shared" si="34"/>
        <v>М</v>
      </c>
      <c r="FX10" s="223" t="str">
        <f t="shared" si="34"/>
        <v>М</v>
      </c>
      <c r="FY10" s="223" t="str">
        <f t="shared" si="34"/>
        <v>М</v>
      </c>
      <c r="FZ10" s="223" t="str">
        <f t="shared" si="34"/>
        <v>М</v>
      </c>
      <c r="GA10" s="223" t="str">
        <f t="shared" si="34"/>
        <v>М</v>
      </c>
      <c r="GB10" s="223" t="str">
        <f t="shared" si="34"/>
        <v>М</v>
      </c>
      <c r="GC10" s="223" t="str">
        <f t="shared" si="34"/>
        <v>М</v>
      </c>
      <c r="GD10" s="223" t="str">
        <f t="shared" si="34"/>
        <v>М</v>
      </c>
      <c r="GE10" s="223" t="str">
        <f t="shared" si="34"/>
        <v>М</v>
      </c>
      <c r="GF10" s="223" t="str">
        <f t="shared" si="34"/>
        <v>М</v>
      </c>
      <c r="GG10" s="223" t="str">
        <f t="shared" si="34"/>
        <v/>
      </c>
      <c r="GH10" s="223" t="str">
        <f t="shared" si="34"/>
        <v>М</v>
      </c>
      <c r="GI10" s="223" t="str">
        <f t="shared" si="34"/>
        <v>М</v>
      </c>
      <c r="GJ10" s="223" t="str">
        <f t="shared" si="34"/>
        <v>М</v>
      </c>
      <c r="GK10" s="223" t="str">
        <f t="shared" si="34"/>
        <v>М</v>
      </c>
      <c r="GL10" s="223" t="str">
        <f t="shared" si="34"/>
        <v>М</v>
      </c>
      <c r="GM10" s="223" t="str">
        <f t="shared" si="34"/>
        <v>М</v>
      </c>
      <c r="GN10" s="223" t="str">
        <f t="shared" si="34"/>
        <v>М</v>
      </c>
      <c r="GO10" s="223" t="str">
        <f t="shared" si="34"/>
        <v>М</v>
      </c>
      <c r="GP10" s="223" t="str">
        <f t="shared" si="34"/>
        <v>М</v>
      </c>
      <c r="GQ10" s="223" t="str">
        <f t="shared" si="35"/>
        <v>М</v>
      </c>
      <c r="GR10" s="223" t="str">
        <f t="shared" si="35"/>
        <v>М</v>
      </c>
      <c r="GS10" s="223" t="str">
        <f t="shared" si="35"/>
        <v>М</v>
      </c>
      <c r="GT10" s="223" t="str">
        <f t="shared" si="35"/>
        <v>М</v>
      </c>
      <c r="GU10" s="223" t="str">
        <f t="shared" si="35"/>
        <v>М</v>
      </c>
      <c r="GV10" s="223" t="str">
        <f t="shared" si="35"/>
        <v>М</v>
      </c>
      <c r="GW10" s="223" t="str">
        <f t="shared" si="35"/>
        <v>М</v>
      </c>
      <c r="GX10" s="223" t="str">
        <f t="shared" si="35"/>
        <v>М</v>
      </c>
      <c r="GY10" s="223" t="str">
        <f t="shared" si="35"/>
        <v>М</v>
      </c>
      <c r="GZ10" s="223" t="str">
        <f t="shared" si="35"/>
        <v>ОСК</v>
      </c>
      <c r="HA10" s="223" t="str">
        <f t="shared" si="35"/>
        <v>ОСК</v>
      </c>
      <c r="HB10" s="223" t="str">
        <f t="shared" si="35"/>
        <v>ОСК</v>
      </c>
      <c r="HC10" s="223" t="str">
        <f t="shared" si="35"/>
        <v>ОСК</v>
      </c>
      <c r="HD10" s="223" t="str">
        <f t="shared" si="35"/>
        <v>ОСК</v>
      </c>
      <c r="HE10" s="223" t="str">
        <f t="shared" si="35"/>
        <v>ОСК</v>
      </c>
      <c r="HF10" s="223" t="str">
        <f t="shared" si="35"/>
        <v>ОСК</v>
      </c>
      <c r="HG10" s="223" t="str">
        <f t="shared" si="36"/>
        <v>ОСК</v>
      </c>
      <c r="HH10" s="223" t="str">
        <f t="shared" si="36"/>
        <v>ОСК</v>
      </c>
      <c r="HI10" s="223" t="str">
        <f t="shared" si="36"/>
        <v>ОСК</v>
      </c>
      <c r="HJ10" s="223" t="str">
        <f t="shared" si="36"/>
        <v>М</v>
      </c>
      <c r="HK10" s="223" t="str">
        <f t="shared" si="36"/>
        <v>М</v>
      </c>
      <c r="HL10" s="223" t="str">
        <f t="shared" si="36"/>
        <v>М</v>
      </c>
      <c r="HM10" s="223" t="str">
        <f t="shared" si="36"/>
        <v>М</v>
      </c>
      <c r="HN10" s="223" t="str">
        <f t="shared" si="36"/>
        <v>М</v>
      </c>
      <c r="HO10" s="223" t="str">
        <f t="shared" si="36"/>
        <v>М</v>
      </c>
      <c r="HP10" s="223" t="str">
        <f t="shared" si="36"/>
        <v>М</v>
      </c>
      <c r="HQ10" s="223" t="str">
        <f t="shared" si="36"/>
        <v>М</v>
      </c>
      <c r="HR10" s="223" t="str">
        <f t="shared" si="36"/>
        <v>М</v>
      </c>
      <c r="HS10" s="223" t="str">
        <f t="shared" si="36"/>
        <v>М</v>
      </c>
      <c r="HT10" s="223" t="str">
        <f t="shared" si="36"/>
        <v>М</v>
      </c>
      <c r="HU10" s="223" t="str">
        <f t="shared" si="36"/>
        <v>М</v>
      </c>
      <c r="HV10" s="223" t="str">
        <f t="shared" si="36"/>
        <v>О</v>
      </c>
      <c r="HW10" s="223" t="str">
        <f t="shared" si="36"/>
        <v/>
      </c>
      <c r="HX10" s="223" t="str">
        <f t="shared" si="36"/>
        <v/>
      </c>
      <c r="HY10" s="223" t="str">
        <f t="shared" si="36"/>
        <v/>
      </c>
      <c r="HZ10" s="223" t="str">
        <f t="shared" si="36"/>
        <v/>
      </c>
      <c r="IA10" s="223" t="str">
        <f t="shared" si="36"/>
        <v/>
      </c>
      <c r="IB10" s="223" t="str">
        <f t="shared" si="36"/>
        <v/>
      </c>
      <c r="IC10" s="223" t="str">
        <f t="shared" si="36"/>
        <v/>
      </c>
      <c r="ID10" s="223" t="str">
        <f t="shared" si="36"/>
        <v/>
      </c>
      <c r="IE10" s="223" t="str">
        <f t="shared" si="36"/>
        <v/>
      </c>
      <c r="IF10" s="223" t="str">
        <f t="shared" si="36"/>
        <v/>
      </c>
      <c r="IG10" s="223" t="str">
        <f t="shared" si="36"/>
        <v/>
      </c>
      <c r="IH10" s="223" t="str">
        <f t="shared" si="36"/>
        <v/>
      </c>
      <c r="II10" s="223" t="str">
        <f t="shared" si="36"/>
        <v/>
      </c>
      <c r="IJ10" s="223" t="str">
        <f t="shared" si="36"/>
        <v/>
      </c>
      <c r="IK10" s="223" t="str">
        <f t="shared" si="36"/>
        <v/>
      </c>
      <c r="IL10" s="223" t="str">
        <f t="shared" si="36"/>
        <v/>
      </c>
      <c r="IM10" s="223" t="str">
        <f t="shared" si="36"/>
        <v/>
      </c>
      <c r="IN10" s="223" t="str">
        <f t="shared" si="36"/>
        <v/>
      </c>
      <c r="IO10" s="223" t="str">
        <f t="shared" si="36"/>
        <v/>
      </c>
      <c r="IP10" s="223" t="str">
        <f t="shared" si="36"/>
        <v/>
      </c>
      <c r="IQ10" s="223" t="str">
        <f t="shared" si="36"/>
        <v/>
      </c>
      <c r="IR10" s="223" t="str">
        <f t="shared" si="36"/>
        <v/>
      </c>
      <c r="IS10" s="223" t="str">
        <f t="shared" si="36"/>
        <v/>
      </c>
      <c r="IT10" s="223" t="str">
        <f t="shared" si="36"/>
        <v/>
      </c>
      <c r="IU10" s="223" t="str">
        <f t="shared" si="36"/>
        <v/>
      </c>
      <c r="IV10" s="223" t="str">
        <f t="shared" si="36"/>
        <v/>
      </c>
      <c r="IW10" s="223" t="str">
        <f t="shared" si="36"/>
        <v/>
      </c>
      <c r="IX10" s="223" t="str">
        <f t="shared" si="36"/>
        <v/>
      </c>
      <c r="IY10" s="223" t="str">
        <f t="shared" si="36"/>
        <v/>
      </c>
      <c r="IZ10" s="223" t="str">
        <f t="shared" si="36"/>
        <v/>
      </c>
      <c r="JA10" s="223" t="str">
        <f t="shared" si="36"/>
        <v/>
      </c>
      <c r="JB10" s="223" t="str">
        <f t="shared" si="36"/>
        <v/>
      </c>
      <c r="JC10" s="223" t="str">
        <f t="shared" si="36"/>
        <v/>
      </c>
      <c r="JD10" s="223" t="str">
        <f t="shared" si="36"/>
        <v/>
      </c>
      <c r="JE10" s="223" t="str">
        <f t="shared" si="36"/>
        <v/>
      </c>
      <c r="JF10" s="223" t="str">
        <f t="shared" si="36"/>
        <v/>
      </c>
      <c r="JG10" s="223" t="str">
        <f t="shared" si="36"/>
        <v/>
      </c>
      <c r="JH10" s="223" t="str">
        <f t="shared" si="36"/>
        <v/>
      </c>
      <c r="JI10" s="223" t="str">
        <f t="shared" si="36"/>
        <v/>
      </c>
      <c r="JJ10" s="223" t="str">
        <f t="shared" si="36"/>
        <v/>
      </c>
      <c r="JK10" s="223" t="str">
        <f t="shared" si="36"/>
        <v/>
      </c>
      <c r="JL10" s="223" t="str">
        <f t="shared" si="36"/>
        <v/>
      </c>
      <c r="JM10" s="223" t="str">
        <f t="shared" si="36"/>
        <v/>
      </c>
      <c r="JN10" s="223" t="str">
        <f t="shared" si="36"/>
        <v/>
      </c>
      <c r="JO10" s="223" t="str">
        <f t="shared" si="36"/>
        <v/>
      </c>
      <c r="JP10" s="223" t="str">
        <f t="shared" si="36"/>
        <v/>
      </c>
      <c r="JQ10" s="223" t="str">
        <f t="shared" si="36"/>
        <v/>
      </c>
      <c r="JR10" s="223" t="str">
        <f t="shared" si="36"/>
        <v/>
      </c>
      <c r="JS10" s="223" t="str">
        <f t="shared" si="31"/>
        <v/>
      </c>
      <c r="JT10" s="223" t="str">
        <f t="shared" si="31"/>
        <v/>
      </c>
      <c r="JU10" s="223" t="str">
        <f t="shared" si="31"/>
        <v/>
      </c>
      <c r="JV10" s="223" t="str">
        <f t="shared" si="31"/>
        <v/>
      </c>
      <c r="JW10" s="223" t="str">
        <f t="shared" si="31"/>
        <v/>
      </c>
      <c r="JX10" s="223" t="str">
        <f t="shared" si="31"/>
        <v/>
      </c>
      <c r="JY10" s="223" t="str">
        <f t="shared" si="31"/>
        <v/>
      </c>
      <c r="JZ10" s="223" t="str">
        <f t="shared" si="31"/>
        <v/>
      </c>
      <c r="KA10" s="223" t="str">
        <f t="shared" si="31"/>
        <v/>
      </c>
      <c r="KB10" s="223" t="str">
        <f t="shared" si="31"/>
        <v/>
      </c>
      <c r="KC10" s="223" t="str">
        <f t="shared" si="31"/>
        <v/>
      </c>
      <c r="KD10" s="223" t="str">
        <f t="shared" si="31"/>
        <v/>
      </c>
      <c r="KE10" s="223" t="str">
        <f t="shared" si="31"/>
        <v/>
      </c>
      <c r="KF10" s="223" t="str">
        <f t="shared" si="31"/>
        <v/>
      </c>
      <c r="KG10" s="223" t="str">
        <f t="shared" si="31"/>
        <v/>
      </c>
      <c r="KH10" s="223" t="str">
        <f t="shared" si="31"/>
        <v/>
      </c>
      <c r="KI10" s="223" t="str">
        <f t="shared" si="31"/>
        <v/>
      </c>
      <c r="KJ10" s="223" t="str">
        <f t="shared" si="31"/>
        <v/>
      </c>
      <c r="KK10" s="223" t="str">
        <f t="shared" si="31"/>
        <v/>
      </c>
      <c r="KL10" s="223" t="str">
        <f t="shared" si="31"/>
        <v/>
      </c>
      <c r="KM10" s="223" t="str">
        <f t="shared" si="31"/>
        <v/>
      </c>
      <c r="KN10" s="223" t="str">
        <f t="shared" si="31"/>
        <v/>
      </c>
      <c r="KO10" s="223" t="str">
        <f t="shared" si="31"/>
        <v/>
      </c>
      <c r="KP10" s="223" t="str">
        <f t="shared" si="31"/>
        <v>П</v>
      </c>
      <c r="KQ10" s="223" t="str">
        <f t="shared" si="31"/>
        <v>М</v>
      </c>
      <c r="KR10" s="223" t="str">
        <f t="shared" si="31"/>
        <v>М</v>
      </c>
      <c r="KS10" s="223" t="str">
        <f t="shared" si="31"/>
        <v>М</v>
      </c>
      <c r="KT10" s="223" t="str">
        <f t="shared" si="31"/>
        <v>М</v>
      </c>
      <c r="KU10" s="223" t="str">
        <f t="shared" si="31"/>
        <v>М</v>
      </c>
      <c r="KV10" s="223" t="str">
        <f t="shared" si="31"/>
        <v>М</v>
      </c>
      <c r="KW10" s="223" t="str">
        <f t="shared" si="31"/>
        <v>О</v>
      </c>
      <c r="KX10" s="223" t="str">
        <f t="shared" si="31"/>
        <v>М</v>
      </c>
      <c r="KY10" s="223" t="str">
        <f t="shared" si="31"/>
        <v>ТО2</v>
      </c>
      <c r="KZ10" s="223" t="str">
        <f t="shared" si="31"/>
        <v>ТО2</v>
      </c>
      <c r="LA10" s="223" t="str">
        <f t="shared" si="31"/>
        <v>ТО2</v>
      </c>
      <c r="LB10" s="223" t="str">
        <f t="shared" si="31"/>
        <v>ТО2</v>
      </c>
      <c r="LC10" s="223" t="str">
        <f t="shared" si="31"/>
        <v>ТО2</v>
      </c>
      <c r="LD10" s="223" t="str">
        <f t="shared" si="31"/>
        <v>ТО2</v>
      </c>
      <c r="LE10" s="223" t="str">
        <f t="shared" si="31"/>
        <v>ТО2</v>
      </c>
      <c r="LF10" s="223" t="str">
        <f t="shared" si="31"/>
        <v>П</v>
      </c>
      <c r="LG10" s="223" t="str">
        <f t="shared" si="31"/>
        <v>М</v>
      </c>
      <c r="LH10" s="223" t="str">
        <f t="shared" si="31"/>
        <v>М</v>
      </c>
      <c r="LI10" s="223" t="str">
        <f t="shared" si="31"/>
        <v>М</v>
      </c>
      <c r="LJ10" s="223" t="str">
        <f t="shared" si="31"/>
        <v>М</v>
      </c>
      <c r="LK10" s="223" t="str">
        <f t="shared" si="31"/>
        <v>М</v>
      </c>
      <c r="LL10" s="223" t="str">
        <f t="shared" si="31"/>
        <v>М</v>
      </c>
      <c r="LM10" s="223" t="str">
        <f t="shared" si="31"/>
        <v>М</v>
      </c>
      <c r="LN10" s="223" t="str">
        <f t="shared" si="31"/>
        <v>М</v>
      </c>
      <c r="LO10" s="223" t="str">
        <f t="shared" si="31"/>
        <v>М</v>
      </c>
      <c r="LP10" s="223" t="str">
        <f t="shared" si="31"/>
        <v>М</v>
      </c>
      <c r="LQ10" s="223" t="str">
        <f t="shared" si="31"/>
        <v>М</v>
      </c>
      <c r="LR10" s="223" t="str">
        <f t="shared" si="31"/>
        <v>М</v>
      </c>
      <c r="LS10" s="223" t="str">
        <f t="shared" si="31"/>
        <v>М</v>
      </c>
      <c r="LT10" s="223" t="str">
        <f t="shared" si="31"/>
        <v>М</v>
      </c>
      <c r="LU10" s="223" t="str">
        <f t="shared" si="31"/>
        <v>М</v>
      </c>
      <c r="LV10" s="223" t="str">
        <f t="shared" si="31"/>
        <v>М</v>
      </c>
      <c r="LW10" s="223" t="str">
        <f t="shared" si="31"/>
        <v>М</v>
      </c>
      <c r="LX10" s="223" t="str">
        <f t="shared" si="31"/>
        <v>М</v>
      </c>
      <c r="LY10" s="223" t="str">
        <f t="shared" si="31"/>
        <v>М</v>
      </c>
      <c r="LZ10" s="223" t="str">
        <f t="shared" si="31"/>
        <v>М</v>
      </c>
      <c r="MA10" s="223" t="str">
        <f t="shared" si="31"/>
        <v>М</v>
      </c>
      <c r="MB10" s="223" t="str">
        <f t="shared" si="31"/>
        <v>М</v>
      </c>
      <c r="MC10" s="223" t="str">
        <f t="shared" si="31"/>
        <v>М</v>
      </c>
      <c r="MD10" s="223" t="str">
        <f t="shared" si="32"/>
        <v>М</v>
      </c>
      <c r="ME10" s="223" t="str">
        <f t="shared" si="24"/>
        <v>М</v>
      </c>
      <c r="MF10" s="223" t="str">
        <f t="shared" si="24"/>
        <v>М</v>
      </c>
      <c r="MG10" s="223" t="str">
        <f t="shared" si="24"/>
        <v>М</v>
      </c>
      <c r="MH10" s="223" t="str">
        <f t="shared" si="24"/>
        <v>М</v>
      </c>
      <c r="MI10" s="223" t="str">
        <f t="shared" si="24"/>
        <v>М</v>
      </c>
      <c r="MJ10" s="223" t="str">
        <f t="shared" si="24"/>
        <v>М</v>
      </c>
      <c r="MK10" s="223" t="str">
        <f t="shared" si="24"/>
        <v>М</v>
      </c>
      <c r="ML10" s="223" t="str">
        <f t="shared" si="24"/>
        <v>М</v>
      </c>
      <c r="MM10" s="223" t="str">
        <f t="shared" si="24"/>
        <v>М</v>
      </c>
      <c r="MN10" s="223" t="str">
        <f t="shared" si="24"/>
        <v>М</v>
      </c>
      <c r="MO10" s="223" t="str">
        <f t="shared" si="24"/>
        <v>М</v>
      </c>
      <c r="MP10" s="223" t="str">
        <f t="shared" si="24"/>
        <v>М</v>
      </c>
      <c r="MQ10" s="223" t="str">
        <f t="shared" si="24"/>
        <v>М</v>
      </c>
      <c r="MR10" s="223" t="str">
        <f t="shared" si="24"/>
        <v>М</v>
      </c>
      <c r="MS10" s="223" t="str">
        <f t="shared" si="24"/>
        <v>М</v>
      </c>
      <c r="MT10" s="223" t="str">
        <f t="shared" si="24"/>
        <v>М</v>
      </c>
      <c r="MU10" s="223" t="str">
        <f t="shared" si="24"/>
        <v>М</v>
      </c>
      <c r="MV10" s="223" t="str">
        <f t="shared" si="24"/>
        <v>М</v>
      </c>
      <c r="MW10" s="223" t="str">
        <f t="shared" si="24"/>
        <v>М</v>
      </c>
      <c r="MX10" s="223" t="str">
        <f t="shared" si="24"/>
        <v>М</v>
      </c>
      <c r="MY10" s="223" t="str">
        <f t="shared" si="24"/>
        <v>М</v>
      </c>
      <c r="MZ10" s="223" t="str">
        <f t="shared" si="24"/>
        <v>М</v>
      </c>
      <c r="NA10" s="223" t="str">
        <f t="shared" si="24"/>
        <v>М</v>
      </c>
      <c r="NB10" s="223" t="str">
        <f t="shared" si="24"/>
        <v>М</v>
      </c>
      <c r="NC10" s="223" t="str">
        <f t="shared" si="24"/>
        <v>М</v>
      </c>
      <c r="ND10" s="223" t="str">
        <f t="shared" si="24"/>
        <v>М</v>
      </c>
      <c r="NE10" s="223" t="str">
        <f t="shared" si="24"/>
        <v>М</v>
      </c>
      <c r="NF10" s="223" t="str">
        <f t="shared" si="24"/>
        <v>М</v>
      </c>
      <c r="NG10" s="223" t="str">
        <f t="shared" si="24"/>
        <v>М</v>
      </c>
      <c r="NH10" s="223" t="str">
        <f t="shared" si="25"/>
        <v>М</v>
      </c>
      <c r="NI10" s="223"/>
      <c r="NJ10" s="223">
        <v>21763</v>
      </c>
      <c r="NK10" s="223">
        <f t="shared" si="26"/>
        <v>14906</v>
      </c>
      <c r="NL10" s="223">
        <v>0</v>
      </c>
      <c r="NM10" s="224">
        <f t="shared" si="30"/>
        <v>6120</v>
      </c>
    </row>
    <row r="11" spans="1:377" s="225" customFormat="1" ht="17.45" customHeight="1" x14ac:dyDescent="0.2">
      <c r="A11" s="222">
        <v>11</v>
      </c>
      <c r="B11" s="223">
        <v>15962</v>
      </c>
      <c r="C11" s="223">
        <f t="shared" si="6"/>
        <v>9746</v>
      </c>
      <c r="D11" s="223">
        <v>0</v>
      </c>
      <c r="E11" s="223">
        <v>13</v>
      </c>
      <c r="F11" s="223">
        <v>29</v>
      </c>
      <c r="G11" s="223" t="str">
        <f t="shared" si="27"/>
        <v>М</v>
      </c>
      <c r="H11" s="223" t="str">
        <f t="shared" si="37"/>
        <v>М</v>
      </c>
      <c r="I11" s="223" t="str">
        <f t="shared" si="37"/>
        <v>М</v>
      </c>
      <c r="J11" s="223" t="str">
        <f t="shared" si="37"/>
        <v>М</v>
      </c>
      <c r="K11" s="223" t="str">
        <f t="shared" si="37"/>
        <v>М</v>
      </c>
      <c r="L11" s="223" t="str">
        <f t="shared" si="37"/>
        <v>М</v>
      </c>
      <c r="M11" s="223" t="str">
        <f t="shared" si="37"/>
        <v>М</v>
      </c>
      <c r="N11" s="223" t="str">
        <f t="shared" si="37"/>
        <v>М</v>
      </c>
      <c r="O11" s="223" t="str">
        <f t="shared" si="37"/>
        <v>М</v>
      </c>
      <c r="P11" s="223" t="str">
        <f t="shared" si="37"/>
        <v>М</v>
      </c>
      <c r="Q11" s="223" t="str">
        <f t="shared" si="37"/>
        <v>М</v>
      </c>
      <c r="R11" s="223" t="str">
        <f t="shared" si="37"/>
        <v>М</v>
      </c>
      <c r="S11" s="223" t="str">
        <f t="shared" si="37"/>
        <v>М</v>
      </c>
      <c r="T11" s="223" t="str">
        <f t="shared" si="37"/>
        <v>М</v>
      </c>
      <c r="U11" s="223" t="str">
        <f t="shared" si="37"/>
        <v>М</v>
      </c>
      <c r="V11" s="223" t="str">
        <f t="shared" si="37"/>
        <v>М</v>
      </c>
      <c r="W11" s="223" t="str">
        <f t="shared" si="37"/>
        <v>М</v>
      </c>
      <c r="X11" s="223" t="str">
        <f t="shared" si="37"/>
        <v>М</v>
      </c>
      <c r="Y11" s="223" t="str">
        <f t="shared" si="37"/>
        <v>М</v>
      </c>
      <c r="Z11" s="223" t="str">
        <f t="shared" si="37"/>
        <v>М</v>
      </c>
      <c r="AA11" s="223" t="str">
        <f t="shared" si="37"/>
        <v>М</v>
      </c>
      <c r="AB11" s="223" t="str">
        <f t="shared" si="37"/>
        <v>М</v>
      </c>
      <c r="AC11" s="223" t="str">
        <f t="shared" si="37"/>
        <v>М</v>
      </c>
      <c r="AD11" s="223" t="str">
        <f t="shared" si="37"/>
        <v>М</v>
      </c>
      <c r="AE11" s="223" t="str">
        <f t="shared" si="37"/>
        <v>М</v>
      </c>
      <c r="AF11" s="223" t="str">
        <f t="shared" si="37"/>
        <v>М</v>
      </c>
      <c r="AG11" s="223" t="str">
        <f t="shared" si="37"/>
        <v>М</v>
      </c>
      <c r="AH11" s="223" t="str">
        <f t="shared" si="37"/>
        <v>М</v>
      </c>
      <c r="AI11" s="223" t="str">
        <f t="shared" si="37"/>
        <v>М</v>
      </c>
      <c r="AJ11" s="223" t="str">
        <f t="shared" si="37"/>
        <v>М</v>
      </c>
      <c r="AK11" s="223" t="str">
        <f t="shared" si="37"/>
        <v>М</v>
      </c>
      <c r="AL11" s="223" t="str">
        <f t="shared" si="37"/>
        <v>М</v>
      </c>
      <c r="AM11" s="223" t="str">
        <f t="shared" si="37"/>
        <v>М</v>
      </c>
      <c r="AN11" s="223" t="str">
        <f t="shared" si="37"/>
        <v>М</v>
      </c>
      <c r="AO11" s="223" t="str">
        <f t="shared" si="37"/>
        <v>М</v>
      </c>
      <c r="AP11" s="223" t="str">
        <f t="shared" si="37"/>
        <v/>
      </c>
      <c r="AQ11" s="223" t="str">
        <f t="shared" si="37"/>
        <v/>
      </c>
      <c r="AR11" s="223" t="str">
        <f t="shared" si="37"/>
        <v/>
      </c>
      <c r="AS11" s="223" t="str">
        <f t="shared" si="37"/>
        <v/>
      </c>
      <c r="AT11" s="223" t="str">
        <f t="shared" si="37"/>
        <v/>
      </c>
      <c r="AU11" s="223" t="str">
        <f t="shared" si="37"/>
        <v/>
      </c>
      <c r="AV11" s="223" t="str">
        <f t="shared" si="37"/>
        <v/>
      </c>
      <c r="AW11" s="223" t="str">
        <f t="shared" si="37"/>
        <v/>
      </c>
      <c r="AX11" s="223" t="str">
        <f t="shared" si="37"/>
        <v/>
      </c>
      <c r="AY11" s="223" t="str">
        <f t="shared" si="37"/>
        <v>ПР</v>
      </c>
      <c r="AZ11" s="223" t="str">
        <f t="shared" si="37"/>
        <v/>
      </c>
      <c r="BA11" s="223" t="str">
        <f t="shared" si="37"/>
        <v/>
      </c>
      <c r="BB11" s="223" t="str">
        <f t="shared" si="37"/>
        <v/>
      </c>
      <c r="BC11" s="223" t="str">
        <f t="shared" si="37"/>
        <v/>
      </c>
      <c r="BD11" s="223" t="str">
        <f t="shared" si="37"/>
        <v/>
      </c>
      <c r="BE11" s="223" t="str">
        <f t="shared" si="37"/>
        <v/>
      </c>
      <c r="BF11" s="223" t="str">
        <f t="shared" si="37"/>
        <v/>
      </c>
      <c r="BG11" s="223" t="str">
        <f t="shared" si="37"/>
        <v/>
      </c>
      <c r="BH11" s="223" t="str">
        <f t="shared" si="37"/>
        <v/>
      </c>
      <c r="BI11" s="223" t="str">
        <f t="shared" si="37"/>
        <v>ПР</v>
      </c>
      <c r="BJ11" s="223" t="str">
        <f t="shared" si="37"/>
        <v/>
      </c>
      <c r="BK11" s="223" t="str">
        <f t="shared" si="37"/>
        <v/>
      </c>
      <c r="BL11" s="223" t="str">
        <f t="shared" si="37"/>
        <v/>
      </c>
      <c r="BM11" s="223" t="str">
        <f t="shared" si="37"/>
        <v/>
      </c>
      <c r="BN11" s="223" t="str">
        <f t="shared" si="37"/>
        <v/>
      </c>
      <c r="BO11" s="223" t="str">
        <f t="shared" si="37"/>
        <v/>
      </c>
      <c r="BP11" s="223" t="str">
        <f t="shared" si="37"/>
        <v/>
      </c>
      <c r="BQ11" s="223" t="str">
        <f t="shared" si="37"/>
        <v/>
      </c>
      <c r="BR11" s="223" t="str">
        <f t="shared" si="37"/>
        <v/>
      </c>
      <c r="BS11" s="223" t="str">
        <f t="shared" si="37"/>
        <v>ПР</v>
      </c>
      <c r="BT11" s="223" t="str">
        <f t="shared" si="33"/>
        <v/>
      </c>
      <c r="BU11" s="223" t="str">
        <f t="shared" si="33"/>
        <v/>
      </c>
      <c r="BV11" s="223" t="str">
        <f t="shared" si="33"/>
        <v/>
      </c>
      <c r="BW11" s="223" t="str">
        <f t="shared" si="33"/>
        <v/>
      </c>
      <c r="BX11" s="223" t="str">
        <f t="shared" si="33"/>
        <v>М</v>
      </c>
      <c r="BY11" s="223" t="str">
        <f t="shared" si="33"/>
        <v/>
      </c>
      <c r="BZ11" s="223" t="str">
        <f t="shared" si="33"/>
        <v/>
      </c>
      <c r="CA11" s="223" t="str">
        <f t="shared" si="33"/>
        <v/>
      </c>
      <c r="CB11" s="223" t="str">
        <f t="shared" si="33"/>
        <v/>
      </c>
      <c r="CC11" s="223" t="str">
        <f t="shared" si="33"/>
        <v>М</v>
      </c>
      <c r="CD11" s="223" t="str">
        <f t="shared" si="33"/>
        <v>М</v>
      </c>
      <c r="CE11" s="223" t="str">
        <f t="shared" si="33"/>
        <v>М</v>
      </c>
      <c r="CF11" s="223" t="str">
        <f t="shared" si="33"/>
        <v>М</v>
      </c>
      <c r="CG11" s="223" t="str">
        <f t="shared" si="33"/>
        <v>М</v>
      </c>
      <c r="CH11" s="223" t="str">
        <f t="shared" si="33"/>
        <v>М</v>
      </c>
      <c r="CI11" s="223" t="str">
        <f t="shared" si="33"/>
        <v>М</v>
      </c>
      <c r="CJ11" s="223" t="str">
        <f t="shared" si="33"/>
        <v>М</v>
      </c>
      <c r="CK11" s="223" t="str">
        <f t="shared" si="33"/>
        <v>М</v>
      </c>
      <c r="CL11" s="223" t="str">
        <f t="shared" si="33"/>
        <v>М</v>
      </c>
      <c r="CM11" s="223" t="str">
        <f t="shared" si="33"/>
        <v>М</v>
      </c>
      <c r="CN11" s="223" t="str">
        <f t="shared" si="33"/>
        <v>ТО1</v>
      </c>
      <c r="CO11" s="223" t="str">
        <f t="shared" si="33"/>
        <v>ТО1</v>
      </c>
      <c r="CP11" s="223" t="str">
        <f t="shared" si="33"/>
        <v>ТО1</v>
      </c>
      <c r="CQ11" s="223" t="str">
        <f t="shared" si="33"/>
        <v>ТО1</v>
      </c>
      <c r="CR11" s="223" t="str">
        <f t="shared" si="33"/>
        <v>ТО1</v>
      </c>
      <c r="CS11" s="223" t="str">
        <f t="shared" si="33"/>
        <v>ТО1</v>
      </c>
      <c r="CT11" s="223" t="str">
        <f t="shared" si="33"/>
        <v>ТО1</v>
      </c>
      <c r="CU11" s="223" t="str">
        <f t="shared" si="33"/>
        <v>М</v>
      </c>
      <c r="CV11" s="223" t="str">
        <f t="shared" si="33"/>
        <v>М</v>
      </c>
      <c r="CW11" s="223" t="str">
        <f t="shared" si="33"/>
        <v>М</v>
      </c>
      <c r="CX11" s="223" t="str">
        <f t="shared" si="33"/>
        <v>М</v>
      </c>
      <c r="CY11" s="223" t="str">
        <f t="shared" si="33"/>
        <v>М</v>
      </c>
      <c r="CZ11" s="223" t="str">
        <f t="shared" si="33"/>
        <v>М</v>
      </c>
      <c r="DA11" s="223" t="str">
        <f t="shared" si="33"/>
        <v>М</v>
      </c>
      <c r="DB11" s="223" t="str">
        <f t="shared" si="33"/>
        <v>М</v>
      </c>
      <c r="DC11" s="223" t="str">
        <f t="shared" si="33"/>
        <v>М</v>
      </c>
      <c r="DD11" s="223" t="str">
        <f t="shared" si="33"/>
        <v>М</v>
      </c>
      <c r="DE11" s="223" t="str">
        <f t="shared" si="33"/>
        <v>М</v>
      </c>
      <c r="DF11" s="223" t="str">
        <f t="shared" si="33"/>
        <v>М</v>
      </c>
      <c r="DG11" s="223" t="str">
        <f t="shared" si="33"/>
        <v>М</v>
      </c>
      <c r="DH11" s="223" t="str">
        <f t="shared" si="33"/>
        <v>М</v>
      </c>
      <c r="DI11" s="223" t="str">
        <f t="shared" si="33"/>
        <v>М</v>
      </c>
      <c r="DJ11" s="223" t="str">
        <f t="shared" si="33"/>
        <v>М</v>
      </c>
      <c r="DK11" s="223" t="str">
        <f t="shared" si="33"/>
        <v>М</v>
      </c>
      <c r="DL11" s="223" t="str">
        <f t="shared" si="33"/>
        <v>М</v>
      </c>
      <c r="DM11" s="223" t="str">
        <f t="shared" si="33"/>
        <v>М</v>
      </c>
      <c r="DN11" s="223" t="str">
        <f t="shared" si="33"/>
        <v>М</v>
      </c>
      <c r="DO11" s="223" t="str">
        <f t="shared" si="33"/>
        <v>М</v>
      </c>
      <c r="DP11" s="223" t="str">
        <f t="shared" si="33"/>
        <v>М</v>
      </c>
      <c r="DQ11" s="223" t="str">
        <f t="shared" si="33"/>
        <v>М</v>
      </c>
      <c r="DR11" s="223" t="str">
        <f t="shared" si="33"/>
        <v/>
      </c>
      <c r="DS11" s="223" t="str">
        <f t="shared" si="33"/>
        <v/>
      </c>
      <c r="DT11" s="223" t="str">
        <f t="shared" si="33"/>
        <v/>
      </c>
      <c r="DU11" s="223" t="str">
        <f t="shared" si="33"/>
        <v/>
      </c>
      <c r="DV11" s="223" t="str">
        <f t="shared" si="33"/>
        <v/>
      </c>
      <c r="DW11" s="223" t="str">
        <f t="shared" si="33"/>
        <v/>
      </c>
      <c r="DX11" s="223" t="str">
        <f t="shared" si="33"/>
        <v/>
      </c>
      <c r="DY11" s="223" t="str">
        <f t="shared" si="33"/>
        <v/>
      </c>
      <c r="DZ11" s="223" t="str">
        <f t="shared" si="33"/>
        <v/>
      </c>
      <c r="EA11" s="223" t="str">
        <f t="shared" si="33"/>
        <v>ПР</v>
      </c>
      <c r="EB11" s="223" t="str">
        <f t="shared" si="33"/>
        <v/>
      </c>
      <c r="EC11" s="223" t="str">
        <f t="shared" si="33"/>
        <v/>
      </c>
      <c r="ED11" s="223" t="str">
        <f t="shared" si="33"/>
        <v/>
      </c>
      <c r="EE11" s="223" t="str">
        <f t="shared" si="34"/>
        <v/>
      </c>
      <c r="EF11" s="223" t="str">
        <f t="shared" si="34"/>
        <v/>
      </c>
      <c r="EG11" s="223" t="str">
        <f t="shared" si="34"/>
        <v/>
      </c>
      <c r="EH11" s="223" t="str">
        <f t="shared" si="34"/>
        <v/>
      </c>
      <c r="EI11" s="223" t="str">
        <f t="shared" si="34"/>
        <v/>
      </c>
      <c r="EJ11" s="223" t="str">
        <f t="shared" si="34"/>
        <v/>
      </c>
      <c r="EK11" s="223" t="str">
        <f t="shared" si="34"/>
        <v/>
      </c>
      <c r="EL11" s="223" t="str">
        <f t="shared" si="34"/>
        <v/>
      </c>
      <c r="EM11" s="223" t="str">
        <f t="shared" si="34"/>
        <v/>
      </c>
      <c r="EN11" s="223" t="str">
        <f t="shared" si="34"/>
        <v/>
      </c>
      <c r="EO11" s="223" t="str">
        <f t="shared" si="34"/>
        <v/>
      </c>
      <c r="EP11" s="223" t="str">
        <f t="shared" si="34"/>
        <v/>
      </c>
      <c r="EQ11" s="223" t="str">
        <f t="shared" si="34"/>
        <v/>
      </c>
      <c r="ER11" s="223" t="str">
        <f t="shared" si="34"/>
        <v/>
      </c>
      <c r="ES11" s="223" t="str">
        <f t="shared" si="34"/>
        <v/>
      </c>
      <c r="ET11" s="223" t="str">
        <f t="shared" si="34"/>
        <v>ПР</v>
      </c>
      <c r="EU11" s="223" t="str">
        <f t="shared" si="34"/>
        <v/>
      </c>
      <c r="EV11" s="223" t="str">
        <f t="shared" si="34"/>
        <v/>
      </c>
      <c r="EW11" s="223" t="str">
        <f t="shared" si="34"/>
        <v/>
      </c>
      <c r="EX11" s="223" t="str">
        <f t="shared" si="34"/>
        <v/>
      </c>
      <c r="EY11" s="223" t="str">
        <f t="shared" si="34"/>
        <v/>
      </c>
      <c r="EZ11" s="223" t="str">
        <f t="shared" si="34"/>
        <v/>
      </c>
      <c r="FA11" s="223" t="str">
        <f t="shared" si="34"/>
        <v/>
      </c>
      <c r="FB11" s="223" t="str">
        <f t="shared" si="34"/>
        <v/>
      </c>
      <c r="FC11" s="223" t="str">
        <f t="shared" si="34"/>
        <v/>
      </c>
      <c r="FD11" s="223" t="str">
        <f t="shared" si="34"/>
        <v/>
      </c>
      <c r="FE11" s="223" t="str">
        <f t="shared" si="34"/>
        <v/>
      </c>
      <c r="FF11" s="223" t="str">
        <f t="shared" si="34"/>
        <v/>
      </c>
      <c r="FG11" s="223" t="str">
        <f t="shared" si="34"/>
        <v/>
      </c>
      <c r="FH11" s="223" t="str">
        <f t="shared" si="34"/>
        <v/>
      </c>
      <c r="FI11" s="223" t="str">
        <f t="shared" si="34"/>
        <v/>
      </c>
      <c r="FJ11" s="223" t="str">
        <f t="shared" si="34"/>
        <v/>
      </c>
      <c r="FK11" s="223" t="str">
        <f t="shared" si="34"/>
        <v/>
      </c>
      <c r="FL11" s="223" t="str">
        <f t="shared" si="34"/>
        <v>ВП</v>
      </c>
      <c r="FM11" s="223" t="str">
        <f t="shared" si="34"/>
        <v>ПР</v>
      </c>
      <c r="FN11" s="223" t="str">
        <f t="shared" si="34"/>
        <v>ВП</v>
      </c>
      <c r="FO11" s="223" t="str">
        <f t="shared" si="34"/>
        <v>ВП</v>
      </c>
      <c r="FP11" s="223" t="str">
        <f t="shared" si="34"/>
        <v>ВП</v>
      </c>
      <c r="FQ11" s="223" t="str">
        <f t="shared" si="34"/>
        <v>ВП</v>
      </c>
      <c r="FR11" s="223" t="str">
        <f t="shared" si="34"/>
        <v>ВП</v>
      </c>
      <c r="FS11" s="223" t="str">
        <f t="shared" si="34"/>
        <v>ВП</v>
      </c>
      <c r="FT11" s="223" t="str">
        <f t="shared" si="34"/>
        <v/>
      </c>
      <c r="FU11" s="223" t="str">
        <f t="shared" si="34"/>
        <v/>
      </c>
      <c r="FV11" s="223" t="str">
        <f t="shared" si="34"/>
        <v/>
      </c>
      <c r="FW11" s="223" t="str">
        <f t="shared" si="34"/>
        <v/>
      </c>
      <c r="FX11" s="223" t="str">
        <f t="shared" si="34"/>
        <v/>
      </c>
      <c r="FY11" s="223" t="str">
        <f t="shared" si="34"/>
        <v/>
      </c>
      <c r="FZ11" s="223" t="str">
        <f t="shared" si="34"/>
        <v/>
      </c>
      <c r="GA11" s="223" t="str">
        <f t="shared" si="34"/>
        <v/>
      </c>
      <c r="GB11" s="223" t="str">
        <f t="shared" si="34"/>
        <v/>
      </c>
      <c r="GC11" s="223" t="str">
        <f t="shared" si="34"/>
        <v/>
      </c>
      <c r="GD11" s="223" t="str">
        <f t="shared" si="34"/>
        <v/>
      </c>
      <c r="GE11" s="223" t="str">
        <f t="shared" si="34"/>
        <v>ПР</v>
      </c>
      <c r="GF11" s="223" t="str">
        <f t="shared" si="34"/>
        <v/>
      </c>
      <c r="GG11" s="223" t="str">
        <f t="shared" si="34"/>
        <v>М</v>
      </c>
      <c r="GH11" s="223" t="str">
        <f t="shared" si="34"/>
        <v>М</v>
      </c>
      <c r="GI11" s="223" t="str">
        <f t="shared" si="34"/>
        <v/>
      </c>
      <c r="GJ11" s="223" t="str">
        <f t="shared" si="34"/>
        <v/>
      </c>
      <c r="GK11" s="223" t="str">
        <f t="shared" si="34"/>
        <v/>
      </c>
      <c r="GL11" s="223" t="str">
        <f t="shared" si="34"/>
        <v/>
      </c>
      <c r="GM11" s="223" t="str">
        <f t="shared" si="34"/>
        <v/>
      </c>
      <c r="GN11" s="223" t="str">
        <f t="shared" si="34"/>
        <v/>
      </c>
      <c r="GO11" s="223" t="str">
        <f t="shared" si="34"/>
        <v/>
      </c>
      <c r="GP11" s="223" t="str">
        <f t="shared" si="34"/>
        <v>М</v>
      </c>
      <c r="GQ11" s="223" t="str">
        <f t="shared" si="35"/>
        <v>М</v>
      </c>
      <c r="GR11" s="223" t="str">
        <f t="shared" si="35"/>
        <v>М</v>
      </c>
      <c r="GS11" s="223" t="str">
        <f t="shared" si="35"/>
        <v>М</v>
      </c>
      <c r="GT11" s="223" t="str">
        <f t="shared" si="35"/>
        <v>М</v>
      </c>
      <c r="GU11" s="223" t="str">
        <f t="shared" si="35"/>
        <v>М</v>
      </c>
      <c r="GV11" s="223" t="str">
        <f t="shared" si="35"/>
        <v>М</v>
      </c>
      <c r="GW11" s="223" t="str">
        <f t="shared" si="35"/>
        <v>М</v>
      </c>
      <c r="GX11" s="223" t="str">
        <f t="shared" si="35"/>
        <v>М</v>
      </c>
      <c r="GY11" s="223" t="str">
        <f t="shared" si="35"/>
        <v>М</v>
      </c>
      <c r="GZ11" s="223" t="str">
        <f t="shared" si="35"/>
        <v>ОСК</v>
      </c>
      <c r="HA11" s="223" t="str">
        <f t="shared" si="35"/>
        <v>ОСК</v>
      </c>
      <c r="HB11" s="223" t="str">
        <f t="shared" si="35"/>
        <v>ОСК</v>
      </c>
      <c r="HC11" s="223" t="str">
        <f t="shared" si="35"/>
        <v>ОСК</v>
      </c>
      <c r="HD11" s="223" t="str">
        <f t="shared" si="35"/>
        <v>ОСК</v>
      </c>
      <c r="HE11" s="223" t="str">
        <f t="shared" si="35"/>
        <v>ОСК</v>
      </c>
      <c r="HF11" s="223" t="str">
        <f t="shared" si="35"/>
        <v>ОСК</v>
      </c>
      <c r="HG11" s="223" t="str">
        <f t="shared" si="36"/>
        <v>ОСК</v>
      </c>
      <c r="HH11" s="223" t="str">
        <f t="shared" si="36"/>
        <v>ОСК</v>
      </c>
      <c r="HI11" s="223" t="str">
        <f t="shared" si="36"/>
        <v>ОСК</v>
      </c>
      <c r="HJ11" s="223" t="str">
        <f t="shared" si="36"/>
        <v/>
      </c>
      <c r="HK11" s="223" t="str">
        <f t="shared" si="36"/>
        <v/>
      </c>
      <c r="HL11" s="223" t="str">
        <f t="shared" si="36"/>
        <v/>
      </c>
      <c r="HM11" s="223" t="str">
        <f t="shared" si="36"/>
        <v/>
      </c>
      <c r="HN11" s="223" t="str">
        <f t="shared" si="36"/>
        <v/>
      </c>
      <c r="HO11" s="223" t="str">
        <f t="shared" si="36"/>
        <v/>
      </c>
      <c r="HP11" s="223" t="str">
        <f t="shared" si="36"/>
        <v/>
      </c>
      <c r="HQ11" s="223" t="str">
        <f t="shared" si="36"/>
        <v/>
      </c>
      <c r="HR11" s="223" t="str">
        <f t="shared" si="36"/>
        <v/>
      </c>
      <c r="HS11" s="223" t="str">
        <f t="shared" si="36"/>
        <v/>
      </c>
      <c r="HT11" s="223" t="str">
        <f t="shared" si="36"/>
        <v/>
      </c>
      <c r="HU11" s="223" t="str">
        <f t="shared" si="36"/>
        <v/>
      </c>
      <c r="HV11" s="223" t="str">
        <f t="shared" si="36"/>
        <v/>
      </c>
      <c r="HW11" s="223" t="str">
        <f t="shared" si="36"/>
        <v/>
      </c>
      <c r="HX11" s="223" t="str">
        <f t="shared" si="36"/>
        <v/>
      </c>
      <c r="HY11" s="223" t="str">
        <f t="shared" si="36"/>
        <v/>
      </c>
      <c r="HZ11" s="223" t="str">
        <f t="shared" si="36"/>
        <v/>
      </c>
      <c r="IA11" s="223" t="str">
        <f t="shared" si="36"/>
        <v/>
      </c>
      <c r="IB11" s="223" t="str">
        <f t="shared" si="36"/>
        <v/>
      </c>
      <c r="IC11" s="223" t="str">
        <f t="shared" si="36"/>
        <v>П</v>
      </c>
      <c r="ID11" s="223" t="str">
        <f t="shared" si="36"/>
        <v>О</v>
      </c>
      <c r="IE11" s="223" t="str">
        <f t="shared" si="36"/>
        <v/>
      </c>
      <c r="IF11" s="223" t="str">
        <f t="shared" si="36"/>
        <v/>
      </c>
      <c r="IG11" s="223" t="str">
        <f t="shared" si="36"/>
        <v/>
      </c>
      <c r="IH11" s="223" t="str">
        <f t="shared" si="36"/>
        <v/>
      </c>
      <c r="II11" s="223" t="str">
        <f t="shared" si="36"/>
        <v/>
      </c>
      <c r="IJ11" s="223" t="str">
        <f t="shared" si="36"/>
        <v/>
      </c>
      <c r="IK11" s="223" t="str">
        <f t="shared" si="36"/>
        <v>М</v>
      </c>
      <c r="IL11" s="223" t="str">
        <f t="shared" si="36"/>
        <v>М</v>
      </c>
      <c r="IM11" s="223" t="str">
        <f t="shared" si="36"/>
        <v>М</v>
      </c>
      <c r="IN11" s="223" t="str">
        <f t="shared" si="36"/>
        <v>М</v>
      </c>
      <c r="IO11" s="223" t="str">
        <f t="shared" si="36"/>
        <v>М</v>
      </c>
      <c r="IP11" s="223" t="str">
        <f t="shared" si="36"/>
        <v>М</v>
      </c>
      <c r="IQ11" s="223" t="str">
        <f t="shared" si="36"/>
        <v>М</v>
      </c>
      <c r="IR11" s="223" t="str">
        <f t="shared" si="36"/>
        <v>М</v>
      </c>
      <c r="IS11" s="223" t="str">
        <f t="shared" si="36"/>
        <v>О</v>
      </c>
      <c r="IT11" s="223" t="str">
        <f t="shared" si="36"/>
        <v/>
      </c>
      <c r="IU11" s="223" t="str">
        <f t="shared" si="36"/>
        <v>П</v>
      </c>
      <c r="IV11" s="223" t="str">
        <f t="shared" si="36"/>
        <v>О</v>
      </c>
      <c r="IW11" s="223" t="str">
        <f t="shared" si="36"/>
        <v/>
      </c>
      <c r="IX11" s="223" t="str">
        <f t="shared" si="36"/>
        <v/>
      </c>
      <c r="IY11" s="223" t="str">
        <f t="shared" si="36"/>
        <v/>
      </c>
      <c r="IZ11" s="223" t="str">
        <f t="shared" si="36"/>
        <v/>
      </c>
      <c r="JA11" s="223" t="str">
        <f t="shared" si="36"/>
        <v/>
      </c>
      <c r="JB11" s="223" t="str">
        <f t="shared" si="36"/>
        <v/>
      </c>
      <c r="JC11" s="223" t="str">
        <f t="shared" si="36"/>
        <v>П</v>
      </c>
      <c r="JD11" s="223" t="str">
        <f t="shared" si="36"/>
        <v>О</v>
      </c>
      <c r="JE11" s="223" t="str">
        <f t="shared" si="36"/>
        <v/>
      </c>
      <c r="JF11" s="223" t="str">
        <f t="shared" si="36"/>
        <v/>
      </c>
      <c r="JG11" s="223" t="str">
        <f t="shared" si="36"/>
        <v/>
      </c>
      <c r="JH11" s="223" t="str">
        <f t="shared" si="36"/>
        <v>П</v>
      </c>
      <c r="JI11" s="223" t="str">
        <f t="shared" si="36"/>
        <v>М</v>
      </c>
      <c r="JJ11" s="223" t="str">
        <f t="shared" si="36"/>
        <v>М</v>
      </c>
      <c r="JK11" s="223" t="str">
        <f t="shared" si="36"/>
        <v>М</v>
      </c>
      <c r="JL11" s="223" t="str">
        <f t="shared" si="36"/>
        <v>М</v>
      </c>
      <c r="JM11" s="223" t="str">
        <f t="shared" si="36"/>
        <v>О</v>
      </c>
      <c r="JN11" s="223" t="str">
        <f t="shared" si="36"/>
        <v/>
      </c>
      <c r="JO11" s="223" t="str">
        <f t="shared" si="36"/>
        <v/>
      </c>
      <c r="JP11" s="223" t="str">
        <f t="shared" si="36"/>
        <v/>
      </c>
      <c r="JQ11" s="223" t="str">
        <f t="shared" si="36"/>
        <v/>
      </c>
      <c r="JR11" s="223" t="str">
        <f t="shared" si="36"/>
        <v/>
      </c>
      <c r="JS11" s="223" t="str">
        <f t="shared" si="31"/>
        <v/>
      </c>
      <c r="JT11" s="223" t="str">
        <f t="shared" si="31"/>
        <v/>
      </c>
      <c r="JU11" s="223" t="str">
        <f t="shared" si="31"/>
        <v>П</v>
      </c>
      <c r="JV11" s="223" t="str">
        <f t="shared" si="31"/>
        <v>О</v>
      </c>
      <c r="JW11" s="223" t="str">
        <f t="shared" si="31"/>
        <v/>
      </c>
      <c r="JX11" s="223" t="str">
        <f t="shared" si="31"/>
        <v/>
      </c>
      <c r="JY11" s="223" t="str">
        <f t="shared" si="31"/>
        <v/>
      </c>
      <c r="JZ11" s="223" t="str">
        <f t="shared" si="31"/>
        <v/>
      </c>
      <c r="KA11" s="223" t="str">
        <f t="shared" si="31"/>
        <v/>
      </c>
      <c r="KB11" s="223" t="str">
        <f t="shared" si="31"/>
        <v/>
      </c>
      <c r="KC11" s="223" t="str">
        <f t="shared" si="31"/>
        <v/>
      </c>
      <c r="KD11" s="223" t="str">
        <f t="shared" si="31"/>
        <v/>
      </c>
      <c r="KE11" s="223" t="str">
        <f t="shared" si="31"/>
        <v/>
      </c>
      <c r="KF11" s="223" t="str">
        <f t="shared" si="31"/>
        <v/>
      </c>
      <c r="KG11" s="223" t="str">
        <f t="shared" si="31"/>
        <v/>
      </c>
      <c r="KH11" s="223" t="str">
        <f t="shared" si="31"/>
        <v/>
      </c>
      <c r="KI11" s="223" t="str">
        <f t="shared" si="31"/>
        <v/>
      </c>
      <c r="KJ11" s="223" t="str">
        <f t="shared" si="31"/>
        <v/>
      </c>
      <c r="KK11" s="223" t="str">
        <f t="shared" si="31"/>
        <v/>
      </c>
      <c r="KL11" s="223" t="str">
        <f t="shared" si="31"/>
        <v/>
      </c>
      <c r="KM11" s="223" t="str">
        <f t="shared" si="31"/>
        <v/>
      </c>
      <c r="KN11" s="223" t="str">
        <f t="shared" si="31"/>
        <v/>
      </c>
      <c r="KO11" s="223" t="str">
        <f t="shared" si="31"/>
        <v>П</v>
      </c>
      <c r="KP11" s="223" t="str">
        <f t="shared" si="31"/>
        <v>М</v>
      </c>
      <c r="KQ11" s="223" t="str">
        <f t="shared" si="31"/>
        <v>М</v>
      </c>
      <c r="KR11" s="223" t="str">
        <f t="shared" si="31"/>
        <v>М</v>
      </c>
      <c r="KS11" s="223" t="str">
        <f t="shared" si="31"/>
        <v>М</v>
      </c>
      <c r="KT11" s="223" t="str">
        <f t="shared" si="31"/>
        <v>М</v>
      </c>
      <c r="KU11" s="223" t="str">
        <f t="shared" si="31"/>
        <v>М</v>
      </c>
      <c r="KV11" s="223" t="str">
        <f t="shared" si="31"/>
        <v>О</v>
      </c>
      <c r="KW11" s="223" t="str">
        <f t="shared" si="31"/>
        <v>ПМ</v>
      </c>
      <c r="KX11" s="223" t="str">
        <f t="shared" si="31"/>
        <v>М</v>
      </c>
      <c r="KY11" s="223" t="str">
        <f t="shared" si="31"/>
        <v>М</v>
      </c>
      <c r="KZ11" s="223" t="str">
        <f t="shared" si="31"/>
        <v>М</v>
      </c>
      <c r="LA11" s="223" t="str">
        <f t="shared" si="31"/>
        <v>М</v>
      </c>
      <c r="LB11" s="223" t="str">
        <f t="shared" si="31"/>
        <v>М</v>
      </c>
      <c r="LC11" s="223" t="str">
        <f t="shared" si="31"/>
        <v>М</v>
      </c>
      <c r="LD11" s="223" t="str">
        <f t="shared" si="31"/>
        <v>М</v>
      </c>
      <c r="LE11" s="223" t="str">
        <f t="shared" si="31"/>
        <v>М</v>
      </c>
      <c r="LF11" s="223" t="str">
        <f t="shared" si="31"/>
        <v>М</v>
      </c>
      <c r="LG11" s="223" t="str">
        <f t="shared" si="31"/>
        <v>О</v>
      </c>
      <c r="LH11" s="223" t="str">
        <f t="shared" si="31"/>
        <v/>
      </c>
      <c r="LI11" s="223" t="str">
        <f t="shared" si="31"/>
        <v/>
      </c>
      <c r="LJ11" s="223" t="str">
        <f t="shared" si="31"/>
        <v/>
      </c>
      <c r="LK11" s="223" t="str">
        <f t="shared" si="31"/>
        <v/>
      </c>
      <c r="LL11" s="223" t="str">
        <f t="shared" si="31"/>
        <v/>
      </c>
      <c r="LM11" s="223" t="str">
        <f t="shared" si="31"/>
        <v/>
      </c>
      <c r="LN11" s="223" t="str">
        <f t="shared" si="31"/>
        <v/>
      </c>
      <c r="LO11" s="223" t="str">
        <f t="shared" si="31"/>
        <v/>
      </c>
      <c r="LP11" s="223" t="str">
        <f t="shared" si="31"/>
        <v/>
      </c>
      <c r="LQ11" s="223" t="str">
        <f t="shared" si="31"/>
        <v/>
      </c>
      <c r="LR11" s="223" t="str">
        <f t="shared" si="31"/>
        <v/>
      </c>
      <c r="LS11" s="223" t="str">
        <f t="shared" si="31"/>
        <v/>
      </c>
      <c r="LT11" s="223" t="str">
        <f t="shared" si="31"/>
        <v/>
      </c>
      <c r="LU11" s="223" t="str">
        <f t="shared" si="31"/>
        <v/>
      </c>
      <c r="LV11" s="223" t="str">
        <f t="shared" si="31"/>
        <v/>
      </c>
      <c r="LW11" s="223" t="str">
        <f t="shared" si="31"/>
        <v/>
      </c>
      <c r="LX11" s="223" t="str">
        <f t="shared" si="31"/>
        <v/>
      </c>
      <c r="LY11" s="223" t="str">
        <f t="shared" si="31"/>
        <v/>
      </c>
      <c r="LZ11" s="223" t="str">
        <f t="shared" si="31"/>
        <v/>
      </c>
      <c r="MA11" s="223" t="str">
        <f t="shared" si="31"/>
        <v/>
      </c>
      <c r="MB11" s="223" t="str">
        <f t="shared" si="31"/>
        <v/>
      </c>
      <c r="MC11" s="223" t="str">
        <f t="shared" si="31"/>
        <v/>
      </c>
      <c r="MD11" s="223" t="str">
        <f t="shared" si="32"/>
        <v/>
      </c>
      <c r="ME11" s="223" t="str">
        <f t="shared" si="24"/>
        <v/>
      </c>
      <c r="MF11" s="223" t="str">
        <f t="shared" si="24"/>
        <v/>
      </c>
      <c r="MG11" s="223" t="str">
        <f t="shared" si="24"/>
        <v/>
      </c>
      <c r="MH11" s="223" t="str">
        <f t="shared" si="24"/>
        <v/>
      </c>
      <c r="MI11" s="223" t="str">
        <f t="shared" si="24"/>
        <v/>
      </c>
      <c r="MJ11" s="223" t="str">
        <f t="shared" si="24"/>
        <v/>
      </c>
      <c r="MK11" s="223" t="str">
        <f t="shared" si="24"/>
        <v/>
      </c>
      <c r="ML11" s="223" t="str">
        <f t="shared" si="24"/>
        <v/>
      </c>
      <c r="MM11" s="223" t="str">
        <f t="shared" si="24"/>
        <v/>
      </c>
      <c r="MN11" s="223" t="str">
        <f t="shared" si="24"/>
        <v/>
      </c>
      <c r="MO11" s="223" t="str">
        <f t="shared" si="24"/>
        <v/>
      </c>
      <c r="MP11" s="223" t="str">
        <f t="shared" si="24"/>
        <v/>
      </c>
      <c r="MQ11" s="223" t="str">
        <f t="shared" si="24"/>
        <v/>
      </c>
      <c r="MR11" s="223" t="str">
        <f t="shared" si="24"/>
        <v/>
      </c>
      <c r="MS11" s="223" t="str">
        <f t="shared" si="24"/>
        <v/>
      </c>
      <c r="MT11" s="223" t="str">
        <f t="shared" si="24"/>
        <v/>
      </c>
      <c r="MU11" s="223" t="str">
        <f t="shared" si="24"/>
        <v/>
      </c>
      <c r="MV11" s="223" t="str">
        <f t="shared" si="24"/>
        <v/>
      </c>
      <c r="MW11" s="223" t="str">
        <f t="shared" si="24"/>
        <v/>
      </c>
      <c r="MX11" s="223" t="str">
        <f t="shared" si="24"/>
        <v/>
      </c>
      <c r="MY11" s="223" t="str">
        <f t="shared" si="24"/>
        <v/>
      </c>
      <c r="MZ11" s="223" t="str">
        <f t="shared" si="24"/>
        <v/>
      </c>
      <c r="NA11" s="223" t="str">
        <f t="shared" si="24"/>
        <v/>
      </c>
      <c r="NB11" s="223" t="str">
        <f t="shared" si="24"/>
        <v/>
      </c>
      <c r="NC11" s="223" t="str">
        <f t="shared" si="24"/>
        <v/>
      </c>
      <c r="ND11" s="223" t="str">
        <f t="shared" si="24"/>
        <v/>
      </c>
      <c r="NE11" s="223" t="str">
        <f t="shared" si="24"/>
        <v/>
      </c>
      <c r="NF11" s="223" t="str">
        <f t="shared" si="24"/>
        <v/>
      </c>
      <c r="NG11" s="223" t="str">
        <f t="shared" si="24"/>
        <v/>
      </c>
      <c r="NH11" s="223" t="str">
        <f t="shared" si="25"/>
        <v/>
      </c>
      <c r="NI11" s="223"/>
      <c r="NJ11" s="223">
        <v>21914</v>
      </c>
      <c r="NK11" s="223">
        <f t="shared" si="26"/>
        <v>12778</v>
      </c>
      <c r="NL11" s="223">
        <v>0</v>
      </c>
      <c r="NM11" s="224">
        <f t="shared" si="30"/>
        <v>5952</v>
      </c>
    </row>
    <row r="12" spans="1:377" s="225" customFormat="1" ht="17.45" customHeight="1" x14ac:dyDescent="0.2">
      <c r="A12" s="222">
        <v>5</v>
      </c>
      <c r="B12" s="223">
        <v>42842</v>
      </c>
      <c r="C12" s="223">
        <f t="shared" si="6"/>
        <v>40651</v>
      </c>
      <c r="D12" s="223">
        <v>7462</v>
      </c>
      <c r="E12" s="223">
        <v>15</v>
      </c>
      <c r="F12" s="223">
        <v>31</v>
      </c>
      <c r="G12" s="223" t="str">
        <f t="shared" si="27"/>
        <v>М</v>
      </c>
      <c r="H12" s="223" t="str">
        <f t="shared" si="37"/>
        <v>М</v>
      </c>
      <c r="I12" s="223" t="str">
        <f t="shared" si="37"/>
        <v>М</v>
      </c>
      <c r="J12" s="223" t="str">
        <f t="shared" si="37"/>
        <v>М</v>
      </c>
      <c r="K12" s="223" t="str">
        <f t="shared" si="37"/>
        <v>М</v>
      </c>
      <c r="L12" s="223" t="str">
        <f t="shared" si="37"/>
        <v>М</v>
      </c>
      <c r="M12" s="223" t="str">
        <f t="shared" si="37"/>
        <v>М</v>
      </c>
      <c r="N12" s="223" t="str">
        <f t="shared" si="37"/>
        <v>М</v>
      </c>
      <c r="O12" s="223" t="str">
        <f t="shared" si="37"/>
        <v>М</v>
      </c>
      <c r="P12" s="223" t="str">
        <f t="shared" si="37"/>
        <v>М</v>
      </c>
      <c r="Q12" s="223" t="str">
        <f t="shared" si="37"/>
        <v>М</v>
      </c>
      <c r="R12" s="223" t="str">
        <f t="shared" si="37"/>
        <v>М</v>
      </c>
      <c r="S12" s="223" t="str">
        <f t="shared" si="37"/>
        <v>М</v>
      </c>
      <c r="T12" s="223" t="str">
        <f t="shared" si="37"/>
        <v>М</v>
      </c>
      <c r="U12" s="223" t="str">
        <f t="shared" si="37"/>
        <v>М</v>
      </c>
      <c r="V12" s="223" t="str">
        <f t="shared" si="37"/>
        <v>М</v>
      </c>
      <c r="W12" s="223" t="str">
        <f t="shared" si="37"/>
        <v>М</v>
      </c>
      <c r="X12" s="223" t="str">
        <f t="shared" si="37"/>
        <v>М</v>
      </c>
      <c r="Y12" s="223" t="str">
        <f t="shared" si="37"/>
        <v>М</v>
      </c>
      <c r="Z12" s="223" t="str">
        <f t="shared" si="37"/>
        <v>М</v>
      </c>
      <c r="AA12" s="223" t="str">
        <f t="shared" si="37"/>
        <v>М</v>
      </c>
      <c r="AB12" s="223" t="str">
        <f t="shared" si="37"/>
        <v>М</v>
      </c>
      <c r="AC12" s="223" t="str">
        <f t="shared" si="37"/>
        <v>М</v>
      </c>
      <c r="AD12" s="223" t="str">
        <f t="shared" si="37"/>
        <v>М</v>
      </c>
      <c r="AE12" s="223" t="str">
        <f t="shared" si="37"/>
        <v>М</v>
      </c>
      <c r="AF12" s="223" t="str">
        <f t="shared" si="37"/>
        <v>М</v>
      </c>
      <c r="AG12" s="223" t="str">
        <f t="shared" si="37"/>
        <v>М</v>
      </c>
      <c r="AH12" s="223" t="str">
        <f t="shared" si="37"/>
        <v>М</v>
      </c>
      <c r="AI12" s="223" t="str">
        <f t="shared" si="37"/>
        <v>М</v>
      </c>
      <c r="AJ12" s="223" t="str">
        <f t="shared" si="37"/>
        <v>М</v>
      </c>
      <c r="AK12" s="223" t="str">
        <f t="shared" si="37"/>
        <v>М</v>
      </c>
      <c r="AL12" s="223" t="str">
        <f t="shared" si="37"/>
        <v>М</v>
      </c>
      <c r="AM12" s="223" t="str">
        <f t="shared" si="37"/>
        <v>М</v>
      </c>
      <c r="AN12" s="223" t="str">
        <f t="shared" si="37"/>
        <v>М</v>
      </c>
      <c r="AO12" s="223" t="str">
        <f t="shared" si="37"/>
        <v>М</v>
      </c>
      <c r="AP12" s="223" t="str">
        <f t="shared" si="37"/>
        <v>М</v>
      </c>
      <c r="AQ12" s="223" t="str">
        <f t="shared" si="37"/>
        <v>М</v>
      </c>
      <c r="AR12" s="223" t="str">
        <f t="shared" si="37"/>
        <v>М</v>
      </c>
      <c r="AS12" s="223" t="str">
        <f t="shared" si="37"/>
        <v>М</v>
      </c>
      <c r="AT12" s="223" t="str">
        <f t="shared" si="37"/>
        <v>М</v>
      </c>
      <c r="AU12" s="223" t="str">
        <f t="shared" si="37"/>
        <v>ПМ</v>
      </c>
      <c r="AV12" s="223" t="str">
        <f t="shared" si="37"/>
        <v/>
      </c>
      <c r="AW12" s="223" t="str">
        <f t="shared" si="37"/>
        <v>М</v>
      </c>
      <c r="AX12" s="223" t="str">
        <f t="shared" si="37"/>
        <v>М</v>
      </c>
      <c r="AY12" s="223" t="str">
        <f t="shared" si="37"/>
        <v>М</v>
      </c>
      <c r="AZ12" s="223" t="str">
        <f t="shared" si="37"/>
        <v>М</v>
      </c>
      <c r="BA12" s="223" t="str">
        <f t="shared" si="37"/>
        <v>М</v>
      </c>
      <c r="BB12" s="223" t="str">
        <f t="shared" si="37"/>
        <v>М</v>
      </c>
      <c r="BC12" s="223" t="str">
        <f t="shared" si="37"/>
        <v>М</v>
      </c>
      <c r="BD12" s="223" t="str">
        <f t="shared" si="37"/>
        <v>М</v>
      </c>
      <c r="BE12" s="223" t="str">
        <f t="shared" si="37"/>
        <v>М</v>
      </c>
      <c r="BF12" s="223" t="str">
        <f t="shared" si="37"/>
        <v>М</v>
      </c>
      <c r="BG12" s="223" t="str">
        <f t="shared" si="37"/>
        <v>М</v>
      </c>
      <c r="BH12" s="223" t="str">
        <f t="shared" si="37"/>
        <v>М</v>
      </c>
      <c r="BI12" s="223" t="str">
        <f t="shared" si="37"/>
        <v>М</v>
      </c>
      <c r="BJ12" s="223" t="str">
        <f t="shared" si="37"/>
        <v>М</v>
      </c>
      <c r="BK12" s="223" t="str">
        <f t="shared" si="37"/>
        <v>М</v>
      </c>
      <c r="BL12" s="223" t="str">
        <f t="shared" si="37"/>
        <v>М</v>
      </c>
      <c r="BM12" s="223" t="str">
        <f t="shared" si="37"/>
        <v>М</v>
      </c>
      <c r="BN12" s="223" t="str">
        <f t="shared" si="37"/>
        <v>М</v>
      </c>
      <c r="BO12" s="223" t="str">
        <f t="shared" si="37"/>
        <v>М</v>
      </c>
      <c r="BP12" s="223" t="str">
        <f t="shared" si="37"/>
        <v>М</v>
      </c>
      <c r="BQ12" s="223" t="str">
        <f t="shared" si="37"/>
        <v>М</v>
      </c>
      <c r="BR12" s="223" t="str">
        <f t="shared" si="37"/>
        <v>М</v>
      </c>
      <c r="BS12" s="223" t="str">
        <f t="shared" si="37"/>
        <v>М</v>
      </c>
      <c r="BT12" s="223" t="str">
        <f t="shared" si="33"/>
        <v>М</v>
      </c>
      <c r="BU12" s="223" t="str">
        <f t="shared" si="33"/>
        <v>М</v>
      </c>
      <c r="BV12" s="223" t="str">
        <f t="shared" si="33"/>
        <v>М</v>
      </c>
      <c r="BW12" s="223" t="str">
        <f t="shared" si="33"/>
        <v>М</v>
      </c>
      <c r="BX12" s="223" t="str">
        <f t="shared" si="33"/>
        <v>М</v>
      </c>
      <c r="BY12" s="223" t="str">
        <f t="shared" si="33"/>
        <v>М</v>
      </c>
      <c r="BZ12" s="223" t="str">
        <f t="shared" si="33"/>
        <v>М</v>
      </c>
      <c r="CA12" s="223" t="str">
        <f t="shared" si="33"/>
        <v>М</v>
      </c>
      <c r="CB12" s="223" t="str">
        <f t="shared" si="33"/>
        <v>М</v>
      </c>
      <c r="CC12" s="223" t="str">
        <f t="shared" si="33"/>
        <v>М</v>
      </c>
      <c r="CD12" s="223" t="str">
        <f t="shared" si="33"/>
        <v>М</v>
      </c>
      <c r="CE12" s="223" t="str">
        <f t="shared" si="33"/>
        <v>М</v>
      </c>
      <c r="CF12" s="223" t="str">
        <f t="shared" si="33"/>
        <v>М</v>
      </c>
      <c r="CG12" s="223" t="str">
        <f t="shared" si="33"/>
        <v>М</v>
      </c>
      <c r="CH12" s="223" t="str">
        <f t="shared" si="33"/>
        <v>М</v>
      </c>
      <c r="CI12" s="223" t="str">
        <f t="shared" si="33"/>
        <v>М</v>
      </c>
      <c r="CJ12" s="223" t="str">
        <f t="shared" si="33"/>
        <v>М</v>
      </c>
      <c r="CK12" s="223" t="str">
        <f t="shared" si="33"/>
        <v/>
      </c>
      <c r="CL12" s="223" t="str">
        <f t="shared" si="33"/>
        <v/>
      </c>
      <c r="CM12" s="223" t="str">
        <f t="shared" si="33"/>
        <v/>
      </c>
      <c r="CN12" s="223" t="str">
        <f t="shared" si="33"/>
        <v/>
      </c>
      <c r="CO12" s="223" t="str">
        <f t="shared" si="33"/>
        <v/>
      </c>
      <c r="CP12" s="223" t="str">
        <f t="shared" si="33"/>
        <v/>
      </c>
      <c r="CQ12" s="223" t="str">
        <f t="shared" si="33"/>
        <v/>
      </c>
      <c r="CR12" s="223" t="str">
        <f t="shared" si="33"/>
        <v/>
      </c>
      <c r="CS12" s="223" t="str">
        <f t="shared" si="33"/>
        <v/>
      </c>
      <c r="CT12" s="223" t="str">
        <f t="shared" si="33"/>
        <v>ПР</v>
      </c>
      <c r="CU12" s="223" t="str">
        <f t="shared" si="33"/>
        <v/>
      </c>
      <c r="CV12" s="223" t="str">
        <f t="shared" si="33"/>
        <v/>
      </c>
      <c r="CW12" s="223" t="str">
        <f t="shared" si="33"/>
        <v/>
      </c>
      <c r="CX12" s="223" t="str">
        <f t="shared" si="33"/>
        <v/>
      </c>
      <c r="CY12" s="223" t="str">
        <f t="shared" si="33"/>
        <v/>
      </c>
      <c r="CZ12" s="223" t="str">
        <f t="shared" si="33"/>
        <v/>
      </c>
      <c r="DA12" s="223" t="str">
        <f t="shared" si="33"/>
        <v/>
      </c>
      <c r="DB12" s="223" t="str">
        <f t="shared" si="33"/>
        <v/>
      </c>
      <c r="DC12" s="223" t="str">
        <f t="shared" si="33"/>
        <v/>
      </c>
      <c r="DD12" s="223" t="str">
        <f t="shared" si="33"/>
        <v>ПР</v>
      </c>
      <c r="DE12" s="223" t="str">
        <f t="shared" si="33"/>
        <v/>
      </c>
      <c r="DF12" s="223" t="str">
        <f t="shared" si="33"/>
        <v/>
      </c>
      <c r="DG12" s="223" t="str">
        <f t="shared" si="33"/>
        <v/>
      </c>
      <c r="DH12" s="223" t="str">
        <f t="shared" si="33"/>
        <v/>
      </c>
      <c r="DI12" s="223" t="str">
        <f t="shared" si="33"/>
        <v/>
      </c>
      <c r="DJ12" s="223" t="str">
        <f t="shared" si="33"/>
        <v/>
      </c>
      <c r="DK12" s="223" t="str">
        <f t="shared" si="33"/>
        <v/>
      </c>
      <c r="DL12" s="223" t="str">
        <f t="shared" si="33"/>
        <v/>
      </c>
      <c r="DM12" s="223" t="str">
        <f t="shared" si="33"/>
        <v/>
      </c>
      <c r="DN12" s="223" t="str">
        <f t="shared" si="33"/>
        <v>ПР</v>
      </c>
      <c r="DO12" s="223" t="str">
        <f t="shared" si="33"/>
        <v/>
      </c>
      <c r="DP12" s="223" t="str">
        <f t="shared" si="33"/>
        <v/>
      </c>
      <c r="DQ12" s="223" t="str">
        <f t="shared" si="33"/>
        <v/>
      </c>
      <c r="DR12" s="223" t="str">
        <f t="shared" si="33"/>
        <v/>
      </c>
      <c r="DS12" s="223" t="str">
        <f t="shared" si="33"/>
        <v/>
      </c>
      <c r="DT12" s="223" t="str">
        <f t="shared" si="33"/>
        <v/>
      </c>
      <c r="DU12" s="223" t="str">
        <f t="shared" si="33"/>
        <v>М</v>
      </c>
      <c r="DV12" s="223" t="str">
        <f t="shared" si="33"/>
        <v>М</v>
      </c>
      <c r="DW12" s="223" t="str">
        <f t="shared" si="33"/>
        <v>М</v>
      </c>
      <c r="DX12" s="223" t="str">
        <f t="shared" si="33"/>
        <v>М</v>
      </c>
      <c r="DY12" s="223" t="str">
        <f t="shared" si="33"/>
        <v>М</v>
      </c>
      <c r="DZ12" s="223" t="str">
        <f t="shared" si="33"/>
        <v>М</v>
      </c>
      <c r="EA12" s="223" t="str">
        <f t="shared" si="33"/>
        <v>М</v>
      </c>
      <c r="EB12" s="223" t="str">
        <f t="shared" si="33"/>
        <v>М</v>
      </c>
      <c r="EC12" s="223" t="str">
        <f t="shared" si="33"/>
        <v/>
      </c>
      <c r="ED12" s="223" t="str">
        <f t="shared" si="33"/>
        <v/>
      </c>
      <c r="EE12" s="223" t="str">
        <f t="shared" si="34"/>
        <v/>
      </c>
      <c r="EF12" s="223" t="str">
        <f t="shared" si="34"/>
        <v/>
      </c>
      <c r="EG12" s="223" t="str">
        <f t="shared" si="34"/>
        <v/>
      </c>
      <c r="EH12" s="223" t="str">
        <f t="shared" si="34"/>
        <v/>
      </c>
      <c r="EI12" s="223" t="str">
        <f t="shared" si="34"/>
        <v/>
      </c>
      <c r="EJ12" s="223" t="str">
        <f t="shared" si="34"/>
        <v/>
      </c>
      <c r="EK12" s="223" t="str">
        <f t="shared" si="34"/>
        <v/>
      </c>
      <c r="EL12" s="223" t="str">
        <f t="shared" si="34"/>
        <v>ПР</v>
      </c>
      <c r="EM12" s="223" t="str">
        <f t="shared" si="34"/>
        <v/>
      </c>
      <c r="EN12" s="223" t="str">
        <f t="shared" si="34"/>
        <v/>
      </c>
      <c r="EO12" s="223" t="str">
        <f t="shared" si="34"/>
        <v/>
      </c>
      <c r="EP12" s="223" t="str">
        <f t="shared" si="34"/>
        <v/>
      </c>
      <c r="EQ12" s="223" t="str">
        <f t="shared" si="34"/>
        <v/>
      </c>
      <c r="ER12" s="223" t="str">
        <f t="shared" si="34"/>
        <v/>
      </c>
      <c r="ES12" s="223" t="str">
        <f t="shared" si="34"/>
        <v/>
      </c>
      <c r="ET12" s="223" t="str">
        <f t="shared" si="34"/>
        <v/>
      </c>
      <c r="EU12" s="223" t="str">
        <f t="shared" si="34"/>
        <v/>
      </c>
      <c r="EV12" s="223" t="str">
        <f t="shared" si="34"/>
        <v>ПР</v>
      </c>
      <c r="EW12" s="223" t="str">
        <f t="shared" si="34"/>
        <v/>
      </c>
      <c r="EX12" s="223" t="str">
        <f t="shared" si="34"/>
        <v/>
      </c>
      <c r="EY12" s="223" t="str">
        <f t="shared" si="34"/>
        <v/>
      </c>
      <c r="EZ12" s="223" t="str">
        <f t="shared" si="34"/>
        <v/>
      </c>
      <c r="FA12" s="223" t="str">
        <f t="shared" si="34"/>
        <v/>
      </c>
      <c r="FB12" s="223" t="str">
        <f t="shared" si="34"/>
        <v/>
      </c>
      <c r="FC12" s="223" t="str">
        <f t="shared" si="34"/>
        <v/>
      </c>
      <c r="FD12" s="223" t="str">
        <f t="shared" si="34"/>
        <v/>
      </c>
      <c r="FE12" s="223" t="str">
        <f t="shared" si="34"/>
        <v/>
      </c>
      <c r="FF12" s="223" t="str">
        <f t="shared" si="34"/>
        <v>ПР</v>
      </c>
      <c r="FG12" s="223" t="str">
        <f t="shared" si="34"/>
        <v/>
      </c>
      <c r="FH12" s="223" t="str">
        <f t="shared" si="34"/>
        <v/>
      </c>
      <c r="FI12" s="223" t="str">
        <f t="shared" si="34"/>
        <v/>
      </c>
      <c r="FJ12" s="223" t="str">
        <f t="shared" si="34"/>
        <v/>
      </c>
      <c r="FK12" s="223" t="str">
        <f t="shared" si="34"/>
        <v/>
      </c>
      <c r="FL12" s="223" t="str">
        <f t="shared" si="34"/>
        <v/>
      </c>
      <c r="FM12" s="223" t="str">
        <f t="shared" si="34"/>
        <v/>
      </c>
      <c r="FN12" s="223" t="str">
        <f t="shared" si="34"/>
        <v/>
      </c>
      <c r="FO12" s="223" t="str">
        <f t="shared" si="34"/>
        <v/>
      </c>
      <c r="FP12" s="223" t="str">
        <f t="shared" si="34"/>
        <v>ПР</v>
      </c>
      <c r="FQ12" s="223" t="str">
        <f t="shared" si="34"/>
        <v/>
      </c>
      <c r="FR12" s="223" t="str">
        <f t="shared" si="34"/>
        <v/>
      </c>
      <c r="FS12" s="223" t="str">
        <f t="shared" si="34"/>
        <v/>
      </c>
      <c r="FT12" s="223" t="str">
        <f t="shared" si="34"/>
        <v/>
      </c>
      <c r="FU12" s="223" t="str">
        <f t="shared" si="34"/>
        <v/>
      </c>
      <c r="FV12" s="223" t="str">
        <f t="shared" si="34"/>
        <v/>
      </c>
      <c r="FW12" s="223" t="str">
        <f t="shared" si="34"/>
        <v/>
      </c>
      <c r="FX12" s="223" t="str">
        <f t="shared" si="34"/>
        <v/>
      </c>
      <c r="FY12" s="223" t="str">
        <f t="shared" si="34"/>
        <v/>
      </c>
      <c r="FZ12" s="223" t="str">
        <f t="shared" si="34"/>
        <v>ПР</v>
      </c>
      <c r="GA12" s="223" t="str">
        <f t="shared" si="34"/>
        <v/>
      </c>
      <c r="GB12" s="223" t="str">
        <f t="shared" si="34"/>
        <v/>
      </c>
      <c r="GC12" s="223" t="str">
        <f t="shared" si="34"/>
        <v/>
      </c>
      <c r="GD12" s="223" t="str">
        <f t="shared" si="34"/>
        <v/>
      </c>
      <c r="GE12" s="223" t="str">
        <f t="shared" si="34"/>
        <v/>
      </c>
      <c r="GF12" s="223" t="str">
        <f t="shared" si="34"/>
        <v>М</v>
      </c>
      <c r="GG12" s="223" t="str">
        <f t="shared" si="34"/>
        <v/>
      </c>
      <c r="GH12" s="223" t="str">
        <f t="shared" si="34"/>
        <v/>
      </c>
      <c r="GI12" s="223" t="str">
        <f t="shared" si="34"/>
        <v/>
      </c>
      <c r="GJ12" s="223" t="str">
        <f t="shared" si="34"/>
        <v/>
      </c>
      <c r="GK12" s="223" t="str">
        <f t="shared" si="34"/>
        <v/>
      </c>
      <c r="GL12" s="223" t="str">
        <f t="shared" si="34"/>
        <v/>
      </c>
      <c r="GM12" s="223" t="str">
        <f t="shared" si="34"/>
        <v>М</v>
      </c>
      <c r="GN12" s="223" t="str">
        <f t="shared" si="34"/>
        <v>М</v>
      </c>
      <c r="GO12" s="223" t="str">
        <f t="shared" si="34"/>
        <v/>
      </c>
      <c r="GP12" s="223" t="str">
        <f t="shared" ref="GP12:JA15" si="38">IF(VLOOKUP(GP$4,План,$F12,0)="Р","",VLOOKUP(GP$4,План,$F12,0))</f>
        <v/>
      </c>
      <c r="GQ12" s="223" t="str">
        <f t="shared" si="38"/>
        <v/>
      </c>
      <c r="GR12" s="223" t="str">
        <f t="shared" si="38"/>
        <v/>
      </c>
      <c r="GS12" s="223" t="str">
        <f t="shared" si="38"/>
        <v/>
      </c>
      <c r="GT12" s="223" t="str">
        <f t="shared" si="38"/>
        <v/>
      </c>
      <c r="GU12" s="223" t="str">
        <f t="shared" si="38"/>
        <v/>
      </c>
      <c r="GV12" s="223" t="str">
        <f t="shared" si="38"/>
        <v/>
      </c>
      <c r="GW12" s="223" t="str">
        <f t="shared" si="38"/>
        <v/>
      </c>
      <c r="GX12" s="223" t="str">
        <f t="shared" si="38"/>
        <v>ПР</v>
      </c>
      <c r="GY12" s="223" t="str">
        <f t="shared" si="38"/>
        <v/>
      </c>
      <c r="GZ12" s="223" t="str">
        <f t="shared" si="38"/>
        <v>ОСК</v>
      </c>
      <c r="HA12" s="223" t="str">
        <f t="shared" si="38"/>
        <v>ОСК</v>
      </c>
      <c r="HB12" s="223" t="str">
        <f t="shared" si="38"/>
        <v>ОСК</v>
      </c>
      <c r="HC12" s="223" t="str">
        <f t="shared" si="38"/>
        <v>ОСК</v>
      </c>
      <c r="HD12" s="223" t="str">
        <f t="shared" si="38"/>
        <v>ОСК</v>
      </c>
      <c r="HE12" s="223" t="str">
        <f t="shared" si="38"/>
        <v>ОСК</v>
      </c>
      <c r="HF12" s="223" t="str">
        <f t="shared" si="38"/>
        <v>ОСК</v>
      </c>
      <c r="HG12" s="223" t="str">
        <f t="shared" si="38"/>
        <v>ОСК</v>
      </c>
      <c r="HH12" s="223" t="str">
        <f t="shared" si="38"/>
        <v>ОСК</v>
      </c>
      <c r="HI12" s="223" t="str">
        <f t="shared" si="38"/>
        <v>ОСК</v>
      </c>
      <c r="HJ12" s="223" t="str">
        <f t="shared" si="38"/>
        <v>М</v>
      </c>
      <c r="HK12" s="223" t="str">
        <f t="shared" si="38"/>
        <v>М</v>
      </c>
      <c r="HL12" s="223" t="str">
        <f t="shared" si="38"/>
        <v>М</v>
      </c>
      <c r="HM12" s="223" t="str">
        <f t="shared" si="38"/>
        <v>М</v>
      </c>
      <c r="HN12" s="223" t="str">
        <f t="shared" si="38"/>
        <v>М</v>
      </c>
      <c r="HO12" s="223" t="str">
        <f t="shared" si="38"/>
        <v>М</v>
      </c>
      <c r="HP12" s="223" t="str">
        <f t="shared" si="38"/>
        <v>М</v>
      </c>
      <c r="HQ12" s="223" t="str">
        <f t="shared" si="38"/>
        <v>М</v>
      </c>
      <c r="HR12" s="223" t="str">
        <f t="shared" si="38"/>
        <v>М</v>
      </c>
      <c r="HS12" s="223" t="str">
        <f t="shared" si="38"/>
        <v>М</v>
      </c>
      <c r="HT12" s="223" t="str">
        <f t="shared" si="38"/>
        <v>М</v>
      </c>
      <c r="HU12" s="223" t="str">
        <f t="shared" si="38"/>
        <v>М</v>
      </c>
      <c r="HV12" s="223" t="str">
        <f t="shared" si="38"/>
        <v>М</v>
      </c>
      <c r="HW12" s="223" t="str">
        <f t="shared" si="38"/>
        <v>О</v>
      </c>
      <c r="HX12" s="223" t="str">
        <f t="shared" si="38"/>
        <v>ТО1</v>
      </c>
      <c r="HY12" s="223" t="str">
        <f t="shared" si="38"/>
        <v>ТО1</v>
      </c>
      <c r="HZ12" s="223" t="str">
        <f t="shared" si="38"/>
        <v>ТО1</v>
      </c>
      <c r="IA12" s="223" t="str">
        <f t="shared" si="38"/>
        <v>ТО1</v>
      </c>
      <c r="IB12" s="223" t="str">
        <f t="shared" si="38"/>
        <v>ТО1</v>
      </c>
      <c r="IC12" s="223" t="str">
        <f t="shared" si="38"/>
        <v>ТО1</v>
      </c>
      <c r="ID12" s="223" t="str">
        <f t="shared" si="38"/>
        <v>ТО1</v>
      </c>
      <c r="IE12" s="223" t="str">
        <f t="shared" si="38"/>
        <v>П</v>
      </c>
      <c r="IF12" s="223" t="str">
        <f t="shared" si="38"/>
        <v>М</v>
      </c>
      <c r="IG12" s="223" t="str">
        <f t="shared" si="38"/>
        <v>М</v>
      </c>
      <c r="IH12" s="223" t="str">
        <f t="shared" si="38"/>
        <v>М</v>
      </c>
      <c r="II12" s="223" t="str">
        <f t="shared" si="38"/>
        <v>М</v>
      </c>
      <c r="IJ12" s="223" t="str">
        <f t="shared" si="38"/>
        <v>М</v>
      </c>
      <c r="IK12" s="223" t="str">
        <f t="shared" si="38"/>
        <v>М</v>
      </c>
      <c r="IL12" s="223" t="str">
        <f t="shared" si="38"/>
        <v>М</v>
      </c>
      <c r="IM12" s="223" t="str">
        <f t="shared" si="38"/>
        <v>М</v>
      </c>
      <c r="IN12" s="223" t="str">
        <f t="shared" si="38"/>
        <v>М</v>
      </c>
      <c r="IO12" s="223" t="str">
        <f t="shared" si="38"/>
        <v>М</v>
      </c>
      <c r="IP12" s="223" t="str">
        <f t="shared" si="38"/>
        <v>М</v>
      </c>
      <c r="IQ12" s="223" t="str">
        <f t="shared" si="38"/>
        <v>М</v>
      </c>
      <c r="IR12" s="223" t="str">
        <f t="shared" si="38"/>
        <v>М</v>
      </c>
      <c r="IS12" s="223" t="str">
        <f t="shared" si="38"/>
        <v>М</v>
      </c>
      <c r="IT12" s="223" t="str">
        <f t="shared" si="38"/>
        <v>М</v>
      </c>
      <c r="IU12" s="223" t="str">
        <f t="shared" si="38"/>
        <v>М</v>
      </c>
      <c r="IV12" s="223" t="str">
        <f t="shared" si="38"/>
        <v>М</v>
      </c>
      <c r="IW12" s="223" t="str">
        <f t="shared" si="38"/>
        <v>М</v>
      </c>
      <c r="IX12" s="223" t="str">
        <f t="shared" si="38"/>
        <v>М</v>
      </c>
      <c r="IY12" s="223" t="str">
        <f t="shared" si="38"/>
        <v>М</v>
      </c>
      <c r="IZ12" s="223" t="str">
        <f t="shared" si="38"/>
        <v>М</v>
      </c>
      <c r="JA12" s="223" t="str">
        <f t="shared" si="38"/>
        <v>М</v>
      </c>
      <c r="JB12" s="223" t="str">
        <f t="shared" si="36"/>
        <v>М</v>
      </c>
      <c r="JC12" s="223" t="str">
        <f t="shared" si="36"/>
        <v>М</v>
      </c>
      <c r="JD12" s="223" t="str">
        <f t="shared" si="36"/>
        <v>М</v>
      </c>
      <c r="JE12" s="223" t="str">
        <f t="shared" si="36"/>
        <v>М</v>
      </c>
      <c r="JF12" s="223" t="str">
        <f t="shared" si="36"/>
        <v>М</v>
      </c>
      <c r="JG12" s="223" t="str">
        <f t="shared" si="36"/>
        <v>М</v>
      </c>
      <c r="JH12" s="223" t="str">
        <f t="shared" si="36"/>
        <v>М</v>
      </c>
      <c r="JI12" s="223" t="str">
        <f t="shared" si="36"/>
        <v>М</v>
      </c>
      <c r="JJ12" s="223" t="str">
        <f t="shared" si="36"/>
        <v>М</v>
      </c>
      <c r="JK12" s="223" t="str">
        <f t="shared" si="36"/>
        <v>М</v>
      </c>
      <c r="JL12" s="223" t="str">
        <f t="shared" si="36"/>
        <v>М</v>
      </c>
      <c r="JM12" s="223" t="str">
        <f t="shared" si="36"/>
        <v>М</v>
      </c>
      <c r="JN12" s="223" t="str">
        <f t="shared" si="36"/>
        <v>М</v>
      </c>
      <c r="JO12" s="223" t="str">
        <f t="shared" si="36"/>
        <v>М</v>
      </c>
      <c r="JP12" s="223" t="str">
        <f t="shared" si="36"/>
        <v>М</v>
      </c>
      <c r="JQ12" s="223" t="str">
        <f t="shared" si="36"/>
        <v>М</v>
      </c>
      <c r="JR12" s="223" t="str">
        <f t="shared" si="36"/>
        <v>М</v>
      </c>
      <c r="JS12" s="223" t="str">
        <f t="shared" si="31"/>
        <v>М</v>
      </c>
      <c r="JT12" s="223" t="str">
        <f t="shared" si="31"/>
        <v>М</v>
      </c>
      <c r="JU12" s="223" t="str">
        <f t="shared" ref="JU12:KD15" si="39">IF(VLOOKUP(JU$4,План,$F12,0)="Р","",VLOOKUP(JU$4,План,$F12,0))</f>
        <v>М</v>
      </c>
      <c r="JV12" s="223" t="str">
        <f t="shared" si="39"/>
        <v>М</v>
      </c>
      <c r="JW12" s="223" t="str">
        <f t="shared" si="39"/>
        <v>М</v>
      </c>
      <c r="JX12" s="223" t="str">
        <f t="shared" si="39"/>
        <v>М</v>
      </c>
      <c r="JY12" s="223" t="str">
        <f t="shared" si="39"/>
        <v>М</v>
      </c>
      <c r="JZ12" s="223" t="str">
        <f t="shared" si="39"/>
        <v>М</v>
      </c>
      <c r="KA12" s="223" t="str">
        <f t="shared" si="39"/>
        <v>М</v>
      </c>
      <c r="KB12" s="223" t="str">
        <f t="shared" si="39"/>
        <v>М</v>
      </c>
      <c r="KC12" s="223" t="str">
        <f t="shared" si="39"/>
        <v>М</v>
      </c>
      <c r="KD12" s="223" t="str">
        <f t="shared" si="39"/>
        <v>М</v>
      </c>
      <c r="KE12" s="223" t="str">
        <f t="shared" ref="KE12:KN15" si="40">IF(VLOOKUP(KE$4,План,$F12,0)="Р","",VLOOKUP(KE$4,План,$F12,0))</f>
        <v>М</v>
      </c>
      <c r="KF12" s="223" t="str">
        <f t="shared" si="40"/>
        <v>М</v>
      </c>
      <c r="KG12" s="223" t="str">
        <f t="shared" si="40"/>
        <v>М</v>
      </c>
      <c r="KH12" s="223" t="str">
        <f t="shared" si="40"/>
        <v>М</v>
      </c>
      <c r="KI12" s="223" t="str">
        <f t="shared" si="40"/>
        <v>М</v>
      </c>
      <c r="KJ12" s="223" t="str">
        <f t="shared" si="40"/>
        <v>М</v>
      </c>
      <c r="KK12" s="223" t="str">
        <f t="shared" si="40"/>
        <v>М</v>
      </c>
      <c r="KL12" s="223" t="str">
        <f t="shared" si="40"/>
        <v>М</v>
      </c>
      <c r="KM12" s="223" t="str">
        <f t="shared" si="40"/>
        <v>М</v>
      </c>
      <c r="KN12" s="223" t="str">
        <f t="shared" si="40"/>
        <v>М</v>
      </c>
      <c r="KO12" s="223" t="str">
        <f t="shared" ref="KO12:KX15" si="41">IF(VLOOKUP(KO$4,План,$F12,0)="Р","",VLOOKUP(KO$4,План,$F12,0))</f>
        <v>М</v>
      </c>
      <c r="KP12" s="223" t="str">
        <f t="shared" si="41"/>
        <v>М</v>
      </c>
      <c r="KQ12" s="223" t="str">
        <f t="shared" si="41"/>
        <v>О</v>
      </c>
      <c r="KR12" s="223" t="str">
        <f t="shared" si="41"/>
        <v>ПМ</v>
      </c>
      <c r="KS12" s="223" t="str">
        <f t="shared" si="41"/>
        <v>М</v>
      </c>
      <c r="KT12" s="223" t="str">
        <f t="shared" si="41"/>
        <v>М</v>
      </c>
      <c r="KU12" s="223" t="str">
        <f t="shared" si="41"/>
        <v>М</v>
      </c>
      <c r="KV12" s="223" t="str">
        <f t="shared" si="41"/>
        <v>М</v>
      </c>
      <c r="KW12" s="223" t="str">
        <f t="shared" si="41"/>
        <v>М</v>
      </c>
      <c r="KX12" s="223" t="str">
        <f t="shared" si="41"/>
        <v>М</v>
      </c>
      <c r="KY12" s="223" t="str">
        <f t="shared" ref="KY12:LH15" si="42">IF(VLOOKUP(KY$4,План,$F12,0)="Р","",VLOOKUP(KY$4,План,$F12,0))</f>
        <v>М</v>
      </c>
      <c r="KZ12" s="223" t="str">
        <f t="shared" si="42"/>
        <v>М</v>
      </c>
      <c r="LA12" s="223" t="str">
        <f t="shared" si="42"/>
        <v>М</v>
      </c>
      <c r="LB12" s="223" t="str">
        <f t="shared" si="42"/>
        <v>М</v>
      </c>
      <c r="LC12" s="223" t="str">
        <f t="shared" si="42"/>
        <v>М</v>
      </c>
      <c r="LD12" s="223" t="str">
        <f t="shared" si="42"/>
        <v>М</v>
      </c>
      <c r="LE12" s="223" t="str">
        <f t="shared" si="42"/>
        <v>М</v>
      </c>
      <c r="LF12" s="223" t="str">
        <f t="shared" si="42"/>
        <v>М</v>
      </c>
      <c r="LG12" s="223" t="str">
        <f t="shared" si="42"/>
        <v>М</v>
      </c>
      <c r="LH12" s="223" t="str">
        <f t="shared" si="42"/>
        <v>М</v>
      </c>
      <c r="LI12" s="223" t="str">
        <f t="shared" ref="LI12:LR15" si="43">IF(VLOOKUP(LI$4,План,$F12,0)="Р","",VLOOKUP(LI$4,План,$F12,0))</f>
        <v>М</v>
      </c>
      <c r="LJ12" s="223" t="str">
        <f t="shared" si="43"/>
        <v>М</v>
      </c>
      <c r="LK12" s="223" t="str">
        <f t="shared" si="43"/>
        <v>М</v>
      </c>
      <c r="LL12" s="223" t="str">
        <f t="shared" si="43"/>
        <v>М</v>
      </c>
      <c r="LM12" s="223" t="str">
        <f t="shared" si="43"/>
        <v>М</v>
      </c>
      <c r="LN12" s="223" t="str">
        <f t="shared" si="43"/>
        <v>М</v>
      </c>
      <c r="LO12" s="223" t="str">
        <f t="shared" si="43"/>
        <v>М</v>
      </c>
      <c r="LP12" s="223" t="str">
        <f t="shared" si="43"/>
        <v>М</v>
      </c>
      <c r="LQ12" s="223" t="str">
        <f t="shared" si="43"/>
        <v>М</v>
      </c>
      <c r="LR12" s="223" t="str">
        <f t="shared" si="43"/>
        <v>М</v>
      </c>
      <c r="LS12" s="223" t="str">
        <f t="shared" ref="LS12:MC15" si="44">IF(VLOOKUP(LS$4,План,$F12,0)="Р","",VLOOKUP(LS$4,План,$F12,0))</f>
        <v>М</v>
      </c>
      <c r="LT12" s="223" t="str">
        <f t="shared" si="44"/>
        <v>М</v>
      </c>
      <c r="LU12" s="223" t="str">
        <f t="shared" si="44"/>
        <v>М</v>
      </c>
      <c r="LV12" s="223" t="str">
        <f t="shared" si="44"/>
        <v>М</v>
      </c>
      <c r="LW12" s="223" t="str">
        <f t="shared" si="44"/>
        <v>М</v>
      </c>
      <c r="LX12" s="223" t="str">
        <f t="shared" si="44"/>
        <v>М</v>
      </c>
      <c r="LY12" s="223" t="str">
        <f t="shared" si="44"/>
        <v>М</v>
      </c>
      <c r="LZ12" s="223" t="str">
        <f t="shared" si="44"/>
        <v>М</v>
      </c>
      <c r="MA12" s="223" t="str">
        <f t="shared" si="44"/>
        <v>М</v>
      </c>
      <c r="MB12" s="223" t="str">
        <f t="shared" si="44"/>
        <v>М</v>
      </c>
      <c r="MC12" s="223" t="str">
        <f t="shared" si="44"/>
        <v>М</v>
      </c>
      <c r="MD12" s="223" t="str">
        <f t="shared" si="32"/>
        <v>М</v>
      </c>
      <c r="ME12" s="223" t="str">
        <f t="shared" ref="ME12:MF18" si="45">IF(VLOOKUP(ME$4,План,$F12,0)="Р","",VLOOKUP(ME$4,План,$F12,0))</f>
        <v>М</v>
      </c>
      <c r="MF12" s="223" t="str">
        <f t="shared" si="45"/>
        <v>О</v>
      </c>
      <c r="MG12" s="223" t="str">
        <f t="shared" si="24"/>
        <v/>
      </c>
      <c r="MH12" s="223" t="str">
        <f t="shared" si="24"/>
        <v/>
      </c>
      <c r="MI12" s="223" t="str">
        <f t="shared" si="24"/>
        <v/>
      </c>
      <c r="MJ12" s="223" t="str">
        <f t="shared" si="24"/>
        <v/>
      </c>
      <c r="MK12" s="223" t="str">
        <f t="shared" si="24"/>
        <v/>
      </c>
      <c r="ML12" s="223" t="str">
        <f t="shared" si="24"/>
        <v/>
      </c>
      <c r="MM12" s="223" t="str">
        <f t="shared" si="24"/>
        <v/>
      </c>
      <c r="MN12" s="223" t="str">
        <f t="shared" si="24"/>
        <v/>
      </c>
      <c r="MO12" s="223" t="str">
        <f t="shared" si="24"/>
        <v/>
      </c>
      <c r="MP12" s="223" t="str">
        <f t="shared" si="24"/>
        <v/>
      </c>
      <c r="MQ12" s="223" t="str">
        <f t="shared" si="24"/>
        <v/>
      </c>
      <c r="MR12" s="223" t="str">
        <f t="shared" si="24"/>
        <v/>
      </c>
      <c r="MS12" s="223" t="str">
        <f t="shared" si="24"/>
        <v/>
      </c>
      <c r="MT12" s="223" t="str">
        <f t="shared" si="24"/>
        <v/>
      </c>
      <c r="MU12" s="223" t="str">
        <f t="shared" si="24"/>
        <v/>
      </c>
      <c r="MV12" s="223" t="str">
        <f t="shared" si="24"/>
        <v/>
      </c>
      <c r="MW12" s="223" t="str">
        <f t="shared" si="24"/>
        <v/>
      </c>
      <c r="MX12" s="223" t="str">
        <f t="shared" si="24"/>
        <v/>
      </c>
      <c r="MY12" s="223" t="str">
        <f t="shared" si="24"/>
        <v/>
      </c>
      <c r="MZ12" s="223" t="str">
        <f t="shared" si="24"/>
        <v/>
      </c>
      <c r="NA12" s="223" t="str">
        <f t="shared" si="24"/>
        <v/>
      </c>
      <c r="NB12" s="223" t="str">
        <f t="shared" si="24"/>
        <v>П</v>
      </c>
      <c r="NC12" s="223" t="str">
        <f t="shared" si="24"/>
        <v>М</v>
      </c>
      <c r="ND12" s="223" t="str">
        <f t="shared" si="24"/>
        <v>М</v>
      </c>
      <c r="NE12" s="223" t="str">
        <f t="shared" si="24"/>
        <v>М</v>
      </c>
      <c r="NF12" s="223" t="str">
        <f t="shared" si="24"/>
        <v>М</v>
      </c>
      <c r="NG12" s="223" t="str">
        <f t="shared" si="24"/>
        <v>М</v>
      </c>
      <c r="NH12" s="223" t="str">
        <f t="shared" si="25"/>
        <v>М</v>
      </c>
      <c r="NI12" s="223"/>
      <c r="NJ12" s="223">
        <v>48074</v>
      </c>
      <c r="NK12" s="223">
        <f t="shared" si="26"/>
        <v>45710</v>
      </c>
      <c r="NL12" s="223">
        <v>12694</v>
      </c>
      <c r="NM12" s="224">
        <f t="shared" si="30"/>
        <v>5232</v>
      </c>
    </row>
    <row r="13" spans="1:377" s="225" customFormat="1" ht="17.45" customHeight="1" x14ac:dyDescent="0.2">
      <c r="A13" s="222">
        <v>6</v>
      </c>
      <c r="B13" s="223">
        <v>52113</v>
      </c>
      <c r="C13" s="223">
        <f t="shared" si="6"/>
        <v>19763</v>
      </c>
      <c r="D13" s="223">
        <v>0</v>
      </c>
      <c r="E13" s="223">
        <v>16</v>
      </c>
      <c r="F13" s="223">
        <v>32</v>
      </c>
      <c r="G13" s="223" t="str">
        <f t="shared" si="27"/>
        <v>М</v>
      </c>
      <c r="H13" s="223" t="str">
        <f t="shared" si="37"/>
        <v>М</v>
      </c>
      <c r="I13" s="223" t="str">
        <f t="shared" si="37"/>
        <v>М</v>
      </c>
      <c r="J13" s="223" t="str">
        <f t="shared" si="37"/>
        <v>М</v>
      </c>
      <c r="K13" s="223" t="str">
        <f t="shared" si="37"/>
        <v>М</v>
      </c>
      <c r="L13" s="223" t="str">
        <f t="shared" si="37"/>
        <v>М</v>
      </c>
      <c r="M13" s="223" t="str">
        <f t="shared" si="37"/>
        <v>М</v>
      </c>
      <c r="N13" s="223" t="str">
        <f t="shared" si="37"/>
        <v>М</v>
      </c>
      <c r="O13" s="223" t="str">
        <f t="shared" si="37"/>
        <v>М</v>
      </c>
      <c r="P13" s="223" t="str">
        <f t="shared" si="37"/>
        <v>М</v>
      </c>
      <c r="Q13" s="223" t="str">
        <f t="shared" si="37"/>
        <v>М</v>
      </c>
      <c r="R13" s="223" t="str">
        <f t="shared" si="37"/>
        <v>М</v>
      </c>
      <c r="S13" s="223" t="str">
        <f t="shared" si="37"/>
        <v>М</v>
      </c>
      <c r="T13" s="223" t="str">
        <f t="shared" si="37"/>
        <v>М</v>
      </c>
      <c r="U13" s="223" t="str">
        <f t="shared" si="37"/>
        <v>М</v>
      </c>
      <c r="V13" s="223" t="str">
        <f t="shared" si="37"/>
        <v>М</v>
      </c>
      <c r="W13" s="223" t="str">
        <f t="shared" si="37"/>
        <v>М</v>
      </c>
      <c r="X13" s="223" t="str">
        <f t="shared" si="37"/>
        <v>М</v>
      </c>
      <c r="Y13" s="223" t="str">
        <f t="shared" si="37"/>
        <v>М</v>
      </c>
      <c r="Z13" s="223" t="str">
        <f t="shared" si="37"/>
        <v>М</v>
      </c>
      <c r="AA13" s="223" t="str">
        <f t="shared" si="37"/>
        <v>М</v>
      </c>
      <c r="AB13" s="223" t="str">
        <f t="shared" si="37"/>
        <v>М</v>
      </c>
      <c r="AC13" s="223" t="str">
        <f t="shared" si="37"/>
        <v>М</v>
      </c>
      <c r="AD13" s="223" t="str">
        <f t="shared" si="37"/>
        <v>М</v>
      </c>
      <c r="AE13" s="223" t="str">
        <f t="shared" si="37"/>
        <v>М</v>
      </c>
      <c r="AF13" s="223" t="str">
        <f t="shared" si="37"/>
        <v>М</v>
      </c>
      <c r="AG13" s="223" t="str">
        <f t="shared" si="37"/>
        <v>М</v>
      </c>
      <c r="AH13" s="223" t="str">
        <f t="shared" si="37"/>
        <v>М</v>
      </c>
      <c r="AI13" s="223" t="str">
        <f t="shared" si="37"/>
        <v>М</v>
      </c>
      <c r="AJ13" s="223" t="str">
        <f t="shared" si="37"/>
        <v>М</v>
      </c>
      <c r="AK13" s="223" t="str">
        <f t="shared" si="37"/>
        <v>М</v>
      </c>
      <c r="AL13" s="223" t="str">
        <f t="shared" si="37"/>
        <v>М</v>
      </c>
      <c r="AM13" s="223" t="str">
        <f t="shared" si="37"/>
        <v>М</v>
      </c>
      <c r="AN13" s="223" t="str">
        <f t="shared" si="37"/>
        <v>М</v>
      </c>
      <c r="AO13" s="223" t="str">
        <f t="shared" si="37"/>
        <v>М</v>
      </c>
      <c r="AP13" s="223" t="str">
        <f t="shared" si="37"/>
        <v>М</v>
      </c>
      <c r="AQ13" s="223" t="str">
        <f t="shared" si="37"/>
        <v>М</v>
      </c>
      <c r="AR13" s="223" t="str">
        <f t="shared" si="37"/>
        <v>М</v>
      </c>
      <c r="AS13" s="223" t="str">
        <f t="shared" si="37"/>
        <v>М</v>
      </c>
      <c r="AT13" s="223" t="str">
        <f t="shared" si="37"/>
        <v>М</v>
      </c>
      <c r="AU13" s="223" t="str">
        <f t="shared" si="37"/>
        <v>М</v>
      </c>
      <c r="AV13" s="223" t="str">
        <f t="shared" si="37"/>
        <v>М</v>
      </c>
      <c r="AW13" s="223" t="str">
        <f t="shared" si="37"/>
        <v>М</v>
      </c>
      <c r="AX13" s="223" t="str">
        <f t="shared" si="37"/>
        <v>М</v>
      </c>
      <c r="AY13" s="223" t="str">
        <f t="shared" si="37"/>
        <v>М</v>
      </c>
      <c r="AZ13" s="223" t="str">
        <f t="shared" si="37"/>
        <v>М</v>
      </c>
      <c r="BA13" s="223" t="str">
        <f t="shared" si="37"/>
        <v>М</v>
      </c>
      <c r="BB13" s="223" t="str">
        <f t="shared" si="37"/>
        <v>М</v>
      </c>
      <c r="BC13" s="223" t="str">
        <f t="shared" si="37"/>
        <v>ПМ</v>
      </c>
      <c r="BD13" s="223" t="str">
        <f t="shared" si="37"/>
        <v/>
      </c>
      <c r="BE13" s="223" t="str">
        <f t="shared" si="37"/>
        <v>М</v>
      </c>
      <c r="BF13" s="223" t="str">
        <f t="shared" si="37"/>
        <v>М</v>
      </c>
      <c r="BG13" s="223" t="str">
        <f t="shared" si="37"/>
        <v>М</v>
      </c>
      <c r="BH13" s="223" t="str">
        <f t="shared" si="37"/>
        <v>М</v>
      </c>
      <c r="BI13" s="223" t="str">
        <f t="shared" si="37"/>
        <v>М</v>
      </c>
      <c r="BJ13" s="223" t="str">
        <f t="shared" si="37"/>
        <v>М</v>
      </c>
      <c r="BK13" s="223" t="str">
        <f t="shared" si="37"/>
        <v>М</v>
      </c>
      <c r="BL13" s="223" t="str">
        <f t="shared" si="37"/>
        <v>М</v>
      </c>
      <c r="BM13" s="223" t="str">
        <f t="shared" si="37"/>
        <v>М</v>
      </c>
      <c r="BN13" s="223" t="str">
        <f t="shared" si="37"/>
        <v>М</v>
      </c>
      <c r="BO13" s="223" t="str">
        <f t="shared" si="37"/>
        <v>М</v>
      </c>
      <c r="BP13" s="223" t="str">
        <f t="shared" si="37"/>
        <v>М</v>
      </c>
      <c r="BQ13" s="223" t="str">
        <f t="shared" si="37"/>
        <v>М</v>
      </c>
      <c r="BR13" s="223" t="str">
        <f t="shared" si="37"/>
        <v>М</v>
      </c>
      <c r="BS13" s="223" t="str">
        <f t="shared" ref="BS13:ED16" si="46">IF(VLOOKUP(BS$4,План,$F13,0)="Р","",VLOOKUP(BS$4,План,$F13,0))</f>
        <v>М</v>
      </c>
      <c r="BT13" s="223" t="str">
        <f t="shared" si="46"/>
        <v>М</v>
      </c>
      <c r="BU13" s="223" t="str">
        <f t="shared" si="46"/>
        <v>М</v>
      </c>
      <c r="BV13" s="223" t="str">
        <f t="shared" si="46"/>
        <v>М</v>
      </c>
      <c r="BW13" s="223" t="str">
        <f t="shared" si="46"/>
        <v>М</v>
      </c>
      <c r="BX13" s="223" t="str">
        <f t="shared" si="46"/>
        <v>М</v>
      </c>
      <c r="BY13" s="223" t="str">
        <f t="shared" si="46"/>
        <v>М</v>
      </c>
      <c r="BZ13" s="223" t="str">
        <f t="shared" si="46"/>
        <v>М</v>
      </c>
      <c r="CA13" s="223" t="str">
        <f t="shared" si="46"/>
        <v>М</v>
      </c>
      <c r="CB13" s="223" t="str">
        <f t="shared" si="46"/>
        <v>М</v>
      </c>
      <c r="CC13" s="223" t="str">
        <f t="shared" si="46"/>
        <v>М</v>
      </c>
      <c r="CD13" s="223" t="str">
        <f t="shared" si="46"/>
        <v>М</v>
      </c>
      <c r="CE13" s="223" t="str">
        <f t="shared" si="46"/>
        <v>М</v>
      </c>
      <c r="CF13" s="223" t="str">
        <f t="shared" si="46"/>
        <v>М</v>
      </c>
      <c r="CG13" s="223" t="str">
        <f t="shared" si="46"/>
        <v>М</v>
      </c>
      <c r="CH13" s="223" t="str">
        <f t="shared" si="46"/>
        <v>М</v>
      </c>
      <c r="CI13" s="223" t="str">
        <f t="shared" si="46"/>
        <v>М</v>
      </c>
      <c r="CJ13" s="223" t="str">
        <f t="shared" si="46"/>
        <v>М</v>
      </c>
      <c r="CK13" s="223" t="str">
        <f t="shared" si="46"/>
        <v>М</v>
      </c>
      <c r="CL13" s="223" t="str">
        <f t="shared" si="46"/>
        <v>М</v>
      </c>
      <c r="CM13" s="223" t="str">
        <f t="shared" si="46"/>
        <v>М</v>
      </c>
      <c r="CN13" s="223" t="str">
        <f t="shared" si="46"/>
        <v>М</v>
      </c>
      <c r="CO13" s="223" t="str">
        <f t="shared" si="46"/>
        <v>М</v>
      </c>
      <c r="CP13" s="223" t="str">
        <f t="shared" si="46"/>
        <v>М</v>
      </c>
      <c r="CQ13" s="223" t="str">
        <f t="shared" si="46"/>
        <v>М</v>
      </c>
      <c r="CR13" s="223" t="str">
        <f t="shared" si="46"/>
        <v>М</v>
      </c>
      <c r="CS13" s="223" t="str">
        <f t="shared" si="46"/>
        <v>М</v>
      </c>
      <c r="CT13" s="223" t="str">
        <f t="shared" si="46"/>
        <v>М</v>
      </c>
      <c r="CU13" s="223" t="str">
        <f t="shared" si="46"/>
        <v>М</v>
      </c>
      <c r="CV13" s="223" t="str">
        <f t="shared" si="46"/>
        <v>М</v>
      </c>
      <c r="CW13" s="223" t="str">
        <f t="shared" si="46"/>
        <v>М</v>
      </c>
      <c r="CX13" s="223" t="str">
        <f t="shared" si="46"/>
        <v>М</v>
      </c>
      <c r="CY13" s="223" t="str">
        <f t="shared" si="46"/>
        <v>М</v>
      </c>
      <c r="CZ13" s="223" t="str">
        <f t="shared" si="46"/>
        <v>М</v>
      </c>
      <c r="DA13" s="223" t="str">
        <f t="shared" si="46"/>
        <v>М</v>
      </c>
      <c r="DB13" s="223" t="str">
        <f t="shared" si="46"/>
        <v>М</v>
      </c>
      <c r="DC13" s="223" t="str">
        <f t="shared" si="46"/>
        <v>М</v>
      </c>
      <c r="DD13" s="223" t="str">
        <f t="shared" si="46"/>
        <v>М</v>
      </c>
      <c r="DE13" s="223" t="str">
        <f t="shared" si="46"/>
        <v>М</v>
      </c>
      <c r="DF13" s="223" t="str">
        <f t="shared" si="46"/>
        <v>М</v>
      </c>
      <c r="DG13" s="223" t="str">
        <f t="shared" si="46"/>
        <v>М</v>
      </c>
      <c r="DH13" s="223" t="str">
        <f t="shared" si="46"/>
        <v>М</v>
      </c>
      <c r="DI13" s="223" t="str">
        <f t="shared" si="46"/>
        <v>М</v>
      </c>
      <c r="DJ13" s="223" t="str">
        <f t="shared" si="46"/>
        <v>М</v>
      </c>
      <c r="DK13" s="223" t="str">
        <f t="shared" si="46"/>
        <v>М</v>
      </c>
      <c r="DL13" s="223" t="str">
        <f t="shared" si="46"/>
        <v>М</v>
      </c>
      <c r="DM13" s="223" t="str">
        <f t="shared" si="46"/>
        <v>М</v>
      </c>
      <c r="DN13" s="223" t="str">
        <f t="shared" si="46"/>
        <v>М</v>
      </c>
      <c r="DO13" s="223" t="str">
        <f t="shared" si="46"/>
        <v>М</v>
      </c>
      <c r="DP13" s="223" t="str">
        <f t="shared" si="46"/>
        <v>М</v>
      </c>
      <c r="DQ13" s="223" t="str">
        <f t="shared" si="46"/>
        <v>М</v>
      </c>
      <c r="DR13" s="223" t="str">
        <f t="shared" si="46"/>
        <v>М</v>
      </c>
      <c r="DS13" s="223" t="str">
        <f t="shared" si="46"/>
        <v>М</v>
      </c>
      <c r="DT13" s="223" t="str">
        <f t="shared" si="46"/>
        <v>М</v>
      </c>
      <c r="DU13" s="223" t="str">
        <f t="shared" si="46"/>
        <v/>
      </c>
      <c r="DV13" s="223" t="str">
        <f t="shared" si="46"/>
        <v>ТО1</v>
      </c>
      <c r="DW13" s="223" t="str">
        <f t="shared" si="46"/>
        <v>ТО1</v>
      </c>
      <c r="DX13" s="223" t="str">
        <f t="shared" si="46"/>
        <v>ТО1</v>
      </c>
      <c r="DY13" s="223" t="str">
        <f t="shared" si="46"/>
        <v>ТО1</v>
      </c>
      <c r="DZ13" s="223" t="str">
        <f t="shared" si="46"/>
        <v>ТО1</v>
      </c>
      <c r="EA13" s="223" t="str">
        <f t="shared" si="46"/>
        <v>ТО1</v>
      </c>
      <c r="EB13" s="223" t="str">
        <f t="shared" si="46"/>
        <v>ТО1</v>
      </c>
      <c r="EC13" s="223" t="str">
        <f t="shared" si="46"/>
        <v>М</v>
      </c>
      <c r="ED13" s="223" t="str">
        <f t="shared" si="46"/>
        <v>М</v>
      </c>
      <c r="EE13" s="223" t="str">
        <f t="shared" ref="EE13:GP16" si="47">IF(VLOOKUP(EE$4,План,$F13,0)="Р","",VLOOKUP(EE$4,План,$F13,0))</f>
        <v>М</v>
      </c>
      <c r="EF13" s="223" t="str">
        <f t="shared" si="47"/>
        <v>М</v>
      </c>
      <c r="EG13" s="223" t="str">
        <f t="shared" si="47"/>
        <v>М</v>
      </c>
      <c r="EH13" s="223" t="str">
        <f t="shared" si="47"/>
        <v>М</v>
      </c>
      <c r="EI13" s="223" t="str">
        <f t="shared" si="47"/>
        <v>М</v>
      </c>
      <c r="EJ13" s="223" t="str">
        <f t="shared" si="47"/>
        <v>М</v>
      </c>
      <c r="EK13" s="223" t="str">
        <f t="shared" si="47"/>
        <v>М</v>
      </c>
      <c r="EL13" s="223" t="str">
        <f t="shared" si="47"/>
        <v>М</v>
      </c>
      <c r="EM13" s="223" t="str">
        <f t="shared" si="47"/>
        <v>М</v>
      </c>
      <c r="EN13" s="223" t="str">
        <f t="shared" si="47"/>
        <v>М</v>
      </c>
      <c r="EO13" s="223" t="str">
        <f t="shared" si="47"/>
        <v>М</v>
      </c>
      <c r="EP13" s="223" t="str">
        <f t="shared" si="47"/>
        <v>М</v>
      </c>
      <c r="EQ13" s="223" t="str">
        <f t="shared" si="47"/>
        <v>М</v>
      </c>
      <c r="ER13" s="223" t="str">
        <f t="shared" si="47"/>
        <v>М</v>
      </c>
      <c r="ES13" s="223" t="str">
        <f t="shared" si="47"/>
        <v>М</v>
      </c>
      <c r="ET13" s="223" t="str">
        <f t="shared" si="47"/>
        <v>М</v>
      </c>
      <c r="EU13" s="223" t="str">
        <f t="shared" si="47"/>
        <v>М</v>
      </c>
      <c r="EV13" s="223" t="str">
        <f t="shared" si="47"/>
        <v>М</v>
      </c>
      <c r="EW13" s="223" t="str">
        <f t="shared" si="47"/>
        <v>М</v>
      </c>
      <c r="EX13" s="223" t="str">
        <f t="shared" si="47"/>
        <v>М</v>
      </c>
      <c r="EY13" s="223" t="str">
        <f t="shared" si="47"/>
        <v>М</v>
      </c>
      <c r="EZ13" s="223" t="str">
        <f t="shared" si="47"/>
        <v>М</v>
      </c>
      <c r="FA13" s="223" t="str">
        <f t="shared" si="47"/>
        <v>М</v>
      </c>
      <c r="FB13" s="223" t="str">
        <f t="shared" si="47"/>
        <v>М</v>
      </c>
      <c r="FC13" s="223" t="str">
        <f t="shared" si="47"/>
        <v>М</v>
      </c>
      <c r="FD13" s="223" t="str">
        <f t="shared" si="47"/>
        <v>М</v>
      </c>
      <c r="FE13" s="223" t="str">
        <f t="shared" si="47"/>
        <v>М</v>
      </c>
      <c r="FF13" s="223" t="str">
        <f t="shared" si="47"/>
        <v>М</v>
      </c>
      <c r="FG13" s="223" t="str">
        <f t="shared" si="47"/>
        <v>М</v>
      </c>
      <c r="FH13" s="223" t="str">
        <f t="shared" si="47"/>
        <v>М</v>
      </c>
      <c r="FI13" s="223" t="str">
        <f t="shared" si="47"/>
        <v>М</v>
      </c>
      <c r="FJ13" s="223" t="str">
        <f t="shared" si="47"/>
        <v>М</v>
      </c>
      <c r="FK13" s="223" t="str">
        <f t="shared" si="47"/>
        <v>М</v>
      </c>
      <c r="FL13" s="223" t="str">
        <f t="shared" si="47"/>
        <v>М</v>
      </c>
      <c r="FM13" s="223" t="str">
        <f t="shared" si="47"/>
        <v>М</v>
      </c>
      <c r="FN13" s="223" t="str">
        <f t="shared" si="47"/>
        <v>М</v>
      </c>
      <c r="FO13" s="223" t="str">
        <f t="shared" si="47"/>
        <v>М</v>
      </c>
      <c r="FP13" s="223" t="str">
        <f t="shared" si="47"/>
        <v>М</v>
      </c>
      <c r="FQ13" s="223" t="str">
        <f t="shared" si="47"/>
        <v>М</v>
      </c>
      <c r="FR13" s="223" t="str">
        <f t="shared" si="47"/>
        <v>М</v>
      </c>
      <c r="FS13" s="223" t="str">
        <f t="shared" si="47"/>
        <v>М</v>
      </c>
      <c r="FT13" s="223" t="str">
        <f t="shared" si="47"/>
        <v>М</v>
      </c>
      <c r="FU13" s="223" t="str">
        <f t="shared" si="47"/>
        <v>М</v>
      </c>
      <c r="FV13" s="223" t="str">
        <f t="shared" si="47"/>
        <v>М</v>
      </c>
      <c r="FW13" s="223" t="str">
        <f t="shared" si="47"/>
        <v>М</v>
      </c>
      <c r="FX13" s="223" t="str">
        <f t="shared" si="47"/>
        <v>М</v>
      </c>
      <c r="FY13" s="223" t="str">
        <f t="shared" si="47"/>
        <v>М</v>
      </c>
      <c r="FZ13" s="223" t="str">
        <f t="shared" si="47"/>
        <v>М</v>
      </c>
      <c r="GA13" s="223" t="str">
        <f t="shared" si="47"/>
        <v>М</v>
      </c>
      <c r="GB13" s="223" t="str">
        <f t="shared" si="47"/>
        <v>М</v>
      </c>
      <c r="GC13" s="223" t="str">
        <f t="shared" si="47"/>
        <v>М</v>
      </c>
      <c r="GD13" s="223" t="str">
        <f t="shared" si="47"/>
        <v>М</v>
      </c>
      <c r="GE13" s="223" t="str">
        <f t="shared" si="47"/>
        <v>М</v>
      </c>
      <c r="GF13" s="223" t="str">
        <f t="shared" si="47"/>
        <v>М</v>
      </c>
      <c r="GG13" s="223" t="str">
        <f t="shared" si="47"/>
        <v>М</v>
      </c>
      <c r="GH13" s="223" t="str">
        <f t="shared" si="47"/>
        <v>М</v>
      </c>
      <c r="GI13" s="223" t="str">
        <f t="shared" si="47"/>
        <v>М</v>
      </c>
      <c r="GJ13" s="223" t="str">
        <f t="shared" si="47"/>
        <v>М</v>
      </c>
      <c r="GK13" s="223" t="str">
        <f t="shared" si="47"/>
        <v>М</v>
      </c>
      <c r="GL13" s="223" t="str">
        <f t="shared" si="47"/>
        <v>М</v>
      </c>
      <c r="GM13" s="223" t="str">
        <f t="shared" si="47"/>
        <v/>
      </c>
      <c r="GN13" s="223" t="str">
        <f t="shared" si="47"/>
        <v/>
      </c>
      <c r="GO13" s="223" t="str">
        <f t="shared" si="47"/>
        <v>М</v>
      </c>
      <c r="GP13" s="223" t="str">
        <f t="shared" si="47"/>
        <v>М</v>
      </c>
      <c r="GQ13" s="223" t="str">
        <f t="shared" si="38"/>
        <v>М</v>
      </c>
      <c r="GR13" s="223" t="str">
        <f t="shared" si="38"/>
        <v>М</v>
      </c>
      <c r="GS13" s="223" t="str">
        <f t="shared" si="38"/>
        <v>М</v>
      </c>
      <c r="GT13" s="223" t="str">
        <f t="shared" si="38"/>
        <v>М</v>
      </c>
      <c r="GU13" s="223" t="str">
        <f t="shared" si="38"/>
        <v>М</v>
      </c>
      <c r="GV13" s="223" t="str">
        <f t="shared" si="38"/>
        <v>М</v>
      </c>
      <c r="GW13" s="223" t="str">
        <f t="shared" si="38"/>
        <v>М</v>
      </c>
      <c r="GX13" s="223" t="str">
        <f t="shared" si="38"/>
        <v>М</v>
      </c>
      <c r="GY13" s="223" t="str">
        <f t="shared" si="38"/>
        <v>М</v>
      </c>
      <c r="GZ13" s="223" t="str">
        <f t="shared" si="38"/>
        <v>ОСК</v>
      </c>
      <c r="HA13" s="223" t="str">
        <f t="shared" si="38"/>
        <v>ОСК</v>
      </c>
      <c r="HB13" s="223" t="str">
        <f t="shared" si="38"/>
        <v>ОСК</v>
      </c>
      <c r="HC13" s="223" t="str">
        <f t="shared" si="38"/>
        <v>ОСК</v>
      </c>
      <c r="HD13" s="223" t="str">
        <f t="shared" si="38"/>
        <v>ОСК</v>
      </c>
      <c r="HE13" s="223" t="str">
        <f t="shared" si="38"/>
        <v>ОСК</v>
      </c>
      <c r="HF13" s="223" t="str">
        <f t="shared" si="38"/>
        <v>ОСК</v>
      </c>
      <c r="HG13" s="223" t="str">
        <f t="shared" si="38"/>
        <v>ОСК</v>
      </c>
      <c r="HH13" s="223" t="str">
        <f t="shared" si="38"/>
        <v>ОСК</v>
      </c>
      <c r="HI13" s="223" t="str">
        <f t="shared" si="38"/>
        <v>ОСК</v>
      </c>
      <c r="HJ13" s="223" t="str">
        <f t="shared" si="38"/>
        <v>М</v>
      </c>
      <c r="HK13" s="223" t="str">
        <f t="shared" si="38"/>
        <v>М</v>
      </c>
      <c r="HL13" s="223" t="str">
        <f t="shared" si="38"/>
        <v>М</v>
      </c>
      <c r="HM13" s="223" t="str">
        <f t="shared" si="38"/>
        <v>М</v>
      </c>
      <c r="HN13" s="223" t="str">
        <f t="shared" si="38"/>
        <v>М</v>
      </c>
      <c r="HO13" s="223" t="str">
        <f t="shared" si="38"/>
        <v>М</v>
      </c>
      <c r="HP13" s="223" t="str">
        <f t="shared" si="38"/>
        <v>М</v>
      </c>
      <c r="HQ13" s="223" t="str">
        <f t="shared" si="38"/>
        <v>М</v>
      </c>
      <c r="HR13" s="223" t="str">
        <f t="shared" si="38"/>
        <v>М</v>
      </c>
      <c r="HS13" s="223" t="str">
        <f t="shared" si="38"/>
        <v>М</v>
      </c>
      <c r="HT13" s="223" t="str">
        <f t="shared" si="38"/>
        <v>М</v>
      </c>
      <c r="HU13" s="223" t="str">
        <f t="shared" si="38"/>
        <v>М</v>
      </c>
      <c r="HV13" s="223" t="str">
        <f t="shared" si="38"/>
        <v>М</v>
      </c>
      <c r="HW13" s="223" t="str">
        <f t="shared" si="38"/>
        <v>М</v>
      </c>
      <c r="HX13" s="223" t="str">
        <f t="shared" si="38"/>
        <v>М</v>
      </c>
      <c r="HY13" s="223" t="str">
        <f t="shared" si="38"/>
        <v>М</v>
      </c>
      <c r="HZ13" s="223" t="str">
        <f t="shared" si="38"/>
        <v>М</v>
      </c>
      <c r="IA13" s="223" t="str">
        <f t="shared" si="38"/>
        <v>М</v>
      </c>
      <c r="IB13" s="223" t="str">
        <f t="shared" si="38"/>
        <v>М</v>
      </c>
      <c r="IC13" s="223" t="str">
        <f t="shared" si="38"/>
        <v>М</v>
      </c>
      <c r="ID13" s="223" t="str">
        <f t="shared" si="38"/>
        <v>М</v>
      </c>
      <c r="IE13" s="223" t="str">
        <f t="shared" si="38"/>
        <v>М</v>
      </c>
      <c r="IF13" s="223" t="str">
        <f t="shared" si="38"/>
        <v>М</v>
      </c>
      <c r="IG13" s="223" t="str">
        <f t="shared" si="38"/>
        <v>М</v>
      </c>
      <c r="IH13" s="223" t="str">
        <f t="shared" si="38"/>
        <v>М</v>
      </c>
      <c r="II13" s="223" t="str">
        <f t="shared" si="38"/>
        <v>М</v>
      </c>
      <c r="IJ13" s="223" t="str">
        <f t="shared" si="38"/>
        <v>М</v>
      </c>
      <c r="IK13" s="223" t="str">
        <f t="shared" si="38"/>
        <v>М</v>
      </c>
      <c r="IL13" s="223" t="str">
        <f t="shared" si="38"/>
        <v>М</v>
      </c>
      <c r="IM13" s="223" t="str">
        <f t="shared" si="38"/>
        <v>М</v>
      </c>
      <c r="IN13" s="223" t="str">
        <f t="shared" si="38"/>
        <v>М</v>
      </c>
      <c r="IO13" s="223" t="str">
        <f t="shared" si="38"/>
        <v>М</v>
      </c>
      <c r="IP13" s="223" t="str">
        <f t="shared" si="38"/>
        <v>М</v>
      </c>
      <c r="IQ13" s="223" t="str">
        <f t="shared" si="38"/>
        <v>М</v>
      </c>
      <c r="IR13" s="223" t="str">
        <f t="shared" si="38"/>
        <v>М</v>
      </c>
      <c r="IS13" s="223" t="str">
        <f t="shared" si="38"/>
        <v>М</v>
      </c>
      <c r="IT13" s="223" t="str">
        <f t="shared" si="38"/>
        <v>М</v>
      </c>
      <c r="IU13" s="223" t="str">
        <f t="shared" si="38"/>
        <v>М</v>
      </c>
      <c r="IV13" s="223" t="str">
        <f t="shared" si="38"/>
        <v>М</v>
      </c>
      <c r="IW13" s="223" t="str">
        <f t="shared" si="38"/>
        <v>М</v>
      </c>
      <c r="IX13" s="223" t="str">
        <f t="shared" si="38"/>
        <v>М</v>
      </c>
      <c r="IY13" s="223" t="str">
        <f t="shared" si="38"/>
        <v>М</v>
      </c>
      <c r="IZ13" s="223" t="str">
        <f t="shared" si="38"/>
        <v>М</v>
      </c>
      <c r="JA13" s="223" t="str">
        <f t="shared" si="38"/>
        <v>М</v>
      </c>
      <c r="JB13" s="223" t="str">
        <f t="shared" si="36"/>
        <v>М</v>
      </c>
      <c r="JC13" s="223" t="str">
        <f t="shared" si="36"/>
        <v>М</v>
      </c>
      <c r="JD13" s="223" t="str">
        <f t="shared" si="36"/>
        <v>М</v>
      </c>
      <c r="JE13" s="223" t="str">
        <f t="shared" si="36"/>
        <v>М</v>
      </c>
      <c r="JF13" s="223" t="str">
        <f t="shared" si="36"/>
        <v>М</v>
      </c>
      <c r="JG13" s="223" t="str">
        <f t="shared" si="36"/>
        <v>М</v>
      </c>
      <c r="JH13" s="223" t="str">
        <f t="shared" si="36"/>
        <v>М</v>
      </c>
      <c r="JI13" s="223" t="str">
        <f t="shared" si="36"/>
        <v>М</v>
      </c>
      <c r="JJ13" s="223" t="str">
        <f t="shared" si="36"/>
        <v>М</v>
      </c>
      <c r="JK13" s="223" t="str">
        <f t="shared" si="36"/>
        <v>М</v>
      </c>
      <c r="JL13" s="223" t="str">
        <f t="shared" si="36"/>
        <v>О</v>
      </c>
      <c r="JM13" s="223" t="str">
        <f t="shared" si="36"/>
        <v/>
      </c>
      <c r="JN13" s="223" t="str">
        <f t="shared" si="36"/>
        <v>КР</v>
      </c>
      <c r="JO13" s="223" t="str">
        <f t="shared" si="36"/>
        <v>КР</v>
      </c>
      <c r="JP13" s="223" t="str">
        <f t="shared" si="36"/>
        <v>КР</v>
      </c>
      <c r="JQ13" s="223" t="str">
        <f t="shared" si="36"/>
        <v>КР</v>
      </c>
      <c r="JR13" s="223" t="str">
        <f t="shared" si="36"/>
        <v>КР</v>
      </c>
      <c r="JS13" s="223" t="str">
        <f t="shared" ref="JS13:JT15" si="48">IF(VLOOKUP(JS$4,План,$F13,0)="Р","",VLOOKUP(JS$4,План,$F13,0))</f>
        <v>КР</v>
      </c>
      <c r="JT13" s="223" t="str">
        <f t="shared" si="48"/>
        <v>КР</v>
      </c>
      <c r="JU13" s="223" t="str">
        <f t="shared" si="39"/>
        <v>КР</v>
      </c>
      <c r="JV13" s="223" t="str">
        <f t="shared" si="39"/>
        <v>КР</v>
      </c>
      <c r="JW13" s="223" t="str">
        <f t="shared" si="39"/>
        <v>П</v>
      </c>
      <c r="JX13" s="223" t="str">
        <f t="shared" si="39"/>
        <v>М</v>
      </c>
      <c r="JY13" s="223" t="str">
        <f t="shared" si="39"/>
        <v>М</v>
      </c>
      <c r="JZ13" s="223" t="str">
        <f t="shared" si="39"/>
        <v>М</v>
      </c>
      <c r="KA13" s="223" t="str">
        <f t="shared" si="39"/>
        <v>М</v>
      </c>
      <c r="KB13" s="223" t="str">
        <f t="shared" si="39"/>
        <v>М</v>
      </c>
      <c r="KC13" s="223" t="str">
        <f t="shared" si="39"/>
        <v>М</v>
      </c>
      <c r="KD13" s="223" t="str">
        <f t="shared" si="39"/>
        <v>М</v>
      </c>
      <c r="KE13" s="223" t="str">
        <f t="shared" si="40"/>
        <v>М</v>
      </c>
      <c r="KF13" s="223" t="str">
        <f t="shared" si="40"/>
        <v>М</v>
      </c>
      <c r="KG13" s="223" t="str">
        <f t="shared" si="40"/>
        <v>М</v>
      </c>
      <c r="KH13" s="223" t="str">
        <f t="shared" si="40"/>
        <v>М</v>
      </c>
      <c r="KI13" s="223" t="str">
        <f t="shared" si="40"/>
        <v>М</v>
      </c>
      <c r="KJ13" s="223" t="str">
        <f t="shared" si="40"/>
        <v>М</v>
      </c>
      <c r="KK13" s="223" t="str">
        <f t="shared" si="40"/>
        <v>М</v>
      </c>
      <c r="KL13" s="223" t="str">
        <f t="shared" si="40"/>
        <v>М</v>
      </c>
      <c r="KM13" s="223" t="str">
        <f t="shared" si="40"/>
        <v>М</v>
      </c>
      <c r="KN13" s="223" t="str">
        <f t="shared" si="40"/>
        <v>М</v>
      </c>
      <c r="KO13" s="223" t="str">
        <f t="shared" si="41"/>
        <v>М</v>
      </c>
      <c r="KP13" s="223" t="str">
        <f t="shared" si="41"/>
        <v>М</v>
      </c>
      <c r="KQ13" s="223" t="str">
        <f t="shared" si="41"/>
        <v>М</v>
      </c>
      <c r="KR13" s="223" t="str">
        <f t="shared" si="41"/>
        <v>М</v>
      </c>
      <c r="KS13" s="223" t="str">
        <f t="shared" si="41"/>
        <v>М</v>
      </c>
      <c r="KT13" s="223" t="str">
        <f t="shared" si="41"/>
        <v>М</v>
      </c>
      <c r="KU13" s="223" t="str">
        <f t="shared" si="41"/>
        <v>М</v>
      </c>
      <c r="KV13" s="223" t="str">
        <f t="shared" si="41"/>
        <v>М</v>
      </c>
      <c r="KW13" s="223" t="str">
        <f t="shared" si="41"/>
        <v>М</v>
      </c>
      <c r="KX13" s="223" t="str">
        <f t="shared" si="41"/>
        <v>М</v>
      </c>
      <c r="KY13" s="223" t="str">
        <f t="shared" si="42"/>
        <v>М</v>
      </c>
      <c r="KZ13" s="223" t="str">
        <f t="shared" si="42"/>
        <v>М</v>
      </c>
      <c r="LA13" s="223" t="str">
        <f t="shared" si="42"/>
        <v>М</v>
      </c>
      <c r="LB13" s="223" t="str">
        <f t="shared" si="42"/>
        <v>М</v>
      </c>
      <c r="LC13" s="223" t="str">
        <f t="shared" si="42"/>
        <v>М</v>
      </c>
      <c r="LD13" s="223" t="str">
        <f t="shared" si="42"/>
        <v>М</v>
      </c>
      <c r="LE13" s="223" t="str">
        <f t="shared" si="42"/>
        <v>М</v>
      </c>
      <c r="LF13" s="223" t="str">
        <f t="shared" si="42"/>
        <v>М</v>
      </c>
      <c r="LG13" s="223" t="str">
        <f t="shared" si="42"/>
        <v>М</v>
      </c>
      <c r="LH13" s="223" t="str">
        <f t="shared" si="42"/>
        <v>М</v>
      </c>
      <c r="LI13" s="223" t="str">
        <f t="shared" si="43"/>
        <v>М</v>
      </c>
      <c r="LJ13" s="223" t="str">
        <f t="shared" si="43"/>
        <v>М</v>
      </c>
      <c r="LK13" s="223" t="str">
        <f t="shared" si="43"/>
        <v>М</v>
      </c>
      <c r="LL13" s="223" t="str">
        <f t="shared" si="43"/>
        <v>М</v>
      </c>
      <c r="LM13" s="223" t="str">
        <f t="shared" si="43"/>
        <v>М</v>
      </c>
      <c r="LN13" s="223" t="str">
        <f t="shared" si="43"/>
        <v>М</v>
      </c>
      <c r="LO13" s="223" t="str">
        <f t="shared" si="43"/>
        <v>М</v>
      </c>
      <c r="LP13" s="223" t="str">
        <f t="shared" si="43"/>
        <v>М</v>
      </c>
      <c r="LQ13" s="223" t="str">
        <f t="shared" si="43"/>
        <v>М</v>
      </c>
      <c r="LR13" s="223" t="str">
        <f t="shared" si="43"/>
        <v>М</v>
      </c>
      <c r="LS13" s="223" t="str">
        <f t="shared" si="44"/>
        <v>М</v>
      </c>
      <c r="LT13" s="223" t="str">
        <f t="shared" si="44"/>
        <v>М</v>
      </c>
      <c r="LU13" s="223" t="str">
        <f t="shared" si="44"/>
        <v>М</v>
      </c>
      <c r="LV13" s="223" t="str">
        <f t="shared" si="44"/>
        <v>М</v>
      </c>
      <c r="LW13" s="223" t="str">
        <f t="shared" si="44"/>
        <v>М</v>
      </c>
      <c r="LX13" s="223" t="str">
        <f t="shared" si="44"/>
        <v>М</v>
      </c>
      <c r="LY13" s="223" t="str">
        <f t="shared" si="44"/>
        <v>М</v>
      </c>
      <c r="LZ13" s="223" t="str">
        <f t="shared" si="44"/>
        <v>М</v>
      </c>
      <c r="MA13" s="223" t="str">
        <f t="shared" si="44"/>
        <v>М</v>
      </c>
      <c r="MB13" s="223" t="str">
        <f t="shared" si="44"/>
        <v>М</v>
      </c>
      <c r="MC13" s="223" t="str">
        <f t="shared" si="44"/>
        <v>М</v>
      </c>
      <c r="MD13" s="223" t="str">
        <f t="shared" si="32"/>
        <v>М</v>
      </c>
      <c r="ME13" s="223" t="str">
        <f t="shared" si="45"/>
        <v>О</v>
      </c>
      <c r="MF13" s="223" t="str">
        <f t="shared" si="45"/>
        <v>ПМ</v>
      </c>
      <c r="MG13" s="223" t="str">
        <f t="shared" si="24"/>
        <v>М</v>
      </c>
      <c r="MH13" s="223" t="str">
        <f t="shared" si="24"/>
        <v>М</v>
      </c>
      <c r="MI13" s="223" t="str">
        <f t="shared" si="24"/>
        <v>М</v>
      </c>
      <c r="MJ13" s="223" t="str">
        <f t="shared" si="24"/>
        <v>М</v>
      </c>
      <c r="MK13" s="223" t="str">
        <f t="shared" si="24"/>
        <v>М</v>
      </c>
      <c r="ML13" s="223" t="str">
        <f t="shared" si="24"/>
        <v>М</v>
      </c>
      <c r="MM13" s="223" t="str">
        <f t="shared" si="24"/>
        <v>М</v>
      </c>
      <c r="MN13" s="223" t="str">
        <f t="shared" si="24"/>
        <v>М</v>
      </c>
      <c r="MO13" s="223" t="str">
        <f t="shared" si="24"/>
        <v>М</v>
      </c>
      <c r="MP13" s="223" t="str">
        <f t="shared" si="24"/>
        <v>М</v>
      </c>
      <c r="MQ13" s="223" t="str">
        <f t="shared" si="24"/>
        <v>М</v>
      </c>
      <c r="MR13" s="223" t="str">
        <f t="shared" si="24"/>
        <v>М</v>
      </c>
      <c r="MS13" s="223" t="str">
        <f t="shared" si="24"/>
        <v>М</v>
      </c>
      <c r="MT13" s="223" t="str">
        <f t="shared" si="24"/>
        <v>М</v>
      </c>
      <c r="MU13" s="223" t="str">
        <f t="shared" si="24"/>
        <v>М</v>
      </c>
      <c r="MV13" s="223" t="str">
        <f t="shared" si="24"/>
        <v>М</v>
      </c>
      <c r="MW13" s="223" t="str">
        <f t="shared" si="24"/>
        <v>М</v>
      </c>
      <c r="MX13" s="223" t="str">
        <f t="shared" si="24"/>
        <v>М</v>
      </c>
      <c r="MY13" s="223" t="str">
        <f t="shared" si="24"/>
        <v>М</v>
      </c>
      <c r="MZ13" s="223" t="str">
        <f t="shared" si="24"/>
        <v>М</v>
      </c>
      <c r="NA13" s="223" t="str">
        <f t="shared" si="24"/>
        <v>М</v>
      </c>
      <c r="NB13" s="223" t="str">
        <f t="shared" si="24"/>
        <v>М</v>
      </c>
      <c r="NC13" s="223" t="str">
        <f t="shared" si="24"/>
        <v>М</v>
      </c>
      <c r="ND13" s="223" t="str">
        <f t="shared" si="24"/>
        <v>М</v>
      </c>
      <c r="NE13" s="223" t="str">
        <f t="shared" si="24"/>
        <v>М</v>
      </c>
      <c r="NF13" s="223" t="str">
        <f>IF(VLOOKUP(NF$4,План,$F13,0)="Р","",VLOOKUP(NF$4,План,$F13,0))</f>
        <v>М</v>
      </c>
      <c r="NG13" s="223" t="str">
        <f>IF(VLOOKUP(NG$4,План,$F13,0)="Р","",VLOOKUP(NG$4,План,$F13,0))</f>
        <v>М</v>
      </c>
      <c r="NH13" s="223" t="str">
        <f>IF(VLOOKUP(NH$4,План,$F13,0)="Р","",VLOOKUP(NH$4,План,$F13,0))</f>
        <v>М</v>
      </c>
      <c r="NI13" s="223"/>
      <c r="NJ13" s="223">
        <v>59529</v>
      </c>
      <c r="NK13" s="223">
        <f t="shared" si="26"/>
        <v>27693</v>
      </c>
      <c r="NL13" s="223">
        <v>0</v>
      </c>
      <c r="NM13" s="224">
        <f t="shared" si="30"/>
        <v>7416</v>
      </c>
    </row>
    <row r="14" spans="1:377" s="225" customFormat="1" ht="17.45" customHeight="1" x14ac:dyDescent="0.2">
      <c r="A14" s="222">
        <v>7</v>
      </c>
      <c r="B14" s="223">
        <v>37579</v>
      </c>
      <c r="C14" s="223">
        <f t="shared" si="6"/>
        <v>15336</v>
      </c>
      <c r="D14" s="223">
        <v>0</v>
      </c>
      <c r="E14" s="223">
        <v>17</v>
      </c>
      <c r="F14" s="223">
        <v>33</v>
      </c>
      <c r="G14" s="223" t="str">
        <f t="shared" si="27"/>
        <v/>
      </c>
      <c r="H14" s="223" t="str">
        <f t="shared" ref="H14:BS17" si="49">IF(VLOOKUP(H$4,План,$F14,0)="Р","",VLOOKUP(H$4,План,$F14,0))</f>
        <v>ПР</v>
      </c>
      <c r="I14" s="223" t="str">
        <f t="shared" si="49"/>
        <v/>
      </c>
      <c r="J14" s="223" t="str">
        <f t="shared" si="49"/>
        <v/>
      </c>
      <c r="K14" s="223" t="str">
        <f t="shared" si="49"/>
        <v>М</v>
      </c>
      <c r="L14" s="223" t="str">
        <f t="shared" si="49"/>
        <v>М</v>
      </c>
      <c r="M14" s="223" t="str">
        <f t="shared" si="49"/>
        <v>М</v>
      </c>
      <c r="N14" s="223" t="str">
        <f t="shared" si="49"/>
        <v>М</v>
      </c>
      <c r="O14" s="223" t="str">
        <f t="shared" si="49"/>
        <v>М</v>
      </c>
      <c r="P14" s="223" t="str">
        <f t="shared" si="49"/>
        <v>М</v>
      </c>
      <c r="Q14" s="223" t="str">
        <f t="shared" si="49"/>
        <v>М</v>
      </c>
      <c r="R14" s="223" t="str">
        <f t="shared" si="49"/>
        <v>М</v>
      </c>
      <c r="S14" s="223" t="str">
        <f t="shared" si="49"/>
        <v>М</v>
      </c>
      <c r="T14" s="223" t="str">
        <f t="shared" si="49"/>
        <v>М</v>
      </c>
      <c r="U14" s="223" t="str">
        <f t="shared" si="49"/>
        <v>М</v>
      </c>
      <c r="V14" s="223" t="str">
        <f t="shared" si="49"/>
        <v>М</v>
      </c>
      <c r="W14" s="223" t="str">
        <f t="shared" si="49"/>
        <v>М</v>
      </c>
      <c r="X14" s="223" t="str">
        <f t="shared" si="49"/>
        <v>М</v>
      </c>
      <c r="Y14" s="223" t="str">
        <f t="shared" si="49"/>
        <v>М</v>
      </c>
      <c r="Z14" s="223" t="str">
        <f t="shared" si="49"/>
        <v>М</v>
      </c>
      <c r="AA14" s="223" t="str">
        <f t="shared" si="49"/>
        <v>М</v>
      </c>
      <c r="AB14" s="223" t="str">
        <f t="shared" si="49"/>
        <v>М</v>
      </c>
      <c r="AC14" s="223" t="str">
        <f t="shared" si="49"/>
        <v>М</v>
      </c>
      <c r="AD14" s="223" t="str">
        <f t="shared" si="49"/>
        <v>М</v>
      </c>
      <c r="AE14" s="223" t="str">
        <f t="shared" si="49"/>
        <v>М</v>
      </c>
      <c r="AF14" s="223" t="str">
        <f t="shared" si="49"/>
        <v>М</v>
      </c>
      <c r="AG14" s="223" t="str">
        <f t="shared" si="49"/>
        <v>М</v>
      </c>
      <c r="AH14" s="223" t="str">
        <f t="shared" si="49"/>
        <v>М</v>
      </c>
      <c r="AI14" s="223" t="str">
        <f t="shared" si="49"/>
        <v>М</v>
      </c>
      <c r="AJ14" s="223" t="str">
        <f t="shared" si="49"/>
        <v>М</v>
      </c>
      <c r="AK14" s="223" t="str">
        <f t="shared" si="49"/>
        <v>М</v>
      </c>
      <c r="AL14" s="223" t="str">
        <f t="shared" si="49"/>
        <v>М</v>
      </c>
      <c r="AM14" s="223" t="str">
        <f t="shared" si="49"/>
        <v>М</v>
      </c>
      <c r="AN14" s="223" t="str">
        <f t="shared" si="49"/>
        <v>М</v>
      </c>
      <c r="AO14" s="223" t="str">
        <f t="shared" si="49"/>
        <v/>
      </c>
      <c r="AP14" s="223" t="str">
        <f t="shared" si="49"/>
        <v/>
      </c>
      <c r="AQ14" s="223" t="str">
        <f t="shared" si="49"/>
        <v/>
      </c>
      <c r="AR14" s="223" t="str">
        <f t="shared" si="49"/>
        <v/>
      </c>
      <c r="AS14" s="223" t="str">
        <f t="shared" si="49"/>
        <v/>
      </c>
      <c r="AT14" s="223" t="str">
        <f t="shared" si="49"/>
        <v>М</v>
      </c>
      <c r="AU14" s="223" t="str">
        <f t="shared" si="49"/>
        <v>М</v>
      </c>
      <c r="AV14" s="223" t="str">
        <f t="shared" si="49"/>
        <v>М</v>
      </c>
      <c r="AW14" s="223" t="str">
        <f t="shared" si="49"/>
        <v/>
      </c>
      <c r="AX14" s="223" t="str">
        <f t="shared" si="49"/>
        <v/>
      </c>
      <c r="AY14" s="223" t="str">
        <f t="shared" si="49"/>
        <v/>
      </c>
      <c r="AZ14" s="223" t="str">
        <f t="shared" si="49"/>
        <v/>
      </c>
      <c r="BA14" s="223" t="str">
        <f t="shared" si="49"/>
        <v/>
      </c>
      <c r="BB14" s="223" t="str">
        <f t="shared" si="49"/>
        <v/>
      </c>
      <c r="BC14" s="223" t="str">
        <f t="shared" si="49"/>
        <v>М</v>
      </c>
      <c r="BD14" s="223" t="str">
        <f t="shared" si="49"/>
        <v>М</v>
      </c>
      <c r="BE14" s="223" t="str">
        <f t="shared" si="49"/>
        <v/>
      </c>
      <c r="BF14" s="223" t="str">
        <f t="shared" si="49"/>
        <v/>
      </c>
      <c r="BG14" s="223" t="str">
        <f t="shared" si="49"/>
        <v/>
      </c>
      <c r="BH14" s="223" t="str">
        <f t="shared" si="49"/>
        <v/>
      </c>
      <c r="BI14" s="223" t="str">
        <f t="shared" si="49"/>
        <v/>
      </c>
      <c r="BJ14" s="223" t="str">
        <f t="shared" si="49"/>
        <v/>
      </c>
      <c r="BK14" s="223" t="str">
        <f t="shared" si="49"/>
        <v/>
      </c>
      <c r="BL14" s="223" t="str">
        <f t="shared" si="49"/>
        <v/>
      </c>
      <c r="BM14" s="223" t="str">
        <f t="shared" si="49"/>
        <v/>
      </c>
      <c r="BN14" s="223" t="str">
        <f t="shared" si="49"/>
        <v>ПР</v>
      </c>
      <c r="BO14" s="223" t="str">
        <f t="shared" si="49"/>
        <v/>
      </c>
      <c r="BP14" s="223" t="str">
        <f t="shared" si="49"/>
        <v/>
      </c>
      <c r="BQ14" s="223" t="str">
        <f t="shared" si="49"/>
        <v/>
      </c>
      <c r="BR14" s="223" t="str">
        <f t="shared" si="49"/>
        <v/>
      </c>
      <c r="BS14" s="223" t="str">
        <f t="shared" si="49"/>
        <v/>
      </c>
      <c r="BT14" s="223" t="str">
        <f t="shared" si="46"/>
        <v/>
      </c>
      <c r="BU14" s="223" t="str">
        <f t="shared" si="46"/>
        <v/>
      </c>
      <c r="BV14" s="223" t="str">
        <f t="shared" si="46"/>
        <v/>
      </c>
      <c r="BW14" s="223" t="str">
        <f t="shared" si="46"/>
        <v/>
      </c>
      <c r="BX14" s="223" t="str">
        <f t="shared" si="46"/>
        <v>ПР</v>
      </c>
      <c r="BY14" s="223" t="str">
        <f t="shared" si="46"/>
        <v/>
      </c>
      <c r="BZ14" s="223" t="str">
        <f t="shared" si="46"/>
        <v/>
      </c>
      <c r="CA14" s="223" t="str">
        <f t="shared" si="46"/>
        <v/>
      </c>
      <c r="CB14" s="223" t="str">
        <f t="shared" si="46"/>
        <v/>
      </c>
      <c r="CC14" s="223" t="str">
        <f t="shared" si="46"/>
        <v/>
      </c>
      <c r="CD14" s="223" t="str">
        <f t="shared" si="46"/>
        <v/>
      </c>
      <c r="CE14" s="223" t="str">
        <f t="shared" si="46"/>
        <v/>
      </c>
      <c r="CF14" s="223" t="str">
        <f t="shared" si="46"/>
        <v/>
      </c>
      <c r="CG14" s="223" t="str">
        <f t="shared" si="46"/>
        <v/>
      </c>
      <c r="CH14" s="223" t="str">
        <f t="shared" si="46"/>
        <v>ПР</v>
      </c>
      <c r="CI14" s="223" t="str">
        <f t="shared" si="46"/>
        <v/>
      </c>
      <c r="CJ14" s="223" t="str">
        <f t="shared" si="46"/>
        <v/>
      </c>
      <c r="CK14" s="223" t="str">
        <f t="shared" si="46"/>
        <v/>
      </c>
      <c r="CL14" s="223" t="str">
        <f t="shared" si="46"/>
        <v/>
      </c>
      <c r="CM14" s="223" t="str">
        <f t="shared" si="46"/>
        <v/>
      </c>
      <c r="CN14" s="223" t="str">
        <f t="shared" si="46"/>
        <v/>
      </c>
      <c r="CO14" s="223" t="str">
        <f t="shared" si="46"/>
        <v/>
      </c>
      <c r="CP14" s="223" t="str">
        <f t="shared" si="46"/>
        <v/>
      </c>
      <c r="CQ14" s="223" t="str">
        <f t="shared" si="46"/>
        <v/>
      </c>
      <c r="CR14" s="223" t="str">
        <f t="shared" si="46"/>
        <v>ПР</v>
      </c>
      <c r="CS14" s="223" t="str">
        <f t="shared" si="46"/>
        <v/>
      </c>
      <c r="CT14" s="223" t="str">
        <f t="shared" si="46"/>
        <v/>
      </c>
      <c r="CU14" s="223" t="str">
        <f t="shared" si="46"/>
        <v>М</v>
      </c>
      <c r="CV14" s="223" t="str">
        <f t="shared" si="46"/>
        <v>М</v>
      </c>
      <c r="CW14" s="223" t="str">
        <f t="shared" si="46"/>
        <v>М</v>
      </c>
      <c r="CX14" s="223" t="str">
        <f t="shared" si="46"/>
        <v>М</v>
      </c>
      <c r="CY14" s="223" t="str">
        <f t="shared" si="46"/>
        <v>М</v>
      </c>
      <c r="CZ14" s="223" t="str">
        <f t="shared" si="46"/>
        <v>М</v>
      </c>
      <c r="DA14" s="223" t="str">
        <f t="shared" si="46"/>
        <v>М</v>
      </c>
      <c r="DB14" s="223" t="str">
        <f t="shared" si="46"/>
        <v>М</v>
      </c>
      <c r="DC14" s="223" t="str">
        <f t="shared" si="46"/>
        <v>М</v>
      </c>
      <c r="DD14" s="223" t="str">
        <f t="shared" si="46"/>
        <v>М</v>
      </c>
      <c r="DE14" s="223" t="str">
        <f t="shared" si="46"/>
        <v>М</v>
      </c>
      <c r="DF14" s="223" t="str">
        <f t="shared" si="46"/>
        <v>М</v>
      </c>
      <c r="DG14" s="223" t="str">
        <f t="shared" si="46"/>
        <v>М</v>
      </c>
      <c r="DH14" s="223" t="str">
        <f t="shared" si="46"/>
        <v>М</v>
      </c>
      <c r="DI14" s="223" t="str">
        <f t="shared" si="46"/>
        <v>М</v>
      </c>
      <c r="DJ14" s="223" t="str">
        <f t="shared" si="46"/>
        <v/>
      </c>
      <c r="DK14" s="223" t="str">
        <f t="shared" si="46"/>
        <v>ТО2</v>
      </c>
      <c r="DL14" s="223" t="str">
        <f t="shared" si="46"/>
        <v>ТО2</v>
      </c>
      <c r="DM14" s="223" t="str">
        <f t="shared" si="46"/>
        <v>ТО2</v>
      </c>
      <c r="DN14" s="223" t="str">
        <f t="shared" si="46"/>
        <v>ТО2</v>
      </c>
      <c r="DO14" s="223" t="str">
        <f t="shared" si="46"/>
        <v>ТО2</v>
      </c>
      <c r="DP14" s="223" t="str">
        <f t="shared" si="46"/>
        <v>ТО2</v>
      </c>
      <c r="DQ14" s="223" t="str">
        <f t="shared" si="46"/>
        <v>ТО2</v>
      </c>
      <c r="DR14" s="223" t="str">
        <f t="shared" si="46"/>
        <v>ТО2</v>
      </c>
      <c r="DS14" s="223" t="str">
        <f t="shared" si="46"/>
        <v>М</v>
      </c>
      <c r="DT14" s="223" t="str">
        <f t="shared" si="46"/>
        <v>М</v>
      </c>
      <c r="DU14" s="223" t="str">
        <f t="shared" si="46"/>
        <v/>
      </c>
      <c r="DV14" s="223" t="str">
        <f t="shared" si="46"/>
        <v/>
      </c>
      <c r="DW14" s="223" t="str">
        <f t="shared" si="46"/>
        <v/>
      </c>
      <c r="DX14" s="223" t="str">
        <f t="shared" si="46"/>
        <v/>
      </c>
      <c r="DY14" s="223" t="str">
        <f t="shared" si="46"/>
        <v/>
      </c>
      <c r="DZ14" s="223" t="str">
        <f t="shared" si="46"/>
        <v/>
      </c>
      <c r="EA14" s="223" t="str">
        <f t="shared" si="46"/>
        <v/>
      </c>
      <c r="EB14" s="223" t="str">
        <f t="shared" si="46"/>
        <v/>
      </c>
      <c r="EC14" s="223" t="str">
        <f t="shared" si="46"/>
        <v/>
      </c>
      <c r="ED14" s="223" t="str">
        <f t="shared" si="46"/>
        <v>ПР</v>
      </c>
      <c r="EE14" s="223" t="str">
        <f t="shared" si="47"/>
        <v/>
      </c>
      <c r="EF14" s="223" t="str">
        <f t="shared" si="47"/>
        <v/>
      </c>
      <c r="EG14" s="223" t="str">
        <f t="shared" si="47"/>
        <v/>
      </c>
      <c r="EH14" s="223" t="str">
        <f t="shared" si="47"/>
        <v/>
      </c>
      <c r="EI14" s="223" t="str">
        <f t="shared" si="47"/>
        <v/>
      </c>
      <c r="EJ14" s="223" t="str">
        <f t="shared" si="47"/>
        <v/>
      </c>
      <c r="EK14" s="223" t="str">
        <f t="shared" si="47"/>
        <v/>
      </c>
      <c r="EL14" s="223" t="str">
        <f t="shared" si="47"/>
        <v/>
      </c>
      <c r="EM14" s="223" t="str">
        <f t="shared" si="47"/>
        <v/>
      </c>
      <c r="EN14" s="223" t="str">
        <f t="shared" si="47"/>
        <v>ПР</v>
      </c>
      <c r="EO14" s="223" t="str">
        <f t="shared" si="47"/>
        <v/>
      </c>
      <c r="EP14" s="223" t="str">
        <f t="shared" si="47"/>
        <v/>
      </c>
      <c r="EQ14" s="223" t="str">
        <f t="shared" si="47"/>
        <v/>
      </c>
      <c r="ER14" s="223" t="str">
        <f t="shared" si="47"/>
        <v/>
      </c>
      <c r="ES14" s="223" t="str">
        <f t="shared" si="47"/>
        <v/>
      </c>
      <c r="ET14" s="223" t="str">
        <f t="shared" si="47"/>
        <v/>
      </c>
      <c r="EU14" s="223" t="str">
        <f t="shared" si="47"/>
        <v/>
      </c>
      <c r="EV14" s="223" t="str">
        <f t="shared" si="47"/>
        <v/>
      </c>
      <c r="EW14" s="223" t="str">
        <f t="shared" si="47"/>
        <v/>
      </c>
      <c r="EX14" s="223" t="str">
        <f t="shared" si="47"/>
        <v>ПР</v>
      </c>
      <c r="EY14" s="223" t="str">
        <f t="shared" si="47"/>
        <v/>
      </c>
      <c r="EZ14" s="223" t="str">
        <f t="shared" si="47"/>
        <v/>
      </c>
      <c r="FA14" s="223" t="str">
        <f t="shared" si="47"/>
        <v/>
      </c>
      <c r="FB14" s="223" t="str">
        <f t="shared" si="47"/>
        <v/>
      </c>
      <c r="FC14" s="223" t="str">
        <f t="shared" si="47"/>
        <v>М</v>
      </c>
      <c r="FD14" s="223" t="str">
        <f t="shared" si="47"/>
        <v>М</v>
      </c>
      <c r="FE14" s="223" t="str">
        <f t="shared" si="47"/>
        <v/>
      </c>
      <c r="FF14" s="223" t="str">
        <f t="shared" si="47"/>
        <v/>
      </c>
      <c r="FG14" s="223" t="str">
        <f t="shared" si="47"/>
        <v/>
      </c>
      <c r="FH14" s="223" t="str">
        <f t="shared" si="47"/>
        <v/>
      </c>
      <c r="FI14" s="223" t="str">
        <f t="shared" si="47"/>
        <v/>
      </c>
      <c r="FJ14" s="223" t="str">
        <f t="shared" si="47"/>
        <v/>
      </c>
      <c r="FK14" s="223" t="str">
        <f t="shared" si="47"/>
        <v/>
      </c>
      <c r="FL14" s="223" t="str">
        <f t="shared" si="47"/>
        <v/>
      </c>
      <c r="FM14" s="223" t="str">
        <f t="shared" si="47"/>
        <v/>
      </c>
      <c r="FN14" s="223" t="str">
        <f t="shared" si="47"/>
        <v/>
      </c>
      <c r="FO14" s="223" t="str">
        <f t="shared" si="47"/>
        <v>М</v>
      </c>
      <c r="FP14" s="223" t="str">
        <f t="shared" si="47"/>
        <v>М</v>
      </c>
      <c r="FQ14" s="223" t="str">
        <f t="shared" si="47"/>
        <v/>
      </c>
      <c r="FR14" s="223" t="str">
        <f t="shared" si="47"/>
        <v/>
      </c>
      <c r="FS14" s="223" t="str">
        <f t="shared" si="47"/>
        <v/>
      </c>
      <c r="FT14" s="223" t="str">
        <f t="shared" si="47"/>
        <v/>
      </c>
      <c r="FU14" s="223" t="str">
        <f t="shared" si="47"/>
        <v/>
      </c>
      <c r="FV14" s="223" t="str">
        <f t="shared" si="47"/>
        <v/>
      </c>
      <c r="FW14" s="223" t="str">
        <f t="shared" si="47"/>
        <v/>
      </c>
      <c r="FX14" s="223" t="str">
        <f t="shared" si="47"/>
        <v/>
      </c>
      <c r="FY14" s="223" t="str">
        <f t="shared" si="47"/>
        <v/>
      </c>
      <c r="FZ14" s="223" t="str">
        <f t="shared" si="47"/>
        <v>ПР</v>
      </c>
      <c r="GA14" s="223" t="str">
        <f t="shared" si="47"/>
        <v/>
      </c>
      <c r="GB14" s="223" t="str">
        <f t="shared" si="47"/>
        <v/>
      </c>
      <c r="GC14" s="223" t="str">
        <f t="shared" si="47"/>
        <v/>
      </c>
      <c r="GD14" s="223" t="str">
        <f t="shared" si="47"/>
        <v/>
      </c>
      <c r="GE14" s="223" t="str">
        <f t="shared" si="47"/>
        <v/>
      </c>
      <c r="GF14" s="223" t="str">
        <f t="shared" si="47"/>
        <v/>
      </c>
      <c r="GG14" s="223" t="str">
        <f t="shared" si="47"/>
        <v/>
      </c>
      <c r="GH14" s="223" t="str">
        <f t="shared" si="47"/>
        <v/>
      </c>
      <c r="GI14" s="223" t="str">
        <f t="shared" si="47"/>
        <v>М</v>
      </c>
      <c r="GJ14" s="223" t="str">
        <f t="shared" si="47"/>
        <v>М</v>
      </c>
      <c r="GK14" s="223" t="str">
        <f t="shared" si="47"/>
        <v>М</v>
      </c>
      <c r="GL14" s="223" t="str">
        <f t="shared" si="47"/>
        <v>М</v>
      </c>
      <c r="GM14" s="223" t="str">
        <f t="shared" si="47"/>
        <v>М</v>
      </c>
      <c r="GN14" s="223" t="str">
        <f t="shared" si="47"/>
        <v>М</v>
      </c>
      <c r="GO14" s="223" t="str">
        <f t="shared" si="47"/>
        <v>М</v>
      </c>
      <c r="GP14" s="223" t="str">
        <f t="shared" si="47"/>
        <v>М</v>
      </c>
      <c r="GQ14" s="223" t="str">
        <f t="shared" si="38"/>
        <v>М</v>
      </c>
      <c r="GR14" s="223" t="str">
        <f t="shared" si="38"/>
        <v>М</v>
      </c>
      <c r="GS14" s="223" t="str">
        <f t="shared" si="38"/>
        <v>М</v>
      </c>
      <c r="GT14" s="223" t="str">
        <f t="shared" si="38"/>
        <v>М</v>
      </c>
      <c r="GU14" s="223" t="str">
        <f t="shared" si="38"/>
        <v>М</v>
      </c>
      <c r="GV14" s="223" t="str">
        <f t="shared" si="38"/>
        <v>М</v>
      </c>
      <c r="GW14" s="223" t="str">
        <f t="shared" si="38"/>
        <v>М</v>
      </c>
      <c r="GX14" s="223" t="str">
        <f t="shared" si="38"/>
        <v>М</v>
      </c>
      <c r="GY14" s="223" t="str">
        <f t="shared" si="38"/>
        <v>М</v>
      </c>
      <c r="GZ14" s="223" t="str">
        <f t="shared" si="38"/>
        <v>ОСК</v>
      </c>
      <c r="HA14" s="223" t="str">
        <f t="shared" si="38"/>
        <v>ОСК</v>
      </c>
      <c r="HB14" s="223" t="str">
        <f t="shared" si="38"/>
        <v>ОСК</v>
      </c>
      <c r="HC14" s="223" t="str">
        <f t="shared" si="38"/>
        <v>ОСК</v>
      </c>
      <c r="HD14" s="223" t="str">
        <f t="shared" si="38"/>
        <v>ОСК</v>
      </c>
      <c r="HE14" s="223" t="str">
        <f t="shared" si="38"/>
        <v>ОСК</v>
      </c>
      <c r="HF14" s="223" t="str">
        <f t="shared" si="38"/>
        <v>ОСК</v>
      </c>
      <c r="HG14" s="223" t="str">
        <f t="shared" si="38"/>
        <v>ОСК</v>
      </c>
      <c r="HH14" s="223" t="str">
        <f t="shared" si="38"/>
        <v>ОСК</v>
      </c>
      <c r="HI14" s="223" t="str">
        <f t="shared" si="38"/>
        <v>ОСК</v>
      </c>
      <c r="HJ14" s="223" t="str">
        <f t="shared" si="38"/>
        <v>М</v>
      </c>
      <c r="HK14" s="223" t="str">
        <f t="shared" si="38"/>
        <v>М</v>
      </c>
      <c r="HL14" s="223" t="str">
        <f t="shared" si="38"/>
        <v>М</v>
      </c>
      <c r="HM14" s="223" t="str">
        <f t="shared" si="38"/>
        <v>М</v>
      </c>
      <c r="HN14" s="223" t="str">
        <f t="shared" si="38"/>
        <v>М</v>
      </c>
      <c r="HO14" s="223" t="str">
        <f t="shared" si="38"/>
        <v>М</v>
      </c>
      <c r="HP14" s="223" t="str">
        <f t="shared" si="38"/>
        <v>М</v>
      </c>
      <c r="HQ14" s="223" t="str">
        <f t="shared" si="38"/>
        <v>М</v>
      </c>
      <c r="HR14" s="223" t="str">
        <f t="shared" si="38"/>
        <v>М</v>
      </c>
      <c r="HS14" s="223" t="str">
        <f t="shared" si="38"/>
        <v>М</v>
      </c>
      <c r="HT14" s="223" t="str">
        <f t="shared" si="38"/>
        <v>М</v>
      </c>
      <c r="HU14" s="223" t="str">
        <f t="shared" si="38"/>
        <v>М</v>
      </c>
      <c r="HV14" s="223" t="str">
        <f t="shared" si="38"/>
        <v>М</v>
      </c>
      <c r="HW14" s="223" t="str">
        <f t="shared" si="38"/>
        <v>М</v>
      </c>
      <c r="HX14" s="223" t="str">
        <f t="shared" si="38"/>
        <v>М</v>
      </c>
      <c r="HY14" s="223" t="str">
        <f t="shared" si="38"/>
        <v>М</v>
      </c>
      <c r="HZ14" s="223" t="str">
        <f t="shared" si="38"/>
        <v>М</v>
      </c>
      <c r="IA14" s="223" t="str">
        <f t="shared" si="38"/>
        <v>М</v>
      </c>
      <c r="IB14" s="223" t="str">
        <f t="shared" si="38"/>
        <v>М</v>
      </c>
      <c r="IC14" s="223" t="str">
        <f t="shared" si="38"/>
        <v>М</v>
      </c>
      <c r="ID14" s="223" t="str">
        <f t="shared" si="38"/>
        <v>М</v>
      </c>
      <c r="IE14" s="223" t="str">
        <f t="shared" si="38"/>
        <v>М</v>
      </c>
      <c r="IF14" s="223" t="str">
        <f t="shared" si="38"/>
        <v>М</v>
      </c>
      <c r="IG14" s="223" t="str">
        <f t="shared" si="38"/>
        <v>М</v>
      </c>
      <c r="IH14" s="223" t="str">
        <f t="shared" si="38"/>
        <v>М</v>
      </c>
      <c r="II14" s="223" t="str">
        <f t="shared" si="38"/>
        <v>М</v>
      </c>
      <c r="IJ14" s="223" t="str">
        <f t="shared" si="38"/>
        <v>М</v>
      </c>
      <c r="IK14" s="223" t="str">
        <f t="shared" si="38"/>
        <v>М</v>
      </c>
      <c r="IL14" s="223" t="str">
        <f t="shared" si="38"/>
        <v>М</v>
      </c>
      <c r="IM14" s="223" t="str">
        <f t="shared" si="38"/>
        <v>М</v>
      </c>
      <c r="IN14" s="223" t="str">
        <f t="shared" si="38"/>
        <v>М</v>
      </c>
      <c r="IO14" s="223" t="str">
        <f t="shared" si="38"/>
        <v>М</v>
      </c>
      <c r="IP14" s="223" t="str">
        <f t="shared" si="38"/>
        <v>М</v>
      </c>
      <c r="IQ14" s="223" t="str">
        <f t="shared" si="38"/>
        <v>М</v>
      </c>
      <c r="IR14" s="223" t="str">
        <f t="shared" si="38"/>
        <v>М</v>
      </c>
      <c r="IS14" s="223" t="str">
        <f t="shared" si="38"/>
        <v>М</v>
      </c>
      <c r="IT14" s="223" t="str">
        <f t="shared" si="38"/>
        <v>М</v>
      </c>
      <c r="IU14" s="223" t="str">
        <f t="shared" si="38"/>
        <v>М</v>
      </c>
      <c r="IV14" s="223" t="str">
        <f t="shared" si="38"/>
        <v>М</v>
      </c>
      <c r="IW14" s="223" t="str">
        <f t="shared" si="38"/>
        <v>М</v>
      </c>
      <c r="IX14" s="223" t="str">
        <f t="shared" si="38"/>
        <v>М</v>
      </c>
      <c r="IY14" s="223" t="str">
        <f t="shared" si="38"/>
        <v>О</v>
      </c>
      <c r="IZ14" s="223" t="str">
        <f t="shared" si="38"/>
        <v>ПМ</v>
      </c>
      <c r="JA14" s="223" t="str">
        <f t="shared" si="38"/>
        <v>М</v>
      </c>
      <c r="JB14" s="223" t="str">
        <f t="shared" si="36"/>
        <v>М</v>
      </c>
      <c r="JC14" s="223" t="str">
        <f t="shared" si="36"/>
        <v>М</v>
      </c>
      <c r="JD14" s="223" t="str">
        <f t="shared" si="36"/>
        <v>М</v>
      </c>
      <c r="JE14" s="223" t="str">
        <f t="shared" si="36"/>
        <v>М</v>
      </c>
      <c r="JF14" s="223" t="str">
        <f t="shared" si="36"/>
        <v>М</v>
      </c>
      <c r="JG14" s="223" t="str">
        <f t="shared" si="36"/>
        <v>М</v>
      </c>
      <c r="JH14" s="223" t="str">
        <f t="shared" si="36"/>
        <v>М</v>
      </c>
      <c r="JI14" s="223" t="str">
        <f t="shared" si="36"/>
        <v>М</v>
      </c>
      <c r="JJ14" s="223" t="str">
        <f t="shared" si="36"/>
        <v>М</v>
      </c>
      <c r="JK14" s="223" t="str">
        <f t="shared" si="36"/>
        <v>М</v>
      </c>
      <c r="JL14" s="223" t="str">
        <f t="shared" si="36"/>
        <v>М</v>
      </c>
      <c r="JM14" s="223" t="str">
        <f t="shared" si="36"/>
        <v>М</v>
      </c>
      <c r="JN14" s="223" t="str">
        <f t="shared" si="36"/>
        <v>М</v>
      </c>
      <c r="JO14" s="223" t="str">
        <f t="shared" si="36"/>
        <v>М</v>
      </c>
      <c r="JP14" s="223" t="str">
        <f t="shared" si="36"/>
        <v>М</v>
      </c>
      <c r="JQ14" s="223" t="str">
        <f t="shared" si="36"/>
        <v>М</v>
      </c>
      <c r="JR14" s="223" t="str">
        <f t="shared" si="36"/>
        <v>М</v>
      </c>
      <c r="JS14" s="223" t="str">
        <f t="shared" si="48"/>
        <v>М</v>
      </c>
      <c r="JT14" s="223" t="str">
        <f t="shared" si="48"/>
        <v>М</v>
      </c>
      <c r="JU14" s="223" t="str">
        <f t="shared" si="39"/>
        <v>М</v>
      </c>
      <c r="JV14" s="223" t="str">
        <f t="shared" si="39"/>
        <v>М</v>
      </c>
      <c r="JW14" s="223" t="str">
        <f t="shared" si="39"/>
        <v>М</v>
      </c>
      <c r="JX14" s="223" t="str">
        <f t="shared" si="39"/>
        <v>М</v>
      </c>
      <c r="JY14" s="223" t="str">
        <f t="shared" si="39"/>
        <v>М</v>
      </c>
      <c r="JZ14" s="223" t="str">
        <f t="shared" si="39"/>
        <v>М</v>
      </c>
      <c r="KA14" s="223" t="str">
        <f t="shared" si="39"/>
        <v>М</v>
      </c>
      <c r="KB14" s="223" t="str">
        <f t="shared" si="39"/>
        <v>М</v>
      </c>
      <c r="KC14" s="223" t="str">
        <f t="shared" si="39"/>
        <v>М</v>
      </c>
      <c r="KD14" s="223" t="str">
        <f t="shared" si="39"/>
        <v>М</v>
      </c>
      <c r="KE14" s="223" t="str">
        <f t="shared" si="40"/>
        <v>М</v>
      </c>
      <c r="KF14" s="223" t="str">
        <f t="shared" si="40"/>
        <v>М</v>
      </c>
      <c r="KG14" s="223" t="str">
        <f t="shared" si="40"/>
        <v>М</v>
      </c>
      <c r="KH14" s="223" t="str">
        <f t="shared" si="40"/>
        <v>М</v>
      </c>
      <c r="KI14" s="223" t="str">
        <f t="shared" si="40"/>
        <v>М</v>
      </c>
      <c r="KJ14" s="223" t="str">
        <f t="shared" si="40"/>
        <v>М</v>
      </c>
      <c r="KK14" s="223" t="str">
        <f t="shared" si="40"/>
        <v>М</v>
      </c>
      <c r="KL14" s="223" t="str">
        <f t="shared" si="40"/>
        <v>М</v>
      </c>
      <c r="KM14" s="223" t="str">
        <f t="shared" si="40"/>
        <v>М</v>
      </c>
      <c r="KN14" s="223" t="str">
        <f t="shared" si="40"/>
        <v>О</v>
      </c>
      <c r="KO14" s="223" t="str">
        <f t="shared" si="41"/>
        <v/>
      </c>
      <c r="KP14" s="223" t="str">
        <f t="shared" si="41"/>
        <v/>
      </c>
      <c r="KQ14" s="223" t="str">
        <f t="shared" si="41"/>
        <v/>
      </c>
      <c r="KR14" s="223" t="str">
        <f t="shared" si="41"/>
        <v/>
      </c>
      <c r="KS14" s="223" t="str">
        <f t="shared" si="41"/>
        <v/>
      </c>
      <c r="KT14" s="223" t="str">
        <f t="shared" si="41"/>
        <v/>
      </c>
      <c r="KU14" s="223" t="str">
        <f t="shared" si="41"/>
        <v/>
      </c>
      <c r="KV14" s="223" t="str">
        <f t="shared" si="41"/>
        <v/>
      </c>
      <c r="KW14" s="223" t="str">
        <f t="shared" si="41"/>
        <v/>
      </c>
      <c r="KX14" s="223" t="str">
        <f t="shared" si="41"/>
        <v/>
      </c>
      <c r="KY14" s="223" t="str">
        <f t="shared" si="42"/>
        <v/>
      </c>
      <c r="KZ14" s="223" t="str">
        <f t="shared" si="42"/>
        <v/>
      </c>
      <c r="LA14" s="223" t="str">
        <f t="shared" si="42"/>
        <v/>
      </c>
      <c r="LB14" s="223" t="str">
        <f t="shared" si="42"/>
        <v/>
      </c>
      <c r="LC14" s="223" t="str">
        <f t="shared" si="42"/>
        <v/>
      </c>
      <c r="LD14" s="223" t="str">
        <f t="shared" si="42"/>
        <v/>
      </c>
      <c r="LE14" s="223" t="str">
        <f t="shared" si="42"/>
        <v/>
      </c>
      <c r="LF14" s="223" t="str">
        <f t="shared" si="42"/>
        <v/>
      </c>
      <c r="LG14" s="223" t="str">
        <f t="shared" si="42"/>
        <v/>
      </c>
      <c r="LH14" s="223" t="str">
        <f t="shared" si="42"/>
        <v/>
      </c>
      <c r="LI14" s="223" t="str">
        <f t="shared" si="43"/>
        <v/>
      </c>
      <c r="LJ14" s="223" t="str">
        <f t="shared" si="43"/>
        <v/>
      </c>
      <c r="LK14" s="223" t="str">
        <f t="shared" si="43"/>
        <v/>
      </c>
      <c r="LL14" s="223" t="str">
        <f t="shared" si="43"/>
        <v/>
      </c>
      <c r="LM14" s="223" t="str">
        <f t="shared" si="43"/>
        <v/>
      </c>
      <c r="LN14" s="223" t="str">
        <f t="shared" si="43"/>
        <v/>
      </c>
      <c r="LO14" s="223" t="str">
        <f t="shared" si="43"/>
        <v/>
      </c>
      <c r="LP14" s="223" t="str">
        <f t="shared" si="43"/>
        <v/>
      </c>
      <c r="LQ14" s="223" t="str">
        <f t="shared" si="43"/>
        <v/>
      </c>
      <c r="LR14" s="223" t="str">
        <f t="shared" si="43"/>
        <v/>
      </c>
      <c r="LS14" s="223" t="str">
        <f t="shared" si="44"/>
        <v/>
      </c>
      <c r="LT14" s="223" t="str">
        <f t="shared" si="44"/>
        <v/>
      </c>
      <c r="LU14" s="223" t="str">
        <f t="shared" si="44"/>
        <v/>
      </c>
      <c r="LV14" s="223" t="str">
        <f t="shared" si="44"/>
        <v/>
      </c>
      <c r="LW14" s="223" t="str">
        <f t="shared" si="44"/>
        <v/>
      </c>
      <c r="LX14" s="223" t="str">
        <f t="shared" si="44"/>
        <v/>
      </c>
      <c r="LY14" s="223" t="str">
        <f t="shared" si="44"/>
        <v/>
      </c>
      <c r="LZ14" s="223" t="str">
        <f t="shared" si="44"/>
        <v/>
      </c>
      <c r="MA14" s="223" t="str">
        <f t="shared" si="44"/>
        <v/>
      </c>
      <c r="MB14" s="223" t="str">
        <f t="shared" si="44"/>
        <v/>
      </c>
      <c r="MC14" s="223" t="str">
        <f t="shared" si="44"/>
        <v/>
      </c>
      <c r="MD14" s="223" t="str">
        <f t="shared" si="32"/>
        <v/>
      </c>
      <c r="ME14" s="223" t="str">
        <f t="shared" si="45"/>
        <v/>
      </c>
      <c r="MF14" s="223" t="str">
        <f t="shared" si="45"/>
        <v/>
      </c>
      <c r="MG14" s="223" t="str">
        <f t="shared" ref="MG14:NH18" si="50">IF(VLOOKUP(MG$4,План,$F14,0)="Р","",VLOOKUP(MG$4,План,$F14,0))</f>
        <v/>
      </c>
      <c r="MH14" s="223" t="str">
        <f t="shared" si="50"/>
        <v/>
      </c>
      <c r="MI14" s="223" t="str">
        <f t="shared" si="50"/>
        <v/>
      </c>
      <c r="MJ14" s="223" t="str">
        <f t="shared" si="50"/>
        <v/>
      </c>
      <c r="MK14" s="223" t="str">
        <f t="shared" si="50"/>
        <v/>
      </c>
      <c r="ML14" s="223" t="str">
        <f t="shared" si="50"/>
        <v/>
      </c>
      <c r="MM14" s="223" t="str">
        <f t="shared" si="50"/>
        <v/>
      </c>
      <c r="MN14" s="223" t="str">
        <f t="shared" si="50"/>
        <v/>
      </c>
      <c r="MO14" s="223" t="str">
        <f t="shared" si="50"/>
        <v/>
      </c>
      <c r="MP14" s="223" t="str">
        <f t="shared" si="50"/>
        <v/>
      </c>
      <c r="MQ14" s="223" t="str">
        <f t="shared" si="50"/>
        <v/>
      </c>
      <c r="MR14" s="223" t="str">
        <f t="shared" si="50"/>
        <v/>
      </c>
      <c r="MS14" s="223" t="str">
        <f t="shared" si="50"/>
        <v/>
      </c>
      <c r="MT14" s="223" t="str">
        <f t="shared" si="50"/>
        <v>П</v>
      </c>
      <c r="MU14" s="223" t="str">
        <f t="shared" si="50"/>
        <v>О</v>
      </c>
      <c r="MV14" s="223" t="str">
        <f t="shared" si="50"/>
        <v/>
      </c>
      <c r="MW14" s="223" t="str">
        <f t="shared" si="50"/>
        <v/>
      </c>
      <c r="MX14" s="223" t="str">
        <f t="shared" si="50"/>
        <v/>
      </c>
      <c r="MY14" s="223" t="str">
        <f t="shared" si="50"/>
        <v/>
      </c>
      <c r="MZ14" s="223" t="str">
        <f t="shared" si="50"/>
        <v/>
      </c>
      <c r="NA14" s="223" t="str">
        <f t="shared" si="50"/>
        <v/>
      </c>
      <c r="NB14" s="223" t="str">
        <f t="shared" si="50"/>
        <v/>
      </c>
      <c r="NC14" s="223" t="str">
        <f t="shared" si="50"/>
        <v/>
      </c>
      <c r="ND14" s="223" t="str">
        <f t="shared" si="50"/>
        <v/>
      </c>
      <c r="NE14" s="223" t="str">
        <f t="shared" si="50"/>
        <v/>
      </c>
      <c r="NF14" s="223" t="str">
        <f t="shared" si="50"/>
        <v/>
      </c>
      <c r="NG14" s="223" t="str">
        <f t="shared" si="50"/>
        <v/>
      </c>
      <c r="NH14" s="223" t="str">
        <f t="shared" si="50"/>
        <v/>
      </c>
      <c r="NI14" s="223"/>
      <c r="NJ14" s="223">
        <v>41875</v>
      </c>
      <c r="NK14" s="223">
        <f t="shared" si="26"/>
        <v>19010</v>
      </c>
      <c r="NL14" s="223">
        <v>0</v>
      </c>
      <c r="NM14" s="224">
        <f t="shared" si="30"/>
        <v>4296</v>
      </c>
    </row>
    <row r="15" spans="1:377" s="225" customFormat="1" ht="17.45" customHeight="1" x14ac:dyDescent="0.2">
      <c r="A15" s="222">
        <v>8</v>
      </c>
      <c r="B15" s="223">
        <v>40100</v>
      </c>
      <c r="C15" s="223">
        <f t="shared" si="6"/>
        <v>58529</v>
      </c>
      <c r="D15" s="223">
        <v>14649</v>
      </c>
      <c r="E15" s="223">
        <v>18</v>
      </c>
      <c r="F15" s="223">
        <v>34</v>
      </c>
      <c r="G15" s="223" t="str">
        <f t="shared" si="27"/>
        <v/>
      </c>
      <c r="H15" s="223" t="str">
        <f t="shared" si="49"/>
        <v/>
      </c>
      <c r="I15" s="223" t="str">
        <f t="shared" si="49"/>
        <v/>
      </c>
      <c r="J15" s="223" t="str">
        <f t="shared" si="49"/>
        <v/>
      </c>
      <c r="K15" s="223" t="str">
        <f t="shared" si="49"/>
        <v/>
      </c>
      <c r="L15" s="223" t="str">
        <f t="shared" si="49"/>
        <v/>
      </c>
      <c r="M15" s="223" t="str">
        <f t="shared" si="49"/>
        <v/>
      </c>
      <c r="N15" s="223" t="str">
        <f t="shared" si="49"/>
        <v>ПР</v>
      </c>
      <c r="O15" s="223" t="str">
        <f t="shared" si="49"/>
        <v/>
      </c>
      <c r="P15" s="223" t="str">
        <f t="shared" si="49"/>
        <v/>
      </c>
      <c r="Q15" s="223" t="str">
        <f t="shared" si="49"/>
        <v/>
      </c>
      <c r="R15" s="223" t="str">
        <f t="shared" si="49"/>
        <v/>
      </c>
      <c r="S15" s="223" t="str">
        <f t="shared" si="49"/>
        <v/>
      </c>
      <c r="T15" s="223" t="str">
        <f t="shared" si="49"/>
        <v/>
      </c>
      <c r="U15" s="223" t="str">
        <f t="shared" si="49"/>
        <v/>
      </c>
      <c r="V15" s="223" t="str">
        <f t="shared" si="49"/>
        <v/>
      </c>
      <c r="W15" s="223" t="str">
        <f t="shared" si="49"/>
        <v/>
      </c>
      <c r="X15" s="223" t="str">
        <f t="shared" si="49"/>
        <v>ПР</v>
      </c>
      <c r="Y15" s="223" t="str">
        <f t="shared" si="49"/>
        <v/>
      </c>
      <c r="Z15" s="223" t="str">
        <f t="shared" si="49"/>
        <v/>
      </c>
      <c r="AA15" s="223" t="str">
        <f t="shared" si="49"/>
        <v/>
      </c>
      <c r="AB15" s="223" t="str">
        <f t="shared" si="49"/>
        <v/>
      </c>
      <c r="AC15" s="223" t="str">
        <f t="shared" si="49"/>
        <v/>
      </c>
      <c r="AD15" s="223" t="str">
        <f t="shared" si="49"/>
        <v/>
      </c>
      <c r="AE15" s="223" t="str">
        <f t="shared" si="49"/>
        <v/>
      </c>
      <c r="AF15" s="223" t="str">
        <f t="shared" si="49"/>
        <v/>
      </c>
      <c r="AG15" s="223" t="str">
        <f t="shared" si="49"/>
        <v/>
      </c>
      <c r="AH15" s="223" t="str">
        <f t="shared" si="49"/>
        <v>ПР</v>
      </c>
      <c r="AI15" s="223" t="str">
        <f t="shared" si="49"/>
        <v/>
      </c>
      <c r="AJ15" s="223" t="str">
        <f t="shared" si="49"/>
        <v/>
      </c>
      <c r="AK15" s="223" t="str">
        <f t="shared" si="49"/>
        <v/>
      </c>
      <c r="AL15" s="223" t="str">
        <f t="shared" si="49"/>
        <v/>
      </c>
      <c r="AM15" s="223" t="str">
        <f t="shared" si="49"/>
        <v/>
      </c>
      <c r="AN15" s="223" t="str">
        <f t="shared" si="49"/>
        <v/>
      </c>
      <c r="AO15" s="223" t="str">
        <f t="shared" si="49"/>
        <v/>
      </c>
      <c r="AP15" s="223" t="str">
        <f t="shared" si="49"/>
        <v/>
      </c>
      <c r="AQ15" s="223" t="str">
        <f t="shared" si="49"/>
        <v/>
      </c>
      <c r="AR15" s="223" t="str">
        <f t="shared" si="49"/>
        <v>ПР</v>
      </c>
      <c r="AS15" s="223" t="str">
        <f t="shared" si="49"/>
        <v/>
      </c>
      <c r="AT15" s="223" t="str">
        <f t="shared" si="49"/>
        <v/>
      </c>
      <c r="AU15" s="223" t="str">
        <f t="shared" si="49"/>
        <v/>
      </c>
      <c r="AV15" s="223" t="str">
        <f t="shared" si="49"/>
        <v/>
      </c>
      <c r="AW15" s="223" t="str">
        <f t="shared" si="49"/>
        <v/>
      </c>
      <c r="AX15" s="223" t="str">
        <f t="shared" si="49"/>
        <v/>
      </c>
      <c r="AY15" s="223" t="str">
        <f t="shared" si="49"/>
        <v/>
      </c>
      <c r="AZ15" s="223" t="str">
        <f t="shared" si="49"/>
        <v/>
      </c>
      <c r="BA15" s="223" t="str">
        <f t="shared" si="49"/>
        <v/>
      </c>
      <c r="BB15" s="223" t="str">
        <f t="shared" si="49"/>
        <v>ПР</v>
      </c>
      <c r="BC15" s="223" t="str">
        <f t="shared" si="49"/>
        <v/>
      </c>
      <c r="BD15" s="223" t="str">
        <f t="shared" si="49"/>
        <v/>
      </c>
      <c r="BE15" s="223" t="str">
        <f t="shared" si="49"/>
        <v/>
      </c>
      <c r="BF15" s="223" t="str">
        <f t="shared" si="49"/>
        <v/>
      </c>
      <c r="BG15" s="223" t="str">
        <f t="shared" si="49"/>
        <v/>
      </c>
      <c r="BH15" s="223" t="str">
        <f t="shared" si="49"/>
        <v/>
      </c>
      <c r="BI15" s="223" t="str">
        <f t="shared" si="49"/>
        <v/>
      </c>
      <c r="BJ15" s="223" t="str">
        <f t="shared" si="49"/>
        <v/>
      </c>
      <c r="BK15" s="223" t="str">
        <f t="shared" si="49"/>
        <v/>
      </c>
      <c r="BL15" s="223" t="str">
        <f t="shared" si="49"/>
        <v>ПР</v>
      </c>
      <c r="BM15" s="223" t="str">
        <f t="shared" si="49"/>
        <v/>
      </c>
      <c r="BN15" s="223" t="str">
        <f t="shared" si="49"/>
        <v/>
      </c>
      <c r="BO15" s="223" t="str">
        <f t="shared" si="49"/>
        <v/>
      </c>
      <c r="BP15" s="223" t="str">
        <f t="shared" si="49"/>
        <v/>
      </c>
      <c r="BQ15" s="223" t="str">
        <f t="shared" si="49"/>
        <v/>
      </c>
      <c r="BR15" s="223" t="str">
        <f t="shared" si="49"/>
        <v/>
      </c>
      <c r="BS15" s="223" t="str">
        <f t="shared" si="49"/>
        <v/>
      </c>
      <c r="BT15" s="223" t="str">
        <f t="shared" si="46"/>
        <v/>
      </c>
      <c r="BU15" s="223" t="str">
        <f t="shared" si="46"/>
        <v/>
      </c>
      <c r="BV15" s="223" t="str">
        <f t="shared" si="46"/>
        <v>ПР</v>
      </c>
      <c r="BW15" s="223" t="str">
        <f t="shared" si="46"/>
        <v/>
      </c>
      <c r="BX15" s="223" t="str">
        <f t="shared" si="46"/>
        <v/>
      </c>
      <c r="BY15" s="223" t="str">
        <f t="shared" si="46"/>
        <v/>
      </c>
      <c r="BZ15" s="223" t="str">
        <f t="shared" si="46"/>
        <v/>
      </c>
      <c r="CA15" s="223" t="str">
        <f t="shared" si="46"/>
        <v/>
      </c>
      <c r="CB15" s="223" t="str">
        <f t="shared" si="46"/>
        <v>М</v>
      </c>
      <c r="CC15" s="223" t="str">
        <f t="shared" si="46"/>
        <v>М</v>
      </c>
      <c r="CD15" s="223" t="str">
        <f t="shared" si="46"/>
        <v>М</v>
      </c>
      <c r="CE15" s="223" t="str">
        <f t="shared" si="46"/>
        <v>М</v>
      </c>
      <c r="CF15" s="223" t="str">
        <f t="shared" si="46"/>
        <v>М</v>
      </c>
      <c r="CG15" s="223" t="str">
        <f t="shared" si="46"/>
        <v>М</v>
      </c>
      <c r="CH15" s="223" t="str">
        <f t="shared" si="46"/>
        <v>М</v>
      </c>
      <c r="CI15" s="223" t="str">
        <f t="shared" si="46"/>
        <v>М</v>
      </c>
      <c r="CJ15" s="223" t="str">
        <f t="shared" si="46"/>
        <v>М</v>
      </c>
      <c r="CK15" s="223" t="str">
        <f t="shared" si="46"/>
        <v>М</v>
      </c>
      <c r="CL15" s="223" t="str">
        <f t="shared" si="46"/>
        <v>М</v>
      </c>
      <c r="CM15" s="223" t="str">
        <f t="shared" si="46"/>
        <v>М</v>
      </c>
      <c r="CN15" s="223" t="str">
        <f t="shared" si="46"/>
        <v>М</v>
      </c>
      <c r="CO15" s="223" t="str">
        <f t="shared" si="46"/>
        <v>М</v>
      </c>
      <c r="CP15" s="223" t="str">
        <f t="shared" si="46"/>
        <v>М</v>
      </c>
      <c r="CQ15" s="223" t="str">
        <f t="shared" si="46"/>
        <v>М</v>
      </c>
      <c r="CR15" s="223" t="str">
        <f t="shared" si="46"/>
        <v>М</v>
      </c>
      <c r="CS15" s="223" t="str">
        <f t="shared" si="46"/>
        <v>М</v>
      </c>
      <c r="CT15" s="223" t="str">
        <f t="shared" si="46"/>
        <v>М</v>
      </c>
      <c r="CU15" s="223" t="str">
        <f t="shared" si="46"/>
        <v>ТО1</v>
      </c>
      <c r="CV15" s="223" t="str">
        <f t="shared" si="46"/>
        <v>ТО1</v>
      </c>
      <c r="CW15" s="223" t="str">
        <f t="shared" si="46"/>
        <v>ТО1</v>
      </c>
      <c r="CX15" s="223" t="str">
        <f t="shared" si="46"/>
        <v>ТО1</v>
      </c>
      <c r="CY15" s="223" t="str">
        <f t="shared" si="46"/>
        <v>ТО1</v>
      </c>
      <c r="CZ15" s="223" t="str">
        <f t="shared" si="46"/>
        <v>ТО1</v>
      </c>
      <c r="DA15" s="223" t="str">
        <f t="shared" si="46"/>
        <v>ТО1</v>
      </c>
      <c r="DB15" s="223" t="str">
        <f t="shared" si="46"/>
        <v>ТО1</v>
      </c>
      <c r="DC15" s="223" t="str">
        <f t="shared" si="46"/>
        <v/>
      </c>
      <c r="DD15" s="223" t="str">
        <f t="shared" si="46"/>
        <v>М</v>
      </c>
      <c r="DE15" s="223" t="str">
        <f t="shared" si="46"/>
        <v>М</v>
      </c>
      <c r="DF15" s="223" t="str">
        <f t="shared" si="46"/>
        <v>М</v>
      </c>
      <c r="DG15" s="223" t="str">
        <f t="shared" si="46"/>
        <v>М</v>
      </c>
      <c r="DH15" s="223" t="str">
        <f t="shared" si="46"/>
        <v>М</v>
      </c>
      <c r="DI15" s="223" t="str">
        <f t="shared" si="46"/>
        <v>М</v>
      </c>
      <c r="DJ15" s="223" t="str">
        <f t="shared" si="46"/>
        <v>М</v>
      </c>
      <c r="DK15" s="223" t="str">
        <f t="shared" si="46"/>
        <v>М</v>
      </c>
      <c r="DL15" s="223" t="str">
        <f t="shared" si="46"/>
        <v>М</v>
      </c>
      <c r="DM15" s="223" t="str">
        <f t="shared" si="46"/>
        <v>М</v>
      </c>
      <c r="DN15" s="223" t="str">
        <f t="shared" si="46"/>
        <v>М</v>
      </c>
      <c r="DO15" s="223" t="str">
        <f t="shared" si="46"/>
        <v>М</v>
      </c>
      <c r="DP15" s="223" t="str">
        <f t="shared" si="46"/>
        <v>М</v>
      </c>
      <c r="DQ15" s="223" t="str">
        <f t="shared" si="46"/>
        <v>М</v>
      </c>
      <c r="DR15" s="223" t="str">
        <f t="shared" si="46"/>
        <v>М</v>
      </c>
      <c r="DS15" s="223" t="str">
        <f t="shared" si="46"/>
        <v>М</v>
      </c>
      <c r="DT15" s="223" t="str">
        <f t="shared" si="46"/>
        <v>М</v>
      </c>
      <c r="DU15" s="223" t="str">
        <f t="shared" si="46"/>
        <v>М</v>
      </c>
      <c r="DV15" s="223" t="str">
        <f t="shared" si="46"/>
        <v>М</v>
      </c>
      <c r="DW15" s="223" t="str">
        <f t="shared" si="46"/>
        <v>М</v>
      </c>
      <c r="DX15" s="223" t="str">
        <f t="shared" si="46"/>
        <v>М</v>
      </c>
      <c r="DY15" s="223" t="str">
        <f t="shared" si="46"/>
        <v>М</v>
      </c>
      <c r="DZ15" s="223" t="str">
        <f t="shared" si="46"/>
        <v>М</v>
      </c>
      <c r="EA15" s="223" t="str">
        <f t="shared" si="46"/>
        <v>М</v>
      </c>
      <c r="EB15" s="223" t="str">
        <f t="shared" si="46"/>
        <v>М</v>
      </c>
      <c r="EC15" s="223" t="str">
        <f t="shared" si="46"/>
        <v>М</v>
      </c>
      <c r="ED15" s="223" t="str">
        <f t="shared" si="46"/>
        <v>М</v>
      </c>
      <c r="EE15" s="223" t="str">
        <f t="shared" si="47"/>
        <v>М</v>
      </c>
      <c r="EF15" s="223" t="str">
        <f t="shared" si="47"/>
        <v>М</v>
      </c>
      <c r="EG15" s="223" t="str">
        <f t="shared" si="47"/>
        <v>М</v>
      </c>
      <c r="EH15" s="223" t="str">
        <f t="shared" si="47"/>
        <v>М</v>
      </c>
      <c r="EI15" s="223" t="str">
        <f t="shared" si="47"/>
        <v>М</v>
      </c>
      <c r="EJ15" s="223" t="str">
        <f t="shared" si="47"/>
        <v>М</v>
      </c>
      <c r="EK15" s="223" t="str">
        <f t="shared" si="47"/>
        <v>М</v>
      </c>
      <c r="EL15" s="223" t="str">
        <f t="shared" si="47"/>
        <v>М</v>
      </c>
      <c r="EM15" s="223" t="str">
        <f t="shared" si="47"/>
        <v>М</v>
      </c>
      <c r="EN15" s="223" t="str">
        <f t="shared" si="47"/>
        <v>М</v>
      </c>
      <c r="EO15" s="223" t="str">
        <f t="shared" si="47"/>
        <v>М</v>
      </c>
      <c r="EP15" s="223" t="str">
        <f t="shared" si="47"/>
        <v>М</v>
      </c>
      <c r="EQ15" s="223" t="str">
        <f t="shared" si="47"/>
        <v>М</v>
      </c>
      <c r="ER15" s="223" t="str">
        <f t="shared" si="47"/>
        <v>М</v>
      </c>
      <c r="ES15" s="223" t="str">
        <f t="shared" si="47"/>
        <v>М</v>
      </c>
      <c r="ET15" s="223" t="str">
        <f t="shared" si="47"/>
        <v>М</v>
      </c>
      <c r="EU15" s="223" t="str">
        <f t="shared" si="47"/>
        <v>М</v>
      </c>
      <c r="EV15" s="223" t="str">
        <f t="shared" si="47"/>
        <v>М</v>
      </c>
      <c r="EW15" s="223" t="str">
        <f t="shared" si="47"/>
        <v>М</v>
      </c>
      <c r="EX15" s="223" t="str">
        <f t="shared" si="47"/>
        <v>М</v>
      </c>
      <c r="EY15" s="223" t="str">
        <f t="shared" si="47"/>
        <v>М</v>
      </c>
      <c r="EZ15" s="223" t="str">
        <f t="shared" si="47"/>
        <v>М</v>
      </c>
      <c r="FA15" s="223" t="str">
        <f t="shared" si="47"/>
        <v>М</v>
      </c>
      <c r="FB15" s="223" t="str">
        <f t="shared" si="47"/>
        <v>М</v>
      </c>
      <c r="FC15" s="223" t="str">
        <f t="shared" si="47"/>
        <v>М</v>
      </c>
      <c r="FD15" s="223" t="str">
        <f t="shared" si="47"/>
        <v>М</v>
      </c>
      <c r="FE15" s="223" t="str">
        <f t="shared" si="47"/>
        <v>М</v>
      </c>
      <c r="FF15" s="223" t="str">
        <f t="shared" si="47"/>
        <v>М</v>
      </c>
      <c r="FG15" s="223" t="str">
        <f t="shared" si="47"/>
        <v>М</v>
      </c>
      <c r="FH15" s="223" t="str">
        <f t="shared" si="47"/>
        <v>М</v>
      </c>
      <c r="FI15" s="223" t="str">
        <f t="shared" si="47"/>
        <v>М</v>
      </c>
      <c r="FJ15" s="223" t="str">
        <f t="shared" si="47"/>
        <v>М</v>
      </c>
      <c r="FK15" s="223" t="str">
        <f t="shared" si="47"/>
        <v>М</v>
      </c>
      <c r="FL15" s="223" t="str">
        <f t="shared" si="47"/>
        <v>М</v>
      </c>
      <c r="FM15" s="223" t="str">
        <f t="shared" si="47"/>
        <v>М</v>
      </c>
      <c r="FN15" s="223" t="str">
        <f t="shared" si="47"/>
        <v>М</v>
      </c>
      <c r="FO15" s="223" t="str">
        <f t="shared" si="47"/>
        <v>М</v>
      </c>
      <c r="FP15" s="223" t="str">
        <f t="shared" si="47"/>
        <v/>
      </c>
      <c r="FQ15" s="223" t="str">
        <f t="shared" si="47"/>
        <v>М</v>
      </c>
      <c r="FR15" s="223" t="str">
        <f t="shared" si="47"/>
        <v>М</v>
      </c>
      <c r="FS15" s="223" t="str">
        <f t="shared" si="47"/>
        <v>М</v>
      </c>
      <c r="FT15" s="223" t="str">
        <f t="shared" si="47"/>
        <v>М</v>
      </c>
      <c r="FU15" s="223" t="str">
        <f t="shared" si="47"/>
        <v>М</v>
      </c>
      <c r="FV15" s="223" t="str">
        <f t="shared" si="47"/>
        <v>М</v>
      </c>
      <c r="FW15" s="223" t="str">
        <f t="shared" si="47"/>
        <v>М</v>
      </c>
      <c r="FX15" s="223" t="str">
        <f t="shared" si="47"/>
        <v>М</v>
      </c>
      <c r="FY15" s="223" t="str">
        <f t="shared" si="47"/>
        <v>М</v>
      </c>
      <c r="FZ15" s="223" t="str">
        <f t="shared" si="47"/>
        <v>М</v>
      </c>
      <c r="GA15" s="223" t="str">
        <f t="shared" si="47"/>
        <v>М</v>
      </c>
      <c r="GB15" s="223" t="str">
        <f t="shared" si="47"/>
        <v>М</v>
      </c>
      <c r="GC15" s="223" t="str">
        <f t="shared" si="47"/>
        <v>М</v>
      </c>
      <c r="GD15" s="223" t="str">
        <f t="shared" si="47"/>
        <v>М</v>
      </c>
      <c r="GE15" s="223" t="str">
        <f t="shared" si="47"/>
        <v>М</v>
      </c>
      <c r="GF15" s="223" t="str">
        <f t="shared" si="47"/>
        <v>М</v>
      </c>
      <c r="GG15" s="223" t="str">
        <f t="shared" si="47"/>
        <v>М</v>
      </c>
      <c r="GH15" s="223" t="str">
        <f t="shared" si="47"/>
        <v>М</v>
      </c>
      <c r="GI15" s="223" t="str">
        <f t="shared" si="47"/>
        <v>М</v>
      </c>
      <c r="GJ15" s="223" t="str">
        <f t="shared" si="47"/>
        <v>М</v>
      </c>
      <c r="GK15" s="223" t="str">
        <f t="shared" si="47"/>
        <v>М</v>
      </c>
      <c r="GL15" s="223" t="str">
        <f t="shared" si="47"/>
        <v>М</v>
      </c>
      <c r="GM15" s="223" t="str">
        <f t="shared" si="47"/>
        <v>М</v>
      </c>
      <c r="GN15" s="223" t="str">
        <f t="shared" si="47"/>
        <v>М</v>
      </c>
      <c r="GO15" s="223" t="str">
        <f t="shared" si="47"/>
        <v>М</v>
      </c>
      <c r="GP15" s="223" t="str">
        <f t="shared" si="47"/>
        <v>М</v>
      </c>
      <c r="GQ15" s="223" t="str">
        <f t="shared" si="38"/>
        <v>М</v>
      </c>
      <c r="GR15" s="223" t="str">
        <f t="shared" si="38"/>
        <v>М</v>
      </c>
      <c r="GS15" s="223" t="str">
        <f t="shared" si="38"/>
        <v>М</v>
      </c>
      <c r="GT15" s="223" t="str">
        <f t="shared" si="38"/>
        <v>М</v>
      </c>
      <c r="GU15" s="223" t="str">
        <f t="shared" si="38"/>
        <v>М</v>
      </c>
      <c r="GV15" s="223" t="str">
        <f t="shared" si="38"/>
        <v>М</v>
      </c>
      <c r="GW15" s="223" t="str">
        <f t="shared" si="38"/>
        <v>М</v>
      </c>
      <c r="GX15" s="223" t="str">
        <f t="shared" si="38"/>
        <v>М</v>
      </c>
      <c r="GY15" s="223" t="str">
        <f t="shared" si="38"/>
        <v>М</v>
      </c>
      <c r="GZ15" s="223" t="str">
        <f t="shared" si="38"/>
        <v>ОСК</v>
      </c>
      <c r="HA15" s="223" t="str">
        <f t="shared" si="38"/>
        <v>ОСК</v>
      </c>
      <c r="HB15" s="223" t="str">
        <f t="shared" si="38"/>
        <v>ОСК</v>
      </c>
      <c r="HC15" s="223" t="str">
        <f t="shared" si="38"/>
        <v>ОСК</v>
      </c>
      <c r="HD15" s="223" t="str">
        <f t="shared" si="38"/>
        <v>ОСК</v>
      </c>
      <c r="HE15" s="223" t="str">
        <f t="shared" si="38"/>
        <v>ОСК</v>
      </c>
      <c r="HF15" s="223" t="str">
        <f t="shared" si="38"/>
        <v>ОСК</v>
      </c>
      <c r="HG15" s="223" t="str">
        <f t="shared" si="38"/>
        <v>ОСК</v>
      </c>
      <c r="HH15" s="223" t="str">
        <f t="shared" si="38"/>
        <v>ОСК</v>
      </c>
      <c r="HI15" s="223" t="str">
        <f t="shared" si="38"/>
        <v>ОСК</v>
      </c>
      <c r="HJ15" s="223" t="str">
        <f t="shared" si="38"/>
        <v/>
      </c>
      <c r="HK15" s="223" t="str">
        <f t="shared" si="38"/>
        <v/>
      </c>
      <c r="HL15" s="223" t="str">
        <f t="shared" si="38"/>
        <v/>
      </c>
      <c r="HM15" s="223" t="str">
        <f t="shared" si="38"/>
        <v/>
      </c>
      <c r="HN15" s="223" t="str">
        <f t="shared" si="38"/>
        <v/>
      </c>
      <c r="HO15" s="223" t="str">
        <f t="shared" si="38"/>
        <v/>
      </c>
      <c r="HP15" s="223" t="str">
        <f t="shared" si="38"/>
        <v/>
      </c>
      <c r="HQ15" s="223" t="str">
        <f t="shared" si="38"/>
        <v/>
      </c>
      <c r="HR15" s="223" t="str">
        <f t="shared" si="38"/>
        <v/>
      </c>
      <c r="HS15" s="223" t="str">
        <f t="shared" si="38"/>
        <v/>
      </c>
      <c r="HT15" s="223" t="str">
        <f t="shared" si="38"/>
        <v/>
      </c>
      <c r="HU15" s="223" t="str">
        <f t="shared" si="38"/>
        <v/>
      </c>
      <c r="HV15" s="223" t="str">
        <f t="shared" si="38"/>
        <v/>
      </c>
      <c r="HW15" s="223" t="str">
        <f t="shared" si="38"/>
        <v/>
      </c>
      <c r="HX15" s="223" t="str">
        <f t="shared" si="38"/>
        <v/>
      </c>
      <c r="HY15" s="223" t="str">
        <f t="shared" si="38"/>
        <v/>
      </c>
      <c r="HZ15" s="223" t="str">
        <f t="shared" si="38"/>
        <v/>
      </c>
      <c r="IA15" s="223" t="str">
        <f t="shared" si="38"/>
        <v/>
      </c>
      <c r="IB15" s="223" t="str">
        <f t="shared" si="38"/>
        <v/>
      </c>
      <c r="IC15" s="223" t="str">
        <f t="shared" si="38"/>
        <v/>
      </c>
      <c r="ID15" s="223" t="str">
        <f t="shared" si="38"/>
        <v/>
      </c>
      <c r="IE15" s="223" t="str">
        <f t="shared" si="38"/>
        <v/>
      </c>
      <c r="IF15" s="223" t="str">
        <f t="shared" si="38"/>
        <v/>
      </c>
      <c r="IG15" s="223" t="str">
        <f t="shared" si="38"/>
        <v/>
      </c>
      <c r="IH15" s="223" t="str">
        <f t="shared" si="38"/>
        <v/>
      </c>
      <c r="II15" s="223" t="str">
        <f t="shared" si="38"/>
        <v/>
      </c>
      <c r="IJ15" s="223" t="str">
        <f t="shared" si="38"/>
        <v/>
      </c>
      <c r="IK15" s="223" t="str">
        <f t="shared" si="38"/>
        <v/>
      </c>
      <c r="IL15" s="223" t="str">
        <f t="shared" si="38"/>
        <v/>
      </c>
      <c r="IM15" s="223" t="str">
        <f t="shared" si="38"/>
        <v/>
      </c>
      <c r="IN15" s="223" t="str">
        <f t="shared" si="38"/>
        <v/>
      </c>
      <c r="IO15" s="223" t="str">
        <f t="shared" si="38"/>
        <v/>
      </c>
      <c r="IP15" s="223" t="str">
        <f t="shared" si="38"/>
        <v/>
      </c>
      <c r="IQ15" s="223" t="str">
        <f t="shared" si="38"/>
        <v/>
      </c>
      <c r="IR15" s="223" t="str">
        <f t="shared" si="38"/>
        <v/>
      </c>
      <c r="IS15" s="223" t="str">
        <f t="shared" si="38"/>
        <v/>
      </c>
      <c r="IT15" s="223" t="str">
        <f t="shared" si="38"/>
        <v/>
      </c>
      <c r="IU15" s="223" t="str">
        <f t="shared" si="38"/>
        <v/>
      </c>
      <c r="IV15" s="223" t="str">
        <f t="shared" si="38"/>
        <v/>
      </c>
      <c r="IW15" s="223" t="str">
        <f t="shared" si="38"/>
        <v/>
      </c>
      <c r="IX15" s="223" t="str">
        <f t="shared" si="38"/>
        <v/>
      </c>
      <c r="IY15" s="223" t="str">
        <f t="shared" si="38"/>
        <v>П</v>
      </c>
      <c r="IZ15" s="223" t="str">
        <f t="shared" si="38"/>
        <v>М</v>
      </c>
      <c r="JA15" s="223" t="str">
        <f t="shared" si="38"/>
        <v>М</v>
      </c>
      <c r="JB15" s="223" t="str">
        <f t="shared" si="36"/>
        <v>М</v>
      </c>
      <c r="JC15" s="223" t="str">
        <f t="shared" si="36"/>
        <v>М</v>
      </c>
      <c r="JD15" s="223" t="str">
        <f t="shared" si="36"/>
        <v>М</v>
      </c>
      <c r="JE15" s="223" t="str">
        <f t="shared" si="36"/>
        <v>М</v>
      </c>
      <c r="JF15" s="223" t="str">
        <f t="shared" si="36"/>
        <v>М</v>
      </c>
      <c r="JG15" s="223" t="str">
        <f t="shared" si="36"/>
        <v>М</v>
      </c>
      <c r="JH15" s="223" t="str">
        <f t="shared" si="36"/>
        <v>М</v>
      </c>
      <c r="JI15" s="223" t="str">
        <f t="shared" si="36"/>
        <v>М</v>
      </c>
      <c r="JJ15" s="223" t="str">
        <f t="shared" si="36"/>
        <v>М</v>
      </c>
      <c r="JK15" s="223" t="str">
        <f t="shared" si="36"/>
        <v>М</v>
      </c>
      <c r="JL15" s="223" t="str">
        <f t="shared" si="36"/>
        <v>М</v>
      </c>
      <c r="JM15" s="223" t="str">
        <f t="shared" si="36"/>
        <v>М</v>
      </c>
      <c r="JN15" s="223" t="str">
        <f>IF(VLOOKUP(JN$4,План,$F15,0)="Р","",VLOOKUP(JN$4,План,$F15,0))</f>
        <v>М</v>
      </c>
      <c r="JO15" s="223" t="str">
        <f>IF(VLOOKUP(JO$4,План,$F15,0)="Р","",VLOOKUP(JO$4,План,$F15,0))</f>
        <v>М</v>
      </c>
      <c r="JP15" s="223" t="str">
        <f>IF(VLOOKUP(JP$4,План,$F15,0)="Р","",VLOOKUP(JP$4,План,$F15,0))</f>
        <v>М</v>
      </c>
      <c r="JQ15" s="223" t="str">
        <f>IF(VLOOKUP(JQ$4,План,$F15,0)="Р","",VLOOKUP(JQ$4,План,$F15,0))</f>
        <v>М</v>
      </c>
      <c r="JR15" s="223" t="str">
        <f>IF(VLOOKUP(JR$4,План,$F15,0)="Р","",VLOOKUP(JR$4,План,$F15,0))</f>
        <v>М</v>
      </c>
      <c r="JS15" s="223" t="str">
        <f t="shared" si="48"/>
        <v>М</v>
      </c>
      <c r="JT15" s="223" t="str">
        <f t="shared" si="48"/>
        <v>М</v>
      </c>
      <c r="JU15" s="223" t="str">
        <f t="shared" si="39"/>
        <v>М</v>
      </c>
      <c r="JV15" s="223" t="str">
        <f t="shared" si="39"/>
        <v>М</v>
      </c>
      <c r="JW15" s="223" t="str">
        <f t="shared" si="39"/>
        <v>О</v>
      </c>
      <c r="JX15" s="223" t="str">
        <f t="shared" si="39"/>
        <v>СР</v>
      </c>
      <c r="JY15" s="223" t="str">
        <f t="shared" si="39"/>
        <v>СР</v>
      </c>
      <c r="JZ15" s="223" t="str">
        <f t="shared" si="39"/>
        <v>СР</v>
      </c>
      <c r="KA15" s="223" t="str">
        <f t="shared" si="39"/>
        <v>СР</v>
      </c>
      <c r="KB15" s="223" t="str">
        <f t="shared" si="39"/>
        <v>СР</v>
      </c>
      <c r="KC15" s="223" t="str">
        <f t="shared" si="39"/>
        <v>СР</v>
      </c>
      <c r="KD15" s="223" t="str">
        <f t="shared" si="39"/>
        <v>СР</v>
      </c>
      <c r="KE15" s="223" t="str">
        <f t="shared" si="40"/>
        <v>СР</v>
      </c>
      <c r="KF15" s="223" t="str">
        <f t="shared" si="40"/>
        <v>СР</v>
      </c>
      <c r="KG15" s="223" t="str">
        <f t="shared" si="40"/>
        <v>П</v>
      </c>
      <c r="KH15" s="223" t="str">
        <f t="shared" si="40"/>
        <v>М</v>
      </c>
      <c r="KI15" s="223" t="str">
        <f t="shared" si="40"/>
        <v>М</v>
      </c>
      <c r="KJ15" s="223" t="str">
        <f t="shared" si="40"/>
        <v>М</v>
      </c>
      <c r="KK15" s="223" t="str">
        <f t="shared" si="40"/>
        <v>М</v>
      </c>
      <c r="KL15" s="223" t="str">
        <f t="shared" si="40"/>
        <v>М</v>
      </c>
      <c r="KM15" s="223" t="str">
        <f t="shared" si="40"/>
        <v>М</v>
      </c>
      <c r="KN15" s="223" t="str">
        <f t="shared" si="40"/>
        <v>М</v>
      </c>
      <c r="KO15" s="223" t="str">
        <f t="shared" si="41"/>
        <v>М</v>
      </c>
      <c r="KP15" s="223" t="str">
        <f t="shared" si="41"/>
        <v>М</v>
      </c>
      <c r="KQ15" s="223" t="str">
        <f t="shared" si="41"/>
        <v>М</v>
      </c>
      <c r="KR15" s="223" t="str">
        <f t="shared" si="41"/>
        <v>М</v>
      </c>
      <c r="KS15" s="223" t="str">
        <f t="shared" si="41"/>
        <v>М</v>
      </c>
      <c r="KT15" s="223" t="str">
        <f t="shared" si="41"/>
        <v>М</v>
      </c>
      <c r="KU15" s="223" t="str">
        <f t="shared" si="41"/>
        <v>М</v>
      </c>
      <c r="KV15" s="223" t="str">
        <f t="shared" si="41"/>
        <v>М</v>
      </c>
      <c r="KW15" s="223" t="str">
        <f t="shared" si="41"/>
        <v>М</v>
      </c>
      <c r="KX15" s="223" t="str">
        <f t="shared" si="41"/>
        <v>М</v>
      </c>
      <c r="KY15" s="223" t="str">
        <f t="shared" si="42"/>
        <v>М</v>
      </c>
      <c r="KZ15" s="223" t="str">
        <f t="shared" si="42"/>
        <v>М</v>
      </c>
      <c r="LA15" s="223" t="str">
        <f t="shared" si="42"/>
        <v>М</v>
      </c>
      <c r="LB15" s="223" t="str">
        <f t="shared" si="42"/>
        <v>М</v>
      </c>
      <c r="LC15" s="223" t="str">
        <f t="shared" si="42"/>
        <v>М</v>
      </c>
      <c r="LD15" s="223" t="str">
        <f t="shared" si="42"/>
        <v>М</v>
      </c>
      <c r="LE15" s="223" t="str">
        <f t="shared" si="42"/>
        <v>М</v>
      </c>
      <c r="LF15" s="223" t="str">
        <f t="shared" si="42"/>
        <v>М</v>
      </c>
      <c r="LG15" s="223" t="str">
        <f t="shared" si="42"/>
        <v>М</v>
      </c>
      <c r="LH15" s="223" t="str">
        <f t="shared" si="42"/>
        <v>М</v>
      </c>
      <c r="LI15" s="223" t="str">
        <f t="shared" si="43"/>
        <v>М</v>
      </c>
      <c r="LJ15" s="223" t="str">
        <f t="shared" si="43"/>
        <v>М</v>
      </c>
      <c r="LK15" s="223" t="str">
        <f t="shared" si="43"/>
        <v>М</v>
      </c>
      <c r="LL15" s="223" t="str">
        <f t="shared" si="43"/>
        <v>М</v>
      </c>
      <c r="LM15" s="223" t="str">
        <f t="shared" si="43"/>
        <v>М</v>
      </c>
      <c r="LN15" s="223" t="str">
        <f t="shared" si="43"/>
        <v>М</v>
      </c>
      <c r="LO15" s="223" t="str">
        <f t="shared" si="43"/>
        <v>М</v>
      </c>
      <c r="LP15" s="223" t="str">
        <f t="shared" si="43"/>
        <v>М</v>
      </c>
      <c r="LQ15" s="223" t="str">
        <f t="shared" si="43"/>
        <v>М</v>
      </c>
      <c r="LR15" s="223" t="str">
        <f t="shared" si="43"/>
        <v>М</v>
      </c>
      <c r="LS15" s="223" t="str">
        <f t="shared" si="44"/>
        <v>М</v>
      </c>
      <c r="LT15" s="223" t="str">
        <f t="shared" si="44"/>
        <v>М</v>
      </c>
      <c r="LU15" s="223" t="str">
        <f t="shared" si="44"/>
        <v>М</v>
      </c>
      <c r="LV15" s="223" t="str">
        <f t="shared" si="44"/>
        <v>М</v>
      </c>
      <c r="LW15" s="223" t="str">
        <f t="shared" si="44"/>
        <v>М</v>
      </c>
      <c r="LX15" s="223" t="str">
        <f t="shared" si="44"/>
        <v>М</v>
      </c>
      <c r="LY15" s="223" t="str">
        <f t="shared" si="44"/>
        <v>М</v>
      </c>
      <c r="LZ15" s="223" t="str">
        <f t="shared" si="44"/>
        <v>М</v>
      </c>
      <c r="MA15" s="223" t="str">
        <f t="shared" si="44"/>
        <v>М</v>
      </c>
      <c r="MB15" s="223" t="str">
        <f t="shared" si="44"/>
        <v>М</v>
      </c>
      <c r="MC15" s="223" t="str">
        <f t="shared" si="44"/>
        <v>М</v>
      </c>
      <c r="MD15" s="223" t="str">
        <f t="shared" si="32"/>
        <v>М</v>
      </c>
      <c r="ME15" s="223" t="str">
        <f t="shared" si="45"/>
        <v>М</v>
      </c>
      <c r="MF15" s="223" t="str">
        <f t="shared" si="45"/>
        <v>М</v>
      </c>
      <c r="MG15" s="223" t="str">
        <f t="shared" si="50"/>
        <v>М</v>
      </c>
      <c r="MH15" s="223" t="str">
        <f t="shared" si="50"/>
        <v>М</v>
      </c>
      <c r="MI15" s="223" t="str">
        <f t="shared" si="50"/>
        <v>М</v>
      </c>
      <c r="MJ15" s="223" t="str">
        <f t="shared" si="50"/>
        <v>М</v>
      </c>
      <c r="MK15" s="223" t="str">
        <f t="shared" si="50"/>
        <v>М</v>
      </c>
      <c r="ML15" s="223" t="str">
        <f t="shared" si="50"/>
        <v>М</v>
      </c>
      <c r="MM15" s="223" t="str">
        <f t="shared" si="50"/>
        <v>М</v>
      </c>
      <c r="MN15" s="223" t="str">
        <f t="shared" si="50"/>
        <v>М</v>
      </c>
      <c r="MO15" s="223" t="str">
        <f t="shared" si="50"/>
        <v>М</v>
      </c>
      <c r="MP15" s="223" t="str">
        <f t="shared" si="50"/>
        <v>М</v>
      </c>
      <c r="MQ15" s="223" t="str">
        <f t="shared" si="50"/>
        <v>М</v>
      </c>
      <c r="MR15" s="223" t="str">
        <f t="shared" si="50"/>
        <v>М</v>
      </c>
      <c r="MS15" s="223" t="str">
        <f t="shared" si="50"/>
        <v>М</v>
      </c>
      <c r="MT15" s="223" t="str">
        <f t="shared" si="50"/>
        <v>О</v>
      </c>
      <c r="MU15" s="223" t="str">
        <f t="shared" si="50"/>
        <v>ПМ</v>
      </c>
      <c r="MV15" s="223" t="str">
        <f t="shared" si="50"/>
        <v>М</v>
      </c>
      <c r="MW15" s="223" t="str">
        <f t="shared" si="50"/>
        <v>М</v>
      </c>
      <c r="MX15" s="223" t="str">
        <f t="shared" si="50"/>
        <v>М</v>
      </c>
      <c r="MY15" s="223" t="str">
        <f t="shared" si="50"/>
        <v>М</v>
      </c>
      <c r="MZ15" s="223" t="str">
        <f t="shared" si="50"/>
        <v>М</v>
      </c>
      <c r="NA15" s="223" t="str">
        <f t="shared" si="50"/>
        <v>М</v>
      </c>
      <c r="NB15" s="223" t="str">
        <f t="shared" si="50"/>
        <v>М</v>
      </c>
      <c r="NC15" s="223" t="str">
        <f t="shared" si="50"/>
        <v>М</v>
      </c>
      <c r="ND15" s="223" t="str">
        <f t="shared" si="50"/>
        <v>М</v>
      </c>
      <c r="NE15" s="223" t="str">
        <f t="shared" si="50"/>
        <v>М</v>
      </c>
      <c r="NF15" s="223" t="str">
        <f t="shared" si="50"/>
        <v>М</v>
      </c>
      <c r="NG15" s="223" t="str">
        <f t="shared" si="50"/>
        <v>М</v>
      </c>
      <c r="NH15" s="223" t="str">
        <f t="shared" si="50"/>
        <v>М</v>
      </c>
      <c r="NI15" s="223"/>
      <c r="NJ15" s="223">
        <v>45836</v>
      </c>
      <c r="NK15" s="223">
        <f t="shared" si="26"/>
        <v>63815</v>
      </c>
      <c r="NL15" s="223">
        <v>20385</v>
      </c>
      <c r="NM15" s="224">
        <f t="shared" si="30"/>
        <v>5736</v>
      </c>
    </row>
    <row r="16" spans="1:377" s="225" customFormat="1" ht="17.45" customHeight="1" x14ac:dyDescent="0.2">
      <c r="A16" s="222">
        <v>12</v>
      </c>
      <c r="B16" s="223">
        <v>11693</v>
      </c>
      <c r="C16" s="223">
        <f t="shared" si="6"/>
        <v>30309</v>
      </c>
      <c r="D16" s="223">
        <v>11693</v>
      </c>
      <c r="E16" s="223">
        <v>19</v>
      </c>
      <c r="F16" s="223">
        <v>35</v>
      </c>
      <c r="G16" s="223" t="str">
        <f t="shared" si="27"/>
        <v>ПР</v>
      </c>
      <c r="H16" s="223" t="str">
        <f t="shared" si="49"/>
        <v/>
      </c>
      <c r="I16" s="223" t="str">
        <f t="shared" si="49"/>
        <v/>
      </c>
      <c r="J16" s="223" t="str">
        <f t="shared" si="49"/>
        <v/>
      </c>
      <c r="K16" s="223" t="str">
        <f t="shared" si="49"/>
        <v/>
      </c>
      <c r="L16" s="223" t="str">
        <f t="shared" si="49"/>
        <v/>
      </c>
      <c r="M16" s="223" t="str">
        <f t="shared" si="49"/>
        <v/>
      </c>
      <c r="N16" s="223" t="str">
        <f t="shared" si="49"/>
        <v/>
      </c>
      <c r="O16" s="223" t="str">
        <f t="shared" si="49"/>
        <v/>
      </c>
      <c r="P16" s="223" t="str">
        <f t="shared" si="49"/>
        <v/>
      </c>
      <c r="Q16" s="223" t="str">
        <f t="shared" si="49"/>
        <v>ПР</v>
      </c>
      <c r="R16" s="223" t="str">
        <f t="shared" si="49"/>
        <v/>
      </c>
      <c r="S16" s="223" t="str">
        <f t="shared" si="49"/>
        <v/>
      </c>
      <c r="T16" s="223" t="str">
        <f t="shared" si="49"/>
        <v/>
      </c>
      <c r="U16" s="223" t="str">
        <f t="shared" si="49"/>
        <v/>
      </c>
      <c r="V16" s="223" t="str">
        <f t="shared" si="49"/>
        <v/>
      </c>
      <c r="W16" s="223" t="str">
        <f t="shared" si="49"/>
        <v/>
      </c>
      <c r="X16" s="223" t="str">
        <f t="shared" si="49"/>
        <v/>
      </c>
      <c r="Y16" s="223" t="str">
        <f t="shared" si="49"/>
        <v/>
      </c>
      <c r="Z16" s="223" t="str">
        <f t="shared" si="49"/>
        <v/>
      </c>
      <c r="AA16" s="223" t="str">
        <f t="shared" si="49"/>
        <v/>
      </c>
      <c r="AB16" s="223" t="str">
        <f t="shared" si="49"/>
        <v/>
      </c>
      <c r="AC16" s="223" t="str">
        <f t="shared" si="49"/>
        <v/>
      </c>
      <c r="AD16" s="223" t="str">
        <f t="shared" si="49"/>
        <v/>
      </c>
      <c r="AE16" s="223" t="str">
        <f t="shared" si="49"/>
        <v/>
      </c>
      <c r="AF16" s="223" t="str">
        <f t="shared" si="49"/>
        <v/>
      </c>
      <c r="AG16" s="223" t="str">
        <f t="shared" si="49"/>
        <v/>
      </c>
      <c r="AH16" s="223" t="str">
        <f t="shared" si="49"/>
        <v>ПР</v>
      </c>
      <c r="AI16" s="223" t="str">
        <f t="shared" si="49"/>
        <v/>
      </c>
      <c r="AJ16" s="223" t="str">
        <f t="shared" si="49"/>
        <v/>
      </c>
      <c r="AK16" s="223" t="str">
        <f t="shared" si="49"/>
        <v/>
      </c>
      <c r="AL16" s="223" t="str">
        <f t="shared" si="49"/>
        <v/>
      </c>
      <c r="AM16" s="223" t="str">
        <f t="shared" si="49"/>
        <v/>
      </c>
      <c r="AN16" s="223" t="str">
        <f t="shared" si="49"/>
        <v/>
      </c>
      <c r="AO16" s="223" t="str">
        <f t="shared" si="49"/>
        <v/>
      </c>
      <c r="AP16" s="223" t="str">
        <f t="shared" si="49"/>
        <v/>
      </c>
      <c r="AQ16" s="223" t="str">
        <f t="shared" si="49"/>
        <v/>
      </c>
      <c r="AR16" s="223" t="str">
        <f t="shared" si="49"/>
        <v>ПР</v>
      </c>
      <c r="AS16" s="223" t="str">
        <f t="shared" si="49"/>
        <v/>
      </c>
      <c r="AT16" s="223" t="str">
        <f t="shared" si="49"/>
        <v/>
      </c>
      <c r="AU16" s="223" t="str">
        <f t="shared" si="49"/>
        <v/>
      </c>
      <c r="AV16" s="223" t="str">
        <f t="shared" si="49"/>
        <v/>
      </c>
      <c r="AW16" s="223" t="str">
        <f t="shared" si="49"/>
        <v/>
      </c>
      <c r="AX16" s="223" t="str">
        <f t="shared" si="49"/>
        <v/>
      </c>
      <c r="AY16" s="223" t="str">
        <f t="shared" si="49"/>
        <v/>
      </c>
      <c r="AZ16" s="223" t="str">
        <f t="shared" si="49"/>
        <v>М</v>
      </c>
      <c r="BA16" s="223" t="str">
        <f t="shared" si="49"/>
        <v>М</v>
      </c>
      <c r="BB16" s="223" t="str">
        <f t="shared" si="49"/>
        <v>М</v>
      </c>
      <c r="BC16" s="223" t="str">
        <f t="shared" si="49"/>
        <v>М</v>
      </c>
      <c r="BD16" s="223" t="str">
        <f t="shared" si="49"/>
        <v>М</v>
      </c>
      <c r="BE16" s="223" t="str">
        <f t="shared" si="49"/>
        <v>М</v>
      </c>
      <c r="BF16" s="223" t="str">
        <f t="shared" si="49"/>
        <v>М</v>
      </c>
      <c r="BG16" s="223" t="str">
        <f t="shared" si="49"/>
        <v>М</v>
      </c>
      <c r="BH16" s="223" t="str">
        <f t="shared" si="49"/>
        <v>М</v>
      </c>
      <c r="BI16" s="223" t="str">
        <f t="shared" si="49"/>
        <v>М</v>
      </c>
      <c r="BJ16" s="223" t="str">
        <f t="shared" si="49"/>
        <v>М</v>
      </c>
      <c r="BK16" s="223" t="str">
        <f t="shared" si="49"/>
        <v>М</v>
      </c>
      <c r="BL16" s="223" t="str">
        <f t="shared" si="49"/>
        <v>М</v>
      </c>
      <c r="BM16" s="223" t="str">
        <f t="shared" si="49"/>
        <v>М</v>
      </c>
      <c r="BN16" s="223" t="str">
        <f t="shared" si="49"/>
        <v>М</v>
      </c>
      <c r="BO16" s="223" t="str">
        <f t="shared" si="49"/>
        <v>М</v>
      </c>
      <c r="BP16" s="223" t="str">
        <f t="shared" si="49"/>
        <v>М</v>
      </c>
      <c r="BQ16" s="223" t="str">
        <f t="shared" si="49"/>
        <v>М</v>
      </c>
      <c r="BR16" s="223" t="str">
        <f t="shared" si="49"/>
        <v>М</v>
      </c>
      <c r="BS16" s="223" t="str">
        <f t="shared" si="49"/>
        <v>М</v>
      </c>
      <c r="BT16" s="223" t="str">
        <f t="shared" si="46"/>
        <v>М</v>
      </c>
      <c r="BU16" s="223" t="str">
        <f t="shared" si="46"/>
        <v>М</v>
      </c>
      <c r="BV16" s="223" t="str">
        <f t="shared" si="46"/>
        <v>М</v>
      </c>
      <c r="BW16" s="223" t="str">
        <f t="shared" si="46"/>
        <v>М</v>
      </c>
      <c r="BX16" s="223" t="str">
        <f t="shared" si="46"/>
        <v>М</v>
      </c>
      <c r="BY16" s="223" t="str">
        <f t="shared" si="46"/>
        <v>М</v>
      </c>
      <c r="BZ16" s="223" t="str">
        <f t="shared" si="46"/>
        <v>М</v>
      </c>
      <c r="CA16" s="223" t="str">
        <f t="shared" si="46"/>
        <v>М</v>
      </c>
      <c r="CB16" s="223" t="str">
        <f t="shared" si="46"/>
        <v>ТО2</v>
      </c>
      <c r="CC16" s="223" t="str">
        <f t="shared" si="46"/>
        <v>ТО2</v>
      </c>
      <c r="CD16" s="223" t="str">
        <f t="shared" si="46"/>
        <v>ТО2</v>
      </c>
      <c r="CE16" s="223" t="str">
        <f t="shared" si="46"/>
        <v>ТО2</v>
      </c>
      <c r="CF16" s="223" t="str">
        <f t="shared" si="46"/>
        <v>ТО2</v>
      </c>
      <c r="CG16" s="223" t="str">
        <f t="shared" si="46"/>
        <v>ТО2</v>
      </c>
      <c r="CH16" s="223" t="str">
        <f t="shared" si="46"/>
        <v>ТО2</v>
      </c>
      <c r="CI16" s="223" t="str">
        <f t="shared" si="46"/>
        <v>ТО2</v>
      </c>
      <c r="CJ16" s="223" t="str">
        <f t="shared" si="46"/>
        <v>ТО2</v>
      </c>
      <c r="CK16" s="223" t="str">
        <f t="shared" si="46"/>
        <v>М</v>
      </c>
      <c r="CL16" s="223" t="str">
        <f t="shared" si="46"/>
        <v>М</v>
      </c>
      <c r="CM16" s="223" t="str">
        <f t="shared" si="46"/>
        <v>М</v>
      </c>
      <c r="CN16" s="223" t="str">
        <f t="shared" si="46"/>
        <v>М</v>
      </c>
      <c r="CO16" s="223" t="str">
        <f t="shared" si="46"/>
        <v>М</v>
      </c>
      <c r="CP16" s="223" t="str">
        <f t="shared" si="46"/>
        <v>М</v>
      </c>
      <c r="CQ16" s="223" t="str">
        <f t="shared" si="46"/>
        <v>М</v>
      </c>
      <c r="CR16" s="223" t="str">
        <f t="shared" si="46"/>
        <v>М</v>
      </c>
      <c r="CS16" s="223" t="str">
        <f t="shared" si="46"/>
        <v>М</v>
      </c>
      <c r="CT16" s="223" t="str">
        <f t="shared" si="46"/>
        <v>М</v>
      </c>
      <c r="CU16" s="223" t="str">
        <f t="shared" si="46"/>
        <v>М</v>
      </c>
      <c r="CV16" s="223" t="str">
        <f t="shared" si="46"/>
        <v>М</v>
      </c>
      <c r="CW16" s="223" t="str">
        <f t="shared" si="46"/>
        <v>М</v>
      </c>
      <c r="CX16" s="223" t="str">
        <f t="shared" si="46"/>
        <v>М</v>
      </c>
      <c r="CY16" s="223" t="str">
        <f t="shared" si="46"/>
        <v>М</v>
      </c>
      <c r="CZ16" s="223" t="str">
        <f t="shared" si="46"/>
        <v>М</v>
      </c>
      <c r="DA16" s="223" t="str">
        <f t="shared" si="46"/>
        <v>М</v>
      </c>
      <c r="DB16" s="223" t="str">
        <f t="shared" si="46"/>
        <v>М</v>
      </c>
      <c r="DC16" s="223" t="str">
        <f t="shared" si="46"/>
        <v/>
      </c>
      <c r="DD16" s="223" t="str">
        <f t="shared" si="46"/>
        <v/>
      </c>
      <c r="DE16" s="223" t="str">
        <f t="shared" si="46"/>
        <v/>
      </c>
      <c r="DF16" s="223" t="str">
        <f t="shared" si="46"/>
        <v/>
      </c>
      <c r="DG16" s="223" t="str">
        <f t="shared" si="46"/>
        <v/>
      </c>
      <c r="DH16" s="223" t="str">
        <f t="shared" si="46"/>
        <v/>
      </c>
      <c r="DI16" s="223" t="str">
        <f t="shared" si="46"/>
        <v/>
      </c>
      <c r="DJ16" s="223" t="str">
        <f t="shared" si="46"/>
        <v>М</v>
      </c>
      <c r="DK16" s="223" t="str">
        <f t="shared" si="46"/>
        <v>М</v>
      </c>
      <c r="DL16" s="223" t="str">
        <f t="shared" si="46"/>
        <v>М</v>
      </c>
      <c r="DM16" s="223" t="str">
        <f t="shared" si="46"/>
        <v>М</v>
      </c>
      <c r="DN16" s="223" t="str">
        <f t="shared" si="46"/>
        <v>М</v>
      </c>
      <c r="DO16" s="223" t="str">
        <f t="shared" si="46"/>
        <v>М</v>
      </c>
      <c r="DP16" s="223" t="str">
        <f t="shared" si="46"/>
        <v>М</v>
      </c>
      <c r="DQ16" s="223" t="str">
        <f t="shared" si="46"/>
        <v>М</v>
      </c>
      <c r="DR16" s="223" t="str">
        <f t="shared" si="46"/>
        <v>М</v>
      </c>
      <c r="DS16" s="223" t="str">
        <f t="shared" si="46"/>
        <v>М</v>
      </c>
      <c r="DT16" s="223" t="str">
        <f t="shared" si="46"/>
        <v>М</v>
      </c>
      <c r="DU16" s="223" t="str">
        <f t="shared" si="46"/>
        <v>М</v>
      </c>
      <c r="DV16" s="223" t="str">
        <f t="shared" si="46"/>
        <v>М</v>
      </c>
      <c r="DW16" s="223" t="str">
        <f t="shared" si="46"/>
        <v>М</v>
      </c>
      <c r="DX16" s="223" t="str">
        <f t="shared" si="46"/>
        <v>М</v>
      </c>
      <c r="DY16" s="223" t="str">
        <f t="shared" si="46"/>
        <v>М</v>
      </c>
      <c r="DZ16" s="223" t="str">
        <f t="shared" si="46"/>
        <v>М</v>
      </c>
      <c r="EA16" s="223" t="str">
        <f t="shared" si="46"/>
        <v>М</v>
      </c>
      <c r="EB16" s="223" t="str">
        <f t="shared" si="46"/>
        <v>М</v>
      </c>
      <c r="EC16" s="223" t="str">
        <f t="shared" si="46"/>
        <v>М</v>
      </c>
      <c r="ED16" s="223" t="str">
        <f t="shared" si="46"/>
        <v>М</v>
      </c>
      <c r="EE16" s="223" t="str">
        <f t="shared" si="47"/>
        <v>М</v>
      </c>
      <c r="EF16" s="223" t="str">
        <f t="shared" si="47"/>
        <v>М</v>
      </c>
      <c r="EG16" s="223" t="str">
        <f t="shared" si="47"/>
        <v>М</v>
      </c>
      <c r="EH16" s="223" t="str">
        <f t="shared" si="47"/>
        <v>М</v>
      </c>
      <c r="EI16" s="223" t="str">
        <f t="shared" si="47"/>
        <v>М</v>
      </c>
      <c r="EJ16" s="223" t="str">
        <f t="shared" si="47"/>
        <v>М</v>
      </c>
      <c r="EK16" s="223" t="str">
        <f t="shared" si="47"/>
        <v>М</v>
      </c>
      <c r="EL16" s="223" t="str">
        <f t="shared" si="47"/>
        <v>М</v>
      </c>
      <c r="EM16" s="223" t="str">
        <f t="shared" si="47"/>
        <v>М</v>
      </c>
      <c r="EN16" s="223" t="str">
        <f t="shared" si="47"/>
        <v>М</v>
      </c>
      <c r="EO16" s="223" t="str">
        <f t="shared" si="47"/>
        <v>М</v>
      </c>
      <c r="EP16" s="223" t="str">
        <f t="shared" si="47"/>
        <v>М</v>
      </c>
      <c r="EQ16" s="223" t="str">
        <f t="shared" si="47"/>
        <v>М</v>
      </c>
      <c r="ER16" s="223" t="str">
        <f t="shared" si="47"/>
        <v>М</v>
      </c>
      <c r="ES16" s="223" t="str">
        <f t="shared" si="47"/>
        <v/>
      </c>
      <c r="ET16" s="223" t="str">
        <f t="shared" si="47"/>
        <v>М</v>
      </c>
      <c r="EU16" s="223" t="str">
        <f t="shared" si="47"/>
        <v>М</v>
      </c>
      <c r="EV16" s="223" t="str">
        <f t="shared" si="47"/>
        <v>М</v>
      </c>
      <c r="EW16" s="223" t="str">
        <f t="shared" si="47"/>
        <v>М</v>
      </c>
      <c r="EX16" s="223" t="str">
        <f t="shared" si="47"/>
        <v>М</v>
      </c>
      <c r="EY16" s="223" t="str">
        <f t="shared" si="47"/>
        <v>М</v>
      </c>
      <c r="EZ16" s="223" t="str">
        <f t="shared" si="47"/>
        <v>М</v>
      </c>
      <c r="FA16" s="223" t="str">
        <f t="shared" si="47"/>
        <v>М</v>
      </c>
      <c r="FB16" s="223" t="str">
        <f t="shared" si="47"/>
        <v>М</v>
      </c>
      <c r="FC16" s="223" t="str">
        <f t="shared" si="47"/>
        <v>М</v>
      </c>
      <c r="FD16" s="223" t="str">
        <f t="shared" si="47"/>
        <v>ПМ</v>
      </c>
      <c r="FE16" s="223" t="str">
        <f t="shared" si="47"/>
        <v>М</v>
      </c>
      <c r="FF16" s="223" t="str">
        <f t="shared" si="47"/>
        <v>М</v>
      </c>
      <c r="FG16" s="223" t="str">
        <f t="shared" si="47"/>
        <v>М</v>
      </c>
      <c r="FH16" s="223" t="str">
        <f t="shared" si="47"/>
        <v>М</v>
      </c>
      <c r="FI16" s="223" t="str">
        <f t="shared" si="47"/>
        <v>М</v>
      </c>
      <c r="FJ16" s="223" t="str">
        <f t="shared" si="47"/>
        <v>М</v>
      </c>
      <c r="FK16" s="223" t="str">
        <f t="shared" si="47"/>
        <v>М</v>
      </c>
      <c r="FL16" s="223" t="str">
        <f t="shared" si="47"/>
        <v>М</v>
      </c>
      <c r="FM16" s="223" t="str">
        <f t="shared" si="47"/>
        <v>М</v>
      </c>
      <c r="FN16" s="223" t="str">
        <f t="shared" si="47"/>
        <v>М</v>
      </c>
      <c r="FO16" s="223" t="str">
        <f t="shared" si="47"/>
        <v>М</v>
      </c>
      <c r="FP16" s="223" t="str">
        <f t="shared" si="47"/>
        <v>М</v>
      </c>
      <c r="FQ16" s="223" t="str">
        <f t="shared" si="47"/>
        <v>М</v>
      </c>
      <c r="FR16" s="223" t="str">
        <f t="shared" si="47"/>
        <v>М</v>
      </c>
      <c r="FS16" s="223" t="str">
        <f t="shared" si="47"/>
        <v>М</v>
      </c>
      <c r="FT16" s="223" t="str">
        <f t="shared" si="47"/>
        <v>М</v>
      </c>
      <c r="FU16" s="223" t="str">
        <f t="shared" si="47"/>
        <v>М</v>
      </c>
      <c r="FV16" s="223" t="str">
        <f t="shared" si="47"/>
        <v>М</v>
      </c>
      <c r="FW16" s="223" t="str">
        <f t="shared" si="47"/>
        <v>М</v>
      </c>
      <c r="FX16" s="223" t="str">
        <f t="shared" si="47"/>
        <v>М</v>
      </c>
      <c r="FY16" s="223" t="str">
        <f t="shared" si="47"/>
        <v>М</v>
      </c>
      <c r="FZ16" s="223" t="str">
        <f t="shared" si="47"/>
        <v>М</v>
      </c>
      <c r="GA16" s="223" t="str">
        <f t="shared" si="47"/>
        <v>М</v>
      </c>
      <c r="GB16" s="223" t="str">
        <f t="shared" si="47"/>
        <v>М</v>
      </c>
      <c r="GC16" s="223" t="str">
        <f t="shared" si="47"/>
        <v>М</v>
      </c>
      <c r="GD16" s="223" t="str">
        <f t="shared" si="47"/>
        <v>М</v>
      </c>
      <c r="GE16" s="223" t="str">
        <f t="shared" si="47"/>
        <v>М</v>
      </c>
      <c r="GF16" s="223" t="str">
        <f t="shared" si="47"/>
        <v/>
      </c>
      <c r="GG16" s="223" t="str">
        <f t="shared" si="47"/>
        <v>М</v>
      </c>
      <c r="GH16" s="223" t="str">
        <f t="shared" si="47"/>
        <v>М</v>
      </c>
      <c r="GI16" s="223" t="str">
        <f t="shared" si="47"/>
        <v>М</v>
      </c>
      <c r="GJ16" s="223" t="str">
        <f t="shared" si="47"/>
        <v>М</v>
      </c>
      <c r="GK16" s="223" t="str">
        <f t="shared" si="47"/>
        <v>М</v>
      </c>
      <c r="GL16" s="223" t="str">
        <f t="shared" si="47"/>
        <v>М</v>
      </c>
      <c r="GM16" s="223" t="str">
        <f t="shared" si="47"/>
        <v>М</v>
      </c>
      <c r="GN16" s="223" t="str">
        <f t="shared" si="47"/>
        <v>М</v>
      </c>
      <c r="GO16" s="223" t="str">
        <f t="shared" si="47"/>
        <v>М</v>
      </c>
      <c r="GP16" s="223" t="str">
        <f t="shared" ref="GP16:JA18" si="51">IF(VLOOKUP(GP$4,План,$F16,0)="Р","",VLOOKUP(GP$4,План,$F16,0))</f>
        <v>М</v>
      </c>
      <c r="GQ16" s="223" t="str">
        <f t="shared" si="51"/>
        <v>М</v>
      </c>
      <c r="GR16" s="223" t="str">
        <f t="shared" si="51"/>
        <v>М</v>
      </c>
      <c r="GS16" s="223" t="str">
        <f t="shared" si="51"/>
        <v>М</v>
      </c>
      <c r="GT16" s="223" t="str">
        <f t="shared" si="51"/>
        <v>М</v>
      </c>
      <c r="GU16" s="223" t="str">
        <f t="shared" si="51"/>
        <v>М</v>
      </c>
      <c r="GV16" s="223" t="str">
        <f t="shared" si="51"/>
        <v>М</v>
      </c>
      <c r="GW16" s="223" t="str">
        <f t="shared" si="51"/>
        <v>М</v>
      </c>
      <c r="GX16" s="223" t="str">
        <f t="shared" si="51"/>
        <v>М</v>
      </c>
      <c r="GY16" s="223" t="str">
        <f t="shared" si="51"/>
        <v>М</v>
      </c>
      <c r="GZ16" s="223" t="str">
        <f t="shared" si="51"/>
        <v>ОСК</v>
      </c>
      <c r="HA16" s="223" t="str">
        <f t="shared" si="51"/>
        <v>ОСК</v>
      </c>
      <c r="HB16" s="223" t="str">
        <f t="shared" si="51"/>
        <v>ОСК</v>
      </c>
      <c r="HC16" s="223" t="str">
        <f t="shared" si="51"/>
        <v>ОСК</v>
      </c>
      <c r="HD16" s="223" t="str">
        <f t="shared" si="51"/>
        <v>ОСК</v>
      </c>
      <c r="HE16" s="223" t="str">
        <f t="shared" si="51"/>
        <v>ОСК</v>
      </c>
      <c r="HF16" s="223" t="str">
        <f t="shared" si="51"/>
        <v>ОСК</v>
      </c>
      <c r="HG16" s="223" t="str">
        <f t="shared" si="51"/>
        <v>ОСК</v>
      </c>
      <c r="HH16" s="223" t="str">
        <f t="shared" si="51"/>
        <v>ОСК</v>
      </c>
      <c r="HI16" s="223" t="str">
        <f t="shared" si="51"/>
        <v>ОСК</v>
      </c>
      <c r="HJ16" s="223" t="str">
        <f t="shared" si="51"/>
        <v/>
      </c>
      <c r="HK16" s="223" t="str">
        <f t="shared" si="51"/>
        <v/>
      </c>
      <c r="HL16" s="223" t="str">
        <f t="shared" si="51"/>
        <v/>
      </c>
      <c r="HM16" s="223" t="str">
        <f t="shared" si="51"/>
        <v/>
      </c>
      <c r="HN16" s="223" t="str">
        <f t="shared" si="51"/>
        <v/>
      </c>
      <c r="HO16" s="223" t="str">
        <f t="shared" si="51"/>
        <v/>
      </c>
      <c r="HP16" s="223" t="str">
        <f t="shared" si="51"/>
        <v>П</v>
      </c>
      <c r="HQ16" s="223" t="str">
        <f t="shared" si="51"/>
        <v>М</v>
      </c>
      <c r="HR16" s="223" t="str">
        <f t="shared" si="51"/>
        <v>М</v>
      </c>
      <c r="HS16" s="223" t="str">
        <f t="shared" si="51"/>
        <v>М</v>
      </c>
      <c r="HT16" s="223" t="str">
        <f t="shared" si="51"/>
        <v>М</v>
      </c>
      <c r="HU16" s="223" t="str">
        <f t="shared" si="51"/>
        <v>М</v>
      </c>
      <c r="HV16" s="223" t="str">
        <f t="shared" si="51"/>
        <v>М</v>
      </c>
      <c r="HW16" s="223" t="str">
        <f t="shared" si="51"/>
        <v>М</v>
      </c>
      <c r="HX16" s="223" t="str">
        <f t="shared" si="51"/>
        <v>М</v>
      </c>
      <c r="HY16" s="223" t="str">
        <f t="shared" si="51"/>
        <v>М</v>
      </c>
      <c r="HZ16" s="223" t="str">
        <f t="shared" si="51"/>
        <v>М</v>
      </c>
      <c r="IA16" s="223" t="str">
        <f t="shared" si="51"/>
        <v>М</v>
      </c>
      <c r="IB16" s="223" t="str">
        <f t="shared" si="51"/>
        <v>М</v>
      </c>
      <c r="IC16" s="223" t="str">
        <f t="shared" si="51"/>
        <v>М</v>
      </c>
      <c r="ID16" s="223" t="str">
        <f t="shared" si="51"/>
        <v>М</v>
      </c>
      <c r="IE16" s="223" t="str">
        <f t="shared" si="51"/>
        <v>О</v>
      </c>
      <c r="IF16" s="223" t="str">
        <f t="shared" si="51"/>
        <v>ТО1</v>
      </c>
      <c r="IG16" s="223" t="str">
        <f t="shared" si="51"/>
        <v>ТО1</v>
      </c>
      <c r="IH16" s="223" t="str">
        <f t="shared" si="51"/>
        <v>ТО1</v>
      </c>
      <c r="II16" s="223" t="str">
        <f t="shared" si="51"/>
        <v>ТО1</v>
      </c>
      <c r="IJ16" s="223" t="str">
        <f t="shared" si="51"/>
        <v>ТО1</v>
      </c>
      <c r="IK16" s="223" t="str">
        <f t="shared" si="51"/>
        <v>ТО1</v>
      </c>
      <c r="IL16" s="223" t="str">
        <f t="shared" si="51"/>
        <v>П</v>
      </c>
      <c r="IM16" s="223" t="str">
        <f t="shared" si="51"/>
        <v>М</v>
      </c>
      <c r="IN16" s="223" t="str">
        <f t="shared" si="51"/>
        <v>М</v>
      </c>
      <c r="IO16" s="223" t="str">
        <f t="shared" si="51"/>
        <v>М</v>
      </c>
      <c r="IP16" s="223" t="str">
        <f t="shared" si="51"/>
        <v>М</v>
      </c>
      <c r="IQ16" s="223" t="str">
        <f t="shared" si="51"/>
        <v>М</v>
      </c>
      <c r="IR16" s="223" t="str">
        <f t="shared" si="51"/>
        <v>М</v>
      </c>
      <c r="IS16" s="223" t="str">
        <f t="shared" si="51"/>
        <v>М</v>
      </c>
      <c r="IT16" s="223" t="str">
        <f t="shared" si="51"/>
        <v>М</v>
      </c>
      <c r="IU16" s="223" t="str">
        <f t="shared" si="51"/>
        <v>М</v>
      </c>
      <c r="IV16" s="223" t="str">
        <f t="shared" si="51"/>
        <v>М</v>
      </c>
      <c r="IW16" s="223" t="str">
        <f t="shared" si="51"/>
        <v>М</v>
      </c>
      <c r="IX16" s="223" t="str">
        <f t="shared" si="51"/>
        <v>М</v>
      </c>
      <c r="IY16" s="223" t="str">
        <f t="shared" si="51"/>
        <v>М</v>
      </c>
      <c r="IZ16" s="223" t="str">
        <f t="shared" si="51"/>
        <v>О</v>
      </c>
      <c r="JA16" s="223" t="str">
        <f t="shared" si="51"/>
        <v/>
      </c>
      <c r="JB16" s="223" t="str">
        <f t="shared" ref="JB16:LM18" si="52">IF(VLOOKUP(JB$4,План,$F16,0)="Р","",VLOOKUP(JB$4,План,$F16,0))</f>
        <v/>
      </c>
      <c r="JC16" s="223" t="str">
        <f t="shared" si="52"/>
        <v/>
      </c>
      <c r="JD16" s="223" t="str">
        <f t="shared" si="52"/>
        <v/>
      </c>
      <c r="JE16" s="223" t="str">
        <f t="shared" si="52"/>
        <v/>
      </c>
      <c r="JF16" s="223" t="str">
        <f t="shared" si="52"/>
        <v/>
      </c>
      <c r="JG16" s="223" t="str">
        <f t="shared" si="52"/>
        <v/>
      </c>
      <c r="JH16" s="223" t="str">
        <f t="shared" si="52"/>
        <v/>
      </c>
      <c r="JI16" s="223" t="str">
        <f t="shared" si="52"/>
        <v/>
      </c>
      <c r="JJ16" s="223" t="str">
        <f t="shared" si="52"/>
        <v/>
      </c>
      <c r="JK16" s="223" t="str">
        <f t="shared" si="52"/>
        <v/>
      </c>
      <c r="JL16" s="223" t="str">
        <f t="shared" si="52"/>
        <v>П</v>
      </c>
      <c r="JM16" s="223" t="str">
        <f t="shared" si="52"/>
        <v>М</v>
      </c>
      <c r="JN16" s="223" t="str">
        <f t="shared" si="52"/>
        <v>М</v>
      </c>
      <c r="JO16" s="223" t="str">
        <f t="shared" si="52"/>
        <v>М</v>
      </c>
      <c r="JP16" s="223" t="str">
        <f t="shared" si="52"/>
        <v>М</v>
      </c>
      <c r="JQ16" s="223" t="str">
        <f t="shared" si="52"/>
        <v>М</v>
      </c>
      <c r="JR16" s="223" t="str">
        <f t="shared" si="52"/>
        <v>М</v>
      </c>
      <c r="JS16" s="223" t="str">
        <f t="shared" si="52"/>
        <v>М</v>
      </c>
      <c r="JT16" s="223" t="str">
        <f t="shared" si="52"/>
        <v>О</v>
      </c>
      <c r="JU16" s="223" t="str">
        <f t="shared" si="52"/>
        <v/>
      </c>
      <c r="JV16" s="223" t="str">
        <f t="shared" si="52"/>
        <v/>
      </c>
      <c r="JW16" s="223" t="str">
        <f t="shared" si="52"/>
        <v/>
      </c>
      <c r="JX16" s="223" t="str">
        <f t="shared" si="52"/>
        <v/>
      </c>
      <c r="JY16" s="223" t="str">
        <f t="shared" si="52"/>
        <v/>
      </c>
      <c r="JZ16" s="223" t="str">
        <f t="shared" si="52"/>
        <v/>
      </c>
      <c r="KA16" s="223" t="str">
        <f t="shared" si="52"/>
        <v/>
      </c>
      <c r="KB16" s="223" t="str">
        <f t="shared" si="52"/>
        <v/>
      </c>
      <c r="KC16" s="223" t="str">
        <f t="shared" si="52"/>
        <v/>
      </c>
      <c r="KD16" s="223" t="str">
        <f t="shared" si="52"/>
        <v/>
      </c>
      <c r="KE16" s="223" t="str">
        <f t="shared" si="52"/>
        <v/>
      </c>
      <c r="KF16" s="223" t="str">
        <f t="shared" si="52"/>
        <v/>
      </c>
      <c r="KG16" s="223" t="str">
        <f t="shared" si="52"/>
        <v/>
      </c>
      <c r="KH16" s="223" t="str">
        <f t="shared" si="52"/>
        <v/>
      </c>
      <c r="KI16" s="223" t="str">
        <f t="shared" si="52"/>
        <v/>
      </c>
      <c r="KJ16" s="223" t="str">
        <f t="shared" si="52"/>
        <v/>
      </c>
      <c r="KK16" s="223" t="str">
        <f t="shared" si="52"/>
        <v/>
      </c>
      <c r="KL16" s="223" t="str">
        <f t="shared" si="52"/>
        <v/>
      </c>
      <c r="KM16" s="223" t="str">
        <f t="shared" si="52"/>
        <v/>
      </c>
      <c r="KN16" s="223" t="str">
        <f t="shared" si="52"/>
        <v/>
      </c>
      <c r="KO16" s="223" t="str">
        <f t="shared" si="52"/>
        <v/>
      </c>
      <c r="KP16" s="223" t="str">
        <f t="shared" si="52"/>
        <v/>
      </c>
      <c r="KQ16" s="223" t="str">
        <f t="shared" si="52"/>
        <v>П</v>
      </c>
      <c r="KR16" s="223" t="str">
        <f t="shared" si="52"/>
        <v>О</v>
      </c>
      <c r="KS16" s="223" t="str">
        <f t="shared" si="52"/>
        <v/>
      </c>
      <c r="KT16" s="223" t="str">
        <f t="shared" si="52"/>
        <v/>
      </c>
      <c r="KU16" s="223" t="str">
        <f t="shared" si="52"/>
        <v/>
      </c>
      <c r="KV16" s="223" t="str">
        <f t="shared" si="52"/>
        <v/>
      </c>
      <c r="KW16" s="223" t="str">
        <f t="shared" si="52"/>
        <v/>
      </c>
      <c r="KX16" s="223" t="str">
        <f t="shared" si="52"/>
        <v/>
      </c>
      <c r="KY16" s="223" t="str">
        <f t="shared" si="52"/>
        <v/>
      </c>
      <c r="KZ16" s="223" t="str">
        <f t="shared" si="52"/>
        <v/>
      </c>
      <c r="LA16" s="223" t="str">
        <f t="shared" si="52"/>
        <v/>
      </c>
      <c r="LB16" s="223" t="str">
        <f t="shared" si="52"/>
        <v/>
      </c>
      <c r="LC16" s="223" t="str">
        <f t="shared" si="52"/>
        <v/>
      </c>
      <c r="LD16" s="223" t="str">
        <f t="shared" si="52"/>
        <v/>
      </c>
      <c r="LE16" s="223" t="str">
        <f t="shared" si="52"/>
        <v/>
      </c>
      <c r="LF16" s="223" t="str">
        <f t="shared" si="52"/>
        <v/>
      </c>
      <c r="LG16" s="223" t="str">
        <f t="shared" si="52"/>
        <v/>
      </c>
      <c r="LH16" s="223" t="str">
        <f t="shared" si="52"/>
        <v/>
      </c>
      <c r="LI16" s="223" t="str">
        <f t="shared" si="52"/>
        <v/>
      </c>
      <c r="LJ16" s="223" t="str">
        <f t="shared" si="52"/>
        <v/>
      </c>
      <c r="LK16" s="223" t="str">
        <f t="shared" si="52"/>
        <v/>
      </c>
      <c r="LL16" s="223" t="str">
        <f t="shared" si="52"/>
        <v/>
      </c>
      <c r="LM16" s="223" t="str">
        <f t="shared" si="52"/>
        <v/>
      </c>
      <c r="LN16" s="223" t="str">
        <f t="shared" ref="LN16:MC18" si="53">IF(VLOOKUP(LN$4,План,$F16,0)="Р","",VLOOKUP(LN$4,План,$F16,0))</f>
        <v/>
      </c>
      <c r="LO16" s="223" t="str">
        <f t="shared" si="53"/>
        <v/>
      </c>
      <c r="LP16" s="223" t="str">
        <f t="shared" si="53"/>
        <v/>
      </c>
      <c r="LQ16" s="223" t="str">
        <f t="shared" si="53"/>
        <v/>
      </c>
      <c r="LR16" s="223" t="str">
        <f t="shared" si="53"/>
        <v/>
      </c>
      <c r="LS16" s="223" t="str">
        <f t="shared" si="53"/>
        <v/>
      </c>
      <c r="LT16" s="223" t="str">
        <f t="shared" si="53"/>
        <v/>
      </c>
      <c r="LU16" s="223" t="str">
        <f t="shared" si="53"/>
        <v/>
      </c>
      <c r="LV16" s="223" t="str">
        <f t="shared" si="53"/>
        <v/>
      </c>
      <c r="LW16" s="223" t="str">
        <f t="shared" si="53"/>
        <v/>
      </c>
      <c r="LX16" s="223" t="str">
        <f t="shared" si="53"/>
        <v/>
      </c>
      <c r="LY16" s="223" t="str">
        <f t="shared" si="53"/>
        <v/>
      </c>
      <c r="LZ16" s="223" t="str">
        <f t="shared" si="53"/>
        <v/>
      </c>
      <c r="MA16" s="223" t="str">
        <f t="shared" si="53"/>
        <v/>
      </c>
      <c r="MB16" s="223" t="str">
        <f t="shared" si="53"/>
        <v/>
      </c>
      <c r="MC16" s="223" t="str">
        <f t="shared" si="53"/>
        <v/>
      </c>
      <c r="MD16" s="223" t="str">
        <f t="shared" si="32"/>
        <v/>
      </c>
      <c r="ME16" s="223" t="str">
        <f t="shared" si="45"/>
        <v/>
      </c>
      <c r="MF16" s="223" t="str">
        <f t="shared" si="45"/>
        <v/>
      </c>
      <c r="MG16" s="223" t="str">
        <f t="shared" si="50"/>
        <v/>
      </c>
      <c r="MH16" s="223" t="str">
        <f t="shared" si="50"/>
        <v/>
      </c>
      <c r="MI16" s="223" t="str">
        <f t="shared" si="50"/>
        <v/>
      </c>
      <c r="MJ16" s="223" t="str">
        <f t="shared" si="50"/>
        <v/>
      </c>
      <c r="MK16" s="223" t="str">
        <f t="shared" si="50"/>
        <v/>
      </c>
      <c r="ML16" s="223" t="str">
        <f t="shared" si="50"/>
        <v/>
      </c>
      <c r="MM16" s="223" t="str">
        <f t="shared" si="50"/>
        <v/>
      </c>
      <c r="MN16" s="223" t="str">
        <f t="shared" si="50"/>
        <v>П</v>
      </c>
      <c r="MO16" s="223" t="str">
        <f t="shared" si="50"/>
        <v>О</v>
      </c>
      <c r="MP16" s="223" t="str">
        <f t="shared" si="50"/>
        <v/>
      </c>
      <c r="MQ16" s="223" t="str">
        <f t="shared" si="50"/>
        <v/>
      </c>
      <c r="MR16" s="223" t="str">
        <f t="shared" si="50"/>
        <v/>
      </c>
      <c r="MS16" s="223" t="str">
        <f t="shared" si="50"/>
        <v/>
      </c>
      <c r="MT16" s="223" t="str">
        <f t="shared" si="50"/>
        <v/>
      </c>
      <c r="MU16" s="223" t="str">
        <f t="shared" si="50"/>
        <v/>
      </c>
      <c r="MV16" s="223" t="str">
        <f t="shared" si="50"/>
        <v/>
      </c>
      <c r="MW16" s="223" t="str">
        <f t="shared" si="50"/>
        <v/>
      </c>
      <c r="MX16" s="223" t="str">
        <f t="shared" si="50"/>
        <v/>
      </c>
      <c r="MY16" s="223" t="str">
        <f t="shared" si="50"/>
        <v/>
      </c>
      <c r="MZ16" s="223" t="str">
        <f t="shared" si="50"/>
        <v/>
      </c>
      <c r="NA16" s="223" t="str">
        <f t="shared" si="50"/>
        <v/>
      </c>
      <c r="NB16" s="223" t="str">
        <f t="shared" si="50"/>
        <v/>
      </c>
      <c r="NC16" s="223" t="str">
        <f t="shared" si="50"/>
        <v/>
      </c>
      <c r="ND16" s="223" t="str">
        <f t="shared" si="50"/>
        <v/>
      </c>
      <c r="NE16" s="223" t="str">
        <f t="shared" si="50"/>
        <v/>
      </c>
      <c r="NF16" s="223" t="str">
        <f t="shared" si="50"/>
        <v/>
      </c>
      <c r="NG16" s="223" t="str">
        <f t="shared" si="50"/>
        <v/>
      </c>
      <c r="NH16" s="223" t="str">
        <f t="shared" si="50"/>
        <v/>
      </c>
      <c r="NI16" s="223"/>
      <c r="NJ16" s="223">
        <v>14309</v>
      </c>
      <c r="NK16" s="223">
        <f t="shared" si="26"/>
        <v>34594</v>
      </c>
      <c r="NL16" s="223">
        <v>14309</v>
      </c>
      <c r="NM16" s="224">
        <f t="shared" si="30"/>
        <v>2616</v>
      </c>
    </row>
    <row r="17" spans="1:377" s="225" customFormat="1" ht="17.45" customHeight="1" x14ac:dyDescent="0.2">
      <c r="A17" s="222">
        <v>13</v>
      </c>
      <c r="B17" s="223">
        <v>12399</v>
      </c>
      <c r="C17" s="223">
        <f t="shared" si="6"/>
        <v>26194</v>
      </c>
      <c r="D17" s="223">
        <v>12399</v>
      </c>
      <c r="E17" s="223">
        <v>20</v>
      </c>
      <c r="F17" s="223">
        <v>36</v>
      </c>
      <c r="G17" s="223" t="str">
        <f t="shared" si="27"/>
        <v>М</v>
      </c>
      <c r="H17" s="223" t="str">
        <f t="shared" si="49"/>
        <v>М</v>
      </c>
      <c r="I17" s="223" t="str">
        <f t="shared" si="49"/>
        <v>М</v>
      </c>
      <c r="J17" s="223" t="str">
        <f t="shared" si="49"/>
        <v>М</v>
      </c>
      <c r="K17" s="223" t="str">
        <f t="shared" si="49"/>
        <v/>
      </c>
      <c r="L17" s="223" t="str">
        <f t="shared" si="49"/>
        <v/>
      </c>
      <c r="M17" s="223" t="str">
        <f t="shared" si="49"/>
        <v/>
      </c>
      <c r="N17" s="223" t="str">
        <f t="shared" si="49"/>
        <v/>
      </c>
      <c r="O17" s="223" t="str">
        <f t="shared" si="49"/>
        <v/>
      </c>
      <c r="P17" s="223" t="str">
        <f t="shared" si="49"/>
        <v/>
      </c>
      <c r="Q17" s="223" t="str">
        <f t="shared" si="49"/>
        <v/>
      </c>
      <c r="R17" s="223" t="str">
        <f t="shared" si="49"/>
        <v/>
      </c>
      <c r="S17" s="223" t="str">
        <f t="shared" si="49"/>
        <v/>
      </c>
      <c r="T17" s="223" t="str">
        <f t="shared" si="49"/>
        <v/>
      </c>
      <c r="U17" s="223" t="str">
        <f t="shared" si="49"/>
        <v/>
      </c>
      <c r="V17" s="223" t="str">
        <f t="shared" si="49"/>
        <v/>
      </c>
      <c r="W17" s="223" t="str">
        <f t="shared" si="49"/>
        <v/>
      </c>
      <c r="X17" s="223" t="str">
        <f t="shared" si="49"/>
        <v/>
      </c>
      <c r="Y17" s="223" t="str">
        <f t="shared" si="49"/>
        <v/>
      </c>
      <c r="Z17" s="223" t="str">
        <f t="shared" si="49"/>
        <v/>
      </c>
      <c r="AA17" s="223" t="str">
        <f t="shared" si="49"/>
        <v/>
      </c>
      <c r="AB17" s="223" t="str">
        <f t="shared" si="49"/>
        <v/>
      </c>
      <c r="AC17" s="223" t="str">
        <f t="shared" si="49"/>
        <v/>
      </c>
      <c r="AD17" s="223" t="str">
        <f t="shared" si="49"/>
        <v>ПР</v>
      </c>
      <c r="AE17" s="223" t="str">
        <f t="shared" si="49"/>
        <v/>
      </c>
      <c r="AF17" s="223" t="str">
        <f t="shared" si="49"/>
        <v/>
      </c>
      <c r="AG17" s="223" t="str">
        <f t="shared" si="49"/>
        <v/>
      </c>
      <c r="AH17" s="223" t="str">
        <f t="shared" si="49"/>
        <v/>
      </c>
      <c r="AI17" s="223" t="str">
        <f t="shared" si="49"/>
        <v/>
      </c>
      <c r="AJ17" s="223" t="str">
        <f t="shared" si="49"/>
        <v/>
      </c>
      <c r="AK17" s="223" t="str">
        <f t="shared" si="49"/>
        <v/>
      </c>
      <c r="AL17" s="223" t="str">
        <f t="shared" si="49"/>
        <v/>
      </c>
      <c r="AM17" s="223" t="str">
        <f t="shared" si="49"/>
        <v/>
      </c>
      <c r="AN17" s="223" t="str">
        <f t="shared" si="49"/>
        <v/>
      </c>
      <c r="AO17" s="223" t="str">
        <f t="shared" si="49"/>
        <v>М</v>
      </c>
      <c r="AP17" s="223" t="str">
        <f t="shared" si="49"/>
        <v>М</v>
      </c>
      <c r="AQ17" s="223" t="str">
        <f t="shared" si="49"/>
        <v>М</v>
      </c>
      <c r="AR17" s="223" t="str">
        <f t="shared" si="49"/>
        <v>М</v>
      </c>
      <c r="AS17" s="223" t="str">
        <f t="shared" si="49"/>
        <v>М</v>
      </c>
      <c r="AT17" s="223" t="str">
        <f t="shared" si="49"/>
        <v>М</v>
      </c>
      <c r="AU17" s="223" t="str">
        <f t="shared" si="49"/>
        <v>М</v>
      </c>
      <c r="AV17" s="223" t="str">
        <f t="shared" si="49"/>
        <v>М</v>
      </c>
      <c r="AW17" s="223" t="str">
        <f t="shared" si="49"/>
        <v>М</v>
      </c>
      <c r="AX17" s="223" t="str">
        <f t="shared" si="49"/>
        <v>М</v>
      </c>
      <c r="AY17" s="223" t="str">
        <f t="shared" si="49"/>
        <v>М</v>
      </c>
      <c r="AZ17" s="223" t="str">
        <f t="shared" si="49"/>
        <v>ТО2</v>
      </c>
      <c r="BA17" s="223" t="str">
        <f t="shared" si="49"/>
        <v>ТО2</v>
      </c>
      <c r="BB17" s="223" t="str">
        <f t="shared" si="49"/>
        <v>ТО2</v>
      </c>
      <c r="BC17" s="223" t="str">
        <f t="shared" si="49"/>
        <v>ТО2</v>
      </c>
      <c r="BD17" s="223" t="str">
        <f t="shared" si="49"/>
        <v>ТО2</v>
      </c>
      <c r="BE17" s="223" t="str">
        <f t="shared" si="49"/>
        <v>ТО2</v>
      </c>
      <c r="BF17" s="223" t="str">
        <f t="shared" si="49"/>
        <v>ТО2</v>
      </c>
      <c r="BG17" s="223" t="str">
        <f t="shared" si="49"/>
        <v>ТО2</v>
      </c>
      <c r="BH17" s="223" t="str">
        <f t="shared" si="49"/>
        <v>ТО2</v>
      </c>
      <c r="BI17" s="223" t="str">
        <f t="shared" si="49"/>
        <v>ТО2</v>
      </c>
      <c r="BJ17" s="223" t="str">
        <f t="shared" si="49"/>
        <v>М</v>
      </c>
      <c r="BK17" s="223" t="str">
        <f t="shared" si="49"/>
        <v>М</v>
      </c>
      <c r="BL17" s="223" t="str">
        <f t="shared" si="49"/>
        <v>М</v>
      </c>
      <c r="BM17" s="223" t="str">
        <f t="shared" si="49"/>
        <v>М</v>
      </c>
      <c r="BN17" s="223" t="str">
        <f t="shared" si="49"/>
        <v>М</v>
      </c>
      <c r="BO17" s="223" t="str">
        <f t="shared" si="49"/>
        <v>М</v>
      </c>
      <c r="BP17" s="223" t="str">
        <f t="shared" si="49"/>
        <v>М</v>
      </c>
      <c r="BQ17" s="223" t="str">
        <f t="shared" si="49"/>
        <v>М</v>
      </c>
      <c r="BR17" s="223" t="str">
        <f t="shared" si="49"/>
        <v>М</v>
      </c>
      <c r="BS17" s="223" t="str">
        <f t="shared" ref="BS17:ED18" si="54">IF(VLOOKUP(BS$4,План,$F17,0)="Р","",VLOOKUP(BS$4,План,$F17,0))</f>
        <v>М</v>
      </c>
      <c r="BT17" s="223" t="str">
        <f t="shared" si="54"/>
        <v>М</v>
      </c>
      <c r="BU17" s="223" t="str">
        <f t="shared" si="54"/>
        <v>М</v>
      </c>
      <c r="BV17" s="223" t="str">
        <f t="shared" si="54"/>
        <v>М</v>
      </c>
      <c r="BW17" s="223" t="str">
        <f t="shared" si="54"/>
        <v>М</v>
      </c>
      <c r="BX17" s="223" t="str">
        <f t="shared" si="54"/>
        <v>М</v>
      </c>
      <c r="BY17" s="223" t="str">
        <f t="shared" si="54"/>
        <v>М</v>
      </c>
      <c r="BZ17" s="223" t="str">
        <f t="shared" si="54"/>
        <v>М</v>
      </c>
      <c r="CA17" s="223" t="str">
        <f t="shared" si="54"/>
        <v>М</v>
      </c>
      <c r="CB17" s="223" t="str">
        <f t="shared" si="54"/>
        <v>М</v>
      </c>
      <c r="CC17" s="223" t="str">
        <f t="shared" si="54"/>
        <v>М</v>
      </c>
      <c r="CD17" s="223" t="str">
        <f t="shared" si="54"/>
        <v>М</v>
      </c>
      <c r="CE17" s="223" t="str">
        <f t="shared" si="54"/>
        <v>М</v>
      </c>
      <c r="CF17" s="223" t="str">
        <f t="shared" si="54"/>
        <v>М</v>
      </c>
      <c r="CG17" s="223" t="str">
        <f t="shared" si="54"/>
        <v>М</v>
      </c>
      <c r="CH17" s="223" t="str">
        <f t="shared" si="54"/>
        <v>М</v>
      </c>
      <c r="CI17" s="223" t="str">
        <f t="shared" si="54"/>
        <v>М</v>
      </c>
      <c r="CJ17" s="223" t="str">
        <f t="shared" si="54"/>
        <v>М</v>
      </c>
      <c r="CK17" s="223" t="str">
        <f t="shared" si="54"/>
        <v>М</v>
      </c>
      <c r="CL17" s="223" t="str">
        <f t="shared" si="54"/>
        <v>М</v>
      </c>
      <c r="CM17" s="223" t="str">
        <f t="shared" si="54"/>
        <v>М</v>
      </c>
      <c r="CN17" s="223" t="str">
        <f t="shared" si="54"/>
        <v>М</v>
      </c>
      <c r="CO17" s="223" t="str">
        <f t="shared" si="54"/>
        <v>М</v>
      </c>
      <c r="CP17" s="223" t="str">
        <f t="shared" si="54"/>
        <v>М</v>
      </c>
      <c r="CQ17" s="223" t="str">
        <f t="shared" si="54"/>
        <v>М</v>
      </c>
      <c r="CR17" s="223" t="str">
        <f t="shared" si="54"/>
        <v>М</v>
      </c>
      <c r="CS17" s="223" t="str">
        <f t="shared" si="54"/>
        <v>М</v>
      </c>
      <c r="CT17" s="223" t="str">
        <f t="shared" si="54"/>
        <v>М</v>
      </c>
      <c r="CU17" s="223" t="str">
        <f t="shared" si="54"/>
        <v>М</v>
      </c>
      <c r="CV17" s="223" t="str">
        <f t="shared" si="54"/>
        <v>М</v>
      </c>
      <c r="CW17" s="223" t="str">
        <f t="shared" si="54"/>
        <v>М</v>
      </c>
      <c r="CX17" s="223" t="str">
        <f t="shared" si="54"/>
        <v>М</v>
      </c>
      <c r="CY17" s="223" t="str">
        <f t="shared" si="54"/>
        <v>М</v>
      </c>
      <c r="CZ17" s="223" t="str">
        <f t="shared" si="54"/>
        <v>М</v>
      </c>
      <c r="DA17" s="223" t="str">
        <f t="shared" si="54"/>
        <v>М</v>
      </c>
      <c r="DB17" s="223" t="str">
        <f t="shared" si="54"/>
        <v>М</v>
      </c>
      <c r="DC17" s="223" t="str">
        <f t="shared" si="54"/>
        <v>М</v>
      </c>
      <c r="DD17" s="223" t="str">
        <f t="shared" si="54"/>
        <v>М</v>
      </c>
      <c r="DE17" s="223" t="str">
        <f t="shared" si="54"/>
        <v>М</v>
      </c>
      <c r="DF17" s="223" t="str">
        <f t="shared" si="54"/>
        <v>М</v>
      </c>
      <c r="DG17" s="223" t="str">
        <f t="shared" si="54"/>
        <v>М</v>
      </c>
      <c r="DH17" s="223" t="str">
        <f t="shared" si="54"/>
        <v>М</v>
      </c>
      <c r="DI17" s="223" t="str">
        <f t="shared" si="54"/>
        <v>М</v>
      </c>
      <c r="DJ17" s="223" t="str">
        <f t="shared" si="54"/>
        <v>М</v>
      </c>
      <c r="DK17" s="223" t="str">
        <f t="shared" si="54"/>
        <v>М</v>
      </c>
      <c r="DL17" s="223" t="str">
        <f t="shared" si="54"/>
        <v>М</v>
      </c>
      <c r="DM17" s="223" t="str">
        <f t="shared" si="54"/>
        <v>М</v>
      </c>
      <c r="DN17" s="223" t="str">
        <f t="shared" si="54"/>
        <v>М</v>
      </c>
      <c r="DO17" s="223" t="str">
        <f t="shared" si="54"/>
        <v>М</v>
      </c>
      <c r="DP17" s="223" t="str">
        <f t="shared" si="54"/>
        <v>М</v>
      </c>
      <c r="DQ17" s="223" t="str">
        <f t="shared" si="54"/>
        <v>М</v>
      </c>
      <c r="DR17" s="223" t="str">
        <f t="shared" si="54"/>
        <v>М</v>
      </c>
      <c r="DS17" s="223" t="str">
        <f t="shared" si="54"/>
        <v>М</v>
      </c>
      <c r="DT17" s="223" t="str">
        <f t="shared" si="54"/>
        <v>ПМ</v>
      </c>
      <c r="DU17" s="223" t="str">
        <f t="shared" si="54"/>
        <v>М</v>
      </c>
      <c r="DV17" s="223" t="str">
        <f t="shared" si="54"/>
        <v>М</v>
      </c>
      <c r="DW17" s="223" t="str">
        <f t="shared" si="54"/>
        <v>М</v>
      </c>
      <c r="DX17" s="223" t="str">
        <f t="shared" si="54"/>
        <v>М</v>
      </c>
      <c r="DY17" s="223" t="str">
        <f t="shared" si="54"/>
        <v>М</v>
      </c>
      <c r="DZ17" s="223" t="str">
        <f t="shared" si="54"/>
        <v>М</v>
      </c>
      <c r="EA17" s="223" t="str">
        <f t="shared" si="54"/>
        <v>М</v>
      </c>
      <c r="EB17" s="223" t="str">
        <f t="shared" si="54"/>
        <v>М</v>
      </c>
      <c r="EC17" s="223" t="str">
        <f t="shared" si="54"/>
        <v>М</v>
      </c>
      <c r="ED17" s="223" t="str">
        <f t="shared" si="54"/>
        <v>М</v>
      </c>
      <c r="EE17" s="223" t="str">
        <f t="shared" ref="EE17:GP18" si="55">IF(VLOOKUP(EE$4,План,$F17,0)="Р","",VLOOKUP(EE$4,План,$F17,0))</f>
        <v>М</v>
      </c>
      <c r="EF17" s="223" t="str">
        <f t="shared" si="55"/>
        <v>М</v>
      </c>
      <c r="EG17" s="223" t="str">
        <f t="shared" si="55"/>
        <v>М</v>
      </c>
      <c r="EH17" s="223" t="str">
        <f t="shared" si="55"/>
        <v>М</v>
      </c>
      <c r="EI17" s="223" t="str">
        <f t="shared" si="55"/>
        <v>М</v>
      </c>
      <c r="EJ17" s="223" t="str">
        <f t="shared" si="55"/>
        <v>М</v>
      </c>
      <c r="EK17" s="223" t="str">
        <f t="shared" si="55"/>
        <v>М</v>
      </c>
      <c r="EL17" s="223" t="str">
        <f t="shared" si="55"/>
        <v>М</v>
      </c>
      <c r="EM17" s="223" t="str">
        <f t="shared" si="55"/>
        <v>М</v>
      </c>
      <c r="EN17" s="223" t="str">
        <f t="shared" si="55"/>
        <v>М</v>
      </c>
      <c r="EO17" s="223" t="str">
        <f t="shared" si="55"/>
        <v>М</v>
      </c>
      <c r="EP17" s="223" t="str">
        <f t="shared" si="55"/>
        <v>М</v>
      </c>
      <c r="EQ17" s="223" t="str">
        <f t="shared" si="55"/>
        <v>М</v>
      </c>
      <c r="ER17" s="223" t="str">
        <f t="shared" si="55"/>
        <v>М</v>
      </c>
      <c r="ES17" s="223" t="str">
        <f t="shared" si="55"/>
        <v>М</v>
      </c>
      <c r="ET17" s="223" t="str">
        <f t="shared" si="55"/>
        <v>М</v>
      </c>
      <c r="EU17" s="223" t="str">
        <f t="shared" si="55"/>
        <v>М</v>
      </c>
      <c r="EV17" s="223" t="str">
        <f t="shared" si="55"/>
        <v>М</v>
      </c>
      <c r="EW17" s="223" t="str">
        <f t="shared" si="55"/>
        <v>М</v>
      </c>
      <c r="EX17" s="223" t="str">
        <f t="shared" si="55"/>
        <v>М</v>
      </c>
      <c r="EY17" s="223" t="str">
        <f t="shared" si="55"/>
        <v>М</v>
      </c>
      <c r="EZ17" s="223" t="str">
        <f t="shared" si="55"/>
        <v>М</v>
      </c>
      <c r="FA17" s="223" t="str">
        <f t="shared" si="55"/>
        <v>М</v>
      </c>
      <c r="FB17" s="223" t="str">
        <f t="shared" si="55"/>
        <v>М</v>
      </c>
      <c r="FC17" s="223" t="str">
        <f t="shared" si="55"/>
        <v>М</v>
      </c>
      <c r="FD17" s="223" t="str">
        <f t="shared" si="55"/>
        <v>М</v>
      </c>
      <c r="FE17" s="223" t="str">
        <f t="shared" si="55"/>
        <v>М</v>
      </c>
      <c r="FF17" s="223" t="str">
        <f t="shared" si="55"/>
        <v>М</v>
      </c>
      <c r="FG17" s="223" t="str">
        <f t="shared" si="55"/>
        <v>М</v>
      </c>
      <c r="FH17" s="223" t="str">
        <f t="shared" si="55"/>
        <v>М</v>
      </c>
      <c r="FI17" s="223" t="str">
        <f t="shared" si="55"/>
        <v>М</v>
      </c>
      <c r="FJ17" s="223" t="str">
        <f t="shared" si="55"/>
        <v>М</v>
      </c>
      <c r="FK17" s="223" t="str">
        <f t="shared" si="55"/>
        <v>М</v>
      </c>
      <c r="FL17" s="223" t="str">
        <f t="shared" si="55"/>
        <v>М</v>
      </c>
      <c r="FM17" s="223" t="str">
        <f t="shared" si="55"/>
        <v>М</v>
      </c>
      <c r="FN17" s="223" t="str">
        <f t="shared" si="55"/>
        <v>М</v>
      </c>
      <c r="FO17" s="223" t="str">
        <f t="shared" si="55"/>
        <v>М</v>
      </c>
      <c r="FP17" s="223" t="str">
        <f t="shared" si="55"/>
        <v>М</v>
      </c>
      <c r="FQ17" s="223" t="str">
        <f t="shared" si="55"/>
        <v>М</v>
      </c>
      <c r="FR17" s="223" t="str">
        <f t="shared" si="55"/>
        <v>М</v>
      </c>
      <c r="FS17" s="223" t="str">
        <f t="shared" si="55"/>
        <v>М</v>
      </c>
      <c r="FT17" s="223" t="str">
        <f t="shared" si="55"/>
        <v>М</v>
      </c>
      <c r="FU17" s="223" t="str">
        <f t="shared" si="55"/>
        <v>М</v>
      </c>
      <c r="FV17" s="223" t="str">
        <f t="shared" si="55"/>
        <v>М</v>
      </c>
      <c r="FW17" s="223" t="str">
        <f t="shared" si="55"/>
        <v>М</v>
      </c>
      <c r="FX17" s="223" t="str">
        <f t="shared" si="55"/>
        <v>М</v>
      </c>
      <c r="FY17" s="223" t="str">
        <f t="shared" si="55"/>
        <v>М</v>
      </c>
      <c r="FZ17" s="223" t="str">
        <f t="shared" si="55"/>
        <v>М</v>
      </c>
      <c r="GA17" s="223" t="str">
        <f t="shared" si="55"/>
        <v>М</v>
      </c>
      <c r="GB17" s="223" t="str">
        <f t="shared" si="55"/>
        <v>М</v>
      </c>
      <c r="GC17" s="223" t="str">
        <f t="shared" si="55"/>
        <v>М</v>
      </c>
      <c r="GD17" s="223" t="str">
        <f t="shared" si="55"/>
        <v>М</v>
      </c>
      <c r="GE17" s="223" t="str">
        <f t="shared" si="55"/>
        <v>М</v>
      </c>
      <c r="GF17" s="223" t="str">
        <f t="shared" si="55"/>
        <v>М</v>
      </c>
      <c r="GG17" s="223" t="str">
        <f t="shared" si="55"/>
        <v>М</v>
      </c>
      <c r="GH17" s="223" t="str">
        <f t="shared" si="55"/>
        <v>М</v>
      </c>
      <c r="GI17" s="223" t="str">
        <f t="shared" si="55"/>
        <v/>
      </c>
      <c r="GJ17" s="223" t="str">
        <f t="shared" si="55"/>
        <v>ТО1</v>
      </c>
      <c r="GK17" s="223" t="str">
        <f t="shared" si="55"/>
        <v>ТО1</v>
      </c>
      <c r="GL17" s="223" t="str">
        <f t="shared" si="55"/>
        <v>ТО1</v>
      </c>
      <c r="GM17" s="223" t="str">
        <f t="shared" si="55"/>
        <v>ТО1</v>
      </c>
      <c r="GN17" s="223" t="str">
        <f t="shared" si="55"/>
        <v>ТО1</v>
      </c>
      <c r="GO17" s="223" t="str">
        <f t="shared" si="55"/>
        <v>ТО1</v>
      </c>
      <c r="GP17" s="223" t="str">
        <f t="shared" si="55"/>
        <v>ТО1</v>
      </c>
      <c r="GQ17" s="223" t="str">
        <f t="shared" si="51"/>
        <v>ВП</v>
      </c>
      <c r="GR17" s="223" t="str">
        <f t="shared" si="51"/>
        <v>ВП</v>
      </c>
      <c r="GS17" s="223" t="str">
        <f t="shared" si="51"/>
        <v>ВП</v>
      </c>
      <c r="GT17" s="223" t="str">
        <f t="shared" si="51"/>
        <v>ВП</v>
      </c>
      <c r="GU17" s="223" t="str">
        <f t="shared" si="51"/>
        <v>ВП</v>
      </c>
      <c r="GV17" s="223" t="str">
        <f t="shared" si="51"/>
        <v>ВП</v>
      </c>
      <c r="GW17" s="223" t="str">
        <f t="shared" si="51"/>
        <v>ВП</v>
      </c>
      <c r="GX17" s="223" t="str">
        <f t="shared" si="51"/>
        <v>ВП</v>
      </c>
      <c r="GY17" s="223" t="str">
        <f t="shared" si="51"/>
        <v>ВП</v>
      </c>
      <c r="GZ17" s="223" t="str">
        <f t="shared" si="51"/>
        <v>ОСК</v>
      </c>
      <c r="HA17" s="223" t="str">
        <f t="shared" si="51"/>
        <v>ОСК</v>
      </c>
      <c r="HB17" s="223" t="str">
        <f t="shared" si="51"/>
        <v>ОСК</v>
      </c>
      <c r="HC17" s="223" t="str">
        <f t="shared" si="51"/>
        <v>ОСК</v>
      </c>
      <c r="HD17" s="223" t="str">
        <f t="shared" si="51"/>
        <v>ОСК</v>
      </c>
      <c r="HE17" s="223" t="str">
        <f t="shared" si="51"/>
        <v>ОСК</v>
      </c>
      <c r="HF17" s="223" t="str">
        <f t="shared" si="51"/>
        <v>ОСК</v>
      </c>
      <c r="HG17" s="223" t="str">
        <f t="shared" si="51"/>
        <v>ОСК</v>
      </c>
      <c r="HH17" s="223" t="str">
        <f t="shared" si="51"/>
        <v>ОСК</v>
      </c>
      <c r="HI17" s="223" t="str">
        <f t="shared" si="51"/>
        <v>ОСК</v>
      </c>
      <c r="HJ17" s="223" t="str">
        <f t="shared" si="51"/>
        <v>М</v>
      </c>
      <c r="HK17" s="223" t="str">
        <f t="shared" si="51"/>
        <v>М</v>
      </c>
      <c r="HL17" s="223" t="str">
        <f t="shared" si="51"/>
        <v>М</v>
      </c>
      <c r="HM17" s="223" t="str">
        <f t="shared" si="51"/>
        <v>М</v>
      </c>
      <c r="HN17" s="223" t="str">
        <f t="shared" si="51"/>
        <v>М</v>
      </c>
      <c r="HO17" s="223" t="str">
        <f t="shared" si="51"/>
        <v>М</v>
      </c>
      <c r="HP17" s="223" t="str">
        <f t="shared" si="51"/>
        <v>О</v>
      </c>
      <c r="HQ17" s="223" t="str">
        <f t="shared" si="51"/>
        <v/>
      </c>
      <c r="HR17" s="223" t="str">
        <f t="shared" si="51"/>
        <v/>
      </c>
      <c r="HS17" s="223" t="str">
        <f t="shared" si="51"/>
        <v/>
      </c>
      <c r="HT17" s="223" t="str">
        <f t="shared" si="51"/>
        <v/>
      </c>
      <c r="HU17" s="223" t="str">
        <f t="shared" si="51"/>
        <v/>
      </c>
      <c r="HV17" s="223" t="str">
        <f t="shared" si="51"/>
        <v/>
      </c>
      <c r="HW17" s="223" t="str">
        <f t="shared" si="51"/>
        <v/>
      </c>
      <c r="HX17" s="223" t="str">
        <f t="shared" si="51"/>
        <v/>
      </c>
      <c r="HY17" s="223" t="str">
        <f t="shared" si="51"/>
        <v/>
      </c>
      <c r="HZ17" s="223" t="str">
        <f t="shared" si="51"/>
        <v/>
      </c>
      <c r="IA17" s="223" t="str">
        <f t="shared" si="51"/>
        <v/>
      </c>
      <c r="IB17" s="223" t="str">
        <f t="shared" si="51"/>
        <v/>
      </c>
      <c r="IC17" s="223" t="str">
        <f t="shared" si="51"/>
        <v/>
      </c>
      <c r="ID17" s="223" t="str">
        <f t="shared" si="51"/>
        <v/>
      </c>
      <c r="IE17" s="223" t="str">
        <f t="shared" si="51"/>
        <v/>
      </c>
      <c r="IF17" s="223" t="str">
        <f t="shared" si="51"/>
        <v/>
      </c>
      <c r="IG17" s="223" t="str">
        <f t="shared" si="51"/>
        <v/>
      </c>
      <c r="IH17" s="223" t="str">
        <f t="shared" si="51"/>
        <v/>
      </c>
      <c r="II17" s="223" t="str">
        <f t="shared" si="51"/>
        <v>М</v>
      </c>
      <c r="IJ17" s="223" t="str">
        <f t="shared" si="51"/>
        <v>М</v>
      </c>
      <c r="IK17" s="223" t="str">
        <f t="shared" si="51"/>
        <v>М</v>
      </c>
      <c r="IL17" s="223" t="str">
        <f t="shared" si="51"/>
        <v>О</v>
      </c>
      <c r="IM17" s="223" t="str">
        <f t="shared" si="51"/>
        <v/>
      </c>
      <c r="IN17" s="223" t="str">
        <f t="shared" si="51"/>
        <v/>
      </c>
      <c r="IO17" s="223" t="str">
        <f t="shared" si="51"/>
        <v/>
      </c>
      <c r="IP17" s="223" t="str">
        <f t="shared" si="51"/>
        <v/>
      </c>
      <c r="IQ17" s="223" t="str">
        <f t="shared" si="51"/>
        <v/>
      </c>
      <c r="IR17" s="223" t="str">
        <f t="shared" si="51"/>
        <v/>
      </c>
      <c r="IS17" s="223" t="str">
        <f t="shared" si="51"/>
        <v/>
      </c>
      <c r="IT17" s="223" t="str">
        <f t="shared" si="51"/>
        <v/>
      </c>
      <c r="IU17" s="223" t="str">
        <f t="shared" si="51"/>
        <v/>
      </c>
      <c r="IV17" s="223" t="str">
        <f t="shared" si="51"/>
        <v/>
      </c>
      <c r="IW17" s="223" t="str">
        <f t="shared" si="51"/>
        <v/>
      </c>
      <c r="IX17" s="223" t="str">
        <f t="shared" si="51"/>
        <v/>
      </c>
      <c r="IY17" s="223" t="str">
        <f t="shared" si="51"/>
        <v/>
      </c>
      <c r="IZ17" s="223" t="str">
        <f t="shared" si="51"/>
        <v/>
      </c>
      <c r="JA17" s="223" t="str">
        <f t="shared" si="51"/>
        <v/>
      </c>
      <c r="JB17" s="223" t="str">
        <f t="shared" si="52"/>
        <v/>
      </c>
      <c r="JC17" s="223" t="str">
        <f t="shared" si="52"/>
        <v/>
      </c>
      <c r="JD17" s="223" t="str">
        <f t="shared" si="52"/>
        <v/>
      </c>
      <c r="JE17" s="223" t="str">
        <f t="shared" si="52"/>
        <v/>
      </c>
      <c r="JF17" s="223" t="str">
        <f t="shared" si="52"/>
        <v/>
      </c>
      <c r="JG17" s="223" t="str">
        <f t="shared" si="52"/>
        <v/>
      </c>
      <c r="JH17" s="223" t="str">
        <f t="shared" si="52"/>
        <v/>
      </c>
      <c r="JI17" s="223" t="str">
        <f t="shared" si="52"/>
        <v/>
      </c>
      <c r="JJ17" s="223" t="str">
        <f t="shared" si="52"/>
        <v/>
      </c>
      <c r="JK17" s="223" t="str">
        <f t="shared" si="52"/>
        <v/>
      </c>
      <c r="JL17" s="223" t="str">
        <f t="shared" si="52"/>
        <v/>
      </c>
      <c r="JM17" s="223" t="str">
        <f t="shared" si="52"/>
        <v/>
      </c>
      <c r="JN17" s="223" t="str">
        <f t="shared" si="52"/>
        <v/>
      </c>
      <c r="JO17" s="223" t="str">
        <f t="shared" si="52"/>
        <v/>
      </c>
      <c r="JP17" s="223" t="str">
        <f t="shared" si="52"/>
        <v/>
      </c>
      <c r="JQ17" s="223" t="str">
        <f t="shared" si="52"/>
        <v/>
      </c>
      <c r="JR17" s="223" t="str">
        <f t="shared" si="52"/>
        <v/>
      </c>
      <c r="JS17" s="223" t="str">
        <f t="shared" si="52"/>
        <v/>
      </c>
      <c r="JT17" s="223" t="str">
        <f t="shared" si="52"/>
        <v/>
      </c>
      <c r="JU17" s="223" t="str">
        <f t="shared" si="52"/>
        <v/>
      </c>
      <c r="JV17" s="223" t="str">
        <f t="shared" si="52"/>
        <v/>
      </c>
      <c r="JW17" s="223" t="str">
        <f t="shared" si="52"/>
        <v/>
      </c>
      <c r="JX17" s="223" t="str">
        <f t="shared" si="52"/>
        <v/>
      </c>
      <c r="JY17" s="223" t="str">
        <f t="shared" si="52"/>
        <v/>
      </c>
      <c r="JZ17" s="223" t="str">
        <f t="shared" si="52"/>
        <v/>
      </c>
      <c r="KA17" s="223" t="str">
        <f t="shared" si="52"/>
        <v/>
      </c>
      <c r="KB17" s="223" t="str">
        <f t="shared" si="52"/>
        <v/>
      </c>
      <c r="KC17" s="223" t="str">
        <f t="shared" si="52"/>
        <v/>
      </c>
      <c r="KD17" s="223" t="str">
        <f t="shared" si="52"/>
        <v/>
      </c>
      <c r="KE17" s="223" t="str">
        <f t="shared" si="52"/>
        <v/>
      </c>
      <c r="KF17" s="223" t="str">
        <f t="shared" si="52"/>
        <v/>
      </c>
      <c r="KG17" s="223" t="str">
        <f t="shared" si="52"/>
        <v/>
      </c>
      <c r="KH17" s="223" t="str">
        <f t="shared" si="52"/>
        <v/>
      </c>
      <c r="KI17" s="223" t="str">
        <f t="shared" si="52"/>
        <v/>
      </c>
      <c r="KJ17" s="223" t="str">
        <f t="shared" si="52"/>
        <v/>
      </c>
      <c r="KK17" s="223" t="str">
        <f t="shared" si="52"/>
        <v/>
      </c>
      <c r="KL17" s="223" t="str">
        <f t="shared" si="52"/>
        <v/>
      </c>
      <c r="KM17" s="223" t="str">
        <f t="shared" si="52"/>
        <v/>
      </c>
      <c r="KN17" s="223" t="str">
        <f t="shared" si="52"/>
        <v/>
      </c>
      <c r="KO17" s="223" t="str">
        <f t="shared" si="52"/>
        <v/>
      </c>
      <c r="KP17" s="223" t="str">
        <f t="shared" si="52"/>
        <v/>
      </c>
      <c r="KQ17" s="223" t="str">
        <f t="shared" si="52"/>
        <v/>
      </c>
      <c r="KR17" s="223" t="str">
        <f t="shared" si="52"/>
        <v/>
      </c>
      <c r="KS17" s="223" t="str">
        <f t="shared" si="52"/>
        <v/>
      </c>
      <c r="KT17" s="223" t="str">
        <f t="shared" si="52"/>
        <v/>
      </c>
      <c r="KU17" s="223" t="str">
        <f t="shared" si="52"/>
        <v/>
      </c>
      <c r="KV17" s="223" t="str">
        <f t="shared" si="52"/>
        <v/>
      </c>
      <c r="KW17" s="223" t="str">
        <f t="shared" si="52"/>
        <v/>
      </c>
      <c r="KX17" s="223" t="str">
        <f t="shared" si="52"/>
        <v/>
      </c>
      <c r="KY17" s="223" t="str">
        <f t="shared" si="52"/>
        <v/>
      </c>
      <c r="KZ17" s="223" t="str">
        <f t="shared" si="52"/>
        <v>П</v>
      </c>
      <c r="LA17" s="223" t="str">
        <f t="shared" si="52"/>
        <v>М</v>
      </c>
      <c r="LB17" s="223" t="str">
        <f t="shared" si="52"/>
        <v>М</v>
      </c>
      <c r="LC17" s="223" t="str">
        <f t="shared" si="52"/>
        <v>М</v>
      </c>
      <c r="LD17" s="223" t="str">
        <f t="shared" si="52"/>
        <v>М</v>
      </c>
      <c r="LE17" s="223" t="str">
        <f t="shared" si="52"/>
        <v>М</v>
      </c>
      <c r="LF17" s="223" t="str">
        <f t="shared" si="52"/>
        <v>М</v>
      </c>
      <c r="LG17" s="223" t="str">
        <f t="shared" si="52"/>
        <v>М</v>
      </c>
      <c r="LH17" s="223" t="str">
        <f t="shared" si="52"/>
        <v>М</v>
      </c>
      <c r="LI17" s="223" t="str">
        <f t="shared" si="52"/>
        <v>М</v>
      </c>
      <c r="LJ17" s="223" t="str">
        <f t="shared" si="52"/>
        <v>М</v>
      </c>
      <c r="LK17" s="223" t="str">
        <f t="shared" si="52"/>
        <v>М</v>
      </c>
      <c r="LL17" s="223" t="str">
        <f t="shared" si="52"/>
        <v>М</v>
      </c>
      <c r="LM17" s="223" t="str">
        <f t="shared" si="52"/>
        <v>М</v>
      </c>
      <c r="LN17" s="223" t="str">
        <f t="shared" si="53"/>
        <v>М</v>
      </c>
      <c r="LO17" s="223" t="str">
        <f t="shared" si="53"/>
        <v>М</v>
      </c>
      <c r="LP17" s="223" t="str">
        <f t="shared" si="53"/>
        <v>М</v>
      </c>
      <c r="LQ17" s="223" t="str">
        <f t="shared" si="53"/>
        <v>М</v>
      </c>
      <c r="LR17" s="223" t="str">
        <f t="shared" si="53"/>
        <v>М</v>
      </c>
      <c r="LS17" s="223" t="str">
        <f t="shared" si="53"/>
        <v>М</v>
      </c>
      <c r="LT17" s="223" t="str">
        <f t="shared" si="53"/>
        <v>М</v>
      </c>
      <c r="LU17" s="223" t="str">
        <f t="shared" si="53"/>
        <v>М</v>
      </c>
      <c r="LV17" s="223" t="str">
        <f t="shared" si="53"/>
        <v>М</v>
      </c>
      <c r="LW17" s="223" t="str">
        <f t="shared" si="53"/>
        <v>М</v>
      </c>
      <c r="LX17" s="223" t="str">
        <f t="shared" si="53"/>
        <v>М</v>
      </c>
      <c r="LY17" s="223" t="str">
        <f t="shared" si="53"/>
        <v>М</v>
      </c>
      <c r="LZ17" s="223" t="str">
        <f t="shared" si="53"/>
        <v>М</v>
      </c>
      <c r="MA17" s="223" t="str">
        <f t="shared" si="53"/>
        <v>М</v>
      </c>
      <c r="MB17" s="223" t="str">
        <f t="shared" si="53"/>
        <v>М</v>
      </c>
      <c r="MC17" s="223" t="str">
        <f t="shared" si="53"/>
        <v>М</v>
      </c>
      <c r="MD17" s="223" t="str">
        <f t="shared" si="32"/>
        <v>М</v>
      </c>
      <c r="ME17" s="223" t="str">
        <f t="shared" si="45"/>
        <v>М</v>
      </c>
      <c r="MF17" s="223" t="str">
        <f t="shared" si="45"/>
        <v>М</v>
      </c>
      <c r="MG17" s="223" t="str">
        <f t="shared" si="50"/>
        <v>М</v>
      </c>
      <c r="MH17" s="223" t="str">
        <f t="shared" si="50"/>
        <v>М</v>
      </c>
      <c r="MI17" s="223" t="str">
        <f t="shared" si="50"/>
        <v>М</v>
      </c>
      <c r="MJ17" s="223" t="str">
        <f t="shared" si="50"/>
        <v>М</v>
      </c>
      <c r="MK17" s="223" t="str">
        <f t="shared" si="50"/>
        <v>М</v>
      </c>
      <c r="ML17" s="223" t="str">
        <f t="shared" si="50"/>
        <v>М</v>
      </c>
      <c r="MM17" s="223" t="str">
        <f t="shared" si="50"/>
        <v>М</v>
      </c>
      <c r="MN17" s="223" t="str">
        <f t="shared" si="50"/>
        <v>О</v>
      </c>
      <c r="MO17" s="223" t="str">
        <f t="shared" si="50"/>
        <v>ПМ</v>
      </c>
      <c r="MP17" s="223" t="str">
        <f t="shared" si="50"/>
        <v>М</v>
      </c>
      <c r="MQ17" s="223" t="str">
        <f t="shared" si="50"/>
        <v>М</v>
      </c>
      <c r="MR17" s="223" t="str">
        <f t="shared" si="50"/>
        <v>М</v>
      </c>
      <c r="MS17" s="223" t="str">
        <f t="shared" si="50"/>
        <v>М</v>
      </c>
      <c r="MT17" s="223" t="str">
        <f t="shared" si="50"/>
        <v>М</v>
      </c>
      <c r="MU17" s="223" t="str">
        <f t="shared" si="50"/>
        <v>М</v>
      </c>
      <c r="MV17" s="223" t="str">
        <f t="shared" si="50"/>
        <v>М</v>
      </c>
      <c r="MW17" s="223" t="str">
        <f t="shared" si="50"/>
        <v>М</v>
      </c>
      <c r="MX17" s="223" t="str">
        <f t="shared" si="50"/>
        <v>М</v>
      </c>
      <c r="MY17" s="223" t="str">
        <f t="shared" si="50"/>
        <v>М</v>
      </c>
      <c r="MZ17" s="223" t="str">
        <f t="shared" si="50"/>
        <v>М</v>
      </c>
      <c r="NA17" s="223" t="str">
        <f t="shared" si="50"/>
        <v>М</v>
      </c>
      <c r="NB17" s="223" t="str">
        <f t="shared" si="50"/>
        <v>М</v>
      </c>
      <c r="NC17" s="223" t="str">
        <f t="shared" si="50"/>
        <v>М</v>
      </c>
      <c r="ND17" s="223" t="str">
        <f t="shared" si="50"/>
        <v>М</v>
      </c>
      <c r="NE17" s="223" t="str">
        <f t="shared" si="50"/>
        <v>М</v>
      </c>
      <c r="NF17" s="223" t="str">
        <f t="shared" si="50"/>
        <v>М</v>
      </c>
      <c r="NG17" s="223" t="str">
        <f t="shared" si="50"/>
        <v>М</v>
      </c>
      <c r="NH17" s="223" t="str">
        <f t="shared" si="50"/>
        <v>М</v>
      </c>
      <c r="NI17" s="223"/>
      <c r="NJ17" s="223">
        <v>17199</v>
      </c>
      <c r="NK17" s="223">
        <f t="shared" si="26"/>
        <v>31536</v>
      </c>
      <c r="NL17" s="223">
        <v>17199</v>
      </c>
      <c r="NM17" s="224">
        <f t="shared" si="30"/>
        <v>4800</v>
      </c>
    </row>
    <row r="18" spans="1:377" s="225" customFormat="1" ht="17.45" customHeight="1" x14ac:dyDescent="0.2">
      <c r="A18" s="222">
        <v>14</v>
      </c>
      <c r="B18" s="223">
        <v>11185</v>
      </c>
      <c r="C18" s="223">
        <f t="shared" si="6"/>
        <v>8881</v>
      </c>
      <c r="D18" s="223">
        <v>0</v>
      </c>
      <c r="E18" s="223">
        <v>21</v>
      </c>
      <c r="F18" s="223">
        <v>37</v>
      </c>
      <c r="G18" s="223" t="str">
        <f t="shared" si="27"/>
        <v>М</v>
      </c>
      <c r="H18" s="223" t="str">
        <f t="shared" ref="H18:BS18" si="56">IF(VLOOKUP(H$4,План,$F18,0)="Р","",VLOOKUP(H$4,План,$F18,0))</f>
        <v>М</v>
      </c>
      <c r="I18" s="223" t="str">
        <f t="shared" si="56"/>
        <v>М</v>
      </c>
      <c r="J18" s="223" t="str">
        <f t="shared" si="56"/>
        <v>М</v>
      </c>
      <c r="K18" s="223" t="str">
        <f t="shared" si="56"/>
        <v>М</v>
      </c>
      <c r="L18" s="223" t="str">
        <f t="shared" si="56"/>
        <v>М</v>
      </c>
      <c r="M18" s="223" t="str">
        <f t="shared" si="56"/>
        <v>М</v>
      </c>
      <c r="N18" s="223" t="str">
        <f t="shared" si="56"/>
        <v>М</v>
      </c>
      <c r="O18" s="223" t="str">
        <f t="shared" si="56"/>
        <v>М</v>
      </c>
      <c r="P18" s="223" t="str">
        <f t="shared" si="56"/>
        <v>М</v>
      </c>
      <c r="Q18" s="223" t="str">
        <f t="shared" si="56"/>
        <v>М</v>
      </c>
      <c r="R18" s="223" t="str">
        <f t="shared" si="56"/>
        <v>М</v>
      </c>
      <c r="S18" s="223" t="str">
        <f t="shared" si="56"/>
        <v>М</v>
      </c>
      <c r="T18" s="223" t="str">
        <f t="shared" si="56"/>
        <v>М</v>
      </c>
      <c r="U18" s="223" t="str">
        <f t="shared" si="56"/>
        <v>М</v>
      </c>
      <c r="V18" s="223" t="str">
        <f t="shared" si="56"/>
        <v>М</v>
      </c>
      <c r="W18" s="223" t="str">
        <f t="shared" si="56"/>
        <v>М</v>
      </c>
      <c r="X18" s="223" t="str">
        <f t="shared" si="56"/>
        <v>М</v>
      </c>
      <c r="Y18" s="223" t="str">
        <f t="shared" si="56"/>
        <v>М</v>
      </c>
      <c r="Z18" s="223" t="str">
        <f t="shared" si="56"/>
        <v>М</v>
      </c>
      <c r="AA18" s="223" t="str">
        <f t="shared" si="56"/>
        <v>М</v>
      </c>
      <c r="AB18" s="223" t="str">
        <f t="shared" si="56"/>
        <v>М</v>
      </c>
      <c r="AC18" s="223" t="str">
        <f t="shared" si="56"/>
        <v>М</v>
      </c>
      <c r="AD18" s="223" t="str">
        <f t="shared" si="56"/>
        <v>М</v>
      </c>
      <c r="AE18" s="223" t="str">
        <f t="shared" si="56"/>
        <v>М</v>
      </c>
      <c r="AF18" s="223" t="str">
        <f t="shared" si="56"/>
        <v>М</v>
      </c>
      <c r="AG18" s="223" t="str">
        <f t="shared" si="56"/>
        <v>М</v>
      </c>
      <c r="AH18" s="223" t="str">
        <f t="shared" si="56"/>
        <v>М</v>
      </c>
      <c r="AI18" s="223" t="str">
        <f t="shared" si="56"/>
        <v>М</v>
      </c>
      <c r="AJ18" s="223" t="str">
        <f t="shared" si="56"/>
        <v>М</v>
      </c>
      <c r="AK18" s="223" t="str">
        <f t="shared" si="56"/>
        <v>М</v>
      </c>
      <c r="AL18" s="223" t="str">
        <f t="shared" si="56"/>
        <v>М</v>
      </c>
      <c r="AM18" s="223" t="str">
        <f t="shared" si="56"/>
        <v>М</v>
      </c>
      <c r="AN18" s="223" t="str">
        <f t="shared" si="56"/>
        <v>М</v>
      </c>
      <c r="AO18" s="223" t="str">
        <f t="shared" si="56"/>
        <v>М</v>
      </c>
      <c r="AP18" s="223" t="str">
        <f t="shared" si="56"/>
        <v>М</v>
      </c>
      <c r="AQ18" s="223" t="str">
        <f t="shared" si="56"/>
        <v>М</v>
      </c>
      <c r="AR18" s="223" t="str">
        <f t="shared" si="56"/>
        <v>М</v>
      </c>
      <c r="AS18" s="223" t="str">
        <f t="shared" si="56"/>
        <v>М</v>
      </c>
      <c r="AT18" s="223" t="str">
        <f t="shared" si="56"/>
        <v>М</v>
      </c>
      <c r="AU18" s="223" t="str">
        <f t="shared" si="56"/>
        <v>М</v>
      </c>
      <c r="AV18" s="223" t="str">
        <f t="shared" si="56"/>
        <v>М</v>
      </c>
      <c r="AW18" s="223" t="str">
        <f t="shared" si="56"/>
        <v>М</v>
      </c>
      <c r="AX18" s="223" t="str">
        <f t="shared" si="56"/>
        <v>М</v>
      </c>
      <c r="AY18" s="223" t="str">
        <f t="shared" si="56"/>
        <v>М</v>
      </c>
      <c r="AZ18" s="223" t="str">
        <f t="shared" si="56"/>
        <v>М</v>
      </c>
      <c r="BA18" s="223" t="str">
        <f t="shared" si="56"/>
        <v>М</v>
      </c>
      <c r="BB18" s="223" t="str">
        <f t="shared" si="56"/>
        <v>М</v>
      </c>
      <c r="BC18" s="223" t="str">
        <f t="shared" si="56"/>
        <v>М</v>
      </c>
      <c r="BD18" s="223" t="str">
        <f t="shared" si="56"/>
        <v>М</v>
      </c>
      <c r="BE18" s="223" t="str">
        <f t="shared" si="56"/>
        <v>М</v>
      </c>
      <c r="BF18" s="223" t="str">
        <f t="shared" si="56"/>
        <v>М</v>
      </c>
      <c r="BG18" s="223" t="str">
        <f t="shared" si="56"/>
        <v>М</v>
      </c>
      <c r="BH18" s="223" t="str">
        <f t="shared" si="56"/>
        <v>М</v>
      </c>
      <c r="BI18" s="223" t="str">
        <f t="shared" si="56"/>
        <v>М</v>
      </c>
      <c r="BJ18" s="223" t="str">
        <f t="shared" si="56"/>
        <v/>
      </c>
      <c r="BK18" s="223" t="str">
        <f t="shared" si="56"/>
        <v/>
      </c>
      <c r="BL18" s="223" t="str">
        <f t="shared" si="56"/>
        <v/>
      </c>
      <c r="BM18" s="223" t="str">
        <f t="shared" si="56"/>
        <v/>
      </c>
      <c r="BN18" s="223" t="str">
        <f t="shared" si="56"/>
        <v/>
      </c>
      <c r="BO18" s="223" t="str">
        <f t="shared" si="56"/>
        <v/>
      </c>
      <c r="BP18" s="223" t="str">
        <f t="shared" si="56"/>
        <v/>
      </c>
      <c r="BQ18" s="223" t="str">
        <f t="shared" si="56"/>
        <v/>
      </c>
      <c r="BR18" s="223" t="str">
        <f t="shared" si="56"/>
        <v/>
      </c>
      <c r="BS18" s="223" t="str">
        <f t="shared" si="56"/>
        <v>ПР</v>
      </c>
      <c r="BT18" s="223" t="str">
        <f t="shared" si="54"/>
        <v/>
      </c>
      <c r="BU18" s="223" t="str">
        <f t="shared" si="54"/>
        <v/>
      </c>
      <c r="BV18" s="223" t="str">
        <f t="shared" si="54"/>
        <v/>
      </c>
      <c r="BW18" s="223" t="str">
        <f t="shared" si="54"/>
        <v/>
      </c>
      <c r="BX18" s="223" t="str">
        <f t="shared" si="54"/>
        <v/>
      </c>
      <c r="BY18" s="223" t="str">
        <f t="shared" si="54"/>
        <v/>
      </c>
      <c r="BZ18" s="223" t="str">
        <f t="shared" si="54"/>
        <v/>
      </c>
      <c r="CA18" s="223" t="str">
        <f t="shared" si="54"/>
        <v/>
      </c>
      <c r="CB18" s="223" t="str">
        <f t="shared" si="54"/>
        <v/>
      </c>
      <c r="CC18" s="223" t="str">
        <f t="shared" si="54"/>
        <v>ПР</v>
      </c>
      <c r="CD18" s="223" t="str">
        <f t="shared" si="54"/>
        <v/>
      </c>
      <c r="CE18" s="223" t="str">
        <f t="shared" si="54"/>
        <v/>
      </c>
      <c r="CF18" s="223" t="str">
        <f t="shared" si="54"/>
        <v/>
      </c>
      <c r="CG18" s="223" t="str">
        <f t="shared" si="54"/>
        <v/>
      </c>
      <c r="CH18" s="223" t="str">
        <f t="shared" si="54"/>
        <v/>
      </c>
      <c r="CI18" s="223" t="str">
        <f t="shared" si="54"/>
        <v/>
      </c>
      <c r="CJ18" s="223" t="str">
        <f t="shared" si="54"/>
        <v/>
      </c>
      <c r="CK18" s="223" t="str">
        <f t="shared" si="54"/>
        <v/>
      </c>
      <c r="CL18" s="223" t="str">
        <f t="shared" si="54"/>
        <v/>
      </c>
      <c r="CM18" s="223" t="str">
        <f t="shared" si="54"/>
        <v>ПР</v>
      </c>
      <c r="CN18" s="223" t="str">
        <f t="shared" si="54"/>
        <v/>
      </c>
      <c r="CO18" s="223" t="str">
        <f t="shared" si="54"/>
        <v/>
      </c>
      <c r="CP18" s="223" t="str">
        <f t="shared" si="54"/>
        <v/>
      </c>
      <c r="CQ18" s="223" t="str">
        <f t="shared" si="54"/>
        <v/>
      </c>
      <c r="CR18" s="223" t="str">
        <f t="shared" si="54"/>
        <v/>
      </c>
      <c r="CS18" s="223" t="str">
        <f t="shared" si="54"/>
        <v/>
      </c>
      <c r="CT18" s="223" t="str">
        <f t="shared" si="54"/>
        <v/>
      </c>
      <c r="CU18" s="223" t="str">
        <f t="shared" si="54"/>
        <v>ВП</v>
      </c>
      <c r="CV18" s="223" t="str">
        <f t="shared" si="54"/>
        <v>ВП</v>
      </c>
      <c r="CW18" s="223" t="str">
        <f t="shared" si="54"/>
        <v>ПР</v>
      </c>
      <c r="CX18" s="223" t="str">
        <f t="shared" si="54"/>
        <v>ВП</v>
      </c>
      <c r="CY18" s="223" t="str">
        <f t="shared" si="54"/>
        <v>ВП</v>
      </c>
      <c r="CZ18" s="223" t="str">
        <f t="shared" si="54"/>
        <v>ВП</v>
      </c>
      <c r="DA18" s="223" t="str">
        <f t="shared" si="54"/>
        <v>ВП</v>
      </c>
      <c r="DB18" s="223" t="str">
        <f t="shared" si="54"/>
        <v>ВП</v>
      </c>
      <c r="DC18" s="223" t="str">
        <f t="shared" si="54"/>
        <v>ВП</v>
      </c>
      <c r="DD18" s="223" t="str">
        <f t="shared" si="54"/>
        <v>ВП</v>
      </c>
      <c r="DE18" s="223" t="str">
        <f t="shared" si="54"/>
        <v>ВП</v>
      </c>
      <c r="DF18" s="223" t="str">
        <f t="shared" si="54"/>
        <v>ВП</v>
      </c>
      <c r="DG18" s="223" t="str">
        <f t="shared" si="54"/>
        <v>ПР</v>
      </c>
      <c r="DH18" s="223" t="str">
        <f t="shared" si="54"/>
        <v>ВП</v>
      </c>
      <c r="DI18" s="223" t="str">
        <f t="shared" si="54"/>
        <v>ВП</v>
      </c>
      <c r="DJ18" s="223" t="str">
        <f t="shared" si="54"/>
        <v>ВП</v>
      </c>
      <c r="DK18" s="223" t="str">
        <f t="shared" si="54"/>
        <v>ВП</v>
      </c>
      <c r="DL18" s="223" t="str">
        <f t="shared" si="54"/>
        <v/>
      </c>
      <c r="DM18" s="223" t="str">
        <f t="shared" si="54"/>
        <v/>
      </c>
      <c r="DN18" s="223" t="str">
        <f t="shared" si="54"/>
        <v/>
      </c>
      <c r="DO18" s="223" t="str">
        <f t="shared" si="54"/>
        <v/>
      </c>
      <c r="DP18" s="223" t="str">
        <f t="shared" si="54"/>
        <v/>
      </c>
      <c r="DQ18" s="223" t="str">
        <f t="shared" si="54"/>
        <v/>
      </c>
      <c r="DR18" s="223" t="str">
        <f t="shared" si="54"/>
        <v/>
      </c>
      <c r="DS18" s="223" t="str">
        <f t="shared" si="54"/>
        <v/>
      </c>
      <c r="DT18" s="223" t="str">
        <f t="shared" si="54"/>
        <v/>
      </c>
      <c r="DU18" s="223" t="str">
        <f t="shared" si="54"/>
        <v/>
      </c>
      <c r="DV18" s="223" t="str">
        <f t="shared" si="54"/>
        <v>ПР</v>
      </c>
      <c r="DW18" s="223" t="str">
        <f t="shared" si="54"/>
        <v/>
      </c>
      <c r="DX18" s="223" t="str">
        <f t="shared" si="54"/>
        <v/>
      </c>
      <c r="DY18" s="223" t="str">
        <f t="shared" si="54"/>
        <v/>
      </c>
      <c r="DZ18" s="223" t="str">
        <f t="shared" si="54"/>
        <v/>
      </c>
      <c r="EA18" s="223" t="str">
        <f t="shared" si="54"/>
        <v/>
      </c>
      <c r="EB18" s="223" t="str">
        <f t="shared" si="54"/>
        <v/>
      </c>
      <c r="EC18" s="223" t="str">
        <f t="shared" si="54"/>
        <v/>
      </c>
      <c r="ED18" s="223" t="str">
        <f t="shared" si="54"/>
        <v/>
      </c>
      <c r="EE18" s="223" t="str">
        <f t="shared" si="55"/>
        <v/>
      </c>
      <c r="EF18" s="223" t="str">
        <f t="shared" si="55"/>
        <v>ПР</v>
      </c>
      <c r="EG18" s="223" t="str">
        <f t="shared" si="55"/>
        <v/>
      </c>
      <c r="EH18" s="223" t="str">
        <f t="shared" si="55"/>
        <v/>
      </c>
      <c r="EI18" s="223" t="str">
        <f t="shared" si="55"/>
        <v/>
      </c>
      <c r="EJ18" s="223" t="str">
        <f t="shared" si="55"/>
        <v/>
      </c>
      <c r="EK18" s="223" t="str">
        <f t="shared" si="55"/>
        <v/>
      </c>
      <c r="EL18" s="223" t="str">
        <f t="shared" si="55"/>
        <v/>
      </c>
      <c r="EM18" s="223" t="str">
        <f t="shared" si="55"/>
        <v/>
      </c>
      <c r="EN18" s="223" t="str">
        <f t="shared" si="55"/>
        <v/>
      </c>
      <c r="EO18" s="223" t="str">
        <f t="shared" si="55"/>
        <v/>
      </c>
      <c r="EP18" s="223" t="str">
        <f t="shared" si="55"/>
        <v>ПР</v>
      </c>
      <c r="EQ18" s="223" t="str">
        <f t="shared" si="55"/>
        <v/>
      </c>
      <c r="ER18" s="223" t="str">
        <f t="shared" si="55"/>
        <v/>
      </c>
      <c r="ES18" s="223" t="str">
        <f t="shared" si="55"/>
        <v/>
      </c>
      <c r="ET18" s="223" t="str">
        <f t="shared" si="55"/>
        <v/>
      </c>
      <c r="EU18" s="223" t="str">
        <f t="shared" si="55"/>
        <v/>
      </c>
      <c r="EV18" s="223" t="str">
        <f t="shared" si="55"/>
        <v/>
      </c>
      <c r="EW18" s="223" t="str">
        <f t="shared" si="55"/>
        <v/>
      </c>
      <c r="EX18" s="223" t="str">
        <f t="shared" si="55"/>
        <v/>
      </c>
      <c r="EY18" s="223" t="str">
        <f t="shared" si="55"/>
        <v/>
      </c>
      <c r="EZ18" s="223" t="str">
        <f t="shared" si="55"/>
        <v/>
      </c>
      <c r="FA18" s="223" t="str">
        <f t="shared" si="55"/>
        <v>ПР</v>
      </c>
      <c r="FB18" s="223" t="str">
        <f t="shared" si="55"/>
        <v/>
      </c>
      <c r="FC18" s="223" t="str">
        <f t="shared" si="55"/>
        <v/>
      </c>
      <c r="FD18" s="223" t="str">
        <f t="shared" si="55"/>
        <v/>
      </c>
      <c r="FE18" s="223" t="str">
        <f t="shared" si="55"/>
        <v/>
      </c>
      <c r="FF18" s="223" t="str">
        <f t="shared" si="55"/>
        <v/>
      </c>
      <c r="FG18" s="223" t="str">
        <f t="shared" si="55"/>
        <v/>
      </c>
      <c r="FH18" s="223" t="str">
        <f t="shared" si="55"/>
        <v/>
      </c>
      <c r="FI18" s="223" t="str">
        <f t="shared" si="55"/>
        <v/>
      </c>
      <c r="FJ18" s="223" t="str">
        <f t="shared" si="55"/>
        <v/>
      </c>
      <c r="FK18" s="223" t="str">
        <f t="shared" si="55"/>
        <v>ПР</v>
      </c>
      <c r="FL18" s="223" t="str">
        <f t="shared" si="55"/>
        <v>ВП</v>
      </c>
      <c r="FM18" s="223" t="str">
        <f t="shared" si="55"/>
        <v>ВП</v>
      </c>
      <c r="FN18" s="223" t="str">
        <f t="shared" si="55"/>
        <v>ВП</v>
      </c>
      <c r="FO18" s="223" t="str">
        <f t="shared" si="55"/>
        <v>ВП</v>
      </c>
      <c r="FP18" s="223" t="str">
        <f t="shared" si="55"/>
        <v>ВП</v>
      </c>
      <c r="FQ18" s="223" t="str">
        <f t="shared" si="55"/>
        <v>ВП</v>
      </c>
      <c r="FR18" s="223" t="str">
        <f t="shared" si="55"/>
        <v>ВП</v>
      </c>
      <c r="FS18" s="223" t="str">
        <f t="shared" si="55"/>
        <v>ВП</v>
      </c>
      <c r="FT18" s="223" t="str">
        <f t="shared" si="55"/>
        <v>ВП</v>
      </c>
      <c r="FU18" s="223" t="str">
        <f t="shared" si="55"/>
        <v>ПР</v>
      </c>
      <c r="FV18" s="223" t="str">
        <f t="shared" si="55"/>
        <v>ВП</v>
      </c>
      <c r="FW18" s="223" t="str">
        <f t="shared" si="55"/>
        <v>ВП</v>
      </c>
      <c r="FX18" s="223" t="str">
        <f t="shared" si="55"/>
        <v>ВП</v>
      </c>
      <c r="FY18" s="223" t="str">
        <f t="shared" si="55"/>
        <v>ВП</v>
      </c>
      <c r="FZ18" s="223" t="str">
        <f t="shared" si="55"/>
        <v>ВП</v>
      </c>
      <c r="GA18" s="223" t="str">
        <f t="shared" si="55"/>
        <v>ВП</v>
      </c>
      <c r="GB18" s="223" t="str">
        <f t="shared" si="55"/>
        <v>ВП</v>
      </c>
      <c r="GC18" s="223" t="str">
        <f t="shared" si="55"/>
        <v>ВП</v>
      </c>
      <c r="GD18" s="223" t="str">
        <f t="shared" si="55"/>
        <v>ВП</v>
      </c>
      <c r="GE18" s="223" t="str">
        <f t="shared" si="55"/>
        <v>ПР</v>
      </c>
      <c r="GF18" s="223" t="str">
        <f t="shared" si="55"/>
        <v>ВП</v>
      </c>
      <c r="GG18" s="223" t="str">
        <f t="shared" si="55"/>
        <v>ВП</v>
      </c>
      <c r="GH18" s="223" t="str">
        <f t="shared" si="55"/>
        <v>ВП</v>
      </c>
      <c r="GI18" s="223" t="str">
        <f t="shared" si="55"/>
        <v>ВП</v>
      </c>
      <c r="GJ18" s="223" t="str">
        <f t="shared" si="55"/>
        <v>ВП</v>
      </c>
      <c r="GK18" s="223" t="str">
        <f t="shared" si="55"/>
        <v>ВП</v>
      </c>
      <c r="GL18" s="223" t="str">
        <f t="shared" si="55"/>
        <v>ВП</v>
      </c>
      <c r="GM18" s="223" t="str">
        <f t="shared" si="55"/>
        <v>ВП</v>
      </c>
      <c r="GN18" s="223" t="str">
        <f t="shared" si="55"/>
        <v>ВП</v>
      </c>
      <c r="GO18" s="223" t="str">
        <f t="shared" si="55"/>
        <v>ВП</v>
      </c>
      <c r="GP18" s="223" t="str">
        <f t="shared" si="55"/>
        <v>ПР</v>
      </c>
      <c r="GQ18" s="223" t="str">
        <f t="shared" si="51"/>
        <v>ВП</v>
      </c>
      <c r="GR18" s="223" t="str">
        <f t="shared" si="51"/>
        <v>ВП</v>
      </c>
      <c r="GS18" s="223" t="str">
        <f t="shared" si="51"/>
        <v>ВП</v>
      </c>
      <c r="GT18" s="223" t="str">
        <f t="shared" si="51"/>
        <v>ВП</v>
      </c>
      <c r="GU18" s="223" t="str">
        <f t="shared" si="51"/>
        <v>ВП</v>
      </c>
      <c r="GV18" s="223" t="str">
        <f t="shared" si="51"/>
        <v>ВП</v>
      </c>
      <c r="GW18" s="223" t="str">
        <f t="shared" si="51"/>
        <v>ВП</v>
      </c>
      <c r="GX18" s="223" t="str">
        <f t="shared" si="51"/>
        <v>ВП</v>
      </c>
      <c r="GY18" s="223" t="str">
        <f t="shared" si="51"/>
        <v>ВП</v>
      </c>
      <c r="GZ18" s="223" t="str">
        <f t="shared" si="51"/>
        <v>ОСК</v>
      </c>
      <c r="HA18" s="223" t="str">
        <f t="shared" si="51"/>
        <v>ОСК</v>
      </c>
      <c r="HB18" s="223" t="str">
        <f t="shared" si="51"/>
        <v>ОСК</v>
      </c>
      <c r="HC18" s="223" t="str">
        <f t="shared" si="51"/>
        <v>ОСК</v>
      </c>
      <c r="HD18" s="223" t="str">
        <f t="shared" si="51"/>
        <v>ОСК</v>
      </c>
      <c r="HE18" s="223" t="str">
        <f t="shared" si="51"/>
        <v>ОСК</v>
      </c>
      <c r="HF18" s="223" t="str">
        <f t="shared" si="51"/>
        <v>ОСК</v>
      </c>
      <c r="HG18" s="223" t="str">
        <f t="shared" si="51"/>
        <v>ОСК</v>
      </c>
      <c r="HH18" s="223" t="str">
        <f t="shared" si="51"/>
        <v>ОСК</v>
      </c>
      <c r="HI18" s="223" t="str">
        <f t="shared" si="51"/>
        <v>ОСК</v>
      </c>
      <c r="HJ18" s="223" t="str">
        <f t="shared" si="51"/>
        <v/>
      </c>
      <c r="HK18" s="223" t="str">
        <f t="shared" si="51"/>
        <v/>
      </c>
      <c r="HL18" s="223" t="str">
        <f t="shared" si="51"/>
        <v/>
      </c>
      <c r="HM18" s="223" t="str">
        <f t="shared" si="51"/>
        <v/>
      </c>
      <c r="HN18" s="223" t="str">
        <f t="shared" si="51"/>
        <v/>
      </c>
      <c r="HO18" s="223" t="str">
        <f t="shared" si="51"/>
        <v/>
      </c>
      <c r="HP18" s="223" t="str">
        <f t="shared" si="51"/>
        <v/>
      </c>
      <c r="HQ18" s="223" t="str">
        <f t="shared" si="51"/>
        <v/>
      </c>
      <c r="HR18" s="223" t="str">
        <f t="shared" si="51"/>
        <v/>
      </c>
      <c r="HS18" s="223" t="str">
        <f t="shared" si="51"/>
        <v/>
      </c>
      <c r="HT18" s="223" t="str">
        <f t="shared" si="51"/>
        <v/>
      </c>
      <c r="HU18" s="223" t="str">
        <f t="shared" si="51"/>
        <v/>
      </c>
      <c r="HV18" s="223" t="str">
        <f t="shared" si="51"/>
        <v/>
      </c>
      <c r="HW18" s="223" t="str">
        <f t="shared" si="51"/>
        <v>П</v>
      </c>
      <c r="HX18" s="223" t="str">
        <f t="shared" si="51"/>
        <v>М</v>
      </c>
      <c r="HY18" s="223" t="str">
        <f t="shared" si="51"/>
        <v>М</v>
      </c>
      <c r="HZ18" s="223" t="str">
        <f t="shared" si="51"/>
        <v>М</v>
      </c>
      <c r="IA18" s="223" t="str">
        <f t="shared" si="51"/>
        <v>М</v>
      </c>
      <c r="IB18" s="223" t="str">
        <f t="shared" si="51"/>
        <v>М</v>
      </c>
      <c r="IC18" s="223" t="str">
        <f t="shared" si="51"/>
        <v>М</v>
      </c>
      <c r="ID18" s="223" t="str">
        <f t="shared" si="51"/>
        <v>М</v>
      </c>
      <c r="IE18" s="223" t="str">
        <f t="shared" si="51"/>
        <v>М</v>
      </c>
      <c r="IF18" s="223" t="str">
        <f t="shared" si="51"/>
        <v>М</v>
      </c>
      <c r="IG18" s="223" t="str">
        <f t="shared" si="51"/>
        <v>М</v>
      </c>
      <c r="IH18" s="223" t="str">
        <f t="shared" si="51"/>
        <v>М</v>
      </c>
      <c r="II18" s="223" t="str">
        <f t="shared" si="51"/>
        <v/>
      </c>
      <c r="IJ18" s="223" t="str">
        <f t="shared" si="51"/>
        <v/>
      </c>
      <c r="IK18" s="223" t="str">
        <f t="shared" si="51"/>
        <v/>
      </c>
      <c r="IL18" s="223" t="str">
        <f t="shared" si="51"/>
        <v/>
      </c>
      <c r="IM18" s="223" t="str">
        <f t="shared" si="51"/>
        <v/>
      </c>
      <c r="IN18" s="223" t="str">
        <f t="shared" si="51"/>
        <v>ПМ</v>
      </c>
      <c r="IO18" s="223" t="str">
        <f t="shared" si="51"/>
        <v>ПМ</v>
      </c>
      <c r="IP18" s="223" t="str">
        <f t="shared" si="51"/>
        <v/>
      </c>
      <c r="IQ18" s="223" t="str">
        <f t="shared" si="51"/>
        <v/>
      </c>
      <c r="IR18" s="223" t="str">
        <f t="shared" si="51"/>
        <v/>
      </c>
      <c r="IS18" s="223" t="str">
        <f t="shared" si="51"/>
        <v/>
      </c>
      <c r="IT18" s="223" t="str">
        <f t="shared" si="51"/>
        <v/>
      </c>
      <c r="IU18" s="223" t="str">
        <f t="shared" si="51"/>
        <v/>
      </c>
      <c r="IV18" s="223" t="str">
        <f t="shared" si="51"/>
        <v/>
      </c>
      <c r="IW18" s="223" t="str">
        <f t="shared" si="51"/>
        <v/>
      </c>
      <c r="IX18" s="223" t="str">
        <f t="shared" si="51"/>
        <v/>
      </c>
      <c r="IY18" s="223" t="str">
        <f t="shared" si="51"/>
        <v/>
      </c>
      <c r="IZ18" s="223" t="str">
        <f t="shared" si="51"/>
        <v/>
      </c>
      <c r="JA18" s="223" t="str">
        <f t="shared" si="51"/>
        <v/>
      </c>
      <c r="JB18" s="223" t="str">
        <f t="shared" si="52"/>
        <v/>
      </c>
      <c r="JC18" s="223" t="str">
        <f t="shared" si="52"/>
        <v/>
      </c>
      <c r="JD18" s="223" t="str">
        <f t="shared" si="52"/>
        <v/>
      </c>
      <c r="JE18" s="223" t="str">
        <f t="shared" si="52"/>
        <v/>
      </c>
      <c r="JF18" s="223" t="str">
        <f t="shared" si="52"/>
        <v/>
      </c>
      <c r="JG18" s="223" t="str">
        <f t="shared" si="52"/>
        <v/>
      </c>
      <c r="JH18" s="223" t="str">
        <f t="shared" si="52"/>
        <v/>
      </c>
      <c r="JI18" s="223" t="str">
        <f t="shared" si="52"/>
        <v/>
      </c>
      <c r="JJ18" s="223" t="str">
        <f t="shared" si="52"/>
        <v/>
      </c>
      <c r="JK18" s="223" t="str">
        <f t="shared" si="52"/>
        <v/>
      </c>
      <c r="JL18" s="223" t="str">
        <f t="shared" si="52"/>
        <v/>
      </c>
      <c r="JM18" s="223" t="str">
        <f t="shared" si="52"/>
        <v/>
      </c>
      <c r="JN18" s="223" t="str">
        <f t="shared" si="52"/>
        <v/>
      </c>
      <c r="JO18" s="223" t="str">
        <f t="shared" si="52"/>
        <v/>
      </c>
      <c r="JP18" s="223" t="str">
        <f t="shared" si="52"/>
        <v/>
      </c>
      <c r="JQ18" s="223" t="str">
        <f t="shared" si="52"/>
        <v/>
      </c>
      <c r="JR18" s="223" t="str">
        <f t="shared" si="52"/>
        <v/>
      </c>
      <c r="JS18" s="223" t="str">
        <f t="shared" si="52"/>
        <v/>
      </c>
      <c r="JT18" s="223" t="str">
        <f t="shared" si="52"/>
        <v>П</v>
      </c>
      <c r="JU18" s="223" t="str">
        <f t="shared" si="52"/>
        <v>М</v>
      </c>
      <c r="JV18" s="223" t="str">
        <f t="shared" si="52"/>
        <v>М</v>
      </c>
      <c r="JW18" s="223" t="str">
        <f t="shared" si="52"/>
        <v>М</v>
      </c>
      <c r="JX18" s="223" t="str">
        <f t="shared" si="52"/>
        <v>М</v>
      </c>
      <c r="JY18" s="223" t="str">
        <f t="shared" si="52"/>
        <v>М</v>
      </c>
      <c r="JZ18" s="223" t="str">
        <f t="shared" si="52"/>
        <v>М</v>
      </c>
      <c r="KA18" s="223" t="str">
        <f t="shared" si="52"/>
        <v>М</v>
      </c>
      <c r="KB18" s="223" t="str">
        <f t="shared" si="52"/>
        <v>М</v>
      </c>
      <c r="KC18" s="223" t="str">
        <f t="shared" si="52"/>
        <v>М</v>
      </c>
      <c r="KD18" s="223" t="str">
        <f t="shared" si="52"/>
        <v>М</v>
      </c>
      <c r="KE18" s="223" t="str">
        <f t="shared" si="52"/>
        <v>М</v>
      </c>
      <c r="KF18" s="223" t="str">
        <f t="shared" si="52"/>
        <v>М</v>
      </c>
      <c r="KG18" s="223" t="str">
        <f t="shared" si="52"/>
        <v>О</v>
      </c>
      <c r="KH18" s="223" t="str">
        <f t="shared" si="52"/>
        <v>ТО1</v>
      </c>
      <c r="KI18" s="223" t="str">
        <f t="shared" si="52"/>
        <v>ТО1</v>
      </c>
      <c r="KJ18" s="223" t="str">
        <f t="shared" si="52"/>
        <v>ТО1</v>
      </c>
      <c r="KK18" s="223" t="str">
        <f t="shared" si="52"/>
        <v>ТО1</v>
      </c>
      <c r="KL18" s="223" t="str">
        <f t="shared" si="52"/>
        <v>ТО1</v>
      </c>
      <c r="KM18" s="223" t="str">
        <f t="shared" si="52"/>
        <v>ТО1</v>
      </c>
      <c r="KN18" s="223" t="str">
        <f t="shared" si="52"/>
        <v>П</v>
      </c>
      <c r="KO18" s="223" t="str">
        <f t="shared" si="52"/>
        <v>М</v>
      </c>
      <c r="KP18" s="223" t="str">
        <f t="shared" si="52"/>
        <v>М</v>
      </c>
      <c r="KQ18" s="223" t="str">
        <f t="shared" si="52"/>
        <v>М</v>
      </c>
      <c r="KR18" s="223" t="str">
        <f t="shared" si="52"/>
        <v>М</v>
      </c>
      <c r="KS18" s="223" t="str">
        <f t="shared" si="52"/>
        <v>М</v>
      </c>
      <c r="KT18" s="223" t="str">
        <f t="shared" si="52"/>
        <v>М</v>
      </c>
      <c r="KU18" s="223" t="str">
        <f t="shared" si="52"/>
        <v>М</v>
      </c>
      <c r="KV18" s="223" t="str">
        <f t="shared" si="52"/>
        <v>М</v>
      </c>
      <c r="KW18" s="223" t="str">
        <f t="shared" si="52"/>
        <v>М</v>
      </c>
      <c r="KX18" s="223" t="str">
        <f t="shared" si="52"/>
        <v>М</v>
      </c>
      <c r="KY18" s="223" t="str">
        <f t="shared" si="52"/>
        <v>М</v>
      </c>
      <c r="KZ18" s="223" t="str">
        <f t="shared" si="52"/>
        <v>О</v>
      </c>
      <c r="LA18" s="223" t="str">
        <f t="shared" si="52"/>
        <v/>
      </c>
      <c r="LB18" s="223" t="str">
        <f t="shared" si="52"/>
        <v/>
      </c>
      <c r="LC18" s="223" t="str">
        <f t="shared" si="52"/>
        <v/>
      </c>
      <c r="LD18" s="223" t="str">
        <f t="shared" si="52"/>
        <v/>
      </c>
      <c r="LE18" s="223" t="str">
        <f t="shared" si="52"/>
        <v/>
      </c>
      <c r="LF18" s="223" t="str">
        <f t="shared" si="52"/>
        <v/>
      </c>
      <c r="LG18" s="223" t="str">
        <f t="shared" si="52"/>
        <v/>
      </c>
      <c r="LH18" s="223" t="str">
        <f t="shared" si="52"/>
        <v/>
      </c>
      <c r="LI18" s="223" t="str">
        <f t="shared" si="52"/>
        <v/>
      </c>
      <c r="LJ18" s="223" t="str">
        <f t="shared" si="52"/>
        <v/>
      </c>
      <c r="LK18" s="223" t="str">
        <f t="shared" si="52"/>
        <v/>
      </c>
      <c r="LL18" s="223" t="str">
        <f t="shared" si="52"/>
        <v/>
      </c>
      <c r="LM18" s="223" t="str">
        <f t="shared" si="52"/>
        <v/>
      </c>
      <c r="LN18" s="223" t="str">
        <f t="shared" si="53"/>
        <v/>
      </c>
      <c r="LO18" s="223" t="str">
        <f t="shared" si="53"/>
        <v/>
      </c>
      <c r="LP18" s="223" t="str">
        <f t="shared" si="53"/>
        <v/>
      </c>
      <c r="LQ18" s="223" t="str">
        <f t="shared" si="53"/>
        <v/>
      </c>
      <c r="LR18" s="223" t="str">
        <f t="shared" si="53"/>
        <v/>
      </c>
      <c r="LS18" s="223" t="str">
        <f t="shared" si="53"/>
        <v/>
      </c>
      <c r="LT18" s="223" t="str">
        <f t="shared" si="53"/>
        <v/>
      </c>
      <c r="LU18" s="223" t="str">
        <f t="shared" si="53"/>
        <v/>
      </c>
      <c r="LV18" s="223" t="str">
        <f t="shared" si="53"/>
        <v/>
      </c>
      <c r="LW18" s="223" t="str">
        <f t="shared" si="53"/>
        <v/>
      </c>
      <c r="LX18" s="223" t="str">
        <f t="shared" si="53"/>
        <v/>
      </c>
      <c r="LY18" s="223" t="str">
        <f t="shared" si="53"/>
        <v/>
      </c>
      <c r="LZ18" s="223" t="str">
        <f t="shared" si="53"/>
        <v/>
      </c>
      <c r="MA18" s="223" t="str">
        <f t="shared" si="53"/>
        <v/>
      </c>
      <c r="MB18" s="223" t="str">
        <f t="shared" si="53"/>
        <v/>
      </c>
      <c r="MC18" s="223" t="str">
        <f t="shared" si="53"/>
        <v/>
      </c>
      <c r="MD18" s="223" t="str">
        <f t="shared" si="32"/>
        <v/>
      </c>
      <c r="ME18" s="223" t="str">
        <f t="shared" si="45"/>
        <v>П</v>
      </c>
      <c r="MF18" s="223" t="str">
        <f t="shared" si="45"/>
        <v>М</v>
      </c>
      <c r="MG18" s="223" t="str">
        <f t="shared" si="50"/>
        <v>М</v>
      </c>
      <c r="MH18" s="223" t="str">
        <f t="shared" si="50"/>
        <v>М</v>
      </c>
      <c r="MI18" s="223" t="str">
        <f t="shared" si="50"/>
        <v>М</v>
      </c>
      <c r="MJ18" s="223" t="str">
        <f t="shared" si="50"/>
        <v>М</v>
      </c>
      <c r="MK18" s="223" t="str">
        <f t="shared" si="50"/>
        <v>М</v>
      </c>
      <c r="ML18" s="223" t="str">
        <f t="shared" si="50"/>
        <v>М</v>
      </c>
      <c r="MM18" s="223" t="str">
        <f t="shared" si="50"/>
        <v>М</v>
      </c>
      <c r="MN18" s="223" t="str">
        <f t="shared" si="50"/>
        <v>М</v>
      </c>
      <c r="MO18" s="223" t="str">
        <f t="shared" si="50"/>
        <v>М</v>
      </c>
      <c r="MP18" s="223" t="str">
        <f t="shared" si="50"/>
        <v>М</v>
      </c>
      <c r="MQ18" s="223" t="str">
        <f t="shared" si="50"/>
        <v>М</v>
      </c>
      <c r="MR18" s="223" t="str">
        <f t="shared" si="50"/>
        <v>М</v>
      </c>
      <c r="MS18" s="223" t="str">
        <f t="shared" si="50"/>
        <v>М</v>
      </c>
      <c r="MT18" s="223" t="str">
        <f t="shared" si="50"/>
        <v>М</v>
      </c>
      <c r="MU18" s="223" t="str">
        <f t="shared" si="50"/>
        <v>М</v>
      </c>
      <c r="MV18" s="223" t="str">
        <f t="shared" si="50"/>
        <v>М</v>
      </c>
      <c r="MW18" s="223" t="str">
        <f t="shared" si="50"/>
        <v>М</v>
      </c>
      <c r="MX18" s="223" t="str">
        <f t="shared" si="50"/>
        <v>М</v>
      </c>
      <c r="MY18" s="223" t="str">
        <f t="shared" si="50"/>
        <v>М</v>
      </c>
      <c r="MZ18" s="223" t="str">
        <f t="shared" si="50"/>
        <v>М</v>
      </c>
      <c r="NA18" s="223" t="str">
        <f t="shared" si="50"/>
        <v>М</v>
      </c>
      <c r="NB18" s="223" t="str">
        <f t="shared" si="50"/>
        <v>О</v>
      </c>
      <c r="NC18" s="223" t="str">
        <f t="shared" si="50"/>
        <v/>
      </c>
      <c r="ND18" s="223" t="str">
        <f t="shared" si="50"/>
        <v/>
      </c>
      <c r="NE18" s="223" t="str">
        <f t="shared" si="50"/>
        <v/>
      </c>
      <c r="NF18" s="223" t="str">
        <f t="shared" si="50"/>
        <v/>
      </c>
      <c r="NG18" s="223" t="str">
        <f t="shared" si="50"/>
        <v/>
      </c>
      <c r="NH18" s="223" t="str">
        <f t="shared" si="50"/>
        <v/>
      </c>
      <c r="NI18" s="223"/>
      <c r="NJ18" s="223">
        <v>15169</v>
      </c>
      <c r="NK18" s="223">
        <f t="shared" si="26"/>
        <v>11340</v>
      </c>
      <c r="NL18" s="223">
        <v>0</v>
      </c>
      <c r="NM18" s="224">
        <f t="shared" si="30"/>
        <v>3984</v>
      </c>
    </row>
    <row r="23" spans="1:377" s="230" customFormat="1" ht="54" customHeight="1" x14ac:dyDescent="0.25">
      <c r="A23" s="227" t="s">
        <v>324</v>
      </c>
      <c r="B23" s="227" t="s">
        <v>325</v>
      </c>
      <c r="C23" s="227" t="s">
        <v>326</v>
      </c>
      <c r="D23" s="227" t="s">
        <v>327</v>
      </c>
      <c r="E23" s="227"/>
      <c r="F23" s="227"/>
      <c r="G23" s="228">
        <f>G24</f>
        <v>44927</v>
      </c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8"/>
      <c r="AC23" s="228"/>
      <c r="AD23" s="228"/>
      <c r="AE23" s="228"/>
      <c r="AF23" s="228"/>
      <c r="AG23" s="228"/>
      <c r="AH23" s="228"/>
      <c r="AI23" s="228"/>
      <c r="AJ23" s="228"/>
      <c r="AK23" s="228"/>
      <c r="AL23" s="228">
        <f>AL24</f>
        <v>44958</v>
      </c>
      <c r="AM23" s="228"/>
      <c r="AN23" s="228"/>
      <c r="AO23" s="228"/>
      <c r="AP23" s="228"/>
      <c r="AQ23" s="228"/>
      <c r="AR23" s="228"/>
      <c r="AS23" s="228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BJ23" s="228"/>
      <c r="BK23" s="228"/>
      <c r="BL23" s="228"/>
      <c r="BM23" s="228"/>
      <c r="BN23" s="228">
        <f>BU24</f>
        <v>44993</v>
      </c>
      <c r="BO23" s="228"/>
      <c r="BP23" s="228"/>
      <c r="BQ23" s="228"/>
      <c r="BR23" s="228"/>
      <c r="BS23" s="228"/>
      <c r="BT23" s="228"/>
      <c r="BU23" s="228"/>
      <c r="BV23" s="228"/>
      <c r="BW23" s="228"/>
      <c r="BX23" s="228"/>
      <c r="BY23" s="228"/>
      <c r="BZ23" s="228"/>
      <c r="CA23" s="228"/>
      <c r="CB23" s="228"/>
      <c r="CC23" s="228"/>
      <c r="CD23" s="228"/>
      <c r="CE23" s="228"/>
      <c r="CF23" s="228"/>
      <c r="CG23" s="228"/>
      <c r="CH23" s="228"/>
      <c r="CI23" s="228"/>
      <c r="CJ23" s="228"/>
      <c r="CK23" s="228"/>
      <c r="CL23" s="228"/>
      <c r="CM23" s="228"/>
      <c r="CN23" s="228"/>
      <c r="CO23" s="228"/>
      <c r="CP23" s="228"/>
      <c r="CQ23" s="228"/>
      <c r="CR23" s="228"/>
      <c r="CS23" s="228">
        <f>DB24</f>
        <v>45026</v>
      </c>
      <c r="CT23" s="228"/>
      <c r="CU23" s="228"/>
      <c r="CV23" s="228"/>
      <c r="CW23" s="228"/>
      <c r="CX23" s="228"/>
      <c r="CY23" s="228"/>
      <c r="CZ23" s="228"/>
      <c r="DA23" s="228"/>
      <c r="DB23" s="228"/>
      <c r="DC23" s="228"/>
      <c r="DD23" s="228"/>
      <c r="DE23" s="228"/>
      <c r="DF23" s="228"/>
      <c r="DG23" s="228"/>
      <c r="DH23" s="228"/>
      <c r="DI23" s="228"/>
      <c r="DJ23" s="228"/>
      <c r="DK23" s="228"/>
      <c r="DL23" s="228"/>
      <c r="DM23" s="228"/>
      <c r="DN23" s="228"/>
      <c r="DO23" s="228"/>
      <c r="DP23" s="228"/>
      <c r="DQ23" s="228"/>
      <c r="DR23" s="228"/>
      <c r="DS23" s="228"/>
      <c r="DT23" s="228"/>
      <c r="DU23" s="228"/>
      <c r="DV23" s="228"/>
      <c r="DW23" s="228">
        <f>EJ24</f>
        <v>45060</v>
      </c>
      <c r="DX23" s="228"/>
      <c r="DY23" s="228"/>
      <c r="DZ23" s="228"/>
      <c r="EA23" s="228"/>
      <c r="EB23" s="228"/>
      <c r="EC23" s="228"/>
      <c r="ED23" s="228"/>
      <c r="EE23" s="228"/>
      <c r="EF23" s="228"/>
      <c r="EG23" s="228"/>
      <c r="EH23" s="228"/>
      <c r="EI23" s="228"/>
      <c r="EJ23" s="228"/>
      <c r="EK23" s="228"/>
      <c r="EL23" s="228"/>
      <c r="EM23" s="228"/>
      <c r="EN23" s="228"/>
      <c r="EO23" s="228"/>
      <c r="EP23" s="228"/>
      <c r="EQ23" s="228"/>
      <c r="ER23" s="228"/>
      <c r="ES23" s="228"/>
      <c r="ET23" s="228"/>
      <c r="EU23" s="228"/>
      <c r="EV23" s="228"/>
      <c r="EW23" s="228"/>
      <c r="EX23" s="228"/>
      <c r="EY23" s="228"/>
      <c r="EZ23" s="228"/>
      <c r="FA23" s="228"/>
      <c r="FB23" s="228">
        <f>FN24</f>
        <v>45090</v>
      </c>
      <c r="FC23" s="228"/>
      <c r="FD23" s="228"/>
      <c r="FE23" s="228"/>
      <c r="FF23" s="228"/>
      <c r="FG23" s="228"/>
      <c r="FH23" s="228"/>
      <c r="FI23" s="228"/>
      <c r="FJ23" s="228"/>
      <c r="FK23" s="228"/>
      <c r="FL23" s="228"/>
      <c r="FM23" s="228"/>
      <c r="FN23" s="228"/>
      <c r="FO23" s="228"/>
      <c r="FP23" s="228"/>
      <c r="FQ23" s="228"/>
      <c r="FR23" s="228"/>
      <c r="FS23" s="228"/>
      <c r="FT23" s="228"/>
      <c r="FU23" s="228"/>
      <c r="FV23" s="228"/>
      <c r="FW23" s="228"/>
      <c r="FX23" s="228"/>
      <c r="FY23" s="228"/>
      <c r="FZ23" s="228"/>
      <c r="GA23" s="228"/>
      <c r="GB23" s="228"/>
      <c r="GC23" s="228"/>
      <c r="GD23" s="228"/>
      <c r="GE23" s="228"/>
      <c r="GF23" s="228">
        <f>GK24</f>
        <v>45113</v>
      </c>
      <c r="GG23" s="228"/>
      <c r="GH23" s="228"/>
      <c r="GI23" s="228"/>
      <c r="GJ23" s="228"/>
      <c r="GK23" s="228"/>
      <c r="GL23" s="228"/>
      <c r="GM23" s="228"/>
      <c r="GN23" s="228"/>
      <c r="GO23" s="228"/>
      <c r="GP23" s="228"/>
      <c r="GQ23" s="228"/>
      <c r="GR23" s="228"/>
      <c r="GS23" s="228"/>
      <c r="GT23" s="228"/>
      <c r="GU23" s="228"/>
      <c r="GV23" s="228"/>
      <c r="GW23" s="228"/>
      <c r="GX23" s="228"/>
      <c r="GY23" s="228"/>
      <c r="GZ23" s="228"/>
      <c r="HA23" s="228"/>
      <c r="HB23" s="228"/>
      <c r="HC23" s="228"/>
      <c r="HD23" s="228"/>
      <c r="HE23" s="228"/>
      <c r="HF23" s="228"/>
      <c r="HG23" s="228"/>
      <c r="HH23" s="228"/>
      <c r="HI23" s="228"/>
      <c r="HJ23" s="228"/>
      <c r="HK23" s="228">
        <f>HQ24</f>
        <v>45145</v>
      </c>
      <c r="HL23" s="228"/>
      <c r="HM23" s="228"/>
      <c r="HN23" s="228"/>
      <c r="HO23" s="228"/>
      <c r="HP23" s="228"/>
      <c r="HQ23" s="228"/>
      <c r="HR23" s="228"/>
      <c r="HS23" s="228"/>
      <c r="HT23" s="228"/>
      <c r="HU23" s="228"/>
      <c r="HV23" s="228"/>
      <c r="HW23" s="228"/>
      <c r="HX23" s="228"/>
      <c r="HY23" s="228"/>
      <c r="HZ23" s="228"/>
      <c r="IA23" s="228"/>
      <c r="IB23" s="228"/>
      <c r="IC23" s="228"/>
      <c r="ID23" s="228"/>
      <c r="IE23" s="228"/>
      <c r="IF23" s="228"/>
      <c r="IG23" s="228"/>
      <c r="IH23" s="228"/>
      <c r="II23" s="228"/>
      <c r="IJ23" s="228"/>
      <c r="IK23" s="228"/>
      <c r="IL23" s="228"/>
      <c r="IM23" s="228"/>
      <c r="IN23" s="228"/>
      <c r="IO23" s="228"/>
      <c r="IP23" s="228">
        <f>IV24</f>
        <v>45176</v>
      </c>
      <c r="IQ23" s="228"/>
      <c r="IR23" s="228"/>
      <c r="IS23" s="228"/>
      <c r="IT23" s="228"/>
      <c r="IU23" s="228"/>
      <c r="IV23" s="228"/>
      <c r="IW23" s="228"/>
      <c r="IX23" s="228"/>
      <c r="IY23" s="228"/>
      <c r="IZ23" s="228"/>
      <c r="JA23" s="228"/>
      <c r="JB23" s="228"/>
      <c r="JC23" s="228"/>
      <c r="JD23" s="228"/>
      <c r="JE23" s="228"/>
      <c r="JF23" s="228"/>
      <c r="JG23" s="228"/>
      <c r="JH23" s="228"/>
      <c r="JI23" s="228"/>
      <c r="JJ23" s="228"/>
      <c r="JK23" s="228"/>
      <c r="JL23" s="228"/>
      <c r="JM23" s="228"/>
      <c r="JN23" s="228"/>
      <c r="JO23" s="228"/>
      <c r="JP23" s="228"/>
      <c r="JQ23" s="228"/>
      <c r="JR23" s="228"/>
      <c r="JS23" s="228"/>
      <c r="JT23" s="228">
        <f>KB24</f>
        <v>45208</v>
      </c>
      <c r="JU23" s="228"/>
      <c r="JV23" s="228"/>
      <c r="JW23" s="228"/>
      <c r="JX23" s="228"/>
      <c r="JY23" s="228"/>
      <c r="JZ23" s="228"/>
      <c r="KA23" s="228"/>
      <c r="KB23" s="228"/>
      <c r="KC23" s="228"/>
      <c r="KD23" s="228"/>
      <c r="KE23" s="228"/>
      <c r="KF23" s="228"/>
      <c r="KG23" s="228"/>
      <c r="KH23" s="228"/>
      <c r="KI23" s="228"/>
      <c r="KJ23" s="228"/>
      <c r="KK23" s="228"/>
      <c r="KL23" s="228"/>
      <c r="KM23" s="228"/>
      <c r="KN23" s="228"/>
      <c r="KO23" s="228"/>
      <c r="KP23" s="228"/>
      <c r="KQ23" s="228"/>
      <c r="KR23" s="228"/>
      <c r="KS23" s="228"/>
      <c r="KT23" s="228"/>
      <c r="KU23" s="228"/>
      <c r="KV23" s="228"/>
      <c r="KW23" s="228"/>
      <c r="KX23" s="228"/>
      <c r="KY23" s="228">
        <f>LH24</f>
        <v>45240</v>
      </c>
      <c r="KZ23" s="228"/>
      <c r="LA23" s="228"/>
      <c r="LB23" s="228"/>
      <c r="LC23" s="228"/>
      <c r="LD23" s="228"/>
      <c r="LE23" s="228"/>
      <c r="LF23" s="228"/>
      <c r="LG23" s="228"/>
      <c r="LH23" s="228"/>
      <c r="LI23" s="228"/>
      <c r="LJ23" s="228"/>
      <c r="LK23" s="228"/>
      <c r="LL23" s="228"/>
      <c r="LM23" s="228"/>
      <c r="LN23" s="228"/>
      <c r="LO23" s="228"/>
      <c r="LP23" s="228"/>
      <c r="LQ23" s="228"/>
      <c r="LR23" s="228"/>
      <c r="LS23" s="228"/>
      <c r="LT23" s="228"/>
      <c r="LU23" s="228"/>
      <c r="LV23" s="228"/>
      <c r="LW23" s="228"/>
      <c r="LX23" s="228"/>
      <c r="LY23" s="228"/>
      <c r="LZ23" s="228"/>
      <c r="MA23" s="228"/>
      <c r="MB23" s="228"/>
      <c r="MC23" s="228">
        <f>ML24</f>
        <v>45270</v>
      </c>
      <c r="MD23" s="228"/>
      <c r="ME23" s="228"/>
      <c r="MF23" s="228"/>
      <c r="MG23" s="228"/>
      <c r="MH23" s="228"/>
      <c r="MI23" s="228"/>
      <c r="MJ23" s="228"/>
      <c r="MK23" s="228"/>
      <c r="ML23" s="228"/>
      <c r="MM23" s="228"/>
      <c r="MN23" s="228"/>
      <c r="MO23" s="228"/>
      <c r="MP23" s="228"/>
      <c r="MQ23" s="228"/>
      <c r="MR23" s="228"/>
      <c r="MS23" s="228"/>
      <c r="MT23" s="228"/>
      <c r="MU23" s="228"/>
      <c r="MV23" s="228"/>
      <c r="MW23" s="228"/>
      <c r="MX23" s="228"/>
      <c r="MY23" s="228"/>
      <c r="MZ23" s="228"/>
      <c r="NA23" s="228"/>
      <c r="NB23" s="228"/>
      <c r="NC23" s="228"/>
      <c r="ND23" s="228"/>
      <c r="NE23" s="228"/>
      <c r="NF23" s="228"/>
      <c r="NG23" s="228"/>
      <c r="NH23" s="228"/>
      <c r="NI23" s="229"/>
      <c r="NJ23" s="227" t="s">
        <v>325</v>
      </c>
      <c r="NK23" s="227" t="s">
        <v>326</v>
      </c>
      <c r="NL23" s="227" t="s">
        <v>328</v>
      </c>
      <c r="NM23" s="227" t="s">
        <v>329</v>
      </c>
    </row>
    <row r="24" spans="1:377" s="221" customFormat="1" ht="17.45" customHeight="1" x14ac:dyDescent="0.2">
      <c r="A24" s="143"/>
      <c r="B24" s="218">
        <f>B4</f>
        <v>44927</v>
      </c>
      <c r="C24" s="218">
        <f>B24</f>
        <v>44927</v>
      </c>
      <c r="D24" s="218">
        <f>C24</f>
        <v>44927</v>
      </c>
      <c r="E24" s="218"/>
      <c r="F24" s="143"/>
      <c r="G24" s="219">
        <f>B24</f>
        <v>44927</v>
      </c>
      <c r="H24" s="219">
        <f>1+G24</f>
        <v>44928</v>
      </c>
      <c r="I24" s="219">
        <f t="shared" ref="I24:BT24" si="57">1+H24</f>
        <v>44929</v>
      </c>
      <c r="J24" s="219">
        <f t="shared" si="57"/>
        <v>44930</v>
      </c>
      <c r="K24" s="219">
        <f t="shared" si="57"/>
        <v>44931</v>
      </c>
      <c r="L24" s="219">
        <f t="shared" si="57"/>
        <v>44932</v>
      </c>
      <c r="M24" s="219">
        <f t="shared" si="57"/>
        <v>44933</v>
      </c>
      <c r="N24" s="219">
        <f t="shared" si="57"/>
        <v>44934</v>
      </c>
      <c r="O24" s="219">
        <f t="shared" si="57"/>
        <v>44935</v>
      </c>
      <c r="P24" s="219">
        <f t="shared" si="57"/>
        <v>44936</v>
      </c>
      <c r="Q24" s="219">
        <f t="shared" si="57"/>
        <v>44937</v>
      </c>
      <c r="R24" s="219">
        <f t="shared" si="57"/>
        <v>44938</v>
      </c>
      <c r="S24" s="219">
        <f t="shared" si="57"/>
        <v>44939</v>
      </c>
      <c r="T24" s="219">
        <f t="shared" si="57"/>
        <v>44940</v>
      </c>
      <c r="U24" s="219">
        <f t="shared" si="57"/>
        <v>44941</v>
      </c>
      <c r="V24" s="219">
        <f t="shared" si="57"/>
        <v>44942</v>
      </c>
      <c r="W24" s="219">
        <f t="shared" si="57"/>
        <v>44943</v>
      </c>
      <c r="X24" s="219">
        <f t="shared" si="57"/>
        <v>44944</v>
      </c>
      <c r="Y24" s="219">
        <f t="shared" si="57"/>
        <v>44945</v>
      </c>
      <c r="Z24" s="219">
        <f t="shared" si="57"/>
        <v>44946</v>
      </c>
      <c r="AA24" s="219">
        <f t="shared" si="57"/>
        <v>44947</v>
      </c>
      <c r="AB24" s="219">
        <f t="shared" si="57"/>
        <v>44948</v>
      </c>
      <c r="AC24" s="219">
        <f t="shared" si="57"/>
        <v>44949</v>
      </c>
      <c r="AD24" s="219">
        <f t="shared" si="57"/>
        <v>44950</v>
      </c>
      <c r="AE24" s="219">
        <f t="shared" si="57"/>
        <v>44951</v>
      </c>
      <c r="AF24" s="219">
        <f t="shared" si="57"/>
        <v>44952</v>
      </c>
      <c r="AG24" s="219">
        <f t="shared" si="57"/>
        <v>44953</v>
      </c>
      <c r="AH24" s="219">
        <f t="shared" si="57"/>
        <v>44954</v>
      </c>
      <c r="AI24" s="219">
        <f t="shared" si="57"/>
        <v>44955</v>
      </c>
      <c r="AJ24" s="219">
        <f t="shared" si="57"/>
        <v>44956</v>
      </c>
      <c r="AK24" s="219">
        <f t="shared" si="57"/>
        <v>44957</v>
      </c>
      <c r="AL24" s="219">
        <f t="shared" si="57"/>
        <v>44958</v>
      </c>
      <c r="AM24" s="219">
        <f t="shared" si="57"/>
        <v>44959</v>
      </c>
      <c r="AN24" s="219">
        <f t="shared" si="57"/>
        <v>44960</v>
      </c>
      <c r="AO24" s="219">
        <f t="shared" si="57"/>
        <v>44961</v>
      </c>
      <c r="AP24" s="219">
        <f t="shared" si="57"/>
        <v>44962</v>
      </c>
      <c r="AQ24" s="219">
        <f t="shared" si="57"/>
        <v>44963</v>
      </c>
      <c r="AR24" s="219">
        <f t="shared" si="57"/>
        <v>44964</v>
      </c>
      <c r="AS24" s="219">
        <f t="shared" si="57"/>
        <v>44965</v>
      </c>
      <c r="AT24" s="219">
        <f t="shared" si="57"/>
        <v>44966</v>
      </c>
      <c r="AU24" s="219">
        <f t="shared" si="57"/>
        <v>44967</v>
      </c>
      <c r="AV24" s="219">
        <f t="shared" si="57"/>
        <v>44968</v>
      </c>
      <c r="AW24" s="219">
        <f t="shared" si="57"/>
        <v>44969</v>
      </c>
      <c r="AX24" s="219">
        <f t="shared" si="57"/>
        <v>44970</v>
      </c>
      <c r="AY24" s="219">
        <f t="shared" si="57"/>
        <v>44971</v>
      </c>
      <c r="AZ24" s="219">
        <f t="shared" si="57"/>
        <v>44972</v>
      </c>
      <c r="BA24" s="219">
        <f t="shared" si="57"/>
        <v>44973</v>
      </c>
      <c r="BB24" s="219">
        <f t="shared" si="57"/>
        <v>44974</v>
      </c>
      <c r="BC24" s="219">
        <f t="shared" si="57"/>
        <v>44975</v>
      </c>
      <c r="BD24" s="219">
        <f t="shared" si="57"/>
        <v>44976</v>
      </c>
      <c r="BE24" s="219">
        <f t="shared" si="57"/>
        <v>44977</v>
      </c>
      <c r="BF24" s="219">
        <f t="shared" si="57"/>
        <v>44978</v>
      </c>
      <c r="BG24" s="219">
        <f t="shared" si="57"/>
        <v>44979</v>
      </c>
      <c r="BH24" s="219">
        <f t="shared" si="57"/>
        <v>44980</v>
      </c>
      <c r="BI24" s="219">
        <f t="shared" si="57"/>
        <v>44981</v>
      </c>
      <c r="BJ24" s="219">
        <f t="shared" si="57"/>
        <v>44982</v>
      </c>
      <c r="BK24" s="219">
        <f t="shared" si="57"/>
        <v>44983</v>
      </c>
      <c r="BL24" s="219">
        <f t="shared" si="57"/>
        <v>44984</v>
      </c>
      <c r="BM24" s="219">
        <f t="shared" si="57"/>
        <v>44985</v>
      </c>
      <c r="BN24" s="219">
        <f t="shared" si="57"/>
        <v>44986</v>
      </c>
      <c r="BO24" s="219">
        <f t="shared" si="57"/>
        <v>44987</v>
      </c>
      <c r="BP24" s="219">
        <f t="shared" si="57"/>
        <v>44988</v>
      </c>
      <c r="BQ24" s="219">
        <f t="shared" si="57"/>
        <v>44989</v>
      </c>
      <c r="BR24" s="219">
        <f t="shared" si="57"/>
        <v>44990</v>
      </c>
      <c r="BS24" s="219">
        <f t="shared" si="57"/>
        <v>44991</v>
      </c>
      <c r="BT24" s="219">
        <f t="shared" si="57"/>
        <v>44992</v>
      </c>
      <c r="BU24" s="219">
        <f t="shared" ref="BU24:EF24" si="58">1+BT24</f>
        <v>44993</v>
      </c>
      <c r="BV24" s="219">
        <f t="shared" si="58"/>
        <v>44994</v>
      </c>
      <c r="BW24" s="219">
        <f t="shared" si="58"/>
        <v>44995</v>
      </c>
      <c r="BX24" s="219">
        <f t="shared" si="58"/>
        <v>44996</v>
      </c>
      <c r="BY24" s="219">
        <f t="shared" si="58"/>
        <v>44997</v>
      </c>
      <c r="BZ24" s="219">
        <f t="shared" si="58"/>
        <v>44998</v>
      </c>
      <c r="CA24" s="219">
        <f t="shared" si="58"/>
        <v>44999</v>
      </c>
      <c r="CB24" s="219">
        <f t="shared" si="58"/>
        <v>45000</v>
      </c>
      <c r="CC24" s="219">
        <f t="shared" si="58"/>
        <v>45001</v>
      </c>
      <c r="CD24" s="219">
        <f t="shared" si="58"/>
        <v>45002</v>
      </c>
      <c r="CE24" s="219">
        <f t="shared" si="58"/>
        <v>45003</v>
      </c>
      <c r="CF24" s="219">
        <f t="shared" si="58"/>
        <v>45004</v>
      </c>
      <c r="CG24" s="219">
        <f t="shared" si="58"/>
        <v>45005</v>
      </c>
      <c r="CH24" s="219">
        <f t="shared" si="58"/>
        <v>45006</v>
      </c>
      <c r="CI24" s="219">
        <f t="shared" si="58"/>
        <v>45007</v>
      </c>
      <c r="CJ24" s="219">
        <f t="shared" si="58"/>
        <v>45008</v>
      </c>
      <c r="CK24" s="219">
        <f t="shared" si="58"/>
        <v>45009</v>
      </c>
      <c r="CL24" s="219">
        <f t="shared" si="58"/>
        <v>45010</v>
      </c>
      <c r="CM24" s="219">
        <f t="shared" si="58"/>
        <v>45011</v>
      </c>
      <c r="CN24" s="219">
        <f t="shared" si="58"/>
        <v>45012</v>
      </c>
      <c r="CO24" s="219">
        <f t="shared" si="58"/>
        <v>45013</v>
      </c>
      <c r="CP24" s="219">
        <f t="shared" si="58"/>
        <v>45014</v>
      </c>
      <c r="CQ24" s="219">
        <f t="shared" si="58"/>
        <v>45015</v>
      </c>
      <c r="CR24" s="219">
        <f t="shared" si="58"/>
        <v>45016</v>
      </c>
      <c r="CS24" s="219">
        <f t="shared" si="58"/>
        <v>45017</v>
      </c>
      <c r="CT24" s="219">
        <f t="shared" si="58"/>
        <v>45018</v>
      </c>
      <c r="CU24" s="219">
        <f t="shared" si="58"/>
        <v>45019</v>
      </c>
      <c r="CV24" s="219">
        <f t="shared" si="58"/>
        <v>45020</v>
      </c>
      <c r="CW24" s="219">
        <f t="shared" si="58"/>
        <v>45021</v>
      </c>
      <c r="CX24" s="219">
        <f t="shared" si="58"/>
        <v>45022</v>
      </c>
      <c r="CY24" s="219">
        <f t="shared" si="58"/>
        <v>45023</v>
      </c>
      <c r="CZ24" s="219">
        <f t="shared" si="58"/>
        <v>45024</v>
      </c>
      <c r="DA24" s="219">
        <f t="shared" si="58"/>
        <v>45025</v>
      </c>
      <c r="DB24" s="219">
        <f t="shared" si="58"/>
        <v>45026</v>
      </c>
      <c r="DC24" s="219">
        <f t="shared" si="58"/>
        <v>45027</v>
      </c>
      <c r="DD24" s="219">
        <f t="shared" si="58"/>
        <v>45028</v>
      </c>
      <c r="DE24" s="219">
        <f t="shared" si="58"/>
        <v>45029</v>
      </c>
      <c r="DF24" s="219">
        <f t="shared" si="58"/>
        <v>45030</v>
      </c>
      <c r="DG24" s="219">
        <f t="shared" si="58"/>
        <v>45031</v>
      </c>
      <c r="DH24" s="219">
        <f t="shared" si="58"/>
        <v>45032</v>
      </c>
      <c r="DI24" s="219">
        <f t="shared" si="58"/>
        <v>45033</v>
      </c>
      <c r="DJ24" s="219">
        <f t="shared" si="58"/>
        <v>45034</v>
      </c>
      <c r="DK24" s="219">
        <f t="shared" si="58"/>
        <v>45035</v>
      </c>
      <c r="DL24" s="219">
        <f t="shared" si="58"/>
        <v>45036</v>
      </c>
      <c r="DM24" s="219">
        <f t="shared" si="58"/>
        <v>45037</v>
      </c>
      <c r="DN24" s="219">
        <f t="shared" si="58"/>
        <v>45038</v>
      </c>
      <c r="DO24" s="219">
        <f t="shared" si="58"/>
        <v>45039</v>
      </c>
      <c r="DP24" s="219">
        <f t="shared" si="58"/>
        <v>45040</v>
      </c>
      <c r="DQ24" s="219">
        <f t="shared" si="58"/>
        <v>45041</v>
      </c>
      <c r="DR24" s="219">
        <f t="shared" si="58"/>
        <v>45042</v>
      </c>
      <c r="DS24" s="219">
        <f t="shared" si="58"/>
        <v>45043</v>
      </c>
      <c r="DT24" s="219">
        <f t="shared" si="58"/>
        <v>45044</v>
      </c>
      <c r="DU24" s="219">
        <f t="shared" si="58"/>
        <v>45045</v>
      </c>
      <c r="DV24" s="219">
        <f t="shared" si="58"/>
        <v>45046</v>
      </c>
      <c r="DW24" s="219">
        <f t="shared" si="58"/>
        <v>45047</v>
      </c>
      <c r="DX24" s="219">
        <f t="shared" si="58"/>
        <v>45048</v>
      </c>
      <c r="DY24" s="219">
        <f t="shared" si="58"/>
        <v>45049</v>
      </c>
      <c r="DZ24" s="219">
        <f t="shared" si="58"/>
        <v>45050</v>
      </c>
      <c r="EA24" s="219">
        <f t="shared" si="58"/>
        <v>45051</v>
      </c>
      <c r="EB24" s="219">
        <f t="shared" si="58"/>
        <v>45052</v>
      </c>
      <c r="EC24" s="219">
        <f t="shared" si="58"/>
        <v>45053</v>
      </c>
      <c r="ED24" s="219">
        <f t="shared" si="58"/>
        <v>45054</v>
      </c>
      <c r="EE24" s="219">
        <f t="shared" si="58"/>
        <v>45055</v>
      </c>
      <c r="EF24" s="219">
        <f t="shared" si="58"/>
        <v>45056</v>
      </c>
      <c r="EG24" s="219">
        <f t="shared" ref="EG24:GR24" si="59">1+EF24</f>
        <v>45057</v>
      </c>
      <c r="EH24" s="219">
        <f t="shared" si="59"/>
        <v>45058</v>
      </c>
      <c r="EI24" s="219">
        <f t="shared" si="59"/>
        <v>45059</v>
      </c>
      <c r="EJ24" s="219">
        <f t="shared" si="59"/>
        <v>45060</v>
      </c>
      <c r="EK24" s="219">
        <f t="shared" si="59"/>
        <v>45061</v>
      </c>
      <c r="EL24" s="219">
        <f t="shared" si="59"/>
        <v>45062</v>
      </c>
      <c r="EM24" s="219">
        <f t="shared" si="59"/>
        <v>45063</v>
      </c>
      <c r="EN24" s="219">
        <f t="shared" si="59"/>
        <v>45064</v>
      </c>
      <c r="EO24" s="219">
        <f t="shared" si="59"/>
        <v>45065</v>
      </c>
      <c r="EP24" s="219">
        <f t="shared" si="59"/>
        <v>45066</v>
      </c>
      <c r="EQ24" s="219">
        <f t="shared" si="59"/>
        <v>45067</v>
      </c>
      <c r="ER24" s="219">
        <f t="shared" si="59"/>
        <v>45068</v>
      </c>
      <c r="ES24" s="219">
        <f t="shared" si="59"/>
        <v>45069</v>
      </c>
      <c r="ET24" s="219">
        <f t="shared" si="59"/>
        <v>45070</v>
      </c>
      <c r="EU24" s="219">
        <f t="shared" si="59"/>
        <v>45071</v>
      </c>
      <c r="EV24" s="219">
        <f t="shared" si="59"/>
        <v>45072</v>
      </c>
      <c r="EW24" s="219">
        <f t="shared" si="59"/>
        <v>45073</v>
      </c>
      <c r="EX24" s="219">
        <f t="shared" si="59"/>
        <v>45074</v>
      </c>
      <c r="EY24" s="219">
        <f t="shared" si="59"/>
        <v>45075</v>
      </c>
      <c r="EZ24" s="219">
        <f t="shared" si="59"/>
        <v>45076</v>
      </c>
      <c r="FA24" s="219">
        <f t="shared" si="59"/>
        <v>45077</v>
      </c>
      <c r="FB24" s="219">
        <f t="shared" si="59"/>
        <v>45078</v>
      </c>
      <c r="FC24" s="219">
        <f t="shared" si="59"/>
        <v>45079</v>
      </c>
      <c r="FD24" s="219">
        <f t="shared" si="59"/>
        <v>45080</v>
      </c>
      <c r="FE24" s="219">
        <f t="shared" si="59"/>
        <v>45081</v>
      </c>
      <c r="FF24" s="219">
        <f t="shared" si="59"/>
        <v>45082</v>
      </c>
      <c r="FG24" s="219">
        <f t="shared" si="59"/>
        <v>45083</v>
      </c>
      <c r="FH24" s="219">
        <f t="shared" si="59"/>
        <v>45084</v>
      </c>
      <c r="FI24" s="219">
        <f t="shared" si="59"/>
        <v>45085</v>
      </c>
      <c r="FJ24" s="219">
        <f t="shared" si="59"/>
        <v>45086</v>
      </c>
      <c r="FK24" s="219">
        <f t="shared" si="59"/>
        <v>45087</v>
      </c>
      <c r="FL24" s="219">
        <f t="shared" si="59"/>
        <v>45088</v>
      </c>
      <c r="FM24" s="219">
        <f t="shared" si="59"/>
        <v>45089</v>
      </c>
      <c r="FN24" s="219">
        <f t="shared" si="59"/>
        <v>45090</v>
      </c>
      <c r="FO24" s="219">
        <f t="shared" si="59"/>
        <v>45091</v>
      </c>
      <c r="FP24" s="219">
        <f t="shared" si="59"/>
        <v>45092</v>
      </c>
      <c r="FQ24" s="219">
        <f t="shared" si="59"/>
        <v>45093</v>
      </c>
      <c r="FR24" s="219">
        <f t="shared" si="59"/>
        <v>45094</v>
      </c>
      <c r="FS24" s="219">
        <f t="shared" si="59"/>
        <v>45095</v>
      </c>
      <c r="FT24" s="219">
        <f t="shared" si="59"/>
        <v>45096</v>
      </c>
      <c r="FU24" s="219">
        <f t="shared" si="59"/>
        <v>45097</v>
      </c>
      <c r="FV24" s="219">
        <f t="shared" si="59"/>
        <v>45098</v>
      </c>
      <c r="FW24" s="219">
        <f t="shared" si="59"/>
        <v>45099</v>
      </c>
      <c r="FX24" s="219">
        <f t="shared" si="59"/>
        <v>45100</v>
      </c>
      <c r="FY24" s="219">
        <f t="shared" si="59"/>
        <v>45101</v>
      </c>
      <c r="FZ24" s="219">
        <f t="shared" si="59"/>
        <v>45102</v>
      </c>
      <c r="GA24" s="219">
        <f t="shared" si="59"/>
        <v>45103</v>
      </c>
      <c r="GB24" s="219">
        <f t="shared" si="59"/>
        <v>45104</v>
      </c>
      <c r="GC24" s="219">
        <f t="shared" si="59"/>
        <v>45105</v>
      </c>
      <c r="GD24" s="219">
        <f t="shared" si="59"/>
        <v>45106</v>
      </c>
      <c r="GE24" s="219">
        <f t="shared" si="59"/>
        <v>45107</v>
      </c>
      <c r="GF24" s="219">
        <f t="shared" si="59"/>
        <v>45108</v>
      </c>
      <c r="GG24" s="219">
        <f t="shared" si="59"/>
        <v>45109</v>
      </c>
      <c r="GH24" s="219">
        <f t="shared" si="59"/>
        <v>45110</v>
      </c>
      <c r="GI24" s="219">
        <f t="shared" si="59"/>
        <v>45111</v>
      </c>
      <c r="GJ24" s="219">
        <f t="shared" si="59"/>
        <v>45112</v>
      </c>
      <c r="GK24" s="219">
        <f t="shared" si="59"/>
        <v>45113</v>
      </c>
      <c r="GL24" s="219">
        <f t="shared" si="59"/>
        <v>45114</v>
      </c>
      <c r="GM24" s="219">
        <f t="shared" si="59"/>
        <v>45115</v>
      </c>
      <c r="GN24" s="219">
        <f t="shared" si="59"/>
        <v>45116</v>
      </c>
      <c r="GO24" s="219">
        <f t="shared" si="59"/>
        <v>45117</v>
      </c>
      <c r="GP24" s="219">
        <f t="shared" si="59"/>
        <v>45118</v>
      </c>
      <c r="GQ24" s="219">
        <f t="shared" si="59"/>
        <v>45119</v>
      </c>
      <c r="GR24" s="219">
        <f t="shared" si="59"/>
        <v>45120</v>
      </c>
      <c r="GS24" s="219">
        <f t="shared" ref="GS24:JD24" si="60">1+GR24</f>
        <v>45121</v>
      </c>
      <c r="GT24" s="219">
        <f t="shared" si="60"/>
        <v>45122</v>
      </c>
      <c r="GU24" s="219">
        <f t="shared" si="60"/>
        <v>45123</v>
      </c>
      <c r="GV24" s="219">
        <f t="shared" si="60"/>
        <v>45124</v>
      </c>
      <c r="GW24" s="219">
        <f t="shared" si="60"/>
        <v>45125</v>
      </c>
      <c r="GX24" s="219">
        <f t="shared" si="60"/>
        <v>45126</v>
      </c>
      <c r="GY24" s="219">
        <f t="shared" si="60"/>
        <v>45127</v>
      </c>
      <c r="GZ24" s="219">
        <f t="shared" si="60"/>
        <v>45128</v>
      </c>
      <c r="HA24" s="219">
        <f t="shared" si="60"/>
        <v>45129</v>
      </c>
      <c r="HB24" s="219">
        <f t="shared" si="60"/>
        <v>45130</v>
      </c>
      <c r="HC24" s="219">
        <f t="shared" si="60"/>
        <v>45131</v>
      </c>
      <c r="HD24" s="219">
        <f t="shared" si="60"/>
        <v>45132</v>
      </c>
      <c r="HE24" s="219">
        <f t="shared" si="60"/>
        <v>45133</v>
      </c>
      <c r="HF24" s="219">
        <f t="shared" si="60"/>
        <v>45134</v>
      </c>
      <c r="HG24" s="219">
        <f t="shared" si="60"/>
        <v>45135</v>
      </c>
      <c r="HH24" s="219">
        <f t="shared" si="60"/>
        <v>45136</v>
      </c>
      <c r="HI24" s="219">
        <f t="shared" si="60"/>
        <v>45137</v>
      </c>
      <c r="HJ24" s="219">
        <f t="shared" si="60"/>
        <v>45138</v>
      </c>
      <c r="HK24" s="219">
        <f t="shared" si="60"/>
        <v>45139</v>
      </c>
      <c r="HL24" s="219">
        <f t="shared" si="60"/>
        <v>45140</v>
      </c>
      <c r="HM24" s="219">
        <f t="shared" si="60"/>
        <v>45141</v>
      </c>
      <c r="HN24" s="219">
        <f t="shared" si="60"/>
        <v>45142</v>
      </c>
      <c r="HO24" s="219">
        <f t="shared" si="60"/>
        <v>45143</v>
      </c>
      <c r="HP24" s="219">
        <f t="shared" si="60"/>
        <v>45144</v>
      </c>
      <c r="HQ24" s="219">
        <f t="shared" si="60"/>
        <v>45145</v>
      </c>
      <c r="HR24" s="219">
        <f t="shared" si="60"/>
        <v>45146</v>
      </c>
      <c r="HS24" s="219">
        <f t="shared" si="60"/>
        <v>45147</v>
      </c>
      <c r="HT24" s="219">
        <f t="shared" si="60"/>
        <v>45148</v>
      </c>
      <c r="HU24" s="219">
        <f t="shared" si="60"/>
        <v>45149</v>
      </c>
      <c r="HV24" s="219">
        <f t="shared" si="60"/>
        <v>45150</v>
      </c>
      <c r="HW24" s="219">
        <f t="shared" si="60"/>
        <v>45151</v>
      </c>
      <c r="HX24" s="219">
        <f t="shared" si="60"/>
        <v>45152</v>
      </c>
      <c r="HY24" s="219">
        <f t="shared" si="60"/>
        <v>45153</v>
      </c>
      <c r="HZ24" s="219">
        <f t="shared" si="60"/>
        <v>45154</v>
      </c>
      <c r="IA24" s="219">
        <f t="shared" si="60"/>
        <v>45155</v>
      </c>
      <c r="IB24" s="219">
        <f t="shared" si="60"/>
        <v>45156</v>
      </c>
      <c r="IC24" s="219">
        <f t="shared" si="60"/>
        <v>45157</v>
      </c>
      <c r="ID24" s="219">
        <f t="shared" si="60"/>
        <v>45158</v>
      </c>
      <c r="IE24" s="219">
        <f t="shared" si="60"/>
        <v>45159</v>
      </c>
      <c r="IF24" s="219">
        <f t="shared" si="60"/>
        <v>45160</v>
      </c>
      <c r="IG24" s="219">
        <f t="shared" si="60"/>
        <v>45161</v>
      </c>
      <c r="IH24" s="219">
        <f t="shared" si="60"/>
        <v>45162</v>
      </c>
      <c r="II24" s="219">
        <f t="shared" si="60"/>
        <v>45163</v>
      </c>
      <c r="IJ24" s="219">
        <f t="shared" si="60"/>
        <v>45164</v>
      </c>
      <c r="IK24" s="219">
        <f t="shared" si="60"/>
        <v>45165</v>
      </c>
      <c r="IL24" s="219">
        <f t="shared" si="60"/>
        <v>45166</v>
      </c>
      <c r="IM24" s="219">
        <f t="shared" si="60"/>
        <v>45167</v>
      </c>
      <c r="IN24" s="219">
        <f t="shared" si="60"/>
        <v>45168</v>
      </c>
      <c r="IO24" s="219">
        <f t="shared" si="60"/>
        <v>45169</v>
      </c>
      <c r="IP24" s="219">
        <f t="shared" si="60"/>
        <v>45170</v>
      </c>
      <c r="IQ24" s="219">
        <f t="shared" si="60"/>
        <v>45171</v>
      </c>
      <c r="IR24" s="219">
        <f t="shared" si="60"/>
        <v>45172</v>
      </c>
      <c r="IS24" s="219">
        <f t="shared" si="60"/>
        <v>45173</v>
      </c>
      <c r="IT24" s="219">
        <f t="shared" si="60"/>
        <v>45174</v>
      </c>
      <c r="IU24" s="219">
        <f t="shared" si="60"/>
        <v>45175</v>
      </c>
      <c r="IV24" s="219">
        <f t="shared" si="60"/>
        <v>45176</v>
      </c>
      <c r="IW24" s="219">
        <f t="shared" si="60"/>
        <v>45177</v>
      </c>
      <c r="IX24" s="219">
        <f t="shared" si="60"/>
        <v>45178</v>
      </c>
      <c r="IY24" s="219">
        <f t="shared" si="60"/>
        <v>45179</v>
      </c>
      <c r="IZ24" s="219">
        <f t="shared" si="60"/>
        <v>45180</v>
      </c>
      <c r="JA24" s="219">
        <f t="shared" si="60"/>
        <v>45181</v>
      </c>
      <c r="JB24" s="219">
        <f t="shared" si="60"/>
        <v>45182</v>
      </c>
      <c r="JC24" s="219">
        <f t="shared" si="60"/>
        <v>45183</v>
      </c>
      <c r="JD24" s="219">
        <f t="shared" si="60"/>
        <v>45184</v>
      </c>
      <c r="JE24" s="219">
        <f t="shared" ref="JE24:LP24" si="61">1+JD24</f>
        <v>45185</v>
      </c>
      <c r="JF24" s="219">
        <f t="shared" si="61"/>
        <v>45186</v>
      </c>
      <c r="JG24" s="219">
        <f t="shared" si="61"/>
        <v>45187</v>
      </c>
      <c r="JH24" s="219">
        <f t="shared" si="61"/>
        <v>45188</v>
      </c>
      <c r="JI24" s="219">
        <f t="shared" si="61"/>
        <v>45189</v>
      </c>
      <c r="JJ24" s="219">
        <f t="shared" si="61"/>
        <v>45190</v>
      </c>
      <c r="JK24" s="219">
        <f t="shared" si="61"/>
        <v>45191</v>
      </c>
      <c r="JL24" s="219">
        <f t="shared" si="61"/>
        <v>45192</v>
      </c>
      <c r="JM24" s="219">
        <f t="shared" si="61"/>
        <v>45193</v>
      </c>
      <c r="JN24" s="219">
        <f t="shared" si="61"/>
        <v>45194</v>
      </c>
      <c r="JO24" s="219">
        <f t="shared" si="61"/>
        <v>45195</v>
      </c>
      <c r="JP24" s="219">
        <f t="shared" si="61"/>
        <v>45196</v>
      </c>
      <c r="JQ24" s="219">
        <f t="shared" si="61"/>
        <v>45197</v>
      </c>
      <c r="JR24" s="219">
        <f t="shared" si="61"/>
        <v>45198</v>
      </c>
      <c r="JS24" s="219">
        <f t="shared" si="61"/>
        <v>45199</v>
      </c>
      <c r="JT24" s="219">
        <f t="shared" si="61"/>
        <v>45200</v>
      </c>
      <c r="JU24" s="219">
        <f t="shared" si="61"/>
        <v>45201</v>
      </c>
      <c r="JV24" s="219">
        <f t="shared" si="61"/>
        <v>45202</v>
      </c>
      <c r="JW24" s="219">
        <f t="shared" si="61"/>
        <v>45203</v>
      </c>
      <c r="JX24" s="219">
        <f t="shared" si="61"/>
        <v>45204</v>
      </c>
      <c r="JY24" s="219">
        <f t="shared" si="61"/>
        <v>45205</v>
      </c>
      <c r="JZ24" s="219">
        <f t="shared" si="61"/>
        <v>45206</v>
      </c>
      <c r="KA24" s="219">
        <f t="shared" si="61"/>
        <v>45207</v>
      </c>
      <c r="KB24" s="219">
        <f t="shared" si="61"/>
        <v>45208</v>
      </c>
      <c r="KC24" s="219">
        <f t="shared" si="61"/>
        <v>45209</v>
      </c>
      <c r="KD24" s="219">
        <f t="shared" si="61"/>
        <v>45210</v>
      </c>
      <c r="KE24" s="219">
        <f t="shared" si="61"/>
        <v>45211</v>
      </c>
      <c r="KF24" s="219">
        <f t="shared" si="61"/>
        <v>45212</v>
      </c>
      <c r="KG24" s="219">
        <f t="shared" si="61"/>
        <v>45213</v>
      </c>
      <c r="KH24" s="219">
        <f t="shared" si="61"/>
        <v>45214</v>
      </c>
      <c r="KI24" s="219">
        <f t="shared" si="61"/>
        <v>45215</v>
      </c>
      <c r="KJ24" s="219">
        <f t="shared" si="61"/>
        <v>45216</v>
      </c>
      <c r="KK24" s="219">
        <f t="shared" si="61"/>
        <v>45217</v>
      </c>
      <c r="KL24" s="219">
        <f t="shared" si="61"/>
        <v>45218</v>
      </c>
      <c r="KM24" s="219">
        <f t="shared" si="61"/>
        <v>45219</v>
      </c>
      <c r="KN24" s="219">
        <f t="shared" si="61"/>
        <v>45220</v>
      </c>
      <c r="KO24" s="219">
        <f t="shared" si="61"/>
        <v>45221</v>
      </c>
      <c r="KP24" s="219">
        <f t="shared" si="61"/>
        <v>45222</v>
      </c>
      <c r="KQ24" s="219">
        <f t="shared" si="61"/>
        <v>45223</v>
      </c>
      <c r="KR24" s="219">
        <f t="shared" si="61"/>
        <v>45224</v>
      </c>
      <c r="KS24" s="219">
        <f t="shared" si="61"/>
        <v>45225</v>
      </c>
      <c r="KT24" s="219">
        <f t="shared" si="61"/>
        <v>45226</v>
      </c>
      <c r="KU24" s="219">
        <f t="shared" si="61"/>
        <v>45227</v>
      </c>
      <c r="KV24" s="219">
        <f t="shared" si="61"/>
        <v>45228</v>
      </c>
      <c r="KW24" s="219">
        <f t="shared" si="61"/>
        <v>45229</v>
      </c>
      <c r="KX24" s="219">
        <f t="shared" si="61"/>
        <v>45230</v>
      </c>
      <c r="KY24" s="219">
        <f t="shared" si="61"/>
        <v>45231</v>
      </c>
      <c r="KZ24" s="219">
        <f t="shared" si="61"/>
        <v>45232</v>
      </c>
      <c r="LA24" s="219">
        <f t="shared" si="61"/>
        <v>45233</v>
      </c>
      <c r="LB24" s="219">
        <f t="shared" si="61"/>
        <v>45234</v>
      </c>
      <c r="LC24" s="219">
        <f t="shared" si="61"/>
        <v>45235</v>
      </c>
      <c r="LD24" s="219">
        <f t="shared" si="61"/>
        <v>45236</v>
      </c>
      <c r="LE24" s="219">
        <f t="shared" si="61"/>
        <v>45237</v>
      </c>
      <c r="LF24" s="219">
        <f t="shared" si="61"/>
        <v>45238</v>
      </c>
      <c r="LG24" s="219">
        <f t="shared" si="61"/>
        <v>45239</v>
      </c>
      <c r="LH24" s="219">
        <f t="shared" si="61"/>
        <v>45240</v>
      </c>
      <c r="LI24" s="219">
        <f t="shared" si="61"/>
        <v>45241</v>
      </c>
      <c r="LJ24" s="219">
        <f t="shared" si="61"/>
        <v>45242</v>
      </c>
      <c r="LK24" s="219">
        <f t="shared" si="61"/>
        <v>45243</v>
      </c>
      <c r="LL24" s="219">
        <f t="shared" si="61"/>
        <v>45244</v>
      </c>
      <c r="LM24" s="219">
        <f t="shared" si="61"/>
        <v>45245</v>
      </c>
      <c r="LN24" s="219">
        <f t="shared" si="61"/>
        <v>45246</v>
      </c>
      <c r="LO24" s="219">
        <f t="shared" si="61"/>
        <v>45247</v>
      </c>
      <c r="LP24" s="219">
        <f t="shared" si="61"/>
        <v>45248</v>
      </c>
      <c r="LQ24" s="219">
        <f t="shared" ref="LQ24:NH24" si="62">1+LP24</f>
        <v>45249</v>
      </c>
      <c r="LR24" s="219">
        <f t="shared" si="62"/>
        <v>45250</v>
      </c>
      <c r="LS24" s="219">
        <f t="shared" si="62"/>
        <v>45251</v>
      </c>
      <c r="LT24" s="219">
        <f t="shared" si="62"/>
        <v>45252</v>
      </c>
      <c r="LU24" s="219">
        <f t="shared" si="62"/>
        <v>45253</v>
      </c>
      <c r="LV24" s="219">
        <f t="shared" si="62"/>
        <v>45254</v>
      </c>
      <c r="LW24" s="219">
        <f t="shared" si="62"/>
        <v>45255</v>
      </c>
      <c r="LX24" s="219">
        <f t="shared" si="62"/>
        <v>45256</v>
      </c>
      <c r="LY24" s="219">
        <f t="shared" si="62"/>
        <v>45257</v>
      </c>
      <c r="LZ24" s="219">
        <f t="shared" si="62"/>
        <v>45258</v>
      </c>
      <c r="MA24" s="219">
        <f t="shared" si="62"/>
        <v>45259</v>
      </c>
      <c r="MB24" s="219">
        <f t="shared" si="62"/>
        <v>45260</v>
      </c>
      <c r="MC24" s="219">
        <f t="shared" si="62"/>
        <v>45261</v>
      </c>
      <c r="MD24" s="219">
        <f t="shared" si="62"/>
        <v>45262</v>
      </c>
      <c r="ME24" s="219">
        <f t="shared" si="62"/>
        <v>45263</v>
      </c>
      <c r="MF24" s="219">
        <f t="shared" si="62"/>
        <v>45264</v>
      </c>
      <c r="MG24" s="219">
        <f t="shared" si="62"/>
        <v>45265</v>
      </c>
      <c r="MH24" s="219">
        <f t="shared" si="62"/>
        <v>45266</v>
      </c>
      <c r="MI24" s="219">
        <f t="shared" si="62"/>
        <v>45267</v>
      </c>
      <c r="MJ24" s="219">
        <f t="shared" si="62"/>
        <v>45268</v>
      </c>
      <c r="MK24" s="219">
        <f t="shared" si="62"/>
        <v>45269</v>
      </c>
      <c r="ML24" s="219">
        <f t="shared" si="62"/>
        <v>45270</v>
      </c>
      <c r="MM24" s="219">
        <f t="shared" si="62"/>
        <v>45271</v>
      </c>
      <c r="MN24" s="219">
        <f t="shared" si="62"/>
        <v>45272</v>
      </c>
      <c r="MO24" s="219">
        <f t="shared" si="62"/>
        <v>45273</v>
      </c>
      <c r="MP24" s="219">
        <f t="shared" si="62"/>
        <v>45274</v>
      </c>
      <c r="MQ24" s="219">
        <f t="shared" si="62"/>
        <v>45275</v>
      </c>
      <c r="MR24" s="219">
        <f t="shared" si="62"/>
        <v>45276</v>
      </c>
      <c r="MS24" s="219">
        <f t="shared" si="62"/>
        <v>45277</v>
      </c>
      <c r="MT24" s="219">
        <f t="shared" si="62"/>
        <v>45278</v>
      </c>
      <c r="MU24" s="219">
        <f t="shared" si="62"/>
        <v>45279</v>
      </c>
      <c r="MV24" s="219">
        <f t="shared" si="62"/>
        <v>45280</v>
      </c>
      <c r="MW24" s="219">
        <f t="shared" si="62"/>
        <v>45281</v>
      </c>
      <c r="MX24" s="219">
        <f t="shared" si="62"/>
        <v>45282</v>
      </c>
      <c r="MY24" s="219">
        <f t="shared" si="62"/>
        <v>45283</v>
      </c>
      <c r="MZ24" s="219">
        <f t="shared" si="62"/>
        <v>45284</v>
      </c>
      <c r="NA24" s="219">
        <f t="shared" si="62"/>
        <v>45285</v>
      </c>
      <c r="NB24" s="219">
        <f t="shared" si="62"/>
        <v>45286</v>
      </c>
      <c r="NC24" s="219">
        <f t="shared" si="62"/>
        <v>45287</v>
      </c>
      <c r="ND24" s="219">
        <f t="shared" si="62"/>
        <v>45288</v>
      </c>
      <c r="NE24" s="219">
        <f t="shared" si="62"/>
        <v>45289</v>
      </c>
      <c r="NF24" s="219">
        <f t="shared" si="62"/>
        <v>45290</v>
      </c>
      <c r="NG24" s="219">
        <f t="shared" si="62"/>
        <v>45291</v>
      </c>
      <c r="NH24" s="219">
        <f t="shared" si="62"/>
        <v>45292</v>
      </c>
      <c r="NI24" s="219"/>
      <c r="NJ24" s="218">
        <f>NG24+1</f>
        <v>45292</v>
      </c>
      <c r="NK24" s="218">
        <f>NJ24</f>
        <v>45292</v>
      </c>
      <c r="NL24" s="218">
        <f>NK24</f>
        <v>45292</v>
      </c>
      <c r="NM24" s="220">
        <f>NG24</f>
        <v>45291</v>
      </c>
    </row>
    <row r="25" spans="1:377" s="225" customFormat="1" ht="32.25" customHeight="1" x14ac:dyDescent="0.2">
      <c r="A25" s="222">
        <v>1</v>
      </c>
      <c r="B25" s="223">
        <v>65211</v>
      </c>
      <c r="C25" s="223">
        <f t="shared" ref="C25:C38" si="63">VLOOKUP($C$4,План,E25,0)</f>
        <v>16449</v>
      </c>
      <c r="D25" s="223">
        <v>0</v>
      </c>
      <c r="E25" s="223">
        <v>7</v>
      </c>
      <c r="F25" s="223">
        <v>55</v>
      </c>
      <c r="G25" s="223" t="str">
        <f t="shared" ref="G25:AL25" si="64">IF(LEFT(VLOOKUP(G$4,План,$F25,0),1)="Р","",IF(LEFT(VLOOKUP(G$4,План,$F25,0),1)="М","М",VLOOKUP(G$4,План,$F25,0)))</f>
        <v>М</v>
      </c>
      <c r="H25" s="223" t="str">
        <f t="shared" si="64"/>
        <v>М</v>
      </c>
      <c r="I25" s="223" t="str">
        <f t="shared" si="64"/>
        <v/>
      </c>
      <c r="J25" s="223" t="str">
        <f t="shared" si="64"/>
        <v/>
      </c>
      <c r="K25" s="223" t="str">
        <f t="shared" si="64"/>
        <v/>
      </c>
      <c r="L25" s="223" t="str">
        <f t="shared" si="64"/>
        <v/>
      </c>
      <c r="M25" s="223" t="str">
        <f t="shared" si="64"/>
        <v/>
      </c>
      <c r="N25" s="223" t="str">
        <f t="shared" si="64"/>
        <v/>
      </c>
      <c r="O25" s="223" t="str">
        <f t="shared" si="64"/>
        <v/>
      </c>
      <c r="P25" s="223" t="str">
        <f t="shared" si="64"/>
        <v/>
      </c>
      <c r="Q25" s="223" t="str">
        <f t="shared" si="64"/>
        <v/>
      </c>
      <c r="R25" s="223" t="str">
        <f t="shared" si="64"/>
        <v/>
      </c>
      <c r="S25" s="223" t="str">
        <f t="shared" si="64"/>
        <v/>
      </c>
      <c r="T25" s="223" t="str">
        <f t="shared" si="64"/>
        <v>М</v>
      </c>
      <c r="U25" s="223" t="str">
        <f t="shared" si="64"/>
        <v/>
      </c>
      <c r="V25" s="223" t="str">
        <f t="shared" si="64"/>
        <v>М</v>
      </c>
      <c r="W25" s="223" t="str">
        <f t="shared" si="64"/>
        <v>М</v>
      </c>
      <c r="X25" s="223" t="str">
        <f t="shared" si="64"/>
        <v>М</v>
      </c>
      <c r="Y25" s="223" t="str">
        <f t="shared" si="64"/>
        <v>М</v>
      </c>
      <c r="Z25" s="223" t="str">
        <f t="shared" si="64"/>
        <v>М</v>
      </c>
      <c r="AA25" s="223" t="str">
        <f t="shared" si="64"/>
        <v>М</v>
      </c>
      <c r="AB25" s="223" t="str">
        <f t="shared" si="64"/>
        <v>М</v>
      </c>
      <c r="AC25" s="223" t="str">
        <f t="shared" si="64"/>
        <v>М</v>
      </c>
      <c r="AD25" s="223" t="str">
        <f t="shared" si="64"/>
        <v>М</v>
      </c>
      <c r="AE25" s="223" t="str">
        <f t="shared" si="64"/>
        <v>М</v>
      </c>
      <c r="AF25" s="223" t="str">
        <f t="shared" si="64"/>
        <v>М</v>
      </c>
      <c r="AG25" s="223" t="str">
        <f t="shared" si="64"/>
        <v>М</v>
      </c>
      <c r="AH25" s="223" t="str">
        <f t="shared" si="64"/>
        <v/>
      </c>
      <c r="AI25" s="223" t="str">
        <f t="shared" si="64"/>
        <v/>
      </c>
      <c r="AJ25" s="223" t="str">
        <f t="shared" si="64"/>
        <v/>
      </c>
      <c r="AK25" s="223" t="str">
        <f t="shared" si="64"/>
        <v/>
      </c>
      <c r="AL25" s="223" t="str">
        <f t="shared" si="64"/>
        <v/>
      </c>
      <c r="AM25" s="223" t="str">
        <f t="shared" ref="AM25:BR25" si="65">IF(LEFT(VLOOKUP(AM$4,План,$F25,0),1)="Р","",IF(LEFT(VLOOKUP(AM$4,План,$F25,0),1)="М","М",VLOOKUP(AM$4,План,$F25,0)))</f>
        <v/>
      </c>
      <c r="AN25" s="223" t="str">
        <f t="shared" si="65"/>
        <v/>
      </c>
      <c r="AO25" s="223" t="str">
        <f t="shared" si="65"/>
        <v/>
      </c>
      <c r="AP25" s="223" t="str">
        <f t="shared" si="65"/>
        <v>ТО2/60507/16785</v>
      </c>
      <c r="AQ25" s="223" t="str">
        <f t="shared" si="65"/>
        <v>ТО2/60507/16785</v>
      </c>
      <c r="AR25" s="223" t="str">
        <f t="shared" si="65"/>
        <v>ТО2/60507/16785</v>
      </c>
      <c r="AS25" s="223" t="str">
        <f t="shared" si="65"/>
        <v>ТО2/60507/16785</v>
      </c>
      <c r="AT25" s="223" t="str">
        <f t="shared" si="65"/>
        <v>ТО2/60507/16785</v>
      </c>
      <c r="AU25" s="223" t="str">
        <f t="shared" si="65"/>
        <v>ТО2/60507/16785</v>
      </c>
      <c r="AV25" s="223" t="str">
        <f t="shared" si="65"/>
        <v>ТО2/60507/16785</v>
      </c>
      <c r="AW25" s="223" t="str">
        <f t="shared" si="65"/>
        <v/>
      </c>
      <c r="AX25" s="223" t="str">
        <f t="shared" si="65"/>
        <v/>
      </c>
      <c r="AY25" s="223" t="str">
        <f t="shared" si="65"/>
        <v/>
      </c>
      <c r="AZ25" s="223" t="str">
        <f t="shared" si="65"/>
        <v/>
      </c>
      <c r="BA25" s="223" t="str">
        <f t="shared" si="65"/>
        <v/>
      </c>
      <c r="BB25" s="223" t="str">
        <f t="shared" si="65"/>
        <v/>
      </c>
      <c r="BC25" s="223" t="str">
        <f t="shared" si="65"/>
        <v/>
      </c>
      <c r="BD25" s="223" t="str">
        <f t="shared" si="65"/>
        <v/>
      </c>
      <c r="BE25" s="223" t="str">
        <f t="shared" si="65"/>
        <v/>
      </c>
      <c r="BF25" s="223" t="str">
        <f t="shared" si="65"/>
        <v/>
      </c>
      <c r="BG25" s="223" t="str">
        <f t="shared" si="65"/>
        <v>ПР/60507/16785</v>
      </c>
      <c r="BH25" s="223" t="str">
        <f t="shared" si="65"/>
        <v>М</v>
      </c>
      <c r="BI25" s="223" t="str">
        <f t="shared" si="65"/>
        <v>М</v>
      </c>
      <c r="BJ25" s="223" t="str">
        <f t="shared" si="65"/>
        <v>М</v>
      </c>
      <c r="BK25" s="223" t="str">
        <f t="shared" si="65"/>
        <v>М</v>
      </c>
      <c r="BL25" s="223" t="str">
        <f t="shared" si="65"/>
        <v>М</v>
      </c>
      <c r="BM25" s="223" t="str">
        <f t="shared" si="65"/>
        <v>М</v>
      </c>
      <c r="BN25" s="223" t="str">
        <f t="shared" si="65"/>
        <v>М</v>
      </c>
      <c r="BO25" s="223" t="str">
        <f t="shared" si="65"/>
        <v>М</v>
      </c>
      <c r="BP25" s="223" t="str">
        <f t="shared" si="65"/>
        <v>М</v>
      </c>
      <c r="BQ25" s="223" t="str">
        <f t="shared" si="65"/>
        <v>М</v>
      </c>
      <c r="BR25" s="223" t="str">
        <f t="shared" si="65"/>
        <v>М</v>
      </c>
      <c r="BS25" s="223" t="str">
        <f t="shared" ref="BS25:CH25" si="66">IF(LEFT(VLOOKUP(BS$4,План,$F25,0),1)="Р","",IF(LEFT(VLOOKUP(BS$4,План,$F25,0),1)="М","М",VLOOKUP(BS$4,План,$F25,0)))</f>
        <v>М</v>
      </c>
      <c r="BT25" s="223" t="str">
        <f t="shared" si="66"/>
        <v>М</v>
      </c>
      <c r="BU25" s="223" t="str">
        <f t="shared" si="66"/>
        <v>М</v>
      </c>
      <c r="BV25" s="223" t="str">
        <f t="shared" si="66"/>
        <v>М</v>
      </c>
      <c r="BW25" s="223" t="str">
        <f t="shared" si="66"/>
        <v>М</v>
      </c>
      <c r="BX25" s="223" t="str">
        <f t="shared" si="66"/>
        <v>М</v>
      </c>
      <c r="BY25" s="223" t="str">
        <f t="shared" si="66"/>
        <v>М</v>
      </c>
      <c r="BZ25" s="223" t="str">
        <f t="shared" si="66"/>
        <v>М</v>
      </c>
      <c r="CA25" s="223" t="str">
        <f t="shared" si="66"/>
        <v>М</v>
      </c>
      <c r="CB25" s="223" t="str">
        <f t="shared" si="66"/>
        <v>М</v>
      </c>
      <c r="CC25" s="223" t="str">
        <f t="shared" si="66"/>
        <v>М</v>
      </c>
      <c r="CD25" s="223" t="str">
        <f t="shared" si="66"/>
        <v>М</v>
      </c>
      <c r="CE25" s="223" t="str">
        <f t="shared" si="66"/>
        <v>М</v>
      </c>
      <c r="CF25" s="223" t="str">
        <f t="shared" si="66"/>
        <v>М</v>
      </c>
      <c r="CG25" s="223" t="str">
        <f t="shared" si="66"/>
        <v>М</v>
      </c>
      <c r="CH25" s="223" t="str">
        <f t="shared" si="66"/>
        <v>М</v>
      </c>
      <c r="CI25" s="223" t="str">
        <f t="shared" ref="CI25:ET28" si="67">IF(LEFT(VLOOKUP(CI$4,План,$F25,0),1)="Р","",IF(LEFT(VLOOKUP(CI$4,План,$F25,0),1)="М","М",VLOOKUP(CI$4,План,$F25,0)))</f>
        <v>М</v>
      </c>
      <c r="CJ25" s="223" t="str">
        <f t="shared" si="67"/>
        <v>М</v>
      </c>
      <c r="CK25" s="223" t="str">
        <f t="shared" si="67"/>
        <v>М</v>
      </c>
      <c r="CL25" s="223" t="str">
        <f t="shared" si="67"/>
        <v>М</v>
      </c>
      <c r="CM25" s="223" t="str">
        <f t="shared" si="67"/>
        <v>М</v>
      </c>
      <c r="CN25" s="223" t="str">
        <f t="shared" si="67"/>
        <v>М</v>
      </c>
      <c r="CO25" s="223" t="str">
        <f t="shared" si="67"/>
        <v>М</v>
      </c>
      <c r="CP25" s="223" t="str">
        <f t="shared" si="67"/>
        <v>М</v>
      </c>
      <c r="CQ25" s="223" t="str">
        <f t="shared" si="67"/>
        <v>М</v>
      </c>
      <c r="CR25" s="223" t="str">
        <f t="shared" si="67"/>
        <v>М</v>
      </c>
      <c r="CS25" s="223" t="str">
        <f t="shared" si="67"/>
        <v>М</v>
      </c>
      <c r="CT25" s="223" t="str">
        <f t="shared" si="67"/>
        <v>М</v>
      </c>
      <c r="CU25" s="223" t="str">
        <f t="shared" si="67"/>
        <v>М</v>
      </c>
      <c r="CV25" s="223" t="str">
        <f t="shared" si="67"/>
        <v>М</v>
      </c>
      <c r="CW25" s="223" t="str">
        <f t="shared" si="67"/>
        <v>М</v>
      </c>
      <c r="CX25" s="223" t="str">
        <f t="shared" si="67"/>
        <v>М</v>
      </c>
      <c r="CY25" s="223" t="str">
        <f t="shared" si="67"/>
        <v>М</v>
      </c>
      <c r="CZ25" s="223" t="str">
        <f t="shared" si="67"/>
        <v>М</v>
      </c>
      <c r="DA25" s="223" t="str">
        <f t="shared" si="67"/>
        <v>М</v>
      </c>
      <c r="DB25" s="223" t="str">
        <f t="shared" si="67"/>
        <v>М</v>
      </c>
      <c r="DC25" s="223" t="str">
        <f t="shared" si="67"/>
        <v>М</v>
      </c>
      <c r="DD25" s="223" t="str">
        <f t="shared" si="67"/>
        <v>М</v>
      </c>
      <c r="DE25" s="223" t="str">
        <f t="shared" si="67"/>
        <v>М</v>
      </c>
      <c r="DF25" s="223" t="str">
        <f t="shared" si="67"/>
        <v>М</v>
      </c>
      <c r="DG25" s="223" t="str">
        <f t="shared" si="67"/>
        <v>М</v>
      </c>
      <c r="DH25" s="223" t="str">
        <f t="shared" si="67"/>
        <v>М</v>
      </c>
      <c r="DI25" s="223" t="str">
        <f t="shared" si="67"/>
        <v>М</v>
      </c>
      <c r="DJ25" s="223" t="str">
        <f t="shared" si="67"/>
        <v>М</v>
      </c>
      <c r="DK25" s="223" t="str">
        <f t="shared" si="67"/>
        <v>М</v>
      </c>
      <c r="DL25" s="223" t="str">
        <f t="shared" si="67"/>
        <v>М</v>
      </c>
      <c r="DM25" s="223" t="str">
        <f t="shared" si="67"/>
        <v>М</v>
      </c>
      <c r="DN25" s="223" t="str">
        <f t="shared" si="67"/>
        <v>М</v>
      </c>
      <c r="DO25" s="223" t="str">
        <f t="shared" si="67"/>
        <v>М</v>
      </c>
      <c r="DP25" s="223" t="str">
        <f t="shared" si="67"/>
        <v>ПМ/62007/18285</v>
      </c>
      <c r="DQ25" s="223" t="str">
        <f t="shared" si="67"/>
        <v>М</v>
      </c>
      <c r="DR25" s="223" t="str">
        <f t="shared" si="67"/>
        <v>М</v>
      </c>
      <c r="DS25" s="223" t="str">
        <f t="shared" si="67"/>
        <v>М</v>
      </c>
      <c r="DT25" s="223" t="str">
        <f t="shared" si="67"/>
        <v>М</v>
      </c>
      <c r="DU25" s="223" t="str">
        <f t="shared" si="67"/>
        <v>М</v>
      </c>
      <c r="DV25" s="223" t="str">
        <f t="shared" si="67"/>
        <v>М</v>
      </c>
      <c r="DW25" s="223" t="str">
        <f t="shared" si="67"/>
        <v>М</v>
      </c>
      <c r="DX25" s="223" t="str">
        <f t="shared" si="67"/>
        <v>М</v>
      </c>
      <c r="DY25" s="223" t="str">
        <f t="shared" si="67"/>
        <v>М</v>
      </c>
      <c r="DZ25" s="223" t="str">
        <f t="shared" si="67"/>
        <v>М</v>
      </c>
      <c r="EA25" s="223" t="str">
        <f t="shared" si="67"/>
        <v>М</v>
      </c>
      <c r="EB25" s="223" t="str">
        <f t="shared" si="67"/>
        <v>М</v>
      </c>
      <c r="EC25" s="223" t="str">
        <f t="shared" si="67"/>
        <v>М</v>
      </c>
      <c r="ED25" s="223" t="str">
        <f t="shared" si="67"/>
        <v>М</v>
      </c>
      <c r="EE25" s="223" t="str">
        <f t="shared" si="67"/>
        <v>М</v>
      </c>
      <c r="EF25" s="223" t="str">
        <f t="shared" si="67"/>
        <v>М</v>
      </c>
      <c r="EG25" s="223" t="str">
        <f t="shared" si="67"/>
        <v>М</v>
      </c>
      <c r="EH25" s="223" t="str">
        <f t="shared" si="67"/>
        <v>М</v>
      </c>
      <c r="EI25" s="223" t="str">
        <f t="shared" si="67"/>
        <v>М</v>
      </c>
      <c r="EJ25" s="223" t="str">
        <f t="shared" si="67"/>
        <v>М</v>
      </c>
      <c r="EK25" s="223" t="str">
        <f t="shared" si="67"/>
        <v>М</v>
      </c>
      <c r="EL25" s="223" t="str">
        <f t="shared" si="67"/>
        <v>М</v>
      </c>
      <c r="EM25" s="223" t="str">
        <f t="shared" si="67"/>
        <v>М</v>
      </c>
      <c r="EN25" s="223" t="str">
        <f t="shared" si="67"/>
        <v>М</v>
      </c>
      <c r="EO25" s="223" t="str">
        <f t="shared" si="67"/>
        <v>М</v>
      </c>
      <c r="EP25" s="223" t="str">
        <f t="shared" si="67"/>
        <v>М</v>
      </c>
      <c r="EQ25" s="223" t="str">
        <f t="shared" si="67"/>
        <v>М</v>
      </c>
      <c r="ER25" s="223" t="str">
        <f t="shared" si="67"/>
        <v>М</v>
      </c>
      <c r="ES25" s="223" t="str">
        <f t="shared" si="67"/>
        <v>М</v>
      </c>
      <c r="ET25" s="223" t="str">
        <f t="shared" si="67"/>
        <v>М</v>
      </c>
      <c r="EU25" s="223" t="str">
        <f t="shared" ref="EU25:FD28" si="68">IF(LEFT(VLOOKUP(EU$4,План,$F25,0),1)="Р","",IF(LEFT(VLOOKUP(EU$4,План,$F25,0),1)="М","М",VLOOKUP(EU$4,План,$F25,0)))</f>
        <v>М</v>
      </c>
      <c r="EV25" s="223" t="str">
        <f t="shared" si="68"/>
        <v>М</v>
      </c>
      <c r="EW25" s="223" t="str">
        <f t="shared" si="68"/>
        <v>М</v>
      </c>
      <c r="EX25" s="223" t="str">
        <f t="shared" si="68"/>
        <v>М</v>
      </c>
      <c r="EY25" s="223" t="str">
        <f t="shared" si="68"/>
        <v>М</v>
      </c>
      <c r="EZ25" s="223" t="str">
        <f t="shared" si="68"/>
        <v>М</v>
      </c>
      <c r="FA25" s="223" t="str">
        <f t="shared" si="68"/>
        <v>М</v>
      </c>
      <c r="FB25" s="223" t="str">
        <f t="shared" si="68"/>
        <v>М</v>
      </c>
      <c r="FC25" s="223" t="str">
        <f t="shared" si="68"/>
        <v>М</v>
      </c>
      <c r="FD25" s="223" t="str">
        <f t="shared" si="68"/>
        <v>М</v>
      </c>
      <c r="FE25" s="223" t="str">
        <f t="shared" ref="FE25:FN28" si="69">IF(LEFT(VLOOKUP(FE$4,План,$F25,0),1)="Р","",IF(LEFT(VLOOKUP(FE$4,План,$F25,0),1)="М","М",VLOOKUP(FE$4,План,$F25,0)))</f>
        <v>М</v>
      </c>
      <c r="FF25" s="223" t="str">
        <f t="shared" si="69"/>
        <v>М</v>
      </c>
      <c r="FG25" s="223" t="str">
        <f t="shared" si="69"/>
        <v>М</v>
      </c>
      <c r="FH25" s="223" t="str">
        <f t="shared" si="69"/>
        <v>М</v>
      </c>
      <c r="FI25" s="223" t="str">
        <f t="shared" si="69"/>
        <v>М</v>
      </c>
      <c r="FJ25" s="223" t="str">
        <f t="shared" si="69"/>
        <v>М</v>
      </c>
      <c r="FK25" s="223" t="str">
        <f t="shared" si="69"/>
        <v>М</v>
      </c>
      <c r="FL25" s="223" t="str">
        <f t="shared" si="69"/>
        <v>М</v>
      </c>
      <c r="FM25" s="223" t="str">
        <f t="shared" si="69"/>
        <v>М</v>
      </c>
      <c r="FN25" s="223" t="str">
        <f t="shared" si="69"/>
        <v>М</v>
      </c>
      <c r="FO25" s="223" t="str">
        <f t="shared" ref="FO25:FX28" si="70">IF(LEFT(VLOOKUP(FO$4,План,$F25,0),1)="Р","",IF(LEFT(VLOOKUP(FO$4,План,$F25,0),1)="М","М",VLOOKUP(FO$4,План,$F25,0)))</f>
        <v>М</v>
      </c>
      <c r="FP25" s="223" t="str">
        <f t="shared" si="70"/>
        <v/>
      </c>
      <c r="FQ25" s="223" t="str">
        <f t="shared" si="70"/>
        <v/>
      </c>
      <c r="FR25" s="223" t="str">
        <f t="shared" si="70"/>
        <v/>
      </c>
      <c r="FS25" s="223" t="str">
        <f t="shared" si="70"/>
        <v/>
      </c>
      <c r="FT25" s="223" t="str">
        <f t="shared" si="70"/>
        <v>ТО2/63231/19509</v>
      </c>
      <c r="FU25" s="223" t="str">
        <f t="shared" si="70"/>
        <v>ТО2/63231/19509</v>
      </c>
      <c r="FV25" s="223" t="str">
        <f t="shared" si="70"/>
        <v>ТО2/63231/19509</v>
      </c>
      <c r="FW25" s="223" t="str">
        <f t="shared" si="70"/>
        <v>ТО2/63231/19509</v>
      </c>
      <c r="FX25" s="223" t="str">
        <f t="shared" si="70"/>
        <v>ТО2/63231/19509</v>
      </c>
      <c r="FY25" s="223" t="str">
        <f t="shared" ref="FY25:GH28" si="71">IF(LEFT(VLOOKUP(FY$4,План,$F25,0),1)="Р","",IF(LEFT(VLOOKUP(FY$4,План,$F25,0),1)="М","М",VLOOKUP(FY$4,План,$F25,0)))</f>
        <v>ТО2/63231/19509</v>
      </c>
      <c r="FZ25" s="223" t="str">
        <f t="shared" si="71"/>
        <v>М</v>
      </c>
      <c r="GA25" s="223" t="str">
        <f t="shared" si="71"/>
        <v>М</v>
      </c>
      <c r="GB25" s="223" t="str">
        <f t="shared" si="71"/>
        <v>М</v>
      </c>
      <c r="GC25" s="223" t="str">
        <f t="shared" si="71"/>
        <v>М</v>
      </c>
      <c r="GD25" s="223" t="str">
        <f t="shared" si="71"/>
        <v>М</v>
      </c>
      <c r="GE25" s="223" t="str">
        <f t="shared" si="71"/>
        <v>М</v>
      </c>
      <c r="GF25" s="223" t="str">
        <f t="shared" si="71"/>
        <v>М</v>
      </c>
      <c r="GG25" s="223" t="str">
        <f t="shared" si="71"/>
        <v>М</v>
      </c>
      <c r="GH25" s="223" t="str">
        <f t="shared" si="71"/>
        <v>М</v>
      </c>
      <c r="GI25" s="223" t="str">
        <f t="shared" ref="GI25:GR28" si="72">IF(LEFT(VLOOKUP(GI$4,План,$F25,0),1)="Р","",IF(LEFT(VLOOKUP(GI$4,План,$F25,0),1)="М","М",VLOOKUP(GI$4,План,$F25,0)))</f>
        <v>М</v>
      </c>
      <c r="GJ25" s="223" t="str">
        <f t="shared" si="72"/>
        <v>М</v>
      </c>
      <c r="GK25" s="223" t="str">
        <f t="shared" si="72"/>
        <v>М</v>
      </c>
      <c r="GL25" s="223" t="str">
        <f t="shared" si="72"/>
        <v>М</v>
      </c>
      <c r="GM25" s="223" t="str">
        <f t="shared" si="72"/>
        <v>М</v>
      </c>
      <c r="GN25" s="223" t="str">
        <f t="shared" si="72"/>
        <v>М</v>
      </c>
      <c r="GO25" s="223" t="str">
        <f t="shared" si="72"/>
        <v>М</v>
      </c>
      <c r="GP25" s="223" t="str">
        <f t="shared" si="72"/>
        <v>М</v>
      </c>
      <c r="GQ25" s="223" t="str">
        <f t="shared" si="72"/>
        <v>М</v>
      </c>
      <c r="GR25" s="223" t="str">
        <f t="shared" si="72"/>
        <v>М</v>
      </c>
      <c r="GS25" s="223" t="str">
        <f t="shared" ref="GS25:HF28" si="73">IF(LEFT(VLOOKUP(GS$4,План,$F25,0),1)="Р","",IF(LEFT(VLOOKUP(GS$4,План,$F25,0),1)="М","М",VLOOKUP(GS$4,План,$F25,0)))</f>
        <v>М</v>
      </c>
      <c r="GT25" s="223" t="str">
        <f t="shared" si="73"/>
        <v>М</v>
      </c>
      <c r="GU25" s="223" t="str">
        <f t="shared" si="73"/>
        <v>М</v>
      </c>
      <c r="GV25" s="223" t="str">
        <f t="shared" si="73"/>
        <v>М</v>
      </c>
      <c r="GW25" s="223" t="str">
        <f t="shared" si="73"/>
        <v>М</v>
      </c>
      <c r="GX25" s="223" t="str">
        <f t="shared" si="73"/>
        <v>М</v>
      </c>
      <c r="GY25" s="223" t="str">
        <f t="shared" si="73"/>
        <v>М</v>
      </c>
      <c r="GZ25" s="223" t="str">
        <f t="shared" si="73"/>
        <v>ОСК/63855/20133</v>
      </c>
      <c r="HA25" s="223" t="str">
        <f t="shared" si="73"/>
        <v>ОСК/63855/20133</v>
      </c>
      <c r="HB25" s="223" t="str">
        <f t="shared" si="73"/>
        <v>ОСК/63855/20133</v>
      </c>
      <c r="HC25" s="223" t="str">
        <f t="shared" si="73"/>
        <v>ОСК/63855/20133</v>
      </c>
      <c r="HD25" s="223" t="str">
        <f t="shared" si="73"/>
        <v>ОСК/63855/20133</v>
      </c>
      <c r="HE25" s="223" t="str">
        <f t="shared" si="73"/>
        <v>ОСК/63855/20133</v>
      </c>
      <c r="HF25" s="223" t="str">
        <f t="shared" si="73"/>
        <v>ОСК/63855/20133</v>
      </c>
      <c r="HG25" s="223" t="str">
        <f t="shared" ref="HG25:JR28" si="74">IF(LEFT(VLOOKUP(HG$4,План,$F25,0),1)="Р","",IF(LEFT(VLOOKUP(HG$4,План,$F25,0),1)="М","М",VLOOKUP(HG$4,План,$F25,0)))</f>
        <v>ОСК/63855/20133</v>
      </c>
      <c r="HH25" s="223" t="str">
        <f t="shared" si="74"/>
        <v>ОСК/63855/20133</v>
      </c>
      <c r="HI25" s="223" t="str">
        <f t="shared" si="74"/>
        <v>ОСК/63855/20133</v>
      </c>
      <c r="HJ25" s="223" t="str">
        <f t="shared" si="74"/>
        <v>М</v>
      </c>
      <c r="HK25" s="223" t="str">
        <f t="shared" si="74"/>
        <v>М</v>
      </c>
      <c r="HL25" s="223" t="str">
        <f t="shared" si="74"/>
        <v>М</v>
      </c>
      <c r="HM25" s="223" t="str">
        <f t="shared" si="74"/>
        <v>М</v>
      </c>
      <c r="HN25" s="223" t="str">
        <f t="shared" si="74"/>
        <v>М</v>
      </c>
      <c r="HO25" s="223" t="str">
        <f t="shared" si="74"/>
        <v>М</v>
      </c>
      <c r="HP25" s="223" t="str">
        <f t="shared" si="74"/>
        <v>М</v>
      </c>
      <c r="HQ25" s="223" t="str">
        <f t="shared" si="74"/>
        <v>М</v>
      </c>
      <c r="HR25" s="223" t="str">
        <f t="shared" si="74"/>
        <v>М</v>
      </c>
      <c r="HS25" s="223" t="str">
        <f t="shared" si="74"/>
        <v>М</v>
      </c>
      <c r="HT25" s="223" t="str">
        <f t="shared" si="74"/>
        <v>М</v>
      </c>
      <c r="HU25" s="223" t="str">
        <f t="shared" si="74"/>
        <v>М</v>
      </c>
      <c r="HV25" s="223" t="str">
        <f t="shared" si="74"/>
        <v>М</v>
      </c>
      <c r="HW25" s="223" t="str">
        <f t="shared" si="74"/>
        <v>М</v>
      </c>
      <c r="HX25" s="223" t="str">
        <f t="shared" si="74"/>
        <v>М</v>
      </c>
      <c r="HY25" s="223" t="str">
        <f t="shared" si="74"/>
        <v>М</v>
      </c>
      <c r="HZ25" s="223" t="str">
        <f t="shared" si="74"/>
        <v>М</v>
      </c>
      <c r="IA25" s="223" t="str">
        <f t="shared" si="74"/>
        <v>М</v>
      </c>
      <c r="IB25" s="223" t="str">
        <f t="shared" si="74"/>
        <v>М</v>
      </c>
      <c r="IC25" s="223" t="str">
        <f t="shared" si="74"/>
        <v>М</v>
      </c>
      <c r="ID25" s="223" t="str">
        <f t="shared" si="74"/>
        <v>М</v>
      </c>
      <c r="IE25" s="223" t="str">
        <f t="shared" si="74"/>
        <v>М</v>
      </c>
      <c r="IF25" s="223" t="str">
        <f t="shared" si="74"/>
        <v>М</v>
      </c>
      <c r="IG25" s="223" t="str">
        <f t="shared" si="74"/>
        <v>М</v>
      </c>
      <c r="IH25" s="223" t="str">
        <f t="shared" si="74"/>
        <v>М</v>
      </c>
      <c r="II25" s="223" t="str">
        <f t="shared" si="74"/>
        <v>М</v>
      </c>
      <c r="IJ25" s="223" t="str">
        <f t="shared" si="74"/>
        <v>М</v>
      </c>
      <c r="IK25" s="223" t="str">
        <f t="shared" si="74"/>
        <v>М</v>
      </c>
      <c r="IL25" s="223" t="str">
        <f t="shared" si="74"/>
        <v>М</v>
      </c>
      <c r="IM25" s="223" t="str">
        <f t="shared" si="74"/>
        <v>М</v>
      </c>
      <c r="IN25" s="223" t="str">
        <f t="shared" si="74"/>
        <v>М</v>
      </c>
      <c r="IO25" s="223" t="str">
        <f t="shared" si="74"/>
        <v>М</v>
      </c>
      <c r="IP25" s="223" t="str">
        <f t="shared" si="74"/>
        <v>М</v>
      </c>
      <c r="IQ25" s="223" t="str">
        <f t="shared" si="74"/>
        <v>М</v>
      </c>
      <c r="IR25" s="223" t="str">
        <f t="shared" si="74"/>
        <v>М</v>
      </c>
      <c r="IS25" s="223" t="str">
        <f t="shared" si="74"/>
        <v>М</v>
      </c>
      <c r="IT25" s="223" t="str">
        <f t="shared" si="74"/>
        <v>М</v>
      </c>
      <c r="IU25" s="223" t="str">
        <f t="shared" si="74"/>
        <v>О/64772/21050</v>
      </c>
      <c r="IV25" s="223" t="str">
        <f t="shared" si="74"/>
        <v>ПМ/64772/21050</v>
      </c>
      <c r="IW25" s="223" t="str">
        <f t="shared" si="74"/>
        <v>М</v>
      </c>
      <c r="IX25" s="223" t="str">
        <f t="shared" si="74"/>
        <v>М</v>
      </c>
      <c r="IY25" s="223" t="str">
        <f t="shared" si="74"/>
        <v>М</v>
      </c>
      <c r="IZ25" s="223" t="str">
        <f t="shared" si="74"/>
        <v>М</v>
      </c>
      <c r="JA25" s="223" t="str">
        <f t="shared" si="74"/>
        <v>М</v>
      </c>
      <c r="JB25" s="223" t="str">
        <f t="shared" si="74"/>
        <v>М</v>
      </c>
      <c r="JC25" s="223" t="str">
        <f t="shared" si="74"/>
        <v>М</v>
      </c>
      <c r="JD25" s="223" t="str">
        <f t="shared" si="74"/>
        <v>М</v>
      </c>
      <c r="JE25" s="223" t="str">
        <f t="shared" si="74"/>
        <v>М</v>
      </c>
      <c r="JF25" s="223" t="str">
        <f t="shared" si="74"/>
        <v>М</v>
      </c>
      <c r="JG25" s="223" t="str">
        <f t="shared" si="74"/>
        <v>М</v>
      </c>
      <c r="JH25" s="223" t="str">
        <f t="shared" si="74"/>
        <v>М</v>
      </c>
      <c r="JI25" s="223" t="str">
        <f t="shared" si="74"/>
        <v>М</v>
      </c>
      <c r="JJ25" s="223" t="str">
        <f t="shared" si="74"/>
        <v>М</v>
      </c>
      <c r="JK25" s="223" t="str">
        <f t="shared" si="74"/>
        <v>М</v>
      </c>
      <c r="JL25" s="223" t="str">
        <f t="shared" si="74"/>
        <v>М</v>
      </c>
      <c r="JM25" s="223" t="str">
        <f t="shared" si="74"/>
        <v>М</v>
      </c>
      <c r="JN25" s="223" t="str">
        <f t="shared" si="74"/>
        <v>М</v>
      </c>
      <c r="JO25" s="223" t="str">
        <f t="shared" si="74"/>
        <v>М</v>
      </c>
      <c r="JP25" s="223" t="str">
        <f t="shared" si="74"/>
        <v>М</v>
      </c>
      <c r="JQ25" s="223" t="str">
        <f t="shared" si="74"/>
        <v>М</v>
      </c>
      <c r="JR25" s="223" t="str">
        <f t="shared" si="74"/>
        <v>М</v>
      </c>
      <c r="JS25" s="223" t="str">
        <f t="shared" ref="JS25:KB27" si="75">IF(LEFT(VLOOKUP(JS$4,План,$F25,0),1)="Р","",IF(LEFT(VLOOKUP(JS$4,План,$F25,0),1)="М","М",VLOOKUP(JS$4,План,$F25,0)))</f>
        <v>М</v>
      </c>
      <c r="JT25" s="223" t="str">
        <f t="shared" si="75"/>
        <v>М</v>
      </c>
      <c r="JU25" s="223" t="str">
        <f t="shared" si="75"/>
        <v>М</v>
      </c>
      <c r="JV25" s="223" t="str">
        <f t="shared" si="75"/>
        <v>М</v>
      </c>
      <c r="JW25" s="223" t="str">
        <f t="shared" si="75"/>
        <v>М</v>
      </c>
      <c r="JX25" s="223" t="str">
        <f t="shared" si="75"/>
        <v>М</v>
      </c>
      <c r="JY25" s="223" t="str">
        <f t="shared" si="75"/>
        <v>М</v>
      </c>
      <c r="JZ25" s="223" t="str">
        <f t="shared" si="75"/>
        <v>М</v>
      </c>
      <c r="KA25" s="223" t="str">
        <f t="shared" si="75"/>
        <v>М</v>
      </c>
      <c r="KB25" s="223" t="str">
        <f t="shared" si="75"/>
        <v>М</v>
      </c>
      <c r="KC25" s="223" t="str">
        <f t="shared" ref="KC25:KL27" si="76">IF(LEFT(VLOOKUP(KC$4,План,$F25,0),1)="Р","",IF(LEFT(VLOOKUP(KC$4,План,$F25,0),1)="М","М",VLOOKUP(KC$4,План,$F25,0)))</f>
        <v>М</v>
      </c>
      <c r="KD25" s="223" t="str">
        <f t="shared" si="76"/>
        <v>М</v>
      </c>
      <c r="KE25" s="223" t="str">
        <f t="shared" si="76"/>
        <v>М</v>
      </c>
      <c r="KF25" s="223" t="str">
        <f t="shared" si="76"/>
        <v>М</v>
      </c>
      <c r="KG25" s="223" t="str">
        <f t="shared" si="76"/>
        <v>М</v>
      </c>
      <c r="KH25" s="223" t="str">
        <f t="shared" si="76"/>
        <v>М</v>
      </c>
      <c r="KI25" s="223" t="str">
        <f t="shared" si="76"/>
        <v>М</v>
      </c>
      <c r="KJ25" s="223" t="str">
        <f t="shared" si="76"/>
        <v>М</v>
      </c>
      <c r="KK25" s="223" t="str">
        <f t="shared" si="76"/>
        <v>М</v>
      </c>
      <c r="KL25" s="223" t="str">
        <f t="shared" si="76"/>
        <v>М</v>
      </c>
      <c r="KM25" s="223" t="str">
        <f t="shared" ref="KM25:KV27" si="77">IF(LEFT(VLOOKUP(KM$4,План,$F25,0),1)="Р","",IF(LEFT(VLOOKUP(KM$4,План,$F25,0),1)="М","М",VLOOKUP(KM$4,План,$F25,0)))</f>
        <v>М</v>
      </c>
      <c r="KN25" s="223" t="str">
        <f t="shared" si="77"/>
        <v>М</v>
      </c>
      <c r="KO25" s="223" t="str">
        <f t="shared" si="77"/>
        <v>М</v>
      </c>
      <c r="KP25" s="223" t="str">
        <f t="shared" si="77"/>
        <v>М</v>
      </c>
      <c r="KQ25" s="223" t="str">
        <f t="shared" si="77"/>
        <v>М</v>
      </c>
      <c r="KR25" s="223" t="str">
        <f t="shared" si="77"/>
        <v>М</v>
      </c>
      <c r="KS25" s="223" t="str">
        <f t="shared" si="77"/>
        <v>М</v>
      </c>
      <c r="KT25" s="223" t="str">
        <f t="shared" si="77"/>
        <v>М</v>
      </c>
      <c r="KU25" s="223" t="str">
        <f t="shared" si="77"/>
        <v>М</v>
      </c>
      <c r="KV25" s="223" t="str">
        <f t="shared" si="77"/>
        <v>М</v>
      </c>
      <c r="KW25" s="223" t="str">
        <f t="shared" ref="KW25:LF27" si="78">IF(LEFT(VLOOKUP(KW$4,План,$F25,0),1)="Р","",IF(LEFT(VLOOKUP(KW$4,План,$F25,0),1)="М","М",VLOOKUP(KW$4,План,$F25,0)))</f>
        <v>М</v>
      </c>
      <c r="KX25" s="223" t="str">
        <f t="shared" si="78"/>
        <v>М</v>
      </c>
      <c r="KY25" s="223" t="str">
        <f t="shared" si="78"/>
        <v>М</v>
      </c>
      <c r="KZ25" s="223" t="str">
        <f t="shared" si="78"/>
        <v>М</v>
      </c>
      <c r="LA25" s="223" t="str">
        <f t="shared" si="78"/>
        <v>М</v>
      </c>
      <c r="LB25" s="223" t="str">
        <f t="shared" si="78"/>
        <v>М</v>
      </c>
      <c r="LC25" s="223" t="str">
        <f t="shared" si="78"/>
        <v>М</v>
      </c>
      <c r="LD25" s="223" t="str">
        <f t="shared" si="78"/>
        <v>М</v>
      </c>
      <c r="LE25" s="223" t="str">
        <f t="shared" si="78"/>
        <v>М</v>
      </c>
      <c r="LF25" s="223" t="str">
        <f t="shared" si="78"/>
        <v>О/66263/22541</v>
      </c>
      <c r="LG25" s="223" t="str">
        <f t="shared" ref="LG25:LP27" si="79">IF(LEFT(VLOOKUP(LG$4,План,$F25,0),1)="Р","",IF(LEFT(VLOOKUP(LG$4,План,$F25,0),1)="М","М",VLOOKUP(LG$4,План,$F25,0)))</f>
        <v>ТО1/ДС/ГК/ТР/66263/22541</v>
      </c>
      <c r="LH25" s="223" t="str">
        <f t="shared" si="79"/>
        <v>ТО1/ДС/ГК/ТР/66263/22541</v>
      </c>
      <c r="LI25" s="223" t="str">
        <f t="shared" si="79"/>
        <v>ТО1/ДС/ГК/ТР/66263/22541</v>
      </c>
      <c r="LJ25" s="223" t="str">
        <f t="shared" si="79"/>
        <v>ТО1/ДС/ГК/ТР/66263/22541</v>
      </c>
      <c r="LK25" s="223" t="str">
        <f t="shared" si="79"/>
        <v>ТО1/ДС/ГК/ТР/66263/22541</v>
      </c>
      <c r="LL25" s="223" t="str">
        <f t="shared" si="79"/>
        <v>ТО1/ДС/ГК/ТР/66263/22541</v>
      </c>
      <c r="LM25" s="223" t="str">
        <f t="shared" si="79"/>
        <v>П/66271/22549</v>
      </c>
      <c r="LN25" s="223" t="str">
        <f t="shared" si="79"/>
        <v>М</v>
      </c>
      <c r="LO25" s="223" t="str">
        <f t="shared" si="79"/>
        <v>М</v>
      </c>
      <c r="LP25" s="223" t="str">
        <f t="shared" si="79"/>
        <v>М</v>
      </c>
      <c r="LQ25" s="223" t="str">
        <f t="shared" ref="LQ25:MD27" si="80">IF(LEFT(VLOOKUP(LQ$4,План,$F25,0),1)="Р","",IF(LEFT(VLOOKUP(LQ$4,План,$F25,0),1)="М","М",VLOOKUP(LQ$4,План,$F25,0)))</f>
        <v>М</v>
      </c>
      <c r="LR25" s="223" t="str">
        <f t="shared" si="80"/>
        <v>М</v>
      </c>
      <c r="LS25" s="223" t="str">
        <f t="shared" si="80"/>
        <v>М</v>
      </c>
      <c r="LT25" s="223" t="str">
        <f t="shared" si="80"/>
        <v>М</v>
      </c>
      <c r="LU25" s="223" t="str">
        <f t="shared" si="80"/>
        <v>М</v>
      </c>
      <c r="LV25" s="223" t="str">
        <f t="shared" si="80"/>
        <v>М</v>
      </c>
      <c r="LW25" s="223" t="str">
        <f t="shared" si="80"/>
        <v>М</v>
      </c>
      <c r="LX25" s="223" t="str">
        <f t="shared" si="80"/>
        <v>М</v>
      </c>
      <c r="LY25" s="223" t="str">
        <f t="shared" si="80"/>
        <v>М</v>
      </c>
      <c r="LZ25" s="223" t="str">
        <f t="shared" si="80"/>
        <v>М</v>
      </c>
      <c r="MA25" s="223" t="str">
        <f t="shared" si="80"/>
        <v>М</v>
      </c>
      <c r="MB25" s="223" t="str">
        <f t="shared" si="80"/>
        <v>М</v>
      </c>
      <c r="MC25" s="223" t="str">
        <f t="shared" si="80"/>
        <v>М</v>
      </c>
      <c r="MD25" s="223" t="str">
        <f t="shared" si="80"/>
        <v>М</v>
      </c>
      <c r="ME25" s="223" t="str">
        <f t="shared" ref="ME25:NH33" si="81">IF(LEFT(VLOOKUP(ME$4,План,$F25,0),1)="Р","",IF(LEFT(VLOOKUP(ME$4,План,$F25,0),1)="М","М",VLOOKUP(ME$4,План,$F25,0)))</f>
        <v>М</v>
      </c>
      <c r="MF25" s="223" t="str">
        <f t="shared" si="81"/>
        <v>М</v>
      </c>
      <c r="MG25" s="223" t="str">
        <f t="shared" si="81"/>
        <v>М</v>
      </c>
      <c r="MH25" s="223" t="str">
        <f t="shared" si="81"/>
        <v>М</v>
      </c>
      <c r="MI25" s="223" t="str">
        <f t="shared" si="81"/>
        <v>М</v>
      </c>
      <c r="MJ25" s="223" t="str">
        <f t="shared" si="81"/>
        <v>М</v>
      </c>
      <c r="MK25" s="223" t="str">
        <f t="shared" si="81"/>
        <v>М</v>
      </c>
      <c r="ML25" s="223" t="str">
        <f t="shared" si="81"/>
        <v>М</v>
      </c>
      <c r="MM25" s="223" t="str">
        <f t="shared" si="81"/>
        <v>М</v>
      </c>
      <c r="MN25" s="223" t="str">
        <f t="shared" si="81"/>
        <v>М</v>
      </c>
      <c r="MO25" s="223" t="str">
        <f t="shared" si="81"/>
        <v>М</v>
      </c>
      <c r="MP25" s="223" t="str">
        <f t="shared" si="81"/>
        <v>М</v>
      </c>
      <c r="MQ25" s="223" t="str">
        <f t="shared" si="81"/>
        <v>М</v>
      </c>
      <c r="MR25" s="223" t="str">
        <f t="shared" si="81"/>
        <v>М</v>
      </c>
      <c r="MS25" s="223" t="str">
        <f t="shared" si="81"/>
        <v>М</v>
      </c>
      <c r="MT25" s="223" t="str">
        <f t="shared" si="81"/>
        <v>М</v>
      </c>
      <c r="MU25" s="223" t="str">
        <f t="shared" si="81"/>
        <v>М</v>
      </c>
      <c r="MV25" s="223" t="str">
        <f t="shared" si="81"/>
        <v>М</v>
      </c>
      <c r="MW25" s="223" t="str">
        <f t="shared" si="81"/>
        <v>М</v>
      </c>
      <c r="MX25" s="223" t="str">
        <f t="shared" si="81"/>
        <v>М</v>
      </c>
      <c r="MY25" s="223" t="str">
        <f t="shared" si="81"/>
        <v>М</v>
      </c>
      <c r="MZ25" s="223" t="str">
        <f t="shared" si="81"/>
        <v>М</v>
      </c>
      <c r="NA25" s="223" t="str">
        <f t="shared" si="81"/>
        <v>М</v>
      </c>
      <c r="NB25" s="223" t="str">
        <f t="shared" si="81"/>
        <v>М</v>
      </c>
      <c r="NC25" s="223" t="str">
        <f t="shared" si="81"/>
        <v>М</v>
      </c>
      <c r="ND25" s="223" t="str">
        <f t="shared" si="81"/>
        <v>М</v>
      </c>
      <c r="NE25" s="223" t="str">
        <f t="shared" si="81"/>
        <v>М</v>
      </c>
      <c r="NF25" s="223" t="str">
        <f t="shared" si="81"/>
        <v>М</v>
      </c>
      <c r="NG25" s="223" t="str">
        <f t="shared" si="81"/>
        <v>М</v>
      </c>
      <c r="NH25" s="223" t="str">
        <f t="shared" si="81"/>
        <v>М</v>
      </c>
      <c r="NI25" s="223"/>
      <c r="NJ25" s="223">
        <v>72411</v>
      </c>
      <c r="NK25" s="223">
        <f t="shared" ref="NK25:NK38" si="82">VLOOKUP($NK$4,План,E25,0)</f>
        <v>23677</v>
      </c>
      <c r="NL25" s="223">
        <v>0</v>
      </c>
      <c r="NM25" s="224">
        <f>NJ25-B25</f>
        <v>7200</v>
      </c>
    </row>
    <row r="26" spans="1:377" s="225" customFormat="1" ht="32.25" customHeight="1" x14ac:dyDescent="0.2">
      <c r="A26" s="222">
        <v>2</v>
      </c>
      <c r="B26" s="223">
        <v>71881</v>
      </c>
      <c r="C26" s="223">
        <f t="shared" si="63"/>
        <v>49807</v>
      </c>
      <c r="D26" s="223">
        <v>6959</v>
      </c>
      <c r="E26" s="223">
        <v>8</v>
      </c>
      <c r="F26" s="223">
        <v>56</v>
      </c>
      <c r="G26" s="223" t="str">
        <f t="shared" ref="G26:G38" si="83">IF(LEFT(VLOOKUP(G$4,План,$F26,0),1)="Р","",IF(LEFT(VLOOKUP(G$4,План,$F26,0),1)="М","М",VLOOKUP(G$4,План,$F26,0)))</f>
        <v>М</v>
      </c>
      <c r="H26" s="223" t="str">
        <f t="shared" ref="H26:BS29" si="84">IF(LEFT(VLOOKUP(H$4,План,$F26,0),1)="Р","",IF(LEFT(VLOOKUP(H$4,План,$F26,0),1)="М","М",VLOOKUP(H$4,План,$F26,0)))</f>
        <v>М</v>
      </c>
      <c r="I26" s="223" t="str">
        <f t="shared" si="84"/>
        <v>М</v>
      </c>
      <c r="J26" s="223" t="str">
        <f t="shared" si="84"/>
        <v>М</v>
      </c>
      <c r="K26" s="223" t="str">
        <f t="shared" si="84"/>
        <v>М</v>
      </c>
      <c r="L26" s="223" t="str">
        <f t="shared" si="84"/>
        <v>М</v>
      </c>
      <c r="M26" s="223" t="str">
        <f t="shared" si="84"/>
        <v>М</v>
      </c>
      <c r="N26" s="223" t="str">
        <f t="shared" si="84"/>
        <v>М</v>
      </c>
      <c r="O26" s="223" t="str">
        <f t="shared" si="84"/>
        <v>О/64913/49991</v>
      </c>
      <c r="P26" s="223" t="str">
        <f t="shared" si="84"/>
        <v>ГТД/64913/49991</v>
      </c>
      <c r="Q26" s="223" t="str">
        <f t="shared" si="84"/>
        <v>ГТД/64913/49991</v>
      </c>
      <c r="R26" s="223" t="str">
        <f t="shared" si="84"/>
        <v>ГТД/64913/49991</v>
      </c>
      <c r="S26" s="223" t="str">
        <f t="shared" si="84"/>
        <v>ГТД/64913/49991</v>
      </c>
      <c r="T26" s="223" t="str">
        <f t="shared" si="84"/>
        <v>М</v>
      </c>
      <c r="U26" s="223" t="str">
        <f t="shared" si="84"/>
        <v>ГТД/64937/50015</v>
      </c>
      <c r="V26" s="223" t="str">
        <f t="shared" si="84"/>
        <v>ГТД/64937/50015</v>
      </c>
      <c r="W26" s="223" t="str">
        <f t="shared" si="84"/>
        <v>ГТД/64937/50015</v>
      </c>
      <c r="X26" s="223" t="str">
        <f t="shared" si="84"/>
        <v>ГТД/64937/50015</v>
      </c>
      <c r="Y26" s="223" t="str">
        <f t="shared" si="84"/>
        <v>ГТД/64937/50015</v>
      </c>
      <c r="Z26" s="223" t="str">
        <f t="shared" si="84"/>
        <v>П/64945/50023</v>
      </c>
      <c r="AA26" s="223" t="str">
        <f t="shared" si="84"/>
        <v>ГТД/64945/50023</v>
      </c>
      <c r="AB26" s="223" t="str">
        <f t="shared" si="84"/>
        <v>П/64953/50031</v>
      </c>
      <c r="AC26" s="223" t="str">
        <f t="shared" si="84"/>
        <v>М</v>
      </c>
      <c r="AD26" s="223" t="str">
        <f t="shared" si="84"/>
        <v>М</v>
      </c>
      <c r="AE26" s="223" t="str">
        <f t="shared" si="84"/>
        <v>М</v>
      </c>
      <c r="AF26" s="223" t="str">
        <f t="shared" si="84"/>
        <v>М</v>
      </c>
      <c r="AG26" s="223" t="str">
        <f t="shared" si="84"/>
        <v>М</v>
      </c>
      <c r="AH26" s="223" t="str">
        <f t="shared" si="84"/>
        <v>М</v>
      </c>
      <c r="AI26" s="223" t="str">
        <f t="shared" si="84"/>
        <v>М</v>
      </c>
      <c r="AJ26" s="223" t="str">
        <f t="shared" si="84"/>
        <v>М</v>
      </c>
      <c r="AK26" s="223" t="str">
        <f t="shared" si="84"/>
        <v>М</v>
      </c>
      <c r="AL26" s="223" t="str">
        <f t="shared" si="84"/>
        <v>М</v>
      </c>
      <c r="AM26" s="223" t="str">
        <f t="shared" si="84"/>
        <v>М</v>
      </c>
      <c r="AN26" s="223" t="str">
        <f t="shared" si="84"/>
        <v>М</v>
      </c>
      <c r="AO26" s="223" t="str">
        <f t="shared" si="84"/>
        <v>М</v>
      </c>
      <c r="AP26" s="223" t="str">
        <f t="shared" si="84"/>
        <v>М</v>
      </c>
      <c r="AQ26" s="223" t="str">
        <f t="shared" si="84"/>
        <v>М</v>
      </c>
      <c r="AR26" s="223" t="str">
        <f t="shared" si="84"/>
        <v>М</v>
      </c>
      <c r="AS26" s="223" t="str">
        <f t="shared" si="84"/>
        <v>М</v>
      </c>
      <c r="AT26" s="223" t="str">
        <f t="shared" si="84"/>
        <v>М</v>
      </c>
      <c r="AU26" s="223" t="str">
        <f t="shared" si="84"/>
        <v>М</v>
      </c>
      <c r="AV26" s="223" t="str">
        <f t="shared" si="84"/>
        <v>М</v>
      </c>
      <c r="AW26" s="223" t="str">
        <f t="shared" si="84"/>
        <v>М</v>
      </c>
      <c r="AX26" s="223" t="str">
        <f t="shared" si="84"/>
        <v>М</v>
      </c>
      <c r="AY26" s="223" t="str">
        <f t="shared" si="84"/>
        <v>М</v>
      </c>
      <c r="AZ26" s="223" t="str">
        <f t="shared" si="84"/>
        <v>М</v>
      </c>
      <c r="BA26" s="223" t="str">
        <f t="shared" si="84"/>
        <v>М</v>
      </c>
      <c r="BB26" s="223" t="str">
        <f t="shared" si="84"/>
        <v>М</v>
      </c>
      <c r="BC26" s="223" t="str">
        <f t="shared" si="84"/>
        <v>М</v>
      </c>
      <c r="BD26" s="223" t="str">
        <f t="shared" si="84"/>
        <v>М</v>
      </c>
      <c r="BE26" s="223" t="str">
        <f t="shared" si="84"/>
        <v>М</v>
      </c>
      <c r="BF26" s="223" t="str">
        <f t="shared" si="84"/>
        <v>М</v>
      </c>
      <c r="BG26" s="223" t="str">
        <f t="shared" si="84"/>
        <v>М</v>
      </c>
      <c r="BH26" s="223" t="str">
        <f t="shared" si="84"/>
        <v>М</v>
      </c>
      <c r="BI26" s="223" t="str">
        <f t="shared" si="84"/>
        <v>М</v>
      </c>
      <c r="BJ26" s="223" t="str">
        <f t="shared" si="84"/>
        <v>М</v>
      </c>
      <c r="BK26" s="223" t="str">
        <f t="shared" si="84"/>
        <v>М</v>
      </c>
      <c r="BL26" s="223" t="str">
        <f t="shared" si="84"/>
        <v>М</v>
      </c>
      <c r="BM26" s="223" t="str">
        <f t="shared" si="84"/>
        <v>М</v>
      </c>
      <c r="BN26" s="223" t="str">
        <f t="shared" si="84"/>
        <v>М</v>
      </c>
      <c r="BO26" s="223" t="str">
        <f t="shared" si="84"/>
        <v>М</v>
      </c>
      <c r="BP26" s="223" t="str">
        <f t="shared" si="84"/>
        <v>М</v>
      </c>
      <c r="BQ26" s="223" t="str">
        <f t="shared" si="84"/>
        <v>М</v>
      </c>
      <c r="BR26" s="223" t="str">
        <f t="shared" si="84"/>
        <v>М</v>
      </c>
      <c r="BS26" s="223" t="str">
        <f t="shared" si="84"/>
        <v>М</v>
      </c>
      <c r="BT26" s="223" t="str">
        <f t="shared" ref="BT26:CH28" si="85">IF(LEFT(VLOOKUP(BT$4,План,$F26,0),1)="Р","",IF(LEFT(VLOOKUP(BT$4,План,$F26,0),1)="М","М",VLOOKUP(BT$4,План,$F26,0)))</f>
        <v>М</v>
      </c>
      <c r="BU26" s="223" t="str">
        <f t="shared" si="85"/>
        <v>М</v>
      </c>
      <c r="BV26" s="223" t="str">
        <f t="shared" si="85"/>
        <v>М</v>
      </c>
      <c r="BW26" s="223" t="str">
        <f t="shared" si="85"/>
        <v>М</v>
      </c>
      <c r="BX26" s="223" t="str">
        <f t="shared" si="85"/>
        <v>М</v>
      </c>
      <c r="BY26" s="223" t="str">
        <f t="shared" si="85"/>
        <v>М</v>
      </c>
      <c r="BZ26" s="223" t="str">
        <f t="shared" si="85"/>
        <v>М</v>
      </c>
      <c r="CA26" s="223" t="str">
        <f t="shared" si="85"/>
        <v>М</v>
      </c>
      <c r="CB26" s="223" t="str">
        <f t="shared" si="85"/>
        <v>М</v>
      </c>
      <c r="CC26" s="223" t="str">
        <f t="shared" si="85"/>
        <v>М</v>
      </c>
      <c r="CD26" s="223" t="str">
        <f t="shared" si="85"/>
        <v>М</v>
      </c>
      <c r="CE26" s="223" t="str">
        <f t="shared" si="85"/>
        <v>М</v>
      </c>
      <c r="CF26" s="223" t="str">
        <f t="shared" si="85"/>
        <v>М</v>
      </c>
      <c r="CG26" s="223" t="str">
        <f t="shared" si="85"/>
        <v>М</v>
      </c>
      <c r="CH26" s="223" t="str">
        <f t="shared" si="85"/>
        <v>М</v>
      </c>
      <c r="CI26" s="223" t="str">
        <f t="shared" si="67"/>
        <v>М</v>
      </c>
      <c r="CJ26" s="223" t="str">
        <f t="shared" si="67"/>
        <v>М</v>
      </c>
      <c r="CK26" s="223" t="str">
        <f t="shared" si="67"/>
        <v>М</v>
      </c>
      <c r="CL26" s="223" t="str">
        <f t="shared" si="67"/>
        <v>М</v>
      </c>
      <c r="CM26" s="223" t="str">
        <f t="shared" si="67"/>
        <v>ПМ/66441/51519</v>
      </c>
      <c r="CN26" s="223" t="str">
        <f t="shared" si="67"/>
        <v>М</v>
      </c>
      <c r="CO26" s="223" t="str">
        <f t="shared" si="67"/>
        <v>М</v>
      </c>
      <c r="CP26" s="223" t="str">
        <f t="shared" si="67"/>
        <v>М</v>
      </c>
      <c r="CQ26" s="223" t="str">
        <f t="shared" si="67"/>
        <v>М</v>
      </c>
      <c r="CR26" s="223" t="str">
        <f t="shared" si="67"/>
        <v>М</v>
      </c>
      <c r="CS26" s="223" t="str">
        <f t="shared" si="67"/>
        <v>М</v>
      </c>
      <c r="CT26" s="223" t="str">
        <f t="shared" si="67"/>
        <v>М</v>
      </c>
      <c r="CU26" s="223" t="str">
        <f t="shared" si="67"/>
        <v>М</v>
      </c>
      <c r="CV26" s="223" t="str">
        <f t="shared" si="67"/>
        <v>М</v>
      </c>
      <c r="CW26" s="223" t="str">
        <f t="shared" si="67"/>
        <v>М</v>
      </c>
      <c r="CX26" s="223" t="str">
        <f t="shared" si="67"/>
        <v>М</v>
      </c>
      <c r="CY26" s="223" t="str">
        <f t="shared" si="67"/>
        <v>М</v>
      </c>
      <c r="CZ26" s="223" t="str">
        <f t="shared" si="67"/>
        <v>М</v>
      </c>
      <c r="DA26" s="223" t="str">
        <f t="shared" si="67"/>
        <v>М</v>
      </c>
      <c r="DB26" s="223" t="str">
        <f t="shared" si="67"/>
        <v>М</v>
      </c>
      <c r="DC26" s="223" t="str">
        <f t="shared" si="67"/>
        <v>М</v>
      </c>
      <c r="DD26" s="223" t="str">
        <f t="shared" si="67"/>
        <v>М</v>
      </c>
      <c r="DE26" s="223" t="str">
        <f t="shared" si="67"/>
        <v>М</v>
      </c>
      <c r="DF26" s="223" t="str">
        <f t="shared" si="67"/>
        <v>М</v>
      </c>
      <c r="DG26" s="223" t="str">
        <f t="shared" si="67"/>
        <v>М</v>
      </c>
      <c r="DH26" s="223" t="str">
        <f t="shared" si="67"/>
        <v>М</v>
      </c>
      <c r="DI26" s="223" t="str">
        <f t="shared" si="67"/>
        <v>М</v>
      </c>
      <c r="DJ26" s="223" t="str">
        <f t="shared" si="67"/>
        <v>М</v>
      </c>
      <c r="DK26" s="223" t="str">
        <f t="shared" si="67"/>
        <v>М</v>
      </c>
      <c r="DL26" s="223" t="str">
        <f t="shared" si="67"/>
        <v>М</v>
      </c>
      <c r="DM26" s="223" t="str">
        <f t="shared" si="67"/>
        <v>М</v>
      </c>
      <c r="DN26" s="223" t="str">
        <f t="shared" si="67"/>
        <v>М</v>
      </c>
      <c r="DO26" s="223" t="str">
        <f t="shared" si="67"/>
        <v>М</v>
      </c>
      <c r="DP26" s="223" t="str">
        <f t="shared" si="67"/>
        <v>М</v>
      </c>
      <c r="DQ26" s="223" t="str">
        <f t="shared" si="67"/>
        <v>М</v>
      </c>
      <c r="DR26" s="223" t="str">
        <f t="shared" si="67"/>
        <v>М</v>
      </c>
      <c r="DS26" s="223" t="str">
        <f t="shared" si="67"/>
        <v>М</v>
      </c>
      <c r="DT26" s="223" t="str">
        <f t="shared" si="67"/>
        <v>М</v>
      </c>
      <c r="DU26" s="223" t="str">
        <f t="shared" si="67"/>
        <v>М</v>
      </c>
      <c r="DV26" s="223" t="str">
        <f t="shared" si="67"/>
        <v>М</v>
      </c>
      <c r="DW26" s="223" t="str">
        <f t="shared" si="67"/>
        <v>М</v>
      </c>
      <c r="DX26" s="223" t="str">
        <f t="shared" si="67"/>
        <v>М</v>
      </c>
      <c r="DY26" s="223" t="str">
        <f t="shared" si="67"/>
        <v>М</v>
      </c>
      <c r="DZ26" s="223" t="str">
        <f t="shared" si="67"/>
        <v>М</v>
      </c>
      <c r="EA26" s="223" t="str">
        <f t="shared" si="67"/>
        <v>М</v>
      </c>
      <c r="EB26" s="223" t="str">
        <f t="shared" si="67"/>
        <v>М</v>
      </c>
      <c r="EC26" s="223" t="str">
        <f t="shared" si="67"/>
        <v>М</v>
      </c>
      <c r="ED26" s="223" t="str">
        <f t="shared" si="67"/>
        <v>М</v>
      </c>
      <c r="EE26" s="223" t="str">
        <f t="shared" si="67"/>
        <v>М</v>
      </c>
      <c r="EF26" s="223" t="str">
        <f t="shared" si="67"/>
        <v>М</v>
      </c>
      <c r="EG26" s="223" t="str">
        <f t="shared" si="67"/>
        <v>М</v>
      </c>
      <c r="EH26" s="223" t="str">
        <f t="shared" si="67"/>
        <v>М</v>
      </c>
      <c r="EI26" s="223" t="str">
        <f t="shared" si="67"/>
        <v>М</v>
      </c>
      <c r="EJ26" s="223" t="str">
        <f t="shared" si="67"/>
        <v>М</v>
      </c>
      <c r="EK26" s="223" t="str">
        <f t="shared" si="67"/>
        <v>М</v>
      </c>
      <c r="EL26" s="223" t="str">
        <f t="shared" si="67"/>
        <v>М</v>
      </c>
      <c r="EM26" s="223" t="str">
        <f t="shared" si="67"/>
        <v>М</v>
      </c>
      <c r="EN26" s="223" t="str">
        <f t="shared" si="67"/>
        <v>М</v>
      </c>
      <c r="EO26" s="223" t="str">
        <f t="shared" si="67"/>
        <v>М</v>
      </c>
      <c r="EP26" s="223" t="str">
        <f t="shared" si="67"/>
        <v>М</v>
      </c>
      <c r="EQ26" s="223" t="str">
        <f t="shared" si="67"/>
        <v>М</v>
      </c>
      <c r="ER26" s="223" t="str">
        <f t="shared" si="67"/>
        <v>М</v>
      </c>
      <c r="ES26" s="223" t="str">
        <f t="shared" si="67"/>
        <v>М</v>
      </c>
      <c r="ET26" s="223" t="str">
        <f t="shared" si="67"/>
        <v>М</v>
      </c>
      <c r="EU26" s="223" t="str">
        <f t="shared" si="68"/>
        <v>М</v>
      </c>
      <c r="EV26" s="223" t="str">
        <f t="shared" si="68"/>
        <v>М</v>
      </c>
      <c r="EW26" s="223" t="str">
        <f t="shared" si="68"/>
        <v>М</v>
      </c>
      <c r="EX26" s="223" t="str">
        <f t="shared" si="68"/>
        <v>М</v>
      </c>
      <c r="EY26" s="223" t="str">
        <f t="shared" si="68"/>
        <v>М</v>
      </c>
      <c r="EZ26" s="223" t="str">
        <f t="shared" si="68"/>
        <v>М</v>
      </c>
      <c r="FA26" s="223" t="str">
        <f t="shared" si="68"/>
        <v>ТО2/67908/52986</v>
      </c>
      <c r="FB26" s="223" t="str">
        <f t="shared" si="68"/>
        <v>ТО2/67908/52986</v>
      </c>
      <c r="FC26" s="223" t="str">
        <f t="shared" si="68"/>
        <v>ТО2/67908/52986</v>
      </c>
      <c r="FD26" s="223" t="str">
        <f t="shared" si="68"/>
        <v>ТО2/67908/52986</v>
      </c>
      <c r="FE26" s="223" t="str">
        <f t="shared" si="69"/>
        <v>ТО2/67908/52986</v>
      </c>
      <c r="FF26" s="223" t="str">
        <f t="shared" si="69"/>
        <v>ТО2/67908/52986</v>
      </c>
      <c r="FG26" s="223" t="str">
        <f t="shared" si="69"/>
        <v>ТО2/67908/52986</v>
      </c>
      <c r="FH26" s="223" t="str">
        <f t="shared" si="69"/>
        <v>ТО2/67908/52986</v>
      </c>
      <c r="FI26" s="223" t="str">
        <f t="shared" si="69"/>
        <v>М</v>
      </c>
      <c r="FJ26" s="223" t="str">
        <f t="shared" si="69"/>
        <v>М</v>
      </c>
      <c r="FK26" s="223" t="str">
        <f t="shared" si="69"/>
        <v>М</v>
      </c>
      <c r="FL26" s="223" t="str">
        <f t="shared" si="69"/>
        <v>М</v>
      </c>
      <c r="FM26" s="223" t="str">
        <f t="shared" si="69"/>
        <v>М</v>
      </c>
      <c r="FN26" s="223" t="str">
        <f t="shared" si="69"/>
        <v>М</v>
      </c>
      <c r="FO26" s="223" t="str">
        <f t="shared" si="70"/>
        <v>М</v>
      </c>
      <c r="FP26" s="223" t="str">
        <f t="shared" si="70"/>
        <v>М</v>
      </c>
      <c r="FQ26" s="223" t="str">
        <f t="shared" si="70"/>
        <v>М</v>
      </c>
      <c r="FR26" s="223" t="str">
        <f t="shared" si="70"/>
        <v>М</v>
      </c>
      <c r="FS26" s="223" t="str">
        <f t="shared" si="70"/>
        <v>М</v>
      </c>
      <c r="FT26" s="223" t="str">
        <f t="shared" si="70"/>
        <v>М</v>
      </c>
      <c r="FU26" s="223" t="str">
        <f t="shared" si="70"/>
        <v>М</v>
      </c>
      <c r="FV26" s="223" t="str">
        <f t="shared" si="70"/>
        <v>М</v>
      </c>
      <c r="FW26" s="223" t="str">
        <f t="shared" si="70"/>
        <v>М</v>
      </c>
      <c r="FX26" s="223" t="str">
        <f t="shared" si="70"/>
        <v>М</v>
      </c>
      <c r="FY26" s="223" t="str">
        <f t="shared" si="71"/>
        <v>М</v>
      </c>
      <c r="FZ26" s="223" t="str">
        <f t="shared" si="71"/>
        <v>М</v>
      </c>
      <c r="GA26" s="223" t="str">
        <f t="shared" si="71"/>
        <v>М</v>
      </c>
      <c r="GB26" s="223" t="str">
        <f t="shared" si="71"/>
        <v>М</v>
      </c>
      <c r="GC26" s="223" t="str">
        <f t="shared" si="71"/>
        <v>М</v>
      </c>
      <c r="GD26" s="223" t="str">
        <f t="shared" si="71"/>
        <v>М</v>
      </c>
      <c r="GE26" s="223" t="str">
        <f t="shared" si="71"/>
        <v>М</v>
      </c>
      <c r="GF26" s="223" t="str">
        <f t="shared" si="71"/>
        <v>М</v>
      </c>
      <c r="GG26" s="223" t="str">
        <f t="shared" si="71"/>
        <v>М</v>
      </c>
      <c r="GH26" s="223" t="str">
        <f t="shared" si="71"/>
        <v>М</v>
      </c>
      <c r="GI26" s="223" t="str">
        <f t="shared" si="72"/>
        <v>М</v>
      </c>
      <c r="GJ26" s="223" t="str">
        <f t="shared" si="72"/>
        <v>М</v>
      </c>
      <c r="GK26" s="223" t="str">
        <f t="shared" si="72"/>
        <v>М</v>
      </c>
      <c r="GL26" s="223" t="str">
        <f t="shared" si="72"/>
        <v>М</v>
      </c>
      <c r="GM26" s="223" t="str">
        <f t="shared" si="72"/>
        <v>М</v>
      </c>
      <c r="GN26" s="223" t="str">
        <f t="shared" si="72"/>
        <v>М</v>
      </c>
      <c r="GO26" s="223" t="str">
        <f t="shared" si="72"/>
        <v>М</v>
      </c>
      <c r="GP26" s="223" t="str">
        <f t="shared" si="72"/>
        <v>М</v>
      </c>
      <c r="GQ26" s="223" t="str">
        <f t="shared" si="72"/>
        <v>М</v>
      </c>
      <c r="GR26" s="223" t="str">
        <f t="shared" si="72"/>
        <v>М</v>
      </c>
      <c r="GS26" s="223" t="str">
        <f t="shared" si="73"/>
        <v>М</v>
      </c>
      <c r="GT26" s="223" t="str">
        <f t="shared" si="73"/>
        <v>М</v>
      </c>
      <c r="GU26" s="223" t="str">
        <f t="shared" si="73"/>
        <v>М</v>
      </c>
      <c r="GV26" s="223" t="str">
        <f t="shared" si="73"/>
        <v>М</v>
      </c>
      <c r="GW26" s="223" t="str">
        <f t="shared" si="73"/>
        <v>М</v>
      </c>
      <c r="GX26" s="223" t="str">
        <f t="shared" si="73"/>
        <v>М</v>
      </c>
      <c r="GY26" s="223" t="str">
        <f t="shared" si="73"/>
        <v>М</v>
      </c>
      <c r="GZ26" s="223" t="str">
        <f t="shared" si="73"/>
        <v>ОСК/68940/54018</v>
      </c>
      <c r="HA26" s="223" t="str">
        <f t="shared" si="73"/>
        <v>ОСК/68940/54018</v>
      </c>
      <c r="HB26" s="223" t="str">
        <f t="shared" si="73"/>
        <v>ОСК/68940/54018</v>
      </c>
      <c r="HC26" s="223" t="str">
        <f t="shared" si="73"/>
        <v>ОСК/68940/54018</v>
      </c>
      <c r="HD26" s="223" t="str">
        <f t="shared" si="73"/>
        <v>ОСК/68940/54018</v>
      </c>
      <c r="HE26" s="223" t="str">
        <f t="shared" si="73"/>
        <v>ОСК/68940/54018</v>
      </c>
      <c r="HF26" s="223" t="str">
        <f t="shared" si="73"/>
        <v>ОСК/68940/54018</v>
      </c>
      <c r="HG26" s="223" t="str">
        <f t="shared" si="74"/>
        <v>ОСК/68940/54018</v>
      </c>
      <c r="HH26" s="223" t="str">
        <f t="shared" si="74"/>
        <v>ОСК/68940/54018</v>
      </c>
      <c r="HI26" s="223" t="str">
        <f t="shared" si="74"/>
        <v>ОСК/68940/54018</v>
      </c>
      <c r="HJ26" s="223" t="str">
        <f t="shared" si="74"/>
        <v>М</v>
      </c>
      <c r="HK26" s="223" t="str">
        <f t="shared" si="74"/>
        <v>М</v>
      </c>
      <c r="HL26" s="223" t="str">
        <f t="shared" si="74"/>
        <v>М</v>
      </c>
      <c r="HM26" s="223" t="str">
        <f t="shared" si="74"/>
        <v>М</v>
      </c>
      <c r="HN26" s="223" t="str">
        <f t="shared" si="74"/>
        <v>М</v>
      </c>
      <c r="HO26" s="223" t="str">
        <f t="shared" si="74"/>
        <v>М</v>
      </c>
      <c r="HP26" s="223" t="str">
        <f t="shared" si="74"/>
        <v>М</v>
      </c>
      <c r="HQ26" s="223" t="str">
        <f t="shared" si="74"/>
        <v>М</v>
      </c>
      <c r="HR26" s="223" t="str">
        <f t="shared" si="74"/>
        <v>М</v>
      </c>
      <c r="HS26" s="223" t="str">
        <f t="shared" si="74"/>
        <v>М</v>
      </c>
      <c r="HT26" s="223" t="str">
        <f t="shared" si="74"/>
        <v>М</v>
      </c>
      <c r="HU26" s="223" t="str">
        <f t="shared" si="74"/>
        <v>М</v>
      </c>
      <c r="HV26" s="223" t="str">
        <f t="shared" si="74"/>
        <v>М</v>
      </c>
      <c r="HW26" s="223" t="str">
        <f t="shared" si="74"/>
        <v>М</v>
      </c>
      <c r="HX26" s="223" t="str">
        <f t="shared" si="74"/>
        <v>М</v>
      </c>
      <c r="HY26" s="223" t="str">
        <f t="shared" si="74"/>
        <v>М</v>
      </c>
      <c r="HZ26" s="223" t="str">
        <f t="shared" si="74"/>
        <v>М</v>
      </c>
      <c r="IA26" s="223" t="str">
        <f t="shared" si="74"/>
        <v>М</v>
      </c>
      <c r="IB26" s="223" t="str">
        <f t="shared" si="74"/>
        <v>М</v>
      </c>
      <c r="IC26" s="223" t="str">
        <f t="shared" si="74"/>
        <v>О/69434/54512</v>
      </c>
      <c r="ID26" s="223" t="str">
        <f t="shared" si="74"/>
        <v>ПМ/69434/54512</v>
      </c>
      <c r="IE26" s="223" t="str">
        <f t="shared" si="74"/>
        <v>М</v>
      </c>
      <c r="IF26" s="223" t="str">
        <f t="shared" si="74"/>
        <v>М</v>
      </c>
      <c r="IG26" s="223" t="str">
        <f t="shared" si="74"/>
        <v>М</v>
      </c>
      <c r="IH26" s="223" t="str">
        <f t="shared" si="74"/>
        <v>М</v>
      </c>
      <c r="II26" s="223" t="str">
        <f t="shared" si="74"/>
        <v>М</v>
      </c>
      <c r="IJ26" s="223" t="str">
        <f t="shared" si="74"/>
        <v>М</v>
      </c>
      <c r="IK26" s="223" t="str">
        <f t="shared" si="74"/>
        <v>М</v>
      </c>
      <c r="IL26" s="223" t="str">
        <f t="shared" si="74"/>
        <v>М</v>
      </c>
      <c r="IM26" s="223" t="str">
        <f t="shared" si="74"/>
        <v>М</v>
      </c>
      <c r="IN26" s="223" t="str">
        <f t="shared" si="74"/>
        <v>М</v>
      </c>
      <c r="IO26" s="223" t="str">
        <f t="shared" si="74"/>
        <v>М</v>
      </c>
      <c r="IP26" s="223" t="str">
        <f t="shared" si="74"/>
        <v>М</v>
      </c>
      <c r="IQ26" s="223" t="str">
        <f t="shared" si="74"/>
        <v>М</v>
      </c>
      <c r="IR26" s="223" t="str">
        <f t="shared" si="74"/>
        <v>М</v>
      </c>
      <c r="IS26" s="223" t="str">
        <f t="shared" si="74"/>
        <v>М</v>
      </c>
      <c r="IT26" s="223" t="str">
        <f t="shared" si="74"/>
        <v>М</v>
      </c>
      <c r="IU26" s="223" t="str">
        <f t="shared" si="74"/>
        <v>М</v>
      </c>
      <c r="IV26" s="223" t="str">
        <f t="shared" si="74"/>
        <v>М</v>
      </c>
      <c r="IW26" s="223" t="str">
        <f t="shared" si="74"/>
        <v>М</v>
      </c>
      <c r="IX26" s="223" t="str">
        <f t="shared" si="74"/>
        <v>М</v>
      </c>
      <c r="IY26" s="223" t="str">
        <f t="shared" si="74"/>
        <v>М</v>
      </c>
      <c r="IZ26" s="223" t="str">
        <f t="shared" si="74"/>
        <v>М</v>
      </c>
      <c r="JA26" s="223" t="str">
        <f t="shared" si="74"/>
        <v>М</v>
      </c>
      <c r="JB26" s="223" t="str">
        <f t="shared" si="74"/>
        <v>М</v>
      </c>
      <c r="JC26" s="223" t="str">
        <f t="shared" si="74"/>
        <v>М</v>
      </c>
      <c r="JD26" s="223" t="str">
        <f t="shared" si="74"/>
        <v>М</v>
      </c>
      <c r="JE26" s="223" t="str">
        <f t="shared" si="74"/>
        <v>М</v>
      </c>
      <c r="JF26" s="223" t="str">
        <f t="shared" si="74"/>
        <v>М</v>
      </c>
      <c r="JG26" s="223" t="str">
        <f t="shared" si="74"/>
        <v>М</v>
      </c>
      <c r="JH26" s="223" t="str">
        <f t="shared" si="74"/>
        <v>М</v>
      </c>
      <c r="JI26" s="223" t="str">
        <f t="shared" si="74"/>
        <v>М</v>
      </c>
      <c r="JJ26" s="223" t="str">
        <f t="shared" si="74"/>
        <v>М</v>
      </c>
      <c r="JK26" s="223" t="str">
        <f t="shared" si="74"/>
        <v>М</v>
      </c>
      <c r="JL26" s="223" t="str">
        <f t="shared" si="74"/>
        <v>М</v>
      </c>
      <c r="JM26" s="223" t="str">
        <f t="shared" si="74"/>
        <v>М</v>
      </c>
      <c r="JN26" s="223" t="str">
        <f t="shared" si="74"/>
        <v>М</v>
      </c>
      <c r="JO26" s="223" t="str">
        <f t="shared" si="74"/>
        <v>М</v>
      </c>
      <c r="JP26" s="223" t="str">
        <f t="shared" si="74"/>
        <v>М</v>
      </c>
      <c r="JQ26" s="223" t="str">
        <f t="shared" si="74"/>
        <v>М</v>
      </c>
      <c r="JR26" s="223" t="str">
        <f t="shared" si="74"/>
        <v>М</v>
      </c>
      <c r="JS26" s="223" t="str">
        <f t="shared" si="75"/>
        <v>М</v>
      </c>
      <c r="JT26" s="223" t="str">
        <f t="shared" si="75"/>
        <v>М</v>
      </c>
      <c r="JU26" s="223" t="str">
        <f t="shared" si="75"/>
        <v>М</v>
      </c>
      <c r="JV26" s="223" t="str">
        <f t="shared" si="75"/>
        <v>М</v>
      </c>
      <c r="JW26" s="223" t="str">
        <f t="shared" si="75"/>
        <v>М</v>
      </c>
      <c r="JX26" s="223" t="str">
        <f t="shared" si="75"/>
        <v>М</v>
      </c>
      <c r="JY26" s="223" t="str">
        <f t="shared" si="75"/>
        <v>М</v>
      </c>
      <c r="JZ26" s="223" t="str">
        <f t="shared" si="75"/>
        <v>М</v>
      </c>
      <c r="KA26" s="223" t="str">
        <f t="shared" si="75"/>
        <v>М</v>
      </c>
      <c r="KB26" s="223" t="str">
        <f t="shared" si="75"/>
        <v>М</v>
      </c>
      <c r="KC26" s="223" t="str">
        <f t="shared" si="76"/>
        <v>М</v>
      </c>
      <c r="KD26" s="223" t="str">
        <f t="shared" si="76"/>
        <v>М</v>
      </c>
      <c r="KE26" s="223" t="str">
        <f t="shared" si="76"/>
        <v>М</v>
      </c>
      <c r="KF26" s="223" t="str">
        <f t="shared" si="76"/>
        <v>М</v>
      </c>
      <c r="KG26" s="223" t="str">
        <f t="shared" si="76"/>
        <v>М</v>
      </c>
      <c r="KH26" s="223" t="str">
        <f t="shared" si="76"/>
        <v>М</v>
      </c>
      <c r="KI26" s="223" t="str">
        <f t="shared" si="76"/>
        <v>М</v>
      </c>
      <c r="KJ26" s="223" t="str">
        <f t="shared" si="76"/>
        <v>М</v>
      </c>
      <c r="KK26" s="223" t="str">
        <f t="shared" si="76"/>
        <v>М</v>
      </c>
      <c r="KL26" s="223" t="str">
        <f t="shared" si="76"/>
        <v>М</v>
      </c>
      <c r="KM26" s="223" t="str">
        <f t="shared" si="77"/>
        <v>М</v>
      </c>
      <c r="KN26" s="223" t="str">
        <f t="shared" si="77"/>
        <v>М</v>
      </c>
      <c r="KO26" s="223" t="str">
        <f t="shared" si="77"/>
        <v>О/70946/56024</v>
      </c>
      <c r="KP26" s="223" t="str">
        <f t="shared" si="77"/>
        <v>ТО1/70946/56024</v>
      </c>
      <c r="KQ26" s="223" t="str">
        <f t="shared" si="77"/>
        <v>ТО1/70946/56024</v>
      </c>
      <c r="KR26" s="223" t="str">
        <f t="shared" si="77"/>
        <v>ТО1/70946/56024</v>
      </c>
      <c r="KS26" s="223" t="str">
        <f t="shared" si="77"/>
        <v>ТО1/70946/56024</v>
      </c>
      <c r="KT26" s="223" t="str">
        <f t="shared" si="77"/>
        <v>ТО1/70946/56024</v>
      </c>
      <c r="KU26" s="223" t="str">
        <f t="shared" si="77"/>
        <v>ТО1/70946/56024</v>
      </c>
      <c r="KV26" s="223" t="str">
        <f t="shared" si="77"/>
        <v>П/70954/56032</v>
      </c>
      <c r="KW26" s="223" t="str">
        <f t="shared" si="78"/>
        <v>М</v>
      </c>
      <c r="KX26" s="223" t="str">
        <f t="shared" si="78"/>
        <v>М</v>
      </c>
      <c r="KY26" s="223" t="str">
        <f t="shared" si="78"/>
        <v>М</v>
      </c>
      <c r="KZ26" s="223" t="str">
        <f t="shared" si="78"/>
        <v>М</v>
      </c>
      <c r="LA26" s="223" t="str">
        <f t="shared" si="78"/>
        <v>М</v>
      </c>
      <c r="LB26" s="223" t="str">
        <f t="shared" si="78"/>
        <v>М</v>
      </c>
      <c r="LC26" s="223" t="str">
        <f t="shared" si="78"/>
        <v>М</v>
      </c>
      <c r="LD26" s="223" t="str">
        <f t="shared" si="78"/>
        <v>М</v>
      </c>
      <c r="LE26" s="223" t="str">
        <f t="shared" si="78"/>
        <v>М</v>
      </c>
      <c r="LF26" s="223" t="str">
        <f t="shared" si="78"/>
        <v>М</v>
      </c>
      <c r="LG26" s="223" t="str">
        <f t="shared" si="79"/>
        <v>М</v>
      </c>
      <c r="LH26" s="223" t="str">
        <f t="shared" si="79"/>
        <v>М</v>
      </c>
      <c r="LI26" s="223" t="str">
        <f t="shared" si="79"/>
        <v>М</v>
      </c>
      <c r="LJ26" s="223" t="str">
        <f t="shared" si="79"/>
        <v>М</v>
      </c>
      <c r="LK26" s="223" t="str">
        <f t="shared" si="79"/>
        <v>М</v>
      </c>
      <c r="LL26" s="223" t="str">
        <f t="shared" si="79"/>
        <v>М</v>
      </c>
      <c r="LM26" s="223" t="str">
        <f t="shared" si="79"/>
        <v>М</v>
      </c>
      <c r="LN26" s="223" t="str">
        <f t="shared" si="79"/>
        <v>М</v>
      </c>
      <c r="LO26" s="223" t="str">
        <f t="shared" si="79"/>
        <v>М</v>
      </c>
      <c r="LP26" s="223" t="str">
        <f t="shared" si="79"/>
        <v>М</v>
      </c>
      <c r="LQ26" s="223" t="str">
        <f t="shared" si="80"/>
        <v>М</v>
      </c>
      <c r="LR26" s="223" t="str">
        <f t="shared" si="80"/>
        <v>М</v>
      </c>
      <c r="LS26" s="223" t="str">
        <f t="shared" si="80"/>
        <v>М</v>
      </c>
      <c r="LT26" s="223" t="str">
        <f t="shared" si="80"/>
        <v>М</v>
      </c>
      <c r="LU26" s="223" t="str">
        <f t="shared" si="80"/>
        <v>М</v>
      </c>
      <c r="LV26" s="223" t="str">
        <f t="shared" si="80"/>
        <v>М</v>
      </c>
      <c r="LW26" s="223" t="str">
        <f t="shared" si="80"/>
        <v>М</v>
      </c>
      <c r="LX26" s="223" t="str">
        <f t="shared" si="80"/>
        <v>М</v>
      </c>
      <c r="LY26" s="223" t="str">
        <f t="shared" si="80"/>
        <v>М</v>
      </c>
      <c r="LZ26" s="223" t="str">
        <f t="shared" si="80"/>
        <v>М</v>
      </c>
      <c r="MA26" s="223" t="str">
        <f t="shared" si="80"/>
        <v>М</v>
      </c>
      <c r="MB26" s="223" t="str">
        <f t="shared" si="80"/>
        <v>М</v>
      </c>
      <c r="MC26" s="223" t="str">
        <f t="shared" si="80"/>
        <v>М</v>
      </c>
      <c r="MD26" s="223" t="str">
        <f t="shared" si="80"/>
        <v>М</v>
      </c>
      <c r="ME26" s="223" t="str">
        <f t="shared" si="81"/>
        <v>М</v>
      </c>
      <c r="MF26" s="223" t="str">
        <f t="shared" si="81"/>
        <v>М</v>
      </c>
      <c r="MG26" s="223" t="str">
        <f t="shared" si="81"/>
        <v>М</v>
      </c>
      <c r="MH26" s="223" t="str">
        <f t="shared" si="81"/>
        <v>М</v>
      </c>
      <c r="MI26" s="223" t="str">
        <f t="shared" si="81"/>
        <v>М</v>
      </c>
      <c r="MJ26" s="223" t="str">
        <f t="shared" si="81"/>
        <v>М</v>
      </c>
      <c r="MK26" s="223" t="str">
        <f t="shared" si="81"/>
        <v>М</v>
      </c>
      <c r="ML26" s="223" t="str">
        <f t="shared" si="81"/>
        <v>М</v>
      </c>
      <c r="MM26" s="223" t="str">
        <f t="shared" si="81"/>
        <v>М</v>
      </c>
      <c r="MN26" s="223" t="str">
        <f t="shared" si="81"/>
        <v>М</v>
      </c>
      <c r="MO26" s="223" t="str">
        <f t="shared" si="81"/>
        <v>М</v>
      </c>
      <c r="MP26" s="223" t="str">
        <f t="shared" si="81"/>
        <v>М</v>
      </c>
      <c r="MQ26" s="223" t="str">
        <f t="shared" si="81"/>
        <v>М</v>
      </c>
      <c r="MR26" s="223" t="str">
        <f t="shared" si="81"/>
        <v>М</v>
      </c>
      <c r="MS26" s="223" t="str">
        <f t="shared" si="81"/>
        <v>М</v>
      </c>
      <c r="MT26" s="223" t="str">
        <f t="shared" si="81"/>
        <v>М</v>
      </c>
      <c r="MU26" s="223" t="str">
        <f t="shared" si="81"/>
        <v>М</v>
      </c>
      <c r="MV26" s="223" t="str">
        <f t="shared" si="81"/>
        <v>М</v>
      </c>
      <c r="MW26" s="223" t="str">
        <f t="shared" si="81"/>
        <v>М</v>
      </c>
      <c r="MX26" s="223" t="str">
        <f t="shared" si="81"/>
        <v>М</v>
      </c>
      <c r="MY26" s="223" t="str">
        <f t="shared" si="81"/>
        <v>М</v>
      </c>
      <c r="MZ26" s="223" t="str">
        <f t="shared" si="81"/>
        <v>М</v>
      </c>
      <c r="NA26" s="223" t="str">
        <f t="shared" si="81"/>
        <v>М</v>
      </c>
      <c r="NB26" s="223" t="str">
        <f t="shared" si="81"/>
        <v>М</v>
      </c>
      <c r="NC26" s="223" t="str">
        <f t="shared" si="81"/>
        <v>М</v>
      </c>
      <c r="ND26" s="223" t="str">
        <f t="shared" si="81"/>
        <v>М</v>
      </c>
      <c r="NE26" s="223" t="str">
        <f t="shared" si="81"/>
        <v>О/72409/57487</v>
      </c>
      <c r="NF26" s="223" t="str">
        <f t="shared" si="81"/>
        <v>ПМ/72409/57487</v>
      </c>
      <c r="NG26" s="223" t="str">
        <f t="shared" si="81"/>
        <v>М</v>
      </c>
      <c r="NH26" s="223" t="str">
        <f t="shared" si="81"/>
        <v>М</v>
      </c>
      <c r="NI26" s="223"/>
      <c r="NJ26" s="223">
        <v>77545</v>
      </c>
      <c r="NK26" s="223">
        <f t="shared" si="82"/>
        <v>57535</v>
      </c>
      <c r="NL26" s="223">
        <v>12623</v>
      </c>
      <c r="NM26" s="224">
        <f t="shared" ref="NM26:NM38" si="86">NJ26-B26</f>
        <v>5664</v>
      </c>
    </row>
    <row r="27" spans="1:377" s="225" customFormat="1" ht="32.25" customHeight="1" x14ac:dyDescent="0.2">
      <c r="A27" s="222">
        <v>3</v>
      </c>
      <c r="B27" s="223">
        <v>64917</v>
      </c>
      <c r="C27" s="223">
        <f t="shared" si="63"/>
        <v>34079</v>
      </c>
      <c r="D27" s="223">
        <v>14815</v>
      </c>
      <c r="E27" s="223">
        <v>9</v>
      </c>
      <c r="F27" s="223">
        <v>57</v>
      </c>
      <c r="G27" s="223" t="str">
        <f t="shared" si="83"/>
        <v>М</v>
      </c>
      <c r="H27" s="223" t="str">
        <f t="shared" si="84"/>
        <v>М</v>
      </c>
      <c r="I27" s="223" t="str">
        <f t="shared" si="84"/>
        <v/>
      </c>
      <c r="J27" s="223" t="str">
        <f t="shared" si="84"/>
        <v/>
      </c>
      <c r="K27" s="223" t="str">
        <f t="shared" si="84"/>
        <v/>
      </c>
      <c r="L27" s="223" t="str">
        <f t="shared" si="84"/>
        <v/>
      </c>
      <c r="M27" s="223" t="str">
        <f t="shared" si="84"/>
        <v>ПР/59205/34103</v>
      </c>
      <c r="N27" s="223" t="str">
        <f t="shared" si="84"/>
        <v/>
      </c>
      <c r="O27" s="223" t="str">
        <f t="shared" si="84"/>
        <v/>
      </c>
      <c r="P27" s="223" t="str">
        <f t="shared" si="84"/>
        <v/>
      </c>
      <c r="Q27" s="223" t="str">
        <f t="shared" si="84"/>
        <v/>
      </c>
      <c r="R27" s="223" t="str">
        <f t="shared" si="84"/>
        <v/>
      </c>
      <c r="S27" s="223" t="str">
        <f t="shared" si="84"/>
        <v/>
      </c>
      <c r="T27" s="223" t="str">
        <f t="shared" si="84"/>
        <v>М</v>
      </c>
      <c r="U27" s="223" t="str">
        <f t="shared" si="84"/>
        <v/>
      </c>
      <c r="V27" s="223" t="str">
        <f t="shared" si="84"/>
        <v/>
      </c>
      <c r="W27" s="223" t="str">
        <f t="shared" si="84"/>
        <v/>
      </c>
      <c r="X27" s="223" t="str">
        <f t="shared" si="84"/>
        <v>ПР/59229/34127</v>
      </c>
      <c r="Y27" s="223" t="str">
        <f t="shared" si="84"/>
        <v/>
      </c>
      <c r="Z27" s="223" t="str">
        <f t="shared" si="84"/>
        <v/>
      </c>
      <c r="AA27" s="223" t="str">
        <f t="shared" si="84"/>
        <v>ТО2/59229/34127</v>
      </c>
      <c r="AB27" s="223" t="str">
        <f t="shared" si="84"/>
        <v>ТО2/59229/34127</v>
      </c>
      <c r="AC27" s="223" t="str">
        <f t="shared" si="84"/>
        <v>ТО2/59229/34127</v>
      </c>
      <c r="AD27" s="223" t="str">
        <f t="shared" si="84"/>
        <v>ТО2/59229/34127</v>
      </c>
      <c r="AE27" s="223" t="str">
        <f t="shared" si="84"/>
        <v>ТО2/59229/34127</v>
      </c>
      <c r="AF27" s="223" t="str">
        <f t="shared" si="84"/>
        <v>ТО2/59229/34127</v>
      </c>
      <c r="AG27" s="223" t="str">
        <f t="shared" si="84"/>
        <v>ТО2/59229/34127</v>
      </c>
      <c r="AH27" s="223" t="str">
        <f t="shared" si="84"/>
        <v>ТО2/59229/34127</v>
      </c>
      <c r="AI27" s="223" t="str">
        <f t="shared" si="84"/>
        <v>ТО2/59229/34127</v>
      </c>
      <c r="AJ27" s="223" t="str">
        <f t="shared" si="84"/>
        <v>М</v>
      </c>
      <c r="AK27" s="223" t="str">
        <f t="shared" si="84"/>
        <v>М</v>
      </c>
      <c r="AL27" s="223" t="str">
        <f t="shared" si="84"/>
        <v>М</v>
      </c>
      <c r="AM27" s="223" t="str">
        <f t="shared" si="84"/>
        <v>М</v>
      </c>
      <c r="AN27" s="223" t="str">
        <f t="shared" si="84"/>
        <v>М</v>
      </c>
      <c r="AO27" s="223" t="str">
        <f t="shared" si="84"/>
        <v>М</v>
      </c>
      <c r="AP27" s="223" t="str">
        <f t="shared" si="84"/>
        <v>М</v>
      </c>
      <c r="AQ27" s="223" t="str">
        <f t="shared" si="84"/>
        <v>М</v>
      </c>
      <c r="AR27" s="223" t="str">
        <f t="shared" si="84"/>
        <v>М</v>
      </c>
      <c r="AS27" s="223" t="str">
        <f t="shared" si="84"/>
        <v>М</v>
      </c>
      <c r="AT27" s="223" t="str">
        <f t="shared" si="84"/>
        <v>М</v>
      </c>
      <c r="AU27" s="223" t="str">
        <f t="shared" si="84"/>
        <v>М</v>
      </c>
      <c r="AV27" s="223" t="str">
        <f t="shared" si="84"/>
        <v>М</v>
      </c>
      <c r="AW27" s="223" t="str">
        <f t="shared" si="84"/>
        <v>М</v>
      </c>
      <c r="AX27" s="223" t="str">
        <f t="shared" si="84"/>
        <v>М</v>
      </c>
      <c r="AY27" s="223" t="str">
        <f t="shared" si="84"/>
        <v>М</v>
      </c>
      <c r="AZ27" s="223" t="str">
        <f t="shared" si="84"/>
        <v>М</v>
      </c>
      <c r="BA27" s="223" t="str">
        <f t="shared" si="84"/>
        <v>М</v>
      </c>
      <c r="BB27" s="223" t="str">
        <f t="shared" si="84"/>
        <v>М</v>
      </c>
      <c r="BC27" s="223" t="str">
        <f t="shared" si="84"/>
        <v>М</v>
      </c>
      <c r="BD27" s="223" t="str">
        <f t="shared" si="84"/>
        <v>М</v>
      </c>
      <c r="BE27" s="223" t="str">
        <f t="shared" si="84"/>
        <v>М</v>
      </c>
      <c r="BF27" s="223" t="str">
        <f t="shared" si="84"/>
        <v>М</v>
      </c>
      <c r="BG27" s="223" t="str">
        <f t="shared" si="84"/>
        <v>М</v>
      </c>
      <c r="BH27" s="223" t="str">
        <f t="shared" si="84"/>
        <v>М</v>
      </c>
      <c r="BI27" s="223" t="str">
        <f t="shared" si="84"/>
        <v>М</v>
      </c>
      <c r="BJ27" s="223" t="str">
        <f t="shared" si="84"/>
        <v>М</v>
      </c>
      <c r="BK27" s="223" t="str">
        <f t="shared" si="84"/>
        <v>М</v>
      </c>
      <c r="BL27" s="223" t="str">
        <f t="shared" si="84"/>
        <v>М</v>
      </c>
      <c r="BM27" s="223" t="str">
        <f t="shared" si="84"/>
        <v>М</v>
      </c>
      <c r="BN27" s="223" t="str">
        <f t="shared" si="84"/>
        <v>М</v>
      </c>
      <c r="BO27" s="223" t="str">
        <f t="shared" si="84"/>
        <v>М</v>
      </c>
      <c r="BP27" s="223" t="str">
        <f t="shared" si="84"/>
        <v>М</v>
      </c>
      <c r="BQ27" s="223" t="str">
        <f t="shared" si="84"/>
        <v>М</v>
      </c>
      <c r="BR27" s="223" t="str">
        <f t="shared" si="84"/>
        <v>М</v>
      </c>
      <c r="BS27" s="223" t="str">
        <f t="shared" si="84"/>
        <v>М</v>
      </c>
      <c r="BT27" s="223" t="str">
        <f t="shared" si="85"/>
        <v>М</v>
      </c>
      <c r="BU27" s="223" t="str">
        <f t="shared" si="85"/>
        <v>М</v>
      </c>
      <c r="BV27" s="223" t="str">
        <f t="shared" si="85"/>
        <v>М</v>
      </c>
      <c r="BW27" s="223" t="str">
        <f t="shared" si="85"/>
        <v>М</v>
      </c>
      <c r="BX27" s="223" t="str">
        <f t="shared" si="85"/>
        <v>М</v>
      </c>
      <c r="BY27" s="223" t="str">
        <f t="shared" si="85"/>
        <v>М</v>
      </c>
      <c r="BZ27" s="223" t="str">
        <f t="shared" si="85"/>
        <v>М</v>
      </c>
      <c r="CA27" s="223" t="str">
        <f t="shared" si="85"/>
        <v>М</v>
      </c>
      <c r="CB27" s="223" t="str">
        <f t="shared" si="85"/>
        <v>М</v>
      </c>
      <c r="CC27" s="223" t="str">
        <f t="shared" si="85"/>
        <v>М</v>
      </c>
      <c r="CD27" s="223" t="str">
        <f t="shared" si="85"/>
        <v>М</v>
      </c>
      <c r="CE27" s="223" t="str">
        <f t="shared" si="85"/>
        <v>М</v>
      </c>
      <c r="CF27" s="223" t="str">
        <f t="shared" si="85"/>
        <v>М</v>
      </c>
      <c r="CG27" s="223" t="str">
        <f t="shared" si="85"/>
        <v>М</v>
      </c>
      <c r="CH27" s="223" t="str">
        <f t="shared" si="85"/>
        <v>М</v>
      </c>
      <c r="CI27" s="223" t="str">
        <f t="shared" si="67"/>
        <v>М</v>
      </c>
      <c r="CJ27" s="223" t="str">
        <f t="shared" si="67"/>
        <v>М</v>
      </c>
      <c r="CK27" s="223" t="str">
        <f t="shared" si="67"/>
        <v>М</v>
      </c>
      <c r="CL27" s="223" t="str">
        <f t="shared" si="67"/>
        <v>М</v>
      </c>
      <c r="CM27" s="223" t="str">
        <f t="shared" si="67"/>
        <v>М</v>
      </c>
      <c r="CN27" s="223" t="str">
        <f t="shared" si="67"/>
        <v>М</v>
      </c>
      <c r="CO27" s="223" t="str">
        <f t="shared" si="67"/>
        <v>М</v>
      </c>
      <c r="CP27" s="223" t="str">
        <f t="shared" si="67"/>
        <v>М</v>
      </c>
      <c r="CQ27" s="223" t="str">
        <f t="shared" si="67"/>
        <v>М</v>
      </c>
      <c r="CR27" s="223" t="str">
        <f t="shared" si="67"/>
        <v>М</v>
      </c>
      <c r="CS27" s="223" t="str">
        <f t="shared" si="67"/>
        <v>М</v>
      </c>
      <c r="CT27" s="223" t="str">
        <f t="shared" si="67"/>
        <v>М</v>
      </c>
      <c r="CU27" s="223" t="str">
        <f t="shared" si="67"/>
        <v/>
      </c>
      <c r="CV27" s="223" t="str">
        <f t="shared" si="67"/>
        <v/>
      </c>
      <c r="CW27" s="223" t="str">
        <f t="shared" si="67"/>
        <v/>
      </c>
      <c r="CX27" s="223" t="str">
        <f t="shared" si="67"/>
        <v/>
      </c>
      <c r="CY27" s="223" t="str">
        <f t="shared" si="67"/>
        <v/>
      </c>
      <c r="CZ27" s="223" t="str">
        <f t="shared" si="67"/>
        <v/>
      </c>
      <c r="DA27" s="223" t="str">
        <f t="shared" si="67"/>
        <v/>
      </c>
      <c r="DB27" s="223" t="str">
        <f t="shared" si="67"/>
        <v/>
      </c>
      <c r="DC27" s="223" t="str">
        <f t="shared" si="67"/>
        <v/>
      </c>
      <c r="DD27" s="223" t="str">
        <f t="shared" si="67"/>
        <v>ПР/60696/35594</v>
      </c>
      <c r="DE27" s="223" t="str">
        <f t="shared" si="67"/>
        <v/>
      </c>
      <c r="DF27" s="223" t="str">
        <f t="shared" si="67"/>
        <v/>
      </c>
      <c r="DG27" s="223" t="str">
        <f t="shared" si="67"/>
        <v/>
      </c>
      <c r="DH27" s="223" t="str">
        <f t="shared" si="67"/>
        <v/>
      </c>
      <c r="DI27" s="223" t="str">
        <f t="shared" si="67"/>
        <v/>
      </c>
      <c r="DJ27" s="223" t="str">
        <f t="shared" si="67"/>
        <v/>
      </c>
      <c r="DK27" s="223" t="str">
        <f t="shared" si="67"/>
        <v/>
      </c>
      <c r="DL27" s="223" t="str">
        <f t="shared" si="67"/>
        <v/>
      </c>
      <c r="DM27" s="223" t="str">
        <f t="shared" si="67"/>
        <v/>
      </c>
      <c r="DN27" s="223" t="str">
        <f t="shared" si="67"/>
        <v>ПР/60696/35594</v>
      </c>
      <c r="DO27" s="223" t="str">
        <f t="shared" si="67"/>
        <v>ПМ/60696/35594</v>
      </c>
      <c r="DP27" s="223" t="str">
        <f t="shared" si="67"/>
        <v>М</v>
      </c>
      <c r="DQ27" s="223" t="str">
        <f t="shared" si="67"/>
        <v>М</v>
      </c>
      <c r="DR27" s="223" t="str">
        <f t="shared" si="67"/>
        <v>М</v>
      </c>
      <c r="DS27" s="223" t="str">
        <f t="shared" si="67"/>
        <v>М</v>
      </c>
      <c r="DT27" s="223" t="str">
        <f t="shared" si="67"/>
        <v>М</v>
      </c>
      <c r="DU27" s="223" t="str">
        <f t="shared" si="67"/>
        <v>М</v>
      </c>
      <c r="DV27" s="223" t="str">
        <f t="shared" si="67"/>
        <v>М</v>
      </c>
      <c r="DW27" s="223" t="str">
        <f t="shared" si="67"/>
        <v>М</v>
      </c>
      <c r="DX27" s="223" t="str">
        <f t="shared" si="67"/>
        <v>М</v>
      </c>
      <c r="DY27" s="223" t="str">
        <f t="shared" si="67"/>
        <v>М</v>
      </c>
      <c r="DZ27" s="223" t="str">
        <f t="shared" si="67"/>
        <v>М</v>
      </c>
      <c r="EA27" s="223" t="str">
        <f t="shared" si="67"/>
        <v>М</v>
      </c>
      <c r="EB27" s="223" t="str">
        <f t="shared" si="67"/>
        <v>М</v>
      </c>
      <c r="EC27" s="223" t="str">
        <f t="shared" si="67"/>
        <v>М</v>
      </c>
      <c r="ED27" s="223" t="str">
        <f t="shared" si="67"/>
        <v>М</v>
      </c>
      <c r="EE27" s="223" t="str">
        <f t="shared" si="67"/>
        <v>М</v>
      </c>
      <c r="EF27" s="223" t="str">
        <f t="shared" si="67"/>
        <v>М</v>
      </c>
      <c r="EG27" s="223" t="str">
        <f t="shared" si="67"/>
        <v>М</v>
      </c>
      <c r="EH27" s="223" t="str">
        <f t="shared" si="67"/>
        <v>М</v>
      </c>
      <c r="EI27" s="223" t="str">
        <f t="shared" si="67"/>
        <v>М</v>
      </c>
      <c r="EJ27" s="223" t="str">
        <f t="shared" si="67"/>
        <v>М</v>
      </c>
      <c r="EK27" s="223" t="str">
        <f t="shared" si="67"/>
        <v>М</v>
      </c>
      <c r="EL27" s="223" t="str">
        <f t="shared" si="67"/>
        <v>М</v>
      </c>
      <c r="EM27" s="223" t="str">
        <f t="shared" si="67"/>
        <v>М</v>
      </c>
      <c r="EN27" s="223" t="str">
        <f t="shared" si="67"/>
        <v>М</v>
      </c>
      <c r="EO27" s="223" t="str">
        <f t="shared" si="67"/>
        <v>М</v>
      </c>
      <c r="EP27" s="223" t="str">
        <f t="shared" si="67"/>
        <v>М</v>
      </c>
      <c r="EQ27" s="223" t="str">
        <f t="shared" si="67"/>
        <v>М</v>
      </c>
      <c r="ER27" s="223" t="str">
        <f t="shared" si="67"/>
        <v>М</v>
      </c>
      <c r="ES27" s="223" t="str">
        <f t="shared" si="67"/>
        <v>М</v>
      </c>
      <c r="ET27" s="223" t="str">
        <f t="shared" si="67"/>
        <v>М</v>
      </c>
      <c r="EU27" s="223" t="str">
        <f t="shared" si="68"/>
        <v>М</v>
      </c>
      <c r="EV27" s="223" t="str">
        <f t="shared" si="68"/>
        <v>М</v>
      </c>
      <c r="EW27" s="223" t="str">
        <f t="shared" si="68"/>
        <v>М</v>
      </c>
      <c r="EX27" s="223" t="str">
        <f t="shared" si="68"/>
        <v>М</v>
      </c>
      <c r="EY27" s="223" t="str">
        <f t="shared" si="68"/>
        <v>М</v>
      </c>
      <c r="EZ27" s="223" t="str">
        <f t="shared" si="68"/>
        <v>М</v>
      </c>
      <c r="FA27" s="223" t="str">
        <f t="shared" si="68"/>
        <v>М</v>
      </c>
      <c r="FB27" s="223" t="str">
        <f t="shared" si="68"/>
        <v>М</v>
      </c>
      <c r="FC27" s="223" t="str">
        <f t="shared" si="68"/>
        <v>М</v>
      </c>
      <c r="FD27" s="223" t="str">
        <f t="shared" si="68"/>
        <v>М</v>
      </c>
      <c r="FE27" s="223" t="str">
        <f t="shared" si="69"/>
        <v>М</v>
      </c>
      <c r="FF27" s="223" t="str">
        <f t="shared" si="69"/>
        <v>М</v>
      </c>
      <c r="FG27" s="223" t="str">
        <f t="shared" si="69"/>
        <v>М</v>
      </c>
      <c r="FH27" s="223" t="str">
        <f t="shared" si="69"/>
        <v>М</v>
      </c>
      <c r="FI27" s="223" t="str">
        <f t="shared" si="69"/>
        <v>М</v>
      </c>
      <c r="FJ27" s="223" t="str">
        <f t="shared" si="69"/>
        <v>М</v>
      </c>
      <c r="FK27" s="223" t="str">
        <f t="shared" si="69"/>
        <v>М</v>
      </c>
      <c r="FL27" s="223" t="str">
        <f t="shared" si="69"/>
        <v>М</v>
      </c>
      <c r="FM27" s="223" t="str">
        <f t="shared" si="69"/>
        <v>М</v>
      </c>
      <c r="FN27" s="223" t="str">
        <f t="shared" si="69"/>
        <v>М</v>
      </c>
      <c r="FO27" s="223" t="str">
        <f t="shared" si="70"/>
        <v>М</v>
      </c>
      <c r="FP27" s="223" t="str">
        <f t="shared" si="70"/>
        <v>М</v>
      </c>
      <c r="FQ27" s="223" t="str">
        <f t="shared" si="70"/>
        <v>М</v>
      </c>
      <c r="FR27" s="223" t="str">
        <f t="shared" si="70"/>
        <v>М</v>
      </c>
      <c r="FS27" s="223" t="str">
        <f t="shared" si="70"/>
        <v>М</v>
      </c>
      <c r="FT27" s="223" t="str">
        <f t="shared" si="70"/>
        <v>М</v>
      </c>
      <c r="FU27" s="223" t="str">
        <f t="shared" si="70"/>
        <v>М</v>
      </c>
      <c r="FV27" s="223" t="str">
        <f t="shared" si="70"/>
        <v>М</v>
      </c>
      <c r="FW27" s="223" t="str">
        <f t="shared" si="70"/>
        <v>М</v>
      </c>
      <c r="FX27" s="223" t="str">
        <f t="shared" si="70"/>
        <v>М</v>
      </c>
      <c r="FY27" s="223" t="str">
        <f t="shared" si="71"/>
        <v>М</v>
      </c>
      <c r="FZ27" s="223" t="str">
        <f t="shared" si="71"/>
        <v>М</v>
      </c>
      <c r="GA27" s="223" t="str">
        <f t="shared" si="71"/>
        <v>ТО2/62208/37106</v>
      </c>
      <c r="GB27" s="223" t="str">
        <f t="shared" si="71"/>
        <v>ТО2/62208/37106</v>
      </c>
      <c r="GC27" s="223" t="str">
        <f t="shared" si="71"/>
        <v>ТО2/62208/37106</v>
      </c>
      <c r="GD27" s="223" t="str">
        <f t="shared" si="71"/>
        <v>ТО2/62208/37106</v>
      </c>
      <c r="GE27" s="223" t="str">
        <f t="shared" si="71"/>
        <v>ТО2/62208/37106</v>
      </c>
      <c r="GF27" s="223" t="str">
        <f t="shared" si="71"/>
        <v>ТО2/62208/37106</v>
      </c>
      <c r="GG27" s="223" t="str">
        <f t="shared" si="71"/>
        <v>ТО2/62208/37106</v>
      </c>
      <c r="GH27" s="223" t="str">
        <f t="shared" si="71"/>
        <v>ТО2/62208/37106</v>
      </c>
      <c r="GI27" s="223" t="str">
        <f t="shared" si="72"/>
        <v>ТО2/62208/37106</v>
      </c>
      <c r="GJ27" s="223" t="str">
        <f t="shared" si="72"/>
        <v>М</v>
      </c>
      <c r="GK27" s="223" t="str">
        <f t="shared" si="72"/>
        <v>М</v>
      </c>
      <c r="GL27" s="223" t="str">
        <f t="shared" si="72"/>
        <v>М</v>
      </c>
      <c r="GM27" s="223" t="str">
        <f t="shared" si="72"/>
        <v>М</v>
      </c>
      <c r="GN27" s="223" t="str">
        <f t="shared" si="72"/>
        <v>М</v>
      </c>
      <c r="GO27" s="223" t="str">
        <f t="shared" si="72"/>
        <v>М</v>
      </c>
      <c r="GP27" s="223" t="str">
        <f t="shared" si="72"/>
        <v>М</v>
      </c>
      <c r="GQ27" s="223" t="str">
        <f t="shared" si="72"/>
        <v>М</v>
      </c>
      <c r="GR27" s="223" t="str">
        <f t="shared" si="72"/>
        <v>М</v>
      </c>
      <c r="GS27" s="223" t="str">
        <f t="shared" si="73"/>
        <v>М</v>
      </c>
      <c r="GT27" s="223" t="str">
        <f t="shared" si="73"/>
        <v>М</v>
      </c>
      <c r="GU27" s="223" t="str">
        <f t="shared" si="73"/>
        <v>М</v>
      </c>
      <c r="GV27" s="223" t="str">
        <f t="shared" si="73"/>
        <v>М</v>
      </c>
      <c r="GW27" s="223" t="str">
        <f t="shared" si="73"/>
        <v>М</v>
      </c>
      <c r="GX27" s="223" t="str">
        <f t="shared" si="73"/>
        <v>М</v>
      </c>
      <c r="GY27" s="223" t="str">
        <f t="shared" si="73"/>
        <v>М</v>
      </c>
      <c r="GZ27" s="223" t="str">
        <f t="shared" si="73"/>
        <v>ОСК/62592/37490</v>
      </c>
      <c r="HA27" s="223" t="str">
        <f t="shared" si="73"/>
        <v>ОСК/62592/37490</v>
      </c>
      <c r="HB27" s="223" t="str">
        <f t="shared" si="73"/>
        <v>ОСК/62592/37490</v>
      </c>
      <c r="HC27" s="223" t="str">
        <f t="shared" si="73"/>
        <v>ОСК/62592/37490</v>
      </c>
      <c r="HD27" s="223" t="str">
        <f t="shared" si="73"/>
        <v>ОСК/62592/37490</v>
      </c>
      <c r="HE27" s="223" t="str">
        <f t="shared" si="73"/>
        <v>ОСК/62592/37490</v>
      </c>
      <c r="HF27" s="223" t="str">
        <f t="shared" si="73"/>
        <v>ОСК/62592/37490</v>
      </c>
      <c r="HG27" s="223" t="str">
        <f t="shared" si="74"/>
        <v>ОСК/62592/37490</v>
      </c>
      <c r="HH27" s="223" t="str">
        <f t="shared" si="74"/>
        <v>ОСК/62592/37490</v>
      </c>
      <c r="HI27" s="223" t="str">
        <f t="shared" si="74"/>
        <v>ОСК/62592/37490</v>
      </c>
      <c r="HJ27" s="223" t="str">
        <f t="shared" si="74"/>
        <v>М</v>
      </c>
      <c r="HK27" s="223" t="str">
        <f t="shared" si="74"/>
        <v>М</v>
      </c>
      <c r="HL27" s="223" t="str">
        <f t="shared" si="74"/>
        <v>М</v>
      </c>
      <c r="HM27" s="223" t="str">
        <f t="shared" si="74"/>
        <v>М</v>
      </c>
      <c r="HN27" s="223" t="str">
        <f t="shared" si="74"/>
        <v>М</v>
      </c>
      <c r="HO27" s="223" t="str">
        <f t="shared" si="74"/>
        <v>М</v>
      </c>
      <c r="HP27" s="223" t="str">
        <f t="shared" si="74"/>
        <v>М</v>
      </c>
      <c r="HQ27" s="223" t="str">
        <f t="shared" si="74"/>
        <v>М</v>
      </c>
      <c r="HR27" s="223" t="str">
        <f t="shared" si="74"/>
        <v>М</v>
      </c>
      <c r="HS27" s="223" t="str">
        <f t="shared" si="74"/>
        <v>М</v>
      </c>
      <c r="HT27" s="223" t="str">
        <f t="shared" si="74"/>
        <v>М</v>
      </c>
      <c r="HU27" s="223" t="str">
        <f t="shared" si="74"/>
        <v>М</v>
      </c>
      <c r="HV27" s="223" t="str">
        <f t="shared" si="74"/>
        <v>М</v>
      </c>
      <c r="HW27" s="223" t="str">
        <f t="shared" si="74"/>
        <v>М</v>
      </c>
      <c r="HX27" s="223" t="str">
        <f t="shared" si="74"/>
        <v>М</v>
      </c>
      <c r="HY27" s="223" t="str">
        <f t="shared" si="74"/>
        <v>М</v>
      </c>
      <c r="HZ27" s="223" t="str">
        <f t="shared" si="74"/>
        <v>М</v>
      </c>
      <c r="IA27" s="223" t="str">
        <f t="shared" si="74"/>
        <v>М</v>
      </c>
      <c r="IB27" s="223" t="str">
        <f t="shared" si="74"/>
        <v>М</v>
      </c>
      <c r="IC27" s="223" t="str">
        <f t="shared" si="74"/>
        <v>М</v>
      </c>
      <c r="ID27" s="223" t="str">
        <f t="shared" si="74"/>
        <v>М</v>
      </c>
      <c r="IE27" s="223" t="str">
        <f t="shared" si="74"/>
        <v>М</v>
      </c>
      <c r="IF27" s="223" t="str">
        <f t="shared" si="74"/>
        <v>М</v>
      </c>
      <c r="IG27" s="223" t="str">
        <f t="shared" si="74"/>
        <v>М</v>
      </c>
      <c r="IH27" s="223" t="str">
        <f t="shared" si="74"/>
        <v>М</v>
      </c>
      <c r="II27" s="223" t="str">
        <f t="shared" si="74"/>
        <v>М</v>
      </c>
      <c r="IJ27" s="223" t="str">
        <f t="shared" si="74"/>
        <v>М</v>
      </c>
      <c r="IK27" s="223" t="str">
        <f t="shared" si="74"/>
        <v>М</v>
      </c>
      <c r="IL27" s="223" t="str">
        <f t="shared" si="74"/>
        <v>М</v>
      </c>
      <c r="IM27" s="223" t="str">
        <f t="shared" si="74"/>
        <v>М</v>
      </c>
      <c r="IN27" s="223" t="str">
        <f t="shared" si="74"/>
        <v>М</v>
      </c>
      <c r="IO27" s="223" t="str">
        <f t="shared" si="74"/>
        <v>М</v>
      </c>
      <c r="IP27" s="223" t="str">
        <f t="shared" si="74"/>
        <v>М</v>
      </c>
      <c r="IQ27" s="223" t="str">
        <f t="shared" si="74"/>
        <v>М</v>
      </c>
      <c r="IR27" s="223" t="str">
        <f t="shared" si="74"/>
        <v>М</v>
      </c>
      <c r="IS27" s="223" t="str">
        <f t="shared" si="74"/>
        <v>М</v>
      </c>
      <c r="IT27" s="223" t="str">
        <f t="shared" si="74"/>
        <v>М</v>
      </c>
      <c r="IU27" s="223" t="str">
        <f t="shared" si="74"/>
        <v>М</v>
      </c>
      <c r="IV27" s="223" t="str">
        <f t="shared" si="74"/>
        <v>М</v>
      </c>
      <c r="IW27" s="223" t="str">
        <f t="shared" si="74"/>
        <v>М</v>
      </c>
      <c r="IX27" s="223" t="str">
        <f t="shared" si="74"/>
        <v>М</v>
      </c>
      <c r="IY27" s="223" t="str">
        <f t="shared" si="74"/>
        <v>М</v>
      </c>
      <c r="IZ27" s="223" t="str">
        <f t="shared" si="74"/>
        <v>М</v>
      </c>
      <c r="JA27" s="223" t="str">
        <f t="shared" si="74"/>
        <v>М</v>
      </c>
      <c r="JB27" s="223" t="str">
        <f t="shared" si="74"/>
        <v>М</v>
      </c>
      <c r="JC27" s="223" t="str">
        <f t="shared" si="74"/>
        <v>О/63643/38541</v>
      </c>
      <c r="JD27" s="223" t="str">
        <f t="shared" si="74"/>
        <v>ПМ/63643/38541</v>
      </c>
      <c r="JE27" s="223" t="str">
        <f t="shared" si="74"/>
        <v>М</v>
      </c>
      <c r="JF27" s="223" t="str">
        <f t="shared" si="74"/>
        <v>М</v>
      </c>
      <c r="JG27" s="223" t="str">
        <f t="shared" si="74"/>
        <v>М</v>
      </c>
      <c r="JH27" s="223" t="str">
        <f t="shared" si="74"/>
        <v>М</v>
      </c>
      <c r="JI27" s="223" t="str">
        <f t="shared" si="74"/>
        <v>М</v>
      </c>
      <c r="JJ27" s="223" t="str">
        <f t="shared" si="74"/>
        <v>М</v>
      </c>
      <c r="JK27" s="223" t="str">
        <f t="shared" si="74"/>
        <v>М</v>
      </c>
      <c r="JL27" s="223" t="str">
        <f t="shared" si="74"/>
        <v>М</v>
      </c>
      <c r="JM27" s="223" t="str">
        <f t="shared" si="74"/>
        <v>М</v>
      </c>
      <c r="JN27" s="223" t="str">
        <f t="shared" si="74"/>
        <v>М</v>
      </c>
      <c r="JO27" s="223" t="str">
        <f t="shared" si="74"/>
        <v>М</v>
      </c>
      <c r="JP27" s="223" t="str">
        <f t="shared" si="74"/>
        <v>М</v>
      </c>
      <c r="JQ27" s="223" t="str">
        <f t="shared" si="74"/>
        <v>М</v>
      </c>
      <c r="JR27" s="223" t="str">
        <f t="shared" si="74"/>
        <v>М</v>
      </c>
      <c r="JS27" s="223" t="str">
        <f t="shared" si="75"/>
        <v>М</v>
      </c>
      <c r="JT27" s="223" t="str">
        <f t="shared" si="75"/>
        <v>М</v>
      </c>
      <c r="JU27" s="223" t="str">
        <f t="shared" si="75"/>
        <v>М</v>
      </c>
      <c r="JV27" s="223" t="str">
        <f t="shared" si="75"/>
        <v>М</v>
      </c>
      <c r="JW27" s="223" t="str">
        <f t="shared" si="75"/>
        <v>М</v>
      </c>
      <c r="JX27" s="223" t="str">
        <f t="shared" si="75"/>
        <v>М</v>
      </c>
      <c r="JY27" s="223" t="str">
        <f t="shared" si="75"/>
        <v>М</v>
      </c>
      <c r="JZ27" s="223" t="str">
        <f t="shared" si="75"/>
        <v>М</v>
      </c>
      <c r="KA27" s="223" t="str">
        <f t="shared" si="75"/>
        <v>М</v>
      </c>
      <c r="KB27" s="223" t="str">
        <f t="shared" si="75"/>
        <v>М</v>
      </c>
      <c r="KC27" s="223" t="str">
        <f t="shared" si="76"/>
        <v>М</v>
      </c>
      <c r="KD27" s="223" t="str">
        <f t="shared" si="76"/>
        <v>М</v>
      </c>
      <c r="KE27" s="223" t="str">
        <f t="shared" si="76"/>
        <v>М</v>
      </c>
      <c r="KF27" s="223" t="str">
        <f t="shared" si="76"/>
        <v>М</v>
      </c>
      <c r="KG27" s="223" t="str">
        <f t="shared" si="76"/>
        <v>М</v>
      </c>
      <c r="KH27" s="223" t="str">
        <f t="shared" si="76"/>
        <v>М</v>
      </c>
      <c r="KI27" s="223" t="str">
        <f t="shared" si="76"/>
        <v>М</v>
      </c>
      <c r="KJ27" s="223" t="str">
        <f t="shared" si="76"/>
        <v>М</v>
      </c>
      <c r="KK27" s="223" t="str">
        <f t="shared" si="76"/>
        <v>М</v>
      </c>
      <c r="KL27" s="223" t="str">
        <f t="shared" si="76"/>
        <v>М</v>
      </c>
      <c r="KM27" s="223" t="str">
        <f t="shared" si="77"/>
        <v>М</v>
      </c>
      <c r="KN27" s="223" t="str">
        <f t="shared" si="77"/>
        <v>М</v>
      </c>
      <c r="KO27" s="223" t="str">
        <f t="shared" si="77"/>
        <v>М</v>
      </c>
      <c r="KP27" s="223" t="str">
        <f t="shared" si="77"/>
        <v>М</v>
      </c>
      <c r="KQ27" s="223" t="str">
        <f t="shared" si="77"/>
        <v>М</v>
      </c>
      <c r="KR27" s="223" t="str">
        <f t="shared" si="77"/>
        <v>М</v>
      </c>
      <c r="KS27" s="223" t="str">
        <f t="shared" si="77"/>
        <v>М</v>
      </c>
      <c r="KT27" s="223" t="str">
        <f t="shared" si="77"/>
        <v>М</v>
      </c>
      <c r="KU27" s="223" t="str">
        <f t="shared" si="77"/>
        <v>М</v>
      </c>
      <c r="KV27" s="223" t="str">
        <f t="shared" si="77"/>
        <v>М</v>
      </c>
      <c r="KW27" s="223" t="str">
        <f t="shared" si="78"/>
        <v>М</v>
      </c>
      <c r="KX27" s="223" t="str">
        <f t="shared" si="78"/>
        <v>М</v>
      </c>
      <c r="KY27" s="223" t="str">
        <f t="shared" si="78"/>
        <v>М</v>
      </c>
      <c r="KZ27" s="223" t="str">
        <f t="shared" si="78"/>
        <v>М</v>
      </c>
      <c r="LA27" s="223" t="str">
        <f t="shared" si="78"/>
        <v>М</v>
      </c>
      <c r="LB27" s="223" t="str">
        <f t="shared" si="78"/>
        <v>М</v>
      </c>
      <c r="LC27" s="223" t="str">
        <f t="shared" si="78"/>
        <v>М</v>
      </c>
      <c r="LD27" s="223" t="str">
        <f t="shared" si="78"/>
        <v>М</v>
      </c>
      <c r="LE27" s="223" t="str">
        <f t="shared" si="78"/>
        <v>М</v>
      </c>
      <c r="LF27" s="223" t="str">
        <f t="shared" si="78"/>
        <v>М</v>
      </c>
      <c r="LG27" s="223" t="str">
        <f t="shared" si="79"/>
        <v>М</v>
      </c>
      <c r="LH27" s="223" t="str">
        <f t="shared" si="79"/>
        <v>М</v>
      </c>
      <c r="LI27" s="223" t="str">
        <f t="shared" si="79"/>
        <v>М</v>
      </c>
      <c r="LJ27" s="223" t="str">
        <f t="shared" si="79"/>
        <v>М</v>
      </c>
      <c r="LK27" s="223" t="str">
        <f t="shared" si="79"/>
        <v>М</v>
      </c>
      <c r="LL27" s="223" t="str">
        <f t="shared" si="79"/>
        <v>М</v>
      </c>
      <c r="LM27" s="223" t="str">
        <f t="shared" si="79"/>
        <v>О/65114/40012</v>
      </c>
      <c r="LN27" s="223" t="str">
        <f t="shared" si="79"/>
        <v>ТО1/65114/40012</v>
      </c>
      <c r="LO27" s="223" t="str">
        <f t="shared" si="79"/>
        <v>ТО1/65114/40012</v>
      </c>
      <c r="LP27" s="223" t="str">
        <f t="shared" si="79"/>
        <v>ТО1/65114/40012</v>
      </c>
      <c r="LQ27" s="223" t="str">
        <f t="shared" si="80"/>
        <v>ТО1/65114/40012</v>
      </c>
      <c r="LR27" s="223" t="str">
        <f t="shared" si="80"/>
        <v>ТО1/65114/40012</v>
      </c>
      <c r="LS27" s="223" t="str">
        <f t="shared" si="80"/>
        <v>ТО1/65114/40012</v>
      </c>
      <c r="LT27" s="223" t="str">
        <f t="shared" si="80"/>
        <v>П/65122/40020</v>
      </c>
      <c r="LU27" s="223" t="str">
        <f t="shared" si="80"/>
        <v>М</v>
      </c>
      <c r="LV27" s="223" t="str">
        <f t="shared" si="80"/>
        <v>М</v>
      </c>
      <c r="LW27" s="223" t="str">
        <f t="shared" si="80"/>
        <v>М</v>
      </c>
      <c r="LX27" s="223" t="str">
        <f t="shared" si="80"/>
        <v>М</v>
      </c>
      <c r="LY27" s="223" t="str">
        <f t="shared" si="80"/>
        <v>М</v>
      </c>
      <c r="LZ27" s="223" t="str">
        <f t="shared" si="80"/>
        <v>М</v>
      </c>
      <c r="MA27" s="223" t="str">
        <f t="shared" si="80"/>
        <v>М</v>
      </c>
      <c r="MB27" s="223" t="str">
        <f t="shared" si="80"/>
        <v>М</v>
      </c>
      <c r="MC27" s="223" t="str">
        <f t="shared" si="80"/>
        <v>М</v>
      </c>
      <c r="MD27" s="223" t="str">
        <f t="shared" si="80"/>
        <v>М</v>
      </c>
      <c r="ME27" s="223" t="str">
        <f t="shared" si="81"/>
        <v>М</v>
      </c>
      <c r="MF27" s="223" t="str">
        <f t="shared" si="81"/>
        <v>М</v>
      </c>
      <c r="MG27" s="223" t="str">
        <f t="shared" si="81"/>
        <v>М</v>
      </c>
      <c r="MH27" s="223" t="str">
        <f t="shared" si="81"/>
        <v>М</v>
      </c>
      <c r="MI27" s="223" t="str">
        <f t="shared" si="81"/>
        <v>М</v>
      </c>
      <c r="MJ27" s="223" t="str">
        <f t="shared" si="81"/>
        <v>М</v>
      </c>
      <c r="MK27" s="223" t="str">
        <f t="shared" si="81"/>
        <v>М</v>
      </c>
      <c r="ML27" s="223" t="str">
        <f t="shared" si="81"/>
        <v>М</v>
      </c>
      <c r="MM27" s="223" t="str">
        <f t="shared" si="81"/>
        <v>М</v>
      </c>
      <c r="MN27" s="223" t="str">
        <f t="shared" si="81"/>
        <v>М</v>
      </c>
      <c r="MO27" s="223" t="str">
        <f t="shared" si="81"/>
        <v>М</v>
      </c>
      <c r="MP27" s="223" t="str">
        <f t="shared" si="81"/>
        <v>М</v>
      </c>
      <c r="MQ27" s="223" t="str">
        <f t="shared" si="81"/>
        <v>М</v>
      </c>
      <c r="MR27" s="223" t="str">
        <f t="shared" si="81"/>
        <v>М</v>
      </c>
      <c r="MS27" s="223" t="str">
        <f t="shared" si="81"/>
        <v>М</v>
      </c>
      <c r="MT27" s="223" t="str">
        <f t="shared" si="81"/>
        <v>М</v>
      </c>
      <c r="MU27" s="223" t="str">
        <f t="shared" si="81"/>
        <v>М</v>
      </c>
      <c r="MV27" s="223" t="str">
        <f t="shared" si="81"/>
        <v>М</v>
      </c>
      <c r="MW27" s="223" t="str">
        <f t="shared" si="81"/>
        <v>М</v>
      </c>
      <c r="MX27" s="223" t="str">
        <f t="shared" si="81"/>
        <v>М</v>
      </c>
      <c r="MY27" s="223" t="str">
        <f t="shared" si="81"/>
        <v>М</v>
      </c>
      <c r="MZ27" s="223" t="str">
        <f t="shared" si="81"/>
        <v>М</v>
      </c>
      <c r="NA27" s="223" t="str">
        <f t="shared" si="81"/>
        <v>М</v>
      </c>
      <c r="NB27" s="223" t="str">
        <f t="shared" si="81"/>
        <v>М</v>
      </c>
      <c r="NC27" s="223" t="str">
        <f t="shared" si="81"/>
        <v>М</v>
      </c>
      <c r="ND27" s="223" t="str">
        <f t="shared" si="81"/>
        <v>М</v>
      </c>
      <c r="NE27" s="223" t="str">
        <f t="shared" si="81"/>
        <v>М</v>
      </c>
      <c r="NF27" s="223" t="str">
        <f t="shared" si="81"/>
        <v>М</v>
      </c>
      <c r="NG27" s="223" t="str">
        <f t="shared" si="81"/>
        <v>М</v>
      </c>
      <c r="NH27" s="223" t="str">
        <f t="shared" si="81"/>
        <v>М</v>
      </c>
      <c r="NI27" s="223"/>
      <c r="NJ27" s="223">
        <v>71517</v>
      </c>
      <c r="NK27" s="223">
        <f t="shared" si="82"/>
        <v>40980</v>
      </c>
      <c r="NL27" s="223">
        <v>21415</v>
      </c>
      <c r="NM27" s="224">
        <f t="shared" si="86"/>
        <v>6600</v>
      </c>
    </row>
    <row r="28" spans="1:377" s="225" customFormat="1" ht="32.25" customHeight="1" x14ac:dyDescent="0.2">
      <c r="A28" s="222">
        <v>4</v>
      </c>
      <c r="B28" s="223">
        <v>72585</v>
      </c>
      <c r="C28" s="223">
        <f t="shared" si="63"/>
        <v>38885</v>
      </c>
      <c r="D28" s="223">
        <v>19285</v>
      </c>
      <c r="E28" s="223">
        <v>10</v>
      </c>
      <c r="F28" s="223">
        <v>58</v>
      </c>
      <c r="G28" s="223" t="str">
        <f t="shared" si="83"/>
        <v>М</v>
      </c>
      <c r="H28" s="223" t="str">
        <f t="shared" si="84"/>
        <v>М</v>
      </c>
      <c r="I28" s="223" t="str">
        <f t="shared" si="84"/>
        <v>М</v>
      </c>
      <c r="J28" s="223" t="str">
        <f t="shared" si="84"/>
        <v>М</v>
      </c>
      <c r="K28" s="223" t="str">
        <f t="shared" si="84"/>
        <v>М</v>
      </c>
      <c r="L28" s="223" t="str">
        <f t="shared" si="84"/>
        <v>М</v>
      </c>
      <c r="M28" s="223" t="str">
        <f t="shared" si="84"/>
        <v>М</v>
      </c>
      <c r="N28" s="223" t="str">
        <f t="shared" si="84"/>
        <v>М</v>
      </c>
      <c r="O28" s="223" t="str">
        <f t="shared" si="84"/>
        <v>М</v>
      </c>
      <c r="P28" s="223" t="str">
        <f t="shared" si="84"/>
        <v>М</v>
      </c>
      <c r="Q28" s="223" t="str">
        <f t="shared" si="84"/>
        <v>М</v>
      </c>
      <c r="R28" s="223" t="str">
        <f t="shared" si="84"/>
        <v>М</v>
      </c>
      <c r="S28" s="223" t="str">
        <f t="shared" si="84"/>
        <v>М</v>
      </c>
      <c r="T28" s="223" t="str">
        <f t="shared" si="84"/>
        <v>М</v>
      </c>
      <c r="U28" s="223" t="str">
        <f t="shared" si="84"/>
        <v>М</v>
      </c>
      <c r="V28" s="223" t="str">
        <f t="shared" si="84"/>
        <v>М</v>
      </c>
      <c r="W28" s="223" t="str">
        <f t="shared" si="84"/>
        <v>М</v>
      </c>
      <c r="X28" s="223" t="str">
        <f t="shared" si="84"/>
        <v>М</v>
      </c>
      <c r="Y28" s="223" t="str">
        <f t="shared" si="84"/>
        <v>М</v>
      </c>
      <c r="Z28" s="223" t="str">
        <f t="shared" si="84"/>
        <v>М</v>
      </c>
      <c r="AA28" s="223" t="str">
        <f t="shared" si="84"/>
        <v>М</v>
      </c>
      <c r="AB28" s="223" t="str">
        <f t="shared" si="84"/>
        <v>М</v>
      </c>
      <c r="AC28" s="223" t="str">
        <f t="shared" si="84"/>
        <v>М</v>
      </c>
      <c r="AD28" s="223" t="str">
        <f t="shared" si="84"/>
        <v>М</v>
      </c>
      <c r="AE28" s="223" t="str">
        <f t="shared" si="84"/>
        <v>М</v>
      </c>
      <c r="AF28" s="223" t="str">
        <f t="shared" si="84"/>
        <v>М</v>
      </c>
      <c r="AG28" s="223" t="str">
        <f t="shared" si="84"/>
        <v>М</v>
      </c>
      <c r="AH28" s="223" t="str">
        <f t="shared" si="84"/>
        <v>М</v>
      </c>
      <c r="AI28" s="223" t="str">
        <f t="shared" si="84"/>
        <v>М</v>
      </c>
      <c r="AJ28" s="223" t="str">
        <f t="shared" si="84"/>
        <v>М</v>
      </c>
      <c r="AK28" s="223" t="str">
        <f t="shared" si="84"/>
        <v>М</v>
      </c>
      <c r="AL28" s="223" t="str">
        <f t="shared" si="84"/>
        <v>М</v>
      </c>
      <c r="AM28" s="223" t="str">
        <f t="shared" si="84"/>
        <v>М</v>
      </c>
      <c r="AN28" s="223" t="str">
        <f t="shared" si="84"/>
        <v>М</v>
      </c>
      <c r="AO28" s="223" t="str">
        <f t="shared" si="84"/>
        <v>М</v>
      </c>
      <c r="AP28" s="223" t="str">
        <f t="shared" si="84"/>
        <v>М</v>
      </c>
      <c r="AQ28" s="223" t="str">
        <f t="shared" si="84"/>
        <v>М</v>
      </c>
      <c r="AR28" s="223" t="str">
        <f t="shared" si="84"/>
        <v>М</v>
      </c>
      <c r="AS28" s="223" t="str">
        <f t="shared" si="84"/>
        <v>М</v>
      </c>
      <c r="AT28" s="223" t="str">
        <f t="shared" si="84"/>
        <v>М</v>
      </c>
      <c r="AU28" s="223" t="str">
        <f t="shared" si="84"/>
        <v>М</v>
      </c>
      <c r="AV28" s="223" t="str">
        <f t="shared" si="84"/>
        <v>М</v>
      </c>
      <c r="AW28" s="223" t="str">
        <f t="shared" si="84"/>
        <v>М</v>
      </c>
      <c r="AX28" s="223" t="str">
        <f t="shared" si="84"/>
        <v>М</v>
      </c>
      <c r="AY28" s="223" t="str">
        <f t="shared" si="84"/>
        <v>М</v>
      </c>
      <c r="AZ28" s="223" t="str">
        <f t="shared" si="84"/>
        <v>М</v>
      </c>
      <c r="BA28" s="223" t="str">
        <f t="shared" si="84"/>
        <v>М</v>
      </c>
      <c r="BB28" s="223" t="str">
        <f t="shared" si="84"/>
        <v>М</v>
      </c>
      <c r="BC28" s="223" t="str">
        <f t="shared" si="84"/>
        <v>М</v>
      </c>
      <c r="BD28" s="223" t="str">
        <f t="shared" si="84"/>
        <v>М</v>
      </c>
      <c r="BE28" s="223" t="str">
        <f t="shared" si="84"/>
        <v>М</v>
      </c>
      <c r="BF28" s="223" t="str">
        <f t="shared" si="84"/>
        <v>М</v>
      </c>
      <c r="BG28" s="223" t="str">
        <f t="shared" si="84"/>
        <v>М</v>
      </c>
      <c r="BH28" s="223" t="str">
        <f t="shared" si="84"/>
        <v>М</v>
      </c>
      <c r="BI28" s="223" t="str">
        <f t="shared" si="84"/>
        <v>М</v>
      </c>
      <c r="BJ28" s="223" t="str">
        <f t="shared" si="84"/>
        <v>М</v>
      </c>
      <c r="BK28" s="223" t="str">
        <f t="shared" si="84"/>
        <v>М</v>
      </c>
      <c r="BL28" s="223" t="str">
        <f t="shared" si="84"/>
        <v>М</v>
      </c>
      <c r="BM28" s="223" t="str">
        <f t="shared" si="84"/>
        <v>М</v>
      </c>
      <c r="BN28" s="223" t="str">
        <f t="shared" si="84"/>
        <v>М</v>
      </c>
      <c r="BO28" s="223" t="str">
        <f t="shared" si="84"/>
        <v>М</v>
      </c>
      <c r="BP28" s="223" t="str">
        <f t="shared" si="84"/>
        <v>ТО2/68625/40325</v>
      </c>
      <c r="BQ28" s="223" t="str">
        <f t="shared" si="84"/>
        <v>ТО2/68625/40325</v>
      </c>
      <c r="BR28" s="223" t="str">
        <f t="shared" si="84"/>
        <v>ТО2/68625/40325</v>
      </c>
      <c r="BS28" s="223" t="str">
        <f t="shared" si="84"/>
        <v>ТО2/68625/40325</v>
      </c>
      <c r="BT28" s="223" t="str">
        <f t="shared" si="85"/>
        <v>ТО2/68625/40325</v>
      </c>
      <c r="BU28" s="223" t="str">
        <f t="shared" si="85"/>
        <v>ТО2/68625/40325</v>
      </c>
      <c r="BV28" s="223" t="str">
        <f t="shared" si="85"/>
        <v>ТО2/68625/40325</v>
      </c>
      <c r="BW28" s="223" t="str">
        <f t="shared" si="85"/>
        <v>ТО2/68625/40325</v>
      </c>
      <c r="BX28" s="223" t="str">
        <f t="shared" si="85"/>
        <v>ТО2/68625/40325</v>
      </c>
      <c r="BY28" s="223" t="str">
        <f t="shared" si="85"/>
        <v>М</v>
      </c>
      <c r="BZ28" s="223" t="str">
        <f t="shared" si="85"/>
        <v>М</v>
      </c>
      <c r="CA28" s="223" t="str">
        <f t="shared" si="85"/>
        <v>М</v>
      </c>
      <c r="CB28" s="223" t="str">
        <f t="shared" si="85"/>
        <v>М</v>
      </c>
      <c r="CC28" s="223" t="str">
        <f t="shared" si="85"/>
        <v>ВП/68721/40421</v>
      </c>
      <c r="CD28" s="223" t="str">
        <f t="shared" si="85"/>
        <v>ВП/68721/40421</v>
      </c>
      <c r="CE28" s="223" t="str">
        <f t="shared" si="85"/>
        <v>ВП/68721/40421</v>
      </c>
      <c r="CF28" s="223" t="str">
        <f t="shared" si="85"/>
        <v>ВП/68721/40421</v>
      </c>
      <c r="CG28" s="223" t="str">
        <f t="shared" si="85"/>
        <v>ВП/68721/40421</v>
      </c>
      <c r="CH28" s="223" t="str">
        <f t="shared" si="85"/>
        <v>ВП/68721/40421</v>
      </c>
      <c r="CI28" s="223" t="str">
        <f t="shared" si="67"/>
        <v>ВП/68721/40421</v>
      </c>
      <c r="CJ28" s="223" t="str">
        <f t="shared" si="67"/>
        <v>ВП/68721/40421</v>
      </c>
      <c r="CK28" s="223" t="str">
        <f t="shared" si="67"/>
        <v>ВП/68721/40421</v>
      </c>
      <c r="CL28" s="223" t="str">
        <f t="shared" si="67"/>
        <v/>
      </c>
      <c r="CM28" s="223" t="str">
        <f t="shared" si="67"/>
        <v>М</v>
      </c>
      <c r="CN28" s="223" t="str">
        <f t="shared" si="67"/>
        <v>М</v>
      </c>
      <c r="CO28" s="223" t="str">
        <f t="shared" si="67"/>
        <v>М</v>
      </c>
      <c r="CP28" s="223" t="str">
        <f t="shared" si="67"/>
        <v>М</v>
      </c>
      <c r="CQ28" s="223" t="str">
        <f t="shared" si="67"/>
        <v>М</v>
      </c>
      <c r="CR28" s="223" t="str">
        <f t="shared" si="67"/>
        <v>М</v>
      </c>
      <c r="CS28" s="223" t="str">
        <f t="shared" si="67"/>
        <v>М</v>
      </c>
      <c r="CT28" s="223" t="str">
        <f t="shared" si="67"/>
        <v>М</v>
      </c>
      <c r="CU28" s="223" t="str">
        <f t="shared" si="67"/>
        <v>М</v>
      </c>
      <c r="CV28" s="223" t="str">
        <f t="shared" si="67"/>
        <v>М</v>
      </c>
      <c r="CW28" s="223" t="str">
        <f t="shared" si="67"/>
        <v>М</v>
      </c>
      <c r="CX28" s="223" t="str">
        <f t="shared" si="67"/>
        <v>М</v>
      </c>
      <c r="CY28" s="223" t="str">
        <f t="shared" si="67"/>
        <v>М</v>
      </c>
      <c r="CZ28" s="223" t="str">
        <f t="shared" si="67"/>
        <v>М</v>
      </c>
      <c r="DA28" s="223" t="str">
        <f t="shared" si="67"/>
        <v>М</v>
      </c>
      <c r="DB28" s="223" t="str">
        <f t="shared" si="67"/>
        <v>М</v>
      </c>
      <c r="DC28" s="223" t="str">
        <f t="shared" si="67"/>
        <v>М</v>
      </c>
      <c r="DD28" s="223" t="str">
        <f t="shared" si="67"/>
        <v>М</v>
      </c>
      <c r="DE28" s="223" t="str">
        <f t="shared" si="67"/>
        <v>М</v>
      </c>
      <c r="DF28" s="223" t="str">
        <f t="shared" si="67"/>
        <v>М</v>
      </c>
      <c r="DG28" s="223" t="str">
        <f t="shared" si="67"/>
        <v>М</v>
      </c>
      <c r="DH28" s="223" t="str">
        <f t="shared" si="67"/>
        <v>М</v>
      </c>
      <c r="DI28" s="223" t="str">
        <f t="shared" si="67"/>
        <v>М</v>
      </c>
      <c r="DJ28" s="223" t="str">
        <f t="shared" si="67"/>
        <v>М</v>
      </c>
      <c r="DK28" s="223" t="str">
        <f t="shared" si="67"/>
        <v>М</v>
      </c>
      <c r="DL28" s="223" t="str">
        <f t="shared" si="67"/>
        <v>М</v>
      </c>
      <c r="DM28" s="223" t="str">
        <f t="shared" si="67"/>
        <v>М</v>
      </c>
      <c r="DN28" s="223" t="str">
        <f t="shared" si="67"/>
        <v>М</v>
      </c>
      <c r="DO28" s="223" t="str">
        <f t="shared" si="67"/>
        <v>М</v>
      </c>
      <c r="DP28" s="223" t="str">
        <f t="shared" si="67"/>
        <v>М</v>
      </c>
      <c r="DQ28" s="223" t="str">
        <f t="shared" si="67"/>
        <v>М</v>
      </c>
      <c r="DR28" s="223" t="str">
        <f t="shared" si="67"/>
        <v>М</v>
      </c>
      <c r="DS28" s="223" t="str">
        <f t="shared" si="67"/>
        <v>М</v>
      </c>
      <c r="DT28" s="223" t="str">
        <f t="shared" si="67"/>
        <v>М</v>
      </c>
      <c r="DU28" s="223" t="str">
        <f t="shared" si="67"/>
        <v>М</v>
      </c>
      <c r="DV28" s="223" t="str">
        <f t="shared" si="67"/>
        <v>М</v>
      </c>
      <c r="DW28" s="223" t="str">
        <f t="shared" si="67"/>
        <v>М</v>
      </c>
      <c r="DX28" s="223" t="str">
        <f t="shared" si="67"/>
        <v>М</v>
      </c>
      <c r="DY28" s="223" t="str">
        <f t="shared" si="67"/>
        <v>М</v>
      </c>
      <c r="DZ28" s="223" t="str">
        <f t="shared" si="67"/>
        <v>М</v>
      </c>
      <c r="EA28" s="223" t="str">
        <f t="shared" si="67"/>
        <v>М</v>
      </c>
      <c r="EB28" s="223" t="str">
        <f t="shared" si="67"/>
        <v>М</v>
      </c>
      <c r="EC28" s="223" t="str">
        <f t="shared" si="67"/>
        <v>М</v>
      </c>
      <c r="ED28" s="223" t="str">
        <f t="shared" si="67"/>
        <v>М</v>
      </c>
      <c r="EE28" s="223" t="str">
        <f t="shared" si="67"/>
        <v>М</v>
      </c>
      <c r="EF28" s="223" t="str">
        <f t="shared" si="67"/>
        <v>М</v>
      </c>
      <c r="EG28" s="223" t="str">
        <f t="shared" si="67"/>
        <v>М</v>
      </c>
      <c r="EH28" s="223" t="str">
        <f t="shared" si="67"/>
        <v>М</v>
      </c>
      <c r="EI28" s="223" t="str">
        <f t="shared" si="67"/>
        <v>М</v>
      </c>
      <c r="EJ28" s="223" t="str">
        <f t="shared" si="67"/>
        <v>М</v>
      </c>
      <c r="EK28" s="223" t="str">
        <f t="shared" si="67"/>
        <v>М</v>
      </c>
      <c r="EL28" s="223" t="str">
        <f t="shared" si="67"/>
        <v/>
      </c>
      <c r="EM28" s="223" t="str">
        <f t="shared" si="67"/>
        <v>М</v>
      </c>
      <c r="EN28" s="223" t="str">
        <f t="shared" si="67"/>
        <v>М</v>
      </c>
      <c r="EO28" s="223" t="str">
        <f t="shared" si="67"/>
        <v>М</v>
      </c>
      <c r="EP28" s="223" t="str">
        <f t="shared" si="67"/>
        <v>М</v>
      </c>
      <c r="EQ28" s="223" t="str">
        <f t="shared" si="67"/>
        <v>М</v>
      </c>
      <c r="ER28" s="223" t="str">
        <f t="shared" si="67"/>
        <v>М</v>
      </c>
      <c r="ES28" s="223" t="str">
        <f t="shared" si="67"/>
        <v>М</v>
      </c>
      <c r="ET28" s="223" t="str">
        <f>IF(LEFT(VLOOKUP(ET$4,План,$F28,0),1)="Р","",IF(LEFT(VLOOKUP(ET$4,План,$F28,0),1)="М","М",VLOOKUP(ET$4,План,$F28,0)))</f>
        <v>М</v>
      </c>
      <c r="EU28" s="223" t="str">
        <f t="shared" si="68"/>
        <v>М</v>
      </c>
      <c r="EV28" s="223" t="str">
        <f t="shared" si="68"/>
        <v>М</v>
      </c>
      <c r="EW28" s="223" t="str">
        <f t="shared" si="68"/>
        <v>М</v>
      </c>
      <c r="EX28" s="223" t="str">
        <f t="shared" si="68"/>
        <v>М</v>
      </c>
      <c r="EY28" s="223" t="str">
        <f t="shared" si="68"/>
        <v>М</v>
      </c>
      <c r="EZ28" s="223" t="str">
        <f t="shared" si="68"/>
        <v>М</v>
      </c>
      <c r="FA28" s="223" t="str">
        <f t="shared" si="68"/>
        <v>М</v>
      </c>
      <c r="FB28" s="223" t="str">
        <f t="shared" si="68"/>
        <v>М</v>
      </c>
      <c r="FC28" s="223" t="str">
        <f t="shared" si="68"/>
        <v>М</v>
      </c>
      <c r="FD28" s="223" t="str">
        <f t="shared" si="68"/>
        <v>М</v>
      </c>
      <c r="FE28" s="223" t="str">
        <f t="shared" si="69"/>
        <v>М</v>
      </c>
      <c r="FF28" s="223" t="str">
        <f t="shared" si="69"/>
        <v>М</v>
      </c>
      <c r="FG28" s="223" t="str">
        <f t="shared" si="69"/>
        <v>М</v>
      </c>
      <c r="FH28" s="223" t="str">
        <f t="shared" si="69"/>
        <v>М</v>
      </c>
      <c r="FI28" s="223" t="str">
        <f t="shared" si="69"/>
        <v>М</v>
      </c>
      <c r="FJ28" s="223" t="str">
        <f t="shared" si="69"/>
        <v>М</v>
      </c>
      <c r="FK28" s="223" t="str">
        <f t="shared" si="69"/>
        <v>М</v>
      </c>
      <c r="FL28" s="223" t="str">
        <f t="shared" si="69"/>
        <v>М</v>
      </c>
      <c r="FM28" s="223" t="str">
        <f t="shared" si="69"/>
        <v>М</v>
      </c>
      <c r="FN28" s="223" t="str">
        <f t="shared" si="69"/>
        <v>М</v>
      </c>
      <c r="FO28" s="223" t="str">
        <f t="shared" si="70"/>
        <v>М</v>
      </c>
      <c r="FP28" s="223" t="str">
        <f t="shared" si="70"/>
        <v>М</v>
      </c>
      <c r="FQ28" s="223" t="str">
        <f t="shared" si="70"/>
        <v>М</v>
      </c>
      <c r="FR28" s="223" t="str">
        <f t="shared" si="70"/>
        <v>М</v>
      </c>
      <c r="FS28" s="223" t="str">
        <f t="shared" si="70"/>
        <v>М</v>
      </c>
      <c r="FT28" s="223" t="str">
        <f t="shared" si="70"/>
        <v>М</v>
      </c>
      <c r="FU28" s="223" t="str">
        <f t="shared" si="70"/>
        <v>М</v>
      </c>
      <c r="FV28" s="223" t="str">
        <f t="shared" si="70"/>
        <v>М</v>
      </c>
      <c r="FW28" s="223" t="str">
        <f t="shared" si="70"/>
        <v>М</v>
      </c>
      <c r="FX28" s="223" t="str">
        <f t="shared" si="70"/>
        <v>М</v>
      </c>
      <c r="FY28" s="223" t="str">
        <f t="shared" si="71"/>
        <v>М</v>
      </c>
      <c r="FZ28" s="223" t="str">
        <f t="shared" si="71"/>
        <v>М</v>
      </c>
      <c r="GA28" s="223" t="str">
        <f t="shared" si="71"/>
        <v>М</v>
      </c>
      <c r="GB28" s="223" t="str">
        <f t="shared" si="71"/>
        <v>М</v>
      </c>
      <c r="GC28" s="223" t="str">
        <f t="shared" si="71"/>
        <v>М</v>
      </c>
      <c r="GD28" s="223" t="str">
        <f t="shared" si="71"/>
        <v>М</v>
      </c>
      <c r="GE28" s="223" t="str">
        <f t="shared" si="71"/>
        <v>М</v>
      </c>
      <c r="GF28" s="223" t="str">
        <f t="shared" si="71"/>
        <v>М</v>
      </c>
      <c r="GG28" s="223" t="str">
        <f t="shared" si="71"/>
        <v>М</v>
      </c>
      <c r="GH28" s="223" t="str">
        <f t="shared" si="71"/>
        <v>М</v>
      </c>
      <c r="GI28" s="223" t="str">
        <f t="shared" si="72"/>
        <v>М</v>
      </c>
      <c r="GJ28" s="223" t="str">
        <f t="shared" si="72"/>
        <v>М</v>
      </c>
      <c r="GK28" s="223" t="str">
        <f t="shared" si="72"/>
        <v>М</v>
      </c>
      <c r="GL28" s="223" t="str">
        <f t="shared" si="72"/>
        <v>М</v>
      </c>
      <c r="GM28" s="223" t="str">
        <f t="shared" si="72"/>
        <v>М</v>
      </c>
      <c r="GN28" s="223" t="str">
        <f t="shared" si="72"/>
        <v>М</v>
      </c>
      <c r="GO28" s="223" t="str">
        <f t="shared" si="72"/>
        <v>М</v>
      </c>
      <c r="GP28" s="223" t="str">
        <f t="shared" si="72"/>
        <v/>
      </c>
      <c r="GQ28" s="223" t="str">
        <f t="shared" si="72"/>
        <v>ТО1/71272/42972</v>
      </c>
      <c r="GR28" s="223" t="str">
        <f t="shared" si="72"/>
        <v>ТО1/71272/42972</v>
      </c>
      <c r="GS28" s="223" t="str">
        <f t="shared" si="73"/>
        <v>ТО1/71272/42972</v>
      </c>
      <c r="GT28" s="223" t="str">
        <f t="shared" si="73"/>
        <v>ТО1/71272/42972</v>
      </c>
      <c r="GU28" s="223" t="str">
        <f t="shared" si="73"/>
        <v>ТО1/71272/42972</v>
      </c>
      <c r="GV28" s="223" t="str">
        <f t="shared" si="73"/>
        <v>ТО1/71272/42972</v>
      </c>
      <c r="GW28" s="223" t="str">
        <f t="shared" si="73"/>
        <v/>
      </c>
      <c r="GX28" s="223" t="str">
        <f t="shared" si="73"/>
        <v/>
      </c>
      <c r="GY28" s="223" t="str">
        <f t="shared" si="73"/>
        <v/>
      </c>
      <c r="GZ28" s="223" t="str">
        <f t="shared" si="73"/>
        <v>ОСК/71272/42972</v>
      </c>
      <c r="HA28" s="223" t="str">
        <f t="shared" si="73"/>
        <v>ОСК/71272/42972</v>
      </c>
      <c r="HB28" s="223" t="str">
        <f t="shared" si="73"/>
        <v>ОСК/71272/42972</v>
      </c>
      <c r="HC28" s="223" t="str">
        <f t="shared" si="73"/>
        <v>ОСК/71272/42972</v>
      </c>
      <c r="HD28" s="223" t="str">
        <f t="shared" si="73"/>
        <v>ОСК/71272/42972</v>
      </c>
      <c r="HE28" s="223" t="str">
        <f t="shared" si="73"/>
        <v>ОСК/71272/42972</v>
      </c>
      <c r="HF28" s="223" t="str">
        <f t="shared" si="73"/>
        <v>ОСК/71272/42972</v>
      </c>
      <c r="HG28" s="223" t="str">
        <f t="shared" si="74"/>
        <v>ОСК/71272/42972</v>
      </c>
      <c r="HH28" s="223" t="str">
        <f t="shared" si="74"/>
        <v>ОСК/71272/42972</v>
      </c>
      <c r="HI28" s="223" t="str">
        <f t="shared" si="74"/>
        <v>ОСК/71272/42972</v>
      </c>
      <c r="HJ28" s="223" t="str">
        <f t="shared" si="74"/>
        <v>М</v>
      </c>
      <c r="HK28" s="223" t="str">
        <f t="shared" si="74"/>
        <v>М</v>
      </c>
      <c r="HL28" s="223" t="str">
        <f t="shared" si="74"/>
        <v>М</v>
      </c>
      <c r="HM28" s="223" t="str">
        <f t="shared" si="74"/>
        <v>М</v>
      </c>
      <c r="HN28" s="223" t="str">
        <f t="shared" si="74"/>
        <v>М</v>
      </c>
      <c r="HO28" s="223" t="str">
        <f t="shared" si="74"/>
        <v>М</v>
      </c>
      <c r="HP28" s="223" t="str">
        <f t="shared" si="74"/>
        <v>М</v>
      </c>
      <c r="HQ28" s="223" t="str">
        <f t="shared" si="74"/>
        <v>М</v>
      </c>
      <c r="HR28" s="223" t="str">
        <f t="shared" si="74"/>
        <v>М</v>
      </c>
      <c r="HS28" s="223" t="str">
        <f t="shared" si="74"/>
        <v>М</v>
      </c>
      <c r="HT28" s="223" t="str">
        <f t="shared" si="74"/>
        <v>М</v>
      </c>
      <c r="HU28" s="223" t="str">
        <f t="shared" si="74"/>
        <v>М</v>
      </c>
      <c r="HV28" s="223" t="str">
        <f t="shared" si="74"/>
        <v>М</v>
      </c>
      <c r="HW28" s="223" t="str">
        <f t="shared" si="74"/>
        <v>М</v>
      </c>
      <c r="HX28" s="223" t="str">
        <f t="shared" si="74"/>
        <v>М</v>
      </c>
      <c r="HY28" s="223" t="str">
        <f t="shared" si="74"/>
        <v>М</v>
      </c>
      <c r="HZ28" s="223" t="str">
        <f t="shared" si="74"/>
        <v>М</v>
      </c>
      <c r="IA28" s="223" t="str">
        <f t="shared" si="74"/>
        <v>М</v>
      </c>
      <c r="IB28" s="223" t="str">
        <f t="shared" si="74"/>
        <v>М</v>
      </c>
      <c r="IC28" s="223" t="str">
        <f t="shared" si="74"/>
        <v>М</v>
      </c>
      <c r="ID28" s="223" t="str">
        <f t="shared" si="74"/>
        <v>М</v>
      </c>
      <c r="IE28" s="223" t="str">
        <f t="shared" si="74"/>
        <v>М</v>
      </c>
      <c r="IF28" s="223" t="str">
        <f t="shared" si="74"/>
        <v>М</v>
      </c>
      <c r="IG28" s="223" t="str">
        <f t="shared" si="74"/>
        <v>М</v>
      </c>
      <c r="IH28" s="223" t="str">
        <f t="shared" si="74"/>
        <v>М</v>
      </c>
      <c r="II28" s="223" t="str">
        <f t="shared" si="74"/>
        <v>М</v>
      </c>
      <c r="IJ28" s="223" t="str">
        <f t="shared" si="74"/>
        <v>М</v>
      </c>
      <c r="IK28" s="223" t="str">
        <f t="shared" si="74"/>
        <v>М</v>
      </c>
      <c r="IL28" s="223" t="str">
        <f t="shared" si="74"/>
        <v>М</v>
      </c>
      <c r="IM28" s="223" t="str">
        <f t="shared" si="74"/>
        <v>М</v>
      </c>
      <c r="IN28" s="223" t="str">
        <f t="shared" si="74"/>
        <v>М</v>
      </c>
      <c r="IO28" s="223" t="str">
        <f t="shared" si="74"/>
        <v>М</v>
      </c>
      <c r="IP28" s="223" t="str">
        <f t="shared" si="74"/>
        <v>М</v>
      </c>
      <c r="IQ28" s="223" t="str">
        <f t="shared" si="74"/>
        <v>М</v>
      </c>
      <c r="IR28" s="223" t="str">
        <f t="shared" si="74"/>
        <v>М</v>
      </c>
      <c r="IS28" s="223" t="str">
        <f t="shared" si="74"/>
        <v>М</v>
      </c>
      <c r="IT28" s="223" t="str">
        <f t="shared" si="74"/>
        <v>М</v>
      </c>
      <c r="IU28" s="223" t="str">
        <f t="shared" si="74"/>
        <v>М</v>
      </c>
      <c r="IV28" s="223" t="str">
        <f t="shared" si="74"/>
        <v>М</v>
      </c>
      <c r="IW28" s="223" t="str">
        <f t="shared" si="74"/>
        <v>М</v>
      </c>
      <c r="IX28" s="223" t="str">
        <f t="shared" si="74"/>
        <v>М</v>
      </c>
      <c r="IY28" s="223" t="str">
        <f t="shared" si="74"/>
        <v>М</v>
      </c>
      <c r="IZ28" s="223" t="str">
        <f t="shared" si="74"/>
        <v>М</v>
      </c>
      <c r="JA28" s="223" t="str">
        <f t="shared" si="74"/>
        <v>М</v>
      </c>
      <c r="JB28" s="223" t="str">
        <f t="shared" si="74"/>
        <v>М</v>
      </c>
      <c r="JC28" s="223" t="str">
        <f t="shared" si="74"/>
        <v>М</v>
      </c>
      <c r="JD28" s="223" t="str">
        <f t="shared" si="74"/>
        <v>М</v>
      </c>
      <c r="JE28" s="223" t="str">
        <f t="shared" si="74"/>
        <v>М</v>
      </c>
      <c r="JF28" s="223" t="str">
        <f t="shared" si="74"/>
        <v>М</v>
      </c>
      <c r="JG28" s="223" t="str">
        <f t="shared" si="74"/>
        <v>М</v>
      </c>
      <c r="JH28" s="223" t="str">
        <f t="shared" si="74"/>
        <v>М</v>
      </c>
      <c r="JI28" s="223" t="str">
        <f t="shared" si="74"/>
        <v>М</v>
      </c>
      <c r="JJ28" s="223" t="str">
        <f t="shared" si="74"/>
        <v>М</v>
      </c>
      <c r="JK28" s="223" t="str">
        <f t="shared" si="74"/>
        <v>М</v>
      </c>
      <c r="JL28" s="223" t="str">
        <f t="shared" si="74"/>
        <v>М</v>
      </c>
      <c r="JM28" s="223" t="str">
        <f t="shared" si="74"/>
        <v>М</v>
      </c>
      <c r="JN28" s="223" t="str">
        <f t="shared" si="74"/>
        <v>М</v>
      </c>
      <c r="JO28" s="223" t="str">
        <f t="shared" si="74"/>
        <v>М</v>
      </c>
      <c r="JP28" s="223" t="str">
        <f t="shared" si="74"/>
        <v>М</v>
      </c>
      <c r="JQ28" s="223" t="str">
        <f t="shared" si="74"/>
        <v>М</v>
      </c>
      <c r="JR28" s="223" t="str">
        <f t="shared" ref="JR28:MC32" si="87">IF(LEFT(VLOOKUP(JR$4,План,$F28,0),1)="Р","",IF(LEFT(VLOOKUP(JR$4,План,$F28,0),1)="М","М",VLOOKUP(JR$4,План,$F28,0)))</f>
        <v>М</v>
      </c>
      <c r="JS28" s="223" t="str">
        <f t="shared" si="87"/>
        <v>М</v>
      </c>
      <c r="JT28" s="223" t="str">
        <f t="shared" si="87"/>
        <v>М</v>
      </c>
      <c r="JU28" s="223" t="str">
        <f t="shared" si="87"/>
        <v>О/72824/44524</v>
      </c>
      <c r="JV28" s="223" t="str">
        <f t="shared" si="87"/>
        <v>ПМ/72824/44524</v>
      </c>
      <c r="JW28" s="223" t="str">
        <f t="shared" si="87"/>
        <v>М</v>
      </c>
      <c r="JX28" s="223" t="str">
        <f t="shared" si="87"/>
        <v>М</v>
      </c>
      <c r="JY28" s="223" t="str">
        <f t="shared" si="87"/>
        <v>М</v>
      </c>
      <c r="JZ28" s="223" t="str">
        <f t="shared" si="87"/>
        <v>М</v>
      </c>
      <c r="KA28" s="223" t="str">
        <f t="shared" si="87"/>
        <v>М</v>
      </c>
      <c r="KB28" s="223" t="str">
        <f t="shared" si="87"/>
        <v>М</v>
      </c>
      <c r="KC28" s="223" t="str">
        <f t="shared" si="87"/>
        <v>М</v>
      </c>
      <c r="KD28" s="223" t="str">
        <f t="shared" si="87"/>
        <v>М</v>
      </c>
      <c r="KE28" s="223" t="str">
        <f t="shared" si="87"/>
        <v>М</v>
      </c>
      <c r="KF28" s="223" t="str">
        <f t="shared" si="87"/>
        <v>М</v>
      </c>
      <c r="KG28" s="223" t="str">
        <f t="shared" si="87"/>
        <v>М</v>
      </c>
      <c r="KH28" s="223" t="str">
        <f t="shared" si="87"/>
        <v>М</v>
      </c>
      <c r="KI28" s="223" t="str">
        <f t="shared" si="87"/>
        <v>М</v>
      </c>
      <c r="KJ28" s="223" t="str">
        <f t="shared" si="87"/>
        <v>М</v>
      </c>
      <c r="KK28" s="223" t="str">
        <f t="shared" si="87"/>
        <v>М</v>
      </c>
      <c r="KL28" s="223" t="str">
        <f t="shared" si="87"/>
        <v>М</v>
      </c>
      <c r="KM28" s="223" t="str">
        <f t="shared" si="87"/>
        <v>М</v>
      </c>
      <c r="KN28" s="223" t="str">
        <f t="shared" si="87"/>
        <v>М</v>
      </c>
      <c r="KO28" s="223" t="str">
        <f t="shared" si="87"/>
        <v>М</v>
      </c>
      <c r="KP28" s="223" t="str">
        <f t="shared" si="87"/>
        <v>О/73296/44996</v>
      </c>
      <c r="KQ28" s="223" t="str">
        <f t="shared" si="87"/>
        <v/>
      </c>
      <c r="KR28" s="223" t="str">
        <f t="shared" si="87"/>
        <v/>
      </c>
      <c r="KS28" s="223" t="str">
        <f t="shared" si="87"/>
        <v/>
      </c>
      <c r="KT28" s="223" t="str">
        <f t="shared" si="87"/>
        <v/>
      </c>
      <c r="KU28" s="223" t="str">
        <f t="shared" si="87"/>
        <v/>
      </c>
      <c r="KV28" s="223" t="str">
        <f t="shared" si="87"/>
        <v/>
      </c>
      <c r="KW28" s="223" t="str">
        <f t="shared" si="87"/>
        <v/>
      </c>
      <c r="KX28" s="223" t="str">
        <f t="shared" si="87"/>
        <v>М</v>
      </c>
      <c r="KY28" s="223" t="str">
        <f t="shared" si="87"/>
        <v/>
      </c>
      <c r="KZ28" s="223" t="str">
        <f t="shared" si="87"/>
        <v/>
      </c>
      <c r="LA28" s="223" t="str">
        <f t="shared" si="87"/>
        <v/>
      </c>
      <c r="LB28" s="223" t="str">
        <f t="shared" si="87"/>
        <v/>
      </c>
      <c r="LC28" s="223" t="str">
        <f t="shared" si="87"/>
        <v/>
      </c>
      <c r="LD28" s="223" t="str">
        <f t="shared" si="87"/>
        <v/>
      </c>
      <c r="LE28" s="223" t="str">
        <f t="shared" si="87"/>
        <v/>
      </c>
      <c r="LF28" s="223" t="str">
        <f t="shared" si="87"/>
        <v/>
      </c>
      <c r="LG28" s="223" t="str">
        <f t="shared" si="87"/>
        <v>П/73414/45114</v>
      </c>
      <c r="LH28" s="223" t="str">
        <f t="shared" si="87"/>
        <v>М</v>
      </c>
      <c r="LI28" s="223" t="str">
        <f t="shared" si="87"/>
        <v>М</v>
      </c>
      <c r="LJ28" s="223" t="str">
        <f t="shared" si="87"/>
        <v>М</v>
      </c>
      <c r="LK28" s="223" t="str">
        <f t="shared" si="87"/>
        <v>М</v>
      </c>
      <c r="LL28" s="223" t="str">
        <f t="shared" si="87"/>
        <v>М</v>
      </c>
      <c r="LM28" s="223" t="str">
        <f t="shared" si="87"/>
        <v>М</v>
      </c>
      <c r="LN28" s="223" t="str">
        <f t="shared" si="87"/>
        <v>М</v>
      </c>
      <c r="LO28" s="223" t="str">
        <f t="shared" si="87"/>
        <v>М</v>
      </c>
      <c r="LP28" s="223" t="str">
        <f t="shared" si="87"/>
        <v>М</v>
      </c>
      <c r="LQ28" s="223" t="str">
        <f t="shared" si="87"/>
        <v>М</v>
      </c>
      <c r="LR28" s="223" t="str">
        <f t="shared" si="87"/>
        <v>М</v>
      </c>
      <c r="LS28" s="223" t="str">
        <f t="shared" si="87"/>
        <v>М</v>
      </c>
      <c r="LT28" s="223" t="str">
        <f t="shared" si="87"/>
        <v>М</v>
      </c>
      <c r="LU28" s="223" t="str">
        <f t="shared" si="87"/>
        <v>М</v>
      </c>
      <c r="LV28" s="223" t="str">
        <f t="shared" si="87"/>
        <v>М</v>
      </c>
      <c r="LW28" s="223" t="str">
        <f t="shared" si="87"/>
        <v>М</v>
      </c>
      <c r="LX28" s="223" t="str">
        <f t="shared" si="87"/>
        <v>М</v>
      </c>
      <c r="LY28" s="223" t="str">
        <f t="shared" si="87"/>
        <v>М</v>
      </c>
      <c r="LZ28" s="223" t="str">
        <f t="shared" si="87"/>
        <v>М</v>
      </c>
      <c r="MA28" s="223" t="str">
        <f t="shared" si="87"/>
        <v>М</v>
      </c>
      <c r="MB28" s="223" t="str">
        <f t="shared" si="87"/>
        <v>М</v>
      </c>
      <c r="MC28" s="223" t="str">
        <f t="shared" si="87"/>
        <v>М</v>
      </c>
      <c r="MD28" s="223" t="str">
        <f t="shared" ref="MD28:MD38" si="88">IF(LEFT(VLOOKUP(MD$4,План,$F28,0),1)="Р","",IF(LEFT(VLOOKUP(MD$4,План,$F28,0),1)="М","М",VLOOKUP(MD$4,План,$F28,0)))</f>
        <v>О/73958/45658</v>
      </c>
      <c r="ME28" s="223" t="str">
        <f t="shared" si="81"/>
        <v/>
      </c>
      <c r="MF28" s="223" t="str">
        <f t="shared" si="81"/>
        <v/>
      </c>
      <c r="MG28" s="223" t="str">
        <f t="shared" si="81"/>
        <v/>
      </c>
      <c r="MH28" s="223" t="str">
        <f t="shared" si="81"/>
        <v/>
      </c>
      <c r="MI28" s="223" t="str">
        <f t="shared" si="81"/>
        <v/>
      </c>
      <c r="MJ28" s="223" t="str">
        <f t="shared" si="81"/>
        <v/>
      </c>
      <c r="MK28" s="223" t="str">
        <f t="shared" si="81"/>
        <v/>
      </c>
      <c r="ML28" s="223" t="str">
        <f t="shared" si="81"/>
        <v>П/73966/45666</v>
      </c>
      <c r="MM28" s="223" t="str">
        <f t="shared" si="81"/>
        <v>О/73982/45682</v>
      </c>
      <c r="MN28" s="223" t="str">
        <f t="shared" si="81"/>
        <v/>
      </c>
      <c r="MO28" s="223" t="str">
        <f t="shared" si="81"/>
        <v/>
      </c>
      <c r="MP28" s="223" t="str">
        <f t="shared" si="81"/>
        <v/>
      </c>
      <c r="MQ28" s="223" t="str">
        <f t="shared" si="81"/>
        <v/>
      </c>
      <c r="MR28" s="223" t="str">
        <f t="shared" si="81"/>
        <v/>
      </c>
      <c r="MS28" s="223" t="str">
        <f t="shared" si="81"/>
        <v/>
      </c>
      <c r="MT28" s="223" t="str">
        <f t="shared" si="81"/>
        <v/>
      </c>
      <c r="MU28" s="223" t="str">
        <f t="shared" si="81"/>
        <v/>
      </c>
      <c r="MV28" s="223" t="str">
        <f t="shared" si="81"/>
        <v/>
      </c>
      <c r="MW28" s="223" t="str">
        <f t="shared" si="81"/>
        <v/>
      </c>
      <c r="MX28" s="223" t="str">
        <f t="shared" si="81"/>
        <v/>
      </c>
      <c r="MY28" s="223" t="str">
        <f t="shared" si="81"/>
        <v/>
      </c>
      <c r="MZ28" s="223" t="str">
        <f t="shared" si="81"/>
        <v/>
      </c>
      <c r="NA28" s="223" t="str">
        <f t="shared" si="81"/>
        <v/>
      </c>
      <c r="NB28" s="223" t="str">
        <f t="shared" si="81"/>
        <v/>
      </c>
      <c r="NC28" s="223" t="str">
        <f t="shared" si="81"/>
        <v/>
      </c>
      <c r="ND28" s="223" t="str">
        <f t="shared" si="81"/>
        <v/>
      </c>
      <c r="NE28" s="223" t="str">
        <f t="shared" si="81"/>
        <v>П/73990/45690</v>
      </c>
      <c r="NF28" s="223" t="str">
        <f t="shared" si="81"/>
        <v>О/74006/45706</v>
      </c>
      <c r="NG28" s="223" t="str">
        <f t="shared" si="81"/>
        <v/>
      </c>
      <c r="NH28" s="223" t="str">
        <f t="shared" si="81"/>
        <v/>
      </c>
      <c r="NI28" s="223"/>
      <c r="NJ28" s="223">
        <v>79017</v>
      </c>
      <c r="NK28" s="223">
        <f t="shared" si="82"/>
        <v>45706</v>
      </c>
      <c r="NL28" s="223">
        <v>25717</v>
      </c>
      <c r="NM28" s="224">
        <f t="shared" si="86"/>
        <v>6432</v>
      </c>
    </row>
    <row r="29" spans="1:377" s="225" customFormat="1" ht="32.25" customHeight="1" x14ac:dyDescent="0.2">
      <c r="A29" s="222">
        <v>9</v>
      </c>
      <c r="B29" s="223">
        <v>16542</v>
      </c>
      <c r="C29" s="223">
        <f t="shared" si="63"/>
        <v>9366</v>
      </c>
      <c r="D29" s="223">
        <v>0</v>
      </c>
      <c r="E29" s="223">
        <v>11</v>
      </c>
      <c r="F29" s="223">
        <v>59</v>
      </c>
      <c r="G29" s="223" t="str">
        <f t="shared" si="83"/>
        <v>М</v>
      </c>
      <c r="H29" s="223" t="str">
        <f t="shared" si="84"/>
        <v>М</v>
      </c>
      <c r="I29" s="223" t="str">
        <f t="shared" si="84"/>
        <v>М</v>
      </c>
      <c r="J29" s="223" t="str">
        <f t="shared" si="84"/>
        <v>М</v>
      </c>
      <c r="K29" s="223" t="str">
        <f t="shared" si="84"/>
        <v>М</v>
      </c>
      <c r="L29" s="223" t="str">
        <f t="shared" si="84"/>
        <v>М</v>
      </c>
      <c r="M29" s="223" t="str">
        <f t="shared" si="84"/>
        <v>М</v>
      </c>
      <c r="N29" s="223" t="str">
        <f t="shared" si="84"/>
        <v>М</v>
      </c>
      <c r="O29" s="223" t="str">
        <f t="shared" si="84"/>
        <v>О/9550/9550</v>
      </c>
      <c r="P29" s="223" t="str">
        <f t="shared" si="84"/>
        <v>М</v>
      </c>
      <c r="Q29" s="223" t="str">
        <f t="shared" si="84"/>
        <v>М</v>
      </c>
      <c r="R29" s="223" t="str">
        <f t="shared" si="84"/>
        <v>М</v>
      </c>
      <c r="S29" s="223" t="str">
        <f t="shared" si="84"/>
        <v>М</v>
      </c>
      <c r="T29" s="223" t="str">
        <f t="shared" si="84"/>
        <v>М</v>
      </c>
      <c r="U29" s="223" t="str">
        <f t="shared" si="84"/>
        <v>М</v>
      </c>
      <c r="V29" s="223" t="str">
        <f t="shared" si="84"/>
        <v>М</v>
      </c>
      <c r="W29" s="223" t="str">
        <f t="shared" si="84"/>
        <v>М</v>
      </c>
      <c r="X29" s="223" t="str">
        <f t="shared" si="84"/>
        <v>М</v>
      </c>
      <c r="Y29" s="223" t="str">
        <f t="shared" si="84"/>
        <v>М</v>
      </c>
      <c r="Z29" s="223" t="str">
        <f t="shared" si="84"/>
        <v>ВП/9790/9790</v>
      </c>
      <c r="AA29" s="223" t="str">
        <f t="shared" si="84"/>
        <v>М</v>
      </c>
      <c r="AB29" s="223" t="str">
        <f t="shared" si="84"/>
        <v>ВП/9814/9814</v>
      </c>
      <c r="AC29" s="223" t="str">
        <f t="shared" si="84"/>
        <v>ВП/9814/9814</v>
      </c>
      <c r="AD29" s="223" t="str">
        <f t="shared" si="84"/>
        <v>ВП/9814/9814</v>
      </c>
      <c r="AE29" s="223" t="str">
        <f t="shared" si="84"/>
        <v>ВП/9814/9814</v>
      </c>
      <c r="AF29" s="223" t="str">
        <f t="shared" si="84"/>
        <v>ВП/9814/9814</v>
      </c>
      <c r="AG29" s="223" t="str">
        <f t="shared" si="84"/>
        <v/>
      </c>
      <c r="AH29" s="223" t="str">
        <f t="shared" si="84"/>
        <v>М</v>
      </c>
      <c r="AI29" s="223" t="str">
        <f t="shared" si="84"/>
        <v>М</v>
      </c>
      <c r="AJ29" s="223" t="str">
        <f t="shared" si="84"/>
        <v>М</v>
      </c>
      <c r="AK29" s="223" t="str">
        <f t="shared" si="84"/>
        <v>М</v>
      </c>
      <c r="AL29" s="223" t="str">
        <f t="shared" si="84"/>
        <v>М</v>
      </c>
      <c r="AM29" s="223" t="str">
        <f t="shared" si="84"/>
        <v>М</v>
      </c>
      <c r="AN29" s="223" t="str">
        <f t="shared" si="84"/>
        <v>М</v>
      </c>
      <c r="AO29" s="223" t="str">
        <f t="shared" si="84"/>
        <v>М</v>
      </c>
      <c r="AP29" s="223" t="str">
        <f t="shared" si="84"/>
        <v>М</v>
      </c>
      <c r="AQ29" s="223" t="str">
        <f t="shared" si="84"/>
        <v>М</v>
      </c>
      <c r="AR29" s="223" t="str">
        <f t="shared" si="84"/>
        <v>М</v>
      </c>
      <c r="AS29" s="223" t="str">
        <f t="shared" si="84"/>
        <v>М</v>
      </c>
      <c r="AT29" s="223" t="str">
        <f t="shared" si="84"/>
        <v>М</v>
      </c>
      <c r="AU29" s="223" t="str">
        <f t="shared" si="84"/>
        <v>М</v>
      </c>
      <c r="AV29" s="223" t="str">
        <f t="shared" si="84"/>
        <v>М</v>
      </c>
      <c r="AW29" s="223" t="str">
        <f t="shared" si="84"/>
        <v>М</v>
      </c>
      <c r="AX29" s="223" t="str">
        <f t="shared" si="84"/>
        <v>М</v>
      </c>
      <c r="AY29" s="223" t="str">
        <f t="shared" si="84"/>
        <v>М</v>
      </c>
      <c r="AZ29" s="223" t="str">
        <f t="shared" si="84"/>
        <v>М</v>
      </c>
      <c r="BA29" s="223" t="str">
        <f t="shared" si="84"/>
        <v>М</v>
      </c>
      <c r="BB29" s="223" t="str">
        <f t="shared" si="84"/>
        <v>М</v>
      </c>
      <c r="BC29" s="223" t="str">
        <f t="shared" si="84"/>
        <v>М</v>
      </c>
      <c r="BD29" s="223" t="str">
        <f t="shared" si="84"/>
        <v>М</v>
      </c>
      <c r="BE29" s="223" t="str">
        <f t="shared" si="84"/>
        <v>М</v>
      </c>
      <c r="BF29" s="223" t="str">
        <f t="shared" si="84"/>
        <v>М</v>
      </c>
      <c r="BG29" s="223" t="str">
        <f t="shared" si="84"/>
        <v>М</v>
      </c>
      <c r="BH29" s="223" t="str">
        <f t="shared" si="84"/>
        <v>М</v>
      </c>
      <c r="BI29" s="223" t="str">
        <f t="shared" si="84"/>
        <v>ТО1/10462/10462</v>
      </c>
      <c r="BJ29" s="223" t="str">
        <f t="shared" si="84"/>
        <v>ТО1/10462/10462</v>
      </c>
      <c r="BK29" s="223" t="str">
        <f t="shared" si="84"/>
        <v>ТО1/10462/10462</v>
      </c>
      <c r="BL29" s="223" t="str">
        <f t="shared" si="84"/>
        <v>ТО1/10462/10462</v>
      </c>
      <c r="BM29" s="223" t="str">
        <f t="shared" si="84"/>
        <v>ТО1/10462/10462</v>
      </c>
      <c r="BN29" s="223" t="str">
        <f t="shared" si="84"/>
        <v>ТО1/10462/10462</v>
      </c>
      <c r="BO29" s="223" t="str">
        <f t="shared" si="84"/>
        <v>ТО1/10462/10462</v>
      </c>
      <c r="BP29" s="223" t="str">
        <f t="shared" si="84"/>
        <v>М</v>
      </c>
      <c r="BQ29" s="223" t="str">
        <f t="shared" si="84"/>
        <v>М</v>
      </c>
      <c r="BR29" s="223" t="str">
        <f t="shared" si="84"/>
        <v>М</v>
      </c>
      <c r="BS29" s="223" t="str">
        <f t="shared" ref="BS29:ED32" si="89">IF(LEFT(VLOOKUP(BS$4,План,$F29,0),1)="Р","",IF(LEFT(VLOOKUP(BS$4,План,$F29,0),1)="М","М",VLOOKUP(BS$4,План,$F29,0)))</f>
        <v>М</v>
      </c>
      <c r="BT29" s="223" t="str">
        <f t="shared" si="89"/>
        <v>М</v>
      </c>
      <c r="BU29" s="223" t="str">
        <f t="shared" si="89"/>
        <v>М</v>
      </c>
      <c r="BV29" s="223" t="str">
        <f t="shared" si="89"/>
        <v>М</v>
      </c>
      <c r="BW29" s="223" t="str">
        <f t="shared" si="89"/>
        <v/>
      </c>
      <c r="BX29" s="223" t="str">
        <f t="shared" si="89"/>
        <v>ВП/10630/10630</v>
      </c>
      <c r="BY29" s="223" t="str">
        <f t="shared" si="89"/>
        <v>ВП/10630/10630</v>
      </c>
      <c r="BZ29" s="223" t="str">
        <f t="shared" si="89"/>
        <v>ВП/10630/10630</v>
      </c>
      <c r="CA29" s="223" t="str">
        <f t="shared" si="89"/>
        <v>ВП/10630/10630</v>
      </c>
      <c r="CB29" s="223" t="str">
        <f t="shared" si="89"/>
        <v>ВП/10630/10630</v>
      </c>
      <c r="CC29" s="223" t="str">
        <f t="shared" si="89"/>
        <v>ВП/10630/10630</v>
      </c>
      <c r="CD29" s="223" t="str">
        <f t="shared" si="89"/>
        <v/>
      </c>
      <c r="CE29" s="223" t="str">
        <f t="shared" si="89"/>
        <v>М</v>
      </c>
      <c r="CF29" s="223" t="str">
        <f t="shared" si="89"/>
        <v>М</v>
      </c>
      <c r="CG29" s="223" t="str">
        <f t="shared" si="89"/>
        <v>М</v>
      </c>
      <c r="CH29" s="223" t="str">
        <f t="shared" si="89"/>
        <v>М</v>
      </c>
      <c r="CI29" s="223" t="str">
        <f t="shared" si="89"/>
        <v>М</v>
      </c>
      <c r="CJ29" s="223" t="str">
        <f t="shared" si="89"/>
        <v>М</v>
      </c>
      <c r="CK29" s="223" t="str">
        <f t="shared" si="89"/>
        <v>М</v>
      </c>
      <c r="CL29" s="223" t="str">
        <f t="shared" si="89"/>
        <v>М</v>
      </c>
      <c r="CM29" s="223" t="str">
        <f t="shared" si="89"/>
        <v>М</v>
      </c>
      <c r="CN29" s="223" t="str">
        <f t="shared" si="89"/>
        <v>М</v>
      </c>
      <c r="CO29" s="223" t="str">
        <f t="shared" si="89"/>
        <v>М</v>
      </c>
      <c r="CP29" s="223" t="str">
        <f t="shared" si="89"/>
        <v>М</v>
      </c>
      <c r="CQ29" s="223" t="str">
        <f t="shared" si="89"/>
        <v>М</v>
      </c>
      <c r="CR29" s="223" t="str">
        <f t="shared" si="89"/>
        <v>М</v>
      </c>
      <c r="CS29" s="223" t="str">
        <f t="shared" si="89"/>
        <v>М</v>
      </c>
      <c r="CT29" s="223" t="str">
        <f t="shared" si="89"/>
        <v>М</v>
      </c>
      <c r="CU29" s="223" t="str">
        <f t="shared" si="89"/>
        <v>М</v>
      </c>
      <c r="CV29" s="223" t="str">
        <f t="shared" si="89"/>
        <v>М</v>
      </c>
      <c r="CW29" s="223" t="str">
        <f t="shared" si="89"/>
        <v>М</v>
      </c>
      <c r="CX29" s="223" t="str">
        <f t="shared" si="89"/>
        <v>М</v>
      </c>
      <c r="CY29" s="223" t="str">
        <f t="shared" si="89"/>
        <v>М</v>
      </c>
      <c r="CZ29" s="223" t="str">
        <f t="shared" si="89"/>
        <v>М</v>
      </c>
      <c r="DA29" s="223" t="str">
        <f t="shared" si="89"/>
        <v>М</v>
      </c>
      <c r="DB29" s="223" t="str">
        <f t="shared" si="89"/>
        <v>М</v>
      </c>
      <c r="DC29" s="223" t="str">
        <f t="shared" si="89"/>
        <v>М</v>
      </c>
      <c r="DD29" s="223" t="str">
        <f t="shared" si="89"/>
        <v>М</v>
      </c>
      <c r="DE29" s="223" t="str">
        <f t="shared" si="89"/>
        <v>М</v>
      </c>
      <c r="DF29" s="223" t="str">
        <f t="shared" si="89"/>
        <v>М</v>
      </c>
      <c r="DG29" s="223" t="str">
        <f t="shared" si="89"/>
        <v>М</v>
      </c>
      <c r="DH29" s="223" t="str">
        <f t="shared" si="89"/>
        <v>М</v>
      </c>
      <c r="DI29" s="223" t="str">
        <f t="shared" si="89"/>
        <v>М</v>
      </c>
      <c r="DJ29" s="223" t="str">
        <f t="shared" si="89"/>
        <v>М</v>
      </c>
      <c r="DK29" s="223" t="str">
        <f t="shared" si="89"/>
        <v>М</v>
      </c>
      <c r="DL29" s="223" t="str">
        <f t="shared" si="89"/>
        <v>М</v>
      </c>
      <c r="DM29" s="223" t="str">
        <f t="shared" si="89"/>
        <v>М</v>
      </c>
      <c r="DN29" s="223" t="str">
        <f t="shared" si="89"/>
        <v>М</v>
      </c>
      <c r="DO29" s="223" t="str">
        <f t="shared" si="89"/>
        <v>М</v>
      </c>
      <c r="DP29" s="223" t="str">
        <f t="shared" si="89"/>
        <v>М</v>
      </c>
      <c r="DQ29" s="223" t="str">
        <f t="shared" si="89"/>
        <v>М</v>
      </c>
      <c r="DR29" s="223" t="str">
        <f t="shared" si="89"/>
        <v>М</v>
      </c>
      <c r="DS29" s="223" t="str">
        <f t="shared" si="89"/>
        <v>М</v>
      </c>
      <c r="DT29" s="223" t="str">
        <f t="shared" si="89"/>
        <v>М</v>
      </c>
      <c r="DU29" s="223" t="str">
        <f t="shared" si="89"/>
        <v>М</v>
      </c>
      <c r="DV29" s="223" t="str">
        <f t="shared" si="89"/>
        <v>М</v>
      </c>
      <c r="DW29" s="223" t="str">
        <f t="shared" si="89"/>
        <v>М</v>
      </c>
      <c r="DX29" s="223" t="str">
        <f t="shared" si="89"/>
        <v>М</v>
      </c>
      <c r="DY29" s="223" t="str">
        <f t="shared" si="89"/>
        <v>М</v>
      </c>
      <c r="DZ29" s="223" t="str">
        <f t="shared" si="89"/>
        <v>М</v>
      </c>
      <c r="EA29" s="223" t="str">
        <f t="shared" si="89"/>
        <v>М</v>
      </c>
      <c r="EB29" s="223" t="str">
        <f t="shared" si="89"/>
        <v>М</v>
      </c>
      <c r="EC29" s="223" t="str">
        <f t="shared" si="89"/>
        <v>М</v>
      </c>
      <c r="ED29" s="223" t="str">
        <f t="shared" si="89"/>
        <v>М</v>
      </c>
      <c r="EE29" s="223" t="str">
        <f t="shared" ref="EE29:GP32" si="90">IF(LEFT(VLOOKUP(EE$4,План,$F29,0),1)="Р","",IF(LEFT(VLOOKUP(EE$4,План,$F29,0),1)="М","М",VLOOKUP(EE$4,План,$F29,0)))</f>
        <v>М</v>
      </c>
      <c r="EF29" s="223" t="str">
        <f t="shared" si="90"/>
        <v>М</v>
      </c>
      <c r="EG29" s="223" t="str">
        <f t="shared" si="90"/>
        <v>М</v>
      </c>
      <c r="EH29" s="223" t="str">
        <f t="shared" si="90"/>
        <v>М</v>
      </c>
      <c r="EI29" s="223" t="str">
        <f t="shared" si="90"/>
        <v>М</v>
      </c>
      <c r="EJ29" s="223" t="str">
        <f t="shared" si="90"/>
        <v>М</v>
      </c>
      <c r="EK29" s="223" t="str">
        <f t="shared" si="90"/>
        <v>ПМ/11977/11977</v>
      </c>
      <c r="EL29" s="223" t="str">
        <f t="shared" si="90"/>
        <v>М</v>
      </c>
      <c r="EM29" s="223" t="str">
        <f t="shared" si="90"/>
        <v>М</v>
      </c>
      <c r="EN29" s="223" t="str">
        <f t="shared" si="90"/>
        <v>М</v>
      </c>
      <c r="EO29" s="223" t="str">
        <f t="shared" si="90"/>
        <v>М</v>
      </c>
      <c r="EP29" s="223" t="str">
        <f t="shared" si="90"/>
        <v>М</v>
      </c>
      <c r="EQ29" s="223" t="str">
        <f t="shared" si="90"/>
        <v>М</v>
      </c>
      <c r="ER29" s="223" t="str">
        <f t="shared" si="90"/>
        <v>М</v>
      </c>
      <c r="ES29" s="223" t="str">
        <f t="shared" si="90"/>
        <v>М</v>
      </c>
      <c r="ET29" s="223" t="str">
        <f t="shared" si="90"/>
        <v>М</v>
      </c>
      <c r="EU29" s="223" t="str">
        <f t="shared" si="90"/>
        <v>М</v>
      </c>
      <c r="EV29" s="223" t="str">
        <f t="shared" si="90"/>
        <v>М</v>
      </c>
      <c r="EW29" s="223" t="str">
        <f t="shared" si="90"/>
        <v>М</v>
      </c>
      <c r="EX29" s="223" t="str">
        <f t="shared" si="90"/>
        <v>М</v>
      </c>
      <c r="EY29" s="223" t="str">
        <f t="shared" si="90"/>
        <v>М</v>
      </c>
      <c r="EZ29" s="223" t="str">
        <f t="shared" si="90"/>
        <v>М</v>
      </c>
      <c r="FA29" s="223" t="str">
        <f t="shared" si="90"/>
        <v>М</v>
      </c>
      <c r="FB29" s="223" t="str">
        <f t="shared" si="90"/>
        <v>М</v>
      </c>
      <c r="FC29" s="223" t="str">
        <f t="shared" si="90"/>
        <v>М</v>
      </c>
      <c r="FD29" s="223" t="str">
        <f t="shared" si="90"/>
        <v>М</v>
      </c>
      <c r="FE29" s="223" t="str">
        <f t="shared" si="90"/>
        <v>М</v>
      </c>
      <c r="FF29" s="223" t="str">
        <f t="shared" si="90"/>
        <v>М</v>
      </c>
      <c r="FG29" s="223" t="str">
        <f t="shared" si="90"/>
        <v>М</v>
      </c>
      <c r="FH29" s="223" t="str">
        <f t="shared" si="90"/>
        <v>М</v>
      </c>
      <c r="FI29" s="223" t="str">
        <f t="shared" si="90"/>
        <v/>
      </c>
      <c r="FJ29" s="223" t="str">
        <f t="shared" si="90"/>
        <v/>
      </c>
      <c r="FK29" s="223" t="str">
        <f t="shared" si="90"/>
        <v/>
      </c>
      <c r="FL29" s="223" t="str">
        <f t="shared" si="90"/>
        <v/>
      </c>
      <c r="FM29" s="223" t="str">
        <f t="shared" si="90"/>
        <v/>
      </c>
      <c r="FN29" s="223" t="str">
        <f t="shared" si="90"/>
        <v/>
      </c>
      <c r="FO29" s="223" t="str">
        <f t="shared" si="90"/>
        <v>М</v>
      </c>
      <c r="FP29" s="223" t="str">
        <f t="shared" si="90"/>
        <v>М</v>
      </c>
      <c r="FQ29" s="223" t="str">
        <f t="shared" si="90"/>
        <v>М</v>
      </c>
      <c r="FR29" s="223" t="str">
        <f t="shared" si="90"/>
        <v>М</v>
      </c>
      <c r="FS29" s="223" t="str">
        <f t="shared" si="90"/>
        <v>М</v>
      </c>
      <c r="FT29" s="223" t="str">
        <f t="shared" si="90"/>
        <v>М</v>
      </c>
      <c r="FU29" s="223" t="str">
        <f t="shared" si="90"/>
        <v>М</v>
      </c>
      <c r="FV29" s="223" t="str">
        <f t="shared" si="90"/>
        <v>М</v>
      </c>
      <c r="FW29" s="223" t="str">
        <f t="shared" si="90"/>
        <v>М</v>
      </c>
      <c r="FX29" s="223" t="str">
        <f t="shared" si="90"/>
        <v>М</v>
      </c>
      <c r="FY29" s="223" t="str">
        <f t="shared" si="90"/>
        <v>М</v>
      </c>
      <c r="FZ29" s="223" t="str">
        <f t="shared" si="90"/>
        <v>М</v>
      </c>
      <c r="GA29" s="223" t="str">
        <f t="shared" si="90"/>
        <v>М</v>
      </c>
      <c r="GB29" s="223" t="str">
        <f t="shared" si="90"/>
        <v>М</v>
      </c>
      <c r="GC29" s="223" t="str">
        <f t="shared" si="90"/>
        <v>М</v>
      </c>
      <c r="GD29" s="223" t="str">
        <f t="shared" si="90"/>
        <v>М</v>
      </c>
      <c r="GE29" s="223" t="str">
        <f t="shared" si="90"/>
        <v>М</v>
      </c>
      <c r="GF29" s="223" t="str">
        <f t="shared" si="90"/>
        <v>М</v>
      </c>
      <c r="GG29" s="223" t="str">
        <f t="shared" si="90"/>
        <v>М</v>
      </c>
      <c r="GH29" s="223" t="str">
        <f t="shared" si="90"/>
        <v/>
      </c>
      <c r="GI29" s="223" t="str">
        <f t="shared" si="90"/>
        <v>М</v>
      </c>
      <c r="GJ29" s="223" t="str">
        <f t="shared" si="90"/>
        <v/>
      </c>
      <c r="GK29" s="223" t="str">
        <f t="shared" si="90"/>
        <v/>
      </c>
      <c r="GL29" s="223" t="str">
        <f t="shared" si="90"/>
        <v/>
      </c>
      <c r="GM29" s="223" t="str">
        <f t="shared" si="90"/>
        <v/>
      </c>
      <c r="GN29" s="223" t="str">
        <f t="shared" si="90"/>
        <v/>
      </c>
      <c r="GO29" s="223" t="str">
        <f t="shared" si="90"/>
        <v/>
      </c>
      <c r="GP29" s="223" t="str">
        <f t="shared" si="90"/>
        <v/>
      </c>
      <c r="GQ29" s="223" t="str">
        <f t="shared" ref="GQ29:HF31" si="91">IF(LEFT(VLOOKUP(GQ$4,План,$F29,0),1)="Р","",IF(LEFT(VLOOKUP(GQ$4,План,$F29,0),1)="М","М",VLOOKUP(GQ$4,План,$F29,0)))</f>
        <v/>
      </c>
      <c r="GR29" s="223" t="str">
        <f t="shared" si="91"/>
        <v/>
      </c>
      <c r="GS29" s="223" t="str">
        <f t="shared" si="91"/>
        <v/>
      </c>
      <c r="GT29" s="223" t="str">
        <f t="shared" si="91"/>
        <v/>
      </c>
      <c r="GU29" s="223" t="str">
        <f t="shared" si="91"/>
        <v/>
      </c>
      <c r="GV29" s="223" t="str">
        <f t="shared" si="91"/>
        <v/>
      </c>
      <c r="GW29" s="223" t="str">
        <f t="shared" si="91"/>
        <v/>
      </c>
      <c r="GX29" s="223" t="str">
        <f t="shared" si="91"/>
        <v/>
      </c>
      <c r="GY29" s="223" t="str">
        <f t="shared" si="91"/>
        <v>ВП/13009/13009</v>
      </c>
      <c r="GZ29" s="223" t="str">
        <f t="shared" si="91"/>
        <v>ОСК/13009/13009</v>
      </c>
      <c r="HA29" s="223" t="str">
        <f t="shared" si="91"/>
        <v>ОСК/13009/13009</v>
      </c>
      <c r="HB29" s="223" t="str">
        <f t="shared" si="91"/>
        <v>ОСК/13009/13009</v>
      </c>
      <c r="HC29" s="223" t="str">
        <f t="shared" si="91"/>
        <v>ОСК/13009/13009</v>
      </c>
      <c r="HD29" s="223" t="str">
        <f t="shared" si="91"/>
        <v>ОСК/13009/13009</v>
      </c>
      <c r="HE29" s="223" t="str">
        <f t="shared" si="91"/>
        <v>ОСК/13009/13009</v>
      </c>
      <c r="HF29" s="223" t="str">
        <f t="shared" si="91"/>
        <v>ОСК/13009/13009</v>
      </c>
      <c r="HG29" s="223" t="str">
        <f t="shared" ref="HG29:JR35" si="92">IF(LEFT(VLOOKUP(HG$4,План,$F29,0),1)="Р","",IF(LEFT(VLOOKUP(HG$4,План,$F29,0),1)="М","М",VLOOKUP(HG$4,План,$F29,0)))</f>
        <v>ОСК/13009/13009</v>
      </c>
      <c r="HH29" s="223" t="str">
        <f t="shared" si="92"/>
        <v>ОСК/13009/13009</v>
      </c>
      <c r="HI29" s="223" t="str">
        <f t="shared" si="92"/>
        <v>ОСК/13009/13009</v>
      </c>
      <c r="HJ29" s="223" t="str">
        <f t="shared" si="92"/>
        <v/>
      </c>
      <c r="HK29" s="223" t="str">
        <f t="shared" si="92"/>
        <v/>
      </c>
      <c r="HL29" s="223" t="str">
        <f t="shared" si="92"/>
        <v/>
      </c>
      <c r="HM29" s="223" t="str">
        <f t="shared" si="92"/>
        <v/>
      </c>
      <c r="HN29" s="223" t="str">
        <f t="shared" si="92"/>
        <v/>
      </c>
      <c r="HO29" s="223" t="str">
        <f t="shared" si="92"/>
        <v/>
      </c>
      <c r="HP29" s="223" t="str">
        <f t="shared" si="92"/>
        <v/>
      </c>
      <c r="HQ29" s="223" t="str">
        <f t="shared" si="92"/>
        <v/>
      </c>
      <c r="HR29" s="223" t="str">
        <f t="shared" si="92"/>
        <v/>
      </c>
      <c r="HS29" s="223" t="str">
        <f t="shared" si="92"/>
        <v/>
      </c>
      <c r="HT29" s="223" t="str">
        <f t="shared" si="92"/>
        <v/>
      </c>
      <c r="HU29" s="223" t="str">
        <f t="shared" si="92"/>
        <v/>
      </c>
      <c r="HV29" s="223" t="str">
        <f t="shared" si="92"/>
        <v>П/13058/13058</v>
      </c>
      <c r="HW29" s="223" t="str">
        <f t="shared" si="92"/>
        <v>М</v>
      </c>
      <c r="HX29" s="223" t="str">
        <f t="shared" si="92"/>
        <v>М</v>
      </c>
      <c r="HY29" s="223" t="str">
        <f t="shared" si="92"/>
        <v>М</v>
      </c>
      <c r="HZ29" s="223" t="str">
        <f t="shared" si="92"/>
        <v>М</v>
      </c>
      <c r="IA29" s="223" t="str">
        <f t="shared" si="92"/>
        <v>М</v>
      </c>
      <c r="IB29" s="223" t="str">
        <f t="shared" si="92"/>
        <v>М</v>
      </c>
      <c r="IC29" s="223" t="str">
        <f t="shared" si="92"/>
        <v>М</v>
      </c>
      <c r="ID29" s="223" t="str">
        <f t="shared" si="92"/>
        <v>М</v>
      </c>
      <c r="IE29" s="223" t="str">
        <f t="shared" si="92"/>
        <v>М</v>
      </c>
      <c r="IF29" s="223" t="str">
        <f t="shared" si="92"/>
        <v>М</v>
      </c>
      <c r="IG29" s="223" t="str">
        <f t="shared" si="92"/>
        <v>М</v>
      </c>
      <c r="IH29" s="223" t="str">
        <f t="shared" si="92"/>
        <v>М</v>
      </c>
      <c r="II29" s="223" t="str">
        <f t="shared" si="92"/>
        <v>М</v>
      </c>
      <c r="IJ29" s="223" t="str">
        <f t="shared" si="92"/>
        <v>М</v>
      </c>
      <c r="IK29" s="223" t="str">
        <f t="shared" si="92"/>
        <v/>
      </c>
      <c r="IL29" s="223" t="str">
        <f t="shared" si="92"/>
        <v/>
      </c>
      <c r="IM29" s="223" t="str">
        <f t="shared" si="92"/>
        <v/>
      </c>
      <c r="IN29" s="223" t="str">
        <f t="shared" si="92"/>
        <v/>
      </c>
      <c r="IO29" s="223" t="str">
        <f t="shared" si="92"/>
        <v/>
      </c>
      <c r="IP29" s="223" t="str">
        <f t="shared" si="92"/>
        <v/>
      </c>
      <c r="IQ29" s="223" t="str">
        <f t="shared" si="92"/>
        <v/>
      </c>
      <c r="IR29" s="223" t="str">
        <f t="shared" si="92"/>
        <v/>
      </c>
      <c r="IS29" s="223" t="str">
        <f t="shared" si="92"/>
        <v>П/13058/13058</v>
      </c>
      <c r="IT29" s="223" t="str">
        <f t="shared" si="92"/>
        <v>М</v>
      </c>
      <c r="IU29" s="223" t="str">
        <f t="shared" si="92"/>
        <v>М</v>
      </c>
      <c r="IV29" s="223" t="str">
        <f t="shared" si="92"/>
        <v>М</v>
      </c>
      <c r="IW29" s="223" t="str">
        <f t="shared" si="92"/>
        <v>М</v>
      </c>
      <c r="IX29" s="223" t="str">
        <f t="shared" si="92"/>
        <v>М</v>
      </c>
      <c r="IY29" s="223" t="str">
        <f t="shared" si="92"/>
        <v>М</v>
      </c>
      <c r="IZ29" s="223" t="str">
        <f t="shared" si="92"/>
        <v>М</v>
      </c>
      <c r="JA29" s="223" t="str">
        <f t="shared" si="92"/>
        <v>М</v>
      </c>
      <c r="JB29" s="223" t="str">
        <f t="shared" si="92"/>
        <v>М</v>
      </c>
      <c r="JC29" s="223" t="str">
        <f t="shared" si="92"/>
        <v>М</v>
      </c>
      <c r="JD29" s="223" t="str">
        <f t="shared" si="92"/>
        <v>М</v>
      </c>
      <c r="JE29" s="223" t="str">
        <f t="shared" si="92"/>
        <v>М</v>
      </c>
      <c r="JF29" s="223" t="str">
        <f t="shared" si="92"/>
        <v>М</v>
      </c>
      <c r="JG29" s="223" t="str">
        <f t="shared" si="92"/>
        <v>М</v>
      </c>
      <c r="JH29" s="223" t="str">
        <f t="shared" si="92"/>
        <v>О/13410/13410</v>
      </c>
      <c r="JI29" s="223" t="str">
        <f t="shared" si="92"/>
        <v>ТО2/13410/13410</v>
      </c>
      <c r="JJ29" s="223" t="str">
        <f t="shared" si="92"/>
        <v>ТО2/13410/13410</v>
      </c>
      <c r="JK29" s="223" t="str">
        <f t="shared" si="92"/>
        <v>ТО2/13410/13410</v>
      </c>
      <c r="JL29" s="223" t="str">
        <f t="shared" si="92"/>
        <v>ТО2/13410/13410</v>
      </c>
      <c r="JM29" s="223" t="str">
        <f t="shared" si="92"/>
        <v>П/13418/13418</v>
      </c>
      <c r="JN29" s="223" t="str">
        <f t="shared" si="92"/>
        <v>М</v>
      </c>
      <c r="JO29" s="223" t="str">
        <f t="shared" si="92"/>
        <v>М</v>
      </c>
      <c r="JP29" s="223" t="str">
        <f t="shared" si="92"/>
        <v>М</v>
      </c>
      <c r="JQ29" s="223" t="str">
        <f t="shared" si="92"/>
        <v>М</v>
      </c>
      <c r="JR29" s="223" t="str">
        <f t="shared" si="92"/>
        <v>М</v>
      </c>
      <c r="JS29" s="223" t="str">
        <f t="shared" si="87"/>
        <v>М</v>
      </c>
      <c r="JT29" s="223" t="str">
        <f t="shared" si="87"/>
        <v>М</v>
      </c>
      <c r="JU29" s="223" t="str">
        <f t="shared" si="87"/>
        <v>М</v>
      </c>
      <c r="JV29" s="223" t="str">
        <f t="shared" si="87"/>
        <v>М</v>
      </c>
      <c r="JW29" s="223" t="str">
        <f t="shared" si="87"/>
        <v>М</v>
      </c>
      <c r="JX29" s="223" t="str">
        <f t="shared" si="87"/>
        <v>М</v>
      </c>
      <c r="JY29" s="223" t="str">
        <f t="shared" si="87"/>
        <v>М</v>
      </c>
      <c r="JZ29" s="223" t="str">
        <f t="shared" si="87"/>
        <v>М</v>
      </c>
      <c r="KA29" s="223" t="str">
        <f t="shared" si="87"/>
        <v>М</v>
      </c>
      <c r="KB29" s="223" t="str">
        <f t="shared" si="87"/>
        <v>М</v>
      </c>
      <c r="KC29" s="223" t="str">
        <f t="shared" si="87"/>
        <v>М</v>
      </c>
      <c r="KD29" s="223" t="str">
        <f t="shared" si="87"/>
        <v>М</v>
      </c>
      <c r="KE29" s="223" t="str">
        <f t="shared" si="87"/>
        <v>М</v>
      </c>
      <c r="KF29" s="223" t="str">
        <f t="shared" si="87"/>
        <v>М</v>
      </c>
      <c r="KG29" s="223" t="str">
        <f t="shared" si="87"/>
        <v>М</v>
      </c>
      <c r="KH29" s="223" t="str">
        <f t="shared" si="87"/>
        <v>М</v>
      </c>
      <c r="KI29" s="223" t="str">
        <f t="shared" si="87"/>
        <v>М</v>
      </c>
      <c r="KJ29" s="223" t="str">
        <f t="shared" si="87"/>
        <v>М</v>
      </c>
      <c r="KK29" s="223" t="str">
        <f t="shared" si="87"/>
        <v>М</v>
      </c>
      <c r="KL29" s="223" t="str">
        <f t="shared" si="87"/>
        <v>М</v>
      </c>
      <c r="KM29" s="223" t="str">
        <f t="shared" si="87"/>
        <v>М</v>
      </c>
      <c r="KN29" s="223" t="str">
        <f t="shared" si="87"/>
        <v>М</v>
      </c>
      <c r="KO29" s="223" t="str">
        <f t="shared" si="87"/>
        <v>М</v>
      </c>
      <c r="KP29" s="223" t="str">
        <f t="shared" si="87"/>
        <v>М</v>
      </c>
      <c r="KQ29" s="223" t="str">
        <f t="shared" si="87"/>
        <v>М</v>
      </c>
      <c r="KR29" s="223" t="str">
        <f t="shared" si="87"/>
        <v>М</v>
      </c>
      <c r="KS29" s="223" t="str">
        <f t="shared" si="87"/>
        <v>М</v>
      </c>
      <c r="KT29" s="223" t="str">
        <f t="shared" si="87"/>
        <v>М</v>
      </c>
      <c r="KU29" s="223" t="str">
        <f t="shared" si="87"/>
        <v>М</v>
      </c>
      <c r="KV29" s="223" t="str">
        <f t="shared" si="87"/>
        <v>М</v>
      </c>
      <c r="KW29" s="223" t="str">
        <f t="shared" si="87"/>
        <v>М</v>
      </c>
      <c r="KX29" s="223" t="str">
        <f t="shared" si="87"/>
        <v>М</v>
      </c>
      <c r="KY29" s="223" t="str">
        <f t="shared" si="87"/>
        <v>М</v>
      </c>
      <c r="KZ29" s="223" t="str">
        <f t="shared" si="87"/>
        <v>М</v>
      </c>
      <c r="LA29" s="223" t="str">
        <f t="shared" si="87"/>
        <v>М</v>
      </c>
      <c r="LB29" s="223" t="str">
        <f t="shared" si="87"/>
        <v>М</v>
      </c>
      <c r="LC29" s="223" t="str">
        <f t="shared" si="87"/>
        <v>М</v>
      </c>
      <c r="LD29" s="223" t="str">
        <f t="shared" si="87"/>
        <v>М</v>
      </c>
      <c r="LE29" s="223" t="str">
        <f t="shared" si="87"/>
        <v>М</v>
      </c>
      <c r="LF29" s="223" t="str">
        <f t="shared" si="87"/>
        <v>М</v>
      </c>
      <c r="LG29" s="223" t="str">
        <f t="shared" si="87"/>
        <v>М</v>
      </c>
      <c r="LH29" s="223" t="str">
        <f t="shared" si="87"/>
        <v>М</v>
      </c>
      <c r="LI29" s="223" t="str">
        <f t="shared" si="87"/>
        <v>М</v>
      </c>
      <c r="LJ29" s="223" t="str">
        <f t="shared" si="87"/>
        <v>М</v>
      </c>
      <c r="LK29" s="223" t="str">
        <f t="shared" si="87"/>
        <v>М</v>
      </c>
      <c r="LL29" s="223" t="str">
        <f t="shared" si="87"/>
        <v>М</v>
      </c>
      <c r="LM29" s="223" t="str">
        <f t="shared" si="87"/>
        <v>М</v>
      </c>
      <c r="LN29" s="223" t="str">
        <f t="shared" si="87"/>
        <v>М</v>
      </c>
      <c r="LO29" s="223" t="str">
        <f t="shared" si="87"/>
        <v>М</v>
      </c>
      <c r="LP29" s="223" t="str">
        <f t="shared" si="87"/>
        <v>М</v>
      </c>
      <c r="LQ29" s="223" t="str">
        <f t="shared" si="87"/>
        <v>М</v>
      </c>
      <c r="LR29" s="223" t="str">
        <f t="shared" si="87"/>
        <v>М</v>
      </c>
      <c r="LS29" s="223" t="str">
        <f t="shared" si="87"/>
        <v>М</v>
      </c>
      <c r="LT29" s="223" t="str">
        <f t="shared" si="87"/>
        <v>О/14803/14803</v>
      </c>
      <c r="LU29" s="223" t="str">
        <f t="shared" si="87"/>
        <v/>
      </c>
      <c r="LV29" s="223" t="str">
        <f t="shared" si="87"/>
        <v/>
      </c>
      <c r="LW29" s="223" t="str">
        <f t="shared" si="87"/>
        <v/>
      </c>
      <c r="LX29" s="223" t="str">
        <f t="shared" si="87"/>
        <v/>
      </c>
      <c r="LY29" s="223" t="str">
        <f t="shared" si="87"/>
        <v/>
      </c>
      <c r="LZ29" s="223" t="str">
        <f t="shared" si="87"/>
        <v/>
      </c>
      <c r="MA29" s="223" t="str">
        <f t="shared" si="87"/>
        <v/>
      </c>
      <c r="MB29" s="223" t="str">
        <f t="shared" si="87"/>
        <v/>
      </c>
      <c r="MC29" s="223" t="str">
        <f t="shared" si="87"/>
        <v/>
      </c>
      <c r="MD29" s="223" t="str">
        <f t="shared" si="88"/>
        <v>П/14811/14811</v>
      </c>
      <c r="ME29" s="223" t="str">
        <f t="shared" si="81"/>
        <v>М</v>
      </c>
      <c r="MF29" s="223" t="str">
        <f t="shared" si="81"/>
        <v>М</v>
      </c>
      <c r="MG29" s="223" t="str">
        <f t="shared" si="81"/>
        <v>М</v>
      </c>
      <c r="MH29" s="223" t="str">
        <f t="shared" si="81"/>
        <v>М</v>
      </c>
      <c r="MI29" s="223" t="str">
        <f t="shared" si="81"/>
        <v>М</v>
      </c>
      <c r="MJ29" s="223" t="str">
        <f t="shared" si="81"/>
        <v>М</v>
      </c>
      <c r="MK29" s="223" t="str">
        <f t="shared" si="81"/>
        <v>М</v>
      </c>
      <c r="ML29" s="223" t="str">
        <f t="shared" si="81"/>
        <v>О/14995/14995</v>
      </c>
      <c r="MM29" s="223" t="str">
        <f t="shared" si="81"/>
        <v>ПМ/14995/14995</v>
      </c>
      <c r="MN29" s="223" t="str">
        <f t="shared" si="81"/>
        <v>М</v>
      </c>
      <c r="MO29" s="223" t="str">
        <f t="shared" si="81"/>
        <v>М</v>
      </c>
      <c r="MP29" s="223" t="str">
        <f t="shared" si="81"/>
        <v>М</v>
      </c>
      <c r="MQ29" s="223" t="str">
        <f t="shared" si="81"/>
        <v>М</v>
      </c>
      <c r="MR29" s="223" t="str">
        <f t="shared" si="81"/>
        <v>М</v>
      </c>
      <c r="MS29" s="223" t="str">
        <f t="shared" si="81"/>
        <v>М</v>
      </c>
      <c r="MT29" s="223" t="str">
        <f t="shared" si="81"/>
        <v>М</v>
      </c>
      <c r="MU29" s="223" t="str">
        <f t="shared" si="81"/>
        <v>М</v>
      </c>
      <c r="MV29" s="223" t="str">
        <f t="shared" si="81"/>
        <v>М</v>
      </c>
      <c r="MW29" s="223" t="str">
        <f t="shared" si="81"/>
        <v>М</v>
      </c>
      <c r="MX29" s="223" t="str">
        <f t="shared" si="81"/>
        <v>М</v>
      </c>
      <c r="MY29" s="223" t="str">
        <f t="shared" si="81"/>
        <v>М</v>
      </c>
      <c r="MZ29" s="223" t="str">
        <f t="shared" si="81"/>
        <v>М</v>
      </c>
      <c r="NA29" s="223" t="str">
        <f t="shared" si="81"/>
        <v>М</v>
      </c>
      <c r="NB29" s="223" t="str">
        <f t="shared" si="81"/>
        <v>М</v>
      </c>
      <c r="NC29" s="223" t="str">
        <f t="shared" si="81"/>
        <v>М</v>
      </c>
      <c r="ND29" s="223" t="str">
        <f t="shared" si="81"/>
        <v>М</v>
      </c>
      <c r="NE29" s="223" t="str">
        <f t="shared" si="81"/>
        <v>М</v>
      </c>
      <c r="NF29" s="223" t="str">
        <f t="shared" si="81"/>
        <v>М</v>
      </c>
      <c r="NG29" s="223" t="str">
        <f t="shared" si="81"/>
        <v>М</v>
      </c>
      <c r="NH29" s="223" t="str">
        <f t="shared" si="81"/>
        <v>М</v>
      </c>
      <c r="NI29" s="223"/>
      <c r="NJ29" s="223">
        <v>21174</v>
      </c>
      <c r="NK29" s="223">
        <f t="shared" si="82"/>
        <v>15499</v>
      </c>
      <c r="NL29" s="223">
        <v>0</v>
      </c>
      <c r="NM29" s="224">
        <f t="shared" si="86"/>
        <v>4632</v>
      </c>
    </row>
    <row r="30" spans="1:377" s="225" customFormat="1" ht="32.25" customHeight="1" x14ac:dyDescent="0.2">
      <c r="A30" s="222">
        <v>10</v>
      </c>
      <c r="B30" s="223">
        <v>15643</v>
      </c>
      <c r="C30" s="223">
        <f t="shared" si="63"/>
        <v>9859</v>
      </c>
      <c r="D30" s="223">
        <v>0</v>
      </c>
      <c r="E30" s="223">
        <v>12</v>
      </c>
      <c r="F30" s="223">
        <v>60</v>
      </c>
      <c r="G30" s="223" t="str">
        <f t="shared" si="83"/>
        <v>М</v>
      </c>
      <c r="H30" s="223" t="str">
        <f t="shared" ref="H30:BS33" si="93">IF(LEFT(VLOOKUP(H$4,План,$F30,0),1)="Р","",IF(LEFT(VLOOKUP(H$4,План,$F30,0),1)="М","М",VLOOKUP(H$4,План,$F30,0)))</f>
        <v>М</v>
      </c>
      <c r="I30" s="223" t="str">
        <f t="shared" si="93"/>
        <v>М</v>
      </c>
      <c r="J30" s="223" t="str">
        <f t="shared" si="93"/>
        <v>М</v>
      </c>
      <c r="K30" s="223" t="str">
        <f t="shared" si="93"/>
        <v>М</v>
      </c>
      <c r="L30" s="223" t="str">
        <f t="shared" si="93"/>
        <v>М</v>
      </c>
      <c r="M30" s="223" t="str">
        <f t="shared" si="93"/>
        <v>М</v>
      </c>
      <c r="N30" s="223" t="str">
        <f t="shared" si="93"/>
        <v>М</v>
      </c>
      <c r="O30" s="223" t="str">
        <f t="shared" si="93"/>
        <v>М</v>
      </c>
      <c r="P30" s="223" t="str">
        <f t="shared" si="93"/>
        <v>М</v>
      </c>
      <c r="Q30" s="223" t="str">
        <f t="shared" si="93"/>
        <v>М</v>
      </c>
      <c r="R30" s="223" t="str">
        <f t="shared" si="93"/>
        <v>М</v>
      </c>
      <c r="S30" s="223" t="str">
        <f t="shared" si="93"/>
        <v>М</v>
      </c>
      <c r="T30" s="223" t="str">
        <f t="shared" si="93"/>
        <v>М</v>
      </c>
      <c r="U30" s="223" t="str">
        <f t="shared" si="93"/>
        <v>М</v>
      </c>
      <c r="V30" s="223" t="str">
        <f t="shared" si="93"/>
        <v>М</v>
      </c>
      <c r="W30" s="223" t="str">
        <f t="shared" si="93"/>
        <v>М</v>
      </c>
      <c r="X30" s="223" t="str">
        <f t="shared" si="93"/>
        <v>М</v>
      </c>
      <c r="Y30" s="223" t="str">
        <f t="shared" si="93"/>
        <v>М</v>
      </c>
      <c r="Z30" s="223" t="str">
        <f t="shared" si="93"/>
        <v>М</v>
      </c>
      <c r="AA30" s="223" t="str">
        <f t="shared" si="93"/>
        <v>М</v>
      </c>
      <c r="AB30" s="223" t="str">
        <f t="shared" si="93"/>
        <v>М</v>
      </c>
      <c r="AC30" s="223" t="str">
        <f t="shared" si="93"/>
        <v>М</v>
      </c>
      <c r="AD30" s="223" t="str">
        <f t="shared" si="93"/>
        <v>М</v>
      </c>
      <c r="AE30" s="223" t="str">
        <f t="shared" si="93"/>
        <v>М</v>
      </c>
      <c r="AF30" s="223" t="str">
        <f t="shared" si="93"/>
        <v>М</v>
      </c>
      <c r="AG30" s="223" t="str">
        <f t="shared" si="93"/>
        <v>М</v>
      </c>
      <c r="AH30" s="223" t="str">
        <f t="shared" si="93"/>
        <v>М</v>
      </c>
      <c r="AI30" s="223" t="str">
        <f t="shared" si="93"/>
        <v>М</v>
      </c>
      <c r="AJ30" s="223" t="str">
        <f t="shared" si="93"/>
        <v>ТО1/10531/10531</v>
      </c>
      <c r="AK30" s="223" t="str">
        <f t="shared" si="93"/>
        <v>ТО1/10531/10531</v>
      </c>
      <c r="AL30" s="223" t="str">
        <f t="shared" si="93"/>
        <v>ТО1/10531/10531</v>
      </c>
      <c r="AM30" s="223" t="str">
        <f t="shared" si="93"/>
        <v>ТО1/10531/10531</v>
      </c>
      <c r="AN30" s="223" t="str">
        <f t="shared" si="93"/>
        <v>ТО1/10531/10531</v>
      </c>
      <c r="AO30" s="223" t="str">
        <f t="shared" si="93"/>
        <v>ТО1/10531/10531</v>
      </c>
      <c r="AP30" s="223" t="str">
        <f t="shared" si="93"/>
        <v>М</v>
      </c>
      <c r="AQ30" s="223" t="str">
        <f t="shared" si="93"/>
        <v>М</v>
      </c>
      <c r="AR30" s="223" t="str">
        <f t="shared" si="93"/>
        <v>М</v>
      </c>
      <c r="AS30" s="223" t="str">
        <f t="shared" si="93"/>
        <v>М</v>
      </c>
      <c r="AT30" s="223" t="str">
        <f t="shared" si="93"/>
        <v>М</v>
      </c>
      <c r="AU30" s="223" t="str">
        <f t="shared" si="93"/>
        <v>М</v>
      </c>
      <c r="AV30" s="223" t="str">
        <f t="shared" si="93"/>
        <v>М</v>
      </c>
      <c r="AW30" s="223" t="str">
        <f t="shared" si="93"/>
        <v>М</v>
      </c>
      <c r="AX30" s="223" t="str">
        <f t="shared" si="93"/>
        <v>М</v>
      </c>
      <c r="AY30" s="223" t="str">
        <f t="shared" si="93"/>
        <v>М</v>
      </c>
      <c r="AZ30" s="223" t="str">
        <f t="shared" si="93"/>
        <v>М</v>
      </c>
      <c r="BA30" s="223" t="str">
        <f t="shared" si="93"/>
        <v>М</v>
      </c>
      <c r="BB30" s="223" t="str">
        <f t="shared" si="93"/>
        <v>М</v>
      </c>
      <c r="BC30" s="223" t="str">
        <f t="shared" si="93"/>
        <v>М</v>
      </c>
      <c r="BD30" s="223" t="str">
        <f t="shared" si="93"/>
        <v>М</v>
      </c>
      <c r="BE30" s="223" t="str">
        <f t="shared" si="93"/>
        <v>М</v>
      </c>
      <c r="BF30" s="223" t="str">
        <f t="shared" si="93"/>
        <v>М</v>
      </c>
      <c r="BG30" s="223" t="str">
        <f t="shared" si="93"/>
        <v>М</v>
      </c>
      <c r="BH30" s="223" t="str">
        <f t="shared" si="93"/>
        <v>М</v>
      </c>
      <c r="BI30" s="223" t="str">
        <f t="shared" si="93"/>
        <v>М</v>
      </c>
      <c r="BJ30" s="223" t="str">
        <f t="shared" si="93"/>
        <v>М</v>
      </c>
      <c r="BK30" s="223" t="str">
        <f t="shared" si="93"/>
        <v>М</v>
      </c>
      <c r="BL30" s="223" t="str">
        <f t="shared" si="93"/>
        <v>М</v>
      </c>
      <c r="BM30" s="223" t="str">
        <f t="shared" si="93"/>
        <v>М</v>
      </c>
      <c r="BN30" s="223" t="str">
        <f t="shared" si="93"/>
        <v>М</v>
      </c>
      <c r="BO30" s="223" t="str">
        <f t="shared" si="93"/>
        <v>М</v>
      </c>
      <c r="BP30" s="223" t="str">
        <f t="shared" si="93"/>
        <v>М</v>
      </c>
      <c r="BQ30" s="223" t="str">
        <f t="shared" si="93"/>
        <v>М</v>
      </c>
      <c r="BR30" s="223" t="str">
        <f t="shared" si="93"/>
        <v>М</v>
      </c>
      <c r="BS30" s="223" t="str">
        <f t="shared" si="93"/>
        <v>М</v>
      </c>
      <c r="BT30" s="223" t="str">
        <f t="shared" si="89"/>
        <v>М</v>
      </c>
      <c r="BU30" s="223" t="str">
        <f t="shared" si="89"/>
        <v>М</v>
      </c>
      <c r="BV30" s="223" t="str">
        <f t="shared" si="89"/>
        <v>М</v>
      </c>
      <c r="BW30" s="223" t="str">
        <f t="shared" si="89"/>
        <v>М</v>
      </c>
      <c r="BX30" s="223" t="str">
        <f t="shared" si="89"/>
        <v>М</v>
      </c>
      <c r="BY30" s="223" t="str">
        <f t="shared" si="89"/>
        <v>М</v>
      </c>
      <c r="BZ30" s="223" t="str">
        <f t="shared" si="89"/>
        <v>М</v>
      </c>
      <c r="CA30" s="223" t="str">
        <f t="shared" si="89"/>
        <v>М</v>
      </c>
      <c r="CB30" s="223" t="str">
        <f t="shared" si="89"/>
        <v>М</v>
      </c>
      <c r="CC30" s="223" t="str">
        <f t="shared" si="89"/>
        <v>М</v>
      </c>
      <c r="CD30" s="223" t="str">
        <f t="shared" si="89"/>
        <v>М</v>
      </c>
      <c r="CE30" s="223" t="str">
        <f t="shared" si="89"/>
        <v/>
      </c>
      <c r="CF30" s="223" t="str">
        <f t="shared" si="89"/>
        <v/>
      </c>
      <c r="CG30" s="223" t="str">
        <f t="shared" si="89"/>
        <v/>
      </c>
      <c r="CH30" s="223" t="str">
        <f t="shared" si="89"/>
        <v/>
      </c>
      <c r="CI30" s="223" t="str">
        <f t="shared" si="89"/>
        <v/>
      </c>
      <c r="CJ30" s="223" t="str">
        <f t="shared" si="89"/>
        <v/>
      </c>
      <c r="CK30" s="223" t="str">
        <f t="shared" si="89"/>
        <v/>
      </c>
      <c r="CL30" s="223" t="str">
        <f t="shared" si="89"/>
        <v/>
      </c>
      <c r="CM30" s="223" t="str">
        <f t="shared" si="89"/>
        <v/>
      </c>
      <c r="CN30" s="223" t="str">
        <f t="shared" si="89"/>
        <v>ПР/11515/11515</v>
      </c>
      <c r="CO30" s="223" t="str">
        <f t="shared" si="89"/>
        <v/>
      </c>
      <c r="CP30" s="223" t="str">
        <f t="shared" si="89"/>
        <v/>
      </c>
      <c r="CQ30" s="223" t="str">
        <f t="shared" si="89"/>
        <v/>
      </c>
      <c r="CR30" s="223" t="str">
        <f t="shared" si="89"/>
        <v/>
      </c>
      <c r="CS30" s="223" t="str">
        <f t="shared" si="89"/>
        <v/>
      </c>
      <c r="CT30" s="223" t="str">
        <f t="shared" si="89"/>
        <v>ВП/11504/11504</v>
      </c>
      <c r="CU30" s="223" t="str">
        <f t="shared" si="89"/>
        <v>ВП/11504/11504</v>
      </c>
      <c r="CV30" s="223" t="str">
        <f t="shared" si="89"/>
        <v>ВП/11504/11504</v>
      </c>
      <c r="CW30" s="223" t="str">
        <f t="shared" si="89"/>
        <v/>
      </c>
      <c r="CX30" s="223" t="str">
        <f t="shared" si="89"/>
        <v/>
      </c>
      <c r="CY30" s="223" t="str">
        <f t="shared" si="89"/>
        <v/>
      </c>
      <c r="CZ30" s="223" t="str">
        <f t="shared" si="89"/>
        <v>М</v>
      </c>
      <c r="DA30" s="223" t="str">
        <f t="shared" si="89"/>
        <v/>
      </c>
      <c r="DB30" s="223" t="str">
        <f t="shared" si="89"/>
        <v/>
      </c>
      <c r="DC30" s="223" t="str">
        <f t="shared" si="89"/>
        <v/>
      </c>
      <c r="DD30" s="223" t="str">
        <f t="shared" si="89"/>
        <v/>
      </c>
      <c r="DE30" s="223" t="str">
        <f t="shared" si="89"/>
        <v/>
      </c>
      <c r="DF30" s="223" t="str">
        <f t="shared" si="89"/>
        <v/>
      </c>
      <c r="DG30" s="223" t="str">
        <f t="shared" si="89"/>
        <v/>
      </c>
      <c r="DH30" s="223" t="str">
        <f t="shared" si="89"/>
        <v/>
      </c>
      <c r="DI30" s="223" t="str">
        <f t="shared" si="89"/>
        <v/>
      </c>
      <c r="DJ30" s="223" t="str">
        <f t="shared" si="89"/>
        <v/>
      </c>
      <c r="DK30" s="223" t="str">
        <f t="shared" si="89"/>
        <v>ПР/11525/11525</v>
      </c>
      <c r="DL30" s="223" t="str">
        <f t="shared" si="89"/>
        <v/>
      </c>
      <c r="DM30" s="223" t="str">
        <f t="shared" si="89"/>
        <v/>
      </c>
      <c r="DN30" s="223" t="str">
        <f t="shared" si="89"/>
        <v/>
      </c>
      <c r="DO30" s="223" t="str">
        <f t="shared" si="89"/>
        <v/>
      </c>
      <c r="DP30" s="223" t="str">
        <f t="shared" si="89"/>
        <v/>
      </c>
      <c r="DQ30" s="223" t="str">
        <f t="shared" si="89"/>
        <v/>
      </c>
      <c r="DR30" s="223" t="str">
        <f t="shared" si="89"/>
        <v/>
      </c>
      <c r="DS30" s="223" t="str">
        <f t="shared" si="89"/>
        <v/>
      </c>
      <c r="DT30" s="223" t="str">
        <f t="shared" si="89"/>
        <v/>
      </c>
      <c r="DU30" s="223" t="str">
        <f t="shared" si="89"/>
        <v/>
      </c>
      <c r="DV30" s="223" t="str">
        <f t="shared" si="89"/>
        <v/>
      </c>
      <c r="DW30" s="223" t="str">
        <f t="shared" si="89"/>
        <v/>
      </c>
      <c r="DX30" s="223" t="str">
        <f t="shared" si="89"/>
        <v>ПР/11525/11525</v>
      </c>
      <c r="DY30" s="223" t="str">
        <f t="shared" si="89"/>
        <v/>
      </c>
      <c r="DZ30" s="223" t="str">
        <f t="shared" si="89"/>
        <v/>
      </c>
      <c r="EA30" s="223" t="str">
        <f t="shared" si="89"/>
        <v/>
      </c>
      <c r="EB30" s="223" t="str">
        <f t="shared" si="89"/>
        <v/>
      </c>
      <c r="EC30" s="223" t="str">
        <f t="shared" si="89"/>
        <v/>
      </c>
      <c r="ED30" s="223" t="str">
        <f t="shared" si="89"/>
        <v>ПР/11525/11525</v>
      </c>
      <c r="EE30" s="223" t="str">
        <f t="shared" si="90"/>
        <v/>
      </c>
      <c r="EF30" s="223" t="str">
        <f t="shared" si="90"/>
        <v/>
      </c>
      <c r="EG30" s="223" t="str">
        <f t="shared" si="90"/>
        <v/>
      </c>
      <c r="EH30" s="223" t="str">
        <f t="shared" si="90"/>
        <v/>
      </c>
      <c r="EI30" s="223" t="str">
        <f t="shared" si="90"/>
        <v/>
      </c>
      <c r="EJ30" s="223" t="str">
        <f t="shared" si="90"/>
        <v/>
      </c>
      <c r="EK30" s="223" t="str">
        <f t="shared" si="90"/>
        <v/>
      </c>
      <c r="EL30" s="223" t="str">
        <f t="shared" si="90"/>
        <v>М</v>
      </c>
      <c r="EM30" s="223" t="str">
        <f t="shared" si="90"/>
        <v>М</v>
      </c>
      <c r="EN30" s="223" t="str">
        <f t="shared" si="90"/>
        <v/>
      </c>
      <c r="EO30" s="223" t="str">
        <f t="shared" si="90"/>
        <v/>
      </c>
      <c r="EP30" s="223" t="str">
        <f t="shared" si="90"/>
        <v/>
      </c>
      <c r="EQ30" s="223" t="str">
        <f t="shared" si="90"/>
        <v/>
      </c>
      <c r="ER30" s="223" t="str">
        <f t="shared" si="90"/>
        <v/>
      </c>
      <c r="ES30" s="223" t="str">
        <f t="shared" si="90"/>
        <v/>
      </c>
      <c r="ET30" s="223" t="str">
        <f t="shared" si="90"/>
        <v/>
      </c>
      <c r="EU30" s="223" t="str">
        <f t="shared" si="90"/>
        <v/>
      </c>
      <c r="EV30" s="223" t="str">
        <f t="shared" si="90"/>
        <v/>
      </c>
      <c r="EW30" s="223" t="str">
        <f t="shared" si="90"/>
        <v>ПР/11573/11573</v>
      </c>
      <c r="EX30" s="223" t="str">
        <f t="shared" si="90"/>
        <v/>
      </c>
      <c r="EY30" s="223" t="str">
        <f t="shared" si="90"/>
        <v/>
      </c>
      <c r="EZ30" s="223" t="str">
        <f t="shared" si="90"/>
        <v/>
      </c>
      <c r="FA30" s="223" t="str">
        <f t="shared" si="90"/>
        <v>М</v>
      </c>
      <c r="FB30" s="223" t="str">
        <f t="shared" si="90"/>
        <v>М</v>
      </c>
      <c r="FC30" s="223" t="str">
        <f t="shared" si="90"/>
        <v>М</v>
      </c>
      <c r="FD30" s="223" t="str">
        <f t="shared" si="90"/>
        <v>М</v>
      </c>
      <c r="FE30" s="223" t="str">
        <f t="shared" si="90"/>
        <v>М</v>
      </c>
      <c r="FF30" s="223" t="str">
        <f t="shared" si="90"/>
        <v>М</v>
      </c>
      <c r="FG30" s="223" t="str">
        <f t="shared" si="90"/>
        <v>М</v>
      </c>
      <c r="FH30" s="223" t="str">
        <f t="shared" si="90"/>
        <v>М</v>
      </c>
      <c r="FI30" s="223" t="str">
        <f t="shared" si="90"/>
        <v>М</v>
      </c>
      <c r="FJ30" s="223" t="str">
        <f t="shared" si="90"/>
        <v>М</v>
      </c>
      <c r="FK30" s="223" t="str">
        <f t="shared" si="90"/>
        <v>М</v>
      </c>
      <c r="FL30" s="223" t="str">
        <f t="shared" si="90"/>
        <v>М</v>
      </c>
      <c r="FM30" s="223" t="str">
        <f t="shared" si="90"/>
        <v>М</v>
      </c>
      <c r="FN30" s="223" t="str">
        <f t="shared" si="90"/>
        <v/>
      </c>
      <c r="FO30" s="223" t="str">
        <f t="shared" si="90"/>
        <v/>
      </c>
      <c r="FP30" s="223" t="str">
        <f t="shared" si="90"/>
        <v>М</v>
      </c>
      <c r="FQ30" s="223" t="str">
        <f t="shared" si="90"/>
        <v>М</v>
      </c>
      <c r="FR30" s="223" t="str">
        <f t="shared" si="90"/>
        <v>М</v>
      </c>
      <c r="FS30" s="223" t="str">
        <f t="shared" si="90"/>
        <v>М</v>
      </c>
      <c r="FT30" s="223" t="str">
        <f t="shared" si="90"/>
        <v>М</v>
      </c>
      <c r="FU30" s="223" t="str">
        <f t="shared" si="90"/>
        <v>М</v>
      </c>
      <c r="FV30" s="223" t="str">
        <f t="shared" si="90"/>
        <v>М</v>
      </c>
      <c r="FW30" s="223" t="str">
        <f t="shared" si="90"/>
        <v>М</v>
      </c>
      <c r="FX30" s="223" t="str">
        <f t="shared" si="90"/>
        <v>М</v>
      </c>
      <c r="FY30" s="223" t="str">
        <f t="shared" si="90"/>
        <v>М</v>
      </c>
      <c r="FZ30" s="223" t="str">
        <f t="shared" si="90"/>
        <v>М</v>
      </c>
      <c r="GA30" s="223" t="str">
        <f t="shared" si="90"/>
        <v>М</v>
      </c>
      <c r="GB30" s="223" t="str">
        <f t="shared" si="90"/>
        <v>М</v>
      </c>
      <c r="GC30" s="223" t="str">
        <f t="shared" si="90"/>
        <v>М</v>
      </c>
      <c r="GD30" s="223" t="str">
        <f t="shared" si="90"/>
        <v>М</v>
      </c>
      <c r="GE30" s="223" t="str">
        <f t="shared" si="90"/>
        <v>М</v>
      </c>
      <c r="GF30" s="223" t="str">
        <f t="shared" si="90"/>
        <v>М</v>
      </c>
      <c r="GG30" s="223" t="str">
        <f t="shared" si="90"/>
        <v/>
      </c>
      <c r="GH30" s="223" t="str">
        <f t="shared" si="90"/>
        <v>М</v>
      </c>
      <c r="GI30" s="223" t="str">
        <f t="shared" si="90"/>
        <v>М</v>
      </c>
      <c r="GJ30" s="223" t="str">
        <f t="shared" si="90"/>
        <v>М</v>
      </c>
      <c r="GK30" s="223" t="str">
        <f t="shared" si="90"/>
        <v>М</v>
      </c>
      <c r="GL30" s="223" t="str">
        <f t="shared" si="90"/>
        <v>М</v>
      </c>
      <c r="GM30" s="223" t="str">
        <f t="shared" si="90"/>
        <v>М</v>
      </c>
      <c r="GN30" s="223" t="str">
        <f t="shared" si="90"/>
        <v>М</v>
      </c>
      <c r="GO30" s="223" t="str">
        <f t="shared" si="90"/>
        <v>М</v>
      </c>
      <c r="GP30" s="223" t="str">
        <f t="shared" si="90"/>
        <v>М</v>
      </c>
      <c r="GQ30" s="223" t="str">
        <f t="shared" si="91"/>
        <v>М</v>
      </c>
      <c r="GR30" s="223" t="str">
        <f t="shared" si="91"/>
        <v>М</v>
      </c>
      <c r="GS30" s="223" t="str">
        <f t="shared" si="91"/>
        <v>М</v>
      </c>
      <c r="GT30" s="223" t="str">
        <f t="shared" si="91"/>
        <v>М</v>
      </c>
      <c r="GU30" s="223" t="str">
        <f t="shared" si="91"/>
        <v>М</v>
      </c>
      <c r="GV30" s="223" t="str">
        <f t="shared" si="91"/>
        <v>М</v>
      </c>
      <c r="GW30" s="223" t="str">
        <f t="shared" si="91"/>
        <v>М</v>
      </c>
      <c r="GX30" s="223" t="str">
        <f t="shared" si="91"/>
        <v>М</v>
      </c>
      <c r="GY30" s="223" t="str">
        <f t="shared" si="91"/>
        <v>М</v>
      </c>
      <c r="GZ30" s="223" t="str">
        <f t="shared" si="91"/>
        <v>ОСК/12725/12725</v>
      </c>
      <c r="HA30" s="223" t="str">
        <f t="shared" si="91"/>
        <v>ОСК/12725/12725</v>
      </c>
      <c r="HB30" s="223" t="str">
        <f t="shared" si="91"/>
        <v>ОСК/12725/12725</v>
      </c>
      <c r="HC30" s="223" t="str">
        <f t="shared" si="91"/>
        <v>ОСК/12725/12725</v>
      </c>
      <c r="HD30" s="223" t="str">
        <f t="shared" si="91"/>
        <v>ОСК/12725/12725</v>
      </c>
      <c r="HE30" s="223" t="str">
        <f t="shared" si="91"/>
        <v>ОСК/12725/12725</v>
      </c>
      <c r="HF30" s="223" t="str">
        <f t="shared" si="91"/>
        <v>ОСК/12725/12725</v>
      </c>
      <c r="HG30" s="223" t="str">
        <f t="shared" si="92"/>
        <v>ОСК/12725/12725</v>
      </c>
      <c r="HH30" s="223" t="str">
        <f t="shared" si="92"/>
        <v>ОСК/12725/12725</v>
      </c>
      <c r="HI30" s="223" t="str">
        <f t="shared" si="92"/>
        <v>ОСК/12725/12725</v>
      </c>
      <c r="HJ30" s="223" t="str">
        <f t="shared" si="92"/>
        <v>М</v>
      </c>
      <c r="HK30" s="223" t="str">
        <f t="shared" si="92"/>
        <v>М</v>
      </c>
      <c r="HL30" s="223" t="str">
        <f t="shared" si="92"/>
        <v>М</v>
      </c>
      <c r="HM30" s="223" t="str">
        <f t="shared" si="92"/>
        <v>М</v>
      </c>
      <c r="HN30" s="223" t="str">
        <f t="shared" si="92"/>
        <v>М</v>
      </c>
      <c r="HO30" s="223" t="str">
        <f t="shared" si="92"/>
        <v>М</v>
      </c>
      <c r="HP30" s="223" t="str">
        <f t="shared" si="92"/>
        <v>М</v>
      </c>
      <c r="HQ30" s="223" t="str">
        <f t="shared" si="92"/>
        <v>М</v>
      </c>
      <c r="HR30" s="223" t="str">
        <f t="shared" si="92"/>
        <v>М</v>
      </c>
      <c r="HS30" s="223" t="str">
        <f t="shared" si="92"/>
        <v>М</v>
      </c>
      <c r="HT30" s="223" t="str">
        <f t="shared" si="92"/>
        <v>М</v>
      </c>
      <c r="HU30" s="223" t="str">
        <f t="shared" si="92"/>
        <v>М</v>
      </c>
      <c r="HV30" s="223" t="str">
        <f t="shared" si="92"/>
        <v>О/13063/13063</v>
      </c>
      <c r="HW30" s="223" t="str">
        <f t="shared" si="92"/>
        <v/>
      </c>
      <c r="HX30" s="223" t="str">
        <f t="shared" si="92"/>
        <v/>
      </c>
      <c r="HY30" s="223" t="str">
        <f t="shared" si="92"/>
        <v/>
      </c>
      <c r="HZ30" s="223" t="str">
        <f t="shared" si="92"/>
        <v/>
      </c>
      <c r="IA30" s="223" t="str">
        <f t="shared" si="92"/>
        <v/>
      </c>
      <c r="IB30" s="223" t="str">
        <f t="shared" si="92"/>
        <v/>
      </c>
      <c r="IC30" s="223" t="str">
        <f t="shared" si="92"/>
        <v/>
      </c>
      <c r="ID30" s="223" t="str">
        <f t="shared" si="92"/>
        <v/>
      </c>
      <c r="IE30" s="223" t="str">
        <f t="shared" si="92"/>
        <v/>
      </c>
      <c r="IF30" s="223" t="str">
        <f t="shared" si="92"/>
        <v/>
      </c>
      <c r="IG30" s="223" t="str">
        <f t="shared" si="92"/>
        <v/>
      </c>
      <c r="IH30" s="223" t="str">
        <f t="shared" si="92"/>
        <v/>
      </c>
      <c r="II30" s="223" t="str">
        <f t="shared" si="92"/>
        <v/>
      </c>
      <c r="IJ30" s="223" t="str">
        <f t="shared" si="92"/>
        <v/>
      </c>
      <c r="IK30" s="223" t="str">
        <f t="shared" si="92"/>
        <v/>
      </c>
      <c r="IL30" s="223" t="str">
        <f t="shared" si="92"/>
        <v/>
      </c>
      <c r="IM30" s="223" t="str">
        <f t="shared" si="92"/>
        <v/>
      </c>
      <c r="IN30" s="223" t="str">
        <f t="shared" si="92"/>
        <v/>
      </c>
      <c r="IO30" s="223" t="str">
        <f t="shared" si="92"/>
        <v/>
      </c>
      <c r="IP30" s="223" t="str">
        <f t="shared" si="92"/>
        <v/>
      </c>
      <c r="IQ30" s="223" t="str">
        <f t="shared" si="92"/>
        <v/>
      </c>
      <c r="IR30" s="223" t="str">
        <f t="shared" si="92"/>
        <v/>
      </c>
      <c r="IS30" s="223" t="str">
        <f t="shared" si="92"/>
        <v/>
      </c>
      <c r="IT30" s="223" t="str">
        <f t="shared" si="92"/>
        <v/>
      </c>
      <c r="IU30" s="223" t="str">
        <f t="shared" si="92"/>
        <v/>
      </c>
      <c r="IV30" s="223" t="str">
        <f t="shared" si="92"/>
        <v/>
      </c>
      <c r="IW30" s="223" t="str">
        <f t="shared" si="92"/>
        <v/>
      </c>
      <c r="IX30" s="223" t="str">
        <f t="shared" si="92"/>
        <v/>
      </c>
      <c r="IY30" s="223" t="str">
        <f t="shared" si="92"/>
        <v/>
      </c>
      <c r="IZ30" s="223" t="str">
        <f t="shared" si="92"/>
        <v/>
      </c>
      <c r="JA30" s="223" t="str">
        <f t="shared" si="92"/>
        <v/>
      </c>
      <c r="JB30" s="223" t="str">
        <f t="shared" si="92"/>
        <v/>
      </c>
      <c r="JC30" s="223" t="str">
        <f t="shared" si="92"/>
        <v/>
      </c>
      <c r="JD30" s="223" t="str">
        <f t="shared" si="92"/>
        <v/>
      </c>
      <c r="JE30" s="223" t="str">
        <f t="shared" si="92"/>
        <v/>
      </c>
      <c r="JF30" s="223" t="str">
        <f t="shared" si="92"/>
        <v/>
      </c>
      <c r="JG30" s="223" t="str">
        <f t="shared" si="92"/>
        <v/>
      </c>
      <c r="JH30" s="223" t="str">
        <f t="shared" si="92"/>
        <v/>
      </c>
      <c r="JI30" s="223" t="str">
        <f t="shared" si="92"/>
        <v/>
      </c>
      <c r="JJ30" s="223" t="str">
        <f t="shared" si="92"/>
        <v/>
      </c>
      <c r="JK30" s="223" t="str">
        <f t="shared" si="92"/>
        <v/>
      </c>
      <c r="JL30" s="223" t="str">
        <f t="shared" si="92"/>
        <v/>
      </c>
      <c r="JM30" s="223" t="str">
        <f t="shared" si="92"/>
        <v/>
      </c>
      <c r="JN30" s="223" t="str">
        <f t="shared" si="92"/>
        <v/>
      </c>
      <c r="JO30" s="223" t="str">
        <f t="shared" si="92"/>
        <v/>
      </c>
      <c r="JP30" s="223" t="str">
        <f t="shared" si="92"/>
        <v/>
      </c>
      <c r="JQ30" s="223" t="str">
        <f t="shared" si="92"/>
        <v/>
      </c>
      <c r="JR30" s="223" t="str">
        <f t="shared" si="92"/>
        <v/>
      </c>
      <c r="JS30" s="223" t="str">
        <f t="shared" si="87"/>
        <v/>
      </c>
      <c r="JT30" s="223" t="str">
        <f t="shared" si="87"/>
        <v/>
      </c>
      <c r="JU30" s="223" t="str">
        <f t="shared" si="87"/>
        <v/>
      </c>
      <c r="JV30" s="223" t="str">
        <f t="shared" si="87"/>
        <v/>
      </c>
      <c r="JW30" s="223" t="str">
        <f t="shared" si="87"/>
        <v/>
      </c>
      <c r="JX30" s="223" t="str">
        <f t="shared" si="87"/>
        <v/>
      </c>
      <c r="JY30" s="223" t="str">
        <f t="shared" si="87"/>
        <v/>
      </c>
      <c r="JZ30" s="223" t="str">
        <f t="shared" si="87"/>
        <v/>
      </c>
      <c r="KA30" s="223" t="str">
        <f t="shared" si="87"/>
        <v/>
      </c>
      <c r="KB30" s="223" t="str">
        <f t="shared" si="87"/>
        <v/>
      </c>
      <c r="KC30" s="223" t="str">
        <f t="shared" si="87"/>
        <v/>
      </c>
      <c r="KD30" s="223" t="str">
        <f t="shared" si="87"/>
        <v/>
      </c>
      <c r="KE30" s="223" t="str">
        <f t="shared" si="87"/>
        <v/>
      </c>
      <c r="KF30" s="223" t="str">
        <f t="shared" si="87"/>
        <v/>
      </c>
      <c r="KG30" s="223" t="str">
        <f t="shared" si="87"/>
        <v/>
      </c>
      <c r="KH30" s="223" t="str">
        <f t="shared" si="87"/>
        <v/>
      </c>
      <c r="KI30" s="223" t="str">
        <f t="shared" si="87"/>
        <v/>
      </c>
      <c r="KJ30" s="223" t="str">
        <f t="shared" si="87"/>
        <v/>
      </c>
      <c r="KK30" s="223" t="str">
        <f t="shared" si="87"/>
        <v/>
      </c>
      <c r="KL30" s="223" t="str">
        <f t="shared" si="87"/>
        <v/>
      </c>
      <c r="KM30" s="223" t="str">
        <f t="shared" si="87"/>
        <v/>
      </c>
      <c r="KN30" s="223" t="str">
        <f t="shared" si="87"/>
        <v/>
      </c>
      <c r="KO30" s="223" t="str">
        <f t="shared" si="87"/>
        <v/>
      </c>
      <c r="KP30" s="223" t="str">
        <f t="shared" si="87"/>
        <v>П/13384/13384</v>
      </c>
      <c r="KQ30" s="223" t="str">
        <f t="shared" si="87"/>
        <v>М</v>
      </c>
      <c r="KR30" s="223" t="str">
        <f t="shared" si="87"/>
        <v>М</v>
      </c>
      <c r="KS30" s="223" t="str">
        <f t="shared" si="87"/>
        <v>М</v>
      </c>
      <c r="KT30" s="223" t="str">
        <f t="shared" si="87"/>
        <v>М</v>
      </c>
      <c r="KU30" s="223" t="str">
        <f t="shared" si="87"/>
        <v>М</v>
      </c>
      <c r="KV30" s="223" t="str">
        <f t="shared" si="87"/>
        <v>М</v>
      </c>
      <c r="KW30" s="223" t="str">
        <f t="shared" si="87"/>
        <v>О/13578/13578</v>
      </c>
      <c r="KX30" s="223" t="str">
        <f t="shared" si="87"/>
        <v>М</v>
      </c>
      <c r="KY30" s="223" t="str">
        <f t="shared" si="87"/>
        <v>ТО2/13602/13602</v>
      </c>
      <c r="KZ30" s="223" t="str">
        <f t="shared" si="87"/>
        <v>ТО2/13602/13602</v>
      </c>
      <c r="LA30" s="223" t="str">
        <f t="shared" si="87"/>
        <v>ТО2/13602/13602</v>
      </c>
      <c r="LB30" s="223" t="str">
        <f t="shared" si="87"/>
        <v>ТО2/13602/13602</v>
      </c>
      <c r="LC30" s="223" t="str">
        <f t="shared" si="87"/>
        <v>ТО2/13602/13602</v>
      </c>
      <c r="LD30" s="223" t="str">
        <f t="shared" si="87"/>
        <v>ТО2/13602/13602</v>
      </c>
      <c r="LE30" s="223" t="str">
        <f t="shared" si="87"/>
        <v>ТО2/13602/13602</v>
      </c>
      <c r="LF30" s="223" t="str">
        <f t="shared" si="87"/>
        <v>П/13610/13610</v>
      </c>
      <c r="LG30" s="223" t="str">
        <f t="shared" si="87"/>
        <v>М</v>
      </c>
      <c r="LH30" s="223" t="str">
        <f t="shared" si="87"/>
        <v>М</v>
      </c>
      <c r="LI30" s="223" t="str">
        <f t="shared" si="87"/>
        <v>М</v>
      </c>
      <c r="LJ30" s="223" t="str">
        <f t="shared" si="87"/>
        <v>М</v>
      </c>
      <c r="LK30" s="223" t="str">
        <f t="shared" si="87"/>
        <v>М</v>
      </c>
      <c r="LL30" s="223" t="str">
        <f t="shared" si="87"/>
        <v>М</v>
      </c>
      <c r="LM30" s="223" t="str">
        <f t="shared" si="87"/>
        <v>М</v>
      </c>
      <c r="LN30" s="223" t="str">
        <f t="shared" si="87"/>
        <v>М</v>
      </c>
      <c r="LO30" s="223" t="str">
        <f t="shared" si="87"/>
        <v>М</v>
      </c>
      <c r="LP30" s="223" t="str">
        <f t="shared" si="87"/>
        <v>М</v>
      </c>
      <c r="LQ30" s="223" t="str">
        <f t="shared" si="87"/>
        <v>М</v>
      </c>
      <c r="LR30" s="223" t="str">
        <f t="shared" si="87"/>
        <v>М</v>
      </c>
      <c r="LS30" s="223" t="str">
        <f t="shared" si="87"/>
        <v>М</v>
      </c>
      <c r="LT30" s="223" t="str">
        <f t="shared" si="87"/>
        <v>М</v>
      </c>
      <c r="LU30" s="223" t="str">
        <f t="shared" si="87"/>
        <v>М</v>
      </c>
      <c r="LV30" s="223" t="str">
        <f t="shared" si="87"/>
        <v>М</v>
      </c>
      <c r="LW30" s="223" t="str">
        <f t="shared" si="87"/>
        <v>М</v>
      </c>
      <c r="LX30" s="223" t="str">
        <f t="shared" si="87"/>
        <v>М</v>
      </c>
      <c r="LY30" s="223" t="str">
        <f t="shared" si="87"/>
        <v>М</v>
      </c>
      <c r="LZ30" s="223" t="str">
        <f t="shared" si="87"/>
        <v>М</v>
      </c>
      <c r="MA30" s="223" t="str">
        <f t="shared" si="87"/>
        <v>М</v>
      </c>
      <c r="MB30" s="223" t="str">
        <f t="shared" si="87"/>
        <v>М</v>
      </c>
      <c r="MC30" s="223" t="str">
        <f t="shared" si="87"/>
        <v>М</v>
      </c>
      <c r="MD30" s="223" t="str">
        <f t="shared" si="88"/>
        <v>М</v>
      </c>
      <c r="ME30" s="223" t="str">
        <f t="shared" si="81"/>
        <v>М</v>
      </c>
      <c r="MF30" s="223" t="str">
        <f t="shared" si="81"/>
        <v>М</v>
      </c>
      <c r="MG30" s="223" t="str">
        <f t="shared" si="81"/>
        <v>М</v>
      </c>
      <c r="MH30" s="223" t="str">
        <f t="shared" si="81"/>
        <v>М</v>
      </c>
      <c r="MI30" s="223" t="str">
        <f t="shared" si="81"/>
        <v>М</v>
      </c>
      <c r="MJ30" s="223" t="str">
        <f t="shared" si="81"/>
        <v>М</v>
      </c>
      <c r="MK30" s="223" t="str">
        <f t="shared" si="81"/>
        <v>М</v>
      </c>
      <c r="ML30" s="223" t="str">
        <f t="shared" si="81"/>
        <v>М</v>
      </c>
      <c r="MM30" s="223" t="str">
        <f t="shared" si="81"/>
        <v>М</v>
      </c>
      <c r="MN30" s="223" t="str">
        <f t="shared" si="81"/>
        <v>М</v>
      </c>
      <c r="MO30" s="223" t="str">
        <f t="shared" si="81"/>
        <v>М</v>
      </c>
      <c r="MP30" s="223" t="str">
        <f t="shared" si="81"/>
        <v>М</v>
      </c>
      <c r="MQ30" s="223" t="str">
        <f t="shared" si="81"/>
        <v>М</v>
      </c>
      <c r="MR30" s="223" t="str">
        <f t="shared" si="81"/>
        <v>М</v>
      </c>
      <c r="MS30" s="223" t="str">
        <f t="shared" si="81"/>
        <v>М</v>
      </c>
      <c r="MT30" s="223" t="str">
        <f t="shared" si="81"/>
        <v>М</v>
      </c>
      <c r="MU30" s="223" t="str">
        <f t="shared" si="81"/>
        <v>М</v>
      </c>
      <c r="MV30" s="223" t="str">
        <f t="shared" si="81"/>
        <v>М</v>
      </c>
      <c r="MW30" s="223" t="str">
        <f t="shared" si="81"/>
        <v>М</v>
      </c>
      <c r="MX30" s="223" t="str">
        <f t="shared" si="81"/>
        <v>М</v>
      </c>
      <c r="MY30" s="223" t="str">
        <f t="shared" si="81"/>
        <v>М</v>
      </c>
      <c r="MZ30" s="223" t="str">
        <f t="shared" si="81"/>
        <v>М</v>
      </c>
      <c r="NA30" s="223" t="str">
        <f t="shared" si="81"/>
        <v>М</v>
      </c>
      <c r="NB30" s="223" t="str">
        <f t="shared" si="81"/>
        <v>М</v>
      </c>
      <c r="NC30" s="223" t="str">
        <f t="shared" si="81"/>
        <v>М</v>
      </c>
      <c r="ND30" s="223" t="str">
        <f t="shared" si="81"/>
        <v>М</v>
      </c>
      <c r="NE30" s="223" t="str">
        <f t="shared" si="81"/>
        <v>М</v>
      </c>
      <c r="NF30" s="223" t="str">
        <f t="shared" si="81"/>
        <v>М</v>
      </c>
      <c r="NG30" s="223" t="str">
        <f t="shared" si="81"/>
        <v>М</v>
      </c>
      <c r="NH30" s="223" t="str">
        <f t="shared" si="81"/>
        <v>М</v>
      </c>
      <c r="NI30" s="223"/>
      <c r="NJ30" s="223">
        <v>21763</v>
      </c>
      <c r="NK30" s="223">
        <f t="shared" si="82"/>
        <v>14906</v>
      </c>
      <c r="NL30" s="223">
        <v>0</v>
      </c>
      <c r="NM30" s="224">
        <f t="shared" si="86"/>
        <v>6120</v>
      </c>
    </row>
    <row r="31" spans="1:377" s="225" customFormat="1" ht="32.25" customHeight="1" x14ac:dyDescent="0.2">
      <c r="A31" s="222">
        <v>11</v>
      </c>
      <c r="B31" s="223">
        <v>15962</v>
      </c>
      <c r="C31" s="223">
        <f t="shared" si="63"/>
        <v>9746</v>
      </c>
      <c r="D31" s="223">
        <v>0</v>
      </c>
      <c r="E31" s="223">
        <v>13</v>
      </c>
      <c r="F31" s="223">
        <v>61</v>
      </c>
      <c r="G31" s="223" t="str">
        <f t="shared" si="83"/>
        <v>М</v>
      </c>
      <c r="H31" s="223" t="str">
        <f t="shared" si="93"/>
        <v>М</v>
      </c>
      <c r="I31" s="223" t="str">
        <f t="shared" si="93"/>
        <v>М</v>
      </c>
      <c r="J31" s="223" t="str">
        <f t="shared" si="93"/>
        <v>М</v>
      </c>
      <c r="K31" s="223" t="str">
        <f t="shared" si="93"/>
        <v>М</v>
      </c>
      <c r="L31" s="223" t="str">
        <f t="shared" si="93"/>
        <v>М</v>
      </c>
      <c r="M31" s="223" t="str">
        <f t="shared" si="93"/>
        <v>М</v>
      </c>
      <c r="N31" s="223" t="str">
        <f t="shared" si="93"/>
        <v>М</v>
      </c>
      <c r="O31" s="223" t="str">
        <f t="shared" si="93"/>
        <v>М</v>
      </c>
      <c r="P31" s="223" t="str">
        <f t="shared" si="93"/>
        <v>М</v>
      </c>
      <c r="Q31" s="223" t="str">
        <f t="shared" si="93"/>
        <v>М</v>
      </c>
      <c r="R31" s="223" t="str">
        <f t="shared" si="93"/>
        <v>М</v>
      </c>
      <c r="S31" s="223" t="str">
        <f t="shared" si="93"/>
        <v>М</v>
      </c>
      <c r="T31" s="223" t="str">
        <f t="shared" si="93"/>
        <v>М</v>
      </c>
      <c r="U31" s="223" t="str">
        <f t="shared" si="93"/>
        <v>М</v>
      </c>
      <c r="V31" s="223" t="str">
        <f t="shared" si="93"/>
        <v>М</v>
      </c>
      <c r="W31" s="223" t="str">
        <f t="shared" si="93"/>
        <v>М</v>
      </c>
      <c r="X31" s="223" t="str">
        <f t="shared" si="93"/>
        <v>М</v>
      </c>
      <c r="Y31" s="223" t="str">
        <f t="shared" si="93"/>
        <v>М</v>
      </c>
      <c r="Z31" s="223" t="str">
        <f t="shared" si="93"/>
        <v>М</v>
      </c>
      <c r="AA31" s="223" t="str">
        <f t="shared" si="93"/>
        <v>М</v>
      </c>
      <c r="AB31" s="223" t="str">
        <f t="shared" si="93"/>
        <v>М</v>
      </c>
      <c r="AC31" s="223" t="str">
        <f t="shared" si="93"/>
        <v>М</v>
      </c>
      <c r="AD31" s="223" t="str">
        <f t="shared" si="93"/>
        <v>М</v>
      </c>
      <c r="AE31" s="223" t="str">
        <f t="shared" si="93"/>
        <v>М</v>
      </c>
      <c r="AF31" s="223" t="str">
        <f t="shared" si="93"/>
        <v>М</v>
      </c>
      <c r="AG31" s="223" t="str">
        <f t="shared" si="93"/>
        <v>М</v>
      </c>
      <c r="AH31" s="223" t="str">
        <f t="shared" si="93"/>
        <v>М</v>
      </c>
      <c r="AI31" s="223" t="str">
        <f t="shared" si="93"/>
        <v>М</v>
      </c>
      <c r="AJ31" s="223" t="str">
        <f t="shared" si="93"/>
        <v>М</v>
      </c>
      <c r="AK31" s="223" t="str">
        <f t="shared" si="93"/>
        <v>М</v>
      </c>
      <c r="AL31" s="223" t="str">
        <f t="shared" si="93"/>
        <v>М</v>
      </c>
      <c r="AM31" s="223" t="str">
        <f t="shared" si="93"/>
        <v>М</v>
      </c>
      <c r="AN31" s="223" t="str">
        <f t="shared" si="93"/>
        <v>М</v>
      </c>
      <c r="AO31" s="223" t="str">
        <f t="shared" si="93"/>
        <v>М</v>
      </c>
      <c r="AP31" s="223" t="str">
        <f t="shared" si="93"/>
        <v/>
      </c>
      <c r="AQ31" s="223" t="str">
        <f t="shared" si="93"/>
        <v/>
      </c>
      <c r="AR31" s="223" t="str">
        <f t="shared" si="93"/>
        <v/>
      </c>
      <c r="AS31" s="223" t="str">
        <f t="shared" si="93"/>
        <v/>
      </c>
      <c r="AT31" s="223" t="str">
        <f t="shared" si="93"/>
        <v/>
      </c>
      <c r="AU31" s="223" t="str">
        <f t="shared" si="93"/>
        <v/>
      </c>
      <c r="AV31" s="223" t="str">
        <f t="shared" si="93"/>
        <v/>
      </c>
      <c r="AW31" s="223" t="str">
        <f t="shared" si="93"/>
        <v/>
      </c>
      <c r="AX31" s="223" t="str">
        <f t="shared" si="93"/>
        <v/>
      </c>
      <c r="AY31" s="223" t="str">
        <f t="shared" si="93"/>
        <v>ПР/10562/10562</v>
      </c>
      <c r="AZ31" s="223" t="str">
        <f t="shared" si="93"/>
        <v/>
      </c>
      <c r="BA31" s="223" t="str">
        <f t="shared" si="93"/>
        <v/>
      </c>
      <c r="BB31" s="223" t="str">
        <f t="shared" si="93"/>
        <v/>
      </c>
      <c r="BC31" s="223" t="str">
        <f t="shared" si="93"/>
        <v/>
      </c>
      <c r="BD31" s="223" t="str">
        <f t="shared" si="93"/>
        <v/>
      </c>
      <c r="BE31" s="223" t="str">
        <f t="shared" si="93"/>
        <v/>
      </c>
      <c r="BF31" s="223" t="str">
        <f t="shared" si="93"/>
        <v/>
      </c>
      <c r="BG31" s="223" t="str">
        <f t="shared" si="93"/>
        <v/>
      </c>
      <c r="BH31" s="223" t="str">
        <f t="shared" si="93"/>
        <v/>
      </c>
      <c r="BI31" s="223" t="str">
        <f t="shared" si="93"/>
        <v>ПР/10562/10562</v>
      </c>
      <c r="BJ31" s="223" t="str">
        <f t="shared" si="93"/>
        <v/>
      </c>
      <c r="BK31" s="223" t="str">
        <f t="shared" si="93"/>
        <v/>
      </c>
      <c r="BL31" s="223" t="str">
        <f t="shared" si="93"/>
        <v/>
      </c>
      <c r="BM31" s="223" t="str">
        <f t="shared" si="93"/>
        <v/>
      </c>
      <c r="BN31" s="223" t="str">
        <f t="shared" si="93"/>
        <v/>
      </c>
      <c r="BO31" s="223" t="str">
        <f t="shared" si="93"/>
        <v/>
      </c>
      <c r="BP31" s="223" t="str">
        <f t="shared" si="93"/>
        <v/>
      </c>
      <c r="BQ31" s="223" t="str">
        <f t="shared" si="93"/>
        <v/>
      </c>
      <c r="BR31" s="223" t="str">
        <f t="shared" si="93"/>
        <v/>
      </c>
      <c r="BS31" s="223" t="str">
        <f t="shared" si="93"/>
        <v>ПР/10562/10562</v>
      </c>
      <c r="BT31" s="223" t="str">
        <f t="shared" si="89"/>
        <v/>
      </c>
      <c r="BU31" s="223" t="str">
        <f t="shared" si="89"/>
        <v/>
      </c>
      <c r="BV31" s="223" t="str">
        <f t="shared" si="89"/>
        <v/>
      </c>
      <c r="BW31" s="223" t="str">
        <f t="shared" si="89"/>
        <v/>
      </c>
      <c r="BX31" s="223" t="str">
        <f t="shared" si="89"/>
        <v>М</v>
      </c>
      <c r="BY31" s="223" t="str">
        <f t="shared" si="89"/>
        <v/>
      </c>
      <c r="BZ31" s="223" t="str">
        <f t="shared" si="89"/>
        <v/>
      </c>
      <c r="CA31" s="223" t="str">
        <f t="shared" si="89"/>
        <v/>
      </c>
      <c r="CB31" s="223" t="str">
        <f t="shared" si="89"/>
        <v/>
      </c>
      <c r="CC31" s="223" t="str">
        <f t="shared" si="89"/>
        <v>М</v>
      </c>
      <c r="CD31" s="223" t="str">
        <f t="shared" si="89"/>
        <v>М</v>
      </c>
      <c r="CE31" s="223" t="str">
        <f t="shared" si="89"/>
        <v>М</v>
      </c>
      <c r="CF31" s="223" t="str">
        <f t="shared" si="89"/>
        <v>М</v>
      </c>
      <c r="CG31" s="223" t="str">
        <f t="shared" si="89"/>
        <v>М</v>
      </c>
      <c r="CH31" s="223" t="str">
        <f t="shared" si="89"/>
        <v>М</v>
      </c>
      <c r="CI31" s="223" t="str">
        <f t="shared" si="89"/>
        <v>М</v>
      </c>
      <c r="CJ31" s="223" t="str">
        <f t="shared" si="89"/>
        <v>М</v>
      </c>
      <c r="CK31" s="223" t="str">
        <f t="shared" si="89"/>
        <v>М</v>
      </c>
      <c r="CL31" s="223" t="str">
        <f t="shared" si="89"/>
        <v>М</v>
      </c>
      <c r="CM31" s="223" t="str">
        <f t="shared" si="89"/>
        <v>М</v>
      </c>
      <c r="CN31" s="223" t="str">
        <f t="shared" si="89"/>
        <v>ТО1/10850/10850</v>
      </c>
      <c r="CO31" s="223" t="str">
        <f t="shared" si="89"/>
        <v>ТО1/10850/10850</v>
      </c>
      <c r="CP31" s="223" t="str">
        <f t="shared" si="89"/>
        <v>ТО1/10850/10850</v>
      </c>
      <c r="CQ31" s="223" t="str">
        <f t="shared" si="89"/>
        <v>ТО1/10617/10617</v>
      </c>
      <c r="CR31" s="223" t="str">
        <f t="shared" si="89"/>
        <v>ТО1/10617/10617</v>
      </c>
      <c r="CS31" s="223" t="str">
        <f t="shared" si="89"/>
        <v>ТО1/10617/10617</v>
      </c>
      <c r="CT31" s="223" t="str">
        <f t="shared" si="89"/>
        <v>ТО1/10617/10617</v>
      </c>
      <c r="CU31" s="223" t="str">
        <f t="shared" si="89"/>
        <v>М</v>
      </c>
      <c r="CV31" s="223" t="str">
        <f t="shared" si="89"/>
        <v>М</v>
      </c>
      <c r="CW31" s="223" t="str">
        <f t="shared" si="89"/>
        <v>М</v>
      </c>
      <c r="CX31" s="223" t="str">
        <f t="shared" si="89"/>
        <v>М</v>
      </c>
      <c r="CY31" s="223" t="str">
        <f t="shared" si="89"/>
        <v>М</v>
      </c>
      <c r="CZ31" s="223" t="str">
        <f t="shared" si="89"/>
        <v>М</v>
      </c>
      <c r="DA31" s="223" t="str">
        <f t="shared" si="89"/>
        <v>М</v>
      </c>
      <c r="DB31" s="223" t="str">
        <f t="shared" si="89"/>
        <v>М</v>
      </c>
      <c r="DC31" s="223" t="str">
        <f t="shared" si="89"/>
        <v>М</v>
      </c>
      <c r="DD31" s="223" t="str">
        <f t="shared" si="89"/>
        <v>М</v>
      </c>
      <c r="DE31" s="223" t="str">
        <f t="shared" si="89"/>
        <v>М</v>
      </c>
      <c r="DF31" s="223" t="str">
        <f t="shared" si="89"/>
        <v>М</v>
      </c>
      <c r="DG31" s="223" t="str">
        <f t="shared" si="89"/>
        <v>М</v>
      </c>
      <c r="DH31" s="223" t="str">
        <f t="shared" si="89"/>
        <v>М</v>
      </c>
      <c r="DI31" s="223" t="str">
        <f t="shared" si="89"/>
        <v>М</v>
      </c>
      <c r="DJ31" s="223" t="str">
        <f t="shared" si="89"/>
        <v>М</v>
      </c>
      <c r="DK31" s="223" t="str">
        <f t="shared" si="89"/>
        <v>М</v>
      </c>
      <c r="DL31" s="223" t="str">
        <f t="shared" si="89"/>
        <v>М</v>
      </c>
      <c r="DM31" s="223" t="str">
        <f t="shared" si="89"/>
        <v>М</v>
      </c>
      <c r="DN31" s="223" t="str">
        <f t="shared" si="89"/>
        <v>М</v>
      </c>
      <c r="DO31" s="223" t="str">
        <f t="shared" si="89"/>
        <v>М</v>
      </c>
      <c r="DP31" s="223" t="str">
        <f t="shared" si="89"/>
        <v>М</v>
      </c>
      <c r="DQ31" s="223" t="str">
        <f t="shared" si="89"/>
        <v>М</v>
      </c>
      <c r="DR31" s="223" t="str">
        <f t="shared" si="89"/>
        <v/>
      </c>
      <c r="DS31" s="223" t="str">
        <f t="shared" si="89"/>
        <v/>
      </c>
      <c r="DT31" s="223" t="str">
        <f t="shared" si="89"/>
        <v/>
      </c>
      <c r="DU31" s="223" t="str">
        <f t="shared" si="89"/>
        <v/>
      </c>
      <c r="DV31" s="223" t="str">
        <f t="shared" si="89"/>
        <v/>
      </c>
      <c r="DW31" s="223" t="str">
        <f t="shared" si="89"/>
        <v/>
      </c>
      <c r="DX31" s="223" t="str">
        <f t="shared" si="89"/>
        <v/>
      </c>
      <c r="DY31" s="223" t="str">
        <f t="shared" si="89"/>
        <v/>
      </c>
      <c r="DZ31" s="223" t="str">
        <f t="shared" si="89"/>
        <v/>
      </c>
      <c r="EA31" s="223" t="str">
        <f t="shared" si="89"/>
        <v>ПР/11136/11136</v>
      </c>
      <c r="EB31" s="223" t="str">
        <f t="shared" si="89"/>
        <v/>
      </c>
      <c r="EC31" s="223" t="str">
        <f t="shared" si="89"/>
        <v/>
      </c>
      <c r="ED31" s="223" t="str">
        <f t="shared" si="89"/>
        <v/>
      </c>
      <c r="EE31" s="223" t="str">
        <f t="shared" si="90"/>
        <v/>
      </c>
      <c r="EF31" s="223" t="str">
        <f t="shared" si="90"/>
        <v/>
      </c>
      <c r="EG31" s="223" t="str">
        <f t="shared" si="90"/>
        <v/>
      </c>
      <c r="EH31" s="223" t="str">
        <f t="shared" si="90"/>
        <v/>
      </c>
      <c r="EI31" s="223" t="str">
        <f t="shared" si="90"/>
        <v/>
      </c>
      <c r="EJ31" s="223" t="str">
        <f t="shared" si="90"/>
        <v/>
      </c>
      <c r="EK31" s="223" t="str">
        <f t="shared" si="90"/>
        <v/>
      </c>
      <c r="EL31" s="223" t="str">
        <f t="shared" si="90"/>
        <v/>
      </c>
      <c r="EM31" s="223" t="str">
        <f t="shared" si="90"/>
        <v/>
      </c>
      <c r="EN31" s="223" t="str">
        <f t="shared" si="90"/>
        <v/>
      </c>
      <c r="EO31" s="223" t="str">
        <f t="shared" si="90"/>
        <v/>
      </c>
      <c r="EP31" s="223" t="str">
        <f t="shared" si="90"/>
        <v/>
      </c>
      <c r="EQ31" s="223" t="str">
        <f t="shared" si="90"/>
        <v/>
      </c>
      <c r="ER31" s="223" t="str">
        <f t="shared" si="90"/>
        <v/>
      </c>
      <c r="ES31" s="223" t="str">
        <f t="shared" si="90"/>
        <v/>
      </c>
      <c r="ET31" s="223" t="str">
        <f t="shared" si="90"/>
        <v>ПР/11136/11136</v>
      </c>
      <c r="EU31" s="223" t="str">
        <f t="shared" si="90"/>
        <v/>
      </c>
      <c r="EV31" s="223" t="str">
        <f t="shared" si="90"/>
        <v/>
      </c>
      <c r="EW31" s="223" t="str">
        <f t="shared" si="90"/>
        <v/>
      </c>
      <c r="EX31" s="223" t="str">
        <f t="shared" si="90"/>
        <v/>
      </c>
      <c r="EY31" s="223" t="str">
        <f t="shared" si="90"/>
        <v/>
      </c>
      <c r="EZ31" s="223" t="str">
        <f t="shared" si="90"/>
        <v/>
      </c>
      <c r="FA31" s="223" t="str">
        <f t="shared" si="90"/>
        <v/>
      </c>
      <c r="FB31" s="223" t="str">
        <f t="shared" si="90"/>
        <v/>
      </c>
      <c r="FC31" s="223" t="str">
        <f t="shared" si="90"/>
        <v/>
      </c>
      <c r="FD31" s="223" t="str">
        <f t="shared" si="90"/>
        <v/>
      </c>
      <c r="FE31" s="223" t="str">
        <f t="shared" si="90"/>
        <v/>
      </c>
      <c r="FF31" s="223" t="str">
        <f t="shared" si="90"/>
        <v/>
      </c>
      <c r="FG31" s="223" t="str">
        <f t="shared" si="90"/>
        <v/>
      </c>
      <c r="FH31" s="223" t="str">
        <f t="shared" si="90"/>
        <v/>
      </c>
      <c r="FI31" s="223" t="str">
        <f t="shared" si="90"/>
        <v/>
      </c>
      <c r="FJ31" s="223" t="str">
        <f t="shared" si="90"/>
        <v/>
      </c>
      <c r="FK31" s="223" t="str">
        <f t="shared" si="90"/>
        <v/>
      </c>
      <c r="FL31" s="223" t="str">
        <f t="shared" si="90"/>
        <v>ВП/11136/11136</v>
      </c>
      <c r="FM31" s="223" t="str">
        <f t="shared" si="90"/>
        <v>ПР/11136/11136</v>
      </c>
      <c r="FN31" s="223" t="str">
        <f t="shared" si="90"/>
        <v>ВП/11136/11136</v>
      </c>
      <c r="FO31" s="223" t="str">
        <f t="shared" si="90"/>
        <v>ВП/11136/11136</v>
      </c>
      <c r="FP31" s="223" t="str">
        <f t="shared" si="90"/>
        <v>ВП/11136/11136</v>
      </c>
      <c r="FQ31" s="223" t="str">
        <f t="shared" si="90"/>
        <v>ВП/11136/11136</v>
      </c>
      <c r="FR31" s="223" t="str">
        <f t="shared" si="90"/>
        <v>ВП/11136/11136</v>
      </c>
      <c r="FS31" s="223" t="str">
        <f t="shared" si="90"/>
        <v>ВП/11136/11136</v>
      </c>
      <c r="FT31" s="223" t="str">
        <f t="shared" si="90"/>
        <v/>
      </c>
      <c r="FU31" s="223" t="str">
        <f t="shared" si="90"/>
        <v/>
      </c>
      <c r="FV31" s="223" t="str">
        <f t="shared" si="90"/>
        <v/>
      </c>
      <c r="FW31" s="223" t="str">
        <f t="shared" si="90"/>
        <v/>
      </c>
      <c r="FX31" s="223" t="str">
        <f t="shared" si="90"/>
        <v/>
      </c>
      <c r="FY31" s="223" t="str">
        <f t="shared" si="90"/>
        <v/>
      </c>
      <c r="FZ31" s="223" t="str">
        <f t="shared" si="90"/>
        <v/>
      </c>
      <c r="GA31" s="223" t="str">
        <f t="shared" si="90"/>
        <v/>
      </c>
      <c r="GB31" s="223" t="str">
        <f t="shared" si="90"/>
        <v/>
      </c>
      <c r="GC31" s="223" t="str">
        <f t="shared" si="90"/>
        <v/>
      </c>
      <c r="GD31" s="223" t="str">
        <f t="shared" si="90"/>
        <v/>
      </c>
      <c r="GE31" s="223" t="str">
        <f t="shared" si="90"/>
        <v>ПР/11136/11136</v>
      </c>
      <c r="GF31" s="223" t="str">
        <f t="shared" si="90"/>
        <v/>
      </c>
      <c r="GG31" s="223" t="str">
        <f t="shared" si="90"/>
        <v>М</v>
      </c>
      <c r="GH31" s="223" t="str">
        <f t="shared" si="90"/>
        <v>М</v>
      </c>
      <c r="GI31" s="223" t="str">
        <f t="shared" si="90"/>
        <v/>
      </c>
      <c r="GJ31" s="223" t="str">
        <f t="shared" si="90"/>
        <v/>
      </c>
      <c r="GK31" s="223" t="str">
        <f t="shared" si="90"/>
        <v/>
      </c>
      <c r="GL31" s="223" t="str">
        <f t="shared" si="90"/>
        <v/>
      </c>
      <c r="GM31" s="223" t="str">
        <f t="shared" si="90"/>
        <v/>
      </c>
      <c r="GN31" s="223" t="str">
        <f t="shared" si="90"/>
        <v/>
      </c>
      <c r="GO31" s="223" t="str">
        <f t="shared" si="90"/>
        <v/>
      </c>
      <c r="GP31" s="223" t="str">
        <f t="shared" si="90"/>
        <v>М</v>
      </c>
      <c r="GQ31" s="223" t="str">
        <f t="shared" si="91"/>
        <v>М</v>
      </c>
      <c r="GR31" s="223" t="str">
        <f t="shared" si="91"/>
        <v>М</v>
      </c>
      <c r="GS31" s="223" t="str">
        <f t="shared" si="91"/>
        <v>М</v>
      </c>
      <c r="GT31" s="223" t="str">
        <f t="shared" si="91"/>
        <v>М</v>
      </c>
      <c r="GU31" s="223" t="str">
        <f t="shared" si="91"/>
        <v>М</v>
      </c>
      <c r="GV31" s="223" t="str">
        <f t="shared" si="91"/>
        <v>М</v>
      </c>
      <c r="GW31" s="223" t="str">
        <f t="shared" si="91"/>
        <v>М</v>
      </c>
      <c r="GX31" s="223" t="str">
        <f t="shared" si="91"/>
        <v>М</v>
      </c>
      <c r="GY31" s="223" t="str">
        <f t="shared" si="91"/>
        <v>М</v>
      </c>
      <c r="GZ31" s="223" t="str">
        <f t="shared" si="91"/>
        <v>ОСК/11424/11424</v>
      </c>
      <c r="HA31" s="223" t="str">
        <f t="shared" si="91"/>
        <v>ОСК/11424/11424</v>
      </c>
      <c r="HB31" s="223" t="str">
        <f t="shared" si="91"/>
        <v>ОСК/11424/11424</v>
      </c>
      <c r="HC31" s="223" t="str">
        <f t="shared" si="91"/>
        <v>ОСК/11424/11424</v>
      </c>
      <c r="HD31" s="223" t="str">
        <f t="shared" si="91"/>
        <v>ОСК/11424/11424</v>
      </c>
      <c r="HE31" s="223" t="str">
        <f t="shared" si="91"/>
        <v>ОСК/11424/11424</v>
      </c>
      <c r="HF31" s="223" t="str">
        <f t="shared" si="91"/>
        <v>ОСК/11424/11424</v>
      </c>
      <c r="HG31" s="223" t="str">
        <f t="shared" si="92"/>
        <v>ОСК/11424/11424</v>
      </c>
      <c r="HH31" s="223" t="str">
        <f t="shared" si="92"/>
        <v>ОСК/11424/11424</v>
      </c>
      <c r="HI31" s="223" t="str">
        <f t="shared" si="92"/>
        <v>ОСК/11424/11424</v>
      </c>
      <c r="HJ31" s="223" t="str">
        <f t="shared" si="92"/>
        <v/>
      </c>
      <c r="HK31" s="223" t="str">
        <f t="shared" si="92"/>
        <v/>
      </c>
      <c r="HL31" s="223" t="str">
        <f t="shared" si="92"/>
        <v/>
      </c>
      <c r="HM31" s="223" t="str">
        <f t="shared" si="92"/>
        <v/>
      </c>
      <c r="HN31" s="223" t="str">
        <f t="shared" si="92"/>
        <v/>
      </c>
      <c r="HO31" s="223" t="str">
        <f t="shared" si="92"/>
        <v/>
      </c>
      <c r="HP31" s="223" t="str">
        <f t="shared" si="92"/>
        <v/>
      </c>
      <c r="HQ31" s="223" t="str">
        <f t="shared" si="92"/>
        <v/>
      </c>
      <c r="HR31" s="223" t="str">
        <f t="shared" si="92"/>
        <v/>
      </c>
      <c r="HS31" s="223" t="str">
        <f t="shared" si="92"/>
        <v/>
      </c>
      <c r="HT31" s="223" t="str">
        <f t="shared" si="92"/>
        <v/>
      </c>
      <c r="HU31" s="223" t="str">
        <f t="shared" si="92"/>
        <v/>
      </c>
      <c r="HV31" s="223" t="str">
        <f t="shared" si="92"/>
        <v/>
      </c>
      <c r="HW31" s="223" t="str">
        <f t="shared" si="92"/>
        <v/>
      </c>
      <c r="HX31" s="223" t="str">
        <f t="shared" si="92"/>
        <v/>
      </c>
      <c r="HY31" s="223" t="str">
        <f t="shared" si="92"/>
        <v/>
      </c>
      <c r="HZ31" s="223" t="str">
        <f t="shared" si="92"/>
        <v/>
      </c>
      <c r="IA31" s="223" t="str">
        <f t="shared" si="92"/>
        <v/>
      </c>
      <c r="IB31" s="223" t="str">
        <f t="shared" si="92"/>
        <v/>
      </c>
      <c r="IC31" s="223" t="str">
        <f t="shared" si="92"/>
        <v>П/11464/11464</v>
      </c>
      <c r="ID31" s="223" t="str">
        <f t="shared" si="92"/>
        <v>О/11480/11480</v>
      </c>
      <c r="IE31" s="223" t="str">
        <f t="shared" si="92"/>
        <v/>
      </c>
      <c r="IF31" s="223" t="str">
        <f t="shared" si="92"/>
        <v/>
      </c>
      <c r="IG31" s="223" t="str">
        <f t="shared" si="92"/>
        <v/>
      </c>
      <c r="IH31" s="223" t="str">
        <f t="shared" si="92"/>
        <v/>
      </c>
      <c r="II31" s="223" t="str">
        <f t="shared" si="92"/>
        <v/>
      </c>
      <c r="IJ31" s="223" t="str">
        <f t="shared" si="92"/>
        <v/>
      </c>
      <c r="IK31" s="223" t="str">
        <f t="shared" si="92"/>
        <v>М</v>
      </c>
      <c r="IL31" s="223" t="str">
        <f t="shared" si="92"/>
        <v>М</v>
      </c>
      <c r="IM31" s="223" t="str">
        <f t="shared" si="92"/>
        <v>М</v>
      </c>
      <c r="IN31" s="223" t="str">
        <f t="shared" si="92"/>
        <v>М</v>
      </c>
      <c r="IO31" s="223" t="str">
        <f t="shared" si="92"/>
        <v>М</v>
      </c>
      <c r="IP31" s="223" t="str">
        <f t="shared" si="92"/>
        <v>М</v>
      </c>
      <c r="IQ31" s="223" t="str">
        <f t="shared" si="92"/>
        <v>М</v>
      </c>
      <c r="IR31" s="223" t="str">
        <f t="shared" si="92"/>
        <v>М</v>
      </c>
      <c r="IS31" s="223" t="str">
        <f t="shared" si="92"/>
        <v>О/11733/11733</v>
      </c>
      <c r="IT31" s="223" t="str">
        <f t="shared" si="92"/>
        <v/>
      </c>
      <c r="IU31" s="223" t="str">
        <f t="shared" si="92"/>
        <v>П/11741/11741</v>
      </c>
      <c r="IV31" s="223" t="str">
        <f t="shared" si="92"/>
        <v>О/11757/11757</v>
      </c>
      <c r="IW31" s="223" t="str">
        <f t="shared" si="92"/>
        <v/>
      </c>
      <c r="IX31" s="223" t="str">
        <f t="shared" si="92"/>
        <v/>
      </c>
      <c r="IY31" s="223" t="str">
        <f t="shared" si="92"/>
        <v/>
      </c>
      <c r="IZ31" s="223" t="str">
        <f t="shared" si="92"/>
        <v/>
      </c>
      <c r="JA31" s="223" t="str">
        <f t="shared" si="92"/>
        <v/>
      </c>
      <c r="JB31" s="223" t="str">
        <f t="shared" si="92"/>
        <v/>
      </c>
      <c r="JC31" s="223" t="str">
        <f t="shared" si="92"/>
        <v>П/11765/11765</v>
      </c>
      <c r="JD31" s="223" t="str">
        <f t="shared" si="92"/>
        <v>О/11781/11781</v>
      </c>
      <c r="JE31" s="223" t="str">
        <f t="shared" si="92"/>
        <v/>
      </c>
      <c r="JF31" s="223" t="str">
        <f t="shared" si="92"/>
        <v/>
      </c>
      <c r="JG31" s="223" t="str">
        <f t="shared" si="92"/>
        <v/>
      </c>
      <c r="JH31" s="223" t="str">
        <f t="shared" si="92"/>
        <v>П/11789/11789</v>
      </c>
      <c r="JI31" s="223" t="str">
        <f t="shared" si="92"/>
        <v>М</v>
      </c>
      <c r="JJ31" s="223" t="str">
        <f t="shared" si="92"/>
        <v>М</v>
      </c>
      <c r="JK31" s="223" t="str">
        <f t="shared" si="92"/>
        <v>М</v>
      </c>
      <c r="JL31" s="223" t="str">
        <f t="shared" si="92"/>
        <v>М</v>
      </c>
      <c r="JM31" s="223" t="str">
        <f t="shared" si="92"/>
        <v>О/11901/11901</v>
      </c>
      <c r="JN31" s="223" t="str">
        <f t="shared" si="92"/>
        <v/>
      </c>
      <c r="JO31" s="223" t="str">
        <f t="shared" si="92"/>
        <v/>
      </c>
      <c r="JP31" s="223" t="str">
        <f t="shared" si="92"/>
        <v/>
      </c>
      <c r="JQ31" s="223" t="str">
        <f t="shared" si="92"/>
        <v/>
      </c>
      <c r="JR31" s="223" t="str">
        <f t="shared" si="92"/>
        <v/>
      </c>
      <c r="JS31" s="223" t="str">
        <f t="shared" si="87"/>
        <v/>
      </c>
      <c r="JT31" s="223" t="str">
        <f t="shared" si="87"/>
        <v/>
      </c>
      <c r="JU31" s="223" t="str">
        <f t="shared" si="87"/>
        <v>П/11909/11909</v>
      </c>
      <c r="JV31" s="223" t="str">
        <f t="shared" si="87"/>
        <v>О/11925/11925</v>
      </c>
      <c r="JW31" s="223" t="str">
        <f t="shared" si="87"/>
        <v/>
      </c>
      <c r="JX31" s="223" t="str">
        <f t="shared" si="87"/>
        <v/>
      </c>
      <c r="JY31" s="223" t="str">
        <f t="shared" si="87"/>
        <v/>
      </c>
      <c r="JZ31" s="223" t="str">
        <f t="shared" si="87"/>
        <v/>
      </c>
      <c r="KA31" s="223" t="str">
        <f t="shared" si="87"/>
        <v/>
      </c>
      <c r="KB31" s="223" t="str">
        <f t="shared" si="87"/>
        <v/>
      </c>
      <c r="KC31" s="223" t="str">
        <f t="shared" si="87"/>
        <v/>
      </c>
      <c r="KD31" s="223" t="str">
        <f t="shared" si="87"/>
        <v/>
      </c>
      <c r="KE31" s="223" t="str">
        <f t="shared" si="87"/>
        <v/>
      </c>
      <c r="KF31" s="223" t="str">
        <f t="shared" si="87"/>
        <v/>
      </c>
      <c r="KG31" s="223" t="str">
        <f t="shared" si="87"/>
        <v/>
      </c>
      <c r="KH31" s="223" t="str">
        <f t="shared" si="87"/>
        <v/>
      </c>
      <c r="KI31" s="223" t="str">
        <f t="shared" si="87"/>
        <v/>
      </c>
      <c r="KJ31" s="223" t="str">
        <f t="shared" si="87"/>
        <v/>
      </c>
      <c r="KK31" s="223" t="str">
        <f t="shared" si="87"/>
        <v/>
      </c>
      <c r="KL31" s="223" t="str">
        <f t="shared" si="87"/>
        <v/>
      </c>
      <c r="KM31" s="223" t="str">
        <f t="shared" si="87"/>
        <v/>
      </c>
      <c r="KN31" s="223" t="str">
        <f t="shared" si="87"/>
        <v/>
      </c>
      <c r="KO31" s="223" t="str">
        <f t="shared" si="87"/>
        <v>П/11933/11933</v>
      </c>
      <c r="KP31" s="223" t="str">
        <f t="shared" si="87"/>
        <v>М</v>
      </c>
      <c r="KQ31" s="223" t="str">
        <f t="shared" si="87"/>
        <v>М</v>
      </c>
      <c r="KR31" s="223" t="str">
        <f t="shared" si="87"/>
        <v>М</v>
      </c>
      <c r="KS31" s="223" t="str">
        <f t="shared" si="87"/>
        <v>М</v>
      </c>
      <c r="KT31" s="223" t="str">
        <f t="shared" si="87"/>
        <v>М</v>
      </c>
      <c r="KU31" s="223" t="str">
        <f t="shared" si="87"/>
        <v>М</v>
      </c>
      <c r="KV31" s="223" t="str">
        <f t="shared" si="87"/>
        <v>О/12093/12093</v>
      </c>
      <c r="KW31" s="223" t="str">
        <f t="shared" si="87"/>
        <v>ПМ/12546/12546</v>
      </c>
      <c r="KX31" s="223" t="str">
        <f t="shared" si="87"/>
        <v>М</v>
      </c>
      <c r="KY31" s="223" t="str">
        <f t="shared" si="87"/>
        <v>М</v>
      </c>
      <c r="KZ31" s="223" t="str">
        <f t="shared" si="87"/>
        <v>М</v>
      </c>
      <c r="LA31" s="223" t="str">
        <f t="shared" si="87"/>
        <v>М</v>
      </c>
      <c r="LB31" s="223" t="str">
        <f t="shared" si="87"/>
        <v>М</v>
      </c>
      <c r="LC31" s="223" t="str">
        <f t="shared" si="87"/>
        <v>М</v>
      </c>
      <c r="LD31" s="223" t="str">
        <f t="shared" si="87"/>
        <v>М</v>
      </c>
      <c r="LE31" s="223" t="str">
        <f t="shared" si="87"/>
        <v>М</v>
      </c>
      <c r="LF31" s="223" t="str">
        <f t="shared" si="87"/>
        <v>М</v>
      </c>
      <c r="LG31" s="223" t="str">
        <f t="shared" si="87"/>
        <v>О/12778/12778</v>
      </c>
      <c r="LH31" s="223" t="str">
        <f t="shared" si="87"/>
        <v/>
      </c>
      <c r="LI31" s="223" t="str">
        <f t="shared" si="87"/>
        <v/>
      </c>
      <c r="LJ31" s="223" t="str">
        <f t="shared" si="87"/>
        <v/>
      </c>
      <c r="LK31" s="223" t="str">
        <f t="shared" si="87"/>
        <v/>
      </c>
      <c r="LL31" s="223" t="str">
        <f t="shared" si="87"/>
        <v/>
      </c>
      <c r="LM31" s="223" t="str">
        <f t="shared" si="87"/>
        <v/>
      </c>
      <c r="LN31" s="223" t="str">
        <f t="shared" si="87"/>
        <v/>
      </c>
      <c r="LO31" s="223" t="str">
        <f t="shared" si="87"/>
        <v/>
      </c>
      <c r="LP31" s="223" t="str">
        <f t="shared" si="87"/>
        <v/>
      </c>
      <c r="LQ31" s="223" t="str">
        <f t="shared" si="87"/>
        <v/>
      </c>
      <c r="LR31" s="223" t="str">
        <f t="shared" si="87"/>
        <v/>
      </c>
      <c r="LS31" s="223" t="str">
        <f t="shared" si="87"/>
        <v/>
      </c>
      <c r="LT31" s="223" t="str">
        <f t="shared" si="87"/>
        <v/>
      </c>
      <c r="LU31" s="223" t="str">
        <f t="shared" si="87"/>
        <v/>
      </c>
      <c r="LV31" s="223" t="str">
        <f t="shared" si="87"/>
        <v/>
      </c>
      <c r="LW31" s="223" t="str">
        <f t="shared" si="87"/>
        <v/>
      </c>
      <c r="LX31" s="223" t="str">
        <f t="shared" si="87"/>
        <v/>
      </c>
      <c r="LY31" s="223" t="str">
        <f t="shared" si="87"/>
        <v/>
      </c>
      <c r="LZ31" s="223" t="str">
        <f t="shared" si="87"/>
        <v/>
      </c>
      <c r="MA31" s="223" t="str">
        <f t="shared" si="87"/>
        <v/>
      </c>
      <c r="MB31" s="223" t="str">
        <f t="shared" si="87"/>
        <v/>
      </c>
      <c r="MC31" s="223" t="str">
        <f t="shared" si="87"/>
        <v/>
      </c>
      <c r="MD31" s="223" t="str">
        <f t="shared" si="88"/>
        <v/>
      </c>
      <c r="ME31" s="223" t="str">
        <f t="shared" si="81"/>
        <v/>
      </c>
      <c r="MF31" s="223" t="str">
        <f t="shared" si="81"/>
        <v/>
      </c>
      <c r="MG31" s="223" t="str">
        <f t="shared" si="81"/>
        <v/>
      </c>
      <c r="MH31" s="223" t="str">
        <f t="shared" si="81"/>
        <v/>
      </c>
      <c r="MI31" s="223" t="str">
        <f t="shared" si="81"/>
        <v/>
      </c>
      <c r="MJ31" s="223" t="str">
        <f t="shared" si="81"/>
        <v/>
      </c>
      <c r="MK31" s="223" t="str">
        <f t="shared" si="81"/>
        <v/>
      </c>
      <c r="ML31" s="223" t="str">
        <f t="shared" si="81"/>
        <v/>
      </c>
      <c r="MM31" s="223" t="str">
        <f t="shared" si="81"/>
        <v/>
      </c>
      <c r="MN31" s="223" t="str">
        <f t="shared" si="81"/>
        <v/>
      </c>
      <c r="MO31" s="223" t="str">
        <f t="shared" si="81"/>
        <v/>
      </c>
      <c r="MP31" s="223" t="str">
        <f t="shared" si="81"/>
        <v/>
      </c>
      <c r="MQ31" s="223" t="str">
        <f t="shared" si="81"/>
        <v/>
      </c>
      <c r="MR31" s="223" t="str">
        <f t="shared" si="81"/>
        <v/>
      </c>
      <c r="MS31" s="223" t="str">
        <f t="shared" si="81"/>
        <v/>
      </c>
      <c r="MT31" s="223" t="str">
        <f t="shared" si="81"/>
        <v/>
      </c>
      <c r="MU31" s="223" t="str">
        <f t="shared" si="81"/>
        <v/>
      </c>
      <c r="MV31" s="223" t="str">
        <f t="shared" si="81"/>
        <v/>
      </c>
      <c r="MW31" s="223" t="str">
        <f t="shared" si="81"/>
        <v/>
      </c>
      <c r="MX31" s="223" t="str">
        <f t="shared" si="81"/>
        <v/>
      </c>
      <c r="MY31" s="223" t="str">
        <f t="shared" si="81"/>
        <v/>
      </c>
      <c r="MZ31" s="223" t="str">
        <f t="shared" si="81"/>
        <v/>
      </c>
      <c r="NA31" s="223" t="str">
        <f t="shared" si="81"/>
        <v/>
      </c>
      <c r="NB31" s="223" t="str">
        <f t="shared" si="81"/>
        <v/>
      </c>
      <c r="NC31" s="223" t="str">
        <f t="shared" si="81"/>
        <v/>
      </c>
      <c r="ND31" s="223" t="str">
        <f t="shared" si="81"/>
        <v/>
      </c>
      <c r="NE31" s="223" t="str">
        <f t="shared" si="81"/>
        <v/>
      </c>
      <c r="NF31" s="223" t="str">
        <f t="shared" si="81"/>
        <v/>
      </c>
      <c r="NG31" s="223" t="str">
        <f t="shared" si="81"/>
        <v/>
      </c>
      <c r="NH31" s="223" t="str">
        <f t="shared" si="81"/>
        <v/>
      </c>
      <c r="NI31" s="223"/>
      <c r="NJ31" s="223">
        <v>21914</v>
      </c>
      <c r="NK31" s="223">
        <f t="shared" si="82"/>
        <v>12778</v>
      </c>
      <c r="NL31" s="223">
        <v>0</v>
      </c>
      <c r="NM31" s="224">
        <f t="shared" si="86"/>
        <v>5952</v>
      </c>
    </row>
    <row r="32" spans="1:377" s="225" customFormat="1" ht="32.25" customHeight="1" x14ac:dyDescent="0.2">
      <c r="A32" s="222">
        <v>5</v>
      </c>
      <c r="B32" s="223">
        <v>42842</v>
      </c>
      <c r="C32" s="223">
        <f t="shared" si="63"/>
        <v>40651</v>
      </c>
      <c r="D32" s="223">
        <v>7462</v>
      </c>
      <c r="E32" s="223">
        <v>15</v>
      </c>
      <c r="F32" s="223">
        <v>63</v>
      </c>
      <c r="G32" s="223" t="str">
        <f t="shared" si="83"/>
        <v>М</v>
      </c>
      <c r="H32" s="223" t="str">
        <f t="shared" si="93"/>
        <v>М</v>
      </c>
      <c r="I32" s="223" t="str">
        <f t="shared" si="93"/>
        <v>М</v>
      </c>
      <c r="J32" s="223" t="str">
        <f t="shared" si="93"/>
        <v>М</v>
      </c>
      <c r="K32" s="223" t="str">
        <f t="shared" si="93"/>
        <v>М</v>
      </c>
      <c r="L32" s="223" t="str">
        <f t="shared" si="93"/>
        <v>М</v>
      </c>
      <c r="M32" s="223" t="str">
        <f t="shared" si="93"/>
        <v>М</v>
      </c>
      <c r="N32" s="223" t="str">
        <f t="shared" si="93"/>
        <v>М</v>
      </c>
      <c r="O32" s="223" t="str">
        <f t="shared" si="93"/>
        <v>М</v>
      </c>
      <c r="P32" s="223" t="str">
        <f t="shared" si="93"/>
        <v>М</v>
      </c>
      <c r="Q32" s="223" t="str">
        <f t="shared" si="93"/>
        <v>М</v>
      </c>
      <c r="R32" s="223" t="str">
        <f t="shared" si="93"/>
        <v>М</v>
      </c>
      <c r="S32" s="223" t="str">
        <f t="shared" si="93"/>
        <v>М</v>
      </c>
      <c r="T32" s="223" t="str">
        <f t="shared" si="93"/>
        <v>М</v>
      </c>
      <c r="U32" s="223" t="str">
        <f t="shared" si="93"/>
        <v>М</v>
      </c>
      <c r="V32" s="223" t="str">
        <f t="shared" si="93"/>
        <v>М</v>
      </c>
      <c r="W32" s="223" t="str">
        <f t="shared" si="93"/>
        <v>М</v>
      </c>
      <c r="X32" s="223" t="str">
        <f t="shared" si="93"/>
        <v>М</v>
      </c>
      <c r="Y32" s="223" t="str">
        <f t="shared" si="93"/>
        <v>М</v>
      </c>
      <c r="Z32" s="223" t="str">
        <f t="shared" si="93"/>
        <v>М</v>
      </c>
      <c r="AA32" s="223" t="str">
        <f t="shared" si="93"/>
        <v>М</v>
      </c>
      <c r="AB32" s="223" t="str">
        <f t="shared" si="93"/>
        <v>М</v>
      </c>
      <c r="AC32" s="223" t="str">
        <f t="shared" si="93"/>
        <v>М</v>
      </c>
      <c r="AD32" s="223" t="str">
        <f t="shared" si="93"/>
        <v>М</v>
      </c>
      <c r="AE32" s="223" t="str">
        <f t="shared" si="93"/>
        <v>М</v>
      </c>
      <c r="AF32" s="223" t="str">
        <f t="shared" si="93"/>
        <v>М</v>
      </c>
      <c r="AG32" s="223" t="str">
        <f t="shared" si="93"/>
        <v>М</v>
      </c>
      <c r="AH32" s="223" t="str">
        <f t="shared" si="93"/>
        <v>М</v>
      </c>
      <c r="AI32" s="223" t="str">
        <f t="shared" si="93"/>
        <v>М</v>
      </c>
      <c r="AJ32" s="223" t="str">
        <f t="shared" si="93"/>
        <v>М</v>
      </c>
      <c r="AK32" s="223" t="str">
        <f t="shared" si="93"/>
        <v>М</v>
      </c>
      <c r="AL32" s="223" t="str">
        <f t="shared" si="93"/>
        <v>М</v>
      </c>
      <c r="AM32" s="223" t="str">
        <f t="shared" si="93"/>
        <v>М</v>
      </c>
      <c r="AN32" s="223" t="str">
        <f t="shared" si="93"/>
        <v>М</v>
      </c>
      <c r="AO32" s="223" t="str">
        <f t="shared" si="93"/>
        <v>М</v>
      </c>
      <c r="AP32" s="223" t="str">
        <f t="shared" si="93"/>
        <v>М</v>
      </c>
      <c r="AQ32" s="223" t="str">
        <f t="shared" si="93"/>
        <v>М</v>
      </c>
      <c r="AR32" s="223" t="str">
        <f t="shared" si="93"/>
        <v>М</v>
      </c>
      <c r="AS32" s="223" t="str">
        <f t="shared" si="93"/>
        <v>М</v>
      </c>
      <c r="AT32" s="223" t="str">
        <f t="shared" si="93"/>
        <v>М</v>
      </c>
      <c r="AU32" s="223" t="str">
        <f t="shared" si="93"/>
        <v>ПМ/39866/41587</v>
      </c>
      <c r="AV32" s="223" t="str">
        <f t="shared" si="93"/>
        <v/>
      </c>
      <c r="AW32" s="223" t="str">
        <f t="shared" si="93"/>
        <v>М</v>
      </c>
      <c r="AX32" s="223" t="str">
        <f t="shared" si="93"/>
        <v>М</v>
      </c>
      <c r="AY32" s="223" t="str">
        <f t="shared" si="93"/>
        <v>М</v>
      </c>
      <c r="AZ32" s="223" t="str">
        <f t="shared" si="93"/>
        <v>М</v>
      </c>
      <c r="BA32" s="223" t="str">
        <f t="shared" si="93"/>
        <v>М</v>
      </c>
      <c r="BB32" s="223" t="str">
        <f t="shared" si="93"/>
        <v>М</v>
      </c>
      <c r="BC32" s="223" t="str">
        <f t="shared" si="93"/>
        <v>М</v>
      </c>
      <c r="BD32" s="223" t="str">
        <f t="shared" si="93"/>
        <v>М</v>
      </c>
      <c r="BE32" s="223" t="str">
        <f t="shared" si="93"/>
        <v>М</v>
      </c>
      <c r="BF32" s="223" t="str">
        <f t="shared" si="93"/>
        <v>М</v>
      </c>
      <c r="BG32" s="223" t="str">
        <f t="shared" si="93"/>
        <v>М</v>
      </c>
      <c r="BH32" s="223" t="str">
        <f t="shared" si="93"/>
        <v>М</v>
      </c>
      <c r="BI32" s="223" t="str">
        <f t="shared" si="93"/>
        <v>М</v>
      </c>
      <c r="BJ32" s="223" t="str">
        <f t="shared" si="93"/>
        <v>М</v>
      </c>
      <c r="BK32" s="223" t="str">
        <f t="shared" si="93"/>
        <v>М</v>
      </c>
      <c r="BL32" s="223" t="str">
        <f t="shared" si="93"/>
        <v>М</v>
      </c>
      <c r="BM32" s="223" t="str">
        <f t="shared" si="93"/>
        <v>М</v>
      </c>
      <c r="BN32" s="223" t="str">
        <f t="shared" si="93"/>
        <v>М</v>
      </c>
      <c r="BO32" s="223" t="str">
        <f t="shared" si="93"/>
        <v>М</v>
      </c>
      <c r="BP32" s="223" t="str">
        <f t="shared" si="93"/>
        <v>М</v>
      </c>
      <c r="BQ32" s="223" t="str">
        <f t="shared" si="93"/>
        <v>М</v>
      </c>
      <c r="BR32" s="223" t="str">
        <f t="shared" si="93"/>
        <v>М</v>
      </c>
      <c r="BS32" s="223" t="str">
        <f t="shared" si="93"/>
        <v>М</v>
      </c>
      <c r="BT32" s="223" t="str">
        <f t="shared" si="89"/>
        <v>М</v>
      </c>
      <c r="BU32" s="223" t="str">
        <f t="shared" si="89"/>
        <v>М</v>
      </c>
      <c r="BV32" s="223" t="str">
        <f t="shared" si="89"/>
        <v>М</v>
      </c>
      <c r="BW32" s="223" t="str">
        <f t="shared" si="89"/>
        <v>М</v>
      </c>
      <c r="BX32" s="223" t="str">
        <f t="shared" si="89"/>
        <v>М</v>
      </c>
      <c r="BY32" s="223" t="str">
        <f t="shared" si="89"/>
        <v>М</v>
      </c>
      <c r="BZ32" s="223" t="str">
        <f t="shared" si="89"/>
        <v>М</v>
      </c>
      <c r="CA32" s="223" t="str">
        <f t="shared" si="89"/>
        <v>М</v>
      </c>
      <c r="CB32" s="223" t="str">
        <f t="shared" si="89"/>
        <v>М</v>
      </c>
      <c r="CC32" s="223" t="str">
        <f t="shared" si="89"/>
        <v>М</v>
      </c>
      <c r="CD32" s="223" t="str">
        <f t="shared" si="89"/>
        <v>М</v>
      </c>
      <c r="CE32" s="223" t="str">
        <f t="shared" si="89"/>
        <v>М</v>
      </c>
      <c r="CF32" s="223" t="str">
        <f t="shared" si="89"/>
        <v>М</v>
      </c>
      <c r="CG32" s="223" t="str">
        <f t="shared" si="89"/>
        <v>М</v>
      </c>
      <c r="CH32" s="223" t="str">
        <f t="shared" si="89"/>
        <v>М</v>
      </c>
      <c r="CI32" s="223" t="str">
        <f t="shared" si="89"/>
        <v>М</v>
      </c>
      <c r="CJ32" s="223" t="str">
        <f t="shared" si="89"/>
        <v>М</v>
      </c>
      <c r="CK32" s="223" t="str">
        <f t="shared" si="89"/>
        <v/>
      </c>
      <c r="CL32" s="223" t="str">
        <f t="shared" si="89"/>
        <v/>
      </c>
      <c r="CM32" s="223" t="str">
        <f t="shared" si="89"/>
        <v/>
      </c>
      <c r="CN32" s="223" t="str">
        <f t="shared" si="89"/>
        <v/>
      </c>
      <c r="CO32" s="223" t="str">
        <f t="shared" si="89"/>
        <v/>
      </c>
      <c r="CP32" s="223" t="str">
        <f t="shared" si="89"/>
        <v/>
      </c>
      <c r="CQ32" s="223" t="str">
        <f t="shared" si="89"/>
        <v/>
      </c>
      <c r="CR32" s="223" t="str">
        <f t="shared" si="89"/>
        <v/>
      </c>
      <c r="CS32" s="223" t="str">
        <f t="shared" si="89"/>
        <v/>
      </c>
      <c r="CT32" s="223" t="str">
        <f t="shared" si="89"/>
        <v>ПР/40810/42531</v>
      </c>
      <c r="CU32" s="223" t="str">
        <f t="shared" si="89"/>
        <v/>
      </c>
      <c r="CV32" s="223" t="str">
        <f t="shared" si="89"/>
        <v/>
      </c>
      <c r="CW32" s="223" t="str">
        <f t="shared" si="89"/>
        <v/>
      </c>
      <c r="CX32" s="223" t="str">
        <f t="shared" si="89"/>
        <v/>
      </c>
      <c r="CY32" s="223" t="str">
        <f t="shared" si="89"/>
        <v/>
      </c>
      <c r="CZ32" s="223" t="str">
        <f t="shared" si="89"/>
        <v/>
      </c>
      <c r="DA32" s="223" t="str">
        <f t="shared" si="89"/>
        <v/>
      </c>
      <c r="DB32" s="223" t="str">
        <f t="shared" si="89"/>
        <v/>
      </c>
      <c r="DC32" s="223" t="str">
        <f t="shared" si="89"/>
        <v/>
      </c>
      <c r="DD32" s="223" t="str">
        <f t="shared" si="89"/>
        <v>ПР/40810/42531</v>
      </c>
      <c r="DE32" s="223" t="str">
        <f t="shared" si="89"/>
        <v/>
      </c>
      <c r="DF32" s="223" t="str">
        <f t="shared" si="89"/>
        <v/>
      </c>
      <c r="DG32" s="223" t="str">
        <f t="shared" si="89"/>
        <v/>
      </c>
      <c r="DH32" s="223" t="str">
        <f t="shared" si="89"/>
        <v/>
      </c>
      <c r="DI32" s="223" t="str">
        <f t="shared" si="89"/>
        <v/>
      </c>
      <c r="DJ32" s="223" t="str">
        <f t="shared" si="89"/>
        <v/>
      </c>
      <c r="DK32" s="223" t="str">
        <f t="shared" si="89"/>
        <v/>
      </c>
      <c r="DL32" s="223" t="str">
        <f t="shared" si="89"/>
        <v/>
      </c>
      <c r="DM32" s="223" t="str">
        <f t="shared" si="89"/>
        <v/>
      </c>
      <c r="DN32" s="223" t="str">
        <f t="shared" si="89"/>
        <v>ПР/40810/42531</v>
      </c>
      <c r="DO32" s="223" t="str">
        <f t="shared" si="89"/>
        <v/>
      </c>
      <c r="DP32" s="223" t="str">
        <f t="shared" si="89"/>
        <v/>
      </c>
      <c r="DQ32" s="223" t="str">
        <f t="shared" si="89"/>
        <v/>
      </c>
      <c r="DR32" s="223" t="str">
        <f t="shared" si="89"/>
        <v/>
      </c>
      <c r="DS32" s="223" t="str">
        <f t="shared" si="89"/>
        <v/>
      </c>
      <c r="DT32" s="223" t="str">
        <f t="shared" si="89"/>
        <v/>
      </c>
      <c r="DU32" s="223" t="str">
        <f t="shared" si="89"/>
        <v>М</v>
      </c>
      <c r="DV32" s="223" t="str">
        <f t="shared" si="89"/>
        <v>М</v>
      </c>
      <c r="DW32" s="223" t="str">
        <f t="shared" si="89"/>
        <v>М</v>
      </c>
      <c r="DX32" s="223" t="str">
        <f t="shared" si="89"/>
        <v>М</v>
      </c>
      <c r="DY32" s="223" t="str">
        <f t="shared" si="89"/>
        <v>М</v>
      </c>
      <c r="DZ32" s="223" t="str">
        <f t="shared" si="89"/>
        <v>М</v>
      </c>
      <c r="EA32" s="223" t="str">
        <f t="shared" si="89"/>
        <v>М</v>
      </c>
      <c r="EB32" s="223" t="str">
        <f t="shared" si="89"/>
        <v>М</v>
      </c>
      <c r="EC32" s="223" t="str">
        <f t="shared" si="89"/>
        <v/>
      </c>
      <c r="ED32" s="223" t="str">
        <f t="shared" si="89"/>
        <v/>
      </c>
      <c r="EE32" s="223" t="str">
        <f t="shared" si="90"/>
        <v/>
      </c>
      <c r="EF32" s="223" t="str">
        <f t="shared" si="90"/>
        <v/>
      </c>
      <c r="EG32" s="223" t="str">
        <f t="shared" si="90"/>
        <v/>
      </c>
      <c r="EH32" s="223" t="str">
        <f t="shared" si="90"/>
        <v/>
      </c>
      <c r="EI32" s="223" t="str">
        <f t="shared" si="90"/>
        <v/>
      </c>
      <c r="EJ32" s="223" t="str">
        <f t="shared" si="90"/>
        <v/>
      </c>
      <c r="EK32" s="223" t="str">
        <f t="shared" si="90"/>
        <v/>
      </c>
      <c r="EL32" s="223" t="str">
        <f t="shared" si="90"/>
        <v>ПР/41002/42723</v>
      </c>
      <c r="EM32" s="223" t="str">
        <f t="shared" si="90"/>
        <v/>
      </c>
      <c r="EN32" s="223" t="str">
        <f t="shared" si="90"/>
        <v/>
      </c>
      <c r="EO32" s="223" t="str">
        <f t="shared" si="90"/>
        <v/>
      </c>
      <c r="EP32" s="223" t="str">
        <f t="shared" si="90"/>
        <v/>
      </c>
      <c r="EQ32" s="223" t="str">
        <f t="shared" si="90"/>
        <v/>
      </c>
      <c r="ER32" s="223" t="str">
        <f t="shared" si="90"/>
        <v/>
      </c>
      <c r="ES32" s="223" t="str">
        <f t="shared" si="90"/>
        <v/>
      </c>
      <c r="ET32" s="223" t="str">
        <f t="shared" si="90"/>
        <v/>
      </c>
      <c r="EU32" s="223" t="str">
        <f t="shared" si="90"/>
        <v/>
      </c>
      <c r="EV32" s="223" t="str">
        <f t="shared" si="90"/>
        <v>ПР/41002/42723</v>
      </c>
      <c r="EW32" s="223" t="str">
        <f t="shared" si="90"/>
        <v/>
      </c>
      <c r="EX32" s="223" t="str">
        <f t="shared" si="90"/>
        <v/>
      </c>
      <c r="EY32" s="223" t="str">
        <f t="shared" si="90"/>
        <v/>
      </c>
      <c r="EZ32" s="223" t="str">
        <f t="shared" si="90"/>
        <v/>
      </c>
      <c r="FA32" s="223" t="str">
        <f t="shared" si="90"/>
        <v/>
      </c>
      <c r="FB32" s="223" t="str">
        <f t="shared" si="90"/>
        <v/>
      </c>
      <c r="FC32" s="223" t="str">
        <f t="shared" si="90"/>
        <v/>
      </c>
      <c r="FD32" s="223" t="str">
        <f t="shared" si="90"/>
        <v/>
      </c>
      <c r="FE32" s="223" t="str">
        <f t="shared" si="90"/>
        <v/>
      </c>
      <c r="FF32" s="223" t="str">
        <f t="shared" si="90"/>
        <v>ПР/41002/42723</v>
      </c>
      <c r="FG32" s="223" t="str">
        <f t="shared" si="90"/>
        <v/>
      </c>
      <c r="FH32" s="223" t="str">
        <f t="shared" si="90"/>
        <v/>
      </c>
      <c r="FI32" s="223" t="str">
        <f t="shared" si="90"/>
        <v/>
      </c>
      <c r="FJ32" s="223" t="str">
        <f t="shared" si="90"/>
        <v/>
      </c>
      <c r="FK32" s="223" t="str">
        <f t="shared" si="90"/>
        <v/>
      </c>
      <c r="FL32" s="223" t="str">
        <f t="shared" si="90"/>
        <v/>
      </c>
      <c r="FM32" s="223" t="str">
        <f t="shared" si="90"/>
        <v/>
      </c>
      <c r="FN32" s="223" t="str">
        <f t="shared" si="90"/>
        <v/>
      </c>
      <c r="FO32" s="223" t="str">
        <f t="shared" si="90"/>
        <v/>
      </c>
      <c r="FP32" s="223" t="str">
        <f t="shared" si="90"/>
        <v>ПР/41002/42723</v>
      </c>
      <c r="FQ32" s="223" t="str">
        <f t="shared" si="90"/>
        <v/>
      </c>
      <c r="FR32" s="223" t="str">
        <f t="shared" si="90"/>
        <v/>
      </c>
      <c r="FS32" s="223" t="str">
        <f t="shared" si="90"/>
        <v/>
      </c>
      <c r="FT32" s="223" t="str">
        <f t="shared" si="90"/>
        <v/>
      </c>
      <c r="FU32" s="223" t="str">
        <f t="shared" si="90"/>
        <v/>
      </c>
      <c r="FV32" s="223" t="str">
        <f t="shared" si="90"/>
        <v/>
      </c>
      <c r="FW32" s="223" t="str">
        <f t="shared" si="90"/>
        <v/>
      </c>
      <c r="FX32" s="223" t="str">
        <f t="shared" si="90"/>
        <v/>
      </c>
      <c r="FY32" s="223" t="str">
        <f t="shared" si="90"/>
        <v/>
      </c>
      <c r="FZ32" s="223" t="str">
        <f t="shared" si="90"/>
        <v>ПР/41002/42723</v>
      </c>
      <c r="GA32" s="223" t="str">
        <f t="shared" si="90"/>
        <v/>
      </c>
      <c r="GB32" s="223" t="str">
        <f t="shared" si="90"/>
        <v/>
      </c>
      <c r="GC32" s="223" t="str">
        <f t="shared" si="90"/>
        <v/>
      </c>
      <c r="GD32" s="223" t="str">
        <f t="shared" si="90"/>
        <v/>
      </c>
      <c r="GE32" s="223" t="str">
        <f t="shared" si="90"/>
        <v/>
      </c>
      <c r="GF32" s="223" t="str">
        <f t="shared" si="90"/>
        <v>М</v>
      </c>
      <c r="GG32" s="223" t="str">
        <f t="shared" si="90"/>
        <v/>
      </c>
      <c r="GH32" s="223" t="str">
        <f t="shared" si="90"/>
        <v/>
      </c>
      <c r="GI32" s="223" t="str">
        <f t="shared" si="90"/>
        <v/>
      </c>
      <c r="GJ32" s="223" t="str">
        <f t="shared" si="90"/>
        <v/>
      </c>
      <c r="GK32" s="223" t="str">
        <f t="shared" si="90"/>
        <v/>
      </c>
      <c r="GL32" s="223" t="str">
        <f t="shared" si="90"/>
        <v/>
      </c>
      <c r="GM32" s="223" t="str">
        <f t="shared" si="90"/>
        <v>М</v>
      </c>
      <c r="GN32" s="223" t="str">
        <f t="shared" si="90"/>
        <v>М</v>
      </c>
      <c r="GO32" s="223" t="str">
        <f t="shared" si="90"/>
        <v/>
      </c>
      <c r="GP32" s="223" t="str">
        <f t="shared" ref="GP32:JA35" si="94">IF(LEFT(VLOOKUP(GP$4,План,$F32,0),1)="Р","",IF(LEFT(VLOOKUP(GP$4,План,$F32,0),1)="М","М",VLOOKUP(GP$4,План,$F32,0)))</f>
        <v/>
      </c>
      <c r="GQ32" s="223" t="str">
        <f t="shared" si="94"/>
        <v/>
      </c>
      <c r="GR32" s="223" t="str">
        <f t="shared" si="94"/>
        <v/>
      </c>
      <c r="GS32" s="223" t="str">
        <f t="shared" si="94"/>
        <v/>
      </c>
      <c r="GT32" s="223" t="str">
        <f t="shared" si="94"/>
        <v/>
      </c>
      <c r="GU32" s="223" t="str">
        <f t="shared" si="94"/>
        <v/>
      </c>
      <c r="GV32" s="223" t="str">
        <f t="shared" si="94"/>
        <v/>
      </c>
      <c r="GW32" s="223" t="str">
        <f t="shared" si="94"/>
        <v/>
      </c>
      <c r="GX32" s="223" t="str">
        <f t="shared" si="94"/>
        <v>ПР/41074/42795</v>
      </c>
      <c r="GY32" s="223" t="str">
        <f t="shared" si="94"/>
        <v/>
      </c>
      <c r="GZ32" s="223" t="str">
        <f t="shared" si="94"/>
        <v>ОСК/41074/42795</v>
      </c>
      <c r="HA32" s="223" t="str">
        <f t="shared" si="94"/>
        <v>ОСК/41074/42795</v>
      </c>
      <c r="HB32" s="223" t="str">
        <f t="shared" si="94"/>
        <v>ОСК/41074/42795</v>
      </c>
      <c r="HC32" s="223" t="str">
        <f t="shared" si="94"/>
        <v>ОСК/41074/42795</v>
      </c>
      <c r="HD32" s="223" t="str">
        <f t="shared" si="94"/>
        <v>ОСК/41074/42795</v>
      </c>
      <c r="HE32" s="223" t="str">
        <f t="shared" si="94"/>
        <v>ОСК/41074/42795</v>
      </c>
      <c r="HF32" s="223" t="str">
        <f t="shared" si="94"/>
        <v>ОСК/41074/42795</v>
      </c>
      <c r="HG32" s="223" t="str">
        <f t="shared" si="94"/>
        <v>ОСК/41074/42795</v>
      </c>
      <c r="HH32" s="223" t="str">
        <f t="shared" si="94"/>
        <v>ОСК/41074/42795</v>
      </c>
      <c r="HI32" s="223" t="str">
        <f t="shared" si="94"/>
        <v>ОСК/41074/42795</v>
      </c>
      <c r="HJ32" s="223" t="str">
        <f t="shared" si="94"/>
        <v>М</v>
      </c>
      <c r="HK32" s="223" t="str">
        <f t="shared" si="94"/>
        <v>М</v>
      </c>
      <c r="HL32" s="223" t="str">
        <f t="shared" si="94"/>
        <v>М</v>
      </c>
      <c r="HM32" s="223" t="str">
        <f t="shared" si="94"/>
        <v>М</v>
      </c>
      <c r="HN32" s="223" t="str">
        <f t="shared" si="94"/>
        <v>М</v>
      </c>
      <c r="HO32" s="223" t="str">
        <f t="shared" si="94"/>
        <v>М</v>
      </c>
      <c r="HP32" s="223" t="str">
        <f t="shared" si="94"/>
        <v>М</v>
      </c>
      <c r="HQ32" s="223" t="str">
        <f t="shared" si="94"/>
        <v>М</v>
      </c>
      <c r="HR32" s="223" t="str">
        <f t="shared" si="94"/>
        <v>М</v>
      </c>
      <c r="HS32" s="223" t="str">
        <f t="shared" si="94"/>
        <v>М</v>
      </c>
      <c r="HT32" s="223" t="str">
        <f t="shared" si="94"/>
        <v>М</v>
      </c>
      <c r="HU32" s="223" t="str">
        <f t="shared" si="94"/>
        <v>М</v>
      </c>
      <c r="HV32" s="223" t="str">
        <f t="shared" si="94"/>
        <v>М</v>
      </c>
      <c r="HW32" s="223" t="str">
        <f t="shared" si="94"/>
        <v>О/41369/43090</v>
      </c>
      <c r="HX32" s="223" t="str">
        <f t="shared" si="94"/>
        <v>ТО1/41369/43090</v>
      </c>
      <c r="HY32" s="223" t="str">
        <f t="shared" si="94"/>
        <v>ТО1/41369/43090</v>
      </c>
      <c r="HZ32" s="223" t="str">
        <f t="shared" si="94"/>
        <v>ТО1/41369/43090</v>
      </c>
      <c r="IA32" s="223" t="str">
        <f t="shared" si="94"/>
        <v>ТО1/41369/43090</v>
      </c>
      <c r="IB32" s="223" t="str">
        <f t="shared" si="94"/>
        <v>ТО1/41369/43090</v>
      </c>
      <c r="IC32" s="223" t="str">
        <f t="shared" si="94"/>
        <v>ТО1/41369/43090</v>
      </c>
      <c r="ID32" s="223" t="str">
        <f t="shared" si="94"/>
        <v>ТО1/41369/43090</v>
      </c>
      <c r="IE32" s="223" t="str">
        <f t="shared" si="94"/>
        <v>П/41377/43098</v>
      </c>
      <c r="IF32" s="223" t="str">
        <f t="shared" si="94"/>
        <v>М</v>
      </c>
      <c r="IG32" s="223" t="str">
        <f t="shared" si="94"/>
        <v>М</v>
      </c>
      <c r="IH32" s="223" t="str">
        <f t="shared" si="94"/>
        <v>М</v>
      </c>
      <c r="II32" s="223" t="str">
        <f t="shared" si="94"/>
        <v>М</v>
      </c>
      <c r="IJ32" s="223" t="str">
        <f t="shared" si="94"/>
        <v>М</v>
      </c>
      <c r="IK32" s="223" t="str">
        <f t="shared" si="94"/>
        <v>М</v>
      </c>
      <c r="IL32" s="223" t="str">
        <f t="shared" si="94"/>
        <v>М</v>
      </c>
      <c r="IM32" s="223" t="str">
        <f t="shared" si="94"/>
        <v>М</v>
      </c>
      <c r="IN32" s="223" t="str">
        <f t="shared" si="94"/>
        <v>М</v>
      </c>
      <c r="IO32" s="223" t="str">
        <f t="shared" si="94"/>
        <v>М</v>
      </c>
      <c r="IP32" s="223" t="str">
        <f t="shared" si="94"/>
        <v>М</v>
      </c>
      <c r="IQ32" s="223" t="str">
        <f t="shared" si="94"/>
        <v>М</v>
      </c>
      <c r="IR32" s="223" t="str">
        <f t="shared" si="94"/>
        <v>М</v>
      </c>
      <c r="IS32" s="223" t="str">
        <f t="shared" si="94"/>
        <v>М</v>
      </c>
      <c r="IT32" s="223" t="str">
        <f t="shared" si="94"/>
        <v>М</v>
      </c>
      <c r="IU32" s="223" t="str">
        <f t="shared" si="94"/>
        <v>М</v>
      </c>
      <c r="IV32" s="223" t="str">
        <f t="shared" si="94"/>
        <v>М</v>
      </c>
      <c r="IW32" s="223" t="str">
        <f t="shared" si="94"/>
        <v>М</v>
      </c>
      <c r="IX32" s="223" t="str">
        <f t="shared" si="94"/>
        <v>М</v>
      </c>
      <c r="IY32" s="223" t="str">
        <f t="shared" si="94"/>
        <v>М</v>
      </c>
      <c r="IZ32" s="223" t="str">
        <f t="shared" si="94"/>
        <v>М</v>
      </c>
      <c r="JA32" s="223" t="str">
        <f t="shared" si="94"/>
        <v>М</v>
      </c>
      <c r="JB32" s="223" t="str">
        <f t="shared" si="92"/>
        <v>М</v>
      </c>
      <c r="JC32" s="223" t="str">
        <f t="shared" si="92"/>
        <v>М</v>
      </c>
      <c r="JD32" s="223" t="str">
        <f t="shared" si="92"/>
        <v>М</v>
      </c>
      <c r="JE32" s="223" t="str">
        <f t="shared" si="92"/>
        <v>М</v>
      </c>
      <c r="JF32" s="223" t="str">
        <f t="shared" si="92"/>
        <v>М</v>
      </c>
      <c r="JG32" s="223" t="str">
        <f t="shared" si="92"/>
        <v>М</v>
      </c>
      <c r="JH32" s="223" t="str">
        <f t="shared" si="92"/>
        <v>М</v>
      </c>
      <c r="JI32" s="223" t="str">
        <f t="shared" si="92"/>
        <v>М</v>
      </c>
      <c r="JJ32" s="223" t="str">
        <f t="shared" si="92"/>
        <v>М</v>
      </c>
      <c r="JK32" s="223" t="str">
        <f t="shared" si="92"/>
        <v>М</v>
      </c>
      <c r="JL32" s="223" t="str">
        <f t="shared" si="92"/>
        <v>М</v>
      </c>
      <c r="JM32" s="223" t="str">
        <f t="shared" si="92"/>
        <v>М</v>
      </c>
      <c r="JN32" s="223" t="str">
        <f t="shared" si="92"/>
        <v>М</v>
      </c>
      <c r="JO32" s="223" t="str">
        <f t="shared" si="92"/>
        <v>М</v>
      </c>
      <c r="JP32" s="223" t="str">
        <f t="shared" si="92"/>
        <v>М</v>
      </c>
      <c r="JQ32" s="223" t="str">
        <f t="shared" si="92"/>
        <v>М</v>
      </c>
      <c r="JR32" s="223" t="str">
        <f t="shared" si="92"/>
        <v>М</v>
      </c>
      <c r="JS32" s="223" t="str">
        <f t="shared" si="87"/>
        <v>М</v>
      </c>
      <c r="JT32" s="223" t="str">
        <f t="shared" si="87"/>
        <v>М</v>
      </c>
      <c r="JU32" s="223" t="str">
        <f t="shared" ref="JU32:KD35" si="95">IF(LEFT(VLOOKUP(JU$4,План,$F32,0),1)="Р","",IF(LEFT(VLOOKUP(JU$4,План,$F32,0),1)="М","М",VLOOKUP(JU$4,План,$F32,0)))</f>
        <v>М</v>
      </c>
      <c r="JV32" s="223" t="str">
        <f t="shared" si="95"/>
        <v>М</v>
      </c>
      <c r="JW32" s="223" t="str">
        <f t="shared" si="95"/>
        <v>М</v>
      </c>
      <c r="JX32" s="223" t="str">
        <f t="shared" si="95"/>
        <v>М</v>
      </c>
      <c r="JY32" s="223" t="str">
        <f t="shared" si="95"/>
        <v>М</v>
      </c>
      <c r="JZ32" s="223" t="str">
        <f t="shared" si="95"/>
        <v>М</v>
      </c>
      <c r="KA32" s="223" t="str">
        <f t="shared" si="95"/>
        <v>М</v>
      </c>
      <c r="KB32" s="223" t="str">
        <f t="shared" si="95"/>
        <v>М</v>
      </c>
      <c r="KC32" s="223" t="str">
        <f t="shared" si="95"/>
        <v>М</v>
      </c>
      <c r="KD32" s="223" t="str">
        <f t="shared" si="95"/>
        <v>М</v>
      </c>
      <c r="KE32" s="223" t="str">
        <f t="shared" ref="KE32:KN35" si="96">IF(LEFT(VLOOKUP(KE$4,План,$F32,0),1)="Р","",IF(LEFT(VLOOKUP(KE$4,План,$F32,0),1)="М","М",VLOOKUP(KE$4,План,$F32,0)))</f>
        <v>М</v>
      </c>
      <c r="KF32" s="223" t="str">
        <f t="shared" si="96"/>
        <v>М</v>
      </c>
      <c r="KG32" s="223" t="str">
        <f t="shared" si="96"/>
        <v>М</v>
      </c>
      <c r="KH32" s="223" t="str">
        <f t="shared" si="96"/>
        <v>М</v>
      </c>
      <c r="KI32" s="223" t="str">
        <f t="shared" si="96"/>
        <v>М</v>
      </c>
      <c r="KJ32" s="223" t="str">
        <f t="shared" si="96"/>
        <v>М</v>
      </c>
      <c r="KK32" s="223" t="str">
        <f t="shared" si="96"/>
        <v>М</v>
      </c>
      <c r="KL32" s="223" t="str">
        <f t="shared" si="96"/>
        <v>М</v>
      </c>
      <c r="KM32" s="223" t="str">
        <f t="shared" si="96"/>
        <v>М</v>
      </c>
      <c r="KN32" s="223" t="str">
        <f t="shared" si="96"/>
        <v>М</v>
      </c>
      <c r="KO32" s="223" t="str">
        <f t="shared" ref="KO32:KX35" si="97">IF(LEFT(VLOOKUP(KO$4,План,$F32,0),1)="Р","",IF(LEFT(VLOOKUP(KO$4,План,$F32,0),1)="М","М",VLOOKUP(KO$4,План,$F32,0)))</f>
        <v>М</v>
      </c>
      <c r="KP32" s="223" t="str">
        <f t="shared" si="97"/>
        <v>М</v>
      </c>
      <c r="KQ32" s="223" t="str">
        <f t="shared" si="97"/>
        <v>О/42901/44622</v>
      </c>
      <c r="KR32" s="223" t="str">
        <f t="shared" si="97"/>
        <v>ПМ/42901/44622</v>
      </c>
      <c r="KS32" s="223" t="str">
        <f t="shared" si="97"/>
        <v>М</v>
      </c>
      <c r="KT32" s="223" t="str">
        <f t="shared" si="97"/>
        <v>М</v>
      </c>
      <c r="KU32" s="223" t="str">
        <f t="shared" si="97"/>
        <v>М</v>
      </c>
      <c r="KV32" s="223" t="str">
        <f t="shared" si="97"/>
        <v>М</v>
      </c>
      <c r="KW32" s="223" t="str">
        <f t="shared" si="97"/>
        <v>М</v>
      </c>
      <c r="KX32" s="223" t="str">
        <f t="shared" si="97"/>
        <v>М</v>
      </c>
      <c r="KY32" s="223" t="str">
        <f t="shared" ref="KY32:LH35" si="98">IF(LEFT(VLOOKUP(KY$4,План,$F32,0),1)="Р","",IF(LEFT(VLOOKUP(KY$4,План,$F32,0),1)="М","М",VLOOKUP(KY$4,План,$F32,0)))</f>
        <v>М</v>
      </c>
      <c r="KZ32" s="223" t="str">
        <f t="shared" si="98"/>
        <v>М</v>
      </c>
      <c r="LA32" s="223" t="str">
        <f t="shared" si="98"/>
        <v>М</v>
      </c>
      <c r="LB32" s="223" t="str">
        <f t="shared" si="98"/>
        <v>М</v>
      </c>
      <c r="LC32" s="223" t="str">
        <f t="shared" si="98"/>
        <v>М</v>
      </c>
      <c r="LD32" s="223" t="str">
        <f t="shared" si="98"/>
        <v>М</v>
      </c>
      <c r="LE32" s="223" t="str">
        <f t="shared" si="98"/>
        <v>М</v>
      </c>
      <c r="LF32" s="223" t="str">
        <f t="shared" si="98"/>
        <v>М</v>
      </c>
      <c r="LG32" s="223" t="str">
        <f t="shared" si="98"/>
        <v>М</v>
      </c>
      <c r="LH32" s="223" t="str">
        <f t="shared" si="98"/>
        <v>М</v>
      </c>
      <c r="LI32" s="223" t="str">
        <f t="shared" ref="LI32:LR35" si="99">IF(LEFT(VLOOKUP(LI$4,План,$F32,0),1)="Р","",IF(LEFT(VLOOKUP(LI$4,План,$F32,0),1)="М","М",VLOOKUP(LI$4,План,$F32,0)))</f>
        <v>М</v>
      </c>
      <c r="LJ32" s="223" t="str">
        <f t="shared" si="99"/>
        <v>М</v>
      </c>
      <c r="LK32" s="223" t="str">
        <f t="shared" si="99"/>
        <v>М</v>
      </c>
      <c r="LL32" s="223" t="str">
        <f t="shared" si="99"/>
        <v>М</v>
      </c>
      <c r="LM32" s="223" t="str">
        <f t="shared" si="99"/>
        <v>М</v>
      </c>
      <c r="LN32" s="223" t="str">
        <f t="shared" si="99"/>
        <v>М</v>
      </c>
      <c r="LO32" s="223" t="str">
        <f t="shared" si="99"/>
        <v>М</v>
      </c>
      <c r="LP32" s="223" t="str">
        <f t="shared" si="99"/>
        <v>М</v>
      </c>
      <c r="LQ32" s="223" t="str">
        <f t="shared" si="99"/>
        <v>М</v>
      </c>
      <c r="LR32" s="223" t="str">
        <f t="shared" si="99"/>
        <v>М</v>
      </c>
      <c r="LS32" s="223" t="str">
        <f t="shared" ref="LS32:MC35" si="100">IF(LEFT(VLOOKUP(LS$4,План,$F32,0),1)="Р","",IF(LEFT(VLOOKUP(LS$4,План,$F32,0),1)="М","М",VLOOKUP(LS$4,План,$F32,0)))</f>
        <v>М</v>
      </c>
      <c r="LT32" s="223" t="str">
        <f t="shared" si="100"/>
        <v>М</v>
      </c>
      <c r="LU32" s="223" t="str">
        <f t="shared" si="100"/>
        <v>М</v>
      </c>
      <c r="LV32" s="223" t="str">
        <f t="shared" si="100"/>
        <v>М</v>
      </c>
      <c r="LW32" s="223" t="str">
        <f t="shared" si="100"/>
        <v>М</v>
      </c>
      <c r="LX32" s="223" t="str">
        <f t="shared" si="100"/>
        <v>М</v>
      </c>
      <c r="LY32" s="223" t="str">
        <f t="shared" si="100"/>
        <v>М</v>
      </c>
      <c r="LZ32" s="223" t="str">
        <f t="shared" si="100"/>
        <v>М</v>
      </c>
      <c r="MA32" s="223" t="str">
        <f t="shared" si="100"/>
        <v>М</v>
      </c>
      <c r="MB32" s="223" t="str">
        <f t="shared" si="100"/>
        <v>М</v>
      </c>
      <c r="MC32" s="223" t="str">
        <f t="shared" si="100"/>
        <v>М</v>
      </c>
      <c r="MD32" s="223" t="str">
        <f t="shared" si="88"/>
        <v>М</v>
      </c>
      <c r="ME32" s="223" t="str">
        <f t="shared" ref="ME32:MF38" si="101">IF(LEFT(VLOOKUP(ME$4,План,$F32,0),1)="Р","",IF(LEFT(VLOOKUP(ME$4,План,$F32,0),1)="М","М",VLOOKUP(ME$4,План,$F32,0)))</f>
        <v>М</v>
      </c>
      <c r="MF32" s="223" t="str">
        <f t="shared" si="101"/>
        <v>О/43837/45558</v>
      </c>
      <c r="MG32" s="223" t="str">
        <f t="shared" si="81"/>
        <v/>
      </c>
      <c r="MH32" s="223" t="str">
        <f t="shared" si="81"/>
        <v/>
      </c>
      <c r="MI32" s="223" t="str">
        <f t="shared" si="81"/>
        <v/>
      </c>
      <c r="MJ32" s="223" t="str">
        <f t="shared" si="81"/>
        <v/>
      </c>
      <c r="MK32" s="223" t="str">
        <f t="shared" si="81"/>
        <v/>
      </c>
      <c r="ML32" s="223" t="str">
        <f t="shared" si="81"/>
        <v/>
      </c>
      <c r="MM32" s="223" t="str">
        <f t="shared" si="81"/>
        <v/>
      </c>
      <c r="MN32" s="223" t="str">
        <f t="shared" si="81"/>
        <v/>
      </c>
      <c r="MO32" s="223" t="str">
        <f t="shared" si="81"/>
        <v/>
      </c>
      <c r="MP32" s="223" t="str">
        <f t="shared" si="81"/>
        <v/>
      </c>
      <c r="MQ32" s="223" t="str">
        <f t="shared" si="81"/>
        <v/>
      </c>
      <c r="MR32" s="223" t="str">
        <f t="shared" si="81"/>
        <v/>
      </c>
      <c r="MS32" s="223" t="str">
        <f t="shared" si="81"/>
        <v/>
      </c>
      <c r="MT32" s="223" t="str">
        <f t="shared" si="81"/>
        <v/>
      </c>
      <c r="MU32" s="223" t="str">
        <f t="shared" si="81"/>
        <v/>
      </c>
      <c r="MV32" s="223" t="str">
        <f t="shared" si="81"/>
        <v/>
      </c>
      <c r="MW32" s="223" t="str">
        <f t="shared" si="81"/>
        <v/>
      </c>
      <c r="MX32" s="223" t="str">
        <f t="shared" si="81"/>
        <v/>
      </c>
      <c r="MY32" s="223" t="str">
        <f t="shared" si="81"/>
        <v/>
      </c>
      <c r="MZ32" s="223" t="str">
        <f t="shared" si="81"/>
        <v/>
      </c>
      <c r="NA32" s="223" t="str">
        <f t="shared" si="81"/>
        <v/>
      </c>
      <c r="NB32" s="223" t="str">
        <f t="shared" si="81"/>
        <v>П/43845/45566</v>
      </c>
      <c r="NC32" s="223" t="str">
        <f t="shared" si="81"/>
        <v>М</v>
      </c>
      <c r="ND32" s="223" t="str">
        <f t="shared" si="81"/>
        <v>М</v>
      </c>
      <c r="NE32" s="223" t="str">
        <f t="shared" si="81"/>
        <v>М</v>
      </c>
      <c r="NF32" s="223" t="str">
        <f t="shared" si="81"/>
        <v>М</v>
      </c>
      <c r="NG32" s="223" t="str">
        <f t="shared" si="81"/>
        <v>М</v>
      </c>
      <c r="NH32" s="223" t="str">
        <f t="shared" si="81"/>
        <v>М</v>
      </c>
      <c r="NI32" s="223"/>
      <c r="NJ32" s="223">
        <v>48074</v>
      </c>
      <c r="NK32" s="223">
        <f t="shared" si="82"/>
        <v>45710</v>
      </c>
      <c r="NL32" s="223">
        <v>12694</v>
      </c>
      <c r="NM32" s="224">
        <f t="shared" si="86"/>
        <v>5232</v>
      </c>
    </row>
    <row r="33" spans="1:377" s="225" customFormat="1" ht="32.25" customHeight="1" x14ac:dyDescent="0.2">
      <c r="A33" s="222">
        <v>6</v>
      </c>
      <c r="B33" s="223">
        <v>52113</v>
      </c>
      <c r="C33" s="223">
        <f t="shared" si="63"/>
        <v>19763</v>
      </c>
      <c r="D33" s="223">
        <v>0</v>
      </c>
      <c r="E33" s="223">
        <v>16</v>
      </c>
      <c r="F33" s="223">
        <v>64</v>
      </c>
      <c r="G33" s="223" t="str">
        <f t="shared" si="83"/>
        <v>М</v>
      </c>
      <c r="H33" s="223" t="str">
        <f t="shared" si="93"/>
        <v>М</v>
      </c>
      <c r="I33" s="223" t="str">
        <f t="shared" si="93"/>
        <v>М</v>
      </c>
      <c r="J33" s="223" t="str">
        <f t="shared" si="93"/>
        <v>М</v>
      </c>
      <c r="K33" s="223" t="str">
        <f t="shared" si="93"/>
        <v>М</v>
      </c>
      <c r="L33" s="223" t="str">
        <f t="shared" si="93"/>
        <v>М</v>
      </c>
      <c r="M33" s="223" t="str">
        <f t="shared" si="93"/>
        <v>М</v>
      </c>
      <c r="N33" s="223" t="str">
        <f t="shared" si="93"/>
        <v>М</v>
      </c>
      <c r="O33" s="223" t="str">
        <f t="shared" si="93"/>
        <v>М</v>
      </c>
      <c r="P33" s="223" t="str">
        <f t="shared" si="93"/>
        <v>М</v>
      </c>
      <c r="Q33" s="223" t="str">
        <f t="shared" si="93"/>
        <v>М</v>
      </c>
      <c r="R33" s="223" t="str">
        <f t="shared" si="93"/>
        <v>М</v>
      </c>
      <c r="S33" s="223" t="str">
        <f t="shared" si="93"/>
        <v>М</v>
      </c>
      <c r="T33" s="223" t="str">
        <f t="shared" si="93"/>
        <v>М</v>
      </c>
      <c r="U33" s="223" t="str">
        <f t="shared" si="93"/>
        <v>М</v>
      </c>
      <c r="V33" s="223" t="str">
        <f t="shared" si="93"/>
        <v>М</v>
      </c>
      <c r="W33" s="223" t="str">
        <f t="shared" si="93"/>
        <v>М</v>
      </c>
      <c r="X33" s="223" t="str">
        <f t="shared" si="93"/>
        <v>М</v>
      </c>
      <c r="Y33" s="223" t="str">
        <f t="shared" si="93"/>
        <v>М</v>
      </c>
      <c r="Z33" s="223" t="str">
        <f t="shared" si="93"/>
        <v>М</v>
      </c>
      <c r="AA33" s="223" t="str">
        <f t="shared" si="93"/>
        <v>М</v>
      </c>
      <c r="AB33" s="223" t="str">
        <f t="shared" si="93"/>
        <v>М</v>
      </c>
      <c r="AC33" s="223" t="str">
        <f t="shared" si="93"/>
        <v>М</v>
      </c>
      <c r="AD33" s="223" t="str">
        <f t="shared" si="93"/>
        <v>М</v>
      </c>
      <c r="AE33" s="223" t="str">
        <f t="shared" si="93"/>
        <v>М</v>
      </c>
      <c r="AF33" s="223" t="str">
        <f t="shared" si="93"/>
        <v>М</v>
      </c>
      <c r="AG33" s="223" t="str">
        <f t="shared" si="93"/>
        <v>М</v>
      </c>
      <c r="AH33" s="223" t="str">
        <f t="shared" si="93"/>
        <v>М</v>
      </c>
      <c r="AI33" s="223" t="str">
        <f t="shared" si="93"/>
        <v>М</v>
      </c>
      <c r="AJ33" s="223" t="str">
        <f t="shared" si="93"/>
        <v>М</v>
      </c>
      <c r="AK33" s="223" t="str">
        <f t="shared" si="93"/>
        <v>М</v>
      </c>
      <c r="AL33" s="223" t="str">
        <f t="shared" si="93"/>
        <v>М</v>
      </c>
      <c r="AM33" s="223" t="str">
        <f t="shared" si="93"/>
        <v>М</v>
      </c>
      <c r="AN33" s="223" t="str">
        <f t="shared" si="93"/>
        <v>М</v>
      </c>
      <c r="AO33" s="223" t="str">
        <f t="shared" si="93"/>
        <v>М</v>
      </c>
      <c r="AP33" s="223" t="str">
        <f t="shared" si="93"/>
        <v>М</v>
      </c>
      <c r="AQ33" s="223" t="str">
        <f t="shared" si="93"/>
        <v>М</v>
      </c>
      <c r="AR33" s="223" t="str">
        <f t="shared" si="93"/>
        <v>М</v>
      </c>
      <c r="AS33" s="223" t="str">
        <f t="shared" si="93"/>
        <v>М</v>
      </c>
      <c r="AT33" s="223" t="str">
        <f t="shared" si="93"/>
        <v>М</v>
      </c>
      <c r="AU33" s="223" t="str">
        <f t="shared" si="93"/>
        <v>М</v>
      </c>
      <c r="AV33" s="223" t="str">
        <f t="shared" si="93"/>
        <v>М</v>
      </c>
      <c r="AW33" s="223" t="str">
        <f t="shared" si="93"/>
        <v>М</v>
      </c>
      <c r="AX33" s="223" t="str">
        <f t="shared" si="93"/>
        <v>М</v>
      </c>
      <c r="AY33" s="223" t="str">
        <f t="shared" si="93"/>
        <v>М</v>
      </c>
      <c r="AZ33" s="223" t="str">
        <f t="shared" si="93"/>
        <v>М</v>
      </c>
      <c r="BA33" s="223" t="str">
        <f t="shared" si="93"/>
        <v>М</v>
      </c>
      <c r="BB33" s="223" t="str">
        <f t="shared" si="93"/>
        <v>М</v>
      </c>
      <c r="BC33" s="223" t="str">
        <f t="shared" si="93"/>
        <v>ПМ/45873/20891</v>
      </c>
      <c r="BD33" s="223" t="str">
        <f t="shared" si="93"/>
        <v/>
      </c>
      <c r="BE33" s="223" t="str">
        <f t="shared" si="93"/>
        <v>М</v>
      </c>
      <c r="BF33" s="223" t="str">
        <f t="shared" si="93"/>
        <v>М</v>
      </c>
      <c r="BG33" s="223" t="str">
        <f t="shared" si="93"/>
        <v>М</v>
      </c>
      <c r="BH33" s="223" t="str">
        <f t="shared" si="93"/>
        <v>М</v>
      </c>
      <c r="BI33" s="223" t="str">
        <f t="shared" si="93"/>
        <v>М</v>
      </c>
      <c r="BJ33" s="223" t="str">
        <f t="shared" si="93"/>
        <v>М</v>
      </c>
      <c r="BK33" s="223" t="str">
        <f t="shared" si="93"/>
        <v>М</v>
      </c>
      <c r="BL33" s="223" t="str">
        <f t="shared" si="93"/>
        <v>М</v>
      </c>
      <c r="BM33" s="223" t="str">
        <f t="shared" si="93"/>
        <v>М</v>
      </c>
      <c r="BN33" s="223" t="str">
        <f t="shared" si="93"/>
        <v>М</v>
      </c>
      <c r="BO33" s="223" t="str">
        <f t="shared" si="93"/>
        <v>М</v>
      </c>
      <c r="BP33" s="223" t="str">
        <f t="shared" si="93"/>
        <v>М</v>
      </c>
      <c r="BQ33" s="223" t="str">
        <f t="shared" si="93"/>
        <v>М</v>
      </c>
      <c r="BR33" s="223" t="str">
        <f t="shared" si="93"/>
        <v>М</v>
      </c>
      <c r="BS33" s="223" t="str">
        <f t="shared" ref="BS33:ED36" si="102">IF(LEFT(VLOOKUP(BS$4,План,$F33,0),1)="Р","",IF(LEFT(VLOOKUP(BS$4,План,$F33,0),1)="М","М",VLOOKUP(BS$4,План,$F33,0)))</f>
        <v>М</v>
      </c>
      <c r="BT33" s="223" t="str">
        <f t="shared" si="102"/>
        <v>М</v>
      </c>
      <c r="BU33" s="223" t="str">
        <f t="shared" si="102"/>
        <v>М</v>
      </c>
      <c r="BV33" s="223" t="str">
        <f t="shared" si="102"/>
        <v>М</v>
      </c>
      <c r="BW33" s="223" t="str">
        <f t="shared" si="102"/>
        <v>М</v>
      </c>
      <c r="BX33" s="223" t="str">
        <f t="shared" si="102"/>
        <v>М</v>
      </c>
      <c r="BY33" s="223" t="str">
        <f t="shared" si="102"/>
        <v>М</v>
      </c>
      <c r="BZ33" s="223" t="str">
        <f t="shared" si="102"/>
        <v>М</v>
      </c>
      <c r="CA33" s="223" t="str">
        <f t="shared" si="102"/>
        <v>М</v>
      </c>
      <c r="CB33" s="223" t="str">
        <f t="shared" si="102"/>
        <v>М</v>
      </c>
      <c r="CC33" s="223" t="str">
        <f t="shared" si="102"/>
        <v>М</v>
      </c>
      <c r="CD33" s="223" t="str">
        <f t="shared" si="102"/>
        <v>М</v>
      </c>
      <c r="CE33" s="223" t="str">
        <f t="shared" si="102"/>
        <v>М</v>
      </c>
      <c r="CF33" s="223" t="str">
        <f t="shared" si="102"/>
        <v>М</v>
      </c>
      <c r="CG33" s="223" t="str">
        <f t="shared" si="102"/>
        <v>М</v>
      </c>
      <c r="CH33" s="223" t="str">
        <f t="shared" si="102"/>
        <v>М</v>
      </c>
      <c r="CI33" s="223" t="str">
        <f t="shared" si="102"/>
        <v>М</v>
      </c>
      <c r="CJ33" s="223" t="str">
        <f t="shared" si="102"/>
        <v>М</v>
      </c>
      <c r="CK33" s="223" t="str">
        <f t="shared" si="102"/>
        <v>М</v>
      </c>
      <c r="CL33" s="223" t="str">
        <f t="shared" si="102"/>
        <v>М</v>
      </c>
      <c r="CM33" s="223" t="str">
        <f t="shared" si="102"/>
        <v>М</v>
      </c>
      <c r="CN33" s="223" t="str">
        <f t="shared" si="102"/>
        <v>М</v>
      </c>
      <c r="CO33" s="223" t="str">
        <f t="shared" si="102"/>
        <v>М</v>
      </c>
      <c r="CP33" s="223" t="str">
        <f t="shared" si="102"/>
        <v>М</v>
      </c>
      <c r="CQ33" s="223" t="str">
        <f t="shared" si="102"/>
        <v>М</v>
      </c>
      <c r="CR33" s="223" t="str">
        <f t="shared" si="102"/>
        <v>М</v>
      </c>
      <c r="CS33" s="223" t="str">
        <f t="shared" si="102"/>
        <v>М</v>
      </c>
      <c r="CT33" s="223" t="str">
        <f t="shared" si="102"/>
        <v>М</v>
      </c>
      <c r="CU33" s="223" t="str">
        <f t="shared" si="102"/>
        <v>М</v>
      </c>
      <c r="CV33" s="223" t="str">
        <f t="shared" si="102"/>
        <v>М</v>
      </c>
      <c r="CW33" s="223" t="str">
        <f t="shared" si="102"/>
        <v>М</v>
      </c>
      <c r="CX33" s="223" t="str">
        <f t="shared" si="102"/>
        <v>М</v>
      </c>
      <c r="CY33" s="223" t="str">
        <f t="shared" si="102"/>
        <v>М</v>
      </c>
      <c r="CZ33" s="223" t="str">
        <f t="shared" si="102"/>
        <v>М</v>
      </c>
      <c r="DA33" s="223" t="str">
        <f t="shared" si="102"/>
        <v>М</v>
      </c>
      <c r="DB33" s="223" t="str">
        <f t="shared" si="102"/>
        <v>М</v>
      </c>
      <c r="DC33" s="223" t="str">
        <f t="shared" si="102"/>
        <v>М</v>
      </c>
      <c r="DD33" s="223" t="str">
        <f t="shared" si="102"/>
        <v>М</v>
      </c>
      <c r="DE33" s="223" t="str">
        <f t="shared" si="102"/>
        <v>М</v>
      </c>
      <c r="DF33" s="223" t="str">
        <f t="shared" si="102"/>
        <v>М</v>
      </c>
      <c r="DG33" s="223" t="str">
        <f t="shared" si="102"/>
        <v>М</v>
      </c>
      <c r="DH33" s="223" t="str">
        <f t="shared" si="102"/>
        <v>М</v>
      </c>
      <c r="DI33" s="223" t="str">
        <f t="shared" si="102"/>
        <v>М</v>
      </c>
      <c r="DJ33" s="223" t="str">
        <f t="shared" si="102"/>
        <v>М</v>
      </c>
      <c r="DK33" s="223" t="str">
        <f t="shared" si="102"/>
        <v>М</v>
      </c>
      <c r="DL33" s="223" t="str">
        <f t="shared" si="102"/>
        <v>М</v>
      </c>
      <c r="DM33" s="223" t="str">
        <f t="shared" si="102"/>
        <v>М</v>
      </c>
      <c r="DN33" s="223" t="str">
        <f t="shared" si="102"/>
        <v>М</v>
      </c>
      <c r="DO33" s="223" t="str">
        <f t="shared" si="102"/>
        <v>М</v>
      </c>
      <c r="DP33" s="223" t="str">
        <f t="shared" si="102"/>
        <v>М</v>
      </c>
      <c r="DQ33" s="223" t="str">
        <f t="shared" si="102"/>
        <v>М</v>
      </c>
      <c r="DR33" s="223" t="str">
        <f t="shared" si="102"/>
        <v>М</v>
      </c>
      <c r="DS33" s="223" t="str">
        <f t="shared" si="102"/>
        <v>М</v>
      </c>
      <c r="DT33" s="223" t="str">
        <f t="shared" si="102"/>
        <v>М</v>
      </c>
      <c r="DU33" s="223" t="str">
        <f t="shared" si="102"/>
        <v/>
      </c>
      <c r="DV33" s="223" t="str">
        <f t="shared" si="102"/>
        <v>ТО1/47452/22470</v>
      </c>
      <c r="DW33" s="223" t="str">
        <f t="shared" si="102"/>
        <v>ТО1/47452/22470</v>
      </c>
      <c r="DX33" s="223" t="str">
        <f t="shared" si="102"/>
        <v>ТО1/47452/22470</v>
      </c>
      <c r="DY33" s="223" t="str">
        <f t="shared" si="102"/>
        <v>ТО1/47452/22470</v>
      </c>
      <c r="DZ33" s="223" t="str">
        <f t="shared" si="102"/>
        <v>ТО1/47452/22470</v>
      </c>
      <c r="EA33" s="223" t="str">
        <f t="shared" si="102"/>
        <v>ТО1/47452/22470</v>
      </c>
      <c r="EB33" s="223" t="str">
        <f t="shared" si="102"/>
        <v>ТО1/47452/22470</v>
      </c>
      <c r="EC33" s="223" t="str">
        <f t="shared" si="102"/>
        <v>М</v>
      </c>
      <c r="ED33" s="223" t="str">
        <f t="shared" si="102"/>
        <v>М</v>
      </c>
      <c r="EE33" s="223" t="str">
        <f t="shared" ref="EE33:GP36" si="103">IF(LEFT(VLOOKUP(EE$4,План,$F33,0),1)="Р","",IF(LEFT(VLOOKUP(EE$4,План,$F33,0),1)="М","М",VLOOKUP(EE$4,План,$F33,0)))</f>
        <v>М</v>
      </c>
      <c r="EF33" s="223" t="str">
        <f t="shared" si="103"/>
        <v>М</v>
      </c>
      <c r="EG33" s="223" t="str">
        <f t="shared" si="103"/>
        <v>М</v>
      </c>
      <c r="EH33" s="223" t="str">
        <f t="shared" si="103"/>
        <v>М</v>
      </c>
      <c r="EI33" s="223" t="str">
        <f t="shared" si="103"/>
        <v>М</v>
      </c>
      <c r="EJ33" s="223" t="str">
        <f t="shared" si="103"/>
        <v>М</v>
      </c>
      <c r="EK33" s="223" t="str">
        <f t="shared" si="103"/>
        <v>М</v>
      </c>
      <c r="EL33" s="223" t="str">
        <f t="shared" si="103"/>
        <v>М</v>
      </c>
      <c r="EM33" s="223" t="str">
        <f t="shared" si="103"/>
        <v>М</v>
      </c>
      <c r="EN33" s="223" t="str">
        <f t="shared" si="103"/>
        <v>М</v>
      </c>
      <c r="EO33" s="223" t="str">
        <f t="shared" si="103"/>
        <v>М</v>
      </c>
      <c r="EP33" s="223" t="str">
        <f t="shared" si="103"/>
        <v>М</v>
      </c>
      <c r="EQ33" s="223" t="str">
        <f t="shared" si="103"/>
        <v>М</v>
      </c>
      <c r="ER33" s="223" t="str">
        <f t="shared" si="103"/>
        <v>М</v>
      </c>
      <c r="ES33" s="223" t="str">
        <f t="shared" si="103"/>
        <v>М</v>
      </c>
      <c r="ET33" s="223" t="str">
        <f t="shared" si="103"/>
        <v>М</v>
      </c>
      <c r="EU33" s="223" t="str">
        <f t="shared" si="103"/>
        <v>М</v>
      </c>
      <c r="EV33" s="223" t="str">
        <f t="shared" si="103"/>
        <v>М</v>
      </c>
      <c r="EW33" s="223" t="str">
        <f t="shared" si="103"/>
        <v>М</v>
      </c>
      <c r="EX33" s="223" t="str">
        <f t="shared" si="103"/>
        <v>М</v>
      </c>
      <c r="EY33" s="223" t="str">
        <f t="shared" si="103"/>
        <v>М</v>
      </c>
      <c r="EZ33" s="223" t="str">
        <f t="shared" si="103"/>
        <v>М</v>
      </c>
      <c r="FA33" s="223" t="str">
        <f t="shared" si="103"/>
        <v>М</v>
      </c>
      <c r="FB33" s="223" t="str">
        <f t="shared" si="103"/>
        <v>М</v>
      </c>
      <c r="FC33" s="223" t="str">
        <f t="shared" si="103"/>
        <v>М</v>
      </c>
      <c r="FD33" s="223" t="str">
        <f t="shared" si="103"/>
        <v>М</v>
      </c>
      <c r="FE33" s="223" t="str">
        <f t="shared" si="103"/>
        <v>М</v>
      </c>
      <c r="FF33" s="223" t="str">
        <f t="shared" si="103"/>
        <v>М</v>
      </c>
      <c r="FG33" s="223" t="str">
        <f t="shared" si="103"/>
        <v>М</v>
      </c>
      <c r="FH33" s="223" t="str">
        <f t="shared" si="103"/>
        <v>М</v>
      </c>
      <c r="FI33" s="223" t="str">
        <f t="shared" si="103"/>
        <v>М</v>
      </c>
      <c r="FJ33" s="223" t="str">
        <f t="shared" si="103"/>
        <v>М</v>
      </c>
      <c r="FK33" s="223" t="str">
        <f t="shared" si="103"/>
        <v>М</v>
      </c>
      <c r="FL33" s="223" t="str">
        <f t="shared" si="103"/>
        <v>М</v>
      </c>
      <c r="FM33" s="223" t="str">
        <f t="shared" si="103"/>
        <v>М</v>
      </c>
      <c r="FN33" s="223" t="str">
        <f t="shared" si="103"/>
        <v>М</v>
      </c>
      <c r="FO33" s="223" t="str">
        <f t="shared" si="103"/>
        <v>М</v>
      </c>
      <c r="FP33" s="223" t="str">
        <f t="shared" si="103"/>
        <v>М</v>
      </c>
      <c r="FQ33" s="223" t="str">
        <f t="shared" si="103"/>
        <v>М</v>
      </c>
      <c r="FR33" s="223" t="str">
        <f t="shared" si="103"/>
        <v>М</v>
      </c>
      <c r="FS33" s="223" t="str">
        <f t="shared" si="103"/>
        <v>М</v>
      </c>
      <c r="FT33" s="223" t="str">
        <f t="shared" si="103"/>
        <v>М</v>
      </c>
      <c r="FU33" s="223" t="str">
        <f t="shared" si="103"/>
        <v>М</v>
      </c>
      <c r="FV33" s="223" t="str">
        <f t="shared" si="103"/>
        <v>М</v>
      </c>
      <c r="FW33" s="223" t="str">
        <f t="shared" si="103"/>
        <v>М</v>
      </c>
      <c r="FX33" s="223" t="str">
        <f t="shared" si="103"/>
        <v>М</v>
      </c>
      <c r="FY33" s="223" t="str">
        <f t="shared" si="103"/>
        <v>М</v>
      </c>
      <c r="FZ33" s="223" t="str">
        <f t="shared" si="103"/>
        <v>М</v>
      </c>
      <c r="GA33" s="223" t="str">
        <f t="shared" si="103"/>
        <v>М</v>
      </c>
      <c r="GB33" s="223" t="str">
        <f t="shared" si="103"/>
        <v>М</v>
      </c>
      <c r="GC33" s="223" t="str">
        <f t="shared" si="103"/>
        <v>М</v>
      </c>
      <c r="GD33" s="223" t="str">
        <f t="shared" si="103"/>
        <v>М</v>
      </c>
      <c r="GE33" s="223" t="str">
        <f t="shared" si="103"/>
        <v>М</v>
      </c>
      <c r="GF33" s="223" t="str">
        <f t="shared" si="103"/>
        <v>М</v>
      </c>
      <c r="GG33" s="223" t="str">
        <f t="shared" si="103"/>
        <v>М</v>
      </c>
      <c r="GH33" s="223" t="str">
        <f t="shared" si="103"/>
        <v>М</v>
      </c>
      <c r="GI33" s="223" t="str">
        <f t="shared" si="103"/>
        <v>М</v>
      </c>
      <c r="GJ33" s="223" t="str">
        <f t="shared" si="103"/>
        <v>М</v>
      </c>
      <c r="GK33" s="223" t="str">
        <f t="shared" si="103"/>
        <v>М</v>
      </c>
      <c r="GL33" s="223" t="str">
        <f t="shared" si="103"/>
        <v>М</v>
      </c>
      <c r="GM33" s="223" t="str">
        <f t="shared" si="103"/>
        <v/>
      </c>
      <c r="GN33" s="223" t="str">
        <f t="shared" si="103"/>
        <v/>
      </c>
      <c r="GO33" s="223" t="str">
        <f t="shared" si="103"/>
        <v>М</v>
      </c>
      <c r="GP33" s="223" t="str">
        <f t="shared" si="103"/>
        <v>М</v>
      </c>
      <c r="GQ33" s="223" t="str">
        <f t="shared" si="94"/>
        <v>М</v>
      </c>
      <c r="GR33" s="223" t="str">
        <f t="shared" si="94"/>
        <v>М</v>
      </c>
      <c r="GS33" s="223" t="str">
        <f t="shared" si="94"/>
        <v>М</v>
      </c>
      <c r="GT33" s="223" t="str">
        <f t="shared" si="94"/>
        <v>М</v>
      </c>
      <c r="GU33" s="223" t="str">
        <f t="shared" si="94"/>
        <v>М</v>
      </c>
      <c r="GV33" s="223" t="str">
        <f t="shared" si="94"/>
        <v>М</v>
      </c>
      <c r="GW33" s="223" t="str">
        <f t="shared" si="94"/>
        <v>М</v>
      </c>
      <c r="GX33" s="223" t="str">
        <f t="shared" si="94"/>
        <v>М</v>
      </c>
      <c r="GY33" s="223" t="str">
        <f t="shared" si="94"/>
        <v>М</v>
      </c>
      <c r="GZ33" s="223" t="str">
        <f t="shared" si="94"/>
        <v>ОСК/49204/24222</v>
      </c>
      <c r="HA33" s="223" t="str">
        <f t="shared" si="94"/>
        <v>ОСК/49204/24222</v>
      </c>
      <c r="HB33" s="223" t="str">
        <f t="shared" si="94"/>
        <v>ОСК/49204/24222</v>
      </c>
      <c r="HC33" s="223" t="str">
        <f t="shared" si="94"/>
        <v>ОСК/49204/24222</v>
      </c>
      <c r="HD33" s="223" t="str">
        <f t="shared" si="94"/>
        <v>ОСК/49204/24222</v>
      </c>
      <c r="HE33" s="223" t="str">
        <f t="shared" si="94"/>
        <v>ОСК/49204/24222</v>
      </c>
      <c r="HF33" s="223" t="str">
        <f t="shared" si="94"/>
        <v>ОСК/49204/24222</v>
      </c>
      <c r="HG33" s="223" t="str">
        <f t="shared" si="94"/>
        <v>ОСК/49204/24222</v>
      </c>
      <c r="HH33" s="223" t="str">
        <f t="shared" si="94"/>
        <v>ОСК/49204/24222</v>
      </c>
      <c r="HI33" s="223" t="str">
        <f t="shared" si="94"/>
        <v>ОСК/49204/24222</v>
      </c>
      <c r="HJ33" s="223" t="str">
        <f t="shared" si="94"/>
        <v>М</v>
      </c>
      <c r="HK33" s="223" t="str">
        <f t="shared" si="94"/>
        <v>М</v>
      </c>
      <c r="HL33" s="223" t="str">
        <f t="shared" si="94"/>
        <v>М</v>
      </c>
      <c r="HM33" s="223" t="str">
        <f t="shared" si="94"/>
        <v>М</v>
      </c>
      <c r="HN33" s="223" t="str">
        <f t="shared" si="94"/>
        <v>М</v>
      </c>
      <c r="HO33" s="223" t="str">
        <f t="shared" si="94"/>
        <v>М</v>
      </c>
      <c r="HP33" s="223" t="str">
        <f t="shared" si="94"/>
        <v>М</v>
      </c>
      <c r="HQ33" s="223" t="str">
        <f t="shared" si="94"/>
        <v>М</v>
      </c>
      <c r="HR33" s="223" t="str">
        <f t="shared" si="94"/>
        <v>М</v>
      </c>
      <c r="HS33" s="223" t="str">
        <f t="shared" si="94"/>
        <v>М</v>
      </c>
      <c r="HT33" s="223" t="str">
        <f t="shared" si="94"/>
        <v>М</v>
      </c>
      <c r="HU33" s="223" t="str">
        <f t="shared" si="94"/>
        <v>М</v>
      </c>
      <c r="HV33" s="223" t="str">
        <f t="shared" si="94"/>
        <v>М</v>
      </c>
      <c r="HW33" s="223" t="str">
        <f t="shared" si="94"/>
        <v>М</v>
      </c>
      <c r="HX33" s="223" t="str">
        <f t="shared" si="94"/>
        <v>М</v>
      </c>
      <c r="HY33" s="223" t="str">
        <f t="shared" si="94"/>
        <v>М</v>
      </c>
      <c r="HZ33" s="223" t="str">
        <f t="shared" si="94"/>
        <v>М</v>
      </c>
      <c r="IA33" s="223" t="str">
        <f t="shared" si="94"/>
        <v>М</v>
      </c>
      <c r="IB33" s="223" t="str">
        <f t="shared" si="94"/>
        <v>М</v>
      </c>
      <c r="IC33" s="223" t="str">
        <f t="shared" si="94"/>
        <v>М</v>
      </c>
      <c r="ID33" s="223" t="str">
        <f t="shared" si="94"/>
        <v>М</v>
      </c>
      <c r="IE33" s="223" t="str">
        <f t="shared" si="94"/>
        <v>М</v>
      </c>
      <c r="IF33" s="223" t="str">
        <f t="shared" si="94"/>
        <v>М</v>
      </c>
      <c r="IG33" s="223" t="str">
        <f t="shared" si="94"/>
        <v>М</v>
      </c>
      <c r="IH33" s="223" t="str">
        <f t="shared" si="94"/>
        <v>М</v>
      </c>
      <c r="II33" s="223" t="str">
        <f t="shared" si="94"/>
        <v>М</v>
      </c>
      <c r="IJ33" s="223" t="str">
        <f t="shared" si="94"/>
        <v>М</v>
      </c>
      <c r="IK33" s="223" t="str">
        <f t="shared" si="94"/>
        <v>М</v>
      </c>
      <c r="IL33" s="223" t="str">
        <f t="shared" si="94"/>
        <v>М</v>
      </c>
      <c r="IM33" s="223" t="str">
        <f t="shared" si="94"/>
        <v>М</v>
      </c>
      <c r="IN33" s="223" t="str">
        <f t="shared" si="94"/>
        <v>М</v>
      </c>
      <c r="IO33" s="223" t="str">
        <f t="shared" si="94"/>
        <v>М</v>
      </c>
      <c r="IP33" s="223" t="str">
        <f t="shared" si="94"/>
        <v>М</v>
      </c>
      <c r="IQ33" s="223" t="str">
        <f t="shared" si="94"/>
        <v>М</v>
      </c>
      <c r="IR33" s="223" t="str">
        <f t="shared" si="94"/>
        <v>М</v>
      </c>
      <c r="IS33" s="223" t="str">
        <f t="shared" si="94"/>
        <v>М</v>
      </c>
      <c r="IT33" s="223" t="str">
        <f t="shared" si="94"/>
        <v>М</v>
      </c>
      <c r="IU33" s="223" t="str">
        <f t="shared" si="94"/>
        <v>М</v>
      </c>
      <c r="IV33" s="223" t="str">
        <f t="shared" si="94"/>
        <v>М</v>
      </c>
      <c r="IW33" s="223" t="str">
        <f t="shared" si="94"/>
        <v>М</v>
      </c>
      <c r="IX33" s="223" t="str">
        <f t="shared" si="94"/>
        <v>М</v>
      </c>
      <c r="IY33" s="223" t="str">
        <f t="shared" si="94"/>
        <v>М</v>
      </c>
      <c r="IZ33" s="223" t="str">
        <f t="shared" si="94"/>
        <v>М</v>
      </c>
      <c r="JA33" s="223" t="str">
        <f t="shared" si="94"/>
        <v>М</v>
      </c>
      <c r="JB33" s="223" t="str">
        <f t="shared" si="92"/>
        <v>М</v>
      </c>
      <c r="JC33" s="223" t="str">
        <f t="shared" si="92"/>
        <v>М</v>
      </c>
      <c r="JD33" s="223" t="str">
        <f t="shared" si="92"/>
        <v>М</v>
      </c>
      <c r="JE33" s="223" t="str">
        <f t="shared" si="92"/>
        <v>М</v>
      </c>
      <c r="JF33" s="223" t="str">
        <f t="shared" si="92"/>
        <v>М</v>
      </c>
      <c r="JG33" s="223" t="str">
        <f t="shared" si="92"/>
        <v>М</v>
      </c>
      <c r="JH33" s="223" t="str">
        <f t="shared" si="92"/>
        <v>М</v>
      </c>
      <c r="JI33" s="223" t="str">
        <f t="shared" si="92"/>
        <v>М</v>
      </c>
      <c r="JJ33" s="223" t="str">
        <f t="shared" si="92"/>
        <v>М</v>
      </c>
      <c r="JK33" s="223" t="str">
        <f t="shared" si="92"/>
        <v>М</v>
      </c>
      <c r="JL33" s="223" t="str">
        <f t="shared" si="92"/>
        <v>О/50565/25583</v>
      </c>
      <c r="JM33" s="223" t="str">
        <f t="shared" si="92"/>
        <v/>
      </c>
      <c r="JN33" s="223" t="str">
        <f t="shared" si="92"/>
        <v>КР/50565/25583</v>
      </c>
      <c r="JO33" s="223" t="str">
        <f t="shared" si="92"/>
        <v>КР/50565/25583</v>
      </c>
      <c r="JP33" s="223" t="str">
        <f t="shared" si="92"/>
        <v>КР/50565/25583</v>
      </c>
      <c r="JQ33" s="223" t="str">
        <f t="shared" si="92"/>
        <v>КР/50565/25583</v>
      </c>
      <c r="JR33" s="223" t="str">
        <f t="shared" si="92"/>
        <v>КР/50565/25583</v>
      </c>
      <c r="JS33" s="223" t="str">
        <f t="shared" ref="JS33:JT35" si="104">IF(LEFT(VLOOKUP(JS$4,План,$F33,0),1)="Р","",IF(LEFT(VLOOKUP(JS$4,План,$F33,0),1)="М","М",VLOOKUP(JS$4,План,$F33,0)))</f>
        <v>КР/50565/25583</v>
      </c>
      <c r="JT33" s="223" t="str">
        <f t="shared" si="104"/>
        <v>КР/50565/25583</v>
      </c>
      <c r="JU33" s="223" t="str">
        <f t="shared" si="95"/>
        <v>КР/50565/25583</v>
      </c>
      <c r="JV33" s="223" t="str">
        <f t="shared" si="95"/>
        <v>КР/50565/25583</v>
      </c>
      <c r="JW33" s="223" t="str">
        <f t="shared" si="95"/>
        <v>П/50573/25591</v>
      </c>
      <c r="JX33" s="223" t="str">
        <f t="shared" si="95"/>
        <v>М</v>
      </c>
      <c r="JY33" s="223" t="str">
        <f t="shared" si="95"/>
        <v>М</v>
      </c>
      <c r="JZ33" s="223" t="str">
        <f t="shared" si="95"/>
        <v>М</v>
      </c>
      <c r="KA33" s="223" t="str">
        <f t="shared" si="95"/>
        <v>М</v>
      </c>
      <c r="KB33" s="223" t="str">
        <f t="shared" si="95"/>
        <v>М</v>
      </c>
      <c r="KC33" s="223" t="str">
        <f t="shared" si="95"/>
        <v>М</v>
      </c>
      <c r="KD33" s="223" t="str">
        <f t="shared" si="95"/>
        <v>М</v>
      </c>
      <c r="KE33" s="223" t="str">
        <f t="shared" si="96"/>
        <v>М</v>
      </c>
      <c r="KF33" s="223" t="str">
        <f t="shared" si="96"/>
        <v>М</v>
      </c>
      <c r="KG33" s="223" t="str">
        <f t="shared" si="96"/>
        <v>М</v>
      </c>
      <c r="KH33" s="223" t="str">
        <f t="shared" si="96"/>
        <v>М</v>
      </c>
      <c r="KI33" s="223" t="str">
        <f t="shared" si="96"/>
        <v>М</v>
      </c>
      <c r="KJ33" s="223" t="str">
        <f t="shared" si="96"/>
        <v>М</v>
      </c>
      <c r="KK33" s="223" t="str">
        <f t="shared" si="96"/>
        <v>М</v>
      </c>
      <c r="KL33" s="223" t="str">
        <f t="shared" si="96"/>
        <v>М</v>
      </c>
      <c r="KM33" s="223" t="str">
        <f t="shared" si="96"/>
        <v>М</v>
      </c>
      <c r="KN33" s="223" t="str">
        <f t="shared" si="96"/>
        <v>М</v>
      </c>
      <c r="KO33" s="223" t="str">
        <f t="shared" si="97"/>
        <v>М</v>
      </c>
      <c r="KP33" s="223" t="str">
        <f t="shared" si="97"/>
        <v>М</v>
      </c>
      <c r="KQ33" s="223" t="str">
        <f t="shared" si="97"/>
        <v>М</v>
      </c>
      <c r="KR33" s="223" t="str">
        <f t="shared" si="97"/>
        <v>М</v>
      </c>
      <c r="KS33" s="223" t="str">
        <f t="shared" si="97"/>
        <v>М</v>
      </c>
      <c r="KT33" s="223" t="str">
        <f t="shared" si="97"/>
        <v>М</v>
      </c>
      <c r="KU33" s="223" t="str">
        <f t="shared" si="97"/>
        <v>М</v>
      </c>
      <c r="KV33" s="223" t="str">
        <f t="shared" si="97"/>
        <v>М</v>
      </c>
      <c r="KW33" s="223" t="str">
        <f t="shared" si="97"/>
        <v>М</v>
      </c>
      <c r="KX33" s="223" t="str">
        <f t="shared" si="97"/>
        <v>М</v>
      </c>
      <c r="KY33" s="223" t="str">
        <f t="shared" si="98"/>
        <v>М</v>
      </c>
      <c r="KZ33" s="223" t="str">
        <f t="shared" si="98"/>
        <v>М</v>
      </c>
      <c r="LA33" s="223" t="str">
        <f t="shared" si="98"/>
        <v>М</v>
      </c>
      <c r="LB33" s="223" t="str">
        <f t="shared" si="98"/>
        <v>М</v>
      </c>
      <c r="LC33" s="223" t="str">
        <f t="shared" si="98"/>
        <v>М</v>
      </c>
      <c r="LD33" s="223" t="str">
        <f t="shared" si="98"/>
        <v>М</v>
      </c>
      <c r="LE33" s="223" t="str">
        <f t="shared" si="98"/>
        <v>М</v>
      </c>
      <c r="LF33" s="223" t="str">
        <f t="shared" si="98"/>
        <v>М</v>
      </c>
      <c r="LG33" s="223" t="str">
        <f t="shared" si="98"/>
        <v>М</v>
      </c>
      <c r="LH33" s="223" t="str">
        <f t="shared" si="98"/>
        <v>М</v>
      </c>
      <c r="LI33" s="223" t="str">
        <f t="shared" si="99"/>
        <v>М</v>
      </c>
      <c r="LJ33" s="223" t="str">
        <f t="shared" si="99"/>
        <v>М</v>
      </c>
      <c r="LK33" s="223" t="str">
        <f t="shared" si="99"/>
        <v>М</v>
      </c>
      <c r="LL33" s="223" t="str">
        <f t="shared" si="99"/>
        <v>М</v>
      </c>
      <c r="LM33" s="223" t="str">
        <f t="shared" si="99"/>
        <v>М</v>
      </c>
      <c r="LN33" s="223" t="str">
        <f t="shared" si="99"/>
        <v>М</v>
      </c>
      <c r="LO33" s="223" t="str">
        <f t="shared" si="99"/>
        <v>М</v>
      </c>
      <c r="LP33" s="223" t="str">
        <f t="shared" si="99"/>
        <v>М</v>
      </c>
      <c r="LQ33" s="223" t="str">
        <f t="shared" si="99"/>
        <v>М</v>
      </c>
      <c r="LR33" s="223" t="str">
        <f t="shared" si="99"/>
        <v>М</v>
      </c>
      <c r="LS33" s="223" t="str">
        <f t="shared" si="100"/>
        <v>М</v>
      </c>
      <c r="LT33" s="223" t="str">
        <f t="shared" si="100"/>
        <v>М</v>
      </c>
      <c r="LU33" s="223" t="str">
        <f t="shared" si="100"/>
        <v>М</v>
      </c>
      <c r="LV33" s="223" t="str">
        <f t="shared" si="100"/>
        <v>М</v>
      </c>
      <c r="LW33" s="223" t="str">
        <f t="shared" si="100"/>
        <v>М</v>
      </c>
      <c r="LX33" s="223" t="str">
        <f t="shared" si="100"/>
        <v>М</v>
      </c>
      <c r="LY33" s="223" t="str">
        <f t="shared" si="100"/>
        <v>М</v>
      </c>
      <c r="LZ33" s="223" t="str">
        <f t="shared" si="100"/>
        <v>М</v>
      </c>
      <c r="MA33" s="223" t="str">
        <f t="shared" si="100"/>
        <v>М</v>
      </c>
      <c r="MB33" s="223" t="str">
        <f t="shared" si="100"/>
        <v>М</v>
      </c>
      <c r="MC33" s="223" t="str">
        <f t="shared" si="100"/>
        <v>М</v>
      </c>
      <c r="MD33" s="223" t="str">
        <f t="shared" si="88"/>
        <v>М</v>
      </c>
      <c r="ME33" s="223" t="str">
        <f t="shared" si="101"/>
        <v>О/52003/27021</v>
      </c>
      <c r="MF33" s="223" t="str">
        <f t="shared" si="101"/>
        <v>ПМ/52003/27021</v>
      </c>
      <c r="MG33" s="223" t="str">
        <f t="shared" si="81"/>
        <v>М</v>
      </c>
      <c r="MH33" s="223" t="str">
        <f t="shared" si="81"/>
        <v>М</v>
      </c>
      <c r="MI33" s="223" t="str">
        <f t="shared" si="81"/>
        <v>М</v>
      </c>
      <c r="MJ33" s="223" t="str">
        <f t="shared" si="81"/>
        <v>М</v>
      </c>
      <c r="MK33" s="223" t="str">
        <f t="shared" si="81"/>
        <v>М</v>
      </c>
      <c r="ML33" s="223" t="str">
        <f t="shared" si="81"/>
        <v>М</v>
      </c>
      <c r="MM33" s="223" t="str">
        <f t="shared" si="81"/>
        <v>М</v>
      </c>
      <c r="MN33" s="223" t="str">
        <f t="shared" si="81"/>
        <v>М</v>
      </c>
      <c r="MO33" s="223" t="str">
        <f t="shared" si="81"/>
        <v>М</v>
      </c>
      <c r="MP33" s="223" t="str">
        <f t="shared" si="81"/>
        <v>М</v>
      </c>
      <c r="MQ33" s="223" t="str">
        <f t="shared" si="81"/>
        <v>М</v>
      </c>
      <c r="MR33" s="223" t="str">
        <f t="shared" si="81"/>
        <v>М</v>
      </c>
      <c r="MS33" s="223" t="str">
        <f t="shared" si="81"/>
        <v>М</v>
      </c>
      <c r="MT33" s="223" t="str">
        <f t="shared" si="81"/>
        <v>М</v>
      </c>
      <c r="MU33" s="223" t="str">
        <f t="shared" si="81"/>
        <v>М</v>
      </c>
      <c r="MV33" s="223" t="str">
        <f t="shared" si="81"/>
        <v>М</v>
      </c>
      <c r="MW33" s="223" t="str">
        <f t="shared" si="81"/>
        <v>М</v>
      </c>
      <c r="MX33" s="223" t="str">
        <f t="shared" ref="MX33:NH33" si="105">IF(LEFT(VLOOKUP(MX$4,План,$F33,0),1)="Р","",IF(LEFT(VLOOKUP(MX$4,План,$F33,0),1)="М","М",VLOOKUP(MX$4,План,$F33,0)))</f>
        <v>М</v>
      </c>
      <c r="MY33" s="223" t="str">
        <f t="shared" si="105"/>
        <v>М</v>
      </c>
      <c r="MZ33" s="223" t="str">
        <f t="shared" si="105"/>
        <v>М</v>
      </c>
      <c r="NA33" s="223" t="str">
        <f t="shared" si="105"/>
        <v>М</v>
      </c>
      <c r="NB33" s="223" t="str">
        <f t="shared" si="105"/>
        <v>М</v>
      </c>
      <c r="NC33" s="223" t="str">
        <f t="shared" si="105"/>
        <v>М</v>
      </c>
      <c r="ND33" s="223" t="str">
        <f t="shared" si="105"/>
        <v>М</v>
      </c>
      <c r="NE33" s="223" t="str">
        <f t="shared" si="105"/>
        <v>М</v>
      </c>
      <c r="NF33" s="223" t="str">
        <f t="shared" si="105"/>
        <v>М</v>
      </c>
      <c r="NG33" s="223" t="str">
        <f t="shared" si="105"/>
        <v>М</v>
      </c>
      <c r="NH33" s="223" t="str">
        <f t="shared" si="105"/>
        <v>М</v>
      </c>
      <c r="NI33" s="223"/>
      <c r="NJ33" s="223">
        <v>59529</v>
      </c>
      <c r="NK33" s="223">
        <f t="shared" si="82"/>
        <v>27693</v>
      </c>
      <c r="NL33" s="223">
        <v>0</v>
      </c>
      <c r="NM33" s="224">
        <f t="shared" si="86"/>
        <v>7416</v>
      </c>
    </row>
    <row r="34" spans="1:377" s="225" customFormat="1" ht="32.25" customHeight="1" x14ac:dyDescent="0.2">
      <c r="A34" s="222">
        <v>7</v>
      </c>
      <c r="B34" s="223">
        <v>37579</v>
      </c>
      <c r="C34" s="223">
        <f t="shared" si="63"/>
        <v>15336</v>
      </c>
      <c r="D34" s="223">
        <v>0</v>
      </c>
      <c r="E34" s="223">
        <v>17</v>
      </c>
      <c r="F34" s="223">
        <v>65</v>
      </c>
      <c r="G34" s="223" t="str">
        <f t="shared" si="83"/>
        <v/>
      </c>
      <c r="H34" s="223" t="str">
        <f t="shared" ref="H34:BS37" si="106">IF(LEFT(VLOOKUP(H$4,План,$F34,0),1)="Р","",IF(LEFT(VLOOKUP(H$4,План,$F34,0),1)="М","М",VLOOKUP(H$4,План,$F34,0)))</f>
        <v>ПР/35851/15336</v>
      </c>
      <c r="I34" s="223" t="str">
        <f t="shared" si="106"/>
        <v/>
      </c>
      <c r="J34" s="223" t="str">
        <f t="shared" si="106"/>
        <v/>
      </c>
      <c r="K34" s="223" t="str">
        <f t="shared" si="106"/>
        <v>М</v>
      </c>
      <c r="L34" s="223" t="str">
        <f t="shared" si="106"/>
        <v>М</v>
      </c>
      <c r="M34" s="223" t="str">
        <f t="shared" si="106"/>
        <v>М</v>
      </c>
      <c r="N34" s="223" t="str">
        <f t="shared" si="106"/>
        <v>М</v>
      </c>
      <c r="O34" s="223" t="str">
        <f t="shared" si="106"/>
        <v>М</v>
      </c>
      <c r="P34" s="223" t="str">
        <f t="shared" si="106"/>
        <v>М</v>
      </c>
      <c r="Q34" s="223" t="str">
        <f t="shared" si="106"/>
        <v>М</v>
      </c>
      <c r="R34" s="223" t="str">
        <f t="shared" si="106"/>
        <v>М</v>
      </c>
      <c r="S34" s="223" t="str">
        <f t="shared" si="106"/>
        <v>М</v>
      </c>
      <c r="T34" s="223" t="str">
        <f t="shared" si="106"/>
        <v>М</v>
      </c>
      <c r="U34" s="223" t="str">
        <f t="shared" si="106"/>
        <v>М</v>
      </c>
      <c r="V34" s="223" t="str">
        <f t="shared" si="106"/>
        <v>М</v>
      </c>
      <c r="W34" s="223" t="str">
        <f t="shared" si="106"/>
        <v>М</v>
      </c>
      <c r="X34" s="223" t="str">
        <f t="shared" si="106"/>
        <v>М</v>
      </c>
      <c r="Y34" s="223" t="str">
        <f t="shared" si="106"/>
        <v>М</v>
      </c>
      <c r="Z34" s="223" t="str">
        <f t="shared" si="106"/>
        <v>М</v>
      </c>
      <c r="AA34" s="223" t="str">
        <f t="shared" si="106"/>
        <v>М</v>
      </c>
      <c r="AB34" s="223" t="str">
        <f t="shared" si="106"/>
        <v>М</v>
      </c>
      <c r="AC34" s="223" t="str">
        <f t="shared" si="106"/>
        <v>М</v>
      </c>
      <c r="AD34" s="223" t="str">
        <f t="shared" si="106"/>
        <v>М</v>
      </c>
      <c r="AE34" s="223" t="str">
        <f t="shared" si="106"/>
        <v>М</v>
      </c>
      <c r="AF34" s="223" t="str">
        <f t="shared" si="106"/>
        <v>М</v>
      </c>
      <c r="AG34" s="223" t="str">
        <f t="shared" si="106"/>
        <v>М</v>
      </c>
      <c r="AH34" s="223" t="str">
        <f t="shared" si="106"/>
        <v>М</v>
      </c>
      <c r="AI34" s="223" t="str">
        <f t="shared" si="106"/>
        <v>М</v>
      </c>
      <c r="AJ34" s="223" t="str">
        <f t="shared" si="106"/>
        <v>М</v>
      </c>
      <c r="AK34" s="223" t="str">
        <f t="shared" si="106"/>
        <v>М</v>
      </c>
      <c r="AL34" s="223" t="str">
        <f t="shared" si="106"/>
        <v>М</v>
      </c>
      <c r="AM34" s="223" t="str">
        <f t="shared" si="106"/>
        <v>М</v>
      </c>
      <c r="AN34" s="223" t="str">
        <f t="shared" si="106"/>
        <v>М</v>
      </c>
      <c r="AO34" s="223" t="str">
        <f t="shared" si="106"/>
        <v/>
      </c>
      <c r="AP34" s="223" t="str">
        <f t="shared" si="106"/>
        <v/>
      </c>
      <c r="AQ34" s="223" t="str">
        <f t="shared" si="106"/>
        <v/>
      </c>
      <c r="AR34" s="223" t="str">
        <f t="shared" si="106"/>
        <v/>
      </c>
      <c r="AS34" s="223" t="str">
        <f t="shared" si="106"/>
        <v/>
      </c>
      <c r="AT34" s="223" t="str">
        <f t="shared" si="106"/>
        <v>М</v>
      </c>
      <c r="AU34" s="223" t="str">
        <f t="shared" si="106"/>
        <v>М</v>
      </c>
      <c r="AV34" s="223" t="str">
        <f t="shared" si="106"/>
        <v>М</v>
      </c>
      <c r="AW34" s="223" t="str">
        <f t="shared" si="106"/>
        <v/>
      </c>
      <c r="AX34" s="223" t="str">
        <f t="shared" si="106"/>
        <v/>
      </c>
      <c r="AY34" s="223" t="str">
        <f t="shared" si="106"/>
        <v/>
      </c>
      <c r="AZ34" s="223" t="str">
        <f t="shared" si="106"/>
        <v/>
      </c>
      <c r="BA34" s="223" t="str">
        <f t="shared" si="106"/>
        <v/>
      </c>
      <c r="BB34" s="223" t="str">
        <f t="shared" si="106"/>
        <v/>
      </c>
      <c r="BC34" s="223" t="str">
        <f t="shared" si="106"/>
        <v>М</v>
      </c>
      <c r="BD34" s="223" t="str">
        <f t="shared" si="106"/>
        <v>М</v>
      </c>
      <c r="BE34" s="223" t="str">
        <f t="shared" si="106"/>
        <v/>
      </c>
      <c r="BF34" s="223" t="str">
        <f t="shared" si="106"/>
        <v/>
      </c>
      <c r="BG34" s="223" t="str">
        <f t="shared" si="106"/>
        <v/>
      </c>
      <c r="BH34" s="223" t="str">
        <f t="shared" si="106"/>
        <v/>
      </c>
      <c r="BI34" s="223" t="str">
        <f t="shared" si="106"/>
        <v/>
      </c>
      <c r="BJ34" s="223" t="str">
        <f t="shared" si="106"/>
        <v/>
      </c>
      <c r="BK34" s="223" t="str">
        <f t="shared" si="106"/>
        <v/>
      </c>
      <c r="BL34" s="223" t="str">
        <f t="shared" si="106"/>
        <v/>
      </c>
      <c r="BM34" s="223" t="str">
        <f t="shared" si="106"/>
        <v/>
      </c>
      <c r="BN34" s="223" t="str">
        <f t="shared" si="106"/>
        <v>ПР/36691/16176</v>
      </c>
      <c r="BO34" s="223" t="str">
        <f t="shared" si="106"/>
        <v/>
      </c>
      <c r="BP34" s="223" t="str">
        <f t="shared" si="106"/>
        <v/>
      </c>
      <c r="BQ34" s="223" t="str">
        <f t="shared" si="106"/>
        <v/>
      </c>
      <c r="BR34" s="223" t="str">
        <f t="shared" si="106"/>
        <v/>
      </c>
      <c r="BS34" s="223" t="str">
        <f t="shared" si="106"/>
        <v/>
      </c>
      <c r="BT34" s="223" t="str">
        <f t="shared" si="102"/>
        <v/>
      </c>
      <c r="BU34" s="223" t="str">
        <f t="shared" si="102"/>
        <v/>
      </c>
      <c r="BV34" s="223" t="str">
        <f t="shared" si="102"/>
        <v/>
      </c>
      <c r="BW34" s="223" t="str">
        <f t="shared" si="102"/>
        <v/>
      </c>
      <c r="BX34" s="223" t="str">
        <f t="shared" si="102"/>
        <v>ПР/36691/16176</v>
      </c>
      <c r="BY34" s="223" t="str">
        <f t="shared" si="102"/>
        <v/>
      </c>
      <c r="BZ34" s="223" t="str">
        <f t="shared" si="102"/>
        <v/>
      </c>
      <c r="CA34" s="223" t="str">
        <f t="shared" si="102"/>
        <v/>
      </c>
      <c r="CB34" s="223" t="str">
        <f t="shared" si="102"/>
        <v/>
      </c>
      <c r="CC34" s="223" t="str">
        <f t="shared" si="102"/>
        <v/>
      </c>
      <c r="CD34" s="223" t="str">
        <f t="shared" si="102"/>
        <v/>
      </c>
      <c r="CE34" s="223" t="str">
        <f t="shared" si="102"/>
        <v/>
      </c>
      <c r="CF34" s="223" t="str">
        <f t="shared" si="102"/>
        <v/>
      </c>
      <c r="CG34" s="223" t="str">
        <f t="shared" si="102"/>
        <v/>
      </c>
      <c r="CH34" s="223" t="str">
        <f t="shared" si="102"/>
        <v>ПР/36691/16176</v>
      </c>
      <c r="CI34" s="223" t="str">
        <f t="shared" si="102"/>
        <v/>
      </c>
      <c r="CJ34" s="223" t="str">
        <f t="shared" si="102"/>
        <v/>
      </c>
      <c r="CK34" s="223" t="str">
        <f t="shared" si="102"/>
        <v/>
      </c>
      <c r="CL34" s="223" t="str">
        <f t="shared" si="102"/>
        <v/>
      </c>
      <c r="CM34" s="223" t="str">
        <f t="shared" si="102"/>
        <v/>
      </c>
      <c r="CN34" s="223" t="str">
        <f t="shared" si="102"/>
        <v/>
      </c>
      <c r="CO34" s="223" t="str">
        <f t="shared" si="102"/>
        <v/>
      </c>
      <c r="CP34" s="223" t="str">
        <f t="shared" si="102"/>
        <v/>
      </c>
      <c r="CQ34" s="223" t="str">
        <f t="shared" si="102"/>
        <v/>
      </c>
      <c r="CR34" s="223" t="str">
        <f t="shared" si="102"/>
        <v>ПР/36672/16157</v>
      </c>
      <c r="CS34" s="223" t="str">
        <f t="shared" si="102"/>
        <v/>
      </c>
      <c r="CT34" s="223" t="str">
        <f t="shared" si="102"/>
        <v/>
      </c>
      <c r="CU34" s="223" t="str">
        <f t="shared" si="102"/>
        <v>М</v>
      </c>
      <c r="CV34" s="223" t="str">
        <f t="shared" si="102"/>
        <v>М</v>
      </c>
      <c r="CW34" s="223" t="str">
        <f t="shared" si="102"/>
        <v>М</v>
      </c>
      <c r="CX34" s="223" t="str">
        <f t="shared" si="102"/>
        <v>М</v>
      </c>
      <c r="CY34" s="223" t="str">
        <f t="shared" si="102"/>
        <v>М</v>
      </c>
      <c r="CZ34" s="223" t="str">
        <f t="shared" si="102"/>
        <v>М</v>
      </c>
      <c r="DA34" s="223" t="str">
        <f t="shared" si="102"/>
        <v>М</v>
      </c>
      <c r="DB34" s="223" t="str">
        <f t="shared" si="102"/>
        <v>М</v>
      </c>
      <c r="DC34" s="223" t="str">
        <f t="shared" si="102"/>
        <v>М</v>
      </c>
      <c r="DD34" s="223" t="str">
        <f t="shared" si="102"/>
        <v>М</v>
      </c>
      <c r="DE34" s="223" t="str">
        <f t="shared" si="102"/>
        <v>М</v>
      </c>
      <c r="DF34" s="223" t="str">
        <f t="shared" si="102"/>
        <v>М</v>
      </c>
      <c r="DG34" s="223" t="str">
        <f t="shared" si="102"/>
        <v>М</v>
      </c>
      <c r="DH34" s="223" t="str">
        <f t="shared" si="102"/>
        <v>М</v>
      </c>
      <c r="DI34" s="223" t="str">
        <f t="shared" si="102"/>
        <v>М</v>
      </c>
      <c r="DJ34" s="223" t="str">
        <f t="shared" si="102"/>
        <v/>
      </c>
      <c r="DK34" s="223" t="str">
        <f t="shared" si="102"/>
        <v>ТО2/37002/16487</v>
      </c>
      <c r="DL34" s="223" t="str">
        <f t="shared" si="102"/>
        <v>ТО2/37002/16487</v>
      </c>
      <c r="DM34" s="223" t="str">
        <f t="shared" si="102"/>
        <v>ТО2/37002/16487</v>
      </c>
      <c r="DN34" s="223" t="str">
        <f t="shared" si="102"/>
        <v>ТО2/37002/16487</v>
      </c>
      <c r="DO34" s="223" t="str">
        <f t="shared" si="102"/>
        <v>ТО2/37002/16487</v>
      </c>
      <c r="DP34" s="223" t="str">
        <f t="shared" si="102"/>
        <v>ТО2/37002/16487</v>
      </c>
      <c r="DQ34" s="223" t="str">
        <f t="shared" si="102"/>
        <v>ТО2/37002/16487</v>
      </c>
      <c r="DR34" s="223" t="str">
        <f t="shared" si="102"/>
        <v>ТО2/37002/16487</v>
      </c>
      <c r="DS34" s="223" t="str">
        <f t="shared" si="102"/>
        <v>М</v>
      </c>
      <c r="DT34" s="223" t="str">
        <f t="shared" si="102"/>
        <v>М</v>
      </c>
      <c r="DU34" s="223" t="str">
        <f t="shared" si="102"/>
        <v/>
      </c>
      <c r="DV34" s="223" t="str">
        <f t="shared" si="102"/>
        <v/>
      </c>
      <c r="DW34" s="223" t="str">
        <f t="shared" si="102"/>
        <v/>
      </c>
      <c r="DX34" s="223" t="str">
        <f t="shared" si="102"/>
        <v/>
      </c>
      <c r="DY34" s="223" t="str">
        <f t="shared" si="102"/>
        <v/>
      </c>
      <c r="DZ34" s="223" t="str">
        <f t="shared" si="102"/>
        <v/>
      </c>
      <c r="EA34" s="223" t="str">
        <f t="shared" si="102"/>
        <v/>
      </c>
      <c r="EB34" s="223" t="str">
        <f t="shared" si="102"/>
        <v/>
      </c>
      <c r="EC34" s="223" t="str">
        <f t="shared" si="102"/>
        <v/>
      </c>
      <c r="ED34" s="223" t="str">
        <f t="shared" si="102"/>
        <v>ПР/37050/16535</v>
      </c>
      <c r="EE34" s="223" t="str">
        <f t="shared" si="103"/>
        <v/>
      </c>
      <c r="EF34" s="223" t="str">
        <f t="shared" si="103"/>
        <v/>
      </c>
      <c r="EG34" s="223" t="str">
        <f t="shared" si="103"/>
        <v/>
      </c>
      <c r="EH34" s="223" t="str">
        <f t="shared" si="103"/>
        <v/>
      </c>
      <c r="EI34" s="223" t="str">
        <f t="shared" si="103"/>
        <v/>
      </c>
      <c r="EJ34" s="223" t="str">
        <f t="shared" si="103"/>
        <v/>
      </c>
      <c r="EK34" s="223" t="str">
        <f t="shared" si="103"/>
        <v/>
      </c>
      <c r="EL34" s="223" t="str">
        <f t="shared" si="103"/>
        <v/>
      </c>
      <c r="EM34" s="223" t="str">
        <f t="shared" si="103"/>
        <v/>
      </c>
      <c r="EN34" s="223" t="str">
        <f t="shared" si="103"/>
        <v>ПР/37050/16535</v>
      </c>
      <c r="EO34" s="223" t="str">
        <f t="shared" si="103"/>
        <v/>
      </c>
      <c r="EP34" s="223" t="str">
        <f t="shared" si="103"/>
        <v/>
      </c>
      <c r="EQ34" s="223" t="str">
        <f t="shared" si="103"/>
        <v/>
      </c>
      <c r="ER34" s="223" t="str">
        <f t="shared" si="103"/>
        <v/>
      </c>
      <c r="ES34" s="223" t="str">
        <f t="shared" si="103"/>
        <v/>
      </c>
      <c r="ET34" s="223" t="str">
        <f t="shared" si="103"/>
        <v/>
      </c>
      <c r="EU34" s="223" t="str">
        <f t="shared" si="103"/>
        <v/>
      </c>
      <c r="EV34" s="223" t="str">
        <f t="shared" si="103"/>
        <v/>
      </c>
      <c r="EW34" s="223" t="str">
        <f t="shared" si="103"/>
        <v/>
      </c>
      <c r="EX34" s="223" t="str">
        <f t="shared" si="103"/>
        <v>ПР/37050/16535</v>
      </c>
      <c r="EY34" s="223" t="str">
        <f t="shared" si="103"/>
        <v/>
      </c>
      <c r="EZ34" s="223" t="str">
        <f t="shared" si="103"/>
        <v/>
      </c>
      <c r="FA34" s="223" t="str">
        <f t="shared" si="103"/>
        <v/>
      </c>
      <c r="FB34" s="223" t="str">
        <f t="shared" si="103"/>
        <v/>
      </c>
      <c r="FC34" s="223" t="str">
        <f t="shared" si="103"/>
        <v>М</v>
      </c>
      <c r="FD34" s="223" t="str">
        <f t="shared" si="103"/>
        <v>М</v>
      </c>
      <c r="FE34" s="223" t="str">
        <f t="shared" si="103"/>
        <v/>
      </c>
      <c r="FF34" s="223" t="str">
        <f t="shared" si="103"/>
        <v/>
      </c>
      <c r="FG34" s="223" t="str">
        <f t="shared" si="103"/>
        <v/>
      </c>
      <c r="FH34" s="223" t="str">
        <f t="shared" si="103"/>
        <v/>
      </c>
      <c r="FI34" s="223" t="str">
        <f t="shared" si="103"/>
        <v/>
      </c>
      <c r="FJ34" s="223" t="str">
        <f t="shared" si="103"/>
        <v/>
      </c>
      <c r="FK34" s="223" t="str">
        <f t="shared" si="103"/>
        <v/>
      </c>
      <c r="FL34" s="223" t="str">
        <f t="shared" si="103"/>
        <v/>
      </c>
      <c r="FM34" s="223" t="str">
        <f t="shared" si="103"/>
        <v/>
      </c>
      <c r="FN34" s="223" t="str">
        <f t="shared" si="103"/>
        <v/>
      </c>
      <c r="FO34" s="223" t="str">
        <f t="shared" si="103"/>
        <v>М</v>
      </c>
      <c r="FP34" s="223" t="str">
        <f t="shared" si="103"/>
        <v>М</v>
      </c>
      <c r="FQ34" s="223" t="str">
        <f t="shared" si="103"/>
        <v/>
      </c>
      <c r="FR34" s="223" t="str">
        <f t="shared" si="103"/>
        <v/>
      </c>
      <c r="FS34" s="223" t="str">
        <f t="shared" si="103"/>
        <v/>
      </c>
      <c r="FT34" s="223" t="str">
        <f t="shared" si="103"/>
        <v/>
      </c>
      <c r="FU34" s="223" t="str">
        <f t="shared" si="103"/>
        <v/>
      </c>
      <c r="FV34" s="223" t="str">
        <f t="shared" si="103"/>
        <v/>
      </c>
      <c r="FW34" s="223" t="str">
        <f t="shared" si="103"/>
        <v/>
      </c>
      <c r="FX34" s="223" t="str">
        <f t="shared" si="103"/>
        <v/>
      </c>
      <c r="FY34" s="223" t="str">
        <f t="shared" si="103"/>
        <v/>
      </c>
      <c r="FZ34" s="223" t="str">
        <f t="shared" si="103"/>
        <v>ПР/37146/16631</v>
      </c>
      <c r="GA34" s="223" t="str">
        <f t="shared" si="103"/>
        <v/>
      </c>
      <c r="GB34" s="223" t="str">
        <f t="shared" si="103"/>
        <v/>
      </c>
      <c r="GC34" s="223" t="str">
        <f t="shared" si="103"/>
        <v/>
      </c>
      <c r="GD34" s="223" t="str">
        <f t="shared" si="103"/>
        <v/>
      </c>
      <c r="GE34" s="223" t="str">
        <f t="shared" si="103"/>
        <v/>
      </c>
      <c r="GF34" s="223" t="str">
        <f t="shared" si="103"/>
        <v/>
      </c>
      <c r="GG34" s="223" t="str">
        <f t="shared" si="103"/>
        <v/>
      </c>
      <c r="GH34" s="223" t="str">
        <f t="shared" si="103"/>
        <v/>
      </c>
      <c r="GI34" s="223" t="str">
        <f t="shared" si="103"/>
        <v>М</v>
      </c>
      <c r="GJ34" s="223" t="str">
        <f t="shared" si="103"/>
        <v>М</v>
      </c>
      <c r="GK34" s="223" t="str">
        <f t="shared" si="103"/>
        <v>М</v>
      </c>
      <c r="GL34" s="223" t="str">
        <f t="shared" si="103"/>
        <v>М</v>
      </c>
      <c r="GM34" s="223" t="str">
        <f t="shared" si="103"/>
        <v>М</v>
      </c>
      <c r="GN34" s="223" t="str">
        <f t="shared" si="103"/>
        <v>М</v>
      </c>
      <c r="GO34" s="223" t="str">
        <f t="shared" si="103"/>
        <v>М</v>
      </c>
      <c r="GP34" s="223" t="str">
        <f t="shared" si="103"/>
        <v>М</v>
      </c>
      <c r="GQ34" s="223" t="str">
        <f t="shared" si="94"/>
        <v>М</v>
      </c>
      <c r="GR34" s="223" t="str">
        <f t="shared" si="94"/>
        <v>М</v>
      </c>
      <c r="GS34" s="223" t="str">
        <f t="shared" si="94"/>
        <v>М</v>
      </c>
      <c r="GT34" s="223" t="str">
        <f t="shared" si="94"/>
        <v>М</v>
      </c>
      <c r="GU34" s="223" t="str">
        <f t="shared" si="94"/>
        <v>М</v>
      </c>
      <c r="GV34" s="223" t="str">
        <f t="shared" si="94"/>
        <v>М</v>
      </c>
      <c r="GW34" s="223" t="str">
        <f t="shared" si="94"/>
        <v>М</v>
      </c>
      <c r="GX34" s="223" t="str">
        <f t="shared" si="94"/>
        <v>М</v>
      </c>
      <c r="GY34" s="223" t="str">
        <f t="shared" si="94"/>
        <v>М</v>
      </c>
      <c r="GZ34" s="223" t="str">
        <f t="shared" si="94"/>
        <v>ОСК/37554/17039</v>
      </c>
      <c r="HA34" s="223" t="str">
        <f t="shared" si="94"/>
        <v>ОСК/37554/17039</v>
      </c>
      <c r="HB34" s="223" t="str">
        <f t="shared" si="94"/>
        <v>ОСК/37554/17039</v>
      </c>
      <c r="HC34" s="223" t="str">
        <f t="shared" si="94"/>
        <v>ОСК/37554/17039</v>
      </c>
      <c r="HD34" s="223" t="str">
        <f t="shared" si="94"/>
        <v>ОСК/37554/17039</v>
      </c>
      <c r="HE34" s="223" t="str">
        <f t="shared" si="94"/>
        <v>ОСК/37554/17039</v>
      </c>
      <c r="HF34" s="223" t="str">
        <f t="shared" si="94"/>
        <v>ОСК/37554/17039</v>
      </c>
      <c r="HG34" s="223" t="str">
        <f t="shared" si="94"/>
        <v>ОСК/37554/17039</v>
      </c>
      <c r="HH34" s="223" t="str">
        <f t="shared" si="94"/>
        <v>ОСК/37554/17039</v>
      </c>
      <c r="HI34" s="223" t="str">
        <f t="shared" si="94"/>
        <v>ОСК/37554/17039</v>
      </c>
      <c r="HJ34" s="223" t="str">
        <f t="shared" si="94"/>
        <v>М</v>
      </c>
      <c r="HK34" s="223" t="str">
        <f t="shared" si="94"/>
        <v>М</v>
      </c>
      <c r="HL34" s="223" t="str">
        <f t="shared" si="94"/>
        <v>М</v>
      </c>
      <c r="HM34" s="223" t="str">
        <f t="shared" si="94"/>
        <v>М</v>
      </c>
      <c r="HN34" s="223" t="str">
        <f t="shared" si="94"/>
        <v>М</v>
      </c>
      <c r="HO34" s="223" t="str">
        <f t="shared" si="94"/>
        <v>М</v>
      </c>
      <c r="HP34" s="223" t="str">
        <f t="shared" si="94"/>
        <v>М</v>
      </c>
      <c r="HQ34" s="223" t="str">
        <f t="shared" si="94"/>
        <v>М</v>
      </c>
      <c r="HR34" s="223" t="str">
        <f t="shared" si="94"/>
        <v>М</v>
      </c>
      <c r="HS34" s="223" t="str">
        <f t="shared" si="94"/>
        <v>М</v>
      </c>
      <c r="HT34" s="223" t="str">
        <f t="shared" si="94"/>
        <v>М</v>
      </c>
      <c r="HU34" s="223" t="str">
        <f t="shared" si="94"/>
        <v>М</v>
      </c>
      <c r="HV34" s="223" t="str">
        <f t="shared" si="94"/>
        <v>М</v>
      </c>
      <c r="HW34" s="223" t="str">
        <f t="shared" si="94"/>
        <v>М</v>
      </c>
      <c r="HX34" s="223" t="str">
        <f t="shared" si="94"/>
        <v>М</v>
      </c>
      <c r="HY34" s="223" t="str">
        <f t="shared" si="94"/>
        <v>М</v>
      </c>
      <c r="HZ34" s="223" t="str">
        <f t="shared" si="94"/>
        <v>М</v>
      </c>
      <c r="IA34" s="223" t="str">
        <f t="shared" si="94"/>
        <v>М</v>
      </c>
      <c r="IB34" s="223" t="str">
        <f t="shared" si="94"/>
        <v>М</v>
      </c>
      <c r="IC34" s="223" t="str">
        <f t="shared" si="94"/>
        <v>М</v>
      </c>
      <c r="ID34" s="223" t="str">
        <f t="shared" si="94"/>
        <v>М</v>
      </c>
      <c r="IE34" s="223" t="str">
        <f t="shared" si="94"/>
        <v>М</v>
      </c>
      <c r="IF34" s="223" t="str">
        <f t="shared" si="94"/>
        <v>М</v>
      </c>
      <c r="IG34" s="223" t="str">
        <f t="shared" si="94"/>
        <v>М</v>
      </c>
      <c r="IH34" s="223" t="str">
        <f t="shared" si="94"/>
        <v>М</v>
      </c>
      <c r="II34" s="223" t="str">
        <f t="shared" si="94"/>
        <v>М</v>
      </c>
      <c r="IJ34" s="223" t="str">
        <f t="shared" si="94"/>
        <v>М</v>
      </c>
      <c r="IK34" s="223" t="str">
        <f t="shared" si="94"/>
        <v>М</v>
      </c>
      <c r="IL34" s="223" t="str">
        <f t="shared" si="94"/>
        <v>М</v>
      </c>
      <c r="IM34" s="223" t="str">
        <f t="shared" si="94"/>
        <v>М</v>
      </c>
      <c r="IN34" s="223" t="str">
        <f t="shared" si="94"/>
        <v>М</v>
      </c>
      <c r="IO34" s="223" t="str">
        <f t="shared" si="94"/>
        <v>М</v>
      </c>
      <c r="IP34" s="223" t="str">
        <f t="shared" si="94"/>
        <v>М</v>
      </c>
      <c r="IQ34" s="223" t="str">
        <f t="shared" si="94"/>
        <v>М</v>
      </c>
      <c r="IR34" s="223" t="str">
        <f t="shared" si="94"/>
        <v>М</v>
      </c>
      <c r="IS34" s="223" t="str">
        <f t="shared" si="94"/>
        <v>М</v>
      </c>
      <c r="IT34" s="223" t="str">
        <f t="shared" si="94"/>
        <v>М</v>
      </c>
      <c r="IU34" s="223" t="str">
        <f t="shared" si="94"/>
        <v>М</v>
      </c>
      <c r="IV34" s="223" t="str">
        <f t="shared" si="94"/>
        <v>М</v>
      </c>
      <c r="IW34" s="223" t="str">
        <f t="shared" si="94"/>
        <v>М</v>
      </c>
      <c r="IX34" s="223" t="str">
        <f t="shared" si="94"/>
        <v>М</v>
      </c>
      <c r="IY34" s="223" t="str">
        <f t="shared" si="94"/>
        <v>О/38524/18009</v>
      </c>
      <c r="IZ34" s="223" t="str">
        <f t="shared" si="94"/>
        <v>ПМ/38524/18009</v>
      </c>
      <c r="JA34" s="223" t="str">
        <f t="shared" si="94"/>
        <v>М</v>
      </c>
      <c r="JB34" s="223" t="str">
        <f t="shared" si="92"/>
        <v>М</v>
      </c>
      <c r="JC34" s="223" t="str">
        <f t="shared" si="92"/>
        <v>М</v>
      </c>
      <c r="JD34" s="223" t="str">
        <f t="shared" si="92"/>
        <v>М</v>
      </c>
      <c r="JE34" s="223" t="str">
        <f t="shared" si="92"/>
        <v>М</v>
      </c>
      <c r="JF34" s="223" t="str">
        <f t="shared" si="92"/>
        <v>М</v>
      </c>
      <c r="JG34" s="223" t="str">
        <f t="shared" si="92"/>
        <v>М</v>
      </c>
      <c r="JH34" s="223" t="str">
        <f t="shared" si="92"/>
        <v>М</v>
      </c>
      <c r="JI34" s="223" t="str">
        <f t="shared" si="92"/>
        <v>М</v>
      </c>
      <c r="JJ34" s="223" t="str">
        <f t="shared" si="92"/>
        <v>М</v>
      </c>
      <c r="JK34" s="223" t="str">
        <f t="shared" si="92"/>
        <v>М</v>
      </c>
      <c r="JL34" s="223" t="str">
        <f t="shared" si="92"/>
        <v>М</v>
      </c>
      <c r="JM34" s="223" t="str">
        <f t="shared" si="92"/>
        <v>М</v>
      </c>
      <c r="JN34" s="223" t="str">
        <f t="shared" si="92"/>
        <v>М</v>
      </c>
      <c r="JO34" s="223" t="str">
        <f t="shared" si="92"/>
        <v>М</v>
      </c>
      <c r="JP34" s="223" t="str">
        <f t="shared" si="92"/>
        <v>М</v>
      </c>
      <c r="JQ34" s="223" t="str">
        <f t="shared" si="92"/>
        <v>М</v>
      </c>
      <c r="JR34" s="223" t="str">
        <f t="shared" si="92"/>
        <v>М</v>
      </c>
      <c r="JS34" s="223" t="str">
        <f t="shared" si="104"/>
        <v>М</v>
      </c>
      <c r="JT34" s="223" t="str">
        <f t="shared" si="104"/>
        <v>М</v>
      </c>
      <c r="JU34" s="223" t="str">
        <f t="shared" si="95"/>
        <v>М</v>
      </c>
      <c r="JV34" s="223" t="str">
        <f t="shared" si="95"/>
        <v>М</v>
      </c>
      <c r="JW34" s="223" t="str">
        <f t="shared" si="95"/>
        <v>М</v>
      </c>
      <c r="JX34" s="223" t="str">
        <f t="shared" si="95"/>
        <v>М</v>
      </c>
      <c r="JY34" s="223" t="str">
        <f t="shared" si="95"/>
        <v>М</v>
      </c>
      <c r="JZ34" s="223" t="str">
        <f t="shared" si="95"/>
        <v>М</v>
      </c>
      <c r="KA34" s="223" t="str">
        <f t="shared" si="95"/>
        <v>М</v>
      </c>
      <c r="KB34" s="223" t="str">
        <f t="shared" si="95"/>
        <v>М</v>
      </c>
      <c r="KC34" s="223" t="str">
        <f t="shared" si="95"/>
        <v>М</v>
      </c>
      <c r="KD34" s="223" t="str">
        <f t="shared" si="95"/>
        <v>М</v>
      </c>
      <c r="KE34" s="223" t="str">
        <f t="shared" si="96"/>
        <v>М</v>
      </c>
      <c r="KF34" s="223" t="str">
        <f t="shared" si="96"/>
        <v>М</v>
      </c>
      <c r="KG34" s="223" t="str">
        <f t="shared" si="96"/>
        <v>М</v>
      </c>
      <c r="KH34" s="223" t="str">
        <f t="shared" si="96"/>
        <v>М</v>
      </c>
      <c r="KI34" s="223" t="str">
        <f t="shared" si="96"/>
        <v>М</v>
      </c>
      <c r="KJ34" s="223" t="str">
        <f t="shared" si="96"/>
        <v>М</v>
      </c>
      <c r="KK34" s="223" t="str">
        <f t="shared" si="96"/>
        <v>М</v>
      </c>
      <c r="KL34" s="223" t="str">
        <f t="shared" si="96"/>
        <v>М</v>
      </c>
      <c r="KM34" s="223" t="str">
        <f t="shared" si="96"/>
        <v>М</v>
      </c>
      <c r="KN34" s="223" t="str">
        <f t="shared" si="96"/>
        <v>О/39476/18961</v>
      </c>
      <c r="KO34" s="223" t="str">
        <f t="shared" si="97"/>
        <v/>
      </c>
      <c r="KP34" s="223" t="str">
        <f t="shared" si="97"/>
        <v/>
      </c>
      <c r="KQ34" s="223" t="str">
        <f t="shared" si="97"/>
        <v/>
      </c>
      <c r="KR34" s="223" t="str">
        <f t="shared" si="97"/>
        <v/>
      </c>
      <c r="KS34" s="223" t="str">
        <f t="shared" si="97"/>
        <v/>
      </c>
      <c r="KT34" s="223" t="str">
        <f t="shared" si="97"/>
        <v/>
      </c>
      <c r="KU34" s="223" t="str">
        <f t="shared" si="97"/>
        <v/>
      </c>
      <c r="KV34" s="223" t="str">
        <f t="shared" si="97"/>
        <v/>
      </c>
      <c r="KW34" s="223" t="str">
        <f t="shared" si="97"/>
        <v/>
      </c>
      <c r="KX34" s="223" t="str">
        <f t="shared" si="97"/>
        <v/>
      </c>
      <c r="KY34" s="223" t="str">
        <f t="shared" si="98"/>
        <v/>
      </c>
      <c r="KZ34" s="223" t="str">
        <f t="shared" si="98"/>
        <v/>
      </c>
      <c r="LA34" s="223" t="str">
        <f t="shared" si="98"/>
        <v/>
      </c>
      <c r="LB34" s="223" t="str">
        <f t="shared" si="98"/>
        <v/>
      </c>
      <c r="LC34" s="223" t="str">
        <f t="shared" si="98"/>
        <v/>
      </c>
      <c r="LD34" s="223" t="str">
        <f t="shared" si="98"/>
        <v/>
      </c>
      <c r="LE34" s="223" t="str">
        <f t="shared" si="98"/>
        <v/>
      </c>
      <c r="LF34" s="223" t="str">
        <f t="shared" si="98"/>
        <v/>
      </c>
      <c r="LG34" s="223" t="str">
        <f t="shared" si="98"/>
        <v/>
      </c>
      <c r="LH34" s="223" t="str">
        <f t="shared" si="98"/>
        <v/>
      </c>
      <c r="LI34" s="223" t="str">
        <f t="shared" si="99"/>
        <v/>
      </c>
      <c r="LJ34" s="223" t="str">
        <f t="shared" si="99"/>
        <v/>
      </c>
      <c r="LK34" s="223" t="str">
        <f t="shared" si="99"/>
        <v/>
      </c>
      <c r="LL34" s="223" t="str">
        <f t="shared" si="99"/>
        <v/>
      </c>
      <c r="LM34" s="223" t="str">
        <f t="shared" si="99"/>
        <v/>
      </c>
      <c r="LN34" s="223" t="str">
        <f t="shared" si="99"/>
        <v/>
      </c>
      <c r="LO34" s="223" t="str">
        <f t="shared" si="99"/>
        <v/>
      </c>
      <c r="LP34" s="223" t="str">
        <f t="shared" si="99"/>
        <v/>
      </c>
      <c r="LQ34" s="223" t="str">
        <f t="shared" si="99"/>
        <v/>
      </c>
      <c r="LR34" s="223" t="str">
        <f t="shared" si="99"/>
        <v/>
      </c>
      <c r="LS34" s="223" t="str">
        <f t="shared" si="100"/>
        <v/>
      </c>
      <c r="LT34" s="223" t="str">
        <f t="shared" si="100"/>
        <v/>
      </c>
      <c r="LU34" s="223" t="str">
        <f t="shared" si="100"/>
        <v/>
      </c>
      <c r="LV34" s="223" t="str">
        <f t="shared" si="100"/>
        <v/>
      </c>
      <c r="LW34" s="223" t="str">
        <f t="shared" si="100"/>
        <v/>
      </c>
      <c r="LX34" s="223" t="str">
        <f t="shared" si="100"/>
        <v/>
      </c>
      <c r="LY34" s="223" t="str">
        <f t="shared" si="100"/>
        <v/>
      </c>
      <c r="LZ34" s="223" t="str">
        <f t="shared" si="100"/>
        <v/>
      </c>
      <c r="MA34" s="223" t="str">
        <f t="shared" si="100"/>
        <v/>
      </c>
      <c r="MB34" s="223" t="str">
        <f t="shared" si="100"/>
        <v/>
      </c>
      <c r="MC34" s="223" t="str">
        <f t="shared" si="100"/>
        <v/>
      </c>
      <c r="MD34" s="223" t="str">
        <f t="shared" si="88"/>
        <v/>
      </c>
      <c r="ME34" s="223" t="str">
        <f t="shared" si="101"/>
        <v/>
      </c>
      <c r="MF34" s="223" t="str">
        <f t="shared" si="101"/>
        <v/>
      </c>
      <c r="MG34" s="223" t="str">
        <f t="shared" ref="MG34:NH38" si="107">IF(LEFT(VLOOKUP(MG$4,План,$F34,0),1)="Р","",IF(LEFT(VLOOKUP(MG$4,План,$F34,0),1)="М","М",VLOOKUP(MG$4,План,$F34,0)))</f>
        <v/>
      </c>
      <c r="MH34" s="223" t="str">
        <f t="shared" si="107"/>
        <v/>
      </c>
      <c r="MI34" s="223" t="str">
        <f t="shared" si="107"/>
        <v/>
      </c>
      <c r="MJ34" s="223" t="str">
        <f t="shared" si="107"/>
        <v/>
      </c>
      <c r="MK34" s="223" t="str">
        <f t="shared" si="107"/>
        <v/>
      </c>
      <c r="ML34" s="223" t="str">
        <f t="shared" si="107"/>
        <v/>
      </c>
      <c r="MM34" s="223" t="str">
        <f t="shared" si="107"/>
        <v/>
      </c>
      <c r="MN34" s="223" t="str">
        <f t="shared" si="107"/>
        <v/>
      </c>
      <c r="MO34" s="223" t="str">
        <f t="shared" si="107"/>
        <v/>
      </c>
      <c r="MP34" s="223" t="str">
        <f t="shared" si="107"/>
        <v/>
      </c>
      <c r="MQ34" s="223" t="str">
        <f t="shared" si="107"/>
        <v/>
      </c>
      <c r="MR34" s="223" t="str">
        <f t="shared" si="107"/>
        <v/>
      </c>
      <c r="MS34" s="223" t="str">
        <f t="shared" si="107"/>
        <v/>
      </c>
      <c r="MT34" s="223" t="str">
        <f t="shared" si="107"/>
        <v>П/39509/18994</v>
      </c>
      <c r="MU34" s="223" t="str">
        <f t="shared" si="107"/>
        <v>О/39525/19010</v>
      </c>
      <c r="MV34" s="223" t="str">
        <f t="shared" si="107"/>
        <v/>
      </c>
      <c r="MW34" s="223" t="str">
        <f t="shared" si="107"/>
        <v/>
      </c>
      <c r="MX34" s="223" t="str">
        <f t="shared" si="107"/>
        <v/>
      </c>
      <c r="MY34" s="223" t="str">
        <f t="shared" si="107"/>
        <v/>
      </c>
      <c r="MZ34" s="223" t="str">
        <f t="shared" si="107"/>
        <v/>
      </c>
      <c r="NA34" s="223" t="str">
        <f t="shared" si="107"/>
        <v/>
      </c>
      <c r="NB34" s="223" t="str">
        <f t="shared" si="107"/>
        <v/>
      </c>
      <c r="NC34" s="223" t="str">
        <f t="shared" si="107"/>
        <v/>
      </c>
      <c r="ND34" s="223" t="str">
        <f t="shared" si="107"/>
        <v/>
      </c>
      <c r="NE34" s="223" t="str">
        <f t="shared" si="107"/>
        <v/>
      </c>
      <c r="NF34" s="223" t="str">
        <f t="shared" si="107"/>
        <v/>
      </c>
      <c r="NG34" s="223" t="str">
        <f t="shared" si="107"/>
        <v/>
      </c>
      <c r="NH34" s="223" t="str">
        <f t="shared" si="107"/>
        <v/>
      </c>
      <c r="NI34" s="223"/>
      <c r="NJ34" s="223">
        <v>41875</v>
      </c>
      <c r="NK34" s="223">
        <f t="shared" si="82"/>
        <v>19010</v>
      </c>
      <c r="NL34" s="223">
        <v>0</v>
      </c>
      <c r="NM34" s="224">
        <f t="shared" si="86"/>
        <v>4296</v>
      </c>
    </row>
    <row r="35" spans="1:377" s="225" customFormat="1" ht="32.25" customHeight="1" x14ac:dyDescent="0.2">
      <c r="A35" s="222">
        <v>8</v>
      </c>
      <c r="B35" s="223">
        <v>40100</v>
      </c>
      <c r="C35" s="223">
        <f t="shared" si="63"/>
        <v>58529</v>
      </c>
      <c r="D35" s="223">
        <v>14649</v>
      </c>
      <c r="E35" s="223">
        <v>18</v>
      </c>
      <c r="F35" s="223">
        <v>66</v>
      </c>
      <c r="G35" s="223" t="str">
        <f t="shared" si="83"/>
        <v/>
      </c>
      <c r="H35" s="223" t="str">
        <f t="shared" si="106"/>
        <v/>
      </c>
      <c r="I35" s="223" t="str">
        <f t="shared" si="106"/>
        <v/>
      </c>
      <c r="J35" s="223" t="str">
        <f t="shared" si="106"/>
        <v/>
      </c>
      <c r="K35" s="223" t="str">
        <f t="shared" si="106"/>
        <v/>
      </c>
      <c r="L35" s="223" t="str">
        <f t="shared" si="106"/>
        <v/>
      </c>
      <c r="M35" s="223" t="str">
        <f t="shared" si="106"/>
        <v/>
      </c>
      <c r="N35" s="223" t="str">
        <f t="shared" si="106"/>
        <v>ПР/33980/58529</v>
      </c>
      <c r="O35" s="223" t="str">
        <f t="shared" si="106"/>
        <v/>
      </c>
      <c r="P35" s="223" t="str">
        <f t="shared" si="106"/>
        <v/>
      </c>
      <c r="Q35" s="223" t="str">
        <f t="shared" si="106"/>
        <v/>
      </c>
      <c r="R35" s="223" t="str">
        <f t="shared" si="106"/>
        <v/>
      </c>
      <c r="S35" s="223" t="str">
        <f t="shared" si="106"/>
        <v/>
      </c>
      <c r="T35" s="223" t="str">
        <f t="shared" si="106"/>
        <v/>
      </c>
      <c r="U35" s="223" t="str">
        <f t="shared" si="106"/>
        <v/>
      </c>
      <c r="V35" s="223" t="str">
        <f t="shared" si="106"/>
        <v/>
      </c>
      <c r="W35" s="223" t="str">
        <f t="shared" si="106"/>
        <v/>
      </c>
      <c r="X35" s="223" t="str">
        <f t="shared" si="106"/>
        <v>ПР/33980/58529</v>
      </c>
      <c r="Y35" s="223" t="str">
        <f t="shared" si="106"/>
        <v/>
      </c>
      <c r="Z35" s="223" t="str">
        <f t="shared" si="106"/>
        <v/>
      </c>
      <c r="AA35" s="223" t="str">
        <f t="shared" si="106"/>
        <v/>
      </c>
      <c r="AB35" s="223" t="str">
        <f t="shared" si="106"/>
        <v/>
      </c>
      <c r="AC35" s="223" t="str">
        <f t="shared" si="106"/>
        <v/>
      </c>
      <c r="AD35" s="223" t="str">
        <f t="shared" si="106"/>
        <v/>
      </c>
      <c r="AE35" s="223" t="str">
        <f t="shared" si="106"/>
        <v/>
      </c>
      <c r="AF35" s="223" t="str">
        <f t="shared" si="106"/>
        <v/>
      </c>
      <c r="AG35" s="223" t="str">
        <f t="shared" si="106"/>
        <v/>
      </c>
      <c r="AH35" s="223" t="str">
        <f t="shared" si="106"/>
        <v>ПР/33980/58529</v>
      </c>
      <c r="AI35" s="223" t="str">
        <f t="shared" si="106"/>
        <v/>
      </c>
      <c r="AJ35" s="223" t="str">
        <f t="shared" si="106"/>
        <v/>
      </c>
      <c r="AK35" s="223" t="str">
        <f t="shared" si="106"/>
        <v/>
      </c>
      <c r="AL35" s="223" t="str">
        <f t="shared" si="106"/>
        <v/>
      </c>
      <c r="AM35" s="223" t="str">
        <f t="shared" si="106"/>
        <v/>
      </c>
      <c r="AN35" s="223" t="str">
        <f t="shared" si="106"/>
        <v/>
      </c>
      <c r="AO35" s="223" t="str">
        <f t="shared" si="106"/>
        <v/>
      </c>
      <c r="AP35" s="223" t="str">
        <f t="shared" si="106"/>
        <v/>
      </c>
      <c r="AQ35" s="223" t="str">
        <f t="shared" si="106"/>
        <v/>
      </c>
      <c r="AR35" s="223" t="str">
        <f t="shared" si="106"/>
        <v>ПР/33980/58529</v>
      </c>
      <c r="AS35" s="223" t="str">
        <f t="shared" si="106"/>
        <v/>
      </c>
      <c r="AT35" s="223" t="str">
        <f t="shared" si="106"/>
        <v/>
      </c>
      <c r="AU35" s="223" t="str">
        <f t="shared" si="106"/>
        <v/>
      </c>
      <c r="AV35" s="223" t="str">
        <f t="shared" si="106"/>
        <v/>
      </c>
      <c r="AW35" s="223" t="str">
        <f t="shared" si="106"/>
        <v/>
      </c>
      <c r="AX35" s="223" t="str">
        <f t="shared" si="106"/>
        <v/>
      </c>
      <c r="AY35" s="223" t="str">
        <f t="shared" si="106"/>
        <v/>
      </c>
      <c r="AZ35" s="223" t="str">
        <f t="shared" si="106"/>
        <v/>
      </c>
      <c r="BA35" s="223" t="str">
        <f t="shared" si="106"/>
        <v/>
      </c>
      <c r="BB35" s="223" t="str">
        <f t="shared" si="106"/>
        <v>ПР/33980/58529</v>
      </c>
      <c r="BC35" s="223" t="str">
        <f t="shared" si="106"/>
        <v/>
      </c>
      <c r="BD35" s="223" t="str">
        <f t="shared" si="106"/>
        <v/>
      </c>
      <c r="BE35" s="223" t="str">
        <f t="shared" si="106"/>
        <v/>
      </c>
      <c r="BF35" s="223" t="str">
        <f t="shared" si="106"/>
        <v/>
      </c>
      <c r="BG35" s="223" t="str">
        <f t="shared" si="106"/>
        <v/>
      </c>
      <c r="BH35" s="223" t="str">
        <f t="shared" si="106"/>
        <v/>
      </c>
      <c r="BI35" s="223" t="str">
        <f t="shared" si="106"/>
        <v/>
      </c>
      <c r="BJ35" s="223" t="str">
        <f t="shared" si="106"/>
        <v/>
      </c>
      <c r="BK35" s="223" t="str">
        <f t="shared" si="106"/>
        <v/>
      </c>
      <c r="BL35" s="223" t="str">
        <f t="shared" si="106"/>
        <v>ПР/33980/58529</v>
      </c>
      <c r="BM35" s="223" t="str">
        <f t="shared" si="106"/>
        <v/>
      </c>
      <c r="BN35" s="223" t="str">
        <f t="shared" si="106"/>
        <v/>
      </c>
      <c r="BO35" s="223" t="str">
        <f t="shared" si="106"/>
        <v/>
      </c>
      <c r="BP35" s="223" t="str">
        <f t="shared" si="106"/>
        <v/>
      </c>
      <c r="BQ35" s="223" t="str">
        <f t="shared" si="106"/>
        <v/>
      </c>
      <c r="BR35" s="223" t="str">
        <f t="shared" si="106"/>
        <v/>
      </c>
      <c r="BS35" s="223" t="str">
        <f t="shared" si="106"/>
        <v/>
      </c>
      <c r="BT35" s="223" t="str">
        <f t="shared" si="102"/>
        <v/>
      </c>
      <c r="BU35" s="223" t="str">
        <f t="shared" si="102"/>
        <v/>
      </c>
      <c r="BV35" s="223" t="str">
        <f t="shared" si="102"/>
        <v>ПР/33980/58529</v>
      </c>
      <c r="BW35" s="223" t="str">
        <f t="shared" si="102"/>
        <v/>
      </c>
      <c r="BX35" s="223" t="str">
        <f t="shared" si="102"/>
        <v/>
      </c>
      <c r="BY35" s="223" t="str">
        <f t="shared" si="102"/>
        <v/>
      </c>
      <c r="BZ35" s="223" t="str">
        <f t="shared" si="102"/>
        <v/>
      </c>
      <c r="CA35" s="223" t="str">
        <f t="shared" si="102"/>
        <v/>
      </c>
      <c r="CB35" s="223" t="str">
        <f t="shared" si="102"/>
        <v>М</v>
      </c>
      <c r="CC35" s="223" t="str">
        <f t="shared" si="102"/>
        <v>М</v>
      </c>
      <c r="CD35" s="223" t="str">
        <f t="shared" si="102"/>
        <v>М</v>
      </c>
      <c r="CE35" s="223" t="str">
        <f t="shared" si="102"/>
        <v>М</v>
      </c>
      <c r="CF35" s="223" t="str">
        <f t="shared" si="102"/>
        <v>М</v>
      </c>
      <c r="CG35" s="223" t="str">
        <f t="shared" si="102"/>
        <v>М</v>
      </c>
      <c r="CH35" s="223" t="str">
        <f t="shared" si="102"/>
        <v>М</v>
      </c>
      <c r="CI35" s="223" t="str">
        <f t="shared" si="102"/>
        <v>М</v>
      </c>
      <c r="CJ35" s="223" t="str">
        <f t="shared" si="102"/>
        <v>М</v>
      </c>
      <c r="CK35" s="223" t="str">
        <f t="shared" si="102"/>
        <v>М</v>
      </c>
      <c r="CL35" s="223" t="str">
        <f t="shared" si="102"/>
        <v>М</v>
      </c>
      <c r="CM35" s="223" t="str">
        <f t="shared" si="102"/>
        <v>М</v>
      </c>
      <c r="CN35" s="223" t="str">
        <f t="shared" si="102"/>
        <v>М</v>
      </c>
      <c r="CO35" s="223" t="str">
        <f t="shared" si="102"/>
        <v>М</v>
      </c>
      <c r="CP35" s="223" t="str">
        <f t="shared" si="102"/>
        <v>М</v>
      </c>
      <c r="CQ35" s="223" t="str">
        <f t="shared" si="102"/>
        <v>М</v>
      </c>
      <c r="CR35" s="223" t="str">
        <f t="shared" si="102"/>
        <v>М</v>
      </c>
      <c r="CS35" s="223" t="str">
        <f t="shared" si="102"/>
        <v>М</v>
      </c>
      <c r="CT35" s="223" t="str">
        <f t="shared" si="102"/>
        <v>М</v>
      </c>
      <c r="CU35" s="223" t="str">
        <f t="shared" si="102"/>
        <v>ТО1/34421/58970</v>
      </c>
      <c r="CV35" s="223" t="str">
        <f t="shared" si="102"/>
        <v>ТО1/34421/58970</v>
      </c>
      <c r="CW35" s="223" t="str">
        <f t="shared" si="102"/>
        <v>ТО1/34421/58970</v>
      </c>
      <c r="CX35" s="223" t="str">
        <f t="shared" si="102"/>
        <v>ТО1/34421/58970</v>
      </c>
      <c r="CY35" s="223" t="str">
        <f t="shared" si="102"/>
        <v>ТО1/34421/58970</v>
      </c>
      <c r="CZ35" s="223" t="str">
        <f t="shared" si="102"/>
        <v>ТО1/34421/58970</v>
      </c>
      <c r="DA35" s="223" t="str">
        <f t="shared" si="102"/>
        <v>ТО1/34444/58993</v>
      </c>
      <c r="DB35" s="223" t="str">
        <f t="shared" si="102"/>
        <v>ТО1/34444/58993</v>
      </c>
      <c r="DC35" s="223" t="str">
        <f t="shared" si="102"/>
        <v/>
      </c>
      <c r="DD35" s="223" t="str">
        <f t="shared" si="102"/>
        <v>М</v>
      </c>
      <c r="DE35" s="223" t="str">
        <f t="shared" si="102"/>
        <v>М</v>
      </c>
      <c r="DF35" s="223" t="str">
        <f t="shared" si="102"/>
        <v>М</v>
      </c>
      <c r="DG35" s="223" t="str">
        <f t="shared" si="102"/>
        <v>М</v>
      </c>
      <c r="DH35" s="223" t="str">
        <f t="shared" si="102"/>
        <v>М</v>
      </c>
      <c r="DI35" s="223" t="str">
        <f t="shared" si="102"/>
        <v>М</v>
      </c>
      <c r="DJ35" s="223" t="str">
        <f t="shared" si="102"/>
        <v>М</v>
      </c>
      <c r="DK35" s="223" t="str">
        <f t="shared" si="102"/>
        <v>М</v>
      </c>
      <c r="DL35" s="223" t="str">
        <f t="shared" si="102"/>
        <v>М</v>
      </c>
      <c r="DM35" s="223" t="str">
        <f t="shared" si="102"/>
        <v>М</v>
      </c>
      <c r="DN35" s="223" t="str">
        <f t="shared" si="102"/>
        <v>М</v>
      </c>
      <c r="DO35" s="223" t="str">
        <f t="shared" si="102"/>
        <v>М</v>
      </c>
      <c r="DP35" s="223" t="str">
        <f t="shared" si="102"/>
        <v>М</v>
      </c>
      <c r="DQ35" s="223" t="str">
        <f t="shared" si="102"/>
        <v>М</v>
      </c>
      <c r="DR35" s="223" t="str">
        <f t="shared" si="102"/>
        <v>М</v>
      </c>
      <c r="DS35" s="223" t="str">
        <f t="shared" si="102"/>
        <v>М</v>
      </c>
      <c r="DT35" s="223" t="str">
        <f t="shared" si="102"/>
        <v>М</v>
      </c>
      <c r="DU35" s="223" t="str">
        <f t="shared" si="102"/>
        <v>М</v>
      </c>
      <c r="DV35" s="223" t="str">
        <f t="shared" si="102"/>
        <v>М</v>
      </c>
      <c r="DW35" s="223" t="str">
        <f t="shared" si="102"/>
        <v>М</v>
      </c>
      <c r="DX35" s="223" t="str">
        <f t="shared" si="102"/>
        <v>М</v>
      </c>
      <c r="DY35" s="223" t="str">
        <f t="shared" si="102"/>
        <v>М</v>
      </c>
      <c r="DZ35" s="223" t="str">
        <f t="shared" si="102"/>
        <v>М</v>
      </c>
      <c r="EA35" s="223" t="str">
        <f t="shared" si="102"/>
        <v>М</v>
      </c>
      <c r="EB35" s="223" t="str">
        <f t="shared" si="102"/>
        <v>М</v>
      </c>
      <c r="EC35" s="223" t="str">
        <f t="shared" si="102"/>
        <v>М</v>
      </c>
      <c r="ED35" s="223" t="str">
        <f t="shared" si="102"/>
        <v>М</v>
      </c>
      <c r="EE35" s="223" t="str">
        <f t="shared" si="103"/>
        <v>М</v>
      </c>
      <c r="EF35" s="223" t="str">
        <f t="shared" si="103"/>
        <v>М</v>
      </c>
      <c r="EG35" s="223" t="str">
        <f t="shared" si="103"/>
        <v>М</v>
      </c>
      <c r="EH35" s="223" t="str">
        <f t="shared" si="103"/>
        <v>М</v>
      </c>
      <c r="EI35" s="223" t="str">
        <f t="shared" si="103"/>
        <v>М</v>
      </c>
      <c r="EJ35" s="223" t="str">
        <f t="shared" si="103"/>
        <v>М</v>
      </c>
      <c r="EK35" s="223" t="str">
        <f t="shared" si="103"/>
        <v>М</v>
      </c>
      <c r="EL35" s="223" t="str">
        <f t="shared" si="103"/>
        <v>М</v>
      </c>
      <c r="EM35" s="223" t="str">
        <f t="shared" si="103"/>
        <v>М</v>
      </c>
      <c r="EN35" s="223" t="str">
        <f t="shared" si="103"/>
        <v>М</v>
      </c>
      <c r="EO35" s="223" t="str">
        <f t="shared" si="103"/>
        <v>М</v>
      </c>
      <c r="EP35" s="223" t="str">
        <f t="shared" si="103"/>
        <v>М</v>
      </c>
      <c r="EQ35" s="223" t="str">
        <f t="shared" si="103"/>
        <v>М</v>
      </c>
      <c r="ER35" s="223" t="str">
        <f t="shared" si="103"/>
        <v>М</v>
      </c>
      <c r="ES35" s="223" t="str">
        <f t="shared" si="103"/>
        <v>М</v>
      </c>
      <c r="ET35" s="223" t="str">
        <f t="shared" si="103"/>
        <v>М</v>
      </c>
      <c r="EU35" s="223" t="str">
        <f t="shared" si="103"/>
        <v>М</v>
      </c>
      <c r="EV35" s="223" t="str">
        <f t="shared" si="103"/>
        <v>М</v>
      </c>
      <c r="EW35" s="223" t="str">
        <f t="shared" si="103"/>
        <v>М</v>
      </c>
      <c r="EX35" s="223" t="str">
        <f t="shared" si="103"/>
        <v>М</v>
      </c>
      <c r="EY35" s="223" t="str">
        <f t="shared" si="103"/>
        <v>М</v>
      </c>
      <c r="EZ35" s="223" t="str">
        <f t="shared" si="103"/>
        <v>М</v>
      </c>
      <c r="FA35" s="223" t="str">
        <f t="shared" si="103"/>
        <v>М</v>
      </c>
      <c r="FB35" s="223" t="str">
        <f t="shared" si="103"/>
        <v>М</v>
      </c>
      <c r="FC35" s="223" t="str">
        <f t="shared" si="103"/>
        <v>М</v>
      </c>
      <c r="FD35" s="223" t="str">
        <f t="shared" si="103"/>
        <v>М</v>
      </c>
      <c r="FE35" s="223" t="str">
        <f t="shared" si="103"/>
        <v>М</v>
      </c>
      <c r="FF35" s="223" t="str">
        <f t="shared" si="103"/>
        <v>М</v>
      </c>
      <c r="FG35" s="223" t="str">
        <f t="shared" si="103"/>
        <v>М</v>
      </c>
      <c r="FH35" s="223" t="str">
        <f t="shared" si="103"/>
        <v>М</v>
      </c>
      <c r="FI35" s="223" t="str">
        <f t="shared" si="103"/>
        <v>М</v>
      </c>
      <c r="FJ35" s="223" t="str">
        <f t="shared" si="103"/>
        <v>М</v>
      </c>
      <c r="FK35" s="223" t="str">
        <f t="shared" si="103"/>
        <v>М</v>
      </c>
      <c r="FL35" s="223" t="str">
        <f t="shared" si="103"/>
        <v>М</v>
      </c>
      <c r="FM35" s="223" t="str">
        <f t="shared" si="103"/>
        <v>М</v>
      </c>
      <c r="FN35" s="223" t="str">
        <f t="shared" si="103"/>
        <v>М</v>
      </c>
      <c r="FO35" s="223" t="str">
        <f t="shared" si="103"/>
        <v>М</v>
      </c>
      <c r="FP35" s="223" t="str">
        <f t="shared" si="103"/>
        <v/>
      </c>
      <c r="FQ35" s="223" t="str">
        <f t="shared" si="103"/>
        <v>М</v>
      </c>
      <c r="FR35" s="223" t="str">
        <f t="shared" si="103"/>
        <v>М</v>
      </c>
      <c r="FS35" s="223" t="str">
        <f t="shared" si="103"/>
        <v>М</v>
      </c>
      <c r="FT35" s="223" t="str">
        <f t="shared" si="103"/>
        <v>М</v>
      </c>
      <c r="FU35" s="223" t="str">
        <f t="shared" si="103"/>
        <v>М</v>
      </c>
      <c r="FV35" s="223" t="str">
        <f t="shared" si="103"/>
        <v>М</v>
      </c>
      <c r="FW35" s="223" t="str">
        <f t="shared" si="103"/>
        <v>М</v>
      </c>
      <c r="FX35" s="223" t="str">
        <f t="shared" si="103"/>
        <v>М</v>
      </c>
      <c r="FY35" s="223" t="str">
        <f t="shared" si="103"/>
        <v>М</v>
      </c>
      <c r="FZ35" s="223" t="str">
        <f t="shared" si="103"/>
        <v>М</v>
      </c>
      <c r="GA35" s="223" t="str">
        <f t="shared" si="103"/>
        <v>М</v>
      </c>
      <c r="GB35" s="223" t="str">
        <f t="shared" si="103"/>
        <v>М</v>
      </c>
      <c r="GC35" s="223" t="str">
        <f t="shared" si="103"/>
        <v>М</v>
      </c>
      <c r="GD35" s="223" t="str">
        <f t="shared" si="103"/>
        <v>М</v>
      </c>
      <c r="GE35" s="223" t="str">
        <f t="shared" si="103"/>
        <v>М</v>
      </c>
      <c r="GF35" s="223" t="str">
        <f t="shared" si="103"/>
        <v>М</v>
      </c>
      <c r="GG35" s="223" t="str">
        <f t="shared" si="103"/>
        <v>М</v>
      </c>
      <c r="GH35" s="223" t="str">
        <f t="shared" si="103"/>
        <v>М</v>
      </c>
      <c r="GI35" s="223" t="str">
        <f t="shared" si="103"/>
        <v>М</v>
      </c>
      <c r="GJ35" s="223" t="str">
        <f t="shared" si="103"/>
        <v>М</v>
      </c>
      <c r="GK35" s="223" t="str">
        <f t="shared" si="103"/>
        <v>М</v>
      </c>
      <c r="GL35" s="223" t="str">
        <f t="shared" si="103"/>
        <v>М</v>
      </c>
      <c r="GM35" s="223" t="str">
        <f t="shared" si="103"/>
        <v>М</v>
      </c>
      <c r="GN35" s="223" t="str">
        <f t="shared" si="103"/>
        <v>М</v>
      </c>
      <c r="GO35" s="223" t="str">
        <f t="shared" si="103"/>
        <v>М</v>
      </c>
      <c r="GP35" s="223" t="str">
        <f t="shared" si="103"/>
        <v>М</v>
      </c>
      <c r="GQ35" s="223" t="str">
        <f t="shared" si="94"/>
        <v>М</v>
      </c>
      <c r="GR35" s="223" t="str">
        <f t="shared" si="94"/>
        <v>М</v>
      </c>
      <c r="GS35" s="223" t="str">
        <f t="shared" si="94"/>
        <v>М</v>
      </c>
      <c r="GT35" s="223" t="str">
        <f t="shared" si="94"/>
        <v>М</v>
      </c>
      <c r="GU35" s="223" t="str">
        <f t="shared" si="94"/>
        <v>М</v>
      </c>
      <c r="GV35" s="223" t="str">
        <f t="shared" si="94"/>
        <v>М</v>
      </c>
      <c r="GW35" s="223" t="str">
        <f t="shared" si="94"/>
        <v>М</v>
      </c>
      <c r="GX35" s="223" t="str">
        <f t="shared" si="94"/>
        <v>М</v>
      </c>
      <c r="GY35" s="223" t="str">
        <f t="shared" si="94"/>
        <v>М</v>
      </c>
      <c r="GZ35" s="223" t="str">
        <f t="shared" si="94"/>
        <v>ОСК/36820/61369</v>
      </c>
      <c r="HA35" s="223" t="str">
        <f t="shared" si="94"/>
        <v>ОСК/36820/61369</v>
      </c>
      <c r="HB35" s="223" t="str">
        <f t="shared" si="94"/>
        <v>ОСК/36820/61369</v>
      </c>
      <c r="HC35" s="223" t="str">
        <f t="shared" si="94"/>
        <v>ОСК/36820/61369</v>
      </c>
      <c r="HD35" s="223" t="str">
        <f t="shared" si="94"/>
        <v>ОСК/36820/61369</v>
      </c>
      <c r="HE35" s="223" t="str">
        <f t="shared" si="94"/>
        <v>ОСК/36820/61369</v>
      </c>
      <c r="HF35" s="223" t="str">
        <f t="shared" si="94"/>
        <v>ОСК/36820/61369</v>
      </c>
      <c r="HG35" s="223" t="str">
        <f t="shared" si="94"/>
        <v>ОСК/36820/61369</v>
      </c>
      <c r="HH35" s="223" t="str">
        <f t="shared" si="94"/>
        <v>ОСК/36820/61369</v>
      </c>
      <c r="HI35" s="223" t="str">
        <f t="shared" si="94"/>
        <v>ОСК/36820/61369</v>
      </c>
      <c r="HJ35" s="223" t="str">
        <f t="shared" si="94"/>
        <v/>
      </c>
      <c r="HK35" s="223" t="str">
        <f t="shared" si="94"/>
        <v/>
      </c>
      <c r="HL35" s="223" t="str">
        <f t="shared" si="94"/>
        <v/>
      </c>
      <c r="HM35" s="223" t="str">
        <f t="shared" si="94"/>
        <v/>
      </c>
      <c r="HN35" s="223" t="str">
        <f t="shared" si="94"/>
        <v/>
      </c>
      <c r="HO35" s="223" t="str">
        <f t="shared" si="94"/>
        <v/>
      </c>
      <c r="HP35" s="223" t="str">
        <f t="shared" si="94"/>
        <v/>
      </c>
      <c r="HQ35" s="223" t="str">
        <f t="shared" si="94"/>
        <v/>
      </c>
      <c r="HR35" s="223" t="str">
        <f t="shared" si="94"/>
        <v/>
      </c>
      <c r="HS35" s="223" t="str">
        <f t="shared" si="94"/>
        <v/>
      </c>
      <c r="HT35" s="223" t="str">
        <f t="shared" si="94"/>
        <v/>
      </c>
      <c r="HU35" s="223" t="str">
        <f t="shared" si="94"/>
        <v/>
      </c>
      <c r="HV35" s="223" t="str">
        <f t="shared" si="94"/>
        <v/>
      </c>
      <c r="HW35" s="223" t="str">
        <f t="shared" si="94"/>
        <v/>
      </c>
      <c r="HX35" s="223" t="str">
        <f t="shared" si="94"/>
        <v/>
      </c>
      <c r="HY35" s="223" t="str">
        <f t="shared" si="94"/>
        <v/>
      </c>
      <c r="HZ35" s="223" t="str">
        <f t="shared" si="94"/>
        <v/>
      </c>
      <c r="IA35" s="223" t="str">
        <f t="shared" si="94"/>
        <v/>
      </c>
      <c r="IB35" s="223" t="str">
        <f t="shared" si="94"/>
        <v/>
      </c>
      <c r="IC35" s="223" t="str">
        <f t="shared" si="94"/>
        <v/>
      </c>
      <c r="ID35" s="223" t="str">
        <f t="shared" si="94"/>
        <v/>
      </c>
      <c r="IE35" s="223" t="str">
        <f t="shared" si="94"/>
        <v/>
      </c>
      <c r="IF35" s="223" t="str">
        <f t="shared" si="94"/>
        <v/>
      </c>
      <c r="IG35" s="223" t="str">
        <f t="shared" si="94"/>
        <v/>
      </c>
      <c r="IH35" s="223" t="str">
        <f t="shared" si="94"/>
        <v/>
      </c>
      <c r="II35" s="223" t="str">
        <f t="shared" si="94"/>
        <v/>
      </c>
      <c r="IJ35" s="223" t="str">
        <f t="shared" si="94"/>
        <v/>
      </c>
      <c r="IK35" s="223" t="str">
        <f t="shared" si="94"/>
        <v/>
      </c>
      <c r="IL35" s="223" t="str">
        <f t="shared" si="94"/>
        <v/>
      </c>
      <c r="IM35" s="223" t="str">
        <f t="shared" si="94"/>
        <v/>
      </c>
      <c r="IN35" s="223" t="str">
        <f t="shared" si="94"/>
        <v/>
      </c>
      <c r="IO35" s="223" t="str">
        <f t="shared" si="94"/>
        <v/>
      </c>
      <c r="IP35" s="223" t="str">
        <f t="shared" si="94"/>
        <v/>
      </c>
      <c r="IQ35" s="223" t="str">
        <f t="shared" si="94"/>
        <v/>
      </c>
      <c r="IR35" s="223" t="str">
        <f t="shared" si="94"/>
        <v/>
      </c>
      <c r="IS35" s="223" t="str">
        <f t="shared" si="94"/>
        <v/>
      </c>
      <c r="IT35" s="223" t="str">
        <f t="shared" si="94"/>
        <v/>
      </c>
      <c r="IU35" s="223" t="str">
        <f t="shared" si="94"/>
        <v/>
      </c>
      <c r="IV35" s="223" t="str">
        <f t="shared" si="94"/>
        <v/>
      </c>
      <c r="IW35" s="223" t="str">
        <f t="shared" si="94"/>
        <v/>
      </c>
      <c r="IX35" s="223" t="str">
        <f t="shared" si="94"/>
        <v/>
      </c>
      <c r="IY35" s="223" t="str">
        <f t="shared" si="94"/>
        <v>П/36844/61393</v>
      </c>
      <c r="IZ35" s="223" t="str">
        <f t="shared" si="94"/>
        <v>М</v>
      </c>
      <c r="JA35" s="223" t="str">
        <f t="shared" si="94"/>
        <v>М</v>
      </c>
      <c r="JB35" s="223" t="str">
        <f t="shared" si="92"/>
        <v>М</v>
      </c>
      <c r="JC35" s="223" t="str">
        <f t="shared" si="92"/>
        <v>М</v>
      </c>
      <c r="JD35" s="223" t="str">
        <f t="shared" si="92"/>
        <v>М</v>
      </c>
      <c r="JE35" s="223" t="str">
        <f t="shared" si="92"/>
        <v>М</v>
      </c>
      <c r="JF35" s="223" t="str">
        <f t="shared" si="92"/>
        <v>М</v>
      </c>
      <c r="JG35" s="223" t="str">
        <f t="shared" si="92"/>
        <v>М</v>
      </c>
      <c r="JH35" s="223" t="str">
        <f t="shared" si="92"/>
        <v>М</v>
      </c>
      <c r="JI35" s="223" t="str">
        <f t="shared" si="92"/>
        <v>М</v>
      </c>
      <c r="JJ35" s="223" t="str">
        <f t="shared" si="92"/>
        <v>М</v>
      </c>
      <c r="JK35" s="223" t="str">
        <f t="shared" si="92"/>
        <v>М</v>
      </c>
      <c r="JL35" s="223" t="str">
        <f t="shared" si="92"/>
        <v>М</v>
      </c>
      <c r="JM35" s="223" t="str">
        <f t="shared" si="92"/>
        <v>М</v>
      </c>
      <c r="JN35" s="223" t="str">
        <f>IF(LEFT(VLOOKUP(JN$4,План,$F35,0),1)="Р","",IF(LEFT(VLOOKUP(JN$4,План,$F35,0),1)="М","М",VLOOKUP(JN$4,План,$F35,0)))</f>
        <v>М</v>
      </c>
      <c r="JO35" s="223" t="str">
        <f>IF(LEFT(VLOOKUP(JO$4,План,$F35,0),1)="Р","",IF(LEFT(VLOOKUP(JO$4,План,$F35,0),1)="М","М",VLOOKUP(JO$4,План,$F35,0)))</f>
        <v>М</v>
      </c>
      <c r="JP35" s="223" t="str">
        <f>IF(LEFT(VLOOKUP(JP$4,План,$F35,0),1)="Р","",IF(LEFT(VLOOKUP(JP$4,План,$F35,0),1)="М","М",VLOOKUP(JP$4,План,$F35,0)))</f>
        <v>М</v>
      </c>
      <c r="JQ35" s="223" t="str">
        <f>IF(LEFT(VLOOKUP(JQ$4,План,$F35,0),1)="Р","",IF(LEFT(VLOOKUP(JQ$4,План,$F35,0),1)="М","М",VLOOKUP(JQ$4,План,$F35,0)))</f>
        <v>М</v>
      </c>
      <c r="JR35" s="223" t="str">
        <f>IF(LEFT(VLOOKUP(JR$4,План,$F35,0),1)="Р","",IF(LEFT(VLOOKUP(JR$4,План,$F35,0),1)="М","М",VLOOKUP(JR$4,План,$F35,0)))</f>
        <v>М</v>
      </c>
      <c r="JS35" s="223" t="str">
        <f t="shared" si="104"/>
        <v>М</v>
      </c>
      <c r="JT35" s="223" t="str">
        <f t="shared" si="104"/>
        <v>М</v>
      </c>
      <c r="JU35" s="223" t="str">
        <f t="shared" si="95"/>
        <v>М</v>
      </c>
      <c r="JV35" s="223" t="str">
        <f t="shared" si="95"/>
        <v>М</v>
      </c>
      <c r="JW35" s="223" t="str">
        <f t="shared" si="95"/>
        <v>О/37412/61961</v>
      </c>
      <c r="JX35" s="223" t="str">
        <f t="shared" si="95"/>
        <v>СР/37412/61961</v>
      </c>
      <c r="JY35" s="223" t="str">
        <f t="shared" si="95"/>
        <v>СР/37412/61961</v>
      </c>
      <c r="JZ35" s="223" t="str">
        <f t="shared" si="95"/>
        <v>СР/37412/61961</v>
      </c>
      <c r="KA35" s="223" t="str">
        <f t="shared" si="95"/>
        <v>СР/37412/61961</v>
      </c>
      <c r="KB35" s="223" t="str">
        <f t="shared" si="95"/>
        <v>СР/37412/61961</v>
      </c>
      <c r="KC35" s="223" t="str">
        <f t="shared" si="95"/>
        <v>СР/37412/61961</v>
      </c>
      <c r="KD35" s="223" t="str">
        <f t="shared" si="95"/>
        <v>СР/37412/61961</v>
      </c>
      <c r="KE35" s="223" t="str">
        <f t="shared" si="96"/>
        <v>СР/37412/61961</v>
      </c>
      <c r="KF35" s="223" t="str">
        <f t="shared" si="96"/>
        <v>СР/37412/61961</v>
      </c>
      <c r="KG35" s="223" t="str">
        <f t="shared" si="96"/>
        <v>П/37420/61969</v>
      </c>
      <c r="KH35" s="223" t="str">
        <f t="shared" si="96"/>
        <v>М</v>
      </c>
      <c r="KI35" s="223" t="str">
        <f t="shared" si="96"/>
        <v>М</v>
      </c>
      <c r="KJ35" s="223" t="str">
        <f t="shared" si="96"/>
        <v>М</v>
      </c>
      <c r="KK35" s="223" t="str">
        <f t="shared" si="96"/>
        <v>М</v>
      </c>
      <c r="KL35" s="223" t="str">
        <f t="shared" si="96"/>
        <v>М</v>
      </c>
      <c r="KM35" s="223" t="str">
        <f t="shared" si="96"/>
        <v>М</v>
      </c>
      <c r="KN35" s="223" t="str">
        <f t="shared" si="96"/>
        <v>М</v>
      </c>
      <c r="KO35" s="223" t="str">
        <f t="shared" si="97"/>
        <v>М</v>
      </c>
      <c r="KP35" s="223" t="str">
        <f t="shared" si="97"/>
        <v>М</v>
      </c>
      <c r="KQ35" s="223" t="str">
        <f t="shared" si="97"/>
        <v>М</v>
      </c>
      <c r="KR35" s="223" t="str">
        <f t="shared" si="97"/>
        <v>М</v>
      </c>
      <c r="KS35" s="223" t="str">
        <f t="shared" si="97"/>
        <v>М</v>
      </c>
      <c r="KT35" s="223" t="str">
        <f t="shared" si="97"/>
        <v>М</v>
      </c>
      <c r="KU35" s="223" t="str">
        <f t="shared" si="97"/>
        <v>М</v>
      </c>
      <c r="KV35" s="223" t="str">
        <f t="shared" si="97"/>
        <v>М</v>
      </c>
      <c r="KW35" s="223" t="str">
        <f t="shared" si="97"/>
        <v>М</v>
      </c>
      <c r="KX35" s="223" t="str">
        <f t="shared" si="97"/>
        <v>М</v>
      </c>
      <c r="KY35" s="223" t="str">
        <f t="shared" si="98"/>
        <v>М</v>
      </c>
      <c r="KZ35" s="223" t="str">
        <f t="shared" si="98"/>
        <v>М</v>
      </c>
      <c r="LA35" s="223" t="str">
        <f t="shared" si="98"/>
        <v>М</v>
      </c>
      <c r="LB35" s="223" t="str">
        <f t="shared" si="98"/>
        <v>М</v>
      </c>
      <c r="LC35" s="223" t="str">
        <f t="shared" si="98"/>
        <v>М</v>
      </c>
      <c r="LD35" s="223" t="str">
        <f t="shared" si="98"/>
        <v>М</v>
      </c>
      <c r="LE35" s="223" t="str">
        <f t="shared" si="98"/>
        <v>М</v>
      </c>
      <c r="LF35" s="223" t="str">
        <f t="shared" si="98"/>
        <v>М</v>
      </c>
      <c r="LG35" s="223" t="str">
        <f t="shared" si="98"/>
        <v>М</v>
      </c>
      <c r="LH35" s="223" t="str">
        <f t="shared" si="98"/>
        <v>М</v>
      </c>
      <c r="LI35" s="223" t="str">
        <f t="shared" si="99"/>
        <v>М</v>
      </c>
      <c r="LJ35" s="223" t="str">
        <f t="shared" si="99"/>
        <v>М</v>
      </c>
      <c r="LK35" s="223" t="str">
        <f t="shared" si="99"/>
        <v>М</v>
      </c>
      <c r="LL35" s="223" t="str">
        <f t="shared" si="99"/>
        <v>М</v>
      </c>
      <c r="LM35" s="223" t="str">
        <f t="shared" si="99"/>
        <v>М</v>
      </c>
      <c r="LN35" s="223" t="str">
        <f t="shared" si="99"/>
        <v>М</v>
      </c>
      <c r="LO35" s="223" t="str">
        <f t="shared" si="99"/>
        <v>М</v>
      </c>
      <c r="LP35" s="223" t="str">
        <f t="shared" si="99"/>
        <v>М</v>
      </c>
      <c r="LQ35" s="223" t="str">
        <f t="shared" si="99"/>
        <v>М</v>
      </c>
      <c r="LR35" s="223" t="str">
        <f t="shared" si="99"/>
        <v>М</v>
      </c>
      <c r="LS35" s="223" t="str">
        <f t="shared" si="100"/>
        <v>М</v>
      </c>
      <c r="LT35" s="223" t="str">
        <f t="shared" si="100"/>
        <v>М</v>
      </c>
      <c r="LU35" s="223" t="str">
        <f t="shared" si="100"/>
        <v>М</v>
      </c>
      <c r="LV35" s="223" t="str">
        <f t="shared" si="100"/>
        <v>М</v>
      </c>
      <c r="LW35" s="223" t="str">
        <f t="shared" si="100"/>
        <v>М</v>
      </c>
      <c r="LX35" s="223" t="str">
        <f t="shared" si="100"/>
        <v>М</v>
      </c>
      <c r="LY35" s="223" t="str">
        <f t="shared" si="100"/>
        <v>М</v>
      </c>
      <c r="LZ35" s="223" t="str">
        <f t="shared" si="100"/>
        <v>М</v>
      </c>
      <c r="MA35" s="223" t="str">
        <f t="shared" si="100"/>
        <v>М</v>
      </c>
      <c r="MB35" s="223" t="str">
        <f t="shared" si="100"/>
        <v>М</v>
      </c>
      <c r="MC35" s="223" t="str">
        <f t="shared" si="100"/>
        <v>М</v>
      </c>
      <c r="MD35" s="223" t="str">
        <f t="shared" si="88"/>
        <v>М</v>
      </c>
      <c r="ME35" s="223" t="str">
        <f t="shared" si="101"/>
        <v>М</v>
      </c>
      <c r="MF35" s="223" t="str">
        <f t="shared" si="101"/>
        <v>М</v>
      </c>
      <c r="MG35" s="223" t="str">
        <f t="shared" si="107"/>
        <v>М</v>
      </c>
      <c r="MH35" s="223" t="str">
        <f t="shared" si="107"/>
        <v>М</v>
      </c>
      <c r="MI35" s="223" t="str">
        <f t="shared" si="107"/>
        <v>М</v>
      </c>
      <c r="MJ35" s="223" t="str">
        <f t="shared" si="107"/>
        <v>М</v>
      </c>
      <c r="MK35" s="223" t="str">
        <f t="shared" si="107"/>
        <v>М</v>
      </c>
      <c r="ML35" s="223" t="str">
        <f t="shared" si="107"/>
        <v>М</v>
      </c>
      <c r="MM35" s="223" t="str">
        <f t="shared" si="107"/>
        <v>М</v>
      </c>
      <c r="MN35" s="223" t="str">
        <f t="shared" si="107"/>
        <v>М</v>
      </c>
      <c r="MO35" s="223" t="str">
        <f t="shared" si="107"/>
        <v>М</v>
      </c>
      <c r="MP35" s="223" t="str">
        <f t="shared" si="107"/>
        <v>М</v>
      </c>
      <c r="MQ35" s="223" t="str">
        <f t="shared" si="107"/>
        <v>М</v>
      </c>
      <c r="MR35" s="223" t="str">
        <f t="shared" si="107"/>
        <v>М</v>
      </c>
      <c r="MS35" s="223" t="str">
        <f t="shared" si="107"/>
        <v>М</v>
      </c>
      <c r="MT35" s="223" t="str">
        <f t="shared" si="107"/>
        <v>О/38954/63503</v>
      </c>
      <c r="MU35" s="223" t="str">
        <f t="shared" si="107"/>
        <v>ПМ/38954/63503</v>
      </c>
      <c r="MV35" s="223" t="str">
        <f t="shared" si="107"/>
        <v>М</v>
      </c>
      <c r="MW35" s="223" t="str">
        <f t="shared" si="107"/>
        <v>М</v>
      </c>
      <c r="MX35" s="223" t="str">
        <f t="shared" si="107"/>
        <v>М</v>
      </c>
      <c r="MY35" s="223" t="str">
        <f t="shared" si="107"/>
        <v>М</v>
      </c>
      <c r="MZ35" s="223" t="str">
        <f t="shared" si="107"/>
        <v>М</v>
      </c>
      <c r="NA35" s="223" t="str">
        <f t="shared" si="107"/>
        <v>М</v>
      </c>
      <c r="NB35" s="223" t="str">
        <f t="shared" si="107"/>
        <v>М</v>
      </c>
      <c r="NC35" s="223" t="str">
        <f t="shared" si="107"/>
        <v>М</v>
      </c>
      <c r="ND35" s="223" t="str">
        <f t="shared" si="107"/>
        <v>М</v>
      </c>
      <c r="NE35" s="223" t="str">
        <f t="shared" si="107"/>
        <v>М</v>
      </c>
      <c r="NF35" s="223" t="str">
        <f t="shared" si="107"/>
        <v>М</v>
      </c>
      <c r="NG35" s="223" t="str">
        <f t="shared" si="107"/>
        <v>М</v>
      </c>
      <c r="NH35" s="223" t="str">
        <f t="shared" si="107"/>
        <v>М</v>
      </c>
      <c r="NI35" s="223"/>
      <c r="NJ35" s="223">
        <v>45836</v>
      </c>
      <c r="NK35" s="223">
        <f t="shared" si="82"/>
        <v>63815</v>
      </c>
      <c r="NL35" s="223">
        <v>20385</v>
      </c>
      <c r="NM35" s="224">
        <f t="shared" si="86"/>
        <v>5736</v>
      </c>
    </row>
    <row r="36" spans="1:377" s="225" customFormat="1" ht="32.25" customHeight="1" x14ac:dyDescent="0.2">
      <c r="A36" s="222">
        <v>12</v>
      </c>
      <c r="B36" s="223">
        <v>11693</v>
      </c>
      <c r="C36" s="223">
        <f t="shared" si="63"/>
        <v>30309</v>
      </c>
      <c r="D36" s="223">
        <v>11693</v>
      </c>
      <c r="E36" s="223">
        <v>19</v>
      </c>
      <c r="F36" s="223">
        <v>67</v>
      </c>
      <c r="G36" s="223" t="str">
        <f t="shared" si="83"/>
        <v>ПР/5309/30309</v>
      </c>
      <c r="H36" s="223" t="str">
        <f t="shared" si="106"/>
        <v/>
      </c>
      <c r="I36" s="223" t="str">
        <f t="shared" si="106"/>
        <v/>
      </c>
      <c r="J36" s="223" t="str">
        <f t="shared" si="106"/>
        <v/>
      </c>
      <c r="K36" s="223" t="str">
        <f t="shared" si="106"/>
        <v/>
      </c>
      <c r="L36" s="223" t="str">
        <f t="shared" si="106"/>
        <v/>
      </c>
      <c r="M36" s="223" t="str">
        <f t="shared" si="106"/>
        <v/>
      </c>
      <c r="N36" s="223" t="str">
        <f t="shared" si="106"/>
        <v/>
      </c>
      <c r="O36" s="223" t="str">
        <f t="shared" si="106"/>
        <v/>
      </c>
      <c r="P36" s="223" t="str">
        <f t="shared" si="106"/>
        <v/>
      </c>
      <c r="Q36" s="223" t="str">
        <f t="shared" si="106"/>
        <v>ПР/5309/30309</v>
      </c>
      <c r="R36" s="223" t="str">
        <f t="shared" si="106"/>
        <v/>
      </c>
      <c r="S36" s="223" t="str">
        <f t="shared" si="106"/>
        <v/>
      </c>
      <c r="T36" s="223" t="str">
        <f t="shared" si="106"/>
        <v/>
      </c>
      <c r="U36" s="223" t="str">
        <f t="shared" si="106"/>
        <v/>
      </c>
      <c r="V36" s="223" t="str">
        <f t="shared" si="106"/>
        <v/>
      </c>
      <c r="W36" s="223" t="str">
        <f t="shared" si="106"/>
        <v/>
      </c>
      <c r="X36" s="223" t="str">
        <f t="shared" si="106"/>
        <v/>
      </c>
      <c r="Y36" s="223" t="str">
        <f t="shared" si="106"/>
        <v/>
      </c>
      <c r="Z36" s="223" t="str">
        <f t="shared" si="106"/>
        <v/>
      </c>
      <c r="AA36" s="223" t="str">
        <f t="shared" si="106"/>
        <v/>
      </c>
      <c r="AB36" s="223" t="str">
        <f t="shared" si="106"/>
        <v/>
      </c>
      <c r="AC36" s="223" t="str">
        <f t="shared" si="106"/>
        <v/>
      </c>
      <c r="AD36" s="223" t="str">
        <f t="shared" si="106"/>
        <v/>
      </c>
      <c r="AE36" s="223" t="str">
        <f t="shared" si="106"/>
        <v/>
      </c>
      <c r="AF36" s="223" t="str">
        <f t="shared" si="106"/>
        <v/>
      </c>
      <c r="AG36" s="223" t="str">
        <f t="shared" si="106"/>
        <v/>
      </c>
      <c r="AH36" s="223" t="str">
        <f t="shared" si="106"/>
        <v>ПР/5309/30309</v>
      </c>
      <c r="AI36" s="223" t="str">
        <f t="shared" si="106"/>
        <v/>
      </c>
      <c r="AJ36" s="223" t="str">
        <f t="shared" si="106"/>
        <v/>
      </c>
      <c r="AK36" s="223" t="str">
        <f t="shared" si="106"/>
        <v/>
      </c>
      <c r="AL36" s="223" t="str">
        <f t="shared" si="106"/>
        <v/>
      </c>
      <c r="AM36" s="223" t="str">
        <f t="shared" si="106"/>
        <v/>
      </c>
      <c r="AN36" s="223" t="str">
        <f t="shared" si="106"/>
        <v/>
      </c>
      <c r="AO36" s="223" t="str">
        <f t="shared" si="106"/>
        <v/>
      </c>
      <c r="AP36" s="223" t="str">
        <f t="shared" si="106"/>
        <v/>
      </c>
      <c r="AQ36" s="223" t="str">
        <f t="shared" si="106"/>
        <v/>
      </c>
      <c r="AR36" s="223" t="str">
        <f t="shared" si="106"/>
        <v>ПР/5309/30309</v>
      </c>
      <c r="AS36" s="223" t="str">
        <f t="shared" si="106"/>
        <v/>
      </c>
      <c r="AT36" s="223" t="str">
        <f t="shared" si="106"/>
        <v/>
      </c>
      <c r="AU36" s="223" t="str">
        <f t="shared" si="106"/>
        <v/>
      </c>
      <c r="AV36" s="223" t="str">
        <f t="shared" si="106"/>
        <v/>
      </c>
      <c r="AW36" s="223" t="str">
        <f t="shared" si="106"/>
        <v/>
      </c>
      <c r="AX36" s="223" t="str">
        <f t="shared" si="106"/>
        <v/>
      </c>
      <c r="AY36" s="223" t="str">
        <f t="shared" si="106"/>
        <v/>
      </c>
      <c r="AZ36" s="223" t="str">
        <f t="shared" si="106"/>
        <v>М</v>
      </c>
      <c r="BA36" s="223" t="str">
        <f t="shared" si="106"/>
        <v>М</v>
      </c>
      <c r="BB36" s="223" t="str">
        <f t="shared" si="106"/>
        <v>М</v>
      </c>
      <c r="BC36" s="223" t="str">
        <f t="shared" si="106"/>
        <v>М</v>
      </c>
      <c r="BD36" s="223" t="str">
        <f t="shared" si="106"/>
        <v>М</v>
      </c>
      <c r="BE36" s="223" t="str">
        <f t="shared" si="106"/>
        <v>М</v>
      </c>
      <c r="BF36" s="223" t="str">
        <f t="shared" si="106"/>
        <v>М</v>
      </c>
      <c r="BG36" s="223" t="str">
        <f t="shared" si="106"/>
        <v>М</v>
      </c>
      <c r="BH36" s="223" t="str">
        <f t="shared" si="106"/>
        <v>М</v>
      </c>
      <c r="BI36" s="223" t="str">
        <f t="shared" si="106"/>
        <v>М</v>
      </c>
      <c r="BJ36" s="223" t="str">
        <f t="shared" si="106"/>
        <v>М</v>
      </c>
      <c r="BK36" s="223" t="str">
        <f t="shared" si="106"/>
        <v>М</v>
      </c>
      <c r="BL36" s="223" t="str">
        <f t="shared" si="106"/>
        <v>М</v>
      </c>
      <c r="BM36" s="223" t="str">
        <f t="shared" si="106"/>
        <v>М</v>
      </c>
      <c r="BN36" s="223" t="str">
        <f t="shared" si="106"/>
        <v>М</v>
      </c>
      <c r="BO36" s="223" t="str">
        <f t="shared" si="106"/>
        <v>М</v>
      </c>
      <c r="BP36" s="223" t="str">
        <f t="shared" si="106"/>
        <v>М</v>
      </c>
      <c r="BQ36" s="223" t="str">
        <f t="shared" si="106"/>
        <v>М</v>
      </c>
      <c r="BR36" s="223" t="str">
        <f t="shared" si="106"/>
        <v>М</v>
      </c>
      <c r="BS36" s="223" t="str">
        <f t="shared" si="106"/>
        <v>М</v>
      </c>
      <c r="BT36" s="223" t="str">
        <f t="shared" si="102"/>
        <v>М</v>
      </c>
      <c r="BU36" s="223" t="str">
        <f t="shared" si="102"/>
        <v>М</v>
      </c>
      <c r="BV36" s="223" t="str">
        <f t="shared" si="102"/>
        <v>М</v>
      </c>
      <c r="BW36" s="223" t="str">
        <f t="shared" si="102"/>
        <v>М</v>
      </c>
      <c r="BX36" s="223" t="str">
        <f t="shared" si="102"/>
        <v>М</v>
      </c>
      <c r="BY36" s="223" t="str">
        <f t="shared" si="102"/>
        <v>М</v>
      </c>
      <c r="BZ36" s="223" t="str">
        <f t="shared" si="102"/>
        <v>М</v>
      </c>
      <c r="CA36" s="223" t="str">
        <f t="shared" si="102"/>
        <v>М</v>
      </c>
      <c r="CB36" s="223" t="str">
        <f t="shared" si="102"/>
        <v>ТО2/5981/30981</v>
      </c>
      <c r="CC36" s="223" t="str">
        <f t="shared" si="102"/>
        <v>ТО2/5981/30981</v>
      </c>
      <c r="CD36" s="223" t="str">
        <f t="shared" si="102"/>
        <v>ТО2/5981/30981</v>
      </c>
      <c r="CE36" s="223" t="str">
        <f t="shared" si="102"/>
        <v>ТО2/5981/30981</v>
      </c>
      <c r="CF36" s="223" t="str">
        <f t="shared" si="102"/>
        <v>ТО2/5981/30981</v>
      </c>
      <c r="CG36" s="223" t="str">
        <f t="shared" si="102"/>
        <v>ТО2/5981/30981</v>
      </c>
      <c r="CH36" s="223" t="str">
        <f t="shared" si="102"/>
        <v>ТО2/5981/30981</v>
      </c>
      <c r="CI36" s="223" t="str">
        <f t="shared" si="102"/>
        <v>ТО2/5981/30981</v>
      </c>
      <c r="CJ36" s="223" t="str">
        <f t="shared" si="102"/>
        <v>ТО2/5981/30981</v>
      </c>
      <c r="CK36" s="223" t="str">
        <f t="shared" si="102"/>
        <v>М</v>
      </c>
      <c r="CL36" s="223" t="str">
        <f t="shared" si="102"/>
        <v>М</v>
      </c>
      <c r="CM36" s="223" t="str">
        <f t="shared" si="102"/>
        <v>М</v>
      </c>
      <c r="CN36" s="223" t="str">
        <f t="shared" si="102"/>
        <v>М</v>
      </c>
      <c r="CO36" s="223" t="str">
        <f t="shared" si="102"/>
        <v>М</v>
      </c>
      <c r="CP36" s="223" t="str">
        <f t="shared" si="102"/>
        <v>М</v>
      </c>
      <c r="CQ36" s="223" t="str">
        <f t="shared" si="102"/>
        <v>М</v>
      </c>
      <c r="CR36" s="223" t="str">
        <f t="shared" si="102"/>
        <v>М</v>
      </c>
      <c r="CS36" s="223" t="str">
        <f t="shared" si="102"/>
        <v>М</v>
      </c>
      <c r="CT36" s="223" t="str">
        <f t="shared" si="102"/>
        <v>М</v>
      </c>
      <c r="CU36" s="223" t="str">
        <f t="shared" si="102"/>
        <v>М</v>
      </c>
      <c r="CV36" s="223" t="str">
        <f t="shared" si="102"/>
        <v>М</v>
      </c>
      <c r="CW36" s="223" t="str">
        <f t="shared" si="102"/>
        <v>М</v>
      </c>
      <c r="CX36" s="223" t="str">
        <f t="shared" si="102"/>
        <v>М</v>
      </c>
      <c r="CY36" s="223" t="str">
        <f t="shared" si="102"/>
        <v>М</v>
      </c>
      <c r="CZ36" s="223" t="str">
        <f t="shared" si="102"/>
        <v>М</v>
      </c>
      <c r="DA36" s="223" t="str">
        <f t="shared" si="102"/>
        <v>М</v>
      </c>
      <c r="DB36" s="223" t="str">
        <f t="shared" si="102"/>
        <v>М</v>
      </c>
      <c r="DC36" s="223" t="str">
        <f t="shared" si="102"/>
        <v/>
      </c>
      <c r="DD36" s="223" t="str">
        <f t="shared" si="102"/>
        <v/>
      </c>
      <c r="DE36" s="223" t="str">
        <f t="shared" si="102"/>
        <v/>
      </c>
      <c r="DF36" s="223" t="str">
        <f t="shared" si="102"/>
        <v/>
      </c>
      <c r="DG36" s="223" t="str">
        <f t="shared" si="102"/>
        <v/>
      </c>
      <c r="DH36" s="223" t="str">
        <f t="shared" si="102"/>
        <v/>
      </c>
      <c r="DI36" s="223" t="str">
        <f t="shared" si="102"/>
        <v/>
      </c>
      <c r="DJ36" s="223" t="str">
        <f t="shared" si="102"/>
        <v>М</v>
      </c>
      <c r="DK36" s="223" t="str">
        <f t="shared" si="102"/>
        <v>М</v>
      </c>
      <c r="DL36" s="223" t="str">
        <f t="shared" si="102"/>
        <v>М</v>
      </c>
      <c r="DM36" s="223" t="str">
        <f t="shared" si="102"/>
        <v>М</v>
      </c>
      <c r="DN36" s="223" t="str">
        <f t="shared" si="102"/>
        <v>М</v>
      </c>
      <c r="DO36" s="223" t="str">
        <f t="shared" si="102"/>
        <v>М</v>
      </c>
      <c r="DP36" s="223" t="str">
        <f t="shared" si="102"/>
        <v>М</v>
      </c>
      <c r="DQ36" s="223" t="str">
        <f t="shared" si="102"/>
        <v>М</v>
      </c>
      <c r="DR36" s="223" t="str">
        <f t="shared" si="102"/>
        <v>М</v>
      </c>
      <c r="DS36" s="223" t="str">
        <f t="shared" si="102"/>
        <v>М</v>
      </c>
      <c r="DT36" s="223" t="str">
        <f t="shared" si="102"/>
        <v>М</v>
      </c>
      <c r="DU36" s="223" t="str">
        <f t="shared" si="102"/>
        <v>М</v>
      </c>
      <c r="DV36" s="223" t="str">
        <f t="shared" si="102"/>
        <v>М</v>
      </c>
      <c r="DW36" s="223" t="str">
        <f t="shared" si="102"/>
        <v>М</v>
      </c>
      <c r="DX36" s="223" t="str">
        <f t="shared" si="102"/>
        <v>М</v>
      </c>
      <c r="DY36" s="223" t="str">
        <f t="shared" si="102"/>
        <v>М</v>
      </c>
      <c r="DZ36" s="223" t="str">
        <f t="shared" si="102"/>
        <v>М</v>
      </c>
      <c r="EA36" s="223" t="str">
        <f t="shared" si="102"/>
        <v>М</v>
      </c>
      <c r="EB36" s="223" t="str">
        <f t="shared" si="102"/>
        <v>М</v>
      </c>
      <c r="EC36" s="223" t="str">
        <f t="shared" si="102"/>
        <v>М</v>
      </c>
      <c r="ED36" s="223" t="str">
        <f t="shared" si="102"/>
        <v>М</v>
      </c>
      <c r="EE36" s="223" t="str">
        <f t="shared" si="103"/>
        <v>М</v>
      </c>
      <c r="EF36" s="223" t="str">
        <f t="shared" si="103"/>
        <v>М</v>
      </c>
      <c r="EG36" s="223" t="str">
        <f t="shared" si="103"/>
        <v>М</v>
      </c>
      <c r="EH36" s="223" t="str">
        <f t="shared" si="103"/>
        <v>М</v>
      </c>
      <c r="EI36" s="223" t="str">
        <f t="shared" si="103"/>
        <v>М</v>
      </c>
      <c r="EJ36" s="223" t="str">
        <f t="shared" si="103"/>
        <v>М</v>
      </c>
      <c r="EK36" s="223" t="str">
        <f t="shared" si="103"/>
        <v>М</v>
      </c>
      <c r="EL36" s="223" t="str">
        <f t="shared" si="103"/>
        <v>М</v>
      </c>
      <c r="EM36" s="223" t="str">
        <f t="shared" si="103"/>
        <v>М</v>
      </c>
      <c r="EN36" s="223" t="str">
        <f t="shared" si="103"/>
        <v>М</v>
      </c>
      <c r="EO36" s="223" t="str">
        <f t="shared" si="103"/>
        <v>М</v>
      </c>
      <c r="EP36" s="223" t="str">
        <f t="shared" si="103"/>
        <v>М</v>
      </c>
      <c r="EQ36" s="223" t="str">
        <f t="shared" si="103"/>
        <v>М</v>
      </c>
      <c r="ER36" s="223" t="str">
        <f t="shared" si="103"/>
        <v>М</v>
      </c>
      <c r="ES36" s="223" t="str">
        <f t="shared" si="103"/>
        <v/>
      </c>
      <c r="ET36" s="223" t="str">
        <f t="shared" si="103"/>
        <v>М</v>
      </c>
      <c r="EU36" s="223" t="str">
        <f t="shared" si="103"/>
        <v>М</v>
      </c>
      <c r="EV36" s="223" t="str">
        <f t="shared" si="103"/>
        <v>М</v>
      </c>
      <c r="EW36" s="223" t="str">
        <f t="shared" si="103"/>
        <v>М</v>
      </c>
      <c r="EX36" s="223" t="str">
        <f t="shared" si="103"/>
        <v>М</v>
      </c>
      <c r="EY36" s="223" t="str">
        <f t="shared" si="103"/>
        <v>М</v>
      </c>
      <c r="EZ36" s="223" t="str">
        <f t="shared" si="103"/>
        <v>М</v>
      </c>
      <c r="FA36" s="223" t="str">
        <f t="shared" si="103"/>
        <v>М</v>
      </c>
      <c r="FB36" s="223" t="str">
        <f t="shared" si="103"/>
        <v>М</v>
      </c>
      <c r="FC36" s="223" t="str">
        <f t="shared" si="103"/>
        <v>М</v>
      </c>
      <c r="FD36" s="223" t="str">
        <f t="shared" si="103"/>
        <v>ПМ/7465/32465</v>
      </c>
      <c r="FE36" s="223" t="str">
        <f t="shared" si="103"/>
        <v>М</v>
      </c>
      <c r="FF36" s="223" t="str">
        <f t="shared" si="103"/>
        <v>М</v>
      </c>
      <c r="FG36" s="223" t="str">
        <f t="shared" si="103"/>
        <v>М</v>
      </c>
      <c r="FH36" s="223" t="str">
        <f t="shared" si="103"/>
        <v>М</v>
      </c>
      <c r="FI36" s="223" t="str">
        <f t="shared" si="103"/>
        <v>М</v>
      </c>
      <c r="FJ36" s="223" t="str">
        <f t="shared" si="103"/>
        <v>М</v>
      </c>
      <c r="FK36" s="223" t="str">
        <f t="shared" si="103"/>
        <v>М</v>
      </c>
      <c r="FL36" s="223" t="str">
        <f t="shared" si="103"/>
        <v>М</v>
      </c>
      <c r="FM36" s="223" t="str">
        <f t="shared" si="103"/>
        <v>М</v>
      </c>
      <c r="FN36" s="223" t="str">
        <f t="shared" si="103"/>
        <v>М</v>
      </c>
      <c r="FO36" s="223" t="str">
        <f t="shared" si="103"/>
        <v>М</v>
      </c>
      <c r="FP36" s="223" t="str">
        <f t="shared" si="103"/>
        <v>М</v>
      </c>
      <c r="FQ36" s="223" t="str">
        <f t="shared" si="103"/>
        <v>М</v>
      </c>
      <c r="FR36" s="223" t="str">
        <f t="shared" si="103"/>
        <v>М</v>
      </c>
      <c r="FS36" s="223" t="str">
        <f t="shared" si="103"/>
        <v>М</v>
      </c>
      <c r="FT36" s="223" t="str">
        <f t="shared" si="103"/>
        <v>М</v>
      </c>
      <c r="FU36" s="223" t="str">
        <f t="shared" si="103"/>
        <v>М</v>
      </c>
      <c r="FV36" s="223" t="str">
        <f t="shared" si="103"/>
        <v>М</v>
      </c>
      <c r="FW36" s="223" t="str">
        <f t="shared" si="103"/>
        <v>М</v>
      </c>
      <c r="FX36" s="223" t="str">
        <f t="shared" si="103"/>
        <v>М</v>
      </c>
      <c r="FY36" s="223" t="str">
        <f t="shared" si="103"/>
        <v>М</v>
      </c>
      <c r="FZ36" s="223" t="str">
        <f t="shared" si="103"/>
        <v>М</v>
      </c>
      <c r="GA36" s="223" t="str">
        <f t="shared" si="103"/>
        <v>М</v>
      </c>
      <c r="GB36" s="223" t="str">
        <f t="shared" si="103"/>
        <v>М</v>
      </c>
      <c r="GC36" s="223" t="str">
        <f t="shared" si="103"/>
        <v>М</v>
      </c>
      <c r="GD36" s="223" t="str">
        <f t="shared" si="103"/>
        <v>М</v>
      </c>
      <c r="GE36" s="223" t="str">
        <f t="shared" si="103"/>
        <v>М</v>
      </c>
      <c r="GF36" s="223" t="str">
        <f t="shared" si="103"/>
        <v/>
      </c>
      <c r="GG36" s="223" t="str">
        <f t="shared" si="103"/>
        <v>М</v>
      </c>
      <c r="GH36" s="223" t="str">
        <f t="shared" si="103"/>
        <v>М</v>
      </c>
      <c r="GI36" s="223" t="str">
        <f t="shared" si="103"/>
        <v>М</v>
      </c>
      <c r="GJ36" s="223" t="str">
        <f t="shared" si="103"/>
        <v>М</v>
      </c>
      <c r="GK36" s="223" t="str">
        <f t="shared" si="103"/>
        <v>М</v>
      </c>
      <c r="GL36" s="223" t="str">
        <f t="shared" si="103"/>
        <v>М</v>
      </c>
      <c r="GM36" s="223" t="str">
        <f t="shared" si="103"/>
        <v>М</v>
      </c>
      <c r="GN36" s="223" t="str">
        <f t="shared" si="103"/>
        <v>М</v>
      </c>
      <c r="GO36" s="223" t="str">
        <f t="shared" si="103"/>
        <v>М</v>
      </c>
      <c r="GP36" s="223" t="str">
        <f t="shared" ref="GP36:JA38" si="108">IF(LEFT(VLOOKUP(GP$4,План,$F36,0),1)="Р","",IF(LEFT(VLOOKUP(GP$4,План,$F36,0),1)="М","М",VLOOKUP(GP$4,План,$F36,0)))</f>
        <v>М</v>
      </c>
      <c r="GQ36" s="223" t="str">
        <f t="shared" si="108"/>
        <v>М</v>
      </c>
      <c r="GR36" s="223" t="str">
        <f t="shared" si="108"/>
        <v>М</v>
      </c>
      <c r="GS36" s="223" t="str">
        <f t="shared" si="108"/>
        <v>М</v>
      </c>
      <c r="GT36" s="223" t="str">
        <f t="shared" si="108"/>
        <v>М</v>
      </c>
      <c r="GU36" s="223" t="str">
        <f t="shared" si="108"/>
        <v>М</v>
      </c>
      <c r="GV36" s="223" t="str">
        <f t="shared" si="108"/>
        <v>М</v>
      </c>
      <c r="GW36" s="223" t="str">
        <f t="shared" si="108"/>
        <v>М</v>
      </c>
      <c r="GX36" s="223" t="str">
        <f t="shared" si="108"/>
        <v>М</v>
      </c>
      <c r="GY36" s="223" t="str">
        <f t="shared" si="108"/>
        <v>М</v>
      </c>
      <c r="GZ36" s="223" t="str">
        <f t="shared" si="108"/>
        <v>ОСК/8569/33569</v>
      </c>
      <c r="HA36" s="223" t="str">
        <f t="shared" si="108"/>
        <v>ОСК/8569/33569</v>
      </c>
      <c r="HB36" s="223" t="str">
        <f t="shared" si="108"/>
        <v>ОСК/8569/33569</v>
      </c>
      <c r="HC36" s="223" t="str">
        <f t="shared" si="108"/>
        <v>ОСК/8569/33569</v>
      </c>
      <c r="HD36" s="223" t="str">
        <f t="shared" si="108"/>
        <v>ОСК/8569/33569</v>
      </c>
      <c r="HE36" s="223" t="str">
        <f t="shared" si="108"/>
        <v>ОСК/8569/33569</v>
      </c>
      <c r="HF36" s="223" t="str">
        <f t="shared" si="108"/>
        <v>ОСК/8569/33569</v>
      </c>
      <c r="HG36" s="223" t="str">
        <f t="shared" si="108"/>
        <v>ОСК/8569/33569</v>
      </c>
      <c r="HH36" s="223" t="str">
        <f t="shared" si="108"/>
        <v>ОСК/8569/33569</v>
      </c>
      <c r="HI36" s="223" t="str">
        <f t="shared" si="108"/>
        <v>ОСК/8569/33569</v>
      </c>
      <c r="HJ36" s="223" t="str">
        <f t="shared" si="108"/>
        <v/>
      </c>
      <c r="HK36" s="223" t="str">
        <f t="shared" si="108"/>
        <v/>
      </c>
      <c r="HL36" s="223" t="str">
        <f t="shared" si="108"/>
        <v/>
      </c>
      <c r="HM36" s="223" t="str">
        <f t="shared" si="108"/>
        <v/>
      </c>
      <c r="HN36" s="223" t="str">
        <f t="shared" si="108"/>
        <v/>
      </c>
      <c r="HO36" s="223" t="str">
        <f t="shared" si="108"/>
        <v/>
      </c>
      <c r="HP36" s="223" t="str">
        <f t="shared" si="108"/>
        <v>П/8661/33661</v>
      </c>
      <c r="HQ36" s="223" t="str">
        <f t="shared" si="108"/>
        <v>М</v>
      </c>
      <c r="HR36" s="223" t="str">
        <f t="shared" si="108"/>
        <v>М</v>
      </c>
      <c r="HS36" s="223" t="str">
        <f t="shared" si="108"/>
        <v>М</v>
      </c>
      <c r="HT36" s="223" t="str">
        <f t="shared" si="108"/>
        <v>М</v>
      </c>
      <c r="HU36" s="223" t="str">
        <f t="shared" si="108"/>
        <v>М</v>
      </c>
      <c r="HV36" s="223" t="str">
        <f t="shared" si="108"/>
        <v>М</v>
      </c>
      <c r="HW36" s="223" t="str">
        <f t="shared" si="108"/>
        <v>М</v>
      </c>
      <c r="HX36" s="223" t="str">
        <f t="shared" si="108"/>
        <v>М</v>
      </c>
      <c r="HY36" s="223" t="str">
        <f t="shared" si="108"/>
        <v>М</v>
      </c>
      <c r="HZ36" s="223" t="str">
        <f t="shared" si="108"/>
        <v>М</v>
      </c>
      <c r="IA36" s="223" t="str">
        <f t="shared" si="108"/>
        <v>М</v>
      </c>
      <c r="IB36" s="223" t="str">
        <f t="shared" si="108"/>
        <v>М</v>
      </c>
      <c r="IC36" s="223" t="str">
        <f t="shared" si="108"/>
        <v>М</v>
      </c>
      <c r="ID36" s="223" t="str">
        <f t="shared" si="108"/>
        <v>М</v>
      </c>
      <c r="IE36" s="223" t="str">
        <f t="shared" si="108"/>
        <v>О/9013/34013</v>
      </c>
      <c r="IF36" s="223" t="str">
        <f t="shared" si="108"/>
        <v>ТО1/9013/34013</v>
      </c>
      <c r="IG36" s="223" t="str">
        <f t="shared" si="108"/>
        <v>ТО1/9013/34013</v>
      </c>
      <c r="IH36" s="223" t="str">
        <f t="shared" si="108"/>
        <v>ТО1/9013/34013</v>
      </c>
      <c r="II36" s="223" t="str">
        <f t="shared" si="108"/>
        <v>ТО1/9013/34013</v>
      </c>
      <c r="IJ36" s="223" t="str">
        <f t="shared" si="108"/>
        <v>ТО1/9013/34013</v>
      </c>
      <c r="IK36" s="223" t="str">
        <f t="shared" si="108"/>
        <v>ТО1/9013/34013</v>
      </c>
      <c r="IL36" s="223" t="str">
        <f t="shared" si="108"/>
        <v>П/9021/34021</v>
      </c>
      <c r="IM36" s="223" t="str">
        <f t="shared" si="108"/>
        <v>М</v>
      </c>
      <c r="IN36" s="223" t="str">
        <f t="shared" si="108"/>
        <v>М</v>
      </c>
      <c r="IO36" s="223" t="str">
        <f t="shared" si="108"/>
        <v>М</v>
      </c>
      <c r="IP36" s="223" t="str">
        <f t="shared" si="108"/>
        <v>М</v>
      </c>
      <c r="IQ36" s="223" t="str">
        <f t="shared" si="108"/>
        <v>М</v>
      </c>
      <c r="IR36" s="223" t="str">
        <f t="shared" si="108"/>
        <v>М</v>
      </c>
      <c r="IS36" s="223" t="str">
        <f t="shared" si="108"/>
        <v>М</v>
      </c>
      <c r="IT36" s="223" t="str">
        <f t="shared" si="108"/>
        <v>М</v>
      </c>
      <c r="IU36" s="223" t="str">
        <f t="shared" si="108"/>
        <v>М</v>
      </c>
      <c r="IV36" s="223" t="str">
        <f t="shared" si="108"/>
        <v>М</v>
      </c>
      <c r="IW36" s="223" t="str">
        <f t="shared" si="108"/>
        <v>М</v>
      </c>
      <c r="IX36" s="223" t="str">
        <f t="shared" si="108"/>
        <v>М</v>
      </c>
      <c r="IY36" s="223" t="str">
        <f t="shared" si="108"/>
        <v>М</v>
      </c>
      <c r="IZ36" s="223" t="str">
        <f t="shared" si="108"/>
        <v>О/9349/34349</v>
      </c>
      <c r="JA36" s="223" t="str">
        <f t="shared" si="108"/>
        <v/>
      </c>
      <c r="JB36" s="223" t="str">
        <f t="shared" ref="JB36:LM38" si="109">IF(LEFT(VLOOKUP(JB$4,План,$F36,0),1)="Р","",IF(LEFT(VLOOKUP(JB$4,План,$F36,0),1)="М","М",VLOOKUP(JB$4,План,$F36,0)))</f>
        <v/>
      </c>
      <c r="JC36" s="223" t="str">
        <f t="shared" si="109"/>
        <v/>
      </c>
      <c r="JD36" s="223" t="str">
        <f t="shared" si="109"/>
        <v/>
      </c>
      <c r="JE36" s="223" t="str">
        <f t="shared" si="109"/>
        <v/>
      </c>
      <c r="JF36" s="223" t="str">
        <f t="shared" si="109"/>
        <v/>
      </c>
      <c r="JG36" s="223" t="str">
        <f t="shared" si="109"/>
        <v/>
      </c>
      <c r="JH36" s="223" t="str">
        <f t="shared" si="109"/>
        <v/>
      </c>
      <c r="JI36" s="223" t="str">
        <f t="shared" si="109"/>
        <v/>
      </c>
      <c r="JJ36" s="223" t="str">
        <f t="shared" si="109"/>
        <v/>
      </c>
      <c r="JK36" s="223" t="str">
        <f t="shared" si="109"/>
        <v/>
      </c>
      <c r="JL36" s="223" t="str">
        <f t="shared" si="109"/>
        <v>П/9357/34357</v>
      </c>
      <c r="JM36" s="223" t="str">
        <f t="shared" si="109"/>
        <v>М</v>
      </c>
      <c r="JN36" s="223" t="str">
        <f t="shared" si="109"/>
        <v>М</v>
      </c>
      <c r="JO36" s="223" t="str">
        <f t="shared" si="109"/>
        <v>М</v>
      </c>
      <c r="JP36" s="223" t="str">
        <f t="shared" si="109"/>
        <v>М</v>
      </c>
      <c r="JQ36" s="223" t="str">
        <f t="shared" si="109"/>
        <v>М</v>
      </c>
      <c r="JR36" s="223" t="str">
        <f t="shared" si="109"/>
        <v>М</v>
      </c>
      <c r="JS36" s="223" t="str">
        <f t="shared" si="109"/>
        <v>М</v>
      </c>
      <c r="JT36" s="223" t="str">
        <f t="shared" si="109"/>
        <v>О/9541/34541</v>
      </c>
      <c r="JU36" s="223" t="str">
        <f t="shared" si="109"/>
        <v/>
      </c>
      <c r="JV36" s="223" t="str">
        <f t="shared" si="109"/>
        <v/>
      </c>
      <c r="JW36" s="223" t="str">
        <f t="shared" si="109"/>
        <v/>
      </c>
      <c r="JX36" s="223" t="str">
        <f t="shared" si="109"/>
        <v/>
      </c>
      <c r="JY36" s="223" t="str">
        <f t="shared" si="109"/>
        <v/>
      </c>
      <c r="JZ36" s="223" t="str">
        <f t="shared" si="109"/>
        <v/>
      </c>
      <c r="KA36" s="223" t="str">
        <f t="shared" si="109"/>
        <v/>
      </c>
      <c r="KB36" s="223" t="str">
        <f t="shared" si="109"/>
        <v/>
      </c>
      <c r="KC36" s="223" t="str">
        <f t="shared" si="109"/>
        <v/>
      </c>
      <c r="KD36" s="223" t="str">
        <f t="shared" si="109"/>
        <v/>
      </c>
      <c r="KE36" s="223" t="str">
        <f t="shared" si="109"/>
        <v/>
      </c>
      <c r="KF36" s="223" t="str">
        <f t="shared" si="109"/>
        <v/>
      </c>
      <c r="KG36" s="223" t="str">
        <f t="shared" si="109"/>
        <v/>
      </c>
      <c r="KH36" s="223" t="str">
        <f t="shared" si="109"/>
        <v/>
      </c>
      <c r="KI36" s="223" t="str">
        <f t="shared" si="109"/>
        <v/>
      </c>
      <c r="KJ36" s="223" t="str">
        <f t="shared" si="109"/>
        <v/>
      </c>
      <c r="KK36" s="223" t="str">
        <f t="shared" si="109"/>
        <v/>
      </c>
      <c r="KL36" s="223" t="str">
        <f t="shared" si="109"/>
        <v/>
      </c>
      <c r="KM36" s="223" t="str">
        <f t="shared" si="109"/>
        <v/>
      </c>
      <c r="KN36" s="223" t="str">
        <f t="shared" si="109"/>
        <v/>
      </c>
      <c r="KO36" s="223" t="str">
        <f t="shared" si="109"/>
        <v/>
      </c>
      <c r="KP36" s="223" t="str">
        <f t="shared" si="109"/>
        <v/>
      </c>
      <c r="KQ36" s="223" t="str">
        <f t="shared" si="109"/>
        <v>П/9549/34549</v>
      </c>
      <c r="KR36" s="223" t="str">
        <f t="shared" si="109"/>
        <v>О/9565/34565</v>
      </c>
      <c r="KS36" s="223" t="str">
        <f t="shared" si="109"/>
        <v/>
      </c>
      <c r="KT36" s="223" t="str">
        <f t="shared" si="109"/>
        <v/>
      </c>
      <c r="KU36" s="223" t="str">
        <f t="shared" si="109"/>
        <v/>
      </c>
      <c r="KV36" s="223" t="str">
        <f t="shared" si="109"/>
        <v/>
      </c>
      <c r="KW36" s="223" t="str">
        <f t="shared" si="109"/>
        <v/>
      </c>
      <c r="KX36" s="223" t="str">
        <f t="shared" si="109"/>
        <v/>
      </c>
      <c r="KY36" s="223" t="str">
        <f t="shared" si="109"/>
        <v/>
      </c>
      <c r="KZ36" s="223" t="str">
        <f t="shared" si="109"/>
        <v/>
      </c>
      <c r="LA36" s="223" t="str">
        <f t="shared" si="109"/>
        <v/>
      </c>
      <c r="LB36" s="223" t="str">
        <f t="shared" si="109"/>
        <v/>
      </c>
      <c r="LC36" s="223" t="str">
        <f t="shared" si="109"/>
        <v/>
      </c>
      <c r="LD36" s="223" t="str">
        <f t="shared" si="109"/>
        <v/>
      </c>
      <c r="LE36" s="223" t="str">
        <f t="shared" si="109"/>
        <v/>
      </c>
      <c r="LF36" s="223" t="str">
        <f t="shared" si="109"/>
        <v/>
      </c>
      <c r="LG36" s="223" t="str">
        <f t="shared" si="109"/>
        <v/>
      </c>
      <c r="LH36" s="223" t="str">
        <f t="shared" si="109"/>
        <v/>
      </c>
      <c r="LI36" s="223" t="str">
        <f t="shared" si="109"/>
        <v/>
      </c>
      <c r="LJ36" s="223" t="str">
        <f t="shared" si="109"/>
        <v/>
      </c>
      <c r="LK36" s="223" t="str">
        <f t="shared" si="109"/>
        <v/>
      </c>
      <c r="LL36" s="223" t="str">
        <f t="shared" si="109"/>
        <v/>
      </c>
      <c r="LM36" s="223" t="str">
        <f t="shared" si="109"/>
        <v/>
      </c>
      <c r="LN36" s="223" t="str">
        <f t="shared" ref="LN36:MC38" si="110">IF(LEFT(VLOOKUP(LN$4,План,$F36,0),1)="Р","",IF(LEFT(VLOOKUP(LN$4,План,$F36,0),1)="М","М",VLOOKUP(LN$4,План,$F36,0)))</f>
        <v/>
      </c>
      <c r="LO36" s="223" t="str">
        <f t="shared" si="110"/>
        <v/>
      </c>
      <c r="LP36" s="223" t="str">
        <f t="shared" si="110"/>
        <v/>
      </c>
      <c r="LQ36" s="223" t="str">
        <f t="shared" si="110"/>
        <v/>
      </c>
      <c r="LR36" s="223" t="str">
        <f t="shared" si="110"/>
        <v/>
      </c>
      <c r="LS36" s="223" t="str">
        <f t="shared" si="110"/>
        <v/>
      </c>
      <c r="LT36" s="223" t="str">
        <f t="shared" si="110"/>
        <v/>
      </c>
      <c r="LU36" s="223" t="str">
        <f t="shared" si="110"/>
        <v/>
      </c>
      <c r="LV36" s="223" t="str">
        <f t="shared" si="110"/>
        <v/>
      </c>
      <c r="LW36" s="223" t="str">
        <f t="shared" si="110"/>
        <v/>
      </c>
      <c r="LX36" s="223" t="str">
        <f t="shared" si="110"/>
        <v/>
      </c>
      <c r="LY36" s="223" t="str">
        <f t="shared" si="110"/>
        <v/>
      </c>
      <c r="LZ36" s="223" t="str">
        <f t="shared" si="110"/>
        <v/>
      </c>
      <c r="MA36" s="223" t="str">
        <f t="shared" si="110"/>
        <v/>
      </c>
      <c r="MB36" s="223" t="str">
        <f t="shared" si="110"/>
        <v/>
      </c>
      <c r="MC36" s="223" t="str">
        <f t="shared" si="110"/>
        <v/>
      </c>
      <c r="MD36" s="223" t="str">
        <f t="shared" si="88"/>
        <v/>
      </c>
      <c r="ME36" s="223" t="str">
        <f t="shared" si="101"/>
        <v/>
      </c>
      <c r="MF36" s="223" t="str">
        <f t="shared" si="101"/>
        <v/>
      </c>
      <c r="MG36" s="223" t="str">
        <f t="shared" si="107"/>
        <v/>
      </c>
      <c r="MH36" s="223" t="str">
        <f t="shared" si="107"/>
        <v/>
      </c>
      <c r="MI36" s="223" t="str">
        <f t="shared" si="107"/>
        <v/>
      </c>
      <c r="MJ36" s="223" t="str">
        <f t="shared" si="107"/>
        <v/>
      </c>
      <c r="MK36" s="223" t="str">
        <f t="shared" si="107"/>
        <v/>
      </c>
      <c r="ML36" s="223" t="str">
        <f t="shared" si="107"/>
        <v/>
      </c>
      <c r="MM36" s="223" t="str">
        <f t="shared" si="107"/>
        <v/>
      </c>
      <c r="MN36" s="223" t="str">
        <f t="shared" si="107"/>
        <v>П/9578/34578</v>
      </c>
      <c r="MO36" s="223" t="str">
        <f t="shared" si="107"/>
        <v>О/9594/34594</v>
      </c>
      <c r="MP36" s="223" t="str">
        <f t="shared" si="107"/>
        <v/>
      </c>
      <c r="MQ36" s="223" t="str">
        <f t="shared" si="107"/>
        <v/>
      </c>
      <c r="MR36" s="223" t="str">
        <f t="shared" si="107"/>
        <v/>
      </c>
      <c r="MS36" s="223" t="str">
        <f t="shared" si="107"/>
        <v/>
      </c>
      <c r="MT36" s="223" t="str">
        <f t="shared" si="107"/>
        <v/>
      </c>
      <c r="MU36" s="223" t="str">
        <f t="shared" si="107"/>
        <v/>
      </c>
      <c r="MV36" s="223" t="str">
        <f t="shared" si="107"/>
        <v/>
      </c>
      <c r="MW36" s="223" t="str">
        <f t="shared" si="107"/>
        <v/>
      </c>
      <c r="MX36" s="223" t="str">
        <f t="shared" si="107"/>
        <v/>
      </c>
      <c r="MY36" s="223" t="str">
        <f t="shared" si="107"/>
        <v/>
      </c>
      <c r="MZ36" s="223" t="str">
        <f t="shared" si="107"/>
        <v/>
      </c>
      <c r="NA36" s="223" t="str">
        <f t="shared" si="107"/>
        <v/>
      </c>
      <c r="NB36" s="223" t="str">
        <f t="shared" si="107"/>
        <v/>
      </c>
      <c r="NC36" s="223" t="str">
        <f t="shared" si="107"/>
        <v/>
      </c>
      <c r="ND36" s="223" t="str">
        <f t="shared" si="107"/>
        <v/>
      </c>
      <c r="NE36" s="223" t="str">
        <f t="shared" si="107"/>
        <v/>
      </c>
      <c r="NF36" s="223" t="str">
        <f t="shared" si="107"/>
        <v/>
      </c>
      <c r="NG36" s="223" t="str">
        <f t="shared" si="107"/>
        <v/>
      </c>
      <c r="NH36" s="223" t="str">
        <f t="shared" si="107"/>
        <v/>
      </c>
      <c r="NI36" s="223"/>
      <c r="NJ36" s="223">
        <v>14309</v>
      </c>
      <c r="NK36" s="223">
        <f t="shared" si="82"/>
        <v>34594</v>
      </c>
      <c r="NL36" s="223">
        <v>14309</v>
      </c>
      <c r="NM36" s="224">
        <f t="shared" si="86"/>
        <v>2616</v>
      </c>
    </row>
    <row r="37" spans="1:377" s="225" customFormat="1" ht="32.25" customHeight="1" x14ac:dyDescent="0.2">
      <c r="A37" s="222">
        <v>13</v>
      </c>
      <c r="B37" s="223">
        <v>12399</v>
      </c>
      <c r="C37" s="223">
        <f t="shared" si="63"/>
        <v>26194</v>
      </c>
      <c r="D37" s="223">
        <v>12399</v>
      </c>
      <c r="E37" s="223">
        <v>20</v>
      </c>
      <c r="F37" s="223">
        <v>68</v>
      </c>
      <c r="G37" s="223" t="str">
        <f t="shared" si="83"/>
        <v>М</v>
      </c>
      <c r="H37" s="223" t="str">
        <f t="shared" si="106"/>
        <v>М</v>
      </c>
      <c r="I37" s="223" t="str">
        <f t="shared" si="106"/>
        <v>М</v>
      </c>
      <c r="J37" s="223" t="str">
        <f t="shared" si="106"/>
        <v>М</v>
      </c>
      <c r="K37" s="223" t="str">
        <f t="shared" si="106"/>
        <v/>
      </c>
      <c r="L37" s="223" t="str">
        <f t="shared" si="106"/>
        <v/>
      </c>
      <c r="M37" s="223" t="str">
        <f t="shared" si="106"/>
        <v/>
      </c>
      <c r="N37" s="223" t="str">
        <f t="shared" si="106"/>
        <v/>
      </c>
      <c r="O37" s="223" t="str">
        <f t="shared" si="106"/>
        <v/>
      </c>
      <c r="P37" s="223" t="str">
        <f t="shared" si="106"/>
        <v/>
      </c>
      <c r="Q37" s="223" t="str">
        <f t="shared" si="106"/>
        <v/>
      </c>
      <c r="R37" s="223" t="str">
        <f t="shared" si="106"/>
        <v/>
      </c>
      <c r="S37" s="223" t="str">
        <f t="shared" si="106"/>
        <v/>
      </c>
      <c r="T37" s="223" t="str">
        <f t="shared" si="106"/>
        <v/>
      </c>
      <c r="U37" s="223" t="str">
        <f t="shared" si="106"/>
        <v/>
      </c>
      <c r="V37" s="223" t="str">
        <f t="shared" si="106"/>
        <v/>
      </c>
      <c r="W37" s="223" t="str">
        <f t="shared" si="106"/>
        <v/>
      </c>
      <c r="X37" s="223" t="str">
        <f t="shared" si="106"/>
        <v/>
      </c>
      <c r="Y37" s="223" t="str">
        <f t="shared" si="106"/>
        <v/>
      </c>
      <c r="Z37" s="223" t="str">
        <f t="shared" si="106"/>
        <v/>
      </c>
      <c r="AA37" s="223" t="str">
        <f t="shared" si="106"/>
        <v/>
      </c>
      <c r="AB37" s="223" t="str">
        <f t="shared" si="106"/>
        <v/>
      </c>
      <c r="AC37" s="223" t="str">
        <f t="shared" si="106"/>
        <v/>
      </c>
      <c r="AD37" s="223" t="str">
        <f t="shared" si="106"/>
        <v>ПР/5751/26266</v>
      </c>
      <c r="AE37" s="223" t="str">
        <f t="shared" si="106"/>
        <v/>
      </c>
      <c r="AF37" s="223" t="str">
        <f t="shared" si="106"/>
        <v/>
      </c>
      <c r="AG37" s="223" t="str">
        <f t="shared" si="106"/>
        <v/>
      </c>
      <c r="AH37" s="223" t="str">
        <f t="shared" si="106"/>
        <v/>
      </c>
      <c r="AI37" s="223" t="str">
        <f t="shared" si="106"/>
        <v/>
      </c>
      <c r="AJ37" s="223" t="str">
        <f t="shared" si="106"/>
        <v/>
      </c>
      <c r="AK37" s="223" t="str">
        <f t="shared" si="106"/>
        <v/>
      </c>
      <c r="AL37" s="223" t="str">
        <f t="shared" si="106"/>
        <v/>
      </c>
      <c r="AM37" s="223" t="str">
        <f t="shared" si="106"/>
        <v/>
      </c>
      <c r="AN37" s="223" t="str">
        <f t="shared" si="106"/>
        <v/>
      </c>
      <c r="AO37" s="223" t="str">
        <f t="shared" si="106"/>
        <v>М</v>
      </c>
      <c r="AP37" s="223" t="str">
        <f t="shared" si="106"/>
        <v>М</v>
      </c>
      <c r="AQ37" s="223" t="str">
        <f t="shared" si="106"/>
        <v>М</v>
      </c>
      <c r="AR37" s="223" t="str">
        <f t="shared" si="106"/>
        <v>М</v>
      </c>
      <c r="AS37" s="223" t="str">
        <f t="shared" si="106"/>
        <v>М</v>
      </c>
      <c r="AT37" s="223" t="str">
        <f t="shared" si="106"/>
        <v>М</v>
      </c>
      <c r="AU37" s="223" t="str">
        <f t="shared" si="106"/>
        <v>М</v>
      </c>
      <c r="AV37" s="223" t="str">
        <f t="shared" si="106"/>
        <v>М</v>
      </c>
      <c r="AW37" s="223" t="str">
        <f t="shared" si="106"/>
        <v>М</v>
      </c>
      <c r="AX37" s="223" t="str">
        <f t="shared" si="106"/>
        <v>М</v>
      </c>
      <c r="AY37" s="223" t="str">
        <f t="shared" si="106"/>
        <v>М</v>
      </c>
      <c r="AZ37" s="223" t="str">
        <f t="shared" si="106"/>
        <v>ТО2/6015/26530</v>
      </c>
      <c r="BA37" s="223" t="str">
        <f t="shared" si="106"/>
        <v>ТО2/6015/26530</v>
      </c>
      <c r="BB37" s="223" t="str">
        <f t="shared" si="106"/>
        <v>ТО2/6015/26530</v>
      </c>
      <c r="BC37" s="223" t="str">
        <f t="shared" si="106"/>
        <v>ТО2/6015/26530</v>
      </c>
      <c r="BD37" s="223" t="str">
        <f t="shared" si="106"/>
        <v>ТО2/6015/26530</v>
      </c>
      <c r="BE37" s="223" t="str">
        <f t="shared" si="106"/>
        <v>ТО2/6015/26530</v>
      </c>
      <c r="BF37" s="223" t="str">
        <f t="shared" si="106"/>
        <v>ТО2/6015/26530</v>
      </c>
      <c r="BG37" s="223" t="str">
        <f t="shared" si="106"/>
        <v>ТО2/6015/26530</v>
      </c>
      <c r="BH37" s="223" t="str">
        <f t="shared" si="106"/>
        <v>ТО2/6015/26530</v>
      </c>
      <c r="BI37" s="223" t="str">
        <f t="shared" si="106"/>
        <v>ТО2/6015/26530</v>
      </c>
      <c r="BJ37" s="223" t="str">
        <f t="shared" si="106"/>
        <v>М</v>
      </c>
      <c r="BK37" s="223" t="str">
        <f t="shared" si="106"/>
        <v>М</v>
      </c>
      <c r="BL37" s="223" t="str">
        <f t="shared" si="106"/>
        <v>М</v>
      </c>
      <c r="BM37" s="223" t="str">
        <f t="shared" si="106"/>
        <v>М</v>
      </c>
      <c r="BN37" s="223" t="str">
        <f t="shared" si="106"/>
        <v>М</v>
      </c>
      <c r="BO37" s="223" t="str">
        <f t="shared" si="106"/>
        <v>М</v>
      </c>
      <c r="BP37" s="223" t="str">
        <f t="shared" si="106"/>
        <v>М</v>
      </c>
      <c r="BQ37" s="223" t="str">
        <f t="shared" si="106"/>
        <v>М</v>
      </c>
      <c r="BR37" s="223" t="str">
        <f t="shared" si="106"/>
        <v>М</v>
      </c>
      <c r="BS37" s="223" t="str">
        <f t="shared" ref="BS37:ED38" si="111">IF(LEFT(VLOOKUP(BS$4,План,$F37,0),1)="Р","",IF(LEFT(VLOOKUP(BS$4,План,$F37,0),1)="М","М",VLOOKUP(BS$4,План,$F37,0)))</f>
        <v>М</v>
      </c>
      <c r="BT37" s="223" t="str">
        <f t="shared" si="111"/>
        <v>М</v>
      </c>
      <c r="BU37" s="223" t="str">
        <f t="shared" si="111"/>
        <v>М</v>
      </c>
      <c r="BV37" s="223" t="str">
        <f t="shared" si="111"/>
        <v>М</v>
      </c>
      <c r="BW37" s="223" t="str">
        <f t="shared" si="111"/>
        <v>М</v>
      </c>
      <c r="BX37" s="223" t="str">
        <f t="shared" si="111"/>
        <v>М</v>
      </c>
      <c r="BY37" s="223" t="str">
        <f t="shared" si="111"/>
        <v>М</v>
      </c>
      <c r="BZ37" s="223" t="str">
        <f t="shared" si="111"/>
        <v>М</v>
      </c>
      <c r="CA37" s="223" t="str">
        <f t="shared" si="111"/>
        <v>М</v>
      </c>
      <c r="CB37" s="223" t="str">
        <f t="shared" si="111"/>
        <v>М</v>
      </c>
      <c r="CC37" s="223" t="str">
        <f t="shared" si="111"/>
        <v>М</v>
      </c>
      <c r="CD37" s="223" t="str">
        <f t="shared" si="111"/>
        <v>М</v>
      </c>
      <c r="CE37" s="223" t="str">
        <f t="shared" si="111"/>
        <v>М</v>
      </c>
      <c r="CF37" s="223" t="str">
        <f t="shared" si="111"/>
        <v>М</v>
      </c>
      <c r="CG37" s="223" t="str">
        <f t="shared" si="111"/>
        <v>М</v>
      </c>
      <c r="CH37" s="223" t="str">
        <f t="shared" si="111"/>
        <v>М</v>
      </c>
      <c r="CI37" s="223" t="str">
        <f t="shared" si="111"/>
        <v>М</v>
      </c>
      <c r="CJ37" s="223" t="str">
        <f t="shared" si="111"/>
        <v>М</v>
      </c>
      <c r="CK37" s="223" t="str">
        <f t="shared" si="111"/>
        <v>М</v>
      </c>
      <c r="CL37" s="223" t="str">
        <f t="shared" si="111"/>
        <v>М</v>
      </c>
      <c r="CM37" s="223" t="str">
        <f t="shared" si="111"/>
        <v>М</v>
      </c>
      <c r="CN37" s="223" t="str">
        <f t="shared" si="111"/>
        <v>М</v>
      </c>
      <c r="CO37" s="223" t="str">
        <f t="shared" si="111"/>
        <v>М</v>
      </c>
      <c r="CP37" s="223" t="str">
        <f t="shared" si="111"/>
        <v>М</v>
      </c>
      <c r="CQ37" s="223" t="str">
        <f t="shared" si="111"/>
        <v>М</v>
      </c>
      <c r="CR37" s="223" t="str">
        <f t="shared" si="111"/>
        <v>М</v>
      </c>
      <c r="CS37" s="223" t="str">
        <f t="shared" si="111"/>
        <v>М</v>
      </c>
      <c r="CT37" s="223" t="str">
        <f t="shared" si="111"/>
        <v>М</v>
      </c>
      <c r="CU37" s="223" t="str">
        <f t="shared" si="111"/>
        <v>М</v>
      </c>
      <c r="CV37" s="223" t="str">
        <f t="shared" si="111"/>
        <v>М</v>
      </c>
      <c r="CW37" s="223" t="str">
        <f t="shared" si="111"/>
        <v>М</v>
      </c>
      <c r="CX37" s="223" t="str">
        <f t="shared" si="111"/>
        <v>М</v>
      </c>
      <c r="CY37" s="223" t="str">
        <f t="shared" si="111"/>
        <v>М</v>
      </c>
      <c r="CZ37" s="223" t="str">
        <f t="shared" si="111"/>
        <v>М</v>
      </c>
      <c r="DA37" s="223" t="str">
        <f t="shared" si="111"/>
        <v>М</v>
      </c>
      <c r="DB37" s="223" t="str">
        <f t="shared" si="111"/>
        <v>М</v>
      </c>
      <c r="DC37" s="223" t="str">
        <f t="shared" si="111"/>
        <v>М</v>
      </c>
      <c r="DD37" s="223" t="str">
        <f t="shared" si="111"/>
        <v>М</v>
      </c>
      <c r="DE37" s="223" t="str">
        <f t="shared" si="111"/>
        <v>М</v>
      </c>
      <c r="DF37" s="223" t="str">
        <f t="shared" si="111"/>
        <v>М</v>
      </c>
      <c r="DG37" s="223" t="str">
        <f t="shared" si="111"/>
        <v>М</v>
      </c>
      <c r="DH37" s="223" t="str">
        <f t="shared" si="111"/>
        <v>М</v>
      </c>
      <c r="DI37" s="223" t="str">
        <f t="shared" si="111"/>
        <v>М</v>
      </c>
      <c r="DJ37" s="223" t="str">
        <f t="shared" si="111"/>
        <v>М</v>
      </c>
      <c r="DK37" s="223" t="str">
        <f t="shared" si="111"/>
        <v>М</v>
      </c>
      <c r="DL37" s="223" t="str">
        <f t="shared" si="111"/>
        <v>М</v>
      </c>
      <c r="DM37" s="223" t="str">
        <f t="shared" si="111"/>
        <v>М</v>
      </c>
      <c r="DN37" s="223" t="str">
        <f t="shared" si="111"/>
        <v>М</v>
      </c>
      <c r="DO37" s="223" t="str">
        <f t="shared" si="111"/>
        <v>М</v>
      </c>
      <c r="DP37" s="223" t="str">
        <f t="shared" si="111"/>
        <v>М</v>
      </c>
      <c r="DQ37" s="223" t="str">
        <f t="shared" si="111"/>
        <v>М</v>
      </c>
      <c r="DR37" s="223" t="str">
        <f t="shared" si="111"/>
        <v>М</v>
      </c>
      <c r="DS37" s="223" t="str">
        <f t="shared" si="111"/>
        <v>М</v>
      </c>
      <c r="DT37" s="223" t="str">
        <f t="shared" si="111"/>
        <v>ПМ/7458/27973</v>
      </c>
      <c r="DU37" s="223" t="str">
        <f t="shared" si="111"/>
        <v>М</v>
      </c>
      <c r="DV37" s="223" t="str">
        <f t="shared" si="111"/>
        <v>М</v>
      </c>
      <c r="DW37" s="223" t="str">
        <f t="shared" si="111"/>
        <v>М</v>
      </c>
      <c r="DX37" s="223" t="str">
        <f t="shared" si="111"/>
        <v>М</v>
      </c>
      <c r="DY37" s="223" t="str">
        <f t="shared" si="111"/>
        <v>М</v>
      </c>
      <c r="DZ37" s="223" t="str">
        <f t="shared" si="111"/>
        <v>М</v>
      </c>
      <c r="EA37" s="223" t="str">
        <f t="shared" si="111"/>
        <v>М</v>
      </c>
      <c r="EB37" s="223" t="str">
        <f t="shared" si="111"/>
        <v>М</v>
      </c>
      <c r="EC37" s="223" t="str">
        <f t="shared" si="111"/>
        <v>М</v>
      </c>
      <c r="ED37" s="223" t="str">
        <f t="shared" si="111"/>
        <v>М</v>
      </c>
      <c r="EE37" s="223" t="str">
        <f t="shared" ref="EE37:GP38" si="112">IF(LEFT(VLOOKUP(EE$4,План,$F37,0),1)="Р","",IF(LEFT(VLOOKUP(EE$4,План,$F37,0),1)="М","М",VLOOKUP(EE$4,План,$F37,0)))</f>
        <v>М</v>
      </c>
      <c r="EF37" s="223" t="str">
        <f t="shared" si="112"/>
        <v>М</v>
      </c>
      <c r="EG37" s="223" t="str">
        <f t="shared" si="112"/>
        <v>М</v>
      </c>
      <c r="EH37" s="223" t="str">
        <f t="shared" si="112"/>
        <v>М</v>
      </c>
      <c r="EI37" s="223" t="str">
        <f t="shared" si="112"/>
        <v>М</v>
      </c>
      <c r="EJ37" s="223" t="str">
        <f t="shared" si="112"/>
        <v>М</v>
      </c>
      <c r="EK37" s="223" t="str">
        <f t="shared" si="112"/>
        <v>М</v>
      </c>
      <c r="EL37" s="223" t="str">
        <f t="shared" si="112"/>
        <v>М</v>
      </c>
      <c r="EM37" s="223" t="str">
        <f t="shared" si="112"/>
        <v>М</v>
      </c>
      <c r="EN37" s="223" t="str">
        <f t="shared" si="112"/>
        <v>М</v>
      </c>
      <c r="EO37" s="223" t="str">
        <f t="shared" si="112"/>
        <v>М</v>
      </c>
      <c r="EP37" s="223" t="str">
        <f t="shared" si="112"/>
        <v>М</v>
      </c>
      <c r="EQ37" s="223" t="str">
        <f t="shared" si="112"/>
        <v>М</v>
      </c>
      <c r="ER37" s="223" t="str">
        <f t="shared" si="112"/>
        <v>М</v>
      </c>
      <c r="ES37" s="223" t="str">
        <f t="shared" si="112"/>
        <v>М</v>
      </c>
      <c r="ET37" s="223" t="str">
        <f t="shared" si="112"/>
        <v>М</v>
      </c>
      <c r="EU37" s="223" t="str">
        <f t="shared" si="112"/>
        <v>М</v>
      </c>
      <c r="EV37" s="223" t="str">
        <f t="shared" si="112"/>
        <v>М</v>
      </c>
      <c r="EW37" s="223" t="str">
        <f t="shared" si="112"/>
        <v>М</v>
      </c>
      <c r="EX37" s="223" t="str">
        <f t="shared" si="112"/>
        <v>М</v>
      </c>
      <c r="EY37" s="223" t="str">
        <f t="shared" si="112"/>
        <v>М</v>
      </c>
      <c r="EZ37" s="223" t="str">
        <f t="shared" si="112"/>
        <v>М</v>
      </c>
      <c r="FA37" s="223" t="str">
        <f t="shared" si="112"/>
        <v>М</v>
      </c>
      <c r="FB37" s="223" t="str">
        <f t="shared" si="112"/>
        <v>М</v>
      </c>
      <c r="FC37" s="223" t="str">
        <f t="shared" si="112"/>
        <v>М</v>
      </c>
      <c r="FD37" s="223" t="str">
        <f t="shared" si="112"/>
        <v>М</v>
      </c>
      <c r="FE37" s="223" t="str">
        <f t="shared" si="112"/>
        <v>М</v>
      </c>
      <c r="FF37" s="223" t="str">
        <f t="shared" si="112"/>
        <v>М</v>
      </c>
      <c r="FG37" s="223" t="str">
        <f t="shared" si="112"/>
        <v>М</v>
      </c>
      <c r="FH37" s="223" t="str">
        <f t="shared" si="112"/>
        <v>М</v>
      </c>
      <c r="FI37" s="223" t="str">
        <f t="shared" si="112"/>
        <v>М</v>
      </c>
      <c r="FJ37" s="223" t="str">
        <f t="shared" si="112"/>
        <v>М</v>
      </c>
      <c r="FK37" s="223" t="str">
        <f t="shared" si="112"/>
        <v>М</v>
      </c>
      <c r="FL37" s="223" t="str">
        <f t="shared" si="112"/>
        <v>М</v>
      </c>
      <c r="FM37" s="223" t="str">
        <f t="shared" si="112"/>
        <v>М</v>
      </c>
      <c r="FN37" s="223" t="str">
        <f t="shared" si="112"/>
        <v>М</v>
      </c>
      <c r="FO37" s="223" t="str">
        <f t="shared" si="112"/>
        <v>М</v>
      </c>
      <c r="FP37" s="223" t="str">
        <f t="shared" si="112"/>
        <v>М</v>
      </c>
      <c r="FQ37" s="223" t="str">
        <f t="shared" si="112"/>
        <v>М</v>
      </c>
      <c r="FR37" s="223" t="str">
        <f t="shared" si="112"/>
        <v>М</v>
      </c>
      <c r="FS37" s="223" t="str">
        <f t="shared" si="112"/>
        <v>М</v>
      </c>
      <c r="FT37" s="223" t="str">
        <f t="shared" si="112"/>
        <v>М</v>
      </c>
      <c r="FU37" s="223" t="str">
        <f t="shared" si="112"/>
        <v>М</v>
      </c>
      <c r="FV37" s="223" t="str">
        <f t="shared" si="112"/>
        <v>М</v>
      </c>
      <c r="FW37" s="223" t="str">
        <f t="shared" si="112"/>
        <v>М</v>
      </c>
      <c r="FX37" s="223" t="str">
        <f t="shared" si="112"/>
        <v>М</v>
      </c>
      <c r="FY37" s="223" t="str">
        <f t="shared" si="112"/>
        <v>М</v>
      </c>
      <c r="FZ37" s="223" t="str">
        <f t="shared" si="112"/>
        <v>М</v>
      </c>
      <c r="GA37" s="223" t="str">
        <f t="shared" si="112"/>
        <v>М</v>
      </c>
      <c r="GB37" s="223" t="str">
        <f t="shared" si="112"/>
        <v>М</v>
      </c>
      <c r="GC37" s="223" t="str">
        <f t="shared" si="112"/>
        <v>М</v>
      </c>
      <c r="GD37" s="223" t="str">
        <f t="shared" si="112"/>
        <v>М</v>
      </c>
      <c r="GE37" s="223" t="str">
        <f t="shared" si="112"/>
        <v>М</v>
      </c>
      <c r="GF37" s="223" t="str">
        <f t="shared" si="112"/>
        <v>М</v>
      </c>
      <c r="GG37" s="223" t="str">
        <f t="shared" si="112"/>
        <v>М</v>
      </c>
      <c r="GH37" s="223" t="str">
        <f t="shared" si="112"/>
        <v>М</v>
      </c>
      <c r="GI37" s="223" t="str">
        <f t="shared" si="112"/>
        <v/>
      </c>
      <c r="GJ37" s="223" t="str">
        <f t="shared" si="112"/>
        <v>ТО1/9042/29557</v>
      </c>
      <c r="GK37" s="223" t="str">
        <f t="shared" si="112"/>
        <v>ТО1/9042/29557</v>
      </c>
      <c r="GL37" s="223" t="str">
        <f t="shared" si="112"/>
        <v>ТО1/9042/29557</v>
      </c>
      <c r="GM37" s="223" t="str">
        <f t="shared" si="112"/>
        <v>ТО1/9042/29557</v>
      </c>
      <c r="GN37" s="223" t="str">
        <f t="shared" si="112"/>
        <v>ТО1/9042/29557</v>
      </c>
      <c r="GO37" s="223" t="str">
        <f t="shared" si="112"/>
        <v>ТО1/9042/29557</v>
      </c>
      <c r="GP37" s="223" t="str">
        <f t="shared" si="112"/>
        <v>ТО1/9042/29557</v>
      </c>
      <c r="GQ37" s="223" t="str">
        <f t="shared" si="108"/>
        <v>ВП/9042/29557</v>
      </c>
      <c r="GR37" s="223" t="str">
        <f t="shared" si="108"/>
        <v>ВП/9042/29557</v>
      </c>
      <c r="GS37" s="223" t="str">
        <f t="shared" si="108"/>
        <v>ВП/9042/29557</v>
      </c>
      <c r="GT37" s="223" t="str">
        <f t="shared" si="108"/>
        <v>ВП/9042/29557</v>
      </c>
      <c r="GU37" s="223" t="str">
        <f t="shared" si="108"/>
        <v>ВП/9042/29557</v>
      </c>
      <c r="GV37" s="223" t="str">
        <f t="shared" si="108"/>
        <v>ВП/9042/29557</v>
      </c>
      <c r="GW37" s="223" t="str">
        <f t="shared" si="108"/>
        <v>ВП/9042/29557</v>
      </c>
      <c r="GX37" s="223" t="str">
        <f t="shared" si="108"/>
        <v>ВП/9042/29557</v>
      </c>
      <c r="GY37" s="223" t="str">
        <f t="shared" si="108"/>
        <v>ВП/9042/29557</v>
      </c>
      <c r="GZ37" s="223" t="str">
        <f t="shared" si="108"/>
        <v>ОСК/9042/29557</v>
      </c>
      <c r="HA37" s="223" t="str">
        <f t="shared" si="108"/>
        <v>ОСК/9042/29557</v>
      </c>
      <c r="HB37" s="223" t="str">
        <f t="shared" si="108"/>
        <v>ОСК/9042/29557</v>
      </c>
      <c r="HC37" s="223" t="str">
        <f t="shared" si="108"/>
        <v>ОСК/9042/29557</v>
      </c>
      <c r="HD37" s="223" t="str">
        <f t="shared" si="108"/>
        <v>ОСК/9042/29557</v>
      </c>
      <c r="HE37" s="223" t="str">
        <f t="shared" si="108"/>
        <v>ОСК/9042/29557</v>
      </c>
      <c r="HF37" s="223" t="str">
        <f t="shared" si="108"/>
        <v>ОСК/9042/29557</v>
      </c>
      <c r="HG37" s="223" t="str">
        <f t="shared" si="108"/>
        <v>ОСК/9042/29557</v>
      </c>
      <c r="HH37" s="223" t="str">
        <f t="shared" si="108"/>
        <v>ОСК/9042/29557</v>
      </c>
      <c r="HI37" s="223" t="str">
        <f t="shared" si="108"/>
        <v>ОСК/9042/29557</v>
      </c>
      <c r="HJ37" s="223" t="str">
        <f t="shared" si="108"/>
        <v>М</v>
      </c>
      <c r="HK37" s="223" t="str">
        <f t="shared" si="108"/>
        <v>М</v>
      </c>
      <c r="HL37" s="223" t="str">
        <f t="shared" si="108"/>
        <v>М</v>
      </c>
      <c r="HM37" s="223" t="str">
        <f t="shared" si="108"/>
        <v>М</v>
      </c>
      <c r="HN37" s="223" t="str">
        <f t="shared" si="108"/>
        <v>М</v>
      </c>
      <c r="HO37" s="223" t="str">
        <f t="shared" si="108"/>
        <v>М</v>
      </c>
      <c r="HP37" s="223" t="str">
        <f t="shared" si="108"/>
        <v>О/9210/29725</v>
      </c>
      <c r="HQ37" s="223" t="str">
        <f t="shared" si="108"/>
        <v/>
      </c>
      <c r="HR37" s="223" t="str">
        <f t="shared" si="108"/>
        <v/>
      </c>
      <c r="HS37" s="223" t="str">
        <f t="shared" si="108"/>
        <v/>
      </c>
      <c r="HT37" s="223" t="str">
        <f t="shared" si="108"/>
        <v/>
      </c>
      <c r="HU37" s="223" t="str">
        <f t="shared" si="108"/>
        <v/>
      </c>
      <c r="HV37" s="223" t="str">
        <f t="shared" si="108"/>
        <v/>
      </c>
      <c r="HW37" s="223" t="str">
        <f t="shared" si="108"/>
        <v/>
      </c>
      <c r="HX37" s="223" t="str">
        <f t="shared" si="108"/>
        <v/>
      </c>
      <c r="HY37" s="223" t="str">
        <f t="shared" si="108"/>
        <v/>
      </c>
      <c r="HZ37" s="223" t="str">
        <f t="shared" si="108"/>
        <v/>
      </c>
      <c r="IA37" s="223" t="str">
        <f t="shared" si="108"/>
        <v/>
      </c>
      <c r="IB37" s="223" t="str">
        <f t="shared" si="108"/>
        <v/>
      </c>
      <c r="IC37" s="223" t="str">
        <f t="shared" si="108"/>
        <v/>
      </c>
      <c r="ID37" s="223" t="str">
        <f t="shared" si="108"/>
        <v/>
      </c>
      <c r="IE37" s="223" t="str">
        <f t="shared" si="108"/>
        <v/>
      </c>
      <c r="IF37" s="223" t="str">
        <f t="shared" si="108"/>
        <v/>
      </c>
      <c r="IG37" s="223" t="str">
        <f t="shared" si="108"/>
        <v/>
      </c>
      <c r="IH37" s="223" t="str">
        <f t="shared" si="108"/>
        <v/>
      </c>
      <c r="II37" s="223" t="str">
        <f t="shared" si="108"/>
        <v>М</v>
      </c>
      <c r="IJ37" s="223" t="str">
        <f t="shared" si="108"/>
        <v>М</v>
      </c>
      <c r="IK37" s="223" t="str">
        <f t="shared" si="108"/>
        <v>М</v>
      </c>
      <c r="IL37" s="223" t="str">
        <f t="shared" si="108"/>
        <v>О/9567/30082</v>
      </c>
      <c r="IM37" s="223" t="str">
        <f t="shared" si="108"/>
        <v/>
      </c>
      <c r="IN37" s="223" t="str">
        <f t="shared" si="108"/>
        <v/>
      </c>
      <c r="IO37" s="223" t="str">
        <f t="shared" si="108"/>
        <v/>
      </c>
      <c r="IP37" s="223" t="str">
        <f t="shared" si="108"/>
        <v/>
      </c>
      <c r="IQ37" s="223" t="str">
        <f t="shared" si="108"/>
        <v/>
      </c>
      <c r="IR37" s="223" t="str">
        <f t="shared" si="108"/>
        <v/>
      </c>
      <c r="IS37" s="223" t="str">
        <f t="shared" si="108"/>
        <v/>
      </c>
      <c r="IT37" s="223" t="str">
        <f t="shared" si="108"/>
        <v/>
      </c>
      <c r="IU37" s="223" t="str">
        <f t="shared" si="108"/>
        <v/>
      </c>
      <c r="IV37" s="223" t="str">
        <f t="shared" si="108"/>
        <v/>
      </c>
      <c r="IW37" s="223" t="str">
        <f t="shared" si="108"/>
        <v/>
      </c>
      <c r="IX37" s="223" t="str">
        <f t="shared" si="108"/>
        <v/>
      </c>
      <c r="IY37" s="223" t="str">
        <f t="shared" si="108"/>
        <v/>
      </c>
      <c r="IZ37" s="223" t="str">
        <f t="shared" si="108"/>
        <v/>
      </c>
      <c r="JA37" s="223" t="str">
        <f t="shared" si="108"/>
        <v/>
      </c>
      <c r="JB37" s="223" t="str">
        <f t="shared" si="109"/>
        <v/>
      </c>
      <c r="JC37" s="223" t="str">
        <f t="shared" si="109"/>
        <v/>
      </c>
      <c r="JD37" s="223" t="str">
        <f t="shared" si="109"/>
        <v/>
      </c>
      <c r="JE37" s="223" t="str">
        <f t="shared" si="109"/>
        <v/>
      </c>
      <c r="JF37" s="223" t="str">
        <f t="shared" si="109"/>
        <v/>
      </c>
      <c r="JG37" s="223" t="str">
        <f t="shared" si="109"/>
        <v/>
      </c>
      <c r="JH37" s="223" t="str">
        <f t="shared" si="109"/>
        <v/>
      </c>
      <c r="JI37" s="223" t="str">
        <f t="shared" si="109"/>
        <v/>
      </c>
      <c r="JJ37" s="223" t="str">
        <f t="shared" si="109"/>
        <v/>
      </c>
      <c r="JK37" s="223" t="str">
        <f t="shared" si="109"/>
        <v/>
      </c>
      <c r="JL37" s="223" t="str">
        <f t="shared" si="109"/>
        <v/>
      </c>
      <c r="JM37" s="223" t="str">
        <f t="shared" si="109"/>
        <v/>
      </c>
      <c r="JN37" s="223" t="str">
        <f t="shared" si="109"/>
        <v/>
      </c>
      <c r="JO37" s="223" t="str">
        <f t="shared" si="109"/>
        <v/>
      </c>
      <c r="JP37" s="223" t="str">
        <f t="shared" si="109"/>
        <v/>
      </c>
      <c r="JQ37" s="223" t="str">
        <f t="shared" si="109"/>
        <v/>
      </c>
      <c r="JR37" s="223" t="str">
        <f t="shared" si="109"/>
        <v/>
      </c>
      <c r="JS37" s="223" t="str">
        <f t="shared" si="109"/>
        <v/>
      </c>
      <c r="JT37" s="223" t="str">
        <f t="shared" si="109"/>
        <v/>
      </c>
      <c r="JU37" s="223" t="str">
        <f t="shared" si="109"/>
        <v/>
      </c>
      <c r="JV37" s="223" t="str">
        <f t="shared" si="109"/>
        <v/>
      </c>
      <c r="JW37" s="223" t="str">
        <f t="shared" si="109"/>
        <v/>
      </c>
      <c r="JX37" s="223" t="str">
        <f t="shared" si="109"/>
        <v/>
      </c>
      <c r="JY37" s="223" t="str">
        <f t="shared" si="109"/>
        <v/>
      </c>
      <c r="JZ37" s="223" t="str">
        <f t="shared" si="109"/>
        <v/>
      </c>
      <c r="KA37" s="223" t="str">
        <f t="shared" si="109"/>
        <v/>
      </c>
      <c r="KB37" s="223" t="str">
        <f t="shared" si="109"/>
        <v/>
      </c>
      <c r="KC37" s="223" t="str">
        <f t="shared" si="109"/>
        <v/>
      </c>
      <c r="KD37" s="223" t="str">
        <f t="shared" si="109"/>
        <v/>
      </c>
      <c r="KE37" s="223" t="str">
        <f t="shared" si="109"/>
        <v/>
      </c>
      <c r="KF37" s="223" t="str">
        <f t="shared" si="109"/>
        <v/>
      </c>
      <c r="KG37" s="223" t="str">
        <f t="shared" si="109"/>
        <v/>
      </c>
      <c r="KH37" s="223" t="str">
        <f t="shared" si="109"/>
        <v/>
      </c>
      <c r="KI37" s="223" t="str">
        <f t="shared" si="109"/>
        <v/>
      </c>
      <c r="KJ37" s="223" t="str">
        <f t="shared" si="109"/>
        <v/>
      </c>
      <c r="KK37" s="223" t="str">
        <f t="shared" si="109"/>
        <v/>
      </c>
      <c r="KL37" s="223" t="str">
        <f t="shared" si="109"/>
        <v/>
      </c>
      <c r="KM37" s="223" t="str">
        <f t="shared" si="109"/>
        <v/>
      </c>
      <c r="KN37" s="223" t="str">
        <f t="shared" si="109"/>
        <v/>
      </c>
      <c r="KO37" s="223" t="str">
        <f t="shared" si="109"/>
        <v/>
      </c>
      <c r="KP37" s="223" t="str">
        <f t="shared" si="109"/>
        <v/>
      </c>
      <c r="KQ37" s="223" t="str">
        <f t="shared" si="109"/>
        <v/>
      </c>
      <c r="KR37" s="223" t="str">
        <f t="shared" si="109"/>
        <v/>
      </c>
      <c r="KS37" s="223" t="str">
        <f t="shared" si="109"/>
        <v/>
      </c>
      <c r="KT37" s="223" t="str">
        <f t="shared" si="109"/>
        <v/>
      </c>
      <c r="KU37" s="223" t="str">
        <f t="shared" si="109"/>
        <v/>
      </c>
      <c r="KV37" s="223" t="str">
        <f t="shared" si="109"/>
        <v/>
      </c>
      <c r="KW37" s="223" t="str">
        <f t="shared" si="109"/>
        <v/>
      </c>
      <c r="KX37" s="223" t="str">
        <f t="shared" si="109"/>
        <v/>
      </c>
      <c r="KY37" s="223" t="str">
        <f t="shared" si="109"/>
        <v/>
      </c>
      <c r="KZ37" s="223" t="str">
        <f t="shared" si="109"/>
        <v>П/9613/30128</v>
      </c>
      <c r="LA37" s="223" t="str">
        <f t="shared" si="109"/>
        <v>М</v>
      </c>
      <c r="LB37" s="223" t="str">
        <f t="shared" si="109"/>
        <v>М</v>
      </c>
      <c r="LC37" s="223" t="str">
        <f t="shared" si="109"/>
        <v>М</v>
      </c>
      <c r="LD37" s="223" t="str">
        <f t="shared" si="109"/>
        <v>М</v>
      </c>
      <c r="LE37" s="223" t="str">
        <f t="shared" si="109"/>
        <v>М</v>
      </c>
      <c r="LF37" s="223" t="str">
        <f t="shared" si="109"/>
        <v>М</v>
      </c>
      <c r="LG37" s="223" t="str">
        <f t="shared" si="109"/>
        <v>М</v>
      </c>
      <c r="LH37" s="223" t="str">
        <f t="shared" si="109"/>
        <v>М</v>
      </c>
      <c r="LI37" s="223" t="str">
        <f t="shared" si="109"/>
        <v>М</v>
      </c>
      <c r="LJ37" s="223" t="str">
        <f t="shared" si="109"/>
        <v>М</v>
      </c>
      <c r="LK37" s="223" t="str">
        <f t="shared" si="109"/>
        <v>М</v>
      </c>
      <c r="LL37" s="223" t="str">
        <f t="shared" si="109"/>
        <v>М</v>
      </c>
      <c r="LM37" s="223" t="str">
        <f t="shared" si="109"/>
        <v>М</v>
      </c>
      <c r="LN37" s="223" t="str">
        <f t="shared" si="110"/>
        <v>М</v>
      </c>
      <c r="LO37" s="223" t="str">
        <f t="shared" si="110"/>
        <v>М</v>
      </c>
      <c r="LP37" s="223" t="str">
        <f t="shared" si="110"/>
        <v>М</v>
      </c>
      <c r="LQ37" s="223" t="str">
        <f t="shared" si="110"/>
        <v>М</v>
      </c>
      <c r="LR37" s="223" t="str">
        <f t="shared" si="110"/>
        <v>М</v>
      </c>
      <c r="LS37" s="223" t="str">
        <f t="shared" si="110"/>
        <v>М</v>
      </c>
      <c r="LT37" s="223" t="str">
        <f t="shared" si="110"/>
        <v>М</v>
      </c>
      <c r="LU37" s="223" t="str">
        <f t="shared" si="110"/>
        <v>М</v>
      </c>
      <c r="LV37" s="223" t="str">
        <f t="shared" si="110"/>
        <v>М</v>
      </c>
      <c r="LW37" s="223" t="str">
        <f t="shared" si="110"/>
        <v>М</v>
      </c>
      <c r="LX37" s="223" t="str">
        <f t="shared" si="110"/>
        <v>М</v>
      </c>
      <c r="LY37" s="223" t="str">
        <f t="shared" si="110"/>
        <v>М</v>
      </c>
      <c r="LZ37" s="223" t="str">
        <f t="shared" si="110"/>
        <v>М</v>
      </c>
      <c r="MA37" s="223" t="str">
        <f t="shared" si="110"/>
        <v>М</v>
      </c>
      <c r="MB37" s="223" t="str">
        <f t="shared" si="110"/>
        <v>М</v>
      </c>
      <c r="MC37" s="223" t="str">
        <f t="shared" si="110"/>
        <v>М</v>
      </c>
      <c r="MD37" s="223" t="str">
        <f t="shared" si="88"/>
        <v>М</v>
      </c>
      <c r="ME37" s="223" t="str">
        <f t="shared" si="101"/>
        <v>М</v>
      </c>
      <c r="MF37" s="223" t="str">
        <f t="shared" si="101"/>
        <v>М</v>
      </c>
      <c r="MG37" s="223" t="str">
        <f t="shared" si="107"/>
        <v>М</v>
      </c>
      <c r="MH37" s="223" t="str">
        <f t="shared" si="107"/>
        <v>М</v>
      </c>
      <c r="MI37" s="223" t="str">
        <f t="shared" si="107"/>
        <v>М</v>
      </c>
      <c r="MJ37" s="223" t="str">
        <f t="shared" si="107"/>
        <v>М</v>
      </c>
      <c r="MK37" s="223" t="str">
        <f t="shared" si="107"/>
        <v>М</v>
      </c>
      <c r="ML37" s="223" t="str">
        <f t="shared" si="107"/>
        <v>М</v>
      </c>
      <c r="MM37" s="223" t="str">
        <f t="shared" si="107"/>
        <v>М</v>
      </c>
      <c r="MN37" s="223" t="str">
        <f t="shared" si="107"/>
        <v>О/10565/31080</v>
      </c>
      <c r="MO37" s="223" t="str">
        <f t="shared" si="107"/>
        <v>ПМ/10565/31080</v>
      </c>
      <c r="MP37" s="223" t="str">
        <f t="shared" si="107"/>
        <v>М</v>
      </c>
      <c r="MQ37" s="223" t="str">
        <f t="shared" si="107"/>
        <v>М</v>
      </c>
      <c r="MR37" s="223" t="str">
        <f t="shared" si="107"/>
        <v>М</v>
      </c>
      <c r="MS37" s="223" t="str">
        <f t="shared" si="107"/>
        <v>М</v>
      </c>
      <c r="MT37" s="223" t="str">
        <f t="shared" si="107"/>
        <v>М</v>
      </c>
      <c r="MU37" s="223" t="str">
        <f t="shared" si="107"/>
        <v>М</v>
      </c>
      <c r="MV37" s="223" t="str">
        <f t="shared" si="107"/>
        <v>М</v>
      </c>
      <c r="MW37" s="223" t="str">
        <f t="shared" si="107"/>
        <v>М</v>
      </c>
      <c r="MX37" s="223" t="str">
        <f t="shared" si="107"/>
        <v>М</v>
      </c>
      <c r="MY37" s="223" t="str">
        <f t="shared" si="107"/>
        <v>М</v>
      </c>
      <c r="MZ37" s="223" t="str">
        <f t="shared" si="107"/>
        <v>М</v>
      </c>
      <c r="NA37" s="223" t="str">
        <f t="shared" si="107"/>
        <v>М</v>
      </c>
      <c r="NB37" s="223" t="str">
        <f t="shared" si="107"/>
        <v>М</v>
      </c>
      <c r="NC37" s="223" t="str">
        <f t="shared" si="107"/>
        <v>М</v>
      </c>
      <c r="ND37" s="223" t="str">
        <f t="shared" si="107"/>
        <v>М</v>
      </c>
      <c r="NE37" s="223" t="str">
        <f t="shared" si="107"/>
        <v>М</v>
      </c>
      <c r="NF37" s="223" t="str">
        <f t="shared" si="107"/>
        <v>М</v>
      </c>
      <c r="NG37" s="223" t="str">
        <f t="shared" si="107"/>
        <v>М</v>
      </c>
      <c r="NH37" s="223" t="str">
        <f t="shared" si="107"/>
        <v>М</v>
      </c>
      <c r="NI37" s="223"/>
      <c r="NJ37" s="223">
        <v>17199</v>
      </c>
      <c r="NK37" s="223">
        <f t="shared" si="82"/>
        <v>31536</v>
      </c>
      <c r="NL37" s="223">
        <v>17199</v>
      </c>
      <c r="NM37" s="224">
        <f t="shared" si="86"/>
        <v>4800</v>
      </c>
    </row>
    <row r="38" spans="1:377" s="225" customFormat="1" ht="32.25" customHeight="1" x14ac:dyDescent="0.2">
      <c r="A38" s="222">
        <v>14</v>
      </c>
      <c r="B38" s="223">
        <v>11185</v>
      </c>
      <c r="C38" s="223">
        <f t="shared" si="63"/>
        <v>8881</v>
      </c>
      <c r="D38" s="223">
        <v>0</v>
      </c>
      <c r="E38" s="223">
        <v>21</v>
      </c>
      <c r="F38" s="223">
        <v>69</v>
      </c>
      <c r="G38" s="223" t="str">
        <f t="shared" si="83"/>
        <v>М</v>
      </c>
      <c r="H38" s="223" t="str">
        <f t="shared" ref="H38:BS38" si="113">IF(LEFT(VLOOKUP(H$4,План,$F38,0),1)="Р","",IF(LEFT(VLOOKUP(H$4,План,$F38,0),1)="М","М",VLOOKUP(H$4,План,$F38,0)))</f>
        <v>М</v>
      </c>
      <c r="I38" s="223" t="str">
        <f t="shared" si="113"/>
        <v>М</v>
      </c>
      <c r="J38" s="223" t="str">
        <f t="shared" si="113"/>
        <v>М</v>
      </c>
      <c r="K38" s="223" t="str">
        <f t="shared" si="113"/>
        <v>М</v>
      </c>
      <c r="L38" s="223" t="str">
        <f t="shared" si="113"/>
        <v>М</v>
      </c>
      <c r="M38" s="223" t="str">
        <f t="shared" si="113"/>
        <v>М</v>
      </c>
      <c r="N38" s="223" t="str">
        <f t="shared" si="113"/>
        <v>М</v>
      </c>
      <c r="O38" s="223" t="str">
        <f t="shared" si="113"/>
        <v>М</v>
      </c>
      <c r="P38" s="223" t="str">
        <f t="shared" si="113"/>
        <v>М</v>
      </c>
      <c r="Q38" s="223" t="str">
        <f t="shared" si="113"/>
        <v>М</v>
      </c>
      <c r="R38" s="223" t="str">
        <f t="shared" si="113"/>
        <v>М</v>
      </c>
      <c r="S38" s="223" t="str">
        <f t="shared" si="113"/>
        <v>М</v>
      </c>
      <c r="T38" s="223" t="str">
        <f t="shared" si="113"/>
        <v>М</v>
      </c>
      <c r="U38" s="223" t="str">
        <f t="shared" si="113"/>
        <v>М</v>
      </c>
      <c r="V38" s="223" t="str">
        <f t="shared" si="113"/>
        <v>М</v>
      </c>
      <c r="W38" s="223" t="str">
        <f t="shared" si="113"/>
        <v>М</v>
      </c>
      <c r="X38" s="223" t="str">
        <f t="shared" si="113"/>
        <v>М</v>
      </c>
      <c r="Y38" s="223" t="str">
        <f t="shared" si="113"/>
        <v>М</v>
      </c>
      <c r="Z38" s="223" t="str">
        <f t="shared" si="113"/>
        <v>М</v>
      </c>
      <c r="AA38" s="223" t="str">
        <f t="shared" si="113"/>
        <v>М</v>
      </c>
      <c r="AB38" s="223" t="str">
        <f t="shared" si="113"/>
        <v>М</v>
      </c>
      <c r="AC38" s="223" t="str">
        <f t="shared" si="113"/>
        <v>М</v>
      </c>
      <c r="AD38" s="223" t="str">
        <f t="shared" si="113"/>
        <v>М</v>
      </c>
      <c r="AE38" s="223" t="str">
        <f t="shared" si="113"/>
        <v>М</v>
      </c>
      <c r="AF38" s="223" t="str">
        <f t="shared" si="113"/>
        <v>М</v>
      </c>
      <c r="AG38" s="223" t="str">
        <f t="shared" si="113"/>
        <v>М</v>
      </c>
      <c r="AH38" s="223" t="str">
        <f t="shared" si="113"/>
        <v>М</v>
      </c>
      <c r="AI38" s="223" t="str">
        <f t="shared" si="113"/>
        <v>М</v>
      </c>
      <c r="AJ38" s="223" t="str">
        <f t="shared" si="113"/>
        <v>М</v>
      </c>
      <c r="AK38" s="223" t="str">
        <f t="shared" si="113"/>
        <v>М</v>
      </c>
      <c r="AL38" s="223" t="str">
        <f t="shared" si="113"/>
        <v>М</v>
      </c>
      <c r="AM38" s="223" t="str">
        <f t="shared" si="113"/>
        <v>М</v>
      </c>
      <c r="AN38" s="223" t="str">
        <f t="shared" si="113"/>
        <v>М</v>
      </c>
      <c r="AO38" s="223" t="str">
        <f t="shared" si="113"/>
        <v>М</v>
      </c>
      <c r="AP38" s="223" t="str">
        <f t="shared" si="113"/>
        <v>М</v>
      </c>
      <c r="AQ38" s="223" t="str">
        <f t="shared" si="113"/>
        <v>М</v>
      </c>
      <c r="AR38" s="223" t="str">
        <f t="shared" si="113"/>
        <v>М</v>
      </c>
      <c r="AS38" s="223" t="str">
        <f t="shared" si="113"/>
        <v>М</v>
      </c>
      <c r="AT38" s="223" t="str">
        <f t="shared" si="113"/>
        <v>М</v>
      </c>
      <c r="AU38" s="223" t="str">
        <f t="shared" si="113"/>
        <v>М</v>
      </c>
      <c r="AV38" s="223" t="str">
        <f t="shared" si="113"/>
        <v>М</v>
      </c>
      <c r="AW38" s="223" t="str">
        <f t="shared" si="113"/>
        <v>М</v>
      </c>
      <c r="AX38" s="223" t="str">
        <f t="shared" si="113"/>
        <v>М</v>
      </c>
      <c r="AY38" s="223" t="str">
        <f t="shared" si="113"/>
        <v>М</v>
      </c>
      <c r="AZ38" s="223" t="str">
        <f t="shared" si="113"/>
        <v>М</v>
      </c>
      <c r="BA38" s="223" t="str">
        <f t="shared" si="113"/>
        <v>М</v>
      </c>
      <c r="BB38" s="223" t="str">
        <f t="shared" si="113"/>
        <v>М</v>
      </c>
      <c r="BC38" s="223" t="str">
        <f t="shared" si="113"/>
        <v>М</v>
      </c>
      <c r="BD38" s="223" t="str">
        <f t="shared" si="113"/>
        <v>М</v>
      </c>
      <c r="BE38" s="223" t="str">
        <f t="shared" si="113"/>
        <v>М</v>
      </c>
      <c r="BF38" s="223" t="str">
        <f t="shared" si="113"/>
        <v>М</v>
      </c>
      <c r="BG38" s="223" t="str">
        <f t="shared" si="113"/>
        <v>М</v>
      </c>
      <c r="BH38" s="223" t="str">
        <f t="shared" si="113"/>
        <v>М</v>
      </c>
      <c r="BI38" s="223" t="str">
        <f t="shared" si="113"/>
        <v>М</v>
      </c>
      <c r="BJ38" s="223" t="str">
        <f t="shared" si="113"/>
        <v/>
      </c>
      <c r="BK38" s="223" t="str">
        <f t="shared" si="113"/>
        <v/>
      </c>
      <c r="BL38" s="223" t="str">
        <f t="shared" si="113"/>
        <v/>
      </c>
      <c r="BM38" s="223" t="str">
        <f t="shared" si="113"/>
        <v/>
      </c>
      <c r="BN38" s="223" t="str">
        <f t="shared" si="113"/>
        <v/>
      </c>
      <c r="BO38" s="223" t="str">
        <f t="shared" si="113"/>
        <v/>
      </c>
      <c r="BP38" s="223" t="str">
        <f t="shared" si="113"/>
        <v/>
      </c>
      <c r="BQ38" s="223" t="str">
        <f t="shared" si="113"/>
        <v/>
      </c>
      <c r="BR38" s="223" t="str">
        <f t="shared" si="113"/>
        <v/>
      </c>
      <c r="BS38" s="223" t="str">
        <f t="shared" si="113"/>
        <v>ПР/10177/10177</v>
      </c>
      <c r="BT38" s="223" t="str">
        <f t="shared" si="111"/>
        <v/>
      </c>
      <c r="BU38" s="223" t="str">
        <f t="shared" si="111"/>
        <v/>
      </c>
      <c r="BV38" s="223" t="str">
        <f t="shared" si="111"/>
        <v/>
      </c>
      <c r="BW38" s="223" t="str">
        <f t="shared" si="111"/>
        <v/>
      </c>
      <c r="BX38" s="223" t="str">
        <f t="shared" si="111"/>
        <v/>
      </c>
      <c r="BY38" s="223" t="str">
        <f t="shared" si="111"/>
        <v/>
      </c>
      <c r="BZ38" s="223" t="str">
        <f t="shared" si="111"/>
        <v/>
      </c>
      <c r="CA38" s="223" t="str">
        <f t="shared" si="111"/>
        <v/>
      </c>
      <c r="CB38" s="223" t="str">
        <f t="shared" si="111"/>
        <v/>
      </c>
      <c r="CC38" s="223" t="str">
        <f t="shared" si="111"/>
        <v>ПР/10177/10177</v>
      </c>
      <c r="CD38" s="223" t="str">
        <f t="shared" si="111"/>
        <v/>
      </c>
      <c r="CE38" s="223" t="str">
        <f t="shared" si="111"/>
        <v/>
      </c>
      <c r="CF38" s="223" t="str">
        <f t="shared" si="111"/>
        <v/>
      </c>
      <c r="CG38" s="223" t="str">
        <f t="shared" si="111"/>
        <v/>
      </c>
      <c r="CH38" s="223" t="str">
        <f t="shared" si="111"/>
        <v/>
      </c>
      <c r="CI38" s="223" t="str">
        <f t="shared" si="111"/>
        <v/>
      </c>
      <c r="CJ38" s="223" t="str">
        <f t="shared" si="111"/>
        <v/>
      </c>
      <c r="CK38" s="223" t="str">
        <f t="shared" si="111"/>
        <v/>
      </c>
      <c r="CL38" s="223" t="str">
        <f t="shared" si="111"/>
        <v/>
      </c>
      <c r="CM38" s="223" t="str">
        <f t="shared" si="111"/>
        <v>ПР/10177/10177</v>
      </c>
      <c r="CN38" s="223" t="str">
        <f t="shared" si="111"/>
        <v/>
      </c>
      <c r="CO38" s="223" t="str">
        <f t="shared" si="111"/>
        <v/>
      </c>
      <c r="CP38" s="223" t="str">
        <f t="shared" si="111"/>
        <v/>
      </c>
      <c r="CQ38" s="223" t="str">
        <f t="shared" si="111"/>
        <v/>
      </c>
      <c r="CR38" s="223" t="str">
        <f t="shared" si="111"/>
        <v/>
      </c>
      <c r="CS38" s="223" t="str">
        <f t="shared" si="111"/>
        <v/>
      </c>
      <c r="CT38" s="223" t="str">
        <f t="shared" si="111"/>
        <v/>
      </c>
      <c r="CU38" s="223" t="str">
        <f t="shared" si="111"/>
        <v>ВП/10162/10162</v>
      </c>
      <c r="CV38" s="223" t="str">
        <f t="shared" si="111"/>
        <v>ВП/10162/10162</v>
      </c>
      <c r="CW38" s="223" t="str">
        <f t="shared" si="111"/>
        <v>ПР/10162/10162</v>
      </c>
      <c r="CX38" s="223" t="str">
        <f t="shared" si="111"/>
        <v>ВП/10162/10162</v>
      </c>
      <c r="CY38" s="223" t="str">
        <f t="shared" si="111"/>
        <v>ВП/10162/10162</v>
      </c>
      <c r="CZ38" s="223" t="str">
        <f t="shared" si="111"/>
        <v>ВП/10162/10162</v>
      </c>
      <c r="DA38" s="223" t="str">
        <f t="shared" si="111"/>
        <v>ВП/10162/10162</v>
      </c>
      <c r="DB38" s="223" t="str">
        <f t="shared" si="111"/>
        <v>ВП/10162/10162</v>
      </c>
      <c r="DC38" s="223" t="str">
        <f t="shared" si="111"/>
        <v>ВП/10162/10162</v>
      </c>
      <c r="DD38" s="223" t="str">
        <f t="shared" si="111"/>
        <v>ВП/10162/10162</v>
      </c>
      <c r="DE38" s="223" t="str">
        <f t="shared" si="111"/>
        <v>ВП/10162/10162</v>
      </c>
      <c r="DF38" s="223" t="str">
        <f t="shared" si="111"/>
        <v>ВП/10162/10162</v>
      </c>
      <c r="DG38" s="223" t="str">
        <f t="shared" si="111"/>
        <v>ПР/10162/10162</v>
      </c>
      <c r="DH38" s="223" t="str">
        <f t="shared" si="111"/>
        <v>ВП/10162/10162</v>
      </c>
      <c r="DI38" s="223" t="str">
        <f t="shared" si="111"/>
        <v>ВП/10162/10162</v>
      </c>
      <c r="DJ38" s="223" t="str">
        <f t="shared" si="111"/>
        <v>ВП/10162/10162</v>
      </c>
      <c r="DK38" s="223" t="str">
        <f t="shared" si="111"/>
        <v>ВП/10162/10162</v>
      </c>
      <c r="DL38" s="223" t="str">
        <f t="shared" si="111"/>
        <v/>
      </c>
      <c r="DM38" s="223" t="str">
        <f t="shared" si="111"/>
        <v/>
      </c>
      <c r="DN38" s="223" t="str">
        <f t="shared" si="111"/>
        <v/>
      </c>
      <c r="DO38" s="223" t="str">
        <f t="shared" si="111"/>
        <v/>
      </c>
      <c r="DP38" s="223" t="str">
        <f t="shared" si="111"/>
        <v/>
      </c>
      <c r="DQ38" s="223" t="str">
        <f t="shared" si="111"/>
        <v/>
      </c>
      <c r="DR38" s="223" t="str">
        <f t="shared" si="111"/>
        <v/>
      </c>
      <c r="DS38" s="223" t="str">
        <f t="shared" si="111"/>
        <v/>
      </c>
      <c r="DT38" s="223" t="str">
        <f t="shared" si="111"/>
        <v/>
      </c>
      <c r="DU38" s="223" t="str">
        <f t="shared" si="111"/>
        <v/>
      </c>
      <c r="DV38" s="223" t="str">
        <f t="shared" si="111"/>
        <v>ПР/10162/10162</v>
      </c>
      <c r="DW38" s="223" t="str">
        <f t="shared" si="111"/>
        <v/>
      </c>
      <c r="DX38" s="223" t="str">
        <f t="shared" si="111"/>
        <v/>
      </c>
      <c r="DY38" s="223" t="str">
        <f t="shared" si="111"/>
        <v/>
      </c>
      <c r="DZ38" s="223" t="str">
        <f t="shared" si="111"/>
        <v/>
      </c>
      <c r="EA38" s="223" t="str">
        <f t="shared" si="111"/>
        <v/>
      </c>
      <c r="EB38" s="223" t="str">
        <f t="shared" si="111"/>
        <v/>
      </c>
      <c r="EC38" s="223" t="str">
        <f t="shared" si="111"/>
        <v/>
      </c>
      <c r="ED38" s="223" t="str">
        <f t="shared" si="111"/>
        <v/>
      </c>
      <c r="EE38" s="223" t="str">
        <f t="shared" si="112"/>
        <v/>
      </c>
      <c r="EF38" s="223" t="str">
        <f t="shared" si="112"/>
        <v>ПР/10162/10162</v>
      </c>
      <c r="EG38" s="223" t="str">
        <f t="shared" si="112"/>
        <v/>
      </c>
      <c r="EH38" s="223" t="str">
        <f t="shared" si="112"/>
        <v/>
      </c>
      <c r="EI38" s="223" t="str">
        <f t="shared" si="112"/>
        <v/>
      </c>
      <c r="EJ38" s="223" t="str">
        <f t="shared" si="112"/>
        <v/>
      </c>
      <c r="EK38" s="223" t="str">
        <f t="shared" si="112"/>
        <v/>
      </c>
      <c r="EL38" s="223" t="str">
        <f t="shared" si="112"/>
        <v/>
      </c>
      <c r="EM38" s="223" t="str">
        <f t="shared" si="112"/>
        <v/>
      </c>
      <c r="EN38" s="223" t="str">
        <f t="shared" si="112"/>
        <v/>
      </c>
      <c r="EO38" s="223" t="str">
        <f t="shared" si="112"/>
        <v/>
      </c>
      <c r="EP38" s="223" t="str">
        <f t="shared" si="112"/>
        <v>ПР/10162/10162</v>
      </c>
      <c r="EQ38" s="223" t="str">
        <f t="shared" si="112"/>
        <v/>
      </c>
      <c r="ER38" s="223" t="str">
        <f t="shared" si="112"/>
        <v/>
      </c>
      <c r="ES38" s="223" t="str">
        <f t="shared" si="112"/>
        <v/>
      </c>
      <c r="ET38" s="223" t="str">
        <f t="shared" si="112"/>
        <v/>
      </c>
      <c r="EU38" s="223" t="str">
        <f t="shared" si="112"/>
        <v/>
      </c>
      <c r="EV38" s="223" t="str">
        <f t="shared" si="112"/>
        <v/>
      </c>
      <c r="EW38" s="223" t="str">
        <f t="shared" si="112"/>
        <v/>
      </c>
      <c r="EX38" s="223" t="str">
        <f t="shared" si="112"/>
        <v/>
      </c>
      <c r="EY38" s="223" t="str">
        <f t="shared" si="112"/>
        <v/>
      </c>
      <c r="EZ38" s="223" t="str">
        <f t="shared" si="112"/>
        <v/>
      </c>
      <c r="FA38" s="223" t="str">
        <f t="shared" si="112"/>
        <v>ПР/10162/10162</v>
      </c>
      <c r="FB38" s="223" t="str">
        <f t="shared" si="112"/>
        <v/>
      </c>
      <c r="FC38" s="223" t="str">
        <f t="shared" si="112"/>
        <v/>
      </c>
      <c r="FD38" s="223" t="str">
        <f t="shared" si="112"/>
        <v/>
      </c>
      <c r="FE38" s="223" t="str">
        <f t="shared" si="112"/>
        <v/>
      </c>
      <c r="FF38" s="223" t="str">
        <f t="shared" si="112"/>
        <v/>
      </c>
      <c r="FG38" s="223" t="str">
        <f t="shared" si="112"/>
        <v/>
      </c>
      <c r="FH38" s="223" t="str">
        <f t="shared" si="112"/>
        <v/>
      </c>
      <c r="FI38" s="223" t="str">
        <f t="shared" si="112"/>
        <v/>
      </c>
      <c r="FJ38" s="223" t="str">
        <f t="shared" si="112"/>
        <v/>
      </c>
      <c r="FK38" s="223" t="str">
        <f t="shared" si="112"/>
        <v>ПР/10162/10162</v>
      </c>
      <c r="FL38" s="223" t="str">
        <f t="shared" si="112"/>
        <v>ВП/10162/10162</v>
      </c>
      <c r="FM38" s="223" t="str">
        <f t="shared" si="112"/>
        <v>ВП/10162/10162</v>
      </c>
      <c r="FN38" s="223" t="str">
        <f t="shared" si="112"/>
        <v>ВП/10162/10162</v>
      </c>
      <c r="FO38" s="223" t="str">
        <f t="shared" si="112"/>
        <v>ВП/10162/10162</v>
      </c>
      <c r="FP38" s="223" t="str">
        <f t="shared" si="112"/>
        <v>ВП/10162/10162</v>
      </c>
      <c r="FQ38" s="223" t="str">
        <f t="shared" si="112"/>
        <v>ВП/10162/10162</v>
      </c>
      <c r="FR38" s="223" t="str">
        <f t="shared" si="112"/>
        <v>ВП/10162/10162</v>
      </c>
      <c r="FS38" s="223" t="str">
        <f t="shared" si="112"/>
        <v>ВП/10162/10162</v>
      </c>
      <c r="FT38" s="223" t="str">
        <f t="shared" si="112"/>
        <v>ВП/10162/10162</v>
      </c>
      <c r="FU38" s="223" t="str">
        <f t="shared" si="112"/>
        <v>ПР/10162/10162</v>
      </c>
      <c r="FV38" s="223" t="str">
        <f t="shared" si="112"/>
        <v>ВП/10162/10162</v>
      </c>
      <c r="FW38" s="223" t="str">
        <f t="shared" si="112"/>
        <v>ВП/10162/10162</v>
      </c>
      <c r="FX38" s="223" t="str">
        <f t="shared" si="112"/>
        <v>ВП/10162/10162</v>
      </c>
      <c r="FY38" s="223" t="str">
        <f t="shared" si="112"/>
        <v>ВП/10162/10162</v>
      </c>
      <c r="FZ38" s="223" t="str">
        <f t="shared" si="112"/>
        <v>ВП/10162/10162</v>
      </c>
      <c r="GA38" s="223" t="str">
        <f t="shared" si="112"/>
        <v>ВП/10162/10162</v>
      </c>
      <c r="GB38" s="223" t="str">
        <f t="shared" si="112"/>
        <v>ВП/10162/10162</v>
      </c>
      <c r="GC38" s="223" t="str">
        <f t="shared" si="112"/>
        <v>ВП/10162/10162</v>
      </c>
      <c r="GD38" s="223" t="str">
        <f t="shared" si="112"/>
        <v>ВП/10162/10162</v>
      </c>
      <c r="GE38" s="223" t="str">
        <f t="shared" si="112"/>
        <v>ПР/10162/10162</v>
      </c>
      <c r="GF38" s="223" t="str">
        <f t="shared" si="112"/>
        <v>ВП/10162/10162</v>
      </c>
      <c r="GG38" s="223" t="str">
        <f t="shared" si="112"/>
        <v>ВП/10162/10162</v>
      </c>
      <c r="GH38" s="223" t="str">
        <f t="shared" si="112"/>
        <v>ВП/10162/10162</v>
      </c>
      <c r="GI38" s="223" t="str">
        <f t="shared" si="112"/>
        <v>ВП/10162/10162</v>
      </c>
      <c r="GJ38" s="223" t="str">
        <f t="shared" si="112"/>
        <v>ВП/10162/10162</v>
      </c>
      <c r="GK38" s="223" t="str">
        <f t="shared" si="112"/>
        <v>ВП/10162/10162</v>
      </c>
      <c r="GL38" s="223" t="str">
        <f t="shared" si="112"/>
        <v>ВП/10162/10162</v>
      </c>
      <c r="GM38" s="223" t="str">
        <f t="shared" si="112"/>
        <v>ВП/10162/10162</v>
      </c>
      <c r="GN38" s="223" t="str">
        <f t="shared" si="112"/>
        <v>ВП/10162/10162</v>
      </c>
      <c r="GO38" s="223" t="str">
        <f t="shared" si="112"/>
        <v>ВП/10162/10162</v>
      </c>
      <c r="GP38" s="223" t="str">
        <f t="shared" si="112"/>
        <v>ПР/10162/10162</v>
      </c>
      <c r="GQ38" s="223" t="str">
        <f t="shared" si="108"/>
        <v>ВП/10162/10162</v>
      </c>
      <c r="GR38" s="223" t="str">
        <f t="shared" si="108"/>
        <v>ВП/10162/10162</v>
      </c>
      <c r="GS38" s="223" t="str">
        <f t="shared" si="108"/>
        <v>ВП/10162/10162</v>
      </c>
      <c r="GT38" s="223" t="str">
        <f t="shared" si="108"/>
        <v>ВП/10162/10162</v>
      </c>
      <c r="GU38" s="223" t="str">
        <f t="shared" si="108"/>
        <v>ВП/10162/10162</v>
      </c>
      <c r="GV38" s="223" t="str">
        <f t="shared" si="108"/>
        <v>ВП/10162/10162</v>
      </c>
      <c r="GW38" s="223" t="str">
        <f t="shared" si="108"/>
        <v>ВП/10162/10162</v>
      </c>
      <c r="GX38" s="223" t="str">
        <f t="shared" si="108"/>
        <v>ВП/10162/10162</v>
      </c>
      <c r="GY38" s="223" t="str">
        <f t="shared" si="108"/>
        <v>ВП/10162/10162</v>
      </c>
      <c r="GZ38" s="223" t="str">
        <f t="shared" si="108"/>
        <v>ОСК/10162/10162</v>
      </c>
      <c r="HA38" s="223" t="str">
        <f t="shared" si="108"/>
        <v>ОСК/10162/10162</v>
      </c>
      <c r="HB38" s="223" t="str">
        <f t="shared" si="108"/>
        <v>ОСК/10162/10162</v>
      </c>
      <c r="HC38" s="223" t="str">
        <f t="shared" si="108"/>
        <v>ОСК/10162/10162</v>
      </c>
      <c r="HD38" s="223" t="str">
        <f t="shared" si="108"/>
        <v>ОСК/10162/10162</v>
      </c>
      <c r="HE38" s="223" t="str">
        <f t="shared" si="108"/>
        <v>ОСК/10162/10162</v>
      </c>
      <c r="HF38" s="223" t="str">
        <f t="shared" si="108"/>
        <v>ОСК/10162/10162</v>
      </c>
      <c r="HG38" s="223" t="str">
        <f t="shared" si="108"/>
        <v>ОСК/10162/10162</v>
      </c>
      <c r="HH38" s="223" t="str">
        <f t="shared" si="108"/>
        <v>ОСК/10162/10162</v>
      </c>
      <c r="HI38" s="223" t="str">
        <f t="shared" si="108"/>
        <v>ОСК/10162/10162</v>
      </c>
      <c r="HJ38" s="223" t="str">
        <f t="shared" si="108"/>
        <v/>
      </c>
      <c r="HK38" s="223" t="str">
        <f t="shared" si="108"/>
        <v/>
      </c>
      <c r="HL38" s="223" t="str">
        <f t="shared" si="108"/>
        <v/>
      </c>
      <c r="HM38" s="223" t="str">
        <f t="shared" si="108"/>
        <v/>
      </c>
      <c r="HN38" s="223" t="str">
        <f t="shared" si="108"/>
        <v/>
      </c>
      <c r="HO38" s="223" t="str">
        <f t="shared" si="108"/>
        <v/>
      </c>
      <c r="HP38" s="223" t="str">
        <f t="shared" si="108"/>
        <v/>
      </c>
      <c r="HQ38" s="223" t="str">
        <f t="shared" si="108"/>
        <v/>
      </c>
      <c r="HR38" s="223" t="str">
        <f t="shared" si="108"/>
        <v/>
      </c>
      <c r="HS38" s="223" t="str">
        <f t="shared" si="108"/>
        <v/>
      </c>
      <c r="HT38" s="223" t="str">
        <f t="shared" si="108"/>
        <v/>
      </c>
      <c r="HU38" s="223" t="str">
        <f t="shared" si="108"/>
        <v/>
      </c>
      <c r="HV38" s="223" t="str">
        <f t="shared" si="108"/>
        <v/>
      </c>
      <c r="HW38" s="223" t="str">
        <f t="shared" si="108"/>
        <v>П/10182/10182</v>
      </c>
      <c r="HX38" s="223" t="str">
        <f t="shared" si="108"/>
        <v>М</v>
      </c>
      <c r="HY38" s="223" t="str">
        <f t="shared" si="108"/>
        <v>М</v>
      </c>
      <c r="HZ38" s="223" t="str">
        <f t="shared" si="108"/>
        <v>М</v>
      </c>
      <c r="IA38" s="223" t="str">
        <f t="shared" si="108"/>
        <v>М</v>
      </c>
      <c r="IB38" s="223" t="str">
        <f t="shared" si="108"/>
        <v>М</v>
      </c>
      <c r="IC38" s="223" t="str">
        <f t="shared" si="108"/>
        <v>М</v>
      </c>
      <c r="ID38" s="223" t="str">
        <f t="shared" si="108"/>
        <v>М</v>
      </c>
      <c r="IE38" s="223" t="str">
        <f t="shared" si="108"/>
        <v>М</v>
      </c>
      <c r="IF38" s="223" t="str">
        <f t="shared" si="108"/>
        <v>М</v>
      </c>
      <c r="IG38" s="223" t="str">
        <f t="shared" si="108"/>
        <v>М</v>
      </c>
      <c r="IH38" s="223" t="str">
        <f t="shared" si="108"/>
        <v>М</v>
      </c>
      <c r="II38" s="223" t="str">
        <f t="shared" si="108"/>
        <v/>
      </c>
      <c r="IJ38" s="223" t="str">
        <f t="shared" si="108"/>
        <v/>
      </c>
      <c r="IK38" s="223" t="str">
        <f t="shared" si="108"/>
        <v/>
      </c>
      <c r="IL38" s="223" t="str">
        <f t="shared" si="108"/>
        <v/>
      </c>
      <c r="IM38" s="223" t="str">
        <f t="shared" si="108"/>
        <v/>
      </c>
      <c r="IN38" s="223" t="str">
        <f t="shared" si="108"/>
        <v>ПМ/10175/10175</v>
      </c>
      <c r="IO38" s="223" t="str">
        <f t="shared" si="108"/>
        <v>ПМ/10175/10175</v>
      </c>
      <c r="IP38" s="223" t="str">
        <f t="shared" si="108"/>
        <v/>
      </c>
      <c r="IQ38" s="223" t="str">
        <f t="shared" si="108"/>
        <v/>
      </c>
      <c r="IR38" s="223" t="str">
        <f t="shared" si="108"/>
        <v/>
      </c>
      <c r="IS38" s="223" t="str">
        <f t="shared" si="108"/>
        <v/>
      </c>
      <c r="IT38" s="223" t="str">
        <f t="shared" si="108"/>
        <v/>
      </c>
      <c r="IU38" s="223" t="str">
        <f t="shared" si="108"/>
        <v/>
      </c>
      <c r="IV38" s="223" t="str">
        <f t="shared" si="108"/>
        <v/>
      </c>
      <c r="IW38" s="223" t="str">
        <f t="shared" si="108"/>
        <v/>
      </c>
      <c r="IX38" s="223" t="str">
        <f t="shared" si="108"/>
        <v/>
      </c>
      <c r="IY38" s="223" t="str">
        <f t="shared" si="108"/>
        <v/>
      </c>
      <c r="IZ38" s="223" t="str">
        <f t="shared" si="108"/>
        <v/>
      </c>
      <c r="JA38" s="223" t="str">
        <f t="shared" si="108"/>
        <v/>
      </c>
      <c r="JB38" s="223" t="str">
        <f t="shared" si="109"/>
        <v/>
      </c>
      <c r="JC38" s="223" t="str">
        <f t="shared" si="109"/>
        <v/>
      </c>
      <c r="JD38" s="223" t="str">
        <f t="shared" si="109"/>
        <v/>
      </c>
      <c r="JE38" s="223" t="str">
        <f t="shared" si="109"/>
        <v/>
      </c>
      <c r="JF38" s="223" t="str">
        <f t="shared" si="109"/>
        <v/>
      </c>
      <c r="JG38" s="223" t="str">
        <f t="shared" si="109"/>
        <v/>
      </c>
      <c r="JH38" s="223" t="str">
        <f t="shared" si="109"/>
        <v/>
      </c>
      <c r="JI38" s="223" t="str">
        <f t="shared" si="109"/>
        <v/>
      </c>
      <c r="JJ38" s="223" t="str">
        <f t="shared" si="109"/>
        <v/>
      </c>
      <c r="JK38" s="223" t="str">
        <f t="shared" si="109"/>
        <v/>
      </c>
      <c r="JL38" s="223" t="str">
        <f t="shared" si="109"/>
        <v/>
      </c>
      <c r="JM38" s="223" t="str">
        <f t="shared" si="109"/>
        <v/>
      </c>
      <c r="JN38" s="223" t="str">
        <f t="shared" si="109"/>
        <v/>
      </c>
      <c r="JO38" s="223" t="str">
        <f t="shared" si="109"/>
        <v/>
      </c>
      <c r="JP38" s="223" t="str">
        <f t="shared" si="109"/>
        <v/>
      </c>
      <c r="JQ38" s="223" t="str">
        <f t="shared" si="109"/>
        <v/>
      </c>
      <c r="JR38" s="223" t="str">
        <f t="shared" si="109"/>
        <v/>
      </c>
      <c r="JS38" s="223" t="str">
        <f t="shared" si="109"/>
        <v/>
      </c>
      <c r="JT38" s="223" t="str">
        <f t="shared" si="109"/>
        <v>П/10183/10183</v>
      </c>
      <c r="JU38" s="223" t="str">
        <f t="shared" si="109"/>
        <v>М</v>
      </c>
      <c r="JV38" s="223" t="str">
        <f t="shared" si="109"/>
        <v>М</v>
      </c>
      <c r="JW38" s="223" t="str">
        <f t="shared" si="109"/>
        <v>М</v>
      </c>
      <c r="JX38" s="223" t="str">
        <f t="shared" si="109"/>
        <v>М</v>
      </c>
      <c r="JY38" s="223" t="str">
        <f t="shared" si="109"/>
        <v>М</v>
      </c>
      <c r="JZ38" s="223" t="str">
        <f t="shared" si="109"/>
        <v>М</v>
      </c>
      <c r="KA38" s="223" t="str">
        <f t="shared" si="109"/>
        <v>М</v>
      </c>
      <c r="KB38" s="223" t="str">
        <f t="shared" si="109"/>
        <v>М</v>
      </c>
      <c r="KC38" s="223" t="str">
        <f t="shared" si="109"/>
        <v>М</v>
      </c>
      <c r="KD38" s="223" t="str">
        <f t="shared" si="109"/>
        <v>М</v>
      </c>
      <c r="KE38" s="223" t="str">
        <f t="shared" si="109"/>
        <v>М</v>
      </c>
      <c r="KF38" s="223" t="str">
        <f t="shared" si="109"/>
        <v>М</v>
      </c>
      <c r="KG38" s="223" t="str">
        <f t="shared" si="109"/>
        <v>О/10487/10487</v>
      </c>
      <c r="KH38" s="223" t="str">
        <f t="shared" si="109"/>
        <v>ТО1/10487/10487</v>
      </c>
      <c r="KI38" s="223" t="str">
        <f t="shared" si="109"/>
        <v>ТО1/10487/10487</v>
      </c>
      <c r="KJ38" s="223" t="str">
        <f t="shared" si="109"/>
        <v>ТО1/10487/10487</v>
      </c>
      <c r="KK38" s="223" t="str">
        <f t="shared" si="109"/>
        <v>ТО1/10487/10487</v>
      </c>
      <c r="KL38" s="223" t="str">
        <f t="shared" si="109"/>
        <v>ТО1/10487/10487</v>
      </c>
      <c r="KM38" s="223" t="str">
        <f t="shared" si="109"/>
        <v>ТО1/10487/10487</v>
      </c>
      <c r="KN38" s="223" t="str">
        <f t="shared" si="109"/>
        <v>П/10495/10495</v>
      </c>
      <c r="KO38" s="223" t="str">
        <f t="shared" si="109"/>
        <v>М</v>
      </c>
      <c r="KP38" s="223" t="str">
        <f t="shared" si="109"/>
        <v>М</v>
      </c>
      <c r="KQ38" s="223" t="str">
        <f t="shared" si="109"/>
        <v>М</v>
      </c>
      <c r="KR38" s="223" t="str">
        <f t="shared" si="109"/>
        <v>М</v>
      </c>
      <c r="KS38" s="223" t="str">
        <f t="shared" si="109"/>
        <v>М</v>
      </c>
      <c r="KT38" s="223" t="str">
        <f t="shared" si="109"/>
        <v>М</v>
      </c>
      <c r="KU38" s="223" t="str">
        <f t="shared" si="109"/>
        <v>М</v>
      </c>
      <c r="KV38" s="223" t="str">
        <f t="shared" si="109"/>
        <v>М</v>
      </c>
      <c r="KW38" s="223" t="str">
        <f t="shared" si="109"/>
        <v>М</v>
      </c>
      <c r="KX38" s="223" t="str">
        <f t="shared" si="109"/>
        <v>М</v>
      </c>
      <c r="KY38" s="223" t="str">
        <f t="shared" si="109"/>
        <v>М</v>
      </c>
      <c r="KZ38" s="223" t="str">
        <f t="shared" si="109"/>
        <v>О/10788/10788</v>
      </c>
      <c r="LA38" s="223" t="str">
        <f t="shared" si="109"/>
        <v/>
      </c>
      <c r="LB38" s="223" t="str">
        <f t="shared" si="109"/>
        <v/>
      </c>
      <c r="LC38" s="223" t="str">
        <f t="shared" si="109"/>
        <v/>
      </c>
      <c r="LD38" s="223" t="str">
        <f t="shared" si="109"/>
        <v/>
      </c>
      <c r="LE38" s="223" t="str">
        <f t="shared" si="109"/>
        <v/>
      </c>
      <c r="LF38" s="223" t="str">
        <f t="shared" si="109"/>
        <v/>
      </c>
      <c r="LG38" s="223" t="str">
        <f t="shared" si="109"/>
        <v/>
      </c>
      <c r="LH38" s="223" t="str">
        <f t="shared" si="109"/>
        <v/>
      </c>
      <c r="LI38" s="223" t="str">
        <f t="shared" si="109"/>
        <v/>
      </c>
      <c r="LJ38" s="223" t="str">
        <f t="shared" si="109"/>
        <v/>
      </c>
      <c r="LK38" s="223" t="str">
        <f t="shared" si="109"/>
        <v/>
      </c>
      <c r="LL38" s="223" t="str">
        <f t="shared" si="109"/>
        <v/>
      </c>
      <c r="LM38" s="223" t="str">
        <f t="shared" si="109"/>
        <v/>
      </c>
      <c r="LN38" s="223" t="str">
        <f t="shared" si="110"/>
        <v/>
      </c>
      <c r="LO38" s="223" t="str">
        <f t="shared" si="110"/>
        <v/>
      </c>
      <c r="LP38" s="223" t="str">
        <f t="shared" si="110"/>
        <v/>
      </c>
      <c r="LQ38" s="223" t="str">
        <f t="shared" si="110"/>
        <v/>
      </c>
      <c r="LR38" s="223" t="str">
        <f t="shared" si="110"/>
        <v/>
      </c>
      <c r="LS38" s="223" t="str">
        <f t="shared" si="110"/>
        <v/>
      </c>
      <c r="LT38" s="223" t="str">
        <f t="shared" si="110"/>
        <v/>
      </c>
      <c r="LU38" s="223" t="str">
        <f t="shared" si="110"/>
        <v/>
      </c>
      <c r="LV38" s="223" t="str">
        <f t="shared" si="110"/>
        <v/>
      </c>
      <c r="LW38" s="223" t="str">
        <f t="shared" si="110"/>
        <v/>
      </c>
      <c r="LX38" s="223" t="str">
        <f t="shared" si="110"/>
        <v/>
      </c>
      <c r="LY38" s="223" t="str">
        <f t="shared" si="110"/>
        <v/>
      </c>
      <c r="LZ38" s="223" t="str">
        <f t="shared" si="110"/>
        <v/>
      </c>
      <c r="MA38" s="223" t="str">
        <f t="shared" si="110"/>
        <v/>
      </c>
      <c r="MB38" s="223" t="str">
        <f t="shared" si="110"/>
        <v/>
      </c>
      <c r="MC38" s="223" t="str">
        <f t="shared" si="110"/>
        <v/>
      </c>
      <c r="MD38" s="223" t="str">
        <f t="shared" si="88"/>
        <v/>
      </c>
      <c r="ME38" s="223" t="str">
        <f t="shared" si="101"/>
        <v>П/10796/10796</v>
      </c>
      <c r="MF38" s="223" t="str">
        <f t="shared" si="101"/>
        <v>М</v>
      </c>
      <c r="MG38" s="223" t="str">
        <f t="shared" si="107"/>
        <v>М</v>
      </c>
      <c r="MH38" s="223" t="str">
        <f t="shared" si="107"/>
        <v>М</v>
      </c>
      <c r="MI38" s="223" t="str">
        <f t="shared" si="107"/>
        <v>М</v>
      </c>
      <c r="MJ38" s="223" t="str">
        <f t="shared" si="107"/>
        <v>М</v>
      </c>
      <c r="MK38" s="223" t="str">
        <f t="shared" si="107"/>
        <v>М</v>
      </c>
      <c r="ML38" s="223" t="str">
        <f t="shared" si="107"/>
        <v>М</v>
      </c>
      <c r="MM38" s="223" t="str">
        <f t="shared" si="107"/>
        <v>М</v>
      </c>
      <c r="MN38" s="223" t="str">
        <f t="shared" si="107"/>
        <v>М</v>
      </c>
      <c r="MO38" s="223" t="str">
        <f t="shared" si="107"/>
        <v>М</v>
      </c>
      <c r="MP38" s="223" t="str">
        <f t="shared" si="107"/>
        <v>М</v>
      </c>
      <c r="MQ38" s="223" t="str">
        <f t="shared" si="107"/>
        <v>М</v>
      </c>
      <c r="MR38" s="223" t="str">
        <f t="shared" si="107"/>
        <v>М</v>
      </c>
      <c r="MS38" s="223" t="str">
        <f t="shared" si="107"/>
        <v>М</v>
      </c>
      <c r="MT38" s="223" t="str">
        <f t="shared" si="107"/>
        <v>М</v>
      </c>
      <c r="MU38" s="223" t="str">
        <f t="shared" si="107"/>
        <v>М</v>
      </c>
      <c r="MV38" s="223" t="str">
        <f t="shared" si="107"/>
        <v>М</v>
      </c>
      <c r="MW38" s="223" t="str">
        <f t="shared" si="107"/>
        <v>М</v>
      </c>
      <c r="MX38" s="223" t="str">
        <f t="shared" si="107"/>
        <v>М</v>
      </c>
      <c r="MY38" s="223" t="str">
        <f t="shared" si="107"/>
        <v>М</v>
      </c>
      <c r="MZ38" s="223" t="str">
        <f t="shared" si="107"/>
        <v>М</v>
      </c>
      <c r="NA38" s="223" t="str">
        <f t="shared" si="107"/>
        <v>М</v>
      </c>
      <c r="NB38" s="223" t="str">
        <f t="shared" si="107"/>
        <v>О/11340/11340</v>
      </c>
      <c r="NC38" s="223" t="str">
        <f t="shared" si="107"/>
        <v/>
      </c>
      <c r="ND38" s="223" t="str">
        <f t="shared" si="107"/>
        <v/>
      </c>
      <c r="NE38" s="223" t="str">
        <f t="shared" si="107"/>
        <v/>
      </c>
      <c r="NF38" s="223" t="str">
        <f t="shared" si="107"/>
        <v/>
      </c>
      <c r="NG38" s="223" t="str">
        <f t="shared" si="107"/>
        <v/>
      </c>
      <c r="NH38" s="223"/>
      <c r="NI38" s="223"/>
      <c r="NJ38" s="223">
        <v>15169</v>
      </c>
      <c r="NK38" s="223">
        <f t="shared" si="82"/>
        <v>11340</v>
      </c>
      <c r="NL38" s="223">
        <v>0</v>
      </c>
      <c r="NM38" s="224">
        <f t="shared" si="86"/>
        <v>3984</v>
      </c>
    </row>
  </sheetData>
  <conditionalFormatting sqref="G1:NH1048576">
    <cfRule type="containsText" dxfId="519" priority="1" operator="containsText" text="ТР">
      <formula>NOT(ISERROR(SEARCH("ТР",G1)))</formula>
    </cfRule>
    <cfRule type="containsText" dxfId="518" priority="2" stopIfTrue="1" operator="containsText" text="ГК">
      <formula>NOT(ISERROR(SEARCH("ГК",G1)))</formula>
    </cfRule>
    <cfRule type="containsText" dxfId="517" priority="3" stopIfTrue="1" operator="containsText" text="ДС">
      <formula>NOT(ISERROR(SEARCH("ДС",G1)))</formula>
    </cfRule>
    <cfRule type="containsText" dxfId="516" priority="4" stopIfTrue="1" operator="containsText" text="ТО">
      <formula>NOT(ISERROR(SEARCH("ТО",G1)))</formula>
    </cfRule>
    <cfRule type="containsText" dxfId="515" priority="5" stopIfTrue="1" operator="containsText" text="РК">
      <formula>NOT(ISERROR(SEARCH("РК",G1)))</formula>
    </cfRule>
    <cfRule type="containsText" dxfId="514" priority="6" stopIfTrue="1" operator="containsText" text="ПМ">
      <formula>NOT(ISERROR(SEARCH("ПМ",G1)))</formula>
    </cfRule>
    <cfRule type="containsText" dxfId="513" priority="7" stopIfTrue="1" operator="containsText" text="П">
      <formula>NOT(ISERROR(SEARCH("П",G1)))</formula>
    </cfRule>
    <cfRule type="containsText" dxfId="512" priority="8" stopIfTrue="1" operator="containsText" text="ОСК">
      <formula>NOT(ISERROR(SEARCH("ОСК",G1)))</formula>
    </cfRule>
    <cfRule type="containsText" dxfId="511" priority="9" stopIfTrue="1" operator="containsText" text="О">
      <formula>NOT(ISERROR(SEARCH("О",G1)))</formula>
    </cfRule>
    <cfRule type="containsText" dxfId="510" priority="10" stopIfTrue="1" operator="containsText" text="М">
      <formula>NOT(ISERROR(SEARCH("М",G1)))</formula>
    </cfRule>
    <cfRule type="containsText" dxfId="509" priority="11" stopIfTrue="1" operator="containsText" text="СР">
      <formula>NOT(ISERROR(SEARCH("СР",G1)))</formula>
    </cfRule>
    <cfRule type="containsText" dxfId="508" priority="12" stopIfTrue="1" operator="containsText" text="КР">
      <formula>NOT(ISERROR(SEARCH("КР",G1)))</formula>
    </cfRule>
    <cfRule type="containsText" dxfId="507" priority="13" stopIfTrue="1" operator="containsText" text="ГТД">
      <formula>NOT(ISERROR(SEARCH("ГТД",G1)))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  <pageSetUpPr fitToPage="1"/>
  </sheetPr>
  <dimension ref="A1:AF76"/>
  <sheetViews>
    <sheetView zoomScale="40" zoomScaleNormal="40" workbookViewId="0">
      <selection activeCell="AI25" sqref="AI25"/>
    </sheetView>
  </sheetViews>
  <sheetFormatPr defaultRowHeight="15" x14ac:dyDescent="0.25"/>
  <cols>
    <col min="1" max="1" width="10.42578125" customWidth="1"/>
    <col min="2" max="32" width="16.7109375" customWidth="1"/>
  </cols>
  <sheetData>
    <row r="1" spans="1:32" ht="30" x14ac:dyDescent="0.4">
      <c r="A1" s="1"/>
      <c r="B1" s="18"/>
      <c r="C1" s="18"/>
      <c r="D1" s="18"/>
      <c r="E1" s="18"/>
      <c r="F1" s="18"/>
      <c r="G1" s="319"/>
      <c r="H1" s="319"/>
      <c r="I1" s="320"/>
      <c r="J1" s="321"/>
      <c r="K1" s="322"/>
      <c r="L1" s="322"/>
      <c r="M1" s="323"/>
      <c r="N1" s="323"/>
      <c r="O1" s="323"/>
      <c r="P1" s="323"/>
      <c r="Q1" s="323"/>
      <c r="R1" s="323"/>
      <c r="S1" s="324"/>
      <c r="T1" s="324"/>
      <c r="U1" s="324"/>
      <c r="V1" s="325"/>
      <c r="W1" s="326"/>
      <c r="X1" s="323"/>
      <c r="Y1" s="323"/>
      <c r="Z1" s="396" t="s">
        <v>384</v>
      </c>
      <c r="AA1" s="396"/>
      <c r="AB1" s="396"/>
      <c r="AC1" s="396"/>
      <c r="AD1" s="396"/>
      <c r="AE1" s="396"/>
      <c r="AF1" s="396"/>
    </row>
    <row r="2" spans="1:32" ht="30" x14ac:dyDescent="0.4">
      <c r="A2" s="1"/>
      <c r="B2" s="18"/>
      <c r="C2" s="18"/>
      <c r="D2" s="18"/>
      <c r="E2" s="18"/>
      <c r="F2" s="18"/>
      <c r="G2" s="319"/>
      <c r="H2" s="319"/>
      <c r="I2" s="321"/>
      <c r="J2" s="320"/>
      <c r="K2" s="322"/>
      <c r="L2" s="322"/>
      <c r="M2" s="323"/>
      <c r="N2" s="323"/>
      <c r="O2" s="323"/>
      <c r="P2" s="323"/>
      <c r="Q2" s="327"/>
      <c r="R2" s="323"/>
      <c r="S2" s="324"/>
      <c r="T2" s="324"/>
      <c r="U2" s="324"/>
      <c r="V2" s="325"/>
      <c r="W2" s="323"/>
      <c r="X2" s="323"/>
      <c r="Y2" s="323"/>
      <c r="Z2" s="396" t="s">
        <v>487</v>
      </c>
      <c r="AA2" s="396"/>
      <c r="AB2" s="396"/>
      <c r="AC2" s="396"/>
      <c r="AD2" s="396"/>
      <c r="AE2" s="396"/>
      <c r="AF2" s="396"/>
    </row>
    <row r="3" spans="1:32" ht="16.5" customHeight="1" x14ac:dyDescent="0.4">
      <c r="A3" s="1"/>
      <c r="B3" s="18"/>
      <c r="C3" s="18"/>
      <c r="D3" s="18"/>
      <c r="E3" s="18"/>
      <c r="F3" s="18"/>
      <c r="G3" s="319"/>
      <c r="H3" s="319"/>
      <c r="I3" s="321"/>
      <c r="J3" s="320"/>
      <c r="K3" s="322"/>
      <c r="L3" s="322"/>
      <c r="M3" s="323"/>
      <c r="N3" s="323"/>
      <c r="O3" s="323"/>
      <c r="P3" s="323"/>
      <c r="Q3" s="327"/>
      <c r="R3" s="323"/>
      <c r="S3" s="328"/>
      <c r="T3" s="328"/>
      <c r="U3" s="328"/>
      <c r="V3" s="325"/>
      <c r="W3" s="323"/>
      <c r="X3" s="323"/>
      <c r="Y3" s="323"/>
      <c r="Z3" s="323"/>
      <c r="AA3" s="329"/>
      <c r="AB3" s="329"/>
      <c r="AC3" s="329"/>
      <c r="AD3" s="329"/>
      <c r="AE3" s="329"/>
      <c r="AF3" s="329"/>
    </row>
    <row r="4" spans="1:32" ht="30" x14ac:dyDescent="0.4">
      <c r="A4" s="1"/>
      <c r="B4" s="18"/>
      <c r="C4" s="18"/>
      <c r="D4" s="18"/>
      <c r="E4" s="18"/>
      <c r="F4" s="18"/>
      <c r="G4" s="319"/>
      <c r="H4" s="319"/>
      <c r="I4" s="321"/>
      <c r="J4" s="321"/>
      <c r="K4" s="322"/>
      <c r="L4" s="322"/>
      <c r="M4" s="323"/>
      <c r="N4" s="323"/>
      <c r="O4" s="323"/>
      <c r="P4" s="323"/>
      <c r="Q4" s="323"/>
      <c r="R4" s="323"/>
      <c r="S4" s="324"/>
      <c r="T4" s="324"/>
      <c r="U4" s="324"/>
      <c r="V4" s="325"/>
      <c r="W4" s="323"/>
      <c r="X4" s="323"/>
      <c r="Y4" s="323"/>
      <c r="Z4" s="323"/>
      <c r="AA4" s="397"/>
      <c r="AB4" s="397"/>
      <c r="AC4" s="397"/>
      <c r="AD4" s="396" t="s">
        <v>488</v>
      </c>
      <c r="AE4" s="396"/>
      <c r="AF4" s="396"/>
    </row>
    <row r="5" spans="1:32" ht="18.75" customHeight="1" x14ac:dyDescent="0.4">
      <c r="A5" s="1"/>
      <c r="B5" s="18"/>
      <c r="C5" s="18"/>
      <c r="D5" s="18"/>
      <c r="E5" s="18"/>
      <c r="F5" s="18"/>
      <c r="G5" s="319"/>
      <c r="H5" s="319"/>
      <c r="I5" s="321"/>
      <c r="J5" s="321"/>
      <c r="K5" s="322"/>
      <c r="L5" s="322"/>
      <c r="M5" s="323"/>
      <c r="N5" s="323"/>
      <c r="O5" s="323"/>
      <c r="P5" s="323"/>
      <c r="Q5" s="323"/>
      <c r="R5" s="323"/>
      <c r="S5" s="328"/>
      <c r="T5" s="328"/>
      <c r="U5" s="328"/>
      <c r="V5" s="325"/>
      <c r="W5" s="323"/>
      <c r="X5" s="323"/>
      <c r="Y5" s="323"/>
      <c r="Z5" s="323"/>
      <c r="AA5" s="329"/>
      <c r="AB5" s="329"/>
      <c r="AC5" s="329"/>
      <c r="AD5" s="329"/>
      <c r="AE5" s="329"/>
      <c r="AF5" s="329"/>
    </row>
    <row r="6" spans="1:32" ht="30" x14ac:dyDescent="0.4">
      <c r="A6" s="1"/>
      <c r="B6" s="18"/>
      <c r="C6" s="18"/>
      <c r="D6" s="18"/>
      <c r="E6" s="18"/>
      <c r="F6" s="18"/>
      <c r="G6" s="319"/>
      <c r="H6" s="319"/>
      <c r="I6" s="321"/>
      <c r="J6" s="321"/>
      <c r="K6" s="322"/>
      <c r="L6" s="322"/>
      <c r="M6" s="323"/>
      <c r="N6" s="323"/>
      <c r="O6" s="323"/>
      <c r="P6" s="323"/>
      <c r="Q6" s="323"/>
      <c r="R6" s="323"/>
      <c r="S6" s="324"/>
      <c r="T6" s="324"/>
      <c r="U6" s="324"/>
      <c r="V6" s="325"/>
      <c r="W6" s="323"/>
      <c r="X6" s="323"/>
      <c r="Y6" s="323"/>
      <c r="Z6" s="323"/>
      <c r="AA6" s="330" t="s">
        <v>514</v>
      </c>
      <c r="AB6" s="330"/>
      <c r="AC6" s="397" t="s">
        <v>515</v>
      </c>
      <c r="AD6" s="397"/>
      <c r="AE6" s="397"/>
      <c r="AF6" s="331">
        <v>2023</v>
      </c>
    </row>
    <row r="7" spans="1:32" ht="25.5" x14ac:dyDescent="0.25">
      <c r="A7" s="1"/>
      <c r="B7" s="398" t="s">
        <v>513</v>
      </c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8"/>
      <c r="Z7" s="398"/>
      <c r="AA7" s="398"/>
      <c r="AB7" s="398"/>
      <c r="AC7" s="398"/>
      <c r="AD7" s="398"/>
      <c r="AE7" s="398"/>
      <c r="AF7" s="398"/>
    </row>
    <row r="8" spans="1:32" x14ac:dyDescent="0.25">
      <c r="A8" s="123"/>
      <c r="B8" s="332"/>
      <c r="C8" s="332"/>
      <c r="D8" s="332"/>
      <c r="E8" s="332"/>
      <c r="F8" s="332"/>
      <c r="G8" s="332"/>
      <c r="H8" s="332"/>
      <c r="I8" s="332"/>
      <c r="J8" s="332"/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</row>
    <row r="9" spans="1:32" ht="27.95" customHeight="1" x14ac:dyDescent="0.25">
      <c r="A9" s="121"/>
      <c r="B9" s="399" t="s">
        <v>428</v>
      </c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400"/>
      <c r="O9" s="400"/>
      <c r="P9" s="400"/>
      <c r="Q9" s="400"/>
      <c r="R9" s="400"/>
      <c r="S9" s="400"/>
      <c r="T9" s="400"/>
      <c r="U9" s="400"/>
      <c r="V9" s="400"/>
      <c r="W9" s="400"/>
      <c r="X9" s="400"/>
      <c r="Y9" s="400"/>
      <c r="Z9" s="400"/>
      <c r="AA9" s="400"/>
      <c r="AB9" s="400"/>
      <c r="AC9" s="400"/>
      <c r="AD9" s="400"/>
      <c r="AE9" s="400"/>
      <c r="AF9" s="401"/>
    </row>
    <row r="10" spans="1:32" ht="30" customHeight="1" x14ac:dyDescent="0.25">
      <c r="A10" s="357" t="s">
        <v>295</v>
      </c>
      <c r="B10" s="356">
        <v>45231</v>
      </c>
      <c r="C10" s="356">
        <v>45232</v>
      </c>
      <c r="D10" s="356">
        <v>45233</v>
      </c>
      <c r="E10" s="356">
        <v>45234</v>
      </c>
      <c r="F10" s="356">
        <v>45235</v>
      </c>
      <c r="G10" s="356">
        <v>45236</v>
      </c>
      <c r="H10" s="356">
        <v>45237</v>
      </c>
      <c r="I10" s="356">
        <v>45238</v>
      </c>
      <c r="J10" s="356">
        <v>45239</v>
      </c>
      <c r="K10" s="356">
        <v>45240</v>
      </c>
      <c r="L10" s="356">
        <v>45241</v>
      </c>
      <c r="M10" s="356">
        <v>45242</v>
      </c>
      <c r="N10" s="356">
        <v>45243</v>
      </c>
      <c r="O10" s="356">
        <v>45244</v>
      </c>
      <c r="P10" s="356">
        <v>45245</v>
      </c>
      <c r="Q10" s="356">
        <v>45246</v>
      </c>
      <c r="R10" s="356">
        <v>45247</v>
      </c>
      <c r="S10" s="356">
        <v>45248</v>
      </c>
      <c r="T10" s="356">
        <v>45249</v>
      </c>
      <c r="U10" s="356">
        <v>45250</v>
      </c>
      <c r="V10" s="356">
        <v>45251</v>
      </c>
      <c r="W10" s="356">
        <v>45252</v>
      </c>
      <c r="X10" s="356">
        <v>45253</v>
      </c>
      <c r="Y10" s="356">
        <v>45254</v>
      </c>
      <c r="Z10" s="356">
        <v>45255</v>
      </c>
      <c r="AA10" s="356">
        <v>45256</v>
      </c>
      <c r="AB10" s="356">
        <v>45257</v>
      </c>
      <c r="AC10" s="356">
        <v>45258</v>
      </c>
      <c r="AD10" s="356">
        <v>45259</v>
      </c>
      <c r="AE10" s="356">
        <v>45260</v>
      </c>
      <c r="AF10" s="356"/>
    </row>
    <row r="11" spans="1:32" ht="30" customHeight="1" x14ac:dyDescent="0.25">
      <c r="A11" s="393" t="s">
        <v>426</v>
      </c>
      <c r="B11" s="394"/>
      <c r="C11" s="394"/>
      <c r="D11" s="394"/>
      <c r="E11" s="394"/>
      <c r="F11" s="394"/>
      <c r="G11" s="394"/>
      <c r="H11" s="394"/>
      <c r="I11" s="394"/>
      <c r="J11" s="394"/>
      <c r="K11" s="394"/>
      <c r="L11" s="394"/>
      <c r="M11" s="394"/>
      <c r="N11" s="394"/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  <c r="Z11" s="394"/>
      <c r="AA11" s="394"/>
      <c r="AB11" s="394"/>
      <c r="AC11" s="394"/>
      <c r="AD11" s="394"/>
      <c r="AE11" s="394"/>
      <c r="AF11" s="395"/>
    </row>
    <row r="12" spans="1:32" ht="30" customHeight="1" x14ac:dyDescent="0.25">
      <c r="A12" s="17">
        <v>1</v>
      </c>
      <c r="B12" s="358" t="s">
        <v>516</v>
      </c>
      <c r="C12" s="358" t="s">
        <v>517</v>
      </c>
      <c r="D12" s="358" t="s">
        <v>518</v>
      </c>
      <c r="E12" s="358" t="s">
        <v>519</v>
      </c>
      <c r="F12" s="358" t="s">
        <v>520</v>
      </c>
      <c r="G12" s="358" t="s">
        <v>521</v>
      </c>
      <c r="H12" s="358" t="s">
        <v>522</v>
      </c>
      <c r="I12" s="358" t="s">
        <v>523</v>
      </c>
      <c r="J12" s="358" t="s">
        <v>1314</v>
      </c>
      <c r="K12" s="358" t="s">
        <v>1314</v>
      </c>
      <c r="L12" s="358" t="s">
        <v>1314</v>
      </c>
      <c r="M12" s="358" t="s">
        <v>1314</v>
      </c>
      <c r="N12" s="358" t="s">
        <v>1314</v>
      </c>
      <c r="O12" s="358" t="s">
        <v>1314</v>
      </c>
      <c r="P12" s="358" t="s">
        <v>524</v>
      </c>
      <c r="Q12" s="358" t="s">
        <v>525</v>
      </c>
      <c r="R12" s="358" t="s">
        <v>526</v>
      </c>
      <c r="S12" s="358" t="s">
        <v>527</v>
      </c>
      <c r="T12" s="358" t="s">
        <v>528</v>
      </c>
      <c r="U12" s="358" t="s">
        <v>529</v>
      </c>
      <c r="V12" s="358" t="s">
        <v>530</v>
      </c>
      <c r="W12" s="358" t="s">
        <v>531</v>
      </c>
      <c r="X12" s="358" t="s">
        <v>532</v>
      </c>
      <c r="Y12" s="358" t="s">
        <v>533</v>
      </c>
      <c r="Z12" s="358" t="s">
        <v>534</v>
      </c>
      <c r="AA12" s="358" t="s">
        <v>535</v>
      </c>
      <c r="AB12" s="358" t="s">
        <v>536</v>
      </c>
      <c r="AC12" s="358" t="s">
        <v>537</v>
      </c>
      <c r="AD12" s="358" t="s">
        <v>538</v>
      </c>
      <c r="AE12" s="358" t="s">
        <v>539</v>
      </c>
      <c r="AF12" s="358"/>
    </row>
    <row r="13" spans="1:32" ht="30" customHeight="1" x14ac:dyDescent="0.25">
      <c r="A13" s="17">
        <v>2</v>
      </c>
      <c r="B13" s="358" t="s">
        <v>541</v>
      </c>
      <c r="C13" s="358" t="s">
        <v>542</v>
      </c>
      <c r="D13" s="358" t="s">
        <v>543</v>
      </c>
      <c r="E13" s="358" t="s">
        <v>544</v>
      </c>
      <c r="F13" s="358" t="s">
        <v>545</v>
      </c>
      <c r="G13" s="358" t="s">
        <v>546</v>
      </c>
      <c r="H13" s="358" t="s">
        <v>547</v>
      </c>
      <c r="I13" s="358" t="s">
        <v>548</v>
      </c>
      <c r="J13" s="358" t="s">
        <v>549</v>
      </c>
      <c r="K13" s="358" t="s">
        <v>550</v>
      </c>
      <c r="L13" s="358" t="s">
        <v>551</v>
      </c>
      <c r="M13" s="358" t="s">
        <v>552</v>
      </c>
      <c r="N13" s="358" t="s">
        <v>553</v>
      </c>
      <c r="O13" s="358" t="s">
        <v>554</v>
      </c>
      <c r="P13" s="358" t="s">
        <v>555</v>
      </c>
      <c r="Q13" s="358" t="s">
        <v>556</v>
      </c>
      <c r="R13" s="358" t="s">
        <v>557</v>
      </c>
      <c r="S13" s="358" t="s">
        <v>558</v>
      </c>
      <c r="T13" s="358" t="s">
        <v>559</v>
      </c>
      <c r="U13" s="358" t="s">
        <v>560</v>
      </c>
      <c r="V13" s="358" t="s">
        <v>561</v>
      </c>
      <c r="W13" s="358" t="s">
        <v>562</v>
      </c>
      <c r="X13" s="358" t="s">
        <v>563</v>
      </c>
      <c r="Y13" s="358" t="s">
        <v>564</v>
      </c>
      <c r="Z13" s="358" t="s">
        <v>565</v>
      </c>
      <c r="AA13" s="358" t="s">
        <v>566</v>
      </c>
      <c r="AB13" s="358" t="s">
        <v>567</v>
      </c>
      <c r="AC13" s="358" t="s">
        <v>568</v>
      </c>
      <c r="AD13" s="358" t="s">
        <v>569</v>
      </c>
      <c r="AE13" s="358" t="s">
        <v>570</v>
      </c>
      <c r="AF13" s="358"/>
    </row>
    <row r="14" spans="1:32" ht="30" customHeight="1" x14ac:dyDescent="0.25">
      <c r="A14" s="17">
        <v>3</v>
      </c>
      <c r="B14" s="358" t="s">
        <v>572</v>
      </c>
      <c r="C14" s="358" t="s">
        <v>573</v>
      </c>
      <c r="D14" s="358" t="s">
        <v>574</v>
      </c>
      <c r="E14" s="358" t="s">
        <v>575</v>
      </c>
      <c r="F14" s="358" t="s">
        <v>576</v>
      </c>
      <c r="G14" s="358" t="s">
        <v>577</v>
      </c>
      <c r="H14" s="358" t="s">
        <v>578</v>
      </c>
      <c r="I14" s="358" t="s">
        <v>579</v>
      </c>
      <c r="J14" s="358" t="s">
        <v>580</v>
      </c>
      <c r="K14" s="358" t="s">
        <v>581</v>
      </c>
      <c r="L14" s="358" t="s">
        <v>582</v>
      </c>
      <c r="M14" s="358" t="s">
        <v>583</v>
      </c>
      <c r="N14" s="358" t="s">
        <v>584</v>
      </c>
      <c r="O14" s="358" t="s">
        <v>585</v>
      </c>
      <c r="P14" s="358" t="s">
        <v>586</v>
      </c>
      <c r="Q14" s="358" t="s">
        <v>587</v>
      </c>
      <c r="R14" s="358" t="s">
        <v>587</v>
      </c>
      <c r="S14" s="358" t="s">
        <v>587</v>
      </c>
      <c r="T14" s="358" t="s">
        <v>587</v>
      </c>
      <c r="U14" s="358" t="s">
        <v>587</v>
      </c>
      <c r="V14" s="358" t="s">
        <v>587</v>
      </c>
      <c r="W14" s="358" t="s">
        <v>588</v>
      </c>
      <c r="X14" s="358" t="s">
        <v>589</v>
      </c>
      <c r="Y14" s="358" t="s">
        <v>590</v>
      </c>
      <c r="Z14" s="358" t="s">
        <v>591</v>
      </c>
      <c r="AA14" s="358" t="s">
        <v>592</v>
      </c>
      <c r="AB14" s="358" t="s">
        <v>593</v>
      </c>
      <c r="AC14" s="358" t="s">
        <v>594</v>
      </c>
      <c r="AD14" s="358" t="s">
        <v>595</v>
      </c>
      <c r="AE14" s="358" t="s">
        <v>596</v>
      </c>
      <c r="AF14" s="358"/>
    </row>
    <row r="15" spans="1:32" ht="30" customHeight="1" x14ac:dyDescent="0.25">
      <c r="A15" s="17">
        <v>4</v>
      </c>
      <c r="B15" s="358" t="s">
        <v>598</v>
      </c>
      <c r="C15" s="358" t="s">
        <v>598</v>
      </c>
      <c r="D15" s="358" t="s">
        <v>598</v>
      </c>
      <c r="E15" s="358" t="s">
        <v>598</v>
      </c>
      <c r="F15" s="358" t="s">
        <v>598</v>
      </c>
      <c r="G15" s="358" t="s">
        <v>598</v>
      </c>
      <c r="H15" s="358" t="s">
        <v>598</v>
      </c>
      <c r="I15" s="358" t="s">
        <v>598</v>
      </c>
      <c r="J15" s="358" t="s">
        <v>599</v>
      </c>
      <c r="K15" s="358" t="s">
        <v>600</v>
      </c>
      <c r="L15" s="358" t="s">
        <v>601</v>
      </c>
      <c r="M15" s="358" t="s">
        <v>602</v>
      </c>
      <c r="N15" s="358" t="s">
        <v>603</v>
      </c>
      <c r="O15" s="358" t="s">
        <v>604</v>
      </c>
      <c r="P15" s="358" t="s">
        <v>605</v>
      </c>
      <c r="Q15" s="358" t="s">
        <v>606</v>
      </c>
      <c r="R15" s="358" t="s">
        <v>607</v>
      </c>
      <c r="S15" s="358" t="s">
        <v>608</v>
      </c>
      <c r="T15" s="358" t="s">
        <v>609</v>
      </c>
      <c r="U15" s="358" t="s">
        <v>610</v>
      </c>
      <c r="V15" s="358" t="s">
        <v>611</v>
      </c>
      <c r="W15" s="358" t="s">
        <v>612</v>
      </c>
      <c r="X15" s="358" t="s">
        <v>613</v>
      </c>
      <c r="Y15" s="358" t="s">
        <v>614</v>
      </c>
      <c r="Z15" s="358" t="s">
        <v>615</v>
      </c>
      <c r="AA15" s="358" t="s">
        <v>616</v>
      </c>
      <c r="AB15" s="358" t="s">
        <v>617</v>
      </c>
      <c r="AC15" s="358" t="s">
        <v>618</v>
      </c>
      <c r="AD15" s="358" t="s">
        <v>619</v>
      </c>
      <c r="AE15" s="358" t="s">
        <v>620</v>
      </c>
      <c r="AF15" s="358"/>
    </row>
    <row r="16" spans="1:32" ht="30" customHeight="1" x14ac:dyDescent="0.25">
      <c r="A16" s="17">
        <v>9</v>
      </c>
      <c r="B16" s="358" t="s">
        <v>716</v>
      </c>
      <c r="C16" s="358" t="s">
        <v>717</v>
      </c>
      <c r="D16" s="358" t="s">
        <v>718</v>
      </c>
      <c r="E16" s="358" t="s">
        <v>719</v>
      </c>
      <c r="F16" s="358" t="s">
        <v>720</v>
      </c>
      <c r="G16" s="358" t="s">
        <v>721</v>
      </c>
      <c r="H16" s="358" t="s">
        <v>722</v>
      </c>
      <c r="I16" s="358" t="s">
        <v>723</v>
      </c>
      <c r="J16" s="358" t="s">
        <v>724</v>
      </c>
      <c r="K16" s="358" t="s">
        <v>725</v>
      </c>
      <c r="L16" s="358" t="s">
        <v>726</v>
      </c>
      <c r="M16" s="358" t="s">
        <v>727</v>
      </c>
      <c r="N16" s="358" t="s">
        <v>728</v>
      </c>
      <c r="O16" s="358" t="s">
        <v>729</v>
      </c>
      <c r="P16" s="358" t="s">
        <v>730</v>
      </c>
      <c r="Q16" s="358" t="s">
        <v>731</v>
      </c>
      <c r="R16" s="358" t="s">
        <v>732</v>
      </c>
      <c r="S16" s="358" t="s">
        <v>733</v>
      </c>
      <c r="T16" s="358" t="s">
        <v>734</v>
      </c>
      <c r="U16" s="358" t="s">
        <v>735</v>
      </c>
      <c r="V16" s="358" t="s">
        <v>736</v>
      </c>
      <c r="W16" s="358" t="s">
        <v>737</v>
      </c>
      <c r="X16" s="358" t="s">
        <v>738</v>
      </c>
      <c r="Y16" s="358" t="s">
        <v>738</v>
      </c>
      <c r="Z16" s="358" t="s">
        <v>738</v>
      </c>
      <c r="AA16" s="358" t="s">
        <v>738</v>
      </c>
      <c r="AB16" s="358" t="s">
        <v>738</v>
      </c>
      <c r="AC16" s="358" t="s">
        <v>738</v>
      </c>
      <c r="AD16" s="358" t="s">
        <v>738</v>
      </c>
      <c r="AE16" s="358" t="s">
        <v>738</v>
      </c>
      <c r="AF16" s="358"/>
    </row>
    <row r="17" spans="1:32" ht="30" customHeight="1" x14ac:dyDescent="0.25">
      <c r="A17" s="17">
        <v>10</v>
      </c>
      <c r="B17" s="358" t="s">
        <v>739</v>
      </c>
      <c r="C17" s="358" t="s">
        <v>739</v>
      </c>
      <c r="D17" s="358" t="s">
        <v>739</v>
      </c>
      <c r="E17" s="358" t="s">
        <v>739</v>
      </c>
      <c r="F17" s="358" t="s">
        <v>739</v>
      </c>
      <c r="G17" s="358" t="s">
        <v>739</v>
      </c>
      <c r="H17" s="358" t="s">
        <v>739</v>
      </c>
      <c r="I17" s="358" t="s">
        <v>740</v>
      </c>
      <c r="J17" s="358" t="s">
        <v>429</v>
      </c>
      <c r="K17" s="358" t="s">
        <v>430</v>
      </c>
      <c r="L17" s="358" t="s">
        <v>431</v>
      </c>
      <c r="M17" s="358" t="s">
        <v>432</v>
      </c>
      <c r="N17" s="358" t="s">
        <v>433</v>
      </c>
      <c r="O17" s="358" t="s">
        <v>434</v>
      </c>
      <c r="P17" s="358" t="s">
        <v>435</v>
      </c>
      <c r="Q17" s="358" t="s">
        <v>436</v>
      </c>
      <c r="R17" s="358" t="s">
        <v>437</v>
      </c>
      <c r="S17" s="358" t="s">
        <v>438</v>
      </c>
      <c r="T17" s="358" t="s">
        <v>439</v>
      </c>
      <c r="U17" s="358" t="s">
        <v>440</v>
      </c>
      <c r="V17" s="358" t="s">
        <v>441</v>
      </c>
      <c r="W17" s="358" t="s">
        <v>442</v>
      </c>
      <c r="X17" s="358" t="s">
        <v>443</v>
      </c>
      <c r="Y17" s="358" t="s">
        <v>444</v>
      </c>
      <c r="Z17" s="358" t="s">
        <v>445</v>
      </c>
      <c r="AA17" s="358" t="s">
        <v>446</v>
      </c>
      <c r="AB17" s="358" t="s">
        <v>447</v>
      </c>
      <c r="AC17" s="358" t="s">
        <v>448</v>
      </c>
      <c r="AD17" s="358" t="s">
        <v>449</v>
      </c>
      <c r="AE17" s="358" t="s">
        <v>450</v>
      </c>
      <c r="AF17" s="358"/>
    </row>
    <row r="18" spans="1:32" ht="30" customHeight="1" x14ac:dyDescent="0.25">
      <c r="A18" s="17">
        <v>11</v>
      </c>
      <c r="B18" s="358" t="s">
        <v>741</v>
      </c>
      <c r="C18" s="358" t="s">
        <v>742</v>
      </c>
      <c r="D18" s="358" t="s">
        <v>743</v>
      </c>
      <c r="E18" s="358" t="s">
        <v>744</v>
      </c>
      <c r="F18" s="358" t="s">
        <v>745</v>
      </c>
      <c r="G18" s="358" t="s">
        <v>746</v>
      </c>
      <c r="H18" s="358" t="s">
        <v>747</v>
      </c>
      <c r="I18" s="358" t="s">
        <v>748</v>
      </c>
      <c r="J18" s="358" t="s">
        <v>749</v>
      </c>
      <c r="K18" s="358" t="s">
        <v>750</v>
      </c>
      <c r="L18" s="358" t="s">
        <v>750</v>
      </c>
      <c r="M18" s="358" t="s">
        <v>750</v>
      </c>
      <c r="N18" s="358" t="s">
        <v>750</v>
      </c>
      <c r="O18" s="358" t="s">
        <v>750</v>
      </c>
      <c r="P18" s="358" t="s">
        <v>750</v>
      </c>
      <c r="Q18" s="358" t="s">
        <v>750</v>
      </c>
      <c r="R18" s="358" t="s">
        <v>750</v>
      </c>
      <c r="S18" s="358" t="s">
        <v>750</v>
      </c>
      <c r="T18" s="358" t="s">
        <v>750</v>
      </c>
      <c r="U18" s="358" t="s">
        <v>750</v>
      </c>
      <c r="V18" s="358" t="s">
        <v>750</v>
      </c>
      <c r="W18" s="358" t="s">
        <v>750</v>
      </c>
      <c r="X18" s="358" t="s">
        <v>750</v>
      </c>
      <c r="Y18" s="358" t="s">
        <v>750</v>
      </c>
      <c r="Z18" s="358" t="s">
        <v>750</v>
      </c>
      <c r="AA18" s="358" t="s">
        <v>750</v>
      </c>
      <c r="AB18" s="358" t="s">
        <v>750</v>
      </c>
      <c r="AC18" s="358" t="s">
        <v>750</v>
      </c>
      <c r="AD18" s="358" t="s">
        <v>750</v>
      </c>
      <c r="AE18" s="358" t="s">
        <v>750</v>
      </c>
      <c r="AF18" s="358"/>
    </row>
    <row r="19" spans="1:32" ht="30" customHeight="1" x14ac:dyDescent="0.25">
      <c r="A19" s="386" t="s">
        <v>427</v>
      </c>
      <c r="B19" s="387"/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7"/>
      <c r="V19" s="387"/>
      <c r="W19" s="387"/>
      <c r="X19" s="387"/>
      <c r="Y19" s="387"/>
      <c r="Z19" s="387"/>
      <c r="AA19" s="387"/>
      <c r="AB19" s="387"/>
      <c r="AC19" s="387"/>
      <c r="AD19" s="387"/>
      <c r="AE19" s="387"/>
      <c r="AF19" s="388"/>
    </row>
    <row r="20" spans="1:32" ht="30" customHeight="1" x14ac:dyDescent="0.25">
      <c r="A20" s="17">
        <v>5</v>
      </c>
      <c r="B20" s="358" t="s">
        <v>622</v>
      </c>
      <c r="C20" s="358" t="s">
        <v>623</v>
      </c>
      <c r="D20" s="358" t="s">
        <v>624</v>
      </c>
      <c r="E20" s="358" t="s">
        <v>625</v>
      </c>
      <c r="F20" s="358" t="s">
        <v>626</v>
      </c>
      <c r="G20" s="358" t="s">
        <v>627</v>
      </c>
      <c r="H20" s="358" t="s">
        <v>628</v>
      </c>
      <c r="I20" s="358" t="s">
        <v>629</v>
      </c>
      <c r="J20" s="358" t="s">
        <v>630</v>
      </c>
      <c r="K20" s="358" t="s">
        <v>631</v>
      </c>
      <c r="L20" s="358" t="s">
        <v>632</v>
      </c>
      <c r="M20" s="358" t="s">
        <v>633</v>
      </c>
      <c r="N20" s="358" t="s">
        <v>634</v>
      </c>
      <c r="O20" s="358" t="s">
        <v>635</v>
      </c>
      <c r="P20" s="358" t="s">
        <v>636</v>
      </c>
      <c r="Q20" s="358" t="s">
        <v>637</v>
      </c>
      <c r="R20" s="358" t="s">
        <v>638</v>
      </c>
      <c r="S20" s="358" t="s">
        <v>639</v>
      </c>
      <c r="T20" s="358" t="s">
        <v>640</v>
      </c>
      <c r="U20" s="358" t="s">
        <v>641</v>
      </c>
      <c r="V20" s="358" t="s">
        <v>642</v>
      </c>
      <c r="W20" s="358" t="s">
        <v>643</v>
      </c>
      <c r="X20" s="358" t="s">
        <v>644</v>
      </c>
      <c r="Y20" s="358" t="s">
        <v>645</v>
      </c>
      <c r="Z20" s="358" t="s">
        <v>646</v>
      </c>
      <c r="AA20" s="358" t="s">
        <v>647</v>
      </c>
      <c r="AB20" s="358" t="s">
        <v>648</v>
      </c>
      <c r="AC20" s="358" t="s">
        <v>649</v>
      </c>
      <c r="AD20" s="358" t="s">
        <v>650</v>
      </c>
      <c r="AE20" s="358" t="s">
        <v>651</v>
      </c>
      <c r="AF20" s="358"/>
    </row>
    <row r="21" spans="1:32" ht="30" customHeight="1" x14ac:dyDescent="0.25">
      <c r="A21" s="17">
        <v>6</v>
      </c>
      <c r="B21" s="358" t="s">
        <v>653</v>
      </c>
      <c r="C21" s="358" t="s">
        <v>654</v>
      </c>
      <c r="D21" s="358" t="s">
        <v>655</v>
      </c>
      <c r="E21" s="358" t="s">
        <v>656</v>
      </c>
      <c r="F21" s="358" t="s">
        <v>657</v>
      </c>
      <c r="G21" s="358" t="s">
        <v>658</v>
      </c>
      <c r="H21" s="358" t="s">
        <v>659</v>
      </c>
      <c r="I21" s="358" t="s">
        <v>660</v>
      </c>
      <c r="J21" s="358" t="s">
        <v>661</v>
      </c>
      <c r="K21" s="358" t="s">
        <v>662</v>
      </c>
      <c r="L21" s="358" t="s">
        <v>663</v>
      </c>
      <c r="M21" s="358" t="s">
        <v>664</v>
      </c>
      <c r="N21" s="358" t="s">
        <v>665</v>
      </c>
      <c r="O21" s="358" t="s">
        <v>666</v>
      </c>
      <c r="P21" s="358" t="s">
        <v>667</v>
      </c>
      <c r="Q21" s="358" t="s">
        <v>668</v>
      </c>
      <c r="R21" s="358" t="s">
        <v>669</v>
      </c>
      <c r="S21" s="358" t="s">
        <v>670</v>
      </c>
      <c r="T21" s="358" t="s">
        <v>671</v>
      </c>
      <c r="U21" s="358" t="s">
        <v>672</v>
      </c>
      <c r="V21" s="358" t="s">
        <v>673</v>
      </c>
      <c r="W21" s="358" t="s">
        <v>674</v>
      </c>
      <c r="X21" s="358" t="s">
        <v>675</v>
      </c>
      <c r="Y21" s="358" t="s">
        <v>676</v>
      </c>
      <c r="Z21" s="358" t="s">
        <v>677</v>
      </c>
      <c r="AA21" s="358" t="s">
        <v>678</v>
      </c>
      <c r="AB21" s="358" t="s">
        <v>679</v>
      </c>
      <c r="AC21" s="358" t="s">
        <v>680</v>
      </c>
      <c r="AD21" s="358" t="s">
        <v>681</v>
      </c>
      <c r="AE21" s="358" t="s">
        <v>682</v>
      </c>
      <c r="AF21" s="358"/>
    </row>
    <row r="22" spans="1:32" ht="30" customHeight="1" x14ac:dyDescent="0.25">
      <c r="A22" s="17">
        <v>7</v>
      </c>
      <c r="B22" s="358" t="s">
        <v>684</v>
      </c>
      <c r="C22" s="358" t="s">
        <v>684</v>
      </c>
      <c r="D22" s="358" t="s">
        <v>684</v>
      </c>
      <c r="E22" s="358" t="s">
        <v>684</v>
      </c>
      <c r="F22" s="358" t="s">
        <v>684</v>
      </c>
      <c r="G22" s="358" t="s">
        <v>684</v>
      </c>
      <c r="H22" s="358" t="s">
        <v>684</v>
      </c>
      <c r="I22" s="358" t="s">
        <v>684</v>
      </c>
      <c r="J22" s="358" t="s">
        <v>684</v>
      </c>
      <c r="K22" s="358" t="s">
        <v>684</v>
      </c>
      <c r="L22" s="358" t="s">
        <v>684</v>
      </c>
      <c r="M22" s="358" t="s">
        <v>684</v>
      </c>
      <c r="N22" s="358" t="s">
        <v>684</v>
      </c>
      <c r="O22" s="358" t="s">
        <v>684</v>
      </c>
      <c r="P22" s="358" t="s">
        <v>684</v>
      </c>
      <c r="Q22" s="358" t="s">
        <v>684</v>
      </c>
      <c r="R22" s="358" t="s">
        <v>684</v>
      </c>
      <c r="S22" s="358" t="s">
        <v>684</v>
      </c>
      <c r="T22" s="358" t="s">
        <v>684</v>
      </c>
      <c r="U22" s="358" t="s">
        <v>684</v>
      </c>
      <c r="V22" s="358" t="s">
        <v>684</v>
      </c>
      <c r="W22" s="358" t="s">
        <v>684</v>
      </c>
      <c r="X22" s="358" t="s">
        <v>684</v>
      </c>
      <c r="Y22" s="358" t="s">
        <v>684</v>
      </c>
      <c r="Z22" s="358" t="s">
        <v>684</v>
      </c>
      <c r="AA22" s="358" t="s">
        <v>684</v>
      </c>
      <c r="AB22" s="358" t="s">
        <v>684</v>
      </c>
      <c r="AC22" s="358" t="s">
        <v>684</v>
      </c>
      <c r="AD22" s="358" t="s">
        <v>684</v>
      </c>
      <c r="AE22" s="358" t="s">
        <v>684</v>
      </c>
      <c r="AF22" s="358"/>
    </row>
    <row r="23" spans="1:32" ht="30" customHeight="1" x14ac:dyDescent="0.25">
      <c r="A23" s="17">
        <v>8</v>
      </c>
      <c r="B23" s="358" t="s">
        <v>685</v>
      </c>
      <c r="C23" s="358" t="s">
        <v>686</v>
      </c>
      <c r="D23" s="358" t="s">
        <v>687</v>
      </c>
      <c r="E23" s="358" t="s">
        <v>688</v>
      </c>
      <c r="F23" s="358" t="s">
        <v>689</v>
      </c>
      <c r="G23" s="358" t="s">
        <v>690</v>
      </c>
      <c r="H23" s="358" t="s">
        <v>691</v>
      </c>
      <c r="I23" s="358" t="s">
        <v>692</v>
      </c>
      <c r="J23" s="358" t="s">
        <v>693</v>
      </c>
      <c r="K23" s="358" t="s">
        <v>694</v>
      </c>
      <c r="L23" s="358" t="s">
        <v>695</v>
      </c>
      <c r="M23" s="358" t="s">
        <v>696</v>
      </c>
      <c r="N23" s="358" t="s">
        <v>697</v>
      </c>
      <c r="O23" s="358" t="s">
        <v>698</v>
      </c>
      <c r="P23" s="358" t="s">
        <v>699</v>
      </c>
      <c r="Q23" s="358" t="s">
        <v>700</v>
      </c>
      <c r="R23" s="358" t="s">
        <v>701</v>
      </c>
      <c r="S23" s="358" t="s">
        <v>702</v>
      </c>
      <c r="T23" s="358" t="s">
        <v>703</v>
      </c>
      <c r="U23" s="358" t="s">
        <v>704</v>
      </c>
      <c r="V23" s="358" t="s">
        <v>705</v>
      </c>
      <c r="W23" s="358" t="s">
        <v>706</v>
      </c>
      <c r="X23" s="358" t="s">
        <v>707</v>
      </c>
      <c r="Y23" s="358" t="s">
        <v>708</v>
      </c>
      <c r="Z23" s="358" t="s">
        <v>709</v>
      </c>
      <c r="AA23" s="358" t="s">
        <v>710</v>
      </c>
      <c r="AB23" s="358" t="s">
        <v>711</v>
      </c>
      <c r="AC23" s="358" t="s">
        <v>712</v>
      </c>
      <c r="AD23" s="358" t="s">
        <v>713</v>
      </c>
      <c r="AE23" s="358" t="s">
        <v>714</v>
      </c>
      <c r="AF23" s="358"/>
    </row>
    <row r="24" spans="1:32" ht="30" customHeight="1" x14ac:dyDescent="0.25">
      <c r="A24" s="17">
        <v>12</v>
      </c>
      <c r="B24" s="358" t="s">
        <v>751</v>
      </c>
      <c r="C24" s="358" t="s">
        <v>751</v>
      </c>
      <c r="D24" s="358" t="s">
        <v>751</v>
      </c>
      <c r="E24" s="358" t="s">
        <v>751</v>
      </c>
      <c r="F24" s="358" t="s">
        <v>751</v>
      </c>
      <c r="G24" s="358" t="s">
        <v>751</v>
      </c>
      <c r="H24" s="358" t="s">
        <v>751</v>
      </c>
      <c r="I24" s="358" t="s">
        <v>751</v>
      </c>
      <c r="J24" s="358" t="s">
        <v>751</v>
      </c>
      <c r="K24" s="358" t="s">
        <v>751</v>
      </c>
      <c r="L24" s="358" t="s">
        <v>751</v>
      </c>
      <c r="M24" s="358" t="s">
        <v>751</v>
      </c>
      <c r="N24" s="358" t="s">
        <v>751</v>
      </c>
      <c r="O24" s="358" t="s">
        <v>751</v>
      </c>
      <c r="P24" s="358" t="s">
        <v>751</v>
      </c>
      <c r="Q24" s="358" t="s">
        <v>751</v>
      </c>
      <c r="R24" s="358" t="s">
        <v>751</v>
      </c>
      <c r="S24" s="358" t="s">
        <v>751</v>
      </c>
      <c r="T24" s="358" t="s">
        <v>751</v>
      </c>
      <c r="U24" s="358" t="s">
        <v>751</v>
      </c>
      <c r="V24" s="358" t="s">
        <v>751</v>
      </c>
      <c r="W24" s="358" t="s">
        <v>751</v>
      </c>
      <c r="X24" s="358" t="s">
        <v>751</v>
      </c>
      <c r="Y24" s="358" t="s">
        <v>751</v>
      </c>
      <c r="Z24" s="358" t="s">
        <v>751</v>
      </c>
      <c r="AA24" s="358" t="s">
        <v>751</v>
      </c>
      <c r="AB24" s="358" t="s">
        <v>751</v>
      </c>
      <c r="AC24" s="358" t="s">
        <v>751</v>
      </c>
      <c r="AD24" s="358" t="s">
        <v>751</v>
      </c>
      <c r="AE24" s="358" t="s">
        <v>751</v>
      </c>
      <c r="AF24" s="358"/>
    </row>
    <row r="25" spans="1:32" ht="30" customHeight="1" x14ac:dyDescent="0.25">
      <c r="A25" s="17">
        <v>13</v>
      </c>
      <c r="B25" s="358" t="s">
        <v>752</v>
      </c>
      <c r="C25" s="358" t="s">
        <v>753</v>
      </c>
      <c r="D25" s="358" t="s">
        <v>754</v>
      </c>
      <c r="E25" s="358" t="s">
        <v>755</v>
      </c>
      <c r="F25" s="358" t="s">
        <v>756</v>
      </c>
      <c r="G25" s="358" t="s">
        <v>757</v>
      </c>
      <c r="H25" s="358" t="s">
        <v>758</v>
      </c>
      <c r="I25" s="358" t="s">
        <v>759</v>
      </c>
      <c r="J25" s="358" t="s">
        <v>760</v>
      </c>
      <c r="K25" s="358" t="s">
        <v>761</v>
      </c>
      <c r="L25" s="358" t="s">
        <v>762</v>
      </c>
      <c r="M25" s="358" t="s">
        <v>763</v>
      </c>
      <c r="N25" s="358" t="s">
        <v>764</v>
      </c>
      <c r="O25" s="358" t="s">
        <v>765</v>
      </c>
      <c r="P25" s="358" t="s">
        <v>766</v>
      </c>
      <c r="Q25" s="358" t="s">
        <v>767</v>
      </c>
      <c r="R25" s="358" t="s">
        <v>768</v>
      </c>
      <c r="S25" s="358" t="s">
        <v>769</v>
      </c>
      <c r="T25" s="358" t="s">
        <v>770</v>
      </c>
      <c r="U25" s="358" t="s">
        <v>771</v>
      </c>
      <c r="V25" s="358" t="s">
        <v>772</v>
      </c>
      <c r="W25" s="358" t="s">
        <v>773</v>
      </c>
      <c r="X25" s="358" t="s">
        <v>774</v>
      </c>
      <c r="Y25" s="358" t="s">
        <v>775</v>
      </c>
      <c r="Z25" s="358" t="s">
        <v>776</v>
      </c>
      <c r="AA25" s="358" t="s">
        <v>777</v>
      </c>
      <c r="AB25" s="358" t="s">
        <v>778</v>
      </c>
      <c r="AC25" s="358" t="s">
        <v>779</v>
      </c>
      <c r="AD25" s="358" t="s">
        <v>780</v>
      </c>
      <c r="AE25" s="358" t="s">
        <v>781</v>
      </c>
      <c r="AF25" s="358"/>
    </row>
    <row r="26" spans="1:32" ht="30" customHeight="1" x14ac:dyDescent="0.25">
      <c r="A26" s="17">
        <v>14</v>
      </c>
      <c r="B26" s="358" t="s">
        <v>783</v>
      </c>
      <c r="C26" s="358" t="s">
        <v>784</v>
      </c>
      <c r="D26" s="358" t="s">
        <v>785</v>
      </c>
      <c r="E26" s="358" t="s">
        <v>785</v>
      </c>
      <c r="F26" s="358" t="s">
        <v>785</v>
      </c>
      <c r="G26" s="358" t="s">
        <v>785</v>
      </c>
      <c r="H26" s="358" t="s">
        <v>785</v>
      </c>
      <c r="I26" s="358" t="s">
        <v>785</v>
      </c>
      <c r="J26" s="358" t="s">
        <v>785</v>
      </c>
      <c r="K26" s="358" t="s">
        <v>785</v>
      </c>
      <c r="L26" s="358" t="s">
        <v>785</v>
      </c>
      <c r="M26" s="358" t="s">
        <v>785</v>
      </c>
      <c r="N26" s="358" t="s">
        <v>785</v>
      </c>
      <c r="O26" s="358" t="s">
        <v>785</v>
      </c>
      <c r="P26" s="358" t="s">
        <v>785</v>
      </c>
      <c r="Q26" s="358" t="s">
        <v>785</v>
      </c>
      <c r="R26" s="358" t="s">
        <v>785</v>
      </c>
      <c r="S26" s="358" t="s">
        <v>785</v>
      </c>
      <c r="T26" s="358" t="s">
        <v>785</v>
      </c>
      <c r="U26" s="358" t="s">
        <v>785</v>
      </c>
      <c r="V26" s="358" t="s">
        <v>785</v>
      </c>
      <c r="W26" s="358" t="s">
        <v>785</v>
      </c>
      <c r="X26" s="358" t="s">
        <v>785</v>
      </c>
      <c r="Y26" s="358" t="s">
        <v>785</v>
      </c>
      <c r="Z26" s="358" t="s">
        <v>785</v>
      </c>
      <c r="AA26" s="358" t="s">
        <v>785</v>
      </c>
      <c r="AB26" s="358" t="s">
        <v>785</v>
      </c>
      <c r="AC26" s="358" t="s">
        <v>785</v>
      </c>
      <c r="AD26" s="358" t="s">
        <v>785</v>
      </c>
      <c r="AE26" s="358" t="s">
        <v>785</v>
      </c>
      <c r="AF26" s="358"/>
    </row>
    <row r="27" spans="1:32" ht="30" customHeight="1" x14ac:dyDescent="0.25">
      <c r="A27" s="389"/>
      <c r="B27" s="390"/>
      <c r="C27" s="390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/>
      <c r="Q27" s="390"/>
      <c r="R27" s="390"/>
      <c r="S27" s="390"/>
      <c r="T27" s="390"/>
      <c r="U27" s="390"/>
      <c r="V27" s="390"/>
      <c r="W27" s="390"/>
      <c r="X27" s="390"/>
      <c r="Y27" s="390"/>
      <c r="Z27" s="390"/>
      <c r="AA27" s="390"/>
      <c r="AB27" s="390"/>
      <c r="AC27" s="390"/>
      <c r="AD27" s="390"/>
      <c r="AE27" s="390"/>
      <c r="AF27" s="391"/>
    </row>
    <row r="28" spans="1:32" ht="27.95" customHeight="1" x14ac:dyDescent="0.25">
      <c r="A28" s="121"/>
      <c r="B28" s="392" t="s">
        <v>489</v>
      </c>
      <c r="C28" s="392"/>
      <c r="D28" s="392"/>
      <c r="E28" s="392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  <c r="Q28" s="392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</row>
    <row r="29" spans="1:32" ht="30" customHeight="1" x14ac:dyDescent="0.25">
      <c r="A29" s="357" t="s">
        <v>295</v>
      </c>
      <c r="B29" s="356">
        <v>45261</v>
      </c>
      <c r="C29" s="356">
        <v>45262</v>
      </c>
      <c r="D29" s="356">
        <v>45263</v>
      </c>
      <c r="E29" s="356">
        <v>45264</v>
      </c>
      <c r="F29" s="356">
        <v>45265</v>
      </c>
      <c r="G29" s="356">
        <v>45266</v>
      </c>
      <c r="H29" s="356">
        <v>45267</v>
      </c>
      <c r="I29" s="356">
        <v>45268</v>
      </c>
      <c r="J29" s="356">
        <v>45269</v>
      </c>
      <c r="K29" s="356">
        <v>45270</v>
      </c>
      <c r="L29" s="356">
        <v>45271</v>
      </c>
      <c r="M29" s="356">
        <v>45272</v>
      </c>
      <c r="N29" s="356">
        <v>45273</v>
      </c>
      <c r="O29" s="356">
        <v>45274</v>
      </c>
      <c r="P29" s="356">
        <v>45275</v>
      </c>
      <c r="Q29" s="356">
        <v>45276</v>
      </c>
      <c r="R29" s="356">
        <v>45277</v>
      </c>
      <c r="S29" s="356">
        <v>45278</v>
      </c>
      <c r="T29" s="356">
        <v>45279</v>
      </c>
      <c r="U29" s="356">
        <v>45280</v>
      </c>
      <c r="V29" s="356">
        <v>45281</v>
      </c>
      <c r="W29" s="356">
        <v>45282</v>
      </c>
      <c r="X29" s="356">
        <v>45283</v>
      </c>
      <c r="Y29" s="356">
        <v>45284</v>
      </c>
      <c r="Z29" s="356">
        <v>45285</v>
      </c>
      <c r="AA29" s="356">
        <v>45286</v>
      </c>
      <c r="AB29" s="356">
        <v>45287</v>
      </c>
      <c r="AC29" s="356">
        <v>45288</v>
      </c>
      <c r="AD29" s="356">
        <v>45289</v>
      </c>
      <c r="AE29" s="356">
        <v>45290</v>
      </c>
      <c r="AF29" s="356">
        <v>45291</v>
      </c>
    </row>
    <row r="30" spans="1:32" ht="30" customHeight="1" x14ac:dyDescent="0.25">
      <c r="A30" s="393" t="s">
        <v>426</v>
      </c>
      <c r="B30" s="394"/>
      <c r="C30" s="394"/>
      <c r="D30" s="394"/>
      <c r="E30" s="394"/>
      <c r="F30" s="394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  <c r="Z30" s="394"/>
      <c r="AA30" s="394"/>
      <c r="AB30" s="394"/>
      <c r="AC30" s="394"/>
      <c r="AD30" s="394"/>
      <c r="AE30" s="394"/>
      <c r="AF30" s="395"/>
    </row>
    <row r="31" spans="1:32" ht="30" customHeight="1" x14ac:dyDescent="0.25">
      <c r="A31" s="17">
        <v>1</v>
      </c>
      <c r="B31" s="358" t="s">
        <v>540</v>
      </c>
      <c r="C31" s="358" t="s">
        <v>786</v>
      </c>
      <c r="D31" s="358" t="s">
        <v>787</v>
      </c>
      <c r="E31" s="358" t="s">
        <v>788</v>
      </c>
      <c r="F31" s="358" t="s">
        <v>789</v>
      </c>
      <c r="G31" s="358" t="s">
        <v>790</v>
      </c>
      <c r="H31" s="358" t="s">
        <v>791</v>
      </c>
      <c r="I31" s="358" t="s">
        <v>792</v>
      </c>
      <c r="J31" s="358" t="s">
        <v>793</v>
      </c>
      <c r="K31" s="358" t="s">
        <v>794</v>
      </c>
      <c r="L31" s="358" t="s">
        <v>795</v>
      </c>
      <c r="M31" s="358" t="s">
        <v>796</v>
      </c>
      <c r="N31" s="358" t="s">
        <v>797</v>
      </c>
      <c r="O31" s="358" t="s">
        <v>798</v>
      </c>
      <c r="P31" s="358" t="s">
        <v>799</v>
      </c>
      <c r="Q31" s="358" t="s">
        <v>800</v>
      </c>
      <c r="R31" s="358" t="s">
        <v>801</v>
      </c>
      <c r="S31" s="358" t="s">
        <v>802</v>
      </c>
      <c r="T31" s="358" t="s">
        <v>803</v>
      </c>
      <c r="U31" s="358" t="s">
        <v>804</v>
      </c>
      <c r="V31" s="358" t="s">
        <v>805</v>
      </c>
      <c r="W31" s="358" t="s">
        <v>806</v>
      </c>
      <c r="X31" s="358" t="s">
        <v>807</v>
      </c>
      <c r="Y31" s="358" t="s">
        <v>808</v>
      </c>
      <c r="Z31" s="358" t="s">
        <v>809</v>
      </c>
      <c r="AA31" s="358" t="s">
        <v>810</v>
      </c>
      <c r="AB31" s="358" t="s">
        <v>811</v>
      </c>
      <c r="AC31" s="358" t="s">
        <v>812</v>
      </c>
      <c r="AD31" s="358" t="s">
        <v>813</v>
      </c>
      <c r="AE31" s="358" t="s">
        <v>814</v>
      </c>
      <c r="AF31" s="122" t="s">
        <v>815</v>
      </c>
    </row>
    <row r="32" spans="1:32" ht="30" customHeight="1" x14ac:dyDescent="0.25">
      <c r="A32" s="17">
        <v>2</v>
      </c>
      <c r="B32" s="358" t="s">
        <v>571</v>
      </c>
      <c r="C32" s="358" t="s">
        <v>816</v>
      </c>
      <c r="D32" s="358" t="s">
        <v>817</v>
      </c>
      <c r="E32" s="358" t="s">
        <v>818</v>
      </c>
      <c r="F32" s="358" t="s">
        <v>819</v>
      </c>
      <c r="G32" s="358" t="s">
        <v>820</v>
      </c>
      <c r="H32" s="358" t="s">
        <v>821</v>
      </c>
      <c r="I32" s="358" t="s">
        <v>822</v>
      </c>
      <c r="J32" s="358" t="s">
        <v>823</v>
      </c>
      <c r="K32" s="358" t="s">
        <v>824</v>
      </c>
      <c r="L32" s="358" t="s">
        <v>825</v>
      </c>
      <c r="M32" s="358" t="s">
        <v>826</v>
      </c>
      <c r="N32" s="358" t="s">
        <v>827</v>
      </c>
      <c r="O32" s="358" t="s">
        <v>828</v>
      </c>
      <c r="P32" s="358" t="s">
        <v>829</v>
      </c>
      <c r="Q32" s="358" t="s">
        <v>830</v>
      </c>
      <c r="R32" s="358" t="s">
        <v>831</v>
      </c>
      <c r="S32" s="358" t="s">
        <v>832</v>
      </c>
      <c r="T32" s="358" t="s">
        <v>833</v>
      </c>
      <c r="U32" s="358" t="s">
        <v>834</v>
      </c>
      <c r="V32" s="358" t="s">
        <v>835</v>
      </c>
      <c r="W32" s="358" t="s">
        <v>836</v>
      </c>
      <c r="X32" s="358" t="s">
        <v>837</v>
      </c>
      <c r="Y32" s="358" t="s">
        <v>838</v>
      </c>
      <c r="Z32" s="358" t="s">
        <v>839</v>
      </c>
      <c r="AA32" s="358" t="s">
        <v>840</v>
      </c>
      <c r="AB32" s="358" t="s">
        <v>841</v>
      </c>
      <c r="AC32" s="358" t="s">
        <v>842</v>
      </c>
      <c r="AD32" s="358" t="s">
        <v>843</v>
      </c>
      <c r="AE32" s="358" t="s">
        <v>844</v>
      </c>
      <c r="AF32" s="122" t="s">
        <v>845</v>
      </c>
    </row>
    <row r="33" spans="1:32" ht="30" customHeight="1" x14ac:dyDescent="0.25">
      <c r="A33" s="17">
        <v>3</v>
      </c>
      <c r="B33" s="358" t="s">
        <v>597</v>
      </c>
      <c r="C33" s="358" t="s">
        <v>846</v>
      </c>
      <c r="D33" s="358" t="s">
        <v>847</v>
      </c>
      <c r="E33" s="358" t="s">
        <v>848</v>
      </c>
      <c r="F33" s="358" t="s">
        <v>849</v>
      </c>
      <c r="G33" s="358" t="s">
        <v>850</v>
      </c>
      <c r="H33" s="358" t="s">
        <v>851</v>
      </c>
      <c r="I33" s="358" t="s">
        <v>852</v>
      </c>
      <c r="J33" s="358" t="s">
        <v>853</v>
      </c>
      <c r="K33" s="358" t="s">
        <v>854</v>
      </c>
      <c r="L33" s="358" t="s">
        <v>855</v>
      </c>
      <c r="M33" s="358" t="s">
        <v>856</v>
      </c>
      <c r="N33" s="358" t="s">
        <v>857</v>
      </c>
      <c r="O33" s="358" t="s">
        <v>858</v>
      </c>
      <c r="P33" s="358" t="s">
        <v>859</v>
      </c>
      <c r="Q33" s="358" t="s">
        <v>860</v>
      </c>
      <c r="R33" s="358" t="s">
        <v>861</v>
      </c>
      <c r="S33" s="358" t="s">
        <v>862</v>
      </c>
      <c r="T33" s="358" t="s">
        <v>863</v>
      </c>
      <c r="U33" s="358" t="s">
        <v>864</v>
      </c>
      <c r="V33" s="358" t="s">
        <v>865</v>
      </c>
      <c r="W33" s="358" t="s">
        <v>866</v>
      </c>
      <c r="X33" s="358" t="s">
        <v>867</v>
      </c>
      <c r="Y33" s="358" t="s">
        <v>868</v>
      </c>
      <c r="Z33" s="358" t="s">
        <v>869</v>
      </c>
      <c r="AA33" s="358" t="s">
        <v>870</v>
      </c>
      <c r="AB33" s="358" t="s">
        <v>871</v>
      </c>
      <c r="AC33" s="358" t="s">
        <v>872</v>
      </c>
      <c r="AD33" s="358" t="s">
        <v>873</v>
      </c>
      <c r="AE33" s="358" t="s">
        <v>874</v>
      </c>
      <c r="AF33" s="122" t="s">
        <v>875</v>
      </c>
    </row>
    <row r="34" spans="1:32" ht="30" customHeight="1" x14ac:dyDescent="0.25">
      <c r="A34" s="17">
        <v>4</v>
      </c>
      <c r="B34" s="358" t="s">
        <v>621</v>
      </c>
      <c r="C34" s="358" t="s">
        <v>876</v>
      </c>
      <c r="D34" s="358" t="s">
        <v>877</v>
      </c>
      <c r="E34" s="358" t="s">
        <v>877</v>
      </c>
      <c r="F34" s="358" t="s">
        <v>877</v>
      </c>
      <c r="G34" s="358" t="s">
        <v>877</v>
      </c>
      <c r="H34" s="358" t="s">
        <v>877</v>
      </c>
      <c r="I34" s="358" t="s">
        <v>877</v>
      </c>
      <c r="J34" s="358" t="s">
        <v>877</v>
      </c>
      <c r="K34" s="358" t="s">
        <v>878</v>
      </c>
      <c r="L34" s="358" t="s">
        <v>879</v>
      </c>
      <c r="M34" s="358" t="s">
        <v>880</v>
      </c>
      <c r="N34" s="358" t="s">
        <v>880</v>
      </c>
      <c r="O34" s="358" t="s">
        <v>880</v>
      </c>
      <c r="P34" s="358" t="s">
        <v>880</v>
      </c>
      <c r="Q34" s="358" t="s">
        <v>880</v>
      </c>
      <c r="R34" s="358" t="s">
        <v>880</v>
      </c>
      <c r="S34" s="358" t="s">
        <v>880</v>
      </c>
      <c r="T34" s="358" t="s">
        <v>880</v>
      </c>
      <c r="U34" s="358" t="s">
        <v>880</v>
      </c>
      <c r="V34" s="358" t="s">
        <v>880</v>
      </c>
      <c r="W34" s="358" t="s">
        <v>880</v>
      </c>
      <c r="X34" s="358" t="s">
        <v>880</v>
      </c>
      <c r="Y34" s="358" t="s">
        <v>880</v>
      </c>
      <c r="Z34" s="358" t="s">
        <v>880</v>
      </c>
      <c r="AA34" s="358" t="s">
        <v>880</v>
      </c>
      <c r="AB34" s="358" t="s">
        <v>880</v>
      </c>
      <c r="AC34" s="358" t="s">
        <v>880</v>
      </c>
      <c r="AD34" s="358" t="s">
        <v>881</v>
      </c>
      <c r="AE34" s="358" t="s">
        <v>882</v>
      </c>
      <c r="AF34" s="122" t="s">
        <v>883</v>
      </c>
    </row>
    <row r="35" spans="1:32" ht="30" customHeight="1" x14ac:dyDescent="0.25">
      <c r="A35" s="17">
        <v>9</v>
      </c>
      <c r="B35" s="358" t="s">
        <v>738</v>
      </c>
      <c r="C35" s="358" t="s">
        <v>957</v>
      </c>
      <c r="D35" s="358" t="s">
        <v>958</v>
      </c>
      <c r="E35" s="358" t="s">
        <v>959</v>
      </c>
      <c r="F35" s="358" t="s">
        <v>960</v>
      </c>
      <c r="G35" s="358" t="s">
        <v>961</v>
      </c>
      <c r="H35" s="358" t="s">
        <v>962</v>
      </c>
      <c r="I35" s="358" t="s">
        <v>963</v>
      </c>
      <c r="J35" s="358" t="s">
        <v>964</v>
      </c>
      <c r="K35" s="358" t="s">
        <v>965</v>
      </c>
      <c r="L35" s="358" t="s">
        <v>966</v>
      </c>
      <c r="M35" s="358" t="s">
        <v>967</v>
      </c>
      <c r="N35" s="358" t="s">
        <v>968</v>
      </c>
      <c r="O35" s="358" t="s">
        <v>969</v>
      </c>
      <c r="P35" s="358" t="s">
        <v>970</v>
      </c>
      <c r="Q35" s="358" t="s">
        <v>971</v>
      </c>
      <c r="R35" s="358" t="s">
        <v>972</v>
      </c>
      <c r="S35" s="358" t="s">
        <v>973</v>
      </c>
      <c r="T35" s="358" t="s">
        <v>974</v>
      </c>
      <c r="U35" s="358" t="s">
        <v>975</v>
      </c>
      <c r="V35" s="358" t="s">
        <v>976</v>
      </c>
      <c r="W35" s="358" t="s">
        <v>977</v>
      </c>
      <c r="X35" s="358" t="s">
        <v>978</v>
      </c>
      <c r="Y35" s="358" t="s">
        <v>979</v>
      </c>
      <c r="Z35" s="358" t="s">
        <v>980</v>
      </c>
      <c r="AA35" s="358" t="s">
        <v>981</v>
      </c>
      <c r="AB35" s="358" t="s">
        <v>982</v>
      </c>
      <c r="AC35" s="358" t="s">
        <v>983</v>
      </c>
      <c r="AD35" s="358" t="s">
        <v>984</v>
      </c>
      <c r="AE35" s="358" t="s">
        <v>985</v>
      </c>
      <c r="AF35" s="122" t="s">
        <v>986</v>
      </c>
    </row>
    <row r="36" spans="1:32" ht="30" customHeight="1" x14ac:dyDescent="0.25">
      <c r="A36" s="17">
        <v>10</v>
      </c>
      <c r="B36" s="358" t="s">
        <v>451</v>
      </c>
      <c r="C36" s="358" t="s">
        <v>452</v>
      </c>
      <c r="D36" s="358" t="s">
        <v>453</v>
      </c>
      <c r="E36" s="358" t="s">
        <v>454</v>
      </c>
      <c r="F36" s="358" t="s">
        <v>455</v>
      </c>
      <c r="G36" s="358" t="s">
        <v>456</v>
      </c>
      <c r="H36" s="358" t="s">
        <v>457</v>
      </c>
      <c r="I36" s="358" t="s">
        <v>458</v>
      </c>
      <c r="J36" s="358" t="s">
        <v>459</v>
      </c>
      <c r="K36" s="358" t="s">
        <v>460</v>
      </c>
      <c r="L36" s="358" t="s">
        <v>461</v>
      </c>
      <c r="M36" s="358" t="s">
        <v>462</v>
      </c>
      <c r="N36" s="358" t="s">
        <v>463</v>
      </c>
      <c r="O36" s="358" t="s">
        <v>464</v>
      </c>
      <c r="P36" s="358" t="s">
        <v>465</v>
      </c>
      <c r="Q36" s="358" t="s">
        <v>466</v>
      </c>
      <c r="R36" s="358" t="s">
        <v>467</v>
      </c>
      <c r="S36" s="358" t="s">
        <v>468</v>
      </c>
      <c r="T36" s="358" t="s">
        <v>469</v>
      </c>
      <c r="U36" s="358" t="s">
        <v>470</v>
      </c>
      <c r="V36" s="358" t="s">
        <v>471</v>
      </c>
      <c r="W36" s="358" t="s">
        <v>472</v>
      </c>
      <c r="X36" s="358" t="s">
        <v>473</v>
      </c>
      <c r="Y36" s="358" t="s">
        <v>474</v>
      </c>
      <c r="Z36" s="358" t="s">
        <v>475</v>
      </c>
      <c r="AA36" s="358" t="s">
        <v>476</v>
      </c>
      <c r="AB36" s="358" t="s">
        <v>477</v>
      </c>
      <c r="AC36" s="358" t="s">
        <v>478</v>
      </c>
      <c r="AD36" s="358" t="s">
        <v>479</v>
      </c>
      <c r="AE36" s="358" t="s">
        <v>480</v>
      </c>
      <c r="AF36" s="122" t="s">
        <v>481</v>
      </c>
    </row>
    <row r="37" spans="1:32" ht="30" customHeight="1" x14ac:dyDescent="0.25">
      <c r="A37" s="17">
        <v>11</v>
      </c>
      <c r="B37" s="358" t="s">
        <v>750</v>
      </c>
      <c r="C37" s="358" t="s">
        <v>750</v>
      </c>
      <c r="D37" s="358" t="s">
        <v>750</v>
      </c>
      <c r="E37" s="358" t="s">
        <v>750</v>
      </c>
      <c r="F37" s="358" t="s">
        <v>750</v>
      </c>
      <c r="G37" s="358" t="s">
        <v>750</v>
      </c>
      <c r="H37" s="358" t="s">
        <v>750</v>
      </c>
      <c r="I37" s="358" t="s">
        <v>750</v>
      </c>
      <c r="J37" s="358" t="s">
        <v>750</v>
      </c>
      <c r="K37" s="358" t="s">
        <v>750</v>
      </c>
      <c r="L37" s="358" t="s">
        <v>750</v>
      </c>
      <c r="M37" s="358" t="s">
        <v>750</v>
      </c>
      <c r="N37" s="358" t="s">
        <v>750</v>
      </c>
      <c r="O37" s="358" t="s">
        <v>750</v>
      </c>
      <c r="P37" s="358" t="s">
        <v>750</v>
      </c>
      <c r="Q37" s="358" t="s">
        <v>750</v>
      </c>
      <c r="R37" s="358" t="s">
        <v>750</v>
      </c>
      <c r="S37" s="358" t="s">
        <v>750</v>
      </c>
      <c r="T37" s="358" t="s">
        <v>750</v>
      </c>
      <c r="U37" s="358" t="s">
        <v>750</v>
      </c>
      <c r="V37" s="358" t="s">
        <v>750</v>
      </c>
      <c r="W37" s="358" t="s">
        <v>750</v>
      </c>
      <c r="X37" s="358" t="s">
        <v>750</v>
      </c>
      <c r="Y37" s="358" t="s">
        <v>750</v>
      </c>
      <c r="Z37" s="358" t="s">
        <v>750</v>
      </c>
      <c r="AA37" s="358" t="s">
        <v>750</v>
      </c>
      <c r="AB37" s="358" t="s">
        <v>750</v>
      </c>
      <c r="AC37" s="358" t="s">
        <v>750</v>
      </c>
      <c r="AD37" s="358" t="s">
        <v>750</v>
      </c>
      <c r="AE37" s="358" t="s">
        <v>750</v>
      </c>
      <c r="AF37" s="122" t="s">
        <v>750</v>
      </c>
    </row>
    <row r="38" spans="1:32" ht="30" customHeight="1" x14ac:dyDescent="0.25">
      <c r="A38" s="386" t="s">
        <v>427</v>
      </c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AD38" s="387"/>
      <c r="AE38" s="387"/>
      <c r="AF38" s="388"/>
    </row>
    <row r="39" spans="1:32" ht="30" customHeight="1" x14ac:dyDescent="0.25">
      <c r="A39" s="17">
        <v>5</v>
      </c>
      <c r="B39" s="358" t="s">
        <v>652</v>
      </c>
      <c r="C39" s="358" t="s">
        <v>884</v>
      </c>
      <c r="D39" s="358" t="s">
        <v>885</v>
      </c>
      <c r="E39" s="358" t="s">
        <v>886</v>
      </c>
      <c r="F39" s="358" t="s">
        <v>887</v>
      </c>
      <c r="G39" s="358" t="s">
        <v>887</v>
      </c>
      <c r="H39" s="358" t="s">
        <v>887</v>
      </c>
      <c r="I39" s="358" t="s">
        <v>887</v>
      </c>
      <c r="J39" s="358" t="s">
        <v>887</v>
      </c>
      <c r="K39" s="358" t="s">
        <v>887</v>
      </c>
      <c r="L39" s="358" t="s">
        <v>887</v>
      </c>
      <c r="M39" s="358" t="s">
        <v>887</v>
      </c>
      <c r="N39" s="358" t="s">
        <v>887</v>
      </c>
      <c r="O39" s="358" t="s">
        <v>887</v>
      </c>
      <c r="P39" s="358" t="s">
        <v>887</v>
      </c>
      <c r="Q39" s="358" t="s">
        <v>887</v>
      </c>
      <c r="R39" s="358" t="s">
        <v>887</v>
      </c>
      <c r="S39" s="358" t="s">
        <v>887</v>
      </c>
      <c r="T39" s="358" t="s">
        <v>887</v>
      </c>
      <c r="U39" s="358" t="s">
        <v>887</v>
      </c>
      <c r="V39" s="358" t="s">
        <v>887</v>
      </c>
      <c r="W39" s="358" t="s">
        <v>887</v>
      </c>
      <c r="X39" s="358" t="s">
        <v>887</v>
      </c>
      <c r="Y39" s="358" t="s">
        <v>887</v>
      </c>
      <c r="Z39" s="358" t="s">
        <v>887</v>
      </c>
      <c r="AA39" s="358" t="s">
        <v>888</v>
      </c>
      <c r="AB39" s="358" t="s">
        <v>889</v>
      </c>
      <c r="AC39" s="358" t="s">
        <v>890</v>
      </c>
      <c r="AD39" s="358" t="s">
        <v>891</v>
      </c>
      <c r="AE39" s="358" t="s">
        <v>892</v>
      </c>
      <c r="AF39" s="122" t="s">
        <v>893</v>
      </c>
    </row>
    <row r="40" spans="1:32" ht="30" customHeight="1" x14ac:dyDescent="0.25">
      <c r="A40" s="17">
        <v>6</v>
      </c>
      <c r="B40" s="358" t="s">
        <v>683</v>
      </c>
      <c r="C40" s="358" t="s">
        <v>894</v>
      </c>
      <c r="D40" s="358" t="s">
        <v>895</v>
      </c>
      <c r="E40" s="358" t="s">
        <v>896</v>
      </c>
      <c r="F40" s="358" t="s">
        <v>897</v>
      </c>
      <c r="G40" s="358" t="s">
        <v>898</v>
      </c>
      <c r="H40" s="358" t="s">
        <v>899</v>
      </c>
      <c r="I40" s="358" t="s">
        <v>900</v>
      </c>
      <c r="J40" s="358" t="s">
        <v>901</v>
      </c>
      <c r="K40" s="358" t="s">
        <v>902</v>
      </c>
      <c r="L40" s="358" t="s">
        <v>903</v>
      </c>
      <c r="M40" s="358" t="s">
        <v>904</v>
      </c>
      <c r="N40" s="358" t="s">
        <v>905</v>
      </c>
      <c r="O40" s="358" t="s">
        <v>906</v>
      </c>
      <c r="P40" s="358" t="s">
        <v>907</v>
      </c>
      <c r="Q40" s="358" t="s">
        <v>908</v>
      </c>
      <c r="R40" s="358" t="s">
        <v>909</v>
      </c>
      <c r="S40" s="358" t="s">
        <v>910</v>
      </c>
      <c r="T40" s="358" t="s">
        <v>911</v>
      </c>
      <c r="U40" s="358" t="s">
        <v>912</v>
      </c>
      <c r="V40" s="358" t="s">
        <v>913</v>
      </c>
      <c r="W40" s="358" t="s">
        <v>914</v>
      </c>
      <c r="X40" s="358" t="s">
        <v>915</v>
      </c>
      <c r="Y40" s="358" t="s">
        <v>916</v>
      </c>
      <c r="Z40" s="358" t="s">
        <v>917</v>
      </c>
      <c r="AA40" s="358" t="s">
        <v>918</v>
      </c>
      <c r="AB40" s="358" t="s">
        <v>919</v>
      </c>
      <c r="AC40" s="358" t="s">
        <v>920</v>
      </c>
      <c r="AD40" s="358" t="s">
        <v>921</v>
      </c>
      <c r="AE40" s="358" t="s">
        <v>922</v>
      </c>
      <c r="AF40" s="122" t="s">
        <v>923</v>
      </c>
    </row>
    <row r="41" spans="1:32" ht="30" customHeight="1" x14ac:dyDescent="0.25">
      <c r="A41" s="17">
        <v>7</v>
      </c>
      <c r="B41" s="358" t="s">
        <v>684</v>
      </c>
      <c r="C41" s="358" t="s">
        <v>684</v>
      </c>
      <c r="D41" s="358" t="s">
        <v>684</v>
      </c>
      <c r="E41" s="358" t="s">
        <v>684</v>
      </c>
      <c r="F41" s="358" t="s">
        <v>684</v>
      </c>
      <c r="G41" s="358" t="s">
        <v>684</v>
      </c>
      <c r="H41" s="358" t="s">
        <v>684</v>
      </c>
      <c r="I41" s="358" t="s">
        <v>684</v>
      </c>
      <c r="J41" s="358" t="s">
        <v>684</v>
      </c>
      <c r="K41" s="358" t="s">
        <v>684</v>
      </c>
      <c r="L41" s="358" t="s">
        <v>684</v>
      </c>
      <c r="M41" s="358" t="s">
        <v>684</v>
      </c>
      <c r="N41" s="358" t="s">
        <v>684</v>
      </c>
      <c r="O41" s="358" t="s">
        <v>684</v>
      </c>
      <c r="P41" s="358" t="s">
        <v>684</v>
      </c>
      <c r="Q41" s="358" t="s">
        <v>684</v>
      </c>
      <c r="R41" s="358" t="s">
        <v>684</v>
      </c>
      <c r="S41" s="358" t="s">
        <v>924</v>
      </c>
      <c r="T41" s="358" t="s">
        <v>925</v>
      </c>
      <c r="U41" s="358" t="s">
        <v>926</v>
      </c>
      <c r="V41" s="358" t="s">
        <v>926</v>
      </c>
      <c r="W41" s="358" t="s">
        <v>926</v>
      </c>
      <c r="X41" s="358" t="s">
        <v>926</v>
      </c>
      <c r="Y41" s="358" t="s">
        <v>926</v>
      </c>
      <c r="Z41" s="358" t="s">
        <v>926</v>
      </c>
      <c r="AA41" s="358" t="s">
        <v>926</v>
      </c>
      <c r="AB41" s="358" t="s">
        <v>926</v>
      </c>
      <c r="AC41" s="358" t="s">
        <v>926</v>
      </c>
      <c r="AD41" s="358" t="s">
        <v>926</v>
      </c>
      <c r="AE41" s="358" t="s">
        <v>926</v>
      </c>
      <c r="AF41" s="122" t="s">
        <v>926</v>
      </c>
    </row>
    <row r="42" spans="1:32" ht="30" customHeight="1" x14ac:dyDescent="0.25">
      <c r="A42" s="17">
        <v>8</v>
      </c>
      <c r="B42" s="358" t="s">
        <v>715</v>
      </c>
      <c r="C42" s="358" t="s">
        <v>927</v>
      </c>
      <c r="D42" s="358" t="s">
        <v>928</v>
      </c>
      <c r="E42" s="358" t="s">
        <v>929</v>
      </c>
      <c r="F42" s="358" t="s">
        <v>930</v>
      </c>
      <c r="G42" s="358" t="s">
        <v>931</v>
      </c>
      <c r="H42" s="358" t="s">
        <v>932</v>
      </c>
      <c r="I42" s="358" t="s">
        <v>933</v>
      </c>
      <c r="J42" s="358" t="s">
        <v>934</v>
      </c>
      <c r="K42" s="358" t="s">
        <v>935</v>
      </c>
      <c r="L42" s="358" t="s">
        <v>936</v>
      </c>
      <c r="M42" s="358" t="s">
        <v>937</v>
      </c>
      <c r="N42" s="358" t="s">
        <v>938</v>
      </c>
      <c r="O42" s="358" t="s">
        <v>939</v>
      </c>
      <c r="P42" s="358" t="s">
        <v>940</v>
      </c>
      <c r="Q42" s="358" t="s">
        <v>941</v>
      </c>
      <c r="R42" s="358" t="s">
        <v>942</v>
      </c>
      <c r="S42" s="358" t="s">
        <v>943</v>
      </c>
      <c r="T42" s="358" t="s">
        <v>944</v>
      </c>
      <c r="U42" s="358" t="s">
        <v>945</v>
      </c>
      <c r="V42" s="358" t="s">
        <v>946</v>
      </c>
      <c r="W42" s="358" t="s">
        <v>947</v>
      </c>
      <c r="X42" s="358" t="s">
        <v>948</v>
      </c>
      <c r="Y42" s="358" t="s">
        <v>949</v>
      </c>
      <c r="Z42" s="358" t="s">
        <v>950</v>
      </c>
      <c r="AA42" s="358" t="s">
        <v>951</v>
      </c>
      <c r="AB42" s="358" t="s">
        <v>952</v>
      </c>
      <c r="AC42" s="358" t="s">
        <v>953</v>
      </c>
      <c r="AD42" s="358" t="s">
        <v>954</v>
      </c>
      <c r="AE42" s="358" t="s">
        <v>955</v>
      </c>
      <c r="AF42" s="122" t="s">
        <v>956</v>
      </c>
    </row>
    <row r="43" spans="1:32" ht="30" customHeight="1" x14ac:dyDescent="0.25">
      <c r="A43" s="17">
        <v>12</v>
      </c>
      <c r="B43" s="358" t="s">
        <v>751</v>
      </c>
      <c r="C43" s="358" t="s">
        <v>751</v>
      </c>
      <c r="D43" s="358" t="s">
        <v>751</v>
      </c>
      <c r="E43" s="358" t="s">
        <v>751</v>
      </c>
      <c r="F43" s="358" t="s">
        <v>751</v>
      </c>
      <c r="G43" s="358" t="s">
        <v>751</v>
      </c>
      <c r="H43" s="358" t="s">
        <v>751</v>
      </c>
      <c r="I43" s="358" t="s">
        <v>751</v>
      </c>
      <c r="J43" s="358" t="s">
        <v>751</v>
      </c>
      <c r="K43" s="358" t="s">
        <v>751</v>
      </c>
      <c r="L43" s="358" t="s">
        <v>751</v>
      </c>
      <c r="M43" s="358" t="s">
        <v>987</v>
      </c>
      <c r="N43" s="358" t="s">
        <v>988</v>
      </c>
      <c r="O43" s="358" t="s">
        <v>989</v>
      </c>
      <c r="P43" s="358" t="s">
        <v>989</v>
      </c>
      <c r="Q43" s="358" t="s">
        <v>989</v>
      </c>
      <c r="R43" s="358" t="s">
        <v>989</v>
      </c>
      <c r="S43" s="358" t="s">
        <v>989</v>
      </c>
      <c r="T43" s="358" t="s">
        <v>989</v>
      </c>
      <c r="U43" s="358" t="s">
        <v>989</v>
      </c>
      <c r="V43" s="358" t="s">
        <v>989</v>
      </c>
      <c r="W43" s="358" t="s">
        <v>989</v>
      </c>
      <c r="X43" s="358" t="s">
        <v>989</v>
      </c>
      <c r="Y43" s="358" t="s">
        <v>989</v>
      </c>
      <c r="Z43" s="358" t="s">
        <v>989</v>
      </c>
      <c r="AA43" s="358" t="s">
        <v>989</v>
      </c>
      <c r="AB43" s="358" t="s">
        <v>989</v>
      </c>
      <c r="AC43" s="358" t="s">
        <v>989</v>
      </c>
      <c r="AD43" s="358" t="s">
        <v>989</v>
      </c>
      <c r="AE43" s="358" t="s">
        <v>989</v>
      </c>
      <c r="AF43" s="122" t="s">
        <v>989</v>
      </c>
    </row>
    <row r="44" spans="1:32" ht="30" customHeight="1" x14ac:dyDescent="0.25">
      <c r="A44" s="17">
        <v>13</v>
      </c>
      <c r="B44" s="358" t="s">
        <v>782</v>
      </c>
      <c r="C44" s="358" t="s">
        <v>990</v>
      </c>
      <c r="D44" s="358" t="s">
        <v>991</v>
      </c>
      <c r="E44" s="358" t="s">
        <v>992</v>
      </c>
      <c r="F44" s="358" t="s">
        <v>993</v>
      </c>
      <c r="G44" s="358" t="s">
        <v>994</v>
      </c>
      <c r="H44" s="358" t="s">
        <v>995</v>
      </c>
      <c r="I44" s="358" t="s">
        <v>996</v>
      </c>
      <c r="J44" s="358" t="s">
        <v>997</v>
      </c>
      <c r="K44" s="358" t="s">
        <v>998</v>
      </c>
      <c r="L44" s="358" t="s">
        <v>999</v>
      </c>
      <c r="M44" s="358" t="s">
        <v>1000</v>
      </c>
      <c r="N44" s="358" t="s">
        <v>1001</v>
      </c>
      <c r="O44" s="358" t="s">
        <v>1002</v>
      </c>
      <c r="P44" s="358" t="s">
        <v>1003</v>
      </c>
      <c r="Q44" s="358" t="s">
        <v>1004</v>
      </c>
      <c r="R44" s="358" t="s">
        <v>1005</v>
      </c>
      <c r="S44" s="358" t="s">
        <v>1006</v>
      </c>
      <c r="T44" s="358" t="s">
        <v>1007</v>
      </c>
      <c r="U44" s="358" t="s">
        <v>1008</v>
      </c>
      <c r="V44" s="358" t="s">
        <v>1009</v>
      </c>
      <c r="W44" s="358" t="s">
        <v>1010</v>
      </c>
      <c r="X44" s="358" t="s">
        <v>1011</v>
      </c>
      <c r="Y44" s="358" t="s">
        <v>1012</v>
      </c>
      <c r="Z44" s="358" t="s">
        <v>1013</v>
      </c>
      <c r="AA44" s="358" t="s">
        <v>1014</v>
      </c>
      <c r="AB44" s="358" t="s">
        <v>1015</v>
      </c>
      <c r="AC44" s="358" t="s">
        <v>1016</v>
      </c>
      <c r="AD44" s="358" t="s">
        <v>1017</v>
      </c>
      <c r="AE44" s="358" t="s">
        <v>1018</v>
      </c>
      <c r="AF44" s="122" t="s">
        <v>1019</v>
      </c>
    </row>
    <row r="45" spans="1:32" ht="30" customHeight="1" x14ac:dyDescent="0.25">
      <c r="A45" s="17">
        <v>14</v>
      </c>
      <c r="B45" s="358" t="s">
        <v>785</v>
      </c>
      <c r="C45" s="358" t="s">
        <v>785</v>
      </c>
      <c r="D45" s="358" t="s">
        <v>1020</v>
      </c>
      <c r="E45" s="358" t="s">
        <v>1021</v>
      </c>
      <c r="F45" s="358" t="s">
        <v>1022</v>
      </c>
      <c r="G45" s="358" t="s">
        <v>1023</v>
      </c>
      <c r="H45" s="358" t="s">
        <v>1024</v>
      </c>
      <c r="I45" s="358" t="s">
        <v>1025</v>
      </c>
      <c r="J45" s="358" t="s">
        <v>1026</v>
      </c>
      <c r="K45" s="358" t="s">
        <v>1027</v>
      </c>
      <c r="L45" s="358" t="s">
        <v>1028</v>
      </c>
      <c r="M45" s="358" t="s">
        <v>1029</v>
      </c>
      <c r="N45" s="358" t="s">
        <v>1030</v>
      </c>
      <c r="O45" s="358" t="s">
        <v>1031</v>
      </c>
      <c r="P45" s="358" t="s">
        <v>1032</v>
      </c>
      <c r="Q45" s="358" t="s">
        <v>1033</v>
      </c>
      <c r="R45" s="358" t="s">
        <v>1034</v>
      </c>
      <c r="S45" s="358" t="s">
        <v>1035</v>
      </c>
      <c r="T45" s="358" t="s">
        <v>1036</v>
      </c>
      <c r="U45" s="358" t="s">
        <v>1037</v>
      </c>
      <c r="V45" s="358" t="s">
        <v>1038</v>
      </c>
      <c r="W45" s="358" t="s">
        <v>1039</v>
      </c>
      <c r="X45" s="358" t="s">
        <v>1040</v>
      </c>
      <c r="Y45" s="358" t="s">
        <v>1041</v>
      </c>
      <c r="Z45" s="358" t="s">
        <v>1042</v>
      </c>
      <c r="AA45" s="358" t="s">
        <v>1043</v>
      </c>
      <c r="AB45" s="358" t="s">
        <v>1044</v>
      </c>
      <c r="AC45" s="358" t="s">
        <v>1044</v>
      </c>
      <c r="AD45" s="358" t="s">
        <v>1044</v>
      </c>
      <c r="AE45" s="358" t="s">
        <v>1044</v>
      </c>
      <c r="AF45" s="122" t="s">
        <v>1044</v>
      </c>
    </row>
    <row r="46" spans="1:32" ht="30" customHeight="1" x14ac:dyDescent="0.25">
      <c r="A46" s="389"/>
      <c r="B46" s="390"/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M46" s="390"/>
      <c r="N46" s="390"/>
      <c r="O46" s="390"/>
      <c r="P46" s="390"/>
      <c r="Q46" s="390"/>
      <c r="R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AD46" s="390"/>
      <c r="AE46" s="390"/>
      <c r="AF46" s="391"/>
    </row>
    <row r="47" spans="1:32" ht="27.95" customHeight="1" x14ac:dyDescent="0.25">
      <c r="A47" s="121"/>
      <c r="B47" s="392" t="s">
        <v>512</v>
      </c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  <c r="Q47" s="392"/>
      <c r="R47" s="392"/>
      <c r="S47" s="392"/>
      <c r="T47" s="392"/>
      <c r="U47" s="392"/>
      <c r="V47" s="392"/>
      <c r="W47" s="392"/>
      <c r="X47" s="392"/>
      <c r="Y47" s="392"/>
      <c r="Z47" s="392"/>
      <c r="AA47" s="392"/>
      <c r="AB47" s="392"/>
      <c r="AC47" s="392"/>
      <c r="AD47" s="392"/>
      <c r="AE47" s="392"/>
      <c r="AF47" s="392"/>
    </row>
    <row r="48" spans="1:32" ht="30" customHeight="1" x14ac:dyDescent="0.25">
      <c r="A48" s="357" t="s">
        <v>295</v>
      </c>
      <c r="B48" s="356">
        <v>45292</v>
      </c>
      <c r="C48" s="356">
        <v>45293</v>
      </c>
      <c r="D48" s="356">
        <v>45294</v>
      </c>
      <c r="E48" s="356">
        <v>45295</v>
      </c>
      <c r="F48" s="356">
        <v>45296</v>
      </c>
      <c r="G48" s="356">
        <v>45297</v>
      </c>
      <c r="H48" s="356">
        <v>45298</v>
      </c>
      <c r="I48" s="356">
        <v>45299</v>
      </c>
      <c r="J48" s="356">
        <v>45300</v>
      </c>
      <c r="K48" s="356">
        <v>45301</v>
      </c>
      <c r="L48" s="356">
        <v>45302</v>
      </c>
      <c r="M48" s="356">
        <v>45303</v>
      </c>
      <c r="N48" s="356">
        <v>45304</v>
      </c>
      <c r="O48" s="356">
        <v>45305</v>
      </c>
      <c r="P48" s="356">
        <v>45306</v>
      </c>
      <c r="Q48" s="356">
        <v>45307</v>
      </c>
      <c r="R48" s="356">
        <v>45308</v>
      </c>
      <c r="S48" s="356">
        <v>45309</v>
      </c>
      <c r="T48" s="356">
        <v>45310</v>
      </c>
      <c r="U48" s="356">
        <v>45311</v>
      </c>
      <c r="V48" s="356">
        <v>45312</v>
      </c>
      <c r="W48" s="356">
        <v>45313</v>
      </c>
      <c r="X48" s="356">
        <v>45314</v>
      </c>
      <c r="Y48" s="356">
        <v>45315</v>
      </c>
      <c r="Z48" s="356">
        <v>45316</v>
      </c>
      <c r="AA48" s="356">
        <v>45317</v>
      </c>
      <c r="AB48" s="356">
        <v>45318</v>
      </c>
      <c r="AC48" s="356">
        <v>45319</v>
      </c>
      <c r="AD48" s="356">
        <v>45320</v>
      </c>
      <c r="AE48" s="356">
        <v>45321</v>
      </c>
      <c r="AF48" s="356">
        <v>45322</v>
      </c>
    </row>
    <row r="49" spans="1:32" ht="30" customHeight="1" x14ac:dyDescent="0.25">
      <c r="A49" s="393" t="s">
        <v>426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5"/>
    </row>
    <row r="50" spans="1:32" ht="30" customHeight="1" x14ac:dyDescent="0.25">
      <c r="A50" s="17">
        <v>1</v>
      </c>
      <c r="B50" s="358" t="s">
        <v>1045</v>
      </c>
      <c r="C50" s="358" t="s">
        <v>1046</v>
      </c>
      <c r="D50" s="358" t="s">
        <v>1047</v>
      </c>
      <c r="E50" s="358" t="s">
        <v>1048</v>
      </c>
      <c r="F50" s="358" t="s">
        <v>1049</v>
      </c>
      <c r="G50" s="358" t="s">
        <v>1050</v>
      </c>
      <c r="H50" s="358" t="s">
        <v>1051</v>
      </c>
      <c r="I50" s="358" t="s">
        <v>1052</v>
      </c>
      <c r="J50" s="358" t="s">
        <v>1053</v>
      </c>
      <c r="K50" s="358" t="s">
        <v>1054</v>
      </c>
      <c r="L50" s="358" t="s">
        <v>1055</v>
      </c>
      <c r="M50" s="358" t="s">
        <v>1056</v>
      </c>
      <c r="N50" s="358" t="s">
        <v>1057</v>
      </c>
      <c r="O50" s="358" t="s">
        <v>1058</v>
      </c>
      <c r="P50" s="358" t="s">
        <v>1059</v>
      </c>
      <c r="Q50" s="358" t="s">
        <v>1060</v>
      </c>
      <c r="R50" s="358" t="s">
        <v>1061</v>
      </c>
      <c r="S50" s="358" t="s">
        <v>1062</v>
      </c>
      <c r="T50" s="358" t="s">
        <v>1063</v>
      </c>
      <c r="U50" s="358" t="s">
        <v>1064</v>
      </c>
      <c r="V50" s="358" t="s">
        <v>1065</v>
      </c>
      <c r="W50" s="358" t="s">
        <v>1066</v>
      </c>
      <c r="X50" s="358" t="s">
        <v>1067</v>
      </c>
      <c r="Y50" s="358" t="s">
        <v>1068</v>
      </c>
      <c r="Z50" s="358" t="s">
        <v>1069</v>
      </c>
      <c r="AA50" s="358" t="s">
        <v>1070</v>
      </c>
      <c r="AB50" s="358" t="s">
        <v>1071</v>
      </c>
      <c r="AC50" s="358" t="s">
        <v>1072</v>
      </c>
      <c r="AD50" s="358" t="s">
        <v>1073</v>
      </c>
      <c r="AE50" s="358" t="s">
        <v>1074</v>
      </c>
      <c r="AF50" s="122" t="s">
        <v>1075</v>
      </c>
    </row>
    <row r="51" spans="1:32" ht="30" customHeight="1" x14ac:dyDescent="0.25">
      <c r="A51" s="17">
        <v>2</v>
      </c>
      <c r="B51" s="358" t="s">
        <v>1076</v>
      </c>
      <c r="C51" s="358" t="s">
        <v>1077</v>
      </c>
      <c r="D51" s="358" t="s">
        <v>1078</v>
      </c>
      <c r="E51" s="358" t="s">
        <v>1079</v>
      </c>
      <c r="F51" s="358" t="s">
        <v>1080</v>
      </c>
      <c r="G51" s="358" t="s">
        <v>1081</v>
      </c>
      <c r="H51" s="358" t="s">
        <v>1082</v>
      </c>
      <c r="I51" s="358" t="s">
        <v>1083</v>
      </c>
      <c r="J51" s="358" t="s">
        <v>1084</v>
      </c>
      <c r="K51" s="358" t="s">
        <v>1085</v>
      </c>
      <c r="L51" s="358" t="s">
        <v>1086</v>
      </c>
      <c r="M51" s="358" t="s">
        <v>1087</v>
      </c>
      <c r="N51" s="358" t="s">
        <v>1088</v>
      </c>
      <c r="O51" s="358" t="s">
        <v>1089</v>
      </c>
      <c r="P51" s="358" t="s">
        <v>1090</v>
      </c>
      <c r="Q51" s="358" t="s">
        <v>1091</v>
      </c>
      <c r="R51" s="358" t="s">
        <v>1092</v>
      </c>
      <c r="S51" s="358" t="s">
        <v>1093</v>
      </c>
      <c r="T51" s="358" t="s">
        <v>1094</v>
      </c>
      <c r="U51" s="358" t="s">
        <v>1095</v>
      </c>
      <c r="V51" s="358" t="s">
        <v>1096</v>
      </c>
      <c r="W51" s="358" t="s">
        <v>1097</v>
      </c>
      <c r="X51" s="358" t="s">
        <v>1098</v>
      </c>
      <c r="Y51" s="358" t="s">
        <v>1099</v>
      </c>
      <c r="Z51" s="358" t="s">
        <v>1100</v>
      </c>
      <c r="AA51" s="358" t="s">
        <v>1101</v>
      </c>
      <c r="AB51" s="358" t="s">
        <v>1102</v>
      </c>
      <c r="AC51" s="358" t="s">
        <v>1103</v>
      </c>
      <c r="AD51" s="358" t="s">
        <v>1104</v>
      </c>
      <c r="AE51" s="358" t="s">
        <v>1105</v>
      </c>
      <c r="AF51" s="122" t="s">
        <v>1106</v>
      </c>
    </row>
    <row r="52" spans="1:32" ht="30" customHeight="1" x14ac:dyDescent="0.25">
      <c r="A52" s="17">
        <v>3</v>
      </c>
      <c r="B52" s="358" t="s">
        <v>1107</v>
      </c>
      <c r="C52" s="358" t="s">
        <v>1108</v>
      </c>
      <c r="D52" s="358" t="s">
        <v>1109</v>
      </c>
      <c r="E52" s="358" t="s">
        <v>1110</v>
      </c>
      <c r="F52" s="358" t="s">
        <v>1111</v>
      </c>
      <c r="G52" s="358" t="s">
        <v>1112</v>
      </c>
      <c r="H52" s="358" t="s">
        <v>1113</v>
      </c>
      <c r="I52" s="358" t="s">
        <v>1114</v>
      </c>
      <c r="J52" s="358" t="s">
        <v>1115</v>
      </c>
      <c r="K52" s="358" t="s">
        <v>1116</v>
      </c>
      <c r="L52" s="358" t="s">
        <v>1117</v>
      </c>
      <c r="M52" s="358" t="s">
        <v>1118</v>
      </c>
      <c r="N52" s="358" t="s">
        <v>1119</v>
      </c>
      <c r="O52" s="358" t="s">
        <v>1120</v>
      </c>
      <c r="P52" s="358" t="s">
        <v>1121</v>
      </c>
      <c r="Q52" s="358" t="s">
        <v>1122</v>
      </c>
      <c r="R52" s="358" t="s">
        <v>1123</v>
      </c>
      <c r="S52" s="358" t="s">
        <v>1124</v>
      </c>
      <c r="T52" s="358" t="s">
        <v>1125</v>
      </c>
      <c r="U52" s="358" t="s">
        <v>1126</v>
      </c>
      <c r="V52" s="358" t="s">
        <v>1127</v>
      </c>
      <c r="W52" s="358" t="s">
        <v>1128</v>
      </c>
      <c r="X52" s="358" t="s">
        <v>1129</v>
      </c>
      <c r="Y52" s="358" t="s">
        <v>1130</v>
      </c>
      <c r="Z52" s="358" t="s">
        <v>1131</v>
      </c>
      <c r="AA52" s="358" t="s">
        <v>1132</v>
      </c>
      <c r="AB52" s="358" t="s">
        <v>1133</v>
      </c>
      <c r="AC52" s="358" t="s">
        <v>1134</v>
      </c>
      <c r="AD52" s="358" t="s">
        <v>1135</v>
      </c>
      <c r="AE52" s="358" t="s">
        <v>1136</v>
      </c>
      <c r="AF52" s="122" t="s">
        <v>1137</v>
      </c>
    </row>
    <row r="53" spans="1:32" ht="30" customHeight="1" x14ac:dyDescent="0.25">
      <c r="A53" s="17">
        <v>4</v>
      </c>
      <c r="B53" s="358" t="s">
        <v>883</v>
      </c>
      <c r="C53" s="358" t="s">
        <v>883</v>
      </c>
      <c r="D53" s="358" t="s">
        <v>883</v>
      </c>
      <c r="E53" s="358" t="s">
        <v>883</v>
      </c>
      <c r="F53" s="358" t="s">
        <v>883</v>
      </c>
      <c r="G53" s="358" t="s">
        <v>1138</v>
      </c>
      <c r="H53" s="358" t="s">
        <v>1139</v>
      </c>
      <c r="I53" s="358" t="s">
        <v>1140</v>
      </c>
      <c r="J53" s="358" t="s">
        <v>1140</v>
      </c>
      <c r="K53" s="358" t="s">
        <v>1140</v>
      </c>
      <c r="L53" s="358" t="s">
        <v>1140</v>
      </c>
      <c r="M53" s="358" t="s">
        <v>1140</v>
      </c>
      <c r="N53" s="358" t="s">
        <v>1140</v>
      </c>
      <c r="O53" s="358" t="s">
        <v>1140</v>
      </c>
      <c r="P53" s="358" t="s">
        <v>1140</v>
      </c>
      <c r="Q53" s="358" t="s">
        <v>1141</v>
      </c>
      <c r="R53" s="358" t="s">
        <v>1142</v>
      </c>
      <c r="S53" s="358" t="s">
        <v>1143</v>
      </c>
      <c r="T53" s="358" t="s">
        <v>1143</v>
      </c>
      <c r="U53" s="358" t="s">
        <v>1143</v>
      </c>
      <c r="V53" s="358" t="s">
        <v>1143</v>
      </c>
      <c r="W53" s="358" t="s">
        <v>1143</v>
      </c>
      <c r="X53" s="358" t="s">
        <v>1143</v>
      </c>
      <c r="Y53" s="358" t="s">
        <v>1144</v>
      </c>
      <c r="Z53" s="358" t="s">
        <v>1145</v>
      </c>
      <c r="AA53" s="358" t="s">
        <v>1146</v>
      </c>
      <c r="AB53" s="358" t="s">
        <v>1146</v>
      </c>
      <c r="AC53" s="358" t="s">
        <v>1146</v>
      </c>
      <c r="AD53" s="358" t="s">
        <v>1146</v>
      </c>
      <c r="AE53" s="358" t="s">
        <v>1146</v>
      </c>
      <c r="AF53" s="122" t="s">
        <v>1146</v>
      </c>
    </row>
    <row r="54" spans="1:32" ht="30" customHeight="1" x14ac:dyDescent="0.25">
      <c r="A54" s="17">
        <v>9</v>
      </c>
      <c r="B54" s="358" t="s">
        <v>1255</v>
      </c>
      <c r="C54" s="358" t="s">
        <v>1256</v>
      </c>
      <c r="D54" s="358" t="s">
        <v>1257</v>
      </c>
      <c r="E54" s="358" t="s">
        <v>1258</v>
      </c>
      <c r="F54" s="358" t="s">
        <v>1259</v>
      </c>
      <c r="G54" s="358" t="s">
        <v>1260</v>
      </c>
      <c r="H54" s="358" t="s">
        <v>1261</v>
      </c>
      <c r="I54" s="358" t="s">
        <v>1262</v>
      </c>
      <c r="J54" s="358" t="s">
        <v>1263</v>
      </c>
      <c r="K54" s="358" t="s">
        <v>1264</v>
      </c>
      <c r="L54" s="358" t="s">
        <v>1265</v>
      </c>
      <c r="M54" s="358" t="s">
        <v>1266</v>
      </c>
      <c r="N54" s="358" t="s">
        <v>1267</v>
      </c>
      <c r="O54" s="358" t="s">
        <v>1268</v>
      </c>
      <c r="P54" s="358" t="s">
        <v>1269</v>
      </c>
      <c r="Q54" s="358" t="s">
        <v>1270</v>
      </c>
      <c r="R54" s="358" t="s">
        <v>1271</v>
      </c>
      <c r="S54" s="358" t="s">
        <v>1272</v>
      </c>
      <c r="T54" s="358" t="s">
        <v>1273</v>
      </c>
      <c r="U54" s="358" t="s">
        <v>1274</v>
      </c>
      <c r="V54" s="358" t="s">
        <v>1275</v>
      </c>
      <c r="W54" s="358" t="s">
        <v>1276</v>
      </c>
      <c r="X54" s="358" t="s">
        <v>1277</v>
      </c>
      <c r="Y54" s="358" t="s">
        <v>1278</v>
      </c>
      <c r="Z54" s="358" t="s">
        <v>1279</v>
      </c>
      <c r="AA54" s="358" t="s">
        <v>1280</v>
      </c>
      <c r="AB54" s="358" t="s">
        <v>1281</v>
      </c>
      <c r="AC54" s="358" t="s">
        <v>1282</v>
      </c>
      <c r="AD54" s="358" t="s">
        <v>1283</v>
      </c>
      <c r="AE54" s="358" t="s">
        <v>1284</v>
      </c>
      <c r="AF54" s="122" t="s">
        <v>1285</v>
      </c>
    </row>
    <row r="55" spans="1:32" ht="30" customHeight="1" x14ac:dyDescent="0.25">
      <c r="A55" s="17">
        <v>10</v>
      </c>
      <c r="B55" s="358" t="s">
        <v>482</v>
      </c>
      <c r="C55" s="358" t="s">
        <v>483</v>
      </c>
      <c r="D55" s="358" t="s">
        <v>484</v>
      </c>
      <c r="E55" s="358" t="s">
        <v>485</v>
      </c>
      <c r="F55" s="358" t="s">
        <v>486</v>
      </c>
      <c r="G55" s="358" t="s">
        <v>1286</v>
      </c>
      <c r="H55" s="358" t="s">
        <v>1287</v>
      </c>
      <c r="I55" s="358" t="s">
        <v>1288</v>
      </c>
      <c r="J55" s="358" t="s">
        <v>1289</v>
      </c>
      <c r="K55" s="358" t="s">
        <v>490</v>
      </c>
      <c r="L55" s="358" t="s">
        <v>491</v>
      </c>
      <c r="M55" s="358" t="s">
        <v>492</v>
      </c>
      <c r="N55" s="358" t="s">
        <v>493</v>
      </c>
      <c r="O55" s="358" t="s">
        <v>494</v>
      </c>
      <c r="P55" s="358" t="s">
        <v>495</v>
      </c>
      <c r="Q55" s="358" t="s">
        <v>496</v>
      </c>
      <c r="R55" s="358" t="s">
        <v>497</v>
      </c>
      <c r="S55" s="358" t="s">
        <v>498</v>
      </c>
      <c r="T55" s="358" t="s">
        <v>499</v>
      </c>
      <c r="U55" s="358" t="s">
        <v>500</v>
      </c>
      <c r="V55" s="358" t="s">
        <v>501</v>
      </c>
      <c r="W55" s="358" t="s">
        <v>502</v>
      </c>
      <c r="X55" s="358" t="s">
        <v>503</v>
      </c>
      <c r="Y55" s="358" t="s">
        <v>504</v>
      </c>
      <c r="Z55" s="358" t="s">
        <v>505</v>
      </c>
      <c r="AA55" s="358" t="s">
        <v>506</v>
      </c>
      <c r="AB55" s="358" t="s">
        <v>507</v>
      </c>
      <c r="AC55" s="358" t="s">
        <v>508</v>
      </c>
      <c r="AD55" s="358" t="s">
        <v>509</v>
      </c>
      <c r="AE55" s="358" t="s">
        <v>510</v>
      </c>
      <c r="AF55" s="122" t="s">
        <v>511</v>
      </c>
    </row>
    <row r="56" spans="1:32" ht="30" customHeight="1" x14ac:dyDescent="0.25">
      <c r="A56" s="17">
        <v>11</v>
      </c>
      <c r="B56" s="358" t="s">
        <v>750</v>
      </c>
      <c r="C56" s="358" t="s">
        <v>750</v>
      </c>
      <c r="D56" s="358" t="s">
        <v>750</v>
      </c>
      <c r="E56" s="358" t="s">
        <v>750</v>
      </c>
      <c r="F56" s="358" t="s">
        <v>750</v>
      </c>
      <c r="G56" s="358" t="s">
        <v>750</v>
      </c>
      <c r="H56" s="358" t="s">
        <v>750</v>
      </c>
      <c r="I56" s="358" t="s">
        <v>750</v>
      </c>
      <c r="J56" s="358" t="s">
        <v>750</v>
      </c>
      <c r="K56" s="358" t="s">
        <v>750</v>
      </c>
      <c r="L56" s="358" t="s">
        <v>750</v>
      </c>
      <c r="M56" s="358" t="s">
        <v>750</v>
      </c>
      <c r="N56" s="358" t="s">
        <v>750</v>
      </c>
      <c r="O56" s="358" t="s">
        <v>750</v>
      </c>
      <c r="P56" s="358" t="s">
        <v>750</v>
      </c>
      <c r="Q56" s="358" t="s">
        <v>750</v>
      </c>
      <c r="R56" s="358" t="s">
        <v>750</v>
      </c>
      <c r="S56" s="358" t="s">
        <v>750</v>
      </c>
      <c r="T56" s="358" t="s">
        <v>750</v>
      </c>
      <c r="U56" s="358" t="s">
        <v>750</v>
      </c>
      <c r="V56" s="358" t="s">
        <v>750</v>
      </c>
      <c r="W56" s="358" t="s">
        <v>750</v>
      </c>
      <c r="X56" s="358" t="s">
        <v>750</v>
      </c>
      <c r="Y56" s="358" t="s">
        <v>750</v>
      </c>
      <c r="Z56" s="358" t="s">
        <v>750</v>
      </c>
      <c r="AA56" s="358" t="s">
        <v>750</v>
      </c>
      <c r="AB56" s="358" t="s">
        <v>750</v>
      </c>
      <c r="AC56" s="358" t="s">
        <v>750</v>
      </c>
      <c r="AD56" s="358" t="s">
        <v>750</v>
      </c>
      <c r="AE56" s="358" t="s">
        <v>750</v>
      </c>
      <c r="AF56" s="122" t="s">
        <v>750</v>
      </c>
    </row>
    <row r="57" spans="1:32" ht="30" customHeight="1" x14ac:dyDescent="0.25">
      <c r="A57" s="386" t="s">
        <v>427</v>
      </c>
      <c r="B57" s="387"/>
      <c r="C57" s="387"/>
      <c r="D57" s="387"/>
      <c r="E57" s="387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D57" s="387"/>
      <c r="AE57" s="387"/>
      <c r="AF57" s="388"/>
    </row>
    <row r="58" spans="1:32" ht="30" customHeight="1" x14ac:dyDescent="0.25">
      <c r="A58" s="17">
        <v>5</v>
      </c>
      <c r="B58" s="358" t="s">
        <v>1147</v>
      </c>
      <c r="C58" s="358" t="s">
        <v>1148</v>
      </c>
      <c r="D58" s="358" t="s">
        <v>1149</v>
      </c>
      <c r="E58" s="358" t="s">
        <v>1150</v>
      </c>
      <c r="F58" s="358" t="s">
        <v>1151</v>
      </c>
      <c r="G58" s="358" t="s">
        <v>1152</v>
      </c>
      <c r="H58" s="358" t="s">
        <v>1153</v>
      </c>
      <c r="I58" s="358" t="s">
        <v>1154</v>
      </c>
      <c r="J58" s="358" t="s">
        <v>1155</v>
      </c>
      <c r="K58" s="358" t="s">
        <v>1156</v>
      </c>
      <c r="L58" s="358" t="s">
        <v>1157</v>
      </c>
      <c r="M58" s="358" t="s">
        <v>1158</v>
      </c>
      <c r="N58" s="358" t="s">
        <v>1159</v>
      </c>
      <c r="O58" s="358" t="s">
        <v>1160</v>
      </c>
      <c r="P58" s="358" t="s">
        <v>1161</v>
      </c>
      <c r="Q58" s="358" t="s">
        <v>1162</v>
      </c>
      <c r="R58" s="358" t="s">
        <v>1163</v>
      </c>
      <c r="S58" s="358" t="s">
        <v>1164</v>
      </c>
      <c r="T58" s="358" t="s">
        <v>1165</v>
      </c>
      <c r="U58" s="358" t="s">
        <v>1166</v>
      </c>
      <c r="V58" s="358" t="s">
        <v>1166</v>
      </c>
      <c r="W58" s="358" t="s">
        <v>1166</v>
      </c>
      <c r="X58" s="358" t="s">
        <v>1166</v>
      </c>
      <c r="Y58" s="358" t="s">
        <v>1166</v>
      </c>
      <c r="Z58" s="358" t="s">
        <v>1166</v>
      </c>
      <c r="AA58" s="358" t="s">
        <v>1166</v>
      </c>
      <c r="AB58" s="358" t="s">
        <v>1166</v>
      </c>
      <c r="AC58" s="358" t="s">
        <v>1167</v>
      </c>
      <c r="AD58" s="358" t="s">
        <v>1168</v>
      </c>
      <c r="AE58" s="358" t="s">
        <v>1169</v>
      </c>
      <c r="AF58" s="122" t="s">
        <v>1170</v>
      </c>
    </row>
    <row r="59" spans="1:32" ht="30" customHeight="1" x14ac:dyDescent="0.25">
      <c r="A59" s="17">
        <v>6</v>
      </c>
      <c r="B59" s="358" t="s">
        <v>1171</v>
      </c>
      <c r="C59" s="358" t="s">
        <v>1172</v>
      </c>
      <c r="D59" s="358" t="s">
        <v>1173</v>
      </c>
      <c r="E59" s="358" t="s">
        <v>1174</v>
      </c>
      <c r="F59" s="358" t="s">
        <v>1175</v>
      </c>
      <c r="G59" s="358" t="s">
        <v>1176</v>
      </c>
      <c r="H59" s="358" t="s">
        <v>1177</v>
      </c>
      <c r="I59" s="358" t="s">
        <v>1178</v>
      </c>
      <c r="J59" s="358" t="s">
        <v>1179</v>
      </c>
      <c r="K59" s="358" t="s">
        <v>1180</v>
      </c>
      <c r="L59" s="358" t="s">
        <v>1181</v>
      </c>
      <c r="M59" s="358" t="s">
        <v>1182</v>
      </c>
      <c r="N59" s="358" t="s">
        <v>1183</v>
      </c>
      <c r="O59" s="358" t="s">
        <v>1184</v>
      </c>
      <c r="P59" s="358" t="s">
        <v>1185</v>
      </c>
      <c r="Q59" s="358" t="s">
        <v>1186</v>
      </c>
      <c r="R59" s="358" t="s">
        <v>1187</v>
      </c>
      <c r="S59" s="358" t="s">
        <v>1188</v>
      </c>
      <c r="T59" s="358" t="s">
        <v>1189</v>
      </c>
      <c r="U59" s="358" t="s">
        <v>1190</v>
      </c>
      <c r="V59" s="358" t="s">
        <v>1191</v>
      </c>
      <c r="W59" s="358" t="s">
        <v>1192</v>
      </c>
      <c r="X59" s="358" t="s">
        <v>1193</v>
      </c>
      <c r="Y59" s="358" t="s">
        <v>1194</v>
      </c>
      <c r="Z59" s="358" t="s">
        <v>1195</v>
      </c>
      <c r="AA59" s="358" t="s">
        <v>1196</v>
      </c>
      <c r="AB59" s="358" t="s">
        <v>1197</v>
      </c>
      <c r="AC59" s="358" t="s">
        <v>1198</v>
      </c>
      <c r="AD59" s="358" t="s">
        <v>1199</v>
      </c>
      <c r="AE59" s="358" t="s">
        <v>1200</v>
      </c>
      <c r="AF59" s="122" t="s">
        <v>1201</v>
      </c>
    </row>
    <row r="60" spans="1:32" ht="30" customHeight="1" x14ac:dyDescent="0.25">
      <c r="A60" s="17">
        <v>7</v>
      </c>
      <c r="B60" s="358" t="s">
        <v>926</v>
      </c>
      <c r="C60" s="358" t="s">
        <v>926</v>
      </c>
      <c r="D60" s="358" t="s">
        <v>926</v>
      </c>
      <c r="E60" s="358" t="s">
        <v>926</v>
      </c>
      <c r="F60" s="358" t="s">
        <v>926</v>
      </c>
      <c r="G60" s="358" t="s">
        <v>926</v>
      </c>
      <c r="H60" s="358" t="s">
        <v>926</v>
      </c>
      <c r="I60" s="358" t="s">
        <v>1202</v>
      </c>
      <c r="J60" s="358" t="s">
        <v>1203</v>
      </c>
      <c r="K60" s="358" t="s">
        <v>1204</v>
      </c>
      <c r="L60" s="358" t="s">
        <v>1205</v>
      </c>
      <c r="M60" s="358" t="s">
        <v>1206</v>
      </c>
      <c r="N60" s="358" t="s">
        <v>1207</v>
      </c>
      <c r="O60" s="358" t="s">
        <v>1208</v>
      </c>
      <c r="P60" s="358" t="s">
        <v>1209</v>
      </c>
      <c r="Q60" s="358" t="s">
        <v>1210</v>
      </c>
      <c r="R60" s="358" t="s">
        <v>1211</v>
      </c>
      <c r="S60" s="358" t="s">
        <v>1212</v>
      </c>
      <c r="T60" s="358" t="s">
        <v>1213</v>
      </c>
      <c r="U60" s="358" t="s">
        <v>1214</v>
      </c>
      <c r="V60" s="358" t="s">
        <v>1215</v>
      </c>
      <c r="W60" s="358" t="s">
        <v>1216</v>
      </c>
      <c r="X60" s="358" t="s">
        <v>1217</v>
      </c>
      <c r="Y60" s="358" t="s">
        <v>1218</v>
      </c>
      <c r="Z60" s="358" t="s">
        <v>1219</v>
      </c>
      <c r="AA60" s="358" t="s">
        <v>1220</v>
      </c>
      <c r="AB60" s="358" t="s">
        <v>1221</v>
      </c>
      <c r="AC60" s="358" t="s">
        <v>1222</v>
      </c>
      <c r="AD60" s="358" t="s">
        <v>1223</v>
      </c>
      <c r="AE60" s="358" t="s">
        <v>1223</v>
      </c>
      <c r="AF60" s="122" t="s">
        <v>1223</v>
      </c>
    </row>
    <row r="61" spans="1:32" ht="30" customHeight="1" x14ac:dyDescent="0.25">
      <c r="A61" s="17">
        <v>8</v>
      </c>
      <c r="B61" s="358" t="s">
        <v>1224</v>
      </c>
      <c r="C61" s="358" t="s">
        <v>1225</v>
      </c>
      <c r="D61" s="358" t="s">
        <v>1226</v>
      </c>
      <c r="E61" s="358" t="s">
        <v>1227</v>
      </c>
      <c r="F61" s="358" t="s">
        <v>1228</v>
      </c>
      <c r="G61" s="358" t="s">
        <v>1229</v>
      </c>
      <c r="H61" s="358" t="s">
        <v>1230</v>
      </c>
      <c r="I61" s="358" t="s">
        <v>1231</v>
      </c>
      <c r="J61" s="358" t="s">
        <v>1232</v>
      </c>
      <c r="K61" s="358" t="s">
        <v>1233</v>
      </c>
      <c r="L61" s="358" t="s">
        <v>1234</v>
      </c>
      <c r="M61" s="358" t="s">
        <v>1235</v>
      </c>
      <c r="N61" s="358" t="s">
        <v>1236</v>
      </c>
      <c r="O61" s="358" t="s">
        <v>1237</v>
      </c>
      <c r="P61" s="358" t="s">
        <v>1238</v>
      </c>
      <c r="Q61" s="358" t="s">
        <v>1239</v>
      </c>
      <c r="R61" s="358" t="s">
        <v>1240</v>
      </c>
      <c r="S61" s="358" t="s">
        <v>1241</v>
      </c>
      <c r="T61" s="358" t="s">
        <v>1242</v>
      </c>
      <c r="U61" s="358" t="s">
        <v>1243</v>
      </c>
      <c r="V61" s="358" t="s">
        <v>1244</v>
      </c>
      <c r="W61" s="358" t="s">
        <v>1245</v>
      </c>
      <c r="X61" s="358" t="s">
        <v>1246</v>
      </c>
      <c r="Y61" s="358" t="s">
        <v>1247</v>
      </c>
      <c r="Z61" s="358" t="s">
        <v>1248</v>
      </c>
      <c r="AA61" s="358" t="s">
        <v>1249</v>
      </c>
      <c r="AB61" s="358" t="s">
        <v>1250</v>
      </c>
      <c r="AC61" s="358" t="s">
        <v>1251</v>
      </c>
      <c r="AD61" s="358" t="s">
        <v>1252</v>
      </c>
      <c r="AE61" s="358" t="s">
        <v>1253</v>
      </c>
      <c r="AF61" s="122" t="s">
        <v>1254</v>
      </c>
    </row>
    <row r="62" spans="1:32" ht="30" customHeight="1" x14ac:dyDescent="0.25">
      <c r="A62" s="17">
        <v>12</v>
      </c>
      <c r="B62" s="358" t="s">
        <v>989</v>
      </c>
      <c r="C62" s="358" t="s">
        <v>989</v>
      </c>
      <c r="D62" s="358" t="s">
        <v>989</v>
      </c>
      <c r="E62" s="358" t="s">
        <v>989</v>
      </c>
      <c r="F62" s="358" t="s">
        <v>989</v>
      </c>
      <c r="G62" s="358" t="s">
        <v>989</v>
      </c>
      <c r="H62" s="358" t="s">
        <v>989</v>
      </c>
      <c r="I62" s="358" t="s">
        <v>989</v>
      </c>
      <c r="J62" s="358" t="s">
        <v>989</v>
      </c>
      <c r="K62" s="358" t="s">
        <v>989</v>
      </c>
      <c r="L62" s="358" t="s">
        <v>989</v>
      </c>
      <c r="M62" s="358" t="s">
        <v>989</v>
      </c>
      <c r="N62" s="358" t="s">
        <v>989</v>
      </c>
      <c r="O62" s="358" t="s">
        <v>989</v>
      </c>
      <c r="P62" s="358" t="s">
        <v>989</v>
      </c>
      <c r="Q62" s="358" t="s">
        <v>989</v>
      </c>
      <c r="R62" s="358" t="s">
        <v>989</v>
      </c>
      <c r="S62" s="358" t="s">
        <v>989</v>
      </c>
      <c r="T62" s="358" t="s">
        <v>1290</v>
      </c>
      <c r="U62" s="358" t="s">
        <v>1291</v>
      </c>
      <c r="V62" s="358" t="s">
        <v>1292</v>
      </c>
      <c r="W62" s="358" t="s">
        <v>1293</v>
      </c>
      <c r="X62" s="358" t="s">
        <v>1294</v>
      </c>
      <c r="Y62" s="358" t="s">
        <v>1295</v>
      </c>
      <c r="Z62" s="358" t="s">
        <v>1296</v>
      </c>
      <c r="AA62" s="358" t="s">
        <v>1297</v>
      </c>
      <c r="AB62" s="358" t="s">
        <v>1298</v>
      </c>
      <c r="AC62" s="358" t="s">
        <v>1299</v>
      </c>
      <c r="AD62" s="358" t="s">
        <v>1300</v>
      </c>
      <c r="AE62" s="358" t="s">
        <v>1301</v>
      </c>
      <c r="AF62" s="122" t="s">
        <v>1302</v>
      </c>
    </row>
    <row r="63" spans="1:32" ht="30" customHeight="1" x14ac:dyDescent="0.25">
      <c r="A63" s="17">
        <v>13</v>
      </c>
      <c r="B63" s="358" t="s">
        <v>1303</v>
      </c>
      <c r="C63" s="358" t="s">
        <v>1304</v>
      </c>
      <c r="D63" s="358" t="s">
        <v>1305</v>
      </c>
      <c r="E63" s="358" t="s">
        <v>1306</v>
      </c>
      <c r="F63" s="358" t="s">
        <v>1307</v>
      </c>
      <c r="G63" s="358" t="s">
        <v>1308</v>
      </c>
      <c r="H63" s="358" t="s">
        <v>1309</v>
      </c>
      <c r="I63" s="358" t="s">
        <v>1310</v>
      </c>
      <c r="J63" s="358" t="s">
        <v>1311</v>
      </c>
      <c r="K63" s="358" t="s">
        <v>1311</v>
      </c>
      <c r="L63" s="358" t="s">
        <v>1311</v>
      </c>
      <c r="M63" s="358" t="s">
        <v>1311</v>
      </c>
      <c r="N63" s="358" t="s">
        <v>1311</v>
      </c>
      <c r="O63" s="358" t="s">
        <v>1311</v>
      </c>
      <c r="P63" s="358" t="s">
        <v>1311</v>
      </c>
      <c r="Q63" s="358" t="s">
        <v>1311</v>
      </c>
      <c r="R63" s="358" t="s">
        <v>1311</v>
      </c>
      <c r="S63" s="358" t="s">
        <v>1311</v>
      </c>
      <c r="T63" s="358" t="s">
        <v>1311</v>
      </c>
      <c r="U63" s="358" t="s">
        <v>1311</v>
      </c>
      <c r="V63" s="358" t="s">
        <v>1311</v>
      </c>
      <c r="W63" s="358" t="s">
        <v>1311</v>
      </c>
      <c r="X63" s="358" t="s">
        <v>1311</v>
      </c>
      <c r="Y63" s="358" t="s">
        <v>1311</v>
      </c>
      <c r="Z63" s="358" t="s">
        <v>1311</v>
      </c>
      <c r="AA63" s="358" t="s">
        <v>1311</v>
      </c>
      <c r="AB63" s="358" t="s">
        <v>1311</v>
      </c>
      <c r="AC63" s="358" t="s">
        <v>1311</v>
      </c>
      <c r="AD63" s="358" t="s">
        <v>1311</v>
      </c>
      <c r="AE63" s="358" t="s">
        <v>1311</v>
      </c>
      <c r="AF63" s="122" t="s">
        <v>1311</v>
      </c>
    </row>
    <row r="64" spans="1:32" ht="30" customHeight="1" x14ac:dyDescent="0.25">
      <c r="A64" s="17">
        <v>14</v>
      </c>
      <c r="B64" s="358" t="s">
        <v>1044</v>
      </c>
      <c r="C64" s="358" t="s">
        <v>1044</v>
      </c>
      <c r="D64" s="358" t="s">
        <v>1044</v>
      </c>
      <c r="E64" s="358" t="s">
        <v>1044</v>
      </c>
      <c r="F64" s="358" t="s">
        <v>1044</v>
      </c>
      <c r="G64" s="358" t="s">
        <v>1044</v>
      </c>
      <c r="H64" s="358" t="s">
        <v>1044</v>
      </c>
      <c r="I64" s="358" t="s">
        <v>1044</v>
      </c>
      <c r="J64" s="358" t="s">
        <v>1044</v>
      </c>
      <c r="K64" s="358" t="s">
        <v>1044</v>
      </c>
      <c r="L64" s="358" t="s">
        <v>1044</v>
      </c>
      <c r="M64" s="358" t="s">
        <v>1044</v>
      </c>
      <c r="N64" s="358" t="s">
        <v>1044</v>
      </c>
      <c r="O64" s="358" t="s">
        <v>1044</v>
      </c>
      <c r="P64" s="358" t="s">
        <v>1044</v>
      </c>
      <c r="Q64" s="358" t="s">
        <v>1044</v>
      </c>
      <c r="R64" s="358" t="s">
        <v>1044</v>
      </c>
      <c r="S64" s="358" t="s">
        <v>1044</v>
      </c>
      <c r="T64" s="358" t="s">
        <v>1044</v>
      </c>
      <c r="U64" s="358" t="s">
        <v>1044</v>
      </c>
      <c r="V64" s="358" t="s">
        <v>1044</v>
      </c>
      <c r="W64" s="358" t="s">
        <v>1044</v>
      </c>
      <c r="X64" s="358" t="s">
        <v>1044</v>
      </c>
      <c r="Y64" s="358" t="s">
        <v>1044</v>
      </c>
      <c r="Z64" s="358" t="s">
        <v>1044</v>
      </c>
      <c r="AA64" s="358" t="s">
        <v>1044</v>
      </c>
      <c r="AB64" s="358" t="s">
        <v>1044</v>
      </c>
      <c r="AC64" s="358" t="s">
        <v>1044</v>
      </c>
      <c r="AD64" s="358" t="s">
        <v>1044</v>
      </c>
      <c r="AE64" s="358" t="s">
        <v>1044</v>
      </c>
      <c r="AF64" s="122" t="s">
        <v>1044</v>
      </c>
    </row>
    <row r="65" spans="1:32" x14ac:dyDescent="0.25">
      <c r="A65" s="86"/>
      <c r="B65" s="333"/>
      <c r="C65" s="333"/>
      <c r="D65" s="333"/>
      <c r="E65" s="333"/>
      <c r="F65" s="333"/>
      <c r="G65" s="333"/>
      <c r="H65" s="333"/>
      <c r="I65" s="333"/>
      <c r="J65" s="333"/>
      <c r="K65" s="333"/>
      <c r="L65" s="333"/>
      <c r="M65" s="333"/>
      <c r="N65" s="333"/>
      <c r="O65" s="333"/>
      <c r="P65" s="333"/>
      <c r="Q65" s="333"/>
      <c r="R65" s="333"/>
      <c r="S65" s="333"/>
      <c r="T65" s="333"/>
      <c r="U65" s="333"/>
      <c r="V65" s="333"/>
      <c r="W65" s="333"/>
      <c r="X65" s="333"/>
      <c r="Y65" s="333"/>
      <c r="Z65" s="333"/>
      <c r="AA65" s="333"/>
      <c r="AB65" s="333"/>
      <c r="AC65" s="333"/>
      <c r="AD65" s="333"/>
      <c r="AE65" s="333"/>
      <c r="AF65" s="333"/>
    </row>
    <row r="66" spans="1:32" ht="15.75" x14ac:dyDescent="0.25">
      <c r="A66" s="48"/>
      <c r="B66" s="342" t="s">
        <v>41</v>
      </c>
      <c r="C66" s="343" t="s">
        <v>284</v>
      </c>
      <c r="D66" s="344"/>
      <c r="E66" s="345"/>
      <c r="F66" s="345"/>
      <c r="G66" s="345"/>
      <c r="H66" s="345"/>
      <c r="I66" s="47" t="s">
        <v>35</v>
      </c>
      <c r="J66" s="343" t="s">
        <v>231</v>
      </c>
      <c r="K66" s="344"/>
      <c r="L66" s="345"/>
      <c r="M66" s="345"/>
      <c r="N66" s="346" t="s">
        <v>271</v>
      </c>
      <c r="O66" s="343" t="s">
        <v>331</v>
      </c>
      <c r="P66" s="344"/>
      <c r="Q66" s="345"/>
      <c r="R66" s="345"/>
      <c r="S66" s="347" t="s">
        <v>270</v>
      </c>
      <c r="T66" s="343" t="s">
        <v>332</v>
      </c>
      <c r="U66" s="344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x14ac:dyDescent="0.25">
      <c r="A67" s="48"/>
      <c r="B67" s="348" t="s">
        <v>252</v>
      </c>
      <c r="C67" s="343" t="s">
        <v>333</v>
      </c>
      <c r="D67" s="344"/>
      <c r="E67" s="345"/>
      <c r="F67" s="345"/>
      <c r="G67" s="345"/>
      <c r="H67" s="345"/>
      <c r="I67" s="349" t="s">
        <v>251</v>
      </c>
      <c r="J67" s="343" t="s">
        <v>334</v>
      </c>
      <c r="K67" s="344"/>
      <c r="L67" s="345"/>
      <c r="M67" s="345"/>
      <c r="N67" s="347" t="s">
        <v>272</v>
      </c>
      <c r="O67" s="343" t="s">
        <v>303</v>
      </c>
      <c r="P67" s="344"/>
      <c r="Q67" s="345"/>
      <c r="R67" s="345"/>
      <c r="S67" s="350" t="s">
        <v>321</v>
      </c>
      <c r="T67" s="343" t="s">
        <v>335</v>
      </c>
      <c r="U67" s="344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x14ac:dyDescent="0.25">
      <c r="A68" s="48"/>
      <c r="B68" s="351" t="s">
        <v>37</v>
      </c>
      <c r="C68" s="343" t="s">
        <v>298</v>
      </c>
      <c r="D68" s="344"/>
      <c r="E68" s="345"/>
      <c r="F68" s="345"/>
      <c r="G68" s="345"/>
      <c r="H68" s="345"/>
      <c r="I68" s="346" t="s">
        <v>279</v>
      </c>
      <c r="J68" s="343" t="s">
        <v>235</v>
      </c>
      <c r="K68" s="344"/>
      <c r="L68" s="345"/>
      <c r="M68" s="345"/>
      <c r="N68" s="347" t="s">
        <v>273</v>
      </c>
      <c r="O68" s="343" t="s">
        <v>233</v>
      </c>
      <c r="P68" s="344"/>
      <c r="Q68" s="345"/>
      <c r="R68" s="345"/>
      <c r="S68" s="345"/>
      <c r="T68" s="345"/>
      <c r="U68" s="345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x14ac:dyDescent="0.25">
      <c r="A69" s="48"/>
      <c r="B69" s="352" t="s">
        <v>195</v>
      </c>
      <c r="C69" s="343" t="s">
        <v>310</v>
      </c>
      <c r="D69" s="344"/>
      <c r="E69" s="345"/>
      <c r="F69" s="345"/>
      <c r="G69" s="345"/>
      <c r="H69" s="345"/>
      <c r="I69" s="346" t="s">
        <v>280</v>
      </c>
      <c r="J69" s="343" t="s">
        <v>300</v>
      </c>
      <c r="K69" s="344"/>
      <c r="L69" s="345"/>
      <c r="M69" s="345"/>
      <c r="N69" s="347" t="s">
        <v>274</v>
      </c>
      <c r="O69" s="343" t="s">
        <v>304</v>
      </c>
      <c r="P69" s="344"/>
      <c r="Q69" s="345"/>
      <c r="R69" s="345"/>
      <c r="S69" s="345"/>
      <c r="T69" s="345"/>
      <c r="U69" s="345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x14ac:dyDescent="0.25">
      <c r="A70" s="48"/>
      <c r="B70" s="353" t="s">
        <v>314</v>
      </c>
      <c r="C70" s="343" t="s">
        <v>315</v>
      </c>
      <c r="D70" s="344"/>
      <c r="E70" s="345"/>
      <c r="F70" s="345"/>
      <c r="G70" s="345"/>
      <c r="H70" s="345"/>
      <c r="I70" s="346" t="s">
        <v>281</v>
      </c>
      <c r="J70" s="343" t="s">
        <v>301</v>
      </c>
      <c r="K70" s="344"/>
      <c r="L70" s="345"/>
      <c r="M70" s="345"/>
      <c r="N70" s="347" t="s">
        <v>275</v>
      </c>
      <c r="O70" s="343" t="s">
        <v>305</v>
      </c>
      <c r="P70" s="344"/>
      <c r="Q70" s="345"/>
      <c r="R70" s="345"/>
      <c r="S70" s="345"/>
      <c r="T70" s="345"/>
      <c r="U70" s="345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x14ac:dyDescent="0.25">
      <c r="A71" s="48"/>
      <c r="B71" s="346" t="s">
        <v>278</v>
      </c>
      <c r="C71" s="343" t="s">
        <v>299</v>
      </c>
      <c r="D71" s="344"/>
      <c r="E71" s="345"/>
      <c r="F71" s="345"/>
      <c r="G71" s="345"/>
      <c r="H71" s="345"/>
      <c r="I71" s="346" t="s">
        <v>282</v>
      </c>
      <c r="J71" s="343" t="s">
        <v>302</v>
      </c>
      <c r="K71" s="344"/>
      <c r="L71" s="345"/>
      <c r="M71" s="345"/>
      <c r="N71" s="347" t="s">
        <v>276</v>
      </c>
      <c r="O71" s="343" t="s">
        <v>306</v>
      </c>
      <c r="P71" s="344"/>
      <c r="Q71" s="345"/>
      <c r="R71" s="345"/>
      <c r="S71" s="345"/>
      <c r="T71" s="345"/>
      <c r="U71" s="345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x14ac:dyDescent="0.25">
      <c r="A72" s="165"/>
      <c r="B72" s="352" t="s">
        <v>320</v>
      </c>
      <c r="C72" s="343" t="s">
        <v>267</v>
      </c>
      <c r="D72" s="344"/>
      <c r="E72" s="345"/>
      <c r="F72" s="345"/>
      <c r="G72" s="345"/>
      <c r="H72" s="345"/>
      <c r="I72" s="346" t="s">
        <v>283</v>
      </c>
      <c r="J72" s="343" t="s">
        <v>236</v>
      </c>
      <c r="K72" s="344"/>
      <c r="L72" s="345"/>
      <c r="M72" s="345"/>
      <c r="N72" s="347" t="s">
        <v>277</v>
      </c>
      <c r="O72" s="343" t="s">
        <v>234</v>
      </c>
      <c r="P72" s="344"/>
      <c r="Q72" s="345"/>
      <c r="R72" s="345"/>
      <c r="S72" s="345"/>
      <c r="T72" s="345"/>
      <c r="U72" s="345"/>
    </row>
    <row r="73" spans="1:32" ht="15.75" x14ac:dyDescent="0.25">
      <c r="A73" s="165"/>
      <c r="B73" s="47" t="s">
        <v>38</v>
      </c>
      <c r="C73" s="343" t="s">
        <v>48</v>
      </c>
      <c r="D73" s="344"/>
      <c r="E73" s="345"/>
      <c r="F73" s="345"/>
      <c r="G73" s="345"/>
      <c r="H73" s="345"/>
      <c r="I73" s="359"/>
      <c r="J73" s="359"/>
      <c r="K73" s="359"/>
      <c r="L73" s="359"/>
      <c r="M73" s="345"/>
      <c r="N73" s="359"/>
      <c r="O73" s="359"/>
      <c r="P73" s="359"/>
      <c r="Q73" s="359"/>
      <c r="R73" s="345"/>
      <c r="S73" s="345"/>
      <c r="T73" s="345"/>
      <c r="U73" s="345"/>
    </row>
    <row r="74" spans="1:32" ht="23.25" customHeight="1" x14ac:dyDescent="0.35">
      <c r="B74" s="355"/>
      <c r="C74" s="384"/>
      <c r="D74" s="384"/>
      <c r="E74" s="384"/>
      <c r="F74" s="384"/>
      <c r="G74" s="384"/>
      <c r="H74" s="384"/>
      <c r="I74" s="384"/>
      <c r="J74" s="384"/>
      <c r="K74" s="334"/>
      <c r="L74" s="385" t="s">
        <v>386</v>
      </c>
      <c r="M74" s="385"/>
      <c r="N74" s="385"/>
      <c r="O74" s="335"/>
      <c r="P74" s="385" t="s">
        <v>387</v>
      </c>
      <c r="Q74" s="385"/>
      <c r="R74" s="382" t="s">
        <v>388</v>
      </c>
      <c r="S74" s="382"/>
      <c r="T74" s="382"/>
      <c r="U74" s="336"/>
      <c r="V74" s="336"/>
      <c r="W74" s="383" t="s">
        <v>389</v>
      </c>
      <c r="X74" s="383"/>
      <c r="Y74" s="382" t="s">
        <v>390</v>
      </c>
      <c r="Z74" s="382"/>
      <c r="AA74" s="382"/>
      <c r="AB74" s="319"/>
      <c r="AC74" s="337"/>
      <c r="AD74" s="336"/>
      <c r="AE74" s="382" t="s">
        <v>1312</v>
      </c>
      <c r="AF74" s="382"/>
    </row>
    <row r="75" spans="1:32" ht="23.25" x14ac:dyDescent="0.35">
      <c r="B75" s="354"/>
      <c r="C75" s="384"/>
      <c r="D75" s="384"/>
      <c r="E75" s="384"/>
      <c r="F75" s="384"/>
      <c r="G75" s="384"/>
      <c r="H75" s="384"/>
      <c r="I75" s="384"/>
      <c r="J75" s="384"/>
      <c r="K75" s="338"/>
      <c r="L75" s="338"/>
      <c r="M75" s="338"/>
      <c r="N75" s="338"/>
      <c r="O75" s="338"/>
      <c r="P75" s="338"/>
      <c r="Q75" s="339"/>
      <c r="R75" s="338"/>
      <c r="S75" s="338"/>
      <c r="T75" s="338"/>
      <c r="U75" s="338"/>
      <c r="V75" s="338"/>
      <c r="W75" s="339"/>
      <c r="X75" s="319"/>
      <c r="Y75" s="339"/>
      <c r="Z75" s="339"/>
      <c r="AA75" s="339"/>
      <c r="AB75" s="340"/>
      <c r="AC75" s="340"/>
      <c r="AD75" s="319"/>
      <c r="AE75" s="319"/>
      <c r="AF75" s="319"/>
    </row>
    <row r="76" spans="1:32" ht="42" customHeight="1" x14ac:dyDescent="0.35">
      <c r="B76" s="354"/>
      <c r="C76" s="384"/>
      <c r="D76" s="384"/>
      <c r="E76" s="384"/>
      <c r="F76" s="384"/>
      <c r="G76" s="384"/>
      <c r="H76" s="384"/>
      <c r="I76" s="384"/>
      <c r="J76" s="384"/>
      <c r="K76" s="319"/>
      <c r="L76" s="336"/>
      <c r="M76" s="336"/>
      <c r="N76" s="382" t="s">
        <v>1313</v>
      </c>
      <c r="O76" s="382"/>
      <c r="P76" s="19"/>
      <c r="Q76" s="341"/>
      <c r="R76" s="382" t="s">
        <v>394</v>
      </c>
      <c r="S76" s="382"/>
      <c r="T76" s="382"/>
      <c r="U76" s="336"/>
      <c r="V76" s="336"/>
      <c r="W76" s="383" t="s">
        <v>395</v>
      </c>
      <c r="X76" s="383"/>
      <c r="Y76" s="382" t="s">
        <v>396</v>
      </c>
      <c r="Z76" s="382"/>
      <c r="AA76" s="382"/>
      <c r="AB76" s="382"/>
      <c r="AC76" s="336"/>
      <c r="AD76" s="336"/>
      <c r="AE76" s="382" t="s">
        <v>397</v>
      </c>
      <c r="AF76" s="382"/>
    </row>
  </sheetData>
  <mergeCells count="31">
    <mergeCell ref="A30:AF30"/>
    <mergeCell ref="Z1:AF1"/>
    <mergeCell ref="Z2:AF2"/>
    <mergeCell ref="AA4:AC4"/>
    <mergeCell ref="AD4:AF4"/>
    <mergeCell ref="AC6:AE6"/>
    <mergeCell ref="B7:AF7"/>
    <mergeCell ref="A11:AF11"/>
    <mergeCell ref="A19:AF19"/>
    <mergeCell ref="A27:AF27"/>
    <mergeCell ref="B28:AF28"/>
    <mergeCell ref="B9:AF9"/>
    <mergeCell ref="C74:J74"/>
    <mergeCell ref="L74:N74"/>
    <mergeCell ref="P74:Q74"/>
    <mergeCell ref="A38:AF38"/>
    <mergeCell ref="A46:AF46"/>
    <mergeCell ref="B47:AF47"/>
    <mergeCell ref="A49:AF49"/>
    <mergeCell ref="A57:AF57"/>
    <mergeCell ref="C75:J75"/>
    <mergeCell ref="C76:J76"/>
    <mergeCell ref="N76:O76"/>
    <mergeCell ref="R76:T76"/>
    <mergeCell ref="W76:X76"/>
    <mergeCell ref="AE76:AF76"/>
    <mergeCell ref="R74:T74"/>
    <mergeCell ref="W74:X74"/>
    <mergeCell ref="Y74:AA74"/>
    <mergeCell ref="AE74:AF74"/>
    <mergeCell ref="Y76:AB76"/>
  </mergeCells>
  <conditionalFormatting sqref="B8:AF8 B65:AF65 AF20:AF26 V66:AF71 B10:AF10 B29:AF29 B48:AF48">
    <cfRule type="containsText" dxfId="506" priority="721" operator="containsText" text="ТР">
      <formula>NOT(ISERROR(SEARCH("ТР",B8)))</formula>
    </cfRule>
    <cfRule type="containsText" dxfId="505" priority="722" stopIfTrue="1" operator="containsText" text="ГК">
      <formula>NOT(ISERROR(SEARCH("ГК",B8)))</formula>
    </cfRule>
    <cfRule type="containsText" dxfId="504" priority="723" stopIfTrue="1" operator="containsText" text="ДС">
      <formula>NOT(ISERROR(SEARCH("ДС",B8)))</formula>
    </cfRule>
    <cfRule type="containsText" dxfId="503" priority="724" stopIfTrue="1" operator="containsText" text="ТО">
      <formula>NOT(ISERROR(SEARCH("ТО",B8)))</formula>
    </cfRule>
    <cfRule type="containsText" dxfId="502" priority="725" stopIfTrue="1" operator="containsText" text="РК">
      <formula>NOT(ISERROR(SEARCH("РК",B8)))</formula>
    </cfRule>
    <cfRule type="containsText" dxfId="501" priority="726" stopIfTrue="1" operator="containsText" text="ПМ">
      <formula>NOT(ISERROR(SEARCH("ПМ",B8)))</formula>
    </cfRule>
    <cfRule type="containsText" dxfId="500" priority="727" stopIfTrue="1" operator="containsText" text="П">
      <formula>NOT(ISERROR(SEARCH("П",B8)))</formula>
    </cfRule>
    <cfRule type="containsText" dxfId="499" priority="728" stopIfTrue="1" operator="containsText" text="ОСК">
      <formula>NOT(ISERROR(SEARCH("ОСК",B8)))</formula>
    </cfRule>
    <cfRule type="containsText" dxfId="498" priority="729" stopIfTrue="1" operator="containsText" text="О">
      <formula>NOT(ISERROR(SEARCH("О",B8)))</formula>
    </cfRule>
    <cfRule type="containsText" dxfId="497" priority="730" stopIfTrue="1" operator="containsText" text="М">
      <formula>NOT(ISERROR(SEARCH("М",B8)))</formula>
    </cfRule>
    <cfRule type="containsText" dxfId="496" priority="731" stopIfTrue="1" operator="containsText" text="СР">
      <formula>NOT(ISERROR(SEARCH("СР",B8)))</formula>
    </cfRule>
    <cfRule type="containsText" dxfId="495" priority="732" stopIfTrue="1" operator="containsText" text="КР">
      <formula>NOT(ISERROR(SEARCH("КР",B8)))</formula>
    </cfRule>
    <cfRule type="containsText" dxfId="494" priority="733" stopIfTrue="1" operator="containsText" text="ГТД">
      <formula>NOT(ISERROR(SEARCH("ГТД",B8)))</formula>
    </cfRule>
  </conditionalFormatting>
  <conditionalFormatting sqref="A9">
    <cfRule type="containsText" dxfId="493" priority="708" operator="containsText" text="ТР">
      <formula>NOT(ISERROR(SEARCH("ТР",A9)))</formula>
    </cfRule>
    <cfRule type="containsText" dxfId="492" priority="709" stopIfTrue="1" operator="containsText" text="ГК">
      <formula>NOT(ISERROR(SEARCH("ГК",A9)))</formula>
    </cfRule>
    <cfRule type="containsText" dxfId="491" priority="710" stopIfTrue="1" operator="containsText" text="ДС">
      <formula>NOT(ISERROR(SEARCH("ДС",A9)))</formula>
    </cfRule>
    <cfRule type="containsText" dxfId="490" priority="711" stopIfTrue="1" operator="containsText" text="ТО">
      <formula>NOT(ISERROR(SEARCH("ТО",A9)))</formula>
    </cfRule>
    <cfRule type="containsText" dxfId="489" priority="712" stopIfTrue="1" operator="containsText" text="РК">
      <formula>NOT(ISERROR(SEARCH("РК",A9)))</formula>
    </cfRule>
    <cfRule type="containsText" dxfId="488" priority="713" stopIfTrue="1" operator="containsText" text="ПМ">
      <formula>NOT(ISERROR(SEARCH("ПМ",A9)))</formula>
    </cfRule>
    <cfRule type="containsText" dxfId="487" priority="714" stopIfTrue="1" operator="containsText" text="П">
      <formula>NOT(ISERROR(SEARCH("П",A9)))</formula>
    </cfRule>
    <cfRule type="containsText" dxfId="486" priority="715" stopIfTrue="1" operator="containsText" text="ОСК">
      <formula>NOT(ISERROR(SEARCH("ОСК",A9)))</formula>
    </cfRule>
    <cfRule type="containsText" dxfId="485" priority="716" stopIfTrue="1" operator="containsText" text="О">
      <formula>NOT(ISERROR(SEARCH("О",A9)))</formula>
    </cfRule>
    <cfRule type="containsText" dxfId="484" priority="717" stopIfTrue="1" operator="containsText" text="М">
      <formula>NOT(ISERROR(SEARCH("М",A9)))</formula>
    </cfRule>
    <cfRule type="containsText" dxfId="483" priority="718" stopIfTrue="1" operator="containsText" text="СР">
      <formula>NOT(ISERROR(SEARCH("СР",A9)))</formula>
    </cfRule>
    <cfRule type="containsText" dxfId="482" priority="719" stopIfTrue="1" operator="containsText" text="КР">
      <formula>NOT(ISERROR(SEARCH("КР",A9)))</formula>
    </cfRule>
    <cfRule type="containsText" dxfId="481" priority="720" stopIfTrue="1" operator="containsText" text="ГТД">
      <formula>NOT(ISERROR(SEARCH("ГТД",A9)))</formula>
    </cfRule>
  </conditionalFormatting>
  <conditionalFormatting sqref="AF16:AF18">
    <cfRule type="containsText" dxfId="480" priority="695" operator="containsText" text="ТР">
      <formula>NOT(ISERROR(SEARCH("ТР",AF16)))</formula>
    </cfRule>
    <cfRule type="containsText" dxfId="479" priority="696" stopIfTrue="1" operator="containsText" text="ГК">
      <formula>NOT(ISERROR(SEARCH("ГК",AF16)))</formula>
    </cfRule>
    <cfRule type="containsText" dxfId="478" priority="697" stopIfTrue="1" operator="containsText" text="ДС">
      <formula>NOT(ISERROR(SEARCH("ДС",AF16)))</formula>
    </cfRule>
    <cfRule type="containsText" dxfId="477" priority="698" stopIfTrue="1" operator="containsText" text="ТО">
      <formula>NOT(ISERROR(SEARCH("ТО",AF16)))</formula>
    </cfRule>
    <cfRule type="containsText" dxfId="476" priority="699" stopIfTrue="1" operator="containsText" text="РК">
      <formula>NOT(ISERROR(SEARCH("РК",AF16)))</formula>
    </cfRule>
    <cfRule type="containsText" dxfId="475" priority="700" stopIfTrue="1" operator="containsText" text="ПМ">
      <formula>NOT(ISERROR(SEARCH("ПМ",AF16)))</formula>
    </cfRule>
    <cfRule type="containsText" dxfId="474" priority="701" stopIfTrue="1" operator="containsText" text="П">
      <formula>NOT(ISERROR(SEARCH("П",AF16)))</formula>
    </cfRule>
    <cfRule type="containsText" dxfId="473" priority="702" stopIfTrue="1" operator="containsText" text="ОСК">
      <formula>NOT(ISERROR(SEARCH("ОСК",AF16)))</formula>
    </cfRule>
    <cfRule type="containsText" dxfId="472" priority="703" stopIfTrue="1" operator="containsText" text="О">
      <formula>NOT(ISERROR(SEARCH("О",AF16)))</formula>
    </cfRule>
    <cfRule type="containsText" dxfId="471" priority="704" stopIfTrue="1" operator="containsText" text="М">
      <formula>NOT(ISERROR(SEARCH("М",AF16)))</formula>
    </cfRule>
    <cfRule type="containsText" dxfId="470" priority="705" stopIfTrue="1" operator="containsText" text="СР">
      <formula>NOT(ISERROR(SEARCH("СР",AF16)))</formula>
    </cfRule>
    <cfRule type="containsText" dxfId="469" priority="706" stopIfTrue="1" operator="containsText" text="КР">
      <formula>NOT(ISERROR(SEARCH("КР",AF16)))</formula>
    </cfRule>
    <cfRule type="containsText" dxfId="468" priority="707" stopIfTrue="1" operator="containsText" text="ГТД">
      <formula>NOT(ISERROR(SEARCH("ГТД",AF16)))</formula>
    </cfRule>
  </conditionalFormatting>
  <conditionalFormatting sqref="G6:AC6 G5:AF5 G4:AA4 G3:AF3 G1:Y2 AF6 AD4">
    <cfRule type="containsText" dxfId="467" priority="690" operator="containsText" text="Замена ОГК">
      <formula>NOT(ISERROR(SEARCH("Замена ОГК",G1)))</formula>
    </cfRule>
    <cfRule type="containsText" dxfId="466" priority="691" operator="containsText" text="ПТО">
      <formula>NOT(ISERROR(SEARCH("ПТО",G1)))</formula>
    </cfRule>
    <cfRule type="containsText" dxfId="465" priority="692" operator="containsText" text="Промывка">
      <formula>NOT(ISERROR(SEARCH("Промывка",G1)))</formula>
    </cfRule>
    <cfRule type="containsText" dxfId="464" priority="693" operator="containsText" text="Замена трансмисии">
      <formula>NOT(ISERROR(SEARCH("Замена трансмисии",G1)))</formula>
    </cfRule>
    <cfRule type="containsText" dxfId="463" priority="694" operator="containsText" text="Замена ГТД">
      <formula>NOT(ISERROR(SEARCH("Замена ГТД",G1)))</formula>
    </cfRule>
  </conditionalFormatting>
  <conditionalFormatting sqref="Z1:Z2">
    <cfRule type="containsText" dxfId="462" priority="685" operator="containsText" text="Замена ОГК">
      <formula>NOT(ISERROR(SEARCH("Замена ОГК",Z1)))</formula>
    </cfRule>
    <cfRule type="containsText" dxfId="461" priority="686" operator="containsText" text="ПТО">
      <formula>NOT(ISERROR(SEARCH("ПТО",Z1)))</formula>
    </cfRule>
    <cfRule type="containsText" dxfId="460" priority="687" operator="containsText" text="Промывка">
      <formula>NOT(ISERROR(SEARCH("Промывка",Z1)))</formula>
    </cfRule>
    <cfRule type="containsText" dxfId="459" priority="688" operator="containsText" text="Замена трансмисии">
      <formula>NOT(ISERROR(SEARCH("Замена трансмисии",Z1)))</formula>
    </cfRule>
    <cfRule type="containsText" dxfId="458" priority="689" operator="containsText" text="Замена ГТД">
      <formula>NOT(ISERROR(SEARCH("Замена ГТД",Z1)))</formula>
    </cfRule>
  </conditionalFormatting>
  <conditionalFormatting sqref="AF12:AF15">
    <cfRule type="containsText" dxfId="457" priority="613" operator="containsText" text="ТР">
      <formula>NOT(ISERROR(SEARCH("ТР",AF12)))</formula>
    </cfRule>
    <cfRule type="containsText" dxfId="456" priority="614" stopIfTrue="1" operator="containsText" text="ГК">
      <formula>NOT(ISERROR(SEARCH("ГК",AF12)))</formula>
    </cfRule>
    <cfRule type="containsText" dxfId="455" priority="615" stopIfTrue="1" operator="containsText" text="ДС">
      <formula>NOT(ISERROR(SEARCH("ДС",AF12)))</formula>
    </cfRule>
    <cfRule type="containsText" dxfId="454" priority="616" stopIfTrue="1" operator="containsText" text="ТО">
      <formula>NOT(ISERROR(SEARCH("ТО",AF12)))</formula>
    </cfRule>
    <cfRule type="containsText" dxfId="453" priority="617" stopIfTrue="1" operator="containsText" text="РК">
      <formula>NOT(ISERROR(SEARCH("РК",AF12)))</formula>
    </cfRule>
    <cfRule type="containsText" dxfId="452" priority="618" stopIfTrue="1" operator="containsText" text="ПМ">
      <formula>NOT(ISERROR(SEARCH("ПМ",AF12)))</formula>
    </cfRule>
    <cfRule type="containsText" dxfId="451" priority="619" stopIfTrue="1" operator="containsText" text="П">
      <formula>NOT(ISERROR(SEARCH("П",AF12)))</formula>
    </cfRule>
    <cfRule type="containsText" dxfId="450" priority="620" stopIfTrue="1" operator="containsText" text="ОСК">
      <formula>NOT(ISERROR(SEARCH("ОСК",AF12)))</formula>
    </cfRule>
    <cfRule type="containsText" dxfId="449" priority="621" stopIfTrue="1" operator="containsText" text="О">
      <formula>NOT(ISERROR(SEARCH("О",AF12)))</formula>
    </cfRule>
    <cfRule type="containsText" dxfId="448" priority="622" stopIfTrue="1" operator="containsText" text="М">
      <formula>NOT(ISERROR(SEARCH("М",AF12)))</formula>
    </cfRule>
    <cfRule type="containsText" dxfId="447" priority="623" stopIfTrue="1" operator="containsText" text="СР">
      <formula>NOT(ISERROR(SEARCH("СР",AF12)))</formula>
    </cfRule>
    <cfRule type="containsText" dxfId="446" priority="624" stopIfTrue="1" operator="containsText" text="КР">
      <formula>NOT(ISERROR(SEARCH("КР",AF12)))</formula>
    </cfRule>
    <cfRule type="containsText" dxfId="445" priority="625" stopIfTrue="1" operator="containsText" text="ГТД">
      <formula>NOT(ISERROR(SEARCH("ГТД",AF12)))</formula>
    </cfRule>
  </conditionalFormatting>
  <conditionalFormatting sqref="AF50:AF53">
    <cfRule type="containsText" dxfId="444" priority="496" operator="containsText" text="ТР">
      <formula>NOT(ISERROR(SEARCH("ТР",AF50)))</formula>
    </cfRule>
    <cfRule type="containsText" dxfId="443" priority="497" stopIfTrue="1" operator="containsText" text="ГК">
      <formula>NOT(ISERROR(SEARCH("ГК",AF50)))</formula>
    </cfRule>
    <cfRule type="containsText" dxfId="442" priority="498" stopIfTrue="1" operator="containsText" text="ДС">
      <formula>NOT(ISERROR(SEARCH("ДС",AF50)))</formula>
    </cfRule>
    <cfRule type="containsText" dxfId="441" priority="499" stopIfTrue="1" operator="containsText" text="ТО">
      <formula>NOT(ISERROR(SEARCH("ТО",AF50)))</formula>
    </cfRule>
    <cfRule type="containsText" dxfId="440" priority="500" stopIfTrue="1" operator="containsText" text="РК">
      <formula>NOT(ISERROR(SEARCH("РК",AF50)))</formula>
    </cfRule>
    <cfRule type="containsText" dxfId="439" priority="501" stopIfTrue="1" operator="containsText" text="ПМ">
      <formula>NOT(ISERROR(SEARCH("ПМ",AF50)))</formula>
    </cfRule>
    <cfRule type="containsText" dxfId="438" priority="502" stopIfTrue="1" operator="containsText" text="П">
      <formula>NOT(ISERROR(SEARCH("П",AF50)))</formula>
    </cfRule>
    <cfRule type="containsText" dxfId="437" priority="503" stopIfTrue="1" operator="containsText" text="ОСК">
      <formula>NOT(ISERROR(SEARCH("ОСК",AF50)))</formula>
    </cfRule>
    <cfRule type="containsText" dxfId="436" priority="504" stopIfTrue="1" operator="containsText" text="О">
      <formula>NOT(ISERROR(SEARCH("О",AF50)))</formula>
    </cfRule>
    <cfRule type="containsText" dxfId="435" priority="505" stopIfTrue="1" operator="containsText" text="М">
      <formula>NOT(ISERROR(SEARCH("М",AF50)))</formula>
    </cfRule>
    <cfRule type="containsText" dxfId="434" priority="506" stopIfTrue="1" operator="containsText" text="СР">
      <formula>NOT(ISERROR(SEARCH("СР",AF50)))</formula>
    </cfRule>
    <cfRule type="containsText" dxfId="433" priority="507" stopIfTrue="1" operator="containsText" text="КР">
      <formula>NOT(ISERROR(SEARCH("КР",AF50)))</formula>
    </cfRule>
    <cfRule type="containsText" dxfId="432" priority="508" stopIfTrue="1" operator="containsText" text="ГТД">
      <formula>NOT(ISERROR(SEARCH("ГТД",AF50)))</formula>
    </cfRule>
  </conditionalFormatting>
  <conditionalFormatting sqref="AF58:AF61">
    <cfRule type="containsText" dxfId="431" priority="483" operator="containsText" text="ТР">
      <formula>NOT(ISERROR(SEARCH("ТР",AF58)))</formula>
    </cfRule>
    <cfRule type="containsText" dxfId="430" priority="484" stopIfTrue="1" operator="containsText" text="ГК">
      <formula>NOT(ISERROR(SEARCH("ГК",AF58)))</formula>
    </cfRule>
    <cfRule type="containsText" dxfId="429" priority="485" stopIfTrue="1" operator="containsText" text="ДС">
      <formula>NOT(ISERROR(SEARCH("ДС",AF58)))</formula>
    </cfRule>
    <cfRule type="containsText" dxfId="428" priority="486" stopIfTrue="1" operator="containsText" text="ТО">
      <formula>NOT(ISERROR(SEARCH("ТО",AF58)))</formula>
    </cfRule>
    <cfRule type="containsText" dxfId="427" priority="487" stopIfTrue="1" operator="containsText" text="РК">
      <formula>NOT(ISERROR(SEARCH("РК",AF58)))</formula>
    </cfRule>
    <cfRule type="containsText" dxfId="426" priority="488" stopIfTrue="1" operator="containsText" text="ПМ">
      <formula>NOT(ISERROR(SEARCH("ПМ",AF58)))</formula>
    </cfRule>
    <cfRule type="containsText" dxfId="425" priority="489" stopIfTrue="1" operator="containsText" text="П">
      <formula>NOT(ISERROR(SEARCH("П",AF58)))</formula>
    </cfRule>
    <cfRule type="containsText" dxfId="424" priority="490" stopIfTrue="1" operator="containsText" text="ОСК">
      <formula>NOT(ISERROR(SEARCH("ОСК",AF58)))</formula>
    </cfRule>
    <cfRule type="containsText" dxfId="423" priority="491" stopIfTrue="1" operator="containsText" text="О">
      <formula>NOT(ISERROR(SEARCH("О",AF58)))</formula>
    </cfRule>
    <cfRule type="containsText" dxfId="422" priority="492" stopIfTrue="1" operator="containsText" text="М">
      <formula>NOT(ISERROR(SEARCH("М",AF58)))</formula>
    </cfRule>
    <cfRule type="containsText" dxfId="421" priority="493" stopIfTrue="1" operator="containsText" text="СР">
      <formula>NOT(ISERROR(SEARCH("СР",AF58)))</formula>
    </cfRule>
    <cfRule type="containsText" dxfId="420" priority="494" stopIfTrue="1" operator="containsText" text="КР">
      <formula>NOT(ISERROR(SEARCH("КР",AF58)))</formula>
    </cfRule>
    <cfRule type="containsText" dxfId="419" priority="495" stopIfTrue="1" operator="containsText" text="ГТД">
      <formula>NOT(ISERROR(SEARCH("ГТД",AF58)))</formula>
    </cfRule>
  </conditionalFormatting>
  <conditionalFormatting sqref="AF54:AF56">
    <cfRule type="containsText" dxfId="418" priority="470" operator="containsText" text="ТР">
      <formula>NOT(ISERROR(SEARCH("ТР",AF54)))</formula>
    </cfRule>
    <cfRule type="containsText" dxfId="417" priority="471" stopIfTrue="1" operator="containsText" text="ГК">
      <formula>NOT(ISERROR(SEARCH("ГК",AF54)))</formula>
    </cfRule>
    <cfRule type="containsText" dxfId="416" priority="472" stopIfTrue="1" operator="containsText" text="ДС">
      <formula>NOT(ISERROR(SEARCH("ДС",AF54)))</formula>
    </cfRule>
    <cfRule type="containsText" dxfId="415" priority="473" stopIfTrue="1" operator="containsText" text="ТО">
      <formula>NOT(ISERROR(SEARCH("ТО",AF54)))</formula>
    </cfRule>
    <cfRule type="containsText" dxfId="414" priority="474" stopIfTrue="1" operator="containsText" text="РК">
      <formula>NOT(ISERROR(SEARCH("РК",AF54)))</formula>
    </cfRule>
    <cfRule type="containsText" dxfId="413" priority="475" stopIfTrue="1" operator="containsText" text="ПМ">
      <formula>NOT(ISERROR(SEARCH("ПМ",AF54)))</formula>
    </cfRule>
    <cfRule type="containsText" dxfId="412" priority="476" stopIfTrue="1" operator="containsText" text="П">
      <formula>NOT(ISERROR(SEARCH("П",AF54)))</formula>
    </cfRule>
    <cfRule type="containsText" dxfId="411" priority="477" stopIfTrue="1" operator="containsText" text="ОСК">
      <formula>NOT(ISERROR(SEARCH("ОСК",AF54)))</formula>
    </cfRule>
    <cfRule type="containsText" dxfId="410" priority="478" stopIfTrue="1" operator="containsText" text="О">
      <formula>NOT(ISERROR(SEARCH("О",AF54)))</formula>
    </cfRule>
    <cfRule type="containsText" dxfId="409" priority="479" stopIfTrue="1" operator="containsText" text="М">
      <formula>NOT(ISERROR(SEARCH("М",AF54)))</formula>
    </cfRule>
    <cfRule type="containsText" dxfId="408" priority="480" stopIfTrue="1" operator="containsText" text="СР">
      <formula>NOT(ISERROR(SEARCH("СР",AF54)))</formula>
    </cfRule>
    <cfRule type="containsText" dxfId="407" priority="481" stopIfTrue="1" operator="containsText" text="КР">
      <formula>NOT(ISERROR(SEARCH("КР",AF54)))</formula>
    </cfRule>
    <cfRule type="containsText" dxfId="406" priority="482" stopIfTrue="1" operator="containsText" text="ГТД">
      <formula>NOT(ISERROR(SEARCH("ГТД",AF54)))</formula>
    </cfRule>
  </conditionalFormatting>
  <conditionalFormatting sqref="AF62:AF64">
    <cfRule type="containsText" dxfId="405" priority="457" operator="containsText" text="ТР">
      <formula>NOT(ISERROR(SEARCH("ТР",AF62)))</formula>
    </cfRule>
    <cfRule type="containsText" dxfId="404" priority="458" stopIfTrue="1" operator="containsText" text="ГК">
      <formula>NOT(ISERROR(SEARCH("ГК",AF62)))</formula>
    </cfRule>
    <cfRule type="containsText" dxfId="403" priority="459" stopIfTrue="1" operator="containsText" text="ДС">
      <formula>NOT(ISERROR(SEARCH("ДС",AF62)))</formula>
    </cfRule>
    <cfRule type="containsText" dxfId="402" priority="460" stopIfTrue="1" operator="containsText" text="ТО">
      <formula>NOT(ISERROR(SEARCH("ТО",AF62)))</formula>
    </cfRule>
    <cfRule type="containsText" dxfId="401" priority="461" stopIfTrue="1" operator="containsText" text="РК">
      <formula>NOT(ISERROR(SEARCH("РК",AF62)))</formula>
    </cfRule>
    <cfRule type="containsText" dxfId="400" priority="462" stopIfTrue="1" operator="containsText" text="ПМ">
      <formula>NOT(ISERROR(SEARCH("ПМ",AF62)))</formula>
    </cfRule>
    <cfRule type="containsText" dxfId="399" priority="463" stopIfTrue="1" operator="containsText" text="П">
      <formula>NOT(ISERROR(SEARCH("П",AF62)))</formula>
    </cfRule>
    <cfRule type="containsText" dxfId="398" priority="464" stopIfTrue="1" operator="containsText" text="ОСК">
      <formula>NOT(ISERROR(SEARCH("ОСК",AF62)))</formula>
    </cfRule>
    <cfRule type="containsText" dxfId="397" priority="465" stopIfTrue="1" operator="containsText" text="О">
      <formula>NOT(ISERROR(SEARCH("О",AF62)))</formula>
    </cfRule>
    <cfRule type="containsText" dxfId="396" priority="466" stopIfTrue="1" operator="containsText" text="М">
      <formula>NOT(ISERROR(SEARCH("М",AF62)))</formula>
    </cfRule>
    <cfRule type="containsText" dxfId="395" priority="467" stopIfTrue="1" operator="containsText" text="СР">
      <formula>NOT(ISERROR(SEARCH("СР",AF62)))</formula>
    </cfRule>
    <cfRule type="containsText" dxfId="394" priority="468" stopIfTrue="1" operator="containsText" text="КР">
      <formula>NOT(ISERROR(SEARCH("КР",AF62)))</formula>
    </cfRule>
    <cfRule type="containsText" dxfId="393" priority="469" stopIfTrue="1" operator="containsText" text="ГТД">
      <formula>NOT(ISERROR(SEARCH("ГТД",AF62)))</formula>
    </cfRule>
  </conditionalFormatting>
  <conditionalFormatting sqref="B66:B73 R68:U73 I66:I72 N66:N72 R66:S67">
    <cfRule type="containsText" dxfId="392" priority="418" operator="containsText" text="ТР">
      <formula>NOT(ISERROR(SEARCH("ТР",B66)))</formula>
    </cfRule>
    <cfRule type="containsText" dxfId="391" priority="419" stopIfTrue="1" operator="containsText" text="ГК">
      <formula>NOT(ISERROR(SEARCH("ГК",B66)))</formula>
    </cfRule>
    <cfRule type="containsText" dxfId="390" priority="420" stopIfTrue="1" operator="containsText" text="ДС">
      <formula>NOT(ISERROR(SEARCH("ДС",B66)))</formula>
    </cfRule>
    <cfRule type="containsText" dxfId="389" priority="421" stopIfTrue="1" operator="containsText" text="ТО">
      <formula>NOT(ISERROR(SEARCH("ТО",B66)))</formula>
    </cfRule>
    <cfRule type="containsText" dxfId="388" priority="422" stopIfTrue="1" operator="containsText" text="РК">
      <formula>NOT(ISERROR(SEARCH("РК",B66)))</formula>
    </cfRule>
    <cfRule type="containsText" dxfId="387" priority="423" stopIfTrue="1" operator="containsText" text="ПМ">
      <formula>NOT(ISERROR(SEARCH("ПМ",B66)))</formula>
    </cfRule>
    <cfRule type="containsText" dxfId="386" priority="424" stopIfTrue="1" operator="containsText" text="П">
      <formula>NOT(ISERROR(SEARCH("П",B66)))</formula>
    </cfRule>
    <cfRule type="containsText" dxfId="385" priority="425" stopIfTrue="1" operator="containsText" text="ОСК">
      <formula>NOT(ISERROR(SEARCH("ОСК",B66)))</formula>
    </cfRule>
    <cfRule type="containsText" dxfId="384" priority="426" stopIfTrue="1" operator="containsText" text="О">
      <formula>NOT(ISERROR(SEARCH("О",B66)))</formula>
    </cfRule>
    <cfRule type="containsText" dxfId="383" priority="427" stopIfTrue="1" operator="containsText" text="М">
      <formula>NOT(ISERROR(SEARCH("М",B66)))</formula>
    </cfRule>
    <cfRule type="containsText" dxfId="382" priority="428" stopIfTrue="1" operator="containsText" text="СР">
      <formula>NOT(ISERROR(SEARCH("СР",B66)))</formula>
    </cfRule>
    <cfRule type="containsText" dxfId="381" priority="429" stopIfTrue="1" operator="containsText" text="КР">
      <formula>NOT(ISERROR(SEARCH("КР",B66)))</formula>
    </cfRule>
    <cfRule type="containsText" dxfId="380" priority="430" stopIfTrue="1" operator="containsText" text="ГТД">
      <formula>NOT(ISERROR(SEARCH("ГТД",B66)))</formula>
    </cfRule>
  </conditionalFormatting>
  <conditionalFormatting sqref="B12:AE15">
    <cfRule type="containsText" dxfId="379" priority="345" operator="containsText" text="ТР">
      <formula>NOT(ISERROR(SEARCH("ТР",B12)))</formula>
    </cfRule>
    <cfRule type="containsText" dxfId="378" priority="346" stopIfTrue="1" operator="containsText" text="ГК">
      <formula>NOT(ISERROR(SEARCH("ГК",B12)))</formula>
    </cfRule>
    <cfRule type="containsText" dxfId="377" priority="347" stopIfTrue="1" operator="containsText" text="ДС">
      <formula>NOT(ISERROR(SEARCH("ДС",B12)))</formula>
    </cfRule>
    <cfRule type="containsText" dxfId="376" priority="348" stopIfTrue="1" operator="containsText" text="ТО">
      <formula>NOT(ISERROR(SEARCH("ТО",B12)))</formula>
    </cfRule>
    <cfRule type="containsText" dxfId="375" priority="349" stopIfTrue="1" operator="containsText" text="РК">
      <formula>NOT(ISERROR(SEARCH("РК",B12)))</formula>
    </cfRule>
    <cfRule type="containsText" dxfId="374" priority="350" stopIfTrue="1" operator="containsText" text="ПМ">
      <formula>NOT(ISERROR(SEARCH("ПМ",B12)))</formula>
    </cfRule>
    <cfRule type="containsText" dxfId="373" priority="351" stopIfTrue="1" operator="containsText" text="П">
      <formula>NOT(ISERROR(SEARCH("П",B12)))</formula>
    </cfRule>
    <cfRule type="containsText" dxfId="372" priority="352" stopIfTrue="1" operator="containsText" text="ОСК">
      <formula>NOT(ISERROR(SEARCH("ОСК",B12)))</formula>
    </cfRule>
    <cfRule type="containsText" dxfId="371" priority="353" stopIfTrue="1" operator="containsText" text="О">
      <formula>NOT(ISERROR(SEARCH("О",B12)))</formula>
    </cfRule>
    <cfRule type="containsText" dxfId="370" priority="354" stopIfTrue="1" operator="containsText" text="М">
      <formula>NOT(ISERROR(SEARCH("М",B12)))</formula>
    </cfRule>
    <cfRule type="containsText" dxfId="369" priority="355" stopIfTrue="1" operator="containsText" text="СР">
      <formula>NOT(ISERROR(SEARCH("СР",B12)))</formula>
    </cfRule>
    <cfRule type="containsText" dxfId="368" priority="356" stopIfTrue="1" operator="containsText" text="КР">
      <formula>NOT(ISERROR(SEARCH("КР",B12)))</formula>
    </cfRule>
    <cfRule type="containsText" dxfId="367" priority="357" stopIfTrue="1" operator="containsText" text="ГТД">
      <formula>NOT(ISERROR(SEARCH("ГТД",B12)))</formula>
    </cfRule>
  </conditionalFormatting>
  <conditionalFormatting sqref="B20:AE23">
    <cfRule type="containsText" dxfId="366" priority="332" operator="containsText" text="ТР">
      <formula>NOT(ISERROR(SEARCH("ТР",B20)))</formula>
    </cfRule>
    <cfRule type="containsText" dxfId="365" priority="333" stopIfTrue="1" operator="containsText" text="ГК">
      <formula>NOT(ISERROR(SEARCH("ГК",B20)))</formula>
    </cfRule>
    <cfRule type="containsText" dxfId="364" priority="334" stopIfTrue="1" operator="containsText" text="ДС">
      <formula>NOT(ISERROR(SEARCH("ДС",B20)))</formula>
    </cfRule>
    <cfRule type="containsText" dxfId="363" priority="335" stopIfTrue="1" operator="containsText" text="ТО">
      <formula>NOT(ISERROR(SEARCH("ТО",B20)))</formula>
    </cfRule>
    <cfRule type="containsText" dxfId="362" priority="336" stopIfTrue="1" operator="containsText" text="РК">
      <formula>NOT(ISERROR(SEARCH("РК",B20)))</formula>
    </cfRule>
    <cfRule type="containsText" dxfId="361" priority="337" stopIfTrue="1" operator="containsText" text="ПМ">
      <formula>NOT(ISERROR(SEARCH("ПМ",B20)))</formula>
    </cfRule>
    <cfRule type="containsText" dxfId="360" priority="338" stopIfTrue="1" operator="containsText" text="П">
      <formula>NOT(ISERROR(SEARCH("П",B20)))</formula>
    </cfRule>
    <cfRule type="containsText" dxfId="359" priority="339" stopIfTrue="1" operator="containsText" text="ОСК">
      <formula>NOT(ISERROR(SEARCH("ОСК",B20)))</formula>
    </cfRule>
    <cfRule type="containsText" dxfId="358" priority="340" stopIfTrue="1" operator="containsText" text="О">
      <formula>NOT(ISERROR(SEARCH("О",B20)))</formula>
    </cfRule>
    <cfRule type="containsText" dxfId="357" priority="341" stopIfTrue="1" operator="containsText" text="М">
      <formula>NOT(ISERROR(SEARCH("М",B20)))</formula>
    </cfRule>
    <cfRule type="containsText" dxfId="356" priority="342" stopIfTrue="1" operator="containsText" text="СР">
      <formula>NOT(ISERROR(SEARCH("СР",B20)))</formula>
    </cfRule>
    <cfRule type="containsText" dxfId="355" priority="343" stopIfTrue="1" operator="containsText" text="КР">
      <formula>NOT(ISERROR(SEARCH("КР",B20)))</formula>
    </cfRule>
    <cfRule type="containsText" dxfId="354" priority="344" stopIfTrue="1" operator="containsText" text="ГТД">
      <formula>NOT(ISERROR(SEARCH("ГТД",B20)))</formula>
    </cfRule>
  </conditionalFormatting>
  <conditionalFormatting sqref="B16:AE18">
    <cfRule type="containsText" dxfId="353" priority="319" operator="containsText" text="ТР">
      <formula>NOT(ISERROR(SEARCH("ТР",B16)))</formula>
    </cfRule>
    <cfRule type="containsText" dxfId="352" priority="320" stopIfTrue="1" operator="containsText" text="ГК">
      <formula>NOT(ISERROR(SEARCH("ГК",B16)))</formula>
    </cfRule>
    <cfRule type="containsText" dxfId="351" priority="321" stopIfTrue="1" operator="containsText" text="ДС">
      <formula>NOT(ISERROR(SEARCH("ДС",B16)))</formula>
    </cfRule>
    <cfRule type="containsText" dxfId="350" priority="322" stopIfTrue="1" operator="containsText" text="ТО">
      <formula>NOT(ISERROR(SEARCH("ТО",B16)))</formula>
    </cfRule>
    <cfRule type="containsText" dxfId="349" priority="323" stopIfTrue="1" operator="containsText" text="РК">
      <formula>NOT(ISERROR(SEARCH("РК",B16)))</formula>
    </cfRule>
    <cfRule type="containsText" dxfId="348" priority="324" stopIfTrue="1" operator="containsText" text="ПМ">
      <formula>NOT(ISERROR(SEARCH("ПМ",B16)))</formula>
    </cfRule>
    <cfRule type="containsText" dxfId="347" priority="325" stopIfTrue="1" operator="containsText" text="П">
      <formula>NOT(ISERROR(SEARCH("П",B16)))</formula>
    </cfRule>
    <cfRule type="containsText" dxfId="346" priority="326" stopIfTrue="1" operator="containsText" text="ОСК">
      <formula>NOT(ISERROR(SEARCH("ОСК",B16)))</formula>
    </cfRule>
    <cfRule type="containsText" dxfId="345" priority="327" stopIfTrue="1" operator="containsText" text="О">
      <formula>NOT(ISERROR(SEARCH("О",B16)))</formula>
    </cfRule>
    <cfRule type="containsText" dxfId="344" priority="328" stopIfTrue="1" operator="containsText" text="М">
      <formula>NOT(ISERROR(SEARCH("М",B16)))</formula>
    </cfRule>
    <cfRule type="containsText" dxfId="343" priority="329" stopIfTrue="1" operator="containsText" text="СР">
      <formula>NOT(ISERROR(SEARCH("СР",B16)))</formula>
    </cfRule>
    <cfRule type="containsText" dxfId="342" priority="330" stopIfTrue="1" operator="containsText" text="КР">
      <formula>NOT(ISERROR(SEARCH("КР",B16)))</formula>
    </cfRule>
    <cfRule type="containsText" dxfId="341" priority="331" stopIfTrue="1" operator="containsText" text="ГТД">
      <formula>NOT(ISERROR(SEARCH("ГТД",B16)))</formula>
    </cfRule>
  </conditionalFormatting>
  <conditionalFormatting sqref="B24:AE26">
    <cfRule type="containsText" dxfId="340" priority="306" operator="containsText" text="ТР">
      <formula>NOT(ISERROR(SEARCH("ТР",B24)))</formula>
    </cfRule>
    <cfRule type="containsText" dxfId="339" priority="307" stopIfTrue="1" operator="containsText" text="ГК">
      <formula>NOT(ISERROR(SEARCH("ГК",B24)))</formula>
    </cfRule>
    <cfRule type="containsText" dxfId="338" priority="308" stopIfTrue="1" operator="containsText" text="ДС">
      <formula>NOT(ISERROR(SEARCH("ДС",B24)))</formula>
    </cfRule>
    <cfRule type="containsText" dxfId="337" priority="309" stopIfTrue="1" operator="containsText" text="ТО">
      <formula>NOT(ISERROR(SEARCH("ТО",B24)))</formula>
    </cfRule>
    <cfRule type="containsText" dxfId="336" priority="310" stopIfTrue="1" operator="containsText" text="РК">
      <formula>NOT(ISERROR(SEARCH("РК",B24)))</formula>
    </cfRule>
    <cfRule type="containsText" dxfId="335" priority="311" stopIfTrue="1" operator="containsText" text="ПМ">
      <formula>NOT(ISERROR(SEARCH("ПМ",B24)))</formula>
    </cfRule>
    <cfRule type="containsText" dxfId="334" priority="312" stopIfTrue="1" operator="containsText" text="П">
      <formula>NOT(ISERROR(SEARCH("П",B24)))</formula>
    </cfRule>
    <cfRule type="containsText" dxfId="333" priority="313" stopIfTrue="1" operator="containsText" text="ОСК">
      <formula>NOT(ISERROR(SEARCH("ОСК",B24)))</formula>
    </cfRule>
    <cfRule type="containsText" dxfId="332" priority="314" stopIfTrue="1" operator="containsText" text="О">
      <formula>NOT(ISERROR(SEARCH("О",B24)))</formula>
    </cfRule>
    <cfRule type="containsText" dxfId="331" priority="315" stopIfTrue="1" operator="containsText" text="М">
      <formula>NOT(ISERROR(SEARCH("М",B24)))</formula>
    </cfRule>
    <cfRule type="containsText" dxfId="330" priority="316" stopIfTrue="1" operator="containsText" text="СР">
      <formula>NOT(ISERROR(SEARCH("СР",B24)))</formula>
    </cfRule>
    <cfRule type="containsText" dxfId="329" priority="317" stopIfTrue="1" operator="containsText" text="КР">
      <formula>NOT(ISERROR(SEARCH("КР",B24)))</formula>
    </cfRule>
    <cfRule type="containsText" dxfId="328" priority="318" stopIfTrue="1" operator="containsText" text="ГТД">
      <formula>NOT(ISERROR(SEARCH("ГТД",B24)))</formula>
    </cfRule>
  </conditionalFormatting>
  <conditionalFormatting sqref="B31:AF34">
    <cfRule type="containsText" dxfId="327" priority="293" operator="containsText" text="ТР">
      <formula>NOT(ISERROR(SEARCH("ТР",B31)))</formula>
    </cfRule>
    <cfRule type="containsText" dxfId="326" priority="294" stopIfTrue="1" operator="containsText" text="ГК">
      <formula>NOT(ISERROR(SEARCH("ГК",B31)))</formula>
    </cfRule>
    <cfRule type="containsText" dxfId="325" priority="295" stopIfTrue="1" operator="containsText" text="ДС">
      <formula>NOT(ISERROR(SEARCH("ДС",B31)))</formula>
    </cfRule>
    <cfRule type="containsText" dxfId="324" priority="296" stopIfTrue="1" operator="containsText" text="ТО">
      <formula>NOT(ISERROR(SEARCH("ТО",B31)))</formula>
    </cfRule>
    <cfRule type="containsText" dxfId="323" priority="297" stopIfTrue="1" operator="containsText" text="РК">
      <formula>NOT(ISERROR(SEARCH("РК",B31)))</formula>
    </cfRule>
    <cfRule type="containsText" dxfId="322" priority="298" stopIfTrue="1" operator="containsText" text="ПМ">
      <formula>NOT(ISERROR(SEARCH("ПМ",B31)))</formula>
    </cfRule>
    <cfRule type="containsText" dxfId="321" priority="299" stopIfTrue="1" operator="containsText" text="П">
      <formula>NOT(ISERROR(SEARCH("П",B31)))</formula>
    </cfRule>
    <cfRule type="containsText" dxfId="320" priority="300" stopIfTrue="1" operator="containsText" text="ОСК">
      <formula>NOT(ISERROR(SEARCH("ОСК",B31)))</formula>
    </cfRule>
    <cfRule type="containsText" dxfId="319" priority="301" stopIfTrue="1" operator="containsText" text="О">
      <formula>NOT(ISERROR(SEARCH("О",B31)))</formula>
    </cfRule>
    <cfRule type="containsText" dxfId="318" priority="302" stopIfTrue="1" operator="containsText" text="М">
      <formula>NOT(ISERROR(SEARCH("М",B31)))</formula>
    </cfRule>
    <cfRule type="containsText" dxfId="317" priority="303" stopIfTrue="1" operator="containsText" text="СР">
      <formula>NOT(ISERROR(SEARCH("СР",B31)))</formula>
    </cfRule>
    <cfRule type="containsText" dxfId="316" priority="304" stopIfTrue="1" operator="containsText" text="КР">
      <formula>NOT(ISERROR(SEARCH("КР",B31)))</formula>
    </cfRule>
    <cfRule type="containsText" dxfId="315" priority="305" stopIfTrue="1" operator="containsText" text="ГТД">
      <formula>NOT(ISERROR(SEARCH("ГТД",B31)))</formula>
    </cfRule>
  </conditionalFormatting>
  <conditionalFormatting sqref="B39:AF42">
    <cfRule type="containsText" dxfId="314" priority="280" operator="containsText" text="ТР">
      <formula>NOT(ISERROR(SEARCH("ТР",B39)))</formula>
    </cfRule>
    <cfRule type="containsText" dxfId="313" priority="281" stopIfTrue="1" operator="containsText" text="ГК">
      <formula>NOT(ISERROR(SEARCH("ГК",B39)))</formula>
    </cfRule>
    <cfRule type="containsText" dxfId="312" priority="282" stopIfTrue="1" operator="containsText" text="ДС">
      <formula>NOT(ISERROR(SEARCH("ДС",B39)))</formula>
    </cfRule>
    <cfRule type="containsText" dxfId="311" priority="283" stopIfTrue="1" operator="containsText" text="ТО">
      <formula>NOT(ISERROR(SEARCH("ТО",B39)))</formula>
    </cfRule>
    <cfRule type="containsText" dxfId="310" priority="284" stopIfTrue="1" operator="containsText" text="РК">
      <formula>NOT(ISERROR(SEARCH("РК",B39)))</formula>
    </cfRule>
    <cfRule type="containsText" dxfId="309" priority="285" stopIfTrue="1" operator="containsText" text="ПМ">
      <formula>NOT(ISERROR(SEARCH("ПМ",B39)))</formula>
    </cfRule>
    <cfRule type="containsText" dxfId="308" priority="286" stopIfTrue="1" operator="containsText" text="П">
      <formula>NOT(ISERROR(SEARCH("П",B39)))</formula>
    </cfRule>
    <cfRule type="containsText" dxfId="307" priority="287" stopIfTrue="1" operator="containsText" text="ОСК">
      <formula>NOT(ISERROR(SEARCH("ОСК",B39)))</formula>
    </cfRule>
    <cfRule type="containsText" dxfId="306" priority="288" stopIfTrue="1" operator="containsText" text="О">
      <formula>NOT(ISERROR(SEARCH("О",B39)))</formula>
    </cfRule>
    <cfRule type="containsText" dxfId="305" priority="289" stopIfTrue="1" operator="containsText" text="М">
      <formula>NOT(ISERROR(SEARCH("М",B39)))</formula>
    </cfRule>
    <cfRule type="containsText" dxfId="304" priority="290" stopIfTrue="1" operator="containsText" text="СР">
      <formula>NOT(ISERROR(SEARCH("СР",B39)))</formula>
    </cfRule>
    <cfRule type="containsText" dxfId="303" priority="291" stopIfTrue="1" operator="containsText" text="КР">
      <formula>NOT(ISERROR(SEARCH("КР",B39)))</formula>
    </cfRule>
    <cfRule type="containsText" dxfId="302" priority="292" stopIfTrue="1" operator="containsText" text="ГТД">
      <formula>NOT(ISERROR(SEARCH("ГТД",B39)))</formula>
    </cfRule>
  </conditionalFormatting>
  <conditionalFormatting sqref="B35:AF37">
    <cfRule type="containsText" dxfId="301" priority="267" operator="containsText" text="ТР">
      <formula>NOT(ISERROR(SEARCH("ТР",B35)))</formula>
    </cfRule>
    <cfRule type="containsText" dxfId="300" priority="268" stopIfTrue="1" operator="containsText" text="ГК">
      <formula>NOT(ISERROR(SEARCH("ГК",B35)))</formula>
    </cfRule>
    <cfRule type="containsText" dxfId="299" priority="269" stopIfTrue="1" operator="containsText" text="ДС">
      <formula>NOT(ISERROR(SEARCH("ДС",B35)))</formula>
    </cfRule>
    <cfRule type="containsText" dxfId="298" priority="270" stopIfTrue="1" operator="containsText" text="ТО">
      <formula>NOT(ISERROR(SEARCH("ТО",B35)))</formula>
    </cfRule>
    <cfRule type="containsText" dxfId="297" priority="271" stopIfTrue="1" operator="containsText" text="РК">
      <formula>NOT(ISERROR(SEARCH("РК",B35)))</formula>
    </cfRule>
    <cfRule type="containsText" dxfId="296" priority="272" stopIfTrue="1" operator="containsText" text="ПМ">
      <formula>NOT(ISERROR(SEARCH("ПМ",B35)))</formula>
    </cfRule>
    <cfRule type="containsText" dxfId="295" priority="273" stopIfTrue="1" operator="containsText" text="П">
      <formula>NOT(ISERROR(SEARCH("П",B35)))</formula>
    </cfRule>
    <cfRule type="containsText" dxfId="294" priority="274" stopIfTrue="1" operator="containsText" text="ОСК">
      <formula>NOT(ISERROR(SEARCH("ОСК",B35)))</formula>
    </cfRule>
    <cfRule type="containsText" dxfId="293" priority="275" stopIfTrue="1" operator="containsText" text="О">
      <formula>NOT(ISERROR(SEARCH("О",B35)))</formula>
    </cfRule>
    <cfRule type="containsText" dxfId="292" priority="276" stopIfTrue="1" operator="containsText" text="М">
      <formula>NOT(ISERROR(SEARCH("М",B35)))</formula>
    </cfRule>
    <cfRule type="containsText" dxfId="291" priority="277" stopIfTrue="1" operator="containsText" text="СР">
      <formula>NOT(ISERROR(SEARCH("СР",B35)))</formula>
    </cfRule>
    <cfRule type="containsText" dxfId="290" priority="278" stopIfTrue="1" operator="containsText" text="КР">
      <formula>NOT(ISERROR(SEARCH("КР",B35)))</formula>
    </cfRule>
    <cfRule type="containsText" dxfId="289" priority="279" stopIfTrue="1" operator="containsText" text="ГТД">
      <formula>NOT(ISERROR(SEARCH("ГТД",B35)))</formula>
    </cfRule>
  </conditionalFormatting>
  <conditionalFormatting sqref="B43:AF45">
    <cfRule type="containsText" dxfId="288" priority="254" operator="containsText" text="ТР">
      <formula>NOT(ISERROR(SEARCH("ТР",B43)))</formula>
    </cfRule>
    <cfRule type="containsText" dxfId="287" priority="255" stopIfTrue="1" operator="containsText" text="ГК">
      <formula>NOT(ISERROR(SEARCH("ГК",B43)))</formula>
    </cfRule>
    <cfRule type="containsText" dxfId="286" priority="256" stopIfTrue="1" operator="containsText" text="ДС">
      <formula>NOT(ISERROR(SEARCH("ДС",B43)))</formula>
    </cfRule>
    <cfRule type="containsText" dxfId="285" priority="257" stopIfTrue="1" operator="containsText" text="ТО">
      <formula>NOT(ISERROR(SEARCH("ТО",B43)))</formula>
    </cfRule>
    <cfRule type="containsText" dxfId="284" priority="258" stopIfTrue="1" operator="containsText" text="РК">
      <formula>NOT(ISERROR(SEARCH("РК",B43)))</formula>
    </cfRule>
    <cfRule type="containsText" dxfId="283" priority="259" stopIfTrue="1" operator="containsText" text="ПМ">
      <formula>NOT(ISERROR(SEARCH("ПМ",B43)))</formula>
    </cfRule>
    <cfRule type="containsText" dxfId="282" priority="260" stopIfTrue="1" operator="containsText" text="П">
      <formula>NOT(ISERROR(SEARCH("П",B43)))</formula>
    </cfRule>
    <cfRule type="containsText" dxfId="281" priority="261" stopIfTrue="1" operator="containsText" text="ОСК">
      <formula>NOT(ISERROR(SEARCH("ОСК",B43)))</formula>
    </cfRule>
    <cfRule type="containsText" dxfId="280" priority="262" stopIfTrue="1" operator="containsText" text="О">
      <formula>NOT(ISERROR(SEARCH("О",B43)))</formula>
    </cfRule>
    <cfRule type="containsText" dxfId="279" priority="263" stopIfTrue="1" operator="containsText" text="М">
      <formula>NOT(ISERROR(SEARCH("М",B43)))</formula>
    </cfRule>
    <cfRule type="containsText" dxfId="278" priority="264" stopIfTrue="1" operator="containsText" text="СР">
      <formula>NOT(ISERROR(SEARCH("СР",B43)))</formula>
    </cfRule>
    <cfRule type="containsText" dxfId="277" priority="265" stopIfTrue="1" operator="containsText" text="КР">
      <formula>NOT(ISERROR(SEARCH("КР",B43)))</formula>
    </cfRule>
    <cfRule type="containsText" dxfId="276" priority="266" stopIfTrue="1" operator="containsText" text="ГТД">
      <formula>NOT(ISERROR(SEARCH("ГТД",B43)))</formula>
    </cfRule>
  </conditionalFormatting>
  <conditionalFormatting sqref="B50:AE53">
    <cfRule type="containsText" dxfId="275" priority="241" operator="containsText" text="ТР">
      <formula>NOT(ISERROR(SEARCH("ТР",B50)))</formula>
    </cfRule>
    <cfRule type="containsText" dxfId="274" priority="242" stopIfTrue="1" operator="containsText" text="ГК">
      <formula>NOT(ISERROR(SEARCH("ГК",B50)))</formula>
    </cfRule>
    <cfRule type="containsText" dxfId="273" priority="243" stopIfTrue="1" operator="containsText" text="ДС">
      <formula>NOT(ISERROR(SEARCH("ДС",B50)))</formula>
    </cfRule>
    <cfRule type="containsText" dxfId="272" priority="244" stopIfTrue="1" operator="containsText" text="ТО">
      <formula>NOT(ISERROR(SEARCH("ТО",B50)))</formula>
    </cfRule>
    <cfRule type="containsText" dxfId="271" priority="245" stopIfTrue="1" operator="containsText" text="РК">
      <formula>NOT(ISERROR(SEARCH("РК",B50)))</formula>
    </cfRule>
    <cfRule type="containsText" dxfId="270" priority="246" stopIfTrue="1" operator="containsText" text="ПМ">
      <formula>NOT(ISERROR(SEARCH("ПМ",B50)))</formula>
    </cfRule>
    <cfRule type="containsText" dxfId="269" priority="247" stopIfTrue="1" operator="containsText" text="П">
      <formula>NOT(ISERROR(SEARCH("П",B50)))</formula>
    </cfRule>
    <cfRule type="containsText" dxfId="268" priority="248" stopIfTrue="1" operator="containsText" text="ОСК">
      <formula>NOT(ISERROR(SEARCH("ОСК",B50)))</formula>
    </cfRule>
    <cfRule type="containsText" dxfId="267" priority="249" stopIfTrue="1" operator="containsText" text="О">
      <formula>NOT(ISERROR(SEARCH("О",B50)))</formula>
    </cfRule>
    <cfRule type="containsText" dxfId="266" priority="250" stopIfTrue="1" operator="containsText" text="М">
      <formula>NOT(ISERROR(SEARCH("М",B50)))</formula>
    </cfRule>
    <cfRule type="containsText" dxfId="265" priority="251" stopIfTrue="1" operator="containsText" text="СР">
      <formula>NOT(ISERROR(SEARCH("СР",B50)))</formula>
    </cfRule>
    <cfRule type="containsText" dxfId="264" priority="252" stopIfTrue="1" operator="containsText" text="КР">
      <formula>NOT(ISERROR(SEARCH("КР",B50)))</formula>
    </cfRule>
    <cfRule type="containsText" dxfId="263" priority="253" stopIfTrue="1" operator="containsText" text="ГТД">
      <formula>NOT(ISERROR(SEARCH("ГТД",B50)))</formula>
    </cfRule>
  </conditionalFormatting>
  <conditionalFormatting sqref="B58:AE61">
    <cfRule type="containsText" dxfId="262" priority="228" operator="containsText" text="ТР">
      <formula>NOT(ISERROR(SEARCH("ТР",B58)))</formula>
    </cfRule>
    <cfRule type="containsText" dxfId="261" priority="229" stopIfTrue="1" operator="containsText" text="ГК">
      <formula>NOT(ISERROR(SEARCH("ГК",B58)))</formula>
    </cfRule>
    <cfRule type="containsText" dxfId="260" priority="230" stopIfTrue="1" operator="containsText" text="ДС">
      <formula>NOT(ISERROR(SEARCH("ДС",B58)))</formula>
    </cfRule>
    <cfRule type="containsText" dxfId="259" priority="231" stopIfTrue="1" operator="containsText" text="ТО">
      <formula>NOT(ISERROR(SEARCH("ТО",B58)))</formula>
    </cfRule>
    <cfRule type="containsText" dxfId="258" priority="232" stopIfTrue="1" operator="containsText" text="РК">
      <formula>NOT(ISERROR(SEARCH("РК",B58)))</formula>
    </cfRule>
    <cfRule type="containsText" dxfId="257" priority="233" stopIfTrue="1" operator="containsText" text="ПМ">
      <formula>NOT(ISERROR(SEARCH("ПМ",B58)))</formula>
    </cfRule>
    <cfRule type="containsText" dxfId="256" priority="234" stopIfTrue="1" operator="containsText" text="П">
      <formula>NOT(ISERROR(SEARCH("П",B58)))</formula>
    </cfRule>
    <cfRule type="containsText" dxfId="255" priority="235" stopIfTrue="1" operator="containsText" text="ОСК">
      <formula>NOT(ISERROR(SEARCH("ОСК",B58)))</formula>
    </cfRule>
    <cfRule type="containsText" dxfId="254" priority="236" stopIfTrue="1" operator="containsText" text="О">
      <formula>NOT(ISERROR(SEARCH("О",B58)))</formula>
    </cfRule>
    <cfRule type="containsText" dxfId="253" priority="237" stopIfTrue="1" operator="containsText" text="М">
      <formula>NOT(ISERROR(SEARCH("М",B58)))</formula>
    </cfRule>
    <cfRule type="containsText" dxfId="252" priority="238" stopIfTrue="1" operator="containsText" text="СР">
      <formula>NOT(ISERROR(SEARCH("СР",B58)))</formula>
    </cfRule>
    <cfRule type="containsText" dxfId="251" priority="239" stopIfTrue="1" operator="containsText" text="КР">
      <formula>NOT(ISERROR(SEARCH("КР",B58)))</formula>
    </cfRule>
    <cfRule type="containsText" dxfId="250" priority="240" stopIfTrue="1" operator="containsText" text="ГТД">
      <formula>NOT(ISERROR(SEARCH("ГТД",B58)))</formula>
    </cfRule>
  </conditionalFormatting>
  <conditionalFormatting sqref="B54:AE56">
    <cfRule type="containsText" dxfId="249" priority="215" operator="containsText" text="ТР">
      <formula>NOT(ISERROR(SEARCH("ТР",B54)))</formula>
    </cfRule>
    <cfRule type="containsText" dxfId="248" priority="216" stopIfTrue="1" operator="containsText" text="ГК">
      <formula>NOT(ISERROR(SEARCH("ГК",B54)))</formula>
    </cfRule>
    <cfRule type="containsText" dxfId="247" priority="217" stopIfTrue="1" operator="containsText" text="ДС">
      <formula>NOT(ISERROR(SEARCH("ДС",B54)))</formula>
    </cfRule>
    <cfRule type="containsText" dxfId="246" priority="218" stopIfTrue="1" operator="containsText" text="ТО">
      <formula>NOT(ISERROR(SEARCH("ТО",B54)))</formula>
    </cfRule>
    <cfRule type="containsText" dxfId="245" priority="219" stopIfTrue="1" operator="containsText" text="РК">
      <formula>NOT(ISERROR(SEARCH("РК",B54)))</formula>
    </cfRule>
    <cfRule type="containsText" dxfId="244" priority="220" stopIfTrue="1" operator="containsText" text="ПМ">
      <formula>NOT(ISERROR(SEARCH("ПМ",B54)))</formula>
    </cfRule>
    <cfRule type="containsText" dxfId="243" priority="221" stopIfTrue="1" operator="containsText" text="П">
      <formula>NOT(ISERROR(SEARCH("П",B54)))</formula>
    </cfRule>
    <cfRule type="containsText" dxfId="242" priority="222" stopIfTrue="1" operator="containsText" text="ОСК">
      <formula>NOT(ISERROR(SEARCH("ОСК",B54)))</formula>
    </cfRule>
    <cfRule type="containsText" dxfId="241" priority="223" stopIfTrue="1" operator="containsText" text="О">
      <formula>NOT(ISERROR(SEARCH("О",B54)))</formula>
    </cfRule>
    <cfRule type="containsText" dxfId="240" priority="224" stopIfTrue="1" operator="containsText" text="М">
      <formula>NOT(ISERROR(SEARCH("М",B54)))</formula>
    </cfRule>
    <cfRule type="containsText" dxfId="239" priority="225" stopIfTrue="1" operator="containsText" text="СР">
      <formula>NOT(ISERROR(SEARCH("СР",B54)))</formula>
    </cfRule>
    <cfRule type="containsText" dxfId="238" priority="226" stopIfTrue="1" operator="containsText" text="КР">
      <formula>NOT(ISERROR(SEARCH("КР",B54)))</formula>
    </cfRule>
    <cfRule type="containsText" dxfId="237" priority="227" stopIfTrue="1" operator="containsText" text="ГТД">
      <formula>NOT(ISERROR(SEARCH("ГТД",B54)))</formula>
    </cfRule>
  </conditionalFormatting>
  <conditionalFormatting sqref="B62:AE64">
    <cfRule type="containsText" dxfId="236" priority="202" operator="containsText" text="ТР">
      <formula>NOT(ISERROR(SEARCH("ТР",B62)))</formula>
    </cfRule>
    <cfRule type="containsText" dxfId="235" priority="203" stopIfTrue="1" operator="containsText" text="ГК">
      <formula>NOT(ISERROR(SEARCH("ГК",B62)))</formula>
    </cfRule>
    <cfRule type="containsText" dxfId="234" priority="204" stopIfTrue="1" operator="containsText" text="ДС">
      <formula>NOT(ISERROR(SEARCH("ДС",B62)))</formula>
    </cfRule>
    <cfRule type="containsText" dxfId="233" priority="205" stopIfTrue="1" operator="containsText" text="ТО">
      <formula>NOT(ISERROR(SEARCH("ТО",B62)))</formula>
    </cfRule>
    <cfRule type="containsText" dxfId="232" priority="206" stopIfTrue="1" operator="containsText" text="РК">
      <formula>NOT(ISERROR(SEARCH("РК",B62)))</formula>
    </cfRule>
    <cfRule type="containsText" dxfId="231" priority="207" stopIfTrue="1" operator="containsText" text="ПМ">
      <formula>NOT(ISERROR(SEARCH("ПМ",B62)))</formula>
    </cfRule>
    <cfRule type="containsText" dxfId="230" priority="208" stopIfTrue="1" operator="containsText" text="П">
      <formula>NOT(ISERROR(SEARCH("П",B62)))</formula>
    </cfRule>
    <cfRule type="containsText" dxfId="229" priority="209" stopIfTrue="1" operator="containsText" text="ОСК">
      <formula>NOT(ISERROR(SEARCH("ОСК",B62)))</formula>
    </cfRule>
    <cfRule type="containsText" dxfId="228" priority="210" stopIfTrue="1" operator="containsText" text="О">
      <formula>NOT(ISERROR(SEARCH("О",B62)))</formula>
    </cfRule>
    <cfRule type="containsText" dxfId="227" priority="211" stopIfTrue="1" operator="containsText" text="М">
      <formula>NOT(ISERROR(SEARCH("М",B62)))</formula>
    </cfRule>
    <cfRule type="containsText" dxfId="226" priority="212" stopIfTrue="1" operator="containsText" text="СР">
      <formula>NOT(ISERROR(SEARCH("СР",B62)))</formula>
    </cfRule>
    <cfRule type="containsText" dxfId="225" priority="213" stopIfTrue="1" operator="containsText" text="КР">
      <formula>NOT(ISERROR(SEARCH("КР",B62)))</formula>
    </cfRule>
    <cfRule type="containsText" dxfId="224" priority="214" stopIfTrue="1" operator="containsText" text="ГТД">
      <formula>NOT(ISERROR(SEARCH("ГТД",B62)))</formula>
    </cfRule>
  </conditionalFormatting>
  <conditionalFormatting sqref="AF31:AF34">
    <cfRule type="containsText" dxfId="223" priority="189" operator="containsText" text="ТР">
      <formula>NOT(ISERROR(SEARCH("ТР",AF31)))</formula>
    </cfRule>
    <cfRule type="containsText" dxfId="222" priority="190" stopIfTrue="1" operator="containsText" text="ГК">
      <formula>NOT(ISERROR(SEARCH("ГК",AF31)))</formula>
    </cfRule>
    <cfRule type="containsText" dxfId="221" priority="191" stopIfTrue="1" operator="containsText" text="ДС">
      <formula>NOT(ISERROR(SEARCH("ДС",AF31)))</formula>
    </cfRule>
    <cfRule type="containsText" dxfId="220" priority="192" stopIfTrue="1" operator="containsText" text="ТО">
      <formula>NOT(ISERROR(SEARCH("ТО",AF31)))</formula>
    </cfRule>
    <cfRule type="containsText" dxfId="219" priority="193" stopIfTrue="1" operator="containsText" text="РК">
      <formula>NOT(ISERROR(SEARCH("РК",AF31)))</formula>
    </cfRule>
    <cfRule type="containsText" dxfId="218" priority="194" stopIfTrue="1" operator="containsText" text="ПМ">
      <formula>NOT(ISERROR(SEARCH("ПМ",AF31)))</formula>
    </cfRule>
    <cfRule type="containsText" dxfId="217" priority="195" stopIfTrue="1" operator="containsText" text="П">
      <formula>NOT(ISERROR(SEARCH("П",AF31)))</formula>
    </cfRule>
    <cfRule type="containsText" dxfId="216" priority="196" stopIfTrue="1" operator="containsText" text="ОСК">
      <formula>NOT(ISERROR(SEARCH("ОСК",AF31)))</formula>
    </cfRule>
    <cfRule type="containsText" dxfId="215" priority="197" stopIfTrue="1" operator="containsText" text="О">
      <formula>NOT(ISERROR(SEARCH("О",AF31)))</formula>
    </cfRule>
    <cfRule type="containsText" dxfId="214" priority="198" stopIfTrue="1" operator="containsText" text="М">
      <formula>NOT(ISERROR(SEARCH("М",AF31)))</formula>
    </cfRule>
    <cfRule type="containsText" dxfId="213" priority="199" stopIfTrue="1" operator="containsText" text="СР">
      <formula>NOT(ISERROR(SEARCH("СР",AF31)))</formula>
    </cfRule>
    <cfRule type="containsText" dxfId="212" priority="200" stopIfTrue="1" operator="containsText" text="КР">
      <formula>NOT(ISERROR(SEARCH("КР",AF31)))</formula>
    </cfRule>
    <cfRule type="containsText" dxfId="211" priority="201" stopIfTrue="1" operator="containsText" text="ГТД">
      <formula>NOT(ISERROR(SEARCH("ГТД",AF31)))</formula>
    </cfRule>
  </conditionalFormatting>
  <conditionalFormatting sqref="AF39:AF42">
    <cfRule type="containsText" dxfId="210" priority="176" operator="containsText" text="ТР">
      <formula>NOT(ISERROR(SEARCH("ТР",AF39)))</formula>
    </cfRule>
    <cfRule type="containsText" dxfId="209" priority="177" stopIfTrue="1" operator="containsText" text="ГК">
      <formula>NOT(ISERROR(SEARCH("ГК",AF39)))</formula>
    </cfRule>
    <cfRule type="containsText" dxfId="208" priority="178" stopIfTrue="1" operator="containsText" text="ДС">
      <formula>NOT(ISERROR(SEARCH("ДС",AF39)))</formula>
    </cfRule>
    <cfRule type="containsText" dxfId="207" priority="179" stopIfTrue="1" operator="containsText" text="ТО">
      <formula>NOT(ISERROR(SEARCH("ТО",AF39)))</formula>
    </cfRule>
    <cfRule type="containsText" dxfId="206" priority="180" stopIfTrue="1" operator="containsText" text="РК">
      <formula>NOT(ISERROR(SEARCH("РК",AF39)))</formula>
    </cfRule>
    <cfRule type="containsText" dxfId="205" priority="181" stopIfTrue="1" operator="containsText" text="ПМ">
      <formula>NOT(ISERROR(SEARCH("ПМ",AF39)))</formula>
    </cfRule>
    <cfRule type="containsText" dxfId="204" priority="182" stopIfTrue="1" operator="containsText" text="П">
      <formula>NOT(ISERROR(SEARCH("П",AF39)))</formula>
    </cfRule>
    <cfRule type="containsText" dxfId="203" priority="183" stopIfTrue="1" operator="containsText" text="ОСК">
      <formula>NOT(ISERROR(SEARCH("ОСК",AF39)))</formula>
    </cfRule>
    <cfRule type="containsText" dxfId="202" priority="184" stopIfTrue="1" operator="containsText" text="О">
      <formula>NOT(ISERROR(SEARCH("О",AF39)))</formula>
    </cfRule>
    <cfRule type="containsText" dxfId="201" priority="185" stopIfTrue="1" operator="containsText" text="М">
      <formula>NOT(ISERROR(SEARCH("М",AF39)))</formula>
    </cfRule>
    <cfRule type="containsText" dxfId="200" priority="186" stopIfTrue="1" operator="containsText" text="СР">
      <formula>NOT(ISERROR(SEARCH("СР",AF39)))</formula>
    </cfRule>
    <cfRule type="containsText" dxfId="199" priority="187" stopIfTrue="1" operator="containsText" text="КР">
      <formula>NOT(ISERROR(SEARCH("КР",AF39)))</formula>
    </cfRule>
    <cfRule type="containsText" dxfId="198" priority="188" stopIfTrue="1" operator="containsText" text="ГТД">
      <formula>NOT(ISERROR(SEARCH("ГТД",AF39)))</formula>
    </cfRule>
  </conditionalFormatting>
  <conditionalFormatting sqref="AF35:AF37">
    <cfRule type="containsText" dxfId="197" priority="163" operator="containsText" text="ТР">
      <formula>NOT(ISERROR(SEARCH("ТР",AF35)))</formula>
    </cfRule>
    <cfRule type="containsText" dxfId="196" priority="164" stopIfTrue="1" operator="containsText" text="ГК">
      <formula>NOT(ISERROR(SEARCH("ГК",AF35)))</formula>
    </cfRule>
    <cfRule type="containsText" dxfId="195" priority="165" stopIfTrue="1" operator="containsText" text="ДС">
      <formula>NOT(ISERROR(SEARCH("ДС",AF35)))</formula>
    </cfRule>
    <cfRule type="containsText" dxfId="194" priority="166" stopIfTrue="1" operator="containsText" text="ТО">
      <formula>NOT(ISERROR(SEARCH("ТО",AF35)))</formula>
    </cfRule>
    <cfRule type="containsText" dxfId="193" priority="167" stopIfTrue="1" operator="containsText" text="РК">
      <formula>NOT(ISERROR(SEARCH("РК",AF35)))</formula>
    </cfRule>
    <cfRule type="containsText" dxfId="192" priority="168" stopIfTrue="1" operator="containsText" text="ПМ">
      <formula>NOT(ISERROR(SEARCH("ПМ",AF35)))</formula>
    </cfRule>
    <cfRule type="containsText" dxfId="191" priority="169" stopIfTrue="1" operator="containsText" text="П">
      <formula>NOT(ISERROR(SEARCH("П",AF35)))</formula>
    </cfRule>
    <cfRule type="containsText" dxfId="190" priority="170" stopIfTrue="1" operator="containsText" text="ОСК">
      <formula>NOT(ISERROR(SEARCH("ОСК",AF35)))</formula>
    </cfRule>
    <cfRule type="containsText" dxfId="189" priority="171" stopIfTrue="1" operator="containsText" text="О">
      <formula>NOT(ISERROR(SEARCH("О",AF35)))</formula>
    </cfRule>
    <cfRule type="containsText" dxfId="188" priority="172" stopIfTrue="1" operator="containsText" text="М">
      <formula>NOT(ISERROR(SEARCH("М",AF35)))</formula>
    </cfRule>
    <cfRule type="containsText" dxfId="187" priority="173" stopIfTrue="1" operator="containsText" text="СР">
      <formula>NOT(ISERROR(SEARCH("СР",AF35)))</formula>
    </cfRule>
    <cfRule type="containsText" dxfId="186" priority="174" stopIfTrue="1" operator="containsText" text="КР">
      <formula>NOT(ISERROR(SEARCH("КР",AF35)))</formula>
    </cfRule>
    <cfRule type="containsText" dxfId="185" priority="175" stopIfTrue="1" operator="containsText" text="ГТД">
      <formula>NOT(ISERROR(SEARCH("ГТД",AF35)))</formula>
    </cfRule>
  </conditionalFormatting>
  <conditionalFormatting sqref="AF43:AF45">
    <cfRule type="containsText" dxfId="184" priority="150" operator="containsText" text="ТР">
      <formula>NOT(ISERROR(SEARCH("ТР",AF43)))</formula>
    </cfRule>
    <cfRule type="containsText" dxfId="183" priority="151" stopIfTrue="1" operator="containsText" text="ГК">
      <formula>NOT(ISERROR(SEARCH("ГК",AF43)))</formula>
    </cfRule>
    <cfRule type="containsText" dxfId="182" priority="152" stopIfTrue="1" operator="containsText" text="ДС">
      <formula>NOT(ISERROR(SEARCH("ДС",AF43)))</formula>
    </cfRule>
    <cfRule type="containsText" dxfId="181" priority="153" stopIfTrue="1" operator="containsText" text="ТО">
      <formula>NOT(ISERROR(SEARCH("ТО",AF43)))</formula>
    </cfRule>
    <cfRule type="containsText" dxfId="180" priority="154" stopIfTrue="1" operator="containsText" text="РК">
      <formula>NOT(ISERROR(SEARCH("РК",AF43)))</formula>
    </cfRule>
    <cfRule type="containsText" dxfId="179" priority="155" stopIfTrue="1" operator="containsText" text="ПМ">
      <formula>NOT(ISERROR(SEARCH("ПМ",AF43)))</formula>
    </cfRule>
    <cfRule type="containsText" dxfId="178" priority="156" stopIfTrue="1" operator="containsText" text="П">
      <formula>NOT(ISERROR(SEARCH("П",AF43)))</formula>
    </cfRule>
    <cfRule type="containsText" dxfId="177" priority="157" stopIfTrue="1" operator="containsText" text="ОСК">
      <formula>NOT(ISERROR(SEARCH("ОСК",AF43)))</formula>
    </cfRule>
    <cfRule type="containsText" dxfId="176" priority="158" stopIfTrue="1" operator="containsText" text="О">
      <formula>NOT(ISERROR(SEARCH("О",AF43)))</formula>
    </cfRule>
    <cfRule type="containsText" dxfId="175" priority="159" stopIfTrue="1" operator="containsText" text="М">
      <formula>NOT(ISERROR(SEARCH("М",AF43)))</formula>
    </cfRule>
    <cfRule type="containsText" dxfId="174" priority="160" stopIfTrue="1" operator="containsText" text="СР">
      <formula>NOT(ISERROR(SEARCH("СР",AF43)))</formula>
    </cfRule>
    <cfRule type="containsText" dxfId="173" priority="161" stopIfTrue="1" operator="containsText" text="КР">
      <formula>NOT(ISERROR(SEARCH("КР",AF43)))</formula>
    </cfRule>
    <cfRule type="containsText" dxfId="172" priority="162" stopIfTrue="1" operator="containsText" text="ГТД">
      <formula>NOT(ISERROR(SEARCH("ГТД",AF43)))</formula>
    </cfRule>
  </conditionalFormatting>
  <conditionalFormatting sqref="B12:AF15">
    <cfRule type="containsText" dxfId="171" priority="137" operator="containsText" text="ТР">
      <formula>NOT(ISERROR(SEARCH("ТР",B12)))</formula>
    </cfRule>
    <cfRule type="containsText" dxfId="170" priority="138" stopIfTrue="1" operator="containsText" text="ГК">
      <formula>NOT(ISERROR(SEARCH("ГК",B12)))</formula>
    </cfRule>
    <cfRule type="containsText" dxfId="169" priority="139" stopIfTrue="1" operator="containsText" text="ДС">
      <formula>NOT(ISERROR(SEARCH("ДС",B12)))</formula>
    </cfRule>
    <cfRule type="containsText" dxfId="168" priority="140" stopIfTrue="1" operator="containsText" text="ТО">
      <formula>NOT(ISERROR(SEARCH("ТО",B12)))</formula>
    </cfRule>
    <cfRule type="containsText" dxfId="167" priority="141" stopIfTrue="1" operator="containsText" text="РК">
      <formula>NOT(ISERROR(SEARCH("РК",B12)))</formula>
    </cfRule>
    <cfRule type="containsText" dxfId="166" priority="142" stopIfTrue="1" operator="containsText" text="ПМ">
      <formula>NOT(ISERROR(SEARCH("ПМ",B12)))</formula>
    </cfRule>
    <cfRule type="containsText" dxfId="165" priority="143" stopIfTrue="1" operator="containsText" text="П">
      <formula>NOT(ISERROR(SEARCH("П",B12)))</formula>
    </cfRule>
    <cfRule type="containsText" dxfId="164" priority="144" stopIfTrue="1" operator="containsText" text="ОСК">
      <formula>NOT(ISERROR(SEARCH("ОСК",B12)))</formula>
    </cfRule>
    <cfRule type="containsText" dxfId="163" priority="145" stopIfTrue="1" operator="containsText" text="О">
      <formula>NOT(ISERROR(SEARCH("О",B12)))</formula>
    </cfRule>
    <cfRule type="containsText" dxfId="162" priority="146" stopIfTrue="1" operator="containsText" text="М">
      <formula>NOT(ISERROR(SEARCH("М",B12)))</formula>
    </cfRule>
    <cfRule type="containsText" dxfId="161" priority="147" stopIfTrue="1" operator="containsText" text="СР">
      <formula>NOT(ISERROR(SEARCH("СР",B12)))</formula>
    </cfRule>
    <cfRule type="containsText" dxfId="160" priority="148" stopIfTrue="1" operator="containsText" text="КР">
      <formula>NOT(ISERROR(SEARCH("КР",B12)))</formula>
    </cfRule>
    <cfRule type="containsText" dxfId="159" priority="149" stopIfTrue="1" operator="containsText" text="ГТД">
      <formula>NOT(ISERROR(SEARCH("ГТД",B12)))</formula>
    </cfRule>
  </conditionalFormatting>
  <conditionalFormatting sqref="B20:AF23">
    <cfRule type="containsText" dxfId="158" priority="124" operator="containsText" text="ТР">
      <formula>NOT(ISERROR(SEARCH("ТР",B20)))</formula>
    </cfRule>
    <cfRule type="containsText" dxfId="157" priority="125" stopIfTrue="1" operator="containsText" text="ГК">
      <formula>NOT(ISERROR(SEARCH("ГК",B20)))</formula>
    </cfRule>
    <cfRule type="containsText" dxfId="156" priority="126" stopIfTrue="1" operator="containsText" text="ДС">
      <formula>NOT(ISERROR(SEARCH("ДС",B20)))</formula>
    </cfRule>
    <cfRule type="containsText" dxfId="155" priority="127" stopIfTrue="1" operator="containsText" text="ТО">
      <formula>NOT(ISERROR(SEARCH("ТО",B20)))</formula>
    </cfRule>
    <cfRule type="containsText" dxfId="154" priority="128" stopIfTrue="1" operator="containsText" text="РК">
      <formula>NOT(ISERROR(SEARCH("РК",B20)))</formula>
    </cfRule>
    <cfRule type="containsText" dxfId="153" priority="129" stopIfTrue="1" operator="containsText" text="ПМ">
      <formula>NOT(ISERROR(SEARCH("ПМ",B20)))</formula>
    </cfRule>
    <cfRule type="containsText" dxfId="152" priority="130" stopIfTrue="1" operator="containsText" text="П">
      <formula>NOT(ISERROR(SEARCH("П",B20)))</formula>
    </cfRule>
    <cfRule type="containsText" dxfId="151" priority="131" stopIfTrue="1" operator="containsText" text="ОСК">
      <formula>NOT(ISERROR(SEARCH("ОСК",B20)))</formula>
    </cfRule>
    <cfRule type="containsText" dxfId="150" priority="132" stopIfTrue="1" operator="containsText" text="О">
      <formula>NOT(ISERROR(SEARCH("О",B20)))</formula>
    </cfRule>
    <cfRule type="containsText" dxfId="149" priority="133" stopIfTrue="1" operator="containsText" text="М">
      <formula>NOT(ISERROR(SEARCH("М",B20)))</formula>
    </cfRule>
    <cfRule type="containsText" dxfId="148" priority="134" stopIfTrue="1" operator="containsText" text="СР">
      <formula>NOT(ISERROR(SEARCH("СР",B20)))</formula>
    </cfRule>
    <cfRule type="containsText" dxfId="147" priority="135" stopIfTrue="1" operator="containsText" text="КР">
      <formula>NOT(ISERROR(SEARCH("КР",B20)))</formula>
    </cfRule>
    <cfRule type="containsText" dxfId="146" priority="136" stopIfTrue="1" operator="containsText" text="ГТД">
      <formula>NOT(ISERROR(SEARCH("ГТД",B20)))</formula>
    </cfRule>
  </conditionalFormatting>
  <conditionalFormatting sqref="B16:AF18">
    <cfRule type="containsText" dxfId="145" priority="111" operator="containsText" text="ТР">
      <formula>NOT(ISERROR(SEARCH("ТР",B16)))</formula>
    </cfRule>
    <cfRule type="containsText" dxfId="144" priority="112" stopIfTrue="1" operator="containsText" text="ГК">
      <formula>NOT(ISERROR(SEARCH("ГК",B16)))</formula>
    </cfRule>
    <cfRule type="containsText" dxfId="143" priority="113" stopIfTrue="1" operator="containsText" text="ДС">
      <formula>NOT(ISERROR(SEARCH("ДС",B16)))</formula>
    </cfRule>
    <cfRule type="containsText" dxfId="142" priority="114" stopIfTrue="1" operator="containsText" text="ТО">
      <formula>NOT(ISERROR(SEARCH("ТО",B16)))</formula>
    </cfRule>
    <cfRule type="containsText" dxfId="141" priority="115" stopIfTrue="1" operator="containsText" text="РК">
      <formula>NOT(ISERROR(SEARCH("РК",B16)))</formula>
    </cfRule>
    <cfRule type="containsText" dxfId="140" priority="116" stopIfTrue="1" operator="containsText" text="ПМ">
      <formula>NOT(ISERROR(SEARCH("ПМ",B16)))</formula>
    </cfRule>
    <cfRule type="containsText" dxfId="139" priority="117" stopIfTrue="1" operator="containsText" text="П">
      <formula>NOT(ISERROR(SEARCH("П",B16)))</formula>
    </cfRule>
    <cfRule type="containsText" dxfId="138" priority="118" stopIfTrue="1" operator="containsText" text="ОСК">
      <formula>NOT(ISERROR(SEARCH("ОСК",B16)))</formula>
    </cfRule>
    <cfRule type="containsText" dxfId="137" priority="119" stopIfTrue="1" operator="containsText" text="О">
      <formula>NOT(ISERROR(SEARCH("О",B16)))</formula>
    </cfRule>
    <cfRule type="containsText" dxfId="136" priority="120" stopIfTrue="1" operator="containsText" text="М">
      <formula>NOT(ISERROR(SEARCH("М",B16)))</formula>
    </cfRule>
    <cfRule type="containsText" dxfId="135" priority="121" stopIfTrue="1" operator="containsText" text="СР">
      <formula>NOT(ISERROR(SEARCH("СР",B16)))</formula>
    </cfRule>
    <cfRule type="containsText" dxfId="134" priority="122" stopIfTrue="1" operator="containsText" text="КР">
      <formula>NOT(ISERROR(SEARCH("КР",B16)))</formula>
    </cfRule>
    <cfRule type="containsText" dxfId="133" priority="123" stopIfTrue="1" operator="containsText" text="ГТД">
      <formula>NOT(ISERROR(SEARCH("ГТД",B16)))</formula>
    </cfRule>
  </conditionalFormatting>
  <conditionalFormatting sqref="B24:AF26">
    <cfRule type="containsText" dxfId="132" priority="98" operator="containsText" text="ТР">
      <formula>NOT(ISERROR(SEARCH("ТР",B24)))</formula>
    </cfRule>
    <cfRule type="containsText" dxfId="131" priority="99" stopIfTrue="1" operator="containsText" text="ГК">
      <formula>NOT(ISERROR(SEARCH("ГК",B24)))</formula>
    </cfRule>
    <cfRule type="containsText" dxfId="130" priority="100" stopIfTrue="1" operator="containsText" text="ДС">
      <formula>NOT(ISERROR(SEARCH("ДС",B24)))</formula>
    </cfRule>
    <cfRule type="containsText" dxfId="129" priority="101" stopIfTrue="1" operator="containsText" text="ТО">
      <formula>NOT(ISERROR(SEARCH("ТО",B24)))</formula>
    </cfRule>
    <cfRule type="containsText" dxfId="128" priority="102" stopIfTrue="1" operator="containsText" text="РК">
      <formula>NOT(ISERROR(SEARCH("РК",B24)))</formula>
    </cfRule>
    <cfRule type="containsText" dxfId="127" priority="103" stopIfTrue="1" operator="containsText" text="ПМ">
      <formula>NOT(ISERROR(SEARCH("ПМ",B24)))</formula>
    </cfRule>
    <cfRule type="containsText" dxfId="126" priority="104" stopIfTrue="1" operator="containsText" text="П">
      <formula>NOT(ISERROR(SEARCH("П",B24)))</formula>
    </cfRule>
    <cfRule type="containsText" dxfId="125" priority="105" stopIfTrue="1" operator="containsText" text="ОСК">
      <formula>NOT(ISERROR(SEARCH("ОСК",B24)))</formula>
    </cfRule>
    <cfRule type="containsText" dxfId="124" priority="106" stopIfTrue="1" operator="containsText" text="О">
      <formula>NOT(ISERROR(SEARCH("О",B24)))</formula>
    </cfRule>
    <cfRule type="containsText" dxfId="123" priority="107" stopIfTrue="1" operator="containsText" text="М">
      <formula>NOT(ISERROR(SEARCH("М",B24)))</formula>
    </cfRule>
    <cfRule type="containsText" dxfId="122" priority="108" stopIfTrue="1" operator="containsText" text="СР">
      <formula>NOT(ISERROR(SEARCH("СР",B24)))</formula>
    </cfRule>
    <cfRule type="containsText" dxfId="121" priority="109" stopIfTrue="1" operator="containsText" text="КР">
      <formula>NOT(ISERROR(SEARCH("КР",B24)))</formula>
    </cfRule>
    <cfRule type="containsText" dxfId="120" priority="110" stopIfTrue="1" operator="containsText" text="ГТД">
      <formula>NOT(ISERROR(SEARCH("ГТД",B24)))</formula>
    </cfRule>
  </conditionalFormatting>
  <conditionalFormatting sqref="B31:AE34">
    <cfRule type="containsText" dxfId="119" priority="85" operator="containsText" text="ТР">
      <formula>NOT(ISERROR(SEARCH("ТР",B31)))</formula>
    </cfRule>
    <cfRule type="containsText" dxfId="118" priority="86" stopIfTrue="1" operator="containsText" text="ГК">
      <formula>NOT(ISERROR(SEARCH("ГК",B31)))</formula>
    </cfRule>
    <cfRule type="containsText" dxfId="117" priority="87" stopIfTrue="1" operator="containsText" text="ДС">
      <formula>NOT(ISERROR(SEARCH("ДС",B31)))</formula>
    </cfRule>
    <cfRule type="containsText" dxfId="116" priority="88" stopIfTrue="1" operator="containsText" text="ТО">
      <formula>NOT(ISERROR(SEARCH("ТО",B31)))</formula>
    </cfRule>
    <cfRule type="containsText" dxfId="115" priority="89" stopIfTrue="1" operator="containsText" text="РК">
      <formula>NOT(ISERROR(SEARCH("РК",B31)))</formula>
    </cfRule>
    <cfRule type="containsText" dxfId="114" priority="90" stopIfTrue="1" operator="containsText" text="ПМ">
      <formula>NOT(ISERROR(SEARCH("ПМ",B31)))</formula>
    </cfRule>
    <cfRule type="containsText" dxfId="113" priority="91" stopIfTrue="1" operator="containsText" text="П">
      <formula>NOT(ISERROR(SEARCH("П",B31)))</formula>
    </cfRule>
    <cfRule type="containsText" dxfId="112" priority="92" stopIfTrue="1" operator="containsText" text="ОСК">
      <formula>NOT(ISERROR(SEARCH("ОСК",B31)))</formula>
    </cfRule>
    <cfRule type="containsText" dxfId="111" priority="93" stopIfTrue="1" operator="containsText" text="О">
      <formula>NOT(ISERROR(SEARCH("О",B31)))</formula>
    </cfRule>
    <cfRule type="containsText" dxfId="110" priority="94" stopIfTrue="1" operator="containsText" text="М">
      <formula>NOT(ISERROR(SEARCH("М",B31)))</formula>
    </cfRule>
    <cfRule type="containsText" dxfId="109" priority="95" stopIfTrue="1" operator="containsText" text="СР">
      <formula>NOT(ISERROR(SEARCH("СР",B31)))</formula>
    </cfRule>
    <cfRule type="containsText" dxfId="108" priority="96" stopIfTrue="1" operator="containsText" text="КР">
      <formula>NOT(ISERROR(SEARCH("КР",B31)))</formula>
    </cfRule>
    <cfRule type="containsText" dxfId="107" priority="97" stopIfTrue="1" operator="containsText" text="ГТД">
      <formula>NOT(ISERROR(SEARCH("ГТД",B31)))</formula>
    </cfRule>
  </conditionalFormatting>
  <conditionalFormatting sqref="B39:AE42">
    <cfRule type="containsText" dxfId="106" priority="72" operator="containsText" text="ТР">
      <formula>NOT(ISERROR(SEARCH("ТР",B39)))</formula>
    </cfRule>
    <cfRule type="containsText" dxfId="105" priority="73" stopIfTrue="1" operator="containsText" text="ГК">
      <formula>NOT(ISERROR(SEARCH("ГК",B39)))</formula>
    </cfRule>
    <cfRule type="containsText" dxfId="104" priority="74" stopIfTrue="1" operator="containsText" text="ДС">
      <formula>NOT(ISERROR(SEARCH("ДС",B39)))</formula>
    </cfRule>
    <cfRule type="containsText" dxfId="103" priority="75" stopIfTrue="1" operator="containsText" text="ТО">
      <formula>NOT(ISERROR(SEARCH("ТО",B39)))</formula>
    </cfRule>
    <cfRule type="containsText" dxfId="102" priority="76" stopIfTrue="1" operator="containsText" text="РК">
      <formula>NOT(ISERROR(SEARCH("РК",B39)))</formula>
    </cfRule>
    <cfRule type="containsText" dxfId="101" priority="77" stopIfTrue="1" operator="containsText" text="ПМ">
      <formula>NOT(ISERROR(SEARCH("ПМ",B39)))</formula>
    </cfRule>
    <cfRule type="containsText" dxfId="100" priority="78" stopIfTrue="1" operator="containsText" text="П">
      <formula>NOT(ISERROR(SEARCH("П",B39)))</formula>
    </cfRule>
    <cfRule type="containsText" dxfId="99" priority="79" stopIfTrue="1" operator="containsText" text="ОСК">
      <formula>NOT(ISERROR(SEARCH("ОСК",B39)))</formula>
    </cfRule>
    <cfRule type="containsText" dxfId="98" priority="80" stopIfTrue="1" operator="containsText" text="О">
      <formula>NOT(ISERROR(SEARCH("О",B39)))</formula>
    </cfRule>
    <cfRule type="containsText" dxfId="97" priority="81" stopIfTrue="1" operator="containsText" text="М">
      <formula>NOT(ISERROR(SEARCH("М",B39)))</formula>
    </cfRule>
    <cfRule type="containsText" dxfId="96" priority="82" stopIfTrue="1" operator="containsText" text="СР">
      <formula>NOT(ISERROR(SEARCH("СР",B39)))</formula>
    </cfRule>
    <cfRule type="containsText" dxfId="95" priority="83" stopIfTrue="1" operator="containsText" text="КР">
      <formula>NOT(ISERROR(SEARCH("КР",B39)))</formula>
    </cfRule>
    <cfRule type="containsText" dxfId="94" priority="84" stopIfTrue="1" operator="containsText" text="ГТД">
      <formula>NOT(ISERROR(SEARCH("ГТД",B39)))</formula>
    </cfRule>
  </conditionalFormatting>
  <conditionalFormatting sqref="B35:AE37">
    <cfRule type="containsText" dxfId="93" priority="59" operator="containsText" text="ТР">
      <formula>NOT(ISERROR(SEARCH("ТР",B35)))</formula>
    </cfRule>
    <cfRule type="containsText" dxfId="92" priority="60" stopIfTrue="1" operator="containsText" text="ГК">
      <formula>NOT(ISERROR(SEARCH("ГК",B35)))</formula>
    </cfRule>
    <cfRule type="containsText" dxfId="91" priority="61" stopIfTrue="1" operator="containsText" text="ДС">
      <formula>NOT(ISERROR(SEARCH("ДС",B35)))</formula>
    </cfRule>
    <cfRule type="containsText" dxfId="90" priority="62" stopIfTrue="1" operator="containsText" text="ТО">
      <formula>NOT(ISERROR(SEARCH("ТО",B35)))</formula>
    </cfRule>
    <cfRule type="containsText" dxfId="89" priority="63" stopIfTrue="1" operator="containsText" text="РК">
      <formula>NOT(ISERROR(SEARCH("РК",B35)))</formula>
    </cfRule>
    <cfRule type="containsText" dxfId="88" priority="64" stopIfTrue="1" operator="containsText" text="ПМ">
      <formula>NOT(ISERROR(SEARCH("ПМ",B35)))</formula>
    </cfRule>
    <cfRule type="containsText" dxfId="87" priority="65" stopIfTrue="1" operator="containsText" text="П">
      <formula>NOT(ISERROR(SEARCH("П",B35)))</formula>
    </cfRule>
    <cfRule type="containsText" dxfId="86" priority="66" stopIfTrue="1" operator="containsText" text="ОСК">
      <formula>NOT(ISERROR(SEARCH("ОСК",B35)))</formula>
    </cfRule>
    <cfRule type="containsText" dxfId="85" priority="67" stopIfTrue="1" operator="containsText" text="О">
      <formula>NOT(ISERROR(SEARCH("О",B35)))</formula>
    </cfRule>
    <cfRule type="containsText" dxfId="84" priority="68" stopIfTrue="1" operator="containsText" text="М">
      <formula>NOT(ISERROR(SEARCH("М",B35)))</formula>
    </cfRule>
    <cfRule type="containsText" dxfId="83" priority="69" stopIfTrue="1" operator="containsText" text="СР">
      <formula>NOT(ISERROR(SEARCH("СР",B35)))</formula>
    </cfRule>
    <cfRule type="containsText" dxfId="82" priority="70" stopIfTrue="1" operator="containsText" text="КР">
      <formula>NOT(ISERROR(SEARCH("КР",B35)))</formula>
    </cfRule>
    <cfRule type="containsText" dxfId="81" priority="71" stopIfTrue="1" operator="containsText" text="ГТД">
      <formula>NOT(ISERROR(SEARCH("ГТД",B35)))</formula>
    </cfRule>
  </conditionalFormatting>
  <conditionalFormatting sqref="B43:AE45">
    <cfRule type="containsText" dxfId="80" priority="46" operator="containsText" text="ТР">
      <formula>NOT(ISERROR(SEARCH("ТР",B43)))</formula>
    </cfRule>
    <cfRule type="containsText" dxfId="79" priority="47" stopIfTrue="1" operator="containsText" text="ГК">
      <formula>NOT(ISERROR(SEARCH("ГК",B43)))</formula>
    </cfRule>
    <cfRule type="containsText" dxfId="78" priority="48" stopIfTrue="1" operator="containsText" text="ДС">
      <formula>NOT(ISERROR(SEARCH("ДС",B43)))</formula>
    </cfRule>
    <cfRule type="containsText" dxfId="77" priority="49" stopIfTrue="1" operator="containsText" text="ТО">
      <formula>NOT(ISERROR(SEARCH("ТО",B43)))</formula>
    </cfRule>
    <cfRule type="containsText" dxfId="76" priority="50" stopIfTrue="1" operator="containsText" text="РК">
      <formula>NOT(ISERROR(SEARCH("РК",B43)))</formula>
    </cfRule>
    <cfRule type="containsText" dxfId="75" priority="51" stopIfTrue="1" operator="containsText" text="ПМ">
      <formula>NOT(ISERROR(SEARCH("ПМ",B43)))</formula>
    </cfRule>
    <cfRule type="containsText" dxfId="74" priority="52" stopIfTrue="1" operator="containsText" text="П">
      <formula>NOT(ISERROR(SEARCH("П",B43)))</formula>
    </cfRule>
    <cfRule type="containsText" dxfId="73" priority="53" stopIfTrue="1" operator="containsText" text="ОСК">
      <formula>NOT(ISERROR(SEARCH("ОСК",B43)))</formula>
    </cfRule>
    <cfRule type="containsText" dxfId="72" priority="54" stopIfTrue="1" operator="containsText" text="О">
      <formula>NOT(ISERROR(SEARCH("О",B43)))</formula>
    </cfRule>
    <cfRule type="containsText" dxfId="71" priority="55" stopIfTrue="1" operator="containsText" text="М">
      <formula>NOT(ISERROR(SEARCH("М",B43)))</formula>
    </cfRule>
    <cfRule type="containsText" dxfId="70" priority="56" stopIfTrue="1" operator="containsText" text="СР">
      <formula>NOT(ISERROR(SEARCH("СР",B43)))</formula>
    </cfRule>
    <cfRule type="containsText" dxfId="69" priority="57" stopIfTrue="1" operator="containsText" text="КР">
      <formula>NOT(ISERROR(SEARCH("КР",B43)))</formula>
    </cfRule>
    <cfRule type="containsText" dxfId="68" priority="58" stopIfTrue="1" operator="containsText" text="ГТД">
      <formula>NOT(ISERROR(SEARCH("ГТД",B43)))</formula>
    </cfRule>
  </conditionalFormatting>
  <conditionalFormatting sqref="C76">
    <cfRule type="containsText" dxfId="67" priority="1" operator="containsText" text="АПК">
      <formula>NOT(ISERROR(SEARCH("АПК",C76)))</formula>
    </cfRule>
  </conditionalFormatting>
  <conditionalFormatting sqref="Q76:W76 K76:N76 K75:X75 K74:W74">
    <cfRule type="containsText" dxfId="66" priority="45" operator="containsText" text="АПК">
      <formula>NOT(ISERROR(SEARCH("АПК",K74)))</formula>
    </cfRule>
  </conditionalFormatting>
  <conditionalFormatting sqref="AC74:AF76">
    <cfRule type="containsText" dxfId="65" priority="44" operator="containsText" text="АПК">
      <formula>NOT(ISERROR(SEARCH("АПК",AC74)))</formula>
    </cfRule>
  </conditionalFormatting>
  <conditionalFormatting sqref="Y74:AB76">
    <cfRule type="containsText" dxfId="64" priority="43" operator="containsText" text="АПК">
      <formula>NOT(ISERROR(SEARCH("АПК",Y74)))</formula>
    </cfRule>
  </conditionalFormatting>
  <conditionalFormatting sqref="B74">
    <cfRule type="containsText" dxfId="63" priority="30" operator="containsText" text="ТР">
      <formula>NOT(ISERROR(SEARCH("ТР",B74)))</formula>
    </cfRule>
    <cfRule type="containsText" dxfId="62" priority="31" stopIfTrue="1" operator="containsText" text="ГК">
      <formula>NOT(ISERROR(SEARCH("ГК",B74)))</formula>
    </cfRule>
    <cfRule type="containsText" dxfId="61" priority="32" stopIfTrue="1" operator="containsText" text="ДС">
      <formula>NOT(ISERROR(SEARCH("ДС",B74)))</formula>
    </cfRule>
    <cfRule type="containsText" dxfId="60" priority="33" stopIfTrue="1" operator="containsText" text="ТО">
      <formula>NOT(ISERROR(SEARCH("ТО",B74)))</formula>
    </cfRule>
    <cfRule type="containsText" dxfId="59" priority="34" stopIfTrue="1" operator="containsText" text="РК">
      <formula>NOT(ISERROR(SEARCH("РК",B74)))</formula>
    </cfRule>
    <cfRule type="containsText" dxfId="58" priority="35" stopIfTrue="1" operator="containsText" text="ПМ">
      <formula>NOT(ISERROR(SEARCH("ПМ",B74)))</formula>
    </cfRule>
    <cfRule type="containsText" dxfId="57" priority="36" stopIfTrue="1" operator="containsText" text="П">
      <formula>NOT(ISERROR(SEARCH("П",B74)))</formula>
    </cfRule>
    <cfRule type="containsText" dxfId="56" priority="37" stopIfTrue="1" operator="containsText" text="ОСК">
      <formula>NOT(ISERROR(SEARCH("ОСК",B74)))</formula>
    </cfRule>
    <cfRule type="containsText" dxfId="55" priority="38" stopIfTrue="1" operator="containsText" text="О">
      <formula>NOT(ISERROR(SEARCH("О",B74)))</formula>
    </cfRule>
    <cfRule type="containsText" dxfId="54" priority="39" stopIfTrue="1" operator="containsText" text="М">
      <formula>NOT(ISERROR(SEARCH("М",B74)))</formula>
    </cfRule>
    <cfRule type="containsText" dxfId="53" priority="40" stopIfTrue="1" operator="containsText" text="СР">
      <formula>NOT(ISERROR(SEARCH("СР",B74)))</formula>
    </cfRule>
    <cfRule type="containsText" dxfId="52" priority="41" stopIfTrue="1" operator="containsText" text="КР">
      <formula>NOT(ISERROR(SEARCH("КР",B74)))</formula>
    </cfRule>
    <cfRule type="containsText" dxfId="51" priority="42" stopIfTrue="1" operator="containsText" text="ГТД">
      <formula>NOT(ISERROR(SEARCH("ГТД",B74)))</formula>
    </cfRule>
  </conditionalFormatting>
  <conditionalFormatting sqref="C74">
    <cfRule type="containsText" dxfId="50" priority="29" operator="containsText" text="АПК">
      <formula>NOT(ISERROR(SEARCH("АПК",C74)))</formula>
    </cfRule>
  </conditionalFormatting>
  <conditionalFormatting sqref="B75">
    <cfRule type="containsText" dxfId="49" priority="16" operator="containsText" text="ТР">
      <formula>NOT(ISERROR(SEARCH("ТР",B75)))</formula>
    </cfRule>
    <cfRule type="containsText" dxfId="48" priority="17" stopIfTrue="1" operator="containsText" text="ГК">
      <formula>NOT(ISERROR(SEARCH("ГК",B75)))</formula>
    </cfRule>
    <cfRule type="containsText" dxfId="47" priority="18" stopIfTrue="1" operator="containsText" text="ДС">
      <formula>NOT(ISERROR(SEARCH("ДС",B75)))</formula>
    </cfRule>
    <cfRule type="containsText" dxfId="46" priority="19" stopIfTrue="1" operator="containsText" text="ТО">
      <formula>NOT(ISERROR(SEARCH("ТО",B75)))</formula>
    </cfRule>
    <cfRule type="containsText" dxfId="45" priority="20" stopIfTrue="1" operator="containsText" text="РК">
      <formula>NOT(ISERROR(SEARCH("РК",B75)))</formula>
    </cfRule>
    <cfRule type="containsText" dxfId="44" priority="21" stopIfTrue="1" operator="containsText" text="ПМ">
      <formula>NOT(ISERROR(SEARCH("ПМ",B75)))</formula>
    </cfRule>
    <cfRule type="containsText" dxfId="43" priority="22" stopIfTrue="1" operator="containsText" text="П">
      <formula>NOT(ISERROR(SEARCH("П",B75)))</formula>
    </cfRule>
    <cfRule type="containsText" dxfId="42" priority="23" stopIfTrue="1" operator="containsText" text="ОСК">
      <formula>NOT(ISERROR(SEARCH("ОСК",B75)))</formula>
    </cfRule>
    <cfRule type="containsText" dxfId="41" priority="24" stopIfTrue="1" operator="containsText" text="О">
      <formula>NOT(ISERROR(SEARCH("О",B75)))</formula>
    </cfRule>
    <cfRule type="containsText" dxfId="40" priority="25" stopIfTrue="1" operator="containsText" text="М">
      <formula>NOT(ISERROR(SEARCH("М",B75)))</formula>
    </cfRule>
    <cfRule type="containsText" dxfId="39" priority="26" stopIfTrue="1" operator="containsText" text="СР">
      <formula>NOT(ISERROR(SEARCH("СР",B75)))</formula>
    </cfRule>
    <cfRule type="containsText" dxfId="38" priority="27" stopIfTrue="1" operator="containsText" text="КР">
      <formula>NOT(ISERROR(SEARCH("КР",B75)))</formula>
    </cfRule>
    <cfRule type="containsText" dxfId="37" priority="28" stopIfTrue="1" operator="containsText" text="ГТД">
      <formula>NOT(ISERROR(SEARCH("ГТД",B75)))</formula>
    </cfRule>
  </conditionalFormatting>
  <conditionalFormatting sqref="C75">
    <cfRule type="containsText" dxfId="36" priority="15" operator="containsText" text="АПК">
      <formula>NOT(ISERROR(SEARCH("АПК",C75)))</formula>
    </cfRule>
  </conditionalFormatting>
  <conditionalFormatting sqref="B76">
    <cfRule type="containsText" dxfId="35" priority="2" operator="containsText" text="ТР">
      <formula>NOT(ISERROR(SEARCH("ТР",B76)))</formula>
    </cfRule>
    <cfRule type="containsText" dxfId="34" priority="3" stopIfTrue="1" operator="containsText" text="ГК">
      <formula>NOT(ISERROR(SEARCH("ГК",B76)))</formula>
    </cfRule>
    <cfRule type="containsText" dxfId="33" priority="4" stopIfTrue="1" operator="containsText" text="ДС">
      <formula>NOT(ISERROR(SEARCH("ДС",B76)))</formula>
    </cfRule>
    <cfRule type="containsText" dxfId="32" priority="5" stopIfTrue="1" operator="containsText" text="ТО">
      <formula>NOT(ISERROR(SEARCH("ТО",B76)))</formula>
    </cfRule>
    <cfRule type="containsText" dxfId="31" priority="6" stopIfTrue="1" operator="containsText" text="РК">
      <formula>NOT(ISERROR(SEARCH("РК",B76)))</formula>
    </cfRule>
    <cfRule type="containsText" dxfId="30" priority="7" stopIfTrue="1" operator="containsText" text="ПМ">
      <formula>NOT(ISERROR(SEARCH("ПМ",B76)))</formula>
    </cfRule>
    <cfRule type="containsText" dxfId="29" priority="8" stopIfTrue="1" operator="containsText" text="П">
      <formula>NOT(ISERROR(SEARCH("П",B76)))</formula>
    </cfRule>
    <cfRule type="containsText" dxfId="28" priority="9" stopIfTrue="1" operator="containsText" text="ОСК">
      <formula>NOT(ISERROR(SEARCH("ОСК",B76)))</formula>
    </cfRule>
    <cfRule type="containsText" dxfId="27" priority="10" stopIfTrue="1" operator="containsText" text="О">
      <formula>NOT(ISERROR(SEARCH("О",B76)))</formula>
    </cfRule>
    <cfRule type="containsText" dxfId="26" priority="11" stopIfTrue="1" operator="containsText" text="М">
      <formula>NOT(ISERROR(SEARCH("М",B76)))</formula>
    </cfRule>
    <cfRule type="containsText" dxfId="25" priority="12" stopIfTrue="1" operator="containsText" text="СР">
      <formula>NOT(ISERROR(SEARCH("СР",B76)))</formula>
    </cfRule>
    <cfRule type="containsText" dxfId="24" priority="13" stopIfTrue="1" operator="containsText" text="КР">
      <formula>NOT(ISERROR(SEARCH("КР",B76)))</formula>
    </cfRule>
    <cfRule type="containsText" dxfId="23" priority="14" stopIfTrue="1" operator="containsText" text="ГТД">
      <formula>NOT(ISERROR(SEARCH("ГТД",B76)))</formula>
    </cfRule>
  </conditionalFormatting>
  <pageMargins left="0.7" right="0.7" top="0.75" bottom="0.75" header="0.3" footer="0.3"/>
  <pageSetup paperSize="8" scale="36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"/>
  <dimension ref="C2:S290"/>
  <sheetViews>
    <sheetView workbookViewId="0">
      <selection activeCell="E2" sqref="E2:S290"/>
    </sheetView>
  </sheetViews>
  <sheetFormatPr defaultRowHeight="15" x14ac:dyDescent="0.25"/>
  <cols>
    <col min="3" max="3" width="12.85546875" style="257" customWidth="1"/>
  </cols>
  <sheetData>
    <row r="2" spans="3:19" x14ac:dyDescent="0.25">
      <c r="C2" s="257">
        <v>45003</v>
      </c>
      <c r="E2" s="8" t="s">
        <v>37</v>
      </c>
      <c r="F2" s="8" t="s">
        <v>37</v>
      </c>
      <c r="G2" s="8" t="s">
        <v>37</v>
      </c>
      <c r="H2" s="8" t="s">
        <v>313</v>
      </c>
      <c r="I2" s="8" t="s">
        <v>37</v>
      </c>
      <c r="J2" s="8" t="s">
        <v>37</v>
      </c>
      <c r="K2" s="8" t="s">
        <v>37</v>
      </c>
      <c r="L2" s="8" t="s">
        <v>290</v>
      </c>
      <c r="M2" s="8" t="s">
        <v>37</v>
      </c>
      <c r="N2" s="8" t="s">
        <v>37</v>
      </c>
      <c r="O2" s="8" t="s">
        <v>37</v>
      </c>
      <c r="P2" s="8" t="s">
        <v>37</v>
      </c>
      <c r="Q2" s="8" t="s">
        <v>271</v>
      </c>
      <c r="R2" s="8" t="s">
        <v>38</v>
      </c>
      <c r="S2" s="8" t="s">
        <v>38</v>
      </c>
    </row>
    <row r="3" spans="3:19" x14ac:dyDescent="0.25">
      <c r="C3" s="257">
        <v>45004</v>
      </c>
      <c r="E3" s="8" t="s">
        <v>37</v>
      </c>
      <c r="F3" s="8" t="s">
        <v>37</v>
      </c>
      <c r="G3" s="8" t="s">
        <v>37</v>
      </c>
      <c r="H3" s="8" t="s">
        <v>38</v>
      </c>
      <c r="I3" s="8" t="s">
        <v>37</v>
      </c>
      <c r="J3" s="8" t="s">
        <v>37</v>
      </c>
      <c r="K3" s="8" t="s">
        <v>38</v>
      </c>
      <c r="L3" s="8" t="s">
        <v>290</v>
      </c>
      <c r="M3" s="8" t="s">
        <v>37</v>
      </c>
      <c r="N3" s="8" t="s">
        <v>37</v>
      </c>
      <c r="O3" s="8" t="s">
        <v>37</v>
      </c>
      <c r="P3" s="8" t="s">
        <v>37</v>
      </c>
      <c r="Q3" s="8" t="s">
        <v>271</v>
      </c>
      <c r="R3" s="8" t="s">
        <v>38</v>
      </c>
      <c r="S3" s="8" t="s">
        <v>38</v>
      </c>
    </row>
    <row r="4" spans="3:19" x14ac:dyDescent="0.25">
      <c r="C4" s="257">
        <v>45005</v>
      </c>
      <c r="E4" s="8" t="s">
        <v>37</v>
      </c>
      <c r="F4" s="8" t="s">
        <v>37</v>
      </c>
      <c r="G4" s="8" t="s">
        <v>37</v>
      </c>
      <c r="H4" s="8" t="s">
        <v>38</v>
      </c>
      <c r="I4" s="8" t="s">
        <v>37</v>
      </c>
      <c r="J4" s="8" t="s">
        <v>37</v>
      </c>
      <c r="K4" s="8" t="s">
        <v>38</v>
      </c>
      <c r="L4" s="8" t="s">
        <v>290</v>
      </c>
      <c r="M4" s="8" t="s">
        <v>37</v>
      </c>
      <c r="N4" s="8" t="s">
        <v>37</v>
      </c>
      <c r="O4" s="8" t="s">
        <v>37</v>
      </c>
      <c r="P4" s="8" t="s">
        <v>37</v>
      </c>
      <c r="Q4" s="8" t="s">
        <v>271</v>
      </c>
      <c r="R4" s="8" t="s">
        <v>38</v>
      </c>
      <c r="S4" s="8" t="s">
        <v>38</v>
      </c>
    </row>
    <row r="5" spans="3:19" x14ac:dyDescent="0.25">
      <c r="C5" s="257">
        <v>45006</v>
      </c>
      <c r="E5" s="8" t="s">
        <v>37</v>
      </c>
      <c r="F5" s="8" t="s">
        <v>37</v>
      </c>
      <c r="G5" s="8" t="s">
        <v>37</v>
      </c>
      <c r="H5" s="8" t="s">
        <v>38</v>
      </c>
      <c r="I5" s="8" t="s">
        <v>37</v>
      </c>
      <c r="J5" s="8" t="s">
        <v>37</v>
      </c>
      <c r="K5" s="8" t="s">
        <v>38</v>
      </c>
      <c r="L5" s="8" t="s">
        <v>290</v>
      </c>
      <c r="M5" s="8" t="s">
        <v>37</v>
      </c>
      <c r="N5" s="8" t="s">
        <v>37</v>
      </c>
      <c r="O5" s="8" t="s">
        <v>37</v>
      </c>
      <c r="P5" s="8" t="s">
        <v>37</v>
      </c>
      <c r="Q5" s="8" t="s">
        <v>271</v>
      </c>
      <c r="R5" s="8" t="s">
        <v>38</v>
      </c>
      <c r="S5" s="8" t="s">
        <v>38</v>
      </c>
    </row>
    <row r="6" spans="3:19" x14ac:dyDescent="0.25">
      <c r="C6" s="257">
        <v>45007</v>
      </c>
      <c r="E6" s="8" t="s">
        <v>37</v>
      </c>
      <c r="F6" s="8" t="s">
        <v>37</v>
      </c>
      <c r="G6" s="8" t="s">
        <v>37</v>
      </c>
      <c r="H6" s="8" t="s">
        <v>38</v>
      </c>
      <c r="I6" s="8" t="s">
        <v>37</v>
      </c>
      <c r="J6" s="8" t="s">
        <v>37</v>
      </c>
      <c r="K6" s="8" t="s">
        <v>38</v>
      </c>
      <c r="L6" s="8" t="s">
        <v>290</v>
      </c>
      <c r="M6" s="8" t="s">
        <v>37</v>
      </c>
      <c r="N6" s="8" t="s">
        <v>37</v>
      </c>
      <c r="O6" s="8" t="s">
        <v>37</v>
      </c>
      <c r="P6" s="8" t="s">
        <v>37</v>
      </c>
      <c r="Q6" s="8" t="s">
        <v>271</v>
      </c>
      <c r="R6" s="8" t="s">
        <v>38</v>
      </c>
      <c r="S6" s="8" t="s">
        <v>38</v>
      </c>
    </row>
    <row r="7" spans="3:19" x14ac:dyDescent="0.25">
      <c r="C7" s="257">
        <v>45008</v>
      </c>
      <c r="E7" s="8" t="s">
        <v>37</v>
      </c>
      <c r="F7" s="8" t="s">
        <v>37</v>
      </c>
      <c r="G7" s="8" t="s">
        <v>37</v>
      </c>
      <c r="H7" s="8" t="s">
        <v>38</v>
      </c>
      <c r="I7" s="8" t="s">
        <v>37</v>
      </c>
      <c r="J7" s="8" t="s">
        <v>37</v>
      </c>
      <c r="K7" s="8" t="s">
        <v>38</v>
      </c>
      <c r="L7" s="8" t="s">
        <v>290</v>
      </c>
      <c r="M7" s="8" t="s">
        <v>37</v>
      </c>
      <c r="N7" s="8" t="s">
        <v>37</v>
      </c>
      <c r="O7" s="8" t="s">
        <v>37</v>
      </c>
      <c r="P7" s="8" t="s">
        <v>37</v>
      </c>
      <c r="Q7" s="8" t="s">
        <v>271</v>
      </c>
      <c r="R7" s="8" t="s">
        <v>38</v>
      </c>
      <c r="S7" s="8" t="s">
        <v>38</v>
      </c>
    </row>
    <row r="8" spans="3:19" x14ac:dyDescent="0.25">
      <c r="C8" s="257">
        <v>45009</v>
      </c>
      <c r="E8" s="8" t="s">
        <v>37</v>
      </c>
      <c r="F8" s="8" t="s">
        <v>37</v>
      </c>
      <c r="G8" s="8" t="s">
        <v>37</v>
      </c>
      <c r="H8" s="8" t="s">
        <v>38</v>
      </c>
      <c r="I8" s="8" t="s">
        <v>37</v>
      </c>
      <c r="J8" s="8" t="s">
        <v>37</v>
      </c>
      <c r="K8" s="8" t="s">
        <v>38</v>
      </c>
      <c r="L8" s="8" t="s">
        <v>290</v>
      </c>
      <c r="M8" s="8" t="s">
        <v>37</v>
      </c>
      <c r="N8" s="8" t="s">
        <v>37</v>
      </c>
      <c r="O8" s="8" t="s">
        <v>37</v>
      </c>
      <c r="P8" s="8" t="s">
        <v>37</v>
      </c>
      <c r="Q8" s="8" t="s">
        <v>271</v>
      </c>
      <c r="R8" s="8" t="s">
        <v>38</v>
      </c>
      <c r="S8" s="8" t="s">
        <v>38</v>
      </c>
    </row>
    <row r="9" spans="3:19" x14ac:dyDescent="0.25">
      <c r="C9" s="257">
        <v>45010</v>
      </c>
      <c r="E9" s="8" t="s">
        <v>37</v>
      </c>
      <c r="F9" s="8" t="s">
        <v>37</v>
      </c>
      <c r="G9" s="8" t="s">
        <v>37</v>
      </c>
      <c r="H9" s="8" t="s">
        <v>38</v>
      </c>
      <c r="I9" s="8" t="s">
        <v>37</v>
      </c>
      <c r="J9" s="8" t="s">
        <v>37</v>
      </c>
      <c r="K9" s="8" t="s">
        <v>38</v>
      </c>
      <c r="L9" s="8" t="s">
        <v>290</v>
      </c>
      <c r="M9" s="8" t="s">
        <v>37</v>
      </c>
      <c r="N9" s="8" t="s">
        <v>37</v>
      </c>
      <c r="O9" s="8" t="s">
        <v>195</v>
      </c>
      <c r="P9" s="8" t="s">
        <v>37</v>
      </c>
      <c r="Q9" s="8" t="s">
        <v>320</v>
      </c>
      <c r="R9" s="8" t="s">
        <v>38</v>
      </c>
      <c r="S9" s="8" t="s">
        <v>38</v>
      </c>
    </row>
    <row r="10" spans="3:19" x14ac:dyDescent="0.25">
      <c r="C10" s="257">
        <v>45011</v>
      </c>
      <c r="E10" s="8" t="s">
        <v>37</v>
      </c>
      <c r="F10" s="8" t="s">
        <v>195</v>
      </c>
      <c r="G10" s="8" t="s">
        <v>37</v>
      </c>
      <c r="H10" s="8" t="s">
        <v>38</v>
      </c>
      <c r="I10" s="8" t="s">
        <v>37</v>
      </c>
      <c r="J10" s="8" t="s">
        <v>37</v>
      </c>
      <c r="K10" s="8" t="s">
        <v>320</v>
      </c>
      <c r="L10" s="8" t="s">
        <v>290</v>
      </c>
      <c r="M10" s="8" t="s">
        <v>37</v>
      </c>
      <c r="N10" s="8" t="s">
        <v>37</v>
      </c>
      <c r="O10" s="8" t="s">
        <v>38</v>
      </c>
      <c r="P10" s="8" t="s">
        <v>37</v>
      </c>
      <c r="Q10" s="8" t="s">
        <v>37</v>
      </c>
      <c r="R10" s="8" t="s">
        <v>38</v>
      </c>
      <c r="S10" s="8" t="s">
        <v>38</v>
      </c>
    </row>
    <row r="11" spans="3:19" x14ac:dyDescent="0.25">
      <c r="C11" s="257">
        <v>45012</v>
      </c>
      <c r="E11" s="8" t="s">
        <v>37</v>
      </c>
      <c r="F11" s="8" t="s">
        <v>321</v>
      </c>
      <c r="G11" s="8" t="s">
        <v>37</v>
      </c>
      <c r="H11" s="8" t="s">
        <v>38</v>
      </c>
      <c r="I11" s="8" t="s">
        <v>37</v>
      </c>
      <c r="J11" s="8" t="s">
        <v>37</v>
      </c>
      <c r="K11" s="8" t="s">
        <v>37</v>
      </c>
      <c r="L11" s="8" t="s">
        <v>290</v>
      </c>
      <c r="M11" s="8" t="s">
        <v>37</v>
      </c>
      <c r="N11" s="8" t="s">
        <v>37</v>
      </c>
      <c r="O11" s="8" t="s">
        <v>38</v>
      </c>
      <c r="P11" s="8" t="s">
        <v>37</v>
      </c>
      <c r="Q11" s="8" t="s">
        <v>37</v>
      </c>
      <c r="R11" s="8" t="s">
        <v>38</v>
      </c>
      <c r="S11" s="8" t="s">
        <v>38</v>
      </c>
    </row>
    <row r="12" spans="3:19" x14ac:dyDescent="0.25">
      <c r="C12" s="257">
        <v>45013</v>
      </c>
      <c r="E12" s="8" t="s">
        <v>37</v>
      </c>
      <c r="F12" s="8" t="s">
        <v>320</v>
      </c>
      <c r="G12" s="8" t="s">
        <v>195</v>
      </c>
      <c r="H12" s="8" t="s">
        <v>38</v>
      </c>
      <c r="I12" s="8" t="s">
        <v>37</v>
      </c>
      <c r="J12" s="8" t="s">
        <v>37</v>
      </c>
      <c r="K12" s="8" t="s">
        <v>37</v>
      </c>
      <c r="L12" s="8" t="s">
        <v>290</v>
      </c>
      <c r="M12" s="8" t="s">
        <v>37</v>
      </c>
      <c r="N12" s="8" t="s">
        <v>37</v>
      </c>
      <c r="O12" s="8" t="s">
        <v>38</v>
      </c>
      <c r="P12" s="8" t="s">
        <v>37</v>
      </c>
      <c r="Q12" s="8" t="s">
        <v>37</v>
      </c>
      <c r="R12" s="8" t="s">
        <v>38</v>
      </c>
      <c r="S12" s="8" t="s">
        <v>38</v>
      </c>
    </row>
    <row r="13" spans="3:19" x14ac:dyDescent="0.25">
      <c r="C13" s="257">
        <v>45014</v>
      </c>
      <c r="E13" s="8" t="s">
        <v>37</v>
      </c>
      <c r="F13" s="8" t="s">
        <v>37</v>
      </c>
      <c r="G13" s="8" t="s">
        <v>321</v>
      </c>
      <c r="H13" s="8" t="s">
        <v>38</v>
      </c>
      <c r="I13" s="8" t="s">
        <v>37</v>
      </c>
      <c r="J13" s="8" t="s">
        <v>37</v>
      </c>
      <c r="K13" s="8" t="s">
        <v>37</v>
      </c>
      <c r="L13" s="8" t="s">
        <v>290</v>
      </c>
      <c r="M13" s="8" t="s">
        <v>37</v>
      </c>
      <c r="N13" s="8" t="s">
        <v>37</v>
      </c>
      <c r="O13" s="8" t="s">
        <v>38</v>
      </c>
      <c r="P13" s="8" t="s">
        <v>37</v>
      </c>
      <c r="Q13" s="8" t="s">
        <v>37</v>
      </c>
      <c r="R13" s="8" t="s">
        <v>38</v>
      </c>
      <c r="S13" s="8" t="s">
        <v>38</v>
      </c>
    </row>
    <row r="14" spans="3:19" x14ac:dyDescent="0.25">
      <c r="C14" s="257">
        <v>45015</v>
      </c>
      <c r="E14" s="8" t="s">
        <v>37</v>
      </c>
      <c r="F14" s="8" t="s">
        <v>37</v>
      </c>
      <c r="G14" s="8" t="s">
        <v>37</v>
      </c>
      <c r="H14" s="8" t="s">
        <v>37</v>
      </c>
      <c r="I14" s="8" t="s">
        <v>37</v>
      </c>
      <c r="J14" s="8" t="s">
        <v>38</v>
      </c>
      <c r="K14" s="8" t="s">
        <v>270</v>
      </c>
      <c r="L14" s="8" t="s">
        <v>290</v>
      </c>
      <c r="M14" s="8"/>
      <c r="N14" s="8" t="s">
        <v>37</v>
      </c>
      <c r="O14" s="8"/>
      <c r="P14" s="8" t="s">
        <v>37</v>
      </c>
      <c r="Q14" s="8" t="s">
        <v>37</v>
      </c>
      <c r="R14" s="8" t="s">
        <v>37</v>
      </c>
      <c r="S14" s="8" t="s">
        <v>38</v>
      </c>
    </row>
    <row r="15" spans="3:19" x14ac:dyDescent="0.25">
      <c r="C15" s="257">
        <v>45016</v>
      </c>
      <c r="E15" s="8" t="s">
        <v>37</v>
      </c>
      <c r="F15" s="8" t="s">
        <v>37</v>
      </c>
      <c r="G15" s="8" t="s">
        <v>37</v>
      </c>
      <c r="H15" s="8" t="s">
        <v>37</v>
      </c>
      <c r="I15" s="8" t="s">
        <v>37</v>
      </c>
      <c r="J15" s="8" t="s">
        <v>38</v>
      </c>
      <c r="K15" s="8" t="s">
        <v>270</v>
      </c>
      <c r="L15" s="8" t="s">
        <v>290</v>
      </c>
      <c r="M15" s="8"/>
      <c r="N15" s="8" t="s">
        <v>37</v>
      </c>
      <c r="O15" s="8"/>
      <c r="P15" s="8" t="s">
        <v>37</v>
      </c>
      <c r="Q15" s="8" t="s">
        <v>37</v>
      </c>
      <c r="R15" s="8" t="s">
        <v>37</v>
      </c>
      <c r="S15" s="8" t="s">
        <v>38</v>
      </c>
    </row>
    <row r="16" spans="3:19" x14ac:dyDescent="0.25">
      <c r="C16" s="257">
        <v>45017</v>
      </c>
      <c r="E16" s="8" t="s">
        <v>37</v>
      </c>
      <c r="F16" s="8" t="s">
        <v>37</v>
      </c>
      <c r="G16" s="8" t="s">
        <v>37</v>
      </c>
      <c r="H16" s="8" t="s">
        <v>37</v>
      </c>
      <c r="I16" s="8" t="s">
        <v>37</v>
      </c>
      <c r="J16" s="8" t="s">
        <v>38</v>
      </c>
      <c r="K16" s="8" t="s">
        <v>270</v>
      </c>
      <c r="L16" s="8" t="s">
        <v>290</v>
      </c>
      <c r="M16" s="8"/>
      <c r="N16" s="8" t="s">
        <v>37</v>
      </c>
      <c r="O16" s="8"/>
      <c r="P16" s="8" t="s">
        <v>37</v>
      </c>
      <c r="Q16" s="8" t="s">
        <v>37</v>
      </c>
      <c r="R16" s="8" t="s">
        <v>37</v>
      </c>
      <c r="S16" s="8" t="s">
        <v>38</v>
      </c>
    </row>
    <row r="17" spans="3:19" x14ac:dyDescent="0.25">
      <c r="C17" s="257">
        <v>45018</v>
      </c>
      <c r="E17" s="8" t="s">
        <v>37</v>
      </c>
      <c r="F17" s="8" t="s">
        <v>37</v>
      </c>
      <c r="G17" s="8" t="s">
        <v>195</v>
      </c>
      <c r="H17" s="8" t="s">
        <v>37</v>
      </c>
      <c r="I17" s="8" t="s">
        <v>37</v>
      </c>
      <c r="J17" s="8" t="s">
        <v>38</v>
      </c>
      <c r="K17" s="8" t="s">
        <v>320</v>
      </c>
      <c r="L17" s="8" t="s">
        <v>290</v>
      </c>
      <c r="M17" s="8"/>
      <c r="N17" s="8" t="s">
        <v>37</v>
      </c>
      <c r="O17" s="8" t="s">
        <v>320</v>
      </c>
      <c r="P17" s="8" t="s">
        <v>195</v>
      </c>
      <c r="Q17" s="8" t="s">
        <v>37</v>
      </c>
      <c r="R17" s="8" t="s">
        <v>37</v>
      </c>
      <c r="S17" s="8" t="s">
        <v>38</v>
      </c>
    </row>
    <row r="18" spans="3:19" x14ac:dyDescent="0.25">
      <c r="C18" s="257">
        <v>45019</v>
      </c>
      <c r="E18" s="8" t="s">
        <v>37</v>
      </c>
      <c r="F18" s="8" t="s">
        <v>37</v>
      </c>
      <c r="G18" s="8" t="s">
        <v>321</v>
      </c>
      <c r="H18" s="8" t="s">
        <v>37</v>
      </c>
      <c r="I18" s="8" t="s">
        <v>37</v>
      </c>
      <c r="J18" s="8" t="s">
        <v>38</v>
      </c>
      <c r="K18" s="8" t="s">
        <v>37</v>
      </c>
      <c r="L18" s="8" t="s">
        <v>290</v>
      </c>
      <c r="M18" s="8"/>
      <c r="N18" s="8" t="s">
        <v>37</v>
      </c>
      <c r="O18" s="8" t="s">
        <v>37</v>
      </c>
      <c r="P18" s="8" t="s">
        <v>270</v>
      </c>
      <c r="Q18" s="8" t="s">
        <v>37</v>
      </c>
      <c r="R18" s="8" t="s">
        <v>37</v>
      </c>
      <c r="S18" s="8" t="s">
        <v>38</v>
      </c>
    </row>
    <row r="19" spans="3:19" x14ac:dyDescent="0.25">
      <c r="C19" s="257">
        <v>45020</v>
      </c>
      <c r="E19" s="8" t="s">
        <v>37</v>
      </c>
      <c r="F19" s="8" t="s">
        <v>37</v>
      </c>
      <c r="G19" s="8" t="s">
        <v>38</v>
      </c>
      <c r="H19" s="8" t="s">
        <v>37</v>
      </c>
      <c r="I19" s="8" t="s">
        <v>37</v>
      </c>
      <c r="J19" s="8" t="s">
        <v>38</v>
      </c>
      <c r="K19" s="8" t="s">
        <v>37</v>
      </c>
      <c r="L19" s="8" t="s">
        <v>290</v>
      </c>
      <c r="M19" s="8"/>
      <c r="N19" s="8" t="s">
        <v>37</v>
      </c>
      <c r="O19" s="8" t="s">
        <v>37</v>
      </c>
      <c r="P19" s="8" t="s">
        <v>270</v>
      </c>
      <c r="Q19" s="8" t="s">
        <v>37</v>
      </c>
      <c r="R19" s="8" t="s">
        <v>37</v>
      </c>
      <c r="S19" s="8" t="s">
        <v>38</v>
      </c>
    </row>
    <row r="20" spans="3:19" x14ac:dyDescent="0.25">
      <c r="C20" s="257">
        <v>45021</v>
      </c>
      <c r="E20" s="8" t="s">
        <v>37</v>
      </c>
      <c r="F20" s="8" t="s">
        <v>37</v>
      </c>
      <c r="G20" s="8" t="s">
        <v>38</v>
      </c>
      <c r="H20" s="8" t="s">
        <v>37</v>
      </c>
      <c r="I20" s="8" t="s">
        <v>37</v>
      </c>
      <c r="J20" s="8" t="s">
        <v>38</v>
      </c>
      <c r="K20" s="8" t="s">
        <v>37</v>
      </c>
      <c r="L20" s="8" t="s">
        <v>290</v>
      </c>
      <c r="M20" s="8"/>
      <c r="N20" s="8" t="s">
        <v>37</v>
      </c>
      <c r="O20" s="8" t="s">
        <v>37</v>
      </c>
      <c r="P20" s="8" t="s">
        <v>270</v>
      </c>
      <c r="Q20" s="8" t="s">
        <v>37</v>
      </c>
      <c r="R20" s="8" t="s">
        <v>37</v>
      </c>
      <c r="S20" s="8" t="s">
        <v>38</v>
      </c>
    </row>
    <row r="21" spans="3:19" x14ac:dyDescent="0.25">
      <c r="C21" s="257">
        <v>45022</v>
      </c>
      <c r="E21" s="8" t="s">
        <v>37</v>
      </c>
      <c r="F21" s="8" t="s">
        <v>37</v>
      </c>
      <c r="G21" s="8" t="s">
        <v>38</v>
      </c>
      <c r="H21" s="8" t="s">
        <v>37</v>
      </c>
      <c r="I21" s="8" t="s">
        <v>37</v>
      </c>
      <c r="J21" s="8" t="s">
        <v>38</v>
      </c>
      <c r="K21" s="8" t="s">
        <v>37</v>
      </c>
      <c r="L21" s="8" t="s">
        <v>290</v>
      </c>
      <c r="M21" s="8"/>
      <c r="N21" s="8" t="s">
        <v>37</v>
      </c>
      <c r="O21" s="8" t="s">
        <v>37</v>
      </c>
      <c r="P21" s="8" t="s">
        <v>270</v>
      </c>
      <c r="Q21" s="8" t="s">
        <v>37</v>
      </c>
      <c r="R21" s="8" t="s">
        <v>37</v>
      </c>
      <c r="S21" s="8" t="s">
        <v>38</v>
      </c>
    </row>
    <row r="22" spans="3:19" x14ac:dyDescent="0.25">
      <c r="C22" s="257">
        <v>45023</v>
      </c>
      <c r="E22" s="8" t="s">
        <v>37</v>
      </c>
      <c r="F22" s="8" t="s">
        <v>37</v>
      </c>
      <c r="G22" s="8" t="s">
        <v>38</v>
      </c>
      <c r="H22" s="8" t="s">
        <v>37</v>
      </c>
      <c r="I22" s="8" t="s">
        <v>37</v>
      </c>
      <c r="J22" s="8" t="s">
        <v>38</v>
      </c>
      <c r="K22" s="8" t="s">
        <v>37</v>
      </c>
      <c r="L22" s="8" t="s">
        <v>290</v>
      </c>
      <c r="M22" s="8"/>
      <c r="N22" s="8" t="s">
        <v>37</v>
      </c>
      <c r="O22" s="8" t="s">
        <v>37</v>
      </c>
      <c r="P22" s="8" t="s">
        <v>270</v>
      </c>
      <c r="Q22" s="8" t="s">
        <v>37</v>
      </c>
      <c r="R22" s="8" t="s">
        <v>37</v>
      </c>
      <c r="S22" s="8" t="s">
        <v>38</v>
      </c>
    </row>
    <row r="23" spans="3:19" x14ac:dyDescent="0.25">
      <c r="C23" s="257">
        <v>45024</v>
      </c>
      <c r="E23" s="8" t="s">
        <v>37</v>
      </c>
      <c r="F23" s="8" t="s">
        <v>37</v>
      </c>
      <c r="G23" s="8" t="s">
        <v>38</v>
      </c>
      <c r="H23" s="8" t="s">
        <v>37</v>
      </c>
      <c r="I23" s="8" t="s">
        <v>37</v>
      </c>
      <c r="J23" s="8" t="s">
        <v>38</v>
      </c>
      <c r="K23" s="8" t="s">
        <v>37</v>
      </c>
      <c r="L23" s="8" t="s">
        <v>290</v>
      </c>
      <c r="M23" s="8"/>
      <c r="N23" s="8" t="s">
        <v>37</v>
      </c>
      <c r="O23" s="8" t="s">
        <v>37</v>
      </c>
      <c r="P23" s="8" t="s">
        <v>270</v>
      </c>
      <c r="Q23" s="8" t="s">
        <v>37</v>
      </c>
      <c r="R23" s="8" t="s">
        <v>37</v>
      </c>
      <c r="S23" s="8" t="s">
        <v>38</v>
      </c>
    </row>
    <row r="24" spans="3:19" x14ac:dyDescent="0.25">
      <c r="C24" s="257">
        <v>45025</v>
      </c>
      <c r="E24" s="8" t="s">
        <v>37</v>
      </c>
      <c r="F24" s="8" t="s">
        <v>37</v>
      </c>
      <c r="G24" s="8" t="s">
        <v>38</v>
      </c>
      <c r="H24" s="8" t="s">
        <v>37</v>
      </c>
      <c r="I24" s="8" t="s">
        <v>37</v>
      </c>
      <c r="J24" s="8" t="s">
        <v>38</v>
      </c>
      <c r="K24" s="8" t="s">
        <v>37</v>
      </c>
      <c r="L24" s="8" t="s">
        <v>290</v>
      </c>
      <c r="M24" s="8"/>
      <c r="N24" s="8" t="s">
        <v>37</v>
      </c>
      <c r="O24" s="8" t="s">
        <v>37</v>
      </c>
      <c r="P24" s="8" t="s">
        <v>270</v>
      </c>
      <c r="Q24" s="8" t="s">
        <v>37</v>
      </c>
      <c r="R24" s="8" t="s">
        <v>37</v>
      </c>
      <c r="S24" s="8" t="s">
        <v>38</v>
      </c>
    </row>
    <row r="25" spans="3:19" x14ac:dyDescent="0.25">
      <c r="C25" s="257">
        <v>45026</v>
      </c>
      <c r="E25" s="8" t="s">
        <v>37</v>
      </c>
      <c r="F25" s="8" t="s">
        <v>37</v>
      </c>
      <c r="G25" s="8" t="s">
        <v>38</v>
      </c>
      <c r="H25" s="8" t="s">
        <v>37</v>
      </c>
      <c r="I25" s="8" t="s">
        <v>37</v>
      </c>
      <c r="J25" s="8" t="s">
        <v>38</v>
      </c>
      <c r="K25" s="8" t="s">
        <v>37</v>
      </c>
      <c r="L25" s="8" t="s">
        <v>290</v>
      </c>
      <c r="M25" s="8"/>
      <c r="N25" s="8" t="s">
        <v>37</v>
      </c>
      <c r="O25" s="8" t="s">
        <v>37</v>
      </c>
      <c r="P25" s="8" t="s">
        <v>320</v>
      </c>
      <c r="Q25" s="8" t="s">
        <v>195</v>
      </c>
      <c r="R25" s="8" t="s">
        <v>37</v>
      </c>
      <c r="S25" s="8" t="s">
        <v>38</v>
      </c>
    </row>
    <row r="26" spans="3:19" x14ac:dyDescent="0.25">
      <c r="C26" s="257">
        <v>45027</v>
      </c>
      <c r="E26" s="8" t="s">
        <v>37</v>
      </c>
      <c r="F26" s="8" t="s">
        <v>37</v>
      </c>
      <c r="G26" s="8" t="s">
        <v>38</v>
      </c>
      <c r="H26" s="8" t="s">
        <v>37</v>
      </c>
      <c r="I26" s="8" t="s">
        <v>37</v>
      </c>
      <c r="J26" s="8" t="s">
        <v>38</v>
      </c>
      <c r="K26" s="8" t="s">
        <v>37</v>
      </c>
      <c r="L26" s="8" t="s">
        <v>290</v>
      </c>
      <c r="M26" s="8"/>
      <c r="N26" s="8" t="s">
        <v>37</v>
      </c>
      <c r="O26" s="8" t="s">
        <v>37</v>
      </c>
      <c r="P26" s="8" t="s">
        <v>37</v>
      </c>
      <c r="Q26" s="8" t="s">
        <v>38</v>
      </c>
      <c r="R26" s="8" t="s">
        <v>37</v>
      </c>
      <c r="S26" s="8" t="s">
        <v>38</v>
      </c>
    </row>
    <row r="27" spans="3:19" x14ac:dyDescent="0.25">
      <c r="C27" s="257">
        <v>45028</v>
      </c>
      <c r="E27" s="8" t="s">
        <v>37</v>
      </c>
      <c r="F27" s="8" t="s">
        <v>37</v>
      </c>
      <c r="G27" s="8" t="s">
        <v>38</v>
      </c>
      <c r="H27" s="8" t="s">
        <v>37</v>
      </c>
      <c r="I27" s="8" t="s">
        <v>37</v>
      </c>
      <c r="J27" s="8" t="s">
        <v>38</v>
      </c>
      <c r="K27" s="8" t="s">
        <v>37</v>
      </c>
      <c r="L27" s="8" t="s">
        <v>290</v>
      </c>
      <c r="M27" s="8"/>
      <c r="N27" s="8" t="s">
        <v>37</v>
      </c>
      <c r="O27" s="8" t="s">
        <v>37</v>
      </c>
      <c r="P27" s="8" t="s">
        <v>37</v>
      </c>
      <c r="Q27" s="8" t="s">
        <v>38</v>
      </c>
      <c r="R27" s="8" t="s">
        <v>37</v>
      </c>
      <c r="S27" s="8" t="s">
        <v>38</v>
      </c>
    </row>
    <row r="28" spans="3:19" x14ac:dyDescent="0.25">
      <c r="C28" s="257">
        <v>45029</v>
      </c>
      <c r="E28" s="8" t="s">
        <v>37</v>
      </c>
      <c r="F28" s="8" t="s">
        <v>37</v>
      </c>
      <c r="G28" s="8" t="s">
        <v>38</v>
      </c>
      <c r="H28" s="8" t="s">
        <v>37</v>
      </c>
      <c r="I28" s="8" t="s">
        <v>37</v>
      </c>
      <c r="J28" s="8" t="s">
        <v>38</v>
      </c>
      <c r="K28" s="8" t="s">
        <v>37</v>
      </c>
      <c r="L28" s="8" t="s">
        <v>290</v>
      </c>
      <c r="M28" s="8"/>
      <c r="N28" s="8" t="s">
        <v>37</v>
      </c>
      <c r="O28" s="8" t="s">
        <v>37</v>
      </c>
      <c r="P28" s="8" t="s">
        <v>37</v>
      </c>
      <c r="Q28" s="8" t="s">
        <v>38</v>
      </c>
      <c r="R28" s="8" t="s">
        <v>37</v>
      </c>
      <c r="S28" s="8" t="s">
        <v>38</v>
      </c>
    </row>
    <row r="29" spans="3:19" x14ac:dyDescent="0.25">
      <c r="C29" s="257">
        <v>45030</v>
      </c>
      <c r="E29" s="8" t="s">
        <v>37</v>
      </c>
      <c r="F29" s="8" t="s">
        <v>37</v>
      </c>
      <c r="G29" s="8" t="s">
        <v>38</v>
      </c>
      <c r="H29" s="8" t="s">
        <v>37</v>
      </c>
      <c r="I29" s="8" t="s">
        <v>37</v>
      </c>
      <c r="J29" s="8" t="s">
        <v>38</v>
      </c>
      <c r="K29" s="8" t="s">
        <v>37</v>
      </c>
      <c r="L29" s="8" t="s">
        <v>290</v>
      </c>
      <c r="M29" s="8"/>
      <c r="N29" s="8" t="s">
        <v>37</v>
      </c>
      <c r="O29" s="8" t="s">
        <v>37</v>
      </c>
      <c r="P29" s="8" t="s">
        <v>37</v>
      </c>
      <c r="Q29" s="8" t="s">
        <v>38</v>
      </c>
      <c r="R29" s="8" t="s">
        <v>37</v>
      </c>
      <c r="S29" s="8" t="s">
        <v>38</v>
      </c>
    </row>
    <row r="30" spans="3:19" x14ac:dyDescent="0.25">
      <c r="C30" s="257">
        <v>45031</v>
      </c>
      <c r="E30" s="8" t="s">
        <v>37</v>
      </c>
      <c r="F30" s="8" t="s">
        <v>37</v>
      </c>
      <c r="G30" s="8" t="s">
        <v>38</v>
      </c>
      <c r="H30" s="8" t="s">
        <v>37</v>
      </c>
      <c r="I30" s="8" t="s">
        <v>37</v>
      </c>
      <c r="J30" s="8" t="s">
        <v>38</v>
      </c>
      <c r="K30" s="8" t="s">
        <v>37</v>
      </c>
      <c r="L30" s="8" t="s">
        <v>290</v>
      </c>
      <c r="M30" s="8"/>
      <c r="N30" s="8" t="s">
        <v>37</v>
      </c>
      <c r="O30" s="8" t="s">
        <v>37</v>
      </c>
      <c r="P30" s="8" t="s">
        <v>37</v>
      </c>
      <c r="Q30" s="8" t="s">
        <v>38</v>
      </c>
      <c r="R30" s="8" t="s">
        <v>37</v>
      </c>
      <c r="S30" s="8" t="s">
        <v>38</v>
      </c>
    </row>
    <row r="31" spans="3:19" x14ac:dyDescent="0.25">
      <c r="C31" s="257">
        <v>45032</v>
      </c>
      <c r="E31" s="8" t="s">
        <v>37</v>
      </c>
      <c r="F31" s="8" t="s">
        <v>37</v>
      </c>
      <c r="G31" s="8" t="s">
        <v>38</v>
      </c>
      <c r="H31" s="8" t="s">
        <v>37</v>
      </c>
      <c r="I31" s="8" t="s">
        <v>37</v>
      </c>
      <c r="J31" s="8" t="s">
        <v>38</v>
      </c>
      <c r="K31" s="8" t="s">
        <v>37</v>
      </c>
      <c r="L31" s="8" t="s">
        <v>290</v>
      </c>
      <c r="M31" s="8"/>
      <c r="N31" s="8" t="s">
        <v>37</v>
      </c>
      <c r="O31" s="8" t="s">
        <v>37</v>
      </c>
      <c r="P31" s="8" t="s">
        <v>37</v>
      </c>
      <c r="Q31" s="8" t="s">
        <v>38</v>
      </c>
      <c r="R31" s="8" t="s">
        <v>37</v>
      </c>
      <c r="S31" s="8" t="s">
        <v>38</v>
      </c>
    </row>
    <row r="32" spans="3:19" x14ac:dyDescent="0.25">
      <c r="C32" s="257">
        <v>45033</v>
      </c>
      <c r="E32" s="8" t="s">
        <v>37</v>
      </c>
      <c r="F32" s="8" t="s">
        <v>37</v>
      </c>
      <c r="G32" s="8" t="s">
        <v>38</v>
      </c>
      <c r="H32" s="8" t="s">
        <v>37</v>
      </c>
      <c r="I32" s="8" t="s">
        <v>37</v>
      </c>
      <c r="J32" s="8" t="s">
        <v>38</v>
      </c>
      <c r="K32" s="8" t="s">
        <v>37</v>
      </c>
      <c r="L32" s="8" t="s">
        <v>290</v>
      </c>
      <c r="M32" s="8"/>
      <c r="N32" s="8" t="s">
        <v>37</v>
      </c>
      <c r="O32" s="8" t="s">
        <v>195</v>
      </c>
      <c r="P32" s="8" t="s">
        <v>37</v>
      </c>
      <c r="Q32" s="8" t="s">
        <v>320</v>
      </c>
      <c r="R32" s="8" t="s">
        <v>37</v>
      </c>
      <c r="S32" s="8" t="s">
        <v>38</v>
      </c>
    </row>
    <row r="33" spans="3:19" x14ac:dyDescent="0.25">
      <c r="C33" s="257">
        <v>45034</v>
      </c>
      <c r="E33" s="8" t="s">
        <v>37</v>
      </c>
      <c r="F33" s="8" t="s">
        <v>37</v>
      </c>
      <c r="G33" s="8" t="s">
        <v>38</v>
      </c>
      <c r="H33" s="8" t="s">
        <v>37</v>
      </c>
      <c r="I33" s="8" t="s">
        <v>37</v>
      </c>
      <c r="J33" s="8" t="s">
        <v>38</v>
      </c>
      <c r="K33" s="8" t="s">
        <v>37</v>
      </c>
      <c r="L33" s="8" t="s">
        <v>290</v>
      </c>
      <c r="M33" s="8"/>
      <c r="N33" s="8" t="s">
        <v>37</v>
      </c>
      <c r="O33" s="8" t="s">
        <v>251</v>
      </c>
      <c r="P33" s="8" t="s">
        <v>37</v>
      </c>
      <c r="Q33" s="8" t="s">
        <v>37</v>
      </c>
      <c r="R33" s="8" t="s">
        <v>37</v>
      </c>
      <c r="S33" s="8" t="s">
        <v>38</v>
      </c>
    </row>
    <row r="34" spans="3:19" x14ac:dyDescent="0.25">
      <c r="C34" s="257">
        <v>45035</v>
      </c>
      <c r="E34" s="8" t="s">
        <v>37</v>
      </c>
      <c r="F34" s="8" t="s">
        <v>37</v>
      </c>
      <c r="G34" s="8" t="s">
        <v>38</v>
      </c>
      <c r="H34" s="8" t="s">
        <v>37</v>
      </c>
      <c r="I34" s="8" t="s">
        <v>37</v>
      </c>
      <c r="J34" s="8" t="s">
        <v>38</v>
      </c>
      <c r="K34" s="8" t="s">
        <v>37</v>
      </c>
      <c r="L34" s="8" t="s">
        <v>290</v>
      </c>
      <c r="M34" s="8"/>
      <c r="N34" s="8" t="s">
        <v>37</v>
      </c>
      <c r="O34" s="8" t="s">
        <v>251</v>
      </c>
      <c r="P34" s="8" t="s">
        <v>37</v>
      </c>
      <c r="Q34" s="8" t="s">
        <v>37</v>
      </c>
      <c r="R34" s="8" t="s">
        <v>37</v>
      </c>
      <c r="S34" s="8" t="s">
        <v>38</v>
      </c>
    </row>
    <row r="35" spans="3:19" x14ac:dyDescent="0.25">
      <c r="C35" s="257">
        <v>45036</v>
      </c>
      <c r="E35" s="8" t="s">
        <v>37</v>
      </c>
      <c r="F35" s="8" t="s">
        <v>37</v>
      </c>
      <c r="G35" s="8" t="s">
        <v>38</v>
      </c>
      <c r="H35" s="8" t="s">
        <v>37</v>
      </c>
      <c r="I35" s="8" t="s">
        <v>37</v>
      </c>
      <c r="J35" s="8" t="s">
        <v>38</v>
      </c>
      <c r="K35" s="8" t="s">
        <v>37</v>
      </c>
      <c r="L35" s="8" t="s">
        <v>290</v>
      </c>
      <c r="M35" s="8"/>
      <c r="N35" s="8" t="s">
        <v>37</v>
      </c>
      <c r="O35" s="8" t="s">
        <v>251</v>
      </c>
      <c r="P35" s="8" t="s">
        <v>37</v>
      </c>
      <c r="Q35" s="8" t="s">
        <v>37</v>
      </c>
      <c r="R35" s="8" t="s">
        <v>37</v>
      </c>
      <c r="S35" s="8" t="s">
        <v>38</v>
      </c>
    </row>
    <row r="36" spans="3:19" x14ac:dyDescent="0.25">
      <c r="C36" s="257">
        <v>45037</v>
      </c>
      <c r="E36" s="8" t="s">
        <v>37</v>
      </c>
      <c r="F36" s="8" t="s">
        <v>37</v>
      </c>
      <c r="G36" s="8" t="s">
        <v>38</v>
      </c>
      <c r="H36" s="8" t="s">
        <v>37</v>
      </c>
      <c r="I36" s="8" t="s">
        <v>37</v>
      </c>
      <c r="J36" s="8" t="s">
        <v>38</v>
      </c>
      <c r="K36" s="8" t="s">
        <v>37</v>
      </c>
      <c r="L36" s="8" t="s">
        <v>290</v>
      </c>
      <c r="M36" s="8"/>
      <c r="N36" s="8" t="s">
        <v>37</v>
      </c>
      <c r="O36" s="8" t="s">
        <v>251</v>
      </c>
      <c r="P36" s="8" t="s">
        <v>37</v>
      </c>
      <c r="Q36" s="8" t="s">
        <v>37</v>
      </c>
      <c r="R36" s="8" t="s">
        <v>37</v>
      </c>
      <c r="S36" s="8" t="s">
        <v>38</v>
      </c>
    </row>
    <row r="37" spans="3:19" x14ac:dyDescent="0.25">
      <c r="C37" s="257">
        <v>45038</v>
      </c>
      <c r="E37" s="8" t="s">
        <v>37</v>
      </c>
      <c r="F37" s="8" t="s">
        <v>37</v>
      </c>
      <c r="G37" s="8" t="s">
        <v>38</v>
      </c>
      <c r="H37" s="8" t="s">
        <v>37</v>
      </c>
      <c r="I37" s="8" t="s">
        <v>37</v>
      </c>
      <c r="J37" s="8" t="s">
        <v>38</v>
      </c>
      <c r="K37" s="8" t="s">
        <v>37</v>
      </c>
      <c r="L37" s="8" t="s">
        <v>290</v>
      </c>
      <c r="M37" s="8"/>
      <c r="N37" s="8" t="s">
        <v>37</v>
      </c>
      <c r="O37" s="8" t="s">
        <v>251</v>
      </c>
      <c r="P37" s="8" t="s">
        <v>37</v>
      </c>
      <c r="Q37" s="8" t="s">
        <v>37</v>
      </c>
      <c r="R37" s="8" t="s">
        <v>37</v>
      </c>
      <c r="S37" s="8" t="s">
        <v>38</v>
      </c>
    </row>
    <row r="38" spans="3:19" x14ac:dyDescent="0.25">
      <c r="C38" s="257">
        <v>45039</v>
      </c>
      <c r="E38" s="8" t="s">
        <v>37</v>
      </c>
      <c r="F38" s="8" t="s">
        <v>37</v>
      </c>
      <c r="G38" s="8" t="s">
        <v>38</v>
      </c>
      <c r="H38" s="8" t="s">
        <v>37</v>
      </c>
      <c r="I38" s="8" t="s">
        <v>37</v>
      </c>
      <c r="J38" s="8" t="s">
        <v>38</v>
      </c>
      <c r="K38" s="8" t="s">
        <v>37</v>
      </c>
      <c r="L38" s="8" t="s">
        <v>290</v>
      </c>
      <c r="M38" s="8"/>
      <c r="N38" s="8" t="s">
        <v>37</v>
      </c>
      <c r="O38" s="8" t="s">
        <v>251</v>
      </c>
      <c r="P38" s="8" t="s">
        <v>37</v>
      </c>
      <c r="Q38" s="8" t="s">
        <v>37</v>
      </c>
      <c r="R38" s="8" t="s">
        <v>37</v>
      </c>
      <c r="S38" s="8" t="s">
        <v>38</v>
      </c>
    </row>
    <row r="39" spans="3:19" x14ac:dyDescent="0.25">
      <c r="C39" s="257">
        <v>45040</v>
      </c>
      <c r="E39" s="8" t="s">
        <v>195</v>
      </c>
      <c r="F39" s="8" t="s">
        <v>37</v>
      </c>
      <c r="G39" s="8" t="s">
        <v>320</v>
      </c>
      <c r="H39" s="8" t="s">
        <v>37</v>
      </c>
      <c r="I39" s="8" t="s">
        <v>37</v>
      </c>
      <c r="J39" s="8" t="s">
        <v>38</v>
      </c>
      <c r="K39" s="8" t="s">
        <v>37</v>
      </c>
      <c r="L39" s="8" t="s">
        <v>290</v>
      </c>
      <c r="M39" s="8"/>
      <c r="N39" s="8" t="s">
        <v>37</v>
      </c>
      <c r="O39" s="8" t="s">
        <v>251</v>
      </c>
      <c r="P39" s="8" t="s">
        <v>37</v>
      </c>
      <c r="Q39" s="8" t="s">
        <v>37</v>
      </c>
      <c r="R39" s="8" t="s">
        <v>37</v>
      </c>
      <c r="S39" s="8" t="s">
        <v>38</v>
      </c>
    </row>
    <row r="40" spans="3:19" x14ac:dyDescent="0.25">
      <c r="C40" s="257">
        <v>45041</v>
      </c>
      <c r="E40" s="8" t="s">
        <v>321</v>
      </c>
      <c r="F40" s="8" t="s">
        <v>37</v>
      </c>
      <c r="G40" s="8" t="s">
        <v>37</v>
      </c>
      <c r="H40" s="8" t="s">
        <v>37</v>
      </c>
      <c r="I40" s="8" t="s">
        <v>37</v>
      </c>
      <c r="J40" s="8" t="s">
        <v>38</v>
      </c>
      <c r="K40" s="8" t="s">
        <v>195</v>
      </c>
      <c r="L40" s="8" t="s">
        <v>290</v>
      </c>
      <c r="M40" s="8"/>
      <c r="N40" s="8" t="s">
        <v>37</v>
      </c>
      <c r="O40" s="8" t="s">
        <v>251</v>
      </c>
      <c r="P40" s="8" t="s">
        <v>37</v>
      </c>
      <c r="Q40" s="8" t="s">
        <v>37</v>
      </c>
      <c r="R40" s="8" t="s">
        <v>37</v>
      </c>
      <c r="S40" s="8" t="s">
        <v>38</v>
      </c>
    </row>
    <row r="41" spans="3:19" x14ac:dyDescent="0.25">
      <c r="C41" s="257">
        <v>45042</v>
      </c>
      <c r="E41" s="8" t="s">
        <v>37</v>
      </c>
      <c r="F41" s="8" t="s">
        <v>37</v>
      </c>
      <c r="G41" s="8" t="s">
        <v>37</v>
      </c>
      <c r="H41" s="8" t="s">
        <v>37</v>
      </c>
      <c r="I41" s="8" t="s">
        <v>37</v>
      </c>
      <c r="J41" s="8" t="s">
        <v>38</v>
      </c>
      <c r="K41" s="8" t="s">
        <v>38</v>
      </c>
      <c r="L41" s="8" t="s">
        <v>290</v>
      </c>
      <c r="M41" s="8"/>
      <c r="N41" s="8" t="s">
        <v>37</v>
      </c>
      <c r="O41" s="8" t="s">
        <v>251</v>
      </c>
      <c r="P41" s="8" t="s">
        <v>37</v>
      </c>
      <c r="Q41" s="8" t="s">
        <v>37</v>
      </c>
      <c r="R41" s="8" t="s">
        <v>37</v>
      </c>
      <c r="S41" s="8" t="s">
        <v>38</v>
      </c>
    </row>
    <row r="42" spans="3:19" x14ac:dyDescent="0.25">
      <c r="C42" s="257">
        <v>45043</v>
      </c>
      <c r="E42" s="8" t="s">
        <v>37</v>
      </c>
      <c r="F42" s="8" t="s">
        <v>37</v>
      </c>
      <c r="G42" s="8" t="s">
        <v>37</v>
      </c>
      <c r="H42" s="8" t="s">
        <v>37</v>
      </c>
      <c r="I42" s="8" t="s">
        <v>37</v>
      </c>
      <c r="J42" s="8" t="s">
        <v>38</v>
      </c>
      <c r="K42" s="8" t="s">
        <v>38</v>
      </c>
      <c r="L42" s="8" t="s">
        <v>290</v>
      </c>
      <c r="M42" s="8"/>
      <c r="N42" s="8" t="s">
        <v>37</v>
      </c>
      <c r="O42" s="8" t="s">
        <v>320</v>
      </c>
      <c r="P42" s="8" t="s">
        <v>37</v>
      </c>
      <c r="Q42" s="8" t="s">
        <v>37</v>
      </c>
      <c r="R42" s="8" t="s">
        <v>195</v>
      </c>
      <c r="S42" s="8" t="s">
        <v>38</v>
      </c>
    </row>
    <row r="43" spans="3:19" x14ac:dyDescent="0.25">
      <c r="C43" s="257">
        <v>45044</v>
      </c>
      <c r="E43" s="8" t="s">
        <v>37</v>
      </c>
      <c r="F43" s="8" t="s">
        <v>37</v>
      </c>
      <c r="G43" s="8" t="s">
        <v>37</v>
      </c>
      <c r="H43" s="8" t="s">
        <v>37</v>
      </c>
      <c r="I43" s="8" t="s">
        <v>37</v>
      </c>
      <c r="J43" s="8" t="s">
        <v>38</v>
      </c>
      <c r="K43" s="8" t="s">
        <v>38</v>
      </c>
      <c r="L43" s="8" t="s">
        <v>290</v>
      </c>
      <c r="M43" s="8" t="s">
        <v>320</v>
      </c>
      <c r="N43" s="8" t="s">
        <v>195</v>
      </c>
      <c r="O43" s="8" t="s">
        <v>342</v>
      </c>
      <c r="P43" s="8" t="s">
        <v>37</v>
      </c>
      <c r="Q43" s="8" t="s">
        <v>37</v>
      </c>
      <c r="R43" s="8" t="s">
        <v>321</v>
      </c>
      <c r="S43" s="8" t="s">
        <v>38</v>
      </c>
    </row>
    <row r="44" spans="3:19" x14ac:dyDescent="0.25">
      <c r="C44" s="257">
        <v>45045</v>
      </c>
      <c r="E44" s="8" t="s">
        <v>37</v>
      </c>
      <c r="F44" s="8" t="s">
        <v>37</v>
      </c>
      <c r="G44" s="8" t="s">
        <v>37</v>
      </c>
      <c r="H44" s="8" t="s">
        <v>37</v>
      </c>
      <c r="I44" s="8" t="s">
        <v>37</v>
      </c>
      <c r="J44" s="8" t="s">
        <v>38</v>
      </c>
      <c r="K44" s="8" t="s">
        <v>38</v>
      </c>
      <c r="L44" s="8" t="s">
        <v>290</v>
      </c>
      <c r="M44" s="8" t="s">
        <v>37</v>
      </c>
      <c r="N44" s="8" t="s">
        <v>270</v>
      </c>
      <c r="O44" s="8" t="s">
        <v>38</v>
      </c>
      <c r="P44" s="8" t="s">
        <v>37</v>
      </c>
      <c r="Q44" s="8" t="s">
        <v>37</v>
      </c>
      <c r="R44" s="8" t="s">
        <v>37</v>
      </c>
      <c r="S44" s="8" t="s">
        <v>38</v>
      </c>
    </row>
    <row r="45" spans="3:19" x14ac:dyDescent="0.25">
      <c r="C45" s="257">
        <v>45046</v>
      </c>
      <c r="E45" s="8" t="s">
        <v>37</v>
      </c>
      <c r="F45" s="8" t="s">
        <v>37</v>
      </c>
      <c r="G45" s="8" t="s">
        <v>37</v>
      </c>
      <c r="H45" s="8" t="s">
        <v>37</v>
      </c>
      <c r="I45" s="8" t="s">
        <v>37</v>
      </c>
      <c r="J45" s="8" t="s">
        <v>38</v>
      </c>
      <c r="K45" s="8" t="s">
        <v>38</v>
      </c>
      <c r="L45" s="8" t="s">
        <v>290</v>
      </c>
      <c r="M45" s="8" t="s">
        <v>37</v>
      </c>
      <c r="N45" s="8" t="s">
        <v>270</v>
      </c>
      <c r="O45" s="8" t="s">
        <v>38</v>
      </c>
      <c r="P45" s="8" t="s">
        <v>37</v>
      </c>
      <c r="Q45" s="8" t="s">
        <v>37</v>
      </c>
      <c r="R45" s="8" t="s">
        <v>37</v>
      </c>
      <c r="S45" s="8" t="s">
        <v>38</v>
      </c>
    </row>
    <row r="46" spans="3:19" x14ac:dyDescent="0.25">
      <c r="C46" s="257">
        <v>45047</v>
      </c>
      <c r="E46" s="8" t="s">
        <v>37</v>
      </c>
      <c r="F46" s="8" t="s">
        <v>37</v>
      </c>
      <c r="G46" s="8" t="s">
        <v>37</v>
      </c>
      <c r="H46" s="8" t="s">
        <v>37</v>
      </c>
      <c r="I46" s="8" t="s">
        <v>37</v>
      </c>
      <c r="J46" s="8" t="s">
        <v>38</v>
      </c>
      <c r="K46" s="8" t="s">
        <v>38</v>
      </c>
      <c r="L46" s="8" t="s">
        <v>290</v>
      </c>
      <c r="M46" s="8" t="s">
        <v>37</v>
      </c>
      <c r="N46" s="8" t="s">
        <v>270</v>
      </c>
      <c r="O46" s="8" t="s">
        <v>38</v>
      </c>
      <c r="P46" s="8" t="s">
        <v>37</v>
      </c>
      <c r="Q46" s="8" t="s">
        <v>37</v>
      </c>
      <c r="R46" s="8" t="s">
        <v>37</v>
      </c>
      <c r="S46" s="8" t="s">
        <v>38</v>
      </c>
    </row>
    <row r="47" spans="3:19" x14ac:dyDescent="0.25">
      <c r="C47" s="257">
        <v>45048</v>
      </c>
      <c r="E47" s="8" t="s">
        <v>37</v>
      </c>
      <c r="F47" s="8" t="s">
        <v>37</v>
      </c>
      <c r="G47" s="8" t="s">
        <v>37</v>
      </c>
      <c r="H47" s="8" t="s">
        <v>37</v>
      </c>
      <c r="I47" s="8" t="s">
        <v>37</v>
      </c>
      <c r="J47" s="8" t="s">
        <v>38</v>
      </c>
      <c r="K47" s="8" t="s">
        <v>38</v>
      </c>
      <c r="L47" s="8" t="s">
        <v>290</v>
      </c>
      <c r="M47" s="8" t="s">
        <v>37</v>
      </c>
      <c r="N47" s="8" t="s">
        <v>270</v>
      </c>
      <c r="O47" s="8" t="s">
        <v>38</v>
      </c>
      <c r="P47" s="8" t="s">
        <v>37</v>
      </c>
      <c r="Q47" s="8" t="s">
        <v>37</v>
      </c>
      <c r="R47" s="8" t="s">
        <v>37</v>
      </c>
      <c r="S47" s="8" t="s">
        <v>38</v>
      </c>
    </row>
    <row r="48" spans="3:19" x14ac:dyDescent="0.25">
      <c r="C48" s="257">
        <v>45049</v>
      </c>
      <c r="E48" s="8" t="s">
        <v>37</v>
      </c>
      <c r="F48" s="8" t="s">
        <v>37</v>
      </c>
      <c r="G48" s="8" t="s">
        <v>37</v>
      </c>
      <c r="H48" s="8" t="s">
        <v>37</v>
      </c>
      <c r="I48" s="8" t="s">
        <v>37</v>
      </c>
      <c r="J48" s="8" t="s">
        <v>38</v>
      </c>
      <c r="K48" s="8" t="s">
        <v>38</v>
      </c>
      <c r="L48" s="8" t="s">
        <v>290</v>
      </c>
      <c r="M48" s="8" t="s">
        <v>37</v>
      </c>
      <c r="N48" s="8" t="s">
        <v>270</v>
      </c>
      <c r="O48" s="8" t="s">
        <v>38</v>
      </c>
      <c r="P48" s="8" t="s">
        <v>37</v>
      </c>
      <c r="Q48" s="8" t="s">
        <v>37</v>
      </c>
      <c r="R48" s="8" t="s">
        <v>37</v>
      </c>
      <c r="S48" s="8" t="s">
        <v>38</v>
      </c>
    </row>
    <row r="49" spans="3:19" x14ac:dyDescent="0.25">
      <c r="C49" s="257">
        <v>45050</v>
      </c>
      <c r="E49" s="8" t="s">
        <v>37</v>
      </c>
      <c r="F49" s="8" t="s">
        <v>37</v>
      </c>
      <c r="G49" s="8" t="s">
        <v>37</v>
      </c>
      <c r="H49" s="8" t="s">
        <v>37</v>
      </c>
      <c r="I49" s="8" t="s">
        <v>37</v>
      </c>
      <c r="J49" s="8" t="s">
        <v>38</v>
      </c>
      <c r="K49" s="8" t="s">
        <v>38</v>
      </c>
      <c r="L49" s="8" t="s">
        <v>290</v>
      </c>
      <c r="M49" s="8" t="s">
        <v>37</v>
      </c>
      <c r="N49" s="8" t="s">
        <v>270</v>
      </c>
      <c r="O49" s="8" t="s">
        <v>38</v>
      </c>
      <c r="P49" s="8" t="s">
        <v>37</v>
      </c>
      <c r="Q49" s="8" t="s">
        <v>37</v>
      </c>
      <c r="R49" s="8" t="s">
        <v>37</v>
      </c>
      <c r="S49" s="8" t="s">
        <v>38</v>
      </c>
    </row>
    <row r="50" spans="3:19" x14ac:dyDescent="0.25">
      <c r="C50" s="257">
        <v>45051</v>
      </c>
      <c r="E50" s="8" t="s">
        <v>37</v>
      </c>
      <c r="F50" s="8" t="s">
        <v>37</v>
      </c>
      <c r="G50" s="8" t="s">
        <v>37</v>
      </c>
      <c r="H50" s="8" t="s">
        <v>37</v>
      </c>
      <c r="I50" s="8" t="s">
        <v>37</v>
      </c>
      <c r="J50" s="8" t="s">
        <v>38</v>
      </c>
      <c r="K50" s="8" t="s">
        <v>38</v>
      </c>
      <c r="L50" s="8" t="s">
        <v>290</v>
      </c>
      <c r="M50" s="8" t="s">
        <v>37</v>
      </c>
      <c r="N50" s="8" t="s">
        <v>270</v>
      </c>
      <c r="O50" s="8" t="s">
        <v>38</v>
      </c>
      <c r="P50" s="8" t="s">
        <v>37</v>
      </c>
      <c r="Q50" s="8" t="s">
        <v>37</v>
      </c>
      <c r="R50" s="8" t="s">
        <v>37</v>
      </c>
      <c r="S50" s="8" t="s">
        <v>38</v>
      </c>
    </row>
    <row r="51" spans="3:19" x14ac:dyDescent="0.25">
      <c r="C51" s="257">
        <v>45052</v>
      </c>
      <c r="E51" s="8" t="s">
        <v>37</v>
      </c>
      <c r="F51" s="8" t="s">
        <v>37</v>
      </c>
      <c r="G51" s="8" t="s">
        <v>37</v>
      </c>
      <c r="H51" s="8" t="s">
        <v>37</v>
      </c>
      <c r="I51" s="8" t="s">
        <v>37</v>
      </c>
      <c r="J51" s="8" t="s">
        <v>38</v>
      </c>
      <c r="K51" s="8" t="s">
        <v>38</v>
      </c>
      <c r="L51" s="8" t="s">
        <v>290</v>
      </c>
      <c r="M51" s="8" t="s">
        <v>195</v>
      </c>
      <c r="N51" s="8" t="s">
        <v>320</v>
      </c>
      <c r="O51" s="8" t="s">
        <v>38</v>
      </c>
      <c r="P51" s="8" t="s">
        <v>37</v>
      </c>
      <c r="Q51" s="8" t="s">
        <v>37</v>
      </c>
      <c r="R51" s="8" t="s">
        <v>37</v>
      </c>
      <c r="S51" s="8" t="s">
        <v>38</v>
      </c>
    </row>
    <row r="52" spans="3:19" x14ac:dyDescent="0.25">
      <c r="C52" s="257">
        <v>45053</v>
      </c>
      <c r="E52" s="8" t="s">
        <v>37</v>
      </c>
      <c r="F52" s="8" t="s">
        <v>37</v>
      </c>
      <c r="G52" s="8" t="s">
        <v>37</v>
      </c>
      <c r="H52" s="8" t="s">
        <v>37</v>
      </c>
      <c r="I52" s="8" t="s">
        <v>37</v>
      </c>
      <c r="J52" s="8" t="s">
        <v>38</v>
      </c>
      <c r="K52" s="8" t="s">
        <v>38</v>
      </c>
      <c r="L52" s="8" t="s">
        <v>290</v>
      </c>
      <c r="M52" s="8" t="s">
        <v>38</v>
      </c>
      <c r="N52" s="8" t="s">
        <v>37</v>
      </c>
      <c r="O52" s="8" t="s">
        <v>38</v>
      </c>
      <c r="P52" s="8" t="s">
        <v>37</v>
      </c>
      <c r="Q52" s="8" t="s">
        <v>37</v>
      </c>
      <c r="R52" s="8" t="s">
        <v>37</v>
      </c>
      <c r="S52" s="8" t="s">
        <v>38</v>
      </c>
    </row>
    <row r="53" spans="3:19" x14ac:dyDescent="0.25">
      <c r="C53" s="257">
        <v>45054</v>
      </c>
      <c r="E53" s="8" t="s">
        <v>37</v>
      </c>
      <c r="F53" s="8" t="s">
        <v>37</v>
      </c>
      <c r="G53" s="8" t="s">
        <v>37</v>
      </c>
      <c r="H53" s="8" t="s">
        <v>37</v>
      </c>
      <c r="I53" s="8" t="s">
        <v>37</v>
      </c>
      <c r="J53" s="8" t="s">
        <v>38</v>
      </c>
      <c r="K53" s="8" t="s">
        <v>38</v>
      </c>
      <c r="L53" s="8" t="s">
        <v>290</v>
      </c>
      <c r="M53" s="8" t="s">
        <v>38</v>
      </c>
      <c r="N53" s="8" t="s">
        <v>37</v>
      </c>
      <c r="O53" s="8" t="s">
        <v>38</v>
      </c>
      <c r="P53" s="8" t="s">
        <v>37</v>
      </c>
      <c r="Q53" s="8" t="s">
        <v>37</v>
      </c>
      <c r="R53" s="8" t="s">
        <v>37</v>
      </c>
      <c r="S53" s="8" t="s">
        <v>38</v>
      </c>
    </row>
    <row r="54" spans="3:19" x14ac:dyDescent="0.25">
      <c r="C54" s="257">
        <v>45055</v>
      </c>
      <c r="E54" s="8" t="s">
        <v>37</v>
      </c>
      <c r="F54" s="8" t="s">
        <v>37</v>
      </c>
      <c r="G54" s="8" t="s">
        <v>37</v>
      </c>
      <c r="H54" s="8" t="s">
        <v>37</v>
      </c>
      <c r="I54" s="8" t="s">
        <v>37</v>
      </c>
      <c r="J54" s="8" t="s">
        <v>38</v>
      </c>
      <c r="K54" s="8" t="s">
        <v>38</v>
      </c>
      <c r="L54" s="8" t="s">
        <v>290</v>
      </c>
      <c r="M54" s="8" t="s">
        <v>38</v>
      </c>
      <c r="N54" s="8" t="s">
        <v>37</v>
      </c>
      <c r="O54" s="8" t="s">
        <v>38</v>
      </c>
      <c r="P54" s="8" t="s">
        <v>37</v>
      </c>
      <c r="Q54" s="8" t="s">
        <v>37</v>
      </c>
      <c r="R54" s="8" t="s">
        <v>37</v>
      </c>
      <c r="S54" s="8" t="s">
        <v>38</v>
      </c>
    </row>
    <row r="55" spans="3:19" x14ac:dyDescent="0.25">
      <c r="C55" s="257">
        <v>45056</v>
      </c>
      <c r="E55" s="8" t="s">
        <v>37</v>
      </c>
      <c r="F55" s="8" t="s">
        <v>37</v>
      </c>
      <c r="G55" s="8" t="s">
        <v>37</v>
      </c>
      <c r="H55" s="8" t="s">
        <v>37</v>
      </c>
      <c r="I55" s="8" t="s">
        <v>37</v>
      </c>
      <c r="J55" s="8" t="s">
        <v>38</v>
      </c>
      <c r="K55" s="8" t="s">
        <v>38</v>
      </c>
      <c r="L55" s="8" t="s">
        <v>290</v>
      </c>
      <c r="M55" s="8" t="s">
        <v>38</v>
      </c>
      <c r="N55" s="8" t="s">
        <v>37</v>
      </c>
      <c r="O55" s="8" t="s">
        <v>38</v>
      </c>
      <c r="P55" s="8" t="s">
        <v>37</v>
      </c>
      <c r="Q55" s="8" t="s">
        <v>37</v>
      </c>
      <c r="R55" s="8" t="s">
        <v>37</v>
      </c>
      <c r="S55" s="8" t="s">
        <v>38</v>
      </c>
    </row>
    <row r="56" spans="3:19" x14ac:dyDescent="0.25">
      <c r="C56" s="257">
        <v>45057</v>
      </c>
      <c r="E56" s="8" t="s">
        <v>37</v>
      </c>
      <c r="F56" s="8" t="s">
        <v>37</v>
      </c>
      <c r="G56" s="8" t="s">
        <v>37</v>
      </c>
      <c r="H56" s="8" t="s">
        <v>37</v>
      </c>
      <c r="I56" s="8" t="s">
        <v>37</v>
      </c>
      <c r="J56" s="8" t="s">
        <v>38</v>
      </c>
      <c r="K56" s="8" t="s">
        <v>38</v>
      </c>
      <c r="L56" s="8" t="s">
        <v>290</v>
      </c>
      <c r="M56" s="8" t="s">
        <v>38</v>
      </c>
      <c r="N56" s="8" t="s">
        <v>37</v>
      </c>
      <c r="O56" s="8" t="s">
        <v>38</v>
      </c>
      <c r="P56" s="8" t="s">
        <v>37</v>
      </c>
      <c r="Q56" s="8" t="s">
        <v>37</v>
      </c>
      <c r="R56" s="8" t="s">
        <v>37</v>
      </c>
      <c r="S56" s="8" t="s">
        <v>38</v>
      </c>
    </row>
    <row r="57" spans="3:19" x14ac:dyDescent="0.25">
      <c r="C57" s="257">
        <v>45058</v>
      </c>
      <c r="E57" s="8" t="s">
        <v>37</v>
      </c>
      <c r="F57" s="8" t="s">
        <v>37</v>
      </c>
      <c r="G57" s="8" t="s">
        <v>37</v>
      </c>
      <c r="H57" s="8" t="s">
        <v>37</v>
      </c>
      <c r="I57" s="8" t="s">
        <v>37</v>
      </c>
      <c r="J57" s="8" t="s">
        <v>38</v>
      </c>
      <c r="K57" s="8" t="s">
        <v>38</v>
      </c>
      <c r="L57" s="8" t="s">
        <v>290</v>
      </c>
      <c r="M57" s="8" t="s">
        <v>38</v>
      </c>
      <c r="N57" s="8" t="s">
        <v>37</v>
      </c>
      <c r="O57" s="8" t="s">
        <v>38</v>
      </c>
      <c r="P57" s="8" t="s">
        <v>37</v>
      </c>
      <c r="Q57" s="8" t="s">
        <v>37</v>
      </c>
      <c r="R57" s="8" t="s">
        <v>37</v>
      </c>
      <c r="S57" s="8" t="s">
        <v>38</v>
      </c>
    </row>
    <row r="58" spans="3:19" x14ac:dyDescent="0.25">
      <c r="C58" s="257">
        <v>45059</v>
      </c>
      <c r="E58" s="8" t="s">
        <v>37</v>
      </c>
      <c r="F58" s="8" t="s">
        <v>37</v>
      </c>
      <c r="G58" s="8" t="s">
        <v>37</v>
      </c>
      <c r="H58" s="8" t="s">
        <v>37</v>
      </c>
      <c r="I58" s="8" t="s">
        <v>37</v>
      </c>
      <c r="J58" s="8" t="s">
        <v>38</v>
      </c>
      <c r="K58" s="8" t="s">
        <v>38</v>
      </c>
      <c r="L58" s="8" t="s">
        <v>290</v>
      </c>
      <c r="M58" s="8" t="s">
        <v>38</v>
      </c>
      <c r="N58" s="8" t="s">
        <v>37</v>
      </c>
      <c r="O58" s="8" t="s">
        <v>38</v>
      </c>
      <c r="P58" s="8" t="s">
        <v>37</v>
      </c>
      <c r="Q58" s="8" t="s">
        <v>37</v>
      </c>
      <c r="R58" s="8" t="s">
        <v>37</v>
      </c>
      <c r="S58" s="8" t="s">
        <v>38</v>
      </c>
    </row>
    <row r="59" spans="3:19" x14ac:dyDescent="0.25">
      <c r="C59" s="257">
        <v>45060</v>
      </c>
      <c r="E59" s="8" t="s">
        <v>37</v>
      </c>
      <c r="F59" s="8" t="s">
        <v>37</v>
      </c>
      <c r="G59" s="8" t="s">
        <v>37</v>
      </c>
      <c r="H59" s="8" t="s">
        <v>37</v>
      </c>
      <c r="I59" s="8" t="s">
        <v>37</v>
      </c>
      <c r="J59" s="8" t="s">
        <v>38</v>
      </c>
      <c r="K59" s="8" t="s">
        <v>38</v>
      </c>
      <c r="L59" s="8" t="s">
        <v>290</v>
      </c>
      <c r="M59" s="8" t="s">
        <v>38</v>
      </c>
      <c r="N59" s="8" t="s">
        <v>37</v>
      </c>
      <c r="O59" s="8" t="s">
        <v>38</v>
      </c>
      <c r="P59" s="8" t="s">
        <v>37</v>
      </c>
      <c r="Q59" s="8" t="s">
        <v>37</v>
      </c>
      <c r="R59" s="8" t="s">
        <v>37</v>
      </c>
      <c r="S59" s="8" t="s">
        <v>38</v>
      </c>
    </row>
    <row r="60" spans="3:19" x14ac:dyDescent="0.25">
      <c r="C60" s="257">
        <v>45061</v>
      </c>
      <c r="E60" s="8" t="s">
        <v>37</v>
      </c>
      <c r="F60" s="8" t="s">
        <v>37</v>
      </c>
      <c r="G60" s="8" t="s">
        <v>37</v>
      </c>
      <c r="H60" s="8" t="s">
        <v>37</v>
      </c>
      <c r="I60" s="8" t="s">
        <v>195</v>
      </c>
      <c r="J60" s="8" t="s">
        <v>320</v>
      </c>
      <c r="K60" s="8" t="s">
        <v>38</v>
      </c>
      <c r="L60" s="8" t="s">
        <v>290</v>
      </c>
      <c r="M60" s="8" t="s">
        <v>38</v>
      </c>
      <c r="N60" s="8" t="s">
        <v>37</v>
      </c>
      <c r="O60" s="8" t="s">
        <v>38</v>
      </c>
      <c r="P60" s="8" t="s">
        <v>37</v>
      </c>
      <c r="Q60" s="8" t="s">
        <v>37</v>
      </c>
      <c r="R60" s="8" t="s">
        <v>37</v>
      </c>
      <c r="S60" s="8" t="s">
        <v>38</v>
      </c>
    </row>
    <row r="61" spans="3:19" x14ac:dyDescent="0.25">
      <c r="C61" s="257">
        <v>45062</v>
      </c>
      <c r="E61" s="8" t="s">
        <v>37</v>
      </c>
      <c r="F61" s="8" t="s">
        <v>37</v>
      </c>
      <c r="G61" s="8" t="s">
        <v>37</v>
      </c>
      <c r="H61" s="8" t="s">
        <v>195</v>
      </c>
      <c r="I61" s="8" t="s">
        <v>321</v>
      </c>
      <c r="J61" s="8" t="s">
        <v>37</v>
      </c>
      <c r="K61" s="8" t="s">
        <v>38</v>
      </c>
      <c r="L61" s="8" t="s">
        <v>290</v>
      </c>
      <c r="M61" s="8" t="s">
        <v>38</v>
      </c>
      <c r="N61" s="8" t="s">
        <v>37</v>
      </c>
      <c r="O61" s="8" t="s">
        <v>38</v>
      </c>
      <c r="P61" s="8" t="s">
        <v>37</v>
      </c>
      <c r="Q61" s="8" t="s">
        <v>37</v>
      </c>
      <c r="R61" s="8" t="s">
        <v>37</v>
      </c>
      <c r="S61" s="8" t="s">
        <v>38</v>
      </c>
    </row>
    <row r="62" spans="3:19" x14ac:dyDescent="0.25">
      <c r="C62" s="257">
        <v>45063</v>
      </c>
      <c r="E62" s="8" t="s">
        <v>37</v>
      </c>
      <c r="F62" s="8" t="s">
        <v>37</v>
      </c>
      <c r="G62" s="8" t="s">
        <v>37</v>
      </c>
      <c r="H62" s="8" t="s">
        <v>321</v>
      </c>
      <c r="I62" s="8" t="s">
        <v>37</v>
      </c>
      <c r="J62" s="8" t="s">
        <v>195</v>
      </c>
      <c r="K62" s="8" t="s">
        <v>38</v>
      </c>
      <c r="L62" s="8" t="s">
        <v>290</v>
      </c>
      <c r="M62" s="8" t="s">
        <v>38</v>
      </c>
      <c r="N62" s="8" t="s">
        <v>37</v>
      </c>
      <c r="O62" s="8" t="s">
        <v>38</v>
      </c>
      <c r="P62" s="8" t="s">
        <v>37</v>
      </c>
      <c r="Q62" s="8" t="s">
        <v>37</v>
      </c>
      <c r="R62" s="8" t="s">
        <v>37</v>
      </c>
      <c r="S62" s="8" t="s">
        <v>38</v>
      </c>
    </row>
    <row r="63" spans="3:19" x14ac:dyDescent="0.25">
      <c r="C63" s="257">
        <v>45064</v>
      </c>
      <c r="E63" s="8" t="s">
        <v>37</v>
      </c>
      <c r="F63" s="8" t="s">
        <v>37</v>
      </c>
      <c r="G63" s="8" t="s">
        <v>37</v>
      </c>
      <c r="H63" s="8" t="s">
        <v>37</v>
      </c>
      <c r="I63" s="8" t="s">
        <v>37</v>
      </c>
      <c r="J63" s="8" t="s">
        <v>38</v>
      </c>
      <c r="K63" s="8" t="s">
        <v>38</v>
      </c>
      <c r="L63" s="8" t="s">
        <v>290</v>
      </c>
      <c r="M63" s="8" t="s">
        <v>38</v>
      </c>
      <c r="N63" s="8" t="s">
        <v>37</v>
      </c>
      <c r="O63" s="8" t="s">
        <v>38</v>
      </c>
      <c r="P63" s="8" t="s">
        <v>37</v>
      </c>
      <c r="Q63" s="8" t="s">
        <v>37</v>
      </c>
      <c r="R63" s="8" t="s">
        <v>37</v>
      </c>
      <c r="S63" s="8" t="s">
        <v>38</v>
      </c>
    </row>
    <row r="64" spans="3:19" x14ac:dyDescent="0.25">
      <c r="C64" s="257">
        <v>45065</v>
      </c>
      <c r="E64" s="8" t="s">
        <v>37</v>
      </c>
      <c r="F64" s="8" t="s">
        <v>37</v>
      </c>
      <c r="G64" s="8" t="s">
        <v>37</v>
      </c>
      <c r="H64" s="8" t="s">
        <v>37</v>
      </c>
      <c r="I64" s="8" t="s">
        <v>37</v>
      </c>
      <c r="J64" s="8" t="s">
        <v>38</v>
      </c>
      <c r="K64" s="8" t="s">
        <v>38</v>
      </c>
      <c r="L64" s="8" t="s">
        <v>290</v>
      </c>
      <c r="M64" s="8" t="s">
        <v>38</v>
      </c>
      <c r="N64" s="8" t="s">
        <v>37</v>
      </c>
      <c r="O64" s="8" t="s">
        <v>38</v>
      </c>
      <c r="P64" s="8" t="s">
        <v>37</v>
      </c>
      <c r="Q64" s="8" t="s">
        <v>37</v>
      </c>
      <c r="R64" s="8" t="s">
        <v>37</v>
      </c>
      <c r="S64" s="8" t="s">
        <v>38</v>
      </c>
    </row>
    <row r="65" spans="3:19" x14ac:dyDescent="0.25">
      <c r="C65" s="257">
        <v>45066</v>
      </c>
      <c r="E65" s="8" t="s">
        <v>37</v>
      </c>
      <c r="F65" s="8" t="s">
        <v>37</v>
      </c>
      <c r="G65" s="8" t="s">
        <v>37</v>
      </c>
      <c r="H65" s="8" t="s">
        <v>37</v>
      </c>
      <c r="I65" s="8" t="s">
        <v>37</v>
      </c>
      <c r="J65" s="8" t="s">
        <v>38</v>
      </c>
      <c r="K65" s="8" t="s">
        <v>38</v>
      </c>
      <c r="L65" s="8" t="s">
        <v>290</v>
      </c>
      <c r="M65" s="8" t="s">
        <v>38</v>
      </c>
      <c r="N65" s="8" t="s">
        <v>37</v>
      </c>
      <c r="O65" s="8" t="s">
        <v>38</v>
      </c>
      <c r="P65" s="8" t="s">
        <v>37</v>
      </c>
      <c r="Q65" s="8" t="s">
        <v>37</v>
      </c>
      <c r="R65" s="8" t="s">
        <v>37</v>
      </c>
      <c r="S65" s="8" t="s">
        <v>38</v>
      </c>
    </row>
    <row r="66" spans="3:19" x14ac:dyDescent="0.25">
      <c r="C66" s="257">
        <v>45067</v>
      </c>
      <c r="E66" s="8" t="s">
        <v>37</v>
      </c>
      <c r="F66" s="8" t="s">
        <v>37</v>
      </c>
      <c r="G66" s="8" t="s">
        <v>37</v>
      </c>
      <c r="H66" s="8" t="s">
        <v>37</v>
      </c>
      <c r="I66" s="8" t="s">
        <v>37</v>
      </c>
      <c r="J66" s="8" t="s">
        <v>38</v>
      </c>
      <c r="K66" s="8" t="s">
        <v>38</v>
      </c>
      <c r="L66" s="8" t="s">
        <v>290</v>
      </c>
      <c r="M66" s="8" t="s">
        <v>38</v>
      </c>
      <c r="N66" s="8" t="s">
        <v>37</v>
      </c>
      <c r="O66" s="8" t="s">
        <v>38</v>
      </c>
      <c r="P66" s="8" t="s">
        <v>37</v>
      </c>
      <c r="Q66" s="8" t="s">
        <v>37</v>
      </c>
      <c r="R66" s="8" t="s">
        <v>37</v>
      </c>
      <c r="S66" s="8" t="s">
        <v>38</v>
      </c>
    </row>
    <row r="67" spans="3:19" x14ac:dyDescent="0.25">
      <c r="C67" s="257">
        <v>45068</v>
      </c>
      <c r="E67" s="8" t="s">
        <v>37</v>
      </c>
      <c r="F67" s="8" t="s">
        <v>37</v>
      </c>
      <c r="G67" s="8" t="s">
        <v>37</v>
      </c>
      <c r="H67" s="8" t="s">
        <v>37</v>
      </c>
      <c r="I67" s="8" t="s">
        <v>37</v>
      </c>
      <c r="J67" s="8" t="s">
        <v>38</v>
      </c>
      <c r="K67" s="8" t="s">
        <v>38</v>
      </c>
      <c r="L67" s="8" t="s">
        <v>290</v>
      </c>
      <c r="M67" s="8" t="s">
        <v>38</v>
      </c>
      <c r="N67" s="8" t="s">
        <v>37</v>
      </c>
      <c r="O67" s="8" t="s">
        <v>38</v>
      </c>
      <c r="P67" s="8" t="s">
        <v>37</v>
      </c>
      <c r="Q67" s="8" t="s">
        <v>37</v>
      </c>
      <c r="R67" s="8" t="s">
        <v>37</v>
      </c>
      <c r="S67" s="8" t="s">
        <v>38</v>
      </c>
    </row>
    <row r="68" spans="3:19" x14ac:dyDescent="0.25">
      <c r="C68" s="257">
        <v>45069</v>
      </c>
      <c r="E68" s="8" t="s">
        <v>37</v>
      </c>
      <c r="F68" s="8" t="s">
        <v>37</v>
      </c>
      <c r="G68" s="8" t="s">
        <v>37</v>
      </c>
      <c r="H68" s="8" t="s">
        <v>37</v>
      </c>
      <c r="I68" s="8" t="s">
        <v>37</v>
      </c>
      <c r="J68" s="8" t="s">
        <v>38</v>
      </c>
      <c r="K68" s="8" t="s">
        <v>38</v>
      </c>
      <c r="L68" s="8" t="s">
        <v>290</v>
      </c>
      <c r="M68" s="8" t="s">
        <v>38</v>
      </c>
      <c r="N68" s="8" t="s">
        <v>37</v>
      </c>
      <c r="O68" s="8" t="s">
        <v>38</v>
      </c>
      <c r="P68" s="8" t="s">
        <v>37</v>
      </c>
      <c r="Q68" s="8" t="s">
        <v>37</v>
      </c>
      <c r="R68" s="8" t="s">
        <v>37</v>
      </c>
      <c r="S68" s="8" t="s">
        <v>38</v>
      </c>
    </row>
    <row r="69" spans="3:19" x14ac:dyDescent="0.25">
      <c r="C69" s="257">
        <v>45070</v>
      </c>
      <c r="E69" s="8" t="s">
        <v>37</v>
      </c>
      <c r="F69" s="8" t="s">
        <v>37</v>
      </c>
      <c r="G69" s="8" t="s">
        <v>37</v>
      </c>
      <c r="H69" s="8" t="s">
        <v>37</v>
      </c>
      <c r="I69" s="8" t="s">
        <v>37</v>
      </c>
      <c r="J69" s="8" t="s">
        <v>38</v>
      </c>
      <c r="K69" s="8" t="s">
        <v>38</v>
      </c>
      <c r="L69" s="8" t="s">
        <v>290</v>
      </c>
      <c r="M69" s="8" t="s">
        <v>38</v>
      </c>
      <c r="N69" s="8" t="s">
        <v>37</v>
      </c>
      <c r="O69" s="8" t="s">
        <v>38</v>
      </c>
      <c r="P69" s="8" t="s">
        <v>37</v>
      </c>
      <c r="Q69" s="8" t="s">
        <v>37</v>
      </c>
      <c r="R69" s="8" t="s">
        <v>37</v>
      </c>
      <c r="S69" s="8" t="s">
        <v>38</v>
      </c>
    </row>
    <row r="70" spans="3:19" x14ac:dyDescent="0.25">
      <c r="C70" s="257">
        <v>45071</v>
      </c>
      <c r="E70" s="8" t="s">
        <v>37</v>
      </c>
      <c r="F70" s="8" t="s">
        <v>37</v>
      </c>
      <c r="G70" s="8" t="s">
        <v>37</v>
      </c>
      <c r="H70" s="8" t="s">
        <v>37</v>
      </c>
      <c r="I70" s="8" t="s">
        <v>37</v>
      </c>
      <c r="J70" s="8" t="s">
        <v>38</v>
      </c>
      <c r="K70" s="8" t="s">
        <v>38</v>
      </c>
      <c r="L70" s="8" t="s">
        <v>290</v>
      </c>
      <c r="M70" s="8" t="s">
        <v>38</v>
      </c>
      <c r="N70" s="8" t="s">
        <v>37</v>
      </c>
      <c r="O70" s="8" t="s">
        <v>38</v>
      </c>
      <c r="P70" s="8" t="s">
        <v>37</v>
      </c>
      <c r="Q70" s="8" t="s">
        <v>37</v>
      </c>
      <c r="R70" s="8" t="s">
        <v>37</v>
      </c>
      <c r="S70" s="8" t="s">
        <v>38</v>
      </c>
    </row>
    <row r="71" spans="3:19" x14ac:dyDescent="0.25">
      <c r="C71" s="257">
        <v>45072</v>
      </c>
      <c r="E71" s="8" t="s">
        <v>37</v>
      </c>
      <c r="F71" s="8" t="s">
        <v>37</v>
      </c>
      <c r="G71" s="8" t="s">
        <v>37</v>
      </c>
      <c r="H71" s="8" t="s">
        <v>37</v>
      </c>
      <c r="I71" s="8" t="s">
        <v>37</v>
      </c>
      <c r="J71" s="8" t="s">
        <v>38</v>
      </c>
      <c r="K71" s="8" t="s">
        <v>38</v>
      </c>
      <c r="L71" s="8" t="s">
        <v>290</v>
      </c>
      <c r="M71" s="8" t="s">
        <v>38</v>
      </c>
      <c r="N71" s="8" t="s">
        <v>37</v>
      </c>
      <c r="O71" s="8" t="s">
        <v>38</v>
      </c>
      <c r="P71" s="8" t="s">
        <v>37</v>
      </c>
      <c r="Q71" s="8" t="s">
        <v>37</v>
      </c>
      <c r="R71" s="8" t="s">
        <v>37</v>
      </c>
      <c r="S71" s="8" t="s">
        <v>38</v>
      </c>
    </row>
    <row r="72" spans="3:19" x14ac:dyDescent="0.25">
      <c r="C72" s="257">
        <v>45073</v>
      </c>
      <c r="E72" s="8" t="s">
        <v>37</v>
      </c>
      <c r="F72" s="8" t="s">
        <v>37</v>
      </c>
      <c r="G72" s="8" t="s">
        <v>37</v>
      </c>
      <c r="H72" s="8" t="s">
        <v>37</v>
      </c>
      <c r="I72" s="8" t="s">
        <v>37</v>
      </c>
      <c r="J72" s="8" t="s">
        <v>38</v>
      </c>
      <c r="K72" s="8" t="s">
        <v>38</v>
      </c>
      <c r="L72" s="8" t="s">
        <v>290</v>
      </c>
      <c r="M72" s="8" t="s">
        <v>38</v>
      </c>
      <c r="N72" s="8" t="s">
        <v>37</v>
      </c>
      <c r="O72" s="8" t="s">
        <v>38</v>
      </c>
      <c r="P72" s="8" t="s">
        <v>37</v>
      </c>
      <c r="Q72" s="8" t="s">
        <v>37</v>
      </c>
      <c r="R72" s="8" t="s">
        <v>37</v>
      </c>
      <c r="S72" s="8" t="s">
        <v>38</v>
      </c>
    </row>
    <row r="73" spans="3:19" x14ac:dyDescent="0.25">
      <c r="C73" s="257">
        <v>45074</v>
      </c>
      <c r="E73" s="8" t="s">
        <v>37</v>
      </c>
      <c r="F73" s="8" t="s">
        <v>37</v>
      </c>
      <c r="G73" s="8" t="s">
        <v>37</v>
      </c>
      <c r="H73" s="8" t="s">
        <v>37</v>
      </c>
      <c r="I73" s="8" t="s">
        <v>37</v>
      </c>
      <c r="J73" s="8" t="s">
        <v>38</v>
      </c>
      <c r="K73" s="8" t="s">
        <v>38</v>
      </c>
      <c r="L73" s="8" t="s">
        <v>290</v>
      </c>
      <c r="M73" s="8" t="s">
        <v>38</v>
      </c>
      <c r="N73" s="8" t="s">
        <v>37</v>
      </c>
      <c r="O73" s="8" t="s">
        <v>38</v>
      </c>
      <c r="P73" s="8" t="s">
        <v>37</v>
      </c>
      <c r="Q73" s="8" t="s">
        <v>37</v>
      </c>
      <c r="R73" s="8" t="s">
        <v>37</v>
      </c>
      <c r="S73" s="8" t="s">
        <v>38</v>
      </c>
    </row>
    <row r="74" spans="3:19" x14ac:dyDescent="0.25">
      <c r="C74" s="257">
        <v>45075</v>
      </c>
      <c r="E74" s="8" t="s">
        <v>37</v>
      </c>
      <c r="F74" s="8" t="s">
        <v>37</v>
      </c>
      <c r="G74" s="8" t="s">
        <v>37</v>
      </c>
      <c r="H74" s="8" t="s">
        <v>37</v>
      </c>
      <c r="I74" s="8" t="s">
        <v>37</v>
      </c>
      <c r="J74" s="8" t="s">
        <v>38</v>
      </c>
      <c r="K74" s="8" t="s">
        <v>38</v>
      </c>
      <c r="L74" s="8" t="s">
        <v>290</v>
      </c>
      <c r="M74" s="8" t="s">
        <v>38</v>
      </c>
      <c r="N74" s="8" t="s">
        <v>37</v>
      </c>
      <c r="O74" s="8" t="s">
        <v>38</v>
      </c>
      <c r="P74" s="8" t="s">
        <v>37</v>
      </c>
      <c r="Q74" s="8" t="s">
        <v>37</v>
      </c>
      <c r="R74" s="8" t="s">
        <v>37</v>
      </c>
      <c r="S74" s="8" t="s">
        <v>38</v>
      </c>
    </row>
    <row r="75" spans="3:19" x14ac:dyDescent="0.25">
      <c r="C75" s="257">
        <v>45076</v>
      </c>
      <c r="E75" s="8" t="s">
        <v>37</v>
      </c>
      <c r="F75" s="8" t="s">
        <v>195</v>
      </c>
      <c r="G75" s="8" t="s">
        <v>37</v>
      </c>
      <c r="H75" s="8" t="s">
        <v>37</v>
      </c>
      <c r="I75" s="8" t="s">
        <v>37</v>
      </c>
      <c r="J75" s="8" t="s">
        <v>320</v>
      </c>
      <c r="K75" s="8" t="s">
        <v>38</v>
      </c>
      <c r="L75" s="8" t="s">
        <v>290</v>
      </c>
      <c r="M75" s="8" t="s">
        <v>38</v>
      </c>
      <c r="N75" s="8" t="s">
        <v>37</v>
      </c>
      <c r="O75" s="8" t="s">
        <v>38</v>
      </c>
      <c r="P75" s="8" t="s">
        <v>37</v>
      </c>
      <c r="Q75" s="8" t="s">
        <v>37</v>
      </c>
      <c r="R75" s="8" t="s">
        <v>37</v>
      </c>
      <c r="S75" s="8" t="s">
        <v>38</v>
      </c>
    </row>
    <row r="76" spans="3:19" x14ac:dyDescent="0.25">
      <c r="C76" s="257">
        <v>45077</v>
      </c>
      <c r="E76" s="8" t="s">
        <v>37</v>
      </c>
      <c r="F76" s="8" t="s">
        <v>381</v>
      </c>
      <c r="G76" s="8" t="s">
        <v>37</v>
      </c>
      <c r="H76" s="8" t="s">
        <v>37</v>
      </c>
      <c r="I76" s="8" t="s">
        <v>37</v>
      </c>
      <c r="J76" s="8" t="s">
        <v>37</v>
      </c>
      <c r="K76" s="8" t="s">
        <v>38</v>
      </c>
      <c r="L76" s="8" t="s">
        <v>290</v>
      </c>
      <c r="M76" s="8" t="s">
        <v>38</v>
      </c>
      <c r="N76" s="8" t="s">
        <v>37</v>
      </c>
      <c r="O76" s="8" t="s">
        <v>38</v>
      </c>
      <c r="P76" s="8" t="s">
        <v>37</v>
      </c>
      <c r="Q76" s="8" t="s">
        <v>37</v>
      </c>
      <c r="R76" s="8" t="s">
        <v>37</v>
      </c>
      <c r="S76" s="8" t="s">
        <v>38</v>
      </c>
    </row>
    <row r="77" spans="3:19" x14ac:dyDescent="0.25">
      <c r="C77" s="257">
        <v>45078</v>
      </c>
      <c r="E77" s="8" t="s">
        <v>37</v>
      </c>
      <c r="F77" s="8" t="s">
        <v>381</v>
      </c>
      <c r="G77" s="8" t="s">
        <v>37</v>
      </c>
      <c r="H77" s="8" t="s">
        <v>37</v>
      </c>
      <c r="I77" s="8" t="s">
        <v>37</v>
      </c>
      <c r="J77" s="8" t="s">
        <v>37</v>
      </c>
      <c r="K77" s="8" t="s">
        <v>38</v>
      </c>
      <c r="L77" s="8" t="s">
        <v>290</v>
      </c>
      <c r="M77" s="8" t="s">
        <v>38</v>
      </c>
      <c r="N77" s="8" t="s">
        <v>37</v>
      </c>
      <c r="O77" s="8" t="s">
        <v>38</v>
      </c>
      <c r="P77" s="8" t="s">
        <v>37</v>
      </c>
      <c r="Q77" s="8" t="s">
        <v>37</v>
      </c>
      <c r="R77" s="8" t="s">
        <v>37</v>
      </c>
      <c r="S77" s="8" t="s">
        <v>38</v>
      </c>
    </row>
    <row r="78" spans="3:19" x14ac:dyDescent="0.25">
      <c r="C78" s="257">
        <v>45079</v>
      </c>
      <c r="E78" s="8" t="s">
        <v>37</v>
      </c>
      <c r="F78" s="8" t="s">
        <v>381</v>
      </c>
      <c r="G78" s="8" t="s">
        <v>37</v>
      </c>
      <c r="H78" s="8" t="s">
        <v>37</v>
      </c>
      <c r="I78" s="8" t="s">
        <v>37</v>
      </c>
      <c r="J78" s="8" t="s">
        <v>37</v>
      </c>
      <c r="K78" s="8" t="s">
        <v>38</v>
      </c>
      <c r="L78" s="8" t="s">
        <v>290</v>
      </c>
      <c r="M78" s="8" t="s">
        <v>38</v>
      </c>
      <c r="N78" s="8" t="s">
        <v>37</v>
      </c>
      <c r="O78" s="8" t="s">
        <v>320</v>
      </c>
      <c r="P78" s="8" t="s">
        <v>37</v>
      </c>
      <c r="Q78" s="8" t="s">
        <v>195</v>
      </c>
      <c r="R78" s="8" t="s">
        <v>37</v>
      </c>
      <c r="S78" s="8" t="s">
        <v>38</v>
      </c>
    </row>
    <row r="79" spans="3:19" x14ac:dyDescent="0.25">
      <c r="C79" s="257">
        <v>45080</v>
      </c>
      <c r="E79" s="8" t="s">
        <v>37</v>
      </c>
      <c r="F79" s="8" t="s">
        <v>381</v>
      </c>
      <c r="G79" s="8" t="s">
        <v>37</v>
      </c>
      <c r="H79" s="8" t="s">
        <v>37</v>
      </c>
      <c r="I79" s="8" t="s">
        <v>37</v>
      </c>
      <c r="J79" s="8" t="s">
        <v>37</v>
      </c>
      <c r="K79" s="8" t="s">
        <v>38</v>
      </c>
      <c r="L79" s="8" t="s">
        <v>290</v>
      </c>
      <c r="M79" s="8" t="s">
        <v>38</v>
      </c>
      <c r="N79" s="8" t="s">
        <v>37</v>
      </c>
      <c r="O79" s="8" t="s">
        <v>195</v>
      </c>
      <c r="P79" s="8" t="s">
        <v>37</v>
      </c>
      <c r="Q79" s="8" t="s">
        <v>321</v>
      </c>
      <c r="R79" s="8" t="s">
        <v>37</v>
      </c>
      <c r="S79" s="8" t="s">
        <v>38</v>
      </c>
    </row>
    <row r="80" spans="3:19" x14ac:dyDescent="0.25">
      <c r="C80" s="257">
        <v>45081</v>
      </c>
      <c r="E80" s="8" t="s">
        <v>37</v>
      </c>
      <c r="F80" s="8" t="s">
        <v>381</v>
      </c>
      <c r="G80" s="8" t="s">
        <v>37</v>
      </c>
      <c r="H80" s="8" t="s">
        <v>37</v>
      </c>
      <c r="I80" s="8" t="s">
        <v>37</v>
      </c>
      <c r="J80" s="8" t="s">
        <v>37</v>
      </c>
      <c r="K80" s="8" t="s">
        <v>38</v>
      </c>
      <c r="L80" s="8" t="s">
        <v>290</v>
      </c>
      <c r="M80" s="8" t="s">
        <v>38</v>
      </c>
      <c r="N80" s="8" t="s">
        <v>37</v>
      </c>
      <c r="O80" s="8" t="s">
        <v>38</v>
      </c>
      <c r="P80" s="8" t="s">
        <v>37</v>
      </c>
      <c r="Q80" s="8" t="s">
        <v>37</v>
      </c>
      <c r="R80" s="8" t="s">
        <v>37</v>
      </c>
      <c r="S80" s="8" t="s">
        <v>38</v>
      </c>
    </row>
    <row r="81" spans="3:19" x14ac:dyDescent="0.25">
      <c r="C81" s="257">
        <v>45082</v>
      </c>
      <c r="E81" s="8" t="s">
        <v>37</v>
      </c>
      <c r="F81" s="8" t="s">
        <v>381</v>
      </c>
      <c r="G81" s="8" t="s">
        <v>37</v>
      </c>
      <c r="H81" s="8" t="s">
        <v>37</v>
      </c>
      <c r="I81" s="8" t="s">
        <v>37</v>
      </c>
      <c r="J81" s="8" t="s">
        <v>37</v>
      </c>
      <c r="K81" s="8" t="s">
        <v>38</v>
      </c>
      <c r="L81" s="8" t="s">
        <v>290</v>
      </c>
      <c r="M81" s="8" t="s">
        <v>38</v>
      </c>
      <c r="N81" s="8" t="s">
        <v>37</v>
      </c>
      <c r="O81" s="8" t="s">
        <v>38</v>
      </c>
      <c r="P81" s="8" t="s">
        <v>37</v>
      </c>
      <c r="Q81" s="8" t="s">
        <v>37</v>
      </c>
      <c r="R81" s="8" t="s">
        <v>37</v>
      </c>
      <c r="S81" s="8" t="s">
        <v>38</v>
      </c>
    </row>
    <row r="82" spans="3:19" x14ac:dyDescent="0.25">
      <c r="C82" s="257">
        <v>45083</v>
      </c>
      <c r="E82" s="8" t="s">
        <v>37</v>
      </c>
      <c r="F82" s="8" t="s">
        <v>381</v>
      </c>
      <c r="G82" s="8" t="s">
        <v>37</v>
      </c>
      <c r="H82" s="8" t="s">
        <v>37</v>
      </c>
      <c r="I82" s="8" t="s">
        <v>37</v>
      </c>
      <c r="J82" s="8" t="s">
        <v>37</v>
      </c>
      <c r="K82" s="8" t="s">
        <v>38</v>
      </c>
      <c r="L82" s="8" t="s">
        <v>290</v>
      </c>
      <c r="M82" s="8" t="s">
        <v>38</v>
      </c>
      <c r="N82" s="8" t="s">
        <v>37</v>
      </c>
      <c r="O82" s="8" t="s">
        <v>38</v>
      </c>
      <c r="P82" s="8" t="s">
        <v>37</v>
      </c>
      <c r="Q82" s="8" t="s">
        <v>37</v>
      </c>
      <c r="R82" s="8" t="s">
        <v>37</v>
      </c>
      <c r="S82" s="8" t="s">
        <v>38</v>
      </c>
    </row>
    <row r="83" spans="3:19" x14ac:dyDescent="0.25">
      <c r="C83" s="257">
        <v>45084</v>
      </c>
      <c r="E83" s="8" t="s">
        <v>37</v>
      </c>
      <c r="F83" s="8" t="s">
        <v>320</v>
      </c>
      <c r="G83" s="8" t="s">
        <v>37</v>
      </c>
      <c r="H83" s="8" t="s">
        <v>37</v>
      </c>
      <c r="I83" s="8" t="s">
        <v>195</v>
      </c>
      <c r="J83" s="8" t="s">
        <v>37</v>
      </c>
      <c r="K83" s="8" t="s">
        <v>38</v>
      </c>
      <c r="L83" s="8" t="s">
        <v>290</v>
      </c>
      <c r="M83" s="8" t="s">
        <v>38</v>
      </c>
      <c r="N83" s="8" t="s">
        <v>37</v>
      </c>
      <c r="O83" s="8" t="s">
        <v>38</v>
      </c>
      <c r="P83" s="8" t="s">
        <v>37</v>
      </c>
      <c r="Q83" s="8" t="s">
        <v>37</v>
      </c>
      <c r="R83" s="8" t="s">
        <v>37</v>
      </c>
      <c r="S83" s="8" t="s">
        <v>38</v>
      </c>
    </row>
    <row r="84" spans="3:19" x14ac:dyDescent="0.25">
      <c r="C84" s="257">
        <v>45085</v>
      </c>
      <c r="E84" s="8" t="s">
        <v>37</v>
      </c>
      <c r="F84" s="8" t="s">
        <v>37</v>
      </c>
      <c r="G84" s="8" t="s">
        <v>37</v>
      </c>
      <c r="H84" s="8" t="s">
        <v>37</v>
      </c>
      <c r="I84" s="8" t="s">
        <v>38</v>
      </c>
      <c r="J84" s="8" t="s">
        <v>37</v>
      </c>
      <c r="K84" s="8" t="s">
        <v>38</v>
      </c>
      <c r="L84" s="8" t="s">
        <v>290</v>
      </c>
      <c r="M84" s="8" t="s">
        <v>38</v>
      </c>
      <c r="N84" s="8" t="s">
        <v>37</v>
      </c>
      <c r="O84" s="8" t="s">
        <v>38</v>
      </c>
      <c r="P84" s="8" t="s">
        <v>37</v>
      </c>
      <c r="Q84" s="8" t="s">
        <v>37</v>
      </c>
      <c r="R84" s="8" t="s">
        <v>37</v>
      </c>
      <c r="S84" s="8" t="s">
        <v>38</v>
      </c>
    </row>
    <row r="85" spans="3:19" x14ac:dyDescent="0.25">
      <c r="C85" s="257">
        <v>45086</v>
      </c>
      <c r="E85" s="8" t="s">
        <v>37</v>
      </c>
      <c r="F85" s="8" t="s">
        <v>37</v>
      </c>
      <c r="G85" s="8" t="s">
        <v>37</v>
      </c>
      <c r="H85" s="8" t="s">
        <v>37</v>
      </c>
      <c r="I85" s="8" t="s">
        <v>38</v>
      </c>
      <c r="J85" s="8" t="s">
        <v>37</v>
      </c>
      <c r="K85" s="8" t="s">
        <v>38</v>
      </c>
      <c r="L85" s="8" t="s">
        <v>290</v>
      </c>
      <c r="M85" s="8" t="s">
        <v>38</v>
      </c>
      <c r="N85" s="8" t="s">
        <v>37</v>
      </c>
      <c r="O85" s="8" t="s">
        <v>38</v>
      </c>
      <c r="P85" s="8" t="s">
        <v>37</v>
      </c>
      <c r="Q85" s="8" t="s">
        <v>37</v>
      </c>
      <c r="R85" s="8" t="s">
        <v>37</v>
      </c>
      <c r="S85" s="8" t="s">
        <v>38</v>
      </c>
    </row>
    <row r="86" spans="3:19" x14ac:dyDescent="0.25">
      <c r="C86" s="257">
        <v>45087</v>
      </c>
      <c r="E86" s="8" t="s">
        <v>37</v>
      </c>
      <c r="F86" s="8" t="s">
        <v>37</v>
      </c>
      <c r="G86" s="8" t="s">
        <v>37</v>
      </c>
      <c r="H86" s="8" t="s">
        <v>37</v>
      </c>
      <c r="I86" s="8" t="s">
        <v>38</v>
      </c>
      <c r="J86" s="8" t="s">
        <v>37</v>
      </c>
      <c r="K86" s="8" t="s">
        <v>38</v>
      </c>
      <c r="L86" s="8" t="s">
        <v>290</v>
      </c>
      <c r="M86" s="8" t="s">
        <v>38</v>
      </c>
      <c r="N86" s="8" t="s">
        <v>37</v>
      </c>
      <c r="O86" s="8" t="s">
        <v>38</v>
      </c>
      <c r="P86" s="8" t="s">
        <v>37</v>
      </c>
      <c r="Q86" s="8" t="s">
        <v>37</v>
      </c>
      <c r="R86" s="8" t="s">
        <v>37</v>
      </c>
      <c r="S86" s="8" t="s">
        <v>38</v>
      </c>
    </row>
    <row r="87" spans="3:19" x14ac:dyDescent="0.25">
      <c r="C87" s="257">
        <v>45088</v>
      </c>
      <c r="E87" s="8" t="s">
        <v>37</v>
      </c>
      <c r="F87" s="8" t="s">
        <v>37</v>
      </c>
      <c r="G87" s="8" t="s">
        <v>37</v>
      </c>
      <c r="H87" s="8" t="s">
        <v>37</v>
      </c>
      <c r="I87" s="8" t="s">
        <v>38</v>
      </c>
      <c r="J87" s="8" t="s">
        <v>37</v>
      </c>
      <c r="K87" s="8" t="s">
        <v>38</v>
      </c>
      <c r="L87" s="8" t="s">
        <v>290</v>
      </c>
      <c r="M87" s="8" t="s">
        <v>38</v>
      </c>
      <c r="N87" s="8" t="s">
        <v>37</v>
      </c>
      <c r="O87" s="8" t="s">
        <v>38</v>
      </c>
      <c r="P87" s="8" t="s">
        <v>37</v>
      </c>
      <c r="Q87" s="8" t="s">
        <v>37</v>
      </c>
      <c r="R87" s="8" t="s">
        <v>37</v>
      </c>
      <c r="S87" s="8" t="s">
        <v>38</v>
      </c>
    </row>
    <row r="88" spans="3:19" x14ac:dyDescent="0.25">
      <c r="C88" s="257">
        <v>45089</v>
      </c>
      <c r="E88" s="8" t="s">
        <v>37</v>
      </c>
      <c r="F88" s="8" t="s">
        <v>37</v>
      </c>
      <c r="G88" s="8" t="s">
        <v>37</v>
      </c>
      <c r="H88" s="8" t="s">
        <v>37</v>
      </c>
      <c r="I88" s="8" t="s">
        <v>38</v>
      </c>
      <c r="J88" s="8" t="s">
        <v>37</v>
      </c>
      <c r="K88" s="8" t="s">
        <v>38</v>
      </c>
      <c r="L88" s="8" t="s">
        <v>290</v>
      </c>
      <c r="M88" s="8" t="s">
        <v>38</v>
      </c>
      <c r="N88" s="8" t="s">
        <v>37</v>
      </c>
      <c r="O88" s="8" t="s">
        <v>38</v>
      </c>
      <c r="P88" s="8" t="s">
        <v>37</v>
      </c>
      <c r="Q88" s="8" t="s">
        <v>37</v>
      </c>
      <c r="R88" s="8" t="s">
        <v>37</v>
      </c>
      <c r="S88" s="8" t="s">
        <v>38</v>
      </c>
    </row>
    <row r="89" spans="3:19" x14ac:dyDescent="0.25">
      <c r="C89" s="257">
        <v>45090</v>
      </c>
      <c r="E89" s="8" t="s">
        <v>37</v>
      </c>
      <c r="F89" s="8" t="s">
        <v>37</v>
      </c>
      <c r="G89" s="8" t="s">
        <v>37</v>
      </c>
      <c r="H89" s="8" t="s">
        <v>37</v>
      </c>
      <c r="I89" s="8" t="s">
        <v>320</v>
      </c>
      <c r="J89" s="8" t="s">
        <v>195</v>
      </c>
      <c r="K89" s="8" t="s">
        <v>38</v>
      </c>
      <c r="L89" s="8" t="s">
        <v>290</v>
      </c>
      <c r="M89" s="8" t="s">
        <v>38</v>
      </c>
      <c r="N89" s="8" t="s">
        <v>37</v>
      </c>
      <c r="O89" s="8" t="s">
        <v>38</v>
      </c>
      <c r="P89" s="8" t="s">
        <v>37</v>
      </c>
      <c r="Q89" s="8" t="s">
        <v>37</v>
      </c>
      <c r="R89" s="8" t="s">
        <v>37</v>
      </c>
      <c r="S89" s="8" t="s">
        <v>38</v>
      </c>
    </row>
    <row r="90" spans="3:19" x14ac:dyDescent="0.25">
      <c r="C90" s="257">
        <v>45091</v>
      </c>
      <c r="E90" s="8" t="s">
        <v>195</v>
      </c>
      <c r="F90" s="8" t="s">
        <v>37</v>
      </c>
      <c r="G90" s="8" t="s">
        <v>37</v>
      </c>
      <c r="H90" s="8" t="s">
        <v>37</v>
      </c>
      <c r="I90" s="8" t="s">
        <v>37</v>
      </c>
      <c r="J90" s="8" t="s">
        <v>321</v>
      </c>
      <c r="K90" s="8" t="s">
        <v>38</v>
      </c>
      <c r="L90" s="8" t="s">
        <v>290</v>
      </c>
      <c r="M90" s="8" t="s">
        <v>38</v>
      </c>
      <c r="N90" s="8" t="s">
        <v>37</v>
      </c>
      <c r="O90" s="8" t="s">
        <v>320</v>
      </c>
      <c r="P90" s="8" t="s">
        <v>195</v>
      </c>
      <c r="Q90" s="8" t="s">
        <v>37</v>
      </c>
      <c r="R90" s="8" t="s">
        <v>37</v>
      </c>
      <c r="S90" s="8" t="s">
        <v>38</v>
      </c>
    </row>
    <row r="91" spans="3:19" x14ac:dyDescent="0.25">
      <c r="C91" s="257">
        <v>45092</v>
      </c>
      <c r="E91" s="8" t="s">
        <v>251</v>
      </c>
      <c r="F91" s="8" t="s">
        <v>37</v>
      </c>
      <c r="G91" s="8" t="s">
        <v>37</v>
      </c>
      <c r="H91" s="8" t="s">
        <v>37</v>
      </c>
      <c r="I91" s="8" t="s">
        <v>37</v>
      </c>
      <c r="J91" s="8" t="s">
        <v>37</v>
      </c>
      <c r="K91" s="8" t="s">
        <v>38</v>
      </c>
      <c r="L91" s="8" t="s">
        <v>290</v>
      </c>
      <c r="M91" s="8" t="s">
        <v>38</v>
      </c>
      <c r="N91" s="8" t="s">
        <v>37</v>
      </c>
      <c r="O91" s="8" t="s">
        <v>195</v>
      </c>
      <c r="P91" s="8" t="s">
        <v>321</v>
      </c>
      <c r="Q91" s="8" t="s">
        <v>37</v>
      </c>
      <c r="R91" s="8" t="s">
        <v>37</v>
      </c>
      <c r="S91" s="8" t="s">
        <v>38</v>
      </c>
    </row>
    <row r="92" spans="3:19" x14ac:dyDescent="0.25">
      <c r="C92" s="257">
        <v>45093</v>
      </c>
      <c r="E92" s="8" t="s">
        <v>251</v>
      </c>
      <c r="F92" s="8" t="s">
        <v>37</v>
      </c>
      <c r="G92" s="8" t="s">
        <v>37</v>
      </c>
      <c r="H92" s="8" t="s">
        <v>37</v>
      </c>
      <c r="I92" s="8" t="s">
        <v>37</v>
      </c>
      <c r="J92" s="8" t="s">
        <v>37</v>
      </c>
      <c r="K92" s="8" t="s">
        <v>38</v>
      </c>
      <c r="L92" s="8" t="s">
        <v>290</v>
      </c>
      <c r="M92" s="8" t="s">
        <v>38</v>
      </c>
      <c r="N92" s="8" t="s">
        <v>37</v>
      </c>
      <c r="O92" s="8" t="s">
        <v>38</v>
      </c>
      <c r="P92" s="8" t="s">
        <v>37</v>
      </c>
      <c r="Q92" s="8" t="s">
        <v>37</v>
      </c>
      <c r="R92" s="8" t="s">
        <v>37</v>
      </c>
      <c r="S92" s="8" t="s">
        <v>38</v>
      </c>
    </row>
    <row r="93" spans="3:19" x14ac:dyDescent="0.25">
      <c r="C93" s="257">
        <v>45094</v>
      </c>
      <c r="E93" s="8" t="s">
        <v>251</v>
      </c>
      <c r="F93" s="8" t="s">
        <v>37</v>
      </c>
      <c r="G93" s="8" t="s">
        <v>37</v>
      </c>
      <c r="H93" s="8" t="s">
        <v>37</v>
      </c>
      <c r="I93" s="8" t="s">
        <v>37</v>
      </c>
      <c r="J93" s="8" t="s">
        <v>37</v>
      </c>
      <c r="K93" s="8" t="s">
        <v>38</v>
      </c>
      <c r="L93" s="8" t="s">
        <v>290</v>
      </c>
      <c r="M93" s="8" t="s">
        <v>38</v>
      </c>
      <c r="N93" s="8" t="s">
        <v>37</v>
      </c>
      <c r="O93" s="8" t="s">
        <v>38</v>
      </c>
      <c r="P93" s="8" t="s">
        <v>37</v>
      </c>
      <c r="Q93" s="8" t="s">
        <v>37</v>
      </c>
      <c r="R93" s="8" t="s">
        <v>37</v>
      </c>
      <c r="S93" s="8" t="s">
        <v>38</v>
      </c>
    </row>
    <row r="94" spans="3:19" x14ac:dyDescent="0.25">
      <c r="C94" s="257">
        <v>45095</v>
      </c>
      <c r="E94" s="8" t="s">
        <v>251</v>
      </c>
      <c r="F94" s="8" t="s">
        <v>37</v>
      </c>
      <c r="G94" s="8" t="s">
        <v>37</v>
      </c>
      <c r="H94" s="8" t="s">
        <v>37</v>
      </c>
      <c r="I94" s="8" t="s">
        <v>37</v>
      </c>
      <c r="J94" s="8" t="s">
        <v>37</v>
      </c>
      <c r="K94" s="8" t="s">
        <v>38</v>
      </c>
      <c r="L94" s="8" t="s">
        <v>290</v>
      </c>
      <c r="M94" s="8" t="s">
        <v>38</v>
      </c>
      <c r="N94" s="8" t="s">
        <v>37</v>
      </c>
      <c r="O94" s="8" t="s">
        <v>38</v>
      </c>
      <c r="P94" s="8" t="s">
        <v>37</v>
      </c>
      <c r="Q94" s="8" t="s">
        <v>37</v>
      </c>
      <c r="R94" s="8" t="s">
        <v>37</v>
      </c>
      <c r="S94" s="8" t="s">
        <v>38</v>
      </c>
    </row>
    <row r="95" spans="3:19" x14ac:dyDescent="0.25">
      <c r="C95" s="257">
        <v>45096</v>
      </c>
      <c r="E95" s="8" t="s">
        <v>251</v>
      </c>
      <c r="F95" s="8" t="s">
        <v>37</v>
      </c>
      <c r="G95" s="8" t="s">
        <v>37</v>
      </c>
      <c r="H95" s="8" t="s">
        <v>37</v>
      </c>
      <c r="I95" s="8" t="s">
        <v>37</v>
      </c>
      <c r="J95" s="8" t="s">
        <v>37</v>
      </c>
      <c r="K95" s="8" t="s">
        <v>38</v>
      </c>
      <c r="L95" s="8" t="s">
        <v>290</v>
      </c>
      <c r="M95" s="8" t="s">
        <v>38</v>
      </c>
      <c r="N95" s="8" t="s">
        <v>37</v>
      </c>
      <c r="O95" s="8" t="s">
        <v>38</v>
      </c>
      <c r="P95" s="8" t="s">
        <v>37</v>
      </c>
      <c r="Q95" s="8" t="s">
        <v>37</v>
      </c>
      <c r="R95" s="8" t="s">
        <v>37</v>
      </c>
      <c r="S95" s="8" t="s">
        <v>38</v>
      </c>
    </row>
    <row r="96" spans="3:19" x14ac:dyDescent="0.25">
      <c r="C96" s="257">
        <v>45097</v>
      </c>
      <c r="E96" s="8" t="s">
        <v>251</v>
      </c>
      <c r="F96" s="8" t="s">
        <v>37</v>
      </c>
      <c r="G96" s="8" t="s">
        <v>37</v>
      </c>
      <c r="H96" s="8" t="s">
        <v>37</v>
      </c>
      <c r="I96" s="8" t="s">
        <v>37</v>
      </c>
      <c r="J96" s="8" t="s">
        <v>37</v>
      </c>
      <c r="K96" s="8" t="s">
        <v>38</v>
      </c>
      <c r="L96" s="8" t="s">
        <v>290</v>
      </c>
      <c r="M96" s="8" t="s">
        <v>38</v>
      </c>
      <c r="N96" s="8" t="s">
        <v>37</v>
      </c>
      <c r="O96" s="8" t="s">
        <v>38</v>
      </c>
      <c r="P96" s="8" t="s">
        <v>37</v>
      </c>
      <c r="Q96" s="8" t="s">
        <v>37</v>
      </c>
      <c r="R96" s="8" t="s">
        <v>37</v>
      </c>
      <c r="S96" s="8" t="s">
        <v>38</v>
      </c>
    </row>
    <row r="97" spans="3:19" x14ac:dyDescent="0.25">
      <c r="C97" s="257">
        <v>45098</v>
      </c>
      <c r="E97" s="8" t="s">
        <v>251</v>
      </c>
      <c r="F97" s="8" t="s">
        <v>37</v>
      </c>
      <c r="G97" s="8" t="s">
        <v>37</v>
      </c>
      <c r="H97" s="8" t="s">
        <v>37</v>
      </c>
      <c r="I97" s="8" t="s">
        <v>37</v>
      </c>
      <c r="J97" s="8" t="s">
        <v>37</v>
      </c>
      <c r="K97" s="8" t="s">
        <v>38</v>
      </c>
      <c r="L97" s="8" t="s">
        <v>290</v>
      </c>
      <c r="M97" s="8" t="s">
        <v>38</v>
      </c>
      <c r="N97" s="8" t="s">
        <v>37</v>
      </c>
      <c r="O97" s="8" t="s">
        <v>38</v>
      </c>
      <c r="P97" s="8" t="s">
        <v>37</v>
      </c>
      <c r="Q97" s="8" t="s">
        <v>37</v>
      </c>
      <c r="R97" s="8" t="s">
        <v>37</v>
      </c>
      <c r="S97" s="8" t="s">
        <v>38</v>
      </c>
    </row>
    <row r="98" spans="3:19" x14ac:dyDescent="0.25">
      <c r="C98" s="257">
        <v>45099</v>
      </c>
      <c r="E98" s="8" t="s">
        <v>251</v>
      </c>
      <c r="F98" s="8" t="s">
        <v>37</v>
      </c>
      <c r="G98" s="8" t="s">
        <v>37</v>
      </c>
      <c r="H98" s="8" t="s">
        <v>37</v>
      </c>
      <c r="I98" s="8" t="s">
        <v>37</v>
      </c>
      <c r="J98" s="8" t="s">
        <v>37</v>
      </c>
      <c r="K98" s="8" t="s">
        <v>38</v>
      </c>
      <c r="L98" s="8" t="s">
        <v>290</v>
      </c>
      <c r="M98" s="8" t="s">
        <v>38</v>
      </c>
      <c r="N98" s="8" t="s">
        <v>37</v>
      </c>
      <c r="O98" s="8" t="s">
        <v>38</v>
      </c>
      <c r="P98" s="8" t="s">
        <v>37</v>
      </c>
      <c r="Q98" s="8" t="s">
        <v>37</v>
      </c>
      <c r="R98" s="8" t="s">
        <v>37</v>
      </c>
      <c r="S98" s="8" t="s">
        <v>38</v>
      </c>
    </row>
    <row r="99" spans="3:19" x14ac:dyDescent="0.25">
      <c r="C99" s="257">
        <v>45100</v>
      </c>
      <c r="E99" s="8" t="s">
        <v>251</v>
      </c>
      <c r="F99" s="8" t="s">
        <v>37</v>
      </c>
      <c r="G99" s="8" t="s">
        <v>37</v>
      </c>
      <c r="H99" s="8" t="s">
        <v>37</v>
      </c>
      <c r="I99" s="8" t="s">
        <v>37</v>
      </c>
      <c r="J99" s="8" t="s">
        <v>37</v>
      </c>
      <c r="K99" s="8" t="s">
        <v>38</v>
      </c>
      <c r="L99" s="8" t="s">
        <v>290</v>
      </c>
      <c r="M99" s="8" t="s">
        <v>38</v>
      </c>
      <c r="N99" s="8" t="s">
        <v>37</v>
      </c>
      <c r="O99" s="8" t="s">
        <v>38</v>
      </c>
      <c r="P99" s="8" t="s">
        <v>37</v>
      </c>
      <c r="Q99" s="8" t="s">
        <v>37</v>
      </c>
      <c r="R99" s="8" t="s">
        <v>37</v>
      </c>
      <c r="S99" s="8" t="s">
        <v>38</v>
      </c>
    </row>
    <row r="100" spans="3:19" x14ac:dyDescent="0.25">
      <c r="C100" s="257">
        <v>45101</v>
      </c>
      <c r="E100" s="8" t="s">
        <v>320</v>
      </c>
      <c r="F100" s="8" t="s">
        <v>37</v>
      </c>
      <c r="G100" s="8" t="s">
        <v>195</v>
      </c>
      <c r="H100" s="8" t="s">
        <v>37</v>
      </c>
      <c r="I100" s="8" t="s">
        <v>37</v>
      </c>
      <c r="J100" s="8" t="s">
        <v>37</v>
      </c>
      <c r="K100" s="8" t="s">
        <v>38</v>
      </c>
      <c r="L100" s="8" t="s">
        <v>290</v>
      </c>
      <c r="M100" s="8" t="s">
        <v>38</v>
      </c>
      <c r="N100" s="8" t="s">
        <v>37</v>
      </c>
      <c r="O100" s="8" t="s">
        <v>38</v>
      </c>
      <c r="P100" s="8" t="s">
        <v>37</v>
      </c>
      <c r="Q100" s="8" t="s">
        <v>37</v>
      </c>
      <c r="R100" s="8" t="s">
        <v>37</v>
      </c>
      <c r="S100" s="8" t="s">
        <v>38</v>
      </c>
    </row>
    <row r="101" spans="3:19" x14ac:dyDescent="0.25">
      <c r="C101" s="257">
        <v>45102</v>
      </c>
      <c r="E101" s="8" t="s">
        <v>37</v>
      </c>
      <c r="F101" s="8" t="s">
        <v>37</v>
      </c>
      <c r="G101" s="8" t="s">
        <v>251</v>
      </c>
      <c r="H101" s="8" t="s">
        <v>37</v>
      </c>
      <c r="I101" s="8" t="s">
        <v>37</v>
      </c>
      <c r="J101" s="8" t="s">
        <v>37</v>
      </c>
      <c r="K101" s="8" t="s">
        <v>38</v>
      </c>
      <c r="L101" s="8" t="s">
        <v>290</v>
      </c>
      <c r="M101" s="8" t="s">
        <v>38</v>
      </c>
      <c r="N101" s="8" t="s">
        <v>37</v>
      </c>
      <c r="O101" s="8" t="s">
        <v>38</v>
      </c>
      <c r="P101" s="8" t="s">
        <v>37</v>
      </c>
      <c r="Q101" s="8" t="s">
        <v>37</v>
      </c>
      <c r="R101" s="8" t="s">
        <v>37</v>
      </c>
      <c r="S101" s="8" t="s">
        <v>38</v>
      </c>
    </row>
    <row r="102" spans="3:19" x14ac:dyDescent="0.25">
      <c r="C102" s="257">
        <v>45103</v>
      </c>
      <c r="E102" s="8" t="s">
        <v>37</v>
      </c>
      <c r="F102" s="8" t="s">
        <v>37</v>
      </c>
      <c r="G102" s="8" t="s">
        <v>251</v>
      </c>
      <c r="H102" s="8" t="s">
        <v>37</v>
      </c>
      <c r="I102" s="8" t="s">
        <v>37</v>
      </c>
      <c r="J102" s="8" t="s">
        <v>37</v>
      </c>
      <c r="K102" s="8" t="s">
        <v>38</v>
      </c>
      <c r="L102" s="8" t="s">
        <v>290</v>
      </c>
      <c r="M102" s="8" t="s">
        <v>38</v>
      </c>
      <c r="N102" s="8" t="s">
        <v>37</v>
      </c>
      <c r="O102" s="8" t="s">
        <v>38</v>
      </c>
      <c r="P102" s="8" t="s">
        <v>37</v>
      </c>
      <c r="Q102" s="8" t="s">
        <v>37</v>
      </c>
      <c r="R102" s="8" t="s">
        <v>37</v>
      </c>
      <c r="S102" s="8" t="s">
        <v>38</v>
      </c>
    </row>
    <row r="103" spans="3:19" x14ac:dyDescent="0.25">
      <c r="C103" s="257">
        <v>45104</v>
      </c>
      <c r="E103" s="8" t="s">
        <v>37</v>
      </c>
      <c r="F103" s="8" t="s">
        <v>37</v>
      </c>
      <c r="G103" s="8" t="s">
        <v>251</v>
      </c>
      <c r="H103" s="8" t="s">
        <v>37</v>
      </c>
      <c r="I103" s="8" t="s">
        <v>37</v>
      </c>
      <c r="J103" s="8" t="s">
        <v>37</v>
      </c>
      <c r="K103" s="8" t="s">
        <v>38</v>
      </c>
      <c r="L103" s="8" t="s">
        <v>290</v>
      </c>
      <c r="M103" s="8" t="s">
        <v>38</v>
      </c>
      <c r="N103" s="8" t="s">
        <v>37</v>
      </c>
      <c r="O103" s="8" t="s">
        <v>38</v>
      </c>
      <c r="P103" s="8" t="s">
        <v>37</v>
      </c>
      <c r="Q103" s="8" t="s">
        <v>37</v>
      </c>
      <c r="R103" s="8" t="s">
        <v>37</v>
      </c>
      <c r="S103" s="8" t="s">
        <v>38</v>
      </c>
    </row>
    <row r="104" spans="3:19" x14ac:dyDescent="0.25">
      <c r="C104" s="257">
        <v>45105</v>
      </c>
      <c r="E104" s="8" t="s">
        <v>37</v>
      </c>
      <c r="F104" s="8" t="s">
        <v>37</v>
      </c>
      <c r="G104" s="8" t="s">
        <v>251</v>
      </c>
      <c r="H104" s="8" t="s">
        <v>37</v>
      </c>
      <c r="I104" s="8" t="s">
        <v>37</v>
      </c>
      <c r="J104" s="8" t="s">
        <v>37</v>
      </c>
      <c r="K104" s="8" t="s">
        <v>38</v>
      </c>
      <c r="L104" s="8" t="s">
        <v>290</v>
      </c>
      <c r="M104" s="8" t="s">
        <v>38</v>
      </c>
      <c r="N104" s="8" t="s">
        <v>37</v>
      </c>
      <c r="O104" s="8" t="s">
        <v>38</v>
      </c>
      <c r="P104" s="8" t="s">
        <v>37</v>
      </c>
      <c r="Q104" s="8" t="s">
        <v>37</v>
      </c>
      <c r="R104" s="8" t="s">
        <v>37</v>
      </c>
      <c r="S104" s="8" t="s">
        <v>38</v>
      </c>
    </row>
    <row r="105" spans="3:19" x14ac:dyDescent="0.25">
      <c r="C105" s="257">
        <v>45106</v>
      </c>
      <c r="E105" s="8" t="s">
        <v>37</v>
      </c>
      <c r="F105" s="8" t="s">
        <v>37</v>
      </c>
      <c r="G105" s="8" t="s">
        <v>251</v>
      </c>
      <c r="H105" s="8" t="s">
        <v>37</v>
      </c>
      <c r="I105" s="8" t="s">
        <v>37</v>
      </c>
      <c r="J105" s="8" t="s">
        <v>37</v>
      </c>
      <c r="K105" s="8" t="s">
        <v>38</v>
      </c>
      <c r="L105" s="8" t="s">
        <v>290</v>
      </c>
      <c r="M105" s="8" t="s">
        <v>38</v>
      </c>
      <c r="N105" s="8" t="s">
        <v>37</v>
      </c>
      <c r="O105" s="8" t="s">
        <v>38</v>
      </c>
      <c r="P105" s="8" t="s">
        <v>37</v>
      </c>
      <c r="Q105" s="8" t="s">
        <v>37</v>
      </c>
      <c r="R105" s="8" t="s">
        <v>37</v>
      </c>
      <c r="S105" s="8" t="s">
        <v>38</v>
      </c>
    </row>
    <row r="106" spans="3:19" x14ac:dyDescent="0.25">
      <c r="C106" s="257">
        <v>45107</v>
      </c>
      <c r="E106" s="8" t="s">
        <v>37</v>
      </c>
      <c r="F106" s="8" t="s">
        <v>37</v>
      </c>
      <c r="G106" s="8" t="s">
        <v>251</v>
      </c>
      <c r="H106" s="8" t="s">
        <v>37</v>
      </c>
      <c r="I106" s="8" t="s">
        <v>37</v>
      </c>
      <c r="J106" s="8" t="s">
        <v>37</v>
      </c>
      <c r="K106" s="8" t="s">
        <v>38</v>
      </c>
      <c r="L106" s="8" t="s">
        <v>290</v>
      </c>
      <c r="M106" s="8" t="s">
        <v>38</v>
      </c>
      <c r="N106" s="8" t="s">
        <v>37</v>
      </c>
      <c r="O106" s="8" t="s">
        <v>38</v>
      </c>
      <c r="P106" s="8" t="s">
        <v>37</v>
      </c>
      <c r="Q106" s="8" t="s">
        <v>37</v>
      </c>
      <c r="R106" s="8" t="s">
        <v>37</v>
      </c>
      <c r="S106" s="8" t="s">
        <v>38</v>
      </c>
    </row>
    <row r="107" spans="3:19" x14ac:dyDescent="0.25">
      <c r="C107" s="257">
        <v>45108</v>
      </c>
      <c r="E107" s="8" t="s">
        <v>37</v>
      </c>
      <c r="F107" s="8" t="s">
        <v>37</v>
      </c>
      <c r="G107" s="8" t="s">
        <v>251</v>
      </c>
      <c r="H107" s="8" t="s">
        <v>37</v>
      </c>
      <c r="I107" s="8" t="s">
        <v>37</v>
      </c>
      <c r="J107" s="8" t="s">
        <v>37</v>
      </c>
      <c r="K107" s="8" t="s">
        <v>38</v>
      </c>
      <c r="L107" s="8" t="s">
        <v>290</v>
      </c>
      <c r="M107" s="8" t="s">
        <v>38</v>
      </c>
      <c r="N107" s="8" t="s">
        <v>37</v>
      </c>
      <c r="O107" s="8" t="s">
        <v>38</v>
      </c>
      <c r="P107" s="8" t="s">
        <v>37</v>
      </c>
      <c r="Q107" s="8" t="s">
        <v>37</v>
      </c>
      <c r="R107" s="8" t="s">
        <v>37</v>
      </c>
      <c r="S107" s="8" t="s">
        <v>38</v>
      </c>
    </row>
    <row r="108" spans="3:19" x14ac:dyDescent="0.25">
      <c r="C108" s="257">
        <v>45109</v>
      </c>
      <c r="E108" s="8" t="s">
        <v>37</v>
      </c>
      <c r="F108" s="8" t="s">
        <v>37</v>
      </c>
      <c r="G108" s="8" t="s">
        <v>251</v>
      </c>
      <c r="H108" s="8" t="s">
        <v>37</v>
      </c>
      <c r="I108" s="8" t="s">
        <v>37</v>
      </c>
      <c r="J108" s="8" t="s">
        <v>37</v>
      </c>
      <c r="K108" s="8" t="s">
        <v>38</v>
      </c>
      <c r="L108" s="8" t="s">
        <v>290</v>
      </c>
      <c r="M108" s="8" t="s">
        <v>38</v>
      </c>
      <c r="N108" s="8" t="s">
        <v>37</v>
      </c>
      <c r="O108" s="8" t="s">
        <v>38</v>
      </c>
      <c r="P108" s="8" t="s">
        <v>37</v>
      </c>
      <c r="Q108" s="8" t="s">
        <v>37</v>
      </c>
      <c r="R108" s="8" t="s">
        <v>37</v>
      </c>
      <c r="S108" s="8" t="s">
        <v>38</v>
      </c>
    </row>
    <row r="109" spans="3:19" x14ac:dyDescent="0.25">
      <c r="C109" s="257">
        <v>45110</v>
      </c>
      <c r="E109" s="8" t="s">
        <v>37</v>
      </c>
      <c r="F109" s="8" t="s">
        <v>37</v>
      </c>
      <c r="G109" s="8" t="s">
        <v>251</v>
      </c>
      <c r="H109" s="8" t="s">
        <v>37</v>
      </c>
      <c r="I109" s="8" t="s">
        <v>37</v>
      </c>
      <c r="J109" s="8" t="s">
        <v>37</v>
      </c>
      <c r="K109" s="8" t="s">
        <v>38</v>
      </c>
      <c r="L109" s="8" t="s">
        <v>290</v>
      </c>
      <c r="M109" s="8" t="s">
        <v>38</v>
      </c>
      <c r="N109" s="8" t="s">
        <v>37</v>
      </c>
      <c r="O109" s="8" t="s">
        <v>38</v>
      </c>
      <c r="P109" s="8" t="s">
        <v>37</v>
      </c>
      <c r="Q109" s="8" t="s">
        <v>37</v>
      </c>
      <c r="R109" s="8" t="s">
        <v>37</v>
      </c>
      <c r="S109" s="8" t="s">
        <v>38</v>
      </c>
    </row>
    <row r="110" spans="3:19" x14ac:dyDescent="0.25">
      <c r="C110" s="257">
        <v>45111</v>
      </c>
      <c r="E110" s="8" t="s">
        <v>37</v>
      </c>
      <c r="F110" s="8" t="s">
        <v>37</v>
      </c>
      <c r="G110" s="8" t="s">
        <v>320</v>
      </c>
      <c r="H110" s="8" t="s">
        <v>37</v>
      </c>
      <c r="I110" s="8" t="s">
        <v>195</v>
      </c>
      <c r="J110" s="8" t="s">
        <v>37</v>
      </c>
      <c r="K110" s="8" t="s">
        <v>38</v>
      </c>
      <c r="L110" s="8" t="s">
        <v>290</v>
      </c>
      <c r="M110" s="8" t="s">
        <v>38</v>
      </c>
      <c r="N110" s="8" t="s">
        <v>37</v>
      </c>
      <c r="O110" s="8" t="s">
        <v>320</v>
      </c>
      <c r="P110" s="8" t="s">
        <v>37</v>
      </c>
      <c r="Q110" s="8" t="s">
        <v>37</v>
      </c>
      <c r="R110" s="8" t="s">
        <v>195</v>
      </c>
      <c r="S110" s="8" t="s">
        <v>38</v>
      </c>
    </row>
    <row r="111" spans="3:19" x14ac:dyDescent="0.25">
      <c r="C111" s="257">
        <v>45112</v>
      </c>
      <c r="E111" s="8" t="s">
        <v>37</v>
      </c>
      <c r="F111" s="8" t="s">
        <v>37</v>
      </c>
      <c r="G111" s="8" t="s">
        <v>37</v>
      </c>
      <c r="H111" s="8" t="s">
        <v>37</v>
      </c>
      <c r="I111" s="8" t="s">
        <v>38</v>
      </c>
      <c r="J111" s="8" t="s">
        <v>37</v>
      </c>
      <c r="K111" s="8" t="s">
        <v>38</v>
      </c>
      <c r="L111" s="8" t="s">
        <v>290</v>
      </c>
      <c r="M111" s="8" t="s">
        <v>38</v>
      </c>
      <c r="N111" s="8" t="s">
        <v>37</v>
      </c>
      <c r="O111" s="8" t="s">
        <v>37</v>
      </c>
      <c r="P111" s="8" t="s">
        <v>37</v>
      </c>
      <c r="Q111" s="8" t="s">
        <v>37</v>
      </c>
      <c r="R111" s="8" t="s">
        <v>382</v>
      </c>
      <c r="S111" s="8" t="s">
        <v>38</v>
      </c>
    </row>
    <row r="112" spans="3:19" x14ac:dyDescent="0.25">
      <c r="C112" s="257">
        <v>45113</v>
      </c>
      <c r="E112" s="8" t="s">
        <v>37</v>
      </c>
      <c r="F112" s="8" t="s">
        <v>37</v>
      </c>
      <c r="G112" s="8" t="s">
        <v>37</v>
      </c>
      <c r="H112" s="8" t="s">
        <v>37</v>
      </c>
      <c r="I112" s="8" t="s">
        <v>38</v>
      </c>
      <c r="J112" s="8" t="s">
        <v>37</v>
      </c>
      <c r="K112" s="8" t="s">
        <v>38</v>
      </c>
      <c r="L112" s="8" t="s">
        <v>290</v>
      </c>
      <c r="M112" s="8" t="s">
        <v>38</v>
      </c>
      <c r="N112" s="8" t="s">
        <v>37</v>
      </c>
      <c r="O112" s="8" t="s">
        <v>37</v>
      </c>
      <c r="P112" s="8" t="s">
        <v>37</v>
      </c>
      <c r="Q112" s="8" t="s">
        <v>37</v>
      </c>
      <c r="R112" s="8" t="s">
        <v>382</v>
      </c>
      <c r="S112" s="8" t="s">
        <v>38</v>
      </c>
    </row>
    <row r="113" spans="3:19" x14ac:dyDescent="0.25">
      <c r="C113" s="257">
        <v>45114</v>
      </c>
      <c r="E113" s="8" t="s">
        <v>37</v>
      </c>
      <c r="F113" s="8" t="s">
        <v>37</v>
      </c>
      <c r="G113" s="8" t="s">
        <v>37</v>
      </c>
      <c r="H113" s="8" t="s">
        <v>37</v>
      </c>
      <c r="I113" s="8" t="s">
        <v>38</v>
      </c>
      <c r="J113" s="8" t="s">
        <v>37</v>
      </c>
      <c r="K113" s="8" t="s">
        <v>38</v>
      </c>
      <c r="L113" s="8" t="s">
        <v>290</v>
      </c>
      <c r="M113" s="8" t="s">
        <v>38</v>
      </c>
      <c r="N113" s="8" t="s">
        <v>37</v>
      </c>
      <c r="O113" s="8" t="s">
        <v>37</v>
      </c>
      <c r="P113" s="8" t="s">
        <v>37</v>
      </c>
      <c r="Q113" s="8" t="s">
        <v>37</v>
      </c>
      <c r="R113" s="8" t="s">
        <v>382</v>
      </c>
      <c r="S113" s="8" t="s">
        <v>38</v>
      </c>
    </row>
    <row r="114" spans="3:19" x14ac:dyDescent="0.25">
      <c r="C114" s="257">
        <v>45115</v>
      </c>
      <c r="E114" s="8" t="s">
        <v>37</v>
      </c>
      <c r="F114" s="8" t="s">
        <v>37</v>
      </c>
      <c r="G114" s="8" t="s">
        <v>37</v>
      </c>
      <c r="H114" s="8" t="s">
        <v>37</v>
      </c>
      <c r="I114" s="8" t="s">
        <v>38</v>
      </c>
      <c r="J114" s="8" t="s">
        <v>37</v>
      </c>
      <c r="K114" s="8" t="s">
        <v>38</v>
      </c>
      <c r="L114" s="8" t="s">
        <v>290</v>
      </c>
      <c r="M114" s="8" t="s">
        <v>320</v>
      </c>
      <c r="N114" s="8" t="s">
        <v>195</v>
      </c>
      <c r="O114" s="8" t="s">
        <v>37</v>
      </c>
      <c r="P114" s="8" t="s">
        <v>37</v>
      </c>
      <c r="Q114" s="8" t="s">
        <v>37</v>
      </c>
      <c r="R114" s="8" t="s">
        <v>382</v>
      </c>
      <c r="S114" s="8" t="s">
        <v>38</v>
      </c>
    </row>
    <row r="115" spans="3:19" x14ac:dyDescent="0.25">
      <c r="C115" s="257">
        <v>45116</v>
      </c>
      <c r="E115" s="8" t="s">
        <v>37</v>
      </c>
      <c r="F115" s="8" t="s">
        <v>37</v>
      </c>
      <c r="G115" s="8" t="s">
        <v>37</v>
      </c>
      <c r="H115" s="8" t="s">
        <v>37</v>
      </c>
      <c r="I115" s="8" t="s">
        <v>38</v>
      </c>
      <c r="J115" s="8" t="s">
        <v>37</v>
      </c>
      <c r="K115" s="8" t="s">
        <v>38</v>
      </c>
      <c r="L115" s="8" t="s">
        <v>290</v>
      </c>
      <c r="M115" s="8" t="s">
        <v>195</v>
      </c>
      <c r="N115" s="8" t="s">
        <v>321</v>
      </c>
      <c r="O115" s="8" t="s">
        <v>37</v>
      </c>
      <c r="P115" s="8" t="s">
        <v>37</v>
      </c>
      <c r="Q115" s="8" t="s">
        <v>37</v>
      </c>
      <c r="R115" s="8" t="s">
        <v>382</v>
      </c>
      <c r="S115" s="8" t="s">
        <v>38</v>
      </c>
    </row>
    <row r="116" spans="3:19" x14ac:dyDescent="0.25">
      <c r="C116" s="257">
        <v>45117</v>
      </c>
      <c r="E116" s="8" t="s">
        <v>37</v>
      </c>
      <c r="F116" s="8" t="s">
        <v>37</v>
      </c>
      <c r="G116" s="8" t="s">
        <v>37</v>
      </c>
      <c r="H116" s="8" t="s">
        <v>37</v>
      </c>
      <c r="I116" s="8" t="s">
        <v>38</v>
      </c>
      <c r="J116" s="8" t="s">
        <v>37</v>
      </c>
      <c r="K116" s="8" t="s">
        <v>38</v>
      </c>
      <c r="L116" s="8" t="s">
        <v>290</v>
      </c>
      <c r="M116" s="8" t="s">
        <v>38</v>
      </c>
      <c r="N116" s="8" t="s">
        <v>37</v>
      </c>
      <c r="O116" s="8" t="s">
        <v>37</v>
      </c>
      <c r="P116" s="8" t="s">
        <v>37</v>
      </c>
      <c r="Q116" s="8" t="s">
        <v>37</v>
      </c>
      <c r="R116" s="8" t="s">
        <v>382</v>
      </c>
      <c r="S116" s="8" t="s">
        <v>38</v>
      </c>
    </row>
    <row r="117" spans="3:19" x14ac:dyDescent="0.25">
      <c r="C117" s="257">
        <v>45118</v>
      </c>
      <c r="E117" s="8" t="s">
        <v>37</v>
      </c>
      <c r="F117" s="8" t="s">
        <v>37</v>
      </c>
      <c r="G117" s="8" t="s">
        <v>37</v>
      </c>
      <c r="H117" s="8" t="s">
        <v>37</v>
      </c>
      <c r="I117" s="8" t="s">
        <v>38</v>
      </c>
      <c r="J117" s="8" t="s">
        <v>37</v>
      </c>
      <c r="K117" s="8" t="s">
        <v>38</v>
      </c>
      <c r="L117" s="8" t="s">
        <v>290</v>
      </c>
      <c r="M117" s="8" t="s">
        <v>38</v>
      </c>
      <c r="N117" s="8" t="s">
        <v>37</v>
      </c>
      <c r="O117" s="8" t="s">
        <v>37</v>
      </c>
      <c r="P117" s="8" t="s">
        <v>37</v>
      </c>
      <c r="Q117" s="8" t="s">
        <v>195</v>
      </c>
      <c r="R117" s="8" t="s">
        <v>320</v>
      </c>
      <c r="S117" s="8" t="s">
        <v>38</v>
      </c>
    </row>
    <row r="118" spans="3:19" x14ac:dyDescent="0.25">
      <c r="C118" s="257">
        <v>45119</v>
      </c>
      <c r="E118" s="8" t="s">
        <v>37</v>
      </c>
      <c r="F118" s="8" t="s">
        <v>37</v>
      </c>
      <c r="G118" s="8" t="s">
        <v>37</v>
      </c>
      <c r="H118" s="8" t="s">
        <v>37</v>
      </c>
      <c r="I118" s="8" t="s">
        <v>38</v>
      </c>
      <c r="J118" s="8" t="s">
        <v>37</v>
      </c>
      <c r="K118" s="8" t="s">
        <v>38</v>
      </c>
      <c r="L118" s="8" t="s">
        <v>290</v>
      </c>
      <c r="M118" s="8" t="s">
        <v>38</v>
      </c>
      <c r="N118" s="8" t="s">
        <v>37</v>
      </c>
      <c r="O118" s="8" t="s">
        <v>37</v>
      </c>
      <c r="P118" s="8" t="s">
        <v>37</v>
      </c>
      <c r="Q118" s="8" t="s">
        <v>38</v>
      </c>
      <c r="R118" s="8" t="s">
        <v>37</v>
      </c>
      <c r="S118" s="8" t="s">
        <v>38</v>
      </c>
    </row>
    <row r="119" spans="3:19" x14ac:dyDescent="0.25">
      <c r="C119" s="257">
        <v>45120</v>
      </c>
      <c r="E119" s="8" t="s">
        <v>37</v>
      </c>
      <c r="F119" s="8" t="s">
        <v>37</v>
      </c>
      <c r="G119" s="8" t="s">
        <v>37</v>
      </c>
      <c r="H119" s="8" t="s">
        <v>195</v>
      </c>
      <c r="I119" s="8" t="s">
        <v>38</v>
      </c>
      <c r="J119" s="8" t="s">
        <v>37</v>
      </c>
      <c r="K119" s="8" t="s">
        <v>320</v>
      </c>
      <c r="L119" s="8" t="s">
        <v>290</v>
      </c>
      <c r="M119" s="8" t="s">
        <v>38</v>
      </c>
      <c r="N119" s="8" t="s">
        <v>37</v>
      </c>
      <c r="O119" s="8" t="s">
        <v>37</v>
      </c>
      <c r="P119" s="8" t="s">
        <v>37</v>
      </c>
      <c r="Q119" s="8" t="s">
        <v>38</v>
      </c>
      <c r="R119" s="8" t="s">
        <v>37</v>
      </c>
      <c r="S119" s="8" t="s">
        <v>38</v>
      </c>
    </row>
    <row r="120" spans="3:19" x14ac:dyDescent="0.25">
      <c r="C120" s="257">
        <v>45121</v>
      </c>
      <c r="E120" s="8" t="s">
        <v>37</v>
      </c>
      <c r="F120" s="8" t="s">
        <v>37</v>
      </c>
      <c r="G120" s="8" t="s">
        <v>37</v>
      </c>
      <c r="H120" s="8" t="s">
        <v>383</v>
      </c>
      <c r="I120" s="8" t="s">
        <v>38</v>
      </c>
      <c r="J120" s="8" t="s">
        <v>37</v>
      </c>
      <c r="K120" s="8" t="s">
        <v>37</v>
      </c>
      <c r="L120" s="8" t="s">
        <v>290</v>
      </c>
      <c r="M120" s="8" t="s">
        <v>38</v>
      </c>
      <c r="N120" s="8" t="s">
        <v>37</v>
      </c>
      <c r="O120" s="8" t="s">
        <v>37</v>
      </c>
      <c r="P120" s="8" t="s">
        <v>37</v>
      </c>
      <c r="Q120" s="8" t="s">
        <v>38</v>
      </c>
      <c r="R120" s="8" t="s">
        <v>37</v>
      </c>
      <c r="S120" s="8" t="s">
        <v>38</v>
      </c>
    </row>
    <row r="121" spans="3:19" x14ac:dyDescent="0.25">
      <c r="C121" s="257">
        <v>45122</v>
      </c>
      <c r="E121" s="8" t="s">
        <v>37</v>
      </c>
      <c r="F121" s="8" t="s">
        <v>37</v>
      </c>
      <c r="G121" s="8" t="s">
        <v>37</v>
      </c>
      <c r="H121" s="8" t="s">
        <v>383</v>
      </c>
      <c r="I121" s="8" t="s">
        <v>38</v>
      </c>
      <c r="J121" s="8" t="s">
        <v>37</v>
      </c>
      <c r="K121" s="8" t="s">
        <v>37</v>
      </c>
      <c r="L121" s="8" t="s">
        <v>290</v>
      </c>
      <c r="M121" s="8" t="s">
        <v>38</v>
      </c>
      <c r="N121" s="8" t="s">
        <v>37</v>
      </c>
      <c r="O121" s="8" t="s">
        <v>37</v>
      </c>
      <c r="P121" s="8" t="s">
        <v>37</v>
      </c>
      <c r="Q121" s="8" t="s">
        <v>38</v>
      </c>
      <c r="R121" s="8" t="s">
        <v>37</v>
      </c>
      <c r="S121" s="8" t="s">
        <v>38</v>
      </c>
    </row>
    <row r="122" spans="3:19" x14ac:dyDescent="0.25">
      <c r="C122" s="257">
        <v>45123</v>
      </c>
      <c r="E122" s="8" t="s">
        <v>37</v>
      </c>
      <c r="F122" s="8" t="s">
        <v>37</v>
      </c>
      <c r="G122" s="8" t="s">
        <v>37</v>
      </c>
      <c r="H122" s="8" t="s">
        <v>383</v>
      </c>
      <c r="I122" s="8" t="s">
        <v>38</v>
      </c>
      <c r="J122" s="8" t="s">
        <v>37</v>
      </c>
      <c r="K122" s="8" t="s">
        <v>37</v>
      </c>
      <c r="L122" s="8" t="s">
        <v>290</v>
      </c>
      <c r="M122" s="8" t="s">
        <v>38</v>
      </c>
      <c r="N122" s="8" t="s">
        <v>37</v>
      </c>
      <c r="O122" s="8" t="s">
        <v>37</v>
      </c>
      <c r="P122" s="8" t="s">
        <v>37</v>
      </c>
      <c r="Q122" s="8" t="s">
        <v>38</v>
      </c>
      <c r="R122" s="8" t="s">
        <v>37</v>
      </c>
      <c r="S122" s="8" t="s">
        <v>38</v>
      </c>
    </row>
    <row r="123" spans="3:19" x14ac:dyDescent="0.25">
      <c r="C123" s="257">
        <v>45124</v>
      </c>
      <c r="E123" s="8" t="s">
        <v>37</v>
      </c>
      <c r="F123" s="8" t="s">
        <v>37</v>
      </c>
      <c r="G123" s="8" t="s">
        <v>37</v>
      </c>
      <c r="H123" s="8" t="s">
        <v>383</v>
      </c>
      <c r="I123" s="8" t="s">
        <v>38</v>
      </c>
      <c r="J123" s="8" t="s">
        <v>37</v>
      </c>
      <c r="K123" s="8" t="s">
        <v>37</v>
      </c>
      <c r="L123" s="8" t="s">
        <v>290</v>
      </c>
      <c r="M123" s="8" t="s">
        <v>38</v>
      </c>
      <c r="N123" s="8" t="s">
        <v>37</v>
      </c>
      <c r="O123" s="8" t="s">
        <v>37</v>
      </c>
      <c r="P123" s="8" t="s">
        <v>37</v>
      </c>
      <c r="Q123" s="8" t="s">
        <v>38</v>
      </c>
      <c r="R123" s="8" t="s">
        <v>37</v>
      </c>
      <c r="S123" s="8" t="s">
        <v>38</v>
      </c>
    </row>
    <row r="124" spans="3:19" x14ac:dyDescent="0.25">
      <c r="C124" s="257">
        <v>45125</v>
      </c>
      <c r="E124" s="8" t="s">
        <v>37</v>
      </c>
      <c r="F124" s="8" t="s">
        <v>37</v>
      </c>
      <c r="G124" s="8" t="s">
        <v>37</v>
      </c>
      <c r="H124" s="8" t="s">
        <v>383</v>
      </c>
      <c r="I124" s="8" t="s">
        <v>38</v>
      </c>
      <c r="J124" s="8" t="s">
        <v>37</v>
      </c>
      <c r="K124" s="8" t="s">
        <v>37</v>
      </c>
      <c r="L124" s="8" t="s">
        <v>290</v>
      </c>
      <c r="M124" s="8" t="s">
        <v>38</v>
      </c>
      <c r="N124" s="8" t="s">
        <v>37</v>
      </c>
      <c r="O124" s="8" t="s">
        <v>37</v>
      </c>
      <c r="P124" s="8" t="s">
        <v>37</v>
      </c>
      <c r="Q124" s="8" t="s">
        <v>38</v>
      </c>
      <c r="R124" s="8" t="s">
        <v>37</v>
      </c>
      <c r="S124" s="8" t="s">
        <v>38</v>
      </c>
    </row>
    <row r="125" spans="3:19" x14ac:dyDescent="0.25">
      <c r="C125" s="257">
        <v>45126</v>
      </c>
      <c r="E125" s="8" t="s">
        <v>37</v>
      </c>
      <c r="F125" s="8" t="s">
        <v>37</v>
      </c>
      <c r="G125" s="8" t="s">
        <v>37</v>
      </c>
      <c r="H125" s="8" t="s">
        <v>383</v>
      </c>
      <c r="I125" s="8" t="s">
        <v>38</v>
      </c>
      <c r="J125" s="8" t="s">
        <v>37</v>
      </c>
      <c r="K125" s="8" t="s">
        <v>37</v>
      </c>
      <c r="L125" s="8" t="s">
        <v>290</v>
      </c>
      <c r="M125" s="8" t="s">
        <v>38</v>
      </c>
      <c r="N125" s="8" t="s">
        <v>37</v>
      </c>
      <c r="O125" s="8" t="s">
        <v>37</v>
      </c>
      <c r="P125" s="8" t="s">
        <v>37</v>
      </c>
      <c r="Q125" s="8" t="s">
        <v>38</v>
      </c>
      <c r="R125" s="8" t="s">
        <v>37</v>
      </c>
      <c r="S125" s="8" t="s">
        <v>38</v>
      </c>
    </row>
    <row r="126" spans="3:19" x14ac:dyDescent="0.25">
      <c r="C126" s="257">
        <v>45127</v>
      </c>
      <c r="E126" s="8" t="s">
        <v>37</v>
      </c>
      <c r="F126" s="8" t="s">
        <v>37</v>
      </c>
      <c r="G126" s="8" t="s">
        <v>37</v>
      </c>
      <c r="H126" s="8" t="s">
        <v>383</v>
      </c>
      <c r="I126" s="8" t="s">
        <v>38</v>
      </c>
      <c r="J126" s="8" t="s">
        <v>37</v>
      </c>
      <c r="K126" s="8" t="s">
        <v>37</v>
      </c>
      <c r="L126" s="8" t="s">
        <v>290</v>
      </c>
      <c r="M126" s="8" t="s">
        <v>38</v>
      </c>
      <c r="N126" s="8" t="s">
        <v>37</v>
      </c>
      <c r="O126" s="8" t="s">
        <v>37</v>
      </c>
      <c r="P126" s="8" t="s">
        <v>37</v>
      </c>
      <c r="Q126" s="8" t="s">
        <v>38</v>
      </c>
      <c r="R126" s="8" t="s">
        <v>37</v>
      </c>
      <c r="S126" s="8" t="s">
        <v>38</v>
      </c>
    </row>
    <row r="127" spans="3:19" x14ac:dyDescent="0.25">
      <c r="C127" s="257">
        <v>45128</v>
      </c>
      <c r="E127" s="8" t="s">
        <v>36</v>
      </c>
      <c r="F127" s="8" t="s">
        <v>36</v>
      </c>
      <c r="G127" s="8" t="s">
        <v>36</v>
      </c>
      <c r="H127" s="8" t="s">
        <v>36</v>
      </c>
      <c r="I127" s="8" t="s">
        <v>36</v>
      </c>
      <c r="J127" s="8" t="s">
        <v>36</v>
      </c>
      <c r="K127" s="8" t="s">
        <v>36</v>
      </c>
      <c r="L127" s="8" t="s">
        <v>290</v>
      </c>
      <c r="M127" s="8" t="s">
        <v>36</v>
      </c>
      <c r="N127" s="8" t="s">
        <v>36</v>
      </c>
      <c r="O127" s="8" t="s">
        <v>36</v>
      </c>
      <c r="P127" s="8" t="s">
        <v>36</v>
      </c>
      <c r="Q127" s="8" t="s">
        <v>36</v>
      </c>
      <c r="R127" s="8" t="s">
        <v>36</v>
      </c>
      <c r="S127" s="8" t="s">
        <v>36</v>
      </c>
    </row>
    <row r="128" spans="3:19" x14ac:dyDescent="0.25">
      <c r="C128" s="257">
        <v>45129</v>
      </c>
      <c r="E128" s="8" t="s">
        <v>36</v>
      </c>
      <c r="F128" s="8" t="s">
        <v>36</v>
      </c>
      <c r="G128" s="8" t="s">
        <v>36</v>
      </c>
      <c r="H128" s="8" t="s">
        <v>36</v>
      </c>
      <c r="I128" s="8" t="s">
        <v>36</v>
      </c>
      <c r="J128" s="8" t="s">
        <v>36</v>
      </c>
      <c r="K128" s="8" t="s">
        <v>36</v>
      </c>
      <c r="L128" s="8" t="s">
        <v>290</v>
      </c>
      <c r="M128" s="8" t="s">
        <v>36</v>
      </c>
      <c r="N128" s="8" t="s">
        <v>36</v>
      </c>
      <c r="O128" s="8" t="s">
        <v>36</v>
      </c>
      <c r="P128" s="8" t="s">
        <v>36</v>
      </c>
      <c r="Q128" s="8" t="s">
        <v>36</v>
      </c>
      <c r="R128" s="8" t="s">
        <v>36</v>
      </c>
      <c r="S128" s="8" t="s">
        <v>36</v>
      </c>
    </row>
    <row r="129" spans="3:19" x14ac:dyDescent="0.25">
      <c r="C129" s="257">
        <v>45130</v>
      </c>
      <c r="E129" s="8" t="s">
        <v>36</v>
      </c>
      <c r="F129" s="8" t="s">
        <v>36</v>
      </c>
      <c r="G129" s="8" t="s">
        <v>36</v>
      </c>
      <c r="H129" s="8" t="s">
        <v>36</v>
      </c>
      <c r="I129" s="8" t="s">
        <v>36</v>
      </c>
      <c r="J129" s="8" t="s">
        <v>36</v>
      </c>
      <c r="K129" s="8" t="s">
        <v>36</v>
      </c>
      <c r="L129" s="8" t="s">
        <v>290</v>
      </c>
      <c r="M129" s="8" t="s">
        <v>36</v>
      </c>
      <c r="N129" s="8" t="s">
        <v>36</v>
      </c>
      <c r="O129" s="8" t="s">
        <v>36</v>
      </c>
      <c r="P129" s="8" t="s">
        <v>36</v>
      </c>
      <c r="Q129" s="8" t="s">
        <v>36</v>
      </c>
      <c r="R129" s="8" t="s">
        <v>36</v>
      </c>
      <c r="S129" s="8" t="s">
        <v>36</v>
      </c>
    </row>
    <row r="130" spans="3:19" x14ac:dyDescent="0.25">
      <c r="C130" s="257">
        <v>45131</v>
      </c>
      <c r="E130" s="8" t="s">
        <v>36</v>
      </c>
      <c r="F130" s="8" t="s">
        <v>36</v>
      </c>
      <c r="G130" s="8" t="s">
        <v>36</v>
      </c>
      <c r="H130" s="8" t="s">
        <v>36</v>
      </c>
      <c r="I130" s="8" t="s">
        <v>36</v>
      </c>
      <c r="J130" s="8" t="s">
        <v>36</v>
      </c>
      <c r="K130" s="8" t="s">
        <v>36</v>
      </c>
      <c r="L130" s="8" t="s">
        <v>290</v>
      </c>
      <c r="M130" s="8" t="s">
        <v>36</v>
      </c>
      <c r="N130" s="8" t="s">
        <v>36</v>
      </c>
      <c r="O130" s="8" t="s">
        <v>36</v>
      </c>
      <c r="P130" s="8" t="s">
        <v>36</v>
      </c>
      <c r="Q130" s="8" t="s">
        <v>36</v>
      </c>
      <c r="R130" s="8" t="s">
        <v>36</v>
      </c>
      <c r="S130" s="8" t="s">
        <v>36</v>
      </c>
    </row>
    <row r="131" spans="3:19" x14ac:dyDescent="0.25">
      <c r="C131" s="257">
        <v>45132</v>
      </c>
      <c r="E131" s="8" t="s">
        <v>36</v>
      </c>
      <c r="F131" s="8" t="s">
        <v>36</v>
      </c>
      <c r="G131" s="8" t="s">
        <v>36</v>
      </c>
      <c r="H131" s="8" t="s">
        <v>36</v>
      </c>
      <c r="I131" s="8" t="s">
        <v>36</v>
      </c>
      <c r="J131" s="8" t="s">
        <v>36</v>
      </c>
      <c r="K131" s="8" t="s">
        <v>36</v>
      </c>
      <c r="L131" s="8" t="s">
        <v>290</v>
      </c>
      <c r="M131" s="8" t="s">
        <v>36</v>
      </c>
      <c r="N131" s="8" t="s">
        <v>36</v>
      </c>
      <c r="O131" s="8" t="s">
        <v>36</v>
      </c>
      <c r="P131" s="8" t="s">
        <v>36</v>
      </c>
      <c r="Q131" s="8" t="s">
        <v>36</v>
      </c>
      <c r="R131" s="8" t="s">
        <v>36</v>
      </c>
      <c r="S131" s="8" t="s">
        <v>36</v>
      </c>
    </row>
    <row r="132" spans="3:19" x14ac:dyDescent="0.25">
      <c r="C132" s="257">
        <v>45133</v>
      </c>
      <c r="E132" s="8" t="s">
        <v>36</v>
      </c>
      <c r="F132" s="8" t="s">
        <v>36</v>
      </c>
      <c r="G132" s="8" t="s">
        <v>36</v>
      </c>
      <c r="H132" s="8" t="s">
        <v>36</v>
      </c>
      <c r="I132" s="8" t="s">
        <v>36</v>
      </c>
      <c r="J132" s="8" t="s">
        <v>36</v>
      </c>
      <c r="K132" s="8" t="s">
        <v>36</v>
      </c>
      <c r="L132" s="8" t="s">
        <v>290</v>
      </c>
      <c r="M132" s="8" t="s">
        <v>36</v>
      </c>
      <c r="N132" s="8" t="s">
        <v>36</v>
      </c>
      <c r="O132" s="8" t="s">
        <v>36</v>
      </c>
      <c r="P132" s="8" t="s">
        <v>36</v>
      </c>
      <c r="Q132" s="8" t="s">
        <v>36</v>
      </c>
      <c r="R132" s="8" t="s">
        <v>36</v>
      </c>
      <c r="S132" s="8" t="s">
        <v>36</v>
      </c>
    </row>
    <row r="133" spans="3:19" x14ac:dyDescent="0.25">
      <c r="C133" s="257">
        <v>45134</v>
      </c>
      <c r="E133" s="8" t="s">
        <v>36</v>
      </c>
      <c r="F133" s="8" t="s">
        <v>36</v>
      </c>
      <c r="G133" s="8" t="s">
        <v>36</v>
      </c>
      <c r="H133" s="8" t="s">
        <v>36</v>
      </c>
      <c r="I133" s="8" t="s">
        <v>36</v>
      </c>
      <c r="J133" s="8" t="s">
        <v>36</v>
      </c>
      <c r="K133" s="8" t="s">
        <v>36</v>
      </c>
      <c r="L133" s="8" t="s">
        <v>290</v>
      </c>
      <c r="M133" s="8" t="s">
        <v>36</v>
      </c>
      <c r="N133" s="8" t="s">
        <v>36</v>
      </c>
      <c r="O133" s="8" t="s">
        <v>36</v>
      </c>
      <c r="P133" s="8" t="s">
        <v>36</v>
      </c>
      <c r="Q133" s="8" t="s">
        <v>36</v>
      </c>
      <c r="R133" s="8" t="s">
        <v>36</v>
      </c>
      <c r="S133" s="8" t="s">
        <v>36</v>
      </c>
    </row>
    <row r="134" spans="3:19" x14ac:dyDescent="0.25">
      <c r="C134" s="257">
        <v>45135</v>
      </c>
      <c r="E134" s="8" t="s">
        <v>36</v>
      </c>
      <c r="F134" s="8" t="s">
        <v>36</v>
      </c>
      <c r="G134" s="8" t="s">
        <v>36</v>
      </c>
      <c r="H134" s="8" t="s">
        <v>36</v>
      </c>
      <c r="I134" s="8" t="s">
        <v>36</v>
      </c>
      <c r="J134" s="8" t="s">
        <v>36</v>
      </c>
      <c r="K134" s="8" t="s">
        <v>36</v>
      </c>
      <c r="L134" s="8" t="s">
        <v>290</v>
      </c>
      <c r="M134" s="8" t="s">
        <v>36</v>
      </c>
      <c r="N134" s="8" t="s">
        <v>36</v>
      </c>
      <c r="O134" s="8" t="s">
        <v>36</v>
      </c>
      <c r="P134" s="8" t="s">
        <v>36</v>
      </c>
      <c r="Q134" s="8" t="s">
        <v>36</v>
      </c>
      <c r="R134" s="8" t="s">
        <v>36</v>
      </c>
      <c r="S134" s="8" t="s">
        <v>36</v>
      </c>
    </row>
    <row r="135" spans="3:19" x14ac:dyDescent="0.25">
      <c r="C135" s="257">
        <v>45136</v>
      </c>
      <c r="E135" s="8" t="s">
        <v>36</v>
      </c>
      <c r="F135" s="8" t="s">
        <v>36</v>
      </c>
      <c r="G135" s="8" t="s">
        <v>36</v>
      </c>
      <c r="H135" s="8" t="s">
        <v>36</v>
      </c>
      <c r="I135" s="8" t="s">
        <v>36</v>
      </c>
      <c r="J135" s="8" t="s">
        <v>36</v>
      </c>
      <c r="K135" s="8" t="s">
        <v>36</v>
      </c>
      <c r="L135" s="8" t="s">
        <v>290</v>
      </c>
      <c r="M135" s="8" t="s">
        <v>36</v>
      </c>
      <c r="N135" s="8" t="s">
        <v>36</v>
      </c>
      <c r="O135" s="8" t="s">
        <v>36</v>
      </c>
      <c r="P135" s="8" t="s">
        <v>36</v>
      </c>
      <c r="Q135" s="8" t="s">
        <v>36</v>
      </c>
      <c r="R135" s="8" t="s">
        <v>36</v>
      </c>
      <c r="S135" s="8" t="s">
        <v>36</v>
      </c>
    </row>
    <row r="136" spans="3:19" x14ac:dyDescent="0.25">
      <c r="C136" s="257">
        <v>45137</v>
      </c>
      <c r="E136" s="8" t="s">
        <v>36</v>
      </c>
      <c r="F136" s="8" t="s">
        <v>36</v>
      </c>
      <c r="G136" s="8" t="s">
        <v>36</v>
      </c>
      <c r="H136" s="8" t="s">
        <v>36</v>
      </c>
      <c r="I136" s="8" t="s">
        <v>36</v>
      </c>
      <c r="J136" s="8" t="s">
        <v>36</v>
      </c>
      <c r="K136" s="8" t="s">
        <v>36</v>
      </c>
      <c r="L136" s="8" t="s">
        <v>290</v>
      </c>
      <c r="M136" s="8" t="s">
        <v>36</v>
      </c>
      <c r="N136" s="8" t="s">
        <v>36</v>
      </c>
      <c r="O136" s="8" t="s">
        <v>36</v>
      </c>
      <c r="P136" s="8" t="s">
        <v>36</v>
      </c>
      <c r="Q136" s="8" t="s">
        <v>36</v>
      </c>
      <c r="R136" s="8" t="s">
        <v>36</v>
      </c>
      <c r="S136" s="8" t="s">
        <v>36</v>
      </c>
    </row>
    <row r="137" spans="3:19" x14ac:dyDescent="0.25">
      <c r="C137" s="257">
        <v>45138</v>
      </c>
      <c r="E137" s="8" t="s">
        <v>37</v>
      </c>
      <c r="F137" s="8" t="s">
        <v>37</v>
      </c>
      <c r="G137" s="8" t="s">
        <v>37</v>
      </c>
      <c r="H137" s="8" t="s">
        <v>37</v>
      </c>
      <c r="I137" s="8" t="s">
        <v>38</v>
      </c>
      <c r="J137" s="8" t="s">
        <v>37</v>
      </c>
      <c r="K137" s="8" t="s">
        <v>38</v>
      </c>
      <c r="L137" s="8" t="s">
        <v>290</v>
      </c>
      <c r="M137" s="8" t="s">
        <v>37</v>
      </c>
      <c r="N137" s="8" t="s">
        <v>37</v>
      </c>
      <c r="O137" s="8" t="s">
        <v>37</v>
      </c>
      <c r="P137" s="8" t="s">
        <v>38</v>
      </c>
      <c r="Q137" s="8" t="s">
        <v>38</v>
      </c>
      <c r="R137" s="8" t="s">
        <v>37</v>
      </c>
      <c r="S137" s="8" t="s">
        <v>38</v>
      </c>
    </row>
    <row r="138" spans="3:19" x14ac:dyDescent="0.25">
      <c r="C138" s="257">
        <v>45139</v>
      </c>
      <c r="E138" s="8" t="s">
        <v>37</v>
      </c>
      <c r="F138" s="8" t="s">
        <v>37</v>
      </c>
      <c r="G138" s="8" t="s">
        <v>37</v>
      </c>
      <c r="H138" s="8" t="s">
        <v>37</v>
      </c>
      <c r="I138" s="8" t="s">
        <v>38</v>
      </c>
      <c r="J138" s="8" t="s">
        <v>37</v>
      </c>
      <c r="K138" s="8" t="s">
        <v>38</v>
      </c>
      <c r="L138" s="8" t="s">
        <v>290</v>
      </c>
      <c r="M138" s="8" t="s">
        <v>37</v>
      </c>
      <c r="N138" s="8" t="s">
        <v>37</v>
      </c>
      <c r="O138" s="8" t="s">
        <v>37</v>
      </c>
      <c r="P138" s="8" t="s">
        <v>38</v>
      </c>
      <c r="Q138" s="8" t="s">
        <v>38</v>
      </c>
      <c r="R138" s="8" t="s">
        <v>37</v>
      </c>
      <c r="S138" s="8" t="s">
        <v>38</v>
      </c>
    </row>
    <row r="139" spans="3:19" x14ac:dyDescent="0.25">
      <c r="C139" s="257">
        <v>45140</v>
      </c>
      <c r="E139" s="8" t="s">
        <v>37</v>
      </c>
      <c r="F139" s="8" t="s">
        <v>37</v>
      </c>
      <c r="G139" s="8" t="s">
        <v>37</v>
      </c>
      <c r="H139" s="8" t="s">
        <v>37</v>
      </c>
      <c r="I139" s="8" t="s">
        <v>38</v>
      </c>
      <c r="J139" s="8" t="s">
        <v>37</v>
      </c>
      <c r="K139" s="8" t="s">
        <v>38</v>
      </c>
      <c r="L139" s="8" t="s">
        <v>290</v>
      </c>
      <c r="M139" s="8" t="s">
        <v>37</v>
      </c>
      <c r="N139" s="8" t="s">
        <v>37</v>
      </c>
      <c r="O139" s="8" t="s">
        <v>37</v>
      </c>
      <c r="P139" s="8" t="s">
        <v>38</v>
      </c>
      <c r="Q139" s="8" t="s">
        <v>38</v>
      </c>
      <c r="R139" s="8" t="s">
        <v>37</v>
      </c>
      <c r="S139" s="8" t="s">
        <v>38</v>
      </c>
    </row>
    <row r="140" spans="3:19" x14ac:dyDescent="0.25">
      <c r="C140" s="257">
        <v>45141</v>
      </c>
      <c r="E140" s="8" t="s">
        <v>37</v>
      </c>
      <c r="F140" s="8" t="s">
        <v>37</v>
      </c>
      <c r="G140" s="8" t="s">
        <v>37</v>
      </c>
      <c r="H140" s="8" t="s">
        <v>37</v>
      </c>
      <c r="I140" s="8" t="s">
        <v>38</v>
      </c>
      <c r="J140" s="8" t="s">
        <v>37</v>
      </c>
      <c r="K140" s="8" t="s">
        <v>38</v>
      </c>
      <c r="L140" s="8" t="s">
        <v>290</v>
      </c>
      <c r="M140" s="8" t="s">
        <v>37</v>
      </c>
      <c r="N140" s="8" t="s">
        <v>37</v>
      </c>
      <c r="O140" s="8" t="s">
        <v>37</v>
      </c>
      <c r="P140" s="8" t="s">
        <v>38</v>
      </c>
      <c r="Q140" s="8" t="s">
        <v>38</v>
      </c>
      <c r="R140" s="8" t="s">
        <v>37</v>
      </c>
      <c r="S140" s="8" t="s">
        <v>38</v>
      </c>
    </row>
    <row r="141" spans="3:19" x14ac:dyDescent="0.25">
      <c r="C141" s="257">
        <v>45142</v>
      </c>
      <c r="E141" s="8" t="s">
        <v>37</v>
      </c>
      <c r="F141" s="8" t="s">
        <v>37</v>
      </c>
      <c r="G141" s="8" t="s">
        <v>37</v>
      </c>
      <c r="H141" s="8" t="s">
        <v>37</v>
      </c>
      <c r="I141" s="8" t="s">
        <v>38</v>
      </c>
      <c r="J141" s="8" t="s">
        <v>37</v>
      </c>
      <c r="K141" s="8" t="s">
        <v>38</v>
      </c>
      <c r="L141" s="8" t="s">
        <v>290</v>
      </c>
      <c r="M141" s="8" t="s">
        <v>37</v>
      </c>
      <c r="N141" s="8" t="s">
        <v>37</v>
      </c>
      <c r="O141" s="8" t="s">
        <v>37</v>
      </c>
      <c r="P141" s="8" t="s">
        <v>38</v>
      </c>
      <c r="Q141" s="8" t="s">
        <v>38</v>
      </c>
      <c r="R141" s="8" t="s">
        <v>37</v>
      </c>
      <c r="S141" s="8" t="s">
        <v>38</v>
      </c>
    </row>
    <row r="142" spans="3:19" x14ac:dyDescent="0.25">
      <c r="C142" s="257">
        <v>45143</v>
      </c>
      <c r="E142" s="8" t="s">
        <v>37</v>
      </c>
      <c r="F142" s="8" t="s">
        <v>37</v>
      </c>
      <c r="G142" s="8" t="s">
        <v>37</v>
      </c>
      <c r="H142" s="8" t="s">
        <v>37</v>
      </c>
      <c r="I142" s="8" t="s">
        <v>38</v>
      </c>
      <c r="J142" s="8" t="s">
        <v>37</v>
      </c>
      <c r="K142" s="8" t="s">
        <v>38</v>
      </c>
      <c r="L142" s="8" t="s">
        <v>290</v>
      </c>
      <c r="M142" s="8" t="s">
        <v>37</v>
      </c>
      <c r="N142" s="8" t="s">
        <v>37</v>
      </c>
      <c r="O142" s="8" t="s">
        <v>37</v>
      </c>
      <c r="P142" s="8" t="s">
        <v>38</v>
      </c>
      <c r="Q142" s="8" t="s">
        <v>38</v>
      </c>
      <c r="R142" s="8" t="s">
        <v>37</v>
      </c>
      <c r="S142" s="8" t="s">
        <v>38</v>
      </c>
    </row>
    <row r="143" spans="3:19" x14ac:dyDescent="0.25">
      <c r="C143" s="257">
        <v>45144</v>
      </c>
      <c r="E143" s="8" t="s">
        <v>37</v>
      </c>
      <c r="F143" s="8" t="s">
        <v>37</v>
      </c>
      <c r="G143" s="8" t="s">
        <v>37</v>
      </c>
      <c r="H143" s="8" t="s">
        <v>37</v>
      </c>
      <c r="I143" s="8" t="s">
        <v>38</v>
      </c>
      <c r="J143" s="8" t="s">
        <v>37</v>
      </c>
      <c r="K143" s="8" t="s">
        <v>38</v>
      </c>
      <c r="L143" s="8" t="s">
        <v>290</v>
      </c>
      <c r="M143" s="8" t="s">
        <v>37</v>
      </c>
      <c r="N143" s="8" t="s">
        <v>37</v>
      </c>
      <c r="O143" s="8" t="s">
        <v>37</v>
      </c>
      <c r="P143" s="8" t="s">
        <v>38</v>
      </c>
      <c r="Q143" s="8" t="s">
        <v>320</v>
      </c>
      <c r="R143" s="8" t="s">
        <v>195</v>
      </c>
      <c r="S143" s="8" t="s">
        <v>38</v>
      </c>
    </row>
    <row r="144" spans="3:19" x14ac:dyDescent="0.25">
      <c r="C144" s="257">
        <v>45145</v>
      </c>
      <c r="E144" s="8" t="s">
        <v>37</v>
      </c>
      <c r="F144" s="8" t="s">
        <v>37</v>
      </c>
      <c r="G144" s="8" t="s">
        <v>37</v>
      </c>
      <c r="H144" s="8" t="s">
        <v>37</v>
      </c>
      <c r="I144" s="8" t="s">
        <v>38</v>
      </c>
      <c r="J144" s="8" t="s">
        <v>37</v>
      </c>
      <c r="K144" s="8" t="s">
        <v>38</v>
      </c>
      <c r="L144" s="8" t="s">
        <v>290</v>
      </c>
      <c r="M144" s="8" t="s">
        <v>37</v>
      </c>
      <c r="N144" s="8" t="s">
        <v>37</v>
      </c>
      <c r="O144" s="8" t="s">
        <v>37</v>
      </c>
      <c r="P144" s="8" t="s">
        <v>38</v>
      </c>
      <c r="Q144" s="8" t="s">
        <v>37</v>
      </c>
      <c r="R144" s="8" t="s">
        <v>38</v>
      </c>
      <c r="S144" s="8" t="s">
        <v>38</v>
      </c>
    </row>
    <row r="145" spans="3:19" x14ac:dyDescent="0.25">
      <c r="C145" s="257">
        <v>45146</v>
      </c>
      <c r="E145" s="8" t="s">
        <v>37</v>
      </c>
      <c r="F145" s="8" t="s">
        <v>37</v>
      </c>
      <c r="G145" s="8" t="s">
        <v>37</v>
      </c>
      <c r="H145" s="8" t="s">
        <v>37</v>
      </c>
      <c r="I145" s="8" t="s">
        <v>38</v>
      </c>
      <c r="J145" s="8" t="s">
        <v>37</v>
      </c>
      <c r="K145" s="8" t="s">
        <v>38</v>
      </c>
      <c r="L145" s="8" t="s">
        <v>290</v>
      </c>
      <c r="M145" s="8" t="s">
        <v>37</v>
      </c>
      <c r="N145" s="8" t="s">
        <v>37</v>
      </c>
      <c r="O145" s="8" t="s">
        <v>37</v>
      </c>
      <c r="P145" s="8" t="s">
        <v>38</v>
      </c>
      <c r="Q145" s="8" t="s">
        <v>37</v>
      </c>
      <c r="R145" s="8" t="s">
        <v>38</v>
      </c>
      <c r="S145" s="8" t="s">
        <v>38</v>
      </c>
    </row>
    <row r="146" spans="3:19" x14ac:dyDescent="0.25">
      <c r="C146" s="257">
        <v>45147</v>
      </c>
      <c r="E146" s="8" t="s">
        <v>37</v>
      </c>
      <c r="F146" s="8" t="s">
        <v>37</v>
      </c>
      <c r="G146" s="8" t="s">
        <v>37</v>
      </c>
      <c r="H146" s="8" t="s">
        <v>37</v>
      </c>
      <c r="I146" s="8" t="s">
        <v>38</v>
      </c>
      <c r="J146" s="8" t="s">
        <v>37</v>
      </c>
      <c r="K146" s="8" t="s">
        <v>38</v>
      </c>
      <c r="L146" s="8" t="s">
        <v>290</v>
      </c>
      <c r="M146" s="8" t="s">
        <v>37</v>
      </c>
      <c r="N146" s="8" t="s">
        <v>37</v>
      </c>
      <c r="O146" s="8" t="s">
        <v>37</v>
      </c>
      <c r="P146" s="8" t="s">
        <v>38</v>
      </c>
      <c r="Q146" s="8" t="s">
        <v>37</v>
      </c>
      <c r="R146" s="8" t="s">
        <v>38</v>
      </c>
      <c r="S146" s="8" t="s">
        <v>38</v>
      </c>
    </row>
    <row r="147" spans="3:19" x14ac:dyDescent="0.25">
      <c r="C147" s="257">
        <v>45148</v>
      </c>
      <c r="E147" s="8" t="s">
        <v>37</v>
      </c>
      <c r="F147" s="8" t="s">
        <v>37</v>
      </c>
      <c r="G147" s="8" t="s">
        <v>37</v>
      </c>
      <c r="H147" s="8" t="s">
        <v>37</v>
      </c>
      <c r="I147" s="8" t="s">
        <v>38</v>
      </c>
      <c r="J147" s="8" t="s">
        <v>37</v>
      </c>
      <c r="K147" s="8" t="s">
        <v>38</v>
      </c>
      <c r="L147" s="8" t="s">
        <v>290</v>
      </c>
      <c r="M147" s="8" t="s">
        <v>37</v>
      </c>
      <c r="N147" s="8" t="s">
        <v>37</v>
      </c>
      <c r="O147" s="8" t="s">
        <v>37</v>
      </c>
      <c r="P147" s="8" t="s">
        <v>38</v>
      </c>
      <c r="Q147" s="8" t="s">
        <v>37</v>
      </c>
      <c r="R147" s="8" t="s">
        <v>38</v>
      </c>
      <c r="S147" s="8" t="s">
        <v>38</v>
      </c>
    </row>
    <row r="148" spans="3:19" x14ac:dyDescent="0.25">
      <c r="C148" s="257">
        <v>45149</v>
      </c>
      <c r="E148" s="8" t="s">
        <v>37</v>
      </c>
      <c r="F148" s="8" t="s">
        <v>37</v>
      </c>
      <c r="G148" s="8" t="s">
        <v>37</v>
      </c>
      <c r="H148" s="8" t="s">
        <v>37</v>
      </c>
      <c r="I148" s="8" t="s">
        <v>38</v>
      </c>
      <c r="J148" s="8" t="s">
        <v>37</v>
      </c>
      <c r="K148" s="8" t="s">
        <v>38</v>
      </c>
      <c r="L148" s="8" t="s">
        <v>290</v>
      </c>
      <c r="M148" s="8" t="s">
        <v>37</v>
      </c>
      <c r="N148" s="8" t="s">
        <v>37</v>
      </c>
      <c r="O148" s="8" t="s">
        <v>37</v>
      </c>
      <c r="P148" s="8" t="s">
        <v>38</v>
      </c>
      <c r="Q148" s="8" t="s">
        <v>37</v>
      </c>
      <c r="R148" s="8" t="s">
        <v>38</v>
      </c>
      <c r="S148" s="8" t="s">
        <v>38</v>
      </c>
    </row>
    <row r="149" spans="3:19" x14ac:dyDescent="0.25">
      <c r="C149" s="257">
        <v>45150</v>
      </c>
      <c r="E149" s="8" t="s">
        <v>37</v>
      </c>
      <c r="F149" s="8" t="s">
        <v>37</v>
      </c>
      <c r="G149" s="8" t="s">
        <v>37</v>
      </c>
      <c r="H149" s="8" t="s">
        <v>37</v>
      </c>
      <c r="I149" s="8" t="s">
        <v>320</v>
      </c>
      <c r="J149" s="8" t="s">
        <v>195</v>
      </c>
      <c r="K149" s="8" t="s">
        <v>38</v>
      </c>
      <c r="L149" s="8" t="s">
        <v>290</v>
      </c>
      <c r="M149" s="8" t="s">
        <v>37</v>
      </c>
      <c r="N149" s="8" t="s">
        <v>37</v>
      </c>
      <c r="O149" s="8" t="s">
        <v>37</v>
      </c>
      <c r="P149" s="8" t="s">
        <v>38</v>
      </c>
      <c r="Q149" s="8" t="s">
        <v>37</v>
      </c>
      <c r="R149" s="8" t="s">
        <v>38</v>
      </c>
      <c r="S149" s="8" t="s">
        <v>38</v>
      </c>
    </row>
    <row r="150" spans="3:19" x14ac:dyDescent="0.25">
      <c r="C150" s="257">
        <v>45151</v>
      </c>
      <c r="E150" s="8" t="s">
        <v>37</v>
      </c>
      <c r="F150" s="8" t="s">
        <v>37</v>
      </c>
      <c r="G150" s="8" t="s">
        <v>37</v>
      </c>
      <c r="H150" s="8" t="s">
        <v>37</v>
      </c>
      <c r="I150" s="8" t="s">
        <v>37</v>
      </c>
      <c r="J150" s="8" t="s">
        <v>38</v>
      </c>
      <c r="K150" s="8" t="s">
        <v>38</v>
      </c>
      <c r="L150" s="8" t="s">
        <v>290</v>
      </c>
      <c r="M150" s="8" t="s">
        <v>195</v>
      </c>
      <c r="N150" s="8" t="s">
        <v>37</v>
      </c>
      <c r="O150" s="8" t="s">
        <v>37</v>
      </c>
      <c r="P150" s="8" t="s">
        <v>38</v>
      </c>
      <c r="Q150" s="8" t="s">
        <v>37</v>
      </c>
      <c r="R150" s="8" t="s">
        <v>38</v>
      </c>
      <c r="S150" s="8" t="s">
        <v>320</v>
      </c>
    </row>
    <row r="151" spans="3:19" x14ac:dyDescent="0.25">
      <c r="C151" s="257">
        <v>45152</v>
      </c>
      <c r="E151" s="8" t="s">
        <v>37</v>
      </c>
      <c r="F151" s="8" t="s">
        <v>37</v>
      </c>
      <c r="G151" s="8" t="s">
        <v>37</v>
      </c>
      <c r="H151" s="8" t="s">
        <v>37</v>
      </c>
      <c r="I151" s="8" t="s">
        <v>37</v>
      </c>
      <c r="J151" s="8" t="s">
        <v>38</v>
      </c>
      <c r="K151" s="8" t="s">
        <v>38</v>
      </c>
      <c r="L151" s="8" t="s">
        <v>290</v>
      </c>
      <c r="M151" s="8" t="s">
        <v>270</v>
      </c>
      <c r="N151" s="8" t="s">
        <v>37</v>
      </c>
      <c r="O151" s="8" t="s">
        <v>37</v>
      </c>
      <c r="P151" s="8" t="s">
        <v>38</v>
      </c>
      <c r="Q151" s="8" t="s">
        <v>37</v>
      </c>
      <c r="R151" s="8" t="s">
        <v>38</v>
      </c>
      <c r="S151" s="8" t="s">
        <v>37</v>
      </c>
    </row>
    <row r="152" spans="3:19" x14ac:dyDescent="0.25">
      <c r="C152" s="257">
        <v>45153</v>
      </c>
      <c r="E152" s="8" t="s">
        <v>37</v>
      </c>
      <c r="F152" s="8" t="s">
        <v>37</v>
      </c>
      <c r="G152" s="8" t="s">
        <v>37</v>
      </c>
      <c r="H152" s="8" t="s">
        <v>37</v>
      </c>
      <c r="I152" s="8" t="s">
        <v>37</v>
      </c>
      <c r="J152" s="8" t="s">
        <v>38</v>
      </c>
      <c r="K152" s="8" t="s">
        <v>38</v>
      </c>
      <c r="L152" s="8" t="s">
        <v>290</v>
      </c>
      <c r="M152" s="8" t="s">
        <v>270</v>
      </c>
      <c r="N152" s="8" t="s">
        <v>37</v>
      </c>
      <c r="O152" s="8" t="s">
        <v>37</v>
      </c>
      <c r="P152" s="8" t="s">
        <v>38</v>
      </c>
      <c r="Q152" s="8" t="s">
        <v>37</v>
      </c>
      <c r="R152" s="8" t="s">
        <v>38</v>
      </c>
      <c r="S152" s="8" t="s">
        <v>37</v>
      </c>
    </row>
    <row r="153" spans="3:19" x14ac:dyDescent="0.25">
      <c r="C153" s="257">
        <v>45154</v>
      </c>
      <c r="E153" s="8" t="s">
        <v>37</v>
      </c>
      <c r="F153" s="8" t="s">
        <v>37</v>
      </c>
      <c r="G153" s="8" t="s">
        <v>37</v>
      </c>
      <c r="H153" s="8" t="s">
        <v>37</v>
      </c>
      <c r="I153" s="8" t="s">
        <v>37</v>
      </c>
      <c r="J153" s="8" t="s">
        <v>38</v>
      </c>
      <c r="K153" s="8" t="s">
        <v>38</v>
      </c>
      <c r="L153" s="8" t="s">
        <v>290</v>
      </c>
      <c r="M153" s="8" t="s">
        <v>270</v>
      </c>
      <c r="N153" s="8" t="s">
        <v>37</v>
      </c>
      <c r="O153" s="8" t="s">
        <v>37</v>
      </c>
      <c r="P153" s="8" t="s">
        <v>38</v>
      </c>
      <c r="Q153" s="8" t="s">
        <v>37</v>
      </c>
      <c r="R153" s="8" t="s">
        <v>38</v>
      </c>
      <c r="S153" s="8" t="s">
        <v>37</v>
      </c>
    </row>
    <row r="154" spans="3:19" x14ac:dyDescent="0.25">
      <c r="C154" s="257">
        <v>45155</v>
      </c>
      <c r="E154" s="8" t="s">
        <v>37</v>
      </c>
      <c r="F154" s="8" t="s">
        <v>37</v>
      </c>
      <c r="G154" s="8" t="s">
        <v>37</v>
      </c>
      <c r="H154" s="8" t="s">
        <v>37</v>
      </c>
      <c r="I154" s="8" t="s">
        <v>37</v>
      </c>
      <c r="J154" s="8" t="s">
        <v>38</v>
      </c>
      <c r="K154" s="8" t="s">
        <v>38</v>
      </c>
      <c r="L154" s="8" t="s">
        <v>290</v>
      </c>
      <c r="M154" s="8" t="s">
        <v>270</v>
      </c>
      <c r="N154" s="8" t="s">
        <v>37</v>
      </c>
      <c r="O154" s="8" t="s">
        <v>37</v>
      </c>
      <c r="P154" s="8" t="s">
        <v>38</v>
      </c>
      <c r="Q154" s="8" t="s">
        <v>37</v>
      </c>
      <c r="R154" s="8" t="s">
        <v>38</v>
      </c>
      <c r="S154" s="8" t="s">
        <v>37</v>
      </c>
    </row>
    <row r="155" spans="3:19" x14ac:dyDescent="0.25">
      <c r="C155" s="257">
        <v>45156</v>
      </c>
      <c r="E155" s="8" t="s">
        <v>37</v>
      </c>
      <c r="F155" s="8" t="s">
        <v>37</v>
      </c>
      <c r="G155" s="8" t="s">
        <v>37</v>
      </c>
      <c r="H155" s="8" t="s">
        <v>37</v>
      </c>
      <c r="I155" s="8" t="s">
        <v>37</v>
      </c>
      <c r="J155" s="8" t="s">
        <v>38</v>
      </c>
      <c r="K155" s="8" t="s">
        <v>38</v>
      </c>
      <c r="L155" s="8" t="s">
        <v>290</v>
      </c>
      <c r="M155" s="8" t="s">
        <v>270</v>
      </c>
      <c r="N155" s="8" t="s">
        <v>37</v>
      </c>
      <c r="O155" s="8" t="s">
        <v>37</v>
      </c>
      <c r="P155" s="8" t="s">
        <v>38</v>
      </c>
      <c r="Q155" s="8" t="s">
        <v>37</v>
      </c>
      <c r="R155" s="8" t="s">
        <v>38</v>
      </c>
      <c r="S155" s="8" t="s">
        <v>37</v>
      </c>
    </row>
    <row r="156" spans="3:19" x14ac:dyDescent="0.25">
      <c r="C156" s="257">
        <v>45157</v>
      </c>
      <c r="E156" s="8" t="s">
        <v>37</v>
      </c>
      <c r="F156" s="8" t="s">
        <v>195</v>
      </c>
      <c r="G156" s="8" t="s">
        <v>37</v>
      </c>
      <c r="H156" s="8" t="s">
        <v>37</v>
      </c>
      <c r="I156" s="8" t="s">
        <v>37</v>
      </c>
      <c r="J156" s="8" t="s">
        <v>38</v>
      </c>
      <c r="K156" s="8" t="s">
        <v>320</v>
      </c>
      <c r="L156" s="8" t="s">
        <v>290</v>
      </c>
      <c r="M156" s="8" t="s">
        <v>270</v>
      </c>
      <c r="N156" s="8" t="s">
        <v>37</v>
      </c>
      <c r="O156" s="8" t="s">
        <v>37</v>
      </c>
      <c r="P156" s="8" t="s">
        <v>38</v>
      </c>
      <c r="Q156" s="8" t="s">
        <v>37</v>
      </c>
      <c r="R156" s="8" t="s">
        <v>38</v>
      </c>
      <c r="S156" s="8" t="s">
        <v>37</v>
      </c>
    </row>
    <row r="157" spans="3:19" x14ac:dyDescent="0.25">
      <c r="C157" s="257">
        <v>45158</v>
      </c>
      <c r="E157" s="8" t="s">
        <v>37</v>
      </c>
      <c r="F157" s="8" t="s">
        <v>321</v>
      </c>
      <c r="G157" s="8" t="s">
        <v>37</v>
      </c>
      <c r="H157" s="8" t="s">
        <v>37</v>
      </c>
      <c r="I157" s="8" t="s">
        <v>37</v>
      </c>
      <c r="J157" s="8" t="s">
        <v>38</v>
      </c>
      <c r="K157" s="8" t="s">
        <v>195</v>
      </c>
      <c r="L157" s="8" t="s">
        <v>290</v>
      </c>
      <c r="M157" s="8" t="s">
        <v>270</v>
      </c>
      <c r="N157" s="8" t="s">
        <v>37</v>
      </c>
      <c r="O157" s="8" t="s">
        <v>37</v>
      </c>
      <c r="P157" s="8" t="s">
        <v>38</v>
      </c>
      <c r="Q157" s="8" t="s">
        <v>37</v>
      </c>
      <c r="R157" s="8" t="s">
        <v>38</v>
      </c>
      <c r="S157" s="8" t="s">
        <v>37</v>
      </c>
    </row>
    <row r="158" spans="3:19" x14ac:dyDescent="0.25">
      <c r="C158" s="257">
        <v>45159</v>
      </c>
      <c r="E158" s="8" t="s">
        <v>37</v>
      </c>
      <c r="F158" s="8" t="s">
        <v>37</v>
      </c>
      <c r="G158" s="8" t="s">
        <v>37</v>
      </c>
      <c r="H158" s="8" t="s">
        <v>37</v>
      </c>
      <c r="I158" s="8" t="s">
        <v>37</v>
      </c>
      <c r="J158" s="8" t="s">
        <v>38</v>
      </c>
      <c r="K158" s="8" t="s">
        <v>38</v>
      </c>
      <c r="L158" s="8" t="s">
        <v>290</v>
      </c>
      <c r="M158" s="8" t="s">
        <v>320</v>
      </c>
      <c r="N158" s="8" t="s">
        <v>37</v>
      </c>
      <c r="O158" s="8" t="s">
        <v>37</v>
      </c>
      <c r="P158" s="8" t="s">
        <v>38</v>
      </c>
      <c r="Q158" s="8" t="s">
        <v>195</v>
      </c>
      <c r="R158" s="8" t="s">
        <v>38</v>
      </c>
      <c r="S158" s="8" t="s">
        <v>37</v>
      </c>
    </row>
    <row r="159" spans="3:19" x14ac:dyDescent="0.25">
      <c r="C159" s="257">
        <v>45160</v>
      </c>
      <c r="E159" s="8" t="s">
        <v>37</v>
      </c>
      <c r="F159" s="8" t="s">
        <v>37</v>
      </c>
      <c r="G159" s="8" t="s">
        <v>37</v>
      </c>
      <c r="H159" s="8" t="s">
        <v>37</v>
      </c>
      <c r="I159" s="8" t="s">
        <v>37</v>
      </c>
      <c r="J159" s="8" t="s">
        <v>38</v>
      </c>
      <c r="K159" s="8" t="s">
        <v>38</v>
      </c>
      <c r="L159" s="8" t="s">
        <v>290</v>
      </c>
      <c r="M159" s="8" t="s">
        <v>37</v>
      </c>
      <c r="N159" s="8" t="s">
        <v>37</v>
      </c>
      <c r="O159" s="8" t="s">
        <v>37</v>
      </c>
      <c r="P159" s="8" t="s">
        <v>38</v>
      </c>
      <c r="Q159" s="8" t="s">
        <v>270</v>
      </c>
      <c r="R159" s="8" t="s">
        <v>38</v>
      </c>
      <c r="S159" s="8" t="s">
        <v>37</v>
      </c>
    </row>
    <row r="160" spans="3:19" x14ac:dyDescent="0.25">
      <c r="C160" s="257">
        <v>45161</v>
      </c>
      <c r="E160" s="8" t="s">
        <v>37</v>
      </c>
      <c r="F160" s="8" t="s">
        <v>37</v>
      </c>
      <c r="G160" s="8" t="s">
        <v>37</v>
      </c>
      <c r="H160" s="8" t="s">
        <v>37</v>
      </c>
      <c r="I160" s="8" t="s">
        <v>37</v>
      </c>
      <c r="J160" s="8" t="s">
        <v>38</v>
      </c>
      <c r="K160" s="8" t="s">
        <v>38</v>
      </c>
      <c r="L160" s="8" t="s">
        <v>290</v>
      </c>
      <c r="M160" s="8" t="s">
        <v>37</v>
      </c>
      <c r="N160" s="8" t="s">
        <v>37</v>
      </c>
      <c r="O160" s="8" t="s">
        <v>37</v>
      </c>
      <c r="P160" s="8" t="s">
        <v>38</v>
      </c>
      <c r="Q160" s="8" t="s">
        <v>270</v>
      </c>
      <c r="R160" s="8" t="s">
        <v>38</v>
      </c>
      <c r="S160" s="8" t="s">
        <v>37</v>
      </c>
    </row>
    <row r="161" spans="3:19" x14ac:dyDescent="0.25">
      <c r="C161" s="257">
        <v>45162</v>
      </c>
      <c r="E161" s="8" t="s">
        <v>37</v>
      </c>
      <c r="F161" s="8" t="s">
        <v>37</v>
      </c>
      <c r="G161" s="8" t="s">
        <v>37</v>
      </c>
      <c r="H161" s="8" t="s">
        <v>37</v>
      </c>
      <c r="I161" s="8" t="s">
        <v>37</v>
      </c>
      <c r="J161" s="8" t="s">
        <v>38</v>
      </c>
      <c r="K161" s="8" t="s">
        <v>38</v>
      </c>
      <c r="L161" s="8" t="s">
        <v>290</v>
      </c>
      <c r="M161" s="8" t="s">
        <v>37</v>
      </c>
      <c r="N161" s="8" t="s">
        <v>37</v>
      </c>
      <c r="O161" s="8" t="s">
        <v>37</v>
      </c>
      <c r="P161" s="8" t="s">
        <v>38</v>
      </c>
      <c r="Q161" s="8" t="s">
        <v>270</v>
      </c>
      <c r="R161" s="8" t="s">
        <v>38</v>
      </c>
      <c r="S161" s="8" t="s">
        <v>37</v>
      </c>
    </row>
    <row r="162" spans="3:19" x14ac:dyDescent="0.25">
      <c r="C162" s="257">
        <v>45163</v>
      </c>
      <c r="E162" s="8" t="s">
        <v>37</v>
      </c>
      <c r="F162" s="8" t="s">
        <v>37</v>
      </c>
      <c r="G162" s="8" t="s">
        <v>37</v>
      </c>
      <c r="H162" s="8" t="s">
        <v>37</v>
      </c>
      <c r="I162" s="8" t="s">
        <v>37</v>
      </c>
      <c r="J162" s="8" t="s">
        <v>38</v>
      </c>
      <c r="K162" s="8" t="s">
        <v>38</v>
      </c>
      <c r="L162" s="8" t="s">
        <v>290</v>
      </c>
      <c r="M162" s="8" t="s">
        <v>37</v>
      </c>
      <c r="N162" s="8" t="s">
        <v>37</v>
      </c>
      <c r="O162" s="8" t="s">
        <v>37</v>
      </c>
      <c r="P162" s="8" t="s">
        <v>38</v>
      </c>
      <c r="Q162" s="8" t="s">
        <v>270</v>
      </c>
      <c r="R162" s="8" t="s">
        <v>37</v>
      </c>
      <c r="S162" s="8" t="s">
        <v>38</v>
      </c>
    </row>
    <row r="163" spans="3:19" x14ac:dyDescent="0.25">
      <c r="C163" s="257">
        <v>45164</v>
      </c>
      <c r="E163" s="8" t="s">
        <v>37</v>
      </c>
      <c r="F163" s="8" t="s">
        <v>37</v>
      </c>
      <c r="G163" s="8" t="s">
        <v>37</v>
      </c>
      <c r="H163" s="8" t="s">
        <v>37</v>
      </c>
      <c r="I163" s="8" t="s">
        <v>37</v>
      </c>
      <c r="J163" s="8" t="s">
        <v>38</v>
      </c>
      <c r="K163" s="8" t="s">
        <v>38</v>
      </c>
      <c r="L163" s="8" t="s">
        <v>290</v>
      </c>
      <c r="M163" s="8" t="s">
        <v>37</v>
      </c>
      <c r="N163" s="8" t="s">
        <v>37</v>
      </c>
      <c r="O163" s="8" t="s">
        <v>37</v>
      </c>
      <c r="P163" s="8" t="s">
        <v>38</v>
      </c>
      <c r="Q163" s="8" t="s">
        <v>270</v>
      </c>
      <c r="R163" s="8" t="s">
        <v>37</v>
      </c>
      <c r="S163" s="8" t="s">
        <v>38</v>
      </c>
    </row>
    <row r="164" spans="3:19" x14ac:dyDescent="0.25">
      <c r="C164" s="257">
        <v>45165</v>
      </c>
      <c r="E164" s="8" t="s">
        <v>37</v>
      </c>
      <c r="F164" s="8" t="s">
        <v>37</v>
      </c>
      <c r="G164" s="8" t="s">
        <v>37</v>
      </c>
      <c r="H164" s="8" t="s">
        <v>37</v>
      </c>
      <c r="I164" s="8" t="s">
        <v>38</v>
      </c>
      <c r="J164" s="8" t="s">
        <v>38</v>
      </c>
      <c r="K164" s="8" t="s">
        <v>37</v>
      </c>
      <c r="L164" s="8" t="s">
        <v>290</v>
      </c>
      <c r="M164" s="8" t="s">
        <v>37</v>
      </c>
      <c r="N164" s="8" t="s">
        <v>37</v>
      </c>
      <c r="O164" s="8" t="s">
        <v>37</v>
      </c>
      <c r="P164" s="8" t="s">
        <v>38</v>
      </c>
      <c r="Q164" s="8" t="s">
        <v>270</v>
      </c>
      <c r="R164" s="8" t="s">
        <v>37</v>
      </c>
      <c r="S164" s="8" t="s">
        <v>38</v>
      </c>
    </row>
    <row r="165" spans="3:19" x14ac:dyDescent="0.25">
      <c r="C165" s="257">
        <v>45166</v>
      </c>
      <c r="E165" s="8" t="s">
        <v>37</v>
      </c>
      <c r="F165" s="8" t="s">
        <v>37</v>
      </c>
      <c r="G165" s="8" t="s">
        <v>37</v>
      </c>
      <c r="H165" s="8" t="s">
        <v>37</v>
      </c>
      <c r="I165" s="8" t="s">
        <v>38</v>
      </c>
      <c r="J165" s="8" t="s">
        <v>38</v>
      </c>
      <c r="K165" s="8" t="s">
        <v>37</v>
      </c>
      <c r="L165" s="8" t="s">
        <v>290</v>
      </c>
      <c r="M165" s="8" t="s">
        <v>37</v>
      </c>
      <c r="N165" s="8" t="s">
        <v>37</v>
      </c>
      <c r="O165" s="8" t="s">
        <v>37</v>
      </c>
      <c r="P165" s="8" t="s">
        <v>38</v>
      </c>
      <c r="Q165" s="8" t="s">
        <v>320</v>
      </c>
      <c r="R165" s="8" t="s">
        <v>195</v>
      </c>
      <c r="S165" s="8" t="s">
        <v>38</v>
      </c>
    </row>
    <row r="166" spans="3:19" x14ac:dyDescent="0.25">
      <c r="C166" s="257">
        <v>45167</v>
      </c>
      <c r="E166" s="8" t="s">
        <v>37</v>
      </c>
      <c r="F166" s="8" t="s">
        <v>37</v>
      </c>
      <c r="G166" s="8" t="s">
        <v>37</v>
      </c>
      <c r="H166" s="8" t="s">
        <v>37</v>
      </c>
      <c r="I166" s="8" t="s">
        <v>38</v>
      </c>
      <c r="J166" s="8" t="s">
        <v>38</v>
      </c>
      <c r="K166" s="8" t="s">
        <v>37</v>
      </c>
      <c r="L166" s="8" t="s">
        <v>290</v>
      </c>
      <c r="M166" s="8" t="s">
        <v>37</v>
      </c>
      <c r="N166" s="8" t="s">
        <v>37</v>
      </c>
      <c r="O166" s="8" t="s">
        <v>37</v>
      </c>
      <c r="P166" s="8" t="s">
        <v>38</v>
      </c>
      <c r="Q166" s="8" t="s">
        <v>37</v>
      </c>
      <c r="R166" s="8" t="s">
        <v>38</v>
      </c>
      <c r="S166" s="8" t="s">
        <v>38</v>
      </c>
    </row>
    <row r="167" spans="3:19" x14ac:dyDescent="0.25">
      <c r="C167" s="257">
        <v>45168</v>
      </c>
      <c r="E167" s="8" t="s">
        <v>37</v>
      </c>
      <c r="F167" s="8" t="s">
        <v>37</v>
      </c>
      <c r="G167" s="8" t="s">
        <v>37</v>
      </c>
      <c r="H167" s="8" t="s">
        <v>37</v>
      </c>
      <c r="I167" s="8" t="s">
        <v>38</v>
      </c>
      <c r="J167" s="8" t="s">
        <v>38</v>
      </c>
      <c r="K167" s="8" t="s">
        <v>37</v>
      </c>
      <c r="L167" s="8" t="s">
        <v>290</v>
      </c>
      <c r="M167" s="8" t="s">
        <v>37</v>
      </c>
      <c r="N167" s="8" t="s">
        <v>37</v>
      </c>
      <c r="O167" s="8" t="s">
        <v>37</v>
      </c>
      <c r="P167" s="8" t="s">
        <v>38</v>
      </c>
      <c r="Q167" s="8" t="s">
        <v>37</v>
      </c>
      <c r="R167" s="8" t="s">
        <v>38</v>
      </c>
      <c r="S167" s="8" t="s">
        <v>321</v>
      </c>
    </row>
    <row r="168" spans="3:19" x14ac:dyDescent="0.25">
      <c r="C168" s="257">
        <v>45169</v>
      </c>
      <c r="E168" s="8" t="s">
        <v>37</v>
      </c>
      <c r="F168" s="8" t="s">
        <v>37</v>
      </c>
      <c r="G168" s="8" t="s">
        <v>37</v>
      </c>
      <c r="H168" s="8" t="s">
        <v>37</v>
      </c>
      <c r="I168" s="8" t="s">
        <v>38</v>
      </c>
      <c r="J168" s="8" t="s">
        <v>38</v>
      </c>
      <c r="K168" s="8" t="s">
        <v>37</v>
      </c>
      <c r="L168" s="8" t="s">
        <v>290</v>
      </c>
      <c r="M168" s="8" t="s">
        <v>37</v>
      </c>
      <c r="N168" s="8" t="s">
        <v>37</v>
      </c>
      <c r="O168" s="8" t="s">
        <v>37</v>
      </c>
      <c r="P168" s="8" t="s">
        <v>38</v>
      </c>
      <c r="Q168" s="8" t="s">
        <v>37</v>
      </c>
      <c r="R168" s="8" t="s">
        <v>38</v>
      </c>
      <c r="S168" s="8" t="s">
        <v>321</v>
      </c>
    </row>
    <row r="169" spans="3:19" x14ac:dyDescent="0.25">
      <c r="C169" s="257">
        <v>45170</v>
      </c>
      <c r="E169" s="8" t="s">
        <v>37</v>
      </c>
      <c r="F169" s="8" t="s">
        <v>37</v>
      </c>
      <c r="G169" s="8" t="s">
        <v>37</v>
      </c>
      <c r="H169" s="8" t="s">
        <v>37</v>
      </c>
      <c r="I169" s="8" t="s">
        <v>38</v>
      </c>
      <c r="J169" s="8" t="s">
        <v>38</v>
      </c>
      <c r="K169" s="8" t="s">
        <v>37</v>
      </c>
      <c r="L169" s="8" t="s">
        <v>290</v>
      </c>
      <c r="M169" s="8" t="s">
        <v>37</v>
      </c>
      <c r="N169" s="8" t="s">
        <v>37</v>
      </c>
      <c r="O169" s="8" t="s">
        <v>37</v>
      </c>
      <c r="P169" s="8" t="s">
        <v>38</v>
      </c>
      <c r="Q169" s="8" t="s">
        <v>37</v>
      </c>
      <c r="R169" s="8" t="s">
        <v>38</v>
      </c>
      <c r="S169" s="8" t="s">
        <v>38</v>
      </c>
    </row>
    <row r="170" spans="3:19" x14ac:dyDescent="0.25">
      <c r="C170" s="257">
        <v>45171</v>
      </c>
      <c r="E170" s="8" t="s">
        <v>37</v>
      </c>
      <c r="F170" s="8" t="s">
        <v>37</v>
      </c>
      <c r="G170" s="8" t="s">
        <v>37</v>
      </c>
      <c r="H170" s="8" t="s">
        <v>37</v>
      </c>
      <c r="I170" s="8" t="s">
        <v>38</v>
      </c>
      <c r="J170" s="8" t="s">
        <v>38</v>
      </c>
      <c r="K170" s="8" t="s">
        <v>37</v>
      </c>
      <c r="L170" s="8" t="s">
        <v>290</v>
      </c>
      <c r="M170" s="8" t="s">
        <v>37</v>
      </c>
      <c r="N170" s="8" t="s">
        <v>37</v>
      </c>
      <c r="O170" s="8" t="s">
        <v>37</v>
      </c>
      <c r="P170" s="8" t="s">
        <v>38</v>
      </c>
      <c r="Q170" s="8" t="s">
        <v>37</v>
      </c>
      <c r="R170" s="8" t="s">
        <v>38</v>
      </c>
      <c r="S170" s="8" t="s">
        <v>38</v>
      </c>
    </row>
    <row r="171" spans="3:19" x14ac:dyDescent="0.25">
      <c r="C171" s="257">
        <v>45172</v>
      </c>
      <c r="E171" s="8" t="s">
        <v>37</v>
      </c>
      <c r="F171" s="8" t="s">
        <v>37</v>
      </c>
      <c r="G171" s="8" t="s">
        <v>37</v>
      </c>
      <c r="H171" s="8" t="s">
        <v>37</v>
      </c>
      <c r="I171" s="8" t="s">
        <v>38</v>
      </c>
      <c r="J171" s="8" t="s">
        <v>38</v>
      </c>
      <c r="K171" s="8" t="s">
        <v>37</v>
      </c>
      <c r="L171" s="8" t="s">
        <v>290</v>
      </c>
      <c r="M171" s="8" t="s">
        <v>37</v>
      </c>
      <c r="N171" s="8" t="s">
        <v>37</v>
      </c>
      <c r="O171" s="8" t="s">
        <v>37</v>
      </c>
      <c r="P171" s="8" t="s">
        <v>38</v>
      </c>
      <c r="Q171" s="8" t="s">
        <v>37</v>
      </c>
      <c r="R171" s="8" t="s">
        <v>38</v>
      </c>
      <c r="S171" s="8" t="s">
        <v>38</v>
      </c>
    </row>
    <row r="172" spans="3:19" x14ac:dyDescent="0.25">
      <c r="C172" s="257">
        <v>45173</v>
      </c>
      <c r="E172" s="8" t="s">
        <v>37</v>
      </c>
      <c r="F172" s="8" t="s">
        <v>37</v>
      </c>
      <c r="G172" s="8" t="s">
        <v>37</v>
      </c>
      <c r="H172" s="8" t="s">
        <v>37</v>
      </c>
      <c r="I172" s="8" t="s">
        <v>320</v>
      </c>
      <c r="J172" s="8" t="s">
        <v>38</v>
      </c>
      <c r="K172" s="8" t="s">
        <v>195</v>
      </c>
      <c r="L172" s="8" t="s">
        <v>290</v>
      </c>
      <c r="M172" s="8" t="s">
        <v>37</v>
      </c>
      <c r="N172" s="8" t="s">
        <v>37</v>
      </c>
      <c r="O172" s="8" t="s">
        <v>37</v>
      </c>
      <c r="P172" s="8" t="s">
        <v>38</v>
      </c>
      <c r="Q172" s="8" t="s">
        <v>37</v>
      </c>
      <c r="R172" s="8" t="s">
        <v>38</v>
      </c>
      <c r="S172" s="8" t="s">
        <v>38</v>
      </c>
    </row>
    <row r="173" spans="3:19" x14ac:dyDescent="0.25">
      <c r="C173" s="257">
        <v>45174</v>
      </c>
      <c r="E173" s="8" t="s">
        <v>37</v>
      </c>
      <c r="F173" s="8" t="s">
        <v>37</v>
      </c>
      <c r="G173" s="8" t="s">
        <v>37</v>
      </c>
      <c r="H173" s="8" t="s">
        <v>37</v>
      </c>
      <c r="I173" s="8" t="s">
        <v>37</v>
      </c>
      <c r="J173" s="8" t="s">
        <v>38</v>
      </c>
      <c r="K173" s="8" t="s">
        <v>38</v>
      </c>
      <c r="L173" s="8" t="s">
        <v>290</v>
      </c>
      <c r="M173" s="8" t="s">
        <v>37</v>
      </c>
      <c r="N173" s="8" t="s">
        <v>37</v>
      </c>
      <c r="O173" s="8" t="s">
        <v>37</v>
      </c>
      <c r="P173" s="8" t="s">
        <v>38</v>
      </c>
      <c r="Q173" s="8" t="s">
        <v>37</v>
      </c>
      <c r="R173" s="8" t="s">
        <v>38</v>
      </c>
      <c r="S173" s="8" t="s">
        <v>38</v>
      </c>
    </row>
    <row r="174" spans="3:19" x14ac:dyDescent="0.25">
      <c r="C174" s="257">
        <v>45175</v>
      </c>
      <c r="E174" s="8" t="s">
        <v>195</v>
      </c>
      <c r="F174" s="8" t="s">
        <v>37</v>
      </c>
      <c r="G174" s="8" t="s">
        <v>37</v>
      </c>
      <c r="H174" s="8" t="s">
        <v>37</v>
      </c>
      <c r="I174" s="8" t="s">
        <v>37</v>
      </c>
      <c r="J174" s="8" t="s">
        <v>38</v>
      </c>
      <c r="K174" s="8" t="s">
        <v>320</v>
      </c>
      <c r="L174" s="8" t="s">
        <v>290</v>
      </c>
      <c r="M174" s="8" t="s">
        <v>37</v>
      </c>
      <c r="N174" s="8" t="s">
        <v>37</v>
      </c>
      <c r="O174" s="8" t="s">
        <v>37</v>
      </c>
      <c r="P174" s="8" t="s">
        <v>38</v>
      </c>
      <c r="Q174" s="8" t="s">
        <v>37</v>
      </c>
      <c r="R174" s="8" t="s">
        <v>38</v>
      </c>
      <c r="S174" s="8" t="s">
        <v>38</v>
      </c>
    </row>
    <row r="175" spans="3:19" x14ac:dyDescent="0.25">
      <c r="C175" s="257">
        <v>45176</v>
      </c>
      <c r="E175" s="8" t="s">
        <v>321</v>
      </c>
      <c r="F175" s="8" t="s">
        <v>37</v>
      </c>
      <c r="G175" s="8" t="s">
        <v>37</v>
      </c>
      <c r="H175" s="8" t="s">
        <v>37</v>
      </c>
      <c r="I175" s="8" t="s">
        <v>37</v>
      </c>
      <c r="J175" s="8" t="s">
        <v>38</v>
      </c>
      <c r="K175" s="8" t="s">
        <v>195</v>
      </c>
      <c r="L175" s="8" t="s">
        <v>290</v>
      </c>
      <c r="M175" s="8" t="s">
        <v>37</v>
      </c>
      <c r="N175" s="8" t="s">
        <v>37</v>
      </c>
      <c r="O175" s="8" t="s">
        <v>37</v>
      </c>
      <c r="P175" s="8" t="s">
        <v>38</v>
      </c>
      <c r="Q175" s="8" t="s">
        <v>37</v>
      </c>
      <c r="R175" s="8" t="s">
        <v>38</v>
      </c>
      <c r="S175" s="8" t="s">
        <v>38</v>
      </c>
    </row>
    <row r="176" spans="3:19" x14ac:dyDescent="0.25">
      <c r="C176" s="257">
        <v>45177</v>
      </c>
      <c r="E176" s="8" t="s">
        <v>37</v>
      </c>
      <c r="F176" s="8" t="s">
        <v>37</v>
      </c>
      <c r="G176" s="8" t="s">
        <v>37</v>
      </c>
      <c r="H176" s="8" t="s">
        <v>37</v>
      </c>
      <c r="I176" s="8" t="s">
        <v>37</v>
      </c>
      <c r="J176" s="8" t="s">
        <v>38</v>
      </c>
      <c r="K176" s="8" t="s">
        <v>38</v>
      </c>
      <c r="L176" s="8" t="s">
        <v>290</v>
      </c>
      <c r="M176" s="8" t="s">
        <v>37</v>
      </c>
      <c r="N176" s="8" t="s">
        <v>37</v>
      </c>
      <c r="O176" s="8" t="s">
        <v>37</v>
      </c>
      <c r="P176" s="8" t="s">
        <v>38</v>
      </c>
      <c r="Q176" s="8" t="s">
        <v>37</v>
      </c>
      <c r="R176" s="8" t="s">
        <v>38</v>
      </c>
      <c r="S176" s="8" t="s">
        <v>38</v>
      </c>
    </row>
    <row r="177" spans="3:19" x14ac:dyDescent="0.25">
      <c r="C177" s="257">
        <v>45178</v>
      </c>
      <c r="E177" s="8" t="s">
        <v>37</v>
      </c>
      <c r="F177" s="8" t="s">
        <v>37</v>
      </c>
      <c r="G177" s="8" t="s">
        <v>37</v>
      </c>
      <c r="H177" s="8" t="s">
        <v>37</v>
      </c>
      <c r="I177" s="8" t="s">
        <v>37</v>
      </c>
      <c r="J177" s="8" t="s">
        <v>38</v>
      </c>
      <c r="K177" s="8" t="s">
        <v>38</v>
      </c>
      <c r="L177" s="8" t="s">
        <v>290</v>
      </c>
      <c r="M177" s="8" t="s">
        <v>37</v>
      </c>
      <c r="N177" s="8" t="s">
        <v>37</v>
      </c>
      <c r="O177" s="8" t="s">
        <v>37</v>
      </c>
      <c r="P177" s="8" t="s">
        <v>38</v>
      </c>
      <c r="Q177" s="8" t="s">
        <v>37</v>
      </c>
      <c r="R177" s="8" t="s">
        <v>38</v>
      </c>
      <c r="S177" s="8" t="s">
        <v>38</v>
      </c>
    </row>
    <row r="178" spans="3:19" x14ac:dyDescent="0.25">
      <c r="C178" s="257">
        <v>45179</v>
      </c>
      <c r="E178" s="8" t="s">
        <v>37</v>
      </c>
      <c r="F178" s="8" t="s">
        <v>37</v>
      </c>
      <c r="G178" s="8" t="s">
        <v>37</v>
      </c>
      <c r="H178" s="8" t="s">
        <v>37</v>
      </c>
      <c r="I178" s="8" t="s">
        <v>37</v>
      </c>
      <c r="J178" s="8" t="s">
        <v>38</v>
      </c>
      <c r="K178" s="8" t="s">
        <v>38</v>
      </c>
      <c r="L178" s="8" t="s">
        <v>290</v>
      </c>
      <c r="M178" s="8" t="s">
        <v>37</v>
      </c>
      <c r="N178" s="8" t="s">
        <v>37</v>
      </c>
      <c r="O178" s="8" t="s">
        <v>195</v>
      </c>
      <c r="P178" s="8" t="s">
        <v>320</v>
      </c>
      <c r="Q178" s="8" t="s">
        <v>37</v>
      </c>
      <c r="R178" s="8" t="s">
        <v>38</v>
      </c>
      <c r="S178" s="8" t="s">
        <v>38</v>
      </c>
    </row>
    <row r="179" spans="3:19" x14ac:dyDescent="0.25">
      <c r="C179" s="257">
        <v>45180</v>
      </c>
      <c r="E179" s="8" t="s">
        <v>37</v>
      </c>
      <c r="F179" s="8" t="s">
        <v>37</v>
      </c>
      <c r="G179" s="8" t="s">
        <v>37</v>
      </c>
      <c r="H179" s="8" t="s">
        <v>37</v>
      </c>
      <c r="I179" s="8" t="s">
        <v>37</v>
      </c>
      <c r="J179" s="8" t="s">
        <v>38</v>
      </c>
      <c r="K179" s="8" t="s">
        <v>38</v>
      </c>
      <c r="L179" s="8" t="s">
        <v>290</v>
      </c>
      <c r="M179" s="8" t="s">
        <v>37</v>
      </c>
      <c r="N179" s="8" t="s">
        <v>37</v>
      </c>
      <c r="O179" s="8" t="s">
        <v>321</v>
      </c>
      <c r="P179" s="8" t="s">
        <v>37</v>
      </c>
      <c r="Q179" s="8" t="s">
        <v>195</v>
      </c>
      <c r="R179" s="8" t="s">
        <v>38</v>
      </c>
      <c r="S179" s="8" t="s">
        <v>38</v>
      </c>
    </row>
    <row r="180" spans="3:19" x14ac:dyDescent="0.25">
      <c r="C180" s="257">
        <v>45181</v>
      </c>
      <c r="E180" s="8" t="s">
        <v>37</v>
      </c>
      <c r="F180" s="8" t="s">
        <v>37</v>
      </c>
      <c r="G180" s="8" t="s">
        <v>37</v>
      </c>
      <c r="H180" s="8" t="s">
        <v>37</v>
      </c>
      <c r="I180" s="8" t="s">
        <v>37</v>
      </c>
      <c r="J180" s="8" t="s">
        <v>38</v>
      </c>
      <c r="K180" s="8" t="s">
        <v>38</v>
      </c>
      <c r="L180" s="8" t="s">
        <v>290</v>
      </c>
      <c r="M180" s="8" t="s">
        <v>37</v>
      </c>
      <c r="N180" s="8" t="s">
        <v>37</v>
      </c>
      <c r="O180" s="8" t="s">
        <v>37</v>
      </c>
      <c r="P180" s="8" t="s">
        <v>37</v>
      </c>
      <c r="Q180" s="8" t="s">
        <v>38</v>
      </c>
      <c r="R180" s="8" t="s">
        <v>38</v>
      </c>
      <c r="S180" s="8" t="s">
        <v>38</v>
      </c>
    </row>
    <row r="181" spans="3:19" x14ac:dyDescent="0.25">
      <c r="C181" s="257">
        <v>45182</v>
      </c>
      <c r="E181" s="8" t="s">
        <v>37</v>
      </c>
      <c r="F181" s="8" t="s">
        <v>37</v>
      </c>
      <c r="G181" s="8" t="s">
        <v>37</v>
      </c>
      <c r="H181" s="8" t="s">
        <v>37</v>
      </c>
      <c r="I181" s="8" t="s">
        <v>37</v>
      </c>
      <c r="J181" s="8" t="s">
        <v>38</v>
      </c>
      <c r="K181" s="8" t="s">
        <v>38</v>
      </c>
      <c r="L181" s="8" t="s">
        <v>290</v>
      </c>
      <c r="M181" s="8" t="s">
        <v>37</v>
      </c>
      <c r="N181" s="8" t="s">
        <v>37</v>
      </c>
      <c r="O181" s="8" t="s">
        <v>37</v>
      </c>
      <c r="P181" s="8" t="s">
        <v>37</v>
      </c>
      <c r="Q181" s="8" t="s">
        <v>38</v>
      </c>
      <c r="R181" s="8" t="s">
        <v>38</v>
      </c>
      <c r="S181" s="8" t="s">
        <v>38</v>
      </c>
    </row>
    <row r="182" spans="3:19" x14ac:dyDescent="0.25">
      <c r="C182" s="257">
        <v>45183</v>
      </c>
      <c r="E182" s="8" t="s">
        <v>37</v>
      </c>
      <c r="F182" s="8" t="s">
        <v>37</v>
      </c>
      <c r="G182" s="8" t="s">
        <v>195</v>
      </c>
      <c r="H182" s="8" t="s">
        <v>37</v>
      </c>
      <c r="I182" s="8" t="s">
        <v>37</v>
      </c>
      <c r="J182" s="8" t="s">
        <v>38</v>
      </c>
      <c r="K182" s="8" t="s">
        <v>320</v>
      </c>
      <c r="L182" s="8" t="s">
        <v>290</v>
      </c>
      <c r="M182" s="8" t="s">
        <v>37</v>
      </c>
      <c r="N182" s="8" t="s">
        <v>37</v>
      </c>
      <c r="O182" s="8" t="s">
        <v>37</v>
      </c>
      <c r="P182" s="8" t="s">
        <v>37</v>
      </c>
      <c r="Q182" s="8" t="s">
        <v>38</v>
      </c>
      <c r="R182" s="8" t="s">
        <v>38</v>
      </c>
      <c r="S182" s="8" t="s">
        <v>38</v>
      </c>
    </row>
    <row r="183" spans="3:19" x14ac:dyDescent="0.25">
      <c r="C183" s="257">
        <v>45184</v>
      </c>
      <c r="E183" s="8" t="s">
        <v>37</v>
      </c>
      <c r="F183" s="8" t="s">
        <v>37</v>
      </c>
      <c r="G183" s="8" t="s">
        <v>321</v>
      </c>
      <c r="H183" s="8" t="s">
        <v>37</v>
      </c>
      <c r="I183" s="8" t="s">
        <v>37</v>
      </c>
      <c r="J183" s="8" t="s">
        <v>38</v>
      </c>
      <c r="K183" s="8" t="s">
        <v>195</v>
      </c>
      <c r="L183" s="8" t="s">
        <v>290</v>
      </c>
      <c r="M183" s="8" t="s">
        <v>37</v>
      </c>
      <c r="N183" s="8" t="s">
        <v>37</v>
      </c>
      <c r="O183" s="8" t="s">
        <v>37</v>
      </c>
      <c r="P183" s="8" t="s">
        <v>37</v>
      </c>
      <c r="Q183" s="8" t="s">
        <v>38</v>
      </c>
      <c r="R183" s="8" t="s">
        <v>38</v>
      </c>
      <c r="S183" s="8" t="s">
        <v>38</v>
      </c>
    </row>
    <row r="184" spans="3:19" x14ac:dyDescent="0.25">
      <c r="C184" s="257">
        <v>45185</v>
      </c>
      <c r="E184" s="8" t="s">
        <v>37</v>
      </c>
      <c r="F184" s="8" t="s">
        <v>37</v>
      </c>
      <c r="G184" s="8" t="s">
        <v>37</v>
      </c>
      <c r="H184" s="8" t="s">
        <v>37</v>
      </c>
      <c r="I184" s="8" t="s">
        <v>37</v>
      </c>
      <c r="J184" s="8" t="s">
        <v>38</v>
      </c>
      <c r="K184" s="8" t="s">
        <v>38</v>
      </c>
      <c r="L184" s="8" t="s">
        <v>290</v>
      </c>
      <c r="M184" s="8" t="s">
        <v>37</v>
      </c>
      <c r="N184" s="8" t="s">
        <v>37</v>
      </c>
      <c r="O184" s="8" t="s">
        <v>37</v>
      </c>
      <c r="P184" s="8" t="s">
        <v>37</v>
      </c>
      <c r="Q184" s="8" t="s">
        <v>38</v>
      </c>
      <c r="R184" s="8" t="s">
        <v>38</v>
      </c>
      <c r="S184" s="8" t="s">
        <v>38</v>
      </c>
    </row>
    <row r="185" spans="3:19" x14ac:dyDescent="0.25">
      <c r="C185" s="257">
        <v>45186</v>
      </c>
      <c r="E185" s="8" t="s">
        <v>37</v>
      </c>
      <c r="F185" s="8" t="s">
        <v>37</v>
      </c>
      <c r="G185" s="8" t="s">
        <v>37</v>
      </c>
      <c r="H185" s="8" t="s">
        <v>37</v>
      </c>
      <c r="I185" s="8" t="s">
        <v>37</v>
      </c>
      <c r="J185" s="8" t="s">
        <v>38</v>
      </c>
      <c r="K185" s="8" t="s">
        <v>38</v>
      </c>
      <c r="L185" s="8" t="s">
        <v>290</v>
      </c>
      <c r="M185" s="8" t="s">
        <v>37</v>
      </c>
      <c r="N185" s="8" t="s">
        <v>37</v>
      </c>
      <c r="O185" s="8" t="s">
        <v>37</v>
      </c>
      <c r="P185" s="8" t="s">
        <v>37</v>
      </c>
      <c r="Q185" s="8" t="s">
        <v>38</v>
      </c>
      <c r="R185" s="8" t="s">
        <v>38</v>
      </c>
      <c r="S185" s="8" t="s">
        <v>38</v>
      </c>
    </row>
    <row r="186" spans="3:19" x14ac:dyDescent="0.25">
      <c r="C186" s="257">
        <v>45187</v>
      </c>
      <c r="E186" s="8" t="s">
        <v>37</v>
      </c>
      <c r="F186" s="8" t="s">
        <v>37</v>
      </c>
      <c r="G186" s="8" t="s">
        <v>37</v>
      </c>
      <c r="H186" s="8" t="s">
        <v>37</v>
      </c>
      <c r="I186" s="8" t="s">
        <v>37</v>
      </c>
      <c r="J186" s="8" t="s">
        <v>38</v>
      </c>
      <c r="K186" s="8" t="s">
        <v>38</v>
      </c>
      <c r="L186" s="8" t="s">
        <v>290</v>
      </c>
      <c r="M186" s="8" t="s">
        <v>37</v>
      </c>
      <c r="N186" s="8" t="s">
        <v>37</v>
      </c>
      <c r="O186" s="8" t="s">
        <v>37</v>
      </c>
      <c r="P186" s="8" t="s">
        <v>37</v>
      </c>
      <c r="Q186" s="8" t="s">
        <v>38</v>
      </c>
      <c r="R186" s="8" t="s">
        <v>38</v>
      </c>
      <c r="S186" s="8" t="s">
        <v>38</v>
      </c>
    </row>
    <row r="187" spans="3:19" x14ac:dyDescent="0.25">
      <c r="C187" s="257">
        <v>45188</v>
      </c>
      <c r="E187" s="8" t="s">
        <v>37</v>
      </c>
      <c r="F187" s="8" t="s">
        <v>37</v>
      </c>
      <c r="G187" s="8" t="s">
        <v>37</v>
      </c>
      <c r="H187" s="8" t="s">
        <v>37</v>
      </c>
      <c r="I187" s="8" t="s">
        <v>195</v>
      </c>
      <c r="J187" s="8" t="s">
        <v>38</v>
      </c>
      <c r="K187" s="8" t="s">
        <v>320</v>
      </c>
      <c r="L187" s="8" t="s">
        <v>290</v>
      </c>
      <c r="M187" s="8" t="s">
        <v>37</v>
      </c>
      <c r="N187" s="8" t="s">
        <v>37</v>
      </c>
      <c r="O187" s="8" t="s">
        <v>37</v>
      </c>
      <c r="P187" s="8" t="s">
        <v>37</v>
      </c>
      <c r="Q187" s="8" t="s">
        <v>38</v>
      </c>
      <c r="R187" s="8" t="s">
        <v>38</v>
      </c>
      <c r="S187" s="8" t="s">
        <v>38</v>
      </c>
    </row>
    <row r="188" spans="3:19" x14ac:dyDescent="0.25">
      <c r="C188" s="257">
        <v>45189</v>
      </c>
      <c r="E188" s="8" t="s">
        <v>37</v>
      </c>
      <c r="F188" s="8" t="s">
        <v>37</v>
      </c>
      <c r="G188" s="8" t="s">
        <v>37</v>
      </c>
      <c r="H188" s="8" t="s">
        <v>37</v>
      </c>
      <c r="I188" s="8" t="s">
        <v>271</v>
      </c>
      <c r="J188" s="8" t="s">
        <v>38</v>
      </c>
      <c r="K188" s="8" t="s">
        <v>37</v>
      </c>
      <c r="L188" s="8" t="s">
        <v>290</v>
      </c>
      <c r="M188" s="8" t="s">
        <v>37</v>
      </c>
      <c r="N188" s="8" t="s">
        <v>37</v>
      </c>
      <c r="O188" s="8" t="s">
        <v>37</v>
      </c>
      <c r="P188" s="8" t="s">
        <v>37</v>
      </c>
      <c r="Q188" s="8" t="s">
        <v>38</v>
      </c>
      <c r="R188" s="8" t="s">
        <v>38</v>
      </c>
      <c r="S188" s="8" t="s">
        <v>38</v>
      </c>
    </row>
    <row r="189" spans="3:19" x14ac:dyDescent="0.25">
      <c r="C189" s="257">
        <v>45190</v>
      </c>
      <c r="E189" s="8" t="s">
        <v>37</v>
      </c>
      <c r="F189" s="8" t="s">
        <v>37</v>
      </c>
      <c r="G189" s="8" t="s">
        <v>37</v>
      </c>
      <c r="H189" s="8" t="s">
        <v>37</v>
      </c>
      <c r="I189" s="8" t="s">
        <v>271</v>
      </c>
      <c r="J189" s="8" t="s">
        <v>38</v>
      </c>
      <c r="K189" s="8" t="s">
        <v>37</v>
      </c>
      <c r="L189" s="8" t="s">
        <v>290</v>
      </c>
      <c r="M189" s="8" t="s">
        <v>37</v>
      </c>
      <c r="N189" s="8" t="s">
        <v>37</v>
      </c>
      <c r="O189" s="8" t="s">
        <v>37</v>
      </c>
      <c r="P189" s="8" t="s">
        <v>37</v>
      </c>
      <c r="Q189" s="8" t="s">
        <v>38</v>
      </c>
      <c r="R189" s="8" t="s">
        <v>38</v>
      </c>
      <c r="S189" s="8" t="s">
        <v>38</v>
      </c>
    </row>
    <row r="190" spans="3:19" x14ac:dyDescent="0.25">
      <c r="C190" s="257">
        <v>45191</v>
      </c>
      <c r="E190" s="8" t="s">
        <v>37</v>
      </c>
      <c r="F190" s="8" t="s">
        <v>37</v>
      </c>
      <c r="G190" s="8" t="s">
        <v>37</v>
      </c>
      <c r="H190" s="8" t="s">
        <v>37</v>
      </c>
      <c r="I190" s="8" t="s">
        <v>271</v>
      </c>
      <c r="J190" s="8" t="s">
        <v>38</v>
      </c>
      <c r="K190" s="8" t="s">
        <v>37</v>
      </c>
      <c r="L190" s="8" t="s">
        <v>290</v>
      </c>
      <c r="M190" s="8" t="s">
        <v>37</v>
      </c>
      <c r="N190" s="8" t="s">
        <v>37</v>
      </c>
      <c r="O190" s="8" t="s">
        <v>37</v>
      </c>
      <c r="P190" s="8" t="s">
        <v>37</v>
      </c>
      <c r="Q190" s="8" t="s">
        <v>38</v>
      </c>
      <c r="R190" s="8" t="s">
        <v>38</v>
      </c>
      <c r="S190" s="8" t="s">
        <v>38</v>
      </c>
    </row>
    <row r="191" spans="3:19" x14ac:dyDescent="0.25">
      <c r="C191" s="257">
        <v>45192</v>
      </c>
      <c r="E191" s="8" t="s">
        <v>37</v>
      </c>
      <c r="F191" s="8" t="s">
        <v>37</v>
      </c>
      <c r="G191" s="8" t="s">
        <v>37</v>
      </c>
      <c r="H191" s="8" t="s">
        <v>37</v>
      </c>
      <c r="I191" s="8" t="s">
        <v>271</v>
      </c>
      <c r="J191" s="8" t="s">
        <v>38</v>
      </c>
      <c r="K191" s="8" t="s">
        <v>37</v>
      </c>
      <c r="L191" s="8" t="s">
        <v>290</v>
      </c>
      <c r="M191" s="8" t="s">
        <v>37</v>
      </c>
      <c r="N191" s="8" t="s">
        <v>37</v>
      </c>
      <c r="O191" s="8" t="s">
        <v>37</v>
      </c>
      <c r="P191" s="8" t="s">
        <v>37</v>
      </c>
      <c r="Q191" s="8" t="s">
        <v>38</v>
      </c>
      <c r="R191" s="8" t="s">
        <v>38</v>
      </c>
      <c r="S191" s="8" t="s">
        <v>38</v>
      </c>
    </row>
    <row r="192" spans="3:19" x14ac:dyDescent="0.25">
      <c r="C192" s="257">
        <v>45193</v>
      </c>
      <c r="E192" s="8" t="s">
        <v>37</v>
      </c>
      <c r="F192" s="8" t="s">
        <v>37</v>
      </c>
      <c r="G192" s="8" t="s">
        <v>37</v>
      </c>
      <c r="H192" s="8" t="s">
        <v>37</v>
      </c>
      <c r="I192" s="8" t="s">
        <v>320</v>
      </c>
      <c r="J192" s="8" t="s">
        <v>38</v>
      </c>
      <c r="K192" s="8" t="s">
        <v>195</v>
      </c>
      <c r="L192" s="8" t="s">
        <v>290</v>
      </c>
      <c r="M192" s="8" t="s">
        <v>37</v>
      </c>
      <c r="N192" s="8" t="s">
        <v>195</v>
      </c>
      <c r="O192" s="8" t="s">
        <v>37</v>
      </c>
      <c r="P192" s="8" t="s">
        <v>37</v>
      </c>
      <c r="Q192" s="8" t="s">
        <v>320</v>
      </c>
      <c r="R192" s="8" t="s">
        <v>38</v>
      </c>
      <c r="S192" s="8" t="s">
        <v>38</v>
      </c>
    </row>
    <row r="193" spans="3:19" x14ac:dyDescent="0.25">
      <c r="C193" s="257">
        <v>45194</v>
      </c>
      <c r="E193" s="8" t="s">
        <v>37</v>
      </c>
      <c r="F193" s="8" t="s">
        <v>37</v>
      </c>
      <c r="G193" s="8" t="s">
        <v>37</v>
      </c>
      <c r="H193" s="8" t="s">
        <v>37</v>
      </c>
      <c r="I193" s="8" t="s">
        <v>37</v>
      </c>
      <c r="J193" s="8" t="s">
        <v>38</v>
      </c>
      <c r="K193" s="8" t="s">
        <v>38</v>
      </c>
      <c r="L193" s="8" t="s">
        <v>290</v>
      </c>
      <c r="M193" s="8" t="s">
        <v>37</v>
      </c>
      <c r="N193" s="8" t="s">
        <v>252</v>
      </c>
      <c r="O193" s="8" t="s">
        <v>37</v>
      </c>
      <c r="P193" s="8" t="s">
        <v>37</v>
      </c>
      <c r="Q193" s="8" t="s">
        <v>37</v>
      </c>
      <c r="R193" s="8" t="s">
        <v>38</v>
      </c>
      <c r="S193" s="8" t="s">
        <v>38</v>
      </c>
    </row>
    <row r="194" spans="3:19" x14ac:dyDescent="0.25">
      <c r="C194" s="257">
        <v>45195</v>
      </c>
      <c r="E194" s="8" t="s">
        <v>37</v>
      </c>
      <c r="F194" s="8" t="s">
        <v>37</v>
      </c>
      <c r="G194" s="8" t="s">
        <v>37</v>
      </c>
      <c r="H194" s="8" t="s">
        <v>37</v>
      </c>
      <c r="I194" s="8" t="s">
        <v>37</v>
      </c>
      <c r="J194" s="8" t="s">
        <v>38</v>
      </c>
      <c r="K194" s="8" t="s">
        <v>38</v>
      </c>
      <c r="L194" s="8" t="s">
        <v>290</v>
      </c>
      <c r="M194" s="8" t="s">
        <v>37</v>
      </c>
      <c r="N194" s="8" t="s">
        <v>252</v>
      </c>
      <c r="O194" s="8" t="s">
        <v>37</v>
      </c>
      <c r="P194" s="8" t="s">
        <v>37</v>
      </c>
      <c r="Q194" s="8" t="s">
        <v>37</v>
      </c>
      <c r="R194" s="8" t="s">
        <v>38</v>
      </c>
      <c r="S194" s="8" t="s">
        <v>38</v>
      </c>
    </row>
    <row r="195" spans="3:19" x14ac:dyDescent="0.25">
      <c r="C195" s="257">
        <v>45196</v>
      </c>
      <c r="E195" s="8" t="s">
        <v>37</v>
      </c>
      <c r="F195" s="8" t="s">
        <v>37</v>
      </c>
      <c r="G195" s="8" t="s">
        <v>37</v>
      </c>
      <c r="H195" s="8" t="s">
        <v>37</v>
      </c>
      <c r="I195" s="8" t="s">
        <v>37</v>
      </c>
      <c r="J195" s="8" t="s">
        <v>38</v>
      </c>
      <c r="K195" s="8" t="s">
        <v>38</v>
      </c>
      <c r="L195" s="8" t="s">
        <v>290</v>
      </c>
      <c r="M195" s="8" t="s">
        <v>37</v>
      </c>
      <c r="N195" s="8" t="s">
        <v>252</v>
      </c>
      <c r="O195" s="8" t="s">
        <v>37</v>
      </c>
      <c r="P195" s="8" t="s">
        <v>37</v>
      </c>
      <c r="Q195" s="8" t="s">
        <v>37</v>
      </c>
      <c r="R195" s="8" t="s">
        <v>38</v>
      </c>
      <c r="S195" s="8" t="s">
        <v>38</v>
      </c>
    </row>
    <row r="196" spans="3:19" x14ac:dyDescent="0.25">
      <c r="C196" s="257">
        <v>45197</v>
      </c>
      <c r="E196" s="8" t="s">
        <v>37</v>
      </c>
      <c r="F196" s="8" t="s">
        <v>37</v>
      </c>
      <c r="G196" s="8" t="s">
        <v>37</v>
      </c>
      <c r="H196" s="8" t="s">
        <v>37</v>
      </c>
      <c r="I196" s="8" t="s">
        <v>37</v>
      </c>
      <c r="J196" s="8" t="s">
        <v>38</v>
      </c>
      <c r="K196" s="8" t="s">
        <v>38</v>
      </c>
      <c r="L196" s="8" t="s">
        <v>290</v>
      </c>
      <c r="M196" s="8" t="s">
        <v>37</v>
      </c>
      <c r="N196" s="8" t="s">
        <v>252</v>
      </c>
      <c r="O196" s="8" t="s">
        <v>37</v>
      </c>
      <c r="P196" s="8" t="s">
        <v>37</v>
      </c>
      <c r="Q196" s="8" t="s">
        <v>37</v>
      </c>
      <c r="R196" s="8" t="s">
        <v>38</v>
      </c>
      <c r="S196" s="8" t="s">
        <v>38</v>
      </c>
    </row>
    <row r="197" spans="3:19" x14ac:dyDescent="0.25">
      <c r="C197" s="257">
        <v>45198</v>
      </c>
      <c r="E197" s="8" t="s">
        <v>37</v>
      </c>
      <c r="F197" s="8" t="s">
        <v>37</v>
      </c>
      <c r="G197" s="8" t="s">
        <v>37</v>
      </c>
      <c r="H197" s="8" t="s">
        <v>37</v>
      </c>
      <c r="I197" s="8" t="s">
        <v>37</v>
      </c>
      <c r="J197" s="8" t="s">
        <v>38</v>
      </c>
      <c r="K197" s="8" t="s">
        <v>38</v>
      </c>
      <c r="L197" s="8" t="s">
        <v>290</v>
      </c>
      <c r="M197" s="8" t="s">
        <v>37</v>
      </c>
      <c r="N197" s="8" t="s">
        <v>252</v>
      </c>
      <c r="O197" s="8" t="s">
        <v>37</v>
      </c>
      <c r="P197" s="8" t="s">
        <v>37</v>
      </c>
      <c r="Q197" s="8" t="s">
        <v>37</v>
      </c>
      <c r="R197" s="8" t="s">
        <v>38</v>
      </c>
      <c r="S197" s="8" t="s">
        <v>38</v>
      </c>
    </row>
    <row r="198" spans="3:19" x14ac:dyDescent="0.25">
      <c r="C198" s="257">
        <v>45199</v>
      </c>
      <c r="E198" s="8" t="s">
        <v>37</v>
      </c>
      <c r="F198" s="8" t="s">
        <v>37</v>
      </c>
      <c r="G198" s="8" t="s">
        <v>37</v>
      </c>
      <c r="H198" s="8" t="s">
        <v>37</v>
      </c>
      <c r="I198" s="8" t="s">
        <v>37</v>
      </c>
      <c r="J198" s="8" t="s">
        <v>38</v>
      </c>
      <c r="K198" s="8" t="s">
        <v>38</v>
      </c>
      <c r="L198" s="8" t="s">
        <v>290</v>
      </c>
      <c r="M198" s="8" t="s">
        <v>37</v>
      </c>
      <c r="N198" s="8" t="s">
        <v>252</v>
      </c>
      <c r="O198" s="8" t="s">
        <v>37</v>
      </c>
      <c r="P198" s="8" t="s">
        <v>37</v>
      </c>
      <c r="Q198" s="8" t="s">
        <v>37</v>
      </c>
      <c r="R198" s="8" t="s">
        <v>38</v>
      </c>
      <c r="S198" s="8" t="s">
        <v>38</v>
      </c>
    </row>
    <row r="199" spans="3:19" x14ac:dyDescent="0.25">
      <c r="C199" s="257">
        <v>45200</v>
      </c>
      <c r="E199" s="8" t="s">
        <v>37</v>
      </c>
      <c r="F199" s="8" t="s">
        <v>37</v>
      </c>
      <c r="G199" s="8" t="s">
        <v>37</v>
      </c>
      <c r="H199" s="8" t="s">
        <v>37</v>
      </c>
      <c r="I199" s="8" t="s">
        <v>37</v>
      </c>
      <c r="J199" s="8" t="s">
        <v>38</v>
      </c>
      <c r="K199" s="8" t="s">
        <v>38</v>
      </c>
      <c r="L199" s="8" t="s">
        <v>290</v>
      </c>
      <c r="M199" s="8" t="s">
        <v>37</v>
      </c>
      <c r="N199" s="8" t="s">
        <v>252</v>
      </c>
      <c r="O199" s="8" t="s">
        <v>37</v>
      </c>
      <c r="P199" s="8" t="s">
        <v>37</v>
      </c>
      <c r="Q199" s="8" t="s">
        <v>195</v>
      </c>
      <c r="R199" s="8" t="s">
        <v>38</v>
      </c>
      <c r="S199" s="8" t="s">
        <v>320</v>
      </c>
    </row>
    <row r="200" spans="3:19" x14ac:dyDescent="0.25">
      <c r="C200" s="257">
        <v>45201</v>
      </c>
      <c r="E200" s="8" t="s">
        <v>37</v>
      </c>
      <c r="F200" s="8" t="s">
        <v>37</v>
      </c>
      <c r="G200" s="8" t="s">
        <v>37</v>
      </c>
      <c r="H200" s="8" t="s">
        <v>195</v>
      </c>
      <c r="I200" s="8" t="s">
        <v>37</v>
      </c>
      <c r="J200" s="8" t="s">
        <v>38</v>
      </c>
      <c r="K200" s="8" t="s">
        <v>320</v>
      </c>
      <c r="L200" s="8" t="s">
        <v>290</v>
      </c>
      <c r="M200" s="8" t="s">
        <v>37</v>
      </c>
      <c r="N200" s="8" t="s">
        <v>252</v>
      </c>
      <c r="O200" s="8" t="s">
        <v>37</v>
      </c>
      <c r="P200" s="8" t="s">
        <v>37</v>
      </c>
      <c r="Q200" s="8" t="s">
        <v>38</v>
      </c>
      <c r="R200" s="8" t="s">
        <v>38</v>
      </c>
      <c r="S200" s="8" t="s">
        <v>37</v>
      </c>
    </row>
    <row r="201" spans="3:19" x14ac:dyDescent="0.25">
      <c r="C201" s="257">
        <v>45202</v>
      </c>
      <c r="E201" s="8" t="s">
        <v>37</v>
      </c>
      <c r="F201" s="8" t="s">
        <v>37</v>
      </c>
      <c r="G201" s="8" t="s">
        <v>37</v>
      </c>
      <c r="H201" s="8" t="s">
        <v>321</v>
      </c>
      <c r="I201" s="8" t="s">
        <v>37</v>
      </c>
      <c r="J201" s="8" t="s">
        <v>38</v>
      </c>
      <c r="K201" s="8" t="s">
        <v>195</v>
      </c>
      <c r="L201" s="8" t="s">
        <v>290</v>
      </c>
      <c r="M201" s="8" t="s">
        <v>37</v>
      </c>
      <c r="N201" s="8" t="s">
        <v>252</v>
      </c>
      <c r="O201" s="8" t="s">
        <v>37</v>
      </c>
      <c r="P201" s="8" t="s">
        <v>37</v>
      </c>
      <c r="Q201" s="8" t="s">
        <v>38</v>
      </c>
      <c r="R201" s="8" t="s">
        <v>38</v>
      </c>
      <c r="S201" s="8" t="s">
        <v>37</v>
      </c>
    </row>
    <row r="202" spans="3:19" x14ac:dyDescent="0.25">
      <c r="C202" s="257">
        <v>45203</v>
      </c>
      <c r="E202" s="8" t="s">
        <v>37</v>
      </c>
      <c r="F202" s="8" t="s">
        <v>37</v>
      </c>
      <c r="G202" s="8" t="s">
        <v>37</v>
      </c>
      <c r="H202" s="8" t="s">
        <v>37</v>
      </c>
      <c r="I202" s="8" t="s">
        <v>37</v>
      </c>
      <c r="J202" s="8" t="s">
        <v>38</v>
      </c>
      <c r="K202" s="8" t="s">
        <v>38</v>
      </c>
      <c r="L202" s="8" t="s">
        <v>290</v>
      </c>
      <c r="M202" s="8" t="s">
        <v>37</v>
      </c>
      <c r="N202" s="8" t="s">
        <v>320</v>
      </c>
      <c r="O202" s="8" t="s">
        <v>37</v>
      </c>
      <c r="P202" s="8" t="s">
        <v>195</v>
      </c>
      <c r="Q202" s="8" t="s">
        <v>38</v>
      </c>
      <c r="R202" s="8" t="s">
        <v>38</v>
      </c>
      <c r="S202" s="8" t="s">
        <v>37</v>
      </c>
    </row>
    <row r="203" spans="3:19" x14ac:dyDescent="0.25">
      <c r="C203" s="257">
        <v>45204</v>
      </c>
      <c r="E203" s="8" t="s">
        <v>37</v>
      </c>
      <c r="F203" s="8" t="s">
        <v>37</v>
      </c>
      <c r="G203" s="8" t="s">
        <v>37</v>
      </c>
      <c r="H203" s="8" t="s">
        <v>37</v>
      </c>
      <c r="I203" s="8" t="s">
        <v>37</v>
      </c>
      <c r="J203" s="8" t="s">
        <v>38</v>
      </c>
      <c r="K203" s="8" t="s">
        <v>38</v>
      </c>
      <c r="L203" s="8" t="s">
        <v>290</v>
      </c>
      <c r="M203" s="8" t="s">
        <v>37</v>
      </c>
      <c r="N203" s="8" t="s">
        <v>37</v>
      </c>
      <c r="O203" s="8" t="s">
        <v>37</v>
      </c>
      <c r="P203" s="8" t="s">
        <v>251</v>
      </c>
      <c r="Q203" s="8" t="s">
        <v>38</v>
      </c>
      <c r="R203" s="8" t="s">
        <v>38</v>
      </c>
      <c r="S203" s="8" t="s">
        <v>37</v>
      </c>
    </row>
    <row r="204" spans="3:19" x14ac:dyDescent="0.25">
      <c r="C204" s="257">
        <v>45205</v>
      </c>
      <c r="E204" s="8" t="s">
        <v>37</v>
      </c>
      <c r="F204" s="8" t="s">
        <v>37</v>
      </c>
      <c r="G204" s="8" t="s">
        <v>37</v>
      </c>
      <c r="H204" s="8" t="s">
        <v>37</v>
      </c>
      <c r="I204" s="8" t="s">
        <v>37</v>
      </c>
      <c r="J204" s="8" t="s">
        <v>38</v>
      </c>
      <c r="K204" s="8" t="s">
        <v>38</v>
      </c>
      <c r="L204" s="8" t="s">
        <v>290</v>
      </c>
      <c r="M204" s="8" t="s">
        <v>37</v>
      </c>
      <c r="N204" s="8" t="s">
        <v>37</v>
      </c>
      <c r="O204" s="8" t="s">
        <v>37</v>
      </c>
      <c r="P204" s="8" t="s">
        <v>251</v>
      </c>
      <c r="Q204" s="8" t="s">
        <v>38</v>
      </c>
      <c r="R204" s="8" t="s">
        <v>38</v>
      </c>
      <c r="S204" s="8" t="s">
        <v>37</v>
      </c>
    </row>
    <row r="205" spans="3:19" x14ac:dyDescent="0.25">
      <c r="C205" s="257">
        <v>45206</v>
      </c>
      <c r="E205" s="8" t="s">
        <v>37</v>
      </c>
      <c r="F205" s="8" t="s">
        <v>37</v>
      </c>
      <c r="G205" s="8" t="s">
        <v>37</v>
      </c>
      <c r="H205" s="8" t="s">
        <v>37</v>
      </c>
      <c r="I205" s="8" t="s">
        <v>37</v>
      </c>
      <c r="J205" s="8" t="s">
        <v>38</v>
      </c>
      <c r="K205" s="8" t="s">
        <v>38</v>
      </c>
      <c r="L205" s="8" t="s">
        <v>290</v>
      </c>
      <c r="M205" s="8" t="s">
        <v>37</v>
      </c>
      <c r="N205" s="8" t="s">
        <v>37</v>
      </c>
      <c r="O205" s="8" t="s">
        <v>37</v>
      </c>
      <c r="P205" s="8" t="s">
        <v>251</v>
      </c>
      <c r="Q205" s="8" t="s">
        <v>38</v>
      </c>
      <c r="R205" s="8" t="s">
        <v>38</v>
      </c>
      <c r="S205" s="8" t="s">
        <v>37</v>
      </c>
    </row>
    <row r="206" spans="3:19" x14ac:dyDescent="0.25">
      <c r="C206" s="257">
        <v>45207</v>
      </c>
      <c r="E206" s="8" t="s">
        <v>37</v>
      </c>
      <c r="F206" s="8" t="s">
        <v>37</v>
      </c>
      <c r="G206" s="8" t="s">
        <v>37</v>
      </c>
      <c r="H206" s="8" t="s">
        <v>37</v>
      </c>
      <c r="I206" s="8" t="s">
        <v>37</v>
      </c>
      <c r="J206" s="8" t="s">
        <v>38</v>
      </c>
      <c r="K206" s="8" t="s">
        <v>38</v>
      </c>
      <c r="L206" s="8" t="s">
        <v>290</v>
      </c>
      <c r="M206" s="8" t="s">
        <v>37</v>
      </c>
      <c r="N206" s="8" t="s">
        <v>37</v>
      </c>
      <c r="O206" s="8" t="s">
        <v>37</v>
      </c>
      <c r="P206" s="8" t="s">
        <v>251</v>
      </c>
      <c r="Q206" s="8" t="s">
        <v>38</v>
      </c>
      <c r="R206" s="8" t="s">
        <v>38</v>
      </c>
      <c r="S206" s="8" t="s">
        <v>37</v>
      </c>
    </row>
    <row r="207" spans="3:19" x14ac:dyDescent="0.25">
      <c r="C207" s="257">
        <v>45208</v>
      </c>
      <c r="E207" s="8" t="s">
        <v>37</v>
      </c>
      <c r="F207" s="8" t="s">
        <v>37</v>
      </c>
      <c r="G207" s="8" t="s">
        <v>37</v>
      </c>
      <c r="H207" s="8" t="s">
        <v>37</v>
      </c>
      <c r="I207" s="8" t="s">
        <v>37</v>
      </c>
      <c r="J207" s="8" t="s">
        <v>38</v>
      </c>
      <c r="K207" s="8" t="s">
        <v>38</v>
      </c>
      <c r="L207" s="8" t="s">
        <v>290</v>
      </c>
      <c r="M207" s="8" t="s">
        <v>37</v>
      </c>
      <c r="N207" s="8" t="s">
        <v>37</v>
      </c>
      <c r="O207" s="8" t="s">
        <v>37</v>
      </c>
      <c r="P207" s="8" t="s">
        <v>251</v>
      </c>
      <c r="Q207" s="8" t="s">
        <v>38</v>
      </c>
      <c r="R207" s="8" t="s">
        <v>38</v>
      </c>
      <c r="S207" s="8" t="s">
        <v>37</v>
      </c>
    </row>
    <row r="208" spans="3:19" x14ac:dyDescent="0.25">
      <c r="C208" s="257">
        <v>45209</v>
      </c>
      <c r="E208" s="8" t="s">
        <v>37</v>
      </c>
      <c r="F208" s="8" t="s">
        <v>37</v>
      </c>
      <c r="G208" s="8" t="s">
        <v>37</v>
      </c>
      <c r="H208" s="8" t="s">
        <v>37</v>
      </c>
      <c r="I208" s="8" t="s">
        <v>37</v>
      </c>
      <c r="J208" s="8" t="s">
        <v>38</v>
      </c>
      <c r="K208" s="8" t="s">
        <v>38</v>
      </c>
      <c r="L208" s="8" t="s">
        <v>290</v>
      </c>
      <c r="M208" s="8" t="s">
        <v>37</v>
      </c>
      <c r="N208" s="8" t="s">
        <v>37</v>
      </c>
      <c r="O208" s="8" t="s">
        <v>37</v>
      </c>
      <c r="P208" s="8" t="s">
        <v>251</v>
      </c>
      <c r="Q208" s="8" t="s">
        <v>38</v>
      </c>
      <c r="R208" s="8" t="s">
        <v>38</v>
      </c>
      <c r="S208" s="8" t="s">
        <v>37</v>
      </c>
    </row>
    <row r="209" spans="3:19" x14ac:dyDescent="0.25">
      <c r="C209" s="257">
        <v>45210</v>
      </c>
      <c r="E209" s="8" t="s">
        <v>37</v>
      </c>
      <c r="F209" s="8" t="s">
        <v>37</v>
      </c>
      <c r="G209" s="8" t="s">
        <v>37</v>
      </c>
      <c r="H209" s="8" t="s">
        <v>37</v>
      </c>
      <c r="I209" s="8" t="s">
        <v>37</v>
      </c>
      <c r="J209" s="8" t="s">
        <v>38</v>
      </c>
      <c r="K209" s="8" t="s">
        <v>38</v>
      </c>
      <c r="L209" s="8" t="s">
        <v>290</v>
      </c>
      <c r="M209" s="8" t="s">
        <v>37</v>
      </c>
      <c r="N209" s="8" t="s">
        <v>37</v>
      </c>
      <c r="O209" s="8" t="s">
        <v>37</v>
      </c>
      <c r="P209" s="8" t="s">
        <v>251</v>
      </c>
      <c r="Q209" s="8" t="s">
        <v>38</v>
      </c>
      <c r="R209" s="8" t="s">
        <v>38</v>
      </c>
      <c r="S209" s="8" t="s">
        <v>37</v>
      </c>
    </row>
    <row r="210" spans="3:19" x14ac:dyDescent="0.25">
      <c r="C210" s="257">
        <v>45211</v>
      </c>
      <c r="E210" s="8" t="s">
        <v>37</v>
      </c>
      <c r="F210" s="8" t="s">
        <v>37</v>
      </c>
      <c r="G210" s="8" t="s">
        <v>37</v>
      </c>
      <c r="H210" s="8" t="s">
        <v>37</v>
      </c>
      <c r="I210" s="8" t="s">
        <v>37</v>
      </c>
      <c r="J210" s="8" t="s">
        <v>38</v>
      </c>
      <c r="K210" s="8" t="s">
        <v>38</v>
      </c>
      <c r="L210" s="8" t="s">
        <v>290</v>
      </c>
      <c r="M210" s="8" t="s">
        <v>37</v>
      </c>
      <c r="N210" s="8" t="s">
        <v>37</v>
      </c>
      <c r="O210" s="8" t="s">
        <v>37</v>
      </c>
      <c r="P210" s="8" t="s">
        <v>251</v>
      </c>
      <c r="Q210" s="8" t="s">
        <v>38</v>
      </c>
      <c r="R210" s="8" t="s">
        <v>38</v>
      </c>
      <c r="S210" s="8" t="s">
        <v>37</v>
      </c>
    </row>
    <row r="211" spans="3:19" x14ac:dyDescent="0.25">
      <c r="C211" s="257">
        <v>45212</v>
      </c>
      <c r="E211" s="8" t="s">
        <v>37</v>
      </c>
      <c r="F211" s="8" t="s">
        <v>37</v>
      </c>
      <c r="G211" s="8" t="s">
        <v>37</v>
      </c>
      <c r="H211" s="8" t="s">
        <v>37</v>
      </c>
      <c r="I211" s="8" t="s">
        <v>37</v>
      </c>
      <c r="J211" s="8" t="s">
        <v>38</v>
      </c>
      <c r="K211" s="8" t="s">
        <v>38</v>
      </c>
      <c r="L211" s="8" t="s">
        <v>290</v>
      </c>
      <c r="M211" s="8" t="s">
        <v>37</v>
      </c>
      <c r="N211" s="8" t="s">
        <v>37</v>
      </c>
      <c r="O211" s="8" t="s">
        <v>37</v>
      </c>
      <c r="P211" s="8" t="s">
        <v>251</v>
      </c>
      <c r="Q211" s="8" t="s">
        <v>38</v>
      </c>
      <c r="R211" s="8" t="s">
        <v>38</v>
      </c>
      <c r="S211" s="8" t="s">
        <v>37</v>
      </c>
    </row>
    <row r="212" spans="3:19" x14ac:dyDescent="0.25">
      <c r="C212" s="257">
        <v>45213</v>
      </c>
      <c r="E212" s="8" t="s">
        <v>37</v>
      </c>
      <c r="F212" s="8" t="s">
        <v>37</v>
      </c>
      <c r="G212" s="8" t="s">
        <v>37</v>
      </c>
      <c r="H212" s="8" t="s">
        <v>37</v>
      </c>
      <c r="I212" s="8" t="s">
        <v>37</v>
      </c>
      <c r="J212" s="8" t="s">
        <v>38</v>
      </c>
      <c r="K212" s="8" t="s">
        <v>38</v>
      </c>
      <c r="L212" s="8" t="s">
        <v>290</v>
      </c>
      <c r="M212" s="8" t="s">
        <v>37</v>
      </c>
      <c r="N212" s="8" t="s">
        <v>37</v>
      </c>
      <c r="O212" s="8" t="s">
        <v>37</v>
      </c>
      <c r="P212" s="8" t="s">
        <v>320</v>
      </c>
      <c r="Q212" s="8" t="s">
        <v>38</v>
      </c>
      <c r="R212" s="8" t="s">
        <v>38</v>
      </c>
      <c r="S212" s="8" t="s">
        <v>195</v>
      </c>
    </row>
    <row r="213" spans="3:19" x14ac:dyDescent="0.25">
      <c r="C213" s="257">
        <v>45214</v>
      </c>
      <c r="E213" s="8" t="s">
        <v>37</v>
      </c>
      <c r="F213" s="8" t="s">
        <v>37</v>
      </c>
      <c r="G213" s="8" t="s">
        <v>37</v>
      </c>
      <c r="H213" s="8" t="s">
        <v>37</v>
      </c>
      <c r="I213" s="8" t="s">
        <v>37</v>
      </c>
      <c r="J213" s="8" t="s">
        <v>38</v>
      </c>
      <c r="K213" s="8" t="s">
        <v>38</v>
      </c>
      <c r="L213" s="8" t="s">
        <v>290</v>
      </c>
      <c r="M213" s="8" t="s">
        <v>37</v>
      </c>
      <c r="N213" s="8" t="s">
        <v>37</v>
      </c>
      <c r="O213" s="8" t="s">
        <v>37</v>
      </c>
      <c r="P213" s="8" t="s">
        <v>37</v>
      </c>
      <c r="Q213" s="8" t="s">
        <v>38</v>
      </c>
      <c r="R213" s="8" t="s">
        <v>38</v>
      </c>
      <c r="S213" s="8" t="s">
        <v>270</v>
      </c>
    </row>
    <row r="214" spans="3:19" x14ac:dyDescent="0.25">
      <c r="C214" s="257">
        <v>45215</v>
      </c>
      <c r="E214" s="8" t="s">
        <v>37</v>
      </c>
      <c r="F214" s="8" t="s">
        <v>37</v>
      </c>
      <c r="G214" s="8" t="s">
        <v>37</v>
      </c>
      <c r="H214" s="8" t="s">
        <v>37</v>
      </c>
      <c r="I214" s="8" t="s">
        <v>37</v>
      </c>
      <c r="J214" s="8" t="s">
        <v>38</v>
      </c>
      <c r="K214" s="8" t="s">
        <v>38</v>
      </c>
      <c r="L214" s="8" t="s">
        <v>290</v>
      </c>
      <c r="M214" s="8" t="s">
        <v>37</v>
      </c>
      <c r="N214" s="8" t="s">
        <v>37</v>
      </c>
      <c r="O214" s="8" t="s">
        <v>37</v>
      </c>
      <c r="P214" s="8" t="s">
        <v>37</v>
      </c>
      <c r="Q214" s="8" t="s">
        <v>38</v>
      </c>
      <c r="R214" s="8" t="s">
        <v>38</v>
      </c>
      <c r="S214" s="8" t="s">
        <v>270</v>
      </c>
    </row>
    <row r="215" spans="3:19" x14ac:dyDescent="0.25">
      <c r="C215" s="257">
        <v>45216</v>
      </c>
      <c r="E215" s="8" t="s">
        <v>37</v>
      </c>
      <c r="F215" s="8" t="s">
        <v>37</v>
      </c>
      <c r="G215" s="8" t="s">
        <v>37</v>
      </c>
      <c r="H215" s="8" t="s">
        <v>37</v>
      </c>
      <c r="I215" s="8" t="s">
        <v>37</v>
      </c>
      <c r="J215" s="8" t="s">
        <v>38</v>
      </c>
      <c r="K215" s="8" t="s">
        <v>38</v>
      </c>
      <c r="L215" s="8" t="s">
        <v>290</v>
      </c>
      <c r="M215" s="8" t="s">
        <v>37</v>
      </c>
      <c r="N215" s="8" t="s">
        <v>37</v>
      </c>
      <c r="O215" s="8" t="s">
        <v>37</v>
      </c>
      <c r="P215" s="8" t="s">
        <v>37</v>
      </c>
      <c r="Q215" s="8" t="s">
        <v>38</v>
      </c>
      <c r="R215" s="8" t="s">
        <v>38</v>
      </c>
      <c r="S215" s="8" t="s">
        <v>270</v>
      </c>
    </row>
    <row r="216" spans="3:19" x14ac:dyDescent="0.25">
      <c r="C216" s="257">
        <v>45217</v>
      </c>
      <c r="E216" s="8" t="s">
        <v>37</v>
      </c>
      <c r="F216" s="8" t="s">
        <v>37</v>
      </c>
      <c r="G216" s="8" t="s">
        <v>37</v>
      </c>
      <c r="H216" s="8" t="s">
        <v>37</v>
      </c>
      <c r="I216" s="8" t="s">
        <v>37</v>
      </c>
      <c r="J216" s="8" t="s">
        <v>38</v>
      </c>
      <c r="K216" s="8" t="s">
        <v>38</v>
      </c>
      <c r="L216" s="8" t="s">
        <v>290</v>
      </c>
      <c r="M216" s="8" t="s">
        <v>37</v>
      </c>
      <c r="N216" s="8" t="s">
        <v>37</v>
      </c>
      <c r="O216" s="8" t="s">
        <v>37</v>
      </c>
      <c r="P216" s="8" t="s">
        <v>37</v>
      </c>
      <c r="Q216" s="8" t="s">
        <v>38</v>
      </c>
      <c r="R216" s="8" t="s">
        <v>38</v>
      </c>
      <c r="S216" s="8" t="s">
        <v>270</v>
      </c>
    </row>
    <row r="217" spans="3:19" x14ac:dyDescent="0.25">
      <c r="C217" s="257">
        <v>45218</v>
      </c>
      <c r="E217" s="8" t="s">
        <v>37</v>
      </c>
      <c r="F217" s="8" t="s">
        <v>37</v>
      </c>
      <c r="G217" s="8" t="s">
        <v>37</v>
      </c>
      <c r="H217" s="8" t="s">
        <v>37</v>
      </c>
      <c r="I217" s="8" t="s">
        <v>37</v>
      </c>
      <c r="J217" s="8" t="s">
        <v>38</v>
      </c>
      <c r="K217" s="8" t="s">
        <v>38</v>
      </c>
      <c r="L217" s="8" t="s">
        <v>290</v>
      </c>
      <c r="M217" s="8" t="s">
        <v>37</v>
      </c>
      <c r="N217" s="8" t="s">
        <v>37</v>
      </c>
      <c r="O217" s="8" t="s">
        <v>37</v>
      </c>
      <c r="P217" s="8" t="s">
        <v>37</v>
      </c>
      <c r="Q217" s="8" t="s">
        <v>38</v>
      </c>
      <c r="R217" s="8" t="s">
        <v>38</v>
      </c>
      <c r="S217" s="8" t="s">
        <v>270</v>
      </c>
    </row>
    <row r="218" spans="3:19" x14ac:dyDescent="0.25">
      <c r="C218" s="257">
        <v>45219</v>
      </c>
      <c r="E218" s="8" t="s">
        <v>37</v>
      </c>
      <c r="F218" s="8" t="s">
        <v>37</v>
      </c>
      <c r="G218" s="8" t="s">
        <v>37</v>
      </c>
      <c r="H218" s="8" t="s">
        <v>37</v>
      </c>
      <c r="I218" s="8" t="s">
        <v>37</v>
      </c>
      <c r="J218" s="8" t="s">
        <v>38</v>
      </c>
      <c r="K218" s="8" t="s">
        <v>38</v>
      </c>
      <c r="L218" s="8" t="s">
        <v>290</v>
      </c>
      <c r="M218" s="8" t="s">
        <v>37</v>
      </c>
      <c r="N218" s="8" t="s">
        <v>37</v>
      </c>
      <c r="O218" s="8" t="s">
        <v>37</v>
      </c>
      <c r="P218" s="8" t="s">
        <v>37</v>
      </c>
      <c r="Q218" s="8" t="s">
        <v>38</v>
      </c>
      <c r="R218" s="8" t="s">
        <v>38</v>
      </c>
      <c r="S218" s="8" t="s">
        <v>270</v>
      </c>
    </row>
    <row r="219" spans="3:19" x14ac:dyDescent="0.25">
      <c r="C219" s="257">
        <v>45220</v>
      </c>
      <c r="E219" s="8" t="s">
        <v>37</v>
      </c>
      <c r="F219" s="8" t="s">
        <v>37</v>
      </c>
      <c r="G219" s="8" t="s">
        <v>37</v>
      </c>
      <c r="H219" s="8" t="s">
        <v>37</v>
      </c>
      <c r="I219" s="8" t="s">
        <v>37</v>
      </c>
      <c r="J219" s="8" t="s">
        <v>38</v>
      </c>
      <c r="K219" s="8" t="s">
        <v>38</v>
      </c>
      <c r="L219" s="8" t="s">
        <v>290</v>
      </c>
      <c r="M219" s="8" t="s">
        <v>37</v>
      </c>
      <c r="N219" s="8" t="s">
        <v>37</v>
      </c>
      <c r="O219" s="8" t="s">
        <v>195</v>
      </c>
      <c r="P219" s="8" t="s">
        <v>37</v>
      </c>
      <c r="Q219" s="8" t="s">
        <v>38</v>
      </c>
      <c r="R219" s="8" t="s">
        <v>38</v>
      </c>
      <c r="S219" s="8" t="s">
        <v>320</v>
      </c>
    </row>
    <row r="220" spans="3:19" x14ac:dyDescent="0.25">
      <c r="C220" s="257">
        <v>45221</v>
      </c>
      <c r="E220" s="8" t="s">
        <v>37</v>
      </c>
      <c r="F220" s="8" t="s">
        <v>195</v>
      </c>
      <c r="G220" s="8" t="s">
        <v>37</v>
      </c>
      <c r="H220" s="8" t="s">
        <v>37</v>
      </c>
      <c r="I220" s="8" t="s">
        <v>37</v>
      </c>
      <c r="J220" s="8" t="s">
        <v>38</v>
      </c>
      <c r="K220" s="8" t="s">
        <v>320</v>
      </c>
      <c r="L220" s="8" t="s">
        <v>290</v>
      </c>
      <c r="M220" s="8" t="s">
        <v>37</v>
      </c>
      <c r="N220" s="8" t="s">
        <v>37</v>
      </c>
      <c r="O220" s="8" t="s">
        <v>38</v>
      </c>
      <c r="P220" s="8" t="s">
        <v>37</v>
      </c>
      <c r="Q220" s="8" t="s">
        <v>38</v>
      </c>
      <c r="R220" s="8" t="s">
        <v>38</v>
      </c>
      <c r="S220" s="8" t="s">
        <v>37</v>
      </c>
    </row>
    <row r="221" spans="3:19" x14ac:dyDescent="0.25">
      <c r="C221" s="257">
        <v>45222</v>
      </c>
      <c r="E221" s="8" t="s">
        <v>37</v>
      </c>
      <c r="F221" s="8" t="s">
        <v>270</v>
      </c>
      <c r="G221" s="8" t="s">
        <v>37</v>
      </c>
      <c r="H221" s="8" t="s">
        <v>195</v>
      </c>
      <c r="I221" s="8" t="s">
        <v>37</v>
      </c>
      <c r="J221" s="8" t="s">
        <v>320</v>
      </c>
      <c r="K221" s="8" t="s">
        <v>37</v>
      </c>
      <c r="L221" s="8" t="s">
        <v>290</v>
      </c>
      <c r="M221" s="8" t="s">
        <v>37</v>
      </c>
      <c r="N221" s="8" t="s">
        <v>37</v>
      </c>
      <c r="O221" s="8" t="s">
        <v>38</v>
      </c>
      <c r="P221" s="8" t="s">
        <v>37</v>
      </c>
      <c r="Q221" s="8" t="s">
        <v>38</v>
      </c>
      <c r="R221" s="8" t="s">
        <v>38</v>
      </c>
      <c r="S221" s="8" t="s">
        <v>37</v>
      </c>
    </row>
    <row r="222" spans="3:19" x14ac:dyDescent="0.25">
      <c r="C222" s="257">
        <v>45223</v>
      </c>
      <c r="E222" s="8" t="s">
        <v>37</v>
      </c>
      <c r="F222" s="8" t="s">
        <v>270</v>
      </c>
      <c r="G222" s="8" t="s">
        <v>37</v>
      </c>
      <c r="H222" s="8" t="s">
        <v>38</v>
      </c>
      <c r="I222" s="8" t="s">
        <v>37</v>
      </c>
      <c r="J222" s="8" t="s">
        <v>37</v>
      </c>
      <c r="K222" s="8" t="s">
        <v>37</v>
      </c>
      <c r="L222" s="8" t="s">
        <v>290</v>
      </c>
      <c r="M222" s="8" t="s">
        <v>195</v>
      </c>
      <c r="N222" s="8" t="s">
        <v>37</v>
      </c>
      <c r="O222" s="8" t="s">
        <v>38</v>
      </c>
      <c r="P222" s="8" t="s">
        <v>37</v>
      </c>
      <c r="Q222" s="8" t="s">
        <v>320</v>
      </c>
      <c r="R222" s="8" t="s">
        <v>38</v>
      </c>
      <c r="S222" s="8" t="s">
        <v>37</v>
      </c>
    </row>
    <row r="223" spans="3:19" x14ac:dyDescent="0.25">
      <c r="C223" s="257">
        <v>45224</v>
      </c>
      <c r="E223" s="8" t="s">
        <v>37</v>
      </c>
      <c r="F223" s="8" t="s">
        <v>270</v>
      </c>
      <c r="G223" s="8" t="s">
        <v>37</v>
      </c>
      <c r="H223" s="8" t="s">
        <v>38</v>
      </c>
      <c r="I223" s="8" t="s">
        <v>37</v>
      </c>
      <c r="J223" s="8" t="s">
        <v>37</v>
      </c>
      <c r="K223" s="8" t="s">
        <v>37</v>
      </c>
      <c r="L223" s="8" t="s">
        <v>290</v>
      </c>
      <c r="M223" s="8" t="s">
        <v>321</v>
      </c>
      <c r="N223" s="8" t="s">
        <v>37</v>
      </c>
      <c r="O223" s="8" t="s">
        <v>38</v>
      </c>
      <c r="P223" s="8" t="s">
        <v>37</v>
      </c>
      <c r="Q223" s="8" t="s">
        <v>195</v>
      </c>
      <c r="R223" s="8" t="s">
        <v>38</v>
      </c>
      <c r="S223" s="8" t="s">
        <v>37</v>
      </c>
    </row>
    <row r="224" spans="3:19" x14ac:dyDescent="0.25">
      <c r="C224" s="257">
        <v>45225</v>
      </c>
      <c r="E224" s="8" t="s">
        <v>37</v>
      </c>
      <c r="F224" s="8" t="s">
        <v>270</v>
      </c>
      <c r="G224" s="8" t="s">
        <v>37</v>
      </c>
      <c r="H224" s="8" t="s">
        <v>38</v>
      </c>
      <c r="I224" s="8" t="s">
        <v>37</v>
      </c>
      <c r="J224" s="8" t="s">
        <v>37</v>
      </c>
      <c r="K224" s="8" t="s">
        <v>37</v>
      </c>
      <c r="L224" s="8" t="s">
        <v>290</v>
      </c>
      <c r="M224" s="8" t="s">
        <v>37</v>
      </c>
      <c r="N224" s="8" t="s">
        <v>37</v>
      </c>
      <c r="O224" s="8" t="s">
        <v>38</v>
      </c>
      <c r="P224" s="8" t="s">
        <v>37</v>
      </c>
      <c r="Q224" s="8" t="s">
        <v>38</v>
      </c>
      <c r="R224" s="8" t="s">
        <v>38</v>
      </c>
      <c r="S224" s="8" t="s">
        <v>37</v>
      </c>
    </row>
    <row r="225" spans="3:19" x14ac:dyDescent="0.25">
      <c r="C225" s="257">
        <v>45226</v>
      </c>
      <c r="E225" s="8" t="s">
        <v>37</v>
      </c>
      <c r="F225" s="8" t="s">
        <v>270</v>
      </c>
      <c r="G225" s="8" t="s">
        <v>37</v>
      </c>
      <c r="H225" s="8" t="s">
        <v>38</v>
      </c>
      <c r="I225" s="8" t="s">
        <v>37</v>
      </c>
      <c r="J225" s="8" t="s">
        <v>37</v>
      </c>
      <c r="K225" s="8" t="s">
        <v>37</v>
      </c>
      <c r="L225" s="8" t="s">
        <v>290</v>
      </c>
      <c r="M225" s="8" t="s">
        <v>37</v>
      </c>
      <c r="N225" s="8" t="s">
        <v>37</v>
      </c>
      <c r="O225" s="8" t="s">
        <v>38</v>
      </c>
      <c r="P225" s="8" t="s">
        <v>37</v>
      </c>
      <c r="Q225" s="8" t="s">
        <v>38</v>
      </c>
      <c r="R225" s="8" t="s">
        <v>38</v>
      </c>
      <c r="S225" s="8" t="s">
        <v>37</v>
      </c>
    </row>
    <row r="226" spans="3:19" x14ac:dyDescent="0.25">
      <c r="C226" s="257">
        <v>45227</v>
      </c>
      <c r="E226" s="8" t="s">
        <v>37</v>
      </c>
      <c r="F226" s="8" t="s">
        <v>270</v>
      </c>
      <c r="G226" s="8" t="s">
        <v>37</v>
      </c>
      <c r="H226" s="8" t="s">
        <v>38</v>
      </c>
      <c r="I226" s="8" t="s">
        <v>37</v>
      </c>
      <c r="J226" s="8" t="s">
        <v>37</v>
      </c>
      <c r="K226" s="8" t="s">
        <v>37</v>
      </c>
      <c r="L226" s="8" t="s">
        <v>290</v>
      </c>
      <c r="M226" s="8" t="s">
        <v>37</v>
      </c>
      <c r="N226" s="8" t="s">
        <v>37</v>
      </c>
      <c r="O226" s="8" t="s">
        <v>38</v>
      </c>
      <c r="P226" s="8" t="s">
        <v>37</v>
      </c>
      <c r="Q226" s="8" t="s">
        <v>38</v>
      </c>
      <c r="R226" s="8" t="s">
        <v>38</v>
      </c>
      <c r="S226" s="8" t="s">
        <v>37</v>
      </c>
    </row>
    <row r="227" spans="3:19" x14ac:dyDescent="0.25">
      <c r="C227" s="257">
        <v>45228</v>
      </c>
      <c r="E227" s="8" t="s">
        <v>37</v>
      </c>
      <c r="F227" s="8" t="s">
        <v>320</v>
      </c>
      <c r="G227" s="8" t="s">
        <v>37</v>
      </c>
      <c r="H227" s="8" t="s">
        <v>38</v>
      </c>
      <c r="I227" s="8" t="s">
        <v>37</v>
      </c>
      <c r="J227" s="8" t="s">
        <v>37</v>
      </c>
      <c r="K227" s="8" t="s">
        <v>195</v>
      </c>
      <c r="L227" s="8" t="s">
        <v>290</v>
      </c>
      <c r="M227" s="8" t="s">
        <v>37</v>
      </c>
      <c r="N227" s="8" t="s">
        <v>37</v>
      </c>
      <c r="O227" s="8" t="s">
        <v>38</v>
      </c>
      <c r="P227" s="8" t="s">
        <v>37</v>
      </c>
      <c r="Q227" s="8" t="s">
        <v>38</v>
      </c>
      <c r="R227" s="8" t="s">
        <v>38</v>
      </c>
      <c r="S227" s="8" t="s">
        <v>37</v>
      </c>
    </row>
    <row r="228" spans="3:19" x14ac:dyDescent="0.25">
      <c r="C228" s="257">
        <v>45229</v>
      </c>
      <c r="E228" s="8" t="s">
        <v>37</v>
      </c>
      <c r="F228" s="8" t="s">
        <v>37</v>
      </c>
      <c r="G228" s="8" t="s">
        <v>37</v>
      </c>
      <c r="H228" s="8" t="s">
        <v>38</v>
      </c>
      <c r="I228" s="8" t="s">
        <v>37</v>
      </c>
      <c r="J228" s="8" t="s">
        <v>195</v>
      </c>
      <c r="K228" s="8" t="s">
        <v>321</v>
      </c>
      <c r="L228" s="8" t="s">
        <v>290</v>
      </c>
      <c r="M228" s="8" t="s">
        <v>37</v>
      </c>
      <c r="N228" s="8" t="s">
        <v>37</v>
      </c>
      <c r="O228" s="8" t="s">
        <v>38</v>
      </c>
      <c r="P228" s="8" t="s">
        <v>37</v>
      </c>
      <c r="Q228" s="8" t="s">
        <v>38</v>
      </c>
      <c r="R228" s="8" t="s">
        <v>38</v>
      </c>
      <c r="S228" s="8" t="s">
        <v>37</v>
      </c>
    </row>
    <row r="229" spans="3:19" x14ac:dyDescent="0.25">
      <c r="C229" s="257">
        <v>45230</v>
      </c>
      <c r="E229" s="8" t="s">
        <v>37</v>
      </c>
      <c r="F229" s="8" t="s">
        <v>37</v>
      </c>
      <c r="G229" s="8" t="s">
        <v>37</v>
      </c>
      <c r="H229" s="8" t="s">
        <v>38</v>
      </c>
      <c r="I229" s="8" t="s">
        <v>37</v>
      </c>
      <c r="J229" s="8" t="s">
        <v>271</v>
      </c>
      <c r="K229" s="8" t="s">
        <v>37</v>
      </c>
      <c r="L229" s="8" t="s">
        <v>290</v>
      </c>
      <c r="M229" s="8" t="s">
        <v>37</v>
      </c>
      <c r="N229" s="8" t="s">
        <v>37</v>
      </c>
      <c r="O229" s="8" t="s">
        <v>38</v>
      </c>
      <c r="P229" s="8" t="s">
        <v>37</v>
      </c>
      <c r="Q229" s="8" t="s">
        <v>38</v>
      </c>
      <c r="R229" s="8" t="s">
        <v>38</v>
      </c>
      <c r="S229" s="8" t="s">
        <v>37</v>
      </c>
    </row>
    <row r="230" spans="3:19" x14ac:dyDescent="0.25">
      <c r="C230" s="257">
        <v>45231</v>
      </c>
      <c r="E230" s="8" t="s">
        <v>37</v>
      </c>
      <c r="F230" s="8" t="s">
        <v>37</v>
      </c>
      <c r="G230" s="8" t="s">
        <v>37</v>
      </c>
      <c r="H230" s="8" t="s">
        <v>38</v>
      </c>
      <c r="I230" s="8" t="s">
        <v>37</v>
      </c>
      <c r="J230" s="8" t="s">
        <v>271</v>
      </c>
      <c r="K230" s="8" t="s">
        <v>37</v>
      </c>
      <c r="L230" s="8" t="s">
        <v>290</v>
      </c>
      <c r="M230" s="8" t="s">
        <v>37</v>
      </c>
      <c r="N230" s="8" t="s">
        <v>37</v>
      </c>
      <c r="O230" s="8" t="s">
        <v>38</v>
      </c>
      <c r="P230" s="8" t="s">
        <v>37</v>
      </c>
      <c r="Q230" s="8" t="s">
        <v>38</v>
      </c>
      <c r="R230" s="8" t="s">
        <v>38</v>
      </c>
      <c r="S230" s="8" t="s">
        <v>37</v>
      </c>
    </row>
    <row r="231" spans="3:19" x14ac:dyDescent="0.25">
      <c r="C231" s="257">
        <v>45232</v>
      </c>
      <c r="E231" s="8" t="s">
        <v>37</v>
      </c>
      <c r="F231" s="8" t="s">
        <v>37</v>
      </c>
      <c r="G231" s="8" t="s">
        <v>37</v>
      </c>
      <c r="H231" s="8" t="s">
        <v>38</v>
      </c>
      <c r="I231" s="8" t="s">
        <v>37</v>
      </c>
      <c r="J231" s="8" t="s">
        <v>271</v>
      </c>
      <c r="K231" s="8" t="s">
        <v>37</v>
      </c>
      <c r="L231" s="8" t="s">
        <v>290</v>
      </c>
      <c r="M231" s="8" t="s">
        <v>37</v>
      </c>
      <c r="N231" s="8" t="s">
        <v>37</v>
      </c>
      <c r="O231" s="8" t="s">
        <v>38</v>
      </c>
      <c r="P231" s="8" t="s">
        <v>37</v>
      </c>
      <c r="Q231" s="8" t="s">
        <v>38</v>
      </c>
      <c r="R231" s="8" t="s">
        <v>320</v>
      </c>
      <c r="S231" s="8" t="s">
        <v>195</v>
      </c>
    </row>
    <row r="232" spans="3:19" x14ac:dyDescent="0.25">
      <c r="C232" s="257">
        <v>45233</v>
      </c>
      <c r="E232" s="8" t="s">
        <v>37</v>
      </c>
      <c r="F232" s="8" t="s">
        <v>37</v>
      </c>
      <c r="G232" s="8" t="s">
        <v>37</v>
      </c>
      <c r="H232" s="8" t="s">
        <v>38</v>
      </c>
      <c r="I232" s="8" t="s">
        <v>37</v>
      </c>
      <c r="J232" s="8" t="s">
        <v>271</v>
      </c>
      <c r="K232" s="8" t="s">
        <v>37</v>
      </c>
      <c r="L232" s="8" t="s">
        <v>290</v>
      </c>
      <c r="M232" s="8" t="s">
        <v>37</v>
      </c>
      <c r="N232" s="8" t="s">
        <v>37</v>
      </c>
      <c r="O232" s="8" t="s">
        <v>38</v>
      </c>
      <c r="P232" s="8" t="s">
        <v>37</v>
      </c>
      <c r="Q232" s="8" t="s">
        <v>38</v>
      </c>
      <c r="R232" s="8" t="s">
        <v>37</v>
      </c>
      <c r="S232" s="8" t="s">
        <v>38</v>
      </c>
    </row>
    <row r="233" spans="3:19" x14ac:dyDescent="0.25">
      <c r="C233" s="257">
        <v>45234</v>
      </c>
      <c r="E233" s="8" t="s">
        <v>37</v>
      </c>
      <c r="F233" s="8" t="s">
        <v>37</v>
      </c>
      <c r="G233" s="8" t="s">
        <v>37</v>
      </c>
      <c r="H233" s="8" t="s">
        <v>38</v>
      </c>
      <c r="I233" s="8" t="s">
        <v>37</v>
      </c>
      <c r="J233" s="8" t="s">
        <v>271</v>
      </c>
      <c r="K233" s="8" t="s">
        <v>37</v>
      </c>
      <c r="L233" s="8" t="s">
        <v>290</v>
      </c>
      <c r="M233" s="8" t="s">
        <v>37</v>
      </c>
      <c r="N233" s="8" t="s">
        <v>37</v>
      </c>
      <c r="O233" s="8" t="s">
        <v>38</v>
      </c>
      <c r="P233" s="8" t="s">
        <v>37</v>
      </c>
      <c r="Q233" s="8" t="s">
        <v>38</v>
      </c>
      <c r="R233" s="8" t="s">
        <v>37</v>
      </c>
      <c r="S233" s="8" t="s">
        <v>38</v>
      </c>
    </row>
    <row r="234" spans="3:19" x14ac:dyDescent="0.25">
      <c r="C234" s="257">
        <v>45235</v>
      </c>
      <c r="E234" s="8" t="s">
        <v>37</v>
      </c>
      <c r="F234" s="8" t="s">
        <v>37</v>
      </c>
      <c r="G234" s="8" t="s">
        <v>37</v>
      </c>
      <c r="H234" s="8" t="s">
        <v>38</v>
      </c>
      <c r="I234" s="8" t="s">
        <v>37</v>
      </c>
      <c r="J234" s="8" t="s">
        <v>271</v>
      </c>
      <c r="K234" s="8" t="s">
        <v>37</v>
      </c>
      <c r="L234" s="8" t="s">
        <v>290</v>
      </c>
      <c r="M234" s="8" t="s">
        <v>37</v>
      </c>
      <c r="N234" s="8" t="s">
        <v>37</v>
      </c>
      <c r="O234" s="8" t="s">
        <v>38</v>
      </c>
      <c r="P234" s="8" t="s">
        <v>37</v>
      </c>
      <c r="Q234" s="8" t="s">
        <v>38</v>
      </c>
      <c r="R234" s="8" t="s">
        <v>37</v>
      </c>
      <c r="S234" s="8" t="s">
        <v>38</v>
      </c>
    </row>
    <row r="235" spans="3:19" x14ac:dyDescent="0.25">
      <c r="C235" s="257">
        <v>45236</v>
      </c>
      <c r="E235" s="8" t="s">
        <v>37</v>
      </c>
      <c r="F235" s="8" t="s">
        <v>37</v>
      </c>
      <c r="G235" s="8" t="s">
        <v>37</v>
      </c>
      <c r="H235" s="8" t="s">
        <v>38</v>
      </c>
      <c r="I235" s="8" t="s">
        <v>37</v>
      </c>
      <c r="J235" s="8" t="s">
        <v>271</v>
      </c>
      <c r="K235" s="8" t="s">
        <v>37</v>
      </c>
      <c r="L235" s="8" t="s">
        <v>290</v>
      </c>
      <c r="M235" s="8" t="s">
        <v>37</v>
      </c>
      <c r="N235" s="8" t="s">
        <v>37</v>
      </c>
      <c r="O235" s="8" t="s">
        <v>38</v>
      </c>
      <c r="P235" s="8" t="s">
        <v>37</v>
      </c>
      <c r="Q235" s="8" t="s">
        <v>38</v>
      </c>
      <c r="R235" s="8" t="s">
        <v>37</v>
      </c>
      <c r="S235" s="8" t="s">
        <v>38</v>
      </c>
    </row>
    <row r="236" spans="3:19" x14ac:dyDescent="0.25">
      <c r="C236" s="257">
        <v>45237</v>
      </c>
      <c r="E236" s="8" t="s">
        <v>37</v>
      </c>
      <c r="F236" s="8" t="s">
        <v>37</v>
      </c>
      <c r="G236" s="8" t="s">
        <v>37</v>
      </c>
      <c r="H236" s="8" t="s">
        <v>38</v>
      </c>
      <c r="I236" s="8" t="s">
        <v>37</v>
      </c>
      <c r="J236" s="8" t="s">
        <v>271</v>
      </c>
      <c r="K236" s="8" t="s">
        <v>37</v>
      </c>
      <c r="L236" s="8" t="s">
        <v>290</v>
      </c>
      <c r="M236" s="8" t="s">
        <v>37</v>
      </c>
      <c r="N236" s="8" t="s">
        <v>37</v>
      </c>
      <c r="O236" s="8" t="s">
        <v>38</v>
      </c>
      <c r="P236" s="8" t="s">
        <v>37</v>
      </c>
      <c r="Q236" s="8" t="s">
        <v>38</v>
      </c>
      <c r="R236" s="8" t="s">
        <v>37</v>
      </c>
      <c r="S236" s="8" t="s">
        <v>38</v>
      </c>
    </row>
    <row r="237" spans="3:19" x14ac:dyDescent="0.25">
      <c r="C237" s="257">
        <v>45238</v>
      </c>
      <c r="E237" s="8" t="s">
        <v>37</v>
      </c>
      <c r="F237" s="8" t="s">
        <v>37</v>
      </c>
      <c r="G237" s="8" t="s">
        <v>37</v>
      </c>
      <c r="H237" s="8" t="s">
        <v>38</v>
      </c>
      <c r="I237" s="8" t="s">
        <v>37</v>
      </c>
      <c r="J237" s="8" t="s">
        <v>320</v>
      </c>
      <c r="K237" s="8" t="s">
        <v>195</v>
      </c>
      <c r="L237" s="8" t="s">
        <v>290</v>
      </c>
      <c r="M237" s="8" t="s">
        <v>37</v>
      </c>
      <c r="N237" s="8" t="s">
        <v>37</v>
      </c>
      <c r="O237" s="8" t="s">
        <v>38</v>
      </c>
      <c r="P237" s="8" t="s">
        <v>37</v>
      </c>
      <c r="Q237" s="8" t="s">
        <v>38</v>
      </c>
      <c r="R237" s="8" t="s">
        <v>37</v>
      </c>
      <c r="S237" s="8" t="s">
        <v>38</v>
      </c>
    </row>
    <row r="238" spans="3:19" x14ac:dyDescent="0.25">
      <c r="C238" s="257">
        <v>45239</v>
      </c>
      <c r="E238" s="8" t="s">
        <v>195</v>
      </c>
      <c r="F238" s="8" t="s">
        <v>37</v>
      </c>
      <c r="G238" s="8" t="s">
        <v>37</v>
      </c>
      <c r="H238" s="8" t="s">
        <v>320</v>
      </c>
      <c r="I238" s="8" t="s">
        <v>37</v>
      </c>
      <c r="J238" s="8" t="s">
        <v>37</v>
      </c>
      <c r="K238" s="8" t="s">
        <v>38</v>
      </c>
      <c r="L238" s="8" t="s">
        <v>290</v>
      </c>
      <c r="M238" s="8" t="s">
        <v>37</v>
      </c>
      <c r="N238" s="8" t="s">
        <v>37</v>
      </c>
      <c r="O238" s="8" t="s">
        <v>38</v>
      </c>
      <c r="P238" s="8" t="s">
        <v>37</v>
      </c>
      <c r="Q238" s="8" t="s">
        <v>38</v>
      </c>
      <c r="R238" s="8" t="s">
        <v>37</v>
      </c>
      <c r="S238" s="8" t="s">
        <v>38</v>
      </c>
    </row>
    <row r="239" spans="3:19" x14ac:dyDescent="0.25">
      <c r="C239" s="257">
        <v>45240</v>
      </c>
      <c r="E239" s="8" t="s">
        <v>270</v>
      </c>
      <c r="F239" s="8" t="s">
        <v>37</v>
      </c>
      <c r="G239" s="8" t="s">
        <v>37</v>
      </c>
      <c r="H239" s="8" t="s">
        <v>37</v>
      </c>
      <c r="I239" s="8" t="s">
        <v>37</v>
      </c>
      <c r="J239" s="8" t="s">
        <v>37</v>
      </c>
      <c r="K239" s="8" t="s">
        <v>38</v>
      </c>
      <c r="L239" s="8" t="s">
        <v>290</v>
      </c>
      <c r="M239" s="8" t="s">
        <v>37</v>
      </c>
      <c r="N239" s="8" t="s">
        <v>37</v>
      </c>
      <c r="O239" s="8" t="s">
        <v>38</v>
      </c>
      <c r="P239" s="8" t="s">
        <v>37</v>
      </c>
      <c r="Q239" s="8" t="s">
        <v>38</v>
      </c>
      <c r="R239" s="8" t="s">
        <v>37</v>
      </c>
      <c r="S239" s="8" t="s">
        <v>38</v>
      </c>
    </row>
    <row r="240" spans="3:19" x14ac:dyDescent="0.25">
      <c r="C240" s="257">
        <v>45241</v>
      </c>
      <c r="E240" s="8" t="s">
        <v>270</v>
      </c>
      <c r="F240" s="8" t="s">
        <v>37</v>
      </c>
      <c r="G240" s="8" t="s">
        <v>37</v>
      </c>
      <c r="H240" s="8" t="s">
        <v>37</v>
      </c>
      <c r="I240" s="8" t="s">
        <v>37</v>
      </c>
      <c r="J240" s="8" t="s">
        <v>37</v>
      </c>
      <c r="K240" s="8" t="s">
        <v>38</v>
      </c>
      <c r="L240" s="8" t="s">
        <v>290</v>
      </c>
      <c r="M240" s="8" t="s">
        <v>37</v>
      </c>
      <c r="N240" s="8" t="s">
        <v>37</v>
      </c>
      <c r="O240" s="8" t="s">
        <v>38</v>
      </c>
      <c r="P240" s="8" t="s">
        <v>37</v>
      </c>
      <c r="Q240" s="8" t="s">
        <v>38</v>
      </c>
      <c r="R240" s="8" t="s">
        <v>37</v>
      </c>
      <c r="S240" s="8" t="s">
        <v>38</v>
      </c>
    </row>
    <row r="241" spans="3:19" x14ac:dyDescent="0.25">
      <c r="C241" s="257">
        <v>45242</v>
      </c>
      <c r="E241" s="8" t="s">
        <v>270</v>
      </c>
      <c r="F241" s="8" t="s">
        <v>37</v>
      </c>
      <c r="G241" s="8" t="s">
        <v>37</v>
      </c>
      <c r="H241" s="8" t="s">
        <v>37</v>
      </c>
      <c r="I241" s="8" t="s">
        <v>37</v>
      </c>
      <c r="J241" s="8" t="s">
        <v>37</v>
      </c>
      <c r="K241" s="8" t="s">
        <v>38</v>
      </c>
      <c r="L241" s="8" t="s">
        <v>290</v>
      </c>
      <c r="M241" s="8" t="s">
        <v>37</v>
      </c>
      <c r="N241" s="8" t="s">
        <v>37</v>
      </c>
      <c r="O241" s="8" t="s">
        <v>38</v>
      </c>
      <c r="P241" s="8" t="s">
        <v>37</v>
      </c>
      <c r="Q241" s="8" t="s">
        <v>38</v>
      </c>
      <c r="R241" s="8" t="s">
        <v>37</v>
      </c>
      <c r="S241" s="8" t="s">
        <v>38</v>
      </c>
    </row>
    <row r="242" spans="3:19" x14ac:dyDescent="0.25">
      <c r="C242" s="257">
        <v>45243</v>
      </c>
      <c r="E242" s="8" t="s">
        <v>270</v>
      </c>
      <c r="F242" s="8" t="s">
        <v>37</v>
      </c>
      <c r="G242" s="8" t="s">
        <v>37</v>
      </c>
      <c r="H242" s="8" t="s">
        <v>37</v>
      </c>
      <c r="I242" s="8" t="s">
        <v>37</v>
      </c>
      <c r="J242" s="8" t="s">
        <v>37</v>
      </c>
      <c r="K242" s="8" t="s">
        <v>38</v>
      </c>
      <c r="L242" s="8" t="s">
        <v>290</v>
      </c>
      <c r="M242" s="8" t="s">
        <v>37</v>
      </c>
      <c r="N242" s="8" t="s">
        <v>37</v>
      </c>
      <c r="O242" s="8" t="s">
        <v>38</v>
      </c>
      <c r="P242" s="8" t="s">
        <v>37</v>
      </c>
      <c r="Q242" s="8" t="s">
        <v>38</v>
      </c>
      <c r="R242" s="8" t="s">
        <v>37</v>
      </c>
      <c r="S242" s="8" t="s">
        <v>38</v>
      </c>
    </row>
    <row r="243" spans="3:19" x14ac:dyDescent="0.25">
      <c r="C243" s="257">
        <v>45244</v>
      </c>
      <c r="E243" s="8" t="s">
        <v>270</v>
      </c>
      <c r="F243" s="8" t="s">
        <v>37</v>
      </c>
      <c r="G243" s="8" t="s">
        <v>37</v>
      </c>
      <c r="H243" s="8" t="s">
        <v>37</v>
      </c>
      <c r="I243" s="8" t="s">
        <v>37</v>
      </c>
      <c r="J243" s="8" t="s">
        <v>37</v>
      </c>
      <c r="K243" s="8" t="s">
        <v>38</v>
      </c>
      <c r="L243" s="8" t="s">
        <v>290</v>
      </c>
      <c r="M243" s="8" t="s">
        <v>37</v>
      </c>
      <c r="N243" s="8" t="s">
        <v>37</v>
      </c>
      <c r="O243" s="8" t="s">
        <v>38</v>
      </c>
      <c r="P243" s="8" t="s">
        <v>37</v>
      </c>
      <c r="Q243" s="8" t="s">
        <v>38</v>
      </c>
      <c r="R243" s="8" t="s">
        <v>37</v>
      </c>
      <c r="S243" s="8" t="s">
        <v>38</v>
      </c>
    </row>
    <row r="244" spans="3:19" x14ac:dyDescent="0.25">
      <c r="C244" s="257">
        <v>45245</v>
      </c>
      <c r="E244" s="8" t="s">
        <v>270</v>
      </c>
      <c r="F244" s="8" t="s">
        <v>37</v>
      </c>
      <c r="G244" s="8" t="s">
        <v>37</v>
      </c>
      <c r="H244" s="8" t="s">
        <v>37</v>
      </c>
      <c r="I244" s="8" t="s">
        <v>37</v>
      </c>
      <c r="J244" s="8" t="s">
        <v>37</v>
      </c>
      <c r="K244" s="8" t="s">
        <v>38</v>
      </c>
      <c r="L244" s="8" t="s">
        <v>290</v>
      </c>
      <c r="M244" s="8" t="s">
        <v>37</v>
      </c>
      <c r="N244" s="8" t="s">
        <v>37</v>
      </c>
      <c r="O244" s="8" t="s">
        <v>38</v>
      </c>
      <c r="P244" s="8" t="s">
        <v>37</v>
      </c>
      <c r="Q244" s="8" t="s">
        <v>38</v>
      </c>
      <c r="R244" s="8" t="s">
        <v>37</v>
      </c>
      <c r="S244" s="8" t="s">
        <v>38</v>
      </c>
    </row>
    <row r="245" spans="3:19" x14ac:dyDescent="0.25">
      <c r="C245" s="257">
        <v>45246</v>
      </c>
      <c r="E245" s="8" t="s">
        <v>320</v>
      </c>
      <c r="F245" s="8" t="s">
        <v>37</v>
      </c>
      <c r="G245" s="8" t="s">
        <v>195</v>
      </c>
      <c r="H245" s="8" t="s">
        <v>37</v>
      </c>
      <c r="I245" s="8" t="s">
        <v>37</v>
      </c>
      <c r="J245" s="8" t="s">
        <v>37</v>
      </c>
      <c r="K245" s="8" t="s">
        <v>38</v>
      </c>
      <c r="L245" s="8" t="s">
        <v>290</v>
      </c>
      <c r="M245" s="8" t="s">
        <v>37</v>
      </c>
      <c r="N245" s="8" t="s">
        <v>37</v>
      </c>
      <c r="O245" s="8" t="s">
        <v>38</v>
      </c>
      <c r="P245" s="8" t="s">
        <v>37</v>
      </c>
      <c r="Q245" s="8" t="s">
        <v>38</v>
      </c>
      <c r="R245" s="8" t="s">
        <v>37</v>
      </c>
      <c r="S245" s="8" t="s">
        <v>38</v>
      </c>
    </row>
    <row r="246" spans="3:19" x14ac:dyDescent="0.25">
      <c r="C246" s="257">
        <v>45247</v>
      </c>
      <c r="E246" s="8" t="s">
        <v>37</v>
      </c>
      <c r="F246" s="8" t="s">
        <v>37</v>
      </c>
      <c r="G246" s="8" t="s">
        <v>270</v>
      </c>
      <c r="H246" s="8" t="s">
        <v>37</v>
      </c>
      <c r="I246" s="8" t="s">
        <v>37</v>
      </c>
      <c r="J246" s="8" t="s">
        <v>37</v>
      </c>
      <c r="K246" s="8" t="s">
        <v>38</v>
      </c>
      <c r="L246" s="8" t="s">
        <v>290</v>
      </c>
      <c r="M246" s="8" t="s">
        <v>37</v>
      </c>
      <c r="N246" s="8" t="s">
        <v>37</v>
      </c>
      <c r="O246" s="8" t="s">
        <v>38</v>
      </c>
      <c r="P246" s="8" t="s">
        <v>37</v>
      </c>
      <c r="Q246" s="8" t="s">
        <v>38</v>
      </c>
      <c r="R246" s="8" t="s">
        <v>37</v>
      </c>
      <c r="S246" s="8" t="s">
        <v>38</v>
      </c>
    </row>
    <row r="247" spans="3:19" x14ac:dyDescent="0.25">
      <c r="C247" s="257">
        <v>45248</v>
      </c>
      <c r="E247" s="8" t="s">
        <v>37</v>
      </c>
      <c r="F247" s="8" t="s">
        <v>37</v>
      </c>
      <c r="G247" s="8" t="s">
        <v>270</v>
      </c>
      <c r="H247" s="8" t="s">
        <v>37</v>
      </c>
      <c r="I247" s="8" t="s">
        <v>37</v>
      </c>
      <c r="J247" s="8" t="s">
        <v>37</v>
      </c>
      <c r="K247" s="8" t="s">
        <v>38</v>
      </c>
      <c r="L247" s="8" t="s">
        <v>290</v>
      </c>
      <c r="M247" s="8" t="s">
        <v>37</v>
      </c>
      <c r="N247" s="8" t="s">
        <v>37</v>
      </c>
      <c r="O247" s="8" t="s">
        <v>38</v>
      </c>
      <c r="P247" s="8" t="s">
        <v>37</v>
      </c>
      <c r="Q247" s="8" t="s">
        <v>38</v>
      </c>
      <c r="R247" s="8" t="s">
        <v>37</v>
      </c>
      <c r="S247" s="8" t="s">
        <v>38</v>
      </c>
    </row>
    <row r="248" spans="3:19" x14ac:dyDescent="0.25">
      <c r="C248" s="257">
        <v>45249</v>
      </c>
      <c r="E248" s="8" t="s">
        <v>37</v>
      </c>
      <c r="F248" s="8" t="s">
        <v>37</v>
      </c>
      <c r="G248" s="8" t="s">
        <v>270</v>
      </c>
      <c r="H248" s="8" t="s">
        <v>37</v>
      </c>
      <c r="I248" s="8" t="s">
        <v>37</v>
      </c>
      <c r="J248" s="8" t="s">
        <v>37</v>
      </c>
      <c r="K248" s="8" t="s">
        <v>38</v>
      </c>
      <c r="L248" s="8" t="s">
        <v>290</v>
      </c>
      <c r="M248" s="8" t="s">
        <v>37</v>
      </c>
      <c r="N248" s="8" t="s">
        <v>37</v>
      </c>
      <c r="O248" s="8" t="s">
        <v>38</v>
      </c>
      <c r="P248" s="8" t="s">
        <v>37</v>
      </c>
      <c r="Q248" s="8" t="s">
        <v>38</v>
      </c>
      <c r="R248" s="8" t="s">
        <v>37</v>
      </c>
      <c r="S248" s="8" t="s">
        <v>38</v>
      </c>
    </row>
    <row r="249" spans="3:19" x14ac:dyDescent="0.25">
      <c r="C249" s="257">
        <v>45250</v>
      </c>
      <c r="E249" s="8" t="s">
        <v>37</v>
      </c>
      <c r="F249" s="8" t="s">
        <v>37</v>
      </c>
      <c r="G249" s="8" t="s">
        <v>270</v>
      </c>
      <c r="H249" s="8" t="s">
        <v>37</v>
      </c>
      <c r="I249" s="8" t="s">
        <v>37</v>
      </c>
      <c r="J249" s="8" t="s">
        <v>37</v>
      </c>
      <c r="K249" s="8" t="s">
        <v>38</v>
      </c>
      <c r="L249" s="8" t="s">
        <v>290</v>
      </c>
      <c r="M249" s="8" t="s">
        <v>37</v>
      </c>
      <c r="N249" s="8" t="s">
        <v>37</v>
      </c>
      <c r="O249" s="8" t="s">
        <v>38</v>
      </c>
      <c r="P249" s="8" t="s">
        <v>37</v>
      </c>
      <c r="Q249" s="8" t="s">
        <v>38</v>
      </c>
      <c r="R249" s="8" t="s">
        <v>37</v>
      </c>
      <c r="S249" s="8" t="s">
        <v>38</v>
      </c>
    </row>
    <row r="250" spans="3:19" x14ac:dyDescent="0.25">
      <c r="C250" s="257">
        <v>45251</v>
      </c>
      <c r="E250" s="8" t="s">
        <v>37</v>
      </c>
      <c r="F250" s="8" t="s">
        <v>37</v>
      </c>
      <c r="G250" s="8" t="s">
        <v>270</v>
      </c>
      <c r="H250" s="8" t="s">
        <v>37</v>
      </c>
      <c r="I250" s="8" t="s">
        <v>37</v>
      </c>
      <c r="J250" s="8" t="s">
        <v>37</v>
      </c>
      <c r="K250" s="8" t="s">
        <v>38</v>
      </c>
      <c r="L250" s="8" t="s">
        <v>290</v>
      </c>
      <c r="M250" s="8" t="s">
        <v>37</v>
      </c>
      <c r="N250" s="8" t="s">
        <v>37</v>
      </c>
      <c r="O250" s="8" t="s">
        <v>38</v>
      </c>
      <c r="P250" s="8" t="s">
        <v>37</v>
      </c>
      <c r="Q250" s="8" t="s">
        <v>38</v>
      </c>
      <c r="R250" s="8" t="s">
        <v>37</v>
      </c>
      <c r="S250" s="8" t="s">
        <v>38</v>
      </c>
    </row>
    <row r="251" spans="3:19" x14ac:dyDescent="0.25">
      <c r="C251" s="257">
        <v>45252</v>
      </c>
      <c r="E251" s="8" t="s">
        <v>37</v>
      </c>
      <c r="F251" s="8" t="s">
        <v>37</v>
      </c>
      <c r="G251" s="8" t="s">
        <v>270</v>
      </c>
      <c r="H251" s="8" t="s">
        <v>37</v>
      </c>
      <c r="I251" s="8" t="s">
        <v>37</v>
      </c>
      <c r="J251" s="8" t="s">
        <v>37</v>
      </c>
      <c r="K251" s="8" t="s">
        <v>38</v>
      </c>
      <c r="L251" s="8" t="s">
        <v>290</v>
      </c>
      <c r="M251" s="8" t="s">
        <v>37</v>
      </c>
      <c r="N251" s="8" t="s">
        <v>37</v>
      </c>
      <c r="O251" s="8" t="s">
        <v>38</v>
      </c>
      <c r="P251" s="8" t="s">
        <v>37</v>
      </c>
      <c r="Q251" s="8" t="s">
        <v>38</v>
      </c>
      <c r="R251" s="8" t="s">
        <v>37</v>
      </c>
      <c r="S251" s="8" t="s">
        <v>38</v>
      </c>
    </row>
    <row r="252" spans="3:19" x14ac:dyDescent="0.25">
      <c r="C252" s="257">
        <v>45253</v>
      </c>
      <c r="E252" s="8" t="s">
        <v>37</v>
      </c>
      <c r="F252" s="8" t="s">
        <v>37</v>
      </c>
      <c r="G252" s="8" t="s">
        <v>320</v>
      </c>
      <c r="H252" s="8" t="s">
        <v>195</v>
      </c>
      <c r="I252" s="8" t="s">
        <v>37</v>
      </c>
      <c r="J252" s="8" t="s">
        <v>37</v>
      </c>
      <c r="K252" s="8" t="s">
        <v>38</v>
      </c>
      <c r="L252" s="8" t="s">
        <v>290</v>
      </c>
      <c r="M252" s="8" t="s">
        <v>37</v>
      </c>
      <c r="N252" s="8" t="s">
        <v>37</v>
      </c>
      <c r="O252" s="8" t="s">
        <v>38</v>
      </c>
      <c r="P252" s="8" t="s">
        <v>37</v>
      </c>
      <c r="Q252" s="8" t="s">
        <v>38</v>
      </c>
      <c r="R252" s="8" t="s">
        <v>37</v>
      </c>
      <c r="S252" s="8" t="s">
        <v>38</v>
      </c>
    </row>
    <row r="253" spans="3:19" x14ac:dyDescent="0.25">
      <c r="C253" s="257">
        <v>45254</v>
      </c>
      <c r="E253" s="8" t="s">
        <v>37</v>
      </c>
      <c r="F253" s="8" t="s">
        <v>37</v>
      </c>
      <c r="G253" s="8" t="s">
        <v>37</v>
      </c>
      <c r="H253" s="8" t="s">
        <v>38</v>
      </c>
      <c r="I253" s="8" t="s">
        <v>37</v>
      </c>
      <c r="J253" s="8" t="s">
        <v>37</v>
      </c>
      <c r="K253" s="8" t="s">
        <v>38</v>
      </c>
      <c r="L253" s="8" t="s">
        <v>290</v>
      </c>
      <c r="M253" s="8" t="s">
        <v>37</v>
      </c>
      <c r="N253" s="8" t="s">
        <v>37</v>
      </c>
      <c r="O253" s="8" t="s">
        <v>38</v>
      </c>
      <c r="P253" s="8" t="s">
        <v>37</v>
      </c>
      <c r="Q253" s="8" t="s">
        <v>38</v>
      </c>
      <c r="R253" s="8" t="s">
        <v>37</v>
      </c>
      <c r="S253" s="8" t="s">
        <v>38</v>
      </c>
    </row>
    <row r="254" spans="3:19" x14ac:dyDescent="0.25">
      <c r="C254" s="257">
        <v>45255</v>
      </c>
      <c r="E254" s="8" t="s">
        <v>37</v>
      </c>
      <c r="F254" s="8" t="s">
        <v>37</v>
      </c>
      <c r="G254" s="8" t="s">
        <v>37</v>
      </c>
      <c r="H254" s="8" t="s">
        <v>38</v>
      </c>
      <c r="I254" s="8" t="s">
        <v>37</v>
      </c>
      <c r="J254" s="8" t="s">
        <v>37</v>
      </c>
      <c r="K254" s="8" t="s">
        <v>38</v>
      </c>
      <c r="L254" s="8" t="s">
        <v>290</v>
      </c>
      <c r="M254" s="8" t="s">
        <v>37</v>
      </c>
      <c r="N254" s="8" t="s">
        <v>37</v>
      </c>
      <c r="O254" s="8" t="s">
        <v>38</v>
      </c>
      <c r="P254" s="8" t="s">
        <v>37</v>
      </c>
      <c r="Q254" s="8" t="s">
        <v>38</v>
      </c>
      <c r="R254" s="8" t="s">
        <v>37</v>
      </c>
      <c r="S254" s="8" t="s">
        <v>38</v>
      </c>
    </row>
    <row r="255" spans="3:19" x14ac:dyDescent="0.25">
      <c r="C255" s="257">
        <v>45256</v>
      </c>
      <c r="E255" s="8" t="s">
        <v>37</v>
      </c>
      <c r="F255" s="8" t="s">
        <v>37</v>
      </c>
      <c r="G255" s="8" t="s">
        <v>37</v>
      </c>
      <c r="H255" s="8" t="s">
        <v>38</v>
      </c>
      <c r="I255" s="8" t="s">
        <v>37</v>
      </c>
      <c r="J255" s="8" t="s">
        <v>37</v>
      </c>
      <c r="K255" s="8" t="s">
        <v>38</v>
      </c>
      <c r="L255" s="8" t="s">
        <v>290</v>
      </c>
      <c r="M255" s="8" t="s">
        <v>37</v>
      </c>
      <c r="N255" s="8" t="s">
        <v>37</v>
      </c>
      <c r="O255" s="8" t="s">
        <v>38</v>
      </c>
      <c r="P255" s="8" t="s">
        <v>37</v>
      </c>
      <c r="Q255" s="8" t="s">
        <v>38</v>
      </c>
      <c r="R255" s="8" t="s">
        <v>37</v>
      </c>
      <c r="S255" s="8" t="s">
        <v>38</v>
      </c>
    </row>
    <row r="256" spans="3:19" x14ac:dyDescent="0.25">
      <c r="C256" s="257">
        <v>45257</v>
      </c>
      <c r="E256" s="8" t="s">
        <v>37</v>
      </c>
      <c r="F256" s="8" t="s">
        <v>37</v>
      </c>
      <c r="G256" s="8" t="s">
        <v>37</v>
      </c>
      <c r="H256" s="8" t="s">
        <v>38</v>
      </c>
      <c r="I256" s="8" t="s">
        <v>37</v>
      </c>
      <c r="J256" s="8" t="s">
        <v>37</v>
      </c>
      <c r="K256" s="8" t="s">
        <v>38</v>
      </c>
      <c r="L256" s="8" t="s">
        <v>290</v>
      </c>
      <c r="M256" s="8" t="s">
        <v>37</v>
      </c>
      <c r="N256" s="8" t="s">
        <v>37</v>
      </c>
      <c r="O256" s="8" t="s">
        <v>38</v>
      </c>
      <c r="P256" s="8" t="s">
        <v>37</v>
      </c>
      <c r="Q256" s="8" t="s">
        <v>38</v>
      </c>
      <c r="R256" s="8" t="s">
        <v>37</v>
      </c>
      <c r="S256" s="8" t="s">
        <v>38</v>
      </c>
    </row>
    <row r="257" spans="3:19" x14ac:dyDescent="0.25">
      <c r="C257" s="257">
        <v>45258</v>
      </c>
      <c r="E257" s="8" t="s">
        <v>37</v>
      </c>
      <c r="F257" s="8" t="s">
        <v>37</v>
      </c>
      <c r="G257" s="8" t="s">
        <v>37</v>
      </c>
      <c r="H257" s="8" t="s">
        <v>38</v>
      </c>
      <c r="I257" s="8" t="s">
        <v>37</v>
      </c>
      <c r="J257" s="8" t="s">
        <v>37</v>
      </c>
      <c r="K257" s="8" t="s">
        <v>38</v>
      </c>
      <c r="L257" s="8" t="s">
        <v>290</v>
      </c>
      <c r="M257" s="8" t="s">
        <v>37</v>
      </c>
      <c r="N257" s="8" t="s">
        <v>37</v>
      </c>
      <c r="O257" s="8" t="s">
        <v>38</v>
      </c>
      <c r="P257" s="8" t="s">
        <v>37</v>
      </c>
      <c r="Q257" s="8" t="s">
        <v>38</v>
      </c>
      <c r="R257" s="8" t="s">
        <v>37</v>
      </c>
      <c r="S257" s="8" t="s">
        <v>38</v>
      </c>
    </row>
    <row r="258" spans="3:19" x14ac:dyDescent="0.25">
      <c r="C258" s="257">
        <v>45259</v>
      </c>
      <c r="E258" s="8" t="s">
        <v>37</v>
      </c>
      <c r="F258" s="8" t="s">
        <v>37</v>
      </c>
      <c r="G258" s="8" t="s">
        <v>37</v>
      </c>
      <c r="H258" s="8" t="s">
        <v>38</v>
      </c>
      <c r="I258" s="8" t="s">
        <v>37</v>
      </c>
      <c r="J258" s="8" t="s">
        <v>37</v>
      </c>
      <c r="K258" s="8" t="s">
        <v>38</v>
      </c>
      <c r="L258" s="8" t="s">
        <v>290</v>
      </c>
      <c r="M258" s="8" t="s">
        <v>37</v>
      </c>
      <c r="N258" s="8" t="s">
        <v>37</v>
      </c>
      <c r="O258" s="8" t="s">
        <v>38</v>
      </c>
      <c r="P258" s="8" t="s">
        <v>37</v>
      </c>
      <c r="Q258" s="8" t="s">
        <v>38</v>
      </c>
      <c r="R258" s="8" t="s">
        <v>37</v>
      </c>
      <c r="S258" s="8" t="s">
        <v>38</v>
      </c>
    </row>
    <row r="259" spans="3:19" x14ac:dyDescent="0.25">
      <c r="C259" s="257">
        <v>45260</v>
      </c>
      <c r="E259" s="8" t="s">
        <v>37</v>
      </c>
      <c r="F259" s="8" t="s">
        <v>37</v>
      </c>
      <c r="G259" s="8" t="s">
        <v>37</v>
      </c>
      <c r="H259" s="8" t="s">
        <v>38</v>
      </c>
      <c r="I259" s="8" t="s">
        <v>37</v>
      </c>
      <c r="J259" s="8" t="s">
        <v>37</v>
      </c>
      <c r="K259" s="8" t="s">
        <v>38</v>
      </c>
      <c r="L259" s="8" t="s">
        <v>290</v>
      </c>
      <c r="M259" s="8" t="s">
        <v>37</v>
      </c>
      <c r="N259" s="8" t="s">
        <v>37</v>
      </c>
      <c r="O259" s="8" t="s">
        <v>38</v>
      </c>
      <c r="P259" s="8" t="s">
        <v>37</v>
      </c>
      <c r="Q259" s="8" t="s">
        <v>38</v>
      </c>
      <c r="R259" s="8" t="s">
        <v>37</v>
      </c>
      <c r="S259" s="8" t="s">
        <v>38</v>
      </c>
    </row>
    <row r="260" spans="3:19" x14ac:dyDescent="0.25">
      <c r="C260" s="257">
        <v>45261</v>
      </c>
      <c r="E260" s="8" t="s">
        <v>37</v>
      </c>
      <c r="F260" s="8" t="s">
        <v>37</v>
      </c>
      <c r="G260" s="8" t="s">
        <v>37</v>
      </c>
      <c r="H260" s="8" t="s">
        <v>320</v>
      </c>
      <c r="I260" s="8" t="s">
        <v>195</v>
      </c>
      <c r="J260" s="8" t="s">
        <v>37</v>
      </c>
      <c r="K260" s="8" t="s">
        <v>38</v>
      </c>
      <c r="L260" s="8" t="s">
        <v>290</v>
      </c>
      <c r="M260" s="8" t="s">
        <v>37</v>
      </c>
      <c r="N260" s="8" t="s">
        <v>37</v>
      </c>
      <c r="O260" s="8" t="s">
        <v>38</v>
      </c>
      <c r="P260" s="8" t="s">
        <v>37</v>
      </c>
      <c r="Q260" s="8" t="s">
        <v>38</v>
      </c>
      <c r="R260" s="8" t="s">
        <v>37</v>
      </c>
      <c r="S260" s="8" t="s">
        <v>38</v>
      </c>
    </row>
    <row r="261" spans="3:19" x14ac:dyDescent="0.25">
      <c r="C261" s="257">
        <v>45262</v>
      </c>
      <c r="E261" s="8" t="s">
        <v>37</v>
      </c>
      <c r="F261" s="8" t="s">
        <v>37</v>
      </c>
      <c r="G261" s="8" t="s">
        <v>37</v>
      </c>
      <c r="H261" s="8" t="s">
        <v>195</v>
      </c>
      <c r="I261" s="8" t="s">
        <v>321</v>
      </c>
      <c r="J261" s="8" t="s">
        <v>37</v>
      </c>
      <c r="K261" s="8" t="s">
        <v>38</v>
      </c>
      <c r="L261" s="8" t="s">
        <v>290</v>
      </c>
      <c r="M261" s="8" t="s">
        <v>37</v>
      </c>
      <c r="N261" s="8" t="s">
        <v>37</v>
      </c>
      <c r="O261" s="8" t="s">
        <v>38</v>
      </c>
      <c r="P261" s="8" t="s">
        <v>37</v>
      </c>
      <c r="Q261" s="8" t="s">
        <v>38</v>
      </c>
      <c r="R261" s="8" t="s">
        <v>37</v>
      </c>
      <c r="S261" s="8" t="s">
        <v>38</v>
      </c>
    </row>
    <row r="262" spans="3:19" x14ac:dyDescent="0.25">
      <c r="C262" s="257">
        <v>45263</v>
      </c>
      <c r="E262" s="8" t="s">
        <v>37</v>
      </c>
      <c r="F262" s="8" t="s">
        <v>37</v>
      </c>
      <c r="G262" s="8" t="s">
        <v>37</v>
      </c>
      <c r="H262" s="8" t="s">
        <v>38</v>
      </c>
      <c r="I262" s="8" t="s">
        <v>37</v>
      </c>
      <c r="J262" s="8" t="s">
        <v>37</v>
      </c>
      <c r="K262" s="8" t="s">
        <v>38</v>
      </c>
      <c r="L262" s="8" t="s">
        <v>290</v>
      </c>
      <c r="M262" s="8" t="s">
        <v>37</v>
      </c>
      <c r="N262" s="8" t="s">
        <v>195</v>
      </c>
      <c r="O262" s="8" t="s">
        <v>38</v>
      </c>
      <c r="P262" s="8" t="s">
        <v>37</v>
      </c>
      <c r="Q262" s="8" t="s">
        <v>38</v>
      </c>
      <c r="R262" s="8" t="s">
        <v>37</v>
      </c>
      <c r="S262" s="8" t="s">
        <v>320</v>
      </c>
    </row>
    <row r="263" spans="3:19" x14ac:dyDescent="0.25">
      <c r="C263" s="257">
        <v>45264</v>
      </c>
      <c r="E263" s="8" t="s">
        <v>37</v>
      </c>
      <c r="F263" s="8" t="s">
        <v>37</v>
      </c>
      <c r="G263" s="8" t="s">
        <v>37</v>
      </c>
      <c r="H263" s="8" t="s">
        <v>38</v>
      </c>
      <c r="I263" s="8" t="s">
        <v>37</v>
      </c>
      <c r="J263" s="8" t="s">
        <v>37</v>
      </c>
      <c r="K263" s="8" t="s">
        <v>38</v>
      </c>
      <c r="L263" s="8" t="s">
        <v>290</v>
      </c>
      <c r="M263" s="8" t="s">
        <v>195</v>
      </c>
      <c r="N263" s="8" t="s">
        <v>321</v>
      </c>
      <c r="O263" s="8" t="s">
        <v>38</v>
      </c>
      <c r="P263" s="8" t="s">
        <v>37</v>
      </c>
      <c r="Q263" s="8" t="s">
        <v>38</v>
      </c>
      <c r="R263" s="8" t="s">
        <v>37</v>
      </c>
      <c r="S263" s="8" t="s">
        <v>37</v>
      </c>
    </row>
    <row r="264" spans="3:19" x14ac:dyDescent="0.25">
      <c r="C264" s="257">
        <v>45265</v>
      </c>
      <c r="E264" s="8" t="s">
        <v>37</v>
      </c>
      <c r="F264" s="8" t="s">
        <v>37</v>
      </c>
      <c r="G264" s="8" t="s">
        <v>37</v>
      </c>
      <c r="H264" s="8" t="s">
        <v>38</v>
      </c>
      <c r="I264" s="8" t="s">
        <v>37</v>
      </c>
      <c r="J264" s="8" t="s">
        <v>37</v>
      </c>
      <c r="K264" s="8" t="s">
        <v>38</v>
      </c>
      <c r="L264" s="8" t="s">
        <v>290</v>
      </c>
      <c r="M264" s="8" t="s">
        <v>38</v>
      </c>
      <c r="N264" s="8" t="s">
        <v>37</v>
      </c>
      <c r="O264" s="8" t="s">
        <v>38</v>
      </c>
      <c r="P264" s="8" t="s">
        <v>37</v>
      </c>
      <c r="Q264" s="8" t="s">
        <v>38</v>
      </c>
      <c r="R264" s="8" t="s">
        <v>37</v>
      </c>
      <c r="S264" s="8" t="s">
        <v>37</v>
      </c>
    </row>
    <row r="265" spans="3:19" x14ac:dyDescent="0.25">
      <c r="C265" s="257">
        <v>45266</v>
      </c>
      <c r="E265" s="8" t="s">
        <v>37</v>
      </c>
      <c r="F265" s="8" t="s">
        <v>37</v>
      </c>
      <c r="G265" s="8" t="s">
        <v>37</v>
      </c>
      <c r="H265" s="8" t="s">
        <v>38</v>
      </c>
      <c r="I265" s="8" t="s">
        <v>37</v>
      </c>
      <c r="J265" s="8" t="s">
        <v>37</v>
      </c>
      <c r="K265" s="8" t="s">
        <v>38</v>
      </c>
      <c r="L265" s="8" t="s">
        <v>290</v>
      </c>
      <c r="M265" s="8" t="s">
        <v>38</v>
      </c>
      <c r="N265" s="8" t="s">
        <v>37</v>
      </c>
      <c r="O265" s="8" t="s">
        <v>38</v>
      </c>
      <c r="P265" s="8" t="s">
        <v>37</v>
      </c>
      <c r="Q265" s="8" t="s">
        <v>38</v>
      </c>
      <c r="R265" s="8" t="s">
        <v>37</v>
      </c>
      <c r="S265" s="8" t="s">
        <v>37</v>
      </c>
    </row>
    <row r="266" spans="3:19" x14ac:dyDescent="0.25">
      <c r="C266" s="257">
        <v>45267</v>
      </c>
      <c r="E266" s="8" t="s">
        <v>37</v>
      </c>
      <c r="F266" s="8" t="s">
        <v>37</v>
      </c>
      <c r="G266" s="8" t="s">
        <v>37</v>
      </c>
      <c r="H266" s="8" t="s">
        <v>38</v>
      </c>
      <c r="I266" s="8" t="s">
        <v>37</v>
      </c>
      <c r="J266" s="8" t="s">
        <v>37</v>
      </c>
      <c r="K266" s="8" t="s">
        <v>38</v>
      </c>
      <c r="L266" s="8" t="s">
        <v>290</v>
      </c>
      <c r="M266" s="8" t="s">
        <v>38</v>
      </c>
      <c r="N266" s="8" t="s">
        <v>37</v>
      </c>
      <c r="O266" s="8" t="s">
        <v>38</v>
      </c>
      <c r="P266" s="8" t="s">
        <v>37</v>
      </c>
      <c r="Q266" s="8" t="s">
        <v>38</v>
      </c>
      <c r="R266" s="8" t="s">
        <v>37</v>
      </c>
      <c r="S266" s="8" t="s">
        <v>37</v>
      </c>
    </row>
    <row r="267" spans="3:19" x14ac:dyDescent="0.25">
      <c r="C267" s="257">
        <v>45268</v>
      </c>
      <c r="E267" s="8" t="s">
        <v>37</v>
      </c>
      <c r="F267" s="8" t="s">
        <v>37</v>
      </c>
      <c r="G267" s="8" t="s">
        <v>37</v>
      </c>
      <c r="H267" s="8" t="s">
        <v>38</v>
      </c>
      <c r="I267" s="8" t="s">
        <v>37</v>
      </c>
      <c r="J267" s="8" t="s">
        <v>37</v>
      </c>
      <c r="K267" s="8" t="s">
        <v>38</v>
      </c>
      <c r="L267" s="8" t="s">
        <v>290</v>
      </c>
      <c r="M267" s="8" t="s">
        <v>38</v>
      </c>
      <c r="N267" s="8" t="s">
        <v>37</v>
      </c>
      <c r="O267" s="8" t="s">
        <v>38</v>
      </c>
      <c r="P267" s="8" t="s">
        <v>37</v>
      </c>
      <c r="Q267" s="8" t="s">
        <v>38</v>
      </c>
      <c r="R267" s="8" t="s">
        <v>37</v>
      </c>
      <c r="S267" s="8" t="s">
        <v>37</v>
      </c>
    </row>
    <row r="268" spans="3:19" x14ac:dyDescent="0.25">
      <c r="C268" s="257">
        <v>45269</v>
      </c>
      <c r="E268" s="8" t="s">
        <v>37</v>
      </c>
      <c r="F268" s="8" t="s">
        <v>37</v>
      </c>
      <c r="G268" s="8" t="s">
        <v>37</v>
      </c>
      <c r="H268" s="8" t="s">
        <v>38</v>
      </c>
      <c r="I268" s="8" t="s">
        <v>37</v>
      </c>
      <c r="J268" s="8" t="s">
        <v>37</v>
      </c>
      <c r="K268" s="8" t="s">
        <v>38</v>
      </c>
      <c r="L268" s="8" t="s">
        <v>290</v>
      </c>
      <c r="M268" s="8" t="s">
        <v>38</v>
      </c>
      <c r="N268" s="8" t="s">
        <v>37</v>
      </c>
      <c r="O268" s="8" t="s">
        <v>38</v>
      </c>
      <c r="P268" s="8" t="s">
        <v>37</v>
      </c>
      <c r="Q268" s="8" t="s">
        <v>38</v>
      </c>
      <c r="R268" s="8" t="s">
        <v>37</v>
      </c>
      <c r="S268" s="8" t="s">
        <v>37</v>
      </c>
    </row>
    <row r="269" spans="3:19" x14ac:dyDescent="0.25">
      <c r="C269" s="257">
        <v>45270</v>
      </c>
      <c r="E269" s="8" t="s">
        <v>37</v>
      </c>
      <c r="F269" s="8" t="s">
        <v>37</v>
      </c>
      <c r="G269" s="8" t="s">
        <v>37</v>
      </c>
      <c r="H269" s="8" t="s">
        <v>38</v>
      </c>
      <c r="I269" s="8" t="s">
        <v>37</v>
      </c>
      <c r="J269" s="8" t="s">
        <v>37</v>
      </c>
      <c r="K269" s="8" t="s">
        <v>38</v>
      </c>
      <c r="L269" s="8" t="s">
        <v>290</v>
      </c>
      <c r="M269" s="8" t="s">
        <v>38</v>
      </c>
      <c r="N269" s="8" t="s">
        <v>37</v>
      </c>
      <c r="O269" s="8" t="s">
        <v>38</v>
      </c>
      <c r="P269" s="8" t="s">
        <v>37</v>
      </c>
      <c r="Q269" s="8" t="s">
        <v>38</v>
      </c>
      <c r="R269" s="8" t="s">
        <v>37</v>
      </c>
      <c r="S269" s="8" t="s">
        <v>37</v>
      </c>
    </row>
    <row r="270" spans="3:19" x14ac:dyDescent="0.25">
      <c r="C270" s="257">
        <v>45271</v>
      </c>
      <c r="E270" s="8" t="s">
        <v>37</v>
      </c>
      <c r="F270" s="8" t="s">
        <v>37</v>
      </c>
      <c r="G270" s="8" t="s">
        <v>37</v>
      </c>
      <c r="H270" s="8" t="s">
        <v>38</v>
      </c>
      <c r="I270" s="8" t="s">
        <v>37</v>
      </c>
      <c r="J270" s="8" t="s">
        <v>37</v>
      </c>
      <c r="K270" s="8" t="s">
        <v>38</v>
      </c>
      <c r="L270" s="8" t="s">
        <v>290</v>
      </c>
      <c r="M270" s="8" t="s">
        <v>38</v>
      </c>
      <c r="N270" s="8" t="s">
        <v>37</v>
      </c>
      <c r="O270" s="8" t="s">
        <v>38</v>
      </c>
      <c r="P270" s="8" t="s">
        <v>37</v>
      </c>
      <c r="Q270" s="8" t="s">
        <v>38</v>
      </c>
      <c r="R270" s="8" t="s">
        <v>37</v>
      </c>
      <c r="S270" s="8" t="s">
        <v>37</v>
      </c>
    </row>
    <row r="271" spans="3:19" x14ac:dyDescent="0.25">
      <c r="C271" s="257">
        <v>45272</v>
      </c>
      <c r="E271" s="8" t="s">
        <v>37</v>
      </c>
      <c r="F271" s="8" t="s">
        <v>37</v>
      </c>
      <c r="G271" s="8" t="s">
        <v>37</v>
      </c>
      <c r="H271" s="8" t="s">
        <v>38</v>
      </c>
      <c r="I271" s="8" t="s">
        <v>37</v>
      </c>
      <c r="J271" s="8" t="s">
        <v>37</v>
      </c>
      <c r="K271" s="8" t="s">
        <v>38</v>
      </c>
      <c r="L271" s="8" t="s">
        <v>290</v>
      </c>
      <c r="M271" s="8" t="s">
        <v>38</v>
      </c>
      <c r="N271" s="8" t="s">
        <v>37</v>
      </c>
      <c r="O271" s="8" t="s">
        <v>38</v>
      </c>
      <c r="P271" s="8" t="s">
        <v>37</v>
      </c>
      <c r="Q271" s="8" t="s">
        <v>320</v>
      </c>
      <c r="R271" s="8" t="s">
        <v>195</v>
      </c>
      <c r="S271" s="8" t="s">
        <v>37</v>
      </c>
    </row>
    <row r="272" spans="3:19" x14ac:dyDescent="0.25">
      <c r="C272" s="257">
        <v>45273</v>
      </c>
      <c r="E272" s="8" t="s">
        <v>37</v>
      </c>
      <c r="F272" s="8" t="s">
        <v>37</v>
      </c>
      <c r="G272" s="8" t="s">
        <v>37</v>
      </c>
      <c r="H272" s="8" t="s">
        <v>38</v>
      </c>
      <c r="I272" s="8" t="s">
        <v>37</v>
      </c>
      <c r="J272" s="8" t="s">
        <v>37</v>
      </c>
      <c r="K272" s="8" t="s">
        <v>38</v>
      </c>
      <c r="L272" s="8" t="s">
        <v>290</v>
      </c>
      <c r="M272" s="8" t="s">
        <v>38</v>
      </c>
      <c r="N272" s="8" t="s">
        <v>37</v>
      </c>
      <c r="O272" s="8" t="s">
        <v>38</v>
      </c>
      <c r="P272" s="8" t="s">
        <v>37</v>
      </c>
      <c r="Q272" s="8" t="s">
        <v>195</v>
      </c>
      <c r="R272" s="8" t="s">
        <v>321</v>
      </c>
      <c r="S272" s="8" t="s">
        <v>37</v>
      </c>
    </row>
    <row r="273" spans="3:19" x14ac:dyDescent="0.25">
      <c r="C273" s="257">
        <v>45274</v>
      </c>
      <c r="E273" s="8" t="s">
        <v>37</v>
      </c>
      <c r="F273" s="8" t="s">
        <v>37</v>
      </c>
      <c r="G273" s="8" t="s">
        <v>37</v>
      </c>
      <c r="H273" s="8" t="s">
        <v>38</v>
      </c>
      <c r="I273" s="8" t="s">
        <v>37</v>
      </c>
      <c r="J273" s="8" t="s">
        <v>37</v>
      </c>
      <c r="K273" s="8" t="s">
        <v>38</v>
      </c>
      <c r="L273" s="8" t="s">
        <v>290</v>
      </c>
      <c r="M273" s="8" t="s">
        <v>38</v>
      </c>
      <c r="N273" s="8" t="s">
        <v>37</v>
      </c>
      <c r="O273" s="8" t="s">
        <v>38</v>
      </c>
      <c r="P273" s="8" t="s">
        <v>37</v>
      </c>
      <c r="Q273" s="8" t="s">
        <v>38</v>
      </c>
      <c r="R273" s="8" t="s">
        <v>37</v>
      </c>
      <c r="S273" s="8" t="s">
        <v>37</v>
      </c>
    </row>
    <row r="274" spans="3:19" x14ac:dyDescent="0.25">
      <c r="C274" s="257">
        <v>45275</v>
      </c>
      <c r="E274" s="8" t="s">
        <v>37</v>
      </c>
      <c r="F274" s="8" t="s">
        <v>37</v>
      </c>
      <c r="G274" s="8" t="s">
        <v>37</v>
      </c>
      <c r="H274" s="8" t="s">
        <v>38</v>
      </c>
      <c r="I274" s="8" t="s">
        <v>37</v>
      </c>
      <c r="J274" s="8" t="s">
        <v>37</v>
      </c>
      <c r="K274" s="8" t="s">
        <v>38</v>
      </c>
      <c r="L274" s="8" t="s">
        <v>290</v>
      </c>
      <c r="M274" s="8" t="s">
        <v>38</v>
      </c>
      <c r="N274" s="8" t="s">
        <v>37</v>
      </c>
      <c r="O274" s="8" t="s">
        <v>38</v>
      </c>
      <c r="P274" s="8" t="s">
        <v>37</v>
      </c>
      <c r="Q274" s="8" t="s">
        <v>38</v>
      </c>
      <c r="R274" s="8" t="s">
        <v>37</v>
      </c>
      <c r="S274" s="8" t="s">
        <v>37</v>
      </c>
    </row>
    <row r="275" spans="3:19" x14ac:dyDescent="0.25">
      <c r="C275" s="257">
        <v>45276</v>
      </c>
      <c r="E275" s="8" t="s">
        <v>37</v>
      </c>
      <c r="F275" s="8" t="s">
        <v>37</v>
      </c>
      <c r="G275" s="8" t="s">
        <v>37</v>
      </c>
      <c r="H275" s="8" t="s">
        <v>38</v>
      </c>
      <c r="I275" s="8" t="s">
        <v>37</v>
      </c>
      <c r="J275" s="8" t="s">
        <v>37</v>
      </c>
      <c r="K275" s="8" t="s">
        <v>38</v>
      </c>
      <c r="L275" s="8" t="s">
        <v>290</v>
      </c>
      <c r="M275" s="8" t="s">
        <v>38</v>
      </c>
      <c r="N275" s="8" t="s">
        <v>37</v>
      </c>
      <c r="O275" s="8" t="s">
        <v>38</v>
      </c>
      <c r="P275" s="8" t="s">
        <v>37</v>
      </c>
      <c r="Q275" s="8" t="s">
        <v>38</v>
      </c>
      <c r="R275" s="8" t="s">
        <v>37</v>
      </c>
      <c r="S275" s="8" t="s">
        <v>37</v>
      </c>
    </row>
    <row r="276" spans="3:19" x14ac:dyDescent="0.25">
      <c r="C276" s="257">
        <v>45277</v>
      </c>
      <c r="E276" s="8" t="s">
        <v>37</v>
      </c>
      <c r="F276" s="8" t="s">
        <v>37</v>
      </c>
      <c r="G276" s="8" t="s">
        <v>37</v>
      </c>
      <c r="H276" s="8" t="s">
        <v>38</v>
      </c>
      <c r="I276" s="8" t="s">
        <v>37</v>
      </c>
      <c r="J276" s="8" t="s">
        <v>37</v>
      </c>
      <c r="K276" s="8" t="s">
        <v>38</v>
      </c>
      <c r="L276" s="8" t="s">
        <v>290</v>
      </c>
      <c r="M276" s="8" t="s">
        <v>38</v>
      </c>
      <c r="N276" s="8" t="s">
        <v>37</v>
      </c>
      <c r="O276" s="8" t="s">
        <v>38</v>
      </c>
      <c r="P276" s="8" t="s">
        <v>37</v>
      </c>
      <c r="Q276" s="8" t="s">
        <v>38</v>
      </c>
      <c r="R276" s="8" t="s">
        <v>37</v>
      </c>
      <c r="S276" s="8" t="s">
        <v>37</v>
      </c>
    </row>
    <row r="277" spans="3:19" x14ac:dyDescent="0.25">
      <c r="C277" s="257">
        <v>45278</v>
      </c>
      <c r="E277" s="8" t="s">
        <v>37</v>
      </c>
      <c r="F277" s="8" t="s">
        <v>37</v>
      </c>
      <c r="G277" s="8" t="s">
        <v>37</v>
      </c>
      <c r="H277" s="8" t="s">
        <v>38</v>
      </c>
      <c r="I277" s="8" t="s">
        <v>37</v>
      </c>
      <c r="J277" s="8" t="s">
        <v>37</v>
      </c>
      <c r="K277" s="8" t="s">
        <v>38</v>
      </c>
      <c r="L277" s="8" t="s">
        <v>290</v>
      </c>
      <c r="M277" s="8" t="s">
        <v>38</v>
      </c>
      <c r="N277" s="8" t="s">
        <v>37</v>
      </c>
      <c r="O277" s="8" t="s">
        <v>320</v>
      </c>
      <c r="P277" s="8" t="s">
        <v>195</v>
      </c>
      <c r="Q277" s="8" t="s">
        <v>38</v>
      </c>
      <c r="R277" s="8" t="s">
        <v>37</v>
      </c>
      <c r="S277" s="8" t="s">
        <v>37</v>
      </c>
    </row>
    <row r="278" spans="3:19" x14ac:dyDescent="0.25">
      <c r="C278" s="257">
        <v>45279</v>
      </c>
      <c r="E278" s="8" t="s">
        <v>37</v>
      </c>
      <c r="F278" s="8" t="s">
        <v>37</v>
      </c>
      <c r="G278" s="8" t="s">
        <v>37</v>
      </c>
      <c r="H278" s="8" t="s">
        <v>38</v>
      </c>
      <c r="I278" s="8" t="s">
        <v>37</v>
      </c>
      <c r="J278" s="8" t="s">
        <v>37</v>
      </c>
      <c r="K278" s="8" t="s">
        <v>38</v>
      </c>
      <c r="L278" s="8" t="s">
        <v>290</v>
      </c>
      <c r="M278" s="8" t="s">
        <v>38</v>
      </c>
      <c r="N278" s="8" t="s">
        <v>37</v>
      </c>
      <c r="O278" s="8" t="s">
        <v>195</v>
      </c>
      <c r="P278" s="8" t="s">
        <v>321</v>
      </c>
      <c r="Q278" s="8" t="s">
        <v>38</v>
      </c>
      <c r="R278" s="8" t="s">
        <v>37</v>
      </c>
      <c r="S278" s="8" t="s">
        <v>37</v>
      </c>
    </row>
    <row r="279" spans="3:19" x14ac:dyDescent="0.25">
      <c r="C279" s="257">
        <v>45280</v>
      </c>
      <c r="E279" s="8" t="s">
        <v>37</v>
      </c>
      <c r="F279" s="8" t="s">
        <v>37</v>
      </c>
      <c r="G279" s="8" t="s">
        <v>37</v>
      </c>
      <c r="H279" s="8" t="s">
        <v>38</v>
      </c>
      <c r="I279" s="8" t="s">
        <v>37</v>
      </c>
      <c r="J279" s="8" t="s">
        <v>37</v>
      </c>
      <c r="K279" s="8" t="s">
        <v>38</v>
      </c>
      <c r="L279" s="8" t="s">
        <v>290</v>
      </c>
      <c r="M279" s="8" t="s">
        <v>38</v>
      </c>
      <c r="N279" s="8" t="s">
        <v>37</v>
      </c>
      <c r="O279" s="8" t="s">
        <v>38</v>
      </c>
      <c r="P279" s="8" t="s">
        <v>37</v>
      </c>
      <c r="Q279" s="8" t="s">
        <v>38</v>
      </c>
      <c r="R279" s="8" t="s">
        <v>37</v>
      </c>
      <c r="S279" s="8" t="s">
        <v>37</v>
      </c>
    </row>
    <row r="280" spans="3:19" x14ac:dyDescent="0.25">
      <c r="C280" s="257">
        <v>45281</v>
      </c>
      <c r="E280" s="8" t="s">
        <v>37</v>
      </c>
      <c r="F280" s="8" t="s">
        <v>37</v>
      </c>
      <c r="G280" s="8" t="s">
        <v>37</v>
      </c>
      <c r="H280" s="8" t="s">
        <v>38</v>
      </c>
      <c r="I280" s="8" t="s">
        <v>37</v>
      </c>
      <c r="J280" s="8" t="s">
        <v>37</v>
      </c>
      <c r="K280" s="8" t="s">
        <v>38</v>
      </c>
      <c r="L280" s="8" t="s">
        <v>290</v>
      </c>
      <c r="M280" s="8" t="s">
        <v>38</v>
      </c>
      <c r="N280" s="8" t="s">
        <v>37</v>
      </c>
      <c r="O280" s="8" t="s">
        <v>38</v>
      </c>
      <c r="P280" s="8" t="s">
        <v>37</v>
      </c>
      <c r="Q280" s="8" t="s">
        <v>38</v>
      </c>
      <c r="R280" s="8" t="s">
        <v>37</v>
      </c>
      <c r="S280" s="8" t="s">
        <v>37</v>
      </c>
    </row>
    <row r="281" spans="3:19" x14ac:dyDescent="0.25">
      <c r="C281" s="257">
        <v>45282</v>
      </c>
      <c r="E281" s="8" t="s">
        <v>37</v>
      </c>
      <c r="F281" s="8" t="s">
        <v>37</v>
      </c>
      <c r="G281" s="8" t="s">
        <v>37</v>
      </c>
      <c r="H281" s="8" t="s">
        <v>38</v>
      </c>
      <c r="I281" s="8" t="s">
        <v>37</v>
      </c>
      <c r="J281" s="8" t="s">
        <v>37</v>
      </c>
      <c r="K281" s="8" t="s">
        <v>38</v>
      </c>
      <c r="L281" s="8" t="s">
        <v>290</v>
      </c>
      <c r="M281" s="8" t="s">
        <v>38</v>
      </c>
      <c r="N281" s="8" t="s">
        <v>37</v>
      </c>
      <c r="O281" s="8" t="s">
        <v>38</v>
      </c>
      <c r="P281" s="8" t="s">
        <v>37</v>
      </c>
      <c r="Q281" s="8" t="s">
        <v>38</v>
      </c>
      <c r="R281" s="8" t="s">
        <v>37</v>
      </c>
      <c r="S281" s="8" t="s">
        <v>37</v>
      </c>
    </row>
    <row r="282" spans="3:19" x14ac:dyDescent="0.25">
      <c r="C282" s="257">
        <v>45283</v>
      </c>
      <c r="E282" s="8" t="s">
        <v>37</v>
      </c>
      <c r="F282" s="8" t="s">
        <v>37</v>
      </c>
      <c r="G282" s="8" t="s">
        <v>37</v>
      </c>
      <c r="H282" s="8" t="s">
        <v>38</v>
      </c>
      <c r="I282" s="8" t="s">
        <v>37</v>
      </c>
      <c r="J282" s="8" t="s">
        <v>37</v>
      </c>
      <c r="K282" s="8" t="s">
        <v>38</v>
      </c>
      <c r="L282" s="8" t="s">
        <v>290</v>
      </c>
      <c r="M282" s="8" t="s">
        <v>38</v>
      </c>
      <c r="N282" s="8" t="s">
        <v>37</v>
      </c>
      <c r="O282" s="8" t="s">
        <v>38</v>
      </c>
      <c r="P282" s="8" t="s">
        <v>37</v>
      </c>
      <c r="Q282" s="8" t="s">
        <v>38</v>
      </c>
      <c r="R282" s="8" t="s">
        <v>37</v>
      </c>
      <c r="S282" s="8" t="s">
        <v>37</v>
      </c>
    </row>
    <row r="283" spans="3:19" x14ac:dyDescent="0.25">
      <c r="C283" s="257">
        <v>45284</v>
      </c>
      <c r="E283" s="8" t="s">
        <v>37</v>
      </c>
      <c r="F283" s="8" t="s">
        <v>37</v>
      </c>
      <c r="G283" s="8" t="s">
        <v>37</v>
      </c>
      <c r="H283" s="8" t="s">
        <v>38</v>
      </c>
      <c r="I283" s="8" t="s">
        <v>37</v>
      </c>
      <c r="J283" s="8" t="s">
        <v>37</v>
      </c>
      <c r="K283" s="8" t="s">
        <v>38</v>
      </c>
      <c r="L283" s="8" t="s">
        <v>290</v>
      </c>
      <c r="M283" s="8" t="s">
        <v>38</v>
      </c>
      <c r="N283" s="8" t="s">
        <v>37</v>
      </c>
      <c r="O283" s="8" t="s">
        <v>38</v>
      </c>
      <c r="P283" s="8" t="s">
        <v>37</v>
      </c>
      <c r="Q283" s="8" t="s">
        <v>38</v>
      </c>
      <c r="R283" s="8" t="s">
        <v>37</v>
      </c>
      <c r="S283" s="8" t="s">
        <v>37</v>
      </c>
    </row>
    <row r="284" spans="3:19" x14ac:dyDescent="0.25">
      <c r="C284" s="257">
        <v>45285</v>
      </c>
      <c r="E284" s="8" t="s">
        <v>37</v>
      </c>
      <c r="F284" s="8" t="s">
        <v>37</v>
      </c>
      <c r="G284" s="8" t="s">
        <v>37</v>
      </c>
      <c r="H284" s="8" t="s">
        <v>38</v>
      </c>
      <c r="I284" s="8" t="s">
        <v>37</v>
      </c>
      <c r="J284" s="8" t="s">
        <v>37</v>
      </c>
      <c r="K284" s="8" t="s">
        <v>38</v>
      </c>
      <c r="L284" s="8" t="s">
        <v>290</v>
      </c>
      <c r="M284" s="8" t="s">
        <v>38</v>
      </c>
      <c r="N284" s="8" t="s">
        <v>37</v>
      </c>
      <c r="O284" s="8" t="s">
        <v>38</v>
      </c>
      <c r="P284" s="8" t="s">
        <v>37</v>
      </c>
      <c r="Q284" s="8" t="s">
        <v>38</v>
      </c>
      <c r="R284" s="8" t="s">
        <v>37</v>
      </c>
      <c r="S284" s="8" t="s">
        <v>37</v>
      </c>
    </row>
    <row r="285" spans="3:19" x14ac:dyDescent="0.25">
      <c r="C285" s="257">
        <v>45286</v>
      </c>
      <c r="E285" s="8" t="s">
        <v>37</v>
      </c>
      <c r="F285" s="8" t="s">
        <v>37</v>
      </c>
      <c r="G285" s="8" t="s">
        <v>37</v>
      </c>
      <c r="H285" s="8" t="s">
        <v>38</v>
      </c>
      <c r="I285" s="8" t="s">
        <v>37</v>
      </c>
      <c r="J285" s="8" t="s">
        <v>37</v>
      </c>
      <c r="K285" s="8" t="s">
        <v>38</v>
      </c>
      <c r="L285" s="8" t="s">
        <v>290</v>
      </c>
      <c r="M285" s="8" t="s">
        <v>38</v>
      </c>
      <c r="N285" s="8" t="s">
        <v>37</v>
      </c>
      <c r="O285" s="8" t="s">
        <v>38</v>
      </c>
      <c r="P285" s="8" t="s">
        <v>37</v>
      </c>
      <c r="Q285" s="8" t="s">
        <v>38</v>
      </c>
      <c r="R285" s="8" t="s">
        <v>37</v>
      </c>
      <c r="S285" s="8" t="s">
        <v>37</v>
      </c>
    </row>
    <row r="286" spans="3:19" x14ac:dyDescent="0.25">
      <c r="C286" s="257">
        <v>45287</v>
      </c>
      <c r="E286" s="8" t="s">
        <v>37</v>
      </c>
      <c r="F286" s="8" t="s">
        <v>37</v>
      </c>
      <c r="G286" s="8" t="s">
        <v>37</v>
      </c>
      <c r="H286" s="8" t="s">
        <v>38</v>
      </c>
      <c r="I286" s="8" t="s">
        <v>37</v>
      </c>
      <c r="J286" s="8" t="s">
        <v>37</v>
      </c>
      <c r="K286" s="8" t="s">
        <v>38</v>
      </c>
      <c r="L286" s="8" t="s">
        <v>290</v>
      </c>
      <c r="M286" s="8" t="s">
        <v>38</v>
      </c>
      <c r="N286" s="8" t="s">
        <v>37</v>
      </c>
      <c r="O286" s="8" t="s">
        <v>38</v>
      </c>
      <c r="P286" s="8" t="s">
        <v>37</v>
      </c>
      <c r="Q286" s="8" t="s">
        <v>38</v>
      </c>
      <c r="R286" s="8" t="s">
        <v>37</v>
      </c>
      <c r="S286" s="8" t="s">
        <v>37</v>
      </c>
    </row>
    <row r="287" spans="3:19" x14ac:dyDescent="0.25">
      <c r="C287" s="257">
        <v>45288</v>
      </c>
      <c r="E287" s="8" t="s">
        <v>37</v>
      </c>
      <c r="F287" s="8" t="s">
        <v>37</v>
      </c>
      <c r="G287" s="8" t="s">
        <v>37</v>
      </c>
      <c r="H287" s="8" t="s">
        <v>38</v>
      </c>
      <c r="I287" s="8" t="s">
        <v>37</v>
      </c>
      <c r="J287" s="8" t="s">
        <v>37</v>
      </c>
      <c r="K287" s="8" t="s">
        <v>38</v>
      </c>
      <c r="L287" s="8" t="s">
        <v>290</v>
      </c>
      <c r="M287" s="8" t="s">
        <v>38</v>
      </c>
      <c r="N287" s="8" t="s">
        <v>37</v>
      </c>
      <c r="O287" s="8" t="s">
        <v>38</v>
      </c>
      <c r="P287" s="8" t="s">
        <v>37</v>
      </c>
      <c r="Q287" s="8" t="s">
        <v>38</v>
      </c>
      <c r="R287" s="8" t="s">
        <v>37</v>
      </c>
      <c r="S287" s="8" t="s">
        <v>37</v>
      </c>
    </row>
    <row r="288" spans="3:19" x14ac:dyDescent="0.25">
      <c r="C288" s="257">
        <v>45289</v>
      </c>
      <c r="E288" s="8" t="s">
        <v>37</v>
      </c>
      <c r="F288" s="8" t="s">
        <v>37</v>
      </c>
      <c r="G288" s="8" t="s">
        <v>37</v>
      </c>
      <c r="H288" s="8" t="s">
        <v>320</v>
      </c>
      <c r="I288" s="8" t="s">
        <v>37</v>
      </c>
      <c r="J288" s="8" t="s">
        <v>195</v>
      </c>
      <c r="K288" s="8" t="s">
        <v>38</v>
      </c>
      <c r="L288" s="8" t="s">
        <v>290</v>
      </c>
      <c r="M288" s="8" t="s">
        <v>38</v>
      </c>
      <c r="N288" s="8" t="s">
        <v>37</v>
      </c>
      <c r="O288" s="8" t="s">
        <v>38</v>
      </c>
      <c r="P288" s="8" t="s">
        <v>37</v>
      </c>
      <c r="Q288" s="8" t="s">
        <v>38</v>
      </c>
      <c r="R288" s="8" t="s">
        <v>37</v>
      </c>
      <c r="S288" s="8" t="s">
        <v>37</v>
      </c>
    </row>
    <row r="289" spans="3:19" x14ac:dyDescent="0.25">
      <c r="C289" s="257">
        <v>45290</v>
      </c>
      <c r="E289" s="8" t="s">
        <v>37</v>
      </c>
      <c r="F289" s="8" t="s">
        <v>37</v>
      </c>
      <c r="G289" s="8" t="s">
        <v>37</v>
      </c>
      <c r="H289" s="8" t="s">
        <v>37</v>
      </c>
      <c r="I289" s="8" t="s">
        <v>37</v>
      </c>
      <c r="J289" s="8" t="s">
        <v>38</v>
      </c>
      <c r="K289" s="8" t="s">
        <v>38</v>
      </c>
      <c r="L289" s="8" t="s">
        <v>290</v>
      </c>
      <c r="M289" s="8" t="s">
        <v>38</v>
      </c>
      <c r="N289" s="8" t="s">
        <v>37</v>
      </c>
      <c r="O289" s="8" t="s">
        <v>38</v>
      </c>
      <c r="P289" s="8" t="s">
        <v>37</v>
      </c>
      <c r="Q289" s="8" t="s">
        <v>38</v>
      </c>
      <c r="R289" s="8" t="s">
        <v>37</v>
      </c>
      <c r="S289" s="8" t="s">
        <v>37</v>
      </c>
    </row>
    <row r="290" spans="3:19" x14ac:dyDescent="0.25">
      <c r="C290" s="257">
        <v>45291</v>
      </c>
      <c r="E290" s="8" t="s">
        <v>37</v>
      </c>
      <c r="F290" s="8" t="s">
        <v>37</v>
      </c>
      <c r="G290" s="8" t="s">
        <v>37</v>
      </c>
      <c r="H290" s="8" t="s">
        <v>37</v>
      </c>
      <c r="I290" s="8" t="s">
        <v>37</v>
      </c>
      <c r="J290" s="8" t="s">
        <v>38</v>
      </c>
      <c r="K290" s="8" t="s">
        <v>38</v>
      </c>
      <c r="L290" s="8" t="s">
        <v>290</v>
      </c>
      <c r="M290" s="8" t="s">
        <v>38</v>
      </c>
      <c r="N290" s="8" t="s">
        <v>37</v>
      </c>
      <c r="O290" s="8" t="s">
        <v>38</v>
      </c>
      <c r="P290" s="8" t="s">
        <v>37</v>
      </c>
      <c r="Q290" s="8" t="s">
        <v>38</v>
      </c>
      <c r="R290" s="8" t="s">
        <v>37</v>
      </c>
      <c r="S290" s="8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filterMode="1"/>
  <dimension ref="A1:R245"/>
  <sheetViews>
    <sheetView workbookViewId="0">
      <selection activeCell="U35" sqref="U35"/>
    </sheetView>
  </sheetViews>
  <sheetFormatPr defaultRowHeight="15" x14ac:dyDescent="0.25"/>
  <cols>
    <col min="1" max="1" width="26.5703125" style="8" customWidth="1"/>
    <col min="2" max="2" width="9" style="8" customWidth="1"/>
    <col min="3" max="3" width="13.140625" style="8" customWidth="1"/>
    <col min="4" max="18" width="11.140625" style="8" customWidth="1"/>
  </cols>
  <sheetData>
    <row r="1" spans="1:18" s="55" customFormat="1" x14ac:dyDescent="0.25">
      <c r="A1" s="55" t="s">
        <v>399</v>
      </c>
      <c r="D1" s="8" t="s">
        <v>409</v>
      </c>
      <c r="E1" s="8" t="s">
        <v>410</v>
      </c>
      <c r="F1" s="8" t="s">
        <v>411</v>
      </c>
      <c r="G1" s="8" t="s">
        <v>412</v>
      </c>
      <c r="H1" s="8" t="s">
        <v>417</v>
      </c>
      <c r="I1" s="8" t="s">
        <v>418</v>
      </c>
      <c r="J1" s="8" t="s">
        <v>419</v>
      </c>
      <c r="K1" s="8"/>
      <c r="L1" s="8" t="s">
        <v>413</v>
      </c>
      <c r="M1" s="8" t="s">
        <v>414</v>
      </c>
      <c r="N1" s="8" t="s">
        <v>415</v>
      </c>
      <c r="O1" s="8" t="s">
        <v>416</v>
      </c>
      <c r="P1" s="8" t="s">
        <v>420</v>
      </c>
      <c r="Q1" s="8" t="s">
        <v>421</v>
      </c>
      <c r="R1" s="8" t="s">
        <v>422</v>
      </c>
    </row>
    <row r="2" spans="1:18" s="55" customFormat="1" x14ac:dyDescent="0.25">
      <c r="A2" s="55" t="s">
        <v>423</v>
      </c>
      <c r="C2" s="55" t="s">
        <v>30</v>
      </c>
      <c r="D2" s="8">
        <v>1</v>
      </c>
      <c r="E2" s="8">
        <v>2</v>
      </c>
      <c r="F2" s="8">
        <v>3</v>
      </c>
      <c r="G2" s="8">
        <v>4</v>
      </c>
      <c r="H2" s="8">
        <v>9</v>
      </c>
      <c r="I2" s="8">
        <v>10</v>
      </c>
      <c r="J2" s="8">
        <v>11</v>
      </c>
      <c r="K2" s="8"/>
      <c r="L2" s="8">
        <v>5</v>
      </c>
      <c r="M2" s="8">
        <v>6</v>
      </c>
      <c r="N2" s="8">
        <v>7</v>
      </c>
      <c r="O2" s="8">
        <v>8</v>
      </c>
      <c r="P2" s="8">
        <v>12</v>
      </c>
      <c r="Q2" s="8">
        <v>13</v>
      </c>
      <c r="R2" s="8">
        <v>14</v>
      </c>
    </row>
    <row r="3" spans="1:18" x14ac:dyDescent="0.25">
      <c r="A3" s="8" t="s">
        <v>400</v>
      </c>
      <c r="B3" s="8">
        <v>1</v>
      </c>
      <c r="C3" s="299">
        <v>44927</v>
      </c>
      <c r="D3" s="8" t="s">
        <v>38</v>
      </c>
      <c r="E3" s="8" t="s">
        <v>37</v>
      </c>
      <c r="F3" s="8" t="s">
        <v>38</v>
      </c>
      <c r="G3" s="8" t="s">
        <v>37</v>
      </c>
      <c r="H3" s="8" t="s">
        <v>37</v>
      </c>
      <c r="I3" s="8" t="s">
        <v>37</v>
      </c>
      <c r="J3" s="8" t="s">
        <v>37</v>
      </c>
      <c r="L3" s="8" t="s">
        <v>37</v>
      </c>
      <c r="M3" s="8" t="s">
        <v>37</v>
      </c>
      <c r="N3" s="8" t="s">
        <v>38</v>
      </c>
      <c r="O3" s="8" t="s">
        <v>38</v>
      </c>
      <c r="P3" s="8" t="s">
        <v>33</v>
      </c>
      <c r="Q3" s="8" t="s">
        <v>37</v>
      </c>
      <c r="R3" s="8" t="s">
        <v>37</v>
      </c>
    </row>
    <row r="4" spans="1:18" x14ac:dyDescent="0.25">
      <c r="A4" s="8" t="s">
        <v>400</v>
      </c>
      <c r="B4" s="8">
        <v>2</v>
      </c>
      <c r="C4" s="299">
        <v>44928</v>
      </c>
      <c r="D4" s="8" t="s">
        <v>38</v>
      </c>
      <c r="E4" s="8" t="s">
        <v>37</v>
      </c>
      <c r="F4" s="8" t="s">
        <v>38</v>
      </c>
      <c r="G4" s="8" t="s">
        <v>37</v>
      </c>
      <c r="H4" s="8" t="s">
        <v>37</v>
      </c>
      <c r="I4" s="8" t="s">
        <v>37</v>
      </c>
      <c r="J4" s="8" t="s">
        <v>37</v>
      </c>
      <c r="L4" s="8" t="s">
        <v>37</v>
      </c>
      <c r="M4" s="8" t="s">
        <v>37</v>
      </c>
      <c r="N4" s="8" t="s">
        <v>33</v>
      </c>
      <c r="O4" s="8" t="s">
        <v>38</v>
      </c>
      <c r="P4" s="8" t="s">
        <v>38</v>
      </c>
      <c r="Q4" s="8" t="s">
        <v>37</v>
      </c>
      <c r="R4" s="8" t="s">
        <v>37</v>
      </c>
    </row>
    <row r="5" spans="1:18" x14ac:dyDescent="0.25">
      <c r="A5" s="8" t="s">
        <v>400</v>
      </c>
      <c r="B5" s="8">
        <v>3</v>
      </c>
      <c r="C5" s="299">
        <v>44929</v>
      </c>
      <c r="D5" s="8" t="s">
        <v>38</v>
      </c>
      <c r="E5" s="8" t="s">
        <v>37</v>
      </c>
      <c r="F5" s="8" t="s">
        <v>38</v>
      </c>
      <c r="G5" s="8" t="s">
        <v>37</v>
      </c>
      <c r="H5" s="8" t="s">
        <v>37</v>
      </c>
      <c r="I5" s="8" t="s">
        <v>37</v>
      </c>
      <c r="J5" s="8" t="s">
        <v>37</v>
      </c>
      <c r="L5" s="8" t="s">
        <v>37</v>
      </c>
      <c r="M5" s="8" t="s">
        <v>37</v>
      </c>
      <c r="N5" s="8" t="s">
        <v>38</v>
      </c>
      <c r="O5" s="8" t="s">
        <v>38</v>
      </c>
      <c r="P5" s="8" t="s">
        <v>38</v>
      </c>
      <c r="Q5" s="8" t="s">
        <v>37</v>
      </c>
      <c r="R5" s="8" t="s">
        <v>37</v>
      </c>
    </row>
    <row r="6" spans="1:18" x14ac:dyDescent="0.25">
      <c r="A6" s="8" t="s">
        <v>400</v>
      </c>
      <c r="B6" s="8">
        <v>4</v>
      </c>
      <c r="C6" s="299">
        <v>44930</v>
      </c>
      <c r="D6" s="8" t="s">
        <v>38</v>
      </c>
      <c r="E6" s="8" t="s">
        <v>37</v>
      </c>
      <c r="F6" s="8" t="s">
        <v>38</v>
      </c>
      <c r="G6" s="8" t="s">
        <v>37</v>
      </c>
      <c r="H6" s="8" t="s">
        <v>37</v>
      </c>
      <c r="I6" s="8" t="s">
        <v>37</v>
      </c>
      <c r="J6" s="8" t="s">
        <v>37</v>
      </c>
      <c r="L6" s="8" t="s">
        <v>37</v>
      </c>
      <c r="M6" s="8" t="s">
        <v>37</v>
      </c>
      <c r="N6" s="8" t="s">
        <v>38</v>
      </c>
      <c r="O6" s="8" t="s">
        <v>38</v>
      </c>
      <c r="P6" s="8" t="s">
        <v>38</v>
      </c>
      <c r="Q6" s="8" t="s">
        <v>37</v>
      </c>
      <c r="R6" s="8" t="s">
        <v>37</v>
      </c>
    </row>
    <row r="7" spans="1:18" x14ac:dyDescent="0.25">
      <c r="A7" s="8" t="s">
        <v>400</v>
      </c>
      <c r="B7" s="8">
        <v>5</v>
      </c>
      <c r="C7" s="299">
        <v>44931</v>
      </c>
      <c r="D7" s="8" t="s">
        <v>38</v>
      </c>
      <c r="E7" s="8" t="s">
        <v>37</v>
      </c>
      <c r="F7" s="8" t="s">
        <v>38</v>
      </c>
      <c r="G7" s="8" t="s">
        <v>37</v>
      </c>
      <c r="H7" s="8" t="s">
        <v>37</v>
      </c>
      <c r="I7" s="8" t="s">
        <v>37</v>
      </c>
      <c r="J7" s="8" t="s">
        <v>37</v>
      </c>
      <c r="L7" s="8" t="s">
        <v>37</v>
      </c>
      <c r="M7" s="8" t="s">
        <v>37</v>
      </c>
      <c r="N7" s="8" t="s">
        <v>37</v>
      </c>
      <c r="O7" s="8" t="s">
        <v>38</v>
      </c>
      <c r="P7" s="8" t="s">
        <v>38</v>
      </c>
      <c r="Q7" s="8" t="s">
        <v>38</v>
      </c>
      <c r="R7" s="8" t="s">
        <v>37</v>
      </c>
    </row>
    <row r="8" spans="1:18" x14ac:dyDescent="0.25">
      <c r="A8" s="8" t="s">
        <v>400</v>
      </c>
      <c r="B8" s="8">
        <v>6</v>
      </c>
      <c r="C8" s="299">
        <v>44932</v>
      </c>
      <c r="D8" s="8" t="s">
        <v>38</v>
      </c>
      <c r="E8" s="8" t="s">
        <v>37</v>
      </c>
      <c r="F8" s="8" t="s">
        <v>38</v>
      </c>
      <c r="G8" s="8" t="s">
        <v>37</v>
      </c>
      <c r="H8" s="8" t="s">
        <v>37</v>
      </c>
      <c r="I8" s="8" t="s">
        <v>37</v>
      </c>
      <c r="J8" s="8" t="s">
        <v>37</v>
      </c>
      <c r="L8" s="8" t="s">
        <v>37</v>
      </c>
      <c r="M8" s="8" t="s">
        <v>37</v>
      </c>
      <c r="N8" s="8" t="s">
        <v>37</v>
      </c>
      <c r="O8" s="8" t="s">
        <v>38</v>
      </c>
      <c r="P8" s="8" t="s">
        <v>38</v>
      </c>
      <c r="Q8" s="8" t="s">
        <v>38</v>
      </c>
      <c r="R8" s="8" t="s">
        <v>37</v>
      </c>
    </row>
    <row r="9" spans="1:18" x14ac:dyDescent="0.25">
      <c r="A9" s="8" t="s">
        <v>400</v>
      </c>
      <c r="B9" s="8">
        <v>7</v>
      </c>
      <c r="C9" s="299">
        <v>44933</v>
      </c>
      <c r="D9" s="8" t="s">
        <v>38</v>
      </c>
      <c r="E9" s="8" t="s">
        <v>37</v>
      </c>
      <c r="F9" s="8" t="s">
        <v>33</v>
      </c>
      <c r="G9" s="8" t="s">
        <v>37</v>
      </c>
      <c r="H9" s="8" t="s">
        <v>37</v>
      </c>
      <c r="I9" s="8" t="s">
        <v>37</v>
      </c>
      <c r="J9" s="8" t="s">
        <v>37</v>
      </c>
      <c r="L9" s="8" t="s">
        <v>37</v>
      </c>
      <c r="M9" s="8" t="s">
        <v>37</v>
      </c>
      <c r="N9" s="8" t="s">
        <v>37</v>
      </c>
      <c r="O9" s="8" t="s">
        <v>38</v>
      </c>
      <c r="P9" s="8" t="s">
        <v>38</v>
      </c>
      <c r="Q9" s="8" t="s">
        <v>38</v>
      </c>
      <c r="R9" s="8" t="s">
        <v>37</v>
      </c>
    </row>
    <row r="10" spans="1:18" x14ac:dyDescent="0.25">
      <c r="A10" s="8" t="s">
        <v>400</v>
      </c>
      <c r="B10" s="8">
        <v>8</v>
      </c>
      <c r="C10" s="299">
        <v>44934</v>
      </c>
      <c r="D10" s="8" t="s">
        <v>38</v>
      </c>
      <c r="E10" s="8" t="s">
        <v>37</v>
      </c>
      <c r="F10" s="8" t="s">
        <v>38</v>
      </c>
      <c r="G10" s="8" t="s">
        <v>37</v>
      </c>
      <c r="H10" s="8" t="s">
        <v>37</v>
      </c>
      <c r="I10" s="8" t="s">
        <v>37</v>
      </c>
      <c r="J10" s="8" t="s">
        <v>37</v>
      </c>
      <c r="L10" s="8" t="s">
        <v>37</v>
      </c>
      <c r="M10" s="8" t="s">
        <v>37</v>
      </c>
      <c r="N10" s="8" t="s">
        <v>37</v>
      </c>
      <c r="O10" s="8" t="s">
        <v>33</v>
      </c>
      <c r="P10" s="8" t="s">
        <v>38</v>
      </c>
      <c r="Q10" s="8" t="s">
        <v>38</v>
      </c>
      <c r="R10" s="8" t="s">
        <v>37</v>
      </c>
    </row>
    <row r="11" spans="1:18" x14ac:dyDescent="0.25">
      <c r="A11" s="8" t="s">
        <v>400</v>
      </c>
      <c r="B11" s="8">
        <v>9</v>
      </c>
      <c r="C11" s="299">
        <v>44935</v>
      </c>
      <c r="D11" s="8" t="s">
        <v>38</v>
      </c>
      <c r="E11" s="8" t="s">
        <v>37</v>
      </c>
      <c r="F11" s="8" t="s">
        <v>38</v>
      </c>
      <c r="G11" s="8" t="s">
        <v>37</v>
      </c>
      <c r="H11" s="8" t="s">
        <v>37</v>
      </c>
      <c r="I11" s="8" t="s">
        <v>37</v>
      </c>
      <c r="J11" s="8" t="s">
        <v>37</v>
      </c>
      <c r="L11" s="8" t="s">
        <v>37</v>
      </c>
      <c r="M11" s="8" t="s">
        <v>37</v>
      </c>
      <c r="N11" s="8" t="s">
        <v>37</v>
      </c>
      <c r="O11" s="8" t="s">
        <v>38</v>
      </c>
      <c r="P11" s="8" t="s">
        <v>38</v>
      </c>
      <c r="Q11" s="8" t="s">
        <v>38</v>
      </c>
      <c r="R11" s="8" t="s">
        <v>37</v>
      </c>
    </row>
    <row r="12" spans="1:18" x14ac:dyDescent="0.25">
      <c r="A12" s="8" t="s">
        <v>400</v>
      </c>
      <c r="B12" s="8">
        <v>10</v>
      </c>
      <c r="C12" s="299">
        <v>44936</v>
      </c>
      <c r="D12" s="8" t="s">
        <v>38</v>
      </c>
      <c r="E12" s="8" t="s">
        <v>41</v>
      </c>
      <c r="F12" s="8" t="s">
        <v>38</v>
      </c>
      <c r="G12" s="8" t="s">
        <v>37</v>
      </c>
      <c r="H12" s="8" t="s">
        <v>37</v>
      </c>
      <c r="I12" s="8" t="s">
        <v>37</v>
      </c>
      <c r="J12" s="8" t="s">
        <v>37</v>
      </c>
      <c r="L12" s="8" t="s">
        <v>37</v>
      </c>
      <c r="M12" s="8" t="s">
        <v>37</v>
      </c>
      <c r="N12" s="8" t="s">
        <v>37</v>
      </c>
      <c r="O12" s="8" t="s">
        <v>38</v>
      </c>
      <c r="P12" s="8" t="s">
        <v>38</v>
      </c>
      <c r="Q12" s="8" t="s">
        <v>38</v>
      </c>
      <c r="R12" s="8" t="s">
        <v>37</v>
      </c>
    </row>
    <row r="13" spans="1:18" x14ac:dyDescent="0.25">
      <c r="A13" s="8" t="s">
        <v>400</v>
      </c>
      <c r="B13" s="8">
        <v>11</v>
      </c>
      <c r="C13" s="299">
        <v>44937</v>
      </c>
      <c r="D13" s="8" t="s">
        <v>38</v>
      </c>
      <c r="E13" s="8" t="s">
        <v>41</v>
      </c>
      <c r="F13" s="8" t="s">
        <v>38</v>
      </c>
      <c r="G13" s="8" t="s">
        <v>37</v>
      </c>
      <c r="H13" s="8" t="s">
        <v>37</v>
      </c>
      <c r="I13" s="8" t="s">
        <v>37</v>
      </c>
      <c r="J13" s="8" t="s">
        <v>37</v>
      </c>
      <c r="L13" s="8" t="s">
        <v>37</v>
      </c>
      <c r="M13" s="8" t="s">
        <v>37</v>
      </c>
      <c r="N13" s="8" t="s">
        <v>37</v>
      </c>
      <c r="O13" s="8" t="s">
        <v>38</v>
      </c>
      <c r="P13" s="8" t="s">
        <v>33</v>
      </c>
      <c r="Q13" s="8" t="s">
        <v>38</v>
      </c>
      <c r="R13" s="8" t="s">
        <v>37</v>
      </c>
    </row>
    <row r="14" spans="1:18" x14ac:dyDescent="0.25">
      <c r="A14" s="8" t="s">
        <v>400</v>
      </c>
      <c r="B14" s="8">
        <v>12</v>
      </c>
      <c r="C14" s="299">
        <v>44938</v>
      </c>
      <c r="D14" s="8" t="s">
        <v>38</v>
      </c>
      <c r="E14" s="8" t="s">
        <v>41</v>
      </c>
      <c r="F14" s="8" t="s">
        <v>38</v>
      </c>
      <c r="G14" s="8" t="s">
        <v>37</v>
      </c>
      <c r="H14" s="8" t="s">
        <v>37</v>
      </c>
      <c r="I14" s="8" t="s">
        <v>37</v>
      </c>
      <c r="J14" s="8" t="s">
        <v>37</v>
      </c>
      <c r="L14" s="8" t="s">
        <v>37</v>
      </c>
      <c r="M14" s="8" t="s">
        <v>37</v>
      </c>
      <c r="N14" s="8" t="s">
        <v>37</v>
      </c>
      <c r="O14" s="8" t="s">
        <v>38</v>
      </c>
      <c r="P14" s="8" t="s">
        <v>38</v>
      </c>
      <c r="Q14" s="8" t="s">
        <v>38</v>
      </c>
      <c r="R14" s="8" t="s">
        <v>37</v>
      </c>
    </row>
    <row r="15" spans="1:18" x14ac:dyDescent="0.25">
      <c r="A15" s="8" t="s">
        <v>400</v>
      </c>
      <c r="B15" s="8">
        <v>13</v>
      </c>
      <c r="C15" s="299">
        <v>44939</v>
      </c>
      <c r="D15" s="8" t="s">
        <v>38</v>
      </c>
      <c r="E15" s="8" t="s">
        <v>41</v>
      </c>
      <c r="F15" s="8" t="s">
        <v>38</v>
      </c>
      <c r="G15" s="8" t="s">
        <v>37</v>
      </c>
      <c r="H15" s="8" t="s">
        <v>37</v>
      </c>
      <c r="I15" s="8" t="s">
        <v>37</v>
      </c>
      <c r="J15" s="8" t="s">
        <v>37</v>
      </c>
      <c r="L15" s="8" t="s">
        <v>37</v>
      </c>
      <c r="M15" s="8" t="s">
        <v>37</v>
      </c>
      <c r="N15" s="8" t="s">
        <v>37</v>
      </c>
      <c r="O15" s="8" t="s">
        <v>38</v>
      </c>
      <c r="P15" s="8" t="s">
        <v>38</v>
      </c>
      <c r="Q15" s="8" t="s">
        <v>38</v>
      </c>
      <c r="R15" s="8" t="s">
        <v>37</v>
      </c>
    </row>
    <row r="16" spans="1:18" x14ac:dyDescent="0.25">
      <c r="A16" s="8" t="s">
        <v>400</v>
      </c>
      <c r="B16" s="8">
        <v>14</v>
      </c>
      <c r="C16" s="299">
        <v>44940</v>
      </c>
      <c r="D16" s="8" t="s">
        <v>38</v>
      </c>
      <c r="E16" s="8" t="s">
        <v>41</v>
      </c>
      <c r="F16" s="8" t="s">
        <v>38</v>
      </c>
      <c r="G16" s="8" t="s">
        <v>37</v>
      </c>
      <c r="H16" s="8" t="s">
        <v>37</v>
      </c>
      <c r="I16" s="8" t="s">
        <v>37</v>
      </c>
      <c r="J16" s="8" t="s">
        <v>37</v>
      </c>
      <c r="L16" s="8" t="s">
        <v>37</v>
      </c>
      <c r="M16" s="8" t="s">
        <v>37</v>
      </c>
      <c r="N16" s="8" t="s">
        <v>37</v>
      </c>
      <c r="O16" s="8" t="s">
        <v>38</v>
      </c>
      <c r="P16" s="8" t="s">
        <v>38</v>
      </c>
      <c r="Q16" s="8" t="s">
        <v>401</v>
      </c>
      <c r="R16" s="8" t="s">
        <v>37</v>
      </c>
    </row>
    <row r="17" spans="1:18" x14ac:dyDescent="0.25">
      <c r="A17" s="8" t="s">
        <v>400</v>
      </c>
      <c r="B17" s="8">
        <v>15</v>
      </c>
      <c r="C17" s="299">
        <v>44941</v>
      </c>
      <c r="D17" s="8" t="s">
        <v>38</v>
      </c>
      <c r="E17" s="8" t="s">
        <v>41</v>
      </c>
      <c r="F17" s="8" t="s">
        <v>38</v>
      </c>
      <c r="G17" s="8" t="s">
        <v>37</v>
      </c>
      <c r="H17" s="8" t="s">
        <v>37</v>
      </c>
      <c r="I17" s="8" t="s">
        <v>37</v>
      </c>
      <c r="J17" s="8" t="s">
        <v>37</v>
      </c>
      <c r="L17" s="8" t="s">
        <v>37</v>
      </c>
      <c r="M17" s="8" t="s">
        <v>37</v>
      </c>
      <c r="N17" s="8" t="s">
        <v>37</v>
      </c>
      <c r="O17" s="8" t="s">
        <v>38</v>
      </c>
      <c r="P17" s="8" t="s">
        <v>38</v>
      </c>
      <c r="Q17" s="8" t="s">
        <v>38</v>
      </c>
      <c r="R17" s="8" t="s">
        <v>37</v>
      </c>
    </row>
    <row r="18" spans="1:18" x14ac:dyDescent="0.25">
      <c r="A18" s="8" t="s">
        <v>400</v>
      </c>
      <c r="B18" s="8">
        <v>16</v>
      </c>
      <c r="C18" s="299">
        <v>44942</v>
      </c>
      <c r="D18" s="8" t="s">
        <v>37</v>
      </c>
      <c r="E18" s="8" t="s">
        <v>41</v>
      </c>
      <c r="F18" s="8" t="s">
        <v>38</v>
      </c>
      <c r="G18" s="8" t="s">
        <v>37</v>
      </c>
      <c r="H18" s="8" t="s">
        <v>37</v>
      </c>
      <c r="I18" s="8" t="s">
        <v>37</v>
      </c>
      <c r="J18" s="8" t="s">
        <v>37</v>
      </c>
      <c r="L18" s="8" t="s">
        <v>37</v>
      </c>
      <c r="M18" s="8" t="s">
        <v>37</v>
      </c>
      <c r="N18" s="8" t="s">
        <v>37</v>
      </c>
      <c r="O18" s="8" t="s">
        <v>38</v>
      </c>
      <c r="P18" s="8" t="s">
        <v>38</v>
      </c>
      <c r="Q18" s="8" t="s">
        <v>38</v>
      </c>
      <c r="R18" s="8" t="s">
        <v>37</v>
      </c>
    </row>
    <row r="19" spans="1:18" x14ac:dyDescent="0.25">
      <c r="A19" s="8" t="s">
        <v>400</v>
      </c>
      <c r="B19" s="8">
        <v>17</v>
      </c>
      <c r="C19" s="299">
        <v>44943</v>
      </c>
      <c r="D19" s="8" t="s">
        <v>37</v>
      </c>
      <c r="E19" s="8" t="s">
        <v>41</v>
      </c>
      <c r="F19" s="8" t="s">
        <v>38</v>
      </c>
      <c r="G19" s="8" t="s">
        <v>37</v>
      </c>
      <c r="H19" s="8" t="s">
        <v>37</v>
      </c>
      <c r="I19" s="8" t="s">
        <v>37</v>
      </c>
      <c r="J19" s="8" t="s">
        <v>37</v>
      </c>
      <c r="L19" s="8" t="s">
        <v>37</v>
      </c>
      <c r="M19" s="8" t="s">
        <v>37</v>
      </c>
      <c r="N19" s="8" t="s">
        <v>37</v>
      </c>
      <c r="O19" s="8" t="s">
        <v>38</v>
      </c>
      <c r="P19" s="8" t="s">
        <v>38</v>
      </c>
      <c r="Q19" s="8" t="s">
        <v>38</v>
      </c>
      <c r="R19" s="8" t="s">
        <v>37</v>
      </c>
    </row>
    <row r="20" spans="1:18" x14ac:dyDescent="0.25">
      <c r="A20" s="8" t="s">
        <v>400</v>
      </c>
      <c r="B20" s="8">
        <v>18</v>
      </c>
      <c r="C20" s="299">
        <v>44944</v>
      </c>
      <c r="D20" s="8" t="s">
        <v>37</v>
      </c>
      <c r="E20" s="8" t="s">
        <v>41</v>
      </c>
      <c r="F20" s="8" t="s">
        <v>33</v>
      </c>
      <c r="G20" s="8" t="s">
        <v>37</v>
      </c>
      <c r="H20" s="8" t="s">
        <v>37</v>
      </c>
      <c r="I20" s="8" t="s">
        <v>37</v>
      </c>
      <c r="J20" s="8" t="s">
        <v>37</v>
      </c>
      <c r="L20" s="8" t="s">
        <v>37</v>
      </c>
      <c r="M20" s="8" t="s">
        <v>37</v>
      </c>
      <c r="N20" s="8" t="s">
        <v>37</v>
      </c>
      <c r="O20" s="8" t="s">
        <v>33</v>
      </c>
      <c r="P20" s="8" t="s">
        <v>38</v>
      </c>
      <c r="Q20" s="8" t="s">
        <v>38</v>
      </c>
      <c r="R20" s="8" t="s">
        <v>37</v>
      </c>
    </row>
    <row r="21" spans="1:18" x14ac:dyDescent="0.25">
      <c r="A21" s="8" t="s">
        <v>400</v>
      </c>
      <c r="B21" s="8">
        <v>19</v>
      </c>
      <c r="C21" s="299">
        <v>44945</v>
      </c>
      <c r="D21" s="8" t="s">
        <v>37</v>
      </c>
      <c r="E21" s="8" t="s">
        <v>38</v>
      </c>
      <c r="F21" s="8" t="s">
        <v>38</v>
      </c>
      <c r="G21" s="8" t="s">
        <v>37</v>
      </c>
      <c r="H21" s="8" t="s">
        <v>37</v>
      </c>
      <c r="I21" s="8" t="s">
        <v>37</v>
      </c>
      <c r="J21" s="8" t="s">
        <v>37</v>
      </c>
      <c r="L21" s="8" t="s">
        <v>37</v>
      </c>
      <c r="M21" s="8" t="s">
        <v>37</v>
      </c>
      <c r="N21" s="8" t="s">
        <v>37</v>
      </c>
      <c r="O21" s="8" t="s">
        <v>38</v>
      </c>
      <c r="P21" s="8" t="s">
        <v>38</v>
      </c>
      <c r="Q21" s="8" t="s">
        <v>38</v>
      </c>
      <c r="R21" s="8" t="s">
        <v>37</v>
      </c>
    </row>
    <row r="22" spans="1:18" x14ac:dyDescent="0.25">
      <c r="A22" s="8" t="s">
        <v>400</v>
      </c>
      <c r="B22" s="8">
        <v>20</v>
      </c>
      <c r="C22" s="299">
        <v>44946</v>
      </c>
      <c r="D22" s="8" t="s">
        <v>37</v>
      </c>
      <c r="E22" s="8" t="s">
        <v>37</v>
      </c>
      <c r="F22" s="8" t="s">
        <v>38</v>
      </c>
      <c r="G22" s="8" t="s">
        <v>37</v>
      </c>
      <c r="H22" s="8" t="s">
        <v>313</v>
      </c>
      <c r="I22" s="8" t="s">
        <v>37</v>
      </c>
      <c r="J22" s="8" t="s">
        <v>37</v>
      </c>
      <c r="L22" s="8" t="s">
        <v>37</v>
      </c>
      <c r="M22" s="8" t="s">
        <v>37</v>
      </c>
      <c r="N22" s="8" t="s">
        <v>37</v>
      </c>
      <c r="O22" s="8" t="s">
        <v>38</v>
      </c>
      <c r="P22" s="8" t="s">
        <v>38</v>
      </c>
      <c r="Q22" s="8" t="s">
        <v>38</v>
      </c>
      <c r="R22" s="8" t="s">
        <v>37</v>
      </c>
    </row>
    <row r="23" spans="1:18" x14ac:dyDescent="0.25">
      <c r="A23" s="8" t="s">
        <v>400</v>
      </c>
      <c r="B23" s="8">
        <v>21</v>
      </c>
      <c r="C23" s="299">
        <v>44947</v>
      </c>
      <c r="D23" s="8" t="s">
        <v>37</v>
      </c>
      <c r="E23" s="8" t="s">
        <v>37</v>
      </c>
      <c r="F23" s="8" t="s">
        <v>271</v>
      </c>
      <c r="G23" s="8" t="s">
        <v>37</v>
      </c>
      <c r="H23" s="8" t="s">
        <v>313</v>
      </c>
      <c r="I23" s="8" t="s">
        <v>37</v>
      </c>
      <c r="J23" s="8" t="s">
        <v>37</v>
      </c>
      <c r="L23" s="8" t="s">
        <v>37</v>
      </c>
      <c r="M23" s="8" t="s">
        <v>37</v>
      </c>
      <c r="N23" s="8" t="s">
        <v>37</v>
      </c>
      <c r="O23" s="8" t="s">
        <v>38</v>
      </c>
      <c r="P23" s="8" t="s">
        <v>38</v>
      </c>
      <c r="Q23" s="8" t="s">
        <v>38</v>
      </c>
      <c r="R23" s="8" t="s">
        <v>37</v>
      </c>
    </row>
    <row r="24" spans="1:18" x14ac:dyDescent="0.25">
      <c r="A24" s="8" t="s">
        <v>400</v>
      </c>
      <c r="B24" s="8">
        <v>22</v>
      </c>
      <c r="C24" s="299">
        <v>44948</v>
      </c>
      <c r="D24" s="8" t="s">
        <v>37</v>
      </c>
      <c r="E24" s="8" t="s">
        <v>37</v>
      </c>
      <c r="F24" s="8" t="s">
        <v>271</v>
      </c>
      <c r="G24" s="8" t="s">
        <v>37</v>
      </c>
      <c r="H24" s="8" t="s">
        <v>313</v>
      </c>
      <c r="I24" s="8" t="s">
        <v>37</v>
      </c>
      <c r="J24" s="8" t="s">
        <v>37</v>
      </c>
      <c r="L24" s="8" t="s">
        <v>37</v>
      </c>
      <c r="M24" s="8" t="s">
        <v>37</v>
      </c>
      <c r="N24" s="8" t="s">
        <v>37</v>
      </c>
      <c r="O24" s="8" t="s">
        <v>38</v>
      </c>
      <c r="P24" s="8" t="s">
        <v>38</v>
      </c>
      <c r="Q24" s="8" t="s">
        <v>38</v>
      </c>
      <c r="R24" s="8" t="s">
        <v>37</v>
      </c>
    </row>
    <row r="25" spans="1:18" x14ac:dyDescent="0.25">
      <c r="A25" s="8" t="s">
        <v>400</v>
      </c>
      <c r="B25" s="8">
        <v>23</v>
      </c>
      <c r="C25" s="299">
        <v>44949</v>
      </c>
      <c r="D25" s="8" t="s">
        <v>37</v>
      </c>
      <c r="E25" s="8" t="s">
        <v>37</v>
      </c>
      <c r="F25" s="8" t="s">
        <v>271</v>
      </c>
      <c r="G25" s="8" t="s">
        <v>37</v>
      </c>
      <c r="H25" s="8" t="s">
        <v>313</v>
      </c>
      <c r="I25" s="8" t="s">
        <v>37</v>
      </c>
      <c r="J25" s="8" t="s">
        <v>37</v>
      </c>
      <c r="L25" s="8" t="s">
        <v>37</v>
      </c>
      <c r="M25" s="8" t="s">
        <v>37</v>
      </c>
      <c r="N25" s="8" t="s">
        <v>37</v>
      </c>
      <c r="O25" s="8" t="s">
        <v>38</v>
      </c>
      <c r="P25" s="8" t="s">
        <v>38</v>
      </c>
      <c r="Q25" s="8" t="s">
        <v>38</v>
      </c>
      <c r="R25" s="8" t="s">
        <v>37</v>
      </c>
    </row>
    <row r="26" spans="1:18" x14ac:dyDescent="0.25">
      <c r="A26" s="8" t="s">
        <v>400</v>
      </c>
      <c r="B26" s="8">
        <v>24</v>
      </c>
      <c r="C26" s="299">
        <v>44950</v>
      </c>
      <c r="D26" s="8" t="s">
        <v>37</v>
      </c>
      <c r="E26" s="8" t="s">
        <v>37</v>
      </c>
      <c r="F26" s="8" t="s">
        <v>271</v>
      </c>
      <c r="G26" s="8" t="s">
        <v>37</v>
      </c>
      <c r="H26" s="8" t="s">
        <v>313</v>
      </c>
      <c r="I26" s="8" t="s">
        <v>37</v>
      </c>
      <c r="J26" s="8" t="s">
        <v>37</v>
      </c>
      <c r="L26" s="8" t="s">
        <v>37</v>
      </c>
      <c r="M26" s="8" t="s">
        <v>37</v>
      </c>
      <c r="N26" s="8" t="s">
        <v>37</v>
      </c>
      <c r="O26" s="8" t="s">
        <v>38</v>
      </c>
      <c r="P26" s="8" t="s">
        <v>38</v>
      </c>
      <c r="Q26" s="8" t="s">
        <v>33</v>
      </c>
      <c r="R26" s="8" t="s">
        <v>37</v>
      </c>
    </row>
    <row r="27" spans="1:18" x14ac:dyDescent="0.25">
      <c r="A27" s="8" t="s">
        <v>400</v>
      </c>
      <c r="B27" s="8">
        <v>25</v>
      </c>
      <c r="C27" s="299">
        <v>44951</v>
      </c>
      <c r="D27" s="8" t="s">
        <v>37</v>
      </c>
      <c r="E27" s="8" t="s">
        <v>37</v>
      </c>
      <c r="F27" s="8" t="s">
        <v>271</v>
      </c>
      <c r="G27" s="8" t="s">
        <v>37</v>
      </c>
      <c r="H27" s="8" t="s">
        <v>313</v>
      </c>
      <c r="I27" s="8" t="s">
        <v>37</v>
      </c>
      <c r="J27" s="8" t="s">
        <v>37</v>
      </c>
      <c r="L27" s="8" t="s">
        <v>37</v>
      </c>
      <c r="M27" s="8" t="s">
        <v>37</v>
      </c>
      <c r="N27" s="8" t="s">
        <v>37</v>
      </c>
      <c r="O27" s="8" t="s">
        <v>38</v>
      </c>
      <c r="P27" s="8" t="s">
        <v>38</v>
      </c>
      <c r="Q27" s="8" t="s">
        <v>38</v>
      </c>
      <c r="R27" s="8" t="s">
        <v>37</v>
      </c>
    </row>
    <row r="28" spans="1:18" x14ac:dyDescent="0.25">
      <c r="A28" s="8" t="s">
        <v>400</v>
      </c>
      <c r="B28" s="8">
        <v>26</v>
      </c>
      <c r="C28" s="299">
        <v>44952</v>
      </c>
      <c r="D28" s="8" t="s">
        <v>37</v>
      </c>
      <c r="E28" s="8" t="s">
        <v>37</v>
      </c>
      <c r="F28" s="8" t="s">
        <v>271</v>
      </c>
      <c r="G28" s="8" t="s">
        <v>37</v>
      </c>
      <c r="H28" s="8" t="s">
        <v>313</v>
      </c>
      <c r="I28" s="8" t="s">
        <v>37</v>
      </c>
      <c r="J28" s="8" t="s">
        <v>37</v>
      </c>
      <c r="L28" s="8" t="s">
        <v>37</v>
      </c>
      <c r="M28" s="8" t="s">
        <v>37</v>
      </c>
      <c r="N28" s="8" t="s">
        <v>37</v>
      </c>
      <c r="O28" s="8" t="s">
        <v>38</v>
      </c>
      <c r="P28" s="8" t="s">
        <v>38</v>
      </c>
      <c r="Q28" s="8" t="s">
        <v>38</v>
      </c>
      <c r="R28" s="8" t="s">
        <v>37</v>
      </c>
    </row>
    <row r="29" spans="1:18" x14ac:dyDescent="0.25">
      <c r="A29" s="8" t="s">
        <v>400</v>
      </c>
      <c r="B29" s="8">
        <v>27</v>
      </c>
      <c r="C29" s="299">
        <v>44953</v>
      </c>
      <c r="D29" s="8" t="s">
        <v>37</v>
      </c>
      <c r="E29" s="8" t="s">
        <v>37</v>
      </c>
      <c r="F29" s="8" t="s">
        <v>271</v>
      </c>
      <c r="G29" s="8" t="s">
        <v>37</v>
      </c>
      <c r="H29" s="8" t="s">
        <v>38</v>
      </c>
      <c r="I29" s="8" t="s">
        <v>37</v>
      </c>
      <c r="J29" s="8" t="s">
        <v>37</v>
      </c>
      <c r="L29" s="8" t="s">
        <v>37</v>
      </c>
      <c r="M29" s="8" t="s">
        <v>37</v>
      </c>
      <c r="N29" s="8" t="s">
        <v>37</v>
      </c>
      <c r="O29" s="8" t="s">
        <v>38</v>
      </c>
      <c r="P29" s="8" t="s">
        <v>38</v>
      </c>
      <c r="Q29" s="8" t="s">
        <v>38</v>
      </c>
      <c r="R29" s="8" t="s">
        <v>37</v>
      </c>
    </row>
    <row r="30" spans="1:18" x14ac:dyDescent="0.25">
      <c r="A30" s="8" t="s">
        <v>400</v>
      </c>
      <c r="B30" s="8">
        <v>28</v>
      </c>
      <c r="C30" s="299">
        <v>44954</v>
      </c>
      <c r="D30" s="8" t="s">
        <v>38</v>
      </c>
      <c r="E30" s="8" t="s">
        <v>37</v>
      </c>
      <c r="F30" s="8" t="str">
        <f>F29</f>
        <v>ТО2</v>
      </c>
      <c r="G30" s="8" t="s">
        <v>37</v>
      </c>
      <c r="H30" s="8" t="s">
        <v>37</v>
      </c>
      <c r="I30" s="8" t="s">
        <v>37</v>
      </c>
      <c r="J30" s="8" t="s">
        <v>37</v>
      </c>
      <c r="L30" s="8" t="s">
        <v>37</v>
      </c>
      <c r="M30" s="8" t="s">
        <v>37</v>
      </c>
      <c r="N30" s="8" t="s">
        <v>37</v>
      </c>
      <c r="O30" s="8" t="s">
        <v>33</v>
      </c>
      <c r="P30" s="8" t="s">
        <v>33</v>
      </c>
      <c r="Q30" s="8" t="s">
        <v>38</v>
      </c>
      <c r="R30" s="8" t="s">
        <v>37</v>
      </c>
    </row>
    <row r="31" spans="1:18" x14ac:dyDescent="0.25">
      <c r="A31" s="8" t="s">
        <v>400</v>
      </c>
      <c r="B31" s="8">
        <v>29</v>
      </c>
      <c r="C31" s="299">
        <v>44955</v>
      </c>
      <c r="D31" s="8" t="s">
        <v>38</v>
      </c>
      <c r="E31" s="8" t="s">
        <v>37</v>
      </c>
      <c r="F31" s="8" t="str">
        <f>F30</f>
        <v>ТО2</v>
      </c>
      <c r="G31" s="8" t="s">
        <v>37</v>
      </c>
      <c r="H31" s="8" t="s">
        <v>37</v>
      </c>
      <c r="I31" s="8" t="s">
        <v>37</v>
      </c>
      <c r="J31" s="8" t="s">
        <v>37</v>
      </c>
      <c r="L31" s="8" t="s">
        <v>37</v>
      </c>
      <c r="M31" s="8" t="s">
        <v>37</v>
      </c>
      <c r="N31" s="8" t="s">
        <v>37</v>
      </c>
      <c r="O31" s="8" t="s">
        <v>38</v>
      </c>
      <c r="P31" s="8" t="s">
        <v>38</v>
      </c>
      <c r="Q31" s="8" t="s">
        <v>38</v>
      </c>
      <c r="R31" s="8" t="s">
        <v>37</v>
      </c>
    </row>
    <row r="32" spans="1:18" x14ac:dyDescent="0.25">
      <c r="A32" s="8" t="s">
        <v>400</v>
      </c>
      <c r="B32" s="8">
        <v>30</v>
      </c>
      <c r="C32" s="299">
        <v>44956</v>
      </c>
      <c r="D32" s="8" t="s">
        <v>38</v>
      </c>
      <c r="E32" s="8" t="s">
        <v>37</v>
      </c>
      <c r="F32" s="8" t="s">
        <v>37</v>
      </c>
      <c r="G32" s="8" t="s">
        <v>37</v>
      </c>
      <c r="H32" s="8" t="s">
        <v>37</v>
      </c>
      <c r="I32" s="8" t="s">
        <v>270</v>
      </c>
      <c r="J32" s="8" t="s">
        <v>37</v>
      </c>
      <c r="L32" s="8" t="s">
        <v>37</v>
      </c>
      <c r="M32" s="8" t="s">
        <v>37</v>
      </c>
      <c r="N32" s="8" t="s">
        <v>37</v>
      </c>
      <c r="O32" s="8" t="s">
        <v>38</v>
      </c>
      <c r="P32" s="8" t="s">
        <v>38</v>
      </c>
      <c r="Q32" s="8" t="s">
        <v>38</v>
      </c>
      <c r="R32" s="8" t="s">
        <v>37</v>
      </c>
    </row>
    <row r="33" spans="1:18" x14ac:dyDescent="0.25">
      <c r="A33" s="8" t="s">
        <v>400</v>
      </c>
      <c r="B33" s="8">
        <v>31</v>
      </c>
      <c r="C33" s="299">
        <v>44957</v>
      </c>
      <c r="D33" s="8" t="s">
        <v>38</v>
      </c>
      <c r="E33" s="8" t="s">
        <v>37</v>
      </c>
      <c r="F33" s="8" t="s">
        <v>37</v>
      </c>
      <c r="G33" s="8" t="s">
        <v>37</v>
      </c>
      <c r="H33" s="8" t="s">
        <v>37</v>
      </c>
      <c r="I33" s="8" t="s">
        <v>270</v>
      </c>
      <c r="J33" s="8" t="s">
        <v>37</v>
      </c>
      <c r="L33" s="8" t="s">
        <v>37</v>
      </c>
      <c r="M33" s="8" t="s">
        <v>37</v>
      </c>
      <c r="N33" s="8" t="s">
        <v>37</v>
      </c>
      <c r="O33" s="8" t="s">
        <v>38</v>
      </c>
      <c r="P33" s="8" t="s">
        <v>38</v>
      </c>
      <c r="Q33" s="8" t="s">
        <v>38</v>
      </c>
      <c r="R33" s="8" t="s">
        <v>37</v>
      </c>
    </row>
    <row r="34" spans="1:18" x14ac:dyDescent="0.25">
      <c r="A34" s="8" t="s">
        <v>402</v>
      </c>
      <c r="B34" s="8">
        <v>1</v>
      </c>
      <c r="C34" s="299">
        <v>44958</v>
      </c>
      <c r="D34" s="8" t="s">
        <v>38</v>
      </c>
      <c r="E34" s="8" t="s">
        <v>37</v>
      </c>
      <c r="F34" s="8" t="s">
        <v>37</v>
      </c>
      <c r="G34" s="8" t="s">
        <v>37</v>
      </c>
      <c r="H34" s="8" t="s">
        <v>37</v>
      </c>
      <c r="I34" s="8" t="s">
        <v>270</v>
      </c>
      <c r="J34" s="8" t="s">
        <v>37</v>
      </c>
      <c r="L34" s="8" t="s">
        <v>37</v>
      </c>
      <c r="M34" s="8" t="s">
        <v>37</v>
      </c>
      <c r="N34" s="8" t="s">
        <v>37</v>
      </c>
      <c r="O34" s="8" t="s">
        <v>38</v>
      </c>
      <c r="P34" s="8" t="s">
        <v>38</v>
      </c>
      <c r="Q34" s="8" t="s">
        <v>38</v>
      </c>
      <c r="R34" s="8" t="s">
        <v>37</v>
      </c>
    </row>
    <row r="35" spans="1:18" x14ac:dyDescent="0.25">
      <c r="A35" s="8" t="s">
        <v>402</v>
      </c>
      <c r="B35" s="8">
        <v>2</v>
      </c>
      <c r="C35" s="299">
        <v>44959</v>
      </c>
      <c r="D35" s="8" t="s">
        <v>38</v>
      </c>
      <c r="E35" s="8" t="s">
        <v>37</v>
      </c>
      <c r="F35" s="8" t="s">
        <v>37</v>
      </c>
      <c r="G35" s="8" t="s">
        <v>37</v>
      </c>
      <c r="H35" s="8" t="s">
        <v>37</v>
      </c>
      <c r="I35" s="8" t="s">
        <v>270</v>
      </c>
      <c r="J35" s="8" t="s">
        <v>37</v>
      </c>
      <c r="L35" s="8" t="s">
        <v>37</v>
      </c>
      <c r="M35" s="8" t="s">
        <v>37</v>
      </c>
      <c r="N35" s="8" t="s">
        <v>37</v>
      </c>
      <c r="O35" s="8" t="s">
        <v>38</v>
      </c>
      <c r="P35" s="8" t="s">
        <v>38</v>
      </c>
      <c r="Q35" s="8" t="s">
        <v>38</v>
      </c>
      <c r="R35" s="8" t="s">
        <v>37</v>
      </c>
    </row>
    <row r="36" spans="1:18" x14ac:dyDescent="0.25">
      <c r="A36" s="8" t="s">
        <v>402</v>
      </c>
      <c r="B36" s="8">
        <v>3</v>
      </c>
      <c r="C36" s="299">
        <v>44960</v>
      </c>
      <c r="D36" s="8" t="s">
        <v>38</v>
      </c>
      <c r="E36" s="8" t="s">
        <v>37</v>
      </c>
      <c r="F36" s="8" t="s">
        <v>37</v>
      </c>
      <c r="G36" s="8" t="s">
        <v>37</v>
      </c>
      <c r="H36" s="8" t="s">
        <v>37</v>
      </c>
      <c r="I36" s="8" t="str">
        <f>I35</f>
        <v>ТО1</v>
      </c>
      <c r="J36" s="8" t="s">
        <v>37</v>
      </c>
      <c r="L36" s="8" t="s">
        <v>37</v>
      </c>
      <c r="M36" s="8" t="s">
        <v>37</v>
      </c>
      <c r="N36" s="8" t="s">
        <v>37</v>
      </c>
      <c r="O36" s="8" t="s">
        <v>38</v>
      </c>
      <c r="P36" s="8" t="s">
        <v>38</v>
      </c>
      <c r="Q36" s="8" t="s">
        <v>401</v>
      </c>
      <c r="R36" s="8" t="s">
        <v>37</v>
      </c>
    </row>
    <row r="37" spans="1:18" x14ac:dyDescent="0.25">
      <c r="A37" s="8" t="s">
        <v>402</v>
      </c>
      <c r="B37" s="8">
        <v>4</v>
      </c>
      <c r="C37" s="299">
        <v>44961</v>
      </c>
      <c r="D37" s="8" t="s">
        <v>38</v>
      </c>
      <c r="E37" s="8" t="s">
        <v>37</v>
      </c>
      <c r="F37" s="8" t="s">
        <v>37</v>
      </c>
      <c r="G37" s="8" t="s">
        <v>37</v>
      </c>
      <c r="H37" s="8" t="s">
        <v>37</v>
      </c>
      <c r="I37" s="8" t="str">
        <f>I36</f>
        <v>ТО1</v>
      </c>
      <c r="J37" s="8" t="s">
        <v>37</v>
      </c>
      <c r="L37" s="8" t="s">
        <v>37</v>
      </c>
      <c r="M37" s="8" t="s">
        <v>37</v>
      </c>
      <c r="N37" s="8" t="s">
        <v>38</v>
      </c>
      <c r="O37" s="8" t="s">
        <v>38</v>
      </c>
      <c r="P37" s="8" t="s">
        <v>38</v>
      </c>
      <c r="Q37" s="8" t="s">
        <v>37</v>
      </c>
      <c r="R37" s="8" t="s">
        <v>37</v>
      </c>
    </row>
    <row r="38" spans="1:18" x14ac:dyDescent="0.25">
      <c r="A38" s="8" t="s">
        <v>402</v>
      </c>
      <c r="B38" s="8">
        <v>5</v>
      </c>
      <c r="C38" s="299">
        <v>44962</v>
      </c>
      <c r="D38" s="8" t="s">
        <v>271</v>
      </c>
      <c r="E38" s="8" t="s">
        <v>37</v>
      </c>
      <c r="F38" s="8" t="s">
        <v>37</v>
      </c>
      <c r="G38" s="8" t="s">
        <v>37</v>
      </c>
      <c r="H38" s="8" t="s">
        <v>37</v>
      </c>
      <c r="I38" s="8" t="s">
        <v>37</v>
      </c>
      <c r="J38" s="8" t="s">
        <v>38</v>
      </c>
      <c r="L38" s="8" t="s">
        <v>37</v>
      </c>
      <c r="M38" s="8" t="s">
        <v>37</v>
      </c>
      <c r="N38" s="8" t="s">
        <v>38</v>
      </c>
      <c r="O38" s="8" t="s">
        <v>38</v>
      </c>
      <c r="P38" s="8" t="s">
        <v>38</v>
      </c>
      <c r="Q38" s="8" t="s">
        <v>37</v>
      </c>
      <c r="R38" s="8" t="s">
        <v>37</v>
      </c>
    </row>
    <row r="39" spans="1:18" x14ac:dyDescent="0.25">
      <c r="A39" s="8" t="s">
        <v>402</v>
      </c>
      <c r="B39" s="8">
        <v>6</v>
      </c>
      <c r="C39" s="299">
        <v>44963</v>
      </c>
      <c r="D39" s="8" t="s">
        <v>271</v>
      </c>
      <c r="E39" s="8" t="s">
        <v>37</v>
      </c>
      <c r="F39" s="8" t="s">
        <v>37</v>
      </c>
      <c r="G39" s="8" t="s">
        <v>37</v>
      </c>
      <c r="H39" s="8" t="s">
        <v>37</v>
      </c>
      <c r="I39" s="8" t="s">
        <v>37</v>
      </c>
      <c r="J39" s="8" t="s">
        <v>38</v>
      </c>
      <c r="L39" s="8" t="s">
        <v>37</v>
      </c>
      <c r="M39" s="8" t="s">
        <v>37</v>
      </c>
      <c r="N39" s="8" t="s">
        <v>38</v>
      </c>
      <c r="O39" s="8" t="s">
        <v>38</v>
      </c>
      <c r="P39" s="8" t="s">
        <v>38</v>
      </c>
      <c r="Q39" s="8" t="s">
        <v>37</v>
      </c>
      <c r="R39" s="8" t="s">
        <v>37</v>
      </c>
    </row>
    <row r="40" spans="1:18" x14ac:dyDescent="0.25">
      <c r="A40" s="8" t="s">
        <v>402</v>
      </c>
      <c r="B40" s="8">
        <v>7</v>
      </c>
      <c r="C40" s="299">
        <v>44964</v>
      </c>
      <c r="D40" s="8" t="s">
        <v>271</v>
      </c>
      <c r="E40" s="8" t="s">
        <v>37</v>
      </c>
      <c r="F40" s="8" t="s">
        <v>37</v>
      </c>
      <c r="G40" s="8" t="s">
        <v>37</v>
      </c>
      <c r="H40" s="8" t="s">
        <v>37</v>
      </c>
      <c r="I40" s="8" t="s">
        <v>37</v>
      </c>
      <c r="J40" s="8" t="s">
        <v>38</v>
      </c>
      <c r="L40" s="8" t="s">
        <v>37</v>
      </c>
      <c r="M40" s="8" t="s">
        <v>37</v>
      </c>
      <c r="N40" s="8" t="s">
        <v>38</v>
      </c>
      <c r="O40" s="8" t="s">
        <v>33</v>
      </c>
      <c r="P40" s="8" t="s">
        <v>33</v>
      </c>
      <c r="Q40" s="8" t="s">
        <v>37</v>
      </c>
      <c r="R40" s="8" t="s">
        <v>37</v>
      </c>
    </row>
    <row r="41" spans="1:18" x14ac:dyDescent="0.25">
      <c r="A41" s="8" t="s">
        <v>402</v>
      </c>
      <c r="B41" s="8">
        <v>8</v>
      </c>
      <c r="C41" s="299">
        <v>44965</v>
      </c>
      <c r="D41" s="8" t="s">
        <v>271</v>
      </c>
      <c r="E41" s="8" t="s">
        <v>37</v>
      </c>
      <c r="F41" s="8" t="s">
        <v>37</v>
      </c>
      <c r="G41" s="8" t="s">
        <v>37</v>
      </c>
      <c r="H41" s="8" t="s">
        <v>37</v>
      </c>
      <c r="I41" s="8" t="s">
        <v>37</v>
      </c>
      <c r="J41" s="8" t="s">
        <v>38</v>
      </c>
      <c r="L41" s="8" t="s">
        <v>37</v>
      </c>
      <c r="M41" s="8" t="s">
        <v>37</v>
      </c>
      <c r="N41" s="8" t="s">
        <v>38</v>
      </c>
      <c r="O41" s="8" t="s">
        <v>38</v>
      </c>
      <c r="P41" s="8" t="s">
        <v>38</v>
      </c>
      <c r="Q41" s="8" t="s">
        <v>37</v>
      </c>
      <c r="R41" s="8" t="s">
        <v>37</v>
      </c>
    </row>
    <row r="42" spans="1:18" x14ac:dyDescent="0.25">
      <c r="A42" s="8" t="s">
        <v>402</v>
      </c>
      <c r="B42" s="8">
        <v>9</v>
      </c>
      <c r="C42" s="299">
        <v>44966</v>
      </c>
      <c r="D42" s="8" t="s">
        <v>271</v>
      </c>
      <c r="E42" s="8" t="s">
        <v>37</v>
      </c>
      <c r="F42" s="8" t="s">
        <v>37</v>
      </c>
      <c r="G42" s="8" t="s">
        <v>37</v>
      </c>
      <c r="H42" s="8" t="s">
        <v>37</v>
      </c>
      <c r="I42" s="8" t="s">
        <v>37</v>
      </c>
      <c r="J42" s="8" t="s">
        <v>38</v>
      </c>
      <c r="L42" s="8" t="s">
        <v>37</v>
      </c>
      <c r="M42" s="8" t="s">
        <v>37</v>
      </c>
      <c r="N42" s="8" t="s">
        <v>37</v>
      </c>
      <c r="O42" s="8" t="s">
        <v>38</v>
      </c>
      <c r="P42" s="8" t="s">
        <v>38</v>
      </c>
      <c r="Q42" s="8" t="s">
        <v>37</v>
      </c>
      <c r="R42" s="8" t="s">
        <v>37</v>
      </c>
    </row>
    <row r="43" spans="1:18" x14ac:dyDescent="0.25">
      <c r="A43" s="8" t="s">
        <v>402</v>
      </c>
      <c r="B43" s="8">
        <v>10</v>
      </c>
      <c r="C43" s="299">
        <v>44967</v>
      </c>
      <c r="D43" s="8" t="s">
        <v>271</v>
      </c>
      <c r="E43" s="8" t="s">
        <v>37</v>
      </c>
      <c r="F43" s="8" t="s">
        <v>37</v>
      </c>
      <c r="G43" s="8" t="s">
        <v>37</v>
      </c>
      <c r="H43" s="8" t="s">
        <v>37</v>
      </c>
      <c r="I43" s="8" t="s">
        <v>37</v>
      </c>
      <c r="J43" s="8" t="s">
        <v>38</v>
      </c>
      <c r="L43" s="8" t="s">
        <v>321</v>
      </c>
      <c r="M43" s="8" t="s">
        <v>37</v>
      </c>
      <c r="N43" s="8" t="s">
        <v>37</v>
      </c>
      <c r="O43" s="8" t="s">
        <v>38</v>
      </c>
      <c r="P43" s="8" t="s">
        <v>38</v>
      </c>
      <c r="Q43" s="8" t="s">
        <v>37</v>
      </c>
      <c r="R43" s="8" t="s">
        <v>37</v>
      </c>
    </row>
    <row r="44" spans="1:18" x14ac:dyDescent="0.25">
      <c r="A44" s="8" t="s">
        <v>402</v>
      </c>
      <c r="B44" s="8">
        <v>11</v>
      </c>
      <c r="C44" s="299">
        <v>44968</v>
      </c>
      <c r="D44" s="8" t="s">
        <v>271</v>
      </c>
      <c r="E44" s="8" t="s">
        <v>37</v>
      </c>
      <c r="F44" s="8" t="s">
        <v>37</v>
      </c>
      <c r="G44" s="8" t="s">
        <v>37</v>
      </c>
      <c r="H44" s="8" t="s">
        <v>37</v>
      </c>
      <c r="I44" s="8" t="s">
        <v>37</v>
      </c>
      <c r="J44" s="8" t="s">
        <v>38</v>
      </c>
      <c r="L44" s="8" t="s">
        <v>38</v>
      </c>
      <c r="M44" s="8" t="s">
        <v>37</v>
      </c>
      <c r="N44" s="8" t="s">
        <v>37</v>
      </c>
      <c r="O44" s="8" t="s">
        <v>38</v>
      </c>
      <c r="P44" s="8" t="s">
        <v>38</v>
      </c>
      <c r="Q44" s="8" t="s">
        <v>37</v>
      </c>
      <c r="R44" s="8" t="s">
        <v>37</v>
      </c>
    </row>
    <row r="45" spans="1:18" x14ac:dyDescent="0.25">
      <c r="A45" s="8" t="s">
        <v>402</v>
      </c>
      <c r="B45" s="8">
        <v>12</v>
      </c>
      <c r="C45" s="299">
        <v>44969</v>
      </c>
      <c r="D45" s="8" t="s">
        <v>38</v>
      </c>
      <c r="E45" s="8" t="s">
        <v>37</v>
      </c>
      <c r="F45" s="8" t="s">
        <v>37</v>
      </c>
      <c r="G45" s="8" t="s">
        <v>37</v>
      </c>
      <c r="H45" s="8" t="s">
        <v>37</v>
      </c>
      <c r="I45" s="8" t="s">
        <v>37</v>
      </c>
      <c r="J45" s="8" t="s">
        <v>38</v>
      </c>
      <c r="L45" s="8" t="s">
        <v>37</v>
      </c>
      <c r="M45" s="8" t="s">
        <v>37</v>
      </c>
      <c r="N45" s="8" t="s">
        <v>38</v>
      </c>
      <c r="O45" s="8" t="s">
        <v>38</v>
      </c>
      <c r="P45" s="8" t="s">
        <v>38</v>
      </c>
      <c r="Q45" s="8" t="s">
        <v>37</v>
      </c>
      <c r="R45" s="8" t="s">
        <v>37</v>
      </c>
    </row>
    <row r="46" spans="1:18" x14ac:dyDescent="0.25">
      <c r="A46" s="8" t="s">
        <v>402</v>
      </c>
      <c r="B46" s="8">
        <v>13</v>
      </c>
      <c r="C46" s="299">
        <v>44970</v>
      </c>
      <c r="D46" s="8" t="s">
        <v>38</v>
      </c>
      <c r="E46" s="8" t="s">
        <v>37</v>
      </c>
      <c r="F46" s="8" t="s">
        <v>37</v>
      </c>
      <c r="G46" s="8" t="s">
        <v>37</v>
      </c>
      <c r="H46" s="8" t="s">
        <v>37</v>
      </c>
      <c r="I46" s="8" t="s">
        <v>37</v>
      </c>
      <c r="J46" s="8" t="s">
        <v>38</v>
      </c>
      <c r="L46" s="8" t="s">
        <v>37</v>
      </c>
      <c r="M46" s="8" t="s">
        <v>37</v>
      </c>
      <c r="N46" s="8" t="s">
        <v>38</v>
      </c>
      <c r="O46" s="8" t="s">
        <v>38</v>
      </c>
      <c r="P46" s="8" t="s">
        <v>38</v>
      </c>
      <c r="Q46" s="8" t="s">
        <v>37</v>
      </c>
      <c r="R46" s="8" t="s">
        <v>37</v>
      </c>
    </row>
    <row r="47" spans="1:18" x14ac:dyDescent="0.25">
      <c r="A47" s="8" t="s">
        <v>402</v>
      </c>
      <c r="B47" s="8">
        <v>14</v>
      </c>
      <c r="C47" s="299">
        <v>44971</v>
      </c>
      <c r="D47" s="8" t="s">
        <v>38</v>
      </c>
      <c r="E47" s="8" t="s">
        <v>37</v>
      </c>
      <c r="F47" s="8" t="s">
        <v>37</v>
      </c>
      <c r="G47" s="8" t="s">
        <v>37</v>
      </c>
      <c r="H47" s="8" t="s">
        <v>37</v>
      </c>
      <c r="I47" s="8" t="s">
        <v>37</v>
      </c>
      <c r="J47" s="8" t="s">
        <v>33</v>
      </c>
      <c r="L47" s="8" t="s">
        <v>37</v>
      </c>
      <c r="M47" s="8" t="s">
        <v>37</v>
      </c>
      <c r="N47" s="8" t="s">
        <v>38</v>
      </c>
      <c r="O47" s="8" t="s">
        <v>38</v>
      </c>
      <c r="P47" s="8" t="s">
        <v>38</v>
      </c>
      <c r="Q47" s="8" t="s">
        <v>37</v>
      </c>
      <c r="R47" s="8" t="s">
        <v>37</v>
      </c>
    </row>
    <row r="48" spans="1:18" x14ac:dyDescent="0.25">
      <c r="A48" s="8" t="s">
        <v>402</v>
      </c>
      <c r="B48" s="8">
        <v>15</v>
      </c>
      <c r="C48" s="299">
        <v>44972</v>
      </c>
      <c r="D48" s="8" t="s">
        <v>38</v>
      </c>
      <c r="E48" s="8" t="s">
        <v>37</v>
      </c>
      <c r="F48" s="8" t="s">
        <v>37</v>
      </c>
      <c r="G48" s="8" t="s">
        <v>37</v>
      </c>
      <c r="H48" s="8" t="s">
        <v>37</v>
      </c>
      <c r="I48" s="8" t="s">
        <v>37</v>
      </c>
      <c r="J48" s="8" t="s">
        <v>38</v>
      </c>
      <c r="L48" s="8" t="s">
        <v>37</v>
      </c>
      <c r="M48" s="8" t="s">
        <v>37</v>
      </c>
      <c r="N48" s="8" t="s">
        <v>38</v>
      </c>
      <c r="O48" s="8" t="s">
        <v>38</v>
      </c>
      <c r="P48" s="8" t="s">
        <v>37</v>
      </c>
      <c r="Q48" s="8" t="s">
        <v>271</v>
      </c>
      <c r="R48" s="8" t="s">
        <v>37</v>
      </c>
    </row>
    <row r="49" spans="1:18" x14ac:dyDescent="0.25">
      <c r="A49" s="8" t="s">
        <v>402</v>
      </c>
      <c r="B49" s="8">
        <v>16</v>
      </c>
      <c r="C49" s="299">
        <v>44973</v>
      </c>
      <c r="D49" s="8" t="s">
        <v>38</v>
      </c>
      <c r="E49" s="8" t="s">
        <v>37</v>
      </c>
      <c r="F49" s="8" t="s">
        <v>37</v>
      </c>
      <c r="G49" s="8" t="s">
        <v>37</v>
      </c>
      <c r="H49" s="8" t="s">
        <v>37</v>
      </c>
      <c r="I49" s="8" t="s">
        <v>37</v>
      </c>
      <c r="J49" s="8" t="s">
        <v>38</v>
      </c>
      <c r="L49" s="8" t="s">
        <v>37</v>
      </c>
      <c r="M49" s="8" t="s">
        <v>37</v>
      </c>
      <c r="N49" s="8" t="s">
        <v>38</v>
      </c>
      <c r="O49" s="8" t="s">
        <v>38</v>
      </c>
      <c r="P49" s="8" t="s">
        <v>37</v>
      </c>
      <c r="Q49" s="8" t="s">
        <v>271</v>
      </c>
      <c r="R49" s="8" t="s">
        <v>37</v>
      </c>
    </row>
    <row r="50" spans="1:18" x14ac:dyDescent="0.25">
      <c r="A50" s="8" t="s">
        <v>402</v>
      </c>
      <c r="B50" s="8">
        <v>17</v>
      </c>
      <c r="C50" s="299">
        <v>44974</v>
      </c>
      <c r="D50" s="8" t="s">
        <v>38</v>
      </c>
      <c r="E50" s="8" t="s">
        <v>37</v>
      </c>
      <c r="F50" s="8" t="s">
        <v>37</v>
      </c>
      <c r="G50" s="8" t="s">
        <v>37</v>
      </c>
      <c r="H50" s="8" t="s">
        <v>37</v>
      </c>
      <c r="I50" s="8" t="s">
        <v>37</v>
      </c>
      <c r="J50" s="8" t="s">
        <v>38</v>
      </c>
      <c r="L50" s="8" t="s">
        <v>37</v>
      </c>
      <c r="M50" s="8" t="s">
        <v>37</v>
      </c>
      <c r="N50" s="8" t="s">
        <v>38</v>
      </c>
      <c r="O50" s="8" t="s">
        <v>33</v>
      </c>
      <c r="P50" s="8" t="s">
        <v>37</v>
      </c>
      <c r="Q50" s="8" t="s">
        <v>271</v>
      </c>
      <c r="R50" s="8" t="s">
        <v>37</v>
      </c>
    </row>
    <row r="51" spans="1:18" x14ac:dyDescent="0.25">
      <c r="A51" s="8" t="s">
        <v>402</v>
      </c>
      <c r="B51" s="8">
        <v>18</v>
      </c>
      <c r="C51" s="299">
        <v>44975</v>
      </c>
      <c r="D51" s="8" t="s">
        <v>38</v>
      </c>
      <c r="E51" s="8" t="s">
        <v>37</v>
      </c>
      <c r="F51" s="8" t="s">
        <v>37</v>
      </c>
      <c r="G51" s="8" t="s">
        <v>37</v>
      </c>
      <c r="H51" s="8" t="s">
        <v>37</v>
      </c>
      <c r="I51" s="8" t="s">
        <v>37</v>
      </c>
      <c r="J51" s="8" t="s">
        <v>38</v>
      </c>
      <c r="L51" s="8" t="s">
        <v>37</v>
      </c>
      <c r="M51" s="8" t="s">
        <v>321</v>
      </c>
      <c r="N51" s="8" t="s">
        <v>37</v>
      </c>
      <c r="O51" s="8" t="s">
        <v>38</v>
      </c>
      <c r="P51" s="8" t="s">
        <v>37</v>
      </c>
      <c r="Q51" s="8" t="s">
        <v>271</v>
      </c>
      <c r="R51" s="8" t="s">
        <v>37</v>
      </c>
    </row>
    <row r="52" spans="1:18" x14ac:dyDescent="0.25">
      <c r="A52" s="8" t="s">
        <v>402</v>
      </c>
      <c r="B52" s="8">
        <v>19</v>
      </c>
      <c r="C52" s="299">
        <v>44976</v>
      </c>
      <c r="D52" s="8" t="s">
        <v>38</v>
      </c>
      <c r="E52" s="8" t="s">
        <v>37</v>
      </c>
      <c r="F52" s="8" t="s">
        <v>37</v>
      </c>
      <c r="G52" s="8" t="s">
        <v>37</v>
      </c>
      <c r="H52" s="8" t="s">
        <v>37</v>
      </c>
      <c r="I52" s="8" t="s">
        <v>37</v>
      </c>
      <c r="J52" s="8" t="s">
        <v>38</v>
      </c>
      <c r="L52" s="8" t="s">
        <v>37</v>
      </c>
      <c r="M52" s="8" t="s">
        <v>38</v>
      </c>
      <c r="N52" s="8" t="s">
        <v>37</v>
      </c>
      <c r="O52" s="8" t="s">
        <v>38</v>
      </c>
      <c r="P52" s="8" t="s">
        <v>37</v>
      </c>
      <c r="Q52" s="8" t="s">
        <v>271</v>
      </c>
      <c r="R52" s="8" t="s">
        <v>37</v>
      </c>
    </row>
    <row r="53" spans="1:18" x14ac:dyDescent="0.25">
      <c r="A53" s="8" t="s">
        <v>402</v>
      </c>
      <c r="B53" s="8">
        <v>20</v>
      </c>
      <c r="C53" s="299">
        <v>44977</v>
      </c>
      <c r="D53" s="8" t="s">
        <v>38</v>
      </c>
      <c r="E53" s="8" t="s">
        <v>37</v>
      </c>
      <c r="F53" s="8" t="s">
        <v>37</v>
      </c>
      <c r="G53" s="8" t="s">
        <v>37</v>
      </c>
      <c r="H53" s="8" t="s">
        <v>37</v>
      </c>
      <c r="I53" s="8" t="s">
        <v>37</v>
      </c>
      <c r="J53" s="8" t="s">
        <v>38</v>
      </c>
      <c r="L53" s="8" t="s">
        <v>37</v>
      </c>
      <c r="M53" s="8" t="s">
        <v>37</v>
      </c>
      <c r="N53" s="8" t="s">
        <v>38</v>
      </c>
      <c r="O53" s="8" t="s">
        <v>38</v>
      </c>
      <c r="P53" s="8" t="s">
        <v>37</v>
      </c>
      <c r="Q53" s="8" t="s">
        <v>271</v>
      </c>
      <c r="R53" s="8" t="s">
        <v>37</v>
      </c>
    </row>
    <row r="54" spans="1:18" x14ac:dyDescent="0.25">
      <c r="A54" s="8" t="s">
        <v>402</v>
      </c>
      <c r="B54" s="8">
        <v>21</v>
      </c>
      <c r="C54" s="299">
        <v>44978</v>
      </c>
      <c r="D54" s="8" t="s">
        <v>38</v>
      </c>
      <c r="E54" s="8" t="s">
        <v>37</v>
      </c>
      <c r="F54" s="8" t="s">
        <v>37</v>
      </c>
      <c r="G54" s="8" t="s">
        <v>37</v>
      </c>
      <c r="H54" s="8" t="s">
        <v>37</v>
      </c>
      <c r="I54" s="8" t="s">
        <v>37</v>
      </c>
      <c r="J54" s="8" t="s">
        <v>38</v>
      </c>
      <c r="L54" s="8" t="s">
        <v>37</v>
      </c>
      <c r="M54" s="8" t="s">
        <v>37</v>
      </c>
      <c r="N54" s="8" t="s">
        <v>38</v>
      </c>
      <c r="O54" s="8" t="s">
        <v>38</v>
      </c>
      <c r="P54" s="8" t="s">
        <v>37</v>
      </c>
      <c r="Q54" s="8" t="s">
        <v>271</v>
      </c>
      <c r="R54" s="8" t="s">
        <v>37</v>
      </c>
    </row>
    <row r="55" spans="1:18" x14ac:dyDescent="0.25">
      <c r="A55" s="8" t="s">
        <v>402</v>
      </c>
      <c r="B55" s="8">
        <v>22</v>
      </c>
      <c r="C55" s="299">
        <v>44979</v>
      </c>
      <c r="D55" s="8" t="s">
        <v>33</v>
      </c>
      <c r="E55" s="8" t="s">
        <v>37</v>
      </c>
      <c r="F55" s="8" t="s">
        <v>37</v>
      </c>
      <c r="G55" s="8" t="s">
        <v>37</v>
      </c>
      <c r="H55" s="8" t="s">
        <v>37</v>
      </c>
      <c r="I55" s="8" t="s">
        <v>37</v>
      </c>
      <c r="J55" s="8" t="s">
        <v>38</v>
      </c>
      <c r="L55" s="8" t="s">
        <v>37</v>
      </c>
      <c r="M55" s="8" t="s">
        <v>37</v>
      </c>
      <c r="N55" s="8" t="s">
        <v>38</v>
      </c>
      <c r="O55" s="8" t="s">
        <v>38</v>
      </c>
      <c r="P55" s="8" t="s">
        <v>37</v>
      </c>
      <c r="Q55" s="8" t="s">
        <v>271</v>
      </c>
      <c r="R55" s="8" t="s">
        <v>37</v>
      </c>
    </row>
    <row r="56" spans="1:18" x14ac:dyDescent="0.25">
      <c r="A56" s="8" t="s">
        <v>402</v>
      </c>
      <c r="B56" s="8">
        <v>23</v>
      </c>
      <c r="C56" s="299">
        <v>44980</v>
      </c>
      <c r="D56" s="8" t="s">
        <v>37</v>
      </c>
      <c r="E56" s="8" t="s">
        <v>37</v>
      </c>
      <c r="F56" s="8" t="s">
        <v>37</v>
      </c>
      <c r="G56" s="8" t="s">
        <v>37</v>
      </c>
      <c r="H56" s="8" t="s">
        <v>37</v>
      </c>
      <c r="I56" s="8" t="s">
        <v>37</v>
      </c>
      <c r="J56" s="8" t="s">
        <v>38</v>
      </c>
      <c r="L56" s="8" t="s">
        <v>37</v>
      </c>
      <c r="M56" s="8" t="s">
        <v>37</v>
      </c>
      <c r="N56" s="8" t="s">
        <v>38</v>
      </c>
      <c r="O56" s="8" t="s">
        <v>38</v>
      </c>
      <c r="P56" s="8" t="s">
        <v>37</v>
      </c>
      <c r="Q56" s="8" t="str">
        <f>Q55</f>
        <v>ТО2</v>
      </c>
      <c r="R56" s="8" t="s">
        <v>37</v>
      </c>
    </row>
    <row r="57" spans="1:18" x14ac:dyDescent="0.25">
      <c r="A57" s="8" t="s">
        <v>402</v>
      </c>
      <c r="B57" s="8">
        <v>24</v>
      </c>
      <c r="C57" s="299">
        <v>44981</v>
      </c>
      <c r="D57" s="8" t="s">
        <v>37</v>
      </c>
      <c r="E57" s="8" t="s">
        <v>37</v>
      </c>
      <c r="F57" s="8" t="s">
        <v>37</v>
      </c>
      <c r="G57" s="8" t="s">
        <v>37</v>
      </c>
      <c r="H57" s="8" t="s">
        <v>270</v>
      </c>
      <c r="I57" s="8" t="s">
        <v>37</v>
      </c>
      <c r="J57" s="8" t="s">
        <v>33</v>
      </c>
      <c r="L57" s="8" t="s">
        <v>37</v>
      </c>
      <c r="M57" s="8" t="s">
        <v>37</v>
      </c>
      <c r="N57" s="8" t="s">
        <v>38</v>
      </c>
      <c r="O57" s="8" t="s">
        <v>38</v>
      </c>
      <c r="P57" s="8" t="s">
        <v>37</v>
      </c>
      <c r="Q57" s="8" t="str">
        <f>Q56</f>
        <v>ТО2</v>
      </c>
      <c r="R57" s="8" t="s">
        <v>37</v>
      </c>
    </row>
    <row r="58" spans="1:18" x14ac:dyDescent="0.25">
      <c r="A58" s="8" t="s">
        <v>402</v>
      </c>
      <c r="B58" s="8">
        <v>25</v>
      </c>
      <c r="C58" s="299">
        <v>44982</v>
      </c>
      <c r="D58" s="8" t="s">
        <v>37</v>
      </c>
      <c r="E58" s="8" t="s">
        <v>37</v>
      </c>
      <c r="F58" s="8" t="s">
        <v>37</v>
      </c>
      <c r="G58" s="8" t="s">
        <v>37</v>
      </c>
      <c r="H58" s="8" t="s">
        <v>270</v>
      </c>
      <c r="I58" s="8" t="s">
        <v>37</v>
      </c>
      <c r="J58" s="8" t="s">
        <v>38</v>
      </c>
      <c r="L58" s="8" t="s">
        <v>37</v>
      </c>
      <c r="M58" s="8" t="s">
        <v>37</v>
      </c>
      <c r="N58" s="8" t="s">
        <v>38</v>
      </c>
      <c r="O58" s="8" t="s">
        <v>38</v>
      </c>
      <c r="P58" s="8" t="s">
        <v>37</v>
      </c>
      <c r="Q58" s="8" t="s">
        <v>37</v>
      </c>
      <c r="R58" s="8" t="s">
        <v>38</v>
      </c>
    </row>
    <row r="59" spans="1:18" x14ac:dyDescent="0.25">
      <c r="A59" s="8" t="s">
        <v>402</v>
      </c>
      <c r="B59" s="8">
        <v>26</v>
      </c>
      <c r="C59" s="299">
        <v>44983</v>
      </c>
      <c r="D59" s="8" t="s">
        <v>37</v>
      </c>
      <c r="E59" s="8" t="s">
        <v>37</v>
      </c>
      <c r="F59" s="8" t="s">
        <v>37</v>
      </c>
      <c r="G59" s="8" t="s">
        <v>37</v>
      </c>
      <c r="H59" s="8" t="s">
        <v>270</v>
      </c>
      <c r="I59" s="8" t="s">
        <v>37</v>
      </c>
      <c r="J59" s="8" t="s">
        <v>38</v>
      </c>
      <c r="L59" s="8" t="s">
        <v>37</v>
      </c>
      <c r="M59" s="8" t="s">
        <v>37</v>
      </c>
      <c r="N59" s="8" t="s">
        <v>38</v>
      </c>
      <c r="O59" s="8" t="s">
        <v>38</v>
      </c>
      <c r="P59" s="8" t="s">
        <v>37</v>
      </c>
      <c r="Q59" s="8" t="s">
        <v>37</v>
      </c>
      <c r="R59" s="8" t="s">
        <v>38</v>
      </c>
    </row>
    <row r="60" spans="1:18" x14ac:dyDescent="0.25">
      <c r="A60" s="8" t="s">
        <v>402</v>
      </c>
      <c r="B60" s="8">
        <v>27</v>
      </c>
      <c r="C60" s="299">
        <v>44984</v>
      </c>
      <c r="D60" s="8" t="s">
        <v>37</v>
      </c>
      <c r="E60" s="8" t="s">
        <v>37</v>
      </c>
      <c r="F60" s="8" t="s">
        <v>37</v>
      </c>
      <c r="G60" s="8" t="s">
        <v>37</v>
      </c>
      <c r="H60" s="8" t="s">
        <v>270</v>
      </c>
      <c r="I60" s="8" t="s">
        <v>37</v>
      </c>
      <c r="J60" s="8" t="s">
        <v>38</v>
      </c>
      <c r="L60" s="8" t="s">
        <v>37</v>
      </c>
      <c r="M60" s="8" t="s">
        <v>37</v>
      </c>
      <c r="N60" s="8" t="s">
        <v>38</v>
      </c>
      <c r="O60" s="8" t="s">
        <v>33</v>
      </c>
      <c r="P60" s="8" t="s">
        <v>37</v>
      </c>
      <c r="Q60" s="8" t="s">
        <v>37</v>
      </c>
      <c r="R60" s="8" t="s">
        <v>38</v>
      </c>
    </row>
    <row r="61" spans="1:18" x14ac:dyDescent="0.25">
      <c r="A61" s="8" t="s">
        <v>402</v>
      </c>
      <c r="B61" s="8">
        <v>28</v>
      </c>
      <c r="C61" s="299">
        <v>44985</v>
      </c>
      <c r="D61" s="8" t="s">
        <v>37</v>
      </c>
      <c r="E61" s="8" t="s">
        <v>37</v>
      </c>
      <c r="F61" s="8" t="s">
        <v>37</v>
      </c>
      <c r="G61" s="8" t="s">
        <v>37</v>
      </c>
      <c r="H61" s="8" t="s">
        <v>270</v>
      </c>
      <c r="I61" s="8" t="s">
        <v>37</v>
      </c>
      <c r="J61" s="8" t="s">
        <v>38</v>
      </c>
      <c r="L61" s="8" t="s">
        <v>37</v>
      </c>
      <c r="M61" s="8" t="s">
        <v>37</v>
      </c>
      <c r="N61" s="8" t="s">
        <v>38</v>
      </c>
      <c r="O61" s="8" t="s">
        <v>38</v>
      </c>
      <c r="P61" s="8" t="s">
        <v>37</v>
      </c>
      <c r="Q61" s="8" t="s">
        <v>37</v>
      </c>
      <c r="R61" s="8" t="s">
        <v>38</v>
      </c>
    </row>
    <row r="62" spans="1:18" x14ac:dyDescent="0.25">
      <c r="A62" s="8" t="s">
        <v>403</v>
      </c>
      <c r="B62" s="8">
        <v>1</v>
      </c>
      <c r="C62" s="299">
        <v>44986</v>
      </c>
      <c r="D62" s="8" t="s">
        <v>37</v>
      </c>
      <c r="E62" s="8" t="s">
        <v>37</v>
      </c>
      <c r="F62" s="8" t="s">
        <v>37</v>
      </c>
      <c r="G62" s="8" t="s">
        <v>37</v>
      </c>
      <c r="H62" s="8" t="str">
        <f>H61</f>
        <v>ТО1</v>
      </c>
      <c r="I62" s="8" t="s">
        <v>37</v>
      </c>
      <c r="J62" s="8" t="s">
        <v>38</v>
      </c>
      <c r="L62" s="8" t="s">
        <v>37</v>
      </c>
      <c r="M62" s="8" t="s">
        <v>37</v>
      </c>
      <c r="N62" s="8" t="s">
        <v>33</v>
      </c>
      <c r="O62" s="8" t="s">
        <v>38</v>
      </c>
      <c r="P62" s="8" t="s">
        <v>37</v>
      </c>
      <c r="Q62" s="8" t="s">
        <v>37</v>
      </c>
      <c r="R62" s="8" t="s">
        <v>38</v>
      </c>
    </row>
    <row r="63" spans="1:18" x14ac:dyDescent="0.25">
      <c r="A63" s="8" t="s">
        <v>403</v>
      </c>
      <c r="B63" s="8">
        <v>2</v>
      </c>
      <c r="C63" s="299">
        <v>44987</v>
      </c>
      <c r="D63" s="8" t="s">
        <v>37</v>
      </c>
      <c r="E63" s="8" t="s">
        <v>37</v>
      </c>
      <c r="F63" s="8" t="s">
        <v>37</v>
      </c>
      <c r="G63" s="8" t="s">
        <v>37</v>
      </c>
      <c r="H63" s="8" t="str">
        <f>H62</f>
        <v>ТО1</v>
      </c>
      <c r="I63" s="8" t="s">
        <v>37</v>
      </c>
      <c r="J63" s="8" t="s">
        <v>38</v>
      </c>
      <c r="L63" s="8" t="s">
        <v>37</v>
      </c>
      <c r="M63" s="8" t="s">
        <v>37</v>
      </c>
      <c r="N63" s="8" t="s">
        <v>38</v>
      </c>
      <c r="O63" s="8" t="s">
        <v>38</v>
      </c>
      <c r="P63" s="8" t="s">
        <v>37</v>
      </c>
      <c r="Q63" s="8" t="s">
        <v>37</v>
      </c>
      <c r="R63" s="8" t="s">
        <v>38</v>
      </c>
    </row>
    <row r="64" spans="1:18" x14ac:dyDescent="0.25">
      <c r="A64" s="8" t="s">
        <v>403</v>
      </c>
      <c r="B64" s="8">
        <v>3</v>
      </c>
      <c r="C64" s="299">
        <v>44988</v>
      </c>
      <c r="D64" s="8" t="s">
        <v>37</v>
      </c>
      <c r="E64" s="8" t="s">
        <v>37</v>
      </c>
      <c r="F64" s="8" t="s">
        <v>37</v>
      </c>
      <c r="G64" s="8" t="s">
        <v>271</v>
      </c>
      <c r="H64" s="8" t="s">
        <v>37</v>
      </c>
      <c r="I64" s="8" t="s">
        <v>37</v>
      </c>
      <c r="J64" s="8" t="s">
        <v>38</v>
      </c>
      <c r="L64" s="8" t="s">
        <v>37</v>
      </c>
      <c r="M64" s="8" t="s">
        <v>37</v>
      </c>
      <c r="N64" s="8" t="s">
        <v>38</v>
      </c>
      <c r="O64" s="8" t="s">
        <v>38</v>
      </c>
      <c r="P64" s="8" t="s">
        <v>37</v>
      </c>
      <c r="Q64" s="8" t="s">
        <v>37</v>
      </c>
      <c r="R64" s="8" t="s">
        <v>38</v>
      </c>
    </row>
    <row r="65" spans="1:18" x14ac:dyDescent="0.25">
      <c r="A65" s="8" t="s">
        <v>403</v>
      </c>
      <c r="B65" s="8">
        <v>4</v>
      </c>
      <c r="C65" s="299">
        <v>44989</v>
      </c>
      <c r="D65" s="8" t="s">
        <v>37</v>
      </c>
      <c r="E65" s="8" t="s">
        <v>37</v>
      </c>
      <c r="F65" s="8" t="s">
        <v>37</v>
      </c>
      <c r="G65" s="8" t="s">
        <v>271</v>
      </c>
      <c r="H65" s="8" t="s">
        <v>37</v>
      </c>
      <c r="I65" s="8" t="s">
        <v>37</v>
      </c>
      <c r="J65" s="8" t="s">
        <v>38</v>
      </c>
      <c r="L65" s="8" t="s">
        <v>37</v>
      </c>
      <c r="M65" s="8" t="s">
        <v>37</v>
      </c>
      <c r="N65" s="8" t="s">
        <v>38</v>
      </c>
      <c r="O65" s="8" t="s">
        <v>38</v>
      </c>
      <c r="P65" s="8" t="s">
        <v>37</v>
      </c>
      <c r="Q65" s="8" t="s">
        <v>37</v>
      </c>
      <c r="R65" s="8" t="s">
        <v>38</v>
      </c>
    </row>
    <row r="66" spans="1:18" x14ac:dyDescent="0.25">
      <c r="A66" s="8" t="s">
        <v>403</v>
      </c>
      <c r="B66" s="8">
        <v>5</v>
      </c>
      <c r="C66" s="299">
        <v>44990</v>
      </c>
      <c r="D66" s="8" t="s">
        <v>37</v>
      </c>
      <c r="E66" s="8" t="s">
        <v>37</v>
      </c>
      <c r="F66" s="8" t="s">
        <v>37</v>
      </c>
      <c r="G66" s="8" t="s">
        <v>271</v>
      </c>
      <c r="H66" s="8" t="s">
        <v>37</v>
      </c>
      <c r="I66" s="8" t="s">
        <v>37</v>
      </c>
      <c r="J66" s="8" t="s">
        <v>38</v>
      </c>
      <c r="L66" s="8" t="s">
        <v>37</v>
      </c>
      <c r="M66" s="8" t="s">
        <v>37</v>
      </c>
      <c r="N66" s="8" t="s">
        <v>38</v>
      </c>
      <c r="O66" s="8" t="s">
        <v>38</v>
      </c>
      <c r="P66" s="8" t="s">
        <v>37</v>
      </c>
      <c r="Q66" s="8" t="s">
        <v>37</v>
      </c>
      <c r="R66" s="8" t="s">
        <v>38</v>
      </c>
    </row>
    <row r="67" spans="1:18" x14ac:dyDescent="0.25">
      <c r="A67" s="8" t="s">
        <v>403</v>
      </c>
      <c r="B67" s="8">
        <v>6</v>
      </c>
      <c r="C67" s="299">
        <v>44991</v>
      </c>
      <c r="D67" s="8" t="s">
        <v>37</v>
      </c>
      <c r="E67" s="8" t="s">
        <v>37</v>
      </c>
      <c r="F67" s="8" t="s">
        <v>37</v>
      </c>
      <c r="G67" s="8" t="s">
        <v>271</v>
      </c>
      <c r="H67" s="8" t="s">
        <v>37</v>
      </c>
      <c r="I67" s="8" t="s">
        <v>37</v>
      </c>
      <c r="J67" s="8" t="s">
        <v>33</v>
      </c>
      <c r="L67" s="8" t="s">
        <v>37</v>
      </c>
      <c r="M67" s="8" t="s">
        <v>37</v>
      </c>
      <c r="N67" s="8" t="s">
        <v>38</v>
      </c>
      <c r="O67" s="8" t="s">
        <v>38</v>
      </c>
      <c r="P67" s="8" t="s">
        <v>37</v>
      </c>
      <c r="Q67" s="8" t="s">
        <v>37</v>
      </c>
      <c r="R67" s="8" t="s">
        <v>33</v>
      </c>
    </row>
    <row r="68" spans="1:18" x14ac:dyDescent="0.25">
      <c r="A68" s="8" t="s">
        <v>403</v>
      </c>
      <c r="B68" s="8">
        <v>7</v>
      </c>
      <c r="C68" s="299">
        <v>44992</v>
      </c>
      <c r="D68" s="8" t="s">
        <v>37</v>
      </c>
      <c r="E68" s="8" t="s">
        <v>37</v>
      </c>
      <c r="F68" s="8" t="s">
        <v>37</v>
      </c>
      <c r="G68" s="8" t="s">
        <v>271</v>
      </c>
      <c r="H68" s="8" t="s">
        <v>37</v>
      </c>
      <c r="I68" s="8" t="s">
        <v>37</v>
      </c>
      <c r="J68" s="8" t="s">
        <v>38</v>
      </c>
      <c r="L68" s="8" t="s">
        <v>37</v>
      </c>
      <c r="M68" s="8" t="s">
        <v>37</v>
      </c>
      <c r="N68" s="8" t="s">
        <v>38</v>
      </c>
      <c r="O68" s="8" t="s">
        <v>38</v>
      </c>
      <c r="P68" s="8" t="s">
        <v>37</v>
      </c>
      <c r="Q68" s="8" t="s">
        <v>37</v>
      </c>
      <c r="R68" s="8" t="s">
        <v>38</v>
      </c>
    </row>
    <row r="69" spans="1:18" x14ac:dyDescent="0.25">
      <c r="A69" s="8" t="s">
        <v>403</v>
      </c>
      <c r="B69" s="8">
        <v>8</v>
      </c>
      <c r="C69" s="299">
        <v>44993</v>
      </c>
      <c r="D69" s="8" t="s">
        <v>37</v>
      </c>
      <c r="E69" s="8" t="s">
        <v>37</v>
      </c>
      <c r="F69" s="8" t="s">
        <v>37</v>
      </c>
      <c r="G69" s="8" t="s">
        <v>271</v>
      </c>
      <c r="H69" s="8" t="s">
        <v>37</v>
      </c>
      <c r="I69" s="8" t="s">
        <v>37</v>
      </c>
      <c r="J69" s="8" t="s">
        <v>38</v>
      </c>
      <c r="L69" s="8" t="s">
        <v>37</v>
      </c>
      <c r="M69" s="8" t="s">
        <v>37</v>
      </c>
      <c r="N69" s="8" t="s">
        <v>38</v>
      </c>
      <c r="O69" s="8" t="s">
        <v>38</v>
      </c>
      <c r="P69" s="8" t="s">
        <v>37</v>
      </c>
      <c r="Q69" s="8" t="s">
        <v>37</v>
      </c>
      <c r="R69" s="8" t="s">
        <v>38</v>
      </c>
    </row>
    <row r="70" spans="1:18" x14ac:dyDescent="0.25">
      <c r="A70" s="8" t="s">
        <v>403</v>
      </c>
      <c r="B70" s="8">
        <v>9</v>
      </c>
      <c r="C70" s="299">
        <v>44994</v>
      </c>
      <c r="D70" s="8" t="s">
        <v>37</v>
      </c>
      <c r="E70" s="8" t="s">
        <v>37</v>
      </c>
      <c r="F70" s="8" t="s">
        <v>37</v>
      </c>
      <c r="G70" s="8" t="s">
        <v>271</v>
      </c>
      <c r="H70" s="8" t="s">
        <v>37</v>
      </c>
      <c r="I70" s="8" t="s">
        <v>37</v>
      </c>
      <c r="J70" s="8" t="s">
        <v>38</v>
      </c>
      <c r="L70" s="8" t="s">
        <v>37</v>
      </c>
      <c r="M70" s="8" t="s">
        <v>37</v>
      </c>
      <c r="N70" s="8" t="s">
        <v>38</v>
      </c>
      <c r="O70" s="8" t="s">
        <v>33</v>
      </c>
      <c r="P70" s="8" t="s">
        <v>37</v>
      </c>
      <c r="Q70" s="8" t="s">
        <v>37</v>
      </c>
      <c r="R70" s="8" t="s">
        <v>38</v>
      </c>
    </row>
    <row r="71" spans="1:18" x14ac:dyDescent="0.25">
      <c r="A71" s="8" t="s">
        <v>403</v>
      </c>
      <c r="B71" s="8">
        <v>10</v>
      </c>
      <c r="C71" s="299">
        <v>44995</v>
      </c>
      <c r="D71" s="8" t="s">
        <v>37</v>
      </c>
      <c r="E71" s="8" t="s">
        <v>37</v>
      </c>
      <c r="F71" s="8" t="s">
        <v>37</v>
      </c>
      <c r="G71" s="8" t="str">
        <f>G70</f>
        <v>ТО2</v>
      </c>
      <c r="H71" s="8" t="s">
        <v>38</v>
      </c>
      <c r="I71" s="8" t="s">
        <v>37</v>
      </c>
      <c r="J71" s="8" t="s">
        <v>38</v>
      </c>
      <c r="L71" s="8" t="s">
        <v>37</v>
      </c>
      <c r="M71" s="8" t="s">
        <v>37</v>
      </c>
      <c r="N71" s="8" t="s">
        <v>38</v>
      </c>
      <c r="O71" s="8" t="s">
        <v>38</v>
      </c>
      <c r="P71" s="8" t="s">
        <v>37</v>
      </c>
      <c r="Q71" s="8" t="s">
        <v>37</v>
      </c>
      <c r="R71" s="8" t="s">
        <v>38</v>
      </c>
    </row>
    <row r="72" spans="1:18" x14ac:dyDescent="0.25">
      <c r="A72" s="8" t="s">
        <v>403</v>
      </c>
      <c r="B72" s="8">
        <v>11</v>
      </c>
      <c r="C72" s="299">
        <v>44996</v>
      </c>
      <c r="D72" s="8" t="s">
        <v>37</v>
      </c>
      <c r="E72" s="8" t="s">
        <v>37</v>
      </c>
      <c r="F72" s="8" t="s">
        <v>37</v>
      </c>
      <c r="G72" s="8" t="str">
        <f>G71</f>
        <v>ТО2</v>
      </c>
      <c r="H72" s="8" t="s">
        <v>313</v>
      </c>
      <c r="I72" s="8" t="s">
        <v>37</v>
      </c>
      <c r="J72" s="8" t="s">
        <v>37</v>
      </c>
      <c r="L72" s="8" t="s">
        <v>37</v>
      </c>
      <c r="M72" s="8" t="s">
        <v>37</v>
      </c>
      <c r="N72" s="8" t="s">
        <v>33</v>
      </c>
      <c r="O72" s="8" t="s">
        <v>38</v>
      </c>
      <c r="P72" s="8" t="s">
        <v>37</v>
      </c>
      <c r="Q72" s="8" t="s">
        <v>37</v>
      </c>
      <c r="R72" s="8" t="s">
        <v>38</v>
      </c>
    </row>
    <row r="73" spans="1:18" x14ac:dyDescent="0.25">
      <c r="A73" s="8" t="s">
        <v>403</v>
      </c>
      <c r="B73" s="8">
        <v>12</v>
      </c>
      <c r="C73" s="299">
        <v>44997</v>
      </c>
      <c r="D73" s="8" t="s">
        <v>37</v>
      </c>
      <c r="E73" s="8" t="s">
        <v>37</v>
      </c>
      <c r="F73" s="8" t="s">
        <v>37</v>
      </c>
      <c r="G73" s="8" t="s">
        <v>37</v>
      </c>
      <c r="H73" s="8" t="s">
        <v>313</v>
      </c>
      <c r="I73" s="8" t="s">
        <v>37</v>
      </c>
      <c r="J73" s="8" t="s">
        <v>38</v>
      </c>
      <c r="L73" s="8" t="s">
        <v>37</v>
      </c>
      <c r="M73" s="8" t="s">
        <v>37</v>
      </c>
      <c r="N73" s="8" t="s">
        <v>38</v>
      </c>
      <c r="O73" s="8" t="s">
        <v>38</v>
      </c>
      <c r="P73" s="8" t="s">
        <v>37</v>
      </c>
      <c r="Q73" s="8" t="s">
        <v>37</v>
      </c>
      <c r="R73" s="8" t="s">
        <v>38</v>
      </c>
    </row>
    <row r="74" spans="1:18" x14ac:dyDescent="0.25">
      <c r="A74" s="8" t="s">
        <v>403</v>
      </c>
      <c r="B74" s="8">
        <v>13</v>
      </c>
      <c r="C74" s="299">
        <v>44998</v>
      </c>
      <c r="D74" s="8" t="s">
        <v>37</v>
      </c>
      <c r="E74" s="8" t="s">
        <v>37</v>
      </c>
      <c r="F74" s="8" t="s">
        <v>37</v>
      </c>
      <c r="G74" s="8" t="s">
        <v>37</v>
      </c>
      <c r="H74" s="8" t="s">
        <v>313</v>
      </c>
      <c r="I74" s="8" t="s">
        <v>37</v>
      </c>
      <c r="J74" s="8" t="s">
        <v>38</v>
      </c>
      <c r="L74" s="8" t="s">
        <v>37</v>
      </c>
      <c r="M74" s="8" t="s">
        <v>37</v>
      </c>
      <c r="N74" s="8" t="s">
        <v>38</v>
      </c>
      <c r="O74" s="8" t="s">
        <v>38</v>
      </c>
      <c r="P74" s="8" t="s">
        <v>37</v>
      </c>
      <c r="Q74" s="8" t="s">
        <v>37</v>
      </c>
      <c r="R74" s="8" t="s">
        <v>38</v>
      </c>
    </row>
    <row r="75" spans="1:18" x14ac:dyDescent="0.25">
      <c r="A75" s="8" t="s">
        <v>403</v>
      </c>
      <c r="B75" s="8">
        <v>14</v>
      </c>
      <c r="C75" s="299">
        <v>44999</v>
      </c>
      <c r="D75" s="8" t="s">
        <v>37</v>
      </c>
      <c r="E75" s="8" t="s">
        <v>37</v>
      </c>
      <c r="F75" s="8" t="s">
        <v>37</v>
      </c>
      <c r="G75" s="8" t="s">
        <v>37</v>
      </c>
      <c r="H75" s="8" t="s">
        <v>313</v>
      </c>
      <c r="I75" s="8" t="s">
        <v>37</v>
      </c>
      <c r="J75" s="8" t="s">
        <v>38</v>
      </c>
      <c r="L75" s="8" t="s">
        <v>37</v>
      </c>
      <c r="M75" s="8" t="s">
        <v>37</v>
      </c>
      <c r="N75" s="8" t="s">
        <v>38</v>
      </c>
      <c r="O75" s="8" t="s">
        <v>38</v>
      </c>
      <c r="P75" s="8" t="s">
        <v>37</v>
      </c>
      <c r="Q75" s="8" t="s">
        <v>37</v>
      </c>
      <c r="R75" s="8" t="s">
        <v>38</v>
      </c>
    </row>
    <row r="76" spans="1:18" x14ac:dyDescent="0.25">
      <c r="A76" s="8" t="s">
        <v>403</v>
      </c>
      <c r="B76" s="8">
        <v>15</v>
      </c>
      <c r="C76" s="299">
        <v>45000</v>
      </c>
      <c r="D76" s="8" t="s">
        <v>37</v>
      </c>
      <c r="E76" s="8" t="s">
        <v>37</v>
      </c>
      <c r="F76" s="8" t="s">
        <v>37</v>
      </c>
      <c r="G76" s="8" t="s">
        <v>37</v>
      </c>
      <c r="H76" s="8" t="s">
        <v>313</v>
      </c>
      <c r="I76" s="8" t="s">
        <v>37</v>
      </c>
      <c r="J76" s="8" t="s">
        <v>38</v>
      </c>
      <c r="L76" s="8" t="s">
        <v>37</v>
      </c>
      <c r="M76" s="8" t="s">
        <v>37</v>
      </c>
      <c r="N76" s="8" t="s">
        <v>38</v>
      </c>
      <c r="O76" s="8" t="s">
        <v>37</v>
      </c>
      <c r="P76" s="8" t="s">
        <v>271</v>
      </c>
      <c r="Q76" s="8" t="s">
        <v>37</v>
      </c>
      <c r="R76" s="8" t="s">
        <v>38</v>
      </c>
    </row>
    <row r="77" spans="1:18" x14ac:dyDescent="0.25">
      <c r="A77" s="8" t="s">
        <v>403</v>
      </c>
      <c r="B77" s="8">
        <v>16</v>
      </c>
      <c r="C77" s="299">
        <v>45001</v>
      </c>
      <c r="D77" s="8" t="s">
        <v>37</v>
      </c>
      <c r="E77" s="8" t="s">
        <v>37</v>
      </c>
      <c r="F77" s="8" t="s">
        <v>37</v>
      </c>
      <c r="G77" s="8" t="s">
        <v>313</v>
      </c>
      <c r="H77" s="8" t="s">
        <v>313</v>
      </c>
      <c r="I77" s="8" t="s">
        <v>37</v>
      </c>
      <c r="J77" s="8" t="s">
        <v>37</v>
      </c>
      <c r="L77" s="8" t="s">
        <v>37</v>
      </c>
      <c r="M77" s="8" t="s">
        <v>37</v>
      </c>
      <c r="N77" s="8" t="s">
        <v>38</v>
      </c>
      <c r="O77" s="8" t="s">
        <v>37</v>
      </c>
      <c r="P77" s="8" t="s">
        <v>271</v>
      </c>
      <c r="Q77" s="8" t="s">
        <v>37</v>
      </c>
      <c r="R77" s="8" t="s">
        <v>33</v>
      </c>
    </row>
    <row r="78" spans="1:18" x14ac:dyDescent="0.25">
      <c r="A78" s="8" t="s">
        <v>403</v>
      </c>
      <c r="B78" s="8">
        <v>17</v>
      </c>
      <c r="C78" s="299">
        <v>45002</v>
      </c>
      <c r="D78" s="8" t="s">
        <v>37</v>
      </c>
      <c r="E78" s="8" t="s">
        <v>37</v>
      </c>
      <c r="F78" s="8" t="s">
        <v>37</v>
      </c>
      <c r="G78" s="8" t="s">
        <v>313</v>
      </c>
      <c r="H78" s="8" t="s">
        <v>38</v>
      </c>
      <c r="I78" s="8" t="s">
        <v>37</v>
      </c>
      <c r="J78" s="8" t="s">
        <v>37</v>
      </c>
      <c r="L78" s="8" t="s">
        <v>37</v>
      </c>
      <c r="M78" s="8" t="s">
        <v>37</v>
      </c>
      <c r="N78" s="8" t="s">
        <v>38</v>
      </c>
      <c r="O78" s="8" t="s">
        <v>37</v>
      </c>
      <c r="P78" s="8" t="s">
        <v>271</v>
      </c>
      <c r="Q78" s="8" t="s">
        <v>37</v>
      </c>
      <c r="R78" s="8" t="s">
        <v>38</v>
      </c>
    </row>
    <row r="79" spans="1:18" x14ac:dyDescent="0.25">
      <c r="A79" s="8" t="s">
        <v>403</v>
      </c>
      <c r="B79" s="8">
        <v>18</v>
      </c>
      <c r="C79" s="299">
        <v>45003</v>
      </c>
      <c r="D79" s="8" t="s">
        <v>37</v>
      </c>
      <c r="E79" s="8" t="s">
        <v>37</v>
      </c>
      <c r="F79" s="8" t="s">
        <v>37</v>
      </c>
      <c r="G79" s="8" t="s">
        <v>313</v>
      </c>
      <c r="H79" s="8" t="s">
        <v>37</v>
      </c>
      <c r="I79" s="8" t="s">
        <v>38</v>
      </c>
      <c r="J79" s="8" t="s">
        <v>37</v>
      </c>
      <c r="L79" s="8" t="s">
        <v>37</v>
      </c>
      <c r="M79" s="8" t="s">
        <v>37</v>
      </c>
      <c r="N79" s="8" t="s">
        <v>38</v>
      </c>
      <c r="O79" s="8" t="s">
        <v>37</v>
      </c>
      <c r="P79" s="8" t="s">
        <v>271</v>
      </c>
      <c r="Q79" s="8" t="s">
        <v>37</v>
      </c>
      <c r="R79" s="8" t="s">
        <v>38</v>
      </c>
    </row>
    <row r="80" spans="1:18" x14ac:dyDescent="0.25">
      <c r="A80" s="8" t="s">
        <v>403</v>
      </c>
      <c r="B80" s="8">
        <v>19</v>
      </c>
      <c r="C80" s="299">
        <v>45004</v>
      </c>
      <c r="D80" s="8" t="s">
        <v>37</v>
      </c>
      <c r="E80" s="8" t="s">
        <v>37</v>
      </c>
      <c r="F80" s="8" t="s">
        <v>37</v>
      </c>
      <c r="G80" s="8" t="s">
        <v>313</v>
      </c>
      <c r="H80" s="8" t="s">
        <v>37</v>
      </c>
      <c r="I80" s="8" t="s">
        <v>38</v>
      </c>
      <c r="J80" s="8" t="s">
        <v>37</v>
      </c>
      <c r="L80" s="8" t="s">
        <v>37</v>
      </c>
      <c r="M80" s="8" t="s">
        <v>37</v>
      </c>
      <c r="N80" s="8" t="s">
        <v>38</v>
      </c>
      <c r="O80" s="8" t="s">
        <v>37</v>
      </c>
      <c r="P80" s="8" t="s">
        <v>271</v>
      </c>
      <c r="Q80" s="8" t="s">
        <v>37</v>
      </c>
      <c r="R80" s="8" t="s">
        <v>38</v>
      </c>
    </row>
    <row r="81" spans="1:18" x14ac:dyDescent="0.25">
      <c r="A81" s="8" t="s">
        <v>403</v>
      </c>
      <c r="B81" s="8">
        <v>20</v>
      </c>
      <c r="C81" s="299">
        <v>45005</v>
      </c>
      <c r="D81" s="8" t="s">
        <v>37</v>
      </c>
      <c r="E81" s="8" t="s">
        <v>37</v>
      </c>
      <c r="F81" s="8" t="s">
        <v>37</v>
      </c>
      <c r="G81" s="8" t="s">
        <v>313</v>
      </c>
      <c r="H81" s="8" t="s">
        <v>37</v>
      </c>
      <c r="I81" s="8" t="s">
        <v>38</v>
      </c>
      <c r="J81" s="8" t="s">
        <v>37</v>
      </c>
      <c r="L81" s="8" t="s">
        <v>37</v>
      </c>
      <c r="M81" s="8" t="s">
        <v>37</v>
      </c>
      <c r="N81" s="8" t="s">
        <v>38</v>
      </c>
      <c r="O81" s="8" t="s">
        <v>37</v>
      </c>
      <c r="P81" s="8" t="s">
        <v>271</v>
      </c>
      <c r="Q81" s="8" t="s">
        <v>37</v>
      </c>
      <c r="R81" s="8" t="s">
        <v>38</v>
      </c>
    </row>
    <row r="82" spans="1:18" x14ac:dyDescent="0.25">
      <c r="A82" s="8" t="s">
        <v>403</v>
      </c>
      <c r="B82" s="8">
        <v>21</v>
      </c>
      <c r="C82" s="299">
        <v>45006</v>
      </c>
      <c r="D82" s="8" t="s">
        <v>37</v>
      </c>
      <c r="E82" s="8" t="s">
        <v>37</v>
      </c>
      <c r="F82" s="8" t="s">
        <v>37</v>
      </c>
      <c r="G82" s="8" t="s">
        <v>313</v>
      </c>
      <c r="H82" s="8" t="s">
        <v>37</v>
      </c>
      <c r="I82" s="8" t="s">
        <v>38</v>
      </c>
      <c r="J82" s="8" t="s">
        <v>37</v>
      </c>
      <c r="L82" s="8" t="s">
        <v>37</v>
      </c>
      <c r="M82" s="8" t="s">
        <v>37</v>
      </c>
      <c r="N82" s="8" t="s">
        <v>33</v>
      </c>
      <c r="O82" s="8" t="s">
        <v>37</v>
      </c>
      <c r="P82" s="8" t="s">
        <v>271</v>
      </c>
      <c r="Q82" s="8" t="s">
        <v>37</v>
      </c>
      <c r="R82" s="8" t="s">
        <v>38</v>
      </c>
    </row>
    <row r="83" spans="1:18" x14ac:dyDescent="0.25">
      <c r="A83" s="8" t="s">
        <v>403</v>
      </c>
      <c r="B83" s="8">
        <v>22</v>
      </c>
      <c r="C83" s="299">
        <v>45007</v>
      </c>
      <c r="D83" s="8" t="s">
        <v>37</v>
      </c>
      <c r="E83" s="8" t="s">
        <v>37</v>
      </c>
      <c r="F83" s="8" t="s">
        <v>37</v>
      </c>
      <c r="G83" s="8" t="s">
        <v>313</v>
      </c>
      <c r="H83" s="8" t="s">
        <v>37</v>
      </c>
      <c r="I83" s="8" t="s">
        <v>38</v>
      </c>
      <c r="J83" s="8" t="s">
        <v>37</v>
      </c>
      <c r="L83" s="8" t="s">
        <v>37</v>
      </c>
      <c r="M83" s="8" t="s">
        <v>37</v>
      </c>
      <c r="N83" s="8" t="s">
        <v>38</v>
      </c>
      <c r="O83" s="8" t="s">
        <v>37</v>
      </c>
      <c r="P83" s="8" t="str">
        <f>P82</f>
        <v>ТО2</v>
      </c>
      <c r="Q83" s="8" t="s">
        <v>37</v>
      </c>
      <c r="R83" s="8" t="s">
        <v>38</v>
      </c>
    </row>
    <row r="84" spans="1:18" x14ac:dyDescent="0.25">
      <c r="A84" s="8" t="s">
        <v>403</v>
      </c>
      <c r="B84" s="8">
        <v>23</v>
      </c>
      <c r="C84" s="299">
        <v>45008</v>
      </c>
      <c r="D84" s="8" t="s">
        <v>37</v>
      </c>
      <c r="E84" s="8" t="s">
        <v>37</v>
      </c>
      <c r="F84" s="8" t="s">
        <v>37</v>
      </c>
      <c r="G84" s="8" t="s">
        <v>313</v>
      </c>
      <c r="H84" s="8" t="s">
        <v>37</v>
      </c>
      <c r="I84" s="8" t="s">
        <v>38</v>
      </c>
      <c r="J84" s="8" t="s">
        <v>37</v>
      </c>
      <c r="L84" s="8" t="s">
        <v>37</v>
      </c>
      <c r="M84" s="8" t="s">
        <v>37</v>
      </c>
      <c r="N84" s="8" t="s">
        <v>38</v>
      </c>
      <c r="O84" s="8" t="s">
        <v>37</v>
      </c>
      <c r="P84" s="8" t="str">
        <f>P83</f>
        <v>ТО2</v>
      </c>
      <c r="Q84" s="8" t="s">
        <v>37</v>
      </c>
      <c r="R84" s="8" t="s">
        <v>38</v>
      </c>
    </row>
    <row r="85" spans="1:18" x14ac:dyDescent="0.25">
      <c r="A85" s="8" t="s">
        <v>403</v>
      </c>
      <c r="B85" s="8">
        <v>24</v>
      </c>
      <c r="C85" s="299">
        <v>45009</v>
      </c>
      <c r="D85" s="8" t="s">
        <v>37</v>
      </c>
      <c r="E85" s="8" t="s">
        <v>37</v>
      </c>
      <c r="F85" s="8" t="s">
        <v>37</v>
      </c>
      <c r="G85" s="8" t="s">
        <v>313</v>
      </c>
      <c r="H85" s="8" t="s">
        <v>37</v>
      </c>
      <c r="I85" s="8" t="s">
        <v>38</v>
      </c>
      <c r="J85" s="8" t="s">
        <v>37</v>
      </c>
      <c r="L85" s="8" t="s">
        <v>38</v>
      </c>
      <c r="M85" s="8" t="s">
        <v>37</v>
      </c>
      <c r="N85" s="8" t="s">
        <v>38</v>
      </c>
      <c r="O85" s="8" t="s">
        <v>37</v>
      </c>
      <c r="P85" s="8" t="s">
        <v>37</v>
      </c>
      <c r="Q85" s="8" t="s">
        <v>37</v>
      </c>
      <c r="R85" s="8" t="s">
        <v>38</v>
      </c>
    </row>
    <row r="86" spans="1:18" x14ac:dyDescent="0.25">
      <c r="A86" s="8" t="s">
        <v>403</v>
      </c>
      <c r="B86" s="8">
        <v>25</v>
      </c>
      <c r="C86" s="299">
        <v>45010</v>
      </c>
      <c r="D86" s="8" t="s">
        <v>37</v>
      </c>
      <c r="E86" s="8" t="s">
        <v>37</v>
      </c>
      <c r="F86" s="8" t="s">
        <v>37</v>
      </c>
      <c r="G86" s="8" t="s">
        <v>38</v>
      </c>
      <c r="H86" s="8" t="s">
        <v>37</v>
      </c>
      <c r="I86" s="8" t="s">
        <v>38</v>
      </c>
      <c r="J86" s="8" t="s">
        <v>37</v>
      </c>
      <c r="L86" s="8" t="s">
        <v>38</v>
      </c>
      <c r="M86" s="8" t="s">
        <v>37</v>
      </c>
      <c r="N86" s="8" t="s">
        <v>38</v>
      </c>
      <c r="O86" s="8" t="s">
        <v>37</v>
      </c>
      <c r="P86" s="8" t="s">
        <v>37</v>
      </c>
      <c r="Q86" s="8" t="s">
        <v>37</v>
      </c>
      <c r="R86" s="8" t="s">
        <v>38</v>
      </c>
    </row>
    <row r="87" spans="1:18" x14ac:dyDescent="0.25">
      <c r="A87" s="8" t="s">
        <v>403</v>
      </c>
      <c r="B87" s="8">
        <v>26</v>
      </c>
      <c r="C87" s="299">
        <v>45011</v>
      </c>
      <c r="D87" s="8" t="s">
        <v>37</v>
      </c>
      <c r="E87" s="8" t="s">
        <v>321</v>
      </c>
      <c r="F87" s="8" t="s">
        <v>37</v>
      </c>
      <c r="G87" s="8" t="s">
        <v>37</v>
      </c>
      <c r="H87" s="8" t="s">
        <v>37</v>
      </c>
      <c r="I87" s="8" t="s">
        <v>38</v>
      </c>
      <c r="J87" s="8" t="s">
        <v>37</v>
      </c>
      <c r="L87" s="8" t="s">
        <v>38</v>
      </c>
      <c r="M87" s="8" t="s">
        <v>37</v>
      </c>
      <c r="N87" s="8" t="s">
        <v>38</v>
      </c>
      <c r="O87" s="8" t="s">
        <v>37</v>
      </c>
      <c r="P87" s="8" t="s">
        <v>37</v>
      </c>
      <c r="Q87" s="8" t="s">
        <v>37</v>
      </c>
      <c r="R87" s="8" t="s">
        <v>33</v>
      </c>
    </row>
    <row r="88" spans="1:18" x14ac:dyDescent="0.25">
      <c r="A88" s="8" t="s">
        <v>403</v>
      </c>
      <c r="B88" s="8">
        <v>27</v>
      </c>
      <c r="C88" s="299">
        <v>45012</v>
      </c>
      <c r="D88" s="8" t="s">
        <v>37</v>
      </c>
      <c r="E88" s="8" t="s">
        <v>37</v>
      </c>
      <c r="F88" s="8" t="s">
        <v>37</v>
      </c>
      <c r="G88" s="8" t="s">
        <v>37</v>
      </c>
      <c r="H88" s="8" t="s">
        <v>37</v>
      </c>
      <c r="I88" s="8" t="s">
        <v>33</v>
      </c>
      <c r="J88" s="8" t="s">
        <v>270</v>
      </c>
      <c r="L88" s="8" t="s">
        <v>38</v>
      </c>
      <c r="M88" s="8" t="s">
        <v>37</v>
      </c>
      <c r="N88" s="8" t="s">
        <v>38</v>
      </c>
      <c r="O88" s="8" t="s">
        <v>37</v>
      </c>
      <c r="P88" s="8" t="s">
        <v>37</v>
      </c>
      <c r="Q88" s="8" t="s">
        <v>37</v>
      </c>
      <c r="R88" s="8" t="s">
        <v>38</v>
      </c>
    </row>
    <row r="89" spans="1:18" x14ac:dyDescent="0.25">
      <c r="A89" s="8" t="s">
        <v>403</v>
      </c>
      <c r="B89" s="8">
        <v>28</v>
      </c>
      <c r="C89" s="299">
        <v>45013</v>
      </c>
      <c r="D89" s="8" t="s">
        <v>37</v>
      </c>
      <c r="E89" s="8" t="s">
        <v>37</v>
      </c>
      <c r="F89" s="8" t="s">
        <v>37</v>
      </c>
      <c r="G89" s="8" t="s">
        <v>37</v>
      </c>
      <c r="H89" s="8" t="s">
        <v>37</v>
      </c>
      <c r="I89" s="8" t="s">
        <v>38</v>
      </c>
      <c r="J89" s="8" t="s">
        <v>270</v>
      </c>
      <c r="L89" s="8" t="s">
        <v>38</v>
      </c>
      <c r="M89" s="8" t="s">
        <v>37</v>
      </c>
      <c r="N89" s="8" t="s">
        <v>38</v>
      </c>
      <c r="O89" s="8" t="s">
        <v>37</v>
      </c>
      <c r="P89" s="8" t="s">
        <v>37</v>
      </c>
      <c r="Q89" s="8" t="s">
        <v>37</v>
      </c>
      <c r="R89" s="8" t="s">
        <v>38</v>
      </c>
    </row>
    <row r="90" spans="1:18" x14ac:dyDescent="0.25">
      <c r="A90" s="8" t="s">
        <v>403</v>
      </c>
      <c r="B90" s="8">
        <v>29</v>
      </c>
      <c r="C90" s="299">
        <v>45014</v>
      </c>
      <c r="D90" s="8" t="s">
        <v>37</v>
      </c>
      <c r="E90" s="8" t="s">
        <v>37</v>
      </c>
      <c r="F90" s="8" t="s">
        <v>37</v>
      </c>
      <c r="G90" s="8" t="s">
        <v>37</v>
      </c>
      <c r="H90" s="8" t="s">
        <v>37</v>
      </c>
      <c r="I90" s="8" t="s">
        <v>38</v>
      </c>
      <c r="J90" s="8" t="s">
        <v>270</v>
      </c>
      <c r="L90" s="8" t="s">
        <v>38</v>
      </c>
      <c r="M90" s="8" t="s">
        <v>37</v>
      </c>
      <c r="N90" s="8" t="s">
        <v>38</v>
      </c>
      <c r="O90" s="8" t="s">
        <v>37</v>
      </c>
      <c r="P90" s="8" t="s">
        <v>37</v>
      </c>
      <c r="Q90" s="8" t="s">
        <v>37</v>
      </c>
      <c r="R90" s="8" t="s">
        <v>38</v>
      </c>
    </row>
    <row r="91" spans="1:18" x14ac:dyDescent="0.25">
      <c r="A91" s="8" t="s">
        <v>403</v>
      </c>
      <c r="B91" s="8">
        <v>30</v>
      </c>
      <c r="C91" s="299">
        <v>45015</v>
      </c>
      <c r="D91" s="8" t="s">
        <v>37</v>
      </c>
      <c r="E91" s="8" t="s">
        <v>37</v>
      </c>
      <c r="F91" s="8" t="s">
        <v>37</v>
      </c>
      <c r="G91" s="8" t="s">
        <v>37</v>
      </c>
      <c r="H91" s="8" t="s">
        <v>37</v>
      </c>
      <c r="I91" s="8" t="s">
        <v>38</v>
      </c>
      <c r="J91" s="8" t="s">
        <v>270</v>
      </c>
      <c r="L91" s="8" t="s">
        <v>38</v>
      </c>
      <c r="M91" s="8" t="s">
        <v>37</v>
      </c>
      <c r="N91" s="8" t="s">
        <v>38</v>
      </c>
      <c r="O91" s="8" t="s">
        <v>37</v>
      </c>
      <c r="P91" s="8" t="s">
        <v>37</v>
      </c>
      <c r="Q91" s="8" t="s">
        <v>37</v>
      </c>
      <c r="R91" s="8" t="s">
        <v>38</v>
      </c>
    </row>
    <row r="92" spans="1:18" x14ac:dyDescent="0.25">
      <c r="A92" s="8" t="s">
        <v>403</v>
      </c>
      <c r="B92" s="8">
        <v>31</v>
      </c>
      <c r="C92" s="299">
        <v>45016</v>
      </c>
      <c r="D92" s="8" t="s">
        <v>37</v>
      </c>
      <c r="E92" s="8" t="s">
        <v>37</v>
      </c>
      <c r="F92" s="8" t="s">
        <v>37</v>
      </c>
      <c r="G92" s="8" t="s">
        <v>37</v>
      </c>
      <c r="H92" s="8" t="s">
        <v>37</v>
      </c>
      <c r="I92" s="8" t="s">
        <v>38</v>
      </c>
      <c r="J92" s="8" t="s">
        <v>270</v>
      </c>
      <c r="L92" s="8" t="s">
        <v>38</v>
      </c>
      <c r="M92" s="8" t="s">
        <v>37</v>
      </c>
      <c r="N92" s="8" t="s">
        <v>33</v>
      </c>
      <c r="O92" s="8" t="s">
        <v>37</v>
      </c>
      <c r="P92" s="8" t="s">
        <v>37</v>
      </c>
      <c r="Q92" s="8" t="s">
        <v>37</v>
      </c>
      <c r="R92" s="8" t="s">
        <v>38</v>
      </c>
    </row>
    <row r="93" spans="1:18" x14ac:dyDescent="0.25">
      <c r="A93" s="8" t="s">
        <v>404</v>
      </c>
      <c r="B93" s="8">
        <v>1</v>
      </c>
      <c r="C93" s="299">
        <v>45017</v>
      </c>
      <c r="D93" s="8" t="s">
        <v>37</v>
      </c>
      <c r="E93" s="8" t="s">
        <v>37</v>
      </c>
      <c r="F93" s="8" t="s">
        <v>37</v>
      </c>
      <c r="G93" s="8" t="s">
        <v>37</v>
      </c>
      <c r="H93" s="8" t="s">
        <v>37</v>
      </c>
      <c r="I93" s="8" t="s">
        <v>38</v>
      </c>
      <c r="J93" s="8" t="str">
        <f>J92</f>
        <v>ТО1</v>
      </c>
      <c r="L93" s="8" t="s">
        <v>38</v>
      </c>
      <c r="M93" s="8" t="s">
        <v>37</v>
      </c>
      <c r="N93" s="8" t="s">
        <v>38</v>
      </c>
      <c r="O93" s="8" t="s">
        <v>37</v>
      </c>
      <c r="P93" s="8" t="s">
        <v>37</v>
      </c>
      <c r="Q93" s="8" t="s">
        <v>37</v>
      </c>
      <c r="R93" s="8" t="s">
        <v>38</v>
      </c>
    </row>
    <row r="94" spans="1:18" x14ac:dyDescent="0.25">
      <c r="A94" s="8" t="s">
        <v>404</v>
      </c>
      <c r="B94" s="8">
        <v>2</v>
      </c>
      <c r="C94" s="299">
        <v>45018</v>
      </c>
      <c r="D94" s="8" t="s">
        <v>37</v>
      </c>
      <c r="E94" s="8" t="s">
        <v>37</v>
      </c>
      <c r="F94" s="8" t="s">
        <v>37</v>
      </c>
      <c r="G94" s="8" t="s">
        <v>37</v>
      </c>
      <c r="H94" s="8" t="s">
        <v>37</v>
      </c>
      <c r="I94" s="8" t="s">
        <v>313</v>
      </c>
      <c r="J94" s="8" t="str">
        <f>J93</f>
        <v>ТО1</v>
      </c>
      <c r="L94" s="8" t="s">
        <v>33</v>
      </c>
      <c r="M94" s="8" t="s">
        <v>37</v>
      </c>
      <c r="N94" s="8" t="s">
        <v>38</v>
      </c>
      <c r="O94" s="8" t="s">
        <v>37</v>
      </c>
      <c r="P94" s="8" t="s">
        <v>37</v>
      </c>
      <c r="Q94" s="8" t="s">
        <v>37</v>
      </c>
      <c r="R94" s="8" t="s">
        <v>38</v>
      </c>
    </row>
    <row r="95" spans="1:18" x14ac:dyDescent="0.25">
      <c r="A95" s="8" t="s">
        <v>404</v>
      </c>
      <c r="B95" s="8">
        <v>3</v>
      </c>
      <c r="C95" s="299">
        <v>45019</v>
      </c>
      <c r="D95" s="8" t="s">
        <v>37</v>
      </c>
      <c r="E95" s="8" t="s">
        <v>37</v>
      </c>
      <c r="F95" s="8" t="s">
        <v>38</v>
      </c>
      <c r="G95" s="8" t="s">
        <v>37</v>
      </c>
      <c r="H95" s="8" t="s">
        <v>37</v>
      </c>
      <c r="I95" s="8" t="s">
        <v>313</v>
      </c>
      <c r="J95" s="8" t="s">
        <v>37</v>
      </c>
      <c r="L95" s="8" t="s">
        <v>38</v>
      </c>
      <c r="M95" s="8" t="s">
        <v>37</v>
      </c>
      <c r="N95" s="8" t="s">
        <v>37</v>
      </c>
      <c r="O95" s="8" t="s">
        <v>270</v>
      </c>
      <c r="P95" s="8" t="s">
        <v>37</v>
      </c>
      <c r="Q95" s="8" t="s">
        <v>37</v>
      </c>
      <c r="R95" s="8" t="s">
        <v>313</v>
      </c>
    </row>
    <row r="96" spans="1:18" x14ac:dyDescent="0.25">
      <c r="A96" s="8" t="s">
        <v>404</v>
      </c>
      <c r="B96" s="8">
        <v>4</v>
      </c>
      <c r="C96" s="299">
        <v>45020</v>
      </c>
      <c r="D96" s="8" t="s">
        <v>37</v>
      </c>
      <c r="E96" s="8" t="s">
        <v>37</v>
      </c>
      <c r="F96" s="8" t="s">
        <v>38</v>
      </c>
      <c r="G96" s="8" t="s">
        <v>37</v>
      </c>
      <c r="H96" s="8" t="s">
        <v>37</v>
      </c>
      <c r="I96" s="8" t="s">
        <v>313</v>
      </c>
      <c r="J96" s="8" t="s">
        <v>37</v>
      </c>
      <c r="L96" s="8" t="s">
        <v>38</v>
      </c>
      <c r="M96" s="8" t="s">
        <v>37</v>
      </c>
      <c r="N96" s="8" t="s">
        <v>37</v>
      </c>
      <c r="O96" s="8" t="s">
        <v>270</v>
      </c>
      <c r="P96" s="8" t="s">
        <v>37</v>
      </c>
      <c r="Q96" s="8" t="s">
        <v>37</v>
      </c>
      <c r="R96" s="8" t="s">
        <v>313</v>
      </c>
    </row>
    <row r="97" spans="1:18" x14ac:dyDescent="0.25">
      <c r="A97" s="8" t="s">
        <v>404</v>
      </c>
      <c r="B97" s="8">
        <v>5</v>
      </c>
      <c r="C97" s="299">
        <v>45021</v>
      </c>
      <c r="D97" s="8" t="s">
        <v>37</v>
      </c>
      <c r="E97" s="8" t="s">
        <v>37</v>
      </c>
      <c r="F97" s="8" t="s">
        <v>38</v>
      </c>
      <c r="G97" s="8" t="s">
        <v>37</v>
      </c>
      <c r="H97" s="8" t="s">
        <v>37</v>
      </c>
      <c r="I97" s="8" t="s">
        <v>38</v>
      </c>
      <c r="J97" s="8" t="s">
        <v>37</v>
      </c>
      <c r="L97" s="8" t="s">
        <v>38</v>
      </c>
      <c r="M97" s="8" t="s">
        <v>37</v>
      </c>
      <c r="N97" s="8" t="s">
        <v>37</v>
      </c>
      <c r="O97" s="8" t="s">
        <v>270</v>
      </c>
      <c r="P97" s="8" t="s">
        <v>37</v>
      </c>
      <c r="Q97" s="8" t="s">
        <v>37</v>
      </c>
      <c r="R97" s="8" t="s">
        <v>33</v>
      </c>
    </row>
    <row r="98" spans="1:18" x14ac:dyDescent="0.25">
      <c r="A98" s="8" t="s">
        <v>404</v>
      </c>
      <c r="B98" s="8">
        <v>6</v>
      </c>
      <c r="C98" s="299">
        <v>45022</v>
      </c>
      <c r="D98" s="8" t="s">
        <v>37</v>
      </c>
      <c r="E98" s="8" t="s">
        <v>37</v>
      </c>
      <c r="F98" s="8" t="s">
        <v>38</v>
      </c>
      <c r="G98" s="8" t="s">
        <v>37</v>
      </c>
      <c r="H98" s="8" t="s">
        <v>37</v>
      </c>
      <c r="I98" s="8" t="s">
        <v>38</v>
      </c>
      <c r="J98" s="8" t="s">
        <v>37</v>
      </c>
      <c r="L98" s="8" t="s">
        <v>38</v>
      </c>
      <c r="M98" s="8" t="s">
        <v>37</v>
      </c>
      <c r="N98" s="8" t="s">
        <v>37</v>
      </c>
      <c r="O98" s="8" t="s">
        <v>270</v>
      </c>
      <c r="P98" s="8" t="s">
        <v>37</v>
      </c>
      <c r="Q98" s="8" t="s">
        <v>37</v>
      </c>
      <c r="R98" s="8" t="s">
        <v>313</v>
      </c>
    </row>
    <row r="99" spans="1:18" x14ac:dyDescent="0.25">
      <c r="A99" s="8" t="s">
        <v>404</v>
      </c>
      <c r="B99" s="8">
        <v>7</v>
      </c>
      <c r="C99" s="299">
        <v>45023</v>
      </c>
      <c r="D99" s="8" t="s">
        <v>37</v>
      </c>
      <c r="E99" s="8" t="s">
        <v>37</v>
      </c>
      <c r="F99" s="8" t="s">
        <v>38</v>
      </c>
      <c r="G99" s="8" t="s">
        <v>37</v>
      </c>
      <c r="H99" s="8" t="s">
        <v>37</v>
      </c>
      <c r="I99" s="8" t="s">
        <v>38</v>
      </c>
      <c r="J99" s="8" t="s">
        <v>37</v>
      </c>
      <c r="L99" s="8" t="s">
        <v>38</v>
      </c>
      <c r="M99" s="8" t="s">
        <v>37</v>
      </c>
      <c r="N99" s="8" t="s">
        <v>37</v>
      </c>
      <c r="O99" s="8" t="s">
        <v>270</v>
      </c>
      <c r="P99" s="8" t="s">
        <v>37</v>
      </c>
      <c r="Q99" s="8" t="s">
        <v>37</v>
      </c>
      <c r="R99" s="8" t="s">
        <v>313</v>
      </c>
    </row>
    <row r="100" spans="1:18" x14ac:dyDescent="0.25">
      <c r="A100" s="8" t="s">
        <v>404</v>
      </c>
      <c r="B100" s="8">
        <v>8</v>
      </c>
      <c r="C100" s="299">
        <v>45024</v>
      </c>
      <c r="D100" s="8" t="s">
        <v>37</v>
      </c>
      <c r="E100" s="8" t="s">
        <v>37</v>
      </c>
      <c r="F100" s="8" t="s">
        <v>38</v>
      </c>
      <c r="G100" s="8" t="s">
        <v>37</v>
      </c>
      <c r="H100" s="8" t="s">
        <v>37</v>
      </c>
      <c r="I100" s="8" t="s">
        <v>37</v>
      </c>
      <c r="J100" s="8" t="s">
        <v>37</v>
      </c>
      <c r="L100" s="8" t="s">
        <v>38</v>
      </c>
      <c r="M100" s="8" t="s">
        <v>37</v>
      </c>
      <c r="N100" s="8" t="s">
        <v>37</v>
      </c>
      <c r="O100" s="8" t="s">
        <v>270</v>
      </c>
      <c r="P100" s="8" t="s">
        <v>37</v>
      </c>
      <c r="Q100" s="8" t="s">
        <v>37</v>
      </c>
      <c r="R100" s="8" t="s">
        <v>313</v>
      </c>
    </row>
    <row r="101" spans="1:18" x14ac:dyDescent="0.25">
      <c r="A101" s="8" t="s">
        <v>404</v>
      </c>
      <c r="B101" s="8">
        <v>9</v>
      </c>
      <c r="C101" s="299">
        <v>45025</v>
      </c>
      <c r="D101" s="8" t="s">
        <v>37</v>
      </c>
      <c r="E101" s="8" t="s">
        <v>37</v>
      </c>
      <c r="F101" s="8" t="s">
        <v>38</v>
      </c>
      <c r="G101" s="8" t="s">
        <v>37</v>
      </c>
      <c r="H101" s="8" t="s">
        <v>37</v>
      </c>
      <c r="I101" s="8" t="s">
        <v>38</v>
      </c>
      <c r="J101" s="8" t="s">
        <v>37</v>
      </c>
      <c r="L101" s="8" t="s">
        <v>38</v>
      </c>
      <c r="M101" s="8" t="s">
        <v>37</v>
      </c>
      <c r="N101" s="8" t="s">
        <v>37</v>
      </c>
      <c r="O101" s="8" t="str">
        <f>O100</f>
        <v>ТО1</v>
      </c>
      <c r="P101" s="8" t="s">
        <v>37</v>
      </c>
      <c r="Q101" s="8" t="s">
        <v>37</v>
      </c>
      <c r="R101" s="8" t="s">
        <v>313</v>
      </c>
    </row>
    <row r="102" spans="1:18" x14ac:dyDescent="0.25">
      <c r="A102" s="8" t="s">
        <v>404</v>
      </c>
      <c r="B102" s="8">
        <v>10</v>
      </c>
      <c r="C102" s="299">
        <v>45026</v>
      </c>
      <c r="D102" s="8" t="s">
        <v>37</v>
      </c>
      <c r="E102" s="8" t="s">
        <v>37</v>
      </c>
      <c r="F102" s="8" t="s">
        <v>38</v>
      </c>
      <c r="G102" s="8" t="s">
        <v>37</v>
      </c>
      <c r="H102" s="8" t="s">
        <v>37</v>
      </c>
      <c r="I102" s="8" t="s">
        <v>38</v>
      </c>
      <c r="J102" s="8" t="s">
        <v>37</v>
      </c>
      <c r="L102" s="8" t="s">
        <v>38</v>
      </c>
      <c r="M102" s="8" t="s">
        <v>37</v>
      </c>
      <c r="N102" s="8" t="s">
        <v>37</v>
      </c>
      <c r="O102" s="8" t="str">
        <f>O101</f>
        <v>ТО1</v>
      </c>
      <c r="P102" s="8" t="s">
        <v>37</v>
      </c>
      <c r="Q102" s="8" t="s">
        <v>37</v>
      </c>
      <c r="R102" s="8" t="s">
        <v>313</v>
      </c>
    </row>
    <row r="103" spans="1:18" x14ac:dyDescent="0.25">
      <c r="A103" s="8" t="s">
        <v>404</v>
      </c>
      <c r="B103" s="8">
        <v>11</v>
      </c>
      <c r="C103" s="299">
        <v>45027</v>
      </c>
      <c r="D103" s="8" t="s">
        <v>37</v>
      </c>
      <c r="E103" s="8" t="s">
        <v>37</v>
      </c>
      <c r="F103" s="8" t="s">
        <v>38</v>
      </c>
      <c r="G103" s="8" t="s">
        <v>37</v>
      </c>
      <c r="H103" s="8" t="s">
        <v>37</v>
      </c>
      <c r="I103" s="8" t="s">
        <v>38</v>
      </c>
      <c r="J103" s="8" t="s">
        <v>37</v>
      </c>
      <c r="L103" s="8" t="s">
        <v>38</v>
      </c>
      <c r="M103" s="8" t="s">
        <v>37</v>
      </c>
      <c r="N103" s="8" t="s">
        <v>37</v>
      </c>
      <c r="O103" s="8" t="s">
        <v>38</v>
      </c>
      <c r="P103" s="8" t="s">
        <v>38</v>
      </c>
      <c r="Q103" s="8" t="s">
        <v>37</v>
      </c>
      <c r="R103" s="8" t="s">
        <v>313</v>
      </c>
    </row>
    <row r="104" spans="1:18" x14ac:dyDescent="0.25">
      <c r="A104" s="8" t="s">
        <v>404</v>
      </c>
      <c r="B104" s="8">
        <v>12</v>
      </c>
      <c r="C104" s="299">
        <v>45028</v>
      </c>
      <c r="D104" s="8" t="s">
        <v>37</v>
      </c>
      <c r="E104" s="8" t="s">
        <v>37</v>
      </c>
      <c r="F104" s="8" t="s">
        <v>33</v>
      </c>
      <c r="G104" s="8" t="s">
        <v>37</v>
      </c>
      <c r="H104" s="8" t="s">
        <v>37</v>
      </c>
      <c r="I104" s="8" t="s">
        <v>38</v>
      </c>
      <c r="J104" s="8" t="s">
        <v>37</v>
      </c>
      <c r="L104" s="8" t="s">
        <v>33</v>
      </c>
      <c r="M104" s="8" t="s">
        <v>37</v>
      </c>
      <c r="N104" s="8" t="s">
        <v>37</v>
      </c>
      <c r="O104" s="8" t="s">
        <v>37</v>
      </c>
      <c r="P104" s="8" t="s">
        <v>38</v>
      </c>
      <c r="Q104" s="8" t="s">
        <v>37</v>
      </c>
      <c r="R104" s="8" t="s">
        <v>313</v>
      </c>
    </row>
    <row r="105" spans="1:18" x14ac:dyDescent="0.25">
      <c r="A105" s="8" t="s">
        <v>404</v>
      </c>
      <c r="B105" s="8">
        <v>13</v>
      </c>
      <c r="C105" s="299">
        <v>45029</v>
      </c>
      <c r="D105" s="8" t="s">
        <v>37</v>
      </c>
      <c r="E105" s="8" t="s">
        <v>37</v>
      </c>
      <c r="F105" s="8" t="s">
        <v>38</v>
      </c>
      <c r="G105" s="8" t="s">
        <v>37</v>
      </c>
      <c r="H105" s="8" t="s">
        <v>37</v>
      </c>
      <c r="I105" s="8" t="s">
        <v>38</v>
      </c>
      <c r="J105" s="8" t="s">
        <v>37</v>
      </c>
      <c r="L105" s="8" t="s">
        <v>38</v>
      </c>
      <c r="M105" s="8" t="s">
        <v>37</v>
      </c>
      <c r="N105" s="8" t="s">
        <v>37</v>
      </c>
      <c r="O105" s="8" t="s">
        <v>37</v>
      </c>
      <c r="P105" s="8" t="s">
        <v>38</v>
      </c>
      <c r="Q105" s="8" t="s">
        <v>37</v>
      </c>
      <c r="R105" s="8" t="s">
        <v>313</v>
      </c>
    </row>
    <row r="106" spans="1:18" x14ac:dyDescent="0.25">
      <c r="A106" s="8" t="s">
        <v>404</v>
      </c>
      <c r="B106" s="8">
        <v>14</v>
      </c>
      <c r="C106" s="299">
        <v>45030</v>
      </c>
      <c r="D106" s="8" t="s">
        <v>37</v>
      </c>
      <c r="E106" s="8" t="s">
        <v>37</v>
      </c>
      <c r="F106" s="8" t="s">
        <v>38</v>
      </c>
      <c r="G106" s="8" t="s">
        <v>37</v>
      </c>
      <c r="H106" s="8" t="s">
        <v>37</v>
      </c>
      <c r="I106" s="8" t="s">
        <v>38</v>
      </c>
      <c r="J106" s="8" t="s">
        <v>37</v>
      </c>
      <c r="L106" s="8" t="s">
        <v>38</v>
      </c>
      <c r="M106" s="8" t="s">
        <v>37</v>
      </c>
      <c r="N106" s="8" t="s">
        <v>37</v>
      </c>
      <c r="O106" s="8" t="s">
        <v>37</v>
      </c>
      <c r="P106" s="8" t="s">
        <v>38</v>
      </c>
      <c r="Q106" s="8" t="s">
        <v>37</v>
      </c>
      <c r="R106" s="8" t="s">
        <v>313</v>
      </c>
    </row>
    <row r="107" spans="1:18" x14ac:dyDescent="0.25">
      <c r="A107" s="8" t="s">
        <v>404</v>
      </c>
      <c r="B107" s="8">
        <v>15</v>
      </c>
      <c r="C107" s="299">
        <v>45031</v>
      </c>
      <c r="D107" s="8" t="s">
        <v>37</v>
      </c>
      <c r="E107" s="8" t="s">
        <v>37</v>
      </c>
      <c r="F107" s="8" t="s">
        <v>38</v>
      </c>
      <c r="G107" s="8" t="s">
        <v>37</v>
      </c>
      <c r="H107" s="8" t="s">
        <v>37</v>
      </c>
      <c r="I107" s="8" t="s">
        <v>38</v>
      </c>
      <c r="J107" s="8" t="s">
        <v>37</v>
      </c>
      <c r="L107" s="8" t="s">
        <v>38</v>
      </c>
      <c r="M107" s="8" t="s">
        <v>37</v>
      </c>
      <c r="N107" s="8" t="s">
        <v>37</v>
      </c>
      <c r="O107" s="8" t="s">
        <v>37</v>
      </c>
      <c r="P107" s="8" t="s">
        <v>38</v>
      </c>
      <c r="Q107" s="8" t="s">
        <v>37</v>
      </c>
      <c r="R107" s="8" t="s">
        <v>33</v>
      </c>
    </row>
    <row r="108" spans="1:18" x14ac:dyDescent="0.25">
      <c r="A108" s="8" t="s">
        <v>404</v>
      </c>
      <c r="B108" s="8">
        <v>16</v>
      </c>
      <c r="C108" s="299">
        <v>45032</v>
      </c>
      <c r="D108" s="8" t="s">
        <v>37</v>
      </c>
      <c r="E108" s="8" t="s">
        <v>37</v>
      </c>
      <c r="F108" s="8" t="s">
        <v>38</v>
      </c>
      <c r="G108" s="8" t="s">
        <v>37</v>
      </c>
      <c r="H108" s="8" t="s">
        <v>37</v>
      </c>
      <c r="I108" s="8" t="s">
        <v>38</v>
      </c>
      <c r="J108" s="8" t="s">
        <v>37</v>
      </c>
      <c r="L108" s="8" t="s">
        <v>38</v>
      </c>
      <c r="M108" s="8" t="s">
        <v>37</v>
      </c>
      <c r="N108" s="8" t="s">
        <v>37</v>
      </c>
      <c r="O108" s="8" t="s">
        <v>37</v>
      </c>
      <c r="P108" s="8" t="s">
        <v>38</v>
      </c>
      <c r="Q108" s="8" t="s">
        <v>37</v>
      </c>
      <c r="R108" s="8" t="s">
        <v>313</v>
      </c>
    </row>
    <row r="109" spans="1:18" x14ac:dyDescent="0.25">
      <c r="A109" s="8" t="s">
        <v>404</v>
      </c>
      <c r="B109" s="8">
        <v>17</v>
      </c>
      <c r="C109" s="299">
        <v>45033</v>
      </c>
      <c r="D109" s="8" t="s">
        <v>37</v>
      </c>
      <c r="E109" s="8" t="s">
        <v>37</v>
      </c>
      <c r="F109" s="8" t="s">
        <v>38</v>
      </c>
      <c r="G109" s="8" t="s">
        <v>37</v>
      </c>
      <c r="H109" s="8" t="s">
        <v>37</v>
      </c>
      <c r="I109" s="8" t="s">
        <v>38</v>
      </c>
      <c r="J109" s="8" t="s">
        <v>37</v>
      </c>
      <c r="L109" s="8" t="s">
        <v>38</v>
      </c>
      <c r="M109" s="8" t="s">
        <v>37</v>
      </c>
      <c r="N109" s="8" t="s">
        <v>37</v>
      </c>
      <c r="O109" s="8" t="s">
        <v>37</v>
      </c>
      <c r="P109" s="8" t="s">
        <v>38</v>
      </c>
      <c r="Q109" s="8" t="s">
        <v>37</v>
      </c>
      <c r="R109" s="8" t="s">
        <v>313</v>
      </c>
    </row>
    <row r="110" spans="1:18" x14ac:dyDescent="0.25">
      <c r="A110" s="8" t="s">
        <v>404</v>
      </c>
      <c r="B110" s="8">
        <v>18</v>
      </c>
      <c r="C110" s="299">
        <v>45034</v>
      </c>
      <c r="D110" s="8" t="s">
        <v>37</v>
      </c>
      <c r="E110" s="8" t="s">
        <v>37</v>
      </c>
      <c r="F110" s="8" t="s">
        <v>38</v>
      </c>
      <c r="G110" s="8" t="s">
        <v>37</v>
      </c>
      <c r="H110" s="8" t="s">
        <v>37</v>
      </c>
      <c r="I110" s="8" t="s">
        <v>38</v>
      </c>
      <c r="J110" s="8" t="s">
        <v>37</v>
      </c>
      <c r="L110" s="8" t="s">
        <v>38</v>
      </c>
      <c r="M110" s="8" t="s">
        <v>37</v>
      </c>
      <c r="N110" s="8" t="s">
        <v>38</v>
      </c>
      <c r="O110" s="8" t="s">
        <v>37</v>
      </c>
      <c r="P110" s="8" t="s">
        <v>37</v>
      </c>
      <c r="Q110" s="8" t="s">
        <v>37</v>
      </c>
      <c r="R110" s="8" t="s">
        <v>313</v>
      </c>
    </row>
    <row r="111" spans="1:18" x14ac:dyDescent="0.25">
      <c r="A111" s="8" t="s">
        <v>404</v>
      </c>
      <c r="B111" s="8">
        <v>19</v>
      </c>
      <c r="C111" s="299">
        <v>45035</v>
      </c>
      <c r="D111" s="8" t="s">
        <v>37</v>
      </c>
      <c r="E111" s="8" t="s">
        <v>37</v>
      </c>
      <c r="F111" s="8" t="s">
        <v>38</v>
      </c>
      <c r="G111" s="8" t="s">
        <v>37</v>
      </c>
      <c r="H111" s="8" t="s">
        <v>37</v>
      </c>
      <c r="I111" s="8" t="s">
        <v>33</v>
      </c>
      <c r="J111" s="8" t="s">
        <v>37</v>
      </c>
      <c r="L111" s="8" t="s">
        <v>38</v>
      </c>
      <c r="M111" s="8" t="s">
        <v>37</v>
      </c>
      <c r="N111" s="8" t="s">
        <v>271</v>
      </c>
      <c r="O111" s="8" t="s">
        <v>37</v>
      </c>
      <c r="P111" s="8" t="s">
        <v>37</v>
      </c>
      <c r="Q111" s="8" t="s">
        <v>37</v>
      </c>
      <c r="R111" s="8" t="s">
        <v>313</v>
      </c>
    </row>
    <row r="112" spans="1:18" x14ac:dyDescent="0.25">
      <c r="A112" s="8" t="s">
        <v>404</v>
      </c>
      <c r="B112" s="8">
        <v>20</v>
      </c>
      <c r="C112" s="299">
        <v>45036</v>
      </c>
      <c r="D112" s="8" t="s">
        <v>37</v>
      </c>
      <c r="E112" s="8" t="s">
        <v>37</v>
      </c>
      <c r="F112" s="8" t="s">
        <v>38</v>
      </c>
      <c r="G112" s="8" t="s">
        <v>37</v>
      </c>
      <c r="H112" s="8" t="s">
        <v>37</v>
      </c>
      <c r="I112" s="8" t="s">
        <v>38</v>
      </c>
      <c r="J112" s="8" t="s">
        <v>37</v>
      </c>
      <c r="L112" s="8" t="s">
        <v>38</v>
      </c>
      <c r="M112" s="8" t="s">
        <v>37</v>
      </c>
      <c r="N112" s="8" t="s">
        <v>271</v>
      </c>
      <c r="O112" s="8" t="s">
        <v>37</v>
      </c>
      <c r="P112" s="8" t="s">
        <v>37</v>
      </c>
      <c r="Q112" s="8" t="s">
        <v>37</v>
      </c>
      <c r="R112" s="8" t="s">
        <v>401</v>
      </c>
    </row>
    <row r="113" spans="1:18" x14ac:dyDescent="0.25">
      <c r="A113" s="8" t="s">
        <v>404</v>
      </c>
      <c r="B113" s="8">
        <v>21</v>
      </c>
      <c r="C113" s="299">
        <v>45037</v>
      </c>
      <c r="D113" s="8" t="s">
        <v>37</v>
      </c>
      <c r="E113" s="8" t="s">
        <v>37</v>
      </c>
      <c r="F113" s="8" t="s">
        <v>38</v>
      </c>
      <c r="G113" s="8" t="s">
        <v>37</v>
      </c>
      <c r="H113" s="8" t="s">
        <v>37</v>
      </c>
      <c r="I113" s="8" t="s">
        <v>38</v>
      </c>
      <c r="J113" s="8" t="s">
        <v>37</v>
      </c>
      <c r="L113" s="8" t="s">
        <v>38</v>
      </c>
      <c r="M113" s="8" t="s">
        <v>37</v>
      </c>
      <c r="N113" s="8" t="s">
        <v>271</v>
      </c>
      <c r="O113" s="8" t="s">
        <v>37</v>
      </c>
      <c r="P113" s="8" t="s">
        <v>37</v>
      </c>
      <c r="Q113" s="8" t="s">
        <v>37</v>
      </c>
      <c r="R113" s="8" t="s">
        <v>38</v>
      </c>
    </row>
    <row r="114" spans="1:18" x14ac:dyDescent="0.25">
      <c r="A114" s="8" t="s">
        <v>404</v>
      </c>
      <c r="B114" s="8">
        <v>22</v>
      </c>
      <c r="C114" s="299">
        <v>45038</v>
      </c>
      <c r="D114" s="8" t="s">
        <v>37</v>
      </c>
      <c r="E114" s="8" t="s">
        <v>37</v>
      </c>
      <c r="F114" s="8" t="s">
        <v>33</v>
      </c>
      <c r="G114" s="8" t="s">
        <v>37</v>
      </c>
      <c r="H114" s="8" t="s">
        <v>37</v>
      </c>
      <c r="I114" s="8" t="s">
        <v>38</v>
      </c>
      <c r="J114" s="8" t="s">
        <v>37</v>
      </c>
      <c r="L114" s="8" t="s">
        <v>33</v>
      </c>
      <c r="M114" s="8" t="s">
        <v>37</v>
      </c>
      <c r="N114" s="8" t="s">
        <v>271</v>
      </c>
      <c r="O114" s="8" t="s">
        <v>37</v>
      </c>
      <c r="P114" s="8" t="s">
        <v>37</v>
      </c>
      <c r="Q114" s="8" t="s">
        <v>37</v>
      </c>
      <c r="R114" s="8" t="s">
        <v>38</v>
      </c>
    </row>
    <row r="115" spans="1:18" x14ac:dyDescent="0.25">
      <c r="A115" s="8" t="s">
        <v>404</v>
      </c>
      <c r="B115" s="8">
        <v>23</v>
      </c>
      <c r="C115" s="299">
        <v>45039</v>
      </c>
      <c r="D115" s="8" t="s">
        <v>37</v>
      </c>
      <c r="E115" s="8" t="s">
        <v>37</v>
      </c>
      <c r="F115" s="8" t="s">
        <v>321</v>
      </c>
      <c r="G115" s="8" t="s">
        <v>37</v>
      </c>
      <c r="H115" s="8" t="s">
        <v>37</v>
      </c>
      <c r="I115" s="8" t="s">
        <v>38</v>
      </c>
      <c r="J115" s="8" t="s">
        <v>37</v>
      </c>
      <c r="L115" s="8" t="s">
        <v>38</v>
      </c>
      <c r="M115" s="8" t="s">
        <v>37</v>
      </c>
      <c r="N115" s="8" t="s">
        <v>271</v>
      </c>
      <c r="O115" s="8" t="s">
        <v>37</v>
      </c>
      <c r="P115" s="8" t="s">
        <v>37</v>
      </c>
      <c r="Q115" s="8" t="s">
        <v>37</v>
      </c>
      <c r="R115" s="8" t="s">
        <v>38</v>
      </c>
    </row>
    <row r="116" spans="1:18" x14ac:dyDescent="0.25">
      <c r="A116" s="8" t="s">
        <v>404</v>
      </c>
      <c r="B116" s="8">
        <v>24</v>
      </c>
      <c r="C116" s="299">
        <v>45040</v>
      </c>
      <c r="D116" s="8" t="s">
        <v>321</v>
      </c>
      <c r="E116" s="8" t="s">
        <v>37</v>
      </c>
      <c r="F116" s="8" t="s">
        <v>37</v>
      </c>
      <c r="G116" s="8" t="s">
        <v>37</v>
      </c>
      <c r="H116" s="8" t="s">
        <v>37</v>
      </c>
      <c r="I116" s="8" t="s">
        <v>38</v>
      </c>
      <c r="J116" s="8" t="s">
        <v>37</v>
      </c>
      <c r="L116" s="8" t="s">
        <v>38</v>
      </c>
      <c r="M116" s="8" t="s">
        <v>37</v>
      </c>
      <c r="N116" s="8" t="s">
        <v>271</v>
      </c>
      <c r="O116" s="8" t="s">
        <v>37</v>
      </c>
      <c r="P116" s="8" t="s">
        <v>37</v>
      </c>
      <c r="Q116" s="8" t="s">
        <v>37</v>
      </c>
      <c r="R116" s="8" t="s">
        <v>38</v>
      </c>
    </row>
    <row r="117" spans="1:18" x14ac:dyDescent="0.25">
      <c r="A117" s="8" t="s">
        <v>404</v>
      </c>
      <c r="B117" s="8">
        <v>25</v>
      </c>
      <c r="C117" s="299">
        <v>45041</v>
      </c>
      <c r="D117" s="8" t="s">
        <v>37</v>
      </c>
      <c r="E117" s="8" t="s">
        <v>37</v>
      </c>
      <c r="F117" s="8" t="s">
        <v>37</v>
      </c>
      <c r="G117" s="8" t="s">
        <v>37</v>
      </c>
      <c r="H117" s="8" t="s">
        <v>37</v>
      </c>
      <c r="I117" s="8" t="s">
        <v>38</v>
      </c>
      <c r="J117" s="8" t="s">
        <v>37</v>
      </c>
      <c r="L117" s="8" t="s">
        <v>38</v>
      </c>
      <c r="M117" s="8" t="s">
        <v>37</v>
      </c>
      <c r="N117" s="8" t="s">
        <v>271</v>
      </c>
      <c r="O117" s="8" t="s">
        <v>37</v>
      </c>
      <c r="P117" s="8" t="s">
        <v>37</v>
      </c>
      <c r="Q117" s="8" t="s">
        <v>37</v>
      </c>
      <c r="R117" s="8" t="s">
        <v>38</v>
      </c>
    </row>
    <row r="118" spans="1:18" x14ac:dyDescent="0.25">
      <c r="A118" s="8" t="s">
        <v>404</v>
      </c>
      <c r="B118" s="8">
        <v>26</v>
      </c>
      <c r="C118" s="299">
        <v>45042</v>
      </c>
      <c r="D118" s="8" t="s">
        <v>37</v>
      </c>
      <c r="E118" s="8" t="s">
        <v>37</v>
      </c>
      <c r="F118" s="8" t="s">
        <v>37</v>
      </c>
      <c r="G118" s="8" t="s">
        <v>37</v>
      </c>
      <c r="H118" s="8" t="s">
        <v>37</v>
      </c>
      <c r="I118" s="8" t="s">
        <v>38</v>
      </c>
      <c r="J118" s="8" t="s">
        <v>38</v>
      </c>
      <c r="L118" s="8" t="s">
        <v>38</v>
      </c>
      <c r="M118" s="8" t="s">
        <v>37</v>
      </c>
      <c r="N118" s="8" t="str">
        <f>N117</f>
        <v>ТО2</v>
      </c>
      <c r="O118" s="8" t="s">
        <v>37</v>
      </c>
      <c r="P118" s="8" t="s">
        <v>37</v>
      </c>
      <c r="Q118" s="8" t="s">
        <v>37</v>
      </c>
      <c r="R118" s="8" t="s">
        <v>38</v>
      </c>
    </row>
    <row r="119" spans="1:18" x14ac:dyDescent="0.25">
      <c r="A119" s="8" t="s">
        <v>404</v>
      </c>
      <c r="B119" s="8">
        <v>27</v>
      </c>
      <c r="C119" s="299">
        <v>45043</v>
      </c>
      <c r="D119" s="8" t="s">
        <v>37</v>
      </c>
      <c r="E119" s="8" t="s">
        <v>37</v>
      </c>
      <c r="F119" s="8" t="s">
        <v>37</v>
      </c>
      <c r="G119" s="8" t="s">
        <v>37</v>
      </c>
      <c r="H119" s="8" t="s">
        <v>37</v>
      </c>
      <c r="I119" s="8" t="s">
        <v>38</v>
      </c>
      <c r="J119" s="8" t="s">
        <v>38</v>
      </c>
      <c r="L119" s="8" t="s">
        <v>38</v>
      </c>
      <c r="M119" s="8" t="s">
        <v>37</v>
      </c>
      <c r="N119" s="8" t="s">
        <v>37</v>
      </c>
      <c r="O119" s="8" t="s">
        <v>37</v>
      </c>
      <c r="P119" s="8" t="s">
        <v>37</v>
      </c>
      <c r="Q119" s="8" t="s">
        <v>37</v>
      </c>
      <c r="R119" s="8" t="s">
        <v>38</v>
      </c>
    </row>
    <row r="120" spans="1:18" x14ac:dyDescent="0.25">
      <c r="A120" s="8" t="s">
        <v>404</v>
      </c>
      <c r="B120" s="8">
        <v>28</v>
      </c>
      <c r="C120" s="299">
        <v>45044</v>
      </c>
      <c r="D120" s="8" t="s">
        <v>37</v>
      </c>
      <c r="E120" s="8" t="s">
        <v>37</v>
      </c>
      <c r="F120" s="8" t="s">
        <v>37</v>
      </c>
      <c r="G120" s="8" t="s">
        <v>37</v>
      </c>
      <c r="H120" s="8" t="s">
        <v>37</v>
      </c>
      <c r="I120" s="8" t="s">
        <v>38</v>
      </c>
      <c r="J120" s="8" t="s">
        <v>38</v>
      </c>
      <c r="L120" s="8" t="s">
        <v>38</v>
      </c>
      <c r="M120" s="8" t="s">
        <v>37</v>
      </c>
      <c r="N120" s="8" t="s">
        <v>37</v>
      </c>
      <c r="O120" s="8" t="s">
        <v>37</v>
      </c>
      <c r="P120" s="8" t="s">
        <v>37</v>
      </c>
      <c r="Q120" s="8" t="s">
        <v>321</v>
      </c>
      <c r="R120" s="8" t="s">
        <v>38</v>
      </c>
    </row>
    <row r="121" spans="1:18" x14ac:dyDescent="0.25">
      <c r="A121" s="8" t="s">
        <v>404</v>
      </c>
      <c r="B121" s="8">
        <v>29</v>
      </c>
      <c r="C121" s="299">
        <v>45045</v>
      </c>
      <c r="D121" s="8" t="s">
        <v>37</v>
      </c>
      <c r="E121" s="8" t="s">
        <v>37</v>
      </c>
      <c r="F121" s="8" t="s">
        <v>37</v>
      </c>
      <c r="G121" s="8" t="s">
        <v>37</v>
      </c>
      <c r="H121" s="8" t="s">
        <v>37</v>
      </c>
      <c r="I121" s="8" t="s">
        <v>38</v>
      </c>
      <c r="J121" s="8" t="s">
        <v>38</v>
      </c>
      <c r="L121" s="8" t="s">
        <v>37</v>
      </c>
      <c r="M121" s="8" t="s">
        <v>38</v>
      </c>
      <c r="N121" s="8" t="s">
        <v>38</v>
      </c>
      <c r="O121" s="8" t="s">
        <v>37</v>
      </c>
      <c r="P121" s="8" t="s">
        <v>37</v>
      </c>
      <c r="Q121" s="8" t="s">
        <v>37</v>
      </c>
      <c r="R121" s="8" t="s">
        <v>38</v>
      </c>
    </row>
    <row r="122" spans="1:18" x14ac:dyDescent="0.25">
      <c r="A122" s="8" t="s">
        <v>404</v>
      </c>
      <c r="B122" s="8">
        <v>30</v>
      </c>
      <c r="C122" s="299">
        <v>45046</v>
      </c>
      <c r="D122" s="8" t="s">
        <v>37</v>
      </c>
      <c r="E122" s="8" t="s">
        <v>37</v>
      </c>
      <c r="F122" s="8" t="s">
        <v>37</v>
      </c>
      <c r="G122" s="8" t="s">
        <v>37</v>
      </c>
      <c r="H122" s="8" t="s">
        <v>37</v>
      </c>
      <c r="I122" s="8" t="s">
        <v>38</v>
      </c>
      <c r="J122" s="8" t="s">
        <v>38</v>
      </c>
      <c r="L122" s="8" t="s">
        <v>37</v>
      </c>
      <c r="M122" s="8" t="s">
        <v>270</v>
      </c>
      <c r="N122" s="8" t="s">
        <v>38</v>
      </c>
      <c r="O122" s="8" t="s">
        <v>37</v>
      </c>
      <c r="P122" s="8" t="s">
        <v>37</v>
      </c>
      <c r="Q122" s="8" t="s">
        <v>37</v>
      </c>
      <c r="R122" s="8" t="s">
        <v>33</v>
      </c>
    </row>
    <row r="123" spans="1:18" x14ac:dyDescent="0.25">
      <c r="A123" s="8" t="s">
        <v>405</v>
      </c>
      <c r="B123" s="8">
        <v>1</v>
      </c>
      <c r="C123" s="299">
        <v>45047</v>
      </c>
      <c r="D123" s="8" t="s">
        <v>37</v>
      </c>
      <c r="E123" s="8" t="s">
        <v>37</v>
      </c>
      <c r="F123" s="8" t="s">
        <v>37</v>
      </c>
      <c r="G123" s="8" t="s">
        <v>37</v>
      </c>
      <c r="H123" s="8" t="s">
        <v>37</v>
      </c>
      <c r="I123" s="8" t="s">
        <v>38</v>
      </c>
      <c r="J123" s="8" t="s">
        <v>38</v>
      </c>
      <c r="L123" s="8" t="s">
        <v>37</v>
      </c>
      <c r="M123" s="8" t="s">
        <v>270</v>
      </c>
      <c r="N123" s="8" t="s">
        <v>38</v>
      </c>
      <c r="O123" s="8" t="s">
        <v>37</v>
      </c>
      <c r="P123" s="8" t="s">
        <v>37</v>
      </c>
      <c r="Q123" s="8" t="s">
        <v>37</v>
      </c>
      <c r="R123" s="8" t="s">
        <v>38</v>
      </c>
    </row>
    <row r="124" spans="1:18" x14ac:dyDescent="0.25">
      <c r="A124" s="8" t="s">
        <v>405</v>
      </c>
      <c r="B124" s="8">
        <v>2</v>
      </c>
      <c r="C124" s="299">
        <v>45048</v>
      </c>
      <c r="D124" s="8" t="s">
        <v>37</v>
      </c>
      <c r="E124" s="8" t="s">
        <v>37</v>
      </c>
      <c r="F124" s="8" t="s">
        <v>37</v>
      </c>
      <c r="G124" s="8" t="s">
        <v>37</v>
      </c>
      <c r="H124" s="8" t="s">
        <v>37</v>
      </c>
      <c r="I124" s="8" t="s">
        <v>33</v>
      </c>
      <c r="J124" s="8" t="s">
        <v>38</v>
      </c>
      <c r="L124" s="8" t="s">
        <v>37</v>
      </c>
      <c r="M124" s="8" t="s">
        <v>270</v>
      </c>
      <c r="N124" s="8" t="s">
        <v>38</v>
      </c>
      <c r="O124" s="8" t="s">
        <v>37</v>
      </c>
      <c r="P124" s="8" t="s">
        <v>37</v>
      </c>
      <c r="Q124" s="8" t="s">
        <v>37</v>
      </c>
      <c r="R124" s="8" t="s">
        <v>38</v>
      </c>
    </row>
    <row r="125" spans="1:18" x14ac:dyDescent="0.25">
      <c r="A125" s="8" t="s">
        <v>405</v>
      </c>
      <c r="B125" s="8">
        <v>3</v>
      </c>
      <c r="C125" s="299">
        <v>45049</v>
      </c>
      <c r="D125" s="8" t="s">
        <v>37</v>
      </c>
      <c r="E125" s="8" t="s">
        <v>37</v>
      </c>
      <c r="F125" s="8" t="s">
        <v>37</v>
      </c>
      <c r="G125" s="8" t="s">
        <v>37</v>
      </c>
      <c r="H125" s="8" t="s">
        <v>37</v>
      </c>
      <c r="I125" s="8" t="s">
        <v>38</v>
      </c>
      <c r="J125" s="8" t="s">
        <v>38</v>
      </c>
      <c r="L125" s="8" t="s">
        <v>37</v>
      </c>
      <c r="M125" s="8" t="s">
        <v>270</v>
      </c>
      <c r="N125" s="8" t="s">
        <v>38</v>
      </c>
      <c r="O125" s="8" t="s">
        <v>37</v>
      </c>
      <c r="P125" s="8" t="s">
        <v>37</v>
      </c>
      <c r="Q125" s="8" t="s">
        <v>37</v>
      </c>
      <c r="R125" s="8" t="s">
        <v>38</v>
      </c>
    </row>
    <row r="126" spans="1:18" x14ac:dyDescent="0.25">
      <c r="A126" s="8" t="s">
        <v>405</v>
      </c>
      <c r="B126" s="8">
        <v>4</v>
      </c>
      <c r="C126" s="299">
        <v>45050</v>
      </c>
      <c r="D126" s="8" t="s">
        <v>37</v>
      </c>
      <c r="E126" s="8" t="s">
        <v>37</v>
      </c>
      <c r="F126" s="8" t="s">
        <v>37</v>
      </c>
      <c r="G126" s="8" t="s">
        <v>37</v>
      </c>
      <c r="H126" s="8" t="s">
        <v>37</v>
      </c>
      <c r="I126" s="8" t="s">
        <v>38</v>
      </c>
      <c r="J126" s="8" t="s">
        <v>38</v>
      </c>
      <c r="L126" s="8" t="s">
        <v>37</v>
      </c>
      <c r="M126" s="8" t="s">
        <v>270</v>
      </c>
      <c r="N126" s="8" t="s">
        <v>38</v>
      </c>
      <c r="O126" s="8" t="s">
        <v>37</v>
      </c>
      <c r="P126" s="8" t="s">
        <v>37</v>
      </c>
      <c r="Q126" s="8" t="s">
        <v>37</v>
      </c>
      <c r="R126" s="8" t="s">
        <v>38</v>
      </c>
    </row>
    <row r="127" spans="1:18" x14ac:dyDescent="0.25">
      <c r="A127" s="8" t="s">
        <v>405</v>
      </c>
      <c r="B127" s="8">
        <v>5</v>
      </c>
      <c r="C127" s="299">
        <v>45051</v>
      </c>
      <c r="D127" s="8" t="s">
        <v>37</v>
      </c>
      <c r="E127" s="8" t="s">
        <v>37</v>
      </c>
      <c r="F127" s="8" t="s">
        <v>37</v>
      </c>
      <c r="G127" s="8" t="s">
        <v>37</v>
      </c>
      <c r="H127" s="8" t="s">
        <v>37</v>
      </c>
      <c r="I127" s="8" t="s">
        <v>38</v>
      </c>
      <c r="J127" s="8" t="s">
        <v>33</v>
      </c>
      <c r="L127" s="8" t="s">
        <v>37</v>
      </c>
      <c r="M127" s="8" t="str">
        <f>M126</f>
        <v>ТО1</v>
      </c>
      <c r="N127" s="8" t="s">
        <v>38</v>
      </c>
      <c r="O127" s="8" t="s">
        <v>37</v>
      </c>
      <c r="P127" s="8" t="s">
        <v>37</v>
      </c>
      <c r="Q127" s="8" t="s">
        <v>37</v>
      </c>
      <c r="R127" s="8" t="s">
        <v>38</v>
      </c>
    </row>
    <row r="128" spans="1:18" x14ac:dyDescent="0.25">
      <c r="A128" s="8" t="s">
        <v>405</v>
      </c>
      <c r="B128" s="8">
        <v>6</v>
      </c>
      <c r="C128" s="299">
        <v>45052</v>
      </c>
      <c r="D128" s="8" t="s">
        <v>37</v>
      </c>
      <c r="E128" s="8" t="s">
        <v>37</v>
      </c>
      <c r="F128" s="8" t="s">
        <v>37</v>
      </c>
      <c r="G128" s="8" t="s">
        <v>37</v>
      </c>
      <c r="H128" s="8" t="s">
        <v>37</v>
      </c>
      <c r="I128" s="8" t="s">
        <v>38</v>
      </c>
      <c r="J128" s="8" t="s">
        <v>38</v>
      </c>
      <c r="L128" s="8" t="s">
        <v>37</v>
      </c>
      <c r="M128" s="8" t="str">
        <f>M127</f>
        <v>ТО1</v>
      </c>
      <c r="N128" s="8" t="s">
        <v>38</v>
      </c>
      <c r="O128" s="8" t="s">
        <v>37</v>
      </c>
      <c r="P128" s="8" t="s">
        <v>37</v>
      </c>
      <c r="Q128" s="8" t="s">
        <v>37</v>
      </c>
      <c r="R128" s="8" t="s">
        <v>38</v>
      </c>
    </row>
    <row r="129" spans="1:18" x14ac:dyDescent="0.25">
      <c r="A129" s="8" t="s">
        <v>405</v>
      </c>
      <c r="B129" s="8">
        <v>7</v>
      </c>
      <c r="C129" s="299">
        <v>45053</v>
      </c>
      <c r="D129" s="8" t="s">
        <v>37</v>
      </c>
      <c r="E129" s="8" t="s">
        <v>37</v>
      </c>
      <c r="F129" s="8" t="s">
        <v>37</v>
      </c>
      <c r="G129" s="8" t="s">
        <v>37</v>
      </c>
      <c r="H129" s="8" t="s">
        <v>37</v>
      </c>
      <c r="I129" s="8" t="s">
        <v>38</v>
      </c>
      <c r="J129" s="8" t="s">
        <v>38</v>
      </c>
      <c r="L129" s="8" t="s">
        <v>38</v>
      </c>
      <c r="M129" s="8" t="s">
        <v>37</v>
      </c>
      <c r="N129" s="8" t="s">
        <v>38</v>
      </c>
      <c r="O129" s="8" t="s">
        <v>37</v>
      </c>
      <c r="P129" s="8" t="s">
        <v>37</v>
      </c>
      <c r="Q129" s="8" t="s">
        <v>37</v>
      </c>
      <c r="R129" s="8" t="s">
        <v>38</v>
      </c>
    </row>
    <row r="130" spans="1:18" x14ac:dyDescent="0.25">
      <c r="A130" s="8" t="s">
        <v>405</v>
      </c>
      <c r="B130" s="8">
        <v>8</v>
      </c>
      <c r="C130" s="299">
        <v>45054</v>
      </c>
      <c r="D130" s="8" t="s">
        <v>37</v>
      </c>
      <c r="E130" s="8" t="s">
        <v>37</v>
      </c>
      <c r="F130" s="8" t="s">
        <v>37</v>
      </c>
      <c r="G130" s="8" t="s">
        <v>37</v>
      </c>
      <c r="H130" s="8" t="s">
        <v>37</v>
      </c>
      <c r="I130" s="8" t="s">
        <v>33</v>
      </c>
      <c r="J130" s="8" t="s">
        <v>38</v>
      </c>
      <c r="L130" s="8" t="s">
        <v>38</v>
      </c>
      <c r="M130" s="8" t="s">
        <v>37</v>
      </c>
      <c r="N130" s="8" t="s">
        <v>33</v>
      </c>
      <c r="O130" s="8" t="s">
        <v>37</v>
      </c>
      <c r="P130" s="8" t="s">
        <v>37</v>
      </c>
      <c r="Q130" s="8" t="s">
        <v>37</v>
      </c>
      <c r="R130" s="8" t="s">
        <v>38</v>
      </c>
    </row>
    <row r="131" spans="1:18" x14ac:dyDescent="0.25">
      <c r="A131" s="8" t="s">
        <v>405</v>
      </c>
      <c r="B131" s="8">
        <v>9</v>
      </c>
      <c r="C131" s="299">
        <v>45055</v>
      </c>
      <c r="D131" s="8" t="s">
        <v>37</v>
      </c>
      <c r="E131" s="8" t="s">
        <v>37</v>
      </c>
      <c r="F131" s="8" t="s">
        <v>37</v>
      </c>
      <c r="G131" s="8" t="s">
        <v>37</v>
      </c>
      <c r="H131" s="8" t="s">
        <v>37</v>
      </c>
      <c r="I131" s="8" t="s">
        <v>38</v>
      </c>
      <c r="J131" s="8" t="s">
        <v>38</v>
      </c>
      <c r="L131" s="8" t="s">
        <v>38</v>
      </c>
      <c r="M131" s="8" t="s">
        <v>37</v>
      </c>
      <c r="N131" s="8" t="s">
        <v>38</v>
      </c>
      <c r="O131" s="8" t="s">
        <v>37</v>
      </c>
      <c r="P131" s="8" t="s">
        <v>37</v>
      </c>
      <c r="Q131" s="8" t="s">
        <v>37</v>
      </c>
      <c r="R131" s="8" t="s">
        <v>38</v>
      </c>
    </row>
    <row r="132" spans="1:18" x14ac:dyDescent="0.25">
      <c r="A132" s="8" t="s">
        <v>405</v>
      </c>
      <c r="B132" s="8">
        <v>10</v>
      </c>
      <c r="C132" s="299">
        <v>45056</v>
      </c>
      <c r="D132" s="8" t="s">
        <v>37</v>
      </c>
      <c r="E132" s="8" t="s">
        <v>37</v>
      </c>
      <c r="F132" s="8" t="s">
        <v>37</v>
      </c>
      <c r="G132" s="8" t="s">
        <v>37</v>
      </c>
      <c r="H132" s="8" t="s">
        <v>37</v>
      </c>
      <c r="I132" s="8" t="s">
        <v>38</v>
      </c>
      <c r="J132" s="8" t="s">
        <v>38</v>
      </c>
      <c r="L132" s="8" t="s">
        <v>38</v>
      </c>
      <c r="M132" s="8" t="s">
        <v>37</v>
      </c>
      <c r="N132" s="8" t="s">
        <v>38</v>
      </c>
      <c r="O132" s="8" t="s">
        <v>37</v>
      </c>
      <c r="P132" s="8" t="s">
        <v>37</v>
      </c>
      <c r="Q132" s="8" t="s">
        <v>37</v>
      </c>
      <c r="R132" s="8" t="s">
        <v>33</v>
      </c>
    </row>
    <row r="133" spans="1:18" x14ac:dyDescent="0.25">
      <c r="A133" s="8" t="s">
        <v>405</v>
      </c>
      <c r="B133" s="8">
        <v>11</v>
      </c>
      <c r="C133" s="299">
        <v>45057</v>
      </c>
      <c r="D133" s="8" t="s">
        <v>37</v>
      </c>
      <c r="E133" s="8" t="s">
        <v>37</v>
      </c>
      <c r="F133" s="8" t="s">
        <v>37</v>
      </c>
      <c r="G133" s="8" t="s">
        <v>37</v>
      </c>
      <c r="H133" s="8" t="s">
        <v>37</v>
      </c>
      <c r="I133" s="8" t="s">
        <v>38</v>
      </c>
      <c r="J133" s="8" t="s">
        <v>38</v>
      </c>
      <c r="L133" s="8" t="s">
        <v>38</v>
      </c>
      <c r="M133" s="8" t="s">
        <v>37</v>
      </c>
      <c r="N133" s="8" t="s">
        <v>38</v>
      </c>
      <c r="O133" s="8" t="s">
        <v>37</v>
      </c>
      <c r="P133" s="8" t="s">
        <v>37</v>
      </c>
      <c r="Q133" s="8" t="s">
        <v>37</v>
      </c>
      <c r="R133" s="8" t="s">
        <v>38</v>
      </c>
    </row>
    <row r="134" spans="1:18" x14ac:dyDescent="0.25">
      <c r="A134" s="8" t="s">
        <v>405</v>
      </c>
      <c r="B134" s="8">
        <v>12</v>
      </c>
      <c r="C134" s="299">
        <v>45058</v>
      </c>
      <c r="D134" s="8" t="s">
        <v>37</v>
      </c>
      <c r="E134" s="8" t="s">
        <v>37</v>
      </c>
      <c r="F134" s="8" t="s">
        <v>37</v>
      </c>
      <c r="G134" s="8" t="s">
        <v>37</v>
      </c>
      <c r="H134" s="8" t="s">
        <v>37</v>
      </c>
      <c r="I134" s="8" t="s">
        <v>38</v>
      </c>
      <c r="J134" s="8" t="s">
        <v>38</v>
      </c>
      <c r="L134" s="8" t="s">
        <v>38</v>
      </c>
      <c r="M134" s="8" t="s">
        <v>37</v>
      </c>
      <c r="N134" s="8" t="s">
        <v>38</v>
      </c>
      <c r="O134" s="8" t="s">
        <v>37</v>
      </c>
      <c r="P134" s="8" t="s">
        <v>37</v>
      </c>
      <c r="Q134" s="8" t="s">
        <v>37</v>
      </c>
      <c r="R134" s="8" t="s">
        <v>38</v>
      </c>
    </row>
    <row r="135" spans="1:18" x14ac:dyDescent="0.25">
      <c r="A135" s="8" t="s">
        <v>405</v>
      </c>
      <c r="B135" s="8">
        <v>13</v>
      </c>
      <c r="C135" s="299">
        <v>45059</v>
      </c>
      <c r="D135" s="8" t="s">
        <v>37</v>
      </c>
      <c r="E135" s="8" t="s">
        <v>37</v>
      </c>
      <c r="F135" s="8" t="s">
        <v>37</v>
      </c>
      <c r="G135" s="8" t="s">
        <v>37</v>
      </c>
      <c r="H135" s="8" t="s">
        <v>37</v>
      </c>
      <c r="I135" s="8" t="s">
        <v>38</v>
      </c>
      <c r="J135" s="8" t="s">
        <v>38</v>
      </c>
      <c r="L135" s="8" t="s">
        <v>38</v>
      </c>
      <c r="M135" s="8" t="s">
        <v>37</v>
      </c>
      <c r="N135" s="8" t="s">
        <v>38</v>
      </c>
      <c r="O135" s="8" t="s">
        <v>37</v>
      </c>
      <c r="P135" s="8" t="s">
        <v>37</v>
      </c>
      <c r="Q135" s="8" t="s">
        <v>37</v>
      </c>
      <c r="R135" s="8" t="s">
        <v>38</v>
      </c>
    </row>
    <row r="136" spans="1:18" x14ac:dyDescent="0.25">
      <c r="A136" s="8" t="s">
        <v>405</v>
      </c>
      <c r="B136" s="8">
        <v>14</v>
      </c>
      <c r="C136" s="299">
        <v>45060</v>
      </c>
      <c r="D136" s="8" t="s">
        <v>37</v>
      </c>
      <c r="E136" s="8" t="s">
        <v>37</v>
      </c>
      <c r="F136" s="8" t="s">
        <v>37</v>
      </c>
      <c r="G136" s="8" t="s">
        <v>37</v>
      </c>
      <c r="H136" s="8" t="s">
        <v>37</v>
      </c>
      <c r="I136" s="8" t="s">
        <v>38</v>
      </c>
      <c r="J136" s="8" t="s">
        <v>38</v>
      </c>
      <c r="L136" s="8" t="s">
        <v>38</v>
      </c>
      <c r="M136" s="8" t="s">
        <v>37</v>
      </c>
      <c r="N136" s="8" t="s">
        <v>38</v>
      </c>
      <c r="O136" s="8" t="s">
        <v>37</v>
      </c>
      <c r="P136" s="8" t="s">
        <v>37</v>
      </c>
      <c r="Q136" s="8" t="s">
        <v>37</v>
      </c>
      <c r="R136" s="8" t="s">
        <v>38</v>
      </c>
    </row>
    <row r="137" spans="1:18" x14ac:dyDescent="0.25">
      <c r="A137" s="8" t="s">
        <v>405</v>
      </c>
      <c r="B137" s="8">
        <v>15</v>
      </c>
      <c r="C137" s="299">
        <v>45061</v>
      </c>
      <c r="D137" s="8" t="s">
        <v>37</v>
      </c>
      <c r="E137" s="8" t="s">
        <v>37</v>
      </c>
      <c r="F137" s="8" t="s">
        <v>37</v>
      </c>
      <c r="G137" s="8" t="s">
        <v>37</v>
      </c>
      <c r="H137" s="8" t="s">
        <v>321</v>
      </c>
      <c r="I137" s="8" t="s">
        <v>38</v>
      </c>
      <c r="J137" s="8" t="s">
        <v>38</v>
      </c>
      <c r="L137" s="8" t="s">
        <v>38</v>
      </c>
      <c r="M137" s="8" t="s">
        <v>37</v>
      </c>
      <c r="N137" s="8" t="s">
        <v>38</v>
      </c>
      <c r="O137" s="8" t="s">
        <v>37</v>
      </c>
      <c r="P137" s="8" t="s">
        <v>37</v>
      </c>
      <c r="Q137" s="8" t="s">
        <v>37</v>
      </c>
      <c r="R137" s="8" t="s">
        <v>38</v>
      </c>
    </row>
    <row r="138" spans="1:18" x14ac:dyDescent="0.25">
      <c r="A138" s="8" t="s">
        <v>405</v>
      </c>
      <c r="B138" s="8">
        <v>16</v>
      </c>
      <c r="C138" s="299">
        <v>45062</v>
      </c>
      <c r="D138" s="8" t="s">
        <v>37</v>
      </c>
      <c r="E138" s="8" t="s">
        <v>37</v>
      </c>
      <c r="F138" s="8" t="s">
        <v>37</v>
      </c>
      <c r="G138" s="8" t="s">
        <v>38</v>
      </c>
      <c r="H138" s="8" t="s">
        <v>37</v>
      </c>
      <c r="I138" s="8" t="s">
        <v>37</v>
      </c>
      <c r="J138" s="8" t="s">
        <v>38</v>
      </c>
      <c r="L138" s="8" t="s">
        <v>33</v>
      </c>
      <c r="M138" s="8" t="s">
        <v>37</v>
      </c>
      <c r="N138" s="8" t="s">
        <v>38</v>
      </c>
      <c r="O138" s="8" t="s">
        <v>37</v>
      </c>
      <c r="P138" s="8" t="s">
        <v>37</v>
      </c>
      <c r="Q138" s="8" t="s">
        <v>37</v>
      </c>
      <c r="R138" s="8" t="s">
        <v>38</v>
      </c>
    </row>
    <row r="139" spans="1:18" x14ac:dyDescent="0.25">
      <c r="A139" s="8" t="s">
        <v>405</v>
      </c>
      <c r="B139" s="8">
        <v>17</v>
      </c>
      <c r="C139" s="299">
        <v>45063</v>
      </c>
      <c r="D139" s="8" t="s">
        <v>37</v>
      </c>
      <c r="E139" s="8" t="s">
        <v>37</v>
      </c>
      <c r="F139" s="8" t="s">
        <v>37</v>
      </c>
      <c r="G139" s="8" t="s">
        <v>37</v>
      </c>
      <c r="H139" s="8" t="s">
        <v>37</v>
      </c>
      <c r="I139" s="8" t="s">
        <v>37</v>
      </c>
      <c r="J139" s="8" t="s">
        <v>38</v>
      </c>
      <c r="L139" s="8" t="s">
        <v>38</v>
      </c>
      <c r="M139" s="8" t="s">
        <v>37</v>
      </c>
      <c r="N139" s="8" t="s">
        <v>38</v>
      </c>
      <c r="O139" s="8" t="s">
        <v>37</v>
      </c>
      <c r="P139" s="8" t="s">
        <v>37</v>
      </c>
      <c r="Q139" s="8" t="s">
        <v>37</v>
      </c>
      <c r="R139" s="8" t="s">
        <v>38</v>
      </c>
    </row>
    <row r="140" spans="1:18" x14ac:dyDescent="0.25">
      <c r="A140" s="8" t="s">
        <v>405</v>
      </c>
      <c r="B140" s="8">
        <v>18</v>
      </c>
      <c r="C140" s="299">
        <v>45064</v>
      </c>
      <c r="D140" s="8" t="s">
        <v>37</v>
      </c>
      <c r="E140" s="8" t="s">
        <v>37</v>
      </c>
      <c r="F140" s="8" t="s">
        <v>37</v>
      </c>
      <c r="G140" s="8" t="s">
        <v>37</v>
      </c>
      <c r="H140" s="8" t="s">
        <v>37</v>
      </c>
      <c r="I140" s="8" t="s">
        <v>38</v>
      </c>
      <c r="J140" s="8" t="s">
        <v>38</v>
      </c>
      <c r="L140" s="8" t="s">
        <v>38</v>
      </c>
      <c r="M140" s="8" t="s">
        <v>37</v>
      </c>
      <c r="N140" s="8" t="s">
        <v>33</v>
      </c>
      <c r="O140" s="8" t="s">
        <v>37</v>
      </c>
      <c r="P140" s="8" t="s">
        <v>37</v>
      </c>
      <c r="Q140" s="8" t="s">
        <v>37</v>
      </c>
      <c r="R140" s="8" t="s">
        <v>38</v>
      </c>
    </row>
    <row r="141" spans="1:18" x14ac:dyDescent="0.25">
      <c r="A141" s="8" t="s">
        <v>405</v>
      </c>
      <c r="B141" s="8">
        <v>19</v>
      </c>
      <c r="C141" s="299">
        <v>45065</v>
      </c>
      <c r="D141" s="8" t="s">
        <v>37</v>
      </c>
      <c r="E141" s="8" t="s">
        <v>37</v>
      </c>
      <c r="F141" s="8" t="s">
        <v>37</v>
      </c>
      <c r="G141" s="8" t="s">
        <v>37</v>
      </c>
      <c r="H141" s="8" t="s">
        <v>37</v>
      </c>
      <c r="I141" s="8" t="s">
        <v>38</v>
      </c>
      <c r="J141" s="8" t="s">
        <v>38</v>
      </c>
      <c r="L141" s="8" t="s">
        <v>38</v>
      </c>
      <c r="M141" s="8" t="s">
        <v>37</v>
      </c>
      <c r="N141" s="8" t="s">
        <v>38</v>
      </c>
      <c r="O141" s="8" t="s">
        <v>37</v>
      </c>
      <c r="P141" s="8" t="s">
        <v>37</v>
      </c>
      <c r="Q141" s="8" t="s">
        <v>37</v>
      </c>
      <c r="R141" s="8" t="s">
        <v>38</v>
      </c>
    </row>
    <row r="142" spans="1:18" x14ac:dyDescent="0.25">
      <c r="A142" s="8" t="s">
        <v>405</v>
      </c>
      <c r="B142" s="8">
        <v>20</v>
      </c>
      <c r="C142" s="299">
        <v>45066</v>
      </c>
      <c r="D142" s="8" t="s">
        <v>37</v>
      </c>
      <c r="E142" s="8" t="s">
        <v>37</v>
      </c>
      <c r="F142" s="8" t="s">
        <v>37</v>
      </c>
      <c r="G142" s="8" t="s">
        <v>37</v>
      </c>
      <c r="H142" s="8" t="s">
        <v>37</v>
      </c>
      <c r="I142" s="8" t="s">
        <v>38</v>
      </c>
      <c r="J142" s="8" t="s">
        <v>38</v>
      </c>
      <c r="L142" s="8" t="s">
        <v>38</v>
      </c>
      <c r="M142" s="8" t="s">
        <v>37</v>
      </c>
      <c r="N142" s="8" t="s">
        <v>38</v>
      </c>
      <c r="O142" s="8" t="s">
        <v>37</v>
      </c>
      <c r="P142" s="8" t="s">
        <v>37</v>
      </c>
      <c r="Q142" s="8" t="s">
        <v>37</v>
      </c>
      <c r="R142" s="8" t="s">
        <v>33</v>
      </c>
    </row>
    <row r="143" spans="1:18" x14ac:dyDescent="0.25">
      <c r="A143" s="8" t="s">
        <v>405</v>
      </c>
      <c r="B143" s="8">
        <v>21</v>
      </c>
      <c r="C143" s="299">
        <v>45067</v>
      </c>
      <c r="D143" s="8" t="s">
        <v>37</v>
      </c>
      <c r="E143" s="8" t="s">
        <v>37</v>
      </c>
      <c r="F143" s="8" t="s">
        <v>37</v>
      </c>
      <c r="G143" s="8" t="s">
        <v>37</v>
      </c>
      <c r="H143" s="8" t="s">
        <v>37</v>
      </c>
      <c r="I143" s="8" t="s">
        <v>38</v>
      </c>
      <c r="J143" s="8" t="s">
        <v>38</v>
      </c>
      <c r="L143" s="8" t="s">
        <v>38</v>
      </c>
      <c r="M143" s="8" t="s">
        <v>37</v>
      </c>
      <c r="N143" s="8" t="s">
        <v>38</v>
      </c>
      <c r="O143" s="8" t="s">
        <v>37</v>
      </c>
      <c r="P143" s="8" t="s">
        <v>37</v>
      </c>
      <c r="Q143" s="8" t="s">
        <v>37</v>
      </c>
      <c r="R143" s="8" t="s">
        <v>38</v>
      </c>
    </row>
    <row r="144" spans="1:18" x14ac:dyDescent="0.25">
      <c r="A144" s="8" t="s">
        <v>405</v>
      </c>
      <c r="B144" s="8">
        <v>22</v>
      </c>
      <c r="C144" s="299">
        <v>45068</v>
      </c>
      <c r="D144" s="8" t="s">
        <v>37</v>
      </c>
      <c r="E144" s="8" t="s">
        <v>37</v>
      </c>
      <c r="F144" s="8" t="s">
        <v>37</v>
      </c>
      <c r="G144" s="8" t="s">
        <v>37</v>
      </c>
      <c r="H144" s="8" t="s">
        <v>37</v>
      </c>
      <c r="I144" s="8" t="s">
        <v>38</v>
      </c>
      <c r="J144" s="8" t="s">
        <v>38</v>
      </c>
      <c r="L144" s="8" t="s">
        <v>38</v>
      </c>
      <c r="M144" s="8" t="s">
        <v>37</v>
      </c>
      <c r="N144" s="8" t="s">
        <v>38</v>
      </c>
      <c r="O144" s="8" t="s">
        <v>37</v>
      </c>
      <c r="P144" s="8" t="s">
        <v>37</v>
      </c>
      <c r="Q144" s="8" t="s">
        <v>37</v>
      </c>
      <c r="R144" s="8" t="s">
        <v>38</v>
      </c>
    </row>
    <row r="145" spans="1:18" x14ac:dyDescent="0.25">
      <c r="A145" s="8" t="s">
        <v>405</v>
      </c>
      <c r="B145" s="8">
        <v>23</v>
      </c>
      <c r="C145" s="299">
        <v>45069</v>
      </c>
      <c r="D145" s="8" t="s">
        <v>37</v>
      </c>
      <c r="E145" s="8" t="s">
        <v>37</v>
      </c>
      <c r="F145" s="8" t="s">
        <v>37</v>
      </c>
      <c r="G145" s="8" t="s">
        <v>37</v>
      </c>
      <c r="H145" s="8" t="s">
        <v>37</v>
      </c>
      <c r="I145" s="8" t="s">
        <v>38</v>
      </c>
      <c r="J145" s="8" t="s">
        <v>38</v>
      </c>
      <c r="L145" s="8" t="s">
        <v>38</v>
      </c>
      <c r="M145" s="8" t="s">
        <v>37</v>
      </c>
      <c r="N145" s="8" t="s">
        <v>38</v>
      </c>
      <c r="O145" s="8" t="s">
        <v>37</v>
      </c>
      <c r="P145" s="8" t="s">
        <v>38</v>
      </c>
      <c r="Q145" s="8" t="s">
        <v>37</v>
      </c>
      <c r="R145" s="8" t="s">
        <v>401</v>
      </c>
    </row>
    <row r="146" spans="1:18" x14ac:dyDescent="0.25">
      <c r="A146" s="8" t="s">
        <v>405</v>
      </c>
      <c r="B146" s="8">
        <v>24</v>
      </c>
      <c r="C146" s="299">
        <v>45070</v>
      </c>
      <c r="D146" s="8" t="s">
        <v>37</v>
      </c>
      <c r="E146" s="8" t="s">
        <v>37</v>
      </c>
      <c r="F146" s="8" t="s">
        <v>37</v>
      </c>
      <c r="G146" s="8" t="s">
        <v>37</v>
      </c>
      <c r="H146" s="8" t="s">
        <v>37</v>
      </c>
      <c r="I146" s="8" t="s">
        <v>38</v>
      </c>
      <c r="J146" s="8" t="s">
        <v>33</v>
      </c>
      <c r="L146" s="8" t="s">
        <v>38</v>
      </c>
      <c r="M146" s="8" t="s">
        <v>37</v>
      </c>
      <c r="N146" s="8" t="s">
        <v>38</v>
      </c>
      <c r="O146" s="8" t="s">
        <v>37</v>
      </c>
      <c r="P146" s="8" t="s">
        <v>37</v>
      </c>
      <c r="Q146" s="8" t="s">
        <v>37</v>
      </c>
      <c r="R146" s="8" t="s">
        <v>38</v>
      </c>
    </row>
    <row r="147" spans="1:18" x14ac:dyDescent="0.25">
      <c r="A147" s="8" t="s">
        <v>405</v>
      </c>
      <c r="B147" s="8">
        <v>25</v>
      </c>
      <c r="C147" s="299">
        <v>45071</v>
      </c>
      <c r="D147" s="8" t="s">
        <v>37</v>
      </c>
      <c r="E147" s="8" t="s">
        <v>37</v>
      </c>
      <c r="F147" s="8" t="s">
        <v>37</v>
      </c>
      <c r="G147" s="8" t="s">
        <v>37</v>
      </c>
      <c r="H147" s="8" t="s">
        <v>37</v>
      </c>
      <c r="I147" s="8" t="s">
        <v>38</v>
      </c>
      <c r="J147" s="8" t="s">
        <v>38</v>
      </c>
      <c r="L147" s="8" t="s">
        <v>38</v>
      </c>
      <c r="M147" s="8" t="s">
        <v>37</v>
      </c>
      <c r="N147" s="8" t="s">
        <v>38</v>
      </c>
      <c r="O147" s="8" t="s">
        <v>37</v>
      </c>
      <c r="P147" s="8" t="s">
        <v>37</v>
      </c>
      <c r="Q147" s="8" t="s">
        <v>37</v>
      </c>
      <c r="R147" s="8" t="s">
        <v>38</v>
      </c>
    </row>
    <row r="148" spans="1:18" x14ac:dyDescent="0.25">
      <c r="A148" s="8" t="s">
        <v>405</v>
      </c>
      <c r="B148" s="8">
        <v>26</v>
      </c>
      <c r="C148" s="299">
        <v>45072</v>
      </c>
      <c r="D148" s="8" t="s">
        <v>37</v>
      </c>
      <c r="E148" s="8" t="s">
        <v>37</v>
      </c>
      <c r="F148" s="8" t="s">
        <v>37</v>
      </c>
      <c r="G148" s="8" t="s">
        <v>37</v>
      </c>
      <c r="H148" s="8" t="s">
        <v>37</v>
      </c>
      <c r="I148" s="8" t="s">
        <v>38</v>
      </c>
      <c r="J148" s="8" t="s">
        <v>38</v>
      </c>
      <c r="L148" s="8" t="s">
        <v>33</v>
      </c>
      <c r="M148" s="8" t="s">
        <v>37</v>
      </c>
      <c r="N148" s="8" t="s">
        <v>38</v>
      </c>
      <c r="O148" s="8" t="s">
        <v>37</v>
      </c>
      <c r="P148" s="8" t="s">
        <v>37</v>
      </c>
      <c r="Q148" s="8" t="s">
        <v>37</v>
      </c>
      <c r="R148" s="8" t="s">
        <v>38</v>
      </c>
    </row>
    <row r="149" spans="1:18" x14ac:dyDescent="0.25">
      <c r="A149" s="8" t="s">
        <v>405</v>
      </c>
      <c r="B149" s="8">
        <v>27</v>
      </c>
      <c r="C149" s="299">
        <v>45073</v>
      </c>
      <c r="D149" s="8" t="s">
        <v>37</v>
      </c>
      <c r="E149" s="8" t="s">
        <v>37</v>
      </c>
      <c r="F149" s="8" t="s">
        <v>37</v>
      </c>
      <c r="G149" s="8" t="s">
        <v>37</v>
      </c>
      <c r="H149" s="8" t="s">
        <v>37</v>
      </c>
      <c r="I149" s="8" t="s">
        <v>33</v>
      </c>
      <c r="J149" s="8" t="s">
        <v>38</v>
      </c>
      <c r="L149" s="8" t="s">
        <v>38</v>
      </c>
      <c r="M149" s="8" t="s">
        <v>37</v>
      </c>
      <c r="N149" s="8" t="s">
        <v>38</v>
      </c>
      <c r="O149" s="8" t="s">
        <v>37</v>
      </c>
      <c r="P149" s="8" t="s">
        <v>37</v>
      </c>
      <c r="Q149" s="8" t="s">
        <v>37</v>
      </c>
      <c r="R149" s="8" t="s">
        <v>38</v>
      </c>
    </row>
    <row r="150" spans="1:18" x14ac:dyDescent="0.25">
      <c r="A150" s="8" t="s">
        <v>405</v>
      </c>
      <c r="B150" s="8">
        <v>28</v>
      </c>
      <c r="C150" s="299">
        <v>45074</v>
      </c>
      <c r="D150" s="8" t="s">
        <v>37</v>
      </c>
      <c r="E150" s="8" t="s">
        <v>37</v>
      </c>
      <c r="F150" s="8" t="s">
        <v>37</v>
      </c>
      <c r="G150" s="8" t="s">
        <v>37</v>
      </c>
      <c r="H150" s="8" t="s">
        <v>37</v>
      </c>
      <c r="I150" s="8" t="s">
        <v>38</v>
      </c>
      <c r="J150" s="8" t="s">
        <v>38</v>
      </c>
      <c r="L150" s="8" t="s">
        <v>38</v>
      </c>
      <c r="M150" s="8" t="s">
        <v>37</v>
      </c>
      <c r="N150" s="8" t="s">
        <v>33</v>
      </c>
      <c r="O150" s="8" t="s">
        <v>37</v>
      </c>
      <c r="P150" s="8" t="s">
        <v>37</v>
      </c>
      <c r="Q150" s="8" t="s">
        <v>37</v>
      </c>
      <c r="R150" s="8" t="s">
        <v>38</v>
      </c>
    </row>
    <row r="151" spans="1:18" x14ac:dyDescent="0.25">
      <c r="A151" s="8" t="s">
        <v>405</v>
      </c>
      <c r="B151" s="8">
        <v>29</v>
      </c>
      <c r="C151" s="299">
        <v>45075</v>
      </c>
      <c r="D151" s="8" t="s">
        <v>37</v>
      </c>
      <c r="E151" s="8" t="s">
        <v>37</v>
      </c>
      <c r="F151" s="8" t="s">
        <v>37</v>
      </c>
      <c r="G151" s="8" t="s">
        <v>37</v>
      </c>
      <c r="H151" s="8" t="s">
        <v>37</v>
      </c>
      <c r="I151" s="8" t="s">
        <v>38</v>
      </c>
      <c r="J151" s="8" t="s">
        <v>38</v>
      </c>
      <c r="L151" s="8" t="s">
        <v>38</v>
      </c>
      <c r="M151" s="8" t="s">
        <v>37</v>
      </c>
      <c r="N151" s="8" t="s">
        <v>38</v>
      </c>
      <c r="O151" s="8" t="s">
        <v>37</v>
      </c>
      <c r="P151" s="8" t="s">
        <v>37</v>
      </c>
      <c r="Q151" s="8" t="s">
        <v>37</v>
      </c>
      <c r="R151" s="8" t="s">
        <v>38</v>
      </c>
    </row>
    <row r="152" spans="1:18" x14ac:dyDescent="0.25">
      <c r="A152" s="8" t="s">
        <v>405</v>
      </c>
      <c r="B152" s="8">
        <v>30</v>
      </c>
      <c r="C152" s="299">
        <v>45076</v>
      </c>
      <c r="D152" s="8" t="s">
        <v>37</v>
      </c>
      <c r="E152" s="8" t="s">
        <v>37</v>
      </c>
      <c r="F152" s="8" t="s">
        <v>37</v>
      </c>
      <c r="G152" s="8" t="s">
        <v>37</v>
      </c>
      <c r="H152" s="8" t="s">
        <v>37</v>
      </c>
      <c r="I152" s="8" t="s">
        <v>38</v>
      </c>
      <c r="J152" s="8" t="s">
        <v>38</v>
      </c>
      <c r="L152" s="8" t="s">
        <v>38</v>
      </c>
      <c r="M152" s="8" t="s">
        <v>37</v>
      </c>
      <c r="N152" s="8" t="s">
        <v>38</v>
      </c>
      <c r="O152" s="8" t="s">
        <v>37</v>
      </c>
      <c r="P152" s="8" t="s">
        <v>37</v>
      </c>
      <c r="Q152" s="8" t="s">
        <v>37</v>
      </c>
      <c r="R152" s="8" t="s">
        <v>38</v>
      </c>
    </row>
    <row r="153" spans="1:18" x14ac:dyDescent="0.25">
      <c r="A153" s="8" t="s">
        <v>405</v>
      </c>
      <c r="B153" s="8">
        <v>31</v>
      </c>
      <c r="C153" s="299">
        <v>45077</v>
      </c>
      <c r="D153" s="8" t="s">
        <v>37</v>
      </c>
      <c r="E153" s="8" t="s">
        <v>271</v>
      </c>
      <c r="F153" s="8" t="s">
        <v>37</v>
      </c>
      <c r="G153" s="8" t="s">
        <v>37</v>
      </c>
      <c r="H153" s="8" t="s">
        <v>37</v>
      </c>
      <c r="I153" s="8" t="s">
        <v>37</v>
      </c>
      <c r="J153" s="8" t="s">
        <v>38</v>
      </c>
      <c r="L153" s="8" t="s">
        <v>38</v>
      </c>
      <c r="M153" s="8" t="s">
        <v>37</v>
      </c>
      <c r="N153" s="8" t="s">
        <v>38</v>
      </c>
      <c r="O153" s="8" t="s">
        <v>37</v>
      </c>
      <c r="P153" s="8" t="s">
        <v>37</v>
      </c>
      <c r="Q153" s="8" t="s">
        <v>37</v>
      </c>
      <c r="R153" s="8" t="s">
        <v>33</v>
      </c>
    </row>
    <row r="154" spans="1:18" x14ac:dyDescent="0.25">
      <c r="A154" s="8" t="s">
        <v>406</v>
      </c>
      <c r="B154" s="8">
        <v>1</v>
      </c>
      <c r="C154" s="299">
        <v>45078</v>
      </c>
      <c r="D154" s="8" t="s">
        <v>37</v>
      </c>
      <c r="E154" s="8" t="s">
        <v>271</v>
      </c>
      <c r="F154" s="8" t="s">
        <v>37</v>
      </c>
      <c r="G154" s="8" t="s">
        <v>37</v>
      </c>
      <c r="H154" s="8" t="s">
        <v>37</v>
      </c>
      <c r="I154" s="8" t="s">
        <v>37</v>
      </c>
      <c r="J154" s="8" t="s">
        <v>38</v>
      </c>
      <c r="L154" s="8" t="s">
        <v>38</v>
      </c>
      <c r="M154" s="8" t="s">
        <v>37</v>
      </c>
      <c r="N154" s="8" t="s">
        <v>38</v>
      </c>
      <c r="O154" s="8" t="s">
        <v>37</v>
      </c>
      <c r="P154" s="8" t="s">
        <v>37</v>
      </c>
      <c r="Q154" s="8" t="s">
        <v>37</v>
      </c>
      <c r="R154" s="8" t="s">
        <v>38</v>
      </c>
    </row>
    <row r="155" spans="1:18" x14ac:dyDescent="0.25">
      <c r="A155" s="8" t="s">
        <v>406</v>
      </c>
      <c r="B155" s="8">
        <v>2</v>
      </c>
      <c r="C155" s="299">
        <v>45079</v>
      </c>
      <c r="D155" s="8" t="s">
        <v>37</v>
      </c>
      <c r="E155" s="8" t="s">
        <v>271</v>
      </c>
      <c r="F155" s="8" t="s">
        <v>37</v>
      </c>
      <c r="G155" s="8" t="s">
        <v>37</v>
      </c>
      <c r="H155" s="8" t="s">
        <v>37</v>
      </c>
      <c r="I155" s="8" t="s">
        <v>37</v>
      </c>
      <c r="J155" s="8" t="s">
        <v>38</v>
      </c>
      <c r="L155" s="8" t="s">
        <v>38</v>
      </c>
      <c r="M155" s="8" t="s">
        <v>37</v>
      </c>
      <c r="N155" s="8" t="s">
        <v>37</v>
      </c>
      <c r="O155" s="8" t="s">
        <v>37</v>
      </c>
      <c r="P155" s="8" t="s">
        <v>37</v>
      </c>
      <c r="Q155" s="8" t="s">
        <v>37</v>
      </c>
      <c r="R155" s="8" t="s">
        <v>38</v>
      </c>
    </row>
    <row r="156" spans="1:18" x14ac:dyDescent="0.25">
      <c r="A156" s="8" t="s">
        <v>406</v>
      </c>
      <c r="B156" s="8">
        <v>3</v>
      </c>
      <c r="C156" s="299">
        <v>45080</v>
      </c>
      <c r="D156" s="8" t="s">
        <v>37</v>
      </c>
      <c r="E156" s="8" t="s">
        <v>271</v>
      </c>
      <c r="F156" s="8" t="s">
        <v>37</v>
      </c>
      <c r="G156" s="8" t="s">
        <v>37</v>
      </c>
      <c r="H156" s="8" t="s">
        <v>37</v>
      </c>
      <c r="I156" s="8" t="s">
        <v>37</v>
      </c>
      <c r="J156" s="8" t="s">
        <v>38</v>
      </c>
      <c r="L156" s="8" t="s">
        <v>38</v>
      </c>
      <c r="M156" s="8" t="s">
        <v>37</v>
      </c>
      <c r="N156" s="8" t="s">
        <v>37</v>
      </c>
      <c r="O156" s="8" t="s">
        <v>37</v>
      </c>
      <c r="P156" s="8" t="s">
        <v>321</v>
      </c>
      <c r="Q156" s="8" t="s">
        <v>37</v>
      </c>
      <c r="R156" s="8" t="s">
        <v>38</v>
      </c>
    </row>
    <row r="157" spans="1:18" x14ac:dyDescent="0.25">
      <c r="A157" s="8" t="s">
        <v>406</v>
      </c>
      <c r="B157" s="8">
        <v>4</v>
      </c>
      <c r="C157" s="299">
        <v>45081</v>
      </c>
      <c r="D157" s="8" t="s">
        <v>37</v>
      </c>
      <c r="E157" s="8" t="s">
        <v>271</v>
      </c>
      <c r="F157" s="8" t="s">
        <v>37</v>
      </c>
      <c r="G157" s="8" t="s">
        <v>37</v>
      </c>
      <c r="H157" s="8" t="s">
        <v>37</v>
      </c>
      <c r="I157" s="8" t="s">
        <v>37</v>
      </c>
      <c r="J157" s="8" t="s">
        <v>38</v>
      </c>
      <c r="L157" s="8" t="s">
        <v>38</v>
      </c>
      <c r="M157" s="8" t="s">
        <v>37</v>
      </c>
      <c r="N157" s="8" t="s">
        <v>38</v>
      </c>
      <c r="O157" s="8" t="s">
        <v>37</v>
      </c>
      <c r="P157" s="8" t="s">
        <v>37</v>
      </c>
      <c r="Q157" s="8" t="s">
        <v>37</v>
      </c>
      <c r="R157" s="8" t="s">
        <v>38</v>
      </c>
    </row>
    <row r="158" spans="1:18" x14ac:dyDescent="0.25">
      <c r="A158" s="8" t="s">
        <v>406</v>
      </c>
      <c r="B158" s="8">
        <v>5</v>
      </c>
      <c r="C158" s="299">
        <v>45082</v>
      </c>
      <c r="D158" s="8" t="s">
        <v>37</v>
      </c>
      <c r="E158" s="8" t="s">
        <v>271</v>
      </c>
      <c r="F158" s="8" t="s">
        <v>37</v>
      </c>
      <c r="G158" s="8" t="s">
        <v>37</v>
      </c>
      <c r="H158" s="8" t="s">
        <v>37</v>
      </c>
      <c r="I158" s="8" t="s">
        <v>37</v>
      </c>
      <c r="J158" s="8" t="s">
        <v>38</v>
      </c>
      <c r="L158" s="8" t="s">
        <v>33</v>
      </c>
      <c r="M158" s="8" t="s">
        <v>37</v>
      </c>
      <c r="N158" s="8" t="s">
        <v>38</v>
      </c>
      <c r="O158" s="8" t="s">
        <v>37</v>
      </c>
      <c r="P158" s="8" t="s">
        <v>37</v>
      </c>
      <c r="Q158" s="8" t="s">
        <v>37</v>
      </c>
      <c r="R158" s="8" t="s">
        <v>38</v>
      </c>
    </row>
    <row r="159" spans="1:18" x14ac:dyDescent="0.25">
      <c r="A159" s="8" t="s">
        <v>406</v>
      </c>
      <c r="B159" s="8">
        <v>6</v>
      </c>
      <c r="C159" s="299">
        <v>45083</v>
      </c>
      <c r="D159" s="8" t="s">
        <v>37</v>
      </c>
      <c r="E159" s="8" t="str">
        <f>E158</f>
        <v>ТО2</v>
      </c>
      <c r="F159" s="8" t="s">
        <v>37</v>
      </c>
      <c r="G159" s="8" t="s">
        <v>37</v>
      </c>
      <c r="H159" s="8" t="s">
        <v>37</v>
      </c>
      <c r="I159" s="8" t="s">
        <v>37</v>
      </c>
      <c r="J159" s="8" t="s">
        <v>38</v>
      </c>
      <c r="L159" s="8" t="s">
        <v>38</v>
      </c>
      <c r="M159" s="8" t="s">
        <v>37</v>
      </c>
      <c r="N159" s="8" t="s">
        <v>38</v>
      </c>
      <c r="O159" s="8" t="s">
        <v>37</v>
      </c>
      <c r="P159" s="8" t="s">
        <v>37</v>
      </c>
      <c r="Q159" s="8" t="s">
        <v>37</v>
      </c>
      <c r="R159" s="8" t="s">
        <v>38</v>
      </c>
    </row>
    <row r="160" spans="1:18" x14ac:dyDescent="0.25">
      <c r="A160" s="8" t="s">
        <v>406</v>
      </c>
      <c r="B160" s="8">
        <v>7</v>
      </c>
      <c r="C160" s="299">
        <v>45084</v>
      </c>
      <c r="D160" s="8" t="s">
        <v>37</v>
      </c>
      <c r="E160" s="8" t="str">
        <f>E159</f>
        <v>ТО2</v>
      </c>
      <c r="F160" s="8" t="s">
        <v>37</v>
      </c>
      <c r="G160" s="8" t="s">
        <v>37</v>
      </c>
      <c r="H160" s="8" t="s">
        <v>37</v>
      </c>
      <c r="I160" s="8" t="s">
        <v>37</v>
      </c>
      <c r="J160" s="8" t="s">
        <v>38</v>
      </c>
      <c r="L160" s="8" t="s">
        <v>38</v>
      </c>
      <c r="M160" s="8" t="s">
        <v>37</v>
      </c>
      <c r="N160" s="8" t="s">
        <v>38</v>
      </c>
      <c r="O160" s="8" t="s">
        <v>37</v>
      </c>
      <c r="P160" s="8" t="s">
        <v>37</v>
      </c>
      <c r="Q160" s="8" t="s">
        <v>37</v>
      </c>
      <c r="R160" s="8" t="s">
        <v>38</v>
      </c>
    </row>
    <row r="161" spans="1:18" x14ac:dyDescent="0.25">
      <c r="A161" s="8" t="s">
        <v>406</v>
      </c>
      <c r="B161" s="8">
        <v>8</v>
      </c>
      <c r="C161" s="299">
        <v>45085</v>
      </c>
      <c r="D161" s="8" t="s">
        <v>37</v>
      </c>
      <c r="E161" s="8" t="s">
        <v>37</v>
      </c>
      <c r="F161" s="8" t="s">
        <v>37</v>
      </c>
      <c r="G161" s="8" t="s">
        <v>37</v>
      </c>
      <c r="H161" s="8" t="s">
        <v>38</v>
      </c>
      <c r="I161" s="8" t="s">
        <v>37</v>
      </c>
      <c r="J161" s="8" t="s">
        <v>38</v>
      </c>
      <c r="L161" s="8" t="s">
        <v>38</v>
      </c>
      <c r="M161" s="8" t="s">
        <v>37</v>
      </c>
      <c r="N161" s="8" t="s">
        <v>38</v>
      </c>
      <c r="O161" s="8" t="s">
        <v>37</v>
      </c>
      <c r="P161" s="8" t="s">
        <v>37</v>
      </c>
      <c r="Q161" s="8" t="s">
        <v>37</v>
      </c>
      <c r="R161" s="8" t="s">
        <v>38</v>
      </c>
    </row>
    <row r="162" spans="1:18" x14ac:dyDescent="0.25">
      <c r="A162" s="8" t="s">
        <v>406</v>
      </c>
      <c r="B162" s="8">
        <v>9</v>
      </c>
      <c r="C162" s="299">
        <v>45086</v>
      </c>
      <c r="D162" s="8" t="s">
        <v>37</v>
      </c>
      <c r="E162" s="8" t="s">
        <v>37</v>
      </c>
      <c r="F162" s="8" t="s">
        <v>37</v>
      </c>
      <c r="G162" s="8" t="s">
        <v>37</v>
      </c>
      <c r="H162" s="8" t="s">
        <v>38</v>
      </c>
      <c r="I162" s="8" t="s">
        <v>37</v>
      </c>
      <c r="J162" s="8" t="s">
        <v>38</v>
      </c>
      <c r="L162" s="8" t="s">
        <v>38</v>
      </c>
      <c r="M162" s="8" t="s">
        <v>37</v>
      </c>
      <c r="N162" s="8" t="s">
        <v>38</v>
      </c>
      <c r="O162" s="8" t="s">
        <v>37</v>
      </c>
      <c r="P162" s="8" t="s">
        <v>37</v>
      </c>
      <c r="Q162" s="8" t="s">
        <v>37</v>
      </c>
      <c r="R162" s="8" t="s">
        <v>38</v>
      </c>
    </row>
    <row r="163" spans="1:18" x14ac:dyDescent="0.25">
      <c r="A163" s="8" t="s">
        <v>406</v>
      </c>
      <c r="B163" s="8">
        <v>10</v>
      </c>
      <c r="C163" s="299">
        <v>45087</v>
      </c>
      <c r="D163" s="8" t="s">
        <v>37</v>
      </c>
      <c r="E163" s="8" t="s">
        <v>37</v>
      </c>
      <c r="F163" s="8" t="s">
        <v>37</v>
      </c>
      <c r="G163" s="8" t="s">
        <v>37</v>
      </c>
      <c r="H163" s="8" t="s">
        <v>38</v>
      </c>
      <c r="I163" s="8" t="s">
        <v>37</v>
      </c>
      <c r="J163" s="8" t="s">
        <v>38</v>
      </c>
      <c r="L163" s="8" t="s">
        <v>38</v>
      </c>
      <c r="M163" s="8" t="s">
        <v>37</v>
      </c>
      <c r="N163" s="8" t="s">
        <v>38</v>
      </c>
      <c r="O163" s="8" t="s">
        <v>37</v>
      </c>
      <c r="P163" s="8" t="s">
        <v>37</v>
      </c>
      <c r="Q163" s="8" t="s">
        <v>37</v>
      </c>
      <c r="R163" s="8" t="s">
        <v>33</v>
      </c>
    </row>
    <row r="164" spans="1:18" x14ac:dyDescent="0.25">
      <c r="A164" s="8" t="s">
        <v>406</v>
      </c>
      <c r="B164" s="8">
        <v>11</v>
      </c>
      <c r="C164" s="299">
        <v>45088</v>
      </c>
      <c r="D164" s="8" t="s">
        <v>37</v>
      </c>
      <c r="E164" s="8" t="s">
        <v>37</v>
      </c>
      <c r="F164" s="8" t="s">
        <v>37</v>
      </c>
      <c r="G164" s="8" t="s">
        <v>37</v>
      </c>
      <c r="H164" s="8" t="s">
        <v>38</v>
      </c>
      <c r="I164" s="8" t="s">
        <v>37</v>
      </c>
      <c r="J164" s="8" t="s">
        <v>313</v>
      </c>
      <c r="L164" s="8" t="s">
        <v>38</v>
      </c>
      <c r="M164" s="8" t="s">
        <v>37</v>
      </c>
      <c r="N164" s="8" t="s">
        <v>38</v>
      </c>
      <c r="O164" s="8" t="s">
        <v>37</v>
      </c>
      <c r="P164" s="8" t="s">
        <v>37</v>
      </c>
      <c r="Q164" s="8" t="s">
        <v>37</v>
      </c>
      <c r="R164" s="8" t="s">
        <v>313</v>
      </c>
    </row>
    <row r="165" spans="1:18" x14ac:dyDescent="0.25">
      <c r="A165" s="8" t="s">
        <v>406</v>
      </c>
      <c r="B165" s="8">
        <v>12</v>
      </c>
      <c r="C165" s="299">
        <v>45089</v>
      </c>
      <c r="D165" s="8" t="s">
        <v>37</v>
      </c>
      <c r="E165" s="8" t="s">
        <v>37</v>
      </c>
      <c r="F165" s="8" t="s">
        <v>37</v>
      </c>
      <c r="G165" s="8" t="s">
        <v>37</v>
      </c>
      <c r="H165" s="8" t="s">
        <v>38</v>
      </c>
      <c r="I165" s="8" t="s">
        <v>37</v>
      </c>
      <c r="J165" s="8" t="s">
        <v>33</v>
      </c>
      <c r="L165" s="8" t="s">
        <v>38</v>
      </c>
      <c r="M165" s="8" t="s">
        <v>37</v>
      </c>
      <c r="N165" s="8" t="s">
        <v>38</v>
      </c>
      <c r="O165" s="8" t="s">
        <v>37</v>
      </c>
      <c r="P165" s="8" t="s">
        <v>37</v>
      </c>
      <c r="Q165" s="8" t="s">
        <v>37</v>
      </c>
      <c r="R165" s="8" t="s">
        <v>313</v>
      </c>
    </row>
    <row r="166" spans="1:18" x14ac:dyDescent="0.25">
      <c r="A166" s="8" t="s">
        <v>406</v>
      </c>
      <c r="B166" s="8">
        <v>13</v>
      </c>
      <c r="C166" s="299">
        <v>45090</v>
      </c>
      <c r="D166" s="8" t="s">
        <v>37</v>
      </c>
      <c r="E166" s="8" t="s">
        <v>37</v>
      </c>
      <c r="F166" s="8" t="s">
        <v>37</v>
      </c>
      <c r="G166" s="8" t="s">
        <v>37</v>
      </c>
      <c r="H166" s="8" t="s">
        <v>38</v>
      </c>
      <c r="I166" s="8" t="s">
        <v>38</v>
      </c>
      <c r="J166" s="8" t="s">
        <v>313</v>
      </c>
      <c r="L166" s="8" t="s">
        <v>38</v>
      </c>
      <c r="M166" s="8" t="s">
        <v>37</v>
      </c>
      <c r="N166" s="8" t="s">
        <v>38</v>
      </c>
      <c r="O166" s="8" t="s">
        <v>37</v>
      </c>
      <c r="P166" s="8" t="s">
        <v>37</v>
      </c>
      <c r="Q166" s="8" t="s">
        <v>37</v>
      </c>
      <c r="R166" s="8" t="s">
        <v>313</v>
      </c>
    </row>
    <row r="167" spans="1:18" x14ac:dyDescent="0.25">
      <c r="A167" s="8" t="s">
        <v>406</v>
      </c>
      <c r="B167" s="8">
        <v>14</v>
      </c>
      <c r="C167" s="299">
        <v>45091</v>
      </c>
      <c r="D167" s="8" t="s">
        <v>37</v>
      </c>
      <c r="E167" s="8" t="s">
        <v>37</v>
      </c>
      <c r="F167" s="8" t="s">
        <v>37</v>
      </c>
      <c r="G167" s="8" t="s">
        <v>37</v>
      </c>
      <c r="H167" s="8" t="s">
        <v>37</v>
      </c>
      <c r="I167" s="8" t="s">
        <v>38</v>
      </c>
      <c r="J167" s="8" t="s">
        <v>313</v>
      </c>
      <c r="L167" s="8" t="s">
        <v>38</v>
      </c>
      <c r="M167" s="8" t="s">
        <v>37</v>
      </c>
      <c r="N167" s="8" t="s">
        <v>37</v>
      </c>
      <c r="O167" s="8" t="s">
        <v>37</v>
      </c>
      <c r="P167" s="8" t="s">
        <v>37</v>
      </c>
      <c r="Q167" s="8" t="s">
        <v>37</v>
      </c>
      <c r="R167" s="8" t="s">
        <v>313</v>
      </c>
    </row>
    <row r="168" spans="1:18" x14ac:dyDescent="0.25">
      <c r="A168" s="8" t="s">
        <v>406</v>
      </c>
      <c r="B168" s="8">
        <v>15</v>
      </c>
      <c r="C168" s="299">
        <v>45092</v>
      </c>
      <c r="D168" s="8" t="s">
        <v>38</v>
      </c>
      <c r="E168" s="8" t="s">
        <v>37</v>
      </c>
      <c r="F168" s="8" t="s">
        <v>37</v>
      </c>
      <c r="G168" s="8" t="s">
        <v>37</v>
      </c>
      <c r="H168" s="8" t="s">
        <v>37</v>
      </c>
      <c r="I168" s="8" t="s">
        <v>37</v>
      </c>
      <c r="J168" s="8" t="s">
        <v>313</v>
      </c>
      <c r="L168" s="8" t="s">
        <v>33</v>
      </c>
      <c r="M168" s="8" t="s">
        <v>37</v>
      </c>
      <c r="N168" s="8" t="s">
        <v>37</v>
      </c>
      <c r="O168" s="8" t="s">
        <v>38</v>
      </c>
      <c r="P168" s="8" t="s">
        <v>37</v>
      </c>
      <c r="Q168" s="8" t="s">
        <v>37</v>
      </c>
      <c r="R168" s="8" t="s">
        <v>313</v>
      </c>
    </row>
    <row r="169" spans="1:18" x14ac:dyDescent="0.25">
      <c r="A169" s="8" t="s">
        <v>406</v>
      </c>
      <c r="B169" s="8">
        <v>16</v>
      </c>
      <c r="C169" s="299">
        <v>45093</v>
      </c>
      <c r="D169" s="8" t="s">
        <v>38</v>
      </c>
      <c r="E169" s="8" t="s">
        <v>37</v>
      </c>
      <c r="F169" s="8" t="s">
        <v>37</v>
      </c>
      <c r="G169" s="8" t="s">
        <v>37</v>
      </c>
      <c r="H169" s="8" t="s">
        <v>37</v>
      </c>
      <c r="I169" s="8" t="s">
        <v>37</v>
      </c>
      <c r="J169" s="8" t="s">
        <v>313</v>
      </c>
      <c r="L169" s="8" t="s">
        <v>38</v>
      </c>
      <c r="M169" s="8" t="s">
        <v>37</v>
      </c>
      <c r="N169" s="8" t="s">
        <v>38</v>
      </c>
      <c r="O169" s="8" t="s">
        <v>37</v>
      </c>
      <c r="P169" s="8" t="s">
        <v>37</v>
      </c>
      <c r="Q169" s="8" t="s">
        <v>37</v>
      </c>
      <c r="R169" s="8" t="s">
        <v>313</v>
      </c>
    </row>
    <row r="170" spans="1:18" x14ac:dyDescent="0.25">
      <c r="A170" s="8" t="s">
        <v>406</v>
      </c>
      <c r="B170" s="8">
        <v>17</v>
      </c>
      <c r="C170" s="299">
        <v>45094</v>
      </c>
      <c r="D170" s="8" t="s">
        <v>38</v>
      </c>
      <c r="E170" s="8" t="s">
        <v>37</v>
      </c>
      <c r="F170" s="8" t="s">
        <v>37</v>
      </c>
      <c r="G170" s="8" t="s">
        <v>37</v>
      </c>
      <c r="H170" s="8" t="s">
        <v>37</v>
      </c>
      <c r="I170" s="8" t="s">
        <v>37</v>
      </c>
      <c r="J170" s="8" t="s">
        <v>313</v>
      </c>
      <c r="L170" s="8" t="s">
        <v>38</v>
      </c>
      <c r="M170" s="8" t="s">
        <v>37</v>
      </c>
      <c r="N170" s="8" t="s">
        <v>38</v>
      </c>
      <c r="O170" s="8" t="s">
        <v>37</v>
      </c>
      <c r="P170" s="8" t="s">
        <v>37</v>
      </c>
      <c r="Q170" s="8" t="s">
        <v>37</v>
      </c>
      <c r="R170" s="8" t="s">
        <v>313</v>
      </c>
    </row>
    <row r="171" spans="1:18" x14ac:dyDescent="0.25">
      <c r="A171" s="8" t="s">
        <v>406</v>
      </c>
      <c r="B171" s="8">
        <v>18</v>
      </c>
      <c r="C171" s="299">
        <v>45095</v>
      </c>
      <c r="D171" s="8" t="s">
        <v>38</v>
      </c>
      <c r="E171" s="8" t="s">
        <v>37</v>
      </c>
      <c r="F171" s="8" t="s">
        <v>37</v>
      </c>
      <c r="G171" s="8" t="s">
        <v>37</v>
      </c>
      <c r="H171" s="8" t="s">
        <v>37</v>
      </c>
      <c r="I171" s="8" t="s">
        <v>37</v>
      </c>
      <c r="J171" s="8" t="s">
        <v>313</v>
      </c>
      <c r="L171" s="8" t="s">
        <v>38</v>
      </c>
      <c r="M171" s="8" t="s">
        <v>37</v>
      </c>
      <c r="N171" s="8" t="s">
        <v>38</v>
      </c>
      <c r="O171" s="8" t="s">
        <v>37</v>
      </c>
      <c r="P171" s="8" t="s">
        <v>37</v>
      </c>
      <c r="Q171" s="8" t="s">
        <v>37</v>
      </c>
      <c r="R171" s="8" t="s">
        <v>313</v>
      </c>
    </row>
    <row r="172" spans="1:18" x14ac:dyDescent="0.25">
      <c r="A172" s="8" t="s">
        <v>406</v>
      </c>
      <c r="B172" s="8">
        <v>19</v>
      </c>
      <c r="C172" s="299">
        <v>45096</v>
      </c>
      <c r="D172" s="8" t="s">
        <v>271</v>
      </c>
      <c r="E172" s="8" t="s">
        <v>37</v>
      </c>
      <c r="F172" s="8" t="s">
        <v>37</v>
      </c>
      <c r="G172" s="8" t="s">
        <v>37</v>
      </c>
      <c r="H172" s="8" t="s">
        <v>37</v>
      </c>
      <c r="I172" s="8" t="s">
        <v>37</v>
      </c>
      <c r="J172" s="8" t="s">
        <v>38</v>
      </c>
      <c r="L172" s="8" t="s">
        <v>38</v>
      </c>
      <c r="M172" s="8" t="s">
        <v>37</v>
      </c>
      <c r="N172" s="8" t="s">
        <v>38</v>
      </c>
      <c r="O172" s="8" t="s">
        <v>37</v>
      </c>
      <c r="P172" s="8" t="s">
        <v>37</v>
      </c>
      <c r="Q172" s="8" t="s">
        <v>37</v>
      </c>
      <c r="R172" s="8" t="s">
        <v>313</v>
      </c>
    </row>
    <row r="173" spans="1:18" x14ac:dyDescent="0.25">
      <c r="A173" s="8" t="s">
        <v>406</v>
      </c>
      <c r="B173" s="8">
        <v>20</v>
      </c>
      <c r="C173" s="299">
        <v>45097</v>
      </c>
      <c r="D173" s="8" t="s">
        <v>271</v>
      </c>
      <c r="E173" s="8" t="s">
        <v>37</v>
      </c>
      <c r="F173" s="8" t="s">
        <v>37</v>
      </c>
      <c r="G173" s="8" t="s">
        <v>37</v>
      </c>
      <c r="H173" s="8" t="s">
        <v>37</v>
      </c>
      <c r="I173" s="8" t="s">
        <v>37</v>
      </c>
      <c r="J173" s="8" t="s">
        <v>38</v>
      </c>
      <c r="L173" s="8" t="s">
        <v>38</v>
      </c>
      <c r="M173" s="8" t="s">
        <v>37</v>
      </c>
      <c r="N173" s="8" t="s">
        <v>38</v>
      </c>
      <c r="O173" s="8" t="s">
        <v>37</v>
      </c>
      <c r="P173" s="8" t="s">
        <v>37</v>
      </c>
      <c r="Q173" s="8" t="s">
        <v>37</v>
      </c>
      <c r="R173" s="8" t="s">
        <v>33</v>
      </c>
    </row>
    <row r="174" spans="1:18" x14ac:dyDescent="0.25">
      <c r="A174" s="8" t="s">
        <v>406</v>
      </c>
      <c r="B174" s="8">
        <v>21</v>
      </c>
      <c r="C174" s="299">
        <v>45098</v>
      </c>
      <c r="D174" s="8" t="s">
        <v>271</v>
      </c>
      <c r="E174" s="8" t="s">
        <v>37</v>
      </c>
      <c r="F174" s="8" t="s">
        <v>37</v>
      </c>
      <c r="G174" s="8" t="s">
        <v>37</v>
      </c>
      <c r="H174" s="8" t="s">
        <v>37</v>
      </c>
      <c r="I174" s="8" t="s">
        <v>37</v>
      </c>
      <c r="J174" s="8" t="s">
        <v>38</v>
      </c>
      <c r="L174" s="8" t="s">
        <v>38</v>
      </c>
      <c r="M174" s="8" t="s">
        <v>37</v>
      </c>
      <c r="N174" s="8" t="s">
        <v>38</v>
      </c>
      <c r="O174" s="8" t="s">
        <v>37</v>
      </c>
      <c r="P174" s="8" t="s">
        <v>37</v>
      </c>
      <c r="Q174" s="8" t="s">
        <v>37</v>
      </c>
      <c r="R174" s="8" t="s">
        <v>313</v>
      </c>
    </row>
    <row r="175" spans="1:18" x14ac:dyDescent="0.25">
      <c r="A175" s="8" t="s">
        <v>406</v>
      </c>
      <c r="B175" s="8">
        <v>22</v>
      </c>
      <c r="C175" s="299">
        <v>45099</v>
      </c>
      <c r="D175" s="8" t="s">
        <v>271</v>
      </c>
      <c r="E175" s="8" t="s">
        <v>37</v>
      </c>
      <c r="F175" s="8" t="s">
        <v>37</v>
      </c>
      <c r="G175" s="8" t="s">
        <v>37</v>
      </c>
      <c r="H175" s="8" t="s">
        <v>37</v>
      </c>
      <c r="I175" s="8" t="s">
        <v>37</v>
      </c>
      <c r="J175" s="8" t="s">
        <v>38</v>
      </c>
      <c r="L175" s="8" t="s">
        <v>38</v>
      </c>
      <c r="M175" s="8" t="s">
        <v>37</v>
      </c>
      <c r="N175" s="8" t="s">
        <v>38</v>
      </c>
      <c r="O175" s="8" t="s">
        <v>37</v>
      </c>
      <c r="P175" s="8" t="s">
        <v>37</v>
      </c>
      <c r="Q175" s="8" t="s">
        <v>37</v>
      </c>
      <c r="R175" s="8" t="s">
        <v>313</v>
      </c>
    </row>
    <row r="176" spans="1:18" x14ac:dyDescent="0.25">
      <c r="A176" s="8" t="s">
        <v>406</v>
      </c>
      <c r="B176" s="8">
        <v>23</v>
      </c>
      <c r="C176" s="299">
        <v>45100</v>
      </c>
      <c r="D176" s="8" t="s">
        <v>271</v>
      </c>
      <c r="E176" s="8" t="s">
        <v>37</v>
      </c>
      <c r="F176" s="8" t="s">
        <v>37</v>
      </c>
      <c r="G176" s="8" t="s">
        <v>37</v>
      </c>
      <c r="H176" s="8" t="s">
        <v>37</v>
      </c>
      <c r="I176" s="8" t="s">
        <v>37</v>
      </c>
      <c r="J176" s="8" t="s">
        <v>38</v>
      </c>
      <c r="L176" s="8" t="s">
        <v>38</v>
      </c>
      <c r="M176" s="8" t="s">
        <v>37</v>
      </c>
      <c r="N176" s="8" t="s">
        <v>38</v>
      </c>
      <c r="O176" s="8" t="s">
        <v>37</v>
      </c>
      <c r="P176" s="8" t="s">
        <v>37</v>
      </c>
      <c r="Q176" s="8" t="s">
        <v>37</v>
      </c>
      <c r="R176" s="8" t="s">
        <v>313</v>
      </c>
    </row>
    <row r="177" spans="1:18" x14ac:dyDescent="0.25">
      <c r="A177" s="8" t="s">
        <v>406</v>
      </c>
      <c r="B177" s="8">
        <v>24</v>
      </c>
      <c r="C177" s="299">
        <v>45101</v>
      </c>
      <c r="D177" s="8" t="s">
        <v>271</v>
      </c>
      <c r="E177" s="8" t="s">
        <v>37</v>
      </c>
      <c r="F177" s="8" t="s">
        <v>37</v>
      </c>
      <c r="G177" s="8" t="s">
        <v>37</v>
      </c>
      <c r="H177" s="8" t="s">
        <v>37</v>
      </c>
      <c r="I177" s="8" t="s">
        <v>37</v>
      </c>
      <c r="J177" s="8" t="s">
        <v>38</v>
      </c>
      <c r="L177" s="8" t="s">
        <v>38</v>
      </c>
      <c r="M177" s="8" t="s">
        <v>37</v>
      </c>
      <c r="N177" s="8" t="s">
        <v>38</v>
      </c>
      <c r="O177" s="8" t="s">
        <v>37</v>
      </c>
      <c r="P177" s="8" t="s">
        <v>37</v>
      </c>
      <c r="Q177" s="8" t="s">
        <v>37</v>
      </c>
      <c r="R177" s="8" t="s">
        <v>313</v>
      </c>
    </row>
    <row r="178" spans="1:18" x14ac:dyDescent="0.25">
      <c r="A178" s="8" t="s">
        <v>406</v>
      </c>
      <c r="B178" s="8">
        <v>25</v>
      </c>
      <c r="C178" s="299">
        <v>45102</v>
      </c>
      <c r="D178" s="8" t="s">
        <v>37</v>
      </c>
      <c r="E178" s="8" t="s">
        <v>37</v>
      </c>
      <c r="F178" s="8" t="s">
        <v>37</v>
      </c>
      <c r="G178" s="8" t="s">
        <v>37</v>
      </c>
      <c r="H178" s="8" t="s">
        <v>37</v>
      </c>
      <c r="I178" s="8" t="s">
        <v>37</v>
      </c>
      <c r="J178" s="8" t="s">
        <v>38</v>
      </c>
      <c r="L178" s="8" t="s">
        <v>33</v>
      </c>
      <c r="M178" s="8" t="s">
        <v>37</v>
      </c>
      <c r="N178" s="8" t="s">
        <v>33</v>
      </c>
      <c r="O178" s="8" t="s">
        <v>37</v>
      </c>
      <c r="P178" s="8" t="s">
        <v>37</v>
      </c>
      <c r="Q178" s="8" t="s">
        <v>37</v>
      </c>
      <c r="R178" s="8" t="s">
        <v>313</v>
      </c>
    </row>
    <row r="179" spans="1:18" x14ac:dyDescent="0.25">
      <c r="A179" s="8" t="s">
        <v>406</v>
      </c>
      <c r="B179" s="8">
        <v>26</v>
      </c>
      <c r="C179" s="299">
        <v>45103</v>
      </c>
      <c r="D179" s="8" t="s">
        <v>37</v>
      </c>
      <c r="E179" s="8" t="s">
        <v>37</v>
      </c>
      <c r="F179" s="8" t="s">
        <v>271</v>
      </c>
      <c r="G179" s="8" t="s">
        <v>37</v>
      </c>
      <c r="H179" s="8" t="s">
        <v>37</v>
      </c>
      <c r="I179" s="8" t="s">
        <v>37</v>
      </c>
      <c r="J179" s="8" t="s">
        <v>38</v>
      </c>
      <c r="L179" s="8" t="s">
        <v>38</v>
      </c>
      <c r="M179" s="8" t="s">
        <v>37</v>
      </c>
      <c r="N179" s="8" t="s">
        <v>38</v>
      </c>
      <c r="O179" s="8" t="s">
        <v>37</v>
      </c>
      <c r="P179" s="8" t="s">
        <v>37</v>
      </c>
      <c r="Q179" s="8" t="s">
        <v>37</v>
      </c>
      <c r="R179" s="8" t="s">
        <v>313</v>
      </c>
    </row>
    <row r="180" spans="1:18" x14ac:dyDescent="0.25">
      <c r="A180" s="8" t="s">
        <v>406</v>
      </c>
      <c r="B180" s="8">
        <v>27</v>
      </c>
      <c r="C180" s="299">
        <v>45104</v>
      </c>
      <c r="D180" s="8" t="s">
        <v>37</v>
      </c>
      <c r="E180" s="8" t="s">
        <v>37</v>
      </c>
      <c r="F180" s="8" t="s">
        <v>271</v>
      </c>
      <c r="G180" s="8" t="s">
        <v>37</v>
      </c>
      <c r="H180" s="8" t="s">
        <v>37</v>
      </c>
      <c r="I180" s="8" t="s">
        <v>37</v>
      </c>
      <c r="J180" s="8" t="s">
        <v>38</v>
      </c>
      <c r="L180" s="8" t="s">
        <v>38</v>
      </c>
      <c r="M180" s="8" t="s">
        <v>37</v>
      </c>
      <c r="N180" s="8" t="s">
        <v>38</v>
      </c>
      <c r="O180" s="8" t="s">
        <v>37</v>
      </c>
      <c r="P180" s="8" t="s">
        <v>37</v>
      </c>
      <c r="Q180" s="8" t="s">
        <v>37</v>
      </c>
      <c r="R180" s="8" t="s">
        <v>313</v>
      </c>
    </row>
    <row r="181" spans="1:18" x14ac:dyDescent="0.25">
      <c r="A181" s="8" t="s">
        <v>406</v>
      </c>
      <c r="B181" s="8">
        <v>28</v>
      </c>
      <c r="C181" s="299">
        <v>45105</v>
      </c>
      <c r="D181" s="8" t="s">
        <v>37</v>
      </c>
      <c r="E181" s="8" t="s">
        <v>37</v>
      </c>
      <c r="F181" s="8" t="s">
        <v>271</v>
      </c>
      <c r="G181" s="8" t="s">
        <v>37</v>
      </c>
      <c r="H181" s="8" t="s">
        <v>37</v>
      </c>
      <c r="I181" s="8" t="s">
        <v>37</v>
      </c>
      <c r="J181" s="8" t="s">
        <v>38</v>
      </c>
      <c r="L181" s="8" t="s">
        <v>38</v>
      </c>
      <c r="M181" s="8" t="s">
        <v>37</v>
      </c>
      <c r="N181" s="8" t="s">
        <v>38</v>
      </c>
      <c r="O181" s="8" t="s">
        <v>37</v>
      </c>
      <c r="P181" s="8" t="s">
        <v>37</v>
      </c>
      <c r="Q181" s="8" t="s">
        <v>37</v>
      </c>
      <c r="R181" s="8" t="s">
        <v>313</v>
      </c>
    </row>
    <row r="182" spans="1:18" x14ac:dyDescent="0.25">
      <c r="A182" s="8" t="s">
        <v>406</v>
      </c>
      <c r="B182" s="8">
        <v>29</v>
      </c>
      <c r="C182" s="299">
        <v>45106</v>
      </c>
      <c r="D182" s="8" t="s">
        <v>37</v>
      </c>
      <c r="E182" s="8" t="s">
        <v>37</v>
      </c>
      <c r="F182" s="8" t="s">
        <v>271</v>
      </c>
      <c r="G182" s="8" t="s">
        <v>37</v>
      </c>
      <c r="H182" s="8" t="s">
        <v>37</v>
      </c>
      <c r="I182" s="8" t="s">
        <v>37</v>
      </c>
      <c r="J182" s="8" t="s">
        <v>38</v>
      </c>
      <c r="L182" s="8" t="s">
        <v>38</v>
      </c>
      <c r="M182" s="8" t="s">
        <v>37</v>
      </c>
      <c r="N182" s="8" t="s">
        <v>38</v>
      </c>
      <c r="O182" s="8" t="s">
        <v>37</v>
      </c>
      <c r="P182" s="8" t="s">
        <v>37</v>
      </c>
      <c r="Q182" s="8" t="s">
        <v>37</v>
      </c>
      <c r="R182" s="8" t="s">
        <v>313</v>
      </c>
    </row>
    <row r="183" spans="1:18" x14ac:dyDescent="0.25">
      <c r="A183" s="8" t="s">
        <v>406</v>
      </c>
      <c r="B183" s="8">
        <v>30</v>
      </c>
      <c r="C183" s="299">
        <v>45107</v>
      </c>
      <c r="D183" s="8" t="s">
        <v>37</v>
      </c>
      <c r="E183" s="8" t="s">
        <v>37</v>
      </c>
      <c r="F183" s="8" t="s">
        <v>271</v>
      </c>
      <c r="G183" s="8" t="s">
        <v>37</v>
      </c>
      <c r="H183" s="8" t="s">
        <v>37</v>
      </c>
      <c r="I183" s="8" t="s">
        <v>37</v>
      </c>
      <c r="J183" s="8" t="s">
        <v>33</v>
      </c>
      <c r="L183" s="8" t="s">
        <v>38</v>
      </c>
      <c r="M183" s="8" t="s">
        <v>37</v>
      </c>
      <c r="N183" s="8" t="s">
        <v>38</v>
      </c>
      <c r="O183" s="8" t="s">
        <v>37</v>
      </c>
      <c r="P183" s="8" t="s">
        <v>37</v>
      </c>
      <c r="Q183" s="8" t="s">
        <v>37</v>
      </c>
      <c r="R183" s="8" t="s">
        <v>33</v>
      </c>
    </row>
    <row r="184" spans="1:18" x14ac:dyDescent="0.25">
      <c r="A184" s="8" t="s">
        <v>407</v>
      </c>
      <c r="B184" s="8">
        <v>1</v>
      </c>
      <c r="C184" s="299">
        <v>45108</v>
      </c>
      <c r="D184" s="8" t="s">
        <v>37</v>
      </c>
      <c r="E184" s="8" t="s">
        <v>37</v>
      </c>
      <c r="F184" s="8" t="s">
        <v>271</v>
      </c>
      <c r="G184" s="8" t="s">
        <v>37</v>
      </c>
      <c r="H184" s="8" t="s">
        <v>37</v>
      </c>
      <c r="I184" s="8" t="s">
        <v>37</v>
      </c>
      <c r="J184" s="8" t="s">
        <v>38</v>
      </c>
      <c r="L184" s="8" t="s">
        <v>37</v>
      </c>
      <c r="M184" s="8" t="s">
        <v>37</v>
      </c>
      <c r="N184" s="8" t="s">
        <v>38</v>
      </c>
      <c r="O184" s="8" t="s">
        <v>37</v>
      </c>
      <c r="P184" s="8" t="s">
        <v>38</v>
      </c>
      <c r="Q184" s="8" t="s">
        <v>37</v>
      </c>
      <c r="R184" s="8" t="s">
        <v>313</v>
      </c>
    </row>
    <row r="185" spans="1:18" x14ac:dyDescent="0.25">
      <c r="A185" s="8" t="s">
        <v>407</v>
      </c>
      <c r="B185" s="8">
        <v>2</v>
      </c>
      <c r="C185" s="299">
        <v>45109</v>
      </c>
      <c r="D185" s="8" t="s">
        <v>37</v>
      </c>
      <c r="E185" s="8" t="s">
        <v>37</v>
      </c>
      <c r="F185" s="8" t="s">
        <v>271</v>
      </c>
      <c r="G185" s="8" t="s">
        <v>37</v>
      </c>
      <c r="H185" s="8" t="s">
        <v>37</v>
      </c>
      <c r="I185" s="8" t="s">
        <v>38</v>
      </c>
      <c r="J185" s="8" t="s">
        <v>37</v>
      </c>
      <c r="L185" s="8" t="s">
        <v>38</v>
      </c>
      <c r="M185" s="8" t="s">
        <v>37</v>
      </c>
      <c r="N185" s="8" t="s">
        <v>38</v>
      </c>
      <c r="O185" s="8" t="s">
        <v>37</v>
      </c>
      <c r="P185" s="8" t="s">
        <v>37</v>
      </c>
      <c r="Q185" s="8" t="s">
        <v>37</v>
      </c>
      <c r="R185" s="8" t="s">
        <v>313</v>
      </c>
    </row>
    <row r="186" spans="1:18" x14ac:dyDescent="0.25">
      <c r="A186" s="8" t="s">
        <v>407</v>
      </c>
      <c r="B186" s="8">
        <v>3</v>
      </c>
      <c r="C186" s="299">
        <v>45110</v>
      </c>
      <c r="D186" s="8" t="s">
        <v>37</v>
      </c>
      <c r="E186" s="8" t="s">
        <v>37</v>
      </c>
      <c r="F186" s="8" t="str">
        <f>F185</f>
        <v>ТО2</v>
      </c>
      <c r="G186" s="8" t="s">
        <v>37</v>
      </c>
      <c r="H186" s="8" t="s">
        <v>38</v>
      </c>
      <c r="I186" s="8" t="s">
        <v>37</v>
      </c>
      <c r="J186" s="8" t="s">
        <v>37</v>
      </c>
      <c r="L186" s="8" t="s">
        <v>38</v>
      </c>
      <c r="M186" s="8" t="s">
        <v>37</v>
      </c>
      <c r="N186" s="8" t="s">
        <v>38</v>
      </c>
      <c r="O186" s="8" t="s">
        <v>37</v>
      </c>
      <c r="P186" s="8" t="s">
        <v>37</v>
      </c>
      <c r="Q186" s="8" t="s">
        <v>37</v>
      </c>
      <c r="R186" s="8" t="s">
        <v>313</v>
      </c>
    </row>
    <row r="187" spans="1:18" x14ac:dyDescent="0.25">
      <c r="A187" s="8" t="s">
        <v>407</v>
      </c>
      <c r="B187" s="8">
        <v>4</v>
      </c>
      <c r="C187" s="299">
        <v>45111</v>
      </c>
      <c r="D187" s="8" t="s">
        <v>37</v>
      </c>
      <c r="E187" s="8" t="s">
        <v>37</v>
      </c>
      <c r="F187" s="8" t="str">
        <f>F186</f>
        <v>ТО2</v>
      </c>
      <c r="G187" s="8" t="s">
        <v>37</v>
      </c>
      <c r="H187" s="8" t="s">
        <v>37</v>
      </c>
      <c r="I187" s="8" t="s">
        <v>37</v>
      </c>
      <c r="J187" s="8" t="s">
        <v>38</v>
      </c>
      <c r="L187" s="8" t="s">
        <v>38</v>
      </c>
      <c r="M187" s="8" t="s">
        <v>37</v>
      </c>
      <c r="N187" s="8" t="s">
        <v>37</v>
      </c>
      <c r="O187" s="8" t="s">
        <v>37</v>
      </c>
      <c r="P187" s="8" t="s">
        <v>37</v>
      </c>
      <c r="Q187" s="8" t="s">
        <v>401</v>
      </c>
      <c r="R187" s="8" t="s">
        <v>313</v>
      </c>
    </row>
    <row r="188" spans="1:18" x14ac:dyDescent="0.25">
      <c r="A188" s="8" t="s">
        <v>407</v>
      </c>
      <c r="B188" s="8">
        <v>5</v>
      </c>
      <c r="C188" s="299">
        <v>45112</v>
      </c>
      <c r="D188" s="8" t="s">
        <v>37</v>
      </c>
      <c r="E188" s="8" t="s">
        <v>37</v>
      </c>
      <c r="F188" s="8" t="s">
        <v>37</v>
      </c>
      <c r="G188" s="8" t="s">
        <v>37</v>
      </c>
      <c r="H188" s="8" t="s">
        <v>38</v>
      </c>
      <c r="I188" s="8" t="s">
        <v>37</v>
      </c>
      <c r="J188" s="8" t="s">
        <v>38</v>
      </c>
      <c r="L188" s="8" t="s">
        <v>38</v>
      </c>
      <c r="M188" s="8" t="s">
        <v>37</v>
      </c>
      <c r="N188" s="8" t="s">
        <v>37</v>
      </c>
      <c r="O188" s="8" t="s">
        <v>37</v>
      </c>
      <c r="P188" s="8" t="s">
        <v>37</v>
      </c>
      <c r="Q188" s="8" t="s">
        <v>270</v>
      </c>
      <c r="R188" s="8" t="s">
        <v>313</v>
      </c>
    </row>
    <row r="189" spans="1:18" x14ac:dyDescent="0.25">
      <c r="A189" s="8" t="s">
        <v>407</v>
      </c>
      <c r="B189" s="8">
        <v>6</v>
      </c>
      <c r="C189" s="299">
        <v>45113</v>
      </c>
      <c r="D189" s="8" t="s">
        <v>37</v>
      </c>
      <c r="E189" s="8" t="s">
        <v>37</v>
      </c>
      <c r="F189" s="8" t="s">
        <v>37</v>
      </c>
      <c r="G189" s="8" t="s">
        <v>37</v>
      </c>
      <c r="H189" s="8" t="s">
        <v>38</v>
      </c>
      <c r="I189" s="8" t="s">
        <v>37</v>
      </c>
      <c r="J189" s="8" t="s">
        <v>38</v>
      </c>
      <c r="L189" s="8" t="s">
        <v>38</v>
      </c>
      <c r="M189" s="8" t="s">
        <v>37</v>
      </c>
      <c r="N189" s="8" t="s">
        <v>37</v>
      </c>
      <c r="O189" s="8" t="s">
        <v>37</v>
      </c>
      <c r="P189" s="8" t="s">
        <v>37</v>
      </c>
      <c r="Q189" s="8" t="s">
        <v>270</v>
      </c>
      <c r="R189" s="8" t="s">
        <v>313</v>
      </c>
    </row>
    <row r="190" spans="1:18" x14ac:dyDescent="0.25">
      <c r="A190" s="8" t="s">
        <v>407</v>
      </c>
      <c r="B190" s="8">
        <v>7</v>
      </c>
      <c r="C190" s="299">
        <v>45114</v>
      </c>
      <c r="D190" s="8" t="s">
        <v>37</v>
      </c>
      <c r="E190" s="8" t="s">
        <v>37</v>
      </c>
      <c r="F190" s="8" t="s">
        <v>37</v>
      </c>
      <c r="G190" s="8" t="s">
        <v>37</v>
      </c>
      <c r="H190" s="8" t="s">
        <v>38</v>
      </c>
      <c r="I190" s="8" t="s">
        <v>37</v>
      </c>
      <c r="J190" s="8" t="s">
        <v>38</v>
      </c>
      <c r="L190" s="8" t="s">
        <v>38</v>
      </c>
      <c r="M190" s="8" t="s">
        <v>37</v>
      </c>
      <c r="N190" s="8" t="s">
        <v>37</v>
      </c>
      <c r="O190" s="8" t="s">
        <v>37</v>
      </c>
      <c r="P190" s="8" t="s">
        <v>37</v>
      </c>
      <c r="Q190" s="8" t="s">
        <v>270</v>
      </c>
      <c r="R190" s="8" t="s">
        <v>313</v>
      </c>
    </row>
    <row r="191" spans="1:18" x14ac:dyDescent="0.25">
      <c r="A191" s="8" t="s">
        <v>407</v>
      </c>
      <c r="B191" s="8">
        <v>8</v>
      </c>
      <c r="C191" s="299">
        <v>45115</v>
      </c>
      <c r="D191" s="8" t="s">
        <v>37</v>
      </c>
      <c r="E191" s="8" t="s">
        <v>37</v>
      </c>
      <c r="F191" s="8" t="s">
        <v>37</v>
      </c>
      <c r="G191" s="8" t="s">
        <v>37</v>
      </c>
      <c r="H191" s="8" t="s">
        <v>38</v>
      </c>
      <c r="I191" s="8" t="s">
        <v>37</v>
      </c>
      <c r="J191" s="8" t="s">
        <v>38</v>
      </c>
      <c r="L191" s="8" t="s">
        <v>37</v>
      </c>
      <c r="M191" s="8" t="s">
        <v>38</v>
      </c>
      <c r="N191" s="8" t="s">
        <v>37</v>
      </c>
      <c r="O191" s="8" t="s">
        <v>37</v>
      </c>
      <c r="P191" s="8" t="s">
        <v>37</v>
      </c>
      <c r="Q191" s="8" t="s">
        <v>270</v>
      </c>
      <c r="R191" s="8" t="s">
        <v>313</v>
      </c>
    </row>
    <row r="192" spans="1:18" x14ac:dyDescent="0.25">
      <c r="A192" s="8" t="s">
        <v>407</v>
      </c>
      <c r="B192" s="8">
        <v>9</v>
      </c>
      <c r="C192" s="299">
        <v>45116</v>
      </c>
      <c r="D192" s="8" t="s">
        <v>37</v>
      </c>
      <c r="E192" s="8" t="s">
        <v>37</v>
      </c>
      <c r="F192" s="8" t="s">
        <v>37</v>
      </c>
      <c r="G192" s="8" t="s">
        <v>37</v>
      </c>
      <c r="H192" s="8" t="s">
        <v>38</v>
      </c>
      <c r="I192" s="8" t="s">
        <v>37</v>
      </c>
      <c r="J192" s="8" t="s">
        <v>38</v>
      </c>
      <c r="L192" s="8" t="s">
        <v>37</v>
      </c>
      <c r="M192" s="8" t="s">
        <v>38</v>
      </c>
      <c r="N192" s="8" t="s">
        <v>37</v>
      </c>
      <c r="O192" s="8" t="s">
        <v>37</v>
      </c>
      <c r="P192" s="8" t="s">
        <v>37</v>
      </c>
      <c r="Q192" s="8" t="s">
        <v>270</v>
      </c>
      <c r="R192" s="8" t="s">
        <v>313</v>
      </c>
    </row>
    <row r="193" spans="1:18" x14ac:dyDescent="0.25">
      <c r="A193" s="8" t="s">
        <v>407</v>
      </c>
      <c r="B193" s="8">
        <v>10</v>
      </c>
      <c r="C193" s="299">
        <v>45117</v>
      </c>
      <c r="D193" s="8" t="s">
        <v>37</v>
      </c>
      <c r="E193" s="8" t="s">
        <v>37</v>
      </c>
      <c r="F193" s="8" t="s">
        <v>37</v>
      </c>
      <c r="G193" s="8" t="s">
        <v>37</v>
      </c>
      <c r="H193" s="8" t="s">
        <v>38</v>
      </c>
      <c r="I193" s="8" t="s">
        <v>37</v>
      </c>
      <c r="J193" s="8" t="s">
        <v>38</v>
      </c>
      <c r="L193" s="8" t="s">
        <v>38</v>
      </c>
      <c r="M193" s="8" t="s">
        <v>37</v>
      </c>
      <c r="N193" s="8" t="s">
        <v>37</v>
      </c>
      <c r="O193" s="8" t="s">
        <v>37</v>
      </c>
      <c r="P193" s="8" t="s">
        <v>37</v>
      </c>
      <c r="Q193" s="8" t="s">
        <v>270</v>
      </c>
      <c r="R193" s="8" t="s">
        <v>313</v>
      </c>
    </row>
    <row r="194" spans="1:18" x14ac:dyDescent="0.25">
      <c r="A194" s="8" t="s">
        <v>407</v>
      </c>
      <c r="B194" s="8">
        <v>11</v>
      </c>
      <c r="C194" s="299">
        <v>45118</v>
      </c>
      <c r="D194" s="8" t="s">
        <v>37</v>
      </c>
      <c r="E194" s="8" t="s">
        <v>37</v>
      </c>
      <c r="F194" s="8" t="s">
        <v>37</v>
      </c>
      <c r="G194" s="8" t="s">
        <v>38</v>
      </c>
      <c r="H194" s="8" t="s">
        <v>38</v>
      </c>
      <c r="I194" s="8" t="s">
        <v>37</v>
      </c>
      <c r="J194" s="8" t="s">
        <v>37</v>
      </c>
      <c r="L194" s="8" t="s">
        <v>38</v>
      </c>
      <c r="M194" s="8" t="s">
        <v>37</v>
      </c>
      <c r="N194" s="8" t="s">
        <v>37</v>
      </c>
      <c r="O194" s="8" t="s">
        <v>37</v>
      </c>
      <c r="P194" s="8" t="s">
        <v>37</v>
      </c>
      <c r="Q194" s="8" t="str">
        <f>Q193</f>
        <v>ТО1</v>
      </c>
      <c r="R194" s="8" t="s">
        <v>33</v>
      </c>
    </row>
    <row r="195" spans="1:18" x14ac:dyDescent="0.25">
      <c r="A195" s="8" t="s">
        <v>407</v>
      </c>
      <c r="B195" s="8">
        <v>12</v>
      </c>
      <c r="C195" s="299">
        <v>45119</v>
      </c>
      <c r="D195" s="8" t="s">
        <v>37</v>
      </c>
      <c r="E195" s="8" t="s">
        <v>37</v>
      </c>
      <c r="F195" s="8" t="s">
        <v>37</v>
      </c>
      <c r="G195" s="8" t="s">
        <v>270</v>
      </c>
      <c r="H195" s="8" t="s">
        <v>38</v>
      </c>
      <c r="I195" s="8" t="s">
        <v>37</v>
      </c>
      <c r="J195" s="8" t="s">
        <v>37</v>
      </c>
      <c r="L195" s="8" t="s">
        <v>38</v>
      </c>
      <c r="M195" s="8" t="s">
        <v>37</v>
      </c>
      <c r="N195" s="8" t="s">
        <v>37</v>
      </c>
      <c r="O195" s="8" t="s">
        <v>37</v>
      </c>
      <c r="P195" s="8" t="s">
        <v>37</v>
      </c>
      <c r="Q195" s="8" t="s">
        <v>313</v>
      </c>
      <c r="R195" s="8" t="s">
        <v>313</v>
      </c>
    </row>
    <row r="196" spans="1:18" x14ac:dyDescent="0.25">
      <c r="A196" s="8" t="s">
        <v>407</v>
      </c>
      <c r="B196" s="8">
        <v>13</v>
      </c>
      <c r="C196" s="299">
        <v>45120</v>
      </c>
      <c r="D196" s="8" t="s">
        <v>37</v>
      </c>
      <c r="E196" s="8" t="s">
        <v>37</v>
      </c>
      <c r="F196" s="8" t="s">
        <v>37</v>
      </c>
      <c r="G196" s="8" t="s">
        <v>270</v>
      </c>
      <c r="H196" s="8" t="s">
        <v>38</v>
      </c>
      <c r="I196" s="8" t="s">
        <v>37</v>
      </c>
      <c r="J196" s="8" t="s">
        <v>37</v>
      </c>
      <c r="L196" s="8" t="s">
        <v>38</v>
      </c>
      <c r="M196" s="8" t="s">
        <v>37</v>
      </c>
      <c r="N196" s="8" t="s">
        <v>37</v>
      </c>
      <c r="O196" s="8" t="s">
        <v>37</v>
      </c>
      <c r="P196" s="8" t="s">
        <v>37</v>
      </c>
      <c r="Q196" s="8" t="s">
        <v>313</v>
      </c>
      <c r="R196" s="8" t="s">
        <v>313</v>
      </c>
    </row>
    <row r="197" spans="1:18" x14ac:dyDescent="0.25">
      <c r="A197" s="8" t="s">
        <v>407</v>
      </c>
      <c r="B197" s="8">
        <v>14</v>
      </c>
      <c r="C197" s="299">
        <v>45121</v>
      </c>
      <c r="D197" s="8" t="s">
        <v>37</v>
      </c>
      <c r="E197" s="8" t="s">
        <v>37</v>
      </c>
      <c r="F197" s="8" t="s">
        <v>37</v>
      </c>
      <c r="G197" s="8" t="s">
        <v>270</v>
      </c>
      <c r="H197" s="8" t="s">
        <v>38</v>
      </c>
      <c r="I197" s="8" t="s">
        <v>37</v>
      </c>
      <c r="J197" s="8" t="s">
        <v>37</v>
      </c>
      <c r="L197" s="8" t="s">
        <v>38</v>
      </c>
      <c r="M197" s="8" t="s">
        <v>37</v>
      </c>
      <c r="N197" s="8" t="s">
        <v>37</v>
      </c>
      <c r="O197" s="8" t="s">
        <v>37</v>
      </c>
      <c r="P197" s="8" t="s">
        <v>37</v>
      </c>
      <c r="Q197" s="8" t="s">
        <v>313</v>
      </c>
      <c r="R197" s="8" t="s">
        <v>313</v>
      </c>
    </row>
    <row r="198" spans="1:18" x14ac:dyDescent="0.25">
      <c r="A198" s="8" t="s">
        <v>407</v>
      </c>
      <c r="B198" s="8">
        <v>15</v>
      </c>
      <c r="C198" s="299">
        <v>45122</v>
      </c>
      <c r="D198" s="8" t="s">
        <v>37</v>
      </c>
      <c r="E198" s="8" t="s">
        <v>37</v>
      </c>
      <c r="F198" s="8" t="s">
        <v>37</v>
      </c>
      <c r="G198" s="8" t="s">
        <v>270</v>
      </c>
      <c r="H198" s="8" t="s">
        <v>38</v>
      </c>
      <c r="I198" s="8" t="s">
        <v>37</v>
      </c>
      <c r="J198" s="8" t="s">
        <v>37</v>
      </c>
      <c r="L198" s="8" t="s">
        <v>38</v>
      </c>
      <c r="M198" s="8" t="s">
        <v>37</v>
      </c>
      <c r="N198" s="8" t="s">
        <v>37</v>
      </c>
      <c r="O198" s="8" t="s">
        <v>37</v>
      </c>
      <c r="P198" s="8" t="s">
        <v>37</v>
      </c>
      <c r="Q198" s="8" t="s">
        <v>313</v>
      </c>
      <c r="R198" s="8" t="s">
        <v>313</v>
      </c>
    </row>
    <row r="199" spans="1:18" x14ac:dyDescent="0.25">
      <c r="A199" s="8" t="s">
        <v>407</v>
      </c>
      <c r="B199" s="8">
        <v>16</v>
      </c>
      <c r="C199" s="299">
        <v>45123</v>
      </c>
      <c r="D199" s="8" t="s">
        <v>37</v>
      </c>
      <c r="E199" s="8" t="s">
        <v>37</v>
      </c>
      <c r="F199" s="8" t="s">
        <v>37</v>
      </c>
      <c r="G199" s="8" t="s">
        <v>270</v>
      </c>
      <c r="H199" s="8" t="s">
        <v>38</v>
      </c>
      <c r="I199" s="8" t="s">
        <v>37</v>
      </c>
      <c r="J199" s="8" t="s">
        <v>37</v>
      </c>
      <c r="L199" s="8" t="s">
        <v>38</v>
      </c>
      <c r="M199" s="8" t="s">
        <v>37</v>
      </c>
      <c r="N199" s="8" t="s">
        <v>37</v>
      </c>
      <c r="O199" s="8" t="s">
        <v>37</v>
      </c>
      <c r="P199" s="8" t="s">
        <v>37</v>
      </c>
      <c r="Q199" s="8" t="s">
        <v>313</v>
      </c>
      <c r="R199" s="8" t="s">
        <v>313</v>
      </c>
    </row>
    <row r="200" spans="1:18" x14ac:dyDescent="0.25">
      <c r="A200" s="8" t="s">
        <v>407</v>
      </c>
      <c r="B200" s="8">
        <v>17</v>
      </c>
      <c r="C200" s="299">
        <v>45124</v>
      </c>
      <c r="D200" s="8" t="s">
        <v>37</v>
      </c>
      <c r="E200" s="8" t="s">
        <v>37</v>
      </c>
      <c r="F200" s="8" t="s">
        <v>37</v>
      </c>
      <c r="G200" s="8" t="str">
        <f>G199</f>
        <v>ТО1</v>
      </c>
      <c r="H200" s="8" t="s">
        <v>38</v>
      </c>
      <c r="I200" s="8" t="s">
        <v>37</v>
      </c>
      <c r="J200" s="8" t="s">
        <v>37</v>
      </c>
      <c r="L200" s="8" t="s">
        <v>38</v>
      </c>
      <c r="M200" s="8" t="s">
        <v>37</v>
      </c>
      <c r="N200" s="8" t="s">
        <v>37</v>
      </c>
      <c r="O200" s="8" t="s">
        <v>37</v>
      </c>
      <c r="P200" s="8" t="s">
        <v>37</v>
      </c>
      <c r="Q200" s="8" t="s">
        <v>313</v>
      </c>
      <c r="R200" s="8" t="s">
        <v>313</v>
      </c>
    </row>
    <row r="201" spans="1:18" x14ac:dyDescent="0.25">
      <c r="A201" s="8" t="s">
        <v>407</v>
      </c>
      <c r="B201" s="8">
        <v>18</v>
      </c>
      <c r="C201" s="299">
        <v>45125</v>
      </c>
      <c r="D201" s="8" t="s">
        <v>37</v>
      </c>
      <c r="E201" s="8" t="s">
        <v>37</v>
      </c>
      <c r="F201" s="8" t="s">
        <v>37</v>
      </c>
      <c r="G201" s="8" t="s">
        <v>38</v>
      </c>
      <c r="H201" s="8" t="s">
        <v>38</v>
      </c>
      <c r="I201" s="8" t="s">
        <v>37</v>
      </c>
      <c r="J201" s="8" t="s">
        <v>37</v>
      </c>
      <c r="L201" s="8" t="s">
        <v>38</v>
      </c>
      <c r="M201" s="8" t="s">
        <v>37</v>
      </c>
      <c r="N201" s="8" t="s">
        <v>37</v>
      </c>
      <c r="O201" s="8" t="s">
        <v>37</v>
      </c>
      <c r="P201" s="8" t="s">
        <v>37</v>
      </c>
      <c r="Q201" s="8" t="s">
        <v>313</v>
      </c>
      <c r="R201" s="8" t="s">
        <v>313</v>
      </c>
    </row>
    <row r="202" spans="1:18" x14ac:dyDescent="0.25">
      <c r="A202" s="8" t="s">
        <v>407</v>
      </c>
      <c r="B202" s="8">
        <v>19</v>
      </c>
      <c r="C202" s="299">
        <v>45126</v>
      </c>
      <c r="D202" s="8" t="s">
        <v>37</v>
      </c>
      <c r="E202" s="8" t="s">
        <v>37</v>
      </c>
      <c r="F202" s="8" t="s">
        <v>37</v>
      </c>
      <c r="G202" s="8" t="s">
        <v>38</v>
      </c>
      <c r="H202" s="8" t="s">
        <v>38</v>
      </c>
      <c r="I202" s="8" t="s">
        <v>37</v>
      </c>
      <c r="J202" s="8" t="s">
        <v>37</v>
      </c>
      <c r="L202" s="8" t="s">
        <v>33</v>
      </c>
      <c r="M202" s="8" t="s">
        <v>37</v>
      </c>
      <c r="N202" s="8" t="s">
        <v>37</v>
      </c>
      <c r="O202" s="8" t="s">
        <v>37</v>
      </c>
      <c r="P202" s="8" t="s">
        <v>37</v>
      </c>
      <c r="Q202" s="8" t="s">
        <v>313</v>
      </c>
      <c r="R202" s="8" t="s">
        <v>313</v>
      </c>
    </row>
    <row r="203" spans="1:18" x14ac:dyDescent="0.25">
      <c r="A203" s="8" t="s">
        <v>407</v>
      </c>
      <c r="B203" s="8">
        <v>20</v>
      </c>
      <c r="C203" s="299">
        <v>45127</v>
      </c>
      <c r="D203" s="8" t="s">
        <v>37</v>
      </c>
      <c r="E203" s="8" t="s">
        <v>37</v>
      </c>
      <c r="F203" s="8" t="s">
        <v>37</v>
      </c>
      <c r="G203" s="8" t="s">
        <v>38</v>
      </c>
      <c r="H203" s="8" t="s">
        <v>313</v>
      </c>
      <c r="I203" s="8" t="s">
        <v>37</v>
      </c>
      <c r="J203" s="8" t="s">
        <v>37</v>
      </c>
      <c r="L203" s="8" t="s">
        <v>38</v>
      </c>
      <c r="M203" s="8" t="s">
        <v>37</v>
      </c>
      <c r="N203" s="8" t="s">
        <v>37</v>
      </c>
      <c r="O203" s="8" t="s">
        <v>37</v>
      </c>
      <c r="P203" s="8" t="s">
        <v>37</v>
      </c>
      <c r="Q203" s="8" t="s">
        <v>313</v>
      </c>
      <c r="R203" s="8" t="s">
        <v>313</v>
      </c>
    </row>
    <row r="204" spans="1:18" x14ac:dyDescent="0.25">
      <c r="A204" s="8" t="s">
        <v>407</v>
      </c>
      <c r="B204" s="8">
        <v>21</v>
      </c>
      <c r="C204" s="299">
        <v>45128</v>
      </c>
      <c r="D204" s="8" t="s">
        <v>314</v>
      </c>
      <c r="E204" s="8" t="s">
        <v>314</v>
      </c>
      <c r="F204" s="8" t="s">
        <v>314</v>
      </c>
      <c r="G204" s="8" t="s">
        <v>314</v>
      </c>
      <c r="H204" s="8" t="s">
        <v>314</v>
      </c>
      <c r="I204" s="8" t="s">
        <v>314</v>
      </c>
      <c r="J204" s="8" t="s">
        <v>314</v>
      </c>
      <c r="L204" s="8" t="s">
        <v>314</v>
      </c>
      <c r="M204" s="8" t="s">
        <v>314</v>
      </c>
      <c r="N204" s="8" t="s">
        <v>314</v>
      </c>
      <c r="O204" s="8" t="s">
        <v>314</v>
      </c>
      <c r="P204" s="8" t="s">
        <v>314</v>
      </c>
      <c r="Q204" s="8" t="s">
        <v>314</v>
      </c>
      <c r="R204" s="8" t="s">
        <v>314</v>
      </c>
    </row>
    <row r="205" spans="1:18" x14ac:dyDescent="0.25">
      <c r="A205" s="8" t="s">
        <v>407</v>
      </c>
      <c r="B205" s="8">
        <v>22</v>
      </c>
      <c r="C205" s="299">
        <v>45129</v>
      </c>
      <c r="D205" s="8" t="s">
        <v>314</v>
      </c>
      <c r="E205" s="8" t="s">
        <v>314</v>
      </c>
      <c r="F205" s="8" t="s">
        <v>314</v>
      </c>
      <c r="G205" s="8" t="s">
        <v>314</v>
      </c>
      <c r="H205" s="8" t="s">
        <v>314</v>
      </c>
      <c r="I205" s="8" t="s">
        <v>314</v>
      </c>
      <c r="J205" s="8" t="s">
        <v>314</v>
      </c>
      <c r="L205" s="8" t="s">
        <v>314</v>
      </c>
      <c r="M205" s="8" t="s">
        <v>314</v>
      </c>
      <c r="N205" s="8" t="s">
        <v>314</v>
      </c>
      <c r="O205" s="8" t="s">
        <v>314</v>
      </c>
      <c r="P205" s="8" t="s">
        <v>314</v>
      </c>
      <c r="Q205" s="8" t="s">
        <v>314</v>
      </c>
      <c r="R205" s="8" t="s">
        <v>314</v>
      </c>
    </row>
    <row r="206" spans="1:18" x14ac:dyDescent="0.25">
      <c r="A206" s="8" t="s">
        <v>407</v>
      </c>
      <c r="B206" s="8">
        <v>23</v>
      </c>
      <c r="C206" s="299">
        <v>45130</v>
      </c>
      <c r="D206" s="8" t="s">
        <v>314</v>
      </c>
      <c r="E206" s="8" t="s">
        <v>314</v>
      </c>
      <c r="F206" s="8" t="s">
        <v>314</v>
      </c>
      <c r="G206" s="8" t="s">
        <v>314</v>
      </c>
      <c r="H206" s="8" t="s">
        <v>314</v>
      </c>
      <c r="I206" s="8" t="s">
        <v>314</v>
      </c>
      <c r="J206" s="8" t="s">
        <v>314</v>
      </c>
      <c r="L206" s="8" t="s">
        <v>314</v>
      </c>
      <c r="M206" s="8" t="s">
        <v>314</v>
      </c>
      <c r="N206" s="8" t="s">
        <v>314</v>
      </c>
      <c r="O206" s="8" t="s">
        <v>314</v>
      </c>
      <c r="P206" s="8" t="s">
        <v>314</v>
      </c>
      <c r="Q206" s="8" t="s">
        <v>314</v>
      </c>
      <c r="R206" s="8" t="s">
        <v>314</v>
      </c>
    </row>
    <row r="207" spans="1:18" x14ac:dyDescent="0.25">
      <c r="A207" s="8" t="s">
        <v>407</v>
      </c>
      <c r="B207" s="8">
        <v>24</v>
      </c>
      <c r="C207" s="299">
        <v>45131</v>
      </c>
      <c r="D207" s="8" t="s">
        <v>314</v>
      </c>
      <c r="E207" s="8" t="s">
        <v>314</v>
      </c>
      <c r="F207" s="8" t="s">
        <v>314</v>
      </c>
      <c r="G207" s="8" t="s">
        <v>314</v>
      </c>
      <c r="H207" s="8" t="s">
        <v>314</v>
      </c>
      <c r="I207" s="8" t="s">
        <v>314</v>
      </c>
      <c r="J207" s="8" t="s">
        <v>314</v>
      </c>
      <c r="L207" s="8" t="s">
        <v>314</v>
      </c>
      <c r="M207" s="8" t="s">
        <v>314</v>
      </c>
      <c r="N207" s="8" t="s">
        <v>314</v>
      </c>
      <c r="O207" s="8" t="s">
        <v>314</v>
      </c>
      <c r="P207" s="8" t="s">
        <v>314</v>
      </c>
      <c r="Q207" s="8" t="s">
        <v>314</v>
      </c>
      <c r="R207" s="8" t="s">
        <v>314</v>
      </c>
    </row>
    <row r="208" spans="1:18" x14ac:dyDescent="0.25">
      <c r="A208" s="8" t="s">
        <v>407</v>
      </c>
      <c r="B208" s="8">
        <v>25</v>
      </c>
      <c r="C208" s="299">
        <v>45132</v>
      </c>
      <c r="D208" s="8" t="s">
        <v>314</v>
      </c>
      <c r="E208" s="8" t="s">
        <v>314</v>
      </c>
      <c r="F208" s="8" t="s">
        <v>314</v>
      </c>
      <c r="G208" s="8" t="s">
        <v>314</v>
      </c>
      <c r="H208" s="8" t="s">
        <v>314</v>
      </c>
      <c r="I208" s="8" t="s">
        <v>314</v>
      </c>
      <c r="J208" s="8" t="s">
        <v>314</v>
      </c>
      <c r="L208" s="8" t="s">
        <v>314</v>
      </c>
      <c r="M208" s="8" t="s">
        <v>314</v>
      </c>
      <c r="N208" s="8" t="s">
        <v>314</v>
      </c>
      <c r="O208" s="8" t="s">
        <v>314</v>
      </c>
      <c r="P208" s="8" t="s">
        <v>314</v>
      </c>
      <c r="Q208" s="8" t="s">
        <v>314</v>
      </c>
      <c r="R208" s="8" t="s">
        <v>314</v>
      </c>
    </row>
    <row r="209" spans="1:18" x14ac:dyDescent="0.25">
      <c r="A209" s="8" t="s">
        <v>407</v>
      </c>
      <c r="B209" s="8">
        <v>26</v>
      </c>
      <c r="C209" s="299">
        <v>45133</v>
      </c>
      <c r="D209" s="8" t="s">
        <v>314</v>
      </c>
      <c r="E209" s="8" t="s">
        <v>314</v>
      </c>
      <c r="F209" s="8" t="s">
        <v>314</v>
      </c>
      <c r="G209" s="8" t="s">
        <v>314</v>
      </c>
      <c r="H209" s="8" t="s">
        <v>314</v>
      </c>
      <c r="I209" s="8" t="s">
        <v>314</v>
      </c>
      <c r="J209" s="8" t="s">
        <v>314</v>
      </c>
      <c r="L209" s="8" t="s">
        <v>314</v>
      </c>
      <c r="M209" s="8" t="s">
        <v>314</v>
      </c>
      <c r="N209" s="8" t="s">
        <v>314</v>
      </c>
      <c r="O209" s="8" t="s">
        <v>314</v>
      </c>
      <c r="P209" s="8" t="s">
        <v>314</v>
      </c>
      <c r="Q209" s="8" t="s">
        <v>314</v>
      </c>
      <c r="R209" s="8" t="s">
        <v>314</v>
      </c>
    </row>
    <row r="210" spans="1:18" x14ac:dyDescent="0.25">
      <c r="A210" s="8" t="s">
        <v>407</v>
      </c>
      <c r="B210" s="8">
        <v>27</v>
      </c>
      <c r="C210" s="299">
        <v>45134</v>
      </c>
      <c r="D210" s="8" t="s">
        <v>314</v>
      </c>
      <c r="E210" s="8" t="s">
        <v>314</v>
      </c>
      <c r="F210" s="8" t="s">
        <v>314</v>
      </c>
      <c r="G210" s="8" t="s">
        <v>314</v>
      </c>
      <c r="H210" s="8" t="s">
        <v>314</v>
      </c>
      <c r="I210" s="8" t="s">
        <v>314</v>
      </c>
      <c r="J210" s="8" t="s">
        <v>314</v>
      </c>
      <c r="L210" s="8" t="s">
        <v>314</v>
      </c>
      <c r="M210" s="8" t="s">
        <v>314</v>
      </c>
      <c r="N210" s="8" t="s">
        <v>314</v>
      </c>
      <c r="O210" s="8" t="s">
        <v>314</v>
      </c>
      <c r="P210" s="8" t="s">
        <v>314</v>
      </c>
      <c r="Q210" s="8" t="s">
        <v>314</v>
      </c>
      <c r="R210" s="8" t="s">
        <v>314</v>
      </c>
    </row>
    <row r="211" spans="1:18" x14ac:dyDescent="0.25">
      <c r="A211" s="8" t="s">
        <v>407</v>
      </c>
      <c r="B211" s="8">
        <v>28</v>
      </c>
      <c r="C211" s="299">
        <v>45135</v>
      </c>
      <c r="D211" s="8" t="s">
        <v>314</v>
      </c>
      <c r="E211" s="8" t="s">
        <v>314</v>
      </c>
      <c r="F211" s="8" t="s">
        <v>314</v>
      </c>
      <c r="G211" s="8" t="s">
        <v>314</v>
      </c>
      <c r="H211" s="8" t="s">
        <v>314</v>
      </c>
      <c r="I211" s="8" t="s">
        <v>314</v>
      </c>
      <c r="J211" s="8" t="s">
        <v>314</v>
      </c>
      <c r="L211" s="8" t="s">
        <v>314</v>
      </c>
      <c r="M211" s="8" t="s">
        <v>314</v>
      </c>
      <c r="N211" s="8" t="s">
        <v>314</v>
      </c>
      <c r="O211" s="8" t="s">
        <v>314</v>
      </c>
      <c r="P211" s="8" t="s">
        <v>314</v>
      </c>
      <c r="Q211" s="8" t="s">
        <v>314</v>
      </c>
      <c r="R211" s="8" t="s">
        <v>314</v>
      </c>
    </row>
    <row r="212" spans="1:18" x14ac:dyDescent="0.25">
      <c r="A212" s="8" t="s">
        <v>407</v>
      </c>
      <c r="B212" s="8">
        <v>29</v>
      </c>
      <c r="C212" s="299">
        <v>45136</v>
      </c>
      <c r="D212" s="8" t="s">
        <v>314</v>
      </c>
      <c r="E212" s="8" t="s">
        <v>314</v>
      </c>
      <c r="F212" s="8" t="s">
        <v>314</v>
      </c>
      <c r="G212" s="8" t="s">
        <v>314</v>
      </c>
      <c r="H212" s="8" t="s">
        <v>314</v>
      </c>
      <c r="I212" s="8" t="s">
        <v>314</v>
      </c>
      <c r="J212" s="8" t="s">
        <v>314</v>
      </c>
      <c r="L212" s="8" t="s">
        <v>314</v>
      </c>
      <c r="M212" s="8" t="s">
        <v>314</v>
      </c>
      <c r="N212" s="8" t="s">
        <v>314</v>
      </c>
      <c r="O212" s="8" t="s">
        <v>314</v>
      </c>
      <c r="P212" s="8" t="s">
        <v>314</v>
      </c>
      <c r="Q212" s="8" t="s">
        <v>314</v>
      </c>
      <c r="R212" s="8" t="s">
        <v>314</v>
      </c>
    </row>
    <row r="213" spans="1:18" x14ac:dyDescent="0.25">
      <c r="A213" s="8" t="s">
        <v>407</v>
      </c>
      <c r="B213" s="8">
        <v>30</v>
      </c>
      <c r="C213" s="299">
        <v>45137</v>
      </c>
      <c r="D213" s="8" t="s">
        <v>314</v>
      </c>
      <c r="E213" s="8" t="s">
        <v>314</v>
      </c>
      <c r="F213" s="8" t="s">
        <v>314</v>
      </c>
      <c r="G213" s="8" t="s">
        <v>314</v>
      </c>
      <c r="H213" s="8" t="s">
        <v>314</v>
      </c>
      <c r="I213" s="8" t="s">
        <v>314</v>
      </c>
      <c r="J213" s="8" t="s">
        <v>314</v>
      </c>
      <c r="L213" s="8" t="s">
        <v>314</v>
      </c>
      <c r="M213" s="8" t="s">
        <v>314</v>
      </c>
      <c r="N213" s="8" t="s">
        <v>314</v>
      </c>
      <c r="O213" s="8" t="s">
        <v>314</v>
      </c>
      <c r="P213" s="8" t="s">
        <v>314</v>
      </c>
      <c r="Q213" s="8" t="s">
        <v>314</v>
      </c>
      <c r="R213" s="8" t="s">
        <v>314</v>
      </c>
    </row>
    <row r="214" spans="1:18" x14ac:dyDescent="0.25">
      <c r="A214" s="8" t="s">
        <v>407</v>
      </c>
      <c r="B214" s="8">
        <v>31</v>
      </c>
      <c r="C214" s="299">
        <v>45138</v>
      </c>
      <c r="D214" s="8" t="s">
        <v>37</v>
      </c>
      <c r="E214" s="8" t="s">
        <v>37</v>
      </c>
      <c r="F214" s="8" t="s">
        <v>37</v>
      </c>
      <c r="G214" s="8" t="s">
        <v>37</v>
      </c>
      <c r="H214" s="8" t="s">
        <v>313</v>
      </c>
      <c r="I214" s="8" t="s">
        <v>37</v>
      </c>
      <c r="J214" s="8" t="s">
        <v>38</v>
      </c>
      <c r="L214" s="8" t="s">
        <v>37</v>
      </c>
      <c r="M214" s="8" t="s">
        <v>37</v>
      </c>
      <c r="N214" s="8" t="s">
        <v>37</v>
      </c>
      <c r="O214" s="8" t="s">
        <v>38</v>
      </c>
      <c r="P214" s="8" t="s">
        <v>38</v>
      </c>
      <c r="Q214" s="8" t="s">
        <v>401</v>
      </c>
      <c r="R214" s="8" t="s">
        <v>33</v>
      </c>
    </row>
    <row r="215" spans="1:18" hidden="1" x14ac:dyDescent="0.25">
      <c r="A215" s="8" t="s">
        <v>408</v>
      </c>
      <c r="B215" s="8">
        <v>1</v>
      </c>
      <c r="C215" s="299">
        <v>45139</v>
      </c>
      <c r="D215" s="8" t="s">
        <v>37</v>
      </c>
      <c r="E215" s="8" t="s">
        <v>37</v>
      </c>
      <c r="F215" s="8" t="s">
        <v>37</v>
      </c>
      <c r="G215" s="8" t="s">
        <v>37</v>
      </c>
      <c r="H215" s="8" t="s">
        <v>313</v>
      </c>
      <c r="I215" s="8" t="s">
        <v>37</v>
      </c>
      <c r="J215" s="8" t="s">
        <v>33</v>
      </c>
      <c r="L215" s="8" t="s">
        <v>37</v>
      </c>
      <c r="M215" s="8" t="s">
        <v>37</v>
      </c>
      <c r="N215" s="8" t="s">
        <v>37</v>
      </c>
      <c r="O215" s="8" t="s">
        <v>33</v>
      </c>
      <c r="P215" s="8" t="s">
        <v>38</v>
      </c>
      <c r="Q215" s="8" t="s">
        <v>37</v>
      </c>
      <c r="R215" s="8" t="s">
        <v>313</v>
      </c>
    </row>
    <row r="216" spans="1:18" hidden="1" x14ac:dyDescent="0.25">
      <c r="A216" s="8" t="s">
        <v>408</v>
      </c>
      <c r="B216" s="8">
        <v>2</v>
      </c>
      <c r="C216" s="299">
        <v>45140</v>
      </c>
      <c r="D216" s="8" t="s">
        <v>37</v>
      </c>
      <c r="E216" s="8" t="s">
        <v>37</v>
      </c>
      <c r="F216" s="8" t="s">
        <v>37</v>
      </c>
      <c r="G216" s="8" t="s">
        <v>37</v>
      </c>
      <c r="H216" s="8" t="s">
        <v>313</v>
      </c>
      <c r="I216" s="8" t="s">
        <v>37</v>
      </c>
      <c r="J216" s="8" t="s">
        <v>38</v>
      </c>
      <c r="L216" s="8" t="s">
        <v>37</v>
      </c>
      <c r="M216" s="8" t="s">
        <v>37</v>
      </c>
      <c r="N216" s="8" t="s">
        <v>37</v>
      </c>
      <c r="O216" s="8" t="s">
        <v>38</v>
      </c>
      <c r="P216" s="8" t="s">
        <v>38</v>
      </c>
      <c r="Q216" s="8" t="s">
        <v>37</v>
      </c>
      <c r="R216" s="8" t="s">
        <v>313</v>
      </c>
    </row>
    <row r="217" spans="1:18" hidden="1" x14ac:dyDescent="0.25">
      <c r="A217" s="8" t="s">
        <v>408</v>
      </c>
      <c r="B217" s="8">
        <v>3</v>
      </c>
      <c r="C217" s="299">
        <v>45141</v>
      </c>
      <c r="D217" s="8" t="s">
        <v>37</v>
      </c>
      <c r="E217" s="8" t="s">
        <v>37</v>
      </c>
      <c r="F217" s="8" t="s">
        <v>37</v>
      </c>
      <c r="G217" s="8" t="s">
        <v>37</v>
      </c>
      <c r="H217" s="8" t="s">
        <v>33</v>
      </c>
      <c r="I217" s="8" t="s">
        <v>37</v>
      </c>
      <c r="J217" s="8" t="s">
        <v>38</v>
      </c>
      <c r="L217" s="8" t="s">
        <v>37</v>
      </c>
      <c r="M217" s="8" t="s">
        <v>37</v>
      </c>
      <c r="N217" s="8" t="s">
        <v>37</v>
      </c>
      <c r="O217" s="8" t="s">
        <v>38</v>
      </c>
      <c r="P217" s="8" t="s">
        <v>38</v>
      </c>
      <c r="Q217" s="8" t="s">
        <v>37</v>
      </c>
      <c r="R217" s="8" t="s">
        <v>313</v>
      </c>
    </row>
    <row r="218" spans="1:18" hidden="1" x14ac:dyDescent="0.25">
      <c r="A218" s="8" t="s">
        <v>408</v>
      </c>
      <c r="B218" s="8">
        <v>4</v>
      </c>
      <c r="C218" s="299">
        <v>45142</v>
      </c>
      <c r="D218" s="8" t="s">
        <v>37</v>
      </c>
      <c r="E218" s="8" t="s">
        <v>37</v>
      </c>
      <c r="F218" s="8" t="s">
        <v>37</v>
      </c>
      <c r="G218" s="8" t="s">
        <v>37</v>
      </c>
      <c r="H218" s="8" t="s">
        <v>313</v>
      </c>
      <c r="I218" s="8" t="s">
        <v>37</v>
      </c>
      <c r="J218" s="8" t="s">
        <v>38</v>
      </c>
      <c r="L218" s="8" t="s">
        <v>37</v>
      </c>
      <c r="M218" s="8" t="s">
        <v>37</v>
      </c>
      <c r="N218" s="8" t="s">
        <v>37</v>
      </c>
      <c r="O218" s="8" t="s">
        <v>38</v>
      </c>
      <c r="P218" s="8" t="s">
        <v>38</v>
      </c>
      <c r="Q218" s="8" t="s">
        <v>37</v>
      </c>
      <c r="R218" s="8" t="s">
        <v>313</v>
      </c>
    </row>
    <row r="219" spans="1:18" hidden="1" x14ac:dyDescent="0.25">
      <c r="A219" s="8" t="s">
        <v>408</v>
      </c>
      <c r="B219" s="8">
        <v>5</v>
      </c>
      <c r="C219" s="299">
        <v>45143</v>
      </c>
      <c r="D219" s="8" t="s">
        <v>37</v>
      </c>
      <c r="E219" s="8" t="s">
        <v>37</v>
      </c>
      <c r="F219" s="8" t="s">
        <v>37</v>
      </c>
      <c r="G219" s="8" t="s">
        <v>37</v>
      </c>
      <c r="H219" s="8" t="s">
        <v>313</v>
      </c>
      <c r="I219" s="8" t="s">
        <v>37</v>
      </c>
      <c r="J219" s="8" t="s">
        <v>38</v>
      </c>
      <c r="L219" s="8" t="s">
        <v>37</v>
      </c>
      <c r="M219" s="8" t="s">
        <v>37</v>
      </c>
      <c r="N219" s="8" t="s">
        <v>37</v>
      </c>
      <c r="O219" s="8" t="s">
        <v>38</v>
      </c>
      <c r="P219" s="8" t="s">
        <v>38</v>
      </c>
      <c r="Q219" s="8" t="s">
        <v>37</v>
      </c>
      <c r="R219" s="8" t="s">
        <v>313</v>
      </c>
    </row>
    <row r="220" spans="1:18" hidden="1" x14ac:dyDescent="0.25">
      <c r="A220" s="8" t="s">
        <v>408</v>
      </c>
      <c r="B220" s="8">
        <v>6</v>
      </c>
      <c r="C220" s="299">
        <v>45144</v>
      </c>
      <c r="D220" s="8" t="s">
        <v>37</v>
      </c>
      <c r="E220" s="8" t="s">
        <v>37</v>
      </c>
      <c r="F220" s="8" t="s">
        <v>37</v>
      </c>
      <c r="G220" s="8" t="s">
        <v>37</v>
      </c>
      <c r="H220" s="8" t="s">
        <v>313</v>
      </c>
      <c r="I220" s="8" t="s">
        <v>37</v>
      </c>
      <c r="J220" s="8" t="s">
        <v>38</v>
      </c>
      <c r="L220" s="8" t="s">
        <v>37</v>
      </c>
      <c r="M220" s="8" t="s">
        <v>37</v>
      </c>
      <c r="N220" s="8" t="s">
        <v>37</v>
      </c>
      <c r="O220" s="8" t="s">
        <v>38</v>
      </c>
      <c r="P220" s="8" t="s">
        <v>38</v>
      </c>
      <c r="Q220" s="8" t="s">
        <v>37</v>
      </c>
      <c r="R220" s="8" t="s">
        <v>313</v>
      </c>
    </row>
    <row r="221" spans="1:18" hidden="1" x14ac:dyDescent="0.25">
      <c r="A221" s="8" t="s">
        <v>408</v>
      </c>
      <c r="B221" s="8">
        <v>7</v>
      </c>
      <c r="C221" s="299">
        <v>45145</v>
      </c>
      <c r="D221" s="8" t="s">
        <v>37</v>
      </c>
      <c r="E221" s="8" t="s">
        <v>37</v>
      </c>
      <c r="F221" s="8" t="s">
        <v>37</v>
      </c>
      <c r="G221" s="8" t="s">
        <v>37</v>
      </c>
      <c r="H221" s="8" t="s">
        <v>313</v>
      </c>
      <c r="I221" s="8" t="s">
        <v>37</v>
      </c>
      <c r="J221" s="8" t="s">
        <v>38</v>
      </c>
      <c r="L221" s="8" t="s">
        <v>37</v>
      </c>
      <c r="M221" s="8" t="s">
        <v>37</v>
      </c>
      <c r="N221" s="8" t="s">
        <v>37</v>
      </c>
      <c r="O221" s="8" t="s">
        <v>38</v>
      </c>
      <c r="P221" s="8" t="s">
        <v>37</v>
      </c>
      <c r="Q221" s="8" t="s">
        <v>38</v>
      </c>
      <c r="R221" s="8" t="s">
        <v>313</v>
      </c>
    </row>
    <row r="222" spans="1:18" hidden="1" x14ac:dyDescent="0.25">
      <c r="A222" s="8" t="s">
        <v>408</v>
      </c>
      <c r="B222" s="8">
        <v>8</v>
      </c>
      <c r="C222" s="299">
        <v>45146</v>
      </c>
      <c r="D222" s="8" t="s">
        <v>37</v>
      </c>
      <c r="E222" s="8" t="s">
        <v>37</v>
      </c>
      <c r="F222" s="8" t="s">
        <v>37</v>
      </c>
      <c r="G222" s="8" t="s">
        <v>37</v>
      </c>
      <c r="H222" s="8" t="s">
        <v>313</v>
      </c>
      <c r="I222" s="8" t="s">
        <v>37</v>
      </c>
      <c r="J222" s="8" t="s">
        <v>38</v>
      </c>
      <c r="L222" s="8" t="s">
        <v>37</v>
      </c>
      <c r="M222" s="8" t="s">
        <v>37</v>
      </c>
      <c r="N222" s="8" t="s">
        <v>37</v>
      </c>
      <c r="O222" s="8" t="s">
        <v>38</v>
      </c>
      <c r="P222" s="8" t="s">
        <v>37</v>
      </c>
      <c r="Q222" s="8" t="s">
        <v>38</v>
      </c>
      <c r="R222" s="8" t="s">
        <v>313</v>
      </c>
    </row>
    <row r="223" spans="1:18" hidden="1" x14ac:dyDescent="0.25">
      <c r="A223" s="8" t="s">
        <v>408</v>
      </c>
      <c r="B223" s="8">
        <v>9</v>
      </c>
      <c r="C223" s="299">
        <v>45147</v>
      </c>
      <c r="D223" s="8" t="s">
        <v>37</v>
      </c>
      <c r="E223" s="8" t="s">
        <v>37</v>
      </c>
      <c r="F223" s="8" t="s">
        <v>37</v>
      </c>
      <c r="G223" s="8" t="s">
        <v>37</v>
      </c>
      <c r="H223" s="8" t="s">
        <v>313</v>
      </c>
      <c r="I223" s="8" t="s">
        <v>37</v>
      </c>
      <c r="J223" s="8" t="s">
        <v>38</v>
      </c>
      <c r="L223" s="8" t="s">
        <v>37</v>
      </c>
      <c r="M223" s="8" t="s">
        <v>37</v>
      </c>
      <c r="N223" s="8" t="s">
        <v>37</v>
      </c>
      <c r="O223" s="8" t="s">
        <v>38</v>
      </c>
      <c r="P223" s="8" t="s">
        <v>37</v>
      </c>
      <c r="Q223" s="8" t="s">
        <v>38</v>
      </c>
      <c r="R223" s="8" t="s">
        <v>313</v>
      </c>
    </row>
    <row r="224" spans="1:18" hidden="1" x14ac:dyDescent="0.25">
      <c r="A224" s="8" t="s">
        <v>408</v>
      </c>
      <c r="B224" s="8">
        <v>10</v>
      </c>
      <c r="C224" s="299">
        <v>45148</v>
      </c>
      <c r="D224" s="8" t="s">
        <v>37</v>
      </c>
      <c r="E224" s="8" t="s">
        <v>37</v>
      </c>
      <c r="F224" s="8" t="s">
        <v>37</v>
      </c>
      <c r="G224" s="8" t="s">
        <v>37</v>
      </c>
      <c r="H224" s="8" t="s">
        <v>313</v>
      </c>
      <c r="I224" s="8" t="s">
        <v>37</v>
      </c>
      <c r="J224" s="8" t="s">
        <v>38</v>
      </c>
      <c r="L224" s="8" t="s">
        <v>37</v>
      </c>
      <c r="M224" s="8" t="s">
        <v>37</v>
      </c>
      <c r="N224" s="8" t="s">
        <v>37</v>
      </c>
      <c r="O224" s="8" t="s">
        <v>38</v>
      </c>
      <c r="P224" s="8" t="s">
        <v>37</v>
      </c>
      <c r="Q224" s="8" t="s">
        <v>38</v>
      </c>
      <c r="R224" s="8" t="s">
        <v>33</v>
      </c>
    </row>
    <row r="225" spans="1:18" hidden="1" x14ac:dyDescent="0.25">
      <c r="A225" s="8" t="s">
        <v>408</v>
      </c>
      <c r="B225" s="8">
        <v>11</v>
      </c>
      <c r="C225" s="299">
        <v>45149</v>
      </c>
      <c r="D225" s="8" t="s">
        <v>37</v>
      </c>
      <c r="E225" s="8" t="s">
        <v>37</v>
      </c>
      <c r="F225" s="8" t="s">
        <v>37</v>
      </c>
      <c r="G225" s="8" t="s">
        <v>37</v>
      </c>
      <c r="H225" s="8" t="s">
        <v>313</v>
      </c>
      <c r="I225" s="8" t="s">
        <v>37</v>
      </c>
      <c r="J225" s="8" t="s">
        <v>33</v>
      </c>
      <c r="L225" s="8" t="s">
        <v>37</v>
      </c>
      <c r="M225" s="8" t="s">
        <v>37</v>
      </c>
      <c r="N225" s="8" t="s">
        <v>37</v>
      </c>
      <c r="O225" s="8" t="s">
        <v>38</v>
      </c>
      <c r="P225" s="8" t="s">
        <v>37</v>
      </c>
      <c r="Q225" s="8" t="s">
        <v>38</v>
      </c>
      <c r="R225" s="8" t="s">
        <v>313</v>
      </c>
    </row>
    <row r="226" spans="1:18" hidden="1" x14ac:dyDescent="0.25">
      <c r="A226" s="8" t="s">
        <v>408</v>
      </c>
      <c r="B226" s="8">
        <v>12</v>
      </c>
      <c r="C226" s="299">
        <v>45150</v>
      </c>
      <c r="D226" s="8" t="s">
        <v>37</v>
      </c>
      <c r="E226" s="8" t="s">
        <v>37</v>
      </c>
      <c r="F226" s="8" t="s">
        <v>37</v>
      </c>
      <c r="G226" s="8" t="s">
        <v>37</v>
      </c>
      <c r="H226" s="8" t="s">
        <v>313</v>
      </c>
      <c r="I226" s="8" t="s">
        <v>37</v>
      </c>
      <c r="J226" s="8" t="s">
        <v>38</v>
      </c>
      <c r="L226" s="8" t="s">
        <v>37</v>
      </c>
      <c r="M226" s="8" t="s">
        <v>37</v>
      </c>
      <c r="N226" s="8" t="s">
        <v>37</v>
      </c>
      <c r="O226" s="8" t="s">
        <v>38</v>
      </c>
      <c r="P226" s="8" t="s">
        <v>37</v>
      </c>
      <c r="Q226" s="8" t="s">
        <v>38</v>
      </c>
      <c r="R226" s="8" t="s">
        <v>313</v>
      </c>
    </row>
    <row r="227" spans="1:18" hidden="1" x14ac:dyDescent="0.25">
      <c r="A227" s="8" t="s">
        <v>408</v>
      </c>
      <c r="B227" s="8">
        <v>13</v>
      </c>
      <c r="C227" s="299">
        <v>45151</v>
      </c>
      <c r="D227" s="8" t="s">
        <v>37</v>
      </c>
      <c r="E227" s="8" t="s">
        <v>37</v>
      </c>
      <c r="F227" s="8" t="s">
        <v>37</v>
      </c>
      <c r="G227" s="8" t="s">
        <v>37</v>
      </c>
      <c r="H227" s="8" t="s">
        <v>33</v>
      </c>
      <c r="I227" s="8" t="s">
        <v>37</v>
      </c>
      <c r="J227" s="8" t="s">
        <v>38</v>
      </c>
      <c r="L227" s="8" t="s">
        <v>37</v>
      </c>
      <c r="M227" s="8" t="s">
        <v>37</v>
      </c>
      <c r="N227" s="8" t="s">
        <v>37</v>
      </c>
      <c r="O227" s="8" t="s">
        <v>33</v>
      </c>
      <c r="P227" s="8" t="s">
        <v>37</v>
      </c>
      <c r="Q227" s="8" t="s">
        <v>401</v>
      </c>
      <c r="R227" s="8" t="s">
        <v>313</v>
      </c>
    </row>
    <row r="228" spans="1:18" hidden="1" x14ac:dyDescent="0.25">
      <c r="A228" s="8" t="s">
        <v>408</v>
      </c>
      <c r="B228" s="8">
        <v>14</v>
      </c>
      <c r="C228" s="299">
        <v>45152</v>
      </c>
      <c r="D228" s="8" t="s">
        <v>37</v>
      </c>
      <c r="E228" s="8" t="s">
        <v>37</v>
      </c>
      <c r="F228" s="8" t="s">
        <v>37</v>
      </c>
      <c r="G228" s="8" t="s">
        <v>37</v>
      </c>
      <c r="H228" s="8" t="s">
        <v>313</v>
      </c>
      <c r="I228" s="8" t="s">
        <v>37</v>
      </c>
      <c r="J228" s="8" t="s">
        <v>38</v>
      </c>
      <c r="L228" s="8" t="s">
        <v>270</v>
      </c>
      <c r="M228" s="8" t="s">
        <v>37</v>
      </c>
      <c r="N228" s="8" t="s">
        <v>37</v>
      </c>
      <c r="O228" s="8" t="s">
        <v>38</v>
      </c>
      <c r="P228" s="8" t="s">
        <v>37</v>
      </c>
      <c r="Q228" s="8" t="s">
        <v>37</v>
      </c>
      <c r="R228" s="8" t="s">
        <v>313</v>
      </c>
    </row>
    <row r="229" spans="1:18" hidden="1" x14ac:dyDescent="0.25">
      <c r="A229" s="8" t="s">
        <v>408</v>
      </c>
      <c r="B229" s="8">
        <v>15</v>
      </c>
      <c r="C229" s="299">
        <v>45153</v>
      </c>
      <c r="D229" s="8" t="s">
        <v>37</v>
      </c>
      <c r="E229" s="8" t="s">
        <v>37</v>
      </c>
      <c r="F229" s="8" t="s">
        <v>37</v>
      </c>
      <c r="G229" s="8" t="s">
        <v>37</v>
      </c>
      <c r="H229" s="8" t="s">
        <v>313</v>
      </c>
      <c r="I229" s="8" t="s">
        <v>37</v>
      </c>
      <c r="J229" s="8" t="s">
        <v>38</v>
      </c>
      <c r="L229" s="8" t="s">
        <v>270</v>
      </c>
      <c r="M229" s="8" t="s">
        <v>37</v>
      </c>
      <c r="N229" s="8" t="s">
        <v>37</v>
      </c>
      <c r="O229" s="8" t="s">
        <v>38</v>
      </c>
      <c r="P229" s="8" t="s">
        <v>37</v>
      </c>
      <c r="Q229" s="8" t="s">
        <v>37</v>
      </c>
      <c r="R229" s="8" t="s">
        <v>313</v>
      </c>
    </row>
    <row r="230" spans="1:18" hidden="1" x14ac:dyDescent="0.25">
      <c r="A230" s="8" t="s">
        <v>408</v>
      </c>
      <c r="B230" s="8">
        <v>16</v>
      </c>
      <c r="C230" s="299">
        <v>45154</v>
      </c>
      <c r="D230" s="8" t="s">
        <v>37</v>
      </c>
      <c r="E230" s="8" t="s">
        <v>37</v>
      </c>
      <c r="F230" s="8" t="s">
        <v>37</v>
      </c>
      <c r="G230" s="8" t="s">
        <v>37</v>
      </c>
      <c r="H230" s="8" t="s">
        <v>313</v>
      </c>
      <c r="I230" s="8" t="s">
        <v>37</v>
      </c>
      <c r="J230" s="8" t="s">
        <v>38</v>
      </c>
      <c r="L230" s="8" t="s">
        <v>270</v>
      </c>
      <c r="M230" s="8" t="s">
        <v>37</v>
      </c>
      <c r="N230" s="8" t="s">
        <v>37</v>
      </c>
      <c r="O230" s="8" t="s">
        <v>38</v>
      </c>
      <c r="P230" s="8" t="s">
        <v>37</v>
      </c>
      <c r="Q230" s="8" t="s">
        <v>37</v>
      </c>
      <c r="R230" s="8" t="s">
        <v>313</v>
      </c>
    </row>
    <row r="231" spans="1:18" hidden="1" x14ac:dyDescent="0.25">
      <c r="A231" s="8" t="s">
        <v>408</v>
      </c>
      <c r="B231" s="8">
        <v>17</v>
      </c>
      <c r="C231" s="299">
        <v>45155</v>
      </c>
      <c r="D231" s="8" t="s">
        <v>37</v>
      </c>
      <c r="E231" s="8" t="s">
        <v>37</v>
      </c>
      <c r="F231" s="8" t="s">
        <v>37</v>
      </c>
      <c r="G231" s="8" t="s">
        <v>37</v>
      </c>
      <c r="H231" s="8" t="s">
        <v>313</v>
      </c>
      <c r="I231" s="8" t="s">
        <v>37</v>
      </c>
      <c r="J231" s="8" t="s">
        <v>38</v>
      </c>
      <c r="L231" s="8" t="s">
        <v>270</v>
      </c>
      <c r="M231" s="8" t="s">
        <v>37</v>
      </c>
      <c r="N231" s="8" t="s">
        <v>37</v>
      </c>
      <c r="O231" s="8" t="s">
        <v>38</v>
      </c>
      <c r="P231" s="8" t="s">
        <v>37</v>
      </c>
      <c r="Q231" s="8" t="s">
        <v>37</v>
      </c>
      <c r="R231" s="8" t="s">
        <v>313</v>
      </c>
    </row>
    <row r="232" spans="1:18" hidden="1" x14ac:dyDescent="0.25">
      <c r="A232" s="8" t="s">
        <v>408</v>
      </c>
      <c r="B232" s="8">
        <v>18</v>
      </c>
      <c r="C232" s="299">
        <v>45156</v>
      </c>
      <c r="D232" s="8" t="s">
        <v>37</v>
      </c>
      <c r="E232" s="8" t="s">
        <v>37</v>
      </c>
      <c r="F232" s="8" t="s">
        <v>37</v>
      </c>
      <c r="G232" s="8" t="s">
        <v>37</v>
      </c>
      <c r="H232" s="8" t="s">
        <v>313</v>
      </c>
      <c r="I232" s="8" t="s">
        <v>37</v>
      </c>
      <c r="J232" s="8" t="s">
        <v>38</v>
      </c>
      <c r="L232" s="8" t="s">
        <v>270</v>
      </c>
      <c r="M232" s="8" t="s">
        <v>37</v>
      </c>
      <c r="N232" s="8" t="s">
        <v>37</v>
      </c>
      <c r="O232" s="8" t="s">
        <v>38</v>
      </c>
      <c r="P232" s="8" t="s">
        <v>37</v>
      </c>
      <c r="Q232" s="8" t="s">
        <v>37</v>
      </c>
      <c r="R232" s="8" t="s">
        <v>313</v>
      </c>
    </row>
    <row r="233" spans="1:18" hidden="1" x14ac:dyDescent="0.25">
      <c r="A233" s="8" t="s">
        <v>408</v>
      </c>
      <c r="B233" s="8">
        <v>19</v>
      </c>
      <c r="C233" s="299">
        <v>45157</v>
      </c>
      <c r="D233" s="8" t="s">
        <v>37</v>
      </c>
      <c r="E233" s="8" t="s">
        <v>38</v>
      </c>
      <c r="F233" s="8" t="s">
        <v>37</v>
      </c>
      <c r="G233" s="8" t="s">
        <v>37</v>
      </c>
      <c r="H233" s="8" t="s">
        <v>313</v>
      </c>
      <c r="I233" s="8" t="s">
        <v>37</v>
      </c>
      <c r="J233" s="8" t="s">
        <v>37</v>
      </c>
      <c r="L233" s="8" t="s">
        <v>270</v>
      </c>
      <c r="M233" s="8" t="s">
        <v>37</v>
      </c>
      <c r="N233" s="8" t="s">
        <v>37</v>
      </c>
      <c r="O233" s="8" t="s">
        <v>38</v>
      </c>
      <c r="P233" s="8" t="s">
        <v>37</v>
      </c>
      <c r="Q233" s="8" t="s">
        <v>37</v>
      </c>
      <c r="R233" s="8" t="s">
        <v>313</v>
      </c>
    </row>
    <row r="234" spans="1:18" hidden="1" x14ac:dyDescent="0.25">
      <c r="A234" s="8" t="s">
        <v>408</v>
      </c>
      <c r="B234" s="8">
        <v>20</v>
      </c>
      <c r="C234" s="299">
        <v>45158</v>
      </c>
      <c r="D234" s="8" t="s">
        <v>37</v>
      </c>
      <c r="E234" s="8" t="s">
        <v>37</v>
      </c>
      <c r="F234" s="8" t="s">
        <v>37</v>
      </c>
      <c r="G234" s="8" t="s">
        <v>37</v>
      </c>
      <c r="H234" s="8" t="s">
        <v>313</v>
      </c>
      <c r="I234" s="8" t="s">
        <v>37</v>
      </c>
      <c r="J234" s="8" t="s">
        <v>38</v>
      </c>
      <c r="L234" s="8" t="str">
        <f>L233</f>
        <v>ТО1</v>
      </c>
      <c r="M234" s="8" t="s">
        <v>37</v>
      </c>
      <c r="N234" s="8" t="s">
        <v>37</v>
      </c>
      <c r="O234" s="8" t="s">
        <v>38</v>
      </c>
      <c r="P234" s="8" t="s">
        <v>37</v>
      </c>
      <c r="Q234" s="8" t="s">
        <v>37</v>
      </c>
      <c r="R234" s="8" t="s">
        <v>33</v>
      </c>
    </row>
    <row r="235" spans="1:18" hidden="1" x14ac:dyDescent="0.25">
      <c r="A235" s="8" t="s">
        <v>408</v>
      </c>
      <c r="B235" s="8">
        <v>21</v>
      </c>
      <c r="C235" s="299">
        <v>45159</v>
      </c>
      <c r="D235" s="8" t="s">
        <v>37</v>
      </c>
      <c r="E235" s="8" t="s">
        <v>37</v>
      </c>
      <c r="F235" s="8" t="s">
        <v>37</v>
      </c>
      <c r="G235" s="8" t="s">
        <v>37</v>
      </c>
      <c r="H235" s="8" t="s">
        <v>313</v>
      </c>
      <c r="I235" s="8" t="s">
        <v>37</v>
      </c>
      <c r="J235" s="8" t="s">
        <v>38</v>
      </c>
      <c r="L235" s="8" t="str">
        <f>L234</f>
        <v>ТО1</v>
      </c>
      <c r="M235" s="8" t="s">
        <v>37</v>
      </c>
      <c r="N235" s="8" t="s">
        <v>37</v>
      </c>
      <c r="O235" s="8" t="s">
        <v>38</v>
      </c>
      <c r="P235" s="8" t="s">
        <v>37</v>
      </c>
      <c r="Q235" s="8" t="s">
        <v>37</v>
      </c>
      <c r="R235" s="8" t="s">
        <v>313</v>
      </c>
    </row>
    <row r="236" spans="1:18" hidden="1" x14ac:dyDescent="0.25">
      <c r="A236" s="8" t="s">
        <v>408</v>
      </c>
      <c r="B236" s="8">
        <v>22</v>
      </c>
      <c r="C236" s="299">
        <v>45160</v>
      </c>
      <c r="D236" s="8" t="s">
        <v>37</v>
      </c>
      <c r="E236" s="8" t="s">
        <v>37</v>
      </c>
      <c r="F236" s="8" t="s">
        <v>37</v>
      </c>
      <c r="G236" s="8" t="s">
        <v>37</v>
      </c>
      <c r="H236" s="8" t="s">
        <v>313</v>
      </c>
      <c r="I236" s="8" t="s">
        <v>37</v>
      </c>
      <c r="J236" s="8" t="s">
        <v>38</v>
      </c>
      <c r="L236" s="8" t="s">
        <v>37</v>
      </c>
      <c r="M236" s="8" t="s">
        <v>37</v>
      </c>
      <c r="N236" s="8" t="s">
        <v>37</v>
      </c>
      <c r="O236" s="8" t="s">
        <v>38</v>
      </c>
      <c r="P236" s="8" t="s">
        <v>270</v>
      </c>
      <c r="Q236" s="8" t="s">
        <v>37</v>
      </c>
      <c r="R236" s="8" t="s">
        <v>313</v>
      </c>
    </row>
    <row r="237" spans="1:18" hidden="1" x14ac:dyDescent="0.25">
      <c r="A237" s="8" t="s">
        <v>408</v>
      </c>
      <c r="B237" s="8">
        <v>23</v>
      </c>
      <c r="C237" s="299">
        <v>45161</v>
      </c>
      <c r="D237" s="8" t="s">
        <v>37</v>
      </c>
      <c r="E237" s="8" t="s">
        <v>37</v>
      </c>
      <c r="F237" s="8" t="s">
        <v>37</v>
      </c>
      <c r="G237" s="8" t="s">
        <v>37</v>
      </c>
      <c r="H237" s="8" t="s">
        <v>33</v>
      </c>
      <c r="I237" s="8" t="s">
        <v>37</v>
      </c>
      <c r="J237" s="8" t="s">
        <v>38</v>
      </c>
      <c r="L237" s="8" t="s">
        <v>37</v>
      </c>
      <c r="M237" s="8" t="s">
        <v>37</v>
      </c>
      <c r="N237" s="8" t="s">
        <v>37</v>
      </c>
      <c r="O237" s="8" t="s">
        <v>33</v>
      </c>
      <c r="P237" s="8" t="s">
        <v>270</v>
      </c>
      <c r="Q237" s="8" t="s">
        <v>37</v>
      </c>
      <c r="R237" s="8" t="s">
        <v>313</v>
      </c>
    </row>
    <row r="238" spans="1:18" hidden="1" x14ac:dyDescent="0.25">
      <c r="A238" s="8" t="s">
        <v>408</v>
      </c>
      <c r="B238" s="8">
        <v>24</v>
      </c>
      <c r="C238" s="299">
        <v>45162</v>
      </c>
      <c r="D238" s="8" t="s">
        <v>37</v>
      </c>
      <c r="E238" s="8" t="s">
        <v>37</v>
      </c>
      <c r="F238" s="8" t="s">
        <v>37</v>
      </c>
      <c r="G238" s="8" t="s">
        <v>37</v>
      </c>
      <c r="H238" s="8" t="s">
        <v>313</v>
      </c>
      <c r="I238" s="8" t="s">
        <v>38</v>
      </c>
      <c r="J238" s="8" t="s">
        <v>38</v>
      </c>
      <c r="L238" s="8" t="s">
        <v>37</v>
      </c>
      <c r="M238" s="8" t="s">
        <v>37</v>
      </c>
      <c r="N238" s="8" t="s">
        <v>37</v>
      </c>
      <c r="O238" s="8" t="s">
        <v>38</v>
      </c>
      <c r="P238" s="8" t="s">
        <v>270</v>
      </c>
      <c r="Q238" s="8" t="s">
        <v>37</v>
      </c>
      <c r="R238" s="8" t="s">
        <v>313</v>
      </c>
    </row>
    <row r="239" spans="1:18" hidden="1" x14ac:dyDescent="0.25">
      <c r="A239" s="8" t="s">
        <v>408</v>
      </c>
      <c r="B239" s="8">
        <v>25</v>
      </c>
      <c r="C239" s="299">
        <v>45163</v>
      </c>
      <c r="D239" s="8" t="s">
        <v>37</v>
      </c>
      <c r="E239" s="8" t="s">
        <v>37</v>
      </c>
      <c r="F239" s="8" t="s">
        <v>37</v>
      </c>
      <c r="G239" s="8" t="s">
        <v>37</v>
      </c>
      <c r="H239" s="8" t="s">
        <v>313</v>
      </c>
      <c r="I239" s="8" t="s">
        <v>38</v>
      </c>
      <c r="J239" s="8" t="s">
        <v>37</v>
      </c>
      <c r="L239" s="8" t="s">
        <v>37</v>
      </c>
      <c r="M239" s="8" t="s">
        <v>37</v>
      </c>
      <c r="N239" s="8" t="s">
        <v>37</v>
      </c>
      <c r="O239" s="8" t="s">
        <v>38</v>
      </c>
      <c r="P239" s="8" t="s">
        <v>270</v>
      </c>
      <c r="Q239" s="8" t="s">
        <v>37</v>
      </c>
      <c r="R239" s="8" t="s">
        <v>313</v>
      </c>
    </row>
    <row r="240" spans="1:18" hidden="1" x14ac:dyDescent="0.25">
      <c r="A240" s="8" t="s">
        <v>408</v>
      </c>
      <c r="B240" s="8">
        <v>26</v>
      </c>
      <c r="C240" s="299">
        <v>45164</v>
      </c>
      <c r="D240" s="8" t="s">
        <v>37</v>
      </c>
      <c r="E240" s="8" t="s">
        <v>37</v>
      </c>
      <c r="F240" s="8" t="s">
        <v>37</v>
      </c>
      <c r="G240" s="8" t="s">
        <v>37</v>
      </c>
      <c r="H240" s="8" t="s">
        <v>313</v>
      </c>
      <c r="I240" s="8" t="s">
        <v>38</v>
      </c>
      <c r="J240" s="8" t="s">
        <v>37</v>
      </c>
      <c r="L240" s="8" t="s">
        <v>37</v>
      </c>
      <c r="M240" s="8" t="s">
        <v>37</v>
      </c>
      <c r="N240" s="8" t="s">
        <v>37</v>
      </c>
      <c r="O240" s="8" t="s">
        <v>38</v>
      </c>
      <c r="P240" s="8" t="s">
        <v>270</v>
      </c>
      <c r="Q240" s="8" t="s">
        <v>37</v>
      </c>
      <c r="R240" s="8" t="s">
        <v>38</v>
      </c>
    </row>
    <row r="241" spans="1:18" hidden="1" x14ac:dyDescent="0.25">
      <c r="A241" s="8" t="s">
        <v>408</v>
      </c>
      <c r="B241" s="8">
        <v>27</v>
      </c>
      <c r="C241" s="299">
        <v>45165</v>
      </c>
      <c r="D241" s="8" t="s">
        <v>37</v>
      </c>
      <c r="E241" s="8" t="s">
        <v>37</v>
      </c>
      <c r="F241" s="8" t="s">
        <v>37</v>
      </c>
      <c r="G241" s="8" t="s">
        <v>37</v>
      </c>
      <c r="H241" s="8" t="s">
        <v>313</v>
      </c>
      <c r="I241" s="8" t="s">
        <v>38</v>
      </c>
      <c r="J241" s="8" t="s">
        <v>37</v>
      </c>
      <c r="L241" s="8" t="s">
        <v>37</v>
      </c>
      <c r="M241" s="8" t="s">
        <v>37</v>
      </c>
      <c r="N241" s="8" t="s">
        <v>37</v>
      </c>
      <c r="O241" s="8" t="s">
        <v>38</v>
      </c>
      <c r="P241" s="8" t="str">
        <f>P240</f>
        <v>ТО1</v>
      </c>
      <c r="Q241" s="8" t="s">
        <v>37</v>
      </c>
      <c r="R241" s="8" t="s">
        <v>38</v>
      </c>
    </row>
    <row r="242" spans="1:18" hidden="1" x14ac:dyDescent="0.25">
      <c r="A242" s="8" t="s">
        <v>408</v>
      </c>
      <c r="B242" s="8">
        <v>28</v>
      </c>
      <c r="C242" s="299">
        <v>45166</v>
      </c>
      <c r="D242" s="8" t="s">
        <v>37</v>
      </c>
      <c r="E242" s="8" t="s">
        <v>37</v>
      </c>
      <c r="F242" s="8" t="s">
        <v>37</v>
      </c>
      <c r="G242" s="8" t="s">
        <v>37</v>
      </c>
      <c r="H242" s="8" t="s">
        <v>313</v>
      </c>
      <c r="I242" s="8" t="s">
        <v>38</v>
      </c>
      <c r="J242" s="8" t="s">
        <v>37</v>
      </c>
      <c r="L242" s="8" t="s">
        <v>37</v>
      </c>
      <c r="M242" s="8" t="s">
        <v>37</v>
      </c>
      <c r="N242" s="8" t="s">
        <v>37</v>
      </c>
      <c r="O242" s="8" t="s">
        <v>38</v>
      </c>
      <c r="P242" s="8" t="str">
        <f>P241</f>
        <v>ТО1</v>
      </c>
      <c r="Q242" s="8" t="s">
        <v>37</v>
      </c>
      <c r="R242" s="8" t="s">
        <v>38</v>
      </c>
    </row>
    <row r="243" spans="1:18" hidden="1" x14ac:dyDescent="0.25">
      <c r="A243" s="8" t="s">
        <v>408</v>
      </c>
      <c r="B243" s="8">
        <v>29</v>
      </c>
      <c r="C243" s="299">
        <v>45167</v>
      </c>
      <c r="D243" s="8" t="s">
        <v>37</v>
      </c>
      <c r="E243" s="8" t="s">
        <v>37</v>
      </c>
      <c r="F243" s="8" t="s">
        <v>37</v>
      </c>
      <c r="G243" s="8" t="s">
        <v>37</v>
      </c>
      <c r="H243" s="8" t="s">
        <v>313</v>
      </c>
      <c r="I243" s="8" t="s">
        <v>38</v>
      </c>
      <c r="J243" s="8" t="s">
        <v>37</v>
      </c>
      <c r="L243" s="8" t="s">
        <v>37</v>
      </c>
      <c r="M243" s="8" t="s">
        <v>37</v>
      </c>
      <c r="N243" s="8" t="s">
        <v>37</v>
      </c>
      <c r="O243" s="8" t="s">
        <v>38</v>
      </c>
      <c r="P243" s="8" t="s">
        <v>37</v>
      </c>
      <c r="Q243" s="8" t="s">
        <v>38</v>
      </c>
      <c r="R243" s="8" t="s">
        <v>38</v>
      </c>
    </row>
    <row r="244" spans="1:18" hidden="1" x14ac:dyDescent="0.25">
      <c r="A244" s="8" t="s">
        <v>408</v>
      </c>
      <c r="B244" s="8">
        <v>30</v>
      </c>
      <c r="C244" s="299">
        <v>45168</v>
      </c>
      <c r="D244" s="8" t="s">
        <v>37</v>
      </c>
      <c r="E244" s="8" t="s">
        <v>37</v>
      </c>
      <c r="F244" s="8" t="s">
        <v>37</v>
      </c>
      <c r="G244" s="8" t="s">
        <v>37</v>
      </c>
      <c r="H244" s="8" t="s">
        <v>313</v>
      </c>
      <c r="I244" s="8" t="s">
        <v>38</v>
      </c>
      <c r="J244" s="8" t="s">
        <v>37</v>
      </c>
      <c r="L244" s="8" t="s">
        <v>37</v>
      </c>
      <c r="M244" s="8" t="s">
        <v>37</v>
      </c>
      <c r="N244" s="8" t="s">
        <v>37</v>
      </c>
      <c r="O244" s="8" t="s">
        <v>38</v>
      </c>
      <c r="P244" s="8" t="s">
        <v>37</v>
      </c>
      <c r="Q244" s="8" t="s">
        <v>38</v>
      </c>
      <c r="R244" s="8" t="str">
        <f>R243</f>
        <v>Р</v>
      </c>
    </row>
    <row r="245" spans="1:18" hidden="1" x14ac:dyDescent="0.25">
      <c r="A245" s="8" t="s">
        <v>408</v>
      </c>
      <c r="B245" s="8">
        <v>31</v>
      </c>
      <c r="C245" s="299">
        <v>45169</v>
      </c>
      <c r="D245" s="8" t="s">
        <v>38</v>
      </c>
      <c r="E245" s="8" t="s">
        <v>38</v>
      </c>
      <c r="F245" s="8" t="s">
        <v>38</v>
      </c>
      <c r="G245" s="8" t="s">
        <v>38</v>
      </c>
      <c r="H245" s="8" t="s">
        <v>313</v>
      </c>
      <c r="I245" s="8" t="s">
        <v>38</v>
      </c>
      <c r="J245" s="8" t="s">
        <v>38</v>
      </c>
      <c r="L245" s="8" t="s">
        <v>38</v>
      </c>
      <c r="M245" s="8" t="s">
        <v>38</v>
      </c>
      <c r="N245" s="8" t="s">
        <v>38</v>
      </c>
      <c r="O245" s="8" t="s">
        <v>38</v>
      </c>
      <c r="P245" s="8" t="s">
        <v>38</v>
      </c>
      <c r="Q245" s="8" t="s">
        <v>38</v>
      </c>
      <c r="R245" s="8" t="s">
        <v>38</v>
      </c>
    </row>
  </sheetData>
  <autoFilter ref="A2:R245" xr:uid="{00000000-0009-0000-0000-00000A000000}">
    <filterColumn colId="2">
      <filters>
        <dateGroupItem year="2023" month="1" dateTimeGrouping="month"/>
        <dateGroupItem year="2023" month="2" dateTimeGrouping="month"/>
        <dateGroupItem year="2023" month="3" dateTimeGrouping="month"/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</filters>
    </filterColumn>
  </autoFilter>
  <conditionalFormatting sqref="D1:R1048576">
    <cfRule type="containsText" dxfId="22" priority="1" operator="containsText" text="ТО">
      <formula>NOT(ISERROR(SEARCH("ТО",D1)))</formula>
    </cfRule>
    <cfRule type="cellIs" dxfId="21" priority="2" operator="equal">
      <formula>"Р"</formula>
    </cfRule>
    <cfRule type="containsText" dxfId="20" priority="3" operator="containsText" text="ПТО">
      <formula>NOT(ISERROR(SEARCH("ПТО",D1)))</formula>
    </cfRule>
    <cfRule type="cellIs" dxfId="19" priority="4" operator="between">
      <formula>1</formula>
      <formula>23</formula>
    </cfRule>
    <cfRule type="containsText" dxfId="18" priority="5" operator="containsText" text="ПМ">
      <formula>NOT(ISERROR(SEARCH("ПМ",D1)))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1"/>
  <dimension ref="A1:BF741"/>
  <sheetViews>
    <sheetView topLeftCell="I1" workbookViewId="0">
      <selection activeCell="AH14" sqref="AH14"/>
    </sheetView>
  </sheetViews>
  <sheetFormatPr defaultColWidth="6.5703125" defaultRowHeight="17.25" customHeight="1" x14ac:dyDescent="0.25"/>
  <cols>
    <col min="1" max="1" width="8.85546875" customWidth="1"/>
    <col min="6" max="7" width="3" customWidth="1"/>
    <col min="8" max="14" width="8" customWidth="1"/>
    <col min="15" max="15" width="4.140625" customWidth="1"/>
    <col min="16" max="22" width="8" customWidth="1"/>
  </cols>
  <sheetData>
    <row r="1" spans="1:58" ht="17.25" customHeight="1" x14ac:dyDescent="0.25">
      <c r="A1" t="s">
        <v>30</v>
      </c>
      <c r="H1">
        <v>1</v>
      </c>
      <c r="I1">
        <v>2</v>
      </c>
      <c r="J1">
        <v>3</v>
      </c>
      <c r="K1">
        <v>4</v>
      </c>
      <c r="L1">
        <v>9</v>
      </c>
      <c r="M1">
        <v>10</v>
      </c>
      <c r="N1">
        <v>11</v>
      </c>
      <c r="P1">
        <v>5</v>
      </c>
      <c r="Q1">
        <v>6</v>
      </c>
      <c r="R1">
        <v>7</v>
      </c>
      <c r="S1">
        <v>7</v>
      </c>
      <c r="T1">
        <v>12</v>
      </c>
      <c r="U1">
        <v>13</v>
      </c>
      <c r="V1">
        <v>14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</row>
    <row r="2" spans="1:58" ht="17.25" customHeight="1" x14ac:dyDescent="0.25">
      <c r="A2" s="20">
        <v>44927</v>
      </c>
      <c r="B2" s="21">
        <v>5</v>
      </c>
      <c r="C2" s="22">
        <v>4</v>
      </c>
      <c r="D2" s="20" t="e">
        <v>#REF!</v>
      </c>
      <c r="E2" s="20" t="e">
        <v>#REF!</v>
      </c>
      <c r="F2" s="23"/>
      <c r="G2" s="25"/>
      <c r="H2" s="26" t="s">
        <v>38</v>
      </c>
      <c r="I2" s="26" t="s">
        <v>37</v>
      </c>
      <c r="J2" s="26" t="s">
        <v>38</v>
      </c>
      <c r="K2" s="26" t="s">
        <v>37</v>
      </c>
      <c r="L2" s="26" t="s">
        <v>37</v>
      </c>
      <c r="M2" s="26" t="s">
        <v>37</v>
      </c>
      <c r="N2" s="26" t="s">
        <v>37</v>
      </c>
      <c r="O2" s="27" t="s">
        <v>290</v>
      </c>
      <c r="P2" s="26" t="s">
        <v>37</v>
      </c>
      <c r="Q2" s="26" t="s">
        <v>37</v>
      </c>
      <c r="R2" s="26" t="s">
        <v>38</v>
      </c>
      <c r="S2" s="26" t="s">
        <v>38</v>
      </c>
      <c r="T2" s="26" t="s">
        <v>38</v>
      </c>
      <c r="U2" s="26" t="s">
        <v>37</v>
      </c>
      <c r="V2" s="26" t="s">
        <v>37</v>
      </c>
    </row>
    <row r="3" spans="1:58" ht="17.25" customHeight="1" x14ac:dyDescent="0.25">
      <c r="A3" s="20">
        <v>44928</v>
      </c>
      <c r="B3" s="21">
        <v>5</v>
      </c>
      <c r="C3" s="22">
        <v>4</v>
      </c>
      <c r="D3" s="20" t="s">
        <v>253</v>
      </c>
      <c r="E3" s="20" t="s">
        <v>253</v>
      </c>
      <c r="F3" s="23"/>
      <c r="G3" s="25"/>
      <c r="H3" s="26" t="s">
        <v>38</v>
      </c>
      <c r="I3" s="26" t="s">
        <v>37</v>
      </c>
      <c r="J3" s="26" t="s">
        <v>38</v>
      </c>
      <c r="K3" s="26" t="s">
        <v>37</v>
      </c>
      <c r="L3" s="26" t="s">
        <v>37</v>
      </c>
      <c r="M3" s="26" t="s">
        <v>37</v>
      </c>
      <c r="N3" s="26" t="s">
        <v>37</v>
      </c>
      <c r="O3" s="27" t="s">
        <v>290</v>
      </c>
      <c r="P3" s="26" t="s">
        <v>37</v>
      </c>
      <c r="Q3" s="26" t="s">
        <v>37</v>
      </c>
      <c r="R3" s="26" t="s">
        <v>38</v>
      </c>
      <c r="S3" s="26" t="s">
        <v>38</v>
      </c>
      <c r="T3" s="26" t="s">
        <v>38</v>
      </c>
      <c r="U3" s="26" t="s">
        <v>37</v>
      </c>
      <c r="V3" s="26" t="s">
        <v>37</v>
      </c>
    </row>
    <row r="4" spans="1:58" ht="17.25" customHeight="1" x14ac:dyDescent="0.25">
      <c r="A4" s="20">
        <v>44929</v>
      </c>
      <c r="B4" s="21">
        <v>5</v>
      </c>
      <c r="C4" s="22">
        <v>4</v>
      </c>
      <c r="D4" s="20" t="s">
        <v>253</v>
      </c>
      <c r="E4" s="20" t="s">
        <v>253</v>
      </c>
      <c r="F4" s="23"/>
      <c r="G4" s="25"/>
      <c r="H4" s="26" t="s">
        <v>38</v>
      </c>
      <c r="I4" s="26" t="s">
        <v>37</v>
      </c>
      <c r="J4" s="26" t="s">
        <v>38</v>
      </c>
      <c r="K4" s="26" t="s">
        <v>37</v>
      </c>
      <c r="L4" s="26" t="s">
        <v>37</v>
      </c>
      <c r="M4" s="26" t="s">
        <v>37</v>
      </c>
      <c r="N4" s="26" t="s">
        <v>37</v>
      </c>
      <c r="O4" s="27" t="s">
        <v>290</v>
      </c>
      <c r="P4" s="26" t="s">
        <v>37</v>
      </c>
      <c r="Q4" s="26" t="s">
        <v>37</v>
      </c>
      <c r="R4" s="26" t="s">
        <v>38</v>
      </c>
      <c r="S4" s="26" t="s">
        <v>38</v>
      </c>
      <c r="T4" s="26" t="s">
        <v>38</v>
      </c>
      <c r="U4" s="26" t="s">
        <v>37</v>
      </c>
      <c r="V4" s="26" t="s">
        <v>37</v>
      </c>
    </row>
    <row r="5" spans="1:58" ht="17.25" customHeight="1" x14ac:dyDescent="0.25">
      <c r="A5" s="20">
        <v>44930</v>
      </c>
      <c r="B5" s="21">
        <v>5</v>
      </c>
      <c r="C5" s="22">
        <v>4</v>
      </c>
      <c r="D5" s="20" t="s">
        <v>253</v>
      </c>
      <c r="E5" s="20" t="s">
        <v>253</v>
      </c>
      <c r="F5" s="23"/>
      <c r="G5" s="25"/>
      <c r="H5" s="26" t="s">
        <v>38</v>
      </c>
      <c r="I5" s="26" t="s">
        <v>37</v>
      </c>
      <c r="J5" s="26" t="s">
        <v>38</v>
      </c>
      <c r="K5" s="26" t="s">
        <v>37</v>
      </c>
      <c r="L5" s="26" t="s">
        <v>37</v>
      </c>
      <c r="M5" s="26" t="s">
        <v>37</v>
      </c>
      <c r="N5" s="26" t="s">
        <v>37</v>
      </c>
      <c r="O5" s="27" t="s">
        <v>290</v>
      </c>
      <c r="P5" s="26" t="s">
        <v>37</v>
      </c>
      <c r="Q5" s="26" t="s">
        <v>37</v>
      </c>
      <c r="R5" s="26" t="s">
        <v>38</v>
      </c>
      <c r="S5" s="26" t="s">
        <v>38</v>
      </c>
      <c r="T5" s="26" t="s">
        <v>38</v>
      </c>
      <c r="U5" s="26" t="s">
        <v>37</v>
      </c>
      <c r="V5" s="26" t="s">
        <v>37</v>
      </c>
      <c r="AB5" t="s">
        <v>293</v>
      </c>
      <c r="AR5" t="s">
        <v>322</v>
      </c>
    </row>
    <row r="6" spans="1:58" ht="17.25" customHeight="1" x14ac:dyDescent="0.25">
      <c r="A6" s="20">
        <v>44931</v>
      </c>
      <c r="B6" s="21">
        <v>5</v>
      </c>
      <c r="C6" s="22">
        <v>4</v>
      </c>
      <c r="D6" s="20" t="s">
        <v>253</v>
      </c>
      <c r="E6" s="20" t="s">
        <v>253</v>
      </c>
      <c r="F6" s="23"/>
      <c r="G6" s="25"/>
      <c r="H6" s="26" t="s">
        <v>38</v>
      </c>
      <c r="I6" s="26" t="s">
        <v>37</v>
      </c>
      <c r="J6" s="26" t="s">
        <v>38</v>
      </c>
      <c r="K6" s="26" t="s">
        <v>37</v>
      </c>
      <c r="L6" s="26" t="s">
        <v>37</v>
      </c>
      <c r="M6" s="26" t="s">
        <v>37</v>
      </c>
      <c r="N6" s="26" t="s">
        <v>37</v>
      </c>
      <c r="O6" s="27" t="s">
        <v>290</v>
      </c>
      <c r="P6" s="26" t="s">
        <v>37</v>
      </c>
      <c r="Q6" s="26" t="s">
        <v>37</v>
      </c>
      <c r="R6" s="26" t="s">
        <v>37</v>
      </c>
      <c r="S6" s="26" t="s">
        <v>38</v>
      </c>
      <c r="T6" s="26" t="s">
        <v>38</v>
      </c>
      <c r="U6" s="26" t="s">
        <v>38</v>
      </c>
      <c r="V6" s="26" t="s">
        <v>37</v>
      </c>
      <c r="AB6">
        <v>1</v>
      </c>
      <c r="AC6">
        <v>2</v>
      </c>
      <c r="AD6">
        <v>3</v>
      </c>
      <c r="AE6">
        <v>4</v>
      </c>
      <c r="AF6">
        <v>9</v>
      </c>
      <c r="AG6">
        <v>10</v>
      </c>
      <c r="AH6">
        <v>11</v>
      </c>
      <c r="AJ6">
        <v>5</v>
      </c>
      <c r="AK6">
        <v>6</v>
      </c>
      <c r="AL6">
        <v>7</v>
      </c>
      <c r="AM6">
        <v>8</v>
      </c>
      <c r="AN6">
        <v>12</v>
      </c>
      <c r="AO6">
        <v>13</v>
      </c>
      <c r="AP6">
        <v>14</v>
      </c>
      <c r="AR6">
        <v>1</v>
      </c>
      <c r="AS6">
        <v>2</v>
      </c>
      <c r="AT6">
        <v>3</v>
      </c>
      <c r="AU6">
        <v>4</v>
      </c>
      <c r="AV6">
        <v>9</v>
      </c>
      <c r="AW6">
        <v>10</v>
      </c>
      <c r="AX6">
        <v>11</v>
      </c>
      <c r="AZ6">
        <v>5</v>
      </c>
      <c r="BA6">
        <v>6</v>
      </c>
      <c r="BB6">
        <v>7</v>
      </c>
      <c r="BC6">
        <v>8</v>
      </c>
      <c r="BD6">
        <v>12</v>
      </c>
      <c r="BE6">
        <v>13</v>
      </c>
      <c r="BF6">
        <v>14</v>
      </c>
    </row>
    <row r="7" spans="1:58" ht="17.25" customHeight="1" x14ac:dyDescent="0.25">
      <c r="A7" s="20">
        <v>44932</v>
      </c>
      <c r="B7" s="21">
        <v>5</v>
      </c>
      <c r="C7" s="22">
        <v>4</v>
      </c>
      <c r="D7" s="20" t="s">
        <v>253</v>
      </c>
      <c r="E7" s="20" t="s">
        <v>253</v>
      </c>
      <c r="F7" s="23"/>
      <c r="G7" s="25"/>
      <c r="H7" s="26" t="s">
        <v>38</v>
      </c>
      <c r="I7" s="26" t="s">
        <v>37</v>
      </c>
      <c r="J7" s="26" t="s">
        <v>38</v>
      </c>
      <c r="K7" s="26" t="s">
        <v>37</v>
      </c>
      <c r="L7" s="26" t="s">
        <v>37</v>
      </c>
      <c r="M7" s="26" t="s">
        <v>37</v>
      </c>
      <c r="N7" s="26" t="s">
        <v>37</v>
      </c>
      <c r="O7" s="27" t="s">
        <v>290</v>
      </c>
      <c r="P7" s="26" t="s">
        <v>37</v>
      </c>
      <c r="Q7" s="26" t="s">
        <v>37</v>
      </c>
      <c r="R7" s="26" t="s">
        <v>37</v>
      </c>
      <c r="S7" s="26" t="s">
        <v>38</v>
      </c>
      <c r="T7" s="26" t="s">
        <v>38</v>
      </c>
      <c r="U7" s="26" t="s">
        <v>38</v>
      </c>
      <c r="V7" s="26" t="s">
        <v>37</v>
      </c>
    </row>
    <row r="8" spans="1:58" ht="17.25" customHeight="1" x14ac:dyDescent="0.25">
      <c r="A8" s="20">
        <v>44933</v>
      </c>
      <c r="B8" s="21">
        <v>5</v>
      </c>
      <c r="C8" s="22">
        <v>4</v>
      </c>
      <c r="D8" s="20" t="s">
        <v>253</v>
      </c>
      <c r="E8" s="20" t="s">
        <v>253</v>
      </c>
      <c r="F8" s="23"/>
      <c r="G8" s="25"/>
      <c r="H8" s="26" t="s">
        <v>38</v>
      </c>
      <c r="I8" s="26" t="s">
        <v>37</v>
      </c>
      <c r="J8" s="26" t="s">
        <v>38</v>
      </c>
      <c r="K8" s="26" t="s">
        <v>37</v>
      </c>
      <c r="L8" s="26" t="s">
        <v>37</v>
      </c>
      <c r="M8" s="26" t="s">
        <v>37</v>
      </c>
      <c r="N8" s="26" t="s">
        <v>37</v>
      </c>
      <c r="O8" s="27" t="s">
        <v>290</v>
      </c>
      <c r="P8" s="26" t="s">
        <v>37</v>
      </c>
      <c r="Q8" s="26" t="s">
        <v>37</v>
      </c>
      <c r="R8" s="26" t="s">
        <v>37</v>
      </c>
      <c r="S8" s="26" t="s">
        <v>38</v>
      </c>
      <c r="T8" s="26" t="s">
        <v>37</v>
      </c>
      <c r="U8" s="26" t="s">
        <v>38</v>
      </c>
      <c r="V8" s="26" t="s">
        <v>33</v>
      </c>
      <c r="AP8">
        <v>2023</v>
      </c>
      <c r="AR8">
        <v>6552</v>
      </c>
      <c r="AS8">
        <v>7320</v>
      </c>
      <c r="AT8">
        <v>7176</v>
      </c>
      <c r="AU8">
        <v>7080</v>
      </c>
      <c r="AV8">
        <v>7320</v>
      </c>
      <c r="AW8">
        <v>3912</v>
      </c>
      <c r="AX8">
        <v>2376</v>
      </c>
      <c r="AY8">
        <v>0</v>
      </c>
      <c r="AZ8">
        <v>7848</v>
      </c>
      <c r="BA8">
        <v>7536</v>
      </c>
      <c r="BB8">
        <v>6408</v>
      </c>
      <c r="BC8">
        <v>6240</v>
      </c>
      <c r="BD8">
        <v>2424</v>
      </c>
      <c r="BE8">
        <v>1488</v>
      </c>
      <c r="BF8">
        <v>1536</v>
      </c>
    </row>
    <row r="9" spans="1:58" ht="17.25" customHeight="1" x14ac:dyDescent="0.25">
      <c r="A9" s="20">
        <v>44934</v>
      </c>
      <c r="B9" s="21">
        <v>5</v>
      </c>
      <c r="C9" s="22">
        <v>4</v>
      </c>
      <c r="D9" s="20" t="s">
        <v>253</v>
      </c>
      <c r="E9" s="20" t="s">
        <v>253</v>
      </c>
      <c r="F9" s="23"/>
      <c r="G9" s="25"/>
      <c r="H9" s="26" t="s">
        <v>38</v>
      </c>
      <c r="I9" s="26" t="s">
        <v>37</v>
      </c>
      <c r="J9" s="26" t="s">
        <v>38</v>
      </c>
      <c r="K9" s="26" t="s">
        <v>37</v>
      </c>
      <c r="L9" s="26" t="s">
        <v>37</v>
      </c>
      <c r="M9" s="26" t="s">
        <v>37</v>
      </c>
      <c r="N9" s="26" t="s">
        <v>37</v>
      </c>
      <c r="O9" s="27" t="s">
        <v>290</v>
      </c>
      <c r="P9" s="26" t="s">
        <v>37</v>
      </c>
      <c r="Q9" s="26" t="s">
        <v>37</v>
      </c>
      <c r="R9" s="26" t="s">
        <v>37</v>
      </c>
      <c r="S9" s="26" t="s">
        <v>38</v>
      </c>
      <c r="T9" s="26" t="s">
        <v>37</v>
      </c>
      <c r="U9" s="26" t="s">
        <v>38</v>
      </c>
      <c r="V9" s="26" t="s">
        <v>33</v>
      </c>
    </row>
    <row r="10" spans="1:58" ht="17.25" customHeight="1" x14ac:dyDescent="0.25">
      <c r="A10" s="20">
        <v>44935</v>
      </c>
      <c r="B10" s="21">
        <v>5</v>
      </c>
      <c r="C10" s="22">
        <v>4</v>
      </c>
      <c r="D10" s="20" t="s">
        <v>253</v>
      </c>
      <c r="E10" s="20" t="s">
        <v>253</v>
      </c>
      <c r="F10" s="23"/>
      <c r="G10" s="25"/>
      <c r="H10" s="26" t="s">
        <v>38</v>
      </c>
      <c r="I10" s="26" t="s">
        <v>37</v>
      </c>
      <c r="J10" s="26" t="s">
        <v>38</v>
      </c>
      <c r="K10" s="26" t="s">
        <v>37</v>
      </c>
      <c r="L10" s="26" t="s">
        <v>37</v>
      </c>
      <c r="M10" s="26" t="s">
        <v>37</v>
      </c>
      <c r="N10" s="26" t="s">
        <v>37</v>
      </c>
      <c r="O10" s="27" t="s">
        <v>290</v>
      </c>
      <c r="P10" s="26" t="s">
        <v>37</v>
      </c>
      <c r="Q10" s="26" t="s">
        <v>37</v>
      </c>
      <c r="R10" s="26" t="s">
        <v>37</v>
      </c>
      <c r="S10" s="26" t="s">
        <v>38</v>
      </c>
      <c r="T10" s="26" t="s">
        <v>38</v>
      </c>
      <c r="U10" s="26" t="s">
        <v>38</v>
      </c>
      <c r="V10" s="26" t="s">
        <v>37</v>
      </c>
      <c r="AP10">
        <v>2024</v>
      </c>
      <c r="AR10">
        <v>7704</v>
      </c>
      <c r="AS10">
        <v>7536</v>
      </c>
      <c r="AT10">
        <v>7704</v>
      </c>
      <c r="AU10">
        <v>7560</v>
      </c>
      <c r="AV10">
        <v>4344</v>
      </c>
      <c r="AW10">
        <v>3192</v>
      </c>
      <c r="AX10">
        <v>3744</v>
      </c>
      <c r="AZ10">
        <v>2952</v>
      </c>
      <c r="BA10">
        <v>7680</v>
      </c>
      <c r="BB10">
        <v>5016</v>
      </c>
      <c r="BC10">
        <v>7320</v>
      </c>
      <c r="BD10">
        <v>2784</v>
      </c>
      <c r="BE10">
        <v>7560</v>
      </c>
      <c r="BF10">
        <v>312</v>
      </c>
    </row>
    <row r="11" spans="1:58" ht="17.25" customHeight="1" x14ac:dyDescent="0.25">
      <c r="A11" s="20">
        <v>44936</v>
      </c>
      <c r="B11" s="21">
        <v>5</v>
      </c>
      <c r="C11" s="22">
        <v>4</v>
      </c>
      <c r="D11" s="20" t="s">
        <v>253</v>
      </c>
      <c r="E11" s="20" t="s">
        <v>253</v>
      </c>
      <c r="F11" s="23"/>
      <c r="G11" s="25"/>
      <c r="H11" s="26" t="s">
        <v>37</v>
      </c>
      <c r="I11" s="26" t="s">
        <v>41</v>
      </c>
      <c r="J11" s="26" t="s">
        <v>38</v>
      </c>
      <c r="K11" s="26" t="s">
        <v>37</v>
      </c>
      <c r="L11" s="26" t="s">
        <v>37</v>
      </c>
      <c r="M11" s="26" t="s">
        <v>37</v>
      </c>
      <c r="N11" s="26" t="s">
        <v>37</v>
      </c>
      <c r="O11" s="27" t="s">
        <v>290</v>
      </c>
      <c r="P11" s="26" t="s">
        <v>37</v>
      </c>
      <c r="Q11" s="26" t="s">
        <v>37</v>
      </c>
      <c r="R11" s="26" t="s">
        <v>37</v>
      </c>
      <c r="S11" s="26" t="s">
        <v>38</v>
      </c>
      <c r="T11" s="26" t="s">
        <v>38</v>
      </c>
      <c r="U11" s="26" t="s">
        <v>38</v>
      </c>
      <c r="V11" s="26" t="s">
        <v>37</v>
      </c>
      <c r="AA11" t="s">
        <v>290</v>
      </c>
      <c r="AB11">
        <v>16449</v>
      </c>
      <c r="AC11">
        <v>49807</v>
      </c>
      <c r="AD11">
        <v>34079</v>
      </c>
      <c r="AE11">
        <v>38885</v>
      </c>
      <c r="AF11">
        <v>9366</v>
      </c>
      <c r="AG11">
        <v>9859</v>
      </c>
      <c r="AH11">
        <v>9746</v>
      </c>
      <c r="AI11" t="s">
        <v>290</v>
      </c>
      <c r="AJ11">
        <v>40651</v>
      </c>
      <c r="AK11">
        <v>19763</v>
      </c>
      <c r="AL11">
        <v>15336</v>
      </c>
      <c r="AM11">
        <v>58529</v>
      </c>
      <c r="AN11">
        <v>30309</v>
      </c>
      <c r="AO11">
        <v>26194</v>
      </c>
      <c r="AP11">
        <v>8881</v>
      </c>
      <c r="AQ11" t="s">
        <v>290</v>
      </c>
      <c r="AR11" t="s">
        <v>38</v>
      </c>
      <c r="AS11" t="s">
        <v>37</v>
      </c>
      <c r="AT11" t="s">
        <v>38</v>
      </c>
      <c r="AU11" t="s">
        <v>37</v>
      </c>
      <c r="AV11" t="s">
        <v>37</v>
      </c>
      <c r="AW11" t="s">
        <v>37</v>
      </c>
      <c r="AX11" t="s">
        <v>37</v>
      </c>
      <c r="AY11" t="s">
        <v>38</v>
      </c>
      <c r="AZ11" t="s">
        <v>37</v>
      </c>
      <c r="BA11" t="s">
        <v>37</v>
      </c>
      <c r="BB11" t="s">
        <v>38</v>
      </c>
      <c r="BC11" t="s">
        <v>38</v>
      </c>
      <c r="BD11" t="s">
        <v>38</v>
      </c>
      <c r="BE11" t="s">
        <v>37</v>
      </c>
      <c r="BF11" t="s">
        <v>37</v>
      </c>
    </row>
    <row r="12" spans="1:58" ht="17.25" customHeight="1" x14ac:dyDescent="0.25">
      <c r="A12" s="20">
        <v>44937</v>
      </c>
      <c r="B12" s="21">
        <v>5</v>
      </c>
      <c r="C12" s="22">
        <v>4</v>
      </c>
      <c r="D12" s="20" t="s">
        <v>253</v>
      </c>
      <c r="E12" s="20" t="s">
        <v>253</v>
      </c>
      <c r="F12" s="23"/>
      <c r="G12" s="25"/>
      <c r="H12" s="26" t="s">
        <v>37</v>
      </c>
      <c r="I12" s="26" t="s">
        <v>41</v>
      </c>
      <c r="J12" s="26" t="s">
        <v>38</v>
      </c>
      <c r="K12" s="26" t="s">
        <v>37</v>
      </c>
      <c r="L12" s="26" t="s">
        <v>37</v>
      </c>
      <c r="M12" s="26" t="s">
        <v>37</v>
      </c>
      <c r="N12" s="26" t="s">
        <v>37</v>
      </c>
      <c r="O12" s="27" t="s">
        <v>290</v>
      </c>
      <c r="P12" s="26" t="s">
        <v>37</v>
      </c>
      <c r="Q12" s="26" t="s">
        <v>37</v>
      </c>
      <c r="R12" s="26" t="s">
        <v>37</v>
      </c>
      <c r="S12" s="26" t="s">
        <v>38</v>
      </c>
      <c r="T12" s="26" t="s">
        <v>38</v>
      </c>
      <c r="U12" s="26" t="s">
        <v>38</v>
      </c>
      <c r="V12" s="26" t="s">
        <v>37</v>
      </c>
      <c r="AA12" t="s">
        <v>290</v>
      </c>
      <c r="AB12">
        <v>16449</v>
      </c>
      <c r="AC12">
        <v>49831</v>
      </c>
      <c r="AD12">
        <v>34079</v>
      </c>
      <c r="AE12">
        <v>38909</v>
      </c>
      <c r="AF12">
        <v>9390</v>
      </c>
      <c r="AG12">
        <v>9883</v>
      </c>
      <c r="AH12">
        <v>9770</v>
      </c>
      <c r="AI12" t="s">
        <v>290</v>
      </c>
      <c r="AJ12">
        <v>40675</v>
      </c>
      <c r="AK12">
        <v>19787</v>
      </c>
      <c r="AL12">
        <v>15336</v>
      </c>
      <c r="AM12">
        <v>58529</v>
      </c>
      <c r="AN12">
        <v>30309</v>
      </c>
      <c r="AO12">
        <v>26218</v>
      </c>
      <c r="AP12">
        <v>8905</v>
      </c>
      <c r="AQ12" t="s">
        <v>290</v>
      </c>
      <c r="AR12" t="s">
        <v>38</v>
      </c>
      <c r="AS12" t="s">
        <v>37</v>
      </c>
      <c r="AT12" t="s">
        <v>38</v>
      </c>
      <c r="AU12" t="s">
        <v>37</v>
      </c>
      <c r="AV12" t="s">
        <v>37</v>
      </c>
      <c r="AW12" t="s">
        <v>37</v>
      </c>
      <c r="AX12" t="s">
        <v>37</v>
      </c>
      <c r="AY12" t="s">
        <v>38</v>
      </c>
      <c r="AZ12" t="s">
        <v>37</v>
      </c>
      <c r="BA12" t="s">
        <v>37</v>
      </c>
      <c r="BB12" t="s">
        <v>38</v>
      </c>
      <c r="BC12" t="s">
        <v>38</v>
      </c>
      <c r="BD12" t="s">
        <v>38</v>
      </c>
      <c r="BE12" t="s">
        <v>37</v>
      </c>
      <c r="BF12" t="s">
        <v>37</v>
      </c>
    </row>
    <row r="13" spans="1:58" ht="17.25" customHeight="1" x14ac:dyDescent="0.25">
      <c r="A13" s="20">
        <v>44938</v>
      </c>
      <c r="B13" s="21">
        <v>5</v>
      </c>
      <c r="C13" s="22">
        <v>4</v>
      </c>
      <c r="D13" s="20" t="s">
        <v>253</v>
      </c>
      <c r="E13" s="20" t="s">
        <v>253</v>
      </c>
      <c r="F13" s="23"/>
      <c r="G13" s="25"/>
      <c r="H13" s="26" t="s">
        <v>37</v>
      </c>
      <c r="I13" s="26" t="s">
        <v>41</v>
      </c>
      <c r="J13" s="26" t="s">
        <v>38</v>
      </c>
      <c r="K13" s="26" t="s">
        <v>37</v>
      </c>
      <c r="L13" s="26" t="s">
        <v>37</v>
      </c>
      <c r="M13" s="26" t="s">
        <v>37</v>
      </c>
      <c r="N13" s="26" t="s">
        <v>37</v>
      </c>
      <c r="O13" s="27" t="s">
        <v>290</v>
      </c>
      <c r="P13" s="26" t="s">
        <v>37</v>
      </c>
      <c r="Q13" s="26" t="s">
        <v>37</v>
      </c>
      <c r="R13" s="26" t="s">
        <v>37</v>
      </c>
      <c r="S13" s="26" t="s">
        <v>38</v>
      </c>
      <c r="T13" s="26" t="s">
        <v>38</v>
      </c>
      <c r="U13" s="26" t="s">
        <v>38</v>
      </c>
      <c r="V13" s="26" t="s">
        <v>37</v>
      </c>
      <c r="AA13" t="s">
        <v>290</v>
      </c>
      <c r="AB13">
        <v>16449</v>
      </c>
      <c r="AC13">
        <v>49855</v>
      </c>
      <c r="AD13">
        <v>34079</v>
      </c>
      <c r="AE13">
        <v>38933</v>
      </c>
      <c r="AF13">
        <v>9414</v>
      </c>
      <c r="AG13">
        <v>9907</v>
      </c>
      <c r="AH13">
        <v>9794</v>
      </c>
      <c r="AI13" t="s">
        <v>290</v>
      </c>
      <c r="AJ13">
        <v>40699</v>
      </c>
      <c r="AK13">
        <v>19811</v>
      </c>
      <c r="AL13">
        <v>15336</v>
      </c>
      <c r="AM13">
        <v>58529</v>
      </c>
      <c r="AN13">
        <v>30309</v>
      </c>
      <c r="AO13">
        <v>26242</v>
      </c>
      <c r="AP13">
        <v>8929</v>
      </c>
      <c r="AQ13" t="s">
        <v>290</v>
      </c>
      <c r="AR13" t="s">
        <v>38</v>
      </c>
      <c r="AS13" t="s">
        <v>37</v>
      </c>
      <c r="AT13" t="s">
        <v>38</v>
      </c>
      <c r="AU13" t="s">
        <v>37</v>
      </c>
      <c r="AV13" t="s">
        <v>37</v>
      </c>
      <c r="AW13" t="s">
        <v>37</v>
      </c>
      <c r="AX13" t="s">
        <v>37</v>
      </c>
      <c r="AY13" t="s">
        <v>38</v>
      </c>
      <c r="AZ13" t="s">
        <v>37</v>
      </c>
      <c r="BA13" t="s">
        <v>37</v>
      </c>
      <c r="BB13" t="s">
        <v>38</v>
      </c>
      <c r="BC13" t="s">
        <v>38</v>
      </c>
      <c r="BD13" t="s">
        <v>38</v>
      </c>
      <c r="BE13" t="s">
        <v>37</v>
      </c>
      <c r="BF13" t="s">
        <v>37</v>
      </c>
    </row>
    <row r="14" spans="1:58" ht="17.25" customHeight="1" x14ac:dyDescent="0.25">
      <c r="A14" s="20">
        <v>44939</v>
      </c>
      <c r="B14" s="21">
        <v>5</v>
      </c>
      <c r="C14" s="22">
        <v>4</v>
      </c>
      <c r="D14" s="20" t="s">
        <v>253</v>
      </c>
      <c r="E14" s="20" t="s">
        <v>253</v>
      </c>
      <c r="F14" s="23"/>
      <c r="G14" s="25"/>
      <c r="H14" s="26" t="s">
        <v>37</v>
      </c>
      <c r="I14" s="26" t="s">
        <v>41</v>
      </c>
      <c r="J14" s="26" t="s">
        <v>38</v>
      </c>
      <c r="K14" s="26" t="s">
        <v>37</v>
      </c>
      <c r="L14" s="26" t="s">
        <v>37</v>
      </c>
      <c r="M14" s="26" t="s">
        <v>37</v>
      </c>
      <c r="N14" s="26" t="s">
        <v>37</v>
      </c>
      <c r="O14" s="27" t="s">
        <v>290</v>
      </c>
      <c r="P14" s="26" t="s">
        <v>37</v>
      </c>
      <c r="Q14" s="26" t="s">
        <v>37</v>
      </c>
      <c r="R14" s="26" t="s">
        <v>37</v>
      </c>
      <c r="S14" s="26" t="s">
        <v>38</v>
      </c>
      <c r="T14" s="26" t="s">
        <v>38</v>
      </c>
      <c r="U14" s="26" t="s">
        <v>38</v>
      </c>
      <c r="V14" s="26" t="s">
        <v>37</v>
      </c>
      <c r="AA14" t="s">
        <v>290</v>
      </c>
      <c r="AB14">
        <v>16449</v>
      </c>
      <c r="AC14">
        <v>49879</v>
      </c>
      <c r="AD14">
        <v>34079</v>
      </c>
      <c r="AE14">
        <v>38957</v>
      </c>
      <c r="AF14">
        <v>9438</v>
      </c>
      <c r="AG14">
        <v>9931</v>
      </c>
      <c r="AH14">
        <v>9818</v>
      </c>
      <c r="AI14" t="s">
        <v>290</v>
      </c>
      <c r="AJ14">
        <v>40723</v>
      </c>
      <c r="AK14">
        <v>19835</v>
      </c>
      <c r="AL14">
        <v>15360</v>
      </c>
      <c r="AM14">
        <v>58529</v>
      </c>
      <c r="AN14">
        <v>30309</v>
      </c>
      <c r="AO14">
        <v>26266</v>
      </c>
      <c r="AP14">
        <v>8953</v>
      </c>
      <c r="AQ14" t="s">
        <v>290</v>
      </c>
      <c r="AR14" t="s">
        <v>38</v>
      </c>
      <c r="AS14" t="s">
        <v>37</v>
      </c>
      <c r="AT14" t="s">
        <v>38</v>
      </c>
      <c r="AU14" t="s">
        <v>37</v>
      </c>
      <c r="AV14" t="s">
        <v>37</v>
      </c>
      <c r="AW14" t="s">
        <v>37</v>
      </c>
      <c r="AX14" t="s">
        <v>37</v>
      </c>
      <c r="AY14" t="s">
        <v>38</v>
      </c>
      <c r="AZ14" t="s">
        <v>37</v>
      </c>
      <c r="BA14" t="s">
        <v>37</v>
      </c>
      <c r="BB14" t="s">
        <v>37</v>
      </c>
      <c r="BC14" t="s">
        <v>38</v>
      </c>
      <c r="BD14" t="s">
        <v>38</v>
      </c>
      <c r="BE14" t="s">
        <v>37</v>
      </c>
      <c r="BF14" t="s">
        <v>37</v>
      </c>
    </row>
    <row r="15" spans="1:58" ht="17.25" customHeight="1" x14ac:dyDescent="0.25">
      <c r="A15" s="20">
        <v>44940</v>
      </c>
      <c r="B15" s="21">
        <v>5</v>
      </c>
      <c r="C15" s="22">
        <v>4</v>
      </c>
      <c r="D15" s="20" t="s">
        <v>253</v>
      </c>
      <c r="E15" s="20" t="s">
        <v>253</v>
      </c>
      <c r="F15" s="23"/>
      <c r="G15" s="25"/>
      <c r="H15" s="26" t="s">
        <v>37</v>
      </c>
      <c r="I15" s="26" t="s">
        <v>41</v>
      </c>
      <c r="J15" s="26" t="s">
        <v>38</v>
      </c>
      <c r="K15" s="26" t="s">
        <v>37</v>
      </c>
      <c r="L15" s="26" t="s">
        <v>37</v>
      </c>
      <c r="M15" s="26" t="s">
        <v>37</v>
      </c>
      <c r="N15" s="26" t="s">
        <v>37</v>
      </c>
      <c r="O15" s="27" t="s">
        <v>290</v>
      </c>
      <c r="P15" s="26" t="s">
        <v>37</v>
      </c>
      <c r="Q15" s="26" t="s">
        <v>37</v>
      </c>
      <c r="R15" s="26" t="s">
        <v>37</v>
      </c>
      <c r="S15" s="26" t="s">
        <v>38</v>
      </c>
      <c r="T15" s="26" t="s">
        <v>38</v>
      </c>
      <c r="U15" s="26" t="s">
        <v>38</v>
      </c>
      <c r="V15" s="26" t="s">
        <v>37</v>
      </c>
      <c r="AA15" t="s">
        <v>290</v>
      </c>
      <c r="AB15">
        <v>16449</v>
      </c>
      <c r="AC15">
        <v>49903</v>
      </c>
      <c r="AD15">
        <v>34079</v>
      </c>
      <c r="AE15">
        <v>38981</v>
      </c>
      <c r="AF15">
        <v>9462</v>
      </c>
      <c r="AG15">
        <v>9955</v>
      </c>
      <c r="AH15">
        <v>9842</v>
      </c>
      <c r="AI15" t="s">
        <v>290</v>
      </c>
      <c r="AJ15">
        <v>40747</v>
      </c>
      <c r="AK15">
        <v>19859</v>
      </c>
      <c r="AL15">
        <v>15384</v>
      </c>
      <c r="AM15">
        <v>58529</v>
      </c>
      <c r="AN15">
        <v>30309</v>
      </c>
      <c r="AO15">
        <v>26266</v>
      </c>
      <c r="AP15">
        <v>8977</v>
      </c>
      <c r="AQ15" t="s">
        <v>290</v>
      </c>
      <c r="AR15" t="s">
        <v>38</v>
      </c>
      <c r="AS15" t="s">
        <v>37</v>
      </c>
      <c r="AT15" t="s">
        <v>38</v>
      </c>
      <c r="AU15" t="s">
        <v>37</v>
      </c>
      <c r="AV15" t="s">
        <v>37</v>
      </c>
      <c r="AW15" t="s">
        <v>37</v>
      </c>
      <c r="AX15" t="s">
        <v>37</v>
      </c>
      <c r="AY15" t="s">
        <v>38</v>
      </c>
      <c r="AZ15" t="s">
        <v>37</v>
      </c>
      <c r="BA15" t="s">
        <v>37</v>
      </c>
      <c r="BB15" t="s">
        <v>37</v>
      </c>
      <c r="BC15" t="s">
        <v>38</v>
      </c>
      <c r="BD15" t="s">
        <v>38</v>
      </c>
      <c r="BE15" t="s">
        <v>38</v>
      </c>
      <c r="BF15" t="s">
        <v>37</v>
      </c>
    </row>
    <row r="16" spans="1:58" ht="17.25" customHeight="1" x14ac:dyDescent="0.25">
      <c r="A16" s="20">
        <v>44941</v>
      </c>
      <c r="B16" s="21">
        <v>5</v>
      </c>
      <c r="C16" s="22">
        <v>4</v>
      </c>
      <c r="D16" s="20" t="s">
        <v>253</v>
      </c>
      <c r="E16" s="20" t="s">
        <v>253</v>
      </c>
      <c r="F16" s="23"/>
      <c r="G16" s="25"/>
      <c r="H16" s="26" t="s">
        <v>37</v>
      </c>
      <c r="I16" s="26" t="s">
        <v>41</v>
      </c>
      <c r="J16" s="26" t="s">
        <v>38</v>
      </c>
      <c r="K16" s="26" t="s">
        <v>37</v>
      </c>
      <c r="L16" s="26" t="s">
        <v>37</v>
      </c>
      <c r="M16" s="26" t="s">
        <v>37</v>
      </c>
      <c r="N16" s="26" t="s">
        <v>37</v>
      </c>
      <c r="O16" s="27" t="s">
        <v>290</v>
      </c>
      <c r="P16" s="26" t="s">
        <v>37</v>
      </c>
      <c r="Q16" s="26" t="s">
        <v>37</v>
      </c>
      <c r="R16" s="26" t="s">
        <v>37</v>
      </c>
      <c r="S16" s="26" t="s">
        <v>38</v>
      </c>
      <c r="T16" s="26" t="s">
        <v>38</v>
      </c>
      <c r="U16" s="26" t="s">
        <v>38</v>
      </c>
      <c r="V16" s="26" t="s">
        <v>37</v>
      </c>
      <c r="AA16" t="s">
        <v>290</v>
      </c>
      <c r="AB16">
        <v>16449</v>
      </c>
      <c r="AC16">
        <v>49927</v>
      </c>
      <c r="AD16">
        <v>34079</v>
      </c>
      <c r="AE16">
        <v>39005</v>
      </c>
      <c r="AF16">
        <v>9486</v>
      </c>
      <c r="AG16">
        <v>9979</v>
      </c>
      <c r="AH16">
        <v>9866</v>
      </c>
      <c r="AI16" t="s">
        <v>290</v>
      </c>
      <c r="AJ16">
        <v>40771</v>
      </c>
      <c r="AK16">
        <v>19883</v>
      </c>
      <c r="AL16">
        <v>15408</v>
      </c>
      <c r="AM16">
        <v>58529</v>
      </c>
      <c r="AN16">
        <v>30309</v>
      </c>
      <c r="AO16">
        <v>26266</v>
      </c>
      <c r="AP16">
        <v>9001</v>
      </c>
      <c r="AQ16" t="s">
        <v>290</v>
      </c>
      <c r="AR16" t="s">
        <v>38</v>
      </c>
      <c r="AS16" t="s">
        <v>37</v>
      </c>
      <c r="AT16" t="s">
        <v>38</v>
      </c>
      <c r="AU16" t="s">
        <v>37</v>
      </c>
      <c r="AV16" t="s">
        <v>37</v>
      </c>
      <c r="AW16" t="s">
        <v>37</v>
      </c>
      <c r="AX16" t="s">
        <v>37</v>
      </c>
      <c r="AY16" t="s">
        <v>38</v>
      </c>
      <c r="AZ16" t="s">
        <v>37</v>
      </c>
      <c r="BA16" t="s">
        <v>37</v>
      </c>
      <c r="BB16" t="s">
        <v>37</v>
      </c>
      <c r="BC16" t="s">
        <v>38</v>
      </c>
      <c r="BD16" t="s">
        <v>38</v>
      </c>
      <c r="BE16" t="s">
        <v>38</v>
      </c>
      <c r="BF16" t="s">
        <v>37</v>
      </c>
    </row>
    <row r="17" spans="1:58" ht="17.25" customHeight="1" x14ac:dyDescent="0.25">
      <c r="A17" s="20">
        <v>44942</v>
      </c>
      <c r="B17" s="21">
        <v>5</v>
      </c>
      <c r="C17" s="22">
        <v>4</v>
      </c>
      <c r="D17" s="20" t="s">
        <v>253</v>
      </c>
      <c r="E17" s="20" t="s">
        <v>253</v>
      </c>
      <c r="F17" s="23"/>
      <c r="G17" s="25"/>
      <c r="H17" s="26" t="s">
        <v>37</v>
      </c>
      <c r="I17" s="26" t="s">
        <v>41</v>
      </c>
      <c r="J17" s="26" t="s">
        <v>38</v>
      </c>
      <c r="K17" s="26" t="s">
        <v>37</v>
      </c>
      <c r="L17" s="26" t="s">
        <v>37</v>
      </c>
      <c r="M17" s="26" t="s">
        <v>37</v>
      </c>
      <c r="N17" s="26" t="s">
        <v>37</v>
      </c>
      <c r="O17" s="27" t="s">
        <v>290</v>
      </c>
      <c r="P17" s="26" t="s">
        <v>37</v>
      </c>
      <c r="Q17" s="26" t="s">
        <v>37</v>
      </c>
      <c r="R17" s="26" t="s">
        <v>37</v>
      </c>
      <c r="S17" s="26" t="s">
        <v>38</v>
      </c>
      <c r="T17" s="26" t="s">
        <v>38</v>
      </c>
      <c r="U17" s="26" t="s">
        <v>38</v>
      </c>
      <c r="V17" s="26" t="s">
        <v>37</v>
      </c>
      <c r="AA17" t="s">
        <v>290</v>
      </c>
      <c r="AB17">
        <v>16449</v>
      </c>
      <c r="AC17">
        <v>49951</v>
      </c>
      <c r="AD17">
        <v>34079</v>
      </c>
      <c r="AE17">
        <v>39029</v>
      </c>
      <c r="AF17">
        <v>9510</v>
      </c>
      <c r="AG17">
        <v>10003</v>
      </c>
      <c r="AH17">
        <v>9890</v>
      </c>
      <c r="AI17" t="s">
        <v>290</v>
      </c>
      <c r="AJ17">
        <v>40795</v>
      </c>
      <c r="AK17">
        <v>19907</v>
      </c>
      <c r="AL17">
        <v>15432</v>
      </c>
      <c r="AM17">
        <v>58529</v>
      </c>
      <c r="AN17">
        <v>30309</v>
      </c>
      <c r="AO17">
        <v>26266</v>
      </c>
      <c r="AP17">
        <v>9025</v>
      </c>
      <c r="AQ17" t="s">
        <v>290</v>
      </c>
      <c r="AR17" t="s">
        <v>38</v>
      </c>
      <c r="AS17" t="s">
        <v>37</v>
      </c>
      <c r="AT17" t="s">
        <v>38</v>
      </c>
      <c r="AU17" t="s">
        <v>37</v>
      </c>
      <c r="AV17" t="s">
        <v>37</v>
      </c>
      <c r="AW17" t="s">
        <v>37</v>
      </c>
      <c r="AX17" t="s">
        <v>37</v>
      </c>
      <c r="AY17" t="s">
        <v>38</v>
      </c>
      <c r="AZ17" t="s">
        <v>37</v>
      </c>
      <c r="BA17" t="s">
        <v>37</v>
      </c>
      <c r="BB17" t="s">
        <v>37</v>
      </c>
      <c r="BC17" t="s">
        <v>38</v>
      </c>
      <c r="BD17" t="s">
        <v>38</v>
      </c>
      <c r="BE17" t="s">
        <v>38</v>
      </c>
      <c r="BF17" t="s">
        <v>37</v>
      </c>
    </row>
    <row r="18" spans="1:58" ht="17.25" customHeight="1" x14ac:dyDescent="0.25">
      <c r="A18" s="20">
        <v>44943</v>
      </c>
      <c r="B18" s="21">
        <v>5</v>
      </c>
      <c r="C18" s="22">
        <v>4</v>
      </c>
      <c r="D18" s="20" t="s">
        <v>253</v>
      </c>
      <c r="E18" s="20" t="s">
        <v>253</v>
      </c>
      <c r="F18" s="23"/>
      <c r="G18" s="25"/>
      <c r="H18" s="26" t="s">
        <v>37</v>
      </c>
      <c r="I18" s="26" t="s">
        <v>41</v>
      </c>
      <c r="J18" s="26" t="s">
        <v>38</v>
      </c>
      <c r="K18" s="26" t="s">
        <v>37</v>
      </c>
      <c r="L18" s="26" t="s">
        <v>37</v>
      </c>
      <c r="M18" s="26" t="s">
        <v>37</v>
      </c>
      <c r="N18" s="26" t="s">
        <v>37</v>
      </c>
      <c r="O18" s="27" t="s">
        <v>290</v>
      </c>
      <c r="P18" s="26" t="s">
        <v>37</v>
      </c>
      <c r="Q18" s="26" t="s">
        <v>37</v>
      </c>
      <c r="R18" s="26" t="s">
        <v>37</v>
      </c>
      <c r="S18" s="26" t="s">
        <v>38</v>
      </c>
      <c r="T18" s="26" t="s">
        <v>38</v>
      </c>
      <c r="U18" s="26" t="s">
        <v>38</v>
      </c>
      <c r="V18" s="26" t="s">
        <v>37</v>
      </c>
      <c r="AA18" t="s">
        <v>290</v>
      </c>
      <c r="AB18">
        <v>16449</v>
      </c>
      <c r="AC18">
        <v>49975</v>
      </c>
      <c r="AD18">
        <v>34079</v>
      </c>
      <c r="AE18">
        <v>39053</v>
      </c>
      <c r="AF18">
        <v>9534</v>
      </c>
      <c r="AG18">
        <v>10027</v>
      </c>
      <c r="AH18">
        <v>9914</v>
      </c>
      <c r="AI18" t="s">
        <v>290</v>
      </c>
      <c r="AJ18">
        <v>40819</v>
      </c>
      <c r="AK18">
        <v>19931</v>
      </c>
      <c r="AL18">
        <v>15456</v>
      </c>
      <c r="AM18">
        <v>58529</v>
      </c>
      <c r="AN18">
        <v>30309</v>
      </c>
      <c r="AO18">
        <v>26266</v>
      </c>
      <c r="AP18">
        <v>9049</v>
      </c>
      <c r="AQ18" t="s">
        <v>290</v>
      </c>
      <c r="AR18" t="s">
        <v>38</v>
      </c>
      <c r="AS18" t="s">
        <v>37</v>
      </c>
      <c r="AT18" t="s">
        <v>38</v>
      </c>
      <c r="AU18" t="s">
        <v>37</v>
      </c>
      <c r="AV18" t="s">
        <v>37</v>
      </c>
      <c r="AW18" t="s">
        <v>37</v>
      </c>
      <c r="AX18" t="s">
        <v>37</v>
      </c>
      <c r="AY18" t="s">
        <v>38</v>
      </c>
      <c r="AZ18" t="s">
        <v>37</v>
      </c>
      <c r="BA18" t="s">
        <v>37</v>
      </c>
      <c r="BB18" t="s">
        <v>37</v>
      </c>
      <c r="BC18" t="s">
        <v>38</v>
      </c>
      <c r="BD18" t="s">
        <v>38</v>
      </c>
      <c r="BE18" t="s">
        <v>38</v>
      </c>
      <c r="BF18" t="s">
        <v>37</v>
      </c>
    </row>
    <row r="19" spans="1:58" ht="17.25" customHeight="1" x14ac:dyDescent="0.25">
      <c r="A19" s="20">
        <v>44944</v>
      </c>
      <c r="B19" s="21">
        <v>5</v>
      </c>
      <c r="C19" s="22">
        <v>4</v>
      </c>
      <c r="D19" s="20" t="s">
        <v>253</v>
      </c>
      <c r="E19" s="20" t="s">
        <v>253</v>
      </c>
      <c r="F19" s="23"/>
      <c r="G19" s="25"/>
      <c r="H19" s="26" t="s">
        <v>37</v>
      </c>
      <c r="I19" s="26" t="s">
        <v>41</v>
      </c>
      <c r="J19" s="26" t="s">
        <v>38</v>
      </c>
      <c r="K19" s="26" t="s">
        <v>37</v>
      </c>
      <c r="L19" s="26" t="s">
        <v>37</v>
      </c>
      <c r="M19" s="26" t="s">
        <v>37</v>
      </c>
      <c r="N19" s="26" t="s">
        <v>37</v>
      </c>
      <c r="O19" s="27" t="s">
        <v>290</v>
      </c>
      <c r="P19" s="26" t="s">
        <v>37</v>
      </c>
      <c r="Q19" s="26" t="s">
        <v>37</v>
      </c>
      <c r="R19" s="26" t="s">
        <v>37</v>
      </c>
      <c r="S19" s="26" t="s">
        <v>38</v>
      </c>
      <c r="T19" s="26" t="s">
        <v>38</v>
      </c>
      <c r="U19" s="26" t="s">
        <v>38</v>
      </c>
      <c r="V19" s="26" t="s">
        <v>37</v>
      </c>
      <c r="AA19" t="s">
        <v>290</v>
      </c>
      <c r="AB19">
        <v>16449</v>
      </c>
      <c r="AC19">
        <v>49999</v>
      </c>
      <c r="AD19">
        <v>34079</v>
      </c>
      <c r="AE19">
        <v>39077</v>
      </c>
      <c r="AF19">
        <v>9558</v>
      </c>
      <c r="AG19">
        <v>10051</v>
      </c>
      <c r="AH19">
        <v>9938</v>
      </c>
      <c r="AI19" t="s">
        <v>290</v>
      </c>
      <c r="AJ19">
        <v>40843</v>
      </c>
      <c r="AK19">
        <v>19955</v>
      </c>
      <c r="AL19">
        <v>15480</v>
      </c>
      <c r="AM19">
        <v>58529</v>
      </c>
      <c r="AN19">
        <v>30309</v>
      </c>
      <c r="AO19">
        <v>26266</v>
      </c>
      <c r="AP19">
        <v>9073</v>
      </c>
      <c r="AQ19" t="s">
        <v>290</v>
      </c>
      <c r="AR19" t="s">
        <v>38</v>
      </c>
      <c r="AS19" t="s">
        <v>37</v>
      </c>
      <c r="AT19" t="s">
        <v>38</v>
      </c>
      <c r="AU19" t="s">
        <v>37</v>
      </c>
      <c r="AV19" t="s">
        <v>37</v>
      </c>
      <c r="AW19" t="s">
        <v>37</v>
      </c>
      <c r="AX19" t="s">
        <v>37</v>
      </c>
      <c r="AY19" t="s">
        <v>38</v>
      </c>
      <c r="AZ19" t="s">
        <v>37</v>
      </c>
      <c r="BA19" t="s">
        <v>37</v>
      </c>
      <c r="BB19" t="s">
        <v>37</v>
      </c>
      <c r="BC19" t="s">
        <v>38</v>
      </c>
      <c r="BD19" t="s">
        <v>38</v>
      </c>
      <c r="BE19" t="s">
        <v>38</v>
      </c>
      <c r="BF19" t="s">
        <v>37</v>
      </c>
    </row>
    <row r="20" spans="1:58" ht="17.25" customHeight="1" x14ac:dyDescent="0.25">
      <c r="A20" s="20">
        <v>44945</v>
      </c>
      <c r="B20" s="21">
        <v>5</v>
      </c>
      <c r="C20" s="22">
        <v>4</v>
      </c>
      <c r="D20" s="20" t="s">
        <v>254</v>
      </c>
      <c r="E20" s="20" t="s">
        <v>253</v>
      </c>
      <c r="F20" s="23"/>
      <c r="G20" s="25"/>
      <c r="H20" s="26" t="s">
        <v>37</v>
      </c>
      <c r="I20" s="26" t="s">
        <v>41</v>
      </c>
      <c r="J20" s="26" t="s">
        <v>38</v>
      </c>
      <c r="K20" s="26" t="s">
        <v>37</v>
      </c>
      <c r="L20" s="26" t="s">
        <v>37</v>
      </c>
      <c r="M20" s="26" t="s">
        <v>37</v>
      </c>
      <c r="N20" s="26" t="s">
        <v>37</v>
      </c>
      <c r="O20" s="27" t="s">
        <v>290</v>
      </c>
      <c r="P20" s="26" t="s">
        <v>37</v>
      </c>
      <c r="Q20" s="26" t="s">
        <v>37</v>
      </c>
      <c r="R20" s="26" t="s">
        <v>37</v>
      </c>
      <c r="S20" s="26" t="s">
        <v>38</v>
      </c>
      <c r="T20" s="26" t="s">
        <v>38</v>
      </c>
      <c r="U20" s="26" t="s">
        <v>38</v>
      </c>
      <c r="V20" s="26" t="s">
        <v>37</v>
      </c>
      <c r="AA20" t="s">
        <v>290</v>
      </c>
      <c r="AB20">
        <v>16449</v>
      </c>
      <c r="AC20">
        <v>49999</v>
      </c>
      <c r="AD20">
        <v>34079</v>
      </c>
      <c r="AE20">
        <v>39101</v>
      </c>
      <c r="AF20">
        <v>9582</v>
      </c>
      <c r="AG20">
        <v>10075</v>
      </c>
      <c r="AH20">
        <v>9962</v>
      </c>
      <c r="AI20" t="s">
        <v>290</v>
      </c>
      <c r="AJ20">
        <v>40867</v>
      </c>
      <c r="AK20">
        <v>19979</v>
      </c>
      <c r="AL20">
        <v>15504</v>
      </c>
      <c r="AM20">
        <v>58529</v>
      </c>
      <c r="AN20">
        <v>30309</v>
      </c>
      <c r="AO20">
        <v>26266</v>
      </c>
      <c r="AP20">
        <v>9097</v>
      </c>
      <c r="AQ20" t="s">
        <v>290</v>
      </c>
      <c r="AR20" t="s">
        <v>38</v>
      </c>
      <c r="AS20" t="s">
        <v>41</v>
      </c>
      <c r="AT20" t="s">
        <v>38</v>
      </c>
      <c r="AU20" t="s">
        <v>37</v>
      </c>
      <c r="AV20" t="s">
        <v>37</v>
      </c>
      <c r="AW20" t="s">
        <v>37</v>
      </c>
      <c r="AX20" t="s">
        <v>37</v>
      </c>
      <c r="AY20" t="s">
        <v>38</v>
      </c>
      <c r="AZ20" t="s">
        <v>37</v>
      </c>
      <c r="BA20" t="s">
        <v>37</v>
      </c>
      <c r="BB20" t="s">
        <v>37</v>
      </c>
      <c r="BC20" t="s">
        <v>38</v>
      </c>
      <c r="BD20" t="s">
        <v>38</v>
      </c>
      <c r="BE20" t="s">
        <v>38</v>
      </c>
      <c r="BF20" t="s">
        <v>37</v>
      </c>
    </row>
    <row r="21" spans="1:58" ht="17.25" customHeight="1" x14ac:dyDescent="0.25">
      <c r="A21" s="20">
        <v>44946</v>
      </c>
      <c r="B21" s="21">
        <v>5</v>
      </c>
      <c r="C21" s="22">
        <v>4</v>
      </c>
      <c r="D21" s="20" t="s">
        <v>253</v>
      </c>
      <c r="E21" s="20" t="s">
        <v>253</v>
      </c>
      <c r="F21" s="23"/>
      <c r="G21" s="25"/>
      <c r="H21" s="26" t="s">
        <v>38</v>
      </c>
      <c r="I21" s="26" t="s">
        <v>37</v>
      </c>
      <c r="J21" s="26" t="s">
        <v>271</v>
      </c>
      <c r="K21" s="26" t="s">
        <v>37</v>
      </c>
      <c r="L21" s="26" t="s">
        <v>37</v>
      </c>
      <c r="M21" s="26" t="s">
        <v>37</v>
      </c>
      <c r="N21" s="26" t="s">
        <v>37</v>
      </c>
      <c r="O21" s="27" t="s">
        <v>290</v>
      </c>
      <c r="P21" s="26" t="s">
        <v>37</v>
      </c>
      <c r="Q21" s="26" t="s">
        <v>37</v>
      </c>
      <c r="R21" s="26" t="s">
        <v>37</v>
      </c>
      <c r="S21" s="26" t="s">
        <v>38</v>
      </c>
      <c r="T21" s="26" t="s">
        <v>38</v>
      </c>
      <c r="U21" s="26" t="s">
        <v>38</v>
      </c>
      <c r="V21" s="26" t="s">
        <v>37</v>
      </c>
      <c r="AA21" t="s">
        <v>290</v>
      </c>
      <c r="AB21">
        <v>16449</v>
      </c>
      <c r="AC21">
        <v>49999</v>
      </c>
      <c r="AD21">
        <v>34079</v>
      </c>
      <c r="AE21">
        <v>39125</v>
      </c>
      <c r="AF21">
        <v>9606</v>
      </c>
      <c r="AG21">
        <v>10099</v>
      </c>
      <c r="AH21">
        <v>9986</v>
      </c>
      <c r="AI21" t="s">
        <v>290</v>
      </c>
      <c r="AJ21">
        <v>40891</v>
      </c>
      <c r="AK21">
        <v>20003</v>
      </c>
      <c r="AL21">
        <v>15528</v>
      </c>
      <c r="AM21">
        <v>58529</v>
      </c>
      <c r="AN21">
        <v>30309</v>
      </c>
      <c r="AO21">
        <v>26266</v>
      </c>
      <c r="AP21">
        <v>9121</v>
      </c>
      <c r="AQ21" t="s">
        <v>290</v>
      </c>
      <c r="AR21" t="s">
        <v>38</v>
      </c>
      <c r="AS21" t="s">
        <v>41</v>
      </c>
      <c r="AT21" t="s">
        <v>38</v>
      </c>
      <c r="AU21" t="s">
        <v>37</v>
      </c>
      <c r="AV21" t="s">
        <v>37</v>
      </c>
      <c r="AW21" t="s">
        <v>37</v>
      </c>
      <c r="AX21" t="s">
        <v>37</v>
      </c>
      <c r="AY21" t="s">
        <v>38</v>
      </c>
      <c r="AZ21" t="s">
        <v>37</v>
      </c>
      <c r="BA21" t="s">
        <v>37</v>
      </c>
      <c r="BB21" t="s">
        <v>37</v>
      </c>
      <c r="BC21" t="s">
        <v>38</v>
      </c>
      <c r="BD21" t="s">
        <v>38</v>
      </c>
      <c r="BE21" t="s">
        <v>38</v>
      </c>
      <c r="BF21" t="s">
        <v>37</v>
      </c>
    </row>
    <row r="22" spans="1:58" ht="17.25" customHeight="1" x14ac:dyDescent="0.25">
      <c r="A22" s="20">
        <v>44947</v>
      </c>
      <c r="B22" s="21">
        <v>5</v>
      </c>
      <c r="C22" s="22">
        <v>4</v>
      </c>
      <c r="D22" s="20" t="s">
        <v>253</v>
      </c>
      <c r="E22" s="20" t="s">
        <v>253</v>
      </c>
      <c r="F22" s="23"/>
      <c r="G22" s="25"/>
      <c r="H22" s="26" t="s">
        <v>38</v>
      </c>
      <c r="I22" s="26" t="s">
        <v>37</v>
      </c>
      <c r="J22" s="26" t="s">
        <v>271</v>
      </c>
      <c r="K22" s="26" t="s">
        <v>37</v>
      </c>
      <c r="L22" s="26" t="s">
        <v>37</v>
      </c>
      <c r="M22" s="26" t="s">
        <v>37</v>
      </c>
      <c r="N22" s="26" t="s">
        <v>37</v>
      </c>
      <c r="O22" s="27" t="s">
        <v>290</v>
      </c>
      <c r="P22" s="26" t="s">
        <v>37</v>
      </c>
      <c r="Q22" s="26" t="s">
        <v>37</v>
      </c>
      <c r="R22" s="26" t="s">
        <v>37</v>
      </c>
      <c r="S22" s="26" t="s">
        <v>38</v>
      </c>
      <c r="T22" s="26" t="s">
        <v>38</v>
      </c>
      <c r="U22" s="26" t="s">
        <v>38</v>
      </c>
      <c r="V22" s="26" t="s">
        <v>37</v>
      </c>
      <c r="AA22" t="s">
        <v>290</v>
      </c>
      <c r="AB22">
        <v>16449</v>
      </c>
      <c r="AC22">
        <v>49999</v>
      </c>
      <c r="AD22">
        <v>34079</v>
      </c>
      <c r="AE22">
        <v>39149</v>
      </c>
      <c r="AF22">
        <v>9630</v>
      </c>
      <c r="AG22">
        <v>10123</v>
      </c>
      <c r="AH22">
        <v>10010</v>
      </c>
      <c r="AI22" t="s">
        <v>290</v>
      </c>
      <c r="AJ22">
        <v>40915</v>
      </c>
      <c r="AK22">
        <v>20027</v>
      </c>
      <c r="AL22">
        <v>15552</v>
      </c>
      <c r="AM22">
        <v>58529</v>
      </c>
      <c r="AN22">
        <v>30309</v>
      </c>
      <c r="AO22">
        <v>26266</v>
      </c>
      <c r="AP22">
        <v>9145</v>
      </c>
      <c r="AQ22" t="s">
        <v>290</v>
      </c>
      <c r="AR22" t="s">
        <v>38</v>
      </c>
      <c r="AS22" t="s">
        <v>41</v>
      </c>
      <c r="AT22" t="s">
        <v>38</v>
      </c>
      <c r="AU22" t="s">
        <v>37</v>
      </c>
      <c r="AV22" t="s">
        <v>37</v>
      </c>
      <c r="AW22" t="s">
        <v>37</v>
      </c>
      <c r="AX22" t="s">
        <v>37</v>
      </c>
      <c r="AY22" t="s">
        <v>38</v>
      </c>
      <c r="AZ22" t="s">
        <v>37</v>
      </c>
      <c r="BA22" t="s">
        <v>37</v>
      </c>
      <c r="BB22" t="s">
        <v>37</v>
      </c>
      <c r="BC22" t="s">
        <v>38</v>
      </c>
      <c r="BD22" t="s">
        <v>38</v>
      </c>
      <c r="BE22" t="s">
        <v>38</v>
      </c>
      <c r="BF22" t="s">
        <v>37</v>
      </c>
    </row>
    <row r="23" spans="1:58" ht="17.25" customHeight="1" x14ac:dyDescent="0.25">
      <c r="A23" s="20">
        <v>44948</v>
      </c>
      <c r="B23" s="21">
        <v>5</v>
      </c>
      <c r="C23" s="22">
        <v>4</v>
      </c>
      <c r="D23" s="20" t="s">
        <v>253</v>
      </c>
      <c r="E23" s="20" t="s">
        <v>253</v>
      </c>
      <c r="F23" s="23"/>
      <c r="G23" s="25"/>
      <c r="H23" s="26" t="s">
        <v>38</v>
      </c>
      <c r="I23" s="26" t="s">
        <v>37</v>
      </c>
      <c r="J23" s="26" t="s">
        <v>271</v>
      </c>
      <c r="K23" s="26" t="s">
        <v>37</v>
      </c>
      <c r="L23" s="26" t="s">
        <v>37</v>
      </c>
      <c r="M23" s="26" t="s">
        <v>37</v>
      </c>
      <c r="N23" s="26" t="s">
        <v>37</v>
      </c>
      <c r="O23" s="27" t="s">
        <v>290</v>
      </c>
      <c r="P23" s="26" t="s">
        <v>37</v>
      </c>
      <c r="Q23" s="26" t="s">
        <v>37</v>
      </c>
      <c r="R23" s="26" t="s">
        <v>37</v>
      </c>
      <c r="S23" s="26" t="s">
        <v>38</v>
      </c>
      <c r="T23" s="26" t="s">
        <v>38</v>
      </c>
      <c r="U23" s="26" t="s">
        <v>38</v>
      </c>
      <c r="V23" s="26" t="s">
        <v>37</v>
      </c>
      <c r="AA23" t="s">
        <v>290</v>
      </c>
      <c r="AB23">
        <v>16449</v>
      </c>
      <c r="AC23">
        <v>49999</v>
      </c>
      <c r="AD23">
        <v>34079</v>
      </c>
      <c r="AE23">
        <v>39173</v>
      </c>
      <c r="AF23">
        <v>9654</v>
      </c>
      <c r="AG23">
        <v>10147</v>
      </c>
      <c r="AH23">
        <v>10034</v>
      </c>
      <c r="AI23" t="s">
        <v>290</v>
      </c>
      <c r="AJ23">
        <v>40939</v>
      </c>
      <c r="AK23">
        <v>20051</v>
      </c>
      <c r="AL23">
        <v>15576</v>
      </c>
      <c r="AM23">
        <v>58529</v>
      </c>
      <c r="AN23">
        <v>30309</v>
      </c>
      <c r="AO23">
        <v>26266</v>
      </c>
      <c r="AP23">
        <v>9169</v>
      </c>
      <c r="AQ23" t="s">
        <v>290</v>
      </c>
      <c r="AR23" t="s">
        <v>38</v>
      </c>
      <c r="AS23" t="s">
        <v>41</v>
      </c>
      <c r="AT23" t="s">
        <v>38</v>
      </c>
      <c r="AU23" t="s">
        <v>37</v>
      </c>
      <c r="AV23" t="s">
        <v>37</v>
      </c>
      <c r="AW23" t="s">
        <v>37</v>
      </c>
      <c r="AX23" t="s">
        <v>37</v>
      </c>
      <c r="AY23" t="s">
        <v>38</v>
      </c>
      <c r="AZ23" t="s">
        <v>37</v>
      </c>
      <c r="BA23" t="s">
        <v>37</v>
      </c>
      <c r="BB23" t="s">
        <v>37</v>
      </c>
      <c r="BC23" t="s">
        <v>38</v>
      </c>
      <c r="BD23" t="s">
        <v>38</v>
      </c>
      <c r="BE23" t="s">
        <v>38</v>
      </c>
      <c r="BF23" t="s">
        <v>37</v>
      </c>
    </row>
    <row r="24" spans="1:58" ht="17.25" customHeight="1" x14ac:dyDescent="0.25">
      <c r="A24" s="20">
        <v>44949</v>
      </c>
      <c r="B24" s="21">
        <v>5</v>
      </c>
      <c r="C24" s="22">
        <v>4</v>
      </c>
      <c r="D24" s="20" t="s">
        <v>253</v>
      </c>
      <c r="E24" s="20" t="s">
        <v>253</v>
      </c>
      <c r="F24" s="23"/>
      <c r="G24" s="25"/>
      <c r="H24" s="26" t="s">
        <v>38</v>
      </c>
      <c r="I24" s="26" t="s">
        <v>37</v>
      </c>
      <c r="J24" s="26" t="s">
        <v>271</v>
      </c>
      <c r="K24" s="26" t="s">
        <v>37</v>
      </c>
      <c r="L24" s="26" t="s">
        <v>37</v>
      </c>
      <c r="M24" s="26" t="s">
        <v>37</v>
      </c>
      <c r="N24" s="26" t="s">
        <v>37</v>
      </c>
      <c r="O24" s="27" t="s">
        <v>290</v>
      </c>
      <c r="P24" s="26" t="s">
        <v>37</v>
      </c>
      <c r="Q24" s="26" t="s">
        <v>37</v>
      </c>
      <c r="R24" s="26" t="s">
        <v>37</v>
      </c>
      <c r="S24" s="26" t="s">
        <v>38</v>
      </c>
      <c r="T24" s="26" t="s">
        <v>38</v>
      </c>
      <c r="U24" s="26" t="s">
        <v>38</v>
      </c>
      <c r="V24" s="26" t="s">
        <v>37</v>
      </c>
      <c r="AA24" t="s">
        <v>290</v>
      </c>
      <c r="AB24">
        <v>16449</v>
      </c>
      <c r="AC24">
        <v>49999</v>
      </c>
      <c r="AD24">
        <v>34079</v>
      </c>
      <c r="AE24">
        <v>39197</v>
      </c>
      <c r="AF24">
        <v>9678</v>
      </c>
      <c r="AG24">
        <v>10171</v>
      </c>
      <c r="AH24">
        <v>10058</v>
      </c>
      <c r="AI24" t="s">
        <v>290</v>
      </c>
      <c r="AJ24">
        <v>40963</v>
      </c>
      <c r="AK24">
        <v>20075</v>
      </c>
      <c r="AL24">
        <v>15600</v>
      </c>
      <c r="AM24">
        <v>58529</v>
      </c>
      <c r="AN24">
        <v>30309</v>
      </c>
      <c r="AO24">
        <v>26266</v>
      </c>
      <c r="AP24">
        <v>9193</v>
      </c>
      <c r="AQ24" t="s">
        <v>290</v>
      </c>
      <c r="AR24" t="s">
        <v>38</v>
      </c>
      <c r="AS24" t="s">
        <v>41</v>
      </c>
      <c r="AT24" t="s">
        <v>38</v>
      </c>
      <c r="AU24" t="s">
        <v>37</v>
      </c>
      <c r="AV24" t="s">
        <v>37</v>
      </c>
      <c r="AW24" t="s">
        <v>37</v>
      </c>
      <c r="AX24" t="s">
        <v>37</v>
      </c>
      <c r="AY24" t="s">
        <v>38</v>
      </c>
      <c r="AZ24" t="s">
        <v>37</v>
      </c>
      <c r="BA24" t="s">
        <v>37</v>
      </c>
      <c r="BB24" t="s">
        <v>37</v>
      </c>
      <c r="BC24" t="s">
        <v>38</v>
      </c>
      <c r="BD24" t="s">
        <v>38</v>
      </c>
      <c r="BE24" t="s">
        <v>38</v>
      </c>
      <c r="BF24" t="s">
        <v>37</v>
      </c>
    </row>
    <row r="25" spans="1:58" ht="17.25" customHeight="1" x14ac:dyDescent="0.25">
      <c r="A25" s="20">
        <v>44950</v>
      </c>
      <c r="B25" s="21">
        <v>5</v>
      </c>
      <c r="C25" s="22">
        <v>4</v>
      </c>
      <c r="D25" s="20" t="s">
        <v>253</v>
      </c>
      <c r="E25" s="20" t="s">
        <v>253</v>
      </c>
      <c r="F25" s="23"/>
      <c r="G25" s="25"/>
      <c r="H25" s="26" t="s">
        <v>38</v>
      </c>
      <c r="I25" s="26" t="s">
        <v>37</v>
      </c>
      <c r="J25" s="26" t="s">
        <v>271</v>
      </c>
      <c r="K25" s="26" t="s">
        <v>37</v>
      </c>
      <c r="L25" s="26" t="s">
        <v>37</v>
      </c>
      <c r="M25" s="26" t="s">
        <v>37</v>
      </c>
      <c r="N25" s="26" t="s">
        <v>37</v>
      </c>
      <c r="O25" s="27" t="s">
        <v>290</v>
      </c>
      <c r="P25" s="26" t="s">
        <v>37</v>
      </c>
      <c r="Q25" s="26" t="s">
        <v>37</v>
      </c>
      <c r="R25" s="26" t="s">
        <v>37</v>
      </c>
      <c r="S25" s="26" t="s">
        <v>38</v>
      </c>
      <c r="T25" s="26" t="s">
        <v>38</v>
      </c>
      <c r="U25" s="26" t="s">
        <v>38</v>
      </c>
      <c r="V25" s="26" t="s">
        <v>37</v>
      </c>
      <c r="AA25" t="s">
        <v>290</v>
      </c>
      <c r="AB25">
        <v>16449</v>
      </c>
      <c r="AC25">
        <v>49999</v>
      </c>
      <c r="AD25">
        <v>34079</v>
      </c>
      <c r="AE25">
        <v>39221</v>
      </c>
      <c r="AF25">
        <v>9702</v>
      </c>
      <c r="AG25">
        <v>10195</v>
      </c>
      <c r="AH25">
        <v>10082</v>
      </c>
      <c r="AI25" t="s">
        <v>290</v>
      </c>
      <c r="AJ25">
        <v>40987</v>
      </c>
      <c r="AK25">
        <v>20099</v>
      </c>
      <c r="AL25">
        <v>15624</v>
      </c>
      <c r="AM25">
        <v>58529</v>
      </c>
      <c r="AN25">
        <v>30309</v>
      </c>
      <c r="AO25">
        <v>26266</v>
      </c>
      <c r="AP25">
        <v>9217</v>
      </c>
      <c r="AQ25" t="s">
        <v>290</v>
      </c>
      <c r="AR25" t="s">
        <v>38</v>
      </c>
      <c r="AS25" t="s">
        <v>41</v>
      </c>
      <c r="AT25" t="s">
        <v>38</v>
      </c>
      <c r="AU25" t="s">
        <v>37</v>
      </c>
      <c r="AV25" t="s">
        <v>37</v>
      </c>
      <c r="AW25" t="s">
        <v>37</v>
      </c>
      <c r="AX25" t="s">
        <v>37</v>
      </c>
      <c r="AY25" t="s">
        <v>38</v>
      </c>
      <c r="AZ25" t="s">
        <v>37</v>
      </c>
      <c r="BA25" t="s">
        <v>37</v>
      </c>
      <c r="BB25" t="s">
        <v>37</v>
      </c>
      <c r="BC25" t="s">
        <v>38</v>
      </c>
      <c r="BD25" t="s">
        <v>38</v>
      </c>
      <c r="BE25" t="s">
        <v>38</v>
      </c>
      <c r="BF25" t="s">
        <v>37</v>
      </c>
    </row>
    <row r="26" spans="1:58" ht="17.25" customHeight="1" x14ac:dyDescent="0.25">
      <c r="A26" s="20">
        <v>44951</v>
      </c>
      <c r="B26" s="21">
        <v>5</v>
      </c>
      <c r="C26" s="22">
        <v>4</v>
      </c>
      <c r="D26" s="20" t="s">
        <v>253</v>
      </c>
      <c r="E26" s="20" t="s">
        <v>253</v>
      </c>
      <c r="F26" s="23"/>
      <c r="G26" s="25"/>
      <c r="H26" s="26" t="s">
        <v>38</v>
      </c>
      <c r="I26" s="26" t="s">
        <v>37</v>
      </c>
      <c r="J26" s="26" t="s">
        <v>271</v>
      </c>
      <c r="K26" s="26" t="s">
        <v>37</v>
      </c>
      <c r="L26" s="26" t="s">
        <v>37</v>
      </c>
      <c r="M26" s="26" t="s">
        <v>37</v>
      </c>
      <c r="N26" s="26" t="s">
        <v>37</v>
      </c>
      <c r="O26" s="27" t="s">
        <v>290</v>
      </c>
      <c r="P26" s="26" t="s">
        <v>37</v>
      </c>
      <c r="Q26" s="26" t="s">
        <v>37</v>
      </c>
      <c r="R26" s="26" t="s">
        <v>37</v>
      </c>
      <c r="S26" s="26" t="s">
        <v>38</v>
      </c>
      <c r="T26" s="26" t="s">
        <v>38</v>
      </c>
      <c r="U26" s="26" t="s">
        <v>38</v>
      </c>
      <c r="V26" s="26" t="s">
        <v>37</v>
      </c>
      <c r="AA26" t="s">
        <v>290</v>
      </c>
      <c r="AB26">
        <v>16473</v>
      </c>
      <c r="AC26">
        <v>49999</v>
      </c>
      <c r="AD26">
        <v>34079</v>
      </c>
      <c r="AE26">
        <v>39245</v>
      </c>
      <c r="AF26">
        <v>9726</v>
      </c>
      <c r="AG26">
        <v>10219</v>
      </c>
      <c r="AH26">
        <v>10106</v>
      </c>
      <c r="AI26" t="s">
        <v>290</v>
      </c>
      <c r="AJ26">
        <v>41011</v>
      </c>
      <c r="AK26">
        <v>20123</v>
      </c>
      <c r="AL26">
        <v>15648</v>
      </c>
      <c r="AM26">
        <v>58529</v>
      </c>
      <c r="AN26">
        <v>30309</v>
      </c>
      <c r="AO26">
        <v>26266</v>
      </c>
      <c r="AP26">
        <v>9241</v>
      </c>
      <c r="AQ26" t="s">
        <v>290</v>
      </c>
      <c r="AR26" t="s">
        <v>37</v>
      </c>
      <c r="AS26" t="s">
        <v>41</v>
      </c>
      <c r="AT26" t="s">
        <v>38</v>
      </c>
      <c r="AU26" t="s">
        <v>37</v>
      </c>
      <c r="AV26" t="s">
        <v>37</v>
      </c>
      <c r="AW26" t="s">
        <v>37</v>
      </c>
      <c r="AX26" t="s">
        <v>37</v>
      </c>
      <c r="AY26" t="s">
        <v>38</v>
      </c>
      <c r="AZ26" t="s">
        <v>37</v>
      </c>
      <c r="BA26" t="s">
        <v>37</v>
      </c>
      <c r="BB26" t="s">
        <v>37</v>
      </c>
      <c r="BC26" t="s">
        <v>38</v>
      </c>
      <c r="BD26" t="s">
        <v>38</v>
      </c>
      <c r="BE26" t="s">
        <v>38</v>
      </c>
      <c r="BF26" t="s">
        <v>37</v>
      </c>
    </row>
    <row r="27" spans="1:58" ht="17.25" customHeight="1" x14ac:dyDescent="0.25">
      <c r="A27" s="20">
        <v>44952</v>
      </c>
      <c r="B27" s="21">
        <v>5</v>
      </c>
      <c r="C27" s="22">
        <v>4</v>
      </c>
      <c r="D27" s="20" t="s">
        <v>253</v>
      </c>
      <c r="E27" s="20" t="s">
        <v>253</v>
      </c>
      <c r="F27" s="23"/>
      <c r="G27" s="25"/>
      <c r="H27" s="26" t="s">
        <v>38</v>
      </c>
      <c r="I27" s="26" t="s">
        <v>37</v>
      </c>
      <c r="J27" s="26" t="s">
        <v>271</v>
      </c>
      <c r="K27" s="26" t="s">
        <v>37</v>
      </c>
      <c r="L27" s="26" t="s">
        <v>37</v>
      </c>
      <c r="M27" s="26" t="s">
        <v>37</v>
      </c>
      <c r="N27" s="26" t="s">
        <v>37</v>
      </c>
      <c r="O27" s="27" t="s">
        <v>290</v>
      </c>
      <c r="P27" s="26" t="s">
        <v>37</v>
      </c>
      <c r="Q27" s="26" t="s">
        <v>37</v>
      </c>
      <c r="R27" s="26" t="s">
        <v>37</v>
      </c>
      <c r="S27" s="26" t="s">
        <v>38</v>
      </c>
      <c r="T27" s="26" t="s">
        <v>38</v>
      </c>
      <c r="U27" s="26" t="s">
        <v>38</v>
      </c>
      <c r="V27" s="26" t="s">
        <v>37</v>
      </c>
      <c r="AA27" t="s">
        <v>290</v>
      </c>
      <c r="AB27">
        <v>16497</v>
      </c>
      <c r="AC27">
        <v>49999</v>
      </c>
      <c r="AD27">
        <v>34079</v>
      </c>
      <c r="AE27">
        <v>39269</v>
      </c>
      <c r="AF27">
        <v>9750</v>
      </c>
      <c r="AG27">
        <v>10243</v>
      </c>
      <c r="AH27">
        <v>10130</v>
      </c>
      <c r="AI27" t="s">
        <v>290</v>
      </c>
      <c r="AJ27">
        <v>41035</v>
      </c>
      <c r="AK27">
        <v>20147</v>
      </c>
      <c r="AL27">
        <v>15672</v>
      </c>
      <c r="AM27">
        <v>58529</v>
      </c>
      <c r="AN27">
        <v>30309</v>
      </c>
      <c r="AO27">
        <v>26266</v>
      </c>
      <c r="AP27">
        <v>9265</v>
      </c>
      <c r="AQ27" t="s">
        <v>290</v>
      </c>
      <c r="AR27" t="s">
        <v>37</v>
      </c>
      <c r="AS27" t="s">
        <v>41</v>
      </c>
      <c r="AT27" t="s">
        <v>38</v>
      </c>
      <c r="AU27" t="s">
        <v>37</v>
      </c>
      <c r="AV27" t="s">
        <v>37</v>
      </c>
      <c r="AW27" t="s">
        <v>37</v>
      </c>
      <c r="AX27" t="s">
        <v>37</v>
      </c>
      <c r="AY27" t="s">
        <v>38</v>
      </c>
      <c r="AZ27" t="s">
        <v>37</v>
      </c>
      <c r="BA27" t="s">
        <v>37</v>
      </c>
      <c r="BB27" t="s">
        <v>37</v>
      </c>
      <c r="BC27" t="s">
        <v>38</v>
      </c>
      <c r="BD27" t="s">
        <v>38</v>
      </c>
      <c r="BE27" t="s">
        <v>38</v>
      </c>
      <c r="BF27" t="s">
        <v>37</v>
      </c>
    </row>
    <row r="28" spans="1:58" ht="17.25" customHeight="1" x14ac:dyDescent="0.25">
      <c r="A28" s="20">
        <v>44953</v>
      </c>
      <c r="B28" s="21">
        <v>5</v>
      </c>
      <c r="C28" s="22">
        <v>4</v>
      </c>
      <c r="D28" s="20" t="s">
        <v>253</v>
      </c>
      <c r="E28" s="20" t="s">
        <v>253</v>
      </c>
      <c r="F28" s="23"/>
      <c r="G28" s="25"/>
      <c r="H28" s="26" t="s">
        <v>38</v>
      </c>
      <c r="I28" s="26" t="s">
        <v>37</v>
      </c>
      <c r="J28" s="26" t="s">
        <v>271</v>
      </c>
      <c r="K28" s="26" t="s">
        <v>37</v>
      </c>
      <c r="L28" s="26" t="s">
        <v>37</v>
      </c>
      <c r="M28" s="26" t="s">
        <v>37</v>
      </c>
      <c r="N28" s="26" t="s">
        <v>37</v>
      </c>
      <c r="O28" s="27" t="s">
        <v>290</v>
      </c>
      <c r="P28" s="26" t="s">
        <v>37</v>
      </c>
      <c r="Q28" s="26" t="s">
        <v>37</v>
      </c>
      <c r="R28" s="26" t="s">
        <v>37</v>
      </c>
      <c r="S28" s="26" t="s">
        <v>38</v>
      </c>
      <c r="T28" s="26" t="s">
        <v>38</v>
      </c>
      <c r="U28" s="26" t="s">
        <v>38</v>
      </c>
      <c r="V28" s="26" t="s">
        <v>37</v>
      </c>
      <c r="AA28" t="s">
        <v>290</v>
      </c>
      <c r="AB28">
        <v>16521</v>
      </c>
      <c r="AC28">
        <v>49999</v>
      </c>
      <c r="AD28">
        <v>34079</v>
      </c>
      <c r="AE28">
        <v>39293</v>
      </c>
      <c r="AF28">
        <v>9774</v>
      </c>
      <c r="AG28">
        <v>10267</v>
      </c>
      <c r="AH28">
        <v>10154</v>
      </c>
      <c r="AI28" t="s">
        <v>290</v>
      </c>
      <c r="AJ28">
        <v>41059</v>
      </c>
      <c r="AK28">
        <v>20171</v>
      </c>
      <c r="AL28">
        <v>15696</v>
      </c>
      <c r="AM28">
        <v>58529</v>
      </c>
      <c r="AN28">
        <v>30309</v>
      </c>
      <c r="AO28">
        <v>26266</v>
      </c>
      <c r="AP28">
        <v>9289</v>
      </c>
      <c r="AQ28" t="s">
        <v>290</v>
      </c>
      <c r="AR28" t="s">
        <v>37</v>
      </c>
      <c r="AS28" t="s">
        <v>41</v>
      </c>
      <c r="AT28" t="s">
        <v>38</v>
      </c>
      <c r="AU28" t="s">
        <v>37</v>
      </c>
      <c r="AV28" t="s">
        <v>37</v>
      </c>
      <c r="AW28" t="s">
        <v>37</v>
      </c>
      <c r="AX28" t="s">
        <v>37</v>
      </c>
      <c r="AY28" t="s">
        <v>38</v>
      </c>
      <c r="AZ28" t="s">
        <v>37</v>
      </c>
      <c r="BA28" t="s">
        <v>37</v>
      </c>
      <c r="BB28" t="s">
        <v>37</v>
      </c>
      <c r="BC28" t="s">
        <v>38</v>
      </c>
      <c r="BD28" t="s">
        <v>38</v>
      </c>
      <c r="BE28" t="s">
        <v>38</v>
      </c>
      <c r="BF28" t="s">
        <v>37</v>
      </c>
    </row>
    <row r="29" spans="1:58" ht="17.25" customHeight="1" x14ac:dyDescent="0.25">
      <c r="A29" s="20">
        <v>44954</v>
      </c>
      <c r="B29" s="21">
        <v>5</v>
      </c>
      <c r="C29" s="22">
        <v>4</v>
      </c>
      <c r="D29" s="20" t="s">
        <v>253</v>
      </c>
      <c r="E29" s="20" t="s">
        <v>253</v>
      </c>
      <c r="F29" s="23"/>
      <c r="G29" s="25"/>
      <c r="H29" s="26" t="s">
        <v>38</v>
      </c>
      <c r="I29" s="26" t="s">
        <v>37</v>
      </c>
      <c r="J29" s="26" t="s">
        <v>33</v>
      </c>
      <c r="K29" s="26" t="s">
        <v>37</v>
      </c>
      <c r="L29" s="26" t="s">
        <v>37</v>
      </c>
      <c r="M29" s="26" t="s">
        <v>37</v>
      </c>
      <c r="N29" s="26" t="s">
        <v>37</v>
      </c>
      <c r="O29" s="27" t="s">
        <v>290</v>
      </c>
      <c r="P29" s="26" t="s">
        <v>37</v>
      </c>
      <c r="Q29" s="26" t="s">
        <v>37</v>
      </c>
      <c r="R29" s="26" t="s">
        <v>37</v>
      </c>
      <c r="S29" s="26" t="s">
        <v>38</v>
      </c>
      <c r="T29" s="26" t="s">
        <v>38</v>
      </c>
      <c r="U29" s="26" t="s">
        <v>38</v>
      </c>
      <c r="V29" s="26" t="s">
        <v>37</v>
      </c>
      <c r="AA29" t="s">
        <v>290</v>
      </c>
      <c r="AB29">
        <v>16545</v>
      </c>
      <c r="AC29">
        <v>50023</v>
      </c>
      <c r="AD29">
        <v>34079</v>
      </c>
      <c r="AE29">
        <v>39317</v>
      </c>
      <c r="AF29">
        <v>9798</v>
      </c>
      <c r="AG29">
        <v>10291</v>
      </c>
      <c r="AH29">
        <v>10178</v>
      </c>
      <c r="AI29" t="s">
        <v>290</v>
      </c>
      <c r="AJ29">
        <v>41083</v>
      </c>
      <c r="AK29">
        <v>20195</v>
      </c>
      <c r="AL29">
        <v>15720</v>
      </c>
      <c r="AM29">
        <v>58529</v>
      </c>
      <c r="AN29">
        <v>30309</v>
      </c>
      <c r="AO29">
        <v>26266</v>
      </c>
      <c r="AP29">
        <v>9313</v>
      </c>
      <c r="AQ29" t="s">
        <v>290</v>
      </c>
      <c r="AR29" t="s">
        <v>37</v>
      </c>
      <c r="AS29" t="s">
        <v>37</v>
      </c>
      <c r="AT29" t="s">
        <v>38</v>
      </c>
      <c r="AU29" t="s">
        <v>37</v>
      </c>
      <c r="AV29" t="s">
        <v>37</v>
      </c>
      <c r="AW29" t="s">
        <v>37</v>
      </c>
      <c r="AX29" t="s">
        <v>37</v>
      </c>
      <c r="AY29" t="s">
        <v>38</v>
      </c>
      <c r="AZ29" t="s">
        <v>37</v>
      </c>
      <c r="BA29" t="s">
        <v>37</v>
      </c>
      <c r="BB29" t="s">
        <v>37</v>
      </c>
      <c r="BC29" t="s">
        <v>38</v>
      </c>
      <c r="BD29" t="s">
        <v>38</v>
      </c>
      <c r="BE29" t="s">
        <v>38</v>
      </c>
      <c r="BF29" t="s">
        <v>37</v>
      </c>
    </row>
    <row r="30" spans="1:58" ht="17.25" customHeight="1" x14ac:dyDescent="0.25">
      <c r="A30" s="20">
        <v>44955</v>
      </c>
      <c r="B30" s="21">
        <v>5</v>
      </c>
      <c r="C30" s="22">
        <v>4</v>
      </c>
      <c r="D30" s="20" t="s">
        <v>253</v>
      </c>
      <c r="E30" s="20" t="s">
        <v>253</v>
      </c>
      <c r="F30" s="23"/>
      <c r="G30" s="25"/>
      <c r="H30" s="26" t="s">
        <v>38</v>
      </c>
      <c r="I30" s="26" t="s">
        <v>37</v>
      </c>
      <c r="J30" s="26" t="s">
        <v>33</v>
      </c>
      <c r="K30" s="26" t="s">
        <v>37</v>
      </c>
      <c r="L30" s="26" t="s">
        <v>37</v>
      </c>
      <c r="M30" s="26" t="s">
        <v>37</v>
      </c>
      <c r="N30" s="26" t="s">
        <v>37</v>
      </c>
      <c r="O30" s="27" t="s">
        <v>290</v>
      </c>
      <c r="P30" s="26" t="s">
        <v>37</v>
      </c>
      <c r="Q30" s="26" t="s">
        <v>37</v>
      </c>
      <c r="R30" s="26" t="s">
        <v>37</v>
      </c>
      <c r="S30" s="26" t="s">
        <v>38</v>
      </c>
      <c r="T30" s="26" t="s">
        <v>38</v>
      </c>
      <c r="U30" s="26" t="s">
        <v>38</v>
      </c>
      <c r="V30" s="26" t="s">
        <v>37</v>
      </c>
      <c r="AA30" t="s">
        <v>290</v>
      </c>
      <c r="AB30">
        <v>16569</v>
      </c>
      <c r="AC30">
        <v>50047</v>
      </c>
      <c r="AD30">
        <v>34079</v>
      </c>
      <c r="AE30">
        <v>39341</v>
      </c>
      <c r="AF30">
        <v>9798</v>
      </c>
      <c r="AG30">
        <v>10315</v>
      </c>
      <c r="AH30">
        <v>10202</v>
      </c>
      <c r="AI30" t="s">
        <v>290</v>
      </c>
      <c r="AJ30">
        <v>41107</v>
      </c>
      <c r="AK30">
        <v>20219</v>
      </c>
      <c r="AL30">
        <v>15744</v>
      </c>
      <c r="AM30">
        <v>58529</v>
      </c>
      <c r="AN30">
        <v>30309</v>
      </c>
      <c r="AO30">
        <v>26266</v>
      </c>
      <c r="AP30">
        <v>9337</v>
      </c>
      <c r="AQ30" t="s">
        <v>290</v>
      </c>
      <c r="AR30" t="s">
        <v>37</v>
      </c>
      <c r="AS30" t="s">
        <v>37</v>
      </c>
      <c r="AT30" t="s">
        <v>38</v>
      </c>
      <c r="AU30" t="s">
        <v>37</v>
      </c>
      <c r="AV30" t="s">
        <v>313</v>
      </c>
      <c r="AW30" t="s">
        <v>37</v>
      </c>
      <c r="AX30" t="s">
        <v>37</v>
      </c>
      <c r="AY30" t="s">
        <v>38</v>
      </c>
      <c r="AZ30" t="s">
        <v>37</v>
      </c>
      <c r="BA30" t="s">
        <v>37</v>
      </c>
      <c r="BB30" t="s">
        <v>37</v>
      </c>
      <c r="BC30" t="s">
        <v>38</v>
      </c>
      <c r="BD30" t="s">
        <v>38</v>
      </c>
      <c r="BE30" t="s">
        <v>38</v>
      </c>
      <c r="BF30" t="s">
        <v>37</v>
      </c>
    </row>
    <row r="31" spans="1:58" ht="17.25" customHeight="1" x14ac:dyDescent="0.25">
      <c r="A31" s="20">
        <v>44956</v>
      </c>
      <c r="B31" s="21">
        <v>5</v>
      </c>
      <c r="C31" s="22">
        <v>4</v>
      </c>
      <c r="D31" s="20" t="s">
        <v>254</v>
      </c>
      <c r="E31" s="20" t="s">
        <v>254</v>
      </c>
      <c r="F31" s="23"/>
      <c r="G31" s="25"/>
      <c r="H31" s="26" t="s">
        <v>38</v>
      </c>
      <c r="I31" s="26" t="s">
        <v>37</v>
      </c>
      <c r="J31" s="26" t="s">
        <v>37</v>
      </c>
      <c r="K31" s="26" t="s">
        <v>37</v>
      </c>
      <c r="L31" s="26" t="s">
        <v>37</v>
      </c>
      <c r="M31" s="26" t="s">
        <v>270</v>
      </c>
      <c r="N31" s="26" t="s">
        <v>37</v>
      </c>
      <c r="O31" s="27" t="s">
        <v>290</v>
      </c>
      <c r="P31" s="26" t="s">
        <v>37</v>
      </c>
      <c r="Q31" s="26" t="s">
        <v>37</v>
      </c>
      <c r="R31" s="26" t="s">
        <v>37</v>
      </c>
      <c r="S31" s="26" t="s">
        <v>38</v>
      </c>
      <c r="T31" s="26" t="s">
        <v>38</v>
      </c>
      <c r="U31" s="26" t="s">
        <v>38</v>
      </c>
      <c r="V31" s="26" t="s">
        <v>37</v>
      </c>
      <c r="AA31" t="s">
        <v>290</v>
      </c>
      <c r="AB31">
        <v>16593</v>
      </c>
      <c r="AC31">
        <v>50071</v>
      </c>
      <c r="AD31">
        <v>34079</v>
      </c>
      <c r="AE31">
        <v>39365</v>
      </c>
      <c r="AF31">
        <v>9798</v>
      </c>
      <c r="AG31">
        <v>10339</v>
      </c>
      <c r="AH31">
        <v>10226</v>
      </c>
      <c r="AI31" t="s">
        <v>290</v>
      </c>
      <c r="AJ31">
        <v>41131</v>
      </c>
      <c r="AK31">
        <v>20243</v>
      </c>
      <c r="AL31">
        <v>15768</v>
      </c>
      <c r="AM31">
        <v>58529</v>
      </c>
      <c r="AN31">
        <v>30309</v>
      </c>
      <c r="AO31">
        <v>26266</v>
      </c>
      <c r="AP31">
        <v>9361</v>
      </c>
      <c r="AQ31" t="s">
        <v>290</v>
      </c>
      <c r="AR31" t="s">
        <v>37</v>
      </c>
      <c r="AS31" t="s">
        <v>37</v>
      </c>
      <c r="AT31" t="s">
        <v>271</v>
      </c>
      <c r="AU31" t="s">
        <v>37</v>
      </c>
      <c r="AV31" t="s">
        <v>313</v>
      </c>
      <c r="AW31" t="s">
        <v>37</v>
      </c>
      <c r="AX31" t="s">
        <v>37</v>
      </c>
      <c r="AY31" t="s">
        <v>38</v>
      </c>
      <c r="AZ31" t="s">
        <v>37</v>
      </c>
      <c r="BA31" t="s">
        <v>37</v>
      </c>
      <c r="BB31" t="s">
        <v>37</v>
      </c>
      <c r="BC31" t="s">
        <v>38</v>
      </c>
      <c r="BD31" t="s">
        <v>38</v>
      </c>
      <c r="BE31" t="s">
        <v>38</v>
      </c>
      <c r="BF31" t="s">
        <v>37</v>
      </c>
    </row>
    <row r="32" spans="1:58" ht="17.25" customHeight="1" x14ac:dyDescent="0.25">
      <c r="A32" s="20">
        <v>44957</v>
      </c>
      <c r="B32" s="21">
        <v>5</v>
      </c>
      <c r="C32" s="22">
        <v>4</v>
      </c>
      <c r="D32" s="20" t="s">
        <v>253</v>
      </c>
      <c r="E32" s="20" t="s">
        <v>253</v>
      </c>
      <c r="F32" s="23"/>
      <c r="G32" s="25"/>
      <c r="H32" s="26" t="s">
        <v>38</v>
      </c>
      <c r="I32" s="26" t="s">
        <v>37</v>
      </c>
      <c r="J32" s="26" t="s">
        <v>37</v>
      </c>
      <c r="K32" s="26" t="s">
        <v>37</v>
      </c>
      <c r="L32" s="26" t="s">
        <v>37</v>
      </c>
      <c r="M32" s="26" t="s">
        <v>270</v>
      </c>
      <c r="N32" s="26" t="s">
        <v>37</v>
      </c>
      <c r="O32" s="27" t="s">
        <v>290</v>
      </c>
      <c r="P32" s="26" t="s">
        <v>37</v>
      </c>
      <c r="Q32" s="26" t="s">
        <v>37</v>
      </c>
      <c r="R32" s="26" t="s">
        <v>37</v>
      </c>
      <c r="S32" s="26" t="s">
        <v>38</v>
      </c>
      <c r="T32" s="26" t="s">
        <v>38</v>
      </c>
      <c r="U32" s="26" t="s">
        <v>38</v>
      </c>
      <c r="V32" s="26" t="s">
        <v>37</v>
      </c>
      <c r="AA32" t="s">
        <v>290</v>
      </c>
      <c r="AB32">
        <v>16617</v>
      </c>
      <c r="AC32">
        <v>50095</v>
      </c>
      <c r="AD32">
        <v>34079</v>
      </c>
      <c r="AE32">
        <v>39389</v>
      </c>
      <c r="AF32">
        <v>9798</v>
      </c>
      <c r="AG32">
        <v>10363</v>
      </c>
      <c r="AH32">
        <v>10250</v>
      </c>
      <c r="AI32" t="s">
        <v>290</v>
      </c>
      <c r="AJ32">
        <v>41155</v>
      </c>
      <c r="AK32">
        <v>20267</v>
      </c>
      <c r="AL32">
        <v>15792</v>
      </c>
      <c r="AM32">
        <v>58529</v>
      </c>
      <c r="AN32">
        <v>30309</v>
      </c>
      <c r="AO32">
        <v>26266</v>
      </c>
      <c r="AP32">
        <v>9385</v>
      </c>
      <c r="AQ32" t="s">
        <v>290</v>
      </c>
      <c r="AR32" t="s">
        <v>37</v>
      </c>
      <c r="AS32" t="s">
        <v>37</v>
      </c>
      <c r="AT32" t="s">
        <v>271</v>
      </c>
      <c r="AU32" t="s">
        <v>37</v>
      </c>
      <c r="AV32" t="s">
        <v>313</v>
      </c>
      <c r="AW32" t="s">
        <v>37</v>
      </c>
      <c r="AX32" t="s">
        <v>37</v>
      </c>
      <c r="AY32" t="s">
        <v>38</v>
      </c>
      <c r="AZ32" t="s">
        <v>37</v>
      </c>
      <c r="BA32" t="s">
        <v>37</v>
      </c>
      <c r="BB32" t="s">
        <v>37</v>
      </c>
      <c r="BC32" t="s">
        <v>38</v>
      </c>
      <c r="BD32" t="s">
        <v>38</v>
      </c>
      <c r="BE32" t="s">
        <v>38</v>
      </c>
      <c r="BF32" t="s">
        <v>37</v>
      </c>
    </row>
    <row r="33" spans="1:58" ht="17.25" customHeight="1" x14ac:dyDescent="0.25">
      <c r="A33" s="20">
        <v>44958</v>
      </c>
      <c r="B33" s="21">
        <v>5</v>
      </c>
      <c r="C33" s="22">
        <v>4</v>
      </c>
      <c r="D33" s="20" t="s">
        <v>253</v>
      </c>
      <c r="E33" s="20" t="s">
        <v>253</v>
      </c>
      <c r="F33" s="23"/>
      <c r="G33" s="25"/>
      <c r="H33" s="26" t="s">
        <v>38</v>
      </c>
      <c r="I33" s="26" t="s">
        <v>37</v>
      </c>
      <c r="J33" s="26" t="s">
        <v>37</v>
      </c>
      <c r="K33" s="26" t="s">
        <v>37</v>
      </c>
      <c r="L33" s="26" t="s">
        <v>37</v>
      </c>
      <c r="M33" s="26" t="s">
        <v>270</v>
      </c>
      <c r="N33" s="26" t="s">
        <v>37</v>
      </c>
      <c r="O33" s="27" t="s">
        <v>290</v>
      </c>
      <c r="P33" s="26" t="s">
        <v>37</v>
      </c>
      <c r="Q33" s="26" t="s">
        <v>37</v>
      </c>
      <c r="R33" s="26" t="s">
        <v>37</v>
      </c>
      <c r="S33" s="26" t="s">
        <v>38</v>
      </c>
      <c r="T33" s="26" t="s">
        <v>38</v>
      </c>
      <c r="U33" s="26" t="s">
        <v>38</v>
      </c>
      <c r="V33" s="26" t="s">
        <v>37</v>
      </c>
      <c r="AA33" t="s">
        <v>290</v>
      </c>
      <c r="AB33">
        <v>16641</v>
      </c>
      <c r="AC33">
        <v>50119</v>
      </c>
      <c r="AD33">
        <v>34079</v>
      </c>
      <c r="AE33">
        <v>39413</v>
      </c>
      <c r="AF33">
        <v>9798</v>
      </c>
      <c r="AG33">
        <v>10387</v>
      </c>
      <c r="AH33">
        <v>10274</v>
      </c>
      <c r="AI33" t="s">
        <v>290</v>
      </c>
      <c r="AJ33">
        <v>41179</v>
      </c>
      <c r="AK33">
        <v>20291</v>
      </c>
      <c r="AL33">
        <v>15816</v>
      </c>
      <c r="AM33">
        <v>58529</v>
      </c>
      <c r="AN33">
        <v>30309</v>
      </c>
      <c r="AO33">
        <v>26266</v>
      </c>
      <c r="AP33">
        <v>9409</v>
      </c>
      <c r="AQ33" t="s">
        <v>290</v>
      </c>
      <c r="AR33" t="s">
        <v>37</v>
      </c>
      <c r="AS33" t="s">
        <v>37</v>
      </c>
      <c r="AT33" t="s">
        <v>271</v>
      </c>
      <c r="AU33" t="s">
        <v>37</v>
      </c>
      <c r="AV33" t="s">
        <v>313</v>
      </c>
      <c r="AW33" t="s">
        <v>37</v>
      </c>
      <c r="AX33" t="s">
        <v>37</v>
      </c>
      <c r="AY33" t="s">
        <v>38</v>
      </c>
      <c r="AZ33" t="s">
        <v>37</v>
      </c>
      <c r="BA33" t="s">
        <v>37</v>
      </c>
      <c r="BB33" t="s">
        <v>37</v>
      </c>
      <c r="BC33" t="s">
        <v>38</v>
      </c>
      <c r="BD33" t="s">
        <v>38</v>
      </c>
      <c r="BE33" t="s">
        <v>38</v>
      </c>
      <c r="BF33" t="s">
        <v>37</v>
      </c>
    </row>
    <row r="34" spans="1:58" ht="17.25" customHeight="1" x14ac:dyDescent="0.25">
      <c r="A34" s="20">
        <v>44959</v>
      </c>
      <c r="B34" s="21">
        <v>5</v>
      </c>
      <c r="C34" s="22">
        <v>4</v>
      </c>
      <c r="D34" s="20" t="s">
        <v>253</v>
      </c>
      <c r="E34" s="20" t="s">
        <v>253</v>
      </c>
      <c r="F34" s="23"/>
      <c r="G34" s="25"/>
      <c r="H34" s="26" t="s">
        <v>38</v>
      </c>
      <c r="I34" s="26" t="s">
        <v>37</v>
      </c>
      <c r="J34" s="26" t="s">
        <v>37</v>
      </c>
      <c r="K34" s="26" t="s">
        <v>37</v>
      </c>
      <c r="L34" s="26" t="s">
        <v>37</v>
      </c>
      <c r="M34" s="26" t="s">
        <v>270</v>
      </c>
      <c r="N34" s="26" t="s">
        <v>37</v>
      </c>
      <c r="O34" s="27" t="s">
        <v>290</v>
      </c>
      <c r="P34" s="26" t="s">
        <v>37</v>
      </c>
      <c r="Q34" s="26" t="s">
        <v>37</v>
      </c>
      <c r="R34" s="26" t="s">
        <v>37</v>
      </c>
      <c r="S34" s="26" t="s">
        <v>38</v>
      </c>
      <c r="T34" s="26" t="s">
        <v>38</v>
      </c>
      <c r="U34" s="26" t="s">
        <v>38</v>
      </c>
      <c r="V34" s="26" t="s">
        <v>37</v>
      </c>
      <c r="AA34" t="s">
        <v>290</v>
      </c>
      <c r="AB34">
        <v>16665</v>
      </c>
      <c r="AC34">
        <v>50143</v>
      </c>
      <c r="AD34">
        <v>34079</v>
      </c>
      <c r="AE34">
        <v>39437</v>
      </c>
      <c r="AF34">
        <v>9798</v>
      </c>
      <c r="AG34">
        <v>10411</v>
      </c>
      <c r="AH34">
        <v>10298</v>
      </c>
      <c r="AI34" t="s">
        <v>290</v>
      </c>
      <c r="AJ34">
        <v>41203</v>
      </c>
      <c r="AK34">
        <v>20315</v>
      </c>
      <c r="AL34">
        <v>15840</v>
      </c>
      <c r="AM34">
        <v>58529</v>
      </c>
      <c r="AN34">
        <v>30309</v>
      </c>
      <c r="AO34">
        <v>26266</v>
      </c>
      <c r="AP34">
        <v>9433</v>
      </c>
      <c r="AQ34" t="s">
        <v>290</v>
      </c>
      <c r="AR34" t="s">
        <v>37</v>
      </c>
      <c r="AS34" t="s">
        <v>37</v>
      </c>
      <c r="AT34" t="s">
        <v>271</v>
      </c>
      <c r="AU34" t="s">
        <v>37</v>
      </c>
      <c r="AV34" t="s">
        <v>313</v>
      </c>
      <c r="AW34" t="s">
        <v>37</v>
      </c>
      <c r="AX34" t="s">
        <v>37</v>
      </c>
      <c r="AY34" t="s">
        <v>38</v>
      </c>
      <c r="AZ34" t="s">
        <v>37</v>
      </c>
      <c r="BA34" t="s">
        <v>37</v>
      </c>
      <c r="BB34" t="s">
        <v>37</v>
      </c>
      <c r="BC34" t="s">
        <v>38</v>
      </c>
      <c r="BD34" t="s">
        <v>38</v>
      </c>
      <c r="BE34" t="s">
        <v>38</v>
      </c>
      <c r="BF34" t="s">
        <v>37</v>
      </c>
    </row>
    <row r="35" spans="1:58" ht="17.25" customHeight="1" x14ac:dyDescent="0.25">
      <c r="A35" s="20">
        <v>44960</v>
      </c>
      <c r="B35" s="21">
        <v>5</v>
      </c>
      <c r="C35" s="22">
        <v>4</v>
      </c>
      <c r="D35" s="20" t="s">
        <v>253</v>
      </c>
      <c r="E35" s="20" t="s">
        <v>253</v>
      </c>
      <c r="F35" s="23"/>
      <c r="G35" s="25"/>
      <c r="H35" s="26" t="s">
        <v>38</v>
      </c>
      <c r="I35" s="26" t="s">
        <v>37</v>
      </c>
      <c r="J35" s="26" t="s">
        <v>37</v>
      </c>
      <c r="K35" s="26" t="s">
        <v>37</v>
      </c>
      <c r="L35" s="26" t="s">
        <v>37</v>
      </c>
      <c r="M35" s="26" t="s">
        <v>33</v>
      </c>
      <c r="N35" s="26" t="s">
        <v>37</v>
      </c>
      <c r="O35" s="27" t="s">
        <v>290</v>
      </c>
      <c r="P35" s="26" t="s">
        <v>37</v>
      </c>
      <c r="Q35" s="26" t="s">
        <v>37</v>
      </c>
      <c r="R35" s="26" t="s">
        <v>37</v>
      </c>
      <c r="S35" s="26" t="s">
        <v>38</v>
      </c>
      <c r="T35" s="26" t="s">
        <v>38</v>
      </c>
      <c r="U35" s="26" t="s">
        <v>38</v>
      </c>
      <c r="V35" s="26" t="s">
        <v>37</v>
      </c>
      <c r="AA35" t="s">
        <v>290</v>
      </c>
      <c r="AB35">
        <v>16689</v>
      </c>
      <c r="AC35">
        <v>50167</v>
      </c>
      <c r="AD35">
        <v>34079</v>
      </c>
      <c r="AE35">
        <v>39461</v>
      </c>
      <c r="AF35">
        <v>9798</v>
      </c>
      <c r="AG35">
        <v>10435</v>
      </c>
      <c r="AH35">
        <v>10322</v>
      </c>
      <c r="AI35" t="s">
        <v>290</v>
      </c>
      <c r="AJ35">
        <v>41227</v>
      </c>
      <c r="AK35">
        <v>20339</v>
      </c>
      <c r="AL35">
        <v>15864</v>
      </c>
      <c r="AM35">
        <v>58529</v>
      </c>
      <c r="AN35">
        <v>30309</v>
      </c>
      <c r="AO35">
        <v>26266</v>
      </c>
      <c r="AP35">
        <v>9457</v>
      </c>
      <c r="AQ35" t="s">
        <v>290</v>
      </c>
      <c r="AR35" t="s">
        <v>37</v>
      </c>
      <c r="AS35" t="s">
        <v>37</v>
      </c>
      <c r="AT35" t="s">
        <v>271</v>
      </c>
      <c r="AU35" t="s">
        <v>37</v>
      </c>
      <c r="AV35" t="s">
        <v>313</v>
      </c>
      <c r="AW35" t="s">
        <v>37</v>
      </c>
      <c r="AX35" t="s">
        <v>37</v>
      </c>
      <c r="AY35" t="s">
        <v>38</v>
      </c>
      <c r="AZ35" t="s">
        <v>37</v>
      </c>
      <c r="BA35" t="s">
        <v>37</v>
      </c>
      <c r="BB35" t="s">
        <v>37</v>
      </c>
      <c r="BC35" t="s">
        <v>38</v>
      </c>
      <c r="BD35" t="s">
        <v>38</v>
      </c>
      <c r="BE35" t="s">
        <v>38</v>
      </c>
      <c r="BF35" t="s">
        <v>37</v>
      </c>
    </row>
    <row r="36" spans="1:58" ht="17.25" customHeight="1" x14ac:dyDescent="0.25">
      <c r="A36" s="20">
        <v>44961</v>
      </c>
      <c r="B36" s="21">
        <v>5</v>
      </c>
      <c r="C36" s="22">
        <v>4</v>
      </c>
      <c r="D36" s="20" t="s">
        <v>253</v>
      </c>
      <c r="E36" s="20" t="s">
        <v>253</v>
      </c>
      <c r="F36" s="23"/>
      <c r="G36" s="25"/>
      <c r="H36" s="26" t="s">
        <v>38</v>
      </c>
      <c r="I36" s="26" t="s">
        <v>37</v>
      </c>
      <c r="J36" s="26" t="s">
        <v>37</v>
      </c>
      <c r="K36" s="26" t="s">
        <v>37</v>
      </c>
      <c r="L36" s="26" t="s">
        <v>37</v>
      </c>
      <c r="M36" s="26" t="s">
        <v>33</v>
      </c>
      <c r="N36" s="26" t="s">
        <v>37</v>
      </c>
      <c r="O36" s="27" t="s">
        <v>290</v>
      </c>
      <c r="P36" s="26" t="s">
        <v>37</v>
      </c>
      <c r="Q36" s="26" t="s">
        <v>37</v>
      </c>
      <c r="R36" s="26" t="s">
        <v>38</v>
      </c>
      <c r="S36" s="26" t="s">
        <v>38</v>
      </c>
      <c r="T36" s="26" t="s">
        <v>38</v>
      </c>
      <c r="U36" s="26" t="s">
        <v>37</v>
      </c>
      <c r="V36" s="26" t="s">
        <v>37</v>
      </c>
      <c r="AA36" t="s">
        <v>290</v>
      </c>
      <c r="AB36">
        <v>16713</v>
      </c>
      <c r="AC36">
        <v>50191</v>
      </c>
      <c r="AD36">
        <v>34079</v>
      </c>
      <c r="AE36">
        <v>39485</v>
      </c>
      <c r="AF36">
        <v>9798</v>
      </c>
      <c r="AG36">
        <v>10459</v>
      </c>
      <c r="AH36">
        <v>10346</v>
      </c>
      <c r="AI36" t="s">
        <v>290</v>
      </c>
      <c r="AJ36">
        <v>41251</v>
      </c>
      <c r="AK36">
        <v>20363</v>
      </c>
      <c r="AL36">
        <v>15888</v>
      </c>
      <c r="AM36">
        <v>58529</v>
      </c>
      <c r="AN36">
        <v>30309</v>
      </c>
      <c r="AO36">
        <v>26266</v>
      </c>
      <c r="AP36">
        <v>9481</v>
      </c>
      <c r="AQ36" t="s">
        <v>290</v>
      </c>
      <c r="AR36" t="s">
        <v>37</v>
      </c>
      <c r="AS36" t="s">
        <v>37</v>
      </c>
      <c r="AT36" t="s">
        <v>271</v>
      </c>
      <c r="AU36" t="s">
        <v>37</v>
      </c>
      <c r="AV36" t="s">
        <v>313</v>
      </c>
      <c r="AW36" t="s">
        <v>37</v>
      </c>
      <c r="AX36" t="s">
        <v>37</v>
      </c>
      <c r="AY36" t="s">
        <v>38</v>
      </c>
      <c r="AZ36" t="s">
        <v>37</v>
      </c>
      <c r="BA36" t="s">
        <v>37</v>
      </c>
      <c r="BB36" t="s">
        <v>37</v>
      </c>
      <c r="BC36" t="s">
        <v>38</v>
      </c>
      <c r="BD36" t="s">
        <v>38</v>
      </c>
      <c r="BE36" t="s">
        <v>38</v>
      </c>
      <c r="BF36" t="s">
        <v>37</v>
      </c>
    </row>
    <row r="37" spans="1:58" ht="17.25" customHeight="1" x14ac:dyDescent="0.25">
      <c r="A37" s="20">
        <v>44962</v>
      </c>
      <c r="B37" s="21">
        <v>5</v>
      </c>
      <c r="C37" s="22">
        <v>4</v>
      </c>
      <c r="D37" s="20" t="s">
        <v>253</v>
      </c>
      <c r="E37" s="20" t="s">
        <v>253</v>
      </c>
      <c r="F37" s="23"/>
      <c r="G37" s="25"/>
      <c r="H37" s="26" t="s">
        <v>271</v>
      </c>
      <c r="I37" s="26" t="s">
        <v>37</v>
      </c>
      <c r="J37" s="26" t="s">
        <v>37</v>
      </c>
      <c r="K37" s="26" t="s">
        <v>37</v>
      </c>
      <c r="L37" s="26" t="s">
        <v>37</v>
      </c>
      <c r="M37" s="26" t="s">
        <v>37</v>
      </c>
      <c r="N37" s="26" t="s">
        <v>38</v>
      </c>
      <c r="O37" s="27" t="s">
        <v>290</v>
      </c>
      <c r="P37" s="26" t="s">
        <v>37</v>
      </c>
      <c r="Q37" s="26" t="s">
        <v>37</v>
      </c>
      <c r="R37" s="26" t="s">
        <v>38</v>
      </c>
      <c r="S37" s="26" t="s">
        <v>38</v>
      </c>
      <c r="T37" s="26" t="s">
        <v>38</v>
      </c>
      <c r="U37" s="26" t="s">
        <v>37</v>
      </c>
      <c r="V37" s="26" t="s">
        <v>37</v>
      </c>
      <c r="AA37" t="s">
        <v>290</v>
      </c>
      <c r="AB37">
        <v>16737</v>
      </c>
      <c r="AC37">
        <v>50215</v>
      </c>
      <c r="AD37">
        <v>34079</v>
      </c>
      <c r="AE37">
        <v>39509</v>
      </c>
      <c r="AF37">
        <v>9822</v>
      </c>
      <c r="AG37">
        <v>10483</v>
      </c>
      <c r="AH37">
        <v>10370</v>
      </c>
      <c r="AI37" t="s">
        <v>290</v>
      </c>
      <c r="AJ37">
        <v>41275</v>
      </c>
      <c r="AK37">
        <v>20387</v>
      </c>
      <c r="AL37">
        <v>15912</v>
      </c>
      <c r="AM37">
        <v>58529</v>
      </c>
      <c r="AN37">
        <v>30309</v>
      </c>
      <c r="AO37">
        <v>26266</v>
      </c>
      <c r="AP37">
        <v>9505</v>
      </c>
      <c r="AQ37" t="s">
        <v>290</v>
      </c>
      <c r="AR37" t="s">
        <v>37</v>
      </c>
      <c r="AS37" t="s">
        <v>37</v>
      </c>
      <c r="AT37" t="s">
        <v>271</v>
      </c>
      <c r="AU37" t="s">
        <v>37</v>
      </c>
      <c r="AV37" t="s">
        <v>37</v>
      </c>
      <c r="AW37" t="s">
        <v>37</v>
      </c>
      <c r="AX37" t="s">
        <v>37</v>
      </c>
      <c r="AY37" t="s">
        <v>38</v>
      </c>
      <c r="AZ37" t="s">
        <v>37</v>
      </c>
      <c r="BA37" t="s">
        <v>37</v>
      </c>
      <c r="BB37" t="s">
        <v>37</v>
      </c>
      <c r="BC37" t="s">
        <v>38</v>
      </c>
      <c r="BD37" t="s">
        <v>38</v>
      </c>
      <c r="BE37" t="s">
        <v>38</v>
      </c>
      <c r="BF37" t="s">
        <v>37</v>
      </c>
    </row>
    <row r="38" spans="1:58" ht="17.25" customHeight="1" x14ac:dyDescent="0.25">
      <c r="A38" s="20">
        <v>44963</v>
      </c>
      <c r="B38" s="21">
        <v>5</v>
      </c>
      <c r="C38" s="22">
        <v>4</v>
      </c>
      <c r="D38" s="20" t="s">
        <v>253</v>
      </c>
      <c r="E38" s="20" t="s">
        <v>253</v>
      </c>
      <c r="F38" s="23"/>
      <c r="G38" s="25"/>
      <c r="H38" s="26" t="s">
        <v>271</v>
      </c>
      <c r="I38" s="26" t="s">
        <v>37</v>
      </c>
      <c r="J38" s="26" t="s">
        <v>37</v>
      </c>
      <c r="K38" s="26" t="s">
        <v>37</v>
      </c>
      <c r="L38" s="26" t="s">
        <v>37</v>
      </c>
      <c r="M38" s="26" t="s">
        <v>37</v>
      </c>
      <c r="N38" s="26" t="s">
        <v>38</v>
      </c>
      <c r="O38" s="27" t="s">
        <v>290</v>
      </c>
      <c r="P38" s="26" t="s">
        <v>37</v>
      </c>
      <c r="Q38" s="26" t="s">
        <v>37</v>
      </c>
      <c r="R38" s="26" t="s">
        <v>38</v>
      </c>
      <c r="S38" s="26" t="s">
        <v>38</v>
      </c>
      <c r="T38" s="26" t="s">
        <v>38</v>
      </c>
      <c r="U38" s="26" t="s">
        <v>37</v>
      </c>
      <c r="V38" s="26" t="s">
        <v>37</v>
      </c>
      <c r="AA38" t="s">
        <v>290</v>
      </c>
      <c r="AB38">
        <v>16737</v>
      </c>
      <c r="AC38">
        <v>50239</v>
      </c>
      <c r="AD38">
        <v>34079</v>
      </c>
      <c r="AE38">
        <v>39533</v>
      </c>
      <c r="AF38">
        <v>9846</v>
      </c>
      <c r="AG38">
        <v>10507</v>
      </c>
      <c r="AH38">
        <v>10394</v>
      </c>
      <c r="AI38" t="s">
        <v>290</v>
      </c>
      <c r="AJ38">
        <v>41299</v>
      </c>
      <c r="AK38">
        <v>20411</v>
      </c>
      <c r="AL38">
        <v>15936</v>
      </c>
      <c r="AM38">
        <v>58529</v>
      </c>
      <c r="AN38">
        <v>30309</v>
      </c>
      <c r="AO38">
        <v>26266</v>
      </c>
      <c r="AP38">
        <v>9529</v>
      </c>
      <c r="AQ38" t="s">
        <v>290</v>
      </c>
      <c r="AR38" t="s">
        <v>38</v>
      </c>
      <c r="AS38" t="s">
        <v>37</v>
      </c>
      <c r="AT38" t="s">
        <v>271</v>
      </c>
      <c r="AU38" t="s">
        <v>37</v>
      </c>
      <c r="AV38" t="s">
        <v>37</v>
      </c>
      <c r="AW38" t="s">
        <v>37</v>
      </c>
      <c r="AX38" t="s">
        <v>37</v>
      </c>
      <c r="AY38" t="s">
        <v>38</v>
      </c>
      <c r="AZ38" t="s">
        <v>37</v>
      </c>
      <c r="BA38" t="s">
        <v>37</v>
      </c>
      <c r="BB38" t="s">
        <v>37</v>
      </c>
      <c r="BC38" t="s">
        <v>38</v>
      </c>
      <c r="BD38" t="s">
        <v>38</v>
      </c>
      <c r="BE38" t="s">
        <v>38</v>
      </c>
      <c r="BF38" t="s">
        <v>37</v>
      </c>
    </row>
    <row r="39" spans="1:58" ht="17.25" customHeight="1" x14ac:dyDescent="0.25">
      <c r="A39" s="20">
        <v>44964</v>
      </c>
      <c r="B39" s="21">
        <v>5</v>
      </c>
      <c r="C39" s="22">
        <v>4</v>
      </c>
      <c r="D39" s="20" t="s">
        <v>253</v>
      </c>
      <c r="E39" s="20" t="s">
        <v>253</v>
      </c>
      <c r="F39" s="23"/>
      <c r="G39" s="25"/>
      <c r="H39" s="26" t="s">
        <v>271</v>
      </c>
      <c r="I39" s="26" t="s">
        <v>37</v>
      </c>
      <c r="J39" s="26" t="s">
        <v>37</v>
      </c>
      <c r="K39" s="26" t="s">
        <v>37</v>
      </c>
      <c r="L39" s="26" t="s">
        <v>37</v>
      </c>
      <c r="M39" s="26" t="s">
        <v>37</v>
      </c>
      <c r="N39" s="26" t="s">
        <v>38</v>
      </c>
      <c r="O39" s="27" t="s">
        <v>290</v>
      </c>
      <c r="P39" s="26" t="s">
        <v>37</v>
      </c>
      <c r="Q39" s="26" t="s">
        <v>37</v>
      </c>
      <c r="R39" s="26" t="s">
        <v>38</v>
      </c>
      <c r="S39" s="26" t="s">
        <v>38</v>
      </c>
      <c r="T39" s="26" t="s">
        <v>38</v>
      </c>
      <c r="U39" s="26" t="s">
        <v>37</v>
      </c>
      <c r="V39" s="26" t="s">
        <v>37</v>
      </c>
      <c r="AA39" t="s">
        <v>290</v>
      </c>
      <c r="AB39">
        <v>16737</v>
      </c>
      <c r="AC39">
        <v>50263</v>
      </c>
      <c r="AD39">
        <v>34103</v>
      </c>
      <c r="AE39">
        <v>39557</v>
      </c>
      <c r="AF39">
        <v>9870</v>
      </c>
      <c r="AG39">
        <v>10531</v>
      </c>
      <c r="AH39">
        <v>10418</v>
      </c>
      <c r="AI39" t="s">
        <v>290</v>
      </c>
      <c r="AJ39">
        <v>41323</v>
      </c>
      <c r="AK39">
        <v>20435</v>
      </c>
      <c r="AL39">
        <v>15960</v>
      </c>
      <c r="AM39">
        <v>58529</v>
      </c>
      <c r="AN39">
        <v>30309</v>
      </c>
      <c r="AO39">
        <v>26266</v>
      </c>
      <c r="AP39">
        <v>9553</v>
      </c>
      <c r="AQ39" t="s">
        <v>290</v>
      </c>
      <c r="AR39" t="s">
        <v>38</v>
      </c>
      <c r="AS39" t="s">
        <v>37</v>
      </c>
      <c r="AT39" t="s">
        <v>37</v>
      </c>
      <c r="AU39" t="s">
        <v>37</v>
      </c>
      <c r="AV39" t="s">
        <v>37</v>
      </c>
      <c r="AW39" t="s">
        <v>37</v>
      </c>
      <c r="AX39" t="s">
        <v>37</v>
      </c>
      <c r="AY39" t="s">
        <v>38</v>
      </c>
      <c r="AZ39" t="s">
        <v>37</v>
      </c>
      <c r="BA39" t="s">
        <v>37</v>
      </c>
      <c r="BB39" t="s">
        <v>37</v>
      </c>
      <c r="BC39" t="s">
        <v>38</v>
      </c>
      <c r="BD39" t="s">
        <v>38</v>
      </c>
      <c r="BE39" t="s">
        <v>38</v>
      </c>
      <c r="BF39" t="s">
        <v>37</v>
      </c>
    </row>
    <row r="40" spans="1:58" ht="17.25" customHeight="1" x14ac:dyDescent="0.25">
      <c r="A40" s="20">
        <v>44965</v>
      </c>
      <c r="B40" s="21">
        <v>5</v>
      </c>
      <c r="C40" s="22">
        <v>4</v>
      </c>
      <c r="D40" s="20" t="s">
        <v>253</v>
      </c>
      <c r="E40" s="20" t="s">
        <v>253</v>
      </c>
      <c r="F40" s="23"/>
      <c r="G40" s="25"/>
      <c r="H40" s="26" t="s">
        <v>271</v>
      </c>
      <c r="I40" s="26" t="s">
        <v>37</v>
      </c>
      <c r="J40" s="26" t="s">
        <v>37</v>
      </c>
      <c r="K40" s="26" t="s">
        <v>37</v>
      </c>
      <c r="L40" s="26" t="s">
        <v>37</v>
      </c>
      <c r="M40" s="26" t="s">
        <v>37</v>
      </c>
      <c r="N40" s="26" t="s">
        <v>38</v>
      </c>
      <c r="O40" s="27" t="s">
        <v>290</v>
      </c>
      <c r="P40" s="26" t="s">
        <v>37</v>
      </c>
      <c r="Q40" s="26" t="s">
        <v>37</v>
      </c>
      <c r="R40" s="26" t="s">
        <v>38</v>
      </c>
      <c r="S40" s="26" t="s">
        <v>38</v>
      </c>
      <c r="T40" s="26" t="s">
        <v>38</v>
      </c>
      <c r="U40" s="26" t="s">
        <v>37</v>
      </c>
      <c r="V40" s="26" t="s">
        <v>37</v>
      </c>
      <c r="AA40" t="s">
        <v>290</v>
      </c>
      <c r="AB40">
        <v>16737</v>
      </c>
      <c r="AC40">
        <v>50287</v>
      </c>
      <c r="AD40">
        <v>34127</v>
      </c>
      <c r="AE40">
        <v>39581</v>
      </c>
      <c r="AF40">
        <v>9894</v>
      </c>
      <c r="AG40">
        <v>10531</v>
      </c>
      <c r="AH40">
        <v>10442</v>
      </c>
      <c r="AI40" t="s">
        <v>290</v>
      </c>
      <c r="AJ40">
        <v>41347</v>
      </c>
      <c r="AK40">
        <v>20459</v>
      </c>
      <c r="AL40">
        <v>15984</v>
      </c>
      <c r="AM40">
        <v>58529</v>
      </c>
      <c r="AN40">
        <v>30309</v>
      </c>
      <c r="AO40">
        <v>26266</v>
      </c>
      <c r="AP40">
        <v>9577</v>
      </c>
      <c r="AQ40" t="s">
        <v>290</v>
      </c>
      <c r="AR40" t="s">
        <v>38</v>
      </c>
      <c r="AS40" t="s">
        <v>37</v>
      </c>
      <c r="AT40" t="s">
        <v>37</v>
      </c>
      <c r="AU40" t="s">
        <v>37</v>
      </c>
      <c r="AV40" t="s">
        <v>37</v>
      </c>
      <c r="AW40" t="s">
        <v>270</v>
      </c>
      <c r="AX40" t="s">
        <v>37</v>
      </c>
      <c r="AY40" t="s">
        <v>38</v>
      </c>
      <c r="AZ40" t="s">
        <v>37</v>
      </c>
      <c r="BA40" t="s">
        <v>37</v>
      </c>
      <c r="BB40" t="s">
        <v>37</v>
      </c>
      <c r="BC40" t="s">
        <v>38</v>
      </c>
      <c r="BD40" t="s">
        <v>38</v>
      </c>
      <c r="BE40" t="s">
        <v>38</v>
      </c>
      <c r="BF40" t="s">
        <v>37</v>
      </c>
    </row>
    <row r="41" spans="1:58" ht="17.25" customHeight="1" x14ac:dyDescent="0.25">
      <c r="A41" s="20">
        <v>44966</v>
      </c>
      <c r="B41" s="21">
        <v>5</v>
      </c>
      <c r="C41" s="22">
        <v>4</v>
      </c>
      <c r="D41" s="20" t="s">
        <v>253</v>
      </c>
      <c r="E41" s="20" t="s">
        <v>253</v>
      </c>
      <c r="F41" s="23"/>
      <c r="G41" s="25"/>
      <c r="H41" s="26" t="s">
        <v>271</v>
      </c>
      <c r="I41" s="26" t="s">
        <v>37</v>
      </c>
      <c r="J41" s="26" t="s">
        <v>37</v>
      </c>
      <c r="K41" s="26" t="s">
        <v>37</v>
      </c>
      <c r="L41" s="26" t="s">
        <v>37</v>
      </c>
      <c r="M41" s="26" t="s">
        <v>37</v>
      </c>
      <c r="N41" s="26" t="s">
        <v>38</v>
      </c>
      <c r="O41" s="27" t="s">
        <v>290</v>
      </c>
      <c r="P41" s="26" t="s">
        <v>37</v>
      </c>
      <c r="Q41" s="26" t="s">
        <v>37</v>
      </c>
      <c r="R41" s="26" t="s">
        <v>38</v>
      </c>
      <c r="S41" s="26" t="s">
        <v>38</v>
      </c>
      <c r="T41" s="26" t="s">
        <v>38</v>
      </c>
      <c r="U41" s="26" t="s">
        <v>37</v>
      </c>
      <c r="V41" s="26" t="s">
        <v>37</v>
      </c>
      <c r="AA41" t="s">
        <v>290</v>
      </c>
      <c r="AB41">
        <v>16737</v>
      </c>
      <c r="AC41">
        <v>50311</v>
      </c>
      <c r="AD41">
        <v>34151</v>
      </c>
      <c r="AE41">
        <v>39605</v>
      </c>
      <c r="AF41">
        <v>9918</v>
      </c>
      <c r="AG41">
        <v>10531</v>
      </c>
      <c r="AH41">
        <v>10466</v>
      </c>
      <c r="AI41" t="s">
        <v>290</v>
      </c>
      <c r="AJ41">
        <v>41371</v>
      </c>
      <c r="AK41">
        <v>20483</v>
      </c>
      <c r="AL41">
        <v>16008</v>
      </c>
      <c r="AM41">
        <v>58529</v>
      </c>
      <c r="AN41">
        <v>30309</v>
      </c>
      <c r="AO41">
        <v>26266</v>
      </c>
      <c r="AP41">
        <v>9601</v>
      </c>
      <c r="AQ41" t="s">
        <v>290</v>
      </c>
      <c r="AR41" t="s">
        <v>38</v>
      </c>
      <c r="AS41" t="s">
        <v>37</v>
      </c>
      <c r="AT41" t="s">
        <v>37</v>
      </c>
      <c r="AU41" t="s">
        <v>37</v>
      </c>
      <c r="AV41" t="s">
        <v>37</v>
      </c>
      <c r="AW41" t="s">
        <v>270</v>
      </c>
      <c r="AX41" t="s">
        <v>37</v>
      </c>
      <c r="AY41" t="s">
        <v>38</v>
      </c>
      <c r="AZ41" t="s">
        <v>37</v>
      </c>
      <c r="BA41" t="s">
        <v>37</v>
      </c>
      <c r="BB41" t="s">
        <v>37</v>
      </c>
      <c r="BC41" t="s">
        <v>38</v>
      </c>
      <c r="BD41" t="s">
        <v>38</v>
      </c>
      <c r="BE41" t="s">
        <v>38</v>
      </c>
      <c r="BF41" t="s">
        <v>37</v>
      </c>
    </row>
    <row r="42" spans="1:58" ht="17.25" customHeight="1" x14ac:dyDescent="0.25">
      <c r="A42" s="20">
        <v>44967</v>
      </c>
      <c r="B42" s="21">
        <v>5</v>
      </c>
      <c r="C42" s="22">
        <v>4</v>
      </c>
      <c r="D42" s="20" t="s">
        <v>253</v>
      </c>
      <c r="E42" s="20" t="s">
        <v>253</v>
      </c>
      <c r="F42" s="23"/>
      <c r="G42" s="25"/>
      <c r="H42" s="26" t="s">
        <v>271</v>
      </c>
      <c r="I42" s="26" t="s">
        <v>37</v>
      </c>
      <c r="J42" s="26" t="s">
        <v>37</v>
      </c>
      <c r="K42" s="26" t="s">
        <v>37</v>
      </c>
      <c r="L42" s="26" t="s">
        <v>37</v>
      </c>
      <c r="M42" s="26" t="s">
        <v>37</v>
      </c>
      <c r="N42" s="26" t="s">
        <v>38</v>
      </c>
      <c r="O42" s="27" t="s">
        <v>290</v>
      </c>
      <c r="P42" s="26" t="s">
        <v>33</v>
      </c>
      <c r="Q42" s="26" t="s">
        <v>37</v>
      </c>
      <c r="R42" s="26" t="s">
        <v>37</v>
      </c>
      <c r="S42" s="26"/>
      <c r="T42" s="26" t="s">
        <v>38</v>
      </c>
      <c r="U42" s="26" t="s">
        <v>37</v>
      </c>
      <c r="V42" s="26" t="s">
        <v>37</v>
      </c>
      <c r="AA42" t="s">
        <v>290</v>
      </c>
      <c r="AB42">
        <v>16737</v>
      </c>
      <c r="AC42">
        <v>50335</v>
      </c>
      <c r="AD42">
        <v>34175</v>
      </c>
      <c r="AE42">
        <v>39629</v>
      </c>
      <c r="AF42">
        <v>9942</v>
      </c>
      <c r="AG42">
        <v>10531</v>
      </c>
      <c r="AH42">
        <v>10490</v>
      </c>
      <c r="AI42" t="s">
        <v>290</v>
      </c>
      <c r="AJ42">
        <v>41395</v>
      </c>
      <c r="AK42">
        <v>20507</v>
      </c>
      <c r="AL42">
        <v>16032</v>
      </c>
      <c r="AM42">
        <v>58529</v>
      </c>
      <c r="AN42">
        <v>30309</v>
      </c>
      <c r="AO42">
        <v>26266</v>
      </c>
      <c r="AP42">
        <v>9625</v>
      </c>
      <c r="AQ42" t="s">
        <v>290</v>
      </c>
      <c r="AR42" t="s">
        <v>38</v>
      </c>
      <c r="AS42" t="s">
        <v>37</v>
      </c>
      <c r="AT42" t="s">
        <v>37</v>
      </c>
      <c r="AU42" t="s">
        <v>37</v>
      </c>
      <c r="AV42" t="s">
        <v>37</v>
      </c>
      <c r="AW42" t="s">
        <v>270</v>
      </c>
      <c r="AX42" t="s">
        <v>37</v>
      </c>
      <c r="AY42" t="s">
        <v>38</v>
      </c>
      <c r="AZ42" t="s">
        <v>37</v>
      </c>
      <c r="BA42" t="s">
        <v>37</v>
      </c>
      <c r="BB42" t="s">
        <v>37</v>
      </c>
      <c r="BC42" t="s">
        <v>38</v>
      </c>
      <c r="BD42" t="s">
        <v>38</v>
      </c>
      <c r="BE42" t="s">
        <v>38</v>
      </c>
      <c r="BF42" t="s">
        <v>37</v>
      </c>
    </row>
    <row r="43" spans="1:58" ht="17.25" customHeight="1" x14ac:dyDescent="0.25">
      <c r="A43" s="20">
        <v>44968</v>
      </c>
      <c r="B43" s="21">
        <v>5</v>
      </c>
      <c r="C43" s="22">
        <v>4</v>
      </c>
      <c r="D43" s="20" t="s">
        <v>253</v>
      </c>
      <c r="E43" s="20" t="s">
        <v>253</v>
      </c>
      <c r="F43" s="23"/>
      <c r="G43" s="25"/>
      <c r="H43" s="26" t="s">
        <v>271</v>
      </c>
      <c r="I43" s="26" t="s">
        <v>37</v>
      </c>
      <c r="J43" s="26" t="s">
        <v>37</v>
      </c>
      <c r="K43" s="26" t="s">
        <v>37</v>
      </c>
      <c r="L43" s="26" t="s">
        <v>37</v>
      </c>
      <c r="M43" s="26" t="s">
        <v>37</v>
      </c>
      <c r="N43" s="26" t="s">
        <v>38</v>
      </c>
      <c r="O43" s="27" t="s">
        <v>290</v>
      </c>
      <c r="P43" s="26" t="s">
        <v>33</v>
      </c>
      <c r="Q43" s="26" t="s">
        <v>37</v>
      </c>
      <c r="R43" s="26" t="s">
        <v>37</v>
      </c>
      <c r="S43" s="26" t="s">
        <v>38</v>
      </c>
      <c r="T43" s="26" t="s">
        <v>38</v>
      </c>
      <c r="U43" s="26" t="s">
        <v>37</v>
      </c>
      <c r="V43" s="26" t="s">
        <v>37</v>
      </c>
      <c r="AA43" t="s">
        <v>290</v>
      </c>
      <c r="AB43">
        <v>16737</v>
      </c>
      <c r="AC43">
        <v>50359</v>
      </c>
      <c r="AD43">
        <v>34199</v>
      </c>
      <c r="AE43">
        <v>39653</v>
      </c>
      <c r="AF43">
        <v>9966</v>
      </c>
      <c r="AG43">
        <v>10531</v>
      </c>
      <c r="AH43">
        <v>10514</v>
      </c>
      <c r="AI43" t="s">
        <v>290</v>
      </c>
      <c r="AJ43">
        <v>41419</v>
      </c>
      <c r="AK43">
        <v>20531</v>
      </c>
      <c r="AL43">
        <v>16056</v>
      </c>
      <c r="AM43">
        <v>58529</v>
      </c>
      <c r="AN43">
        <v>30309</v>
      </c>
      <c r="AO43">
        <v>26266</v>
      </c>
      <c r="AP43">
        <v>9649</v>
      </c>
      <c r="AQ43" t="s">
        <v>290</v>
      </c>
      <c r="AR43" t="s">
        <v>38</v>
      </c>
      <c r="AS43" t="s">
        <v>37</v>
      </c>
      <c r="AT43" t="s">
        <v>37</v>
      </c>
      <c r="AU43" t="s">
        <v>37</v>
      </c>
      <c r="AV43" t="s">
        <v>37</v>
      </c>
      <c r="AW43" t="s">
        <v>270</v>
      </c>
      <c r="AX43" t="s">
        <v>37</v>
      </c>
      <c r="AY43" t="s">
        <v>38</v>
      </c>
      <c r="AZ43" t="s">
        <v>37</v>
      </c>
      <c r="BA43" t="s">
        <v>37</v>
      </c>
      <c r="BB43" t="s">
        <v>37</v>
      </c>
      <c r="BC43" t="s">
        <v>38</v>
      </c>
      <c r="BD43" t="s">
        <v>38</v>
      </c>
      <c r="BE43" t="s">
        <v>38</v>
      </c>
      <c r="BF43" t="s">
        <v>37</v>
      </c>
    </row>
    <row r="44" spans="1:58" ht="17.25" customHeight="1" x14ac:dyDescent="0.25">
      <c r="A44" s="20">
        <v>44969</v>
      </c>
      <c r="B44" s="21">
        <v>5</v>
      </c>
      <c r="C44" s="22">
        <v>4</v>
      </c>
      <c r="D44" s="20" t="s">
        <v>253</v>
      </c>
      <c r="E44" s="20" t="s">
        <v>253</v>
      </c>
      <c r="F44" s="23"/>
      <c r="G44" s="25"/>
      <c r="H44" s="26" t="s">
        <v>271</v>
      </c>
      <c r="I44" s="26" t="s">
        <v>37</v>
      </c>
      <c r="J44" s="26" t="s">
        <v>37</v>
      </c>
      <c r="K44" s="26" t="s">
        <v>37</v>
      </c>
      <c r="L44" s="26" t="s">
        <v>37</v>
      </c>
      <c r="M44" s="26" t="s">
        <v>37</v>
      </c>
      <c r="N44" s="26" t="s">
        <v>38</v>
      </c>
      <c r="O44" s="27" t="s">
        <v>290</v>
      </c>
      <c r="P44" s="26" t="s">
        <v>37</v>
      </c>
      <c r="Q44" s="26" t="s">
        <v>37</v>
      </c>
      <c r="R44" s="26" t="s">
        <v>38</v>
      </c>
      <c r="S44" s="26" t="s">
        <v>38</v>
      </c>
      <c r="T44" s="26" t="s">
        <v>38</v>
      </c>
      <c r="U44" s="26" t="s">
        <v>37</v>
      </c>
      <c r="V44" s="26" t="s">
        <v>37</v>
      </c>
      <c r="AA44" t="s">
        <v>290</v>
      </c>
      <c r="AB44">
        <v>16737</v>
      </c>
      <c r="AC44">
        <v>50383</v>
      </c>
      <c r="AD44">
        <v>34223</v>
      </c>
      <c r="AE44">
        <v>39677</v>
      </c>
      <c r="AF44">
        <v>9990</v>
      </c>
      <c r="AG44">
        <v>10531</v>
      </c>
      <c r="AH44">
        <v>10538</v>
      </c>
      <c r="AI44" t="s">
        <v>290</v>
      </c>
      <c r="AJ44">
        <v>41443</v>
      </c>
      <c r="AK44">
        <v>20555</v>
      </c>
      <c r="AL44">
        <v>16080</v>
      </c>
      <c r="AM44">
        <v>58529</v>
      </c>
      <c r="AN44">
        <v>30309</v>
      </c>
      <c r="AO44">
        <v>26290</v>
      </c>
      <c r="AP44">
        <v>9673</v>
      </c>
      <c r="AQ44" t="s">
        <v>290</v>
      </c>
      <c r="AR44" t="s">
        <v>38</v>
      </c>
      <c r="AS44" t="s">
        <v>37</v>
      </c>
      <c r="AT44" t="s">
        <v>37</v>
      </c>
      <c r="AU44" t="s">
        <v>37</v>
      </c>
      <c r="AV44" t="s">
        <v>37</v>
      </c>
      <c r="AW44" t="s">
        <v>270</v>
      </c>
      <c r="AX44" t="s">
        <v>37</v>
      </c>
      <c r="AY44" t="s">
        <v>38</v>
      </c>
      <c r="AZ44" t="s">
        <v>37</v>
      </c>
      <c r="BA44" t="s">
        <v>37</v>
      </c>
      <c r="BB44" t="s">
        <v>37</v>
      </c>
      <c r="BC44" t="s">
        <v>38</v>
      </c>
      <c r="BD44" t="s">
        <v>38</v>
      </c>
      <c r="BE44" t="s">
        <v>37</v>
      </c>
      <c r="BF44" t="s">
        <v>37</v>
      </c>
    </row>
    <row r="45" spans="1:58" ht="17.25" customHeight="1" x14ac:dyDescent="0.25">
      <c r="A45" s="20">
        <v>44970</v>
      </c>
      <c r="B45" s="21">
        <v>5</v>
      </c>
      <c r="C45" s="22">
        <v>4</v>
      </c>
      <c r="D45" s="20" t="s">
        <v>253</v>
      </c>
      <c r="E45" s="20" t="s">
        <v>253</v>
      </c>
      <c r="F45" s="23"/>
      <c r="G45" s="25"/>
      <c r="H45" s="26" t="s">
        <v>33</v>
      </c>
      <c r="I45" s="26" t="s">
        <v>37</v>
      </c>
      <c r="J45" s="26" t="s">
        <v>37</v>
      </c>
      <c r="K45" s="26" t="s">
        <v>37</v>
      </c>
      <c r="L45" s="26" t="s">
        <v>37</v>
      </c>
      <c r="M45" s="26" t="s">
        <v>37</v>
      </c>
      <c r="N45" s="26" t="s">
        <v>38</v>
      </c>
      <c r="O45" s="27" t="s">
        <v>290</v>
      </c>
      <c r="P45" s="26" t="s">
        <v>37</v>
      </c>
      <c r="Q45" s="26" t="s">
        <v>37</v>
      </c>
      <c r="R45" s="26" t="s">
        <v>38</v>
      </c>
      <c r="S45" s="26" t="s">
        <v>38</v>
      </c>
      <c r="T45" s="26" t="s">
        <v>38</v>
      </c>
      <c r="U45" s="26" t="s">
        <v>37</v>
      </c>
      <c r="V45" s="26" t="s">
        <v>37</v>
      </c>
      <c r="AA45" t="s">
        <v>290</v>
      </c>
      <c r="AB45">
        <v>16737</v>
      </c>
      <c r="AC45">
        <v>50407</v>
      </c>
      <c r="AD45">
        <v>34247</v>
      </c>
      <c r="AE45">
        <v>39701</v>
      </c>
      <c r="AF45">
        <v>10014</v>
      </c>
      <c r="AG45">
        <v>10555</v>
      </c>
      <c r="AH45">
        <v>10562</v>
      </c>
      <c r="AI45" t="s">
        <v>290</v>
      </c>
      <c r="AJ45">
        <v>41467</v>
      </c>
      <c r="AK45">
        <v>20579</v>
      </c>
      <c r="AL45">
        <v>16080</v>
      </c>
      <c r="AM45">
        <v>58529</v>
      </c>
      <c r="AN45">
        <v>30309</v>
      </c>
      <c r="AO45">
        <v>26314</v>
      </c>
      <c r="AP45">
        <v>9697</v>
      </c>
      <c r="AQ45" t="s">
        <v>290</v>
      </c>
      <c r="AR45" t="s">
        <v>38</v>
      </c>
      <c r="AS45" t="s">
        <v>37</v>
      </c>
      <c r="AT45" t="s">
        <v>37</v>
      </c>
      <c r="AU45" t="s">
        <v>37</v>
      </c>
      <c r="AV45" t="s">
        <v>37</v>
      </c>
      <c r="AW45" t="s">
        <v>37</v>
      </c>
      <c r="AX45" t="s">
        <v>37</v>
      </c>
      <c r="AY45" t="s">
        <v>38</v>
      </c>
      <c r="AZ45" t="s">
        <v>37</v>
      </c>
      <c r="BA45" t="s">
        <v>37</v>
      </c>
      <c r="BB45" t="s">
        <v>38</v>
      </c>
      <c r="BC45" t="s">
        <v>38</v>
      </c>
      <c r="BD45" t="s">
        <v>38</v>
      </c>
      <c r="BE45" t="s">
        <v>37</v>
      </c>
      <c r="BF45" t="s">
        <v>37</v>
      </c>
    </row>
    <row r="46" spans="1:58" ht="17.25" customHeight="1" x14ac:dyDescent="0.25">
      <c r="A46" s="20">
        <v>44971</v>
      </c>
      <c r="B46" s="21">
        <v>5</v>
      </c>
      <c r="C46" s="22">
        <v>4</v>
      </c>
      <c r="D46" s="20" t="s">
        <v>254</v>
      </c>
      <c r="E46" s="20" t="s">
        <v>254</v>
      </c>
      <c r="F46" s="23"/>
      <c r="G46" s="25"/>
      <c r="H46" s="26" t="s">
        <v>33</v>
      </c>
      <c r="I46" s="26" t="s">
        <v>37</v>
      </c>
      <c r="J46" s="26" t="s">
        <v>37</v>
      </c>
      <c r="K46" s="26" t="s">
        <v>37</v>
      </c>
      <c r="L46" s="26" t="s">
        <v>37</v>
      </c>
      <c r="M46" s="26" t="s">
        <v>37</v>
      </c>
      <c r="N46" s="26" t="s">
        <v>38</v>
      </c>
      <c r="O46" s="27" t="s">
        <v>290</v>
      </c>
      <c r="P46" s="26" t="s">
        <v>37</v>
      </c>
      <c r="Q46" s="26" t="s">
        <v>37</v>
      </c>
      <c r="R46" s="26" t="s">
        <v>38</v>
      </c>
      <c r="S46" s="26" t="s">
        <v>38</v>
      </c>
      <c r="T46" s="26" t="s">
        <v>38</v>
      </c>
      <c r="U46" s="26" t="s">
        <v>271</v>
      </c>
      <c r="V46" s="26" t="s">
        <v>37</v>
      </c>
      <c r="AA46" t="s">
        <v>290</v>
      </c>
      <c r="AB46">
        <v>16737</v>
      </c>
      <c r="AC46">
        <v>50431</v>
      </c>
      <c r="AD46">
        <v>34271</v>
      </c>
      <c r="AE46">
        <v>39725</v>
      </c>
      <c r="AF46">
        <v>10038</v>
      </c>
      <c r="AG46">
        <v>10579</v>
      </c>
      <c r="AH46">
        <v>10562</v>
      </c>
      <c r="AI46" t="s">
        <v>290</v>
      </c>
      <c r="AJ46">
        <v>41491</v>
      </c>
      <c r="AK46">
        <v>20603</v>
      </c>
      <c r="AL46">
        <v>16080</v>
      </c>
      <c r="AM46">
        <v>58529</v>
      </c>
      <c r="AN46">
        <v>30309</v>
      </c>
      <c r="AO46">
        <v>26338</v>
      </c>
      <c r="AP46">
        <v>9721</v>
      </c>
      <c r="AQ46" t="s">
        <v>290</v>
      </c>
      <c r="AR46" t="s">
        <v>271</v>
      </c>
      <c r="AS46" t="s">
        <v>37</v>
      </c>
      <c r="AT46" t="s">
        <v>37</v>
      </c>
      <c r="AU46" t="s">
        <v>37</v>
      </c>
      <c r="AV46" t="s">
        <v>37</v>
      </c>
      <c r="AW46" t="s">
        <v>37</v>
      </c>
      <c r="AX46" t="s">
        <v>38</v>
      </c>
      <c r="AY46" t="s">
        <v>38</v>
      </c>
      <c r="AZ46" t="s">
        <v>37</v>
      </c>
      <c r="BA46" t="s">
        <v>37</v>
      </c>
      <c r="BB46" t="s">
        <v>38</v>
      </c>
      <c r="BC46" t="s">
        <v>38</v>
      </c>
      <c r="BD46" t="s">
        <v>38</v>
      </c>
      <c r="BE46" t="s">
        <v>37</v>
      </c>
      <c r="BF46" t="s">
        <v>37</v>
      </c>
    </row>
    <row r="47" spans="1:58" ht="17.25" customHeight="1" x14ac:dyDescent="0.25">
      <c r="A47" s="20">
        <v>44972</v>
      </c>
      <c r="B47" s="21">
        <v>5</v>
      </c>
      <c r="C47" s="22">
        <v>4</v>
      </c>
      <c r="D47" s="20" t="s">
        <v>253</v>
      </c>
      <c r="E47" s="20" t="s">
        <v>253</v>
      </c>
      <c r="F47" s="23"/>
      <c r="G47" s="25"/>
      <c r="H47" s="26" t="s">
        <v>38</v>
      </c>
      <c r="I47" s="26" t="s">
        <v>37</v>
      </c>
      <c r="J47" s="26" t="s">
        <v>37</v>
      </c>
      <c r="K47" s="26" t="s">
        <v>37</v>
      </c>
      <c r="L47" s="26" t="s">
        <v>37</v>
      </c>
      <c r="M47" s="26" t="s">
        <v>37</v>
      </c>
      <c r="N47" s="26" t="s">
        <v>38</v>
      </c>
      <c r="O47" s="27" t="s">
        <v>290</v>
      </c>
      <c r="P47" s="26" t="s">
        <v>37</v>
      </c>
      <c r="Q47" s="26" t="s">
        <v>37</v>
      </c>
      <c r="R47" s="26" t="s">
        <v>38</v>
      </c>
      <c r="S47" s="26" t="s">
        <v>38</v>
      </c>
      <c r="T47" s="26" t="s">
        <v>37</v>
      </c>
      <c r="U47" s="26" t="s">
        <v>271</v>
      </c>
      <c r="V47" s="26" t="s">
        <v>37</v>
      </c>
      <c r="AA47" t="s">
        <v>290</v>
      </c>
      <c r="AB47">
        <v>16737</v>
      </c>
      <c r="AC47">
        <v>50455</v>
      </c>
      <c r="AD47">
        <v>34295</v>
      </c>
      <c r="AE47">
        <v>39749</v>
      </c>
      <c r="AF47">
        <v>10062</v>
      </c>
      <c r="AG47">
        <v>10603</v>
      </c>
      <c r="AH47">
        <v>10562</v>
      </c>
      <c r="AI47" t="s">
        <v>290</v>
      </c>
      <c r="AJ47">
        <v>41515</v>
      </c>
      <c r="AK47">
        <v>20627</v>
      </c>
      <c r="AL47">
        <v>16080</v>
      </c>
      <c r="AM47">
        <v>58529</v>
      </c>
      <c r="AN47">
        <v>30309</v>
      </c>
      <c r="AO47">
        <v>26362</v>
      </c>
      <c r="AP47">
        <v>9745</v>
      </c>
      <c r="AQ47" t="s">
        <v>290</v>
      </c>
      <c r="AR47" t="s">
        <v>271</v>
      </c>
      <c r="AS47" t="s">
        <v>37</v>
      </c>
      <c r="AT47" t="s">
        <v>37</v>
      </c>
      <c r="AU47" t="s">
        <v>37</v>
      </c>
      <c r="AV47" t="s">
        <v>37</v>
      </c>
      <c r="AW47" t="s">
        <v>37</v>
      </c>
      <c r="AX47" t="s">
        <v>38</v>
      </c>
      <c r="AY47" t="s">
        <v>38</v>
      </c>
      <c r="AZ47" t="s">
        <v>37</v>
      </c>
      <c r="BA47" t="s">
        <v>37</v>
      </c>
      <c r="BB47" t="s">
        <v>38</v>
      </c>
      <c r="BC47" t="s">
        <v>38</v>
      </c>
      <c r="BD47" t="s">
        <v>38</v>
      </c>
      <c r="BE47" t="s">
        <v>37</v>
      </c>
      <c r="BF47" t="s">
        <v>37</v>
      </c>
    </row>
    <row r="48" spans="1:58" ht="17.25" customHeight="1" x14ac:dyDescent="0.25">
      <c r="A48" s="20">
        <v>44973</v>
      </c>
      <c r="B48" s="21">
        <v>5</v>
      </c>
      <c r="C48" s="22">
        <v>4</v>
      </c>
      <c r="D48" s="20" t="s">
        <v>253</v>
      </c>
      <c r="E48" s="20" t="s">
        <v>253</v>
      </c>
      <c r="F48" s="23"/>
      <c r="G48" s="25"/>
      <c r="H48" s="26" t="s">
        <v>38</v>
      </c>
      <c r="I48" s="26" t="s">
        <v>37</v>
      </c>
      <c r="J48" s="26" t="s">
        <v>37</v>
      </c>
      <c r="K48" s="26" t="s">
        <v>37</v>
      </c>
      <c r="L48" s="26" t="s">
        <v>37</v>
      </c>
      <c r="M48" s="26" t="s">
        <v>37</v>
      </c>
      <c r="N48" s="26" t="s">
        <v>38</v>
      </c>
      <c r="O48" s="27" t="s">
        <v>290</v>
      </c>
      <c r="P48" s="26" t="s">
        <v>37</v>
      </c>
      <c r="Q48" s="26" t="s">
        <v>37</v>
      </c>
      <c r="R48" s="26" t="s">
        <v>38</v>
      </c>
      <c r="S48" s="26" t="s">
        <v>38</v>
      </c>
      <c r="T48" s="26" t="s">
        <v>37</v>
      </c>
      <c r="U48" s="26" t="s">
        <v>271</v>
      </c>
      <c r="V48" s="26" t="s">
        <v>37</v>
      </c>
      <c r="AA48" t="s">
        <v>290</v>
      </c>
      <c r="AB48">
        <v>16737</v>
      </c>
      <c r="AC48">
        <v>50479</v>
      </c>
      <c r="AD48">
        <v>34319</v>
      </c>
      <c r="AE48">
        <v>39773</v>
      </c>
      <c r="AF48">
        <v>10086</v>
      </c>
      <c r="AG48">
        <v>10627</v>
      </c>
      <c r="AH48">
        <v>10562</v>
      </c>
      <c r="AI48" t="s">
        <v>290</v>
      </c>
      <c r="AJ48">
        <v>41539</v>
      </c>
      <c r="AK48">
        <v>20651</v>
      </c>
      <c r="AL48">
        <v>16080</v>
      </c>
      <c r="AM48">
        <v>58529</v>
      </c>
      <c r="AN48">
        <v>30309</v>
      </c>
      <c r="AO48">
        <v>26386</v>
      </c>
      <c r="AP48">
        <v>9769</v>
      </c>
      <c r="AQ48" t="s">
        <v>290</v>
      </c>
      <c r="AR48" t="s">
        <v>271</v>
      </c>
      <c r="AS48" t="s">
        <v>37</v>
      </c>
      <c r="AT48" t="s">
        <v>37</v>
      </c>
      <c r="AU48" t="s">
        <v>37</v>
      </c>
      <c r="AV48" t="s">
        <v>37</v>
      </c>
      <c r="AW48" t="s">
        <v>37</v>
      </c>
      <c r="AX48" t="s">
        <v>38</v>
      </c>
      <c r="AY48" t="s">
        <v>38</v>
      </c>
      <c r="AZ48" t="s">
        <v>37</v>
      </c>
      <c r="BA48" t="s">
        <v>37</v>
      </c>
      <c r="BB48" t="s">
        <v>38</v>
      </c>
      <c r="BC48" t="s">
        <v>38</v>
      </c>
      <c r="BD48" t="s">
        <v>38</v>
      </c>
      <c r="BE48" t="s">
        <v>37</v>
      </c>
      <c r="BF48" t="s">
        <v>37</v>
      </c>
    </row>
    <row r="49" spans="1:58" ht="17.25" customHeight="1" x14ac:dyDescent="0.25">
      <c r="A49" s="20">
        <v>44974</v>
      </c>
      <c r="B49" s="21">
        <v>5</v>
      </c>
      <c r="C49" s="22">
        <v>4</v>
      </c>
      <c r="D49" s="20" t="s">
        <v>253</v>
      </c>
      <c r="E49" s="20" t="s">
        <v>253</v>
      </c>
      <c r="F49" s="23"/>
      <c r="G49" s="25"/>
      <c r="H49" s="26" t="s">
        <v>38</v>
      </c>
      <c r="I49" s="26" t="s">
        <v>37</v>
      </c>
      <c r="J49" s="26" t="s">
        <v>37</v>
      </c>
      <c r="K49" s="26" t="s">
        <v>37</v>
      </c>
      <c r="L49" s="26" t="s">
        <v>37</v>
      </c>
      <c r="M49" s="26" t="s">
        <v>37</v>
      </c>
      <c r="N49" s="26" t="s">
        <v>38</v>
      </c>
      <c r="O49" s="27" t="s">
        <v>290</v>
      </c>
      <c r="P49" s="26" t="s">
        <v>37</v>
      </c>
      <c r="Q49" s="26" t="s">
        <v>37</v>
      </c>
      <c r="R49" s="26" t="s">
        <v>38</v>
      </c>
      <c r="S49" s="26" t="s">
        <v>38</v>
      </c>
      <c r="T49" s="26" t="s">
        <v>37</v>
      </c>
      <c r="U49" s="26" t="s">
        <v>271</v>
      </c>
      <c r="V49" s="26" t="s">
        <v>37</v>
      </c>
      <c r="AA49" t="s">
        <v>290</v>
      </c>
      <c r="AB49">
        <v>16737</v>
      </c>
      <c r="AC49">
        <v>50503</v>
      </c>
      <c r="AD49">
        <v>34343</v>
      </c>
      <c r="AE49">
        <v>39797</v>
      </c>
      <c r="AF49">
        <v>10110</v>
      </c>
      <c r="AG49">
        <v>10651</v>
      </c>
      <c r="AH49">
        <v>10562</v>
      </c>
      <c r="AI49" t="s">
        <v>290</v>
      </c>
      <c r="AJ49">
        <v>41563</v>
      </c>
      <c r="AK49">
        <v>20675</v>
      </c>
      <c r="AL49">
        <v>16080</v>
      </c>
      <c r="AM49">
        <v>58529</v>
      </c>
      <c r="AN49">
        <v>30309</v>
      </c>
      <c r="AO49">
        <v>26410</v>
      </c>
      <c r="AP49">
        <v>9793</v>
      </c>
      <c r="AQ49" t="s">
        <v>290</v>
      </c>
      <c r="AR49" t="s">
        <v>271</v>
      </c>
      <c r="AS49" t="s">
        <v>37</v>
      </c>
      <c r="AT49" t="s">
        <v>37</v>
      </c>
      <c r="AU49" t="s">
        <v>37</v>
      </c>
      <c r="AV49" t="s">
        <v>37</v>
      </c>
      <c r="AW49" t="s">
        <v>37</v>
      </c>
      <c r="AX49" t="s">
        <v>38</v>
      </c>
      <c r="AY49" t="s">
        <v>38</v>
      </c>
      <c r="AZ49" t="s">
        <v>37</v>
      </c>
      <c r="BA49" t="s">
        <v>37</v>
      </c>
      <c r="BB49" t="s">
        <v>38</v>
      </c>
      <c r="BC49" t="s">
        <v>38</v>
      </c>
      <c r="BD49" t="s">
        <v>38</v>
      </c>
      <c r="BE49" t="s">
        <v>37</v>
      </c>
      <c r="BF49" t="s">
        <v>37</v>
      </c>
    </row>
    <row r="50" spans="1:58" ht="17.25" customHeight="1" x14ac:dyDescent="0.25">
      <c r="A50" s="20">
        <v>44975</v>
      </c>
      <c r="B50" s="21">
        <v>5</v>
      </c>
      <c r="C50" s="22">
        <v>4</v>
      </c>
      <c r="D50" s="20" t="s">
        <v>253</v>
      </c>
      <c r="E50" s="20" t="s">
        <v>253</v>
      </c>
      <c r="F50" s="23"/>
      <c r="G50" s="25"/>
      <c r="H50" s="26" t="s">
        <v>38</v>
      </c>
      <c r="I50" s="26" t="s">
        <v>37</v>
      </c>
      <c r="J50" s="26" t="s">
        <v>37</v>
      </c>
      <c r="K50" s="26" t="s">
        <v>37</v>
      </c>
      <c r="L50" s="26" t="s">
        <v>37</v>
      </c>
      <c r="M50" s="26" t="s">
        <v>37</v>
      </c>
      <c r="N50" s="26" t="s">
        <v>38</v>
      </c>
      <c r="O50" s="27" t="s">
        <v>290</v>
      </c>
      <c r="P50" s="26" t="s">
        <v>37</v>
      </c>
      <c r="Q50" s="26" t="s">
        <v>37</v>
      </c>
      <c r="R50" s="26" t="s">
        <v>38</v>
      </c>
      <c r="S50" s="26" t="s">
        <v>38</v>
      </c>
      <c r="T50" s="26" t="s">
        <v>37</v>
      </c>
      <c r="U50" s="26" t="s">
        <v>271</v>
      </c>
      <c r="V50" s="26" t="s">
        <v>37</v>
      </c>
      <c r="AA50" t="s">
        <v>290</v>
      </c>
      <c r="AB50">
        <v>16737</v>
      </c>
      <c r="AC50">
        <v>50527</v>
      </c>
      <c r="AD50">
        <v>34367</v>
      </c>
      <c r="AE50">
        <v>39821</v>
      </c>
      <c r="AF50">
        <v>10134</v>
      </c>
      <c r="AG50">
        <v>10675</v>
      </c>
      <c r="AH50">
        <v>10562</v>
      </c>
      <c r="AI50" t="s">
        <v>290</v>
      </c>
      <c r="AJ50">
        <v>41587</v>
      </c>
      <c r="AK50">
        <v>20699</v>
      </c>
      <c r="AL50">
        <v>16104</v>
      </c>
      <c r="AM50">
        <v>58529</v>
      </c>
      <c r="AN50">
        <v>30309</v>
      </c>
      <c r="AO50">
        <v>26434</v>
      </c>
      <c r="AP50">
        <v>9817</v>
      </c>
      <c r="AQ50" t="s">
        <v>290</v>
      </c>
      <c r="AR50" t="s">
        <v>271</v>
      </c>
      <c r="AS50" t="s">
        <v>37</v>
      </c>
      <c r="AT50" t="s">
        <v>37</v>
      </c>
      <c r="AU50" t="s">
        <v>37</v>
      </c>
      <c r="AV50" t="s">
        <v>37</v>
      </c>
      <c r="AW50" t="s">
        <v>37</v>
      </c>
      <c r="AX50" t="s">
        <v>38</v>
      </c>
      <c r="AY50" t="s">
        <v>38</v>
      </c>
      <c r="AZ50" t="s">
        <v>37</v>
      </c>
      <c r="BA50" t="s">
        <v>37</v>
      </c>
      <c r="BB50" t="s">
        <v>37</v>
      </c>
      <c r="BC50" t="s">
        <v>38</v>
      </c>
      <c r="BD50" t="s">
        <v>38</v>
      </c>
      <c r="BE50" t="s">
        <v>37</v>
      </c>
      <c r="BF50" t="s">
        <v>37</v>
      </c>
    </row>
    <row r="51" spans="1:58" ht="17.25" customHeight="1" x14ac:dyDescent="0.25">
      <c r="A51" s="20">
        <v>44976</v>
      </c>
      <c r="B51" s="21">
        <v>5</v>
      </c>
      <c r="C51" s="22">
        <v>4</v>
      </c>
      <c r="D51" s="20" t="s">
        <v>253</v>
      </c>
      <c r="E51" s="20" t="s">
        <v>253</v>
      </c>
      <c r="F51" s="23"/>
      <c r="G51" s="25"/>
      <c r="H51" s="26" t="s">
        <v>38</v>
      </c>
      <c r="I51" s="26" t="s">
        <v>37</v>
      </c>
      <c r="J51" s="26" t="s">
        <v>37</v>
      </c>
      <c r="K51" s="26" t="s">
        <v>37</v>
      </c>
      <c r="L51" s="26" t="s">
        <v>37</v>
      </c>
      <c r="M51" s="26" t="s">
        <v>37</v>
      </c>
      <c r="N51" s="26" t="s">
        <v>38</v>
      </c>
      <c r="O51" s="27" t="s">
        <v>290</v>
      </c>
      <c r="P51" s="26" t="s">
        <v>37</v>
      </c>
      <c r="Q51" s="26" t="s">
        <v>37</v>
      </c>
      <c r="R51" s="26" t="s">
        <v>38</v>
      </c>
      <c r="S51" s="26" t="s">
        <v>38</v>
      </c>
      <c r="T51" s="26" t="s">
        <v>37</v>
      </c>
      <c r="U51" s="26" t="s">
        <v>271</v>
      </c>
      <c r="V51" s="26" t="s">
        <v>37</v>
      </c>
      <c r="AA51" t="s">
        <v>290</v>
      </c>
      <c r="AB51">
        <v>16737</v>
      </c>
      <c r="AC51">
        <v>50551</v>
      </c>
      <c r="AD51">
        <v>34391</v>
      </c>
      <c r="AE51">
        <v>39845</v>
      </c>
      <c r="AF51">
        <v>10158</v>
      </c>
      <c r="AG51">
        <v>10699</v>
      </c>
      <c r="AH51">
        <v>10562</v>
      </c>
      <c r="AI51" t="s">
        <v>290</v>
      </c>
      <c r="AJ51">
        <v>41587</v>
      </c>
      <c r="AK51">
        <v>20723</v>
      </c>
      <c r="AL51">
        <v>16128</v>
      </c>
      <c r="AM51">
        <v>58529</v>
      </c>
      <c r="AN51">
        <v>30309</v>
      </c>
      <c r="AO51">
        <v>26458</v>
      </c>
      <c r="AP51">
        <v>9841</v>
      </c>
      <c r="AQ51" t="s">
        <v>290</v>
      </c>
      <c r="AR51" t="s">
        <v>271</v>
      </c>
      <c r="AS51" t="s">
        <v>37</v>
      </c>
      <c r="AT51" t="s">
        <v>37</v>
      </c>
      <c r="AU51" t="s">
        <v>37</v>
      </c>
      <c r="AV51" t="s">
        <v>37</v>
      </c>
      <c r="AW51" t="s">
        <v>37</v>
      </c>
      <c r="AX51" t="s">
        <v>38</v>
      </c>
      <c r="AY51" t="s">
        <v>38</v>
      </c>
      <c r="AZ51" t="s">
        <v>38</v>
      </c>
      <c r="BA51" t="s">
        <v>37</v>
      </c>
      <c r="BB51" t="s">
        <v>37</v>
      </c>
      <c r="BC51" t="s">
        <v>38</v>
      </c>
      <c r="BD51" t="s">
        <v>38</v>
      </c>
      <c r="BE51" t="s">
        <v>37</v>
      </c>
      <c r="BF51" t="s">
        <v>37</v>
      </c>
    </row>
    <row r="52" spans="1:58" ht="17.25" customHeight="1" x14ac:dyDescent="0.25">
      <c r="A52" s="20">
        <v>44977</v>
      </c>
      <c r="B52" s="21">
        <v>5</v>
      </c>
      <c r="C52" s="22">
        <v>4</v>
      </c>
      <c r="D52" s="20" t="s">
        <v>253</v>
      </c>
      <c r="E52" s="20" t="s">
        <v>253</v>
      </c>
      <c r="F52" s="23"/>
      <c r="G52" s="25"/>
      <c r="H52" s="26" t="s">
        <v>38</v>
      </c>
      <c r="I52" s="26" t="s">
        <v>37</v>
      </c>
      <c r="J52" s="26" t="s">
        <v>37</v>
      </c>
      <c r="K52" s="26" t="s">
        <v>37</v>
      </c>
      <c r="L52" s="26" t="s">
        <v>37</v>
      </c>
      <c r="M52" s="26" t="s">
        <v>37</v>
      </c>
      <c r="N52" s="26" t="s">
        <v>38</v>
      </c>
      <c r="O52" s="27" t="s">
        <v>290</v>
      </c>
      <c r="P52" s="26" t="s">
        <v>37</v>
      </c>
      <c r="Q52" s="26" t="s">
        <v>37</v>
      </c>
      <c r="R52" s="26" t="s">
        <v>38</v>
      </c>
      <c r="S52" s="26" t="s">
        <v>38</v>
      </c>
      <c r="T52" s="26" t="s">
        <v>37</v>
      </c>
      <c r="U52" s="26" t="s">
        <v>271</v>
      </c>
      <c r="V52" s="26" t="s">
        <v>37</v>
      </c>
      <c r="AA52" t="s">
        <v>290</v>
      </c>
      <c r="AB52">
        <v>16737</v>
      </c>
      <c r="AC52">
        <v>50575</v>
      </c>
      <c r="AD52">
        <v>34415</v>
      </c>
      <c r="AE52">
        <v>39869</v>
      </c>
      <c r="AF52">
        <v>10182</v>
      </c>
      <c r="AG52">
        <v>10723</v>
      </c>
      <c r="AH52">
        <v>10562</v>
      </c>
      <c r="AI52" t="s">
        <v>290</v>
      </c>
      <c r="AJ52">
        <v>41611</v>
      </c>
      <c r="AK52">
        <v>20747</v>
      </c>
      <c r="AL52">
        <v>16152</v>
      </c>
      <c r="AM52">
        <v>58529</v>
      </c>
      <c r="AN52">
        <v>30309</v>
      </c>
      <c r="AO52">
        <v>26482</v>
      </c>
      <c r="AP52">
        <v>9865</v>
      </c>
      <c r="AQ52" t="s">
        <v>290</v>
      </c>
      <c r="AR52" t="s">
        <v>271</v>
      </c>
      <c r="AS52" t="s">
        <v>37</v>
      </c>
      <c r="AT52" t="s">
        <v>37</v>
      </c>
      <c r="AU52" t="s">
        <v>37</v>
      </c>
      <c r="AV52" t="s">
        <v>37</v>
      </c>
      <c r="AW52" t="s">
        <v>37</v>
      </c>
      <c r="AX52" t="s">
        <v>38</v>
      </c>
      <c r="AY52" t="s">
        <v>38</v>
      </c>
      <c r="AZ52" t="s">
        <v>37</v>
      </c>
      <c r="BA52" t="s">
        <v>37</v>
      </c>
      <c r="BB52" t="s">
        <v>37</v>
      </c>
      <c r="BC52" t="s">
        <v>38</v>
      </c>
      <c r="BD52" t="s">
        <v>38</v>
      </c>
      <c r="BE52" t="s">
        <v>37</v>
      </c>
      <c r="BF52" t="s">
        <v>37</v>
      </c>
    </row>
    <row r="53" spans="1:58" ht="17.25" customHeight="1" x14ac:dyDescent="0.25">
      <c r="A53" s="20">
        <v>44978</v>
      </c>
      <c r="B53" s="21">
        <v>5</v>
      </c>
      <c r="C53" s="22">
        <v>4</v>
      </c>
      <c r="D53" s="20" t="s">
        <v>253</v>
      </c>
      <c r="E53" s="20" t="s">
        <v>253</v>
      </c>
      <c r="F53" s="23"/>
      <c r="G53" s="25"/>
      <c r="H53" s="26" t="s">
        <v>38</v>
      </c>
      <c r="I53" s="26" t="s">
        <v>37</v>
      </c>
      <c r="J53" s="26" t="s">
        <v>37</v>
      </c>
      <c r="K53" s="26" t="s">
        <v>37</v>
      </c>
      <c r="L53" s="26" t="s">
        <v>37</v>
      </c>
      <c r="M53" s="26" t="s">
        <v>37</v>
      </c>
      <c r="N53" s="26" t="s">
        <v>38</v>
      </c>
      <c r="O53" s="27" t="s">
        <v>290</v>
      </c>
      <c r="P53" s="26" t="s">
        <v>37</v>
      </c>
      <c r="Q53" s="26" t="s">
        <v>37</v>
      </c>
      <c r="R53" s="26" t="s">
        <v>38</v>
      </c>
      <c r="S53" s="26" t="s">
        <v>38</v>
      </c>
      <c r="T53" s="26" t="s">
        <v>37</v>
      </c>
      <c r="U53" s="26" t="s">
        <v>271</v>
      </c>
      <c r="V53" s="26" t="s">
        <v>37</v>
      </c>
      <c r="AA53" t="s">
        <v>290</v>
      </c>
      <c r="AB53">
        <v>16761</v>
      </c>
      <c r="AC53">
        <v>50599</v>
      </c>
      <c r="AD53">
        <v>34439</v>
      </c>
      <c r="AE53">
        <v>39893</v>
      </c>
      <c r="AF53">
        <v>10206</v>
      </c>
      <c r="AG53">
        <v>10747</v>
      </c>
      <c r="AH53">
        <v>10562</v>
      </c>
      <c r="AI53" t="s">
        <v>290</v>
      </c>
      <c r="AJ53">
        <v>41635</v>
      </c>
      <c r="AK53">
        <v>20771</v>
      </c>
      <c r="AL53">
        <v>16152</v>
      </c>
      <c r="AM53">
        <v>58529</v>
      </c>
      <c r="AN53">
        <v>30309</v>
      </c>
      <c r="AO53">
        <v>26506</v>
      </c>
      <c r="AP53">
        <v>9889</v>
      </c>
      <c r="AQ53" t="s">
        <v>290</v>
      </c>
      <c r="AR53" t="s">
        <v>37</v>
      </c>
      <c r="AS53" t="s">
        <v>37</v>
      </c>
      <c r="AT53" t="s">
        <v>37</v>
      </c>
      <c r="AU53" t="s">
        <v>37</v>
      </c>
      <c r="AV53" t="s">
        <v>37</v>
      </c>
      <c r="AW53" t="s">
        <v>37</v>
      </c>
      <c r="AX53" t="s">
        <v>38</v>
      </c>
      <c r="AY53" t="s">
        <v>38</v>
      </c>
      <c r="AZ53" t="s">
        <v>37</v>
      </c>
      <c r="BA53" t="s">
        <v>37</v>
      </c>
      <c r="BB53" t="s">
        <v>38</v>
      </c>
      <c r="BC53" t="s">
        <v>38</v>
      </c>
      <c r="BD53" t="s">
        <v>38</v>
      </c>
      <c r="BE53" t="s">
        <v>37</v>
      </c>
      <c r="BF53" t="s">
        <v>37</v>
      </c>
    </row>
    <row r="54" spans="1:58" ht="17.25" customHeight="1" x14ac:dyDescent="0.25">
      <c r="A54" s="20">
        <v>44979</v>
      </c>
      <c r="B54" s="21">
        <v>5</v>
      </c>
      <c r="C54" s="22">
        <v>4</v>
      </c>
      <c r="D54" s="20" t="s">
        <v>253</v>
      </c>
      <c r="E54" s="20" t="s">
        <v>253</v>
      </c>
      <c r="F54" s="23"/>
      <c r="G54" s="25"/>
      <c r="H54" s="26" t="s">
        <v>38</v>
      </c>
      <c r="I54" s="26" t="s">
        <v>37</v>
      </c>
      <c r="J54" s="26" t="s">
        <v>37</v>
      </c>
      <c r="K54" s="26" t="s">
        <v>37</v>
      </c>
      <c r="L54" s="26" t="s">
        <v>37</v>
      </c>
      <c r="M54" s="26" t="s">
        <v>37</v>
      </c>
      <c r="N54" s="26" t="s">
        <v>38</v>
      </c>
      <c r="O54" s="27" t="s">
        <v>290</v>
      </c>
      <c r="P54" s="26" t="s">
        <v>37</v>
      </c>
      <c r="Q54" s="26" t="s">
        <v>37</v>
      </c>
      <c r="R54" s="26" t="s">
        <v>38</v>
      </c>
      <c r="S54" s="26" t="s">
        <v>38</v>
      </c>
      <c r="T54" s="26" t="s">
        <v>37</v>
      </c>
      <c r="U54" s="26" t="s">
        <v>271</v>
      </c>
      <c r="V54" s="26" t="s">
        <v>37</v>
      </c>
      <c r="AA54" t="s">
        <v>290</v>
      </c>
      <c r="AB54">
        <v>16761</v>
      </c>
      <c r="AC54">
        <v>50623</v>
      </c>
      <c r="AD54">
        <v>34463</v>
      </c>
      <c r="AE54">
        <v>39917</v>
      </c>
      <c r="AF54">
        <v>10230</v>
      </c>
      <c r="AG54">
        <v>10771</v>
      </c>
      <c r="AH54">
        <v>10562</v>
      </c>
      <c r="AI54" t="s">
        <v>290</v>
      </c>
      <c r="AJ54">
        <v>41659</v>
      </c>
      <c r="AK54">
        <v>20795</v>
      </c>
      <c r="AL54">
        <v>16152</v>
      </c>
      <c r="AM54">
        <v>58529</v>
      </c>
      <c r="AN54">
        <v>30309</v>
      </c>
      <c r="AO54">
        <v>26530</v>
      </c>
      <c r="AP54">
        <v>9913</v>
      </c>
      <c r="AQ54" t="s">
        <v>290</v>
      </c>
      <c r="AR54" t="s">
        <v>38</v>
      </c>
      <c r="AS54" t="s">
        <v>37</v>
      </c>
      <c r="AT54" t="s">
        <v>37</v>
      </c>
      <c r="AU54" t="s">
        <v>37</v>
      </c>
      <c r="AV54" t="s">
        <v>37</v>
      </c>
      <c r="AW54" t="s">
        <v>37</v>
      </c>
      <c r="AX54" t="s">
        <v>38</v>
      </c>
      <c r="AY54" t="s">
        <v>38</v>
      </c>
      <c r="AZ54" t="s">
        <v>37</v>
      </c>
      <c r="BA54" t="s">
        <v>37</v>
      </c>
      <c r="BB54" t="s">
        <v>38</v>
      </c>
      <c r="BC54" t="s">
        <v>38</v>
      </c>
      <c r="BD54" t="s">
        <v>38</v>
      </c>
      <c r="BE54" t="s">
        <v>37</v>
      </c>
      <c r="BF54" t="s">
        <v>37</v>
      </c>
    </row>
    <row r="55" spans="1:58" ht="17.25" customHeight="1" x14ac:dyDescent="0.25">
      <c r="A55" s="20">
        <v>44980</v>
      </c>
      <c r="B55" s="21">
        <v>5</v>
      </c>
      <c r="C55" s="22">
        <v>4</v>
      </c>
      <c r="D55" s="20" t="s">
        <v>253</v>
      </c>
      <c r="E55" s="20" t="s">
        <v>253</v>
      </c>
      <c r="F55" s="23"/>
      <c r="G55" s="25"/>
      <c r="H55" s="26" t="s">
        <v>38</v>
      </c>
      <c r="I55" s="26" t="s">
        <v>37</v>
      </c>
      <c r="J55" s="26" t="s">
        <v>37</v>
      </c>
      <c r="K55" s="26" t="s">
        <v>37</v>
      </c>
      <c r="L55" s="26" t="s">
        <v>37</v>
      </c>
      <c r="M55" s="26" t="s">
        <v>37</v>
      </c>
      <c r="N55" s="26" t="s">
        <v>38</v>
      </c>
      <c r="O55" s="27" t="s">
        <v>290</v>
      </c>
      <c r="P55" s="26" t="s">
        <v>37</v>
      </c>
      <c r="Q55" s="26" t="s">
        <v>33</v>
      </c>
      <c r="R55" s="26" t="s">
        <v>38</v>
      </c>
      <c r="S55" s="26" t="s">
        <v>38</v>
      </c>
      <c r="T55" s="26" t="s">
        <v>37</v>
      </c>
      <c r="U55" s="26" t="s">
        <v>37</v>
      </c>
      <c r="V55" s="26" t="s">
        <v>37</v>
      </c>
      <c r="AA55" t="s">
        <v>290</v>
      </c>
      <c r="AB55">
        <v>16761</v>
      </c>
      <c r="AC55">
        <v>50647</v>
      </c>
      <c r="AD55">
        <v>34487</v>
      </c>
      <c r="AE55">
        <v>39941</v>
      </c>
      <c r="AF55">
        <v>10254</v>
      </c>
      <c r="AG55">
        <v>10795</v>
      </c>
      <c r="AH55">
        <v>10562</v>
      </c>
      <c r="AI55" t="s">
        <v>290</v>
      </c>
      <c r="AJ55">
        <v>41683</v>
      </c>
      <c r="AK55">
        <v>20819</v>
      </c>
      <c r="AL55">
        <v>16152</v>
      </c>
      <c r="AM55">
        <v>58529</v>
      </c>
      <c r="AN55">
        <v>30333</v>
      </c>
      <c r="AO55">
        <v>26554</v>
      </c>
      <c r="AP55">
        <v>9937</v>
      </c>
      <c r="AQ55" t="s">
        <v>290</v>
      </c>
      <c r="AR55" t="s">
        <v>38</v>
      </c>
      <c r="AS55" t="s">
        <v>37</v>
      </c>
      <c r="AT55" t="s">
        <v>37</v>
      </c>
      <c r="AU55" t="s">
        <v>37</v>
      </c>
      <c r="AV55" t="s">
        <v>37</v>
      </c>
      <c r="AW55" t="s">
        <v>37</v>
      </c>
      <c r="AX55" t="s">
        <v>38</v>
      </c>
      <c r="AY55" t="s">
        <v>38</v>
      </c>
      <c r="AZ55" t="s">
        <v>37</v>
      </c>
      <c r="BA55" t="s">
        <v>37</v>
      </c>
      <c r="BB55" t="s">
        <v>38</v>
      </c>
      <c r="BC55" t="s">
        <v>38</v>
      </c>
      <c r="BD55" t="s">
        <v>37</v>
      </c>
      <c r="BE55" t="s">
        <v>37</v>
      </c>
      <c r="BF55" t="s">
        <v>37</v>
      </c>
    </row>
    <row r="56" spans="1:58" ht="17.25" customHeight="1" x14ac:dyDescent="0.25">
      <c r="A56" s="20">
        <v>44981</v>
      </c>
      <c r="B56" s="21">
        <v>5</v>
      </c>
      <c r="C56" s="22">
        <v>4</v>
      </c>
      <c r="D56" s="20" t="s">
        <v>253</v>
      </c>
      <c r="E56" s="20" t="s">
        <v>253</v>
      </c>
      <c r="F56" s="23"/>
      <c r="G56" s="25"/>
      <c r="H56" s="26" t="s">
        <v>37</v>
      </c>
      <c r="I56" s="26" t="s">
        <v>37</v>
      </c>
      <c r="J56" s="26" t="s">
        <v>37</v>
      </c>
      <c r="K56" s="26" t="s">
        <v>37</v>
      </c>
      <c r="L56" s="26" t="s">
        <v>270</v>
      </c>
      <c r="M56" s="26" t="s">
        <v>37</v>
      </c>
      <c r="N56" s="26" t="s">
        <v>38</v>
      </c>
      <c r="O56" s="27" t="s">
        <v>290</v>
      </c>
      <c r="P56" s="26" t="s">
        <v>37</v>
      </c>
      <c r="Q56" s="26" t="s">
        <v>33</v>
      </c>
      <c r="R56" s="26" t="s">
        <v>38</v>
      </c>
      <c r="S56" s="26" t="s">
        <v>38</v>
      </c>
      <c r="T56" s="26" t="s">
        <v>37</v>
      </c>
      <c r="U56" s="26" t="s">
        <v>37</v>
      </c>
      <c r="V56" s="26" t="s">
        <v>37</v>
      </c>
      <c r="AA56" t="s">
        <v>290</v>
      </c>
      <c r="AB56">
        <v>16761</v>
      </c>
      <c r="AC56">
        <v>50671</v>
      </c>
      <c r="AD56">
        <v>34511</v>
      </c>
      <c r="AE56">
        <v>39965</v>
      </c>
      <c r="AF56">
        <v>10278</v>
      </c>
      <c r="AG56">
        <v>10819</v>
      </c>
      <c r="AH56">
        <v>10562</v>
      </c>
      <c r="AI56" t="s">
        <v>290</v>
      </c>
      <c r="AJ56">
        <v>41707</v>
      </c>
      <c r="AK56">
        <v>20843</v>
      </c>
      <c r="AL56">
        <v>16152</v>
      </c>
      <c r="AM56">
        <v>58529</v>
      </c>
      <c r="AN56">
        <v>30357</v>
      </c>
      <c r="AO56">
        <v>26554</v>
      </c>
      <c r="AP56">
        <v>9961</v>
      </c>
      <c r="AQ56" t="s">
        <v>290</v>
      </c>
      <c r="AR56" t="s">
        <v>38</v>
      </c>
      <c r="AS56" t="s">
        <v>37</v>
      </c>
      <c r="AT56" t="s">
        <v>37</v>
      </c>
      <c r="AU56" t="s">
        <v>37</v>
      </c>
      <c r="AV56" t="s">
        <v>37</v>
      </c>
      <c r="AW56" t="s">
        <v>37</v>
      </c>
      <c r="AX56" t="s">
        <v>38</v>
      </c>
      <c r="AY56" t="s">
        <v>38</v>
      </c>
      <c r="AZ56" t="s">
        <v>37</v>
      </c>
      <c r="BA56" t="s">
        <v>37</v>
      </c>
      <c r="BB56" t="s">
        <v>38</v>
      </c>
      <c r="BC56" t="s">
        <v>38</v>
      </c>
      <c r="BD56" t="s">
        <v>37</v>
      </c>
      <c r="BE56" t="s">
        <v>271</v>
      </c>
      <c r="BF56" t="s">
        <v>37</v>
      </c>
    </row>
    <row r="57" spans="1:58" ht="17.25" customHeight="1" x14ac:dyDescent="0.25">
      <c r="A57" s="20">
        <v>44982</v>
      </c>
      <c r="B57" s="21">
        <v>5</v>
      </c>
      <c r="C57" s="22">
        <v>4</v>
      </c>
      <c r="D57" s="20" t="s">
        <v>253</v>
      </c>
      <c r="E57" s="20" t="s">
        <v>253</v>
      </c>
      <c r="F57" s="23"/>
      <c r="G57" s="25"/>
      <c r="H57" s="26" t="s">
        <v>37</v>
      </c>
      <c r="I57" s="26" t="s">
        <v>37</v>
      </c>
      <c r="J57" s="26" t="s">
        <v>37</v>
      </c>
      <c r="K57" s="26" t="s">
        <v>37</v>
      </c>
      <c r="L57" s="26" t="s">
        <v>270</v>
      </c>
      <c r="M57" s="26" t="s">
        <v>37</v>
      </c>
      <c r="N57" s="26" t="s">
        <v>38</v>
      </c>
      <c r="O57" s="27" t="s">
        <v>290</v>
      </c>
      <c r="P57" s="26" t="s">
        <v>37</v>
      </c>
      <c r="Q57" s="26" t="s">
        <v>37</v>
      </c>
      <c r="R57" s="26" t="s">
        <v>38</v>
      </c>
      <c r="S57" s="26" t="s">
        <v>38</v>
      </c>
      <c r="T57" s="26" t="s">
        <v>37</v>
      </c>
      <c r="U57" s="26" t="s">
        <v>37</v>
      </c>
      <c r="V57" s="26" t="s">
        <v>38</v>
      </c>
      <c r="AA57" t="s">
        <v>290</v>
      </c>
      <c r="AB57">
        <v>16761</v>
      </c>
      <c r="AC57">
        <v>50695</v>
      </c>
      <c r="AD57">
        <v>34535</v>
      </c>
      <c r="AE57">
        <v>39989</v>
      </c>
      <c r="AF57">
        <v>10302</v>
      </c>
      <c r="AG57">
        <v>10843</v>
      </c>
      <c r="AH57">
        <v>10562</v>
      </c>
      <c r="AI57" t="s">
        <v>290</v>
      </c>
      <c r="AJ57">
        <v>41731</v>
      </c>
      <c r="AK57">
        <v>20867</v>
      </c>
      <c r="AL57">
        <v>16152</v>
      </c>
      <c r="AM57">
        <v>58529</v>
      </c>
      <c r="AN57">
        <v>30381</v>
      </c>
      <c r="AO57">
        <v>26554</v>
      </c>
      <c r="AP57">
        <v>9985</v>
      </c>
      <c r="AQ57" t="s">
        <v>290</v>
      </c>
      <c r="AR57" t="s">
        <v>38</v>
      </c>
      <c r="AS57" t="s">
        <v>37</v>
      </c>
      <c r="AT57" t="s">
        <v>37</v>
      </c>
      <c r="AU57" t="s">
        <v>37</v>
      </c>
      <c r="AV57" t="s">
        <v>37</v>
      </c>
      <c r="AW57" t="s">
        <v>37</v>
      </c>
      <c r="AX57" t="s">
        <v>38</v>
      </c>
      <c r="AY57" t="s">
        <v>38</v>
      </c>
      <c r="AZ57" t="s">
        <v>37</v>
      </c>
      <c r="BA57" t="s">
        <v>37</v>
      </c>
      <c r="BB57" t="s">
        <v>38</v>
      </c>
      <c r="BC57" t="s">
        <v>38</v>
      </c>
      <c r="BD57" t="s">
        <v>37</v>
      </c>
      <c r="BE57" t="s">
        <v>271</v>
      </c>
      <c r="BF57" t="s">
        <v>37</v>
      </c>
    </row>
    <row r="58" spans="1:58" ht="17.25" customHeight="1" x14ac:dyDescent="0.25">
      <c r="A58" s="20">
        <v>44983</v>
      </c>
      <c r="B58" s="21">
        <v>5</v>
      </c>
      <c r="C58" s="22">
        <v>4</v>
      </c>
      <c r="D58" s="20" t="s">
        <v>253</v>
      </c>
      <c r="E58" s="20" t="s">
        <v>253</v>
      </c>
      <c r="F58" s="23"/>
      <c r="G58" s="25"/>
      <c r="H58" s="26" t="s">
        <v>37</v>
      </c>
      <c r="I58" s="26" t="s">
        <v>37</v>
      </c>
      <c r="J58" s="26" t="s">
        <v>37</v>
      </c>
      <c r="K58" s="26" t="s">
        <v>37</v>
      </c>
      <c r="L58" s="26" t="s">
        <v>270</v>
      </c>
      <c r="M58" s="26" t="s">
        <v>37</v>
      </c>
      <c r="N58" s="26" t="s">
        <v>38</v>
      </c>
      <c r="O58" s="27" t="s">
        <v>290</v>
      </c>
      <c r="P58" s="26" t="s">
        <v>37</v>
      </c>
      <c r="Q58" s="26" t="s">
        <v>37</v>
      </c>
      <c r="R58" s="26" t="s">
        <v>38</v>
      </c>
      <c r="S58" s="26" t="s">
        <v>38</v>
      </c>
      <c r="T58" s="26" t="s">
        <v>37</v>
      </c>
      <c r="U58" s="26" t="s">
        <v>37</v>
      </c>
      <c r="V58" s="26" t="s">
        <v>38</v>
      </c>
      <c r="AA58" t="s">
        <v>290</v>
      </c>
      <c r="AB58">
        <v>16761</v>
      </c>
      <c r="AC58">
        <v>50719</v>
      </c>
      <c r="AD58">
        <v>34559</v>
      </c>
      <c r="AE58">
        <v>40013</v>
      </c>
      <c r="AF58">
        <v>10326</v>
      </c>
      <c r="AG58">
        <v>10867</v>
      </c>
      <c r="AH58">
        <v>10562</v>
      </c>
      <c r="AI58" t="s">
        <v>290</v>
      </c>
      <c r="AJ58">
        <v>41755</v>
      </c>
      <c r="AK58">
        <v>20891</v>
      </c>
      <c r="AL58">
        <v>16176</v>
      </c>
      <c r="AM58">
        <v>58529</v>
      </c>
      <c r="AN58">
        <v>30405</v>
      </c>
      <c r="AO58">
        <v>26554</v>
      </c>
      <c r="AP58">
        <v>10009</v>
      </c>
      <c r="AQ58" t="s">
        <v>290</v>
      </c>
      <c r="AR58" t="s">
        <v>38</v>
      </c>
      <c r="AS58" t="s">
        <v>37</v>
      </c>
      <c r="AT58" t="s">
        <v>37</v>
      </c>
      <c r="AU58" t="s">
        <v>37</v>
      </c>
      <c r="AV58" t="s">
        <v>37</v>
      </c>
      <c r="AW58" t="s">
        <v>37</v>
      </c>
      <c r="AX58" t="s">
        <v>38</v>
      </c>
      <c r="AY58" t="s">
        <v>38</v>
      </c>
      <c r="AZ58" t="s">
        <v>37</v>
      </c>
      <c r="BA58" t="s">
        <v>37</v>
      </c>
      <c r="BB58" t="s">
        <v>37</v>
      </c>
      <c r="BC58" t="s">
        <v>38</v>
      </c>
      <c r="BD58" t="s">
        <v>37</v>
      </c>
      <c r="BE58" t="s">
        <v>271</v>
      </c>
      <c r="BF58" t="s">
        <v>37</v>
      </c>
    </row>
    <row r="59" spans="1:58" ht="17.25" customHeight="1" x14ac:dyDescent="0.25">
      <c r="A59" s="20">
        <v>44984</v>
      </c>
      <c r="B59" s="21">
        <v>5</v>
      </c>
      <c r="C59" s="22">
        <v>4</v>
      </c>
      <c r="D59" s="20" t="s">
        <v>253</v>
      </c>
      <c r="E59" s="20" t="s">
        <v>253</v>
      </c>
      <c r="F59" s="23"/>
      <c r="G59" s="25"/>
      <c r="H59" s="26" t="s">
        <v>37</v>
      </c>
      <c r="I59" s="26" t="s">
        <v>37</v>
      </c>
      <c r="J59" s="26" t="s">
        <v>37</v>
      </c>
      <c r="K59" s="26" t="s">
        <v>37</v>
      </c>
      <c r="L59" s="26" t="s">
        <v>270</v>
      </c>
      <c r="M59" s="26" t="s">
        <v>37</v>
      </c>
      <c r="N59" s="26" t="s">
        <v>38</v>
      </c>
      <c r="O59" s="27" t="s">
        <v>290</v>
      </c>
      <c r="P59" s="26" t="s">
        <v>37</v>
      </c>
      <c r="Q59" s="26" t="s">
        <v>37</v>
      </c>
      <c r="R59" s="26" t="s">
        <v>38</v>
      </c>
      <c r="S59" s="26" t="s">
        <v>38</v>
      </c>
      <c r="T59" s="26" t="s">
        <v>37</v>
      </c>
      <c r="U59" s="26" t="s">
        <v>37</v>
      </c>
      <c r="V59" s="26" t="s">
        <v>38</v>
      </c>
      <c r="AA59" t="s">
        <v>290</v>
      </c>
      <c r="AB59">
        <v>16761</v>
      </c>
      <c r="AC59">
        <v>50743</v>
      </c>
      <c r="AD59">
        <v>34583</v>
      </c>
      <c r="AE59">
        <v>40037</v>
      </c>
      <c r="AF59">
        <v>10350</v>
      </c>
      <c r="AG59">
        <v>10891</v>
      </c>
      <c r="AH59">
        <v>10562</v>
      </c>
      <c r="AI59" t="s">
        <v>290</v>
      </c>
      <c r="AJ59">
        <v>41779</v>
      </c>
      <c r="AK59">
        <v>20891</v>
      </c>
      <c r="AL59">
        <v>16200</v>
      </c>
      <c r="AM59">
        <v>58529</v>
      </c>
      <c r="AN59">
        <v>30429</v>
      </c>
      <c r="AO59">
        <v>26554</v>
      </c>
      <c r="AP59">
        <v>10033</v>
      </c>
      <c r="AQ59" t="s">
        <v>290</v>
      </c>
      <c r="AR59" t="s">
        <v>38</v>
      </c>
      <c r="AS59" t="s">
        <v>37</v>
      </c>
      <c r="AT59" t="s">
        <v>37</v>
      </c>
      <c r="AU59" t="s">
        <v>37</v>
      </c>
      <c r="AV59" t="s">
        <v>37</v>
      </c>
      <c r="AW59" t="s">
        <v>37</v>
      </c>
      <c r="AX59" t="s">
        <v>38</v>
      </c>
      <c r="AY59" t="s">
        <v>38</v>
      </c>
      <c r="AZ59" t="s">
        <v>37</v>
      </c>
      <c r="BA59" t="s">
        <v>38</v>
      </c>
      <c r="BB59" t="s">
        <v>37</v>
      </c>
      <c r="BC59" t="s">
        <v>38</v>
      </c>
      <c r="BD59" t="s">
        <v>37</v>
      </c>
      <c r="BE59" t="s">
        <v>271</v>
      </c>
      <c r="BF59" t="s">
        <v>37</v>
      </c>
    </row>
    <row r="60" spans="1:58" ht="17.25" customHeight="1" x14ac:dyDescent="0.25">
      <c r="A60" s="20">
        <v>44985</v>
      </c>
      <c r="B60" s="21">
        <v>5</v>
      </c>
      <c r="C60" s="22">
        <v>4</v>
      </c>
      <c r="D60" s="20" t="s">
        <v>253</v>
      </c>
      <c r="E60" s="20" t="s">
        <v>253</v>
      </c>
      <c r="F60" s="23"/>
      <c r="G60" s="25"/>
      <c r="H60" s="26" t="s">
        <v>37</v>
      </c>
      <c r="I60" s="26" t="s">
        <v>37</v>
      </c>
      <c r="J60" s="26" t="s">
        <v>37</v>
      </c>
      <c r="K60" s="26" t="s">
        <v>37</v>
      </c>
      <c r="L60" s="26" t="s">
        <v>270</v>
      </c>
      <c r="M60" s="26" t="s">
        <v>37</v>
      </c>
      <c r="N60" s="26" t="s">
        <v>38</v>
      </c>
      <c r="O60" s="27" t="s">
        <v>290</v>
      </c>
      <c r="P60" s="26" t="s">
        <v>37</v>
      </c>
      <c r="Q60" s="26" t="s">
        <v>37</v>
      </c>
      <c r="R60" s="26" t="s">
        <v>38</v>
      </c>
      <c r="S60" s="26" t="s">
        <v>38</v>
      </c>
      <c r="T60" s="26" t="s">
        <v>37</v>
      </c>
      <c r="U60" s="26" t="s">
        <v>37</v>
      </c>
      <c r="V60" s="26" t="s">
        <v>38</v>
      </c>
      <c r="AA60" t="s">
        <v>290</v>
      </c>
      <c r="AB60">
        <v>16761</v>
      </c>
      <c r="AC60">
        <v>50767</v>
      </c>
      <c r="AD60">
        <v>34607</v>
      </c>
      <c r="AE60">
        <v>40061</v>
      </c>
      <c r="AF60">
        <v>10374</v>
      </c>
      <c r="AG60">
        <v>10915</v>
      </c>
      <c r="AH60">
        <v>10562</v>
      </c>
      <c r="AI60" t="s">
        <v>290</v>
      </c>
      <c r="AJ60">
        <v>41803</v>
      </c>
      <c r="AK60">
        <v>20915</v>
      </c>
      <c r="AL60">
        <v>16224</v>
      </c>
      <c r="AM60">
        <v>58529</v>
      </c>
      <c r="AN60">
        <v>30453</v>
      </c>
      <c r="AO60">
        <v>26554</v>
      </c>
      <c r="AP60">
        <v>10057</v>
      </c>
      <c r="AQ60" t="s">
        <v>290</v>
      </c>
      <c r="AR60" t="s">
        <v>38</v>
      </c>
      <c r="AS60" t="s">
        <v>37</v>
      </c>
      <c r="AT60" t="s">
        <v>37</v>
      </c>
      <c r="AU60" t="s">
        <v>37</v>
      </c>
      <c r="AV60" t="s">
        <v>37</v>
      </c>
      <c r="AW60" t="s">
        <v>37</v>
      </c>
      <c r="AX60" t="s">
        <v>38</v>
      </c>
      <c r="AY60" t="s">
        <v>38</v>
      </c>
      <c r="AZ60" t="s">
        <v>37</v>
      </c>
      <c r="BA60" t="s">
        <v>37</v>
      </c>
      <c r="BB60" t="s">
        <v>37</v>
      </c>
      <c r="BC60" t="s">
        <v>38</v>
      </c>
      <c r="BD60" t="s">
        <v>37</v>
      </c>
      <c r="BE60" t="s">
        <v>271</v>
      </c>
      <c r="BF60" t="s">
        <v>37</v>
      </c>
    </row>
    <row r="61" spans="1:58" ht="17.25" customHeight="1" x14ac:dyDescent="0.25">
      <c r="A61" s="20">
        <v>44986</v>
      </c>
      <c r="B61" s="21">
        <v>5</v>
      </c>
      <c r="C61" s="22">
        <v>4</v>
      </c>
      <c r="D61" s="20" t="s">
        <v>253</v>
      </c>
      <c r="E61" s="20" t="s">
        <v>253</v>
      </c>
      <c r="F61" s="23"/>
      <c r="G61" s="25"/>
      <c r="H61" s="26" t="s">
        <v>37</v>
      </c>
      <c r="I61" s="26" t="s">
        <v>37</v>
      </c>
      <c r="J61" s="26" t="s">
        <v>37</v>
      </c>
      <c r="K61" s="26" t="s">
        <v>37</v>
      </c>
      <c r="L61" s="26" t="s">
        <v>33</v>
      </c>
      <c r="M61" s="26" t="s">
        <v>37</v>
      </c>
      <c r="N61" s="26" t="s">
        <v>38</v>
      </c>
      <c r="O61" s="27" t="s">
        <v>290</v>
      </c>
      <c r="P61" s="26" t="s">
        <v>37</v>
      </c>
      <c r="Q61" s="26" t="s">
        <v>37</v>
      </c>
      <c r="R61" s="26" t="s">
        <v>38</v>
      </c>
      <c r="S61" s="26" t="s">
        <v>38</v>
      </c>
      <c r="T61" s="26" t="s">
        <v>37</v>
      </c>
      <c r="U61" s="26" t="s">
        <v>37</v>
      </c>
      <c r="V61" s="26" t="s">
        <v>38</v>
      </c>
      <c r="AA61" t="s">
        <v>290</v>
      </c>
      <c r="AB61">
        <v>16761</v>
      </c>
      <c r="AC61">
        <v>50791</v>
      </c>
      <c r="AD61">
        <v>34631</v>
      </c>
      <c r="AE61">
        <v>40085</v>
      </c>
      <c r="AF61">
        <v>10398</v>
      </c>
      <c r="AG61">
        <v>10939</v>
      </c>
      <c r="AH61">
        <v>10562</v>
      </c>
      <c r="AI61" t="s">
        <v>290</v>
      </c>
      <c r="AJ61">
        <v>41827</v>
      </c>
      <c r="AK61">
        <v>20939</v>
      </c>
      <c r="AL61">
        <v>16224</v>
      </c>
      <c r="AM61">
        <v>58529</v>
      </c>
      <c r="AN61">
        <v>30477</v>
      </c>
      <c r="AO61">
        <v>26554</v>
      </c>
      <c r="AP61">
        <v>10081</v>
      </c>
      <c r="AQ61" t="s">
        <v>290</v>
      </c>
      <c r="AR61" t="s">
        <v>38</v>
      </c>
      <c r="AS61" t="s">
        <v>37</v>
      </c>
      <c r="AT61" t="s">
        <v>37</v>
      </c>
      <c r="AU61" t="s">
        <v>37</v>
      </c>
      <c r="AV61" t="s">
        <v>37</v>
      </c>
      <c r="AW61" t="s">
        <v>37</v>
      </c>
      <c r="AX61" t="s">
        <v>38</v>
      </c>
      <c r="AY61" t="s">
        <v>38</v>
      </c>
      <c r="AZ61" t="s">
        <v>37</v>
      </c>
      <c r="BA61" t="s">
        <v>37</v>
      </c>
      <c r="BB61" t="s">
        <v>38</v>
      </c>
      <c r="BC61" t="s">
        <v>38</v>
      </c>
      <c r="BD61" t="s">
        <v>37</v>
      </c>
      <c r="BE61" t="s">
        <v>271</v>
      </c>
      <c r="BF61" t="s">
        <v>37</v>
      </c>
    </row>
    <row r="62" spans="1:58" ht="17.25" customHeight="1" x14ac:dyDescent="0.25">
      <c r="A62" s="20">
        <v>44987</v>
      </c>
      <c r="B62" s="21">
        <v>5</v>
      </c>
      <c r="C62" s="22">
        <v>4</v>
      </c>
      <c r="D62" s="20" t="s">
        <v>253</v>
      </c>
      <c r="E62" s="20" t="s">
        <v>253</v>
      </c>
      <c r="F62" s="23"/>
      <c r="G62" s="25"/>
      <c r="H62" s="26" t="s">
        <v>37</v>
      </c>
      <c r="I62" s="26" t="s">
        <v>37</v>
      </c>
      <c r="J62" s="26" t="s">
        <v>37</v>
      </c>
      <c r="K62" s="26" t="s">
        <v>37</v>
      </c>
      <c r="L62" s="26" t="s">
        <v>33</v>
      </c>
      <c r="M62" s="26" t="s">
        <v>37</v>
      </c>
      <c r="N62" s="26" t="s">
        <v>38</v>
      </c>
      <c r="O62" s="27" t="s">
        <v>290</v>
      </c>
      <c r="P62" s="26" t="s">
        <v>37</v>
      </c>
      <c r="Q62" s="26" t="s">
        <v>37</v>
      </c>
      <c r="R62" s="26" t="s">
        <v>38</v>
      </c>
      <c r="S62" s="26" t="s">
        <v>38</v>
      </c>
      <c r="T62" s="26" t="s">
        <v>37</v>
      </c>
      <c r="U62" s="26" t="s">
        <v>37</v>
      </c>
      <c r="V62" s="26" t="s">
        <v>38</v>
      </c>
      <c r="AA62" t="s">
        <v>290</v>
      </c>
      <c r="AB62">
        <v>16761</v>
      </c>
      <c r="AC62">
        <v>50815</v>
      </c>
      <c r="AD62">
        <v>34655</v>
      </c>
      <c r="AE62">
        <v>40109</v>
      </c>
      <c r="AF62">
        <v>10422</v>
      </c>
      <c r="AG62">
        <v>10963</v>
      </c>
      <c r="AH62">
        <v>10562</v>
      </c>
      <c r="AI62" t="s">
        <v>290</v>
      </c>
      <c r="AJ62">
        <v>41851</v>
      </c>
      <c r="AK62">
        <v>20963</v>
      </c>
      <c r="AL62">
        <v>16224</v>
      </c>
      <c r="AM62">
        <v>58529</v>
      </c>
      <c r="AN62">
        <v>30501</v>
      </c>
      <c r="AO62">
        <v>26554</v>
      </c>
      <c r="AP62">
        <v>10105</v>
      </c>
      <c r="AQ62" t="s">
        <v>290</v>
      </c>
      <c r="AR62" t="s">
        <v>38</v>
      </c>
      <c r="AS62" t="s">
        <v>37</v>
      </c>
      <c r="AT62" t="s">
        <v>37</v>
      </c>
      <c r="AU62" t="s">
        <v>37</v>
      </c>
      <c r="AV62" t="s">
        <v>37</v>
      </c>
      <c r="AW62" t="s">
        <v>37</v>
      </c>
      <c r="AX62" t="s">
        <v>38</v>
      </c>
      <c r="AY62" t="s">
        <v>38</v>
      </c>
      <c r="AZ62" t="s">
        <v>37</v>
      </c>
      <c r="BA62" t="s">
        <v>37</v>
      </c>
      <c r="BB62" t="s">
        <v>38</v>
      </c>
      <c r="BC62" t="s">
        <v>38</v>
      </c>
      <c r="BD62" t="s">
        <v>37</v>
      </c>
      <c r="BE62" t="s">
        <v>271</v>
      </c>
      <c r="BF62" t="s">
        <v>37</v>
      </c>
    </row>
    <row r="63" spans="1:58" ht="17.25" customHeight="1" x14ac:dyDescent="0.25">
      <c r="A63" s="20">
        <v>44988</v>
      </c>
      <c r="B63" s="21">
        <v>5</v>
      </c>
      <c r="C63" s="22">
        <v>4</v>
      </c>
      <c r="D63" s="20" t="s">
        <v>253</v>
      </c>
      <c r="E63" s="20" t="s">
        <v>253</v>
      </c>
      <c r="F63" s="23"/>
      <c r="G63" s="25"/>
      <c r="H63" s="26" t="s">
        <v>37</v>
      </c>
      <c r="I63" s="26" t="s">
        <v>37</v>
      </c>
      <c r="J63" s="26" t="s">
        <v>37</v>
      </c>
      <c r="K63" s="26" t="s">
        <v>271</v>
      </c>
      <c r="L63" s="26" t="s">
        <v>37</v>
      </c>
      <c r="M63" s="26" t="s">
        <v>37</v>
      </c>
      <c r="N63" s="26" t="s">
        <v>38</v>
      </c>
      <c r="O63" s="27" t="s">
        <v>290</v>
      </c>
      <c r="P63" s="26" t="s">
        <v>37</v>
      </c>
      <c r="Q63" s="26" t="s">
        <v>37</v>
      </c>
      <c r="R63" s="26" t="s">
        <v>38</v>
      </c>
      <c r="S63" s="26" t="s">
        <v>38</v>
      </c>
      <c r="T63" s="26" t="s">
        <v>37</v>
      </c>
      <c r="U63" s="26" t="s">
        <v>37</v>
      </c>
      <c r="V63" s="26" t="s">
        <v>38</v>
      </c>
      <c r="AA63" t="s">
        <v>290</v>
      </c>
      <c r="AB63">
        <v>16761</v>
      </c>
      <c r="AC63">
        <v>50839</v>
      </c>
      <c r="AD63">
        <v>34679</v>
      </c>
      <c r="AE63">
        <v>40133</v>
      </c>
      <c r="AF63">
        <v>10446</v>
      </c>
      <c r="AG63">
        <v>10987</v>
      </c>
      <c r="AH63">
        <v>10562</v>
      </c>
      <c r="AI63" t="s">
        <v>290</v>
      </c>
      <c r="AJ63">
        <v>41875</v>
      </c>
      <c r="AK63">
        <v>20987</v>
      </c>
      <c r="AL63">
        <v>16224</v>
      </c>
      <c r="AM63">
        <v>58529</v>
      </c>
      <c r="AN63">
        <v>30525</v>
      </c>
      <c r="AO63">
        <v>26554</v>
      </c>
      <c r="AP63">
        <v>10129</v>
      </c>
      <c r="AQ63" t="s">
        <v>290</v>
      </c>
      <c r="AR63" t="s">
        <v>38</v>
      </c>
      <c r="AS63" t="s">
        <v>37</v>
      </c>
      <c r="AT63" t="s">
        <v>37</v>
      </c>
      <c r="AU63" t="s">
        <v>37</v>
      </c>
      <c r="AV63" t="s">
        <v>37</v>
      </c>
      <c r="AW63" t="s">
        <v>37</v>
      </c>
      <c r="AX63" t="s">
        <v>38</v>
      </c>
      <c r="AY63" t="s">
        <v>38</v>
      </c>
      <c r="AZ63" t="s">
        <v>37</v>
      </c>
      <c r="BA63" t="s">
        <v>37</v>
      </c>
      <c r="BB63" t="s">
        <v>38</v>
      </c>
      <c r="BC63" t="s">
        <v>38</v>
      </c>
      <c r="BD63" t="s">
        <v>37</v>
      </c>
      <c r="BE63" t="s">
        <v>271</v>
      </c>
      <c r="BF63" t="s">
        <v>37</v>
      </c>
    </row>
    <row r="64" spans="1:58" ht="17.25" customHeight="1" x14ac:dyDescent="0.25">
      <c r="A64" s="20">
        <v>44989</v>
      </c>
      <c r="B64" s="21">
        <v>5</v>
      </c>
      <c r="C64" s="22">
        <v>4</v>
      </c>
      <c r="D64" s="20" t="s">
        <v>253</v>
      </c>
      <c r="E64" s="20" t="s">
        <v>253</v>
      </c>
      <c r="F64" s="23"/>
      <c r="G64" s="25"/>
      <c r="H64" s="26" t="s">
        <v>37</v>
      </c>
      <c r="I64" s="26" t="s">
        <v>37</v>
      </c>
      <c r="J64" s="26" t="s">
        <v>37</v>
      </c>
      <c r="K64" s="26" t="s">
        <v>271</v>
      </c>
      <c r="L64" s="26" t="s">
        <v>37</v>
      </c>
      <c r="M64" s="26" t="s">
        <v>37</v>
      </c>
      <c r="N64" s="26" t="s">
        <v>38</v>
      </c>
      <c r="O64" s="27" t="s">
        <v>290</v>
      </c>
      <c r="P64" s="26" t="s">
        <v>37</v>
      </c>
      <c r="Q64" s="26" t="s">
        <v>37</v>
      </c>
      <c r="R64" s="26" t="s">
        <v>38</v>
      </c>
      <c r="S64" s="26" t="s">
        <v>38</v>
      </c>
      <c r="T64" s="26" t="s">
        <v>37</v>
      </c>
      <c r="U64" s="26" t="s">
        <v>37</v>
      </c>
      <c r="V64" s="26" t="s">
        <v>38</v>
      </c>
      <c r="AA64" t="s">
        <v>290</v>
      </c>
      <c r="AB64">
        <v>16785</v>
      </c>
      <c r="AC64">
        <v>50863</v>
      </c>
      <c r="AD64">
        <v>34703</v>
      </c>
      <c r="AE64">
        <v>40157</v>
      </c>
      <c r="AF64">
        <v>10470</v>
      </c>
      <c r="AG64">
        <v>11011</v>
      </c>
      <c r="AH64">
        <v>10562</v>
      </c>
      <c r="AI64" t="s">
        <v>290</v>
      </c>
      <c r="AJ64">
        <v>41899</v>
      </c>
      <c r="AK64">
        <v>21011</v>
      </c>
      <c r="AL64">
        <v>16224</v>
      </c>
      <c r="AM64">
        <v>58529</v>
      </c>
      <c r="AN64">
        <v>30549</v>
      </c>
      <c r="AO64">
        <v>26554</v>
      </c>
      <c r="AP64">
        <v>10153</v>
      </c>
      <c r="AQ64" t="s">
        <v>290</v>
      </c>
      <c r="AR64" t="s">
        <v>37</v>
      </c>
      <c r="AS64" t="s">
        <v>37</v>
      </c>
      <c r="AT64" t="s">
        <v>37</v>
      </c>
      <c r="AU64" t="s">
        <v>37</v>
      </c>
      <c r="AV64" t="s">
        <v>37</v>
      </c>
      <c r="AW64" t="s">
        <v>37</v>
      </c>
      <c r="AX64" t="s">
        <v>38</v>
      </c>
      <c r="AY64" t="s">
        <v>38</v>
      </c>
      <c r="AZ64" t="s">
        <v>37</v>
      </c>
      <c r="BA64" t="s">
        <v>37</v>
      </c>
      <c r="BB64" t="s">
        <v>38</v>
      </c>
      <c r="BC64" t="s">
        <v>38</v>
      </c>
      <c r="BD64" t="s">
        <v>37</v>
      </c>
      <c r="BE64" t="s">
        <v>271</v>
      </c>
      <c r="BF64" t="s">
        <v>37</v>
      </c>
    </row>
    <row r="65" spans="1:58" ht="17.25" customHeight="1" x14ac:dyDescent="0.25">
      <c r="A65" s="20">
        <v>44990</v>
      </c>
      <c r="B65" s="21">
        <v>5</v>
      </c>
      <c r="C65" s="22">
        <v>4</v>
      </c>
      <c r="D65" s="20" t="s">
        <v>253</v>
      </c>
      <c r="E65" s="20" t="s">
        <v>253</v>
      </c>
      <c r="F65" s="23"/>
      <c r="G65" s="25"/>
      <c r="H65" s="26" t="s">
        <v>37</v>
      </c>
      <c r="I65" s="26" t="s">
        <v>37</v>
      </c>
      <c r="J65" s="26" t="s">
        <v>37</v>
      </c>
      <c r="K65" s="26" t="s">
        <v>271</v>
      </c>
      <c r="L65" s="26" t="s">
        <v>37</v>
      </c>
      <c r="M65" s="26" t="s">
        <v>37</v>
      </c>
      <c r="N65" s="26" t="s">
        <v>38</v>
      </c>
      <c r="O65" s="27" t="s">
        <v>290</v>
      </c>
      <c r="P65" s="26" t="s">
        <v>37</v>
      </c>
      <c r="Q65" s="26" t="s">
        <v>37</v>
      </c>
      <c r="R65" s="26" t="s">
        <v>38</v>
      </c>
      <c r="S65" s="26" t="s">
        <v>38</v>
      </c>
      <c r="T65" s="26" t="s">
        <v>37</v>
      </c>
      <c r="U65" s="26" t="s">
        <v>37</v>
      </c>
      <c r="V65" s="26" t="s">
        <v>38</v>
      </c>
      <c r="AA65" t="s">
        <v>290</v>
      </c>
      <c r="AB65">
        <v>16809</v>
      </c>
      <c r="AC65">
        <v>50887</v>
      </c>
      <c r="AD65">
        <v>34727</v>
      </c>
      <c r="AE65">
        <v>40181</v>
      </c>
      <c r="AF65">
        <v>10470</v>
      </c>
      <c r="AG65">
        <v>11035</v>
      </c>
      <c r="AH65">
        <v>10562</v>
      </c>
      <c r="AI65" t="s">
        <v>290</v>
      </c>
      <c r="AJ65">
        <v>41923</v>
      </c>
      <c r="AK65">
        <v>21035</v>
      </c>
      <c r="AL65">
        <v>16224</v>
      </c>
      <c r="AM65">
        <v>58529</v>
      </c>
      <c r="AN65">
        <v>30573</v>
      </c>
      <c r="AO65">
        <v>26578</v>
      </c>
      <c r="AP65">
        <v>10177</v>
      </c>
      <c r="AQ65" t="s">
        <v>290</v>
      </c>
      <c r="AR65" t="s">
        <v>37</v>
      </c>
      <c r="AS65" t="s">
        <v>37</v>
      </c>
      <c r="AT65" t="s">
        <v>37</v>
      </c>
      <c r="AU65" t="s">
        <v>37</v>
      </c>
      <c r="AV65" t="s">
        <v>270</v>
      </c>
      <c r="AW65" t="s">
        <v>37</v>
      </c>
      <c r="AX65" t="s">
        <v>38</v>
      </c>
      <c r="AY65" t="s">
        <v>38</v>
      </c>
      <c r="AZ65" t="s">
        <v>37</v>
      </c>
      <c r="BA65" t="s">
        <v>37</v>
      </c>
      <c r="BB65" t="s">
        <v>38</v>
      </c>
      <c r="BC65" t="s">
        <v>38</v>
      </c>
      <c r="BD65" t="s">
        <v>37</v>
      </c>
      <c r="BE65" t="s">
        <v>37</v>
      </c>
      <c r="BF65" t="s">
        <v>37</v>
      </c>
    </row>
    <row r="66" spans="1:58" ht="17.25" customHeight="1" x14ac:dyDescent="0.25">
      <c r="A66" s="20">
        <v>44991</v>
      </c>
      <c r="B66" s="21">
        <v>5</v>
      </c>
      <c r="C66" s="22">
        <v>4</v>
      </c>
      <c r="D66" s="20" t="s">
        <v>253</v>
      </c>
      <c r="E66" s="20" t="s">
        <v>253</v>
      </c>
      <c r="F66" s="23"/>
      <c r="G66" s="25"/>
      <c r="H66" s="26" t="s">
        <v>37</v>
      </c>
      <c r="I66" s="26" t="s">
        <v>37</v>
      </c>
      <c r="J66" s="26" t="s">
        <v>37</v>
      </c>
      <c r="K66" s="26" t="s">
        <v>271</v>
      </c>
      <c r="L66" s="26" t="s">
        <v>37</v>
      </c>
      <c r="M66" s="26" t="s">
        <v>37</v>
      </c>
      <c r="N66" s="26" t="s">
        <v>38</v>
      </c>
      <c r="O66" s="27" t="s">
        <v>290</v>
      </c>
      <c r="P66" s="26" t="s">
        <v>37</v>
      </c>
      <c r="Q66" s="26" t="s">
        <v>37</v>
      </c>
      <c r="R66" s="26" t="s">
        <v>38</v>
      </c>
      <c r="S66" s="26" t="s">
        <v>38</v>
      </c>
      <c r="T66" s="26" t="s">
        <v>37</v>
      </c>
      <c r="U66" s="26" t="s">
        <v>37</v>
      </c>
      <c r="V66" s="26" t="s">
        <v>38</v>
      </c>
      <c r="AA66" t="s">
        <v>290</v>
      </c>
      <c r="AB66">
        <v>16833</v>
      </c>
      <c r="AC66">
        <v>50911</v>
      </c>
      <c r="AD66">
        <v>34751</v>
      </c>
      <c r="AE66">
        <v>40205</v>
      </c>
      <c r="AF66">
        <v>10470</v>
      </c>
      <c r="AG66">
        <v>11059</v>
      </c>
      <c r="AH66">
        <v>10562</v>
      </c>
      <c r="AI66" t="s">
        <v>290</v>
      </c>
      <c r="AJ66">
        <v>41947</v>
      </c>
      <c r="AK66">
        <v>21059</v>
      </c>
      <c r="AL66">
        <v>16224</v>
      </c>
      <c r="AM66">
        <v>58529</v>
      </c>
      <c r="AN66">
        <v>30597</v>
      </c>
      <c r="AO66">
        <v>26602</v>
      </c>
      <c r="AP66">
        <v>10177</v>
      </c>
      <c r="AQ66" t="s">
        <v>290</v>
      </c>
      <c r="AR66" t="s">
        <v>37</v>
      </c>
      <c r="AS66" t="s">
        <v>37</v>
      </c>
      <c r="AT66" t="s">
        <v>37</v>
      </c>
      <c r="AU66" t="s">
        <v>37</v>
      </c>
      <c r="AV66" t="s">
        <v>270</v>
      </c>
      <c r="AW66" t="s">
        <v>37</v>
      </c>
      <c r="AX66" t="s">
        <v>38</v>
      </c>
      <c r="AY66" t="s">
        <v>38</v>
      </c>
      <c r="AZ66" t="s">
        <v>37</v>
      </c>
      <c r="BA66" t="s">
        <v>37</v>
      </c>
      <c r="BB66" t="s">
        <v>38</v>
      </c>
      <c r="BC66" t="s">
        <v>38</v>
      </c>
      <c r="BD66" t="s">
        <v>37</v>
      </c>
      <c r="BE66" t="s">
        <v>37</v>
      </c>
      <c r="BF66" t="s">
        <v>38</v>
      </c>
    </row>
    <row r="67" spans="1:58" ht="17.25" customHeight="1" x14ac:dyDescent="0.25">
      <c r="A67" s="20">
        <v>44992</v>
      </c>
      <c r="B67" s="21">
        <v>5</v>
      </c>
      <c r="C67" s="22">
        <v>4</v>
      </c>
      <c r="D67" s="20" t="s">
        <v>253</v>
      </c>
      <c r="E67" s="20" t="s">
        <v>253</v>
      </c>
      <c r="F67" s="23"/>
      <c r="G67" s="25"/>
      <c r="H67" s="26" t="s">
        <v>37</v>
      </c>
      <c r="I67" s="26" t="s">
        <v>37</v>
      </c>
      <c r="J67" s="26" t="s">
        <v>37</v>
      </c>
      <c r="K67" s="26" t="s">
        <v>271</v>
      </c>
      <c r="L67" s="26" t="s">
        <v>37</v>
      </c>
      <c r="M67" s="26" t="s">
        <v>37</v>
      </c>
      <c r="N67" s="26" t="s">
        <v>38</v>
      </c>
      <c r="O67" s="27" t="s">
        <v>290</v>
      </c>
      <c r="P67" s="26" t="s">
        <v>37</v>
      </c>
      <c r="Q67" s="26" t="s">
        <v>37</v>
      </c>
      <c r="R67" s="26" t="s">
        <v>38</v>
      </c>
      <c r="S67" s="26" t="s">
        <v>38</v>
      </c>
      <c r="T67" s="26" t="s">
        <v>37</v>
      </c>
      <c r="U67" s="26" t="s">
        <v>37</v>
      </c>
      <c r="V67" s="26" t="s">
        <v>38</v>
      </c>
      <c r="AA67" t="s">
        <v>290</v>
      </c>
      <c r="AB67">
        <v>16857</v>
      </c>
      <c r="AC67">
        <v>50935</v>
      </c>
      <c r="AD67">
        <v>34775</v>
      </c>
      <c r="AE67">
        <v>40229</v>
      </c>
      <c r="AF67">
        <v>10470</v>
      </c>
      <c r="AG67">
        <v>11083</v>
      </c>
      <c r="AH67">
        <v>10562</v>
      </c>
      <c r="AI67" t="s">
        <v>290</v>
      </c>
      <c r="AJ67">
        <v>41971</v>
      </c>
      <c r="AK67">
        <v>21083</v>
      </c>
      <c r="AL67">
        <v>16224</v>
      </c>
      <c r="AM67">
        <v>58529</v>
      </c>
      <c r="AN67">
        <v>30621</v>
      </c>
      <c r="AO67">
        <v>26626</v>
      </c>
      <c r="AP67">
        <v>10177</v>
      </c>
      <c r="AQ67" t="s">
        <v>290</v>
      </c>
      <c r="AR67" t="s">
        <v>37</v>
      </c>
      <c r="AS67" t="s">
        <v>37</v>
      </c>
      <c r="AT67" t="s">
        <v>37</v>
      </c>
      <c r="AU67" t="s">
        <v>37</v>
      </c>
      <c r="AV67" t="s">
        <v>270</v>
      </c>
      <c r="AW67" t="s">
        <v>37</v>
      </c>
      <c r="AX67" t="s">
        <v>38</v>
      </c>
      <c r="AY67" t="s">
        <v>38</v>
      </c>
      <c r="AZ67" t="s">
        <v>37</v>
      </c>
      <c r="BA67" t="s">
        <v>37</v>
      </c>
      <c r="BB67" t="s">
        <v>38</v>
      </c>
      <c r="BC67" t="s">
        <v>38</v>
      </c>
      <c r="BD67" t="s">
        <v>37</v>
      </c>
      <c r="BE67" t="s">
        <v>37</v>
      </c>
      <c r="BF67" t="s">
        <v>38</v>
      </c>
    </row>
    <row r="68" spans="1:58" ht="17.25" customHeight="1" x14ac:dyDescent="0.25">
      <c r="A68" s="20">
        <v>44993</v>
      </c>
      <c r="B68" s="21">
        <v>5</v>
      </c>
      <c r="C68" s="22">
        <v>4</v>
      </c>
      <c r="D68" s="20" t="s">
        <v>253</v>
      </c>
      <c r="E68" s="20" t="s">
        <v>253</v>
      </c>
      <c r="F68" s="23"/>
      <c r="G68" s="25"/>
      <c r="H68" s="26" t="s">
        <v>37</v>
      </c>
      <c r="I68" s="26" t="s">
        <v>37</v>
      </c>
      <c r="J68" s="26" t="s">
        <v>37</v>
      </c>
      <c r="K68" s="26" t="s">
        <v>271</v>
      </c>
      <c r="L68" s="26" t="s">
        <v>37</v>
      </c>
      <c r="M68" s="26" t="s">
        <v>37</v>
      </c>
      <c r="N68" s="26" t="s">
        <v>38</v>
      </c>
      <c r="O68" s="27" t="s">
        <v>290</v>
      </c>
      <c r="P68" s="26" t="s">
        <v>37</v>
      </c>
      <c r="Q68" s="26" t="s">
        <v>37</v>
      </c>
      <c r="R68" s="26" t="s">
        <v>38</v>
      </c>
      <c r="S68" s="26" t="s">
        <v>38</v>
      </c>
      <c r="T68" s="26" t="s">
        <v>37</v>
      </c>
      <c r="U68" s="26" t="s">
        <v>37</v>
      </c>
      <c r="V68" s="26" t="s">
        <v>38</v>
      </c>
      <c r="AA68" t="s">
        <v>290</v>
      </c>
      <c r="AB68">
        <v>16881</v>
      </c>
      <c r="AC68">
        <v>50959</v>
      </c>
      <c r="AD68">
        <v>34799</v>
      </c>
      <c r="AE68">
        <v>40253</v>
      </c>
      <c r="AF68">
        <v>10470</v>
      </c>
      <c r="AG68">
        <v>11107</v>
      </c>
      <c r="AH68">
        <v>10562</v>
      </c>
      <c r="AI68" t="s">
        <v>290</v>
      </c>
      <c r="AJ68">
        <v>41995</v>
      </c>
      <c r="AK68">
        <v>21107</v>
      </c>
      <c r="AL68">
        <v>16224</v>
      </c>
      <c r="AM68">
        <v>58529</v>
      </c>
      <c r="AN68">
        <v>30645</v>
      </c>
      <c r="AO68">
        <v>26650</v>
      </c>
      <c r="AP68">
        <v>10177</v>
      </c>
      <c r="AQ68" t="s">
        <v>290</v>
      </c>
      <c r="AR68" t="s">
        <v>37</v>
      </c>
      <c r="AS68" t="s">
        <v>37</v>
      </c>
      <c r="AT68" t="s">
        <v>37</v>
      </c>
      <c r="AU68" t="s">
        <v>37</v>
      </c>
      <c r="AV68" t="s">
        <v>270</v>
      </c>
      <c r="AW68" t="s">
        <v>37</v>
      </c>
      <c r="AX68" t="s">
        <v>38</v>
      </c>
      <c r="AY68" t="s">
        <v>38</v>
      </c>
      <c r="AZ68" t="s">
        <v>37</v>
      </c>
      <c r="BA68" t="s">
        <v>37</v>
      </c>
      <c r="BB68" t="s">
        <v>38</v>
      </c>
      <c r="BC68" t="s">
        <v>38</v>
      </c>
      <c r="BD68" t="s">
        <v>37</v>
      </c>
      <c r="BE68" t="s">
        <v>37</v>
      </c>
      <c r="BF68" t="s">
        <v>38</v>
      </c>
    </row>
    <row r="69" spans="1:58" ht="17.25" customHeight="1" x14ac:dyDescent="0.25">
      <c r="A69" s="20">
        <v>44994</v>
      </c>
      <c r="B69" s="21">
        <v>5</v>
      </c>
      <c r="C69" s="22">
        <v>4</v>
      </c>
      <c r="D69" s="20" t="s">
        <v>253</v>
      </c>
      <c r="E69" s="20" t="s">
        <v>253</v>
      </c>
      <c r="F69" s="23"/>
      <c r="G69" s="25"/>
      <c r="H69" s="26" t="s">
        <v>37</v>
      </c>
      <c r="I69" s="26" t="s">
        <v>37</v>
      </c>
      <c r="J69" s="26" t="s">
        <v>37</v>
      </c>
      <c r="K69" s="26" t="s">
        <v>271</v>
      </c>
      <c r="L69" s="26" t="s">
        <v>37</v>
      </c>
      <c r="M69" s="26" t="s">
        <v>37</v>
      </c>
      <c r="N69" s="26" t="s">
        <v>38</v>
      </c>
      <c r="O69" s="27" t="s">
        <v>290</v>
      </c>
      <c r="P69" s="26" t="s">
        <v>37</v>
      </c>
      <c r="Q69" s="26" t="s">
        <v>37</v>
      </c>
      <c r="R69" s="26" t="s">
        <v>38</v>
      </c>
      <c r="S69" s="26" t="s">
        <v>38</v>
      </c>
      <c r="T69" s="26" t="s">
        <v>37</v>
      </c>
      <c r="U69" s="26" t="s">
        <v>37</v>
      </c>
      <c r="V69" s="26" t="s">
        <v>38</v>
      </c>
      <c r="AA69" t="s">
        <v>290</v>
      </c>
      <c r="AB69">
        <v>16905</v>
      </c>
      <c r="AC69">
        <v>50983</v>
      </c>
      <c r="AD69">
        <v>34823</v>
      </c>
      <c r="AE69">
        <v>40277</v>
      </c>
      <c r="AF69">
        <v>10470</v>
      </c>
      <c r="AG69">
        <v>11131</v>
      </c>
      <c r="AH69">
        <v>10562</v>
      </c>
      <c r="AI69" t="s">
        <v>290</v>
      </c>
      <c r="AJ69">
        <v>42019</v>
      </c>
      <c r="AK69">
        <v>21131</v>
      </c>
      <c r="AL69">
        <v>16224</v>
      </c>
      <c r="AM69">
        <v>58529</v>
      </c>
      <c r="AN69">
        <v>30669</v>
      </c>
      <c r="AO69">
        <v>26674</v>
      </c>
      <c r="AP69">
        <v>10177</v>
      </c>
      <c r="AQ69" t="s">
        <v>290</v>
      </c>
      <c r="AR69" t="s">
        <v>37</v>
      </c>
      <c r="AS69" t="s">
        <v>37</v>
      </c>
      <c r="AT69" t="s">
        <v>37</v>
      </c>
      <c r="AU69" t="s">
        <v>37</v>
      </c>
      <c r="AV69" t="s">
        <v>270</v>
      </c>
      <c r="AW69" t="s">
        <v>37</v>
      </c>
      <c r="AX69" t="s">
        <v>38</v>
      </c>
      <c r="AY69" t="s">
        <v>38</v>
      </c>
      <c r="AZ69" t="s">
        <v>37</v>
      </c>
      <c r="BA69" t="s">
        <v>37</v>
      </c>
      <c r="BB69" t="s">
        <v>38</v>
      </c>
      <c r="BC69" t="s">
        <v>38</v>
      </c>
      <c r="BD69" t="s">
        <v>37</v>
      </c>
      <c r="BE69" t="s">
        <v>37</v>
      </c>
      <c r="BF69" t="s">
        <v>38</v>
      </c>
    </row>
    <row r="70" spans="1:58" ht="17.25" customHeight="1" x14ac:dyDescent="0.25">
      <c r="A70" s="20">
        <v>44995</v>
      </c>
      <c r="B70" s="21">
        <v>5</v>
      </c>
      <c r="C70" s="22">
        <v>4</v>
      </c>
      <c r="D70" s="20" t="s">
        <v>253</v>
      </c>
      <c r="E70" s="20" t="s">
        <v>253</v>
      </c>
      <c r="F70" s="23"/>
      <c r="G70" s="25"/>
      <c r="H70" s="26" t="s">
        <v>37</v>
      </c>
      <c r="I70" s="26" t="s">
        <v>37</v>
      </c>
      <c r="J70" s="26" t="s">
        <v>37</v>
      </c>
      <c r="K70" s="26" t="s">
        <v>33</v>
      </c>
      <c r="L70" s="26" t="s">
        <v>37</v>
      </c>
      <c r="M70" s="26" t="s">
        <v>37</v>
      </c>
      <c r="N70" s="26" t="s">
        <v>38</v>
      </c>
      <c r="O70" s="27" t="s">
        <v>290</v>
      </c>
      <c r="P70" s="26" t="s">
        <v>37</v>
      </c>
      <c r="Q70" s="26" t="s">
        <v>37</v>
      </c>
      <c r="R70" s="26" t="s">
        <v>38</v>
      </c>
      <c r="S70" s="26" t="s">
        <v>38</v>
      </c>
      <c r="T70" s="26" t="s">
        <v>37</v>
      </c>
      <c r="U70" s="26" t="s">
        <v>37</v>
      </c>
      <c r="V70" s="26" t="s">
        <v>38</v>
      </c>
      <c r="AA70" t="s">
        <v>290</v>
      </c>
      <c r="AB70">
        <v>16929</v>
      </c>
      <c r="AC70">
        <v>51007</v>
      </c>
      <c r="AD70">
        <v>34847</v>
      </c>
      <c r="AE70">
        <v>40301</v>
      </c>
      <c r="AF70">
        <v>10470</v>
      </c>
      <c r="AG70">
        <v>11155</v>
      </c>
      <c r="AH70">
        <v>10562</v>
      </c>
      <c r="AI70" t="s">
        <v>290</v>
      </c>
      <c r="AJ70">
        <v>42043</v>
      </c>
      <c r="AK70">
        <v>21155</v>
      </c>
      <c r="AL70">
        <v>16224</v>
      </c>
      <c r="AM70">
        <v>58529</v>
      </c>
      <c r="AN70">
        <v>30693</v>
      </c>
      <c r="AO70">
        <v>26698</v>
      </c>
      <c r="AP70">
        <v>10177</v>
      </c>
      <c r="AQ70" t="s">
        <v>290</v>
      </c>
      <c r="AR70" t="s">
        <v>37</v>
      </c>
      <c r="AS70" t="s">
        <v>37</v>
      </c>
      <c r="AT70" t="s">
        <v>37</v>
      </c>
      <c r="AU70" t="s">
        <v>37</v>
      </c>
      <c r="AV70" t="s">
        <v>270</v>
      </c>
      <c r="AW70" t="s">
        <v>37</v>
      </c>
      <c r="AX70" t="s">
        <v>38</v>
      </c>
      <c r="AY70" t="s">
        <v>38</v>
      </c>
      <c r="AZ70" t="s">
        <v>37</v>
      </c>
      <c r="BA70" t="s">
        <v>37</v>
      </c>
      <c r="BB70" t="s">
        <v>38</v>
      </c>
      <c r="BC70" t="s">
        <v>38</v>
      </c>
      <c r="BD70" t="s">
        <v>37</v>
      </c>
      <c r="BE70" t="s">
        <v>37</v>
      </c>
      <c r="BF70" t="s">
        <v>38</v>
      </c>
    </row>
    <row r="71" spans="1:58" ht="17.25" customHeight="1" x14ac:dyDescent="0.25">
      <c r="A71" s="20">
        <v>44996</v>
      </c>
      <c r="B71" s="21">
        <v>5</v>
      </c>
      <c r="C71" s="22">
        <v>4</v>
      </c>
      <c r="D71" s="20" t="s">
        <v>253</v>
      </c>
      <c r="E71" s="20" t="s">
        <v>253</v>
      </c>
      <c r="F71" s="23"/>
      <c r="G71" s="25"/>
      <c r="H71" s="26" t="s">
        <v>37</v>
      </c>
      <c r="I71" s="26" t="s">
        <v>37</v>
      </c>
      <c r="J71" s="26" t="s">
        <v>37</v>
      </c>
      <c r="K71" s="26" t="s">
        <v>33</v>
      </c>
      <c r="L71" s="26" t="s">
        <v>37</v>
      </c>
      <c r="M71" s="26" t="s">
        <v>37</v>
      </c>
      <c r="N71" s="26" t="s">
        <v>38</v>
      </c>
      <c r="O71" s="27" t="s">
        <v>290</v>
      </c>
      <c r="P71" s="26" t="s">
        <v>37</v>
      </c>
      <c r="Q71" s="26" t="s">
        <v>37</v>
      </c>
      <c r="R71" s="26" t="s">
        <v>38</v>
      </c>
      <c r="S71" s="26" t="s">
        <v>38</v>
      </c>
      <c r="T71" s="26" t="s">
        <v>37</v>
      </c>
      <c r="U71" s="26" t="s">
        <v>37</v>
      </c>
      <c r="V71" s="26" t="s">
        <v>38</v>
      </c>
      <c r="AA71" t="s">
        <v>290</v>
      </c>
      <c r="AB71">
        <v>16953</v>
      </c>
      <c r="AC71">
        <v>51031</v>
      </c>
      <c r="AD71">
        <v>34871</v>
      </c>
      <c r="AE71">
        <v>40325</v>
      </c>
      <c r="AF71">
        <v>10494</v>
      </c>
      <c r="AG71">
        <v>11179</v>
      </c>
      <c r="AH71">
        <v>10562</v>
      </c>
      <c r="AI71" t="s">
        <v>290</v>
      </c>
      <c r="AJ71">
        <v>42067</v>
      </c>
      <c r="AK71">
        <v>21179</v>
      </c>
      <c r="AL71">
        <v>16224</v>
      </c>
      <c r="AM71">
        <v>58529</v>
      </c>
      <c r="AN71">
        <v>30717</v>
      </c>
      <c r="AO71">
        <v>26722</v>
      </c>
      <c r="AP71">
        <v>10177</v>
      </c>
      <c r="AQ71" t="s">
        <v>290</v>
      </c>
      <c r="AR71" t="s">
        <v>37</v>
      </c>
      <c r="AS71" t="s">
        <v>37</v>
      </c>
      <c r="AT71" t="s">
        <v>37</v>
      </c>
      <c r="AU71" t="s">
        <v>37</v>
      </c>
      <c r="AV71" t="s">
        <v>37</v>
      </c>
      <c r="AW71" t="s">
        <v>37</v>
      </c>
      <c r="AX71" t="s">
        <v>38</v>
      </c>
      <c r="AY71" t="s">
        <v>38</v>
      </c>
      <c r="AZ71" t="s">
        <v>37</v>
      </c>
      <c r="BA71" t="s">
        <v>37</v>
      </c>
      <c r="BB71" t="s">
        <v>38</v>
      </c>
      <c r="BC71" t="s">
        <v>38</v>
      </c>
      <c r="BD71" t="s">
        <v>37</v>
      </c>
      <c r="BE71" t="s">
        <v>37</v>
      </c>
      <c r="BF71" t="s">
        <v>38</v>
      </c>
    </row>
    <row r="72" spans="1:58" ht="17.25" customHeight="1" x14ac:dyDescent="0.25">
      <c r="A72" s="20">
        <v>44997</v>
      </c>
      <c r="B72" s="21">
        <v>5</v>
      </c>
      <c r="C72" s="22">
        <v>4</v>
      </c>
      <c r="D72" s="20" t="s">
        <v>253</v>
      </c>
      <c r="E72" s="20" t="s">
        <v>253</v>
      </c>
      <c r="F72" s="23"/>
      <c r="G72" s="25"/>
      <c r="H72" s="26" t="s">
        <v>37</v>
      </c>
      <c r="I72" s="26" t="s">
        <v>37</v>
      </c>
      <c r="J72" s="26" t="s">
        <v>38</v>
      </c>
      <c r="K72" s="26" t="s">
        <v>37</v>
      </c>
      <c r="L72" s="26" t="s">
        <v>37</v>
      </c>
      <c r="M72" s="26" t="s">
        <v>37</v>
      </c>
      <c r="N72" s="26" t="s">
        <v>38</v>
      </c>
      <c r="O72" s="27" t="s">
        <v>290</v>
      </c>
      <c r="P72" s="26" t="s">
        <v>37</v>
      </c>
      <c r="Q72" s="26" t="s">
        <v>37</v>
      </c>
      <c r="R72" s="26" t="s">
        <v>38</v>
      </c>
      <c r="S72" s="26" t="s">
        <v>38</v>
      </c>
      <c r="T72" s="26" t="s">
        <v>37</v>
      </c>
      <c r="U72" s="26" t="s">
        <v>37</v>
      </c>
      <c r="V72" s="26" t="s">
        <v>38</v>
      </c>
      <c r="AA72" t="s">
        <v>290</v>
      </c>
      <c r="AB72">
        <v>16977</v>
      </c>
      <c r="AC72">
        <v>51055</v>
      </c>
      <c r="AD72">
        <v>34895</v>
      </c>
      <c r="AE72">
        <v>40325</v>
      </c>
      <c r="AF72">
        <v>10518</v>
      </c>
      <c r="AG72">
        <v>11203</v>
      </c>
      <c r="AH72">
        <v>10562</v>
      </c>
      <c r="AI72" t="s">
        <v>290</v>
      </c>
      <c r="AJ72">
        <v>42091</v>
      </c>
      <c r="AK72">
        <v>21203</v>
      </c>
      <c r="AL72">
        <v>16224</v>
      </c>
      <c r="AM72">
        <v>58529</v>
      </c>
      <c r="AN72">
        <v>30741</v>
      </c>
      <c r="AO72">
        <v>26746</v>
      </c>
      <c r="AP72">
        <v>10177</v>
      </c>
      <c r="AQ72" t="s">
        <v>290</v>
      </c>
      <c r="AR72" t="s">
        <v>37</v>
      </c>
      <c r="AS72" t="s">
        <v>37</v>
      </c>
      <c r="AT72" t="s">
        <v>37</v>
      </c>
      <c r="AU72" t="s">
        <v>271</v>
      </c>
      <c r="AV72" t="s">
        <v>37</v>
      </c>
      <c r="AW72" t="s">
        <v>37</v>
      </c>
      <c r="AX72" t="s">
        <v>38</v>
      </c>
      <c r="AY72" t="s">
        <v>38</v>
      </c>
      <c r="AZ72" t="s">
        <v>37</v>
      </c>
      <c r="BA72" t="s">
        <v>37</v>
      </c>
      <c r="BB72" t="s">
        <v>38</v>
      </c>
      <c r="BC72" t="s">
        <v>38</v>
      </c>
      <c r="BD72" t="s">
        <v>37</v>
      </c>
      <c r="BE72" t="s">
        <v>37</v>
      </c>
      <c r="BF72" t="s">
        <v>38</v>
      </c>
    </row>
    <row r="73" spans="1:58" ht="17.25" customHeight="1" x14ac:dyDescent="0.25">
      <c r="A73" s="20">
        <v>44998</v>
      </c>
      <c r="B73" s="21">
        <v>5</v>
      </c>
      <c r="C73" s="22">
        <v>4</v>
      </c>
      <c r="D73" s="20" t="s">
        <v>253</v>
      </c>
      <c r="E73" s="20" t="s">
        <v>253</v>
      </c>
      <c r="F73" s="23"/>
      <c r="G73" s="25"/>
      <c r="H73" s="26" t="s">
        <v>37</v>
      </c>
      <c r="I73" s="26" t="s">
        <v>37</v>
      </c>
      <c r="J73" s="26" t="s">
        <v>38</v>
      </c>
      <c r="K73" s="26" t="s">
        <v>37</v>
      </c>
      <c r="L73" s="26" t="s">
        <v>37</v>
      </c>
      <c r="M73" s="26" t="s">
        <v>37</v>
      </c>
      <c r="N73" s="26" t="s">
        <v>38</v>
      </c>
      <c r="O73" s="27" t="s">
        <v>290</v>
      </c>
      <c r="P73" s="26" t="s">
        <v>37</v>
      </c>
      <c r="Q73" s="26" t="s">
        <v>37</v>
      </c>
      <c r="R73" s="26" t="s">
        <v>38</v>
      </c>
      <c r="S73" s="26" t="s">
        <v>38</v>
      </c>
      <c r="T73" s="26" t="s">
        <v>37</v>
      </c>
      <c r="U73" s="26" t="s">
        <v>37</v>
      </c>
      <c r="V73" s="26" t="s">
        <v>38</v>
      </c>
      <c r="AA73" t="s">
        <v>290</v>
      </c>
      <c r="AB73">
        <v>17001</v>
      </c>
      <c r="AC73">
        <v>51079</v>
      </c>
      <c r="AD73">
        <v>34919</v>
      </c>
      <c r="AE73">
        <v>40325</v>
      </c>
      <c r="AF73">
        <v>10542</v>
      </c>
      <c r="AG73">
        <v>11227</v>
      </c>
      <c r="AH73">
        <v>10562</v>
      </c>
      <c r="AI73" t="s">
        <v>290</v>
      </c>
      <c r="AJ73">
        <v>42115</v>
      </c>
      <c r="AK73">
        <v>21227</v>
      </c>
      <c r="AL73">
        <v>16224</v>
      </c>
      <c r="AM73">
        <v>58529</v>
      </c>
      <c r="AN73">
        <v>30765</v>
      </c>
      <c r="AO73">
        <v>26770</v>
      </c>
      <c r="AP73">
        <v>10177</v>
      </c>
      <c r="AQ73" t="s">
        <v>290</v>
      </c>
      <c r="AR73" t="s">
        <v>37</v>
      </c>
      <c r="AS73" t="s">
        <v>37</v>
      </c>
      <c r="AT73" t="s">
        <v>37</v>
      </c>
      <c r="AU73" t="s">
        <v>271</v>
      </c>
      <c r="AV73" t="s">
        <v>37</v>
      </c>
      <c r="AW73" t="s">
        <v>37</v>
      </c>
      <c r="AX73" t="s">
        <v>38</v>
      </c>
      <c r="AY73" t="s">
        <v>38</v>
      </c>
      <c r="AZ73" t="s">
        <v>37</v>
      </c>
      <c r="BA73" t="s">
        <v>37</v>
      </c>
      <c r="BB73" t="s">
        <v>38</v>
      </c>
      <c r="BC73" t="s">
        <v>38</v>
      </c>
      <c r="BD73" t="s">
        <v>37</v>
      </c>
      <c r="BE73" t="s">
        <v>37</v>
      </c>
      <c r="BF73" t="s">
        <v>38</v>
      </c>
    </row>
    <row r="74" spans="1:58" ht="17.25" customHeight="1" x14ac:dyDescent="0.25">
      <c r="A74" s="20">
        <v>44999</v>
      </c>
      <c r="B74" s="21">
        <v>5</v>
      </c>
      <c r="C74" s="22">
        <v>4</v>
      </c>
      <c r="D74" s="20" t="s">
        <v>253</v>
      </c>
      <c r="E74" s="20" t="s">
        <v>253</v>
      </c>
      <c r="F74" s="23"/>
      <c r="G74" s="25"/>
      <c r="H74" s="26" t="s">
        <v>37</v>
      </c>
      <c r="I74" s="26" t="s">
        <v>37</v>
      </c>
      <c r="J74" s="26" t="s">
        <v>38</v>
      </c>
      <c r="K74" s="26" t="s">
        <v>37</v>
      </c>
      <c r="L74" s="26" t="s">
        <v>37</v>
      </c>
      <c r="M74" s="26" t="s">
        <v>37</v>
      </c>
      <c r="N74" s="26" t="s">
        <v>38</v>
      </c>
      <c r="O74" s="27" t="s">
        <v>290</v>
      </c>
      <c r="P74" s="26" t="s">
        <v>37</v>
      </c>
      <c r="Q74" s="26" t="s">
        <v>37</v>
      </c>
      <c r="R74" s="26" t="s">
        <v>38</v>
      </c>
      <c r="S74" s="26" t="s">
        <v>38</v>
      </c>
      <c r="T74" s="26" t="s">
        <v>37</v>
      </c>
      <c r="U74" s="26" t="s">
        <v>37</v>
      </c>
      <c r="V74" s="26" t="s">
        <v>38</v>
      </c>
      <c r="AA74" t="s">
        <v>290</v>
      </c>
      <c r="AB74">
        <v>17025</v>
      </c>
      <c r="AC74">
        <v>51103</v>
      </c>
      <c r="AD74">
        <v>34943</v>
      </c>
      <c r="AE74">
        <v>40325</v>
      </c>
      <c r="AF74">
        <v>10566</v>
      </c>
      <c r="AG74">
        <v>11251</v>
      </c>
      <c r="AH74">
        <v>10562</v>
      </c>
      <c r="AI74" t="s">
        <v>290</v>
      </c>
      <c r="AJ74">
        <v>42139</v>
      </c>
      <c r="AK74">
        <v>21251</v>
      </c>
      <c r="AL74">
        <v>16224</v>
      </c>
      <c r="AM74">
        <v>58529</v>
      </c>
      <c r="AN74">
        <v>30789</v>
      </c>
      <c r="AO74">
        <v>26794</v>
      </c>
      <c r="AP74">
        <v>10177</v>
      </c>
      <c r="AQ74" t="s">
        <v>290</v>
      </c>
      <c r="AR74" t="s">
        <v>37</v>
      </c>
      <c r="AS74" t="s">
        <v>37</v>
      </c>
      <c r="AT74" t="s">
        <v>37</v>
      </c>
      <c r="AU74" t="s">
        <v>271</v>
      </c>
      <c r="AV74" t="s">
        <v>37</v>
      </c>
      <c r="AW74" t="s">
        <v>37</v>
      </c>
      <c r="AX74" t="s">
        <v>38</v>
      </c>
      <c r="AY74" t="s">
        <v>38</v>
      </c>
      <c r="AZ74" t="s">
        <v>37</v>
      </c>
      <c r="BA74" t="s">
        <v>37</v>
      </c>
      <c r="BB74" t="s">
        <v>38</v>
      </c>
      <c r="BC74" t="s">
        <v>38</v>
      </c>
      <c r="BD74" t="s">
        <v>37</v>
      </c>
      <c r="BE74" t="s">
        <v>37</v>
      </c>
      <c r="BF74" t="s">
        <v>38</v>
      </c>
    </row>
    <row r="75" spans="1:58" ht="17.25" customHeight="1" x14ac:dyDescent="0.25">
      <c r="A75" s="20">
        <v>45000</v>
      </c>
      <c r="B75" s="21">
        <v>5</v>
      </c>
      <c r="C75" s="22">
        <v>4</v>
      </c>
      <c r="D75" s="20" t="s">
        <v>253</v>
      </c>
      <c r="E75" s="20" t="s">
        <v>253</v>
      </c>
      <c r="F75" s="23"/>
      <c r="G75" s="25"/>
      <c r="H75" s="26" t="s">
        <v>37</v>
      </c>
      <c r="I75" s="26" t="s">
        <v>37</v>
      </c>
      <c r="J75" s="26" t="s">
        <v>38</v>
      </c>
      <c r="K75" s="26" t="s">
        <v>37</v>
      </c>
      <c r="L75" s="26" t="s">
        <v>37</v>
      </c>
      <c r="M75" s="26" t="s">
        <v>37</v>
      </c>
      <c r="N75" s="26" t="s">
        <v>38</v>
      </c>
      <c r="O75" s="27" t="s">
        <v>290</v>
      </c>
      <c r="P75" s="26" t="s">
        <v>37</v>
      </c>
      <c r="Q75" s="26" t="s">
        <v>37</v>
      </c>
      <c r="R75" s="26" t="s">
        <v>38</v>
      </c>
      <c r="S75" s="26" t="s">
        <v>37</v>
      </c>
      <c r="T75" s="26" t="s">
        <v>271</v>
      </c>
      <c r="U75" s="26" t="s">
        <v>37</v>
      </c>
      <c r="V75" s="26" t="s">
        <v>38</v>
      </c>
      <c r="AA75" t="s">
        <v>290</v>
      </c>
      <c r="AB75">
        <v>17049</v>
      </c>
      <c r="AC75">
        <v>51127</v>
      </c>
      <c r="AD75">
        <v>34967</v>
      </c>
      <c r="AE75">
        <v>40325</v>
      </c>
      <c r="AF75">
        <v>10590</v>
      </c>
      <c r="AG75">
        <v>11275</v>
      </c>
      <c r="AH75">
        <v>10562</v>
      </c>
      <c r="AI75" t="s">
        <v>290</v>
      </c>
      <c r="AJ75">
        <v>42163</v>
      </c>
      <c r="AK75">
        <v>21275</v>
      </c>
      <c r="AL75">
        <v>16224</v>
      </c>
      <c r="AM75">
        <v>58529</v>
      </c>
      <c r="AN75">
        <v>30813</v>
      </c>
      <c r="AO75">
        <v>26818</v>
      </c>
      <c r="AP75">
        <v>10177</v>
      </c>
      <c r="AQ75" t="s">
        <v>290</v>
      </c>
      <c r="AR75" t="s">
        <v>37</v>
      </c>
      <c r="AS75" t="s">
        <v>37</v>
      </c>
      <c r="AT75" t="s">
        <v>37</v>
      </c>
      <c r="AU75" t="s">
        <v>271</v>
      </c>
      <c r="AV75" t="s">
        <v>37</v>
      </c>
      <c r="AW75" t="s">
        <v>37</v>
      </c>
      <c r="AX75" t="s">
        <v>38</v>
      </c>
      <c r="AY75" t="s">
        <v>38</v>
      </c>
      <c r="AZ75" t="s">
        <v>37</v>
      </c>
      <c r="BA75" t="s">
        <v>37</v>
      </c>
      <c r="BB75" t="s">
        <v>38</v>
      </c>
      <c r="BC75" t="s">
        <v>38</v>
      </c>
      <c r="BD75" t="s">
        <v>37</v>
      </c>
      <c r="BE75" t="s">
        <v>37</v>
      </c>
      <c r="BF75" t="s">
        <v>38</v>
      </c>
    </row>
    <row r="76" spans="1:58" ht="17.25" customHeight="1" x14ac:dyDescent="0.25">
      <c r="A76" s="20">
        <v>45001</v>
      </c>
      <c r="B76" s="21">
        <v>5</v>
      </c>
      <c r="C76" s="22">
        <v>4</v>
      </c>
      <c r="D76" s="20" t="s">
        <v>253</v>
      </c>
      <c r="E76" s="20" t="s">
        <v>253</v>
      </c>
      <c r="F76" s="23"/>
      <c r="G76" s="25"/>
      <c r="H76" s="26" t="s">
        <v>37</v>
      </c>
      <c r="I76" s="26" t="s">
        <v>37</v>
      </c>
      <c r="J76" s="26" t="s">
        <v>38</v>
      </c>
      <c r="K76" s="26" t="s">
        <v>37</v>
      </c>
      <c r="L76" s="26" t="s">
        <v>37</v>
      </c>
      <c r="M76" s="26" t="s">
        <v>37</v>
      </c>
      <c r="N76" s="26" t="s">
        <v>38</v>
      </c>
      <c r="O76" s="27" t="s">
        <v>290</v>
      </c>
      <c r="P76" s="26" t="s">
        <v>37</v>
      </c>
      <c r="Q76" s="26" t="s">
        <v>37</v>
      </c>
      <c r="R76" s="26" t="s">
        <v>38</v>
      </c>
      <c r="S76" s="26" t="s">
        <v>37</v>
      </c>
      <c r="T76" s="26" t="s">
        <v>271</v>
      </c>
      <c r="U76" s="26" t="s">
        <v>37</v>
      </c>
      <c r="V76" s="26" t="s">
        <v>38</v>
      </c>
      <c r="AA76" t="s">
        <v>290</v>
      </c>
      <c r="AB76">
        <v>17073</v>
      </c>
      <c r="AC76">
        <v>51151</v>
      </c>
      <c r="AD76">
        <v>34991</v>
      </c>
      <c r="AE76">
        <v>40325</v>
      </c>
      <c r="AF76">
        <v>10614</v>
      </c>
      <c r="AG76">
        <v>11299</v>
      </c>
      <c r="AH76">
        <v>10562</v>
      </c>
      <c r="AI76" t="s">
        <v>290</v>
      </c>
      <c r="AJ76">
        <v>42187</v>
      </c>
      <c r="AK76">
        <v>21299</v>
      </c>
      <c r="AL76">
        <v>16224</v>
      </c>
      <c r="AM76">
        <v>58529</v>
      </c>
      <c r="AN76">
        <v>30837</v>
      </c>
      <c r="AO76">
        <v>26842</v>
      </c>
      <c r="AP76">
        <v>10177</v>
      </c>
      <c r="AQ76" t="s">
        <v>290</v>
      </c>
      <c r="AR76" t="s">
        <v>37</v>
      </c>
      <c r="AS76" t="s">
        <v>37</v>
      </c>
      <c r="AT76" t="s">
        <v>37</v>
      </c>
      <c r="AU76" t="s">
        <v>271</v>
      </c>
      <c r="AV76" t="s">
        <v>37</v>
      </c>
      <c r="AW76" t="s">
        <v>37</v>
      </c>
      <c r="AX76" t="s">
        <v>38</v>
      </c>
      <c r="AY76" t="s">
        <v>38</v>
      </c>
      <c r="AZ76" t="s">
        <v>37</v>
      </c>
      <c r="BA76" t="s">
        <v>37</v>
      </c>
      <c r="BB76" t="s">
        <v>38</v>
      </c>
      <c r="BC76" t="s">
        <v>38</v>
      </c>
      <c r="BD76" t="s">
        <v>37</v>
      </c>
      <c r="BE76" t="s">
        <v>37</v>
      </c>
      <c r="BF76" t="s">
        <v>38</v>
      </c>
    </row>
    <row r="77" spans="1:58" ht="17.25" customHeight="1" x14ac:dyDescent="0.25">
      <c r="A77" s="20">
        <v>45002</v>
      </c>
      <c r="B77" s="21">
        <v>5</v>
      </c>
      <c r="C77" s="22">
        <v>4</v>
      </c>
      <c r="D77" s="20" t="s">
        <v>253</v>
      </c>
      <c r="E77" s="20" t="s">
        <v>253</v>
      </c>
      <c r="F77" s="23"/>
      <c r="G77" s="25"/>
      <c r="H77" s="26" t="s">
        <v>37</v>
      </c>
      <c r="I77" s="26" t="s">
        <v>37</v>
      </c>
      <c r="J77" s="26" t="s">
        <v>38</v>
      </c>
      <c r="K77" s="26" t="s">
        <v>37</v>
      </c>
      <c r="L77" s="26" t="s">
        <v>37</v>
      </c>
      <c r="M77" s="26" t="s">
        <v>37</v>
      </c>
      <c r="N77" s="26" t="s">
        <v>38</v>
      </c>
      <c r="O77" s="27" t="s">
        <v>290</v>
      </c>
      <c r="P77" s="26" t="s">
        <v>37</v>
      </c>
      <c r="Q77" s="26" t="s">
        <v>37</v>
      </c>
      <c r="R77" s="26" t="s">
        <v>38</v>
      </c>
      <c r="S77" s="26" t="s">
        <v>37</v>
      </c>
      <c r="T77" s="26" t="s">
        <v>271</v>
      </c>
      <c r="U77" s="26" t="s">
        <v>37</v>
      </c>
      <c r="V77" s="26" t="s">
        <v>38</v>
      </c>
      <c r="AA77" t="s">
        <v>290</v>
      </c>
      <c r="AB77">
        <v>17097</v>
      </c>
      <c r="AC77">
        <v>51175</v>
      </c>
      <c r="AD77">
        <v>35015</v>
      </c>
      <c r="AE77">
        <v>40325</v>
      </c>
      <c r="AF77">
        <v>10638</v>
      </c>
      <c r="AG77">
        <v>11323</v>
      </c>
      <c r="AH77">
        <v>10562</v>
      </c>
      <c r="AI77" t="s">
        <v>290</v>
      </c>
      <c r="AJ77">
        <v>42211</v>
      </c>
      <c r="AK77">
        <v>21323</v>
      </c>
      <c r="AL77">
        <v>16224</v>
      </c>
      <c r="AM77">
        <v>58529</v>
      </c>
      <c r="AN77">
        <v>30861</v>
      </c>
      <c r="AO77">
        <v>26866</v>
      </c>
      <c r="AP77">
        <v>10177</v>
      </c>
      <c r="AQ77" t="s">
        <v>290</v>
      </c>
      <c r="AR77" t="s">
        <v>37</v>
      </c>
      <c r="AS77" t="s">
        <v>37</v>
      </c>
      <c r="AT77" t="s">
        <v>37</v>
      </c>
      <c r="AU77" t="s">
        <v>271</v>
      </c>
      <c r="AV77" t="s">
        <v>37</v>
      </c>
      <c r="AW77" t="s">
        <v>37</v>
      </c>
      <c r="AX77" t="s">
        <v>38</v>
      </c>
      <c r="AY77" t="s">
        <v>38</v>
      </c>
      <c r="AZ77" t="s">
        <v>37</v>
      </c>
      <c r="BA77" t="s">
        <v>37</v>
      </c>
      <c r="BB77" t="s">
        <v>38</v>
      </c>
      <c r="BC77" t="s">
        <v>38</v>
      </c>
      <c r="BD77" t="s">
        <v>37</v>
      </c>
      <c r="BE77" t="s">
        <v>37</v>
      </c>
      <c r="BF77" t="s">
        <v>38</v>
      </c>
    </row>
    <row r="78" spans="1:58" ht="17.25" customHeight="1" x14ac:dyDescent="0.25">
      <c r="A78" s="20">
        <v>45003</v>
      </c>
      <c r="B78" s="21">
        <v>5</v>
      </c>
      <c r="C78" s="22">
        <v>4</v>
      </c>
      <c r="D78" s="20" t="s">
        <v>253</v>
      </c>
      <c r="E78" s="20" t="s">
        <v>253</v>
      </c>
      <c r="F78" s="23"/>
      <c r="G78" s="25"/>
      <c r="H78" s="26" t="s">
        <v>37</v>
      </c>
      <c r="I78" s="26" t="s">
        <v>37</v>
      </c>
      <c r="J78" s="26" t="s">
        <v>38</v>
      </c>
      <c r="K78" s="26" t="s">
        <v>37</v>
      </c>
      <c r="L78" s="26" t="s">
        <v>37</v>
      </c>
      <c r="M78" s="26" t="s">
        <v>38</v>
      </c>
      <c r="N78" s="26" t="s">
        <v>37</v>
      </c>
      <c r="O78" s="27" t="s">
        <v>290</v>
      </c>
      <c r="P78" s="26" t="s">
        <v>37</v>
      </c>
      <c r="Q78" s="26" t="s">
        <v>37</v>
      </c>
      <c r="R78" s="26" t="s">
        <v>38</v>
      </c>
      <c r="S78" s="26" t="s">
        <v>37</v>
      </c>
      <c r="T78" s="26" t="s">
        <v>271</v>
      </c>
      <c r="U78" s="26" t="s">
        <v>37</v>
      </c>
      <c r="V78" s="26" t="s">
        <v>38</v>
      </c>
      <c r="AA78" t="s">
        <v>290</v>
      </c>
      <c r="AB78">
        <v>17121</v>
      </c>
      <c r="AC78">
        <v>51199</v>
      </c>
      <c r="AD78">
        <v>35039</v>
      </c>
      <c r="AE78">
        <v>40325</v>
      </c>
      <c r="AF78">
        <v>10662</v>
      </c>
      <c r="AG78">
        <v>11347</v>
      </c>
      <c r="AH78">
        <v>10562</v>
      </c>
      <c r="AI78" t="s">
        <v>290</v>
      </c>
      <c r="AJ78">
        <v>42235</v>
      </c>
      <c r="AK78">
        <v>21347</v>
      </c>
      <c r="AL78">
        <v>16224</v>
      </c>
      <c r="AM78">
        <v>58529</v>
      </c>
      <c r="AN78">
        <v>30885</v>
      </c>
      <c r="AO78">
        <v>26890</v>
      </c>
      <c r="AP78">
        <v>10177</v>
      </c>
      <c r="AQ78" t="s">
        <v>290</v>
      </c>
      <c r="AR78" t="s">
        <v>37</v>
      </c>
      <c r="AS78" t="s">
        <v>37</v>
      </c>
      <c r="AT78" t="s">
        <v>37</v>
      </c>
      <c r="AU78" t="s">
        <v>271</v>
      </c>
      <c r="AV78" t="s">
        <v>37</v>
      </c>
      <c r="AW78" t="s">
        <v>37</v>
      </c>
      <c r="AX78" t="s">
        <v>38</v>
      </c>
      <c r="AY78" t="s">
        <v>38</v>
      </c>
      <c r="AZ78" t="s">
        <v>37</v>
      </c>
      <c r="BA78" t="s">
        <v>37</v>
      </c>
      <c r="BB78" t="s">
        <v>38</v>
      </c>
      <c r="BC78" t="s">
        <v>38</v>
      </c>
      <c r="BD78" t="s">
        <v>37</v>
      </c>
      <c r="BE78" t="s">
        <v>37</v>
      </c>
      <c r="BF78" t="s">
        <v>38</v>
      </c>
    </row>
    <row r="79" spans="1:58" ht="17.25" customHeight="1" x14ac:dyDescent="0.25">
      <c r="A79" s="20">
        <v>45004</v>
      </c>
      <c r="B79" s="21">
        <v>5</v>
      </c>
      <c r="C79" s="22">
        <v>4</v>
      </c>
      <c r="D79" s="20" t="s">
        <v>253</v>
      </c>
      <c r="E79" s="20" t="s">
        <v>253</v>
      </c>
      <c r="F79" s="23"/>
      <c r="G79" s="25"/>
      <c r="H79" s="26" t="s">
        <v>37</v>
      </c>
      <c r="I79" s="26" t="s">
        <v>37</v>
      </c>
      <c r="J79" s="26" t="s">
        <v>38</v>
      </c>
      <c r="K79" s="26" t="s">
        <v>37</v>
      </c>
      <c r="L79" s="26" t="s">
        <v>37</v>
      </c>
      <c r="M79" s="26" t="s">
        <v>38</v>
      </c>
      <c r="N79" s="26" t="s">
        <v>37</v>
      </c>
      <c r="O79" s="27" t="s">
        <v>290</v>
      </c>
      <c r="P79" s="26" t="s">
        <v>37</v>
      </c>
      <c r="Q79" s="26" t="s">
        <v>37</v>
      </c>
      <c r="R79" s="26" t="s">
        <v>38</v>
      </c>
      <c r="S79" s="26" t="s">
        <v>37</v>
      </c>
      <c r="T79" s="26" t="s">
        <v>271</v>
      </c>
      <c r="U79" s="26" t="s">
        <v>37</v>
      </c>
      <c r="V79" s="26" t="s">
        <v>38</v>
      </c>
      <c r="AA79" t="s">
        <v>290</v>
      </c>
      <c r="AB79">
        <v>17145</v>
      </c>
      <c r="AC79">
        <v>51223</v>
      </c>
      <c r="AD79">
        <v>35063</v>
      </c>
      <c r="AE79">
        <v>40325</v>
      </c>
      <c r="AF79">
        <v>10686</v>
      </c>
      <c r="AG79">
        <v>11371</v>
      </c>
      <c r="AH79">
        <v>10586</v>
      </c>
      <c r="AI79" t="s">
        <v>290</v>
      </c>
      <c r="AJ79">
        <v>42259</v>
      </c>
      <c r="AK79">
        <v>21371</v>
      </c>
      <c r="AL79">
        <v>16224</v>
      </c>
      <c r="AM79">
        <v>58529</v>
      </c>
      <c r="AN79">
        <v>30909</v>
      </c>
      <c r="AO79">
        <v>26914</v>
      </c>
      <c r="AP79">
        <v>10177</v>
      </c>
      <c r="AQ79" t="s">
        <v>290</v>
      </c>
      <c r="AR79" t="s">
        <v>37</v>
      </c>
      <c r="AS79" t="s">
        <v>37</v>
      </c>
      <c r="AT79" t="s">
        <v>37</v>
      </c>
      <c r="AU79" t="s">
        <v>271</v>
      </c>
      <c r="AV79" t="s">
        <v>37</v>
      </c>
      <c r="AW79" t="s">
        <v>37</v>
      </c>
      <c r="AX79" t="s">
        <v>37</v>
      </c>
      <c r="AY79" t="s">
        <v>38</v>
      </c>
      <c r="AZ79" t="s">
        <v>37</v>
      </c>
      <c r="BA79" t="s">
        <v>37</v>
      </c>
      <c r="BB79" t="s">
        <v>38</v>
      </c>
      <c r="BC79" t="s">
        <v>38</v>
      </c>
      <c r="BD79" t="s">
        <v>37</v>
      </c>
      <c r="BE79" t="s">
        <v>37</v>
      </c>
      <c r="BF79" t="s">
        <v>38</v>
      </c>
    </row>
    <row r="80" spans="1:58" ht="17.25" customHeight="1" x14ac:dyDescent="0.25">
      <c r="A80" s="20">
        <v>45005</v>
      </c>
      <c r="B80" s="21">
        <v>5</v>
      </c>
      <c r="C80" s="22">
        <v>4</v>
      </c>
      <c r="D80" s="20" t="s">
        <v>253</v>
      </c>
      <c r="E80" s="20" t="s">
        <v>253</v>
      </c>
      <c r="F80" s="23"/>
      <c r="G80" s="25"/>
      <c r="H80" s="26" t="s">
        <v>37</v>
      </c>
      <c r="I80" s="26" t="s">
        <v>37</v>
      </c>
      <c r="J80" s="26" t="s">
        <v>38</v>
      </c>
      <c r="K80" s="26" t="s">
        <v>37</v>
      </c>
      <c r="L80" s="26" t="s">
        <v>37</v>
      </c>
      <c r="M80" s="26" t="s">
        <v>38</v>
      </c>
      <c r="N80" s="26" t="s">
        <v>37</v>
      </c>
      <c r="O80" s="27" t="s">
        <v>290</v>
      </c>
      <c r="P80" s="26" t="s">
        <v>37</v>
      </c>
      <c r="Q80" s="26" t="s">
        <v>37</v>
      </c>
      <c r="R80" s="26" t="s">
        <v>38</v>
      </c>
      <c r="S80" s="26" t="s">
        <v>37</v>
      </c>
      <c r="T80" s="26" t="s">
        <v>271</v>
      </c>
      <c r="U80" s="26" t="s">
        <v>37</v>
      </c>
      <c r="V80" s="26" t="s">
        <v>38</v>
      </c>
      <c r="AA80" t="s">
        <v>290</v>
      </c>
      <c r="AB80">
        <v>17169</v>
      </c>
      <c r="AC80">
        <v>51247</v>
      </c>
      <c r="AD80">
        <v>35087</v>
      </c>
      <c r="AE80">
        <v>40349</v>
      </c>
      <c r="AF80">
        <v>10686</v>
      </c>
      <c r="AG80">
        <v>11395</v>
      </c>
      <c r="AH80">
        <v>10610</v>
      </c>
      <c r="AI80" t="s">
        <v>290</v>
      </c>
      <c r="AJ80">
        <v>42283</v>
      </c>
      <c r="AK80">
        <v>21395</v>
      </c>
      <c r="AL80">
        <v>16224</v>
      </c>
      <c r="AM80">
        <v>58529</v>
      </c>
      <c r="AN80">
        <v>30933</v>
      </c>
      <c r="AO80">
        <v>26938</v>
      </c>
      <c r="AP80">
        <v>10177</v>
      </c>
      <c r="AQ80" t="s">
        <v>290</v>
      </c>
      <c r="AR80" t="s">
        <v>37</v>
      </c>
      <c r="AS80" t="s">
        <v>37</v>
      </c>
      <c r="AT80" t="s">
        <v>37</v>
      </c>
      <c r="AU80" t="s">
        <v>37</v>
      </c>
      <c r="AV80" t="s">
        <v>313</v>
      </c>
      <c r="AW80" t="s">
        <v>37</v>
      </c>
      <c r="AX80" t="s">
        <v>37</v>
      </c>
      <c r="AY80" t="s">
        <v>38</v>
      </c>
      <c r="AZ80" t="s">
        <v>37</v>
      </c>
      <c r="BA80" t="s">
        <v>37</v>
      </c>
      <c r="BB80" t="s">
        <v>38</v>
      </c>
      <c r="BC80" t="s">
        <v>38</v>
      </c>
      <c r="BD80" t="s">
        <v>37</v>
      </c>
      <c r="BE80" t="s">
        <v>37</v>
      </c>
      <c r="BF80" t="s">
        <v>38</v>
      </c>
    </row>
    <row r="81" spans="1:58" ht="17.25" customHeight="1" x14ac:dyDescent="0.25">
      <c r="A81" s="20">
        <v>45006</v>
      </c>
      <c r="B81" s="21">
        <v>5</v>
      </c>
      <c r="C81" s="22">
        <v>4</v>
      </c>
      <c r="D81" s="20" t="s">
        <v>253</v>
      </c>
      <c r="E81" s="20" t="s">
        <v>253</v>
      </c>
      <c r="F81" s="23"/>
      <c r="G81" s="25"/>
      <c r="H81" s="26" t="s">
        <v>37</v>
      </c>
      <c r="I81" s="26" t="s">
        <v>37</v>
      </c>
      <c r="J81" s="26" t="s">
        <v>38</v>
      </c>
      <c r="K81" s="26" t="s">
        <v>37</v>
      </c>
      <c r="L81" s="26" t="s">
        <v>37</v>
      </c>
      <c r="M81" s="26" t="s">
        <v>38</v>
      </c>
      <c r="N81" s="26" t="s">
        <v>37</v>
      </c>
      <c r="O81" s="27" t="s">
        <v>290</v>
      </c>
      <c r="P81" s="26" t="s">
        <v>37</v>
      </c>
      <c r="Q81" s="26" t="s">
        <v>37</v>
      </c>
      <c r="R81" s="26" t="s">
        <v>38</v>
      </c>
      <c r="S81" s="26" t="s">
        <v>37</v>
      </c>
      <c r="T81" s="26" t="s">
        <v>271</v>
      </c>
      <c r="U81" s="26" t="s">
        <v>37</v>
      </c>
      <c r="V81" s="26" t="s">
        <v>38</v>
      </c>
      <c r="AA81" t="s">
        <v>290</v>
      </c>
      <c r="AB81">
        <v>17193</v>
      </c>
      <c r="AC81">
        <v>51271</v>
      </c>
      <c r="AD81">
        <v>35111</v>
      </c>
      <c r="AE81">
        <v>40373</v>
      </c>
      <c r="AF81">
        <v>10686</v>
      </c>
      <c r="AG81">
        <v>11419</v>
      </c>
      <c r="AH81">
        <v>10610</v>
      </c>
      <c r="AI81" t="s">
        <v>290</v>
      </c>
      <c r="AJ81">
        <v>42307</v>
      </c>
      <c r="AK81">
        <v>21419</v>
      </c>
      <c r="AL81">
        <v>16224</v>
      </c>
      <c r="AM81">
        <v>58529</v>
      </c>
      <c r="AN81">
        <v>30957</v>
      </c>
      <c r="AO81">
        <v>26962</v>
      </c>
      <c r="AP81">
        <v>10177</v>
      </c>
      <c r="AQ81" t="s">
        <v>290</v>
      </c>
      <c r="AR81" t="s">
        <v>37</v>
      </c>
      <c r="AS81" t="s">
        <v>37</v>
      </c>
      <c r="AT81" t="s">
        <v>37</v>
      </c>
      <c r="AU81" t="s">
        <v>37</v>
      </c>
      <c r="AV81" t="s">
        <v>313</v>
      </c>
      <c r="AW81" t="s">
        <v>37</v>
      </c>
      <c r="AX81" t="s">
        <v>271</v>
      </c>
      <c r="AY81" t="s">
        <v>38</v>
      </c>
      <c r="AZ81" t="s">
        <v>37</v>
      </c>
      <c r="BA81" t="s">
        <v>37</v>
      </c>
      <c r="BB81" t="s">
        <v>38</v>
      </c>
      <c r="BC81" t="s">
        <v>38</v>
      </c>
      <c r="BD81" t="s">
        <v>37</v>
      </c>
      <c r="BE81" t="s">
        <v>37</v>
      </c>
      <c r="BF81" t="s">
        <v>38</v>
      </c>
    </row>
    <row r="82" spans="1:58" ht="17.25" customHeight="1" x14ac:dyDescent="0.25">
      <c r="A82" s="20">
        <v>45007</v>
      </c>
      <c r="B82" s="21">
        <v>5</v>
      </c>
      <c r="C82" s="22">
        <v>4</v>
      </c>
      <c r="D82" s="20" t="s">
        <v>253</v>
      </c>
      <c r="E82" s="20" t="s">
        <v>253</v>
      </c>
      <c r="F82" s="23"/>
      <c r="G82" s="25"/>
      <c r="H82" s="26" t="s">
        <v>37</v>
      </c>
      <c r="I82" s="26" t="s">
        <v>37</v>
      </c>
      <c r="J82" s="26" t="s">
        <v>38</v>
      </c>
      <c r="K82" s="26" t="s">
        <v>37</v>
      </c>
      <c r="L82" s="26" t="s">
        <v>37</v>
      </c>
      <c r="M82" s="26" t="s">
        <v>38</v>
      </c>
      <c r="N82" s="26" t="s">
        <v>37</v>
      </c>
      <c r="O82" s="27" t="s">
        <v>290</v>
      </c>
      <c r="P82" s="26" t="s">
        <v>37</v>
      </c>
      <c r="Q82" s="26" t="s">
        <v>37</v>
      </c>
      <c r="R82" s="26" t="s">
        <v>38</v>
      </c>
      <c r="S82" s="26" t="s">
        <v>37</v>
      </c>
      <c r="T82" s="26" t="s">
        <v>271</v>
      </c>
      <c r="U82" s="26" t="s">
        <v>37</v>
      </c>
      <c r="V82" s="26" t="s">
        <v>38</v>
      </c>
      <c r="AA82" t="s">
        <v>290</v>
      </c>
      <c r="AB82">
        <v>17217</v>
      </c>
      <c r="AC82">
        <v>51295</v>
      </c>
      <c r="AD82">
        <v>35135</v>
      </c>
      <c r="AE82">
        <v>40397</v>
      </c>
      <c r="AF82">
        <v>10686</v>
      </c>
      <c r="AG82">
        <v>11443</v>
      </c>
      <c r="AH82">
        <v>10610</v>
      </c>
      <c r="AI82" t="s">
        <v>290</v>
      </c>
      <c r="AJ82">
        <v>42331</v>
      </c>
      <c r="AK82">
        <v>21443</v>
      </c>
      <c r="AL82">
        <v>16224</v>
      </c>
      <c r="AM82">
        <v>58529</v>
      </c>
      <c r="AN82">
        <v>30981</v>
      </c>
      <c r="AO82">
        <v>26986</v>
      </c>
      <c r="AP82">
        <v>10177</v>
      </c>
      <c r="AQ82" t="s">
        <v>290</v>
      </c>
      <c r="AR82" t="s">
        <v>37</v>
      </c>
      <c r="AS82" t="s">
        <v>37</v>
      </c>
      <c r="AT82" t="s">
        <v>37</v>
      </c>
      <c r="AU82" t="s">
        <v>37</v>
      </c>
      <c r="AV82" t="s">
        <v>313</v>
      </c>
      <c r="AW82" t="s">
        <v>37</v>
      </c>
      <c r="AX82" t="s">
        <v>38</v>
      </c>
      <c r="AY82" t="s">
        <v>38</v>
      </c>
      <c r="AZ82" t="s">
        <v>37</v>
      </c>
      <c r="BA82" t="s">
        <v>37</v>
      </c>
      <c r="BB82" t="s">
        <v>38</v>
      </c>
      <c r="BC82" t="s">
        <v>38</v>
      </c>
      <c r="BD82" t="s">
        <v>37</v>
      </c>
      <c r="BE82" t="s">
        <v>37</v>
      </c>
      <c r="BF82" t="s">
        <v>38</v>
      </c>
    </row>
    <row r="83" spans="1:58" ht="17.25" customHeight="1" x14ac:dyDescent="0.25">
      <c r="A83" s="20">
        <v>45008</v>
      </c>
      <c r="B83" s="21">
        <v>5</v>
      </c>
      <c r="C83" s="22">
        <v>4</v>
      </c>
      <c r="D83" s="20" t="s">
        <v>253</v>
      </c>
      <c r="E83" s="20" t="s">
        <v>253</v>
      </c>
      <c r="F83" s="23"/>
      <c r="G83" s="25"/>
      <c r="H83" s="26" t="s">
        <v>37</v>
      </c>
      <c r="I83" s="26" t="s">
        <v>37</v>
      </c>
      <c r="J83" s="26" t="s">
        <v>38</v>
      </c>
      <c r="K83" s="26" t="s">
        <v>37</v>
      </c>
      <c r="L83" s="26" t="s">
        <v>37</v>
      </c>
      <c r="M83" s="26" t="s">
        <v>38</v>
      </c>
      <c r="N83" s="26" t="s">
        <v>37</v>
      </c>
      <c r="O83" s="27" t="s">
        <v>290</v>
      </c>
      <c r="P83" s="26" t="s">
        <v>37</v>
      </c>
      <c r="Q83" s="26" t="s">
        <v>37</v>
      </c>
      <c r="R83" s="26" t="s">
        <v>38</v>
      </c>
      <c r="S83" s="26" t="s">
        <v>37</v>
      </c>
      <c r="T83" s="26" t="s">
        <v>271</v>
      </c>
      <c r="U83" s="26" t="s">
        <v>37</v>
      </c>
      <c r="V83" s="26" t="s">
        <v>38</v>
      </c>
      <c r="AA83" t="s">
        <v>290</v>
      </c>
      <c r="AB83">
        <v>17241</v>
      </c>
      <c r="AC83">
        <v>51319</v>
      </c>
      <c r="AD83">
        <v>35159</v>
      </c>
      <c r="AE83">
        <v>40421</v>
      </c>
      <c r="AF83">
        <v>10686</v>
      </c>
      <c r="AG83">
        <v>11467</v>
      </c>
      <c r="AH83">
        <v>10610</v>
      </c>
      <c r="AI83" t="s">
        <v>290</v>
      </c>
      <c r="AJ83">
        <v>42355</v>
      </c>
      <c r="AK83">
        <v>21467</v>
      </c>
      <c r="AL83">
        <v>16224</v>
      </c>
      <c r="AM83">
        <v>58553</v>
      </c>
      <c r="AN83">
        <v>31005</v>
      </c>
      <c r="AO83">
        <v>27010</v>
      </c>
      <c r="AP83">
        <v>10177</v>
      </c>
      <c r="AQ83" t="s">
        <v>290</v>
      </c>
      <c r="AR83" t="s">
        <v>37</v>
      </c>
      <c r="AS83" t="s">
        <v>37</v>
      </c>
      <c r="AT83" t="s">
        <v>37</v>
      </c>
      <c r="AU83" t="s">
        <v>37</v>
      </c>
      <c r="AV83" t="s">
        <v>313</v>
      </c>
      <c r="AW83" t="s">
        <v>37</v>
      </c>
      <c r="AX83" t="s">
        <v>38</v>
      </c>
      <c r="AY83" t="s">
        <v>38</v>
      </c>
      <c r="AZ83" t="s">
        <v>37</v>
      </c>
      <c r="BA83" t="s">
        <v>37</v>
      </c>
      <c r="BB83" t="s">
        <v>38</v>
      </c>
      <c r="BC83" t="s">
        <v>37</v>
      </c>
      <c r="BD83" t="s">
        <v>37</v>
      </c>
      <c r="BE83" t="s">
        <v>37</v>
      </c>
      <c r="BF83" t="s">
        <v>38</v>
      </c>
    </row>
    <row r="84" spans="1:58" ht="17.25" customHeight="1" x14ac:dyDescent="0.25">
      <c r="A84" s="20">
        <v>45009</v>
      </c>
      <c r="B84" s="21">
        <v>5</v>
      </c>
      <c r="C84" s="22">
        <v>4</v>
      </c>
      <c r="D84" s="20" t="s">
        <v>253</v>
      </c>
      <c r="E84" s="20" t="s">
        <v>253</v>
      </c>
      <c r="F84" s="23"/>
      <c r="G84" s="25"/>
      <c r="H84" s="26" t="s">
        <v>37</v>
      </c>
      <c r="I84" s="26" t="s">
        <v>37</v>
      </c>
      <c r="J84" s="26" t="s">
        <v>38</v>
      </c>
      <c r="K84" s="26" t="s">
        <v>37</v>
      </c>
      <c r="L84" s="26" t="s">
        <v>37</v>
      </c>
      <c r="M84" s="26" t="s">
        <v>38</v>
      </c>
      <c r="N84" s="26" t="s">
        <v>37</v>
      </c>
      <c r="O84" s="27" t="s">
        <v>290</v>
      </c>
      <c r="P84" s="26" t="s">
        <v>38</v>
      </c>
      <c r="Q84" s="26" t="s">
        <v>37</v>
      </c>
      <c r="R84" s="26" t="s">
        <v>38</v>
      </c>
      <c r="S84" s="26" t="s">
        <v>37</v>
      </c>
      <c r="T84" s="26" t="s">
        <v>37</v>
      </c>
      <c r="U84" s="26" t="s">
        <v>37</v>
      </c>
      <c r="V84" s="26" t="s">
        <v>38</v>
      </c>
      <c r="AA84" t="s">
        <v>290</v>
      </c>
      <c r="AB84">
        <v>17265</v>
      </c>
      <c r="AC84">
        <v>51343</v>
      </c>
      <c r="AD84">
        <v>35183</v>
      </c>
      <c r="AE84">
        <v>40445</v>
      </c>
      <c r="AF84">
        <v>10686</v>
      </c>
      <c r="AG84">
        <v>11491</v>
      </c>
      <c r="AH84">
        <v>10634</v>
      </c>
      <c r="AI84" t="s">
        <v>290</v>
      </c>
      <c r="AJ84">
        <v>42379</v>
      </c>
      <c r="AK84">
        <v>21491</v>
      </c>
      <c r="AL84">
        <v>16224</v>
      </c>
      <c r="AM84">
        <v>58577</v>
      </c>
      <c r="AN84">
        <v>31005</v>
      </c>
      <c r="AO84">
        <v>27010</v>
      </c>
      <c r="AP84">
        <v>10177</v>
      </c>
      <c r="AQ84" t="s">
        <v>290</v>
      </c>
      <c r="AR84" t="s">
        <v>37</v>
      </c>
      <c r="AS84" t="s">
        <v>37</v>
      </c>
      <c r="AT84" t="s">
        <v>37</v>
      </c>
      <c r="AU84" t="s">
        <v>37</v>
      </c>
      <c r="AV84" t="s">
        <v>313</v>
      </c>
      <c r="AW84" t="s">
        <v>37</v>
      </c>
      <c r="AX84" t="s">
        <v>37</v>
      </c>
      <c r="AY84" t="s">
        <v>38</v>
      </c>
      <c r="AZ84" t="s">
        <v>37</v>
      </c>
      <c r="BA84" t="s">
        <v>37</v>
      </c>
      <c r="BB84" t="s">
        <v>320</v>
      </c>
      <c r="BC84" t="s">
        <v>37</v>
      </c>
      <c r="BD84" t="s">
        <v>195</v>
      </c>
      <c r="BE84" t="s">
        <v>38</v>
      </c>
      <c r="BF84" t="s">
        <v>38</v>
      </c>
    </row>
    <row r="85" spans="1:58" ht="17.25" customHeight="1" x14ac:dyDescent="0.25">
      <c r="A85" s="20">
        <v>45010</v>
      </c>
      <c r="B85" s="21">
        <v>5</v>
      </c>
      <c r="C85" s="22">
        <v>4</v>
      </c>
      <c r="D85" s="20" t="s">
        <v>253</v>
      </c>
      <c r="E85" s="20" t="s">
        <v>253</v>
      </c>
      <c r="F85" s="23"/>
      <c r="G85" s="25"/>
      <c r="H85" s="26" t="s">
        <v>37</v>
      </c>
      <c r="I85" s="26" t="s">
        <v>33</v>
      </c>
      <c r="J85" s="26" t="s">
        <v>37</v>
      </c>
      <c r="K85" s="26" t="s">
        <v>37</v>
      </c>
      <c r="L85" s="26" t="s">
        <v>37</v>
      </c>
      <c r="M85" s="26" t="s">
        <v>38</v>
      </c>
      <c r="N85" s="26" t="s">
        <v>37</v>
      </c>
      <c r="O85" s="27" t="s">
        <v>290</v>
      </c>
      <c r="P85" s="26" t="s">
        <v>38</v>
      </c>
      <c r="Q85" s="26" t="s">
        <v>37</v>
      </c>
      <c r="R85" s="26" t="s">
        <v>38</v>
      </c>
      <c r="S85" s="26" t="s">
        <v>37</v>
      </c>
      <c r="T85" s="26" t="s">
        <v>37</v>
      </c>
      <c r="U85" s="26" t="s">
        <v>37</v>
      </c>
      <c r="V85" s="26" t="s">
        <v>38</v>
      </c>
      <c r="AA85" t="s">
        <v>290</v>
      </c>
      <c r="AB85">
        <v>17289</v>
      </c>
      <c r="AC85">
        <v>51367</v>
      </c>
      <c r="AD85">
        <v>35207</v>
      </c>
      <c r="AE85">
        <v>40445</v>
      </c>
      <c r="AF85">
        <v>10686</v>
      </c>
      <c r="AG85">
        <v>11515</v>
      </c>
      <c r="AH85">
        <v>10658</v>
      </c>
      <c r="AI85" t="s">
        <v>290</v>
      </c>
      <c r="AJ85">
        <v>42403</v>
      </c>
      <c r="AK85">
        <v>21515</v>
      </c>
      <c r="AL85">
        <v>16248</v>
      </c>
      <c r="AM85">
        <v>58601</v>
      </c>
      <c r="AN85">
        <v>31005</v>
      </c>
      <c r="AO85">
        <v>27010</v>
      </c>
      <c r="AP85">
        <v>10177</v>
      </c>
      <c r="AQ85" t="s">
        <v>290</v>
      </c>
      <c r="AR85" t="s">
        <v>37</v>
      </c>
      <c r="AS85" t="s">
        <v>37</v>
      </c>
      <c r="AT85" t="s">
        <v>37</v>
      </c>
      <c r="AU85" t="s">
        <v>313</v>
      </c>
      <c r="AV85" t="s">
        <v>313</v>
      </c>
      <c r="AW85" t="s">
        <v>37</v>
      </c>
      <c r="AX85" t="s">
        <v>37</v>
      </c>
      <c r="AY85" t="s">
        <v>38</v>
      </c>
      <c r="AZ85" t="s">
        <v>37</v>
      </c>
      <c r="BA85" t="s">
        <v>37</v>
      </c>
      <c r="BB85" t="s">
        <v>37</v>
      </c>
      <c r="BC85" t="s">
        <v>37</v>
      </c>
      <c r="BD85" t="s">
        <v>271</v>
      </c>
      <c r="BE85" t="s">
        <v>38</v>
      </c>
      <c r="BF85" t="s">
        <v>38</v>
      </c>
    </row>
    <row r="86" spans="1:58" ht="17.25" customHeight="1" x14ac:dyDescent="0.25">
      <c r="A86" s="20">
        <v>45011</v>
      </c>
      <c r="B86" s="21">
        <v>5</v>
      </c>
      <c r="C86" s="22">
        <v>4</v>
      </c>
      <c r="D86" s="20" t="s">
        <v>253</v>
      </c>
      <c r="E86" s="20" t="s">
        <v>253</v>
      </c>
      <c r="F86" s="23"/>
      <c r="G86" s="25"/>
      <c r="H86" s="26" t="s">
        <v>37</v>
      </c>
      <c r="I86" s="26" t="s">
        <v>33</v>
      </c>
      <c r="J86" s="26" t="s">
        <v>37</v>
      </c>
      <c r="K86" s="26" t="s">
        <v>37</v>
      </c>
      <c r="L86" s="26" t="s">
        <v>37</v>
      </c>
      <c r="M86" s="26" t="s">
        <v>38</v>
      </c>
      <c r="N86" s="26" t="s">
        <v>37</v>
      </c>
      <c r="O86" s="27" t="s">
        <v>290</v>
      </c>
      <c r="P86" s="26" t="s">
        <v>38</v>
      </c>
      <c r="Q86" s="26" t="s">
        <v>37</v>
      </c>
      <c r="R86" s="26" t="s">
        <v>38</v>
      </c>
      <c r="S86" s="26" t="s">
        <v>37</v>
      </c>
      <c r="T86" s="26" t="s">
        <v>37</v>
      </c>
      <c r="U86" s="26" t="s">
        <v>37</v>
      </c>
      <c r="V86" s="26" t="s">
        <v>38</v>
      </c>
      <c r="AA86" t="s">
        <v>290</v>
      </c>
      <c r="AB86">
        <v>17437</v>
      </c>
      <c r="AC86">
        <v>51280</v>
      </c>
      <c r="AD86">
        <v>35217</v>
      </c>
      <c r="AE86">
        <v>40457</v>
      </c>
      <c r="AF86">
        <v>10625</v>
      </c>
      <c r="AG86">
        <v>11504</v>
      </c>
      <c r="AH86">
        <v>10404</v>
      </c>
      <c r="AJ86">
        <v>42394</v>
      </c>
      <c r="AK86">
        <v>21502</v>
      </c>
      <c r="AL86">
        <v>16157</v>
      </c>
      <c r="AM86">
        <v>58618</v>
      </c>
      <c r="AN86">
        <v>30983</v>
      </c>
      <c r="AO86">
        <v>27029</v>
      </c>
      <c r="AP86">
        <v>10162</v>
      </c>
      <c r="AQ86" t="s">
        <v>290</v>
      </c>
      <c r="AR86" t="s">
        <v>37</v>
      </c>
      <c r="AS86" t="s">
        <v>37</v>
      </c>
      <c r="AT86" t="s">
        <v>37</v>
      </c>
      <c r="AU86" t="s">
        <v>313</v>
      </c>
      <c r="AV86" t="s">
        <v>37</v>
      </c>
      <c r="AW86" t="s">
        <v>37</v>
      </c>
      <c r="AX86" t="s">
        <v>37</v>
      </c>
      <c r="AY86" t="s">
        <v>38</v>
      </c>
      <c r="AZ86" t="s">
        <v>37</v>
      </c>
      <c r="BA86" t="s">
        <v>37</v>
      </c>
      <c r="BB86" t="s">
        <v>37</v>
      </c>
      <c r="BC86" t="s">
        <v>37</v>
      </c>
      <c r="BD86" t="s">
        <v>271</v>
      </c>
      <c r="BE86" t="s">
        <v>38</v>
      </c>
      <c r="BF86" t="s">
        <v>38</v>
      </c>
    </row>
    <row r="87" spans="1:58" ht="17.25" customHeight="1" x14ac:dyDescent="0.25">
      <c r="A87" s="20">
        <v>45012</v>
      </c>
      <c r="B87" s="21">
        <v>5</v>
      </c>
      <c r="C87" s="22">
        <v>4</v>
      </c>
      <c r="D87" s="20" t="s">
        <v>253</v>
      </c>
      <c r="E87" s="20" t="s">
        <v>253</v>
      </c>
      <c r="F87" s="23"/>
      <c r="G87" s="25"/>
      <c r="H87" s="26" t="s">
        <v>37</v>
      </c>
      <c r="I87" s="26" t="s">
        <v>37</v>
      </c>
      <c r="J87" s="26" t="s">
        <v>37</v>
      </c>
      <c r="K87" s="26" t="s">
        <v>37</v>
      </c>
      <c r="L87" s="26" t="s">
        <v>37</v>
      </c>
      <c r="M87" s="26" t="s">
        <v>38</v>
      </c>
      <c r="N87" s="26" t="s">
        <v>270</v>
      </c>
      <c r="O87" s="27" t="s">
        <v>290</v>
      </c>
      <c r="P87" s="26" t="s">
        <v>38</v>
      </c>
      <c r="Q87" s="26" t="s">
        <v>37</v>
      </c>
      <c r="R87" s="26" t="s">
        <v>38</v>
      </c>
      <c r="S87" s="26" t="s">
        <v>37</v>
      </c>
      <c r="T87" s="26" t="s">
        <v>37</v>
      </c>
      <c r="U87" s="26" t="s">
        <v>37</v>
      </c>
      <c r="V87" s="26" t="s">
        <v>38</v>
      </c>
      <c r="AA87" t="s">
        <v>290</v>
      </c>
      <c r="AB87">
        <v>17461</v>
      </c>
      <c r="AC87">
        <v>51304</v>
      </c>
      <c r="AD87">
        <v>35241</v>
      </c>
      <c r="AE87">
        <v>40457</v>
      </c>
      <c r="AF87">
        <v>10649</v>
      </c>
      <c r="AG87">
        <v>11528</v>
      </c>
      <c r="AH87">
        <v>10428</v>
      </c>
      <c r="AI87" t="s">
        <v>290</v>
      </c>
      <c r="AJ87">
        <v>42418</v>
      </c>
      <c r="AK87">
        <v>21526</v>
      </c>
      <c r="AL87">
        <v>16181</v>
      </c>
      <c r="AM87">
        <v>58642</v>
      </c>
      <c r="AN87">
        <v>30983</v>
      </c>
      <c r="AO87">
        <v>27029</v>
      </c>
      <c r="AP87">
        <v>10162</v>
      </c>
      <c r="AQ87" t="s">
        <v>290</v>
      </c>
      <c r="AR87" t="s">
        <v>37</v>
      </c>
      <c r="AS87" t="s">
        <v>37</v>
      </c>
      <c r="AT87" t="s">
        <v>37</v>
      </c>
      <c r="AU87" t="s">
        <v>313</v>
      </c>
      <c r="AV87" t="s">
        <v>37</v>
      </c>
      <c r="AW87" t="s">
        <v>37</v>
      </c>
      <c r="AX87" t="s">
        <v>37</v>
      </c>
      <c r="AY87" t="s">
        <v>38</v>
      </c>
      <c r="AZ87" t="s">
        <v>37</v>
      </c>
      <c r="BA87" t="s">
        <v>37</v>
      </c>
      <c r="BB87" t="s">
        <v>37</v>
      </c>
      <c r="BC87" t="s">
        <v>37</v>
      </c>
      <c r="BD87" t="s">
        <v>271</v>
      </c>
      <c r="BE87" t="s">
        <v>38</v>
      </c>
      <c r="BF87" t="s">
        <v>38</v>
      </c>
    </row>
    <row r="88" spans="1:58" ht="17.25" customHeight="1" x14ac:dyDescent="0.25">
      <c r="A88" s="20">
        <v>45013</v>
      </c>
      <c r="B88" s="21">
        <v>5</v>
      </c>
      <c r="C88" s="22">
        <v>4</v>
      </c>
      <c r="D88" s="20" t="s">
        <v>253</v>
      </c>
      <c r="E88" s="20" t="s">
        <v>253</v>
      </c>
      <c r="F88" s="23"/>
      <c r="G88" s="25"/>
      <c r="H88" s="26" t="s">
        <v>37</v>
      </c>
      <c r="I88" s="26" t="s">
        <v>37</v>
      </c>
      <c r="J88" s="26" t="s">
        <v>37</v>
      </c>
      <c r="K88" s="26" t="s">
        <v>37</v>
      </c>
      <c r="L88" s="26" t="s">
        <v>37</v>
      </c>
      <c r="M88" s="26" t="s">
        <v>38</v>
      </c>
      <c r="N88" s="26" t="s">
        <v>270</v>
      </c>
      <c r="O88" s="27" t="s">
        <v>290</v>
      </c>
      <c r="P88" s="26" t="s">
        <v>38</v>
      </c>
      <c r="Q88" s="26" t="s">
        <v>37</v>
      </c>
      <c r="R88" s="26" t="s">
        <v>38</v>
      </c>
      <c r="S88" s="26" t="s">
        <v>37</v>
      </c>
      <c r="T88" s="26" t="s">
        <v>37</v>
      </c>
      <c r="U88" s="26" t="s">
        <v>37</v>
      </c>
      <c r="V88" s="26" t="s">
        <v>38</v>
      </c>
      <c r="AA88" t="s">
        <v>290</v>
      </c>
      <c r="AB88">
        <v>17485</v>
      </c>
      <c r="AC88">
        <v>51328</v>
      </c>
      <c r="AD88">
        <v>35265</v>
      </c>
      <c r="AE88">
        <v>40457</v>
      </c>
      <c r="AF88">
        <v>10673</v>
      </c>
      <c r="AG88">
        <v>11552</v>
      </c>
      <c r="AH88">
        <v>10428</v>
      </c>
      <c r="AI88" t="s">
        <v>290</v>
      </c>
      <c r="AJ88">
        <v>42442</v>
      </c>
      <c r="AK88">
        <v>21550</v>
      </c>
      <c r="AL88">
        <v>16205</v>
      </c>
      <c r="AM88">
        <v>58666</v>
      </c>
      <c r="AN88">
        <v>30983</v>
      </c>
      <c r="AO88">
        <v>27029</v>
      </c>
      <c r="AP88">
        <v>10162</v>
      </c>
      <c r="AQ88" t="s">
        <v>290</v>
      </c>
      <c r="AR88" t="s">
        <v>37</v>
      </c>
      <c r="AS88" t="s">
        <v>37</v>
      </c>
      <c r="AT88" t="s">
        <v>37</v>
      </c>
      <c r="AU88" t="s">
        <v>38</v>
      </c>
      <c r="AV88" t="s">
        <v>37</v>
      </c>
      <c r="AW88" t="s">
        <v>37</v>
      </c>
      <c r="AX88" t="s">
        <v>38</v>
      </c>
      <c r="AY88" t="s">
        <v>38</v>
      </c>
      <c r="AZ88" t="s">
        <v>37</v>
      </c>
      <c r="BA88" t="s">
        <v>37</v>
      </c>
      <c r="BB88" t="s">
        <v>37</v>
      </c>
      <c r="BC88" t="s">
        <v>37</v>
      </c>
      <c r="BD88" t="s">
        <v>271</v>
      </c>
      <c r="BE88" t="s">
        <v>38</v>
      </c>
      <c r="BF88" t="s">
        <v>38</v>
      </c>
    </row>
    <row r="89" spans="1:58" ht="17.25" customHeight="1" x14ac:dyDescent="0.25">
      <c r="A89" s="20">
        <v>45014</v>
      </c>
      <c r="B89" s="21">
        <v>5</v>
      </c>
      <c r="C89" s="22">
        <v>4</v>
      </c>
      <c r="D89" s="20" t="s">
        <v>253</v>
      </c>
      <c r="E89" s="20" t="s">
        <v>253</v>
      </c>
      <c r="F89" s="23"/>
      <c r="G89" s="25"/>
      <c r="H89" s="26" t="s">
        <v>37</v>
      </c>
      <c r="I89" s="26" t="s">
        <v>37</v>
      </c>
      <c r="J89" s="26" t="s">
        <v>37</v>
      </c>
      <c r="K89" s="26" t="s">
        <v>37</v>
      </c>
      <c r="L89" s="26" t="s">
        <v>37</v>
      </c>
      <c r="M89" s="26" t="s">
        <v>38</v>
      </c>
      <c r="N89" s="26" t="s">
        <v>270</v>
      </c>
      <c r="O89" s="27" t="s">
        <v>290</v>
      </c>
      <c r="P89" s="26" t="s">
        <v>38</v>
      </c>
      <c r="Q89" s="26" t="s">
        <v>37</v>
      </c>
      <c r="R89" s="26" t="s">
        <v>38</v>
      </c>
      <c r="S89" s="26" t="s">
        <v>37</v>
      </c>
      <c r="T89" s="26" t="s">
        <v>37</v>
      </c>
      <c r="U89" s="26" t="s">
        <v>37</v>
      </c>
      <c r="V89" s="26" t="s">
        <v>38</v>
      </c>
      <c r="AA89" t="s">
        <v>290</v>
      </c>
      <c r="AB89">
        <v>17509</v>
      </c>
      <c r="AC89">
        <v>51352</v>
      </c>
      <c r="AD89">
        <v>35289</v>
      </c>
      <c r="AE89">
        <v>40457</v>
      </c>
      <c r="AF89">
        <v>10697</v>
      </c>
      <c r="AG89">
        <v>11576</v>
      </c>
      <c r="AH89">
        <v>10428</v>
      </c>
      <c r="AI89" t="s">
        <v>290</v>
      </c>
      <c r="AJ89">
        <v>42466</v>
      </c>
      <c r="AK89">
        <v>21574</v>
      </c>
      <c r="AL89">
        <v>16229</v>
      </c>
      <c r="AM89">
        <v>58690</v>
      </c>
      <c r="AN89">
        <v>30983</v>
      </c>
      <c r="AO89">
        <v>27029</v>
      </c>
      <c r="AP89">
        <v>10162</v>
      </c>
      <c r="AQ89" t="s">
        <v>290</v>
      </c>
      <c r="AR89" t="s">
        <v>37</v>
      </c>
      <c r="AS89" t="s">
        <v>37</v>
      </c>
      <c r="AT89" t="s">
        <v>37</v>
      </c>
      <c r="AU89" t="s">
        <v>38</v>
      </c>
      <c r="AV89" t="s">
        <v>37</v>
      </c>
      <c r="AW89" t="s">
        <v>37</v>
      </c>
      <c r="AX89" t="s">
        <v>38</v>
      </c>
      <c r="AY89" t="s">
        <v>38</v>
      </c>
      <c r="AZ89" t="s">
        <v>37</v>
      </c>
      <c r="BA89" t="s">
        <v>37</v>
      </c>
      <c r="BB89" t="s">
        <v>37</v>
      </c>
      <c r="BC89" t="s">
        <v>37</v>
      </c>
      <c r="BD89" t="s">
        <v>271</v>
      </c>
      <c r="BE89" t="s">
        <v>38</v>
      </c>
      <c r="BF89" t="s">
        <v>38</v>
      </c>
    </row>
    <row r="90" spans="1:58" ht="17.25" customHeight="1" x14ac:dyDescent="0.25">
      <c r="A90" s="20">
        <v>45015</v>
      </c>
      <c r="B90" s="21">
        <v>5</v>
      </c>
      <c r="C90" s="22">
        <v>4</v>
      </c>
      <c r="D90" s="20" t="s">
        <v>253</v>
      </c>
      <c r="E90" s="20" t="s">
        <v>253</v>
      </c>
      <c r="F90" s="23"/>
      <c r="G90" s="25"/>
      <c r="H90" s="26" t="s">
        <v>37</v>
      </c>
      <c r="I90" s="26" t="s">
        <v>37</v>
      </c>
      <c r="J90" s="26" t="s">
        <v>37</v>
      </c>
      <c r="K90" s="26" t="s">
        <v>37</v>
      </c>
      <c r="L90" s="26" t="s">
        <v>37</v>
      </c>
      <c r="M90" s="26" t="s">
        <v>38</v>
      </c>
      <c r="N90" s="26" t="s">
        <v>270</v>
      </c>
      <c r="O90" s="27" t="s">
        <v>290</v>
      </c>
      <c r="P90" s="26" t="s">
        <v>38</v>
      </c>
      <c r="Q90" s="26" t="s">
        <v>37</v>
      </c>
      <c r="R90" s="26" t="s">
        <v>38</v>
      </c>
      <c r="S90" s="26" t="s">
        <v>37</v>
      </c>
      <c r="T90" s="26" t="s">
        <v>37</v>
      </c>
      <c r="U90" s="26" t="s">
        <v>37</v>
      </c>
      <c r="V90" s="26" t="s">
        <v>38</v>
      </c>
      <c r="AA90" t="s">
        <v>290</v>
      </c>
      <c r="AB90">
        <v>17533</v>
      </c>
      <c r="AC90">
        <v>51376</v>
      </c>
      <c r="AD90">
        <v>35313</v>
      </c>
      <c r="AE90">
        <v>40457</v>
      </c>
      <c r="AF90">
        <v>10721</v>
      </c>
      <c r="AG90">
        <v>11600</v>
      </c>
      <c r="AH90">
        <v>10428</v>
      </c>
      <c r="AI90" t="s">
        <v>290</v>
      </c>
      <c r="AJ90">
        <v>42490</v>
      </c>
      <c r="AK90">
        <v>21598</v>
      </c>
      <c r="AL90">
        <v>16253</v>
      </c>
      <c r="AM90">
        <v>58714</v>
      </c>
      <c r="AN90">
        <v>30983</v>
      </c>
      <c r="AO90">
        <v>27029</v>
      </c>
      <c r="AP90">
        <v>10162</v>
      </c>
      <c r="AQ90" t="s">
        <v>290</v>
      </c>
      <c r="AR90" t="s">
        <v>37</v>
      </c>
      <c r="AS90" t="s">
        <v>37</v>
      </c>
      <c r="AT90" t="s">
        <v>37</v>
      </c>
      <c r="AU90" t="s">
        <v>38</v>
      </c>
      <c r="AV90" t="s">
        <v>37</v>
      </c>
      <c r="AW90" t="s">
        <v>37</v>
      </c>
      <c r="AX90" t="s">
        <v>38</v>
      </c>
      <c r="AY90" t="s">
        <v>38</v>
      </c>
      <c r="AZ90" t="s">
        <v>37</v>
      </c>
      <c r="BA90" t="s">
        <v>37</v>
      </c>
      <c r="BB90" t="s">
        <v>37</v>
      </c>
      <c r="BC90" t="s">
        <v>37</v>
      </c>
      <c r="BD90" t="s">
        <v>271</v>
      </c>
      <c r="BE90" t="s">
        <v>38</v>
      </c>
      <c r="BF90" t="s">
        <v>38</v>
      </c>
    </row>
    <row r="91" spans="1:58" ht="17.25" customHeight="1" x14ac:dyDescent="0.25">
      <c r="A91" s="20">
        <v>45016</v>
      </c>
      <c r="B91" s="21">
        <v>5</v>
      </c>
      <c r="C91" s="22">
        <v>4</v>
      </c>
      <c r="D91" s="20" t="s">
        <v>253</v>
      </c>
      <c r="E91" s="20" t="s">
        <v>253</v>
      </c>
      <c r="F91" s="23"/>
      <c r="G91" s="25"/>
      <c r="H91" s="26" t="s">
        <v>37</v>
      </c>
      <c r="I91" s="26" t="s">
        <v>37</v>
      </c>
      <c r="J91" s="26" t="s">
        <v>37</v>
      </c>
      <c r="K91" s="26" t="s">
        <v>37</v>
      </c>
      <c r="L91" s="26" t="s">
        <v>37</v>
      </c>
      <c r="M91" s="26" t="s">
        <v>38</v>
      </c>
      <c r="N91" s="26" t="s">
        <v>270</v>
      </c>
      <c r="O91" s="27" t="s">
        <v>290</v>
      </c>
      <c r="P91" s="26" t="s">
        <v>38</v>
      </c>
      <c r="Q91" s="26" t="s">
        <v>37</v>
      </c>
      <c r="R91" s="26" t="s">
        <v>38</v>
      </c>
      <c r="S91" s="26" t="s">
        <v>37</v>
      </c>
      <c r="T91" s="26" t="s">
        <v>37</v>
      </c>
      <c r="U91" s="26" t="s">
        <v>37</v>
      </c>
      <c r="V91" s="26" t="s">
        <v>38</v>
      </c>
      <c r="AA91" t="s">
        <v>290</v>
      </c>
      <c r="AB91">
        <v>17557</v>
      </c>
      <c r="AC91">
        <v>51400</v>
      </c>
      <c r="AD91">
        <v>35337</v>
      </c>
      <c r="AE91">
        <v>40457</v>
      </c>
      <c r="AF91">
        <v>10745</v>
      </c>
      <c r="AG91">
        <v>11624</v>
      </c>
      <c r="AH91">
        <v>10428</v>
      </c>
      <c r="AI91" t="s">
        <v>290</v>
      </c>
      <c r="AJ91">
        <v>42514</v>
      </c>
      <c r="AK91">
        <v>21622</v>
      </c>
      <c r="AL91">
        <v>16277</v>
      </c>
      <c r="AM91">
        <v>58738</v>
      </c>
      <c r="AN91">
        <v>30983</v>
      </c>
      <c r="AO91">
        <v>27029</v>
      </c>
      <c r="AP91">
        <v>10162</v>
      </c>
      <c r="AQ91" t="s">
        <v>290</v>
      </c>
      <c r="AR91" t="s">
        <v>37</v>
      </c>
      <c r="AS91" t="s">
        <v>37</v>
      </c>
      <c r="AT91" t="s">
        <v>37</v>
      </c>
      <c r="AU91" t="s">
        <v>38</v>
      </c>
      <c r="AV91" t="s">
        <v>37</v>
      </c>
      <c r="AW91" t="s">
        <v>37</v>
      </c>
      <c r="AX91" t="s">
        <v>38</v>
      </c>
      <c r="AY91" t="s">
        <v>38</v>
      </c>
      <c r="AZ91" t="s">
        <v>37</v>
      </c>
      <c r="BA91" t="s">
        <v>37</v>
      </c>
      <c r="BB91" t="s">
        <v>37</v>
      </c>
      <c r="BC91" t="s">
        <v>37</v>
      </c>
      <c r="BD91" t="s">
        <v>271</v>
      </c>
      <c r="BE91" t="s">
        <v>38</v>
      </c>
      <c r="BF91" t="s">
        <v>38</v>
      </c>
    </row>
    <row r="92" spans="1:58" ht="17.25" customHeight="1" x14ac:dyDescent="0.25">
      <c r="A92" s="20">
        <v>45017</v>
      </c>
      <c r="B92" s="21">
        <v>5</v>
      </c>
      <c r="C92" s="22">
        <v>4</v>
      </c>
      <c r="D92" s="20" t="s">
        <v>253</v>
      </c>
      <c r="E92" s="20" t="s">
        <v>253</v>
      </c>
      <c r="F92" s="23"/>
      <c r="G92" s="25"/>
      <c r="H92" s="26" t="s">
        <v>37</v>
      </c>
      <c r="I92" s="26" t="s">
        <v>37</v>
      </c>
      <c r="J92" s="26" t="s">
        <v>37</v>
      </c>
      <c r="K92" s="26" t="s">
        <v>37</v>
      </c>
      <c r="L92" s="26" t="s">
        <v>37</v>
      </c>
      <c r="M92" s="26" t="s">
        <v>38</v>
      </c>
      <c r="N92" s="26" t="s">
        <v>33</v>
      </c>
      <c r="O92" s="27" t="s">
        <v>290</v>
      </c>
      <c r="P92" s="26" t="s">
        <v>38</v>
      </c>
      <c r="Q92" s="26" t="s">
        <v>37</v>
      </c>
      <c r="R92" s="26" t="s">
        <v>38</v>
      </c>
      <c r="S92" s="26" t="s">
        <v>37</v>
      </c>
      <c r="T92" s="26" t="s">
        <v>37</v>
      </c>
      <c r="U92" s="26" t="s">
        <v>37</v>
      </c>
      <c r="V92" s="26" t="s">
        <v>38</v>
      </c>
      <c r="AA92" t="s">
        <v>290</v>
      </c>
      <c r="AB92">
        <v>17581</v>
      </c>
      <c r="AC92">
        <v>51424</v>
      </c>
      <c r="AD92">
        <v>35361</v>
      </c>
      <c r="AE92">
        <v>40457</v>
      </c>
      <c r="AF92">
        <v>10769</v>
      </c>
      <c r="AG92">
        <v>11648</v>
      </c>
      <c r="AH92">
        <v>10428</v>
      </c>
      <c r="AI92" t="s">
        <v>290</v>
      </c>
      <c r="AJ92">
        <v>42538</v>
      </c>
      <c r="AK92">
        <v>21646</v>
      </c>
      <c r="AL92">
        <v>16301</v>
      </c>
      <c r="AM92">
        <v>58762</v>
      </c>
      <c r="AN92">
        <v>30983</v>
      </c>
      <c r="AO92">
        <v>27029</v>
      </c>
      <c r="AP92">
        <v>10162</v>
      </c>
      <c r="AQ92" t="s">
        <v>290</v>
      </c>
      <c r="AR92" t="s">
        <v>37</v>
      </c>
      <c r="AS92" t="s">
        <v>37</v>
      </c>
      <c r="AT92" t="s">
        <v>37</v>
      </c>
      <c r="AU92" t="s">
        <v>38</v>
      </c>
      <c r="AV92" t="s">
        <v>37</v>
      </c>
      <c r="AW92" t="s">
        <v>37</v>
      </c>
      <c r="AX92" t="s">
        <v>38</v>
      </c>
      <c r="AY92" t="s">
        <v>38</v>
      </c>
      <c r="AZ92" t="s">
        <v>37</v>
      </c>
      <c r="BA92" t="s">
        <v>37</v>
      </c>
      <c r="BB92" t="s">
        <v>37</v>
      </c>
      <c r="BC92" t="s">
        <v>37</v>
      </c>
      <c r="BD92" t="s">
        <v>271</v>
      </c>
      <c r="BE92" t="s">
        <v>38</v>
      </c>
      <c r="BF92" t="s">
        <v>38</v>
      </c>
    </row>
    <row r="93" spans="1:58" ht="17.25" customHeight="1" x14ac:dyDescent="0.25">
      <c r="A93" s="20">
        <v>45018</v>
      </c>
      <c r="B93" s="21">
        <v>5</v>
      </c>
      <c r="C93" s="22">
        <v>4</v>
      </c>
      <c r="D93" s="20" t="s">
        <v>253</v>
      </c>
      <c r="E93" s="20" t="s">
        <v>253</v>
      </c>
      <c r="F93" s="23"/>
      <c r="G93" s="25"/>
      <c r="H93" s="26" t="s">
        <v>37</v>
      </c>
      <c r="I93" s="26" t="s">
        <v>37</v>
      </c>
      <c r="J93" s="26" t="s">
        <v>37</v>
      </c>
      <c r="K93" s="26" t="s">
        <v>37</v>
      </c>
      <c r="L93" s="26" t="s">
        <v>37</v>
      </c>
      <c r="M93" s="26" t="s">
        <v>38</v>
      </c>
      <c r="N93" s="26" t="s">
        <v>33</v>
      </c>
      <c r="O93" s="27" t="s">
        <v>290</v>
      </c>
      <c r="P93" s="26" t="s">
        <v>38</v>
      </c>
      <c r="Q93" s="26" t="s">
        <v>37</v>
      </c>
      <c r="R93" s="26" t="s">
        <v>38</v>
      </c>
      <c r="S93" s="26" t="s">
        <v>37</v>
      </c>
      <c r="T93" s="26" t="s">
        <v>37</v>
      </c>
      <c r="U93" s="26" t="s">
        <v>37</v>
      </c>
      <c r="V93" s="26" t="s">
        <v>38</v>
      </c>
      <c r="AA93" t="s">
        <v>290</v>
      </c>
      <c r="AB93">
        <v>17605</v>
      </c>
      <c r="AC93">
        <v>51448</v>
      </c>
      <c r="AD93">
        <v>35385</v>
      </c>
      <c r="AE93">
        <v>40457</v>
      </c>
      <c r="AF93">
        <v>10793</v>
      </c>
      <c r="AG93">
        <v>11672</v>
      </c>
      <c r="AH93">
        <v>10428</v>
      </c>
      <c r="AI93" t="s">
        <v>290</v>
      </c>
      <c r="AJ93">
        <v>42562</v>
      </c>
      <c r="AK93">
        <v>21670</v>
      </c>
      <c r="AL93">
        <v>16325</v>
      </c>
      <c r="AM93">
        <v>58786</v>
      </c>
      <c r="AN93">
        <v>30983</v>
      </c>
      <c r="AO93">
        <v>27029</v>
      </c>
      <c r="AP93">
        <v>10162</v>
      </c>
      <c r="AQ93" t="s">
        <v>290</v>
      </c>
      <c r="AR93" t="s">
        <v>37</v>
      </c>
      <c r="AS93" t="s">
        <v>37</v>
      </c>
      <c r="AT93" t="s">
        <v>37</v>
      </c>
      <c r="AU93" t="s">
        <v>38</v>
      </c>
      <c r="AV93" t="s">
        <v>37</v>
      </c>
      <c r="AW93" t="s">
        <v>37</v>
      </c>
      <c r="AX93" t="s">
        <v>38</v>
      </c>
      <c r="AY93" t="s">
        <v>38</v>
      </c>
      <c r="AZ93" t="s">
        <v>37</v>
      </c>
      <c r="BA93" t="s">
        <v>37</v>
      </c>
      <c r="BB93" t="s">
        <v>37</v>
      </c>
      <c r="BC93" t="s">
        <v>37</v>
      </c>
      <c r="BD93" t="s">
        <v>271</v>
      </c>
      <c r="BE93" t="s">
        <v>38</v>
      </c>
      <c r="BF93" t="s">
        <v>38</v>
      </c>
    </row>
    <row r="94" spans="1:58" ht="17.25" customHeight="1" x14ac:dyDescent="0.25">
      <c r="A94" s="20">
        <v>45019</v>
      </c>
      <c r="B94" s="21">
        <v>5</v>
      </c>
      <c r="C94" s="22">
        <v>4</v>
      </c>
      <c r="D94" s="20" t="s">
        <v>253</v>
      </c>
      <c r="E94" s="20" t="s">
        <v>253</v>
      </c>
      <c r="F94" s="23"/>
      <c r="G94" s="25"/>
      <c r="H94" s="26" t="s">
        <v>37</v>
      </c>
      <c r="I94" s="26" t="s">
        <v>37</v>
      </c>
      <c r="J94" s="26" t="s">
        <v>38</v>
      </c>
      <c r="K94" s="26" t="s">
        <v>37</v>
      </c>
      <c r="L94" s="26" t="s">
        <v>37</v>
      </c>
      <c r="M94" s="26" t="s">
        <v>38</v>
      </c>
      <c r="N94" s="26" t="s">
        <v>37</v>
      </c>
      <c r="O94" s="27" t="s">
        <v>290</v>
      </c>
      <c r="P94" s="26" t="s">
        <v>38</v>
      </c>
      <c r="Q94" s="26" t="s">
        <v>37</v>
      </c>
      <c r="R94" s="26" t="s">
        <v>37</v>
      </c>
      <c r="S94" s="26" t="s">
        <v>270</v>
      </c>
      <c r="T94" s="26" t="s">
        <v>37</v>
      </c>
      <c r="U94" s="26" t="s">
        <v>37</v>
      </c>
      <c r="V94" s="26" t="s">
        <v>38</v>
      </c>
      <c r="AA94" t="s">
        <v>290</v>
      </c>
      <c r="AB94">
        <v>17629</v>
      </c>
      <c r="AC94">
        <v>51472</v>
      </c>
      <c r="AD94">
        <v>35409</v>
      </c>
      <c r="AE94">
        <v>40457</v>
      </c>
      <c r="AF94">
        <v>10817</v>
      </c>
      <c r="AG94">
        <v>11696</v>
      </c>
      <c r="AH94">
        <v>10428</v>
      </c>
      <c r="AI94" t="s">
        <v>290</v>
      </c>
      <c r="AJ94">
        <v>42586</v>
      </c>
      <c r="AK94">
        <v>21694</v>
      </c>
      <c r="AL94">
        <v>16325</v>
      </c>
      <c r="AM94">
        <v>58810</v>
      </c>
      <c r="AN94">
        <v>30983</v>
      </c>
      <c r="AO94">
        <v>27029</v>
      </c>
      <c r="AP94">
        <v>10162</v>
      </c>
      <c r="AQ94" t="s">
        <v>290</v>
      </c>
      <c r="AR94" t="s">
        <v>37</v>
      </c>
      <c r="AS94" t="s">
        <v>37</v>
      </c>
      <c r="AT94" t="s">
        <v>37</v>
      </c>
      <c r="AU94" t="s">
        <v>38</v>
      </c>
      <c r="AV94" t="s">
        <v>37</v>
      </c>
      <c r="AW94" t="s">
        <v>37</v>
      </c>
      <c r="AX94" t="s">
        <v>38</v>
      </c>
      <c r="AY94" t="s">
        <v>38</v>
      </c>
      <c r="AZ94" t="s">
        <v>37</v>
      </c>
      <c r="BA94" t="s">
        <v>37</v>
      </c>
      <c r="BB94" t="s">
        <v>195</v>
      </c>
      <c r="BC94" t="s">
        <v>37</v>
      </c>
      <c r="BD94" t="s">
        <v>320</v>
      </c>
      <c r="BE94" t="s">
        <v>38</v>
      </c>
      <c r="BF94" t="s">
        <v>38</v>
      </c>
    </row>
    <row r="95" spans="1:58" ht="17.25" customHeight="1" x14ac:dyDescent="0.25">
      <c r="A95" s="20">
        <v>45020</v>
      </c>
      <c r="B95" s="21">
        <v>5</v>
      </c>
      <c r="C95" s="22">
        <v>4</v>
      </c>
      <c r="D95" s="20" t="s">
        <v>253</v>
      </c>
      <c r="E95" s="20" t="s">
        <v>253</v>
      </c>
      <c r="F95" s="23"/>
      <c r="G95" s="25"/>
      <c r="H95" s="26" t="s">
        <v>37</v>
      </c>
      <c r="I95" s="26" t="s">
        <v>37</v>
      </c>
      <c r="J95" s="26" t="s">
        <v>38</v>
      </c>
      <c r="K95" s="26" t="s">
        <v>37</v>
      </c>
      <c r="L95" s="26" t="s">
        <v>37</v>
      </c>
      <c r="M95" s="26" t="s">
        <v>38</v>
      </c>
      <c r="N95" s="26" t="s">
        <v>37</v>
      </c>
      <c r="O95" s="27" t="s">
        <v>290</v>
      </c>
      <c r="P95" s="26" t="s">
        <v>38</v>
      </c>
      <c r="Q95" s="26" t="s">
        <v>37</v>
      </c>
      <c r="R95" s="26" t="s">
        <v>37</v>
      </c>
      <c r="S95" s="26" t="s">
        <v>270</v>
      </c>
      <c r="T95" s="26" t="s">
        <v>37</v>
      </c>
      <c r="U95" s="26" t="s">
        <v>37</v>
      </c>
      <c r="V95" s="26" t="s">
        <v>38</v>
      </c>
      <c r="AA95" t="s">
        <v>290</v>
      </c>
      <c r="AB95">
        <v>17653</v>
      </c>
      <c r="AC95">
        <v>51472</v>
      </c>
      <c r="AD95">
        <v>35433</v>
      </c>
      <c r="AE95">
        <v>40457</v>
      </c>
      <c r="AF95">
        <v>10841</v>
      </c>
      <c r="AG95">
        <v>11720</v>
      </c>
      <c r="AH95">
        <v>10428</v>
      </c>
      <c r="AI95" t="s">
        <v>290</v>
      </c>
      <c r="AJ95">
        <v>42610</v>
      </c>
      <c r="AK95">
        <v>21718</v>
      </c>
      <c r="AL95">
        <v>16325</v>
      </c>
      <c r="AM95">
        <v>58834</v>
      </c>
      <c r="AN95">
        <v>31007</v>
      </c>
      <c r="AO95">
        <v>27029</v>
      </c>
      <c r="AP95">
        <v>10162</v>
      </c>
      <c r="AQ95" t="s">
        <v>290</v>
      </c>
      <c r="AR95" t="s">
        <v>37</v>
      </c>
      <c r="AS95" t="s">
        <v>195</v>
      </c>
      <c r="AT95" t="s">
        <v>37</v>
      </c>
      <c r="AU95" t="s">
        <v>38</v>
      </c>
      <c r="AV95" t="s">
        <v>37</v>
      </c>
      <c r="AW95" t="s">
        <v>37</v>
      </c>
      <c r="AX95" t="s">
        <v>320</v>
      </c>
      <c r="AY95" t="s">
        <v>38</v>
      </c>
      <c r="AZ95" t="s">
        <v>37</v>
      </c>
      <c r="BA95" t="s">
        <v>37</v>
      </c>
      <c r="BB95" t="s">
        <v>38</v>
      </c>
      <c r="BC95" t="s">
        <v>37</v>
      </c>
      <c r="BD95" t="s">
        <v>37</v>
      </c>
      <c r="BE95" t="s">
        <v>38</v>
      </c>
      <c r="BF95" t="s">
        <v>38</v>
      </c>
    </row>
    <row r="96" spans="1:58" ht="17.25" customHeight="1" x14ac:dyDescent="0.25">
      <c r="A96" s="20">
        <v>45021</v>
      </c>
      <c r="B96" s="21">
        <v>5</v>
      </c>
      <c r="C96" s="22">
        <v>4</v>
      </c>
      <c r="D96" s="20" t="s">
        <v>253</v>
      </c>
      <c r="E96" s="20" t="s">
        <v>253</v>
      </c>
      <c r="F96" s="23"/>
      <c r="G96" s="25"/>
      <c r="H96" s="26" t="s">
        <v>37</v>
      </c>
      <c r="I96" s="26" t="s">
        <v>37</v>
      </c>
      <c r="J96" s="26" t="s">
        <v>38</v>
      </c>
      <c r="K96" s="26" t="s">
        <v>37</v>
      </c>
      <c r="L96" s="26" t="s">
        <v>37</v>
      </c>
      <c r="M96" s="26" t="s">
        <v>38</v>
      </c>
      <c r="N96" s="26" t="s">
        <v>37</v>
      </c>
      <c r="O96" s="27" t="s">
        <v>290</v>
      </c>
      <c r="P96" s="26" t="s">
        <v>38</v>
      </c>
      <c r="Q96" s="26" t="s">
        <v>37</v>
      </c>
      <c r="R96" s="26" t="s">
        <v>37</v>
      </c>
      <c r="S96" s="26" t="s">
        <v>270</v>
      </c>
      <c r="T96" s="26" t="s">
        <v>37</v>
      </c>
      <c r="U96" s="26" t="s">
        <v>37</v>
      </c>
      <c r="V96" s="26" t="s">
        <v>38</v>
      </c>
      <c r="AA96" t="s">
        <v>290</v>
      </c>
      <c r="AB96">
        <v>17677</v>
      </c>
      <c r="AC96">
        <v>51472</v>
      </c>
      <c r="AD96">
        <v>35457</v>
      </c>
      <c r="AE96">
        <v>40457</v>
      </c>
      <c r="AF96">
        <v>10865</v>
      </c>
      <c r="AG96">
        <v>11744</v>
      </c>
      <c r="AH96">
        <v>10452</v>
      </c>
      <c r="AI96" t="s">
        <v>290</v>
      </c>
      <c r="AJ96">
        <v>42634</v>
      </c>
      <c r="AK96">
        <v>21742</v>
      </c>
      <c r="AL96">
        <v>16325</v>
      </c>
      <c r="AM96">
        <v>58858</v>
      </c>
      <c r="AN96">
        <v>31031</v>
      </c>
      <c r="AO96">
        <v>27029</v>
      </c>
      <c r="AP96">
        <v>10162</v>
      </c>
      <c r="AQ96" t="s">
        <v>290</v>
      </c>
      <c r="AR96" t="s">
        <v>37</v>
      </c>
      <c r="AS96" t="s">
        <v>321</v>
      </c>
      <c r="AT96" t="s">
        <v>37</v>
      </c>
      <c r="AU96" t="s">
        <v>38</v>
      </c>
      <c r="AV96" t="s">
        <v>37</v>
      </c>
      <c r="AW96" t="s">
        <v>37</v>
      </c>
      <c r="AX96" t="s">
        <v>37</v>
      </c>
      <c r="AY96" t="s">
        <v>38</v>
      </c>
      <c r="AZ96" t="s">
        <v>37</v>
      </c>
      <c r="BA96" t="s">
        <v>37</v>
      </c>
      <c r="BB96" t="s">
        <v>38</v>
      </c>
      <c r="BC96" t="s">
        <v>37</v>
      </c>
      <c r="BD96" t="s">
        <v>37</v>
      </c>
      <c r="BE96" t="s">
        <v>38</v>
      </c>
      <c r="BF96" t="s">
        <v>38</v>
      </c>
    </row>
    <row r="97" spans="1:58" ht="17.25" customHeight="1" x14ac:dyDescent="0.25">
      <c r="A97" s="20">
        <v>45022</v>
      </c>
      <c r="B97" s="21">
        <v>5</v>
      </c>
      <c r="C97" s="22">
        <v>4</v>
      </c>
      <c r="D97" s="20" t="s">
        <v>253</v>
      </c>
      <c r="E97" s="20" t="s">
        <v>253</v>
      </c>
      <c r="F97" s="23"/>
      <c r="G97" s="25"/>
      <c r="H97" s="26" t="s">
        <v>37</v>
      </c>
      <c r="I97" s="26" t="s">
        <v>37</v>
      </c>
      <c r="J97" s="26" t="s">
        <v>38</v>
      </c>
      <c r="K97" s="26" t="s">
        <v>37</v>
      </c>
      <c r="L97" s="26" t="s">
        <v>37</v>
      </c>
      <c r="M97" s="26" t="s">
        <v>38</v>
      </c>
      <c r="N97" s="26" t="s">
        <v>37</v>
      </c>
      <c r="O97" s="27" t="s">
        <v>290</v>
      </c>
      <c r="P97" s="26" t="s">
        <v>38</v>
      </c>
      <c r="Q97" s="26" t="s">
        <v>37</v>
      </c>
      <c r="R97" s="26" t="s">
        <v>37</v>
      </c>
      <c r="S97" s="26" t="s">
        <v>270</v>
      </c>
      <c r="T97" s="26" t="s">
        <v>37</v>
      </c>
      <c r="U97" s="26" t="s">
        <v>37</v>
      </c>
      <c r="V97" s="26" t="s">
        <v>38</v>
      </c>
      <c r="AA97" t="s">
        <v>290</v>
      </c>
      <c r="AB97">
        <v>17701</v>
      </c>
      <c r="AC97">
        <v>51472</v>
      </c>
      <c r="AD97">
        <v>35457</v>
      </c>
      <c r="AE97">
        <v>40457</v>
      </c>
      <c r="AF97">
        <v>10889</v>
      </c>
      <c r="AG97">
        <v>11768</v>
      </c>
      <c r="AH97">
        <v>10476</v>
      </c>
      <c r="AI97" t="s">
        <v>290</v>
      </c>
      <c r="AJ97">
        <v>42658</v>
      </c>
      <c r="AK97">
        <v>21766</v>
      </c>
      <c r="AL97">
        <v>16325</v>
      </c>
      <c r="AM97">
        <v>58882</v>
      </c>
      <c r="AN97">
        <v>31055</v>
      </c>
      <c r="AO97">
        <v>27029</v>
      </c>
      <c r="AP97">
        <v>10162</v>
      </c>
      <c r="AQ97" t="s">
        <v>290</v>
      </c>
      <c r="AR97" t="s">
        <v>37</v>
      </c>
      <c r="AS97" t="s">
        <v>320</v>
      </c>
      <c r="AT97" t="s">
        <v>195</v>
      </c>
      <c r="AU97" t="s">
        <v>38</v>
      </c>
      <c r="AV97" t="s">
        <v>37</v>
      </c>
      <c r="AW97" t="s">
        <v>37</v>
      </c>
      <c r="AX97" t="s">
        <v>37</v>
      </c>
      <c r="AY97" t="s">
        <v>38</v>
      </c>
      <c r="AZ97" t="s">
        <v>37</v>
      </c>
      <c r="BA97" t="s">
        <v>37</v>
      </c>
      <c r="BB97" t="s">
        <v>38</v>
      </c>
      <c r="BC97" t="s">
        <v>37</v>
      </c>
      <c r="BD97" t="s">
        <v>37</v>
      </c>
      <c r="BE97" t="s">
        <v>38</v>
      </c>
      <c r="BF97" t="s">
        <v>38</v>
      </c>
    </row>
    <row r="98" spans="1:58" ht="17.25" customHeight="1" x14ac:dyDescent="0.25">
      <c r="A98" s="20">
        <v>45023</v>
      </c>
      <c r="B98" s="21">
        <v>5</v>
      </c>
      <c r="C98" s="22">
        <v>4</v>
      </c>
      <c r="D98" s="20" t="s">
        <v>253</v>
      </c>
      <c r="E98" s="20" t="s">
        <v>253</v>
      </c>
      <c r="F98" s="23"/>
      <c r="G98" s="25"/>
      <c r="H98" s="26" t="s">
        <v>37</v>
      </c>
      <c r="I98" s="26" t="s">
        <v>37</v>
      </c>
      <c r="J98" s="26" t="s">
        <v>38</v>
      </c>
      <c r="K98" s="26" t="s">
        <v>37</v>
      </c>
      <c r="L98" s="26" t="s">
        <v>37</v>
      </c>
      <c r="M98" s="26" t="s">
        <v>38</v>
      </c>
      <c r="N98" s="26" t="s">
        <v>37</v>
      </c>
      <c r="O98" s="27" t="s">
        <v>290</v>
      </c>
      <c r="P98" s="26" t="s">
        <v>38</v>
      </c>
      <c r="Q98" s="26" t="s">
        <v>37</v>
      </c>
      <c r="R98" s="26" t="s">
        <v>37</v>
      </c>
      <c r="S98" s="26" t="s">
        <v>270</v>
      </c>
      <c r="T98" s="26" t="s">
        <v>37</v>
      </c>
      <c r="U98" s="26" t="s">
        <v>37</v>
      </c>
      <c r="V98" s="26" t="s">
        <v>38</v>
      </c>
      <c r="AA98" t="s">
        <v>290</v>
      </c>
      <c r="AB98">
        <v>17725</v>
      </c>
      <c r="AC98">
        <v>51496</v>
      </c>
      <c r="AD98">
        <v>35457</v>
      </c>
      <c r="AE98">
        <v>40457</v>
      </c>
      <c r="AF98">
        <v>10913</v>
      </c>
      <c r="AG98">
        <v>11792</v>
      </c>
      <c r="AH98">
        <v>10500</v>
      </c>
      <c r="AI98" t="s">
        <v>290</v>
      </c>
      <c r="AJ98">
        <v>42682</v>
      </c>
      <c r="AK98">
        <v>21790</v>
      </c>
      <c r="AL98">
        <v>16325</v>
      </c>
      <c r="AM98">
        <v>58906</v>
      </c>
      <c r="AN98">
        <v>31079</v>
      </c>
      <c r="AO98">
        <v>27029</v>
      </c>
      <c r="AP98">
        <v>10162</v>
      </c>
      <c r="AQ98" t="s">
        <v>290</v>
      </c>
      <c r="AR98" t="s">
        <v>37</v>
      </c>
      <c r="AS98" t="s">
        <v>37</v>
      </c>
      <c r="AT98" t="s">
        <v>321</v>
      </c>
      <c r="AU98" t="s">
        <v>38</v>
      </c>
      <c r="AV98" t="s">
        <v>37</v>
      </c>
      <c r="AW98" t="s">
        <v>37</v>
      </c>
      <c r="AX98" t="s">
        <v>37</v>
      </c>
      <c r="AY98" t="s">
        <v>38</v>
      </c>
      <c r="AZ98" t="s">
        <v>37</v>
      </c>
      <c r="BA98" t="s">
        <v>37</v>
      </c>
      <c r="BB98" t="s">
        <v>38</v>
      </c>
      <c r="BC98" t="s">
        <v>37</v>
      </c>
      <c r="BD98" t="s">
        <v>37</v>
      </c>
      <c r="BE98" t="s">
        <v>38</v>
      </c>
      <c r="BF98" t="s">
        <v>38</v>
      </c>
    </row>
    <row r="99" spans="1:58" ht="17.25" customHeight="1" x14ac:dyDescent="0.25">
      <c r="A99" s="20">
        <v>45024</v>
      </c>
      <c r="B99" s="21">
        <v>5</v>
      </c>
      <c r="C99" s="22">
        <v>4</v>
      </c>
      <c r="D99" s="20" t="s">
        <v>253</v>
      </c>
      <c r="E99" s="20" t="s">
        <v>253</v>
      </c>
      <c r="F99" s="23"/>
      <c r="G99" s="25"/>
      <c r="H99" s="26" t="s">
        <v>37</v>
      </c>
      <c r="I99" s="26" t="s">
        <v>37</v>
      </c>
      <c r="J99" s="26" t="s">
        <v>38</v>
      </c>
      <c r="K99" s="26" t="s">
        <v>37</v>
      </c>
      <c r="L99" s="26" t="s">
        <v>37</v>
      </c>
      <c r="M99" s="26" t="s">
        <v>38</v>
      </c>
      <c r="N99" s="26" t="s">
        <v>37</v>
      </c>
      <c r="O99" s="27" t="s">
        <v>290</v>
      </c>
      <c r="P99" s="26" t="s">
        <v>38</v>
      </c>
      <c r="Q99" s="26" t="s">
        <v>37</v>
      </c>
      <c r="R99" s="26" t="s">
        <v>37</v>
      </c>
      <c r="S99" s="26" t="s">
        <v>270</v>
      </c>
      <c r="T99" s="26" t="s">
        <v>37</v>
      </c>
      <c r="U99" s="26" t="s">
        <v>37</v>
      </c>
      <c r="V99" s="26" t="s">
        <v>38</v>
      </c>
      <c r="AA99" t="s">
        <v>290</v>
      </c>
      <c r="AB99">
        <v>17749</v>
      </c>
      <c r="AC99">
        <v>51520</v>
      </c>
      <c r="AD99">
        <v>35457</v>
      </c>
      <c r="AE99">
        <v>40457</v>
      </c>
      <c r="AF99">
        <v>10937</v>
      </c>
      <c r="AG99">
        <v>11816</v>
      </c>
      <c r="AH99">
        <v>10500</v>
      </c>
      <c r="AI99" t="s">
        <v>290</v>
      </c>
      <c r="AJ99">
        <v>42706</v>
      </c>
      <c r="AK99">
        <v>21814</v>
      </c>
      <c r="AL99">
        <v>16325</v>
      </c>
      <c r="AM99">
        <v>58906</v>
      </c>
      <c r="AN99">
        <v>31103</v>
      </c>
      <c r="AO99">
        <v>27053</v>
      </c>
      <c r="AP99">
        <v>10162</v>
      </c>
      <c r="AQ99" t="s">
        <v>290</v>
      </c>
      <c r="AR99" t="s">
        <v>37</v>
      </c>
      <c r="AS99" t="s">
        <v>37</v>
      </c>
      <c r="AT99" t="s">
        <v>320</v>
      </c>
      <c r="AU99" t="s">
        <v>38</v>
      </c>
      <c r="AV99" t="s">
        <v>37</v>
      </c>
      <c r="AW99" t="s">
        <v>37</v>
      </c>
      <c r="AX99" t="s">
        <v>195</v>
      </c>
      <c r="AY99" t="s">
        <v>38</v>
      </c>
      <c r="AZ99" t="s">
        <v>37</v>
      </c>
      <c r="BA99" t="s">
        <v>37</v>
      </c>
      <c r="BB99" t="s">
        <v>38</v>
      </c>
      <c r="BC99" t="s">
        <v>38</v>
      </c>
      <c r="BD99" t="s">
        <v>37</v>
      </c>
      <c r="BE99" t="s">
        <v>37</v>
      </c>
      <c r="BF99" t="s">
        <v>38</v>
      </c>
    </row>
    <row r="100" spans="1:58" ht="17.25" customHeight="1" x14ac:dyDescent="0.25">
      <c r="A100" s="20">
        <v>45025</v>
      </c>
      <c r="B100" s="21">
        <v>5</v>
      </c>
      <c r="C100" s="22">
        <v>4</v>
      </c>
      <c r="D100" s="20" t="s">
        <v>253</v>
      </c>
      <c r="E100" s="20" t="s">
        <v>253</v>
      </c>
      <c r="F100" s="23"/>
      <c r="G100" s="25"/>
      <c r="H100" s="26" t="s">
        <v>37</v>
      </c>
      <c r="I100" s="26" t="s">
        <v>37</v>
      </c>
      <c r="J100" s="26" t="s">
        <v>38</v>
      </c>
      <c r="K100" s="26" t="s">
        <v>37</v>
      </c>
      <c r="L100" s="26" t="s">
        <v>37</v>
      </c>
      <c r="M100" s="26" t="s">
        <v>38</v>
      </c>
      <c r="N100" s="26" t="s">
        <v>37</v>
      </c>
      <c r="O100" s="27" t="s">
        <v>290</v>
      </c>
      <c r="P100" s="26" t="s">
        <v>38</v>
      </c>
      <c r="Q100" s="26" t="s">
        <v>37</v>
      </c>
      <c r="R100" s="26" t="s">
        <v>37</v>
      </c>
      <c r="S100" s="26" t="s">
        <v>270</v>
      </c>
      <c r="T100" s="26" t="s">
        <v>37</v>
      </c>
      <c r="U100" s="26" t="s">
        <v>37</v>
      </c>
      <c r="V100" s="26" t="s">
        <v>38</v>
      </c>
      <c r="AA100" t="s">
        <v>290</v>
      </c>
      <c r="AB100">
        <v>17773</v>
      </c>
      <c r="AC100">
        <v>51544</v>
      </c>
      <c r="AD100">
        <v>35481</v>
      </c>
      <c r="AE100">
        <v>40457</v>
      </c>
      <c r="AF100">
        <v>10961</v>
      </c>
      <c r="AG100">
        <v>11840</v>
      </c>
      <c r="AH100">
        <v>10500</v>
      </c>
      <c r="AI100" t="s">
        <v>290</v>
      </c>
      <c r="AJ100">
        <v>42730</v>
      </c>
      <c r="AK100">
        <v>21838</v>
      </c>
      <c r="AL100">
        <v>16325</v>
      </c>
      <c r="AM100">
        <v>58906</v>
      </c>
      <c r="AN100">
        <v>31127</v>
      </c>
      <c r="AO100">
        <v>27077</v>
      </c>
      <c r="AP100">
        <v>10162</v>
      </c>
      <c r="AQ100" t="s">
        <v>290</v>
      </c>
      <c r="AR100" t="s">
        <v>37</v>
      </c>
      <c r="AS100" t="s">
        <v>37</v>
      </c>
      <c r="AT100" t="s">
        <v>37</v>
      </c>
      <c r="AU100" t="s">
        <v>38</v>
      </c>
      <c r="AV100" t="s">
        <v>37</v>
      </c>
      <c r="AW100" t="s">
        <v>37</v>
      </c>
      <c r="AX100" t="s">
        <v>271</v>
      </c>
      <c r="AY100" t="s">
        <v>38</v>
      </c>
      <c r="AZ100" t="s">
        <v>37</v>
      </c>
      <c r="BA100" t="s">
        <v>37</v>
      </c>
      <c r="BB100" t="s">
        <v>38</v>
      </c>
      <c r="BC100" t="s">
        <v>38</v>
      </c>
      <c r="BD100" t="s">
        <v>37</v>
      </c>
      <c r="BE100" t="s">
        <v>37</v>
      </c>
      <c r="BF100" t="s">
        <v>38</v>
      </c>
    </row>
    <row r="101" spans="1:58" ht="17.25" customHeight="1" x14ac:dyDescent="0.25">
      <c r="A101" s="20">
        <v>45026</v>
      </c>
      <c r="B101" s="21">
        <v>5</v>
      </c>
      <c r="C101" s="22">
        <v>4</v>
      </c>
      <c r="D101" s="20" t="s">
        <v>253</v>
      </c>
      <c r="E101" s="20" t="s">
        <v>253</v>
      </c>
      <c r="F101" s="23"/>
      <c r="G101" s="25"/>
      <c r="H101" s="26" t="s">
        <v>33</v>
      </c>
      <c r="I101" s="26" t="s">
        <v>37</v>
      </c>
      <c r="J101" s="26" t="s">
        <v>37</v>
      </c>
      <c r="K101" s="26" t="s">
        <v>37</v>
      </c>
      <c r="L101" s="26" t="s">
        <v>37</v>
      </c>
      <c r="M101" s="26" t="s">
        <v>38</v>
      </c>
      <c r="N101" s="26" t="s">
        <v>37</v>
      </c>
      <c r="O101" s="27" t="s">
        <v>290</v>
      </c>
      <c r="P101" s="26" t="s">
        <v>38</v>
      </c>
      <c r="Q101" s="26" t="s">
        <v>37</v>
      </c>
      <c r="R101" s="26" t="s">
        <v>37</v>
      </c>
      <c r="S101" s="26" t="s">
        <v>37</v>
      </c>
      <c r="T101" s="26" t="s">
        <v>38</v>
      </c>
      <c r="U101" s="26" t="s">
        <v>37</v>
      </c>
      <c r="V101" s="26" t="s">
        <v>38</v>
      </c>
      <c r="AA101" t="s">
        <v>290</v>
      </c>
      <c r="AB101">
        <v>17797</v>
      </c>
      <c r="AC101">
        <v>51568</v>
      </c>
      <c r="AD101">
        <v>35505</v>
      </c>
      <c r="AE101">
        <v>40457</v>
      </c>
      <c r="AF101">
        <v>10985</v>
      </c>
      <c r="AG101">
        <v>11864</v>
      </c>
      <c r="AH101">
        <v>10500</v>
      </c>
      <c r="AI101" t="s">
        <v>290</v>
      </c>
      <c r="AJ101">
        <v>42754</v>
      </c>
      <c r="AK101">
        <v>21862</v>
      </c>
      <c r="AL101">
        <v>16325</v>
      </c>
      <c r="AM101">
        <v>58906</v>
      </c>
      <c r="AN101">
        <v>31151</v>
      </c>
      <c r="AO101">
        <v>27101</v>
      </c>
      <c r="AP101">
        <v>10162</v>
      </c>
      <c r="AQ101" t="s">
        <v>290</v>
      </c>
      <c r="AR101" t="s">
        <v>37</v>
      </c>
      <c r="AS101" t="s">
        <v>37</v>
      </c>
      <c r="AT101" t="s">
        <v>37</v>
      </c>
      <c r="AU101" t="s">
        <v>38</v>
      </c>
      <c r="AV101" t="s">
        <v>37</v>
      </c>
      <c r="AW101" t="s">
        <v>37</v>
      </c>
      <c r="AX101" t="s">
        <v>271</v>
      </c>
      <c r="AY101" t="s">
        <v>38</v>
      </c>
      <c r="AZ101" t="s">
        <v>37</v>
      </c>
      <c r="BA101" t="s">
        <v>37</v>
      </c>
      <c r="BB101" t="s">
        <v>38</v>
      </c>
      <c r="BC101" t="s">
        <v>38</v>
      </c>
      <c r="BD101" t="s">
        <v>37</v>
      </c>
      <c r="BE101" t="s">
        <v>37</v>
      </c>
      <c r="BF101" t="s">
        <v>38</v>
      </c>
    </row>
    <row r="102" spans="1:58" ht="17.25" customHeight="1" x14ac:dyDescent="0.25">
      <c r="A102" s="20">
        <v>45027</v>
      </c>
      <c r="B102" s="21">
        <v>5</v>
      </c>
      <c r="C102" s="22">
        <v>4</v>
      </c>
      <c r="D102" s="20" t="s">
        <v>253</v>
      </c>
      <c r="E102" s="20" t="s">
        <v>253</v>
      </c>
      <c r="F102" s="23"/>
      <c r="G102" s="25"/>
      <c r="H102" s="26" t="s">
        <v>33</v>
      </c>
      <c r="I102" s="26" t="s">
        <v>37</v>
      </c>
      <c r="J102" s="26" t="s">
        <v>37</v>
      </c>
      <c r="K102" s="26" t="s">
        <v>37</v>
      </c>
      <c r="L102" s="26" t="s">
        <v>37</v>
      </c>
      <c r="M102" s="26" t="s">
        <v>38</v>
      </c>
      <c r="N102" s="26" t="s">
        <v>37</v>
      </c>
      <c r="O102" s="27" t="s">
        <v>290</v>
      </c>
      <c r="P102" s="26" t="s">
        <v>38</v>
      </c>
      <c r="Q102" s="26" t="s">
        <v>37</v>
      </c>
      <c r="R102" s="26" t="s">
        <v>37</v>
      </c>
      <c r="S102" s="26" t="s">
        <v>37</v>
      </c>
      <c r="T102" s="26" t="s">
        <v>38</v>
      </c>
      <c r="U102" s="26" t="s">
        <v>37</v>
      </c>
      <c r="V102" s="26" t="s">
        <v>38</v>
      </c>
      <c r="AA102" t="s">
        <v>290</v>
      </c>
      <c r="AB102">
        <v>17821</v>
      </c>
      <c r="AC102">
        <v>51592</v>
      </c>
      <c r="AD102">
        <v>35529</v>
      </c>
      <c r="AE102">
        <v>40457</v>
      </c>
      <c r="AF102">
        <v>11009</v>
      </c>
      <c r="AG102">
        <v>11888</v>
      </c>
      <c r="AH102">
        <v>10500</v>
      </c>
      <c r="AI102" t="s">
        <v>290</v>
      </c>
      <c r="AJ102">
        <v>42778</v>
      </c>
      <c r="AK102">
        <v>21886</v>
      </c>
      <c r="AL102">
        <v>16325</v>
      </c>
      <c r="AM102">
        <v>58906</v>
      </c>
      <c r="AN102">
        <v>31175</v>
      </c>
      <c r="AO102">
        <v>27125</v>
      </c>
      <c r="AP102">
        <v>10162</v>
      </c>
      <c r="AQ102" t="s">
        <v>290</v>
      </c>
      <c r="AR102" t="s">
        <v>37</v>
      </c>
      <c r="AS102" t="s">
        <v>37</v>
      </c>
      <c r="AT102" t="s">
        <v>37</v>
      </c>
      <c r="AU102" t="s">
        <v>38</v>
      </c>
      <c r="AV102" t="s">
        <v>37</v>
      </c>
      <c r="AW102" t="s">
        <v>37</v>
      </c>
      <c r="AX102" t="s">
        <v>271</v>
      </c>
      <c r="AY102" t="s">
        <v>38</v>
      </c>
      <c r="AZ102" t="s">
        <v>37</v>
      </c>
      <c r="BA102" t="s">
        <v>37</v>
      </c>
      <c r="BB102" t="s">
        <v>38</v>
      </c>
      <c r="BC102" t="s">
        <v>38</v>
      </c>
      <c r="BD102" t="s">
        <v>37</v>
      </c>
      <c r="BE102" t="s">
        <v>37</v>
      </c>
      <c r="BF102" t="s">
        <v>38</v>
      </c>
    </row>
    <row r="103" spans="1:58" ht="17.25" customHeight="1" x14ac:dyDescent="0.25">
      <c r="A103" s="20">
        <v>45028</v>
      </c>
      <c r="B103" s="21">
        <v>5</v>
      </c>
      <c r="C103" s="22">
        <v>4</v>
      </c>
      <c r="D103" s="20" t="s">
        <v>253</v>
      </c>
      <c r="E103" s="20" t="s">
        <v>253</v>
      </c>
      <c r="F103" s="23"/>
      <c r="G103" s="25"/>
      <c r="H103" s="26" t="s">
        <v>37</v>
      </c>
      <c r="I103" s="26" t="s">
        <v>37</v>
      </c>
      <c r="J103" s="26" t="s">
        <v>38</v>
      </c>
      <c r="K103" s="26" t="s">
        <v>37</v>
      </c>
      <c r="L103" s="26" t="s">
        <v>37</v>
      </c>
      <c r="M103" s="26" t="s">
        <v>38</v>
      </c>
      <c r="N103" s="26" t="s">
        <v>37</v>
      </c>
      <c r="O103" s="27" t="s">
        <v>290</v>
      </c>
      <c r="P103" s="26" t="s">
        <v>38</v>
      </c>
      <c r="Q103" s="26" t="s">
        <v>37</v>
      </c>
      <c r="R103" s="26" t="s">
        <v>37</v>
      </c>
      <c r="S103" s="26" t="s">
        <v>37</v>
      </c>
      <c r="T103" s="26" t="s">
        <v>38</v>
      </c>
      <c r="U103" s="26" t="s">
        <v>37</v>
      </c>
      <c r="V103" s="26" t="s">
        <v>38</v>
      </c>
      <c r="AA103" t="s">
        <v>290</v>
      </c>
      <c r="AB103">
        <v>17845</v>
      </c>
      <c r="AC103">
        <v>51616</v>
      </c>
      <c r="AD103">
        <v>35553</v>
      </c>
      <c r="AE103">
        <v>40457</v>
      </c>
      <c r="AF103">
        <v>11033</v>
      </c>
      <c r="AG103">
        <v>11912</v>
      </c>
      <c r="AH103">
        <v>10500</v>
      </c>
      <c r="AI103" t="s">
        <v>290</v>
      </c>
      <c r="AJ103">
        <v>42802</v>
      </c>
      <c r="AK103">
        <v>21910</v>
      </c>
      <c r="AL103">
        <v>16325</v>
      </c>
      <c r="AM103">
        <v>58906</v>
      </c>
      <c r="AN103">
        <v>31199</v>
      </c>
      <c r="AO103">
        <v>27149</v>
      </c>
      <c r="AP103">
        <v>10162</v>
      </c>
      <c r="AQ103" t="s">
        <v>290</v>
      </c>
      <c r="AR103" t="s">
        <v>37</v>
      </c>
      <c r="AS103" t="s">
        <v>37</v>
      </c>
      <c r="AT103" t="s">
        <v>37</v>
      </c>
      <c r="AU103" t="s">
        <v>38</v>
      </c>
      <c r="AV103" t="s">
        <v>37</v>
      </c>
      <c r="AW103" t="s">
        <v>37</v>
      </c>
      <c r="AX103" t="s">
        <v>271</v>
      </c>
      <c r="AY103" t="s">
        <v>38</v>
      </c>
      <c r="AZ103" t="s">
        <v>37</v>
      </c>
      <c r="BA103" t="s">
        <v>37</v>
      </c>
      <c r="BB103" t="s">
        <v>38</v>
      </c>
      <c r="BC103" t="s">
        <v>38</v>
      </c>
      <c r="BD103" t="s">
        <v>37</v>
      </c>
      <c r="BE103" t="s">
        <v>37</v>
      </c>
      <c r="BF103" t="s">
        <v>38</v>
      </c>
    </row>
    <row r="104" spans="1:58" ht="17.25" customHeight="1" x14ac:dyDescent="0.25">
      <c r="A104" s="20">
        <v>45029</v>
      </c>
      <c r="B104" s="21">
        <v>5</v>
      </c>
      <c r="C104" s="22">
        <v>4</v>
      </c>
      <c r="D104" s="20" t="s">
        <v>253</v>
      </c>
      <c r="E104" s="20" t="s">
        <v>253</v>
      </c>
      <c r="F104" s="23"/>
      <c r="G104" s="25"/>
      <c r="H104" s="26" t="s">
        <v>37</v>
      </c>
      <c r="I104" s="26" t="s">
        <v>37</v>
      </c>
      <c r="J104" s="26" t="s">
        <v>38</v>
      </c>
      <c r="K104" s="26" t="s">
        <v>37</v>
      </c>
      <c r="L104" s="26" t="s">
        <v>37</v>
      </c>
      <c r="M104" s="26" t="s">
        <v>38</v>
      </c>
      <c r="N104" s="26" t="s">
        <v>37</v>
      </c>
      <c r="O104" s="27" t="s">
        <v>290</v>
      </c>
      <c r="P104" s="26" t="s">
        <v>38</v>
      </c>
      <c r="Q104" s="26" t="s">
        <v>37</v>
      </c>
      <c r="R104" s="26" t="s">
        <v>37</v>
      </c>
      <c r="S104" s="26" t="s">
        <v>37</v>
      </c>
      <c r="T104" s="26" t="s">
        <v>38</v>
      </c>
      <c r="U104" s="26" t="s">
        <v>37</v>
      </c>
      <c r="V104" s="26" t="s">
        <v>38</v>
      </c>
      <c r="AA104" t="s">
        <v>290</v>
      </c>
      <c r="AB104">
        <v>17869</v>
      </c>
      <c r="AC104">
        <v>51640</v>
      </c>
      <c r="AD104">
        <v>35577</v>
      </c>
      <c r="AE104">
        <v>40457</v>
      </c>
      <c r="AF104">
        <v>11057</v>
      </c>
      <c r="AG104">
        <v>11936</v>
      </c>
      <c r="AH104">
        <v>10500</v>
      </c>
      <c r="AI104" t="s">
        <v>290</v>
      </c>
      <c r="AJ104">
        <v>42826</v>
      </c>
      <c r="AK104">
        <v>21934</v>
      </c>
      <c r="AL104">
        <v>16325</v>
      </c>
      <c r="AM104">
        <v>58906</v>
      </c>
      <c r="AN104">
        <v>31223</v>
      </c>
      <c r="AO104">
        <v>27173</v>
      </c>
      <c r="AP104">
        <v>10162</v>
      </c>
      <c r="AQ104" t="s">
        <v>290</v>
      </c>
      <c r="AR104" t="s">
        <v>37</v>
      </c>
      <c r="AS104" t="s">
        <v>37</v>
      </c>
      <c r="AT104" t="s">
        <v>37</v>
      </c>
      <c r="AU104" t="s">
        <v>38</v>
      </c>
      <c r="AV104" t="s">
        <v>37</v>
      </c>
      <c r="AW104" t="s">
        <v>37</v>
      </c>
      <c r="AX104" t="s">
        <v>271</v>
      </c>
      <c r="AY104" t="s">
        <v>38</v>
      </c>
      <c r="AZ104" t="s">
        <v>37</v>
      </c>
      <c r="BA104" t="s">
        <v>37</v>
      </c>
      <c r="BB104" t="s">
        <v>38</v>
      </c>
      <c r="BC104" t="s">
        <v>38</v>
      </c>
      <c r="BD104" t="s">
        <v>37</v>
      </c>
      <c r="BE104" t="s">
        <v>37</v>
      </c>
      <c r="BF104" t="s">
        <v>38</v>
      </c>
    </row>
    <row r="105" spans="1:58" ht="17.25" customHeight="1" x14ac:dyDescent="0.25">
      <c r="A105" s="20">
        <v>45030</v>
      </c>
      <c r="B105" s="21">
        <v>5</v>
      </c>
      <c r="C105" s="22">
        <v>4</v>
      </c>
      <c r="D105" s="20" t="s">
        <v>253</v>
      </c>
      <c r="E105" s="20" t="s">
        <v>253</v>
      </c>
      <c r="F105" s="23"/>
      <c r="G105" s="25"/>
      <c r="H105" s="26" t="s">
        <v>37</v>
      </c>
      <c r="I105" s="26" t="s">
        <v>37</v>
      </c>
      <c r="J105" s="26" t="s">
        <v>38</v>
      </c>
      <c r="K105" s="26" t="s">
        <v>37</v>
      </c>
      <c r="L105" s="26" t="s">
        <v>37</v>
      </c>
      <c r="M105" s="26" t="s">
        <v>38</v>
      </c>
      <c r="N105" s="26" t="s">
        <v>37</v>
      </c>
      <c r="O105" s="27" t="s">
        <v>290</v>
      </c>
      <c r="P105" s="26" t="s">
        <v>38</v>
      </c>
      <c r="Q105" s="26" t="s">
        <v>37</v>
      </c>
      <c r="R105" s="26" t="s">
        <v>37</v>
      </c>
      <c r="S105" s="26" t="s">
        <v>37</v>
      </c>
      <c r="T105" s="26" t="s">
        <v>38</v>
      </c>
      <c r="U105" s="26" t="s">
        <v>37</v>
      </c>
      <c r="V105" s="26" t="s">
        <v>38</v>
      </c>
      <c r="AA105" t="s">
        <v>290</v>
      </c>
      <c r="AB105">
        <v>17893</v>
      </c>
      <c r="AC105">
        <v>51664</v>
      </c>
      <c r="AD105">
        <v>35601</v>
      </c>
      <c r="AE105">
        <v>40457</v>
      </c>
      <c r="AF105">
        <v>11081</v>
      </c>
      <c r="AG105">
        <v>11960</v>
      </c>
      <c r="AH105">
        <v>10500</v>
      </c>
      <c r="AI105" t="s">
        <v>290</v>
      </c>
      <c r="AJ105">
        <v>42850</v>
      </c>
      <c r="AK105">
        <v>21958</v>
      </c>
      <c r="AL105">
        <v>16325</v>
      </c>
      <c r="AM105">
        <v>58906</v>
      </c>
      <c r="AN105">
        <v>31247</v>
      </c>
      <c r="AO105">
        <v>27197</v>
      </c>
      <c r="AP105">
        <v>10162</v>
      </c>
      <c r="AQ105" t="s">
        <v>290</v>
      </c>
      <c r="AR105" t="s">
        <v>37</v>
      </c>
      <c r="AS105" t="s">
        <v>37</v>
      </c>
      <c r="AT105" t="s">
        <v>37</v>
      </c>
      <c r="AU105" t="s">
        <v>38</v>
      </c>
      <c r="AV105" t="s">
        <v>37</v>
      </c>
      <c r="AW105" t="s">
        <v>37</v>
      </c>
      <c r="AX105" t="s">
        <v>271</v>
      </c>
      <c r="AY105" t="s">
        <v>38</v>
      </c>
      <c r="AZ105" t="s">
        <v>37</v>
      </c>
      <c r="BA105" t="s">
        <v>37</v>
      </c>
      <c r="BB105" t="s">
        <v>38</v>
      </c>
      <c r="BC105" t="s">
        <v>38</v>
      </c>
      <c r="BD105" t="s">
        <v>37</v>
      </c>
      <c r="BE105" t="s">
        <v>37</v>
      </c>
      <c r="BF105" t="s">
        <v>38</v>
      </c>
    </row>
    <row r="106" spans="1:58" ht="17.25" customHeight="1" x14ac:dyDescent="0.25">
      <c r="A106" s="20">
        <v>45031</v>
      </c>
      <c r="B106" s="21">
        <v>5</v>
      </c>
      <c r="C106" s="22">
        <v>4</v>
      </c>
      <c r="D106" s="20" t="s">
        <v>253</v>
      </c>
      <c r="E106" s="20" t="s">
        <v>253</v>
      </c>
      <c r="F106" s="23"/>
      <c r="G106" s="25"/>
      <c r="H106" s="26" t="s">
        <v>37</v>
      </c>
      <c r="I106" s="26" t="s">
        <v>37</v>
      </c>
      <c r="J106" s="26" t="s">
        <v>38</v>
      </c>
      <c r="K106" s="26" t="s">
        <v>37</v>
      </c>
      <c r="L106" s="26" t="s">
        <v>37</v>
      </c>
      <c r="M106" s="26" t="s">
        <v>38</v>
      </c>
      <c r="N106" s="26" t="s">
        <v>37</v>
      </c>
      <c r="O106" s="27" t="s">
        <v>290</v>
      </c>
      <c r="P106" s="26" t="s">
        <v>33</v>
      </c>
      <c r="Q106" s="26" t="s">
        <v>37</v>
      </c>
      <c r="R106" s="26" t="s">
        <v>37</v>
      </c>
      <c r="S106" s="26" t="s">
        <v>37</v>
      </c>
      <c r="T106" s="26" t="s">
        <v>38</v>
      </c>
      <c r="U106" s="26" t="s">
        <v>37</v>
      </c>
      <c r="V106" s="26" t="s">
        <v>38</v>
      </c>
      <c r="AA106" t="s">
        <v>290</v>
      </c>
      <c r="AB106">
        <v>17917</v>
      </c>
      <c r="AC106">
        <v>51688</v>
      </c>
      <c r="AD106">
        <v>35625</v>
      </c>
      <c r="AE106">
        <v>40457</v>
      </c>
      <c r="AF106">
        <v>11105</v>
      </c>
      <c r="AG106">
        <v>11984</v>
      </c>
      <c r="AH106">
        <v>10500</v>
      </c>
      <c r="AI106" t="s">
        <v>290</v>
      </c>
      <c r="AJ106">
        <v>42874</v>
      </c>
      <c r="AK106">
        <v>21982</v>
      </c>
      <c r="AL106">
        <v>16325</v>
      </c>
      <c r="AM106">
        <v>58930</v>
      </c>
      <c r="AN106">
        <v>31271</v>
      </c>
      <c r="AO106">
        <v>27197</v>
      </c>
      <c r="AP106">
        <v>10162</v>
      </c>
      <c r="AQ106" t="s">
        <v>290</v>
      </c>
      <c r="AR106" t="s">
        <v>37</v>
      </c>
      <c r="AS106" t="s">
        <v>37</v>
      </c>
      <c r="AT106" t="s">
        <v>37</v>
      </c>
      <c r="AU106" t="s">
        <v>38</v>
      </c>
      <c r="AV106" t="s">
        <v>37</v>
      </c>
      <c r="AW106" t="s">
        <v>37</v>
      </c>
      <c r="AX106" t="s">
        <v>271</v>
      </c>
      <c r="AY106" t="s">
        <v>38</v>
      </c>
      <c r="AZ106" t="s">
        <v>37</v>
      </c>
      <c r="BA106" t="s">
        <v>37</v>
      </c>
      <c r="BB106" t="s">
        <v>38</v>
      </c>
      <c r="BC106" t="s">
        <v>37</v>
      </c>
      <c r="BD106" t="s">
        <v>37</v>
      </c>
      <c r="BE106" t="s">
        <v>38</v>
      </c>
      <c r="BF106" t="s">
        <v>38</v>
      </c>
    </row>
    <row r="107" spans="1:58" ht="17.25" customHeight="1" x14ac:dyDescent="0.25">
      <c r="A107" s="20">
        <v>45032</v>
      </c>
      <c r="B107" s="21">
        <v>5</v>
      </c>
      <c r="C107" s="22">
        <v>4</v>
      </c>
      <c r="D107" s="20" t="s">
        <v>253</v>
      </c>
      <c r="E107" s="20" t="s">
        <v>253</v>
      </c>
      <c r="F107" s="23"/>
      <c r="G107" s="25"/>
      <c r="H107" s="26" t="s">
        <v>37</v>
      </c>
      <c r="I107" s="26" t="s">
        <v>37</v>
      </c>
      <c r="J107" s="26" t="s">
        <v>38</v>
      </c>
      <c r="K107" s="26" t="s">
        <v>37</v>
      </c>
      <c r="L107" s="26" t="s">
        <v>37</v>
      </c>
      <c r="M107" s="26" t="s">
        <v>38</v>
      </c>
      <c r="N107" s="26" t="s">
        <v>37</v>
      </c>
      <c r="O107" s="27" t="s">
        <v>290</v>
      </c>
      <c r="P107" s="26" t="s">
        <v>33</v>
      </c>
      <c r="Q107" s="26" t="s">
        <v>37</v>
      </c>
      <c r="R107" s="26" t="s">
        <v>37</v>
      </c>
      <c r="S107" s="26" t="s">
        <v>37</v>
      </c>
      <c r="T107" s="26" t="s">
        <v>38</v>
      </c>
      <c r="U107" s="26" t="s">
        <v>37</v>
      </c>
      <c r="V107" s="26" t="s">
        <v>38</v>
      </c>
      <c r="AA107" t="s">
        <v>290</v>
      </c>
      <c r="AB107">
        <v>17941</v>
      </c>
      <c r="AC107">
        <v>51712</v>
      </c>
      <c r="AD107">
        <v>35649</v>
      </c>
      <c r="AE107">
        <v>40457</v>
      </c>
      <c r="AF107">
        <v>11129</v>
      </c>
      <c r="AG107">
        <v>12008</v>
      </c>
      <c r="AH107">
        <v>10500</v>
      </c>
      <c r="AI107" t="s">
        <v>290</v>
      </c>
      <c r="AJ107">
        <v>42898</v>
      </c>
      <c r="AK107">
        <v>22006</v>
      </c>
      <c r="AL107">
        <v>16325</v>
      </c>
      <c r="AM107">
        <v>58954</v>
      </c>
      <c r="AN107">
        <v>31295</v>
      </c>
      <c r="AO107">
        <v>27197</v>
      </c>
      <c r="AP107">
        <v>10162</v>
      </c>
      <c r="AQ107" t="s">
        <v>290</v>
      </c>
      <c r="AR107" t="s">
        <v>37</v>
      </c>
      <c r="AS107" t="s">
        <v>37</v>
      </c>
      <c r="AT107" t="s">
        <v>37</v>
      </c>
      <c r="AU107" t="s">
        <v>38</v>
      </c>
      <c r="AV107" t="s">
        <v>37</v>
      </c>
      <c r="AW107" t="s">
        <v>37</v>
      </c>
      <c r="AX107" t="s">
        <v>271</v>
      </c>
      <c r="AY107" t="s">
        <v>38</v>
      </c>
      <c r="AZ107" t="s">
        <v>37</v>
      </c>
      <c r="BA107" t="s">
        <v>37</v>
      </c>
      <c r="BB107" t="s">
        <v>38</v>
      </c>
      <c r="BC107" t="s">
        <v>37</v>
      </c>
      <c r="BD107" t="s">
        <v>37</v>
      </c>
      <c r="BE107" t="s">
        <v>38</v>
      </c>
      <c r="BF107" t="s">
        <v>38</v>
      </c>
    </row>
    <row r="108" spans="1:58" ht="17.25" customHeight="1" x14ac:dyDescent="0.25">
      <c r="A108" s="20">
        <v>45033</v>
      </c>
      <c r="B108" s="21">
        <v>5</v>
      </c>
      <c r="C108" s="22">
        <v>4</v>
      </c>
      <c r="D108" s="20" t="s">
        <v>253</v>
      </c>
      <c r="E108" s="20" t="s">
        <v>253</v>
      </c>
      <c r="F108" s="23"/>
      <c r="G108" s="25"/>
      <c r="H108" s="26" t="s">
        <v>37</v>
      </c>
      <c r="I108" s="26" t="s">
        <v>37</v>
      </c>
      <c r="J108" s="26" t="s">
        <v>38</v>
      </c>
      <c r="K108" s="26" t="s">
        <v>37</v>
      </c>
      <c r="L108" s="26" t="s">
        <v>37</v>
      </c>
      <c r="M108" s="26" t="s">
        <v>38</v>
      </c>
      <c r="N108" s="26" t="s">
        <v>37</v>
      </c>
      <c r="O108" s="27" t="s">
        <v>290</v>
      </c>
      <c r="P108" s="26" t="s">
        <v>37</v>
      </c>
      <c r="Q108" s="26" t="s">
        <v>37</v>
      </c>
      <c r="R108" s="26" t="s">
        <v>271</v>
      </c>
      <c r="S108" s="26" t="s">
        <v>37</v>
      </c>
      <c r="T108" s="26" t="s">
        <v>38</v>
      </c>
      <c r="U108" s="26" t="s">
        <v>37</v>
      </c>
      <c r="V108" s="26" t="s">
        <v>38</v>
      </c>
      <c r="AA108" t="s">
        <v>290</v>
      </c>
      <c r="AB108">
        <v>17965</v>
      </c>
      <c r="AC108">
        <v>51736</v>
      </c>
      <c r="AD108">
        <v>35673</v>
      </c>
      <c r="AE108">
        <v>40457</v>
      </c>
      <c r="AF108">
        <v>11153</v>
      </c>
      <c r="AG108">
        <v>12032</v>
      </c>
      <c r="AH108">
        <v>10500</v>
      </c>
      <c r="AI108" t="s">
        <v>290</v>
      </c>
      <c r="AJ108">
        <v>42922</v>
      </c>
      <c r="AK108">
        <v>22030</v>
      </c>
      <c r="AL108">
        <v>16325</v>
      </c>
      <c r="AM108">
        <v>58978</v>
      </c>
      <c r="AN108">
        <v>31319</v>
      </c>
      <c r="AO108">
        <v>27197</v>
      </c>
      <c r="AP108">
        <v>10162</v>
      </c>
      <c r="AQ108" t="s">
        <v>290</v>
      </c>
      <c r="AR108" t="s">
        <v>37</v>
      </c>
      <c r="AS108" t="s">
        <v>37</v>
      </c>
      <c r="AT108" t="s">
        <v>37</v>
      </c>
      <c r="AU108" t="s">
        <v>38</v>
      </c>
      <c r="AV108" t="s">
        <v>37</v>
      </c>
      <c r="AW108" t="s">
        <v>37</v>
      </c>
      <c r="AX108" t="s">
        <v>271</v>
      </c>
      <c r="AY108" t="s">
        <v>38</v>
      </c>
      <c r="AZ108" t="s">
        <v>37</v>
      </c>
      <c r="BA108" t="s">
        <v>37</v>
      </c>
      <c r="BB108" t="s">
        <v>38</v>
      </c>
      <c r="BC108" t="s">
        <v>37</v>
      </c>
      <c r="BD108" t="s">
        <v>37</v>
      </c>
      <c r="BE108" t="s">
        <v>38</v>
      </c>
      <c r="BF108" t="s">
        <v>38</v>
      </c>
    </row>
    <row r="109" spans="1:58" ht="17.25" customHeight="1" x14ac:dyDescent="0.25">
      <c r="A109" s="20">
        <v>45034</v>
      </c>
      <c r="B109" s="21">
        <v>5</v>
      </c>
      <c r="C109" s="22">
        <v>4</v>
      </c>
      <c r="D109" s="20" t="s">
        <v>253</v>
      </c>
      <c r="E109" s="20" t="s">
        <v>253</v>
      </c>
      <c r="F109" s="23"/>
      <c r="G109" s="25"/>
      <c r="H109" s="26" t="s">
        <v>37</v>
      </c>
      <c r="I109" s="26" t="s">
        <v>37</v>
      </c>
      <c r="J109" s="26" t="s">
        <v>38</v>
      </c>
      <c r="K109" s="26" t="s">
        <v>37</v>
      </c>
      <c r="L109" s="26" t="s">
        <v>37</v>
      </c>
      <c r="M109" s="26" t="s">
        <v>38</v>
      </c>
      <c r="N109" s="26" t="s">
        <v>37</v>
      </c>
      <c r="O109" s="27" t="s">
        <v>290</v>
      </c>
      <c r="P109" s="26" t="s">
        <v>37</v>
      </c>
      <c r="Q109" s="26" t="s">
        <v>37</v>
      </c>
      <c r="R109" s="26" t="s">
        <v>271</v>
      </c>
      <c r="S109" s="26" t="s">
        <v>37</v>
      </c>
      <c r="T109" s="26" t="s">
        <v>38</v>
      </c>
      <c r="U109" s="26" t="s">
        <v>37</v>
      </c>
      <c r="V109" s="26" t="s">
        <v>38</v>
      </c>
      <c r="AA109" t="s">
        <v>290</v>
      </c>
      <c r="AB109">
        <v>17965</v>
      </c>
      <c r="AC109">
        <v>51760</v>
      </c>
      <c r="AD109">
        <v>35697</v>
      </c>
      <c r="AE109">
        <v>40457</v>
      </c>
      <c r="AF109">
        <v>11177</v>
      </c>
      <c r="AG109">
        <v>12032</v>
      </c>
      <c r="AH109">
        <v>10500</v>
      </c>
      <c r="AI109" t="s">
        <v>290</v>
      </c>
      <c r="AJ109">
        <v>42946</v>
      </c>
      <c r="AK109">
        <v>22054</v>
      </c>
      <c r="AL109">
        <v>16325</v>
      </c>
      <c r="AM109">
        <v>58978</v>
      </c>
      <c r="AN109">
        <v>31343</v>
      </c>
      <c r="AO109">
        <v>27197</v>
      </c>
      <c r="AP109">
        <v>10162</v>
      </c>
      <c r="AQ109" t="s">
        <v>290</v>
      </c>
      <c r="AR109" t="s">
        <v>195</v>
      </c>
      <c r="AS109" t="s">
        <v>37</v>
      </c>
      <c r="AT109" t="s">
        <v>37</v>
      </c>
      <c r="AU109" t="s">
        <v>320</v>
      </c>
      <c r="AV109" t="s">
        <v>37</v>
      </c>
      <c r="AW109" t="s">
        <v>195</v>
      </c>
      <c r="AX109" t="s">
        <v>320</v>
      </c>
      <c r="AY109" t="s">
        <v>38</v>
      </c>
      <c r="AZ109" t="s">
        <v>37</v>
      </c>
      <c r="BA109" t="s">
        <v>37</v>
      </c>
      <c r="BB109" t="s">
        <v>38</v>
      </c>
      <c r="BC109" t="s">
        <v>195</v>
      </c>
      <c r="BD109" t="s">
        <v>37</v>
      </c>
      <c r="BE109" t="s">
        <v>320</v>
      </c>
      <c r="BF109" t="s">
        <v>38</v>
      </c>
    </row>
    <row r="110" spans="1:58" ht="17.25" customHeight="1" x14ac:dyDescent="0.25">
      <c r="A110" s="20">
        <v>45035</v>
      </c>
      <c r="B110" s="21">
        <v>5</v>
      </c>
      <c r="C110" s="22">
        <v>4</v>
      </c>
      <c r="D110" s="20" t="s">
        <v>253</v>
      </c>
      <c r="E110" s="20" t="s">
        <v>253</v>
      </c>
      <c r="F110" s="23"/>
      <c r="G110" s="25"/>
      <c r="H110" s="26" t="s">
        <v>37</v>
      </c>
      <c r="I110" s="26" t="s">
        <v>37</v>
      </c>
      <c r="J110" s="26" t="s">
        <v>38</v>
      </c>
      <c r="K110" s="26" t="s">
        <v>37</v>
      </c>
      <c r="L110" s="26" t="s">
        <v>37</v>
      </c>
      <c r="M110" s="26" t="s">
        <v>38</v>
      </c>
      <c r="N110" s="26" t="s">
        <v>37</v>
      </c>
      <c r="O110" s="27" t="s">
        <v>290</v>
      </c>
      <c r="P110" s="26" t="s">
        <v>37</v>
      </c>
      <c r="Q110" s="26" t="s">
        <v>37</v>
      </c>
      <c r="R110" s="26" t="s">
        <v>271</v>
      </c>
      <c r="S110" s="26" t="s">
        <v>37</v>
      </c>
      <c r="T110" s="26" t="s">
        <v>38</v>
      </c>
      <c r="U110" s="26" t="s">
        <v>37</v>
      </c>
      <c r="V110" s="26" t="s">
        <v>38</v>
      </c>
      <c r="AA110" t="s">
        <v>290</v>
      </c>
      <c r="AB110">
        <v>17965</v>
      </c>
      <c r="AC110">
        <v>51784</v>
      </c>
      <c r="AD110">
        <v>35721</v>
      </c>
      <c r="AE110">
        <v>40481</v>
      </c>
      <c r="AF110">
        <v>11201</v>
      </c>
      <c r="AG110">
        <v>12032</v>
      </c>
      <c r="AH110">
        <v>10524</v>
      </c>
      <c r="AI110" t="s">
        <v>290</v>
      </c>
      <c r="AJ110">
        <v>42970</v>
      </c>
      <c r="AK110">
        <v>22078</v>
      </c>
      <c r="AL110">
        <v>16325</v>
      </c>
      <c r="AM110">
        <v>58978</v>
      </c>
      <c r="AN110">
        <v>31367</v>
      </c>
      <c r="AO110">
        <v>27221</v>
      </c>
      <c r="AP110">
        <v>10162</v>
      </c>
      <c r="AQ110" t="s">
        <v>290</v>
      </c>
      <c r="AR110" t="s">
        <v>321</v>
      </c>
      <c r="AS110" t="s">
        <v>37</v>
      </c>
      <c r="AT110" t="s">
        <v>37</v>
      </c>
      <c r="AU110" t="s">
        <v>37</v>
      </c>
      <c r="AV110" t="s">
        <v>37</v>
      </c>
      <c r="AW110" t="s">
        <v>321</v>
      </c>
      <c r="AX110" t="s">
        <v>37</v>
      </c>
      <c r="AY110" t="s">
        <v>38</v>
      </c>
      <c r="AZ110" t="s">
        <v>37</v>
      </c>
      <c r="BA110" t="s">
        <v>37</v>
      </c>
      <c r="BB110" t="s">
        <v>38</v>
      </c>
      <c r="BC110" t="s">
        <v>270</v>
      </c>
      <c r="BD110" t="s">
        <v>37</v>
      </c>
      <c r="BE110" t="s">
        <v>37</v>
      </c>
      <c r="BF110" t="s">
        <v>38</v>
      </c>
    </row>
    <row r="111" spans="1:58" ht="17.25" customHeight="1" x14ac:dyDescent="0.25">
      <c r="A111" s="20">
        <v>45036</v>
      </c>
      <c r="B111" s="21">
        <v>5</v>
      </c>
      <c r="C111" s="22">
        <v>4</v>
      </c>
      <c r="D111" s="20" t="s">
        <v>253</v>
      </c>
      <c r="E111" s="20" t="s">
        <v>253</v>
      </c>
      <c r="F111" s="23"/>
      <c r="G111" s="25"/>
      <c r="H111" s="26" t="s">
        <v>37</v>
      </c>
      <c r="I111" s="26" t="s">
        <v>37</v>
      </c>
      <c r="J111" s="26" t="s">
        <v>38</v>
      </c>
      <c r="K111" s="26" t="s">
        <v>37</v>
      </c>
      <c r="L111" s="26" t="s">
        <v>37</v>
      </c>
      <c r="M111" s="26" t="s">
        <v>38</v>
      </c>
      <c r="N111" s="26" t="s">
        <v>37</v>
      </c>
      <c r="O111" s="27" t="s">
        <v>290</v>
      </c>
      <c r="P111" s="26" t="s">
        <v>37</v>
      </c>
      <c r="Q111" s="26" t="s">
        <v>37</v>
      </c>
      <c r="R111" s="26" t="s">
        <v>271</v>
      </c>
      <c r="S111" s="26" t="s">
        <v>37</v>
      </c>
      <c r="T111" s="26" t="s">
        <v>38</v>
      </c>
      <c r="U111" s="26" t="s">
        <v>37</v>
      </c>
      <c r="V111" s="26" t="s">
        <v>38</v>
      </c>
      <c r="AA111" t="s">
        <v>290</v>
      </c>
      <c r="AB111">
        <v>17965</v>
      </c>
      <c r="AC111">
        <v>51808</v>
      </c>
      <c r="AD111">
        <v>35745</v>
      </c>
      <c r="AE111">
        <v>40505</v>
      </c>
      <c r="AF111">
        <v>11225</v>
      </c>
      <c r="AG111">
        <v>12032</v>
      </c>
      <c r="AH111">
        <v>10524</v>
      </c>
      <c r="AI111" t="s">
        <v>290</v>
      </c>
      <c r="AJ111">
        <v>42994</v>
      </c>
      <c r="AK111">
        <v>22102</v>
      </c>
      <c r="AL111">
        <v>16325</v>
      </c>
      <c r="AM111">
        <v>58978</v>
      </c>
      <c r="AN111">
        <v>31391</v>
      </c>
      <c r="AO111">
        <v>27245</v>
      </c>
      <c r="AP111">
        <v>10162</v>
      </c>
      <c r="AQ111" t="s">
        <v>290</v>
      </c>
      <c r="AR111" t="s">
        <v>321</v>
      </c>
      <c r="AS111" t="s">
        <v>37</v>
      </c>
      <c r="AT111" t="s">
        <v>37</v>
      </c>
      <c r="AU111" t="s">
        <v>37</v>
      </c>
      <c r="AV111" t="s">
        <v>37</v>
      </c>
      <c r="AW111" t="s">
        <v>320</v>
      </c>
      <c r="AX111" t="s">
        <v>195</v>
      </c>
      <c r="AY111" t="s">
        <v>38</v>
      </c>
      <c r="AZ111" t="s">
        <v>37</v>
      </c>
      <c r="BA111" t="s">
        <v>37</v>
      </c>
      <c r="BB111" t="s">
        <v>38</v>
      </c>
      <c r="BC111" t="s">
        <v>270</v>
      </c>
      <c r="BD111" t="s">
        <v>37</v>
      </c>
      <c r="BE111" t="s">
        <v>37</v>
      </c>
      <c r="BF111" t="s">
        <v>38</v>
      </c>
    </row>
    <row r="112" spans="1:58" ht="17.25" customHeight="1" x14ac:dyDescent="0.25">
      <c r="A112" s="20">
        <v>45037</v>
      </c>
      <c r="B112" s="21">
        <v>5</v>
      </c>
      <c r="C112" s="22">
        <v>4</v>
      </c>
      <c r="D112" s="20" t="s">
        <v>253</v>
      </c>
      <c r="E112" s="20" t="s">
        <v>253</v>
      </c>
      <c r="F112" s="23"/>
      <c r="G112" s="25"/>
      <c r="H112" s="26" t="s">
        <v>37</v>
      </c>
      <c r="I112" s="26" t="s">
        <v>37</v>
      </c>
      <c r="J112" s="26" t="s">
        <v>38</v>
      </c>
      <c r="K112" s="26" t="s">
        <v>37</v>
      </c>
      <c r="L112" s="26" t="s">
        <v>37</v>
      </c>
      <c r="M112" s="26" t="s">
        <v>38</v>
      </c>
      <c r="N112" s="26" t="s">
        <v>37</v>
      </c>
      <c r="O112" s="27" t="s">
        <v>290</v>
      </c>
      <c r="P112" s="26" t="s">
        <v>37</v>
      </c>
      <c r="Q112" s="26" t="s">
        <v>37</v>
      </c>
      <c r="R112" s="26" t="s">
        <v>271</v>
      </c>
      <c r="S112" s="26" t="s">
        <v>37</v>
      </c>
      <c r="T112" s="26" t="s">
        <v>38</v>
      </c>
      <c r="U112" s="26" t="s">
        <v>37</v>
      </c>
      <c r="V112" s="26" t="s">
        <v>38</v>
      </c>
      <c r="AA112" t="s">
        <v>290</v>
      </c>
      <c r="AB112">
        <v>17989</v>
      </c>
      <c r="AC112">
        <v>51832</v>
      </c>
      <c r="AD112">
        <v>35769</v>
      </c>
      <c r="AE112">
        <v>40529</v>
      </c>
      <c r="AF112">
        <v>11249</v>
      </c>
      <c r="AG112">
        <v>12032</v>
      </c>
      <c r="AH112">
        <v>10524</v>
      </c>
      <c r="AI112" t="s">
        <v>290</v>
      </c>
      <c r="AJ112">
        <v>43018</v>
      </c>
      <c r="AK112">
        <v>22126</v>
      </c>
      <c r="AL112">
        <v>16325</v>
      </c>
      <c r="AM112">
        <v>58978</v>
      </c>
      <c r="AN112">
        <v>31415</v>
      </c>
      <c r="AO112">
        <v>27269</v>
      </c>
      <c r="AP112">
        <v>10162</v>
      </c>
      <c r="AQ112" t="s">
        <v>290</v>
      </c>
      <c r="AR112" t="s">
        <v>37</v>
      </c>
      <c r="AS112" t="s">
        <v>37</v>
      </c>
      <c r="AT112" t="s">
        <v>37</v>
      </c>
      <c r="AU112" t="s">
        <v>37</v>
      </c>
      <c r="AV112" t="s">
        <v>37</v>
      </c>
      <c r="AW112" t="s">
        <v>38</v>
      </c>
      <c r="AX112" t="s">
        <v>38</v>
      </c>
      <c r="AY112" t="s">
        <v>38</v>
      </c>
      <c r="AZ112" t="s">
        <v>37</v>
      </c>
      <c r="BA112" t="s">
        <v>37</v>
      </c>
      <c r="BB112" t="s">
        <v>38</v>
      </c>
      <c r="BC112" t="s">
        <v>270</v>
      </c>
      <c r="BD112" t="s">
        <v>37</v>
      </c>
      <c r="BE112" t="s">
        <v>37</v>
      </c>
      <c r="BF112" t="s">
        <v>38</v>
      </c>
    </row>
    <row r="113" spans="1:58" ht="17.25" customHeight="1" x14ac:dyDescent="0.25">
      <c r="A113" s="20">
        <v>45038</v>
      </c>
      <c r="B113" s="21">
        <v>5</v>
      </c>
      <c r="C113" s="22">
        <v>4</v>
      </c>
      <c r="D113" s="20" t="s">
        <v>253</v>
      </c>
      <c r="E113" s="20" t="s">
        <v>253</v>
      </c>
      <c r="F113" s="23"/>
      <c r="G113" s="25"/>
      <c r="H113" s="26" t="s">
        <v>37</v>
      </c>
      <c r="I113" s="26" t="s">
        <v>37</v>
      </c>
      <c r="J113" s="26" t="s">
        <v>38</v>
      </c>
      <c r="K113" s="26" t="s">
        <v>37</v>
      </c>
      <c r="L113" s="26" t="s">
        <v>37</v>
      </c>
      <c r="M113" s="26" t="s">
        <v>38</v>
      </c>
      <c r="N113" s="26" t="s">
        <v>37</v>
      </c>
      <c r="O113" s="27" t="s">
        <v>290</v>
      </c>
      <c r="P113" s="26" t="s">
        <v>37</v>
      </c>
      <c r="Q113" s="26" t="s">
        <v>37</v>
      </c>
      <c r="R113" s="26" t="s">
        <v>271</v>
      </c>
      <c r="S113" s="26" t="s">
        <v>37</v>
      </c>
      <c r="T113" s="26" t="s">
        <v>38</v>
      </c>
      <c r="U113" s="26" t="s">
        <v>37</v>
      </c>
      <c r="V113" s="26" t="s">
        <v>38</v>
      </c>
      <c r="AA113" t="s">
        <v>290</v>
      </c>
      <c r="AB113">
        <v>18013</v>
      </c>
      <c r="AC113">
        <v>51856</v>
      </c>
      <c r="AD113">
        <v>35793</v>
      </c>
      <c r="AE113">
        <v>40553</v>
      </c>
      <c r="AF113">
        <v>11273</v>
      </c>
      <c r="AG113">
        <v>12032</v>
      </c>
      <c r="AH113">
        <v>10524</v>
      </c>
      <c r="AI113" t="s">
        <v>290</v>
      </c>
      <c r="AJ113">
        <v>43042</v>
      </c>
      <c r="AK113">
        <v>22150</v>
      </c>
      <c r="AL113">
        <v>16325</v>
      </c>
      <c r="AM113">
        <v>58978</v>
      </c>
      <c r="AN113">
        <v>31439</v>
      </c>
      <c r="AO113">
        <v>27293</v>
      </c>
      <c r="AP113">
        <v>10162</v>
      </c>
      <c r="AQ113" t="s">
        <v>290</v>
      </c>
      <c r="AR113" t="s">
        <v>37</v>
      </c>
      <c r="AS113" t="s">
        <v>37</v>
      </c>
      <c r="AT113" t="s">
        <v>37</v>
      </c>
      <c r="AU113" t="s">
        <v>37</v>
      </c>
      <c r="AV113" t="s">
        <v>37</v>
      </c>
      <c r="AW113" t="s">
        <v>38</v>
      </c>
      <c r="AX113" t="s">
        <v>38</v>
      </c>
      <c r="AY113" t="s">
        <v>38</v>
      </c>
      <c r="AZ113" t="s">
        <v>37</v>
      </c>
      <c r="BA113" t="s">
        <v>37</v>
      </c>
      <c r="BB113" t="s">
        <v>38</v>
      </c>
      <c r="BC113" t="s">
        <v>270</v>
      </c>
      <c r="BD113" t="s">
        <v>37</v>
      </c>
      <c r="BE113" t="s">
        <v>37</v>
      </c>
      <c r="BF113" t="s">
        <v>38</v>
      </c>
    </row>
    <row r="114" spans="1:58" ht="17.25" customHeight="1" x14ac:dyDescent="0.25">
      <c r="A114" s="20">
        <v>45039</v>
      </c>
      <c r="B114" s="21">
        <v>5</v>
      </c>
      <c r="C114" s="22">
        <v>4</v>
      </c>
      <c r="D114" s="20" t="s">
        <v>253</v>
      </c>
      <c r="E114" s="20" t="s">
        <v>253</v>
      </c>
      <c r="F114" s="23"/>
      <c r="G114" s="25"/>
      <c r="H114" s="26" t="s">
        <v>37</v>
      </c>
      <c r="I114" s="26" t="s">
        <v>37</v>
      </c>
      <c r="J114" s="26" t="s">
        <v>38</v>
      </c>
      <c r="K114" s="26" t="s">
        <v>37</v>
      </c>
      <c r="L114" s="26" t="s">
        <v>37</v>
      </c>
      <c r="M114" s="26" t="s">
        <v>38</v>
      </c>
      <c r="N114" s="26" t="s">
        <v>37</v>
      </c>
      <c r="O114" s="27" t="s">
        <v>290</v>
      </c>
      <c r="P114" s="26" t="s">
        <v>37</v>
      </c>
      <c r="Q114" s="26" t="s">
        <v>37</v>
      </c>
      <c r="R114" s="26" t="s">
        <v>271</v>
      </c>
      <c r="S114" s="26" t="s">
        <v>37</v>
      </c>
      <c r="T114" s="26" t="s">
        <v>38</v>
      </c>
      <c r="U114" s="26" t="s">
        <v>37</v>
      </c>
      <c r="V114" s="26" t="s">
        <v>38</v>
      </c>
      <c r="AA114" t="s">
        <v>290</v>
      </c>
      <c r="AB114">
        <v>18037</v>
      </c>
      <c r="AC114">
        <v>51880</v>
      </c>
      <c r="AD114">
        <v>35817</v>
      </c>
      <c r="AE114">
        <v>40577</v>
      </c>
      <c r="AF114">
        <v>11297</v>
      </c>
      <c r="AG114">
        <v>12032</v>
      </c>
      <c r="AH114">
        <v>10524</v>
      </c>
      <c r="AI114" t="s">
        <v>290</v>
      </c>
      <c r="AJ114">
        <v>43066</v>
      </c>
      <c r="AK114">
        <v>22174</v>
      </c>
      <c r="AL114">
        <v>16325</v>
      </c>
      <c r="AM114">
        <v>58978</v>
      </c>
      <c r="AN114">
        <v>31463</v>
      </c>
      <c r="AO114">
        <v>27317</v>
      </c>
      <c r="AP114">
        <v>10162</v>
      </c>
      <c r="AQ114" t="s">
        <v>290</v>
      </c>
      <c r="AR114" t="s">
        <v>37</v>
      </c>
      <c r="AS114" t="s">
        <v>37</v>
      </c>
      <c r="AT114" t="s">
        <v>37</v>
      </c>
      <c r="AU114" t="s">
        <v>37</v>
      </c>
      <c r="AV114" t="s">
        <v>37</v>
      </c>
      <c r="AW114" t="s">
        <v>38</v>
      </c>
      <c r="AX114" t="s">
        <v>38</v>
      </c>
      <c r="AY114" t="s">
        <v>38</v>
      </c>
      <c r="AZ114" t="s">
        <v>37</v>
      </c>
      <c r="BA114" t="s">
        <v>37</v>
      </c>
      <c r="BB114" t="s">
        <v>38</v>
      </c>
      <c r="BC114" t="s">
        <v>270</v>
      </c>
      <c r="BD114" t="s">
        <v>37</v>
      </c>
      <c r="BE114" t="s">
        <v>37</v>
      </c>
      <c r="BF114" t="s">
        <v>38</v>
      </c>
    </row>
    <row r="115" spans="1:58" ht="17.25" customHeight="1" x14ac:dyDescent="0.25">
      <c r="A115" s="20">
        <v>45040</v>
      </c>
      <c r="B115" s="21">
        <v>5</v>
      </c>
      <c r="C115" s="22">
        <v>4</v>
      </c>
      <c r="D115" s="20" t="s">
        <v>253</v>
      </c>
      <c r="E115" s="20" t="s">
        <v>253</v>
      </c>
      <c r="F115" s="23"/>
      <c r="G115" s="25"/>
      <c r="H115" s="26" t="s">
        <v>37</v>
      </c>
      <c r="I115" s="26" t="s">
        <v>37</v>
      </c>
      <c r="J115" s="26" t="s">
        <v>38</v>
      </c>
      <c r="K115" s="26" t="s">
        <v>37</v>
      </c>
      <c r="L115" s="26" t="s">
        <v>37</v>
      </c>
      <c r="M115" s="26" t="s">
        <v>38</v>
      </c>
      <c r="N115" s="26" t="s">
        <v>37</v>
      </c>
      <c r="O115" s="27" t="s">
        <v>290</v>
      </c>
      <c r="P115" s="26" t="s">
        <v>37</v>
      </c>
      <c r="Q115" s="26" t="s">
        <v>37</v>
      </c>
      <c r="R115" s="26" t="s">
        <v>271</v>
      </c>
      <c r="S115" s="26" t="s">
        <v>37</v>
      </c>
      <c r="T115" s="26" t="s">
        <v>38</v>
      </c>
      <c r="U115" s="26" t="s">
        <v>37</v>
      </c>
      <c r="V115" s="26" t="s">
        <v>38</v>
      </c>
      <c r="AA115" t="s">
        <v>290</v>
      </c>
      <c r="AB115">
        <v>18061</v>
      </c>
      <c r="AC115">
        <v>51904</v>
      </c>
      <c r="AD115">
        <v>35841</v>
      </c>
      <c r="AE115">
        <v>40601</v>
      </c>
      <c r="AF115">
        <v>11321</v>
      </c>
      <c r="AG115">
        <v>12032</v>
      </c>
      <c r="AH115">
        <v>10524</v>
      </c>
      <c r="AI115" t="s">
        <v>290</v>
      </c>
      <c r="AJ115">
        <v>43090</v>
      </c>
      <c r="AK115">
        <v>22198</v>
      </c>
      <c r="AL115">
        <v>16325</v>
      </c>
      <c r="AM115">
        <v>58978</v>
      </c>
      <c r="AN115">
        <v>31487</v>
      </c>
      <c r="AO115">
        <v>27341</v>
      </c>
      <c r="AP115">
        <v>10162</v>
      </c>
      <c r="AQ115" t="s">
        <v>290</v>
      </c>
      <c r="AR115" t="s">
        <v>37</v>
      </c>
      <c r="AS115" t="s">
        <v>37</v>
      </c>
      <c r="AT115" t="s">
        <v>37</v>
      </c>
      <c r="AU115" t="s">
        <v>37</v>
      </c>
      <c r="AV115" t="s">
        <v>37</v>
      </c>
      <c r="AW115" t="s">
        <v>38</v>
      </c>
      <c r="AX115" t="s">
        <v>38</v>
      </c>
      <c r="AY115" t="s">
        <v>38</v>
      </c>
      <c r="AZ115" t="s">
        <v>37</v>
      </c>
      <c r="BA115" t="s">
        <v>37</v>
      </c>
      <c r="BB115" t="s">
        <v>38</v>
      </c>
      <c r="BC115" t="s">
        <v>270</v>
      </c>
      <c r="BD115" t="s">
        <v>37</v>
      </c>
      <c r="BE115" t="s">
        <v>37</v>
      </c>
      <c r="BF115" t="s">
        <v>38</v>
      </c>
    </row>
    <row r="116" spans="1:58" ht="17.25" customHeight="1" x14ac:dyDescent="0.25">
      <c r="A116" s="20">
        <v>45041</v>
      </c>
      <c r="B116" s="21">
        <v>5</v>
      </c>
      <c r="C116" s="22">
        <v>4</v>
      </c>
      <c r="D116" s="20" t="s">
        <v>253</v>
      </c>
      <c r="E116" s="20" t="s">
        <v>253</v>
      </c>
      <c r="F116" s="23"/>
      <c r="G116" s="25"/>
      <c r="H116" s="26" t="s">
        <v>37</v>
      </c>
      <c r="I116" s="26" t="s">
        <v>37</v>
      </c>
      <c r="J116" s="26" t="s">
        <v>38</v>
      </c>
      <c r="K116" s="26" t="s">
        <v>37</v>
      </c>
      <c r="L116" s="26" t="s">
        <v>37</v>
      </c>
      <c r="M116" s="26" t="s">
        <v>38</v>
      </c>
      <c r="N116" s="26" t="s">
        <v>37</v>
      </c>
      <c r="O116" s="27" t="s">
        <v>290</v>
      </c>
      <c r="P116" s="26" t="s">
        <v>37</v>
      </c>
      <c r="Q116" s="26" t="s">
        <v>37</v>
      </c>
      <c r="R116" s="26" t="s">
        <v>271</v>
      </c>
      <c r="S116" s="26" t="s">
        <v>37</v>
      </c>
      <c r="T116" s="26" t="s">
        <v>38</v>
      </c>
      <c r="U116" s="26" t="s">
        <v>37</v>
      </c>
      <c r="V116" s="26" t="s">
        <v>38</v>
      </c>
      <c r="AA116" t="s">
        <v>290</v>
      </c>
      <c r="AB116">
        <v>18085</v>
      </c>
      <c r="AC116">
        <v>51928</v>
      </c>
      <c r="AD116">
        <v>35865</v>
      </c>
      <c r="AE116">
        <v>40625</v>
      </c>
      <c r="AF116">
        <v>11345</v>
      </c>
      <c r="AG116">
        <v>12032</v>
      </c>
      <c r="AH116">
        <v>10524</v>
      </c>
      <c r="AI116" t="s">
        <v>290</v>
      </c>
      <c r="AJ116">
        <v>43114</v>
      </c>
      <c r="AK116">
        <v>22222</v>
      </c>
      <c r="AL116">
        <v>16325</v>
      </c>
      <c r="AM116">
        <v>58978</v>
      </c>
      <c r="AN116">
        <v>31511</v>
      </c>
      <c r="AO116">
        <v>27365</v>
      </c>
      <c r="AP116">
        <v>10162</v>
      </c>
      <c r="AQ116" t="s">
        <v>290</v>
      </c>
      <c r="AR116" t="s">
        <v>37</v>
      </c>
      <c r="AS116" t="s">
        <v>37</v>
      </c>
      <c r="AT116" t="s">
        <v>37</v>
      </c>
      <c r="AU116" t="s">
        <v>37</v>
      </c>
      <c r="AV116" t="s">
        <v>37</v>
      </c>
      <c r="AW116" t="s">
        <v>38</v>
      </c>
      <c r="AX116" t="s">
        <v>38</v>
      </c>
      <c r="AY116" t="s">
        <v>38</v>
      </c>
      <c r="AZ116" t="s">
        <v>37</v>
      </c>
      <c r="BA116" t="s">
        <v>37</v>
      </c>
      <c r="BB116" t="s">
        <v>38</v>
      </c>
      <c r="BC116" t="s">
        <v>270</v>
      </c>
      <c r="BD116" t="s">
        <v>37</v>
      </c>
      <c r="BE116" t="s">
        <v>37</v>
      </c>
      <c r="BF116" t="s">
        <v>38</v>
      </c>
    </row>
    <row r="117" spans="1:58" ht="17.25" customHeight="1" x14ac:dyDescent="0.25">
      <c r="A117" s="20">
        <v>45042</v>
      </c>
      <c r="B117" s="21">
        <v>5</v>
      </c>
      <c r="C117" s="22">
        <v>4</v>
      </c>
      <c r="D117" s="20" t="s">
        <v>254</v>
      </c>
      <c r="E117" s="20" t="s">
        <v>253</v>
      </c>
      <c r="F117" s="23"/>
      <c r="G117" s="25"/>
      <c r="H117" s="26" t="s">
        <v>37</v>
      </c>
      <c r="I117" s="26" t="s">
        <v>37</v>
      </c>
      <c r="J117" s="26" t="s">
        <v>37</v>
      </c>
      <c r="K117" s="26" t="s">
        <v>37</v>
      </c>
      <c r="L117" s="26" t="s">
        <v>37</v>
      </c>
      <c r="M117" s="26" t="s">
        <v>38</v>
      </c>
      <c r="N117" s="26" t="s">
        <v>37</v>
      </c>
      <c r="O117" s="27" t="s">
        <v>290</v>
      </c>
      <c r="P117" s="26" t="s">
        <v>37</v>
      </c>
      <c r="Q117" s="26" t="s">
        <v>37</v>
      </c>
      <c r="R117" s="26" t="s">
        <v>38</v>
      </c>
      <c r="S117" s="26" t="s">
        <v>37</v>
      </c>
      <c r="T117" s="26" t="s">
        <v>37</v>
      </c>
      <c r="U117" s="26" t="s">
        <v>33</v>
      </c>
      <c r="V117" s="26" t="s">
        <v>38</v>
      </c>
      <c r="AA117" t="s">
        <v>290</v>
      </c>
      <c r="AB117">
        <v>18109</v>
      </c>
      <c r="AC117">
        <v>51952</v>
      </c>
      <c r="AD117">
        <v>35889</v>
      </c>
      <c r="AE117">
        <v>40649</v>
      </c>
      <c r="AF117">
        <v>11369</v>
      </c>
      <c r="AG117">
        <v>12032</v>
      </c>
      <c r="AH117">
        <v>10524</v>
      </c>
      <c r="AI117" t="s">
        <v>290</v>
      </c>
      <c r="AJ117">
        <v>43114</v>
      </c>
      <c r="AK117">
        <v>22222</v>
      </c>
      <c r="AL117">
        <v>16349</v>
      </c>
      <c r="AM117">
        <v>58978</v>
      </c>
      <c r="AN117">
        <v>31535</v>
      </c>
      <c r="AO117">
        <v>27389</v>
      </c>
      <c r="AP117">
        <v>10162</v>
      </c>
      <c r="AQ117" t="s">
        <v>290</v>
      </c>
      <c r="AR117" t="s">
        <v>37</v>
      </c>
      <c r="AS117" t="s">
        <v>37</v>
      </c>
      <c r="AT117" t="s">
        <v>37</v>
      </c>
      <c r="AU117" t="s">
        <v>37</v>
      </c>
      <c r="AV117" t="s">
        <v>37</v>
      </c>
      <c r="AW117" t="s">
        <v>38</v>
      </c>
      <c r="AX117" t="s">
        <v>38</v>
      </c>
      <c r="AY117" t="s">
        <v>38</v>
      </c>
      <c r="AZ117" t="s">
        <v>195</v>
      </c>
      <c r="BA117" t="s">
        <v>38</v>
      </c>
      <c r="BB117" t="s">
        <v>37</v>
      </c>
      <c r="BC117" t="s">
        <v>320</v>
      </c>
      <c r="BD117" t="s">
        <v>37</v>
      </c>
      <c r="BE117" t="s">
        <v>37</v>
      </c>
      <c r="BF117" t="s">
        <v>38</v>
      </c>
    </row>
    <row r="118" spans="1:58" ht="17.25" customHeight="1" x14ac:dyDescent="0.25">
      <c r="A118" s="20">
        <v>45043</v>
      </c>
      <c r="B118" s="21">
        <v>5</v>
      </c>
      <c r="C118" s="22">
        <v>4</v>
      </c>
      <c r="D118" s="20" t="s">
        <v>254</v>
      </c>
      <c r="E118" s="20" t="s">
        <v>253</v>
      </c>
      <c r="F118" s="23"/>
      <c r="G118" s="25"/>
      <c r="H118" s="26" t="s">
        <v>37</v>
      </c>
      <c r="I118" s="26" t="s">
        <v>37</v>
      </c>
      <c r="J118" s="26" t="s">
        <v>37</v>
      </c>
      <c r="K118" s="26" t="s">
        <v>37</v>
      </c>
      <c r="L118" s="26" t="s">
        <v>37</v>
      </c>
      <c r="M118" s="26" t="s">
        <v>38</v>
      </c>
      <c r="N118" s="26" t="s">
        <v>37</v>
      </c>
      <c r="O118" s="27" t="s">
        <v>290</v>
      </c>
      <c r="P118" s="26" t="s">
        <v>37</v>
      </c>
      <c r="Q118" s="26" t="s">
        <v>37</v>
      </c>
      <c r="R118" s="26" t="s">
        <v>38</v>
      </c>
      <c r="S118" s="26" t="s">
        <v>37</v>
      </c>
      <c r="T118" s="26" t="s">
        <v>37</v>
      </c>
      <c r="U118" s="26" t="s">
        <v>33</v>
      </c>
      <c r="V118" s="26" t="s">
        <v>38</v>
      </c>
      <c r="AA118" t="s">
        <v>290</v>
      </c>
      <c r="AB118">
        <v>18133</v>
      </c>
      <c r="AC118">
        <v>51976</v>
      </c>
      <c r="AD118">
        <v>35913</v>
      </c>
      <c r="AE118">
        <v>40673</v>
      </c>
      <c r="AF118">
        <v>11393</v>
      </c>
      <c r="AG118">
        <v>12032</v>
      </c>
      <c r="AH118">
        <v>10524</v>
      </c>
      <c r="AI118" t="s">
        <v>290</v>
      </c>
      <c r="AJ118">
        <v>43114</v>
      </c>
      <c r="AK118">
        <v>22222</v>
      </c>
      <c r="AL118">
        <v>16373</v>
      </c>
      <c r="AM118">
        <v>59002</v>
      </c>
      <c r="AN118">
        <v>31559</v>
      </c>
      <c r="AO118">
        <v>27413</v>
      </c>
      <c r="AP118">
        <v>10162</v>
      </c>
      <c r="AQ118" t="s">
        <v>290</v>
      </c>
      <c r="AR118" t="s">
        <v>37</v>
      </c>
      <c r="AS118" t="s">
        <v>37</v>
      </c>
      <c r="AT118" t="s">
        <v>37</v>
      </c>
      <c r="AU118" t="s">
        <v>37</v>
      </c>
      <c r="AV118" t="s">
        <v>37</v>
      </c>
      <c r="AW118" t="s">
        <v>38</v>
      </c>
      <c r="AX118" t="s">
        <v>38</v>
      </c>
      <c r="AY118" t="s">
        <v>38</v>
      </c>
      <c r="AZ118" t="s">
        <v>270</v>
      </c>
      <c r="BA118" t="s">
        <v>38</v>
      </c>
      <c r="BB118" t="s">
        <v>37</v>
      </c>
      <c r="BC118" t="s">
        <v>37</v>
      </c>
      <c r="BD118" t="s">
        <v>37</v>
      </c>
      <c r="BE118" t="s">
        <v>37</v>
      </c>
      <c r="BF118" t="s">
        <v>38</v>
      </c>
    </row>
    <row r="119" spans="1:58" ht="17.25" customHeight="1" x14ac:dyDescent="0.25">
      <c r="A119" s="20">
        <v>45044</v>
      </c>
      <c r="B119" s="21">
        <v>5</v>
      </c>
      <c r="C119" s="22">
        <v>4</v>
      </c>
      <c r="D119" s="20" t="s">
        <v>253</v>
      </c>
      <c r="E119" s="20" t="s">
        <v>253</v>
      </c>
      <c r="F119" s="23"/>
      <c r="G119" s="25"/>
      <c r="H119" s="26" t="s">
        <v>37</v>
      </c>
      <c r="I119" s="26" t="s">
        <v>37</v>
      </c>
      <c r="J119" s="26" t="s">
        <v>38</v>
      </c>
      <c r="K119" s="26" t="s">
        <v>37</v>
      </c>
      <c r="L119" s="26" t="s">
        <v>37</v>
      </c>
      <c r="M119" s="26" t="s">
        <v>38</v>
      </c>
      <c r="N119" s="26" t="s">
        <v>37</v>
      </c>
      <c r="O119" s="27" t="s">
        <v>290</v>
      </c>
      <c r="P119" s="26" t="s">
        <v>37</v>
      </c>
      <c r="Q119" s="26" t="s">
        <v>270</v>
      </c>
      <c r="R119" s="26" t="s">
        <v>38</v>
      </c>
      <c r="S119" s="26" t="s">
        <v>37</v>
      </c>
      <c r="T119" s="26" t="s">
        <v>37</v>
      </c>
      <c r="U119" s="26" t="s">
        <v>37</v>
      </c>
      <c r="V119" s="26" t="s">
        <v>38</v>
      </c>
      <c r="AA119" t="s">
        <v>290</v>
      </c>
      <c r="AB119">
        <v>18157</v>
      </c>
      <c r="AC119">
        <v>52000</v>
      </c>
      <c r="AD119">
        <v>35937</v>
      </c>
      <c r="AE119">
        <v>40697</v>
      </c>
      <c r="AF119">
        <v>11417</v>
      </c>
      <c r="AG119">
        <v>12032</v>
      </c>
      <c r="AH119">
        <v>10524</v>
      </c>
      <c r="AI119" t="s">
        <v>290</v>
      </c>
      <c r="AJ119">
        <v>43114</v>
      </c>
      <c r="AK119">
        <v>22222</v>
      </c>
      <c r="AL119">
        <v>16397</v>
      </c>
      <c r="AM119">
        <v>59026</v>
      </c>
      <c r="AN119">
        <v>31583</v>
      </c>
      <c r="AO119">
        <v>27437</v>
      </c>
      <c r="AP119">
        <v>10162</v>
      </c>
      <c r="AQ119" t="s">
        <v>290</v>
      </c>
      <c r="AR119" t="s">
        <v>37</v>
      </c>
      <c r="AS119" t="s">
        <v>37</v>
      </c>
      <c r="AT119" t="s">
        <v>37</v>
      </c>
      <c r="AU119" t="s">
        <v>37</v>
      </c>
      <c r="AV119" t="s">
        <v>37</v>
      </c>
      <c r="AW119" t="s">
        <v>38</v>
      </c>
      <c r="AX119" t="s">
        <v>38</v>
      </c>
      <c r="AY119" t="s">
        <v>38</v>
      </c>
      <c r="AZ119" t="s">
        <v>270</v>
      </c>
      <c r="BA119" t="s">
        <v>38</v>
      </c>
      <c r="BB119" t="s">
        <v>37</v>
      </c>
      <c r="BC119" t="s">
        <v>37</v>
      </c>
      <c r="BD119" t="s">
        <v>37</v>
      </c>
      <c r="BE119" t="s">
        <v>37</v>
      </c>
      <c r="BF119" t="s">
        <v>38</v>
      </c>
    </row>
    <row r="120" spans="1:58" ht="17.25" customHeight="1" x14ac:dyDescent="0.25">
      <c r="A120" s="20">
        <v>45045</v>
      </c>
      <c r="B120" s="21">
        <v>5</v>
      </c>
      <c r="C120" s="22">
        <v>4</v>
      </c>
      <c r="D120" s="20" t="s">
        <v>253</v>
      </c>
      <c r="E120" s="20" t="s">
        <v>253</v>
      </c>
      <c r="F120" s="23"/>
      <c r="G120" s="25"/>
      <c r="H120" s="26" t="s">
        <v>37</v>
      </c>
      <c r="I120" s="26" t="s">
        <v>37</v>
      </c>
      <c r="J120" s="26" t="s">
        <v>38</v>
      </c>
      <c r="K120" s="26" t="s">
        <v>37</v>
      </c>
      <c r="L120" s="26" t="s">
        <v>37</v>
      </c>
      <c r="M120" s="26" t="s">
        <v>38</v>
      </c>
      <c r="N120" s="26" t="s">
        <v>37</v>
      </c>
      <c r="O120" s="27" t="s">
        <v>290</v>
      </c>
      <c r="P120" s="26" t="s">
        <v>37</v>
      </c>
      <c r="Q120" s="26" t="s">
        <v>270</v>
      </c>
      <c r="R120" s="26" t="s">
        <v>38</v>
      </c>
      <c r="S120" s="26" t="s">
        <v>37</v>
      </c>
      <c r="T120" s="26" t="s">
        <v>37</v>
      </c>
      <c r="U120" s="26" t="s">
        <v>37</v>
      </c>
      <c r="V120" s="26" t="s">
        <v>38</v>
      </c>
      <c r="AA120" t="s">
        <v>290</v>
      </c>
      <c r="AB120">
        <v>18181</v>
      </c>
      <c r="AC120">
        <v>52024</v>
      </c>
      <c r="AD120">
        <v>35961</v>
      </c>
      <c r="AE120">
        <v>40721</v>
      </c>
      <c r="AF120">
        <v>11441</v>
      </c>
      <c r="AG120">
        <v>12032</v>
      </c>
      <c r="AH120">
        <v>10524</v>
      </c>
      <c r="AI120" t="s">
        <v>290</v>
      </c>
      <c r="AJ120">
        <v>43114</v>
      </c>
      <c r="AK120">
        <v>22222</v>
      </c>
      <c r="AL120">
        <v>16421</v>
      </c>
      <c r="AM120">
        <v>59050</v>
      </c>
      <c r="AN120">
        <v>31607</v>
      </c>
      <c r="AO120">
        <v>27461</v>
      </c>
      <c r="AP120">
        <v>10162</v>
      </c>
      <c r="AQ120" t="s">
        <v>290</v>
      </c>
      <c r="AR120" t="s">
        <v>37</v>
      </c>
      <c r="AS120" t="s">
        <v>37</v>
      </c>
      <c r="AT120" t="s">
        <v>37</v>
      </c>
      <c r="AU120" t="s">
        <v>37</v>
      </c>
      <c r="AV120" t="s">
        <v>37</v>
      </c>
      <c r="AW120" t="s">
        <v>38</v>
      </c>
      <c r="AX120" t="s">
        <v>38</v>
      </c>
      <c r="AY120" t="s">
        <v>38</v>
      </c>
      <c r="AZ120" t="s">
        <v>270</v>
      </c>
      <c r="BA120" t="s">
        <v>38</v>
      </c>
      <c r="BB120" t="s">
        <v>37</v>
      </c>
      <c r="BC120" t="s">
        <v>37</v>
      </c>
      <c r="BD120" t="s">
        <v>37</v>
      </c>
      <c r="BE120" t="s">
        <v>37</v>
      </c>
      <c r="BF120" t="s">
        <v>38</v>
      </c>
    </row>
    <row r="121" spans="1:58" ht="17.25" customHeight="1" x14ac:dyDescent="0.25">
      <c r="A121" s="20">
        <v>45046</v>
      </c>
      <c r="B121" s="21">
        <v>5</v>
      </c>
      <c r="C121" s="22">
        <v>4</v>
      </c>
      <c r="D121" s="20" t="s">
        <v>253</v>
      </c>
      <c r="E121" s="20" t="s">
        <v>253</v>
      </c>
      <c r="F121" s="23"/>
      <c r="G121" s="25"/>
      <c r="H121" s="26" t="s">
        <v>37</v>
      </c>
      <c r="I121" s="26" t="s">
        <v>37</v>
      </c>
      <c r="J121" s="26" t="s">
        <v>38</v>
      </c>
      <c r="K121" s="26" t="s">
        <v>37</v>
      </c>
      <c r="L121" s="26" t="s">
        <v>37</v>
      </c>
      <c r="M121" s="26" t="s">
        <v>38</v>
      </c>
      <c r="N121" s="26" t="s">
        <v>37</v>
      </c>
      <c r="O121" s="27" t="s">
        <v>290</v>
      </c>
      <c r="P121" s="26" t="s">
        <v>37</v>
      </c>
      <c r="Q121" s="26" t="s">
        <v>270</v>
      </c>
      <c r="R121" s="26" t="s">
        <v>38</v>
      </c>
      <c r="S121" s="26" t="s">
        <v>37</v>
      </c>
      <c r="T121" s="26" t="s">
        <v>37</v>
      </c>
      <c r="U121" s="26" t="s">
        <v>37</v>
      </c>
      <c r="V121" s="26" t="s">
        <v>38</v>
      </c>
      <c r="AA121" t="s">
        <v>290</v>
      </c>
      <c r="AB121">
        <v>18205</v>
      </c>
      <c r="AC121">
        <v>52048</v>
      </c>
      <c r="AD121">
        <v>35985</v>
      </c>
      <c r="AE121">
        <v>40745</v>
      </c>
      <c r="AF121">
        <v>11465</v>
      </c>
      <c r="AG121">
        <v>12032</v>
      </c>
      <c r="AH121">
        <v>10524</v>
      </c>
      <c r="AI121" t="s">
        <v>290</v>
      </c>
      <c r="AJ121">
        <v>43114</v>
      </c>
      <c r="AK121">
        <v>22222</v>
      </c>
      <c r="AL121">
        <v>16445</v>
      </c>
      <c r="AM121">
        <v>59074</v>
      </c>
      <c r="AN121">
        <v>31631</v>
      </c>
      <c r="AO121">
        <v>27485</v>
      </c>
      <c r="AP121">
        <v>10162</v>
      </c>
      <c r="AQ121" t="s">
        <v>290</v>
      </c>
      <c r="AR121" t="s">
        <v>37</v>
      </c>
      <c r="AS121" t="s">
        <v>37</v>
      </c>
      <c r="AT121" t="s">
        <v>37</v>
      </c>
      <c r="AU121" t="s">
        <v>37</v>
      </c>
      <c r="AV121" t="s">
        <v>37</v>
      </c>
      <c r="AW121" t="s">
        <v>38</v>
      </c>
      <c r="AX121" t="s">
        <v>38</v>
      </c>
      <c r="AY121" t="s">
        <v>38</v>
      </c>
      <c r="AZ121" t="s">
        <v>270</v>
      </c>
      <c r="BA121" t="s">
        <v>38</v>
      </c>
      <c r="BB121" t="s">
        <v>37</v>
      </c>
      <c r="BC121" t="s">
        <v>37</v>
      </c>
      <c r="BD121" t="s">
        <v>37</v>
      </c>
      <c r="BE121" t="s">
        <v>37</v>
      </c>
      <c r="BF121" t="s">
        <v>38</v>
      </c>
    </row>
    <row r="122" spans="1:58" ht="17.25" customHeight="1" x14ac:dyDescent="0.25">
      <c r="A122" s="20">
        <v>45047</v>
      </c>
      <c r="B122" s="21">
        <v>5</v>
      </c>
      <c r="C122" s="22">
        <v>4</v>
      </c>
      <c r="D122" s="20" t="s">
        <v>253</v>
      </c>
      <c r="E122" s="20" t="s">
        <v>253</v>
      </c>
      <c r="F122" s="23"/>
      <c r="G122" s="25"/>
      <c r="H122" s="26" t="s">
        <v>37</v>
      </c>
      <c r="I122" s="26" t="s">
        <v>37</v>
      </c>
      <c r="J122" s="26" t="s">
        <v>38</v>
      </c>
      <c r="K122" s="26" t="s">
        <v>37</v>
      </c>
      <c r="L122" s="26" t="s">
        <v>37</v>
      </c>
      <c r="M122" s="26" t="s">
        <v>38</v>
      </c>
      <c r="N122" s="26" t="s">
        <v>37</v>
      </c>
      <c r="O122" s="27" t="s">
        <v>290</v>
      </c>
      <c r="P122" s="26" t="s">
        <v>37</v>
      </c>
      <c r="Q122" s="26" t="s">
        <v>270</v>
      </c>
      <c r="R122" s="26" t="s">
        <v>38</v>
      </c>
      <c r="S122" s="26" t="s">
        <v>37</v>
      </c>
      <c r="T122" s="26" t="s">
        <v>37</v>
      </c>
      <c r="U122" s="26" t="s">
        <v>37</v>
      </c>
      <c r="V122" s="26" t="s">
        <v>38</v>
      </c>
      <c r="AA122" t="s">
        <v>290</v>
      </c>
      <c r="AB122">
        <v>18229</v>
      </c>
      <c r="AC122">
        <v>52072</v>
      </c>
      <c r="AD122">
        <v>36009</v>
      </c>
      <c r="AE122">
        <v>40769</v>
      </c>
      <c r="AF122">
        <v>11489</v>
      </c>
      <c r="AG122">
        <v>12032</v>
      </c>
      <c r="AH122">
        <v>10524</v>
      </c>
      <c r="AI122" t="s">
        <v>290</v>
      </c>
      <c r="AJ122">
        <v>43114</v>
      </c>
      <c r="AK122">
        <v>22246</v>
      </c>
      <c r="AL122">
        <v>16469</v>
      </c>
      <c r="AM122">
        <v>59098</v>
      </c>
      <c r="AN122">
        <v>31655</v>
      </c>
      <c r="AO122">
        <v>27485</v>
      </c>
      <c r="AP122">
        <v>10162</v>
      </c>
      <c r="AQ122" t="s">
        <v>290</v>
      </c>
      <c r="AR122" t="s">
        <v>37</v>
      </c>
      <c r="AS122" t="s">
        <v>37</v>
      </c>
      <c r="AT122" t="s">
        <v>37</v>
      </c>
      <c r="AU122" t="s">
        <v>37</v>
      </c>
      <c r="AV122" t="s">
        <v>37</v>
      </c>
      <c r="AW122" t="s">
        <v>38</v>
      </c>
      <c r="AX122" t="s">
        <v>38</v>
      </c>
      <c r="AY122" t="s">
        <v>38</v>
      </c>
      <c r="AZ122" t="s">
        <v>270</v>
      </c>
      <c r="BA122" t="s">
        <v>37</v>
      </c>
      <c r="BB122" t="s">
        <v>37</v>
      </c>
      <c r="BC122" t="s">
        <v>37</v>
      </c>
      <c r="BD122" t="s">
        <v>37</v>
      </c>
      <c r="BE122" t="s">
        <v>38</v>
      </c>
      <c r="BF122" t="s">
        <v>38</v>
      </c>
    </row>
    <row r="123" spans="1:58" ht="17.25" customHeight="1" x14ac:dyDescent="0.25">
      <c r="A123" s="20">
        <v>45048</v>
      </c>
      <c r="B123" s="21">
        <v>5</v>
      </c>
      <c r="C123" s="22">
        <v>4</v>
      </c>
      <c r="D123" s="20" t="s">
        <v>253</v>
      </c>
      <c r="E123" s="20" t="s">
        <v>253</v>
      </c>
      <c r="F123" s="23"/>
      <c r="G123" s="25"/>
      <c r="H123" s="26" t="s">
        <v>37</v>
      </c>
      <c r="I123" s="26" t="s">
        <v>37</v>
      </c>
      <c r="J123" s="26" t="s">
        <v>38</v>
      </c>
      <c r="K123" s="26" t="s">
        <v>37</v>
      </c>
      <c r="L123" s="26" t="s">
        <v>37</v>
      </c>
      <c r="M123" s="26" t="s">
        <v>38</v>
      </c>
      <c r="N123" s="26" t="s">
        <v>37</v>
      </c>
      <c r="O123" s="27" t="s">
        <v>290</v>
      </c>
      <c r="P123" s="26" t="s">
        <v>37</v>
      </c>
      <c r="Q123" s="26" t="s">
        <v>270</v>
      </c>
      <c r="R123" s="26" t="s">
        <v>38</v>
      </c>
      <c r="S123" s="26" t="s">
        <v>37</v>
      </c>
      <c r="T123" s="26" t="s">
        <v>37</v>
      </c>
      <c r="U123" s="26" t="s">
        <v>37</v>
      </c>
      <c r="V123" s="26" t="s">
        <v>38</v>
      </c>
      <c r="AA123" t="s">
        <v>290</v>
      </c>
      <c r="AB123">
        <v>18253</v>
      </c>
      <c r="AC123">
        <v>52096</v>
      </c>
      <c r="AD123">
        <v>36033</v>
      </c>
      <c r="AE123">
        <v>40793</v>
      </c>
      <c r="AF123">
        <v>11513</v>
      </c>
      <c r="AG123">
        <v>12032</v>
      </c>
      <c r="AH123">
        <v>10524</v>
      </c>
      <c r="AI123" t="s">
        <v>290</v>
      </c>
      <c r="AJ123">
        <v>43114</v>
      </c>
      <c r="AK123">
        <v>22270</v>
      </c>
      <c r="AL123">
        <v>16493</v>
      </c>
      <c r="AM123">
        <v>59122</v>
      </c>
      <c r="AN123">
        <v>31679</v>
      </c>
      <c r="AO123">
        <v>27485</v>
      </c>
      <c r="AP123">
        <v>10162</v>
      </c>
      <c r="AQ123" t="s">
        <v>290</v>
      </c>
      <c r="AR123" t="s">
        <v>37</v>
      </c>
      <c r="AS123" t="s">
        <v>37</v>
      </c>
      <c r="AT123" t="s">
        <v>37</v>
      </c>
      <c r="AU123" t="s">
        <v>37</v>
      </c>
      <c r="AV123" t="s">
        <v>37</v>
      </c>
      <c r="AW123" t="s">
        <v>38</v>
      </c>
      <c r="AX123" t="s">
        <v>38</v>
      </c>
      <c r="AY123" t="s">
        <v>38</v>
      </c>
      <c r="AZ123" t="s">
        <v>270</v>
      </c>
      <c r="BA123" t="s">
        <v>37</v>
      </c>
      <c r="BB123" t="s">
        <v>37</v>
      </c>
      <c r="BC123" t="s">
        <v>37</v>
      </c>
      <c r="BD123" t="s">
        <v>37</v>
      </c>
      <c r="BE123" t="s">
        <v>38</v>
      </c>
      <c r="BF123" t="s">
        <v>38</v>
      </c>
    </row>
    <row r="124" spans="1:58" ht="17.25" customHeight="1" x14ac:dyDescent="0.25">
      <c r="A124" s="20">
        <v>45049</v>
      </c>
      <c r="B124" s="21">
        <v>5</v>
      </c>
      <c r="C124" s="22">
        <v>4</v>
      </c>
      <c r="D124" s="20" t="s">
        <v>253</v>
      </c>
      <c r="E124" s="20" t="s">
        <v>253</v>
      </c>
      <c r="F124" s="23"/>
      <c r="G124" s="25"/>
      <c r="H124" s="26" t="s">
        <v>37</v>
      </c>
      <c r="I124" s="26" t="s">
        <v>37</v>
      </c>
      <c r="J124" s="26" t="s">
        <v>38</v>
      </c>
      <c r="K124" s="26" t="s">
        <v>37</v>
      </c>
      <c r="L124" s="26" t="s">
        <v>37</v>
      </c>
      <c r="M124" s="26" t="s">
        <v>38</v>
      </c>
      <c r="N124" s="26" t="s">
        <v>37</v>
      </c>
      <c r="O124" s="27" t="s">
        <v>290</v>
      </c>
      <c r="P124" s="26" t="s">
        <v>37</v>
      </c>
      <c r="Q124" s="26" t="s">
        <v>270</v>
      </c>
      <c r="R124" s="26" t="s">
        <v>38</v>
      </c>
      <c r="S124" s="26" t="s">
        <v>37</v>
      </c>
      <c r="T124" s="26" t="s">
        <v>37</v>
      </c>
      <c r="U124" s="26" t="s">
        <v>37</v>
      </c>
      <c r="V124" s="26" t="s">
        <v>38</v>
      </c>
      <c r="AA124" t="s">
        <v>290</v>
      </c>
      <c r="AB124">
        <v>18277</v>
      </c>
      <c r="AC124">
        <v>52120</v>
      </c>
      <c r="AD124">
        <v>36057</v>
      </c>
      <c r="AE124">
        <v>40817</v>
      </c>
      <c r="AF124">
        <v>11537</v>
      </c>
      <c r="AG124">
        <v>12032</v>
      </c>
      <c r="AH124">
        <v>10524</v>
      </c>
      <c r="AI124" t="s">
        <v>290</v>
      </c>
      <c r="AJ124">
        <v>43114</v>
      </c>
      <c r="AK124">
        <v>22294</v>
      </c>
      <c r="AL124">
        <v>16517</v>
      </c>
      <c r="AM124">
        <v>59146</v>
      </c>
      <c r="AN124">
        <v>31703</v>
      </c>
      <c r="AO124">
        <v>27485</v>
      </c>
      <c r="AP124">
        <v>10162</v>
      </c>
      <c r="AQ124" t="s">
        <v>290</v>
      </c>
      <c r="AR124" t="s">
        <v>37</v>
      </c>
      <c r="AS124" t="s">
        <v>37</v>
      </c>
      <c r="AT124" t="s">
        <v>37</v>
      </c>
      <c r="AU124" t="s">
        <v>37</v>
      </c>
      <c r="AV124" t="s">
        <v>37</v>
      </c>
      <c r="AW124" t="s">
        <v>38</v>
      </c>
      <c r="AX124" t="s">
        <v>38</v>
      </c>
      <c r="AY124" t="s">
        <v>38</v>
      </c>
      <c r="AZ124" t="s">
        <v>270</v>
      </c>
      <c r="BA124" t="s">
        <v>37</v>
      </c>
      <c r="BB124" t="s">
        <v>37</v>
      </c>
      <c r="BC124" t="s">
        <v>37</v>
      </c>
      <c r="BD124" t="s">
        <v>37</v>
      </c>
      <c r="BE124" t="s">
        <v>38</v>
      </c>
      <c r="BF124" t="s">
        <v>38</v>
      </c>
    </row>
    <row r="125" spans="1:58" ht="17.25" customHeight="1" x14ac:dyDescent="0.25">
      <c r="A125" s="20">
        <v>45050</v>
      </c>
      <c r="B125" s="21">
        <v>5</v>
      </c>
      <c r="C125" s="22">
        <v>4</v>
      </c>
      <c r="D125" s="20" t="s">
        <v>253</v>
      </c>
      <c r="E125" s="20" t="s">
        <v>253</v>
      </c>
      <c r="F125" s="23"/>
      <c r="G125" s="25"/>
      <c r="H125" s="26" t="s">
        <v>37</v>
      </c>
      <c r="I125" s="26" t="s">
        <v>37</v>
      </c>
      <c r="J125" s="26" t="s">
        <v>38</v>
      </c>
      <c r="K125" s="26" t="s">
        <v>37</v>
      </c>
      <c r="L125" s="26" t="s">
        <v>37</v>
      </c>
      <c r="M125" s="26" t="s">
        <v>38</v>
      </c>
      <c r="N125" s="26" t="s">
        <v>37</v>
      </c>
      <c r="O125" s="27" t="s">
        <v>290</v>
      </c>
      <c r="P125" s="26" t="s">
        <v>37</v>
      </c>
      <c r="Q125" s="26" t="s">
        <v>270</v>
      </c>
      <c r="R125" s="26" t="s">
        <v>38</v>
      </c>
      <c r="S125" s="26" t="s">
        <v>37</v>
      </c>
      <c r="T125" s="26" t="s">
        <v>37</v>
      </c>
      <c r="U125" s="26" t="s">
        <v>37</v>
      </c>
      <c r="V125" s="26" t="s">
        <v>38</v>
      </c>
      <c r="AA125" t="s">
        <v>290</v>
      </c>
      <c r="AB125">
        <v>18301</v>
      </c>
      <c r="AC125">
        <v>52144</v>
      </c>
      <c r="AD125">
        <v>36081</v>
      </c>
      <c r="AE125">
        <v>40841</v>
      </c>
      <c r="AF125">
        <v>11561</v>
      </c>
      <c r="AG125">
        <v>12032</v>
      </c>
      <c r="AH125">
        <v>10524</v>
      </c>
      <c r="AI125" t="s">
        <v>290</v>
      </c>
      <c r="AJ125">
        <v>43114</v>
      </c>
      <c r="AK125">
        <v>22318</v>
      </c>
      <c r="AL125">
        <v>16517</v>
      </c>
      <c r="AM125">
        <v>59170</v>
      </c>
      <c r="AN125">
        <v>31727</v>
      </c>
      <c r="AO125">
        <v>27485</v>
      </c>
      <c r="AP125">
        <v>10162</v>
      </c>
      <c r="AQ125" t="s">
        <v>290</v>
      </c>
      <c r="AR125" t="s">
        <v>37</v>
      </c>
      <c r="AS125" t="s">
        <v>37</v>
      </c>
      <c r="AT125" t="s">
        <v>37</v>
      </c>
      <c r="AU125" t="s">
        <v>37</v>
      </c>
      <c r="AV125" t="s">
        <v>37</v>
      </c>
      <c r="AW125" t="s">
        <v>38</v>
      </c>
      <c r="AX125" t="s">
        <v>38</v>
      </c>
      <c r="AY125" t="s">
        <v>38</v>
      </c>
      <c r="AZ125" t="s">
        <v>320</v>
      </c>
      <c r="BA125" t="s">
        <v>37</v>
      </c>
      <c r="BB125" t="s">
        <v>195</v>
      </c>
      <c r="BC125" t="s">
        <v>37</v>
      </c>
      <c r="BD125" t="s">
        <v>37</v>
      </c>
      <c r="BE125" t="s">
        <v>38</v>
      </c>
      <c r="BF125" t="s">
        <v>38</v>
      </c>
    </row>
    <row r="126" spans="1:58" ht="17.25" customHeight="1" x14ac:dyDescent="0.25">
      <c r="A126" s="20">
        <v>45051</v>
      </c>
      <c r="B126" s="21">
        <v>5</v>
      </c>
      <c r="C126" s="22">
        <v>4</v>
      </c>
      <c r="D126" s="20" t="s">
        <v>253</v>
      </c>
      <c r="E126" s="20" t="s">
        <v>254</v>
      </c>
      <c r="F126" s="23"/>
      <c r="G126" s="25"/>
      <c r="H126" s="26" t="s">
        <v>37</v>
      </c>
      <c r="I126" s="26" t="s">
        <v>37</v>
      </c>
      <c r="J126" s="26" t="s">
        <v>38</v>
      </c>
      <c r="K126" s="26" t="s">
        <v>37</v>
      </c>
      <c r="L126" s="26" t="s">
        <v>37</v>
      </c>
      <c r="M126" s="26" t="s">
        <v>38</v>
      </c>
      <c r="N126" s="26" t="s">
        <v>37</v>
      </c>
      <c r="O126" s="27" t="s">
        <v>290</v>
      </c>
      <c r="P126" s="26" t="s">
        <v>37</v>
      </c>
      <c r="Q126" s="26" t="s">
        <v>37</v>
      </c>
      <c r="R126" s="26" t="s">
        <v>38</v>
      </c>
      <c r="S126" s="26" t="s">
        <v>37</v>
      </c>
      <c r="T126" s="26" t="s">
        <v>37</v>
      </c>
      <c r="U126" s="26" t="s">
        <v>37</v>
      </c>
      <c r="V126" s="26" t="s">
        <v>38</v>
      </c>
      <c r="AA126" t="s">
        <v>290</v>
      </c>
      <c r="AB126">
        <v>18325</v>
      </c>
      <c r="AC126">
        <v>52168</v>
      </c>
      <c r="AD126">
        <v>36105</v>
      </c>
      <c r="AE126">
        <v>40865</v>
      </c>
      <c r="AF126">
        <v>11585</v>
      </c>
      <c r="AG126">
        <v>12032</v>
      </c>
      <c r="AH126">
        <v>10524</v>
      </c>
      <c r="AI126" t="s">
        <v>290</v>
      </c>
      <c r="AJ126">
        <v>43138</v>
      </c>
      <c r="AK126">
        <v>22342</v>
      </c>
      <c r="AL126">
        <v>16517</v>
      </c>
      <c r="AM126">
        <v>59194</v>
      </c>
      <c r="AN126">
        <v>31751</v>
      </c>
      <c r="AO126">
        <v>27485</v>
      </c>
      <c r="AP126">
        <v>10162</v>
      </c>
      <c r="AQ126" t="s">
        <v>290</v>
      </c>
      <c r="AR126" t="s">
        <v>37</v>
      </c>
      <c r="AS126" t="s">
        <v>37</v>
      </c>
      <c r="AT126" t="s">
        <v>37</v>
      </c>
      <c r="AU126" t="s">
        <v>37</v>
      </c>
      <c r="AV126" t="s">
        <v>37</v>
      </c>
      <c r="AW126" t="s">
        <v>38</v>
      </c>
      <c r="AX126" t="s">
        <v>38</v>
      </c>
      <c r="AY126" t="s">
        <v>38</v>
      </c>
      <c r="AZ126" t="s">
        <v>37</v>
      </c>
      <c r="BA126" t="s">
        <v>37</v>
      </c>
      <c r="BB126" t="s">
        <v>270</v>
      </c>
      <c r="BC126" t="s">
        <v>37</v>
      </c>
      <c r="BD126" t="s">
        <v>37</v>
      </c>
      <c r="BE126" t="s">
        <v>38</v>
      </c>
      <c r="BF126" t="s">
        <v>38</v>
      </c>
    </row>
    <row r="127" spans="1:58" ht="17.25" customHeight="1" x14ac:dyDescent="0.25">
      <c r="A127" s="20">
        <v>45052</v>
      </c>
      <c r="B127" s="21">
        <v>5</v>
      </c>
      <c r="C127" s="22">
        <v>4</v>
      </c>
      <c r="D127" s="20" t="s">
        <v>253</v>
      </c>
      <c r="E127" s="20" t="s">
        <v>254</v>
      </c>
      <c r="F127" s="23"/>
      <c r="G127" s="25"/>
      <c r="H127" s="26" t="s">
        <v>37</v>
      </c>
      <c r="I127" s="26" t="s">
        <v>37</v>
      </c>
      <c r="J127" s="26" t="s">
        <v>38</v>
      </c>
      <c r="K127" s="26" t="s">
        <v>37</v>
      </c>
      <c r="L127" s="26" t="s">
        <v>37</v>
      </c>
      <c r="M127" s="26" t="s">
        <v>38</v>
      </c>
      <c r="N127" s="26" t="s">
        <v>37</v>
      </c>
      <c r="O127" s="27" t="s">
        <v>290</v>
      </c>
      <c r="P127" s="26" t="s">
        <v>37</v>
      </c>
      <c r="Q127" s="26" t="s">
        <v>37</v>
      </c>
      <c r="R127" s="26" t="s">
        <v>38</v>
      </c>
      <c r="S127" s="26" t="s">
        <v>37</v>
      </c>
      <c r="T127" s="26" t="s">
        <v>37</v>
      </c>
      <c r="U127" s="26" t="s">
        <v>37</v>
      </c>
      <c r="V127" s="26" t="s">
        <v>38</v>
      </c>
      <c r="AA127" t="s">
        <v>290</v>
      </c>
      <c r="AB127">
        <v>18349</v>
      </c>
      <c r="AC127">
        <v>52192</v>
      </c>
      <c r="AD127">
        <v>36129</v>
      </c>
      <c r="AE127">
        <v>40889</v>
      </c>
      <c r="AF127">
        <v>11609</v>
      </c>
      <c r="AG127">
        <v>12032</v>
      </c>
      <c r="AH127">
        <v>10524</v>
      </c>
      <c r="AI127" t="s">
        <v>290</v>
      </c>
      <c r="AJ127">
        <v>43162</v>
      </c>
      <c r="AK127">
        <v>22366</v>
      </c>
      <c r="AL127">
        <v>16517</v>
      </c>
      <c r="AM127">
        <v>59218</v>
      </c>
      <c r="AN127">
        <v>31775</v>
      </c>
      <c r="AO127">
        <v>27485</v>
      </c>
      <c r="AP127">
        <v>10162</v>
      </c>
      <c r="AQ127" t="s">
        <v>290</v>
      </c>
      <c r="AR127" t="s">
        <v>37</v>
      </c>
      <c r="AS127" t="s">
        <v>37</v>
      </c>
      <c r="AT127" t="s">
        <v>37</v>
      </c>
      <c r="AU127" t="s">
        <v>37</v>
      </c>
      <c r="AV127" t="s">
        <v>37</v>
      </c>
      <c r="AW127" t="s">
        <v>38</v>
      </c>
      <c r="AX127" t="s">
        <v>38</v>
      </c>
      <c r="AY127" t="s">
        <v>38</v>
      </c>
      <c r="AZ127" t="s">
        <v>37</v>
      </c>
      <c r="BA127" t="s">
        <v>37</v>
      </c>
      <c r="BB127" t="s">
        <v>270</v>
      </c>
      <c r="BC127" t="s">
        <v>37</v>
      </c>
      <c r="BD127" t="s">
        <v>37</v>
      </c>
      <c r="BE127" t="s">
        <v>38</v>
      </c>
      <c r="BF127" t="s">
        <v>38</v>
      </c>
    </row>
    <row r="128" spans="1:58" ht="17.25" customHeight="1" x14ac:dyDescent="0.25">
      <c r="A128" s="20">
        <v>45053</v>
      </c>
      <c r="B128" s="21">
        <v>5</v>
      </c>
      <c r="C128" s="22">
        <v>4</v>
      </c>
      <c r="D128" s="20" t="s">
        <v>253</v>
      </c>
      <c r="E128" s="20" t="s">
        <v>254</v>
      </c>
      <c r="F128" s="23"/>
      <c r="G128" s="25"/>
      <c r="H128" s="26" t="s">
        <v>37</v>
      </c>
      <c r="I128" s="26" t="s">
        <v>37</v>
      </c>
      <c r="J128" s="26" t="s">
        <v>38</v>
      </c>
      <c r="K128" s="26" t="s">
        <v>37</v>
      </c>
      <c r="L128" s="26" t="s">
        <v>33</v>
      </c>
      <c r="M128" s="26" t="s">
        <v>37</v>
      </c>
      <c r="N128" s="26" t="s">
        <v>37</v>
      </c>
      <c r="O128" s="27" t="s">
        <v>290</v>
      </c>
      <c r="P128" s="26" t="s">
        <v>37</v>
      </c>
      <c r="Q128" s="26" t="s">
        <v>37</v>
      </c>
      <c r="R128" s="26" t="s">
        <v>38</v>
      </c>
      <c r="S128" s="26" t="s">
        <v>37</v>
      </c>
      <c r="T128" s="26" t="s">
        <v>37</v>
      </c>
      <c r="U128" s="26" t="s">
        <v>37</v>
      </c>
      <c r="V128" s="26" t="s">
        <v>38</v>
      </c>
      <c r="AA128" t="s">
        <v>290</v>
      </c>
      <c r="AB128">
        <v>18373</v>
      </c>
      <c r="AC128">
        <v>52216</v>
      </c>
      <c r="AD128">
        <v>36153</v>
      </c>
      <c r="AE128">
        <v>40913</v>
      </c>
      <c r="AF128">
        <v>11633</v>
      </c>
      <c r="AG128">
        <v>12032</v>
      </c>
      <c r="AH128">
        <v>10524</v>
      </c>
      <c r="AI128" t="s">
        <v>290</v>
      </c>
      <c r="AJ128">
        <v>43186</v>
      </c>
      <c r="AK128">
        <v>22390</v>
      </c>
      <c r="AL128">
        <v>16517</v>
      </c>
      <c r="AM128">
        <v>59242</v>
      </c>
      <c r="AN128">
        <v>31799</v>
      </c>
      <c r="AO128">
        <v>27485</v>
      </c>
      <c r="AP128">
        <v>10162</v>
      </c>
      <c r="AQ128" t="s">
        <v>290</v>
      </c>
      <c r="AR128" t="s">
        <v>37</v>
      </c>
      <c r="AS128" t="s">
        <v>37</v>
      </c>
      <c r="AT128" t="s">
        <v>37</v>
      </c>
      <c r="AU128" t="s">
        <v>37</v>
      </c>
      <c r="AV128" t="s">
        <v>37</v>
      </c>
      <c r="AW128" t="s">
        <v>38</v>
      </c>
      <c r="AX128" t="s">
        <v>38</v>
      </c>
      <c r="AY128" t="s">
        <v>38</v>
      </c>
      <c r="AZ128" t="s">
        <v>37</v>
      </c>
      <c r="BA128" t="s">
        <v>37</v>
      </c>
      <c r="BB128" t="s">
        <v>270</v>
      </c>
      <c r="BC128" t="s">
        <v>37</v>
      </c>
      <c r="BD128" t="s">
        <v>37</v>
      </c>
      <c r="BE128" t="s">
        <v>38</v>
      </c>
      <c r="BF128" t="s">
        <v>38</v>
      </c>
    </row>
    <row r="129" spans="1:58" ht="17.25" customHeight="1" x14ac:dyDescent="0.25">
      <c r="A129" s="20">
        <v>45054</v>
      </c>
      <c r="B129" s="21">
        <v>5</v>
      </c>
      <c r="C129" s="22">
        <v>4</v>
      </c>
      <c r="D129" s="20" t="s">
        <v>253</v>
      </c>
      <c r="E129" s="20" t="s">
        <v>254</v>
      </c>
      <c r="F129" s="23"/>
      <c r="G129" s="25"/>
      <c r="H129" s="26" t="s">
        <v>37</v>
      </c>
      <c r="I129" s="26" t="s">
        <v>37</v>
      </c>
      <c r="J129" s="26" t="s">
        <v>38</v>
      </c>
      <c r="K129" s="26" t="s">
        <v>37</v>
      </c>
      <c r="L129" s="26" t="s">
        <v>33</v>
      </c>
      <c r="M129" s="26" t="s">
        <v>37</v>
      </c>
      <c r="N129" s="26" t="s">
        <v>37</v>
      </c>
      <c r="O129" s="27" t="s">
        <v>290</v>
      </c>
      <c r="P129" s="26" t="s">
        <v>37</v>
      </c>
      <c r="Q129" s="26" t="s">
        <v>37</v>
      </c>
      <c r="R129" s="26" t="s">
        <v>38</v>
      </c>
      <c r="S129" s="26" t="s">
        <v>37</v>
      </c>
      <c r="T129" s="26" t="s">
        <v>37</v>
      </c>
      <c r="U129" s="26" t="s">
        <v>37</v>
      </c>
      <c r="V129" s="26" t="s">
        <v>38</v>
      </c>
      <c r="AA129" t="s">
        <v>290</v>
      </c>
      <c r="AB129">
        <v>18397</v>
      </c>
      <c r="AC129">
        <v>52240</v>
      </c>
      <c r="AD129">
        <v>36177</v>
      </c>
      <c r="AE129">
        <v>40937</v>
      </c>
      <c r="AF129">
        <v>11657</v>
      </c>
      <c r="AG129">
        <v>12032</v>
      </c>
      <c r="AH129">
        <v>10524</v>
      </c>
      <c r="AI129" t="s">
        <v>290</v>
      </c>
      <c r="AJ129">
        <v>43210</v>
      </c>
      <c r="AK129">
        <v>22414</v>
      </c>
      <c r="AL129">
        <v>16517</v>
      </c>
      <c r="AM129">
        <v>59266</v>
      </c>
      <c r="AN129">
        <v>31823</v>
      </c>
      <c r="AO129">
        <v>27485</v>
      </c>
      <c r="AP129">
        <v>10162</v>
      </c>
      <c r="AQ129" t="s">
        <v>290</v>
      </c>
      <c r="AR129" t="s">
        <v>37</v>
      </c>
      <c r="AS129" t="s">
        <v>37</v>
      </c>
      <c r="AT129" t="s">
        <v>37</v>
      </c>
      <c r="AU129" t="s">
        <v>37</v>
      </c>
      <c r="AV129" t="s">
        <v>37</v>
      </c>
      <c r="AW129" t="s">
        <v>38</v>
      </c>
      <c r="AX129" t="s">
        <v>38</v>
      </c>
      <c r="AY129" t="s">
        <v>38</v>
      </c>
      <c r="AZ129" t="s">
        <v>37</v>
      </c>
      <c r="BA129" t="s">
        <v>37</v>
      </c>
      <c r="BB129" t="s">
        <v>270</v>
      </c>
      <c r="BC129" t="s">
        <v>37</v>
      </c>
      <c r="BD129" t="s">
        <v>37</v>
      </c>
      <c r="BE129" t="s">
        <v>38</v>
      </c>
      <c r="BF129" t="s">
        <v>38</v>
      </c>
    </row>
    <row r="130" spans="1:58" ht="17.25" customHeight="1" x14ac:dyDescent="0.25">
      <c r="A130" s="20">
        <v>45055</v>
      </c>
      <c r="B130" s="21">
        <v>5</v>
      </c>
      <c r="C130" s="22">
        <v>4</v>
      </c>
      <c r="D130" s="20" t="s">
        <v>253</v>
      </c>
      <c r="E130" s="20" t="s">
        <v>254</v>
      </c>
      <c r="F130" s="23"/>
      <c r="G130" s="25"/>
      <c r="H130" s="26" t="s">
        <v>37</v>
      </c>
      <c r="I130" s="26" t="s">
        <v>37</v>
      </c>
      <c r="J130" s="26" t="s">
        <v>38</v>
      </c>
      <c r="K130" s="26" t="s">
        <v>37</v>
      </c>
      <c r="L130" s="26" t="s">
        <v>37</v>
      </c>
      <c r="M130" s="26" t="s">
        <v>38</v>
      </c>
      <c r="N130" s="26" t="s">
        <v>37</v>
      </c>
      <c r="O130" s="27" t="s">
        <v>290</v>
      </c>
      <c r="P130" s="26" t="s">
        <v>37</v>
      </c>
      <c r="Q130" s="26" t="s">
        <v>37</v>
      </c>
      <c r="R130" s="26" t="s">
        <v>38</v>
      </c>
      <c r="S130" s="26" t="s">
        <v>37</v>
      </c>
      <c r="T130" s="26" t="s">
        <v>37</v>
      </c>
      <c r="U130" s="26" t="s">
        <v>37</v>
      </c>
      <c r="V130" s="26" t="s">
        <v>38</v>
      </c>
      <c r="AA130" t="s">
        <v>290</v>
      </c>
      <c r="AB130">
        <v>18421</v>
      </c>
      <c r="AC130">
        <v>52264</v>
      </c>
      <c r="AD130">
        <v>36201</v>
      </c>
      <c r="AE130">
        <v>40961</v>
      </c>
      <c r="AF130">
        <v>11681</v>
      </c>
      <c r="AG130">
        <v>12032</v>
      </c>
      <c r="AH130">
        <v>10524</v>
      </c>
      <c r="AI130" t="s">
        <v>290</v>
      </c>
      <c r="AJ130">
        <v>43234</v>
      </c>
      <c r="AK130">
        <v>22438</v>
      </c>
      <c r="AL130">
        <v>16517</v>
      </c>
      <c r="AM130">
        <v>59290</v>
      </c>
      <c r="AN130">
        <v>31847</v>
      </c>
      <c r="AO130">
        <v>27485</v>
      </c>
      <c r="AP130">
        <v>10162</v>
      </c>
      <c r="AQ130" t="s">
        <v>290</v>
      </c>
      <c r="AR130" t="s">
        <v>37</v>
      </c>
      <c r="AS130" t="s">
        <v>37</v>
      </c>
      <c r="AT130" t="s">
        <v>37</v>
      </c>
      <c r="AU130" t="s">
        <v>37</v>
      </c>
      <c r="AV130" t="s">
        <v>37</v>
      </c>
      <c r="AW130" t="s">
        <v>38</v>
      </c>
      <c r="AX130" t="s">
        <v>38</v>
      </c>
      <c r="AY130" t="s">
        <v>38</v>
      </c>
      <c r="AZ130" t="s">
        <v>37</v>
      </c>
      <c r="BA130" t="s">
        <v>37</v>
      </c>
      <c r="BB130" t="s">
        <v>270</v>
      </c>
      <c r="BC130" t="s">
        <v>37</v>
      </c>
      <c r="BD130" t="s">
        <v>37</v>
      </c>
      <c r="BE130" t="s">
        <v>38</v>
      </c>
      <c r="BF130" t="s">
        <v>38</v>
      </c>
    </row>
    <row r="131" spans="1:58" ht="17.25" customHeight="1" x14ac:dyDescent="0.25">
      <c r="A131" s="20">
        <v>45056</v>
      </c>
      <c r="B131" s="21">
        <v>5</v>
      </c>
      <c r="C131" s="22">
        <v>4</v>
      </c>
      <c r="D131" s="20" t="s">
        <v>253</v>
      </c>
      <c r="E131" s="20" t="s">
        <v>254</v>
      </c>
      <c r="F131" s="23"/>
      <c r="G131" s="25"/>
      <c r="H131" s="26" t="s">
        <v>37</v>
      </c>
      <c r="I131" s="26" t="s">
        <v>37</v>
      </c>
      <c r="J131" s="26" t="s">
        <v>38</v>
      </c>
      <c r="K131" s="26" t="s">
        <v>37</v>
      </c>
      <c r="L131" s="26" t="s">
        <v>37</v>
      </c>
      <c r="M131" s="26" t="s">
        <v>38</v>
      </c>
      <c r="N131" s="26" t="s">
        <v>37</v>
      </c>
      <c r="O131" s="27" t="s">
        <v>290</v>
      </c>
      <c r="P131" s="26" t="s">
        <v>37</v>
      </c>
      <c r="Q131" s="26" t="s">
        <v>37</v>
      </c>
      <c r="R131" s="26" t="s">
        <v>38</v>
      </c>
      <c r="S131" s="26" t="s">
        <v>37</v>
      </c>
      <c r="T131" s="26" t="s">
        <v>37</v>
      </c>
      <c r="U131" s="26" t="s">
        <v>37</v>
      </c>
      <c r="V131" s="26" t="s">
        <v>38</v>
      </c>
      <c r="AA131" t="s">
        <v>290</v>
      </c>
      <c r="AB131">
        <v>18445</v>
      </c>
      <c r="AC131">
        <v>52288</v>
      </c>
      <c r="AD131">
        <v>36225</v>
      </c>
      <c r="AE131">
        <v>40985</v>
      </c>
      <c r="AF131">
        <v>11705</v>
      </c>
      <c r="AG131">
        <v>12032</v>
      </c>
      <c r="AH131">
        <v>10524</v>
      </c>
      <c r="AI131" t="s">
        <v>290</v>
      </c>
      <c r="AJ131">
        <v>43258</v>
      </c>
      <c r="AK131">
        <v>22462</v>
      </c>
      <c r="AL131">
        <v>16517</v>
      </c>
      <c r="AM131">
        <v>59314</v>
      </c>
      <c r="AN131">
        <v>31871</v>
      </c>
      <c r="AO131">
        <v>27485</v>
      </c>
      <c r="AP131">
        <v>10162</v>
      </c>
      <c r="AQ131" t="s">
        <v>290</v>
      </c>
      <c r="AR131" t="s">
        <v>37</v>
      </c>
      <c r="AS131" t="s">
        <v>37</v>
      </c>
      <c r="AT131" t="s">
        <v>37</v>
      </c>
      <c r="AU131" t="s">
        <v>37</v>
      </c>
      <c r="AV131" t="s">
        <v>37</v>
      </c>
      <c r="AW131" t="s">
        <v>38</v>
      </c>
      <c r="AX131" t="s">
        <v>38</v>
      </c>
      <c r="AY131" t="s">
        <v>38</v>
      </c>
      <c r="AZ131" t="s">
        <v>37</v>
      </c>
      <c r="BA131" t="s">
        <v>37</v>
      </c>
      <c r="BB131" t="s">
        <v>270</v>
      </c>
      <c r="BC131" t="s">
        <v>37</v>
      </c>
      <c r="BD131" t="s">
        <v>37</v>
      </c>
      <c r="BE131" t="s">
        <v>38</v>
      </c>
      <c r="BF131" t="s">
        <v>38</v>
      </c>
    </row>
    <row r="132" spans="1:58" ht="17.25" customHeight="1" x14ac:dyDescent="0.25">
      <c r="A132" s="20">
        <v>45057</v>
      </c>
      <c r="B132" s="21">
        <v>5</v>
      </c>
      <c r="C132" s="22">
        <v>4</v>
      </c>
      <c r="D132" s="20" t="s">
        <v>253</v>
      </c>
      <c r="E132" s="20" t="s">
        <v>254</v>
      </c>
      <c r="F132" s="23"/>
      <c r="G132" s="25"/>
      <c r="H132" s="26" t="s">
        <v>37</v>
      </c>
      <c r="I132" s="26" t="s">
        <v>37</v>
      </c>
      <c r="J132" s="26" t="s">
        <v>38</v>
      </c>
      <c r="K132" s="26" t="s">
        <v>37</v>
      </c>
      <c r="L132" s="26" t="s">
        <v>37</v>
      </c>
      <c r="M132" s="26" t="s">
        <v>38</v>
      </c>
      <c r="N132" s="26" t="s">
        <v>37</v>
      </c>
      <c r="O132" s="27" t="s">
        <v>290</v>
      </c>
      <c r="P132" s="26" t="s">
        <v>37</v>
      </c>
      <c r="Q132" s="26" t="s">
        <v>37</v>
      </c>
      <c r="R132" s="26" t="s">
        <v>38</v>
      </c>
      <c r="S132" s="26" t="s">
        <v>37</v>
      </c>
      <c r="T132" s="26" t="s">
        <v>37</v>
      </c>
      <c r="U132" s="26" t="s">
        <v>37</v>
      </c>
      <c r="V132" s="26" t="s">
        <v>38</v>
      </c>
      <c r="AA132" t="s">
        <v>290</v>
      </c>
      <c r="AB132">
        <v>18469</v>
      </c>
      <c r="AC132">
        <v>52312</v>
      </c>
      <c r="AD132">
        <v>36249</v>
      </c>
      <c r="AE132">
        <v>41009</v>
      </c>
      <c r="AF132">
        <v>11729</v>
      </c>
      <c r="AG132">
        <v>12032</v>
      </c>
      <c r="AH132">
        <v>10524</v>
      </c>
      <c r="AI132" t="s">
        <v>290</v>
      </c>
      <c r="AJ132">
        <v>43282</v>
      </c>
      <c r="AK132">
        <v>22486</v>
      </c>
      <c r="AL132">
        <v>16517</v>
      </c>
      <c r="AM132">
        <v>59338</v>
      </c>
      <c r="AN132">
        <v>31895</v>
      </c>
      <c r="AO132">
        <v>27485</v>
      </c>
      <c r="AP132">
        <v>10162</v>
      </c>
      <c r="AQ132" t="s">
        <v>290</v>
      </c>
      <c r="AR132" t="s">
        <v>37</v>
      </c>
      <c r="AS132" t="s">
        <v>37</v>
      </c>
      <c r="AT132" t="s">
        <v>37</v>
      </c>
      <c r="AU132" t="s">
        <v>37</v>
      </c>
      <c r="AV132" t="s">
        <v>37</v>
      </c>
      <c r="AW132" t="s">
        <v>38</v>
      </c>
      <c r="AX132" t="s">
        <v>38</v>
      </c>
      <c r="AY132" t="s">
        <v>38</v>
      </c>
      <c r="AZ132" t="s">
        <v>37</v>
      </c>
      <c r="BA132" t="s">
        <v>37</v>
      </c>
      <c r="BB132" t="s">
        <v>270</v>
      </c>
      <c r="BC132" t="s">
        <v>37</v>
      </c>
      <c r="BD132" t="s">
        <v>37</v>
      </c>
      <c r="BE132" t="s">
        <v>38</v>
      </c>
      <c r="BF132" t="s">
        <v>38</v>
      </c>
    </row>
    <row r="133" spans="1:58" ht="17.25" customHeight="1" x14ac:dyDescent="0.25">
      <c r="A133" s="20">
        <v>45058</v>
      </c>
      <c r="B133" s="21">
        <v>5</v>
      </c>
      <c r="C133" s="22">
        <v>4</v>
      </c>
      <c r="D133" s="20" t="s">
        <v>253</v>
      </c>
      <c r="E133" s="20" t="s">
        <v>254</v>
      </c>
      <c r="F133" s="23"/>
      <c r="G133" s="25"/>
      <c r="H133" s="26" t="s">
        <v>37</v>
      </c>
      <c r="I133" s="26" t="s">
        <v>37</v>
      </c>
      <c r="J133" s="26" t="s">
        <v>38</v>
      </c>
      <c r="K133" s="26" t="s">
        <v>37</v>
      </c>
      <c r="L133" s="26" t="s">
        <v>37</v>
      </c>
      <c r="M133" s="26" t="s">
        <v>38</v>
      </c>
      <c r="N133" s="26" t="s">
        <v>37</v>
      </c>
      <c r="O133" s="27" t="s">
        <v>290</v>
      </c>
      <c r="P133" s="26" t="s">
        <v>37</v>
      </c>
      <c r="Q133" s="26" t="s">
        <v>37</v>
      </c>
      <c r="R133" s="26" t="s">
        <v>38</v>
      </c>
      <c r="S133" s="26" t="s">
        <v>37</v>
      </c>
      <c r="T133" s="26" t="s">
        <v>37</v>
      </c>
      <c r="U133" s="26" t="s">
        <v>37</v>
      </c>
      <c r="V133" s="26" t="s">
        <v>38</v>
      </c>
      <c r="AA133" t="s">
        <v>290</v>
      </c>
      <c r="AB133">
        <v>18493</v>
      </c>
      <c r="AC133">
        <v>52336</v>
      </c>
      <c r="AD133">
        <v>36273</v>
      </c>
      <c r="AE133">
        <v>41033</v>
      </c>
      <c r="AF133">
        <v>11753</v>
      </c>
      <c r="AG133">
        <v>12032</v>
      </c>
      <c r="AH133">
        <v>10524</v>
      </c>
      <c r="AI133" t="s">
        <v>290</v>
      </c>
      <c r="AJ133">
        <v>43306</v>
      </c>
      <c r="AK133">
        <v>22486</v>
      </c>
      <c r="AL133">
        <v>16517</v>
      </c>
      <c r="AM133">
        <v>59362</v>
      </c>
      <c r="AN133">
        <v>31895</v>
      </c>
      <c r="AO133">
        <v>27485</v>
      </c>
      <c r="AP133">
        <v>10162</v>
      </c>
      <c r="AQ133" t="s">
        <v>290</v>
      </c>
      <c r="AR133" t="s">
        <v>37</v>
      </c>
      <c r="AS133" t="s">
        <v>37</v>
      </c>
      <c r="AT133" t="s">
        <v>37</v>
      </c>
      <c r="AU133" t="s">
        <v>37</v>
      </c>
      <c r="AV133" t="s">
        <v>37</v>
      </c>
      <c r="AW133" t="s">
        <v>38</v>
      </c>
      <c r="AX133" t="s">
        <v>38</v>
      </c>
      <c r="AY133" t="s">
        <v>38</v>
      </c>
      <c r="AZ133" t="s">
        <v>37</v>
      </c>
      <c r="BA133" t="s">
        <v>195</v>
      </c>
      <c r="BB133" t="s">
        <v>320</v>
      </c>
      <c r="BC133" t="s">
        <v>37</v>
      </c>
      <c r="BD133" t="s">
        <v>195</v>
      </c>
      <c r="BE133" t="s">
        <v>38</v>
      </c>
      <c r="BF133" t="s">
        <v>320</v>
      </c>
    </row>
    <row r="134" spans="1:58" ht="17.25" customHeight="1" x14ac:dyDescent="0.25">
      <c r="A134" s="20">
        <v>45059</v>
      </c>
      <c r="B134" s="21">
        <v>5</v>
      </c>
      <c r="C134" s="22">
        <v>4</v>
      </c>
      <c r="D134" s="20" t="s">
        <v>253</v>
      </c>
      <c r="E134" s="20" t="s">
        <v>254</v>
      </c>
      <c r="F134" s="23"/>
      <c r="G134" s="25"/>
      <c r="H134" s="26" t="s">
        <v>37</v>
      </c>
      <c r="I134" s="26" t="s">
        <v>37</v>
      </c>
      <c r="J134" s="26" t="s">
        <v>38</v>
      </c>
      <c r="K134" s="26" t="s">
        <v>37</v>
      </c>
      <c r="L134" s="26" t="s">
        <v>37</v>
      </c>
      <c r="M134" s="26" t="s">
        <v>38</v>
      </c>
      <c r="N134" s="26" t="s">
        <v>37</v>
      </c>
      <c r="O134" s="27" t="s">
        <v>290</v>
      </c>
      <c r="P134" s="26" t="s">
        <v>37</v>
      </c>
      <c r="Q134" s="26" t="s">
        <v>37</v>
      </c>
      <c r="R134" s="26" t="s">
        <v>38</v>
      </c>
      <c r="S134" s="26" t="s">
        <v>37</v>
      </c>
      <c r="T134" s="26" t="s">
        <v>37</v>
      </c>
      <c r="U134" s="26" t="s">
        <v>37</v>
      </c>
      <c r="V134" s="26" t="s">
        <v>38</v>
      </c>
      <c r="AA134" t="s">
        <v>290</v>
      </c>
      <c r="AB134">
        <v>18517</v>
      </c>
      <c r="AC134">
        <v>52360</v>
      </c>
      <c r="AD134">
        <v>36297</v>
      </c>
      <c r="AE134">
        <v>41057</v>
      </c>
      <c r="AF134">
        <v>11777</v>
      </c>
      <c r="AG134">
        <v>12032</v>
      </c>
      <c r="AH134">
        <v>10524</v>
      </c>
      <c r="AI134" t="s">
        <v>290</v>
      </c>
      <c r="AJ134">
        <v>43330</v>
      </c>
      <c r="AK134">
        <v>22486</v>
      </c>
      <c r="AL134">
        <v>16541</v>
      </c>
      <c r="AM134">
        <v>59386</v>
      </c>
      <c r="AN134">
        <v>31895</v>
      </c>
      <c r="AO134">
        <v>27485</v>
      </c>
      <c r="AP134">
        <v>10186</v>
      </c>
      <c r="AQ134" t="s">
        <v>290</v>
      </c>
      <c r="AR134" t="s">
        <v>37</v>
      </c>
      <c r="AS134" t="s">
        <v>37</v>
      </c>
      <c r="AT134" t="s">
        <v>37</v>
      </c>
      <c r="AU134" t="s">
        <v>37</v>
      </c>
      <c r="AV134" t="s">
        <v>37</v>
      </c>
      <c r="AW134" t="s">
        <v>38</v>
      </c>
      <c r="AX134" t="s">
        <v>38</v>
      </c>
      <c r="AY134" t="s">
        <v>38</v>
      </c>
      <c r="AZ134" t="s">
        <v>37</v>
      </c>
      <c r="BA134" t="s">
        <v>270</v>
      </c>
      <c r="BB134" t="s">
        <v>37</v>
      </c>
      <c r="BC134" t="s">
        <v>37</v>
      </c>
      <c r="BD134" t="s">
        <v>38</v>
      </c>
      <c r="BE134" t="s">
        <v>38</v>
      </c>
      <c r="BF134" t="s">
        <v>37</v>
      </c>
    </row>
    <row r="135" spans="1:58" ht="17.25" customHeight="1" x14ac:dyDescent="0.25">
      <c r="A135" s="20">
        <v>45060</v>
      </c>
      <c r="B135" s="21">
        <v>5</v>
      </c>
      <c r="C135" s="22">
        <v>4</v>
      </c>
      <c r="D135" s="20" t="s">
        <v>253</v>
      </c>
      <c r="E135" s="20" t="s">
        <v>254</v>
      </c>
      <c r="F135" s="23"/>
      <c r="G135" s="25"/>
      <c r="H135" s="26" t="s">
        <v>37</v>
      </c>
      <c r="I135" s="26" t="s">
        <v>37</v>
      </c>
      <c r="J135" s="26" t="s">
        <v>38</v>
      </c>
      <c r="K135" s="26" t="s">
        <v>37</v>
      </c>
      <c r="L135" s="26" t="s">
        <v>37</v>
      </c>
      <c r="M135" s="26" t="s">
        <v>38</v>
      </c>
      <c r="N135" s="26" t="s">
        <v>37</v>
      </c>
      <c r="O135" s="27" t="s">
        <v>290</v>
      </c>
      <c r="P135" s="26" t="s">
        <v>37</v>
      </c>
      <c r="Q135" s="26" t="s">
        <v>37</v>
      </c>
      <c r="R135" s="26" t="s">
        <v>38</v>
      </c>
      <c r="S135" s="26" t="s">
        <v>37</v>
      </c>
      <c r="T135" s="26" t="s">
        <v>37</v>
      </c>
      <c r="U135" s="26" t="s">
        <v>37</v>
      </c>
      <c r="V135" s="26" t="s">
        <v>38</v>
      </c>
      <c r="AA135" t="s">
        <v>290</v>
      </c>
      <c r="AB135">
        <v>18541</v>
      </c>
      <c r="AC135">
        <v>52384</v>
      </c>
      <c r="AD135">
        <v>36321</v>
      </c>
      <c r="AE135">
        <v>41081</v>
      </c>
      <c r="AF135">
        <v>11801</v>
      </c>
      <c r="AG135">
        <v>12032</v>
      </c>
      <c r="AH135">
        <v>10524</v>
      </c>
      <c r="AI135" t="s">
        <v>290</v>
      </c>
      <c r="AJ135">
        <v>43354</v>
      </c>
      <c r="AK135">
        <v>22486</v>
      </c>
      <c r="AL135">
        <v>16565</v>
      </c>
      <c r="AM135">
        <v>59410</v>
      </c>
      <c r="AN135">
        <v>31895</v>
      </c>
      <c r="AO135">
        <v>27485</v>
      </c>
      <c r="AP135">
        <v>10210</v>
      </c>
      <c r="AQ135" t="s">
        <v>290</v>
      </c>
      <c r="AR135" t="s">
        <v>37</v>
      </c>
      <c r="AS135" t="s">
        <v>37</v>
      </c>
      <c r="AT135" t="s">
        <v>37</v>
      </c>
      <c r="AU135" t="s">
        <v>37</v>
      </c>
      <c r="AV135" t="s">
        <v>37</v>
      </c>
      <c r="AW135" t="s">
        <v>38</v>
      </c>
      <c r="AX135" t="s">
        <v>38</v>
      </c>
      <c r="AY135" t="s">
        <v>38</v>
      </c>
      <c r="AZ135" t="s">
        <v>37</v>
      </c>
      <c r="BA135" t="s">
        <v>270</v>
      </c>
      <c r="BB135" t="s">
        <v>37</v>
      </c>
      <c r="BC135" t="s">
        <v>37</v>
      </c>
      <c r="BD135" t="s">
        <v>38</v>
      </c>
      <c r="BE135" t="s">
        <v>38</v>
      </c>
      <c r="BF135" t="s">
        <v>37</v>
      </c>
    </row>
    <row r="136" spans="1:58" ht="17.25" customHeight="1" x14ac:dyDescent="0.25">
      <c r="A136" s="20">
        <v>45061</v>
      </c>
      <c r="B136" s="21">
        <v>5</v>
      </c>
      <c r="C136" s="22">
        <v>4</v>
      </c>
      <c r="D136" s="20" t="s">
        <v>253</v>
      </c>
      <c r="E136" s="20" t="s">
        <v>254</v>
      </c>
      <c r="F136" s="23"/>
      <c r="G136" s="25"/>
      <c r="H136" s="26" t="s">
        <v>37</v>
      </c>
      <c r="I136" s="26" t="s">
        <v>37</v>
      </c>
      <c r="J136" s="26" t="s">
        <v>38</v>
      </c>
      <c r="K136" s="26" t="s">
        <v>37</v>
      </c>
      <c r="L136" s="26" t="s">
        <v>37</v>
      </c>
      <c r="M136" s="26" t="s">
        <v>38</v>
      </c>
      <c r="N136" s="26" t="s">
        <v>37</v>
      </c>
      <c r="O136" s="27" t="s">
        <v>290</v>
      </c>
      <c r="P136" s="26" t="s">
        <v>37</v>
      </c>
      <c r="Q136" s="26" t="s">
        <v>37</v>
      </c>
      <c r="R136" s="26" t="s">
        <v>38</v>
      </c>
      <c r="S136" s="26" t="s">
        <v>37</v>
      </c>
      <c r="T136" s="26" t="s">
        <v>37</v>
      </c>
      <c r="U136" s="26" t="s">
        <v>37</v>
      </c>
      <c r="V136" s="26" t="s">
        <v>38</v>
      </c>
      <c r="AA136" t="s">
        <v>290</v>
      </c>
      <c r="AB136">
        <v>18565</v>
      </c>
      <c r="AC136">
        <v>52408</v>
      </c>
      <c r="AD136">
        <v>36345</v>
      </c>
      <c r="AE136">
        <v>41105</v>
      </c>
      <c r="AF136">
        <v>11825</v>
      </c>
      <c r="AG136">
        <v>12032</v>
      </c>
      <c r="AH136">
        <v>10524</v>
      </c>
      <c r="AI136" t="s">
        <v>290</v>
      </c>
      <c r="AJ136">
        <v>43378</v>
      </c>
      <c r="AK136">
        <v>22486</v>
      </c>
      <c r="AL136">
        <v>16589</v>
      </c>
      <c r="AM136">
        <v>59434</v>
      </c>
      <c r="AN136">
        <v>31895</v>
      </c>
      <c r="AO136">
        <v>27485</v>
      </c>
      <c r="AP136">
        <v>10234</v>
      </c>
      <c r="AQ136" t="s">
        <v>290</v>
      </c>
      <c r="AR136" t="s">
        <v>37</v>
      </c>
      <c r="AS136" t="s">
        <v>37</v>
      </c>
      <c r="AT136" t="s">
        <v>37</v>
      </c>
      <c r="AU136" t="s">
        <v>37</v>
      </c>
      <c r="AV136" t="s">
        <v>37</v>
      </c>
      <c r="AW136" t="s">
        <v>38</v>
      </c>
      <c r="AX136" t="s">
        <v>38</v>
      </c>
      <c r="AY136" t="s">
        <v>38</v>
      </c>
      <c r="AZ136" t="s">
        <v>37</v>
      </c>
      <c r="BA136" t="s">
        <v>270</v>
      </c>
      <c r="BB136" t="s">
        <v>37</v>
      </c>
      <c r="BC136" t="s">
        <v>37</v>
      </c>
      <c r="BD136" t="s">
        <v>38</v>
      </c>
      <c r="BE136" t="s">
        <v>38</v>
      </c>
      <c r="BF136" t="s">
        <v>37</v>
      </c>
    </row>
    <row r="137" spans="1:58" ht="17.25" customHeight="1" x14ac:dyDescent="0.25">
      <c r="A137" s="20">
        <v>45062</v>
      </c>
      <c r="B137" s="21">
        <v>5</v>
      </c>
      <c r="C137" s="22">
        <v>4</v>
      </c>
      <c r="D137" s="20" t="s">
        <v>253</v>
      </c>
      <c r="E137" s="20" t="s">
        <v>254</v>
      </c>
      <c r="F137" s="23"/>
      <c r="G137" s="25"/>
      <c r="H137" s="26" t="s">
        <v>37</v>
      </c>
      <c r="I137" s="26" t="s">
        <v>37</v>
      </c>
      <c r="J137" s="26" t="s">
        <v>37</v>
      </c>
      <c r="K137" s="26" t="s">
        <v>33</v>
      </c>
      <c r="L137" s="26" t="s">
        <v>37</v>
      </c>
      <c r="M137" s="26" t="s">
        <v>38</v>
      </c>
      <c r="N137" s="26" t="s">
        <v>37</v>
      </c>
      <c r="O137" s="27" t="s">
        <v>290</v>
      </c>
      <c r="P137" s="26" t="s">
        <v>37</v>
      </c>
      <c r="Q137" s="26" t="s">
        <v>37</v>
      </c>
      <c r="R137" s="26" t="s">
        <v>38</v>
      </c>
      <c r="S137" s="26" t="s">
        <v>37</v>
      </c>
      <c r="T137" s="26" t="s">
        <v>37</v>
      </c>
      <c r="U137" s="26" t="s">
        <v>37</v>
      </c>
      <c r="V137" s="26" t="s">
        <v>38</v>
      </c>
      <c r="AA137" t="s">
        <v>290</v>
      </c>
      <c r="AB137">
        <v>18589</v>
      </c>
      <c r="AC137">
        <v>52432</v>
      </c>
      <c r="AD137">
        <v>36369</v>
      </c>
      <c r="AE137">
        <v>41129</v>
      </c>
      <c r="AF137">
        <v>11849</v>
      </c>
      <c r="AG137">
        <v>12032</v>
      </c>
      <c r="AH137">
        <v>10524</v>
      </c>
      <c r="AI137" t="s">
        <v>290</v>
      </c>
      <c r="AJ137">
        <v>43402</v>
      </c>
      <c r="AK137">
        <v>22486</v>
      </c>
      <c r="AL137">
        <v>16613</v>
      </c>
      <c r="AM137">
        <v>59458</v>
      </c>
      <c r="AN137">
        <v>31895</v>
      </c>
      <c r="AO137">
        <v>27485</v>
      </c>
      <c r="AP137">
        <v>10258</v>
      </c>
      <c r="AQ137" t="s">
        <v>290</v>
      </c>
      <c r="AR137" t="s">
        <v>37</v>
      </c>
      <c r="AS137" t="s">
        <v>37</v>
      </c>
      <c r="AT137" t="s">
        <v>37</v>
      </c>
      <c r="AU137" t="s">
        <v>37</v>
      </c>
      <c r="AV137" t="s">
        <v>37</v>
      </c>
      <c r="AW137" t="s">
        <v>38</v>
      </c>
      <c r="AX137" t="s">
        <v>38</v>
      </c>
      <c r="AY137" t="s">
        <v>38</v>
      </c>
      <c r="AZ137" t="s">
        <v>37</v>
      </c>
      <c r="BA137" t="s">
        <v>270</v>
      </c>
      <c r="BB137" t="s">
        <v>37</v>
      </c>
      <c r="BC137" t="s">
        <v>37</v>
      </c>
      <c r="BD137" t="s">
        <v>38</v>
      </c>
      <c r="BE137" t="s">
        <v>38</v>
      </c>
      <c r="BF137" t="s">
        <v>37</v>
      </c>
    </row>
    <row r="138" spans="1:58" ht="17.25" customHeight="1" x14ac:dyDescent="0.25">
      <c r="A138" s="20">
        <v>45063</v>
      </c>
      <c r="B138" s="21">
        <v>5</v>
      </c>
      <c r="C138" s="22">
        <v>4</v>
      </c>
      <c r="D138" s="20" t="s">
        <v>253</v>
      </c>
      <c r="E138" s="20" t="s">
        <v>254</v>
      </c>
      <c r="F138" s="23"/>
      <c r="G138" s="25"/>
      <c r="H138" s="26" t="s">
        <v>37</v>
      </c>
      <c r="I138" s="26" t="s">
        <v>37</v>
      </c>
      <c r="J138" s="26" t="s">
        <v>37</v>
      </c>
      <c r="K138" s="26" t="s">
        <v>33</v>
      </c>
      <c r="L138" s="26" t="s">
        <v>37</v>
      </c>
      <c r="M138" s="26" t="s">
        <v>38</v>
      </c>
      <c r="N138" s="26" t="s">
        <v>37</v>
      </c>
      <c r="O138" s="27" t="s">
        <v>290</v>
      </c>
      <c r="P138" s="26" t="s">
        <v>37</v>
      </c>
      <c r="Q138" s="26" t="s">
        <v>37</v>
      </c>
      <c r="R138" s="26" t="s">
        <v>38</v>
      </c>
      <c r="S138" s="26" t="s">
        <v>37</v>
      </c>
      <c r="T138" s="26" t="s">
        <v>37</v>
      </c>
      <c r="U138" s="26" t="s">
        <v>37</v>
      </c>
      <c r="V138" s="26" t="s">
        <v>38</v>
      </c>
      <c r="AA138" t="s">
        <v>290</v>
      </c>
      <c r="AB138">
        <v>18613</v>
      </c>
      <c r="AC138">
        <v>52456</v>
      </c>
      <c r="AD138">
        <v>36393</v>
      </c>
      <c r="AE138">
        <v>41153</v>
      </c>
      <c r="AF138">
        <v>11873</v>
      </c>
      <c r="AG138">
        <v>12032</v>
      </c>
      <c r="AH138">
        <v>10524</v>
      </c>
      <c r="AI138" t="s">
        <v>290</v>
      </c>
      <c r="AJ138">
        <v>43426</v>
      </c>
      <c r="AK138">
        <v>22486</v>
      </c>
      <c r="AL138">
        <v>16637</v>
      </c>
      <c r="AM138">
        <v>59482</v>
      </c>
      <c r="AN138">
        <v>31895</v>
      </c>
      <c r="AO138">
        <v>27485</v>
      </c>
      <c r="AP138">
        <v>10282</v>
      </c>
      <c r="AQ138" t="s">
        <v>290</v>
      </c>
      <c r="AR138" t="s">
        <v>37</v>
      </c>
      <c r="AS138" t="s">
        <v>37</v>
      </c>
      <c r="AT138" t="s">
        <v>37</v>
      </c>
      <c r="AU138" t="s">
        <v>37</v>
      </c>
      <c r="AV138" t="s">
        <v>37</v>
      </c>
      <c r="AW138" t="s">
        <v>38</v>
      </c>
      <c r="AX138" t="s">
        <v>38</v>
      </c>
      <c r="AY138" t="s">
        <v>38</v>
      </c>
      <c r="AZ138" t="s">
        <v>37</v>
      </c>
      <c r="BA138" t="s">
        <v>270</v>
      </c>
      <c r="BB138" t="s">
        <v>37</v>
      </c>
      <c r="BC138" t="s">
        <v>37</v>
      </c>
      <c r="BD138" t="s">
        <v>38</v>
      </c>
      <c r="BE138" t="s">
        <v>38</v>
      </c>
      <c r="BF138" t="s">
        <v>37</v>
      </c>
    </row>
    <row r="139" spans="1:58" ht="17.25" customHeight="1" x14ac:dyDescent="0.25">
      <c r="A139" s="20">
        <v>45064</v>
      </c>
      <c r="B139" s="21">
        <v>5</v>
      </c>
      <c r="C139" s="22">
        <v>4</v>
      </c>
      <c r="D139" s="20" t="s">
        <v>253</v>
      </c>
      <c r="E139" s="20" t="s">
        <v>254</v>
      </c>
      <c r="F139" s="23"/>
      <c r="G139" s="25"/>
      <c r="H139" s="26" t="s">
        <v>37</v>
      </c>
      <c r="I139" s="26" t="s">
        <v>37</v>
      </c>
      <c r="J139" s="26" t="s">
        <v>38</v>
      </c>
      <c r="K139" s="26" t="s">
        <v>37</v>
      </c>
      <c r="L139" s="26" t="s">
        <v>37</v>
      </c>
      <c r="M139" s="26" t="s">
        <v>38</v>
      </c>
      <c r="N139" s="26" t="s">
        <v>37</v>
      </c>
      <c r="O139" s="27" t="s">
        <v>290</v>
      </c>
      <c r="P139" s="26" t="s">
        <v>37</v>
      </c>
      <c r="Q139" s="26" t="s">
        <v>37</v>
      </c>
      <c r="R139" s="26" t="s">
        <v>38</v>
      </c>
      <c r="S139" s="26" t="s">
        <v>37</v>
      </c>
      <c r="T139" s="26" t="s">
        <v>37</v>
      </c>
      <c r="U139" s="26" t="s">
        <v>37</v>
      </c>
      <c r="V139" s="26" t="s">
        <v>38</v>
      </c>
      <c r="AA139" t="s">
        <v>290</v>
      </c>
      <c r="AB139">
        <v>18637</v>
      </c>
      <c r="AC139">
        <v>52480</v>
      </c>
      <c r="AD139">
        <v>36417</v>
      </c>
      <c r="AE139">
        <v>41177</v>
      </c>
      <c r="AF139">
        <v>11897</v>
      </c>
      <c r="AG139">
        <v>12032</v>
      </c>
      <c r="AH139">
        <v>10524</v>
      </c>
      <c r="AI139" t="s">
        <v>290</v>
      </c>
      <c r="AJ139">
        <v>43450</v>
      </c>
      <c r="AK139">
        <v>22486</v>
      </c>
      <c r="AL139">
        <v>16661</v>
      </c>
      <c r="AM139">
        <v>59506</v>
      </c>
      <c r="AN139">
        <v>31895</v>
      </c>
      <c r="AO139">
        <v>27485</v>
      </c>
      <c r="AP139">
        <v>10306</v>
      </c>
      <c r="AQ139" t="s">
        <v>290</v>
      </c>
      <c r="AR139" t="s">
        <v>37</v>
      </c>
      <c r="AS139" t="s">
        <v>37</v>
      </c>
      <c r="AT139" t="s">
        <v>37</v>
      </c>
      <c r="AU139" t="s">
        <v>37</v>
      </c>
      <c r="AV139" t="s">
        <v>37</v>
      </c>
      <c r="AW139" t="s">
        <v>38</v>
      </c>
      <c r="AX139" t="s">
        <v>38</v>
      </c>
      <c r="AY139" t="s">
        <v>38</v>
      </c>
      <c r="AZ139" t="s">
        <v>37</v>
      </c>
      <c r="BA139" t="s">
        <v>270</v>
      </c>
      <c r="BB139" t="s">
        <v>37</v>
      </c>
      <c r="BC139" t="s">
        <v>37</v>
      </c>
      <c r="BD139" t="s">
        <v>38</v>
      </c>
      <c r="BE139" t="s">
        <v>38</v>
      </c>
      <c r="BF139" t="s">
        <v>37</v>
      </c>
    </row>
    <row r="140" spans="1:58" ht="17.25" customHeight="1" x14ac:dyDescent="0.25">
      <c r="A140" s="20">
        <v>45065</v>
      </c>
      <c r="B140" s="21">
        <v>5</v>
      </c>
      <c r="C140" s="22">
        <v>4</v>
      </c>
      <c r="D140" s="20" t="s">
        <v>253</v>
      </c>
      <c r="E140" s="20" t="s">
        <v>253</v>
      </c>
      <c r="F140" s="23"/>
      <c r="G140" s="25"/>
      <c r="H140" s="26" t="s">
        <v>37</v>
      </c>
      <c r="I140" s="26" t="s">
        <v>37</v>
      </c>
      <c r="J140" s="26" t="s">
        <v>38</v>
      </c>
      <c r="K140" s="26" t="s">
        <v>37</v>
      </c>
      <c r="L140" s="26" t="s">
        <v>37</v>
      </c>
      <c r="M140" s="26" t="s">
        <v>38</v>
      </c>
      <c r="N140" s="26" t="s">
        <v>37</v>
      </c>
      <c r="O140" s="27" t="s">
        <v>290</v>
      </c>
      <c r="P140" s="26" t="s">
        <v>38</v>
      </c>
      <c r="Q140" s="26" t="s">
        <v>37</v>
      </c>
      <c r="R140" s="26" t="s">
        <v>38</v>
      </c>
      <c r="S140" s="26" t="s">
        <v>37</v>
      </c>
      <c r="T140" s="26" t="s">
        <v>37</v>
      </c>
      <c r="U140" s="26" t="s">
        <v>37</v>
      </c>
      <c r="V140" s="26" t="s">
        <v>38</v>
      </c>
      <c r="AA140" t="s">
        <v>290</v>
      </c>
      <c r="AB140">
        <v>18661</v>
      </c>
      <c r="AC140">
        <v>52504</v>
      </c>
      <c r="AD140">
        <v>36441</v>
      </c>
      <c r="AE140">
        <v>41201</v>
      </c>
      <c r="AF140">
        <v>11921</v>
      </c>
      <c r="AG140">
        <v>12032</v>
      </c>
      <c r="AH140">
        <v>10524</v>
      </c>
      <c r="AI140" t="s">
        <v>290</v>
      </c>
      <c r="AJ140">
        <v>43474</v>
      </c>
      <c r="AK140">
        <v>22486</v>
      </c>
      <c r="AL140">
        <v>16685</v>
      </c>
      <c r="AM140">
        <v>59530</v>
      </c>
      <c r="AN140">
        <v>31895</v>
      </c>
      <c r="AO140">
        <v>27485</v>
      </c>
      <c r="AP140">
        <v>10330</v>
      </c>
      <c r="AQ140" t="s">
        <v>290</v>
      </c>
      <c r="AR140" t="s">
        <v>37</v>
      </c>
      <c r="AS140" t="s">
        <v>37</v>
      </c>
      <c r="AT140" t="s">
        <v>37</v>
      </c>
      <c r="AU140" t="s">
        <v>37</v>
      </c>
      <c r="AV140" t="s">
        <v>37</v>
      </c>
      <c r="AW140" t="s">
        <v>38</v>
      </c>
      <c r="AX140" t="s">
        <v>38</v>
      </c>
      <c r="AY140" t="s">
        <v>38</v>
      </c>
      <c r="AZ140" t="s">
        <v>37</v>
      </c>
      <c r="BA140" t="s">
        <v>270</v>
      </c>
      <c r="BB140" t="s">
        <v>37</v>
      </c>
      <c r="BC140" t="s">
        <v>37</v>
      </c>
      <c r="BD140" t="s">
        <v>38</v>
      </c>
      <c r="BE140" t="s">
        <v>38</v>
      </c>
      <c r="BF140" t="s">
        <v>37</v>
      </c>
    </row>
    <row r="141" spans="1:58" ht="17.25" customHeight="1" x14ac:dyDescent="0.25">
      <c r="A141" s="20">
        <v>45066</v>
      </c>
      <c r="B141" s="21">
        <v>5</v>
      </c>
      <c r="C141" s="22">
        <v>4</v>
      </c>
      <c r="D141" s="20" t="s">
        <v>253</v>
      </c>
      <c r="E141" s="20" t="s">
        <v>253</v>
      </c>
      <c r="F141" s="23"/>
      <c r="G141" s="25"/>
      <c r="H141" s="26" t="s">
        <v>37</v>
      </c>
      <c r="I141" s="26" t="s">
        <v>37</v>
      </c>
      <c r="J141" s="26" t="s">
        <v>38</v>
      </c>
      <c r="K141" s="26" t="s">
        <v>37</v>
      </c>
      <c r="L141" s="26" t="s">
        <v>37</v>
      </c>
      <c r="M141" s="26" t="s">
        <v>38</v>
      </c>
      <c r="N141" s="26" t="s">
        <v>37</v>
      </c>
      <c r="O141" s="27" t="s">
        <v>290</v>
      </c>
      <c r="P141" s="26" t="s">
        <v>38</v>
      </c>
      <c r="Q141" s="26" t="s">
        <v>37</v>
      </c>
      <c r="R141" s="26" t="s">
        <v>38</v>
      </c>
      <c r="S141" s="26" t="s">
        <v>37</v>
      </c>
      <c r="T141" s="26" t="s">
        <v>37</v>
      </c>
      <c r="U141" s="26" t="s">
        <v>37</v>
      </c>
      <c r="V141" s="26" t="s">
        <v>38</v>
      </c>
      <c r="AA141" t="s">
        <v>290</v>
      </c>
      <c r="AB141">
        <v>18685</v>
      </c>
      <c r="AC141">
        <v>52528</v>
      </c>
      <c r="AD141">
        <v>36465</v>
      </c>
      <c r="AE141">
        <v>41225</v>
      </c>
      <c r="AF141">
        <v>11945</v>
      </c>
      <c r="AG141">
        <v>12032</v>
      </c>
      <c r="AH141">
        <v>10524</v>
      </c>
      <c r="AI141" t="s">
        <v>290</v>
      </c>
      <c r="AJ141">
        <v>43498</v>
      </c>
      <c r="AK141">
        <v>22486</v>
      </c>
      <c r="AL141">
        <v>16709</v>
      </c>
      <c r="AM141">
        <v>59554</v>
      </c>
      <c r="AN141">
        <v>31895</v>
      </c>
      <c r="AO141">
        <v>27485</v>
      </c>
      <c r="AP141">
        <v>10330</v>
      </c>
      <c r="AQ141" t="s">
        <v>290</v>
      </c>
      <c r="AR141" t="s">
        <v>37</v>
      </c>
      <c r="AS141" t="s">
        <v>37</v>
      </c>
      <c r="AT141" t="s">
        <v>37</v>
      </c>
      <c r="AU141" t="s">
        <v>37</v>
      </c>
      <c r="AV141" t="s">
        <v>37</v>
      </c>
      <c r="AW141" t="s">
        <v>38</v>
      </c>
      <c r="AX141" t="s">
        <v>38</v>
      </c>
      <c r="AY141" t="s">
        <v>38</v>
      </c>
      <c r="AZ141" t="s">
        <v>37</v>
      </c>
      <c r="BA141" t="s">
        <v>320</v>
      </c>
      <c r="BB141" t="s">
        <v>37</v>
      </c>
      <c r="BC141" t="s">
        <v>37</v>
      </c>
      <c r="BD141" t="s">
        <v>38</v>
      </c>
      <c r="BE141" t="s">
        <v>38</v>
      </c>
      <c r="BF141" t="s">
        <v>195</v>
      </c>
    </row>
    <row r="142" spans="1:58" ht="17.25" customHeight="1" x14ac:dyDescent="0.25">
      <c r="A142" s="20">
        <v>45067</v>
      </c>
      <c r="B142" s="21">
        <v>5</v>
      </c>
      <c r="C142" s="22">
        <v>4</v>
      </c>
      <c r="D142" s="20" t="s">
        <v>253</v>
      </c>
      <c r="E142" s="20" t="s">
        <v>253</v>
      </c>
      <c r="F142" s="23"/>
      <c r="G142" s="25"/>
      <c r="H142" s="26" t="s">
        <v>37</v>
      </c>
      <c r="I142" s="26" t="s">
        <v>37</v>
      </c>
      <c r="J142" s="26" t="s">
        <v>38</v>
      </c>
      <c r="K142" s="26" t="s">
        <v>37</v>
      </c>
      <c r="L142" s="26" t="s">
        <v>37</v>
      </c>
      <c r="M142" s="26" t="s">
        <v>38</v>
      </c>
      <c r="N142" s="26" t="s">
        <v>37</v>
      </c>
      <c r="O142" s="27" t="s">
        <v>290</v>
      </c>
      <c r="P142" s="26" t="s">
        <v>38</v>
      </c>
      <c r="Q142" s="26" t="s">
        <v>37</v>
      </c>
      <c r="R142" s="26" t="s">
        <v>38</v>
      </c>
      <c r="S142" s="26" t="s">
        <v>37</v>
      </c>
      <c r="T142" s="26" t="s">
        <v>37</v>
      </c>
      <c r="U142" s="26" t="s">
        <v>37</v>
      </c>
      <c r="V142" s="26" t="s">
        <v>38</v>
      </c>
      <c r="AA142" t="s">
        <v>290</v>
      </c>
      <c r="AB142">
        <v>18709</v>
      </c>
      <c r="AC142">
        <v>52552</v>
      </c>
      <c r="AD142">
        <v>36489</v>
      </c>
      <c r="AE142">
        <v>41249</v>
      </c>
      <c r="AF142">
        <v>11969</v>
      </c>
      <c r="AG142">
        <v>12032</v>
      </c>
      <c r="AH142">
        <v>10524</v>
      </c>
      <c r="AI142" t="s">
        <v>290</v>
      </c>
      <c r="AJ142">
        <v>43522</v>
      </c>
      <c r="AK142">
        <v>22510</v>
      </c>
      <c r="AL142">
        <v>16733</v>
      </c>
      <c r="AM142">
        <v>59578</v>
      </c>
      <c r="AN142">
        <v>31895</v>
      </c>
      <c r="AO142">
        <v>27485</v>
      </c>
      <c r="AP142">
        <v>10330</v>
      </c>
      <c r="AQ142" t="s">
        <v>290</v>
      </c>
      <c r="AR142" t="s">
        <v>37</v>
      </c>
      <c r="AS142" t="s">
        <v>37</v>
      </c>
      <c r="AT142" t="s">
        <v>37</v>
      </c>
      <c r="AU142" t="s">
        <v>37</v>
      </c>
      <c r="AV142" t="s">
        <v>37</v>
      </c>
      <c r="AW142" t="s">
        <v>38</v>
      </c>
      <c r="AX142" t="s">
        <v>38</v>
      </c>
      <c r="AY142" t="s">
        <v>38</v>
      </c>
      <c r="AZ142" t="s">
        <v>37</v>
      </c>
      <c r="BA142" t="s">
        <v>37</v>
      </c>
      <c r="BB142" t="s">
        <v>37</v>
      </c>
      <c r="BC142" t="s">
        <v>37</v>
      </c>
      <c r="BD142" t="s">
        <v>38</v>
      </c>
      <c r="BE142" t="s">
        <v>38</v>
      </c>
      <c r="BF142" t="s">
        <v>38</v>
      </c>
    </row>
    <row r="143" spans="1:58" ht="17.25" customHeight="1" x14ac:dyDescent="0.25">
      <c r="A143" s="20">
        <v>45068</v>
      </c>
      <c r="B143" s="21">
        <v>5</v>
      </c>
      <c r="C143" s="22">
        <v>4</v>
      </c>
      <c r="D143" s="20" t="s">
        <v>253</v>
      </c>
      <c r="E143" s="20" t="s">
        <v>253</v>
      </c>
      <c r="F143" s="23"/>
      <c r="G143" s="25"/>
      <c r="H143" s="26" t="s">
        <v>37</v>
      </c>
      <c r="I143" s="26" t="s">
        <v>37</v>
      </c>
      <c r="J143" s="26" t="s">
        <v>38</v>
      </c>
      <c r="K143" s="26" t="s">
        <v>37</v>
      </c>
      <c r="L143" s="26" t="s">
        <v>37</v>
      </c>
      <c r="M143" s="26" t="s">
        <v>38</v>
      </c>
      <c r="N143" s="26" t="s">
        <v>37</v>
      </c>
      <c r="O143" s="27" t="s">
        <v>290</v>
      </c>
      <c r="P143" s="26" t="s">
        <v>38</v>
      </c>
      <c r="Q143" s="26" t="s">
        <v>37</v>
      </c>
      <c r="R143" s="26" t="s">
        <v>38</v>
      </c>
      <c r="S143" s="26" t="s">
        <v>37</v>
      </c>
      <c r="T143" s="26" t="s">
        <v>37</v>
      </c>
      <c r="U143" s="26" t="s">
        <v>37</v>
      </c>
      <c r="V143" s="26" t="s">
        <v>38</v>
      </c>
      <c r="AA143" t="s">
        <v>290</v>
      </c>
      <c r="AB143">
        <v>18733</v>
      </c>
      <c r="AC143">
        <v>52576</v>
      </c>
      <c r="AD143">
        <v>36513</v>
      </c>
      <c r="AE143">
        <v>41273</v>
      </c>
      <c r="AF143">
        <v>11969</v>
      </c>
      <c r="AG143">
        <v>12032</v>
      </c>
      <c r="AH143">
        <v>10524</v>
      </c>
      <c r="AI143" t="s">
        <v>290</v>
      </c>
      <c r="AJ143">
        <v>43546</v>
      </c>
      <c r="AK143">
        <v>22534</v>
      </c>
      <c r="AL143">
        <v>16757</v>
      </c>
      <c r="AM143">
        <v>59602</v>
      </c>
      <c r="AN143">
        <v>31895</v>
      </c>
      <c r="AO143">
        <v>27485</v>
      </c>
      <c r="AP143">
        <v>10330</v>
      </c>
      <c r="AQ143" t="s">
        <v>290</v>
      </c>
      <c r="AR143" t="s">
        <v>37</v>
      </c>
      <c r="AS143" t="s">
        <v>37</v>
      </c>
      <c r="AT143" t="s">
        <v>37</v>
      </c>
      <c r="AU143" t="s">
        <v>37</v>
      </c>
      <c r="AV143" t="s">
        <v>195</v>
      </c>
      <c r="AW143" t="s">
        <v>320</v>
      </c>
      <c r="AX143" t="s">
        <v>38</v>
      </c>
      <c r="AY143" t="s">
        <v>38</v>
      </c>
      <c r="AZ143" t="s">
        <v>37</v>
      </c>
      <c r="BA143" t="s">
        <v>37</v>
      </c>
      <c r="BB143" t="s">
        <v>37</v>
      </c>
      <c r="BC143" t="s">
        <v>37</v>
      </c>
      <c r="BD143" t="s">
        <v>38</v>
      </c>
      <c r="BE143" t="s">
        <v>38</v>
      </c>
      <c r="BF143" t="s">
        <v>38</v>
      </c>
    </row>
    <row r="144" spans="1:58" ht="17.25" customHeight="1" x14ac:dyDescent="0.25">
      <c r="A144" s="20">
        <v>45069</v>
      </c>
      <c r="B144" s="21">
        <v>5</v>
      </c>
      <c r="C144" s="22">
        <v>4</v>
      </c>
      <c r="D144" s="20" t="s">
        <v>253</v>
      </c>
      <c r="E144" s="20" t="s">
        <v>253</v>
      </c>
      <c r="F144" s="23"/>
      <c r="G144" s="25"/>
      <c r="H144" s="26" t="s">
        <v>37</v>
      </c>
      <c r="I144" s="26" t="s">
        <v>37</v>
      </c>
      <c r="J144" s="26" t="s">
        <v>38</v>
      </c>
      <c r="K144" s="26" t="s">
        <v>37</v>
      </c>
      <c r="L144" s="26" t="s">
        <v>37</v>
      </c>
      <c r="M144" s="26" t="s">
        <v>37</v>
      </c>
      <c r="N144" s="26" t="s">
        <v>38</v>
      </c>
      <c r="O144" s="27" t="s">
        <v>290</v>
      </c>
      <c r="P144" s="26" t="s">
        <v>38</v>
      </c>
      <c r="Q144" s="26" t="s">
        <v>37</v>
      </c>
      <c r="R144" s="26" t="s">
        <v>38</v>
      </c>
      <c r="S144" s="26" t="s">
        <v>37</v>
      </c>
      <c r="T144" s="26" t="s">
        <v>37</v>
      </c>
      <c r="U144" s="26" t="s">
        <v>37</v>
      </c>
      <c r="V144" s="26" t="s">
        <v>38</v>
      </c>
      <c r="AA144" t="s">
        <v>290</v>
      </c>
      <c r="AB144">
        <v>18757</v>
      </c>
      <c r="AC144">
        <v>52600</v>
      </c>
      <c r="AD144">
        <v>36537</v>
      </c>
      <c r="AE144">
        <v>41297</v>
      </c>
      <c r="AF144">
        <v>11969</v>
      </c>
      <c r="AG144">
        <v>12056</v>
      </c>
      <c r="AH144">
        <v>10524</v>
      </c>
      <c r="AI144" t="s">
        <v>290</v>
      </c>
      <c r="AJ144">
        <v>43570</v>
      </c>
      <c r="AK144">
        <v>22558</v>
      </c>
      <c r="AL144">
        <v>16781</v>
      </c>
      <c r="AM144">
        <v>59626</v>
      </c>
      <c r="AN144">
        <v>31895</v>
      </c>
      <c r="AO144">
        <v>27485</v>
      </c>
      <c r="AP144">
        <v>10330</v>
      </c>
      <c r="AQ144" t="s">
        <v>290</v>
      </c>
      <c r="AR144" t="s">
        <v>37</v>
      </c>
      <c r="AS144" t="s">
        <v>37</v>
      </c>
      <c r="AT144" t="s">
        <v>37</v>
      </c>
      <c r="AU144" t="s">
        <v>37</v>
      </c>
      <c r="AV144" t="s">
        <v>321</v>
      </c>
      <c r="AW144" t="s">
        <v>37</v>
      </c>
      <c r="AX144" t="s">
        <v>38</v>
      </c>
      <c r="AY144" t="s">
        <v>38</v>
      </c>
      <c r="AZ144" t="s">
        <v>37</v>
      </c>
      <c r="BA144" t="s">
        <v>37</v>
      </c>
      <c r="BB144" t="s">
        <v>37</v>
      </c>
      <c r="BC144" t="s">
        <v>37</v>
      </c>
      <c r="BD144" t="s">
        <v>38</v>
      </c>
      <c r="BE144" t="s">
        <v>38</v>
      </c>
      <c r="BF144" t="s">
        <v>38</v>
      </c>
    </row>
    <row r="145" spans="1:58" ht="17.25" customHeight="1" x14ac:dyDescent="0.25">
      <c r="A145" s="20">
        <v>45070</v>
      </c>
      <c r="B145" s="21">
        <v>5</v>
      </c>
      <c r="C145" s="22">
        <v>4</v>
      </c>
      <c r="D145" s="20" t="s">
        <v>253</v>
      </c>
      <c r="E145" s="20" t="s">
        <v>253</v>
      </c>
      <c r="F145" s="23"/>
      <c r="G145" s="25"/>
      <c r="H145" s="26" t="s">
        <v>37</v>
      </c>
      <c r="I145" s="26" t="s">
        <v>37</v>
      </c>
      <c r="J145" s="26" t="s">
        <v>38</v>
      </c>
      <c r="K145" s="26" t="s">
        <v>37</v>
      </c>
      <c r="L145" s="26" t="s">
        <v>37</v>
      </c>
      <c r="M145" s="26" t="s">
        <v>37</v>
      </c>
      <c r="N145" s="26" t="s">
        <v>38</v>
      </c>
      <c r="O145" s="27" t="s">
        <v>290</v>
      </c>
      <c r="P145" s="26" t="s">
        <v>38</v>
      </c>
      <c r="Q145" s="26" t="s">
        <v>37</v>
      </c>
      <c r="R145" s="26" t="s">
        <v>38</v>
      </c>
      <c r="S145" s="26" t="s">
        <v>37</v>
      </c>
      <c r="T145" s="26" t="s">
        <v>37</v>
      </c>
      <c r="U145" s="26" t="s">
        <v>37</v>
      </c>
      <c r="V145" s="26" t="s">
        <v>38</v>
      </c>
      <c r="AA145" t="s">
        <v>290</v>
      </c>
      <c r="AB145">
        <v>18781</v>
      </c>
      <c r="AC145">
        <v>52624</v>
      </c>
      <c r="AD145">
        <v>36561</v>
      </c>
      <c r="AE145">
        <v>41321</v>
      </c>
      <c r="AF145">
        <v>11969</v>
      </c>
      <c r="AG145">
        <v>12056</v>
      </c>
      <c r="AH145">
        <v>10524</v>
      </c>
      <c r="AI145" t="s">
        <v>290</v>
      </c>
      <c r="AJ145">
        <v>43594</v>
      </c>
      <c r="AK145">
        <v>22582</v>
      </c>
      <c r="AL145">
        <v>16805</v>
      </c>
      <c r="AM145">
        <v>59650</v>
      </c>
      <c r="AN145">
        <v>31895</v>
      </c>
      <c r="AO145">
        <v>27485</v>
      </c>
      <c r="AP145">
        <v>10330</v>
      </c>
      <c r="AQ145" t="s">
        <v>290</v>
      </c>
      <c r="AR145" t="s">
        <v>37</v>
      </c>
      <c r="AS145" t="s">
        <v>37</v>
      </c>
      <c r="AT145" t="s">
        <v>37</v>
      </c>
      <c r="AU145" t="s">
        <v>37</v>
      </c>
      <c r="AV145" t="s">
        <v>320</v>
      </c>
      <c r="AW145" t="s">
        <v>195</v>
      </c>
      <c r="AX145" t="s">
        <v>38</v>
      </c>
      <c r="AY145" t="s">
        <v>38</v>
      </c>
      <c r="AZ145" t="s">
        <v>37</v>
      </c>
      <c r="BA145" t="s">
        <v>37</v>
      </c>
      <c r="BB145" t="s">
        <v>37</v>
      </c>
      <c r="BC145" t="s">
        <v>37</v>
      </c>
      <c r="BD145" t="s">
        <v>38</v>
      </c>
      <c r="BE145" t="s">
        <v>38</v>
      </c>
      <c r="BF145" t="s">
        <v>38</v>
      </c>
    </row>
    <row r="146" spans="1:58" ht="17.25" customHeight="1" x14ac:dyDescent="0.25">
      <c r="A146" s="20">
        <v>45071</v>
      </c>
      <c r="B146" s="21">
        <v>5</v>
      </c>
      <c r="C146" s="22">
        <v>4</v>
      </c>
      <c r="D146" s="20" t="s">
        <v>253</v>
      </c>
      <c r="E146" s="20" t="s">
        <v>253</v>
      </c>
      <c r="F146" s="23"/>
      <c r="G146" s="25"/>
      <c r="H146" s="26" t="s">
        <v>37</v>
      </c>
      <c r="I146" s="26" t="s">
        <v>37</v>
      </c>
      <c r="J146" s="26" t="s">
        <v>38</v>
      </c>
      <c r="K146" s="26" t="s">
        <v>37</v>
      </c>
      <c r="L146" s="26" t="s">
        <v>37</v>
      </c>
      <c r="M146" s="26" t="s">
        <v>37</v>
      </c>
      <c r="N146" s="26" t="s">
        <v>38</v>
      </c>
      <c r="O146" s="27" t="s">
        <v>290</v>
      </c>
      <c r="P146" s="26" t="s">
        <v>38</v>
      </c>
      <c r="Q146" s="26" t="s">
        <v>37</v>
      </c>
      <c r="R146" s="26" t="s">
        <v>38</v>
      </c>
      <c r="S146" s="26" t="s">
        <v>37</v>
      </c>
      <c r="T146" s="26" t="s">
        <v>37</v>
      </c>
      <c r="U146" s="26" t="s">
        <v>37</v>
      </c>
      <c r="V146" s="26" t="s">
        <v>38</v>
      </c>
      <c r="AA146" t="s">
        <v>290</v>
      </c>
      <c r="AB146">
        <v>18805</v>
      </c>
      <c r="AC146">
        <v>52648</v>
      </c>
      <c r="AD146">
        <v>36585</v>
      </c>
      <c r="AE146">
        <v>41345</v>
      </c>
      <c r="AF146">
        <v>11993</v>
      </c>
      <c r="AG146">
        <v>12056</v>
      </c>
      <c r="AH146">
        <v>10524</v>
      </c>
      <c r="AI146" t="s">
        <v>290</v>
      </c>
      <c r="AJ146">
        <v>43618</v>
      </c>
      <c r="AK146">
        <v>22606</v>
      </c>
      <c r="AL146">
        <v>16829</v>
      </c>
      <c r="AM146">
        <v>59674</v>
      </c>
      <c r="AN146">
        <v>31895</v>
      </c>
      <c r="AO146">
        <v>27485</v>
      </c>
      <c r="AP146">
        <v>10330</v>
      </c>
      <c r="AQ146" t="s">
        <v>290</v>
      </c>
      <c r="AR146" t="s">
        <v>37</v>
      </c>
      <c r="AS146" t="s">
        <v>37</v>
      </c>
      <c r="AT146" t="s">
        <v>37</v>
      </c>
      <c r="AU146" t="s">
        <v>37</v>
      </c>
      <c r="AV146" t="s">
        <v>37</v>
      </c>
      <c r="AW146" t="s">
        <v>38</v>
      </c>
      <c r="AX146" t="s">
        <v>38</v>
      </c>
      <c r="AY146" t="s">
        <v>38</v>
      </c>
      <c r="AZ146" t="s">
        <v>37</v>
      </c>
      <c r="BA146" t="s">
        <v>37</v>
      </c>
      <c r="BB146" t="s">
        <v>37</v>
      </c>
      <c r="BC146" t="s">
        <v>37</v>
      </c>
      <c r="BD146" t="s">
        <v>38</v>
      </c>
      <c r="BE146" t="s">
        <v>38</v>
      </c>
      <c r="BF146" t="s">
        <v>38</v>
      </c>
    </row>
    <row r="147" spans="1:58" ht="17.25" customHeight="1" x14ac:dyDescent="0.25">
      <c r="A147" s="20">
        <v>45072</v>
      </c>
      <c r="B147" s="21">
        <v>5</v>
      </c>
      <c r="C147" s="22">
        <v>4</v>
      </c>
      <c r="D147" s="20" t="s">
        <v>253</v>
      </c>
      <c r="E147" s="20" t="s">
        <v>253</v>
      </c>
      <c r="F147" s="23"/>
      <c r="G147" s="25"/>
      <c r="H147" s="26" t="s">
        <v>37</v>
      </c>
      <c r="I147" s="26" t="s">
        <v>37</v>
      </c>
      <c r="J147" s="26" t="s">
        <v>38</v>
      </c>
      <c r="K147" s="26" t="s">
        <v>37</v>
      </c>
      <c r="L147" s="26" t="s">
        <v>37</v>
      </c>
      <c r="M147" s="26" t="s">
        <v>37</v>
      </c>
      <c r="N147" s="26" t="s">
        <v>38</v>
      </c>
      <c r="O147" s="27" t="s">
        <v>290</v>
      </c>
      <c r="P147" s="26" t="s">
        <v>38</v>
      </c>
      <c r="Q147" s="26" t="s">
        <v>37</v>
      </c>
      <c r="R147" s="26" t="s">
        <v>38</v>
      </c>
      <c r="S147" s="26" t="s">
        <v>37</v>
      </c>
      <c r="T147" s="26" t="s">
        <v>37</v>
      </c>
      <c r="U147" s="26" t="s">
        <v>37</v>
      </c>
      <c r="V147" s="26" t="s">
        <v>38</v>
      </c>
      <c r="AA147" t="s">
        <v>290</v>
      </c>
      <c r="AB147">
        <v>18829</v>
      </c>
      <c r="AC147">
        <v>52672</v>
      </c>
      <c r="AD147">
        <v>36609</v>
      </c>
      <c r="AE147">
        <v>41369</v>
      </c>
      <c r="AF147">
        <v>12017</v>
      </c>
      <c r="AG147">
        <v>12056</v>
      </c>
      <c r="AH147">
        <v>10524</v>
      </c>
      <c r="AI147" t="s">
        <v>290</v>
      </c>
      <c r="AJ147">
        <v>43642</v>
      </c>
      <c r="AK147">
        <v>22630</v>
      </c>
      <c r="AL147">
        <v>16853</v>
      </c>
      <c r="AM147">
        <v>59698</v>
      </c>
      <c r="AN147">
        <v>31895</v>
      </c>
      <c r="AO147">
        <v>27485</v>
      </c>
      <c r="AP147">
        <v>10330</v>
      </c>
      <c r="AQ147" t="s">
        <v>290</v>
      </c>
      <c r="AR147" t="s">
        <v>37</v>
      </c>
      <c r="AS147" t="s">
        <v>37</v>
      </c>
      <c r="AT147" t="s">
        <v>37</v>
      </c>
      <c r="AU147" t="s">
        <v>37</v>
      </c>
      <c r="AV147" t="s">
        <v>37</v>
      </c>
      <c r="AW147" t="s">
        <v>38</v>
      </c>
      <c r="AX147" t="s">
        <v>38</v>
      </c>
      <c r="AY147" t="s">
        <v>38</v>
      </c>
      <c r="AZ147" t="s">
        <v>37</v>
      </c>
      <c r="BA147" t="s">
        <v>37</v>
      </c>
      <c r="BB147" t="s">
        <v>37</v>
      </c>
      <c r="BC147" t="s">
        <v>37</v>
      </c>
      <c r="BD147" t="s">
        <v>38</v>
      </c>
      <c r="BE147" t="s">
        <v>38</v>
      </c>
      <c r="BF147" t="s">
        <v>38</v>
      </c>
    </row>
    <row r="148" spans="1:58" ht="17.25" customHeight="1" x14ac:dyDescent="0.25">
      <c r="A148" s="20">
        <v>45073</v>
      </c>
      <c r="B148" s="21">
        <v>5</v>
      </c>
      <c r="C148" s="22">
        <v>4</v>
      </c>
      <c r="D148" s="20" t="s">
        <v>253</v>
      </c>
      <c r="E148" s="20" t="s">
        <v>253</v>
      </c>
      <c r="F148" s="23"/>
      <c r="G148" s="25"/>
      <c r="H148" s="26" t="s">
        <v>37</v>
      </c>
      <c r="I148" s="26" t="s">
        <v>37</v>
      </c>
      <c r="J148" s="26" t="s">
        <v>38</v>
      </c>
      <c r="K148" s="26" t="s">
        <v>37</v>
      </c>
      <c r="L148" s="26" t="s">
        <v>37</v>
      </c>
      <c r="M148" s="26" t="s">
        <v>37</v>
      </c>
      <c r="N148" s="26" t="s">
        <v>38</v>
      </c>
      <c r="O148" s="27" t="s">
        <v>290</v>
      </c>
      <c r="P148" s="26" t="s">
        <v>38</v>
      </c>
      <c r="Q148" s="26" t="s">
        <v>37</v>
      </c>
      <c r="R148" s="26" t="s">
        <v>38</v>
      </c>
      <c r="S148" s="26" t="s">
        <v>37</v>
      </c>
      <c r="T148" s="26" t="s">
        <v>37</v>
      </c>
      <c r="U148" s="26" t="s">
        <v>37</v>
      </c>
      <c r="V148" s="26" t="s">
        <v>38</v>
      </c>
      <c r="AA148" t="s">
        <v>290</v>
      </c>
      <c r="AB148">
        <v>18853</v>
      </c>
      <c r="AC148">
        <v>52696</v>
      </c>
      <c r="AD148">
        <v>36633</v>
      </c>
      <c r="AE148">
        <v>41393</v>
      </c>
      <c r="AF148">
        <v>12041</v>
      </c>
      <c r="AG148">
        <v>12056</v>
      </c>
      <c r="AH148">
        <v>10524</v>
      </c>
      <c r="AI148" t="s">
        <v>290</v>
      </c>
      <c r="AJ148">
        <v>43666</v>
      </c>
      <c r="AK148">
        <v>22654</v>
      </c>
      <c r="AL148">
        <v>16877</v>
      </c>
      <c r="AM148">
        <v>59722</v>
      </c>
      <c r="AN148">
        <v>31895</v>
      </c>
      <c r="AO148">
        <v>27485</v>
      </c>
      <c r="AP148">
        <v>10330</v>
      </c>
      <c r="AQ148" t="s">
        <v>290</v>
      </c>
      <c r="AR148" t="s">
        <v>37</v>
      </c>
      <c r="AS148" t="s">
        <v>37</v>
      </c>
      <c r="AT148" t="s">
        <v>37</v>
      </c>
      <c r="AU148" t="s">
        <v>37</v>
      </c>
      <c r="AV148" t="s">
        <v>37</v>
      </c>
      <c r="AW148" t="s">
        <v>38</v>
      </c>
      <c r="AX148" t="s">
        <v>38</v>
      </c>
      <c r="AY148" t="s">
        <v>38</v>
      </c>
      <c r="AZ148" t="s">
        <v>37</v>
      </c>
      <c r="BA148" t="s">
        <v>37</v>
      </c>
      <c r="BB148" t="s">
        <v>37</v>
      </c>
      <c r="BC148" t="s">
        <v>37</v>
      </c>
      <c r="BD148" t="s">
        <v>38</v>
      </c>
      <c r="BE148" t="s">
        <v>38</v>
      </c>
      <c r="BF148" t="s">
        <v>38</v>
      </c>
    </row>
    <row r="149" spans="1:58" ht="17.25" customHeight="1" x14ac:dyDescent="0.25">
      <c r="A149" s="20">
        <v>45074</v>
      </c>
      <c r="B149" s="21">
        <v>5</v>
      </c>
      <c r="C149" s="22">
        <v>4</v>
      </c>
      <c r="D149" s="20" t="s">
        <v>253</v>
      </c>
      <c r="E149" s="20" t="s">
        <v>253</v>
      </c>
      <c r="F149" s="23"/>
      <c r="G149" s="25"/>
      <c r="H149" s="26" t="s">
        <v>37</v>
      </c>
      <c r="I149" s="26" t="s">
        <v>270</v>
      </c>
      <c r="J149" s="26" t="s">
        <v>37</v>
      </c>
      <c r="K149" s="26" t="s">
        <v>37</v>
      </c>
      <c r="L149" s="26" t="s">
        <v>37</v>
      </c>
      <c r="M149" s="26" t="s">
        <v>37</v>
      </c>
      <c r="N149" s="26" t="s">
        <v>38</v>
      </c>
      <c r="O149" s="27" t="s">
        <v>290</v>
      </c>
      <c r="P149" s="26" t="s">
        <v>38</v>
      </c>
      <c r="Q149" s="26" t="s">
        <v>37</v>
      </c>
      <c r="R149" s="26" t="s">
        <v>38</v>
      </c>
      <c r="S149" s="26" t="s">
        <v>37</v>
      </c>
      <c r="T149" s="26" t="s">
        <v>37</v>
      </c>
      <c r="U149" s="26" t="s">
        <v>37</v>
      </c>
      <c r="V149" s="26" t="s">
        <v>38</v>
      </c>
      <c r="AA149" t="s">
        <v>290</v>
      </c>
      <c r="AB149">
        <v>18877</v>
      </c>
      <c r="AC149">
        <v>52720</v>
      </c>
      <c r="AD149">
        <v>36657</v>
      </c>
      <c r="AE149">
        <v>41417</v>
      </c>
      <c r="AF149">
        <v>12065</v>
      </c>
      <c r="AG149">
        <v>12056</v>
      </c>
      <c r="AH149">
        <v>10524</v>
      </c>
      <c r="AI149" t="s">
        <v>290</v>
      </c>
      <c r="AJ149">
        <v>43690</v>
      </c>
      <c r="AK149">
        <v>22678</v>
      </c>
      <c r="AL149">
        <v>16901</v>
      </c>
      <c r="AM149">
        <v>59746</v>
      </c>
      <c r="AN149">
        <v>31895</v>
      </c>
      <c r="AO149">
        <v>27485</v>
      </c>
      <c r="AP149">
        <v>10330</v>
      </c>
      <c r="AQ149" t="s">
        <v>290</v>
      </c>
      <c r="AR149" t="s">
        <v>37</v>
      </c>
      <c r="AS149" t="s">
        <v>37</v>
      </c>
      <c r="AT149" t="s">
        <v>37</v>
      </c>
      <c r="AU149" t="s">
        <v>37</v>
      </c>
      <c r="AV149" t="s">
        <v>37</v>
      </c>
      <c r="AW149" t="s">
        <v>38</v>
      </c>
      <c r="AX149" t="s">
        <v>38</v>
      </c>
      <c r="AY149" t="s">
        <v>38</v>
      </c>
      <c r="AZ149" t="s">
        <v>37</v>
      </c>
      <c r="BA149" t="s">
        <v>37</v>
      </c>
      <c r="BB149" t="s">
        <v>37</v>
      </c>
      <c r="BC149" t="s">
        <v>37</v>
      </c>
      <c r="BD149" t="s">
        <v>38</v>
      </c>
      <c r="BE149" t="s">
        <v>38</v>
      </c>
      <c r="BF149" t="s">
        <v>38</v>
      </c>
    </row>
    <row r="150" spans="1:58" ht="17.25" customHeight="1" x14ac:dyDescent="0.25">
      <c r="A150" s="20">
        <v>45075</v>
      </c>
      <c r="B150" s="21">
        <v>5</v>
      </c>
      <c r="C150" s="22">
        <v>4</v>
      </c>
      <c r="D150" s="20" t="s">
        <v>253</v>
      </c>
      <c r="E150" s="20" t="s">
        <v>253</v>
      </c>
      <c r="F150" s="23"/>
      <c r="G150" s="25"/>
      <c r="H150" s="26" t="s">
        <v>37</v>
      </c>
      <c r="I150" s="26" t="s">
        <v>270</v>
      </c>
      <c r="J150" s="26" t="s">
        <v>37</v>
      </c>
      <c r="K150" s="26" t="s">
        <v>37</v>
      </c>
      <c r="L150" s="26" t="s">
        <v>37</v>
      </c>
      <c r="M150" s="26" t="s">
        <v>37</v>
      </c>
      <c r="N150" s="26" t="s">
        <v>38</v>
      </c>
      <c r="O150" s="27" t="s">
        <v>290</v>
      </c>
      <c r="P150" s="26" t="s">
        <v>38</v>
      </c>
      <c r="Q150" s="26" t="s">
        <v>37</v>
      </c>
      <c r="R150" s="26" t="s">
        <v>38</v>
      </c>
      <c r="S150" s="26" t="s">
        <v>37</v>
      </c>
      <c r="T150" s="26" t="s">
        <v>37</v>
      </c>
      <c r="U150" s="26" t="s">
        <v>37</v>
      </c>
      <c r="V150" s="26" t="s">
        <v>38</v>
      </c>
      <c r="AA150" t="s">
        <v>290</v>
      </c>
      <c r="AB150">
        <v>18901</v>
      </c>
      <c r="AC150">
        <v>52744</v>
      </c>
      <c r="AD150">
        <v>36681</v>
      </c>
      <c r="AE150">
        <v>41441</v>
      </c>
      <c r="AF150">
        <v>12089</v>
      </c>
      <c r="AG150">
        <v>12056</v>
      </c>
      <c r="AH150">
        <v>10524</v>
      </c>
      <c r="AI150" t="s">
        <v>290</v>
      </c>
      <c r="AJ150">
        <v>43714</v>
      </c>
      <c r="AK150">
        <v>22702</v>
      </c>
      <c r="AL150">
        <v>16925</v>
      </c>
      <c r="AM150">
        <v>59770</v>
      </c>
      <c r="AN150">
        <v>31895</v>
      </c>
      <c r="AO150">
        <v>27485</v>
      </c>
      <c r="AP150">
        <v>10330</v>
      </c>
      <c r="AQ150" t="s">
        <v>290</v>
      </c>
      <c r="AR150" t="s">
        <v>37</v>
      </c>
      <c r="AS150" t="s">
        <v>37</v>
      </c>
      <c r="AT150" t="s">
        <v>37</v>
      </c>
      <c r="AU150" t="s">
        <v>37</v>
      </c>
      <c r="AV150" t="s">
        <v>37</v>
      </c>
      <c r="AW150" t="s">
        <v>38</v>
      </c>
      <c r="AX150" t="s">
        <v>38</v>
      </c>
      <c r="AY150" t="s">
        <v>38</v>
      </c>
      <c r="AZ150" t="s">
        <v>37</v>
      </c>
      <c r="BA150" t="s">
        <v>37</v>
      </c>
      <c r="BB150" t="s">
        <v>37</v>
      </c>
      <c r="BC150" t="s">
        <v>37</v>
      </c>
      <c r="BD150" t="s">
        <v>38</v>
      </c>
      <c r="BE150" t="s">
        <v>38</v>
      </c>
      <c r="BF150" t="s">
        <v>38</v>
      </c>
    </row>
    <row r="151" spans="1:58" ht="17.25" customHeight="1" x14ac:dyDescent="0.25">
      <c r="A151" s="20">
        <v>45076</v>
      </c>
      <c r="B151" s="21">
        <v>5</v>
      </c>
      <c r="C151" s="22">
        <v>4</v>
      </c>
      <c r="D151" s="20" t="s">
        <v>253</v>
      </c>
      <c r="E151" s="20" t="s">
        <v>253</v>
      </c>
      <c r="F151" s="23"/>
      <c r="G151" s="25"/>
      <c r="H151" s="26" t="s">
        <v>37</v>
      </c>
      <c r="I151" s="26" t="s">
        <v>270</v>
      </c>
      <c r="J151" s="26" t="s">
        <v>37</v>
      </c>
      <c r="K151" s="26" t="s">
        <v>37</v>
      </c>
      <c r="L151" s="26" t="s">
        <v>37</v>
      </c>
      <c r="M151" s="26" t="s">
        <v>37</v>
      </c>
      <c r="N151" s="26" t="s">
        <v>38</v>
      </c>
      <c r="O151" s="27" t="s">
        <v>290</v>
      </c>
      <c r="P151" s="26" t="s">
        <v>38</v>
      </c>
      <c r="Q151" s="26" t="s">
        <v>37</v>
      </c>
      <c r="R151" s="26" t="s">
        <v>38</v>
      </c>
      <c r="S151" s="26" t="s">
        <v>37</v>
      </c>
      <c r="T151" s="26" t="s">
        <v>37</v>
      </c>
      <c r="U151" s="26" t="s">
        <v>37</v>
      </c>
      <c r="V151" s="26" t="s">
        <v>38</v>
      </c>
      <c r="AA151" t="s">
        <v>290</v>
      </c>
      <c r="AB151">
        <v>18925</v>
      </c>
      <c r="AC151">
        <v>52768</v>
      </c>
      <c r="AD151">
        <v>36705</v>
      </c>
      <c r="AE151">
        <v>41465</v>
      </c>
      <c r="AF151">
        <v>12113</v>
      </c>
      <c r="AG151">
        <v>12056</v>
      </c>
      <c r="AH151">
        <v>10524</v>
      </c>
      <c r="AI151" t="s">
        <v>290</v>
      </c>
      <c r="AJ151">
        <v>43738</v>
      </c>
      <c r="AK151">
        <v>22726</v>
      </c>
      <c r="AL151">
        <v>16949</v>
      </c>
      <c r="AM151">
        <v>59794</v>
      </c>
      <c r="AN151">
        <v>31895</v>
      </c>
      <c r="AO151">
        <v>27485</v>
      </c>
      <c r="AP151">
        <v>10330</v>
      </c>
      <c r="AQ151" t="s">
        <v>290</v>
      </c>
      <c r="AR151" t="s">
        <v>37</v>
      </c>
      <c r="AS151" t="s">
        <v>37</v>
      </c>
      <c r="AT151" t="s">
        <v>37</v>
      </c>
      <c r="AU151" t="s">
        <v>37</v>
      </c>
      <c r="AV151" t="s">
        <v>37</v>
      </c>
      <c r="AW151" t="s">
        <v>38</v>
      </c>
      <c r="AX151" t="s">
        <v>38</v>
      </c>
      <c r="AY151" t="s">
        <v>38</v>
      </c>
      <c r="AZ151" t="s">
        <v>37</v>
      </c>
      <c r="BA151" t="s">
        <v>37</v>
      </c>
      <c r="BB151" t="s">
        <v>37</v>
      </c>
      <c r="BC151" t="s">
        <v>37</v>
      </c>
      <c r="BD151" t="s">
        <v>38</v>
      </c>
      <c r="BE151" t="s">
        <v>38</v>
      </c>
      <c r="BF151" t="s">
        <v>38</v>
      </c>
    </row>
    <row r="152" spans="1:58" ht="17.25" customHeight="1" x14ac:dyDescent="0.25">
      <c r="A152" s="20">
        <v>45077</v>
      </c>
      <c r="B152" s="21">
        <v>5</v>
      </c>
      <c r="C152" s="22">
        <v>4</v>
      </c>
      <c r="D152" s="20" t="s">
        <v>253</v>
      </c>
      <c r="E152" s="20" t="s">
        <v>253</v>
      </c>
      <c r="F152" s="23"/>
      <c r="G152" s="25"/>
      <c r="H152" s="26" t="s">
        <v>37</v>
      </c>
      <c r="I152" s="26" t="s">
        <v>270</v>
      </c>
      <c r="J152" s="26" t="s">
        <v>37</v>
      </c>
      <c r="K152" s="26" t="s">
        <v>37</v>
      </c>
      <c r="L152" s="26" t="s">
        <v>37</v>
      </c>
      <c r="M152" s="26" t="s">
        <v>37</v>
      </c>
      <c r="N152" s="26" t="s">
        <v>38</v>
      </c>
      <c r="O152" s="27" t="s">
        <v>290</v>
      </c>
      <c r="P152" s="26" t="s">
        <v>38</v>
      </c>
      <c r="Q152" s="26" t="s">
        <v>37</v>
      </c>
      <c r="R152" s="26" t="s">
        <v>38</v>
      </c>
      <c r="S152" s="26" t="s">
        <v>37</v>
      </c>
      <c r="T152" s="26" t="s">
        <v>37</v>
      </c>
      <c r="U152" s="26" t="s">
        <v>37</v>
      </c>
      <c r="V152" s="26" t="s">
        <v>38</v>
      </c>
      <c r="AA152" t="s">
        <v>290</v>
      </c>
      <c r="AB152">
        <v>18949</v>
      </c>
      <c r="AC152">
        <v>52792</v>
      </c>
      <c r="AD152">
        <v>36729</v>
      </c>
      <c r="AE152">
        <v>41489</v>
      </c>
      <c r="AF152">
        <v>12137</v>
      </c>
      <c r="AG152">
        <v>12056</v>
      </c>
      <c r="AH152">
        <v>10524</v>
      </c>
      <c r="AI152" t="s">
        <v>290</v>
      </c>
      <c r="AJ152">
        <v>43762</v>
      </c>
      <c r="AK152">
        <v>22750</v>
      </c>
      <c r="AL152">
        <v>16973</v>
      </c>
      <c r="AM152">
        <v>59818</v>
      </c>
      <c r="AN152">
        <v>31895</v>
      </c>
      <c r="AO152">
        <v>27485</v>
      </c>
      <c r="AP152">
        <v>10330</v>
      </c>
      <c r="AQ152" t="s">
        <v>290</v>
      </c>
      <c r="AR152" t="s">
        <v>37</v>
      </c>
      <c r="AS152" t="s">
        <v>37</v>
      </c>
      <c r="AT152" t="s">
        <v>37</v>
      </c>
      <c r="AU152" t="s">
        <v>37</v>
      </c>
      <c r="AV152" t="s">
        <v>37</v>
      </c>
      <c r="AW152" t="s">
        <v>38</v>
      </c>
      <c r="AX152" t="s">
        <v>38</v>
      </c>
      <c r="AY152" t="s">
        <v>38</v>
      </c>
      <c r="AZ152" t="s">
        <v>37</v>
      </c>
      <c r="BA152" t="s">
        <v>37</v>
      </c>
      <c r="BB152" t="s">
        <v>37</v>
      </c>
      <c r="BC152" t="s">
        <v>37</v>
      </c>
      <c r="BD152" t="s">
        <v>38</v>
      </c>
      <c r="BE152" t="s">
        <v>38</v>
      </c>
      <c r="BF152" t="s">
        <v>38</v>
      </c>
    </row>
    <row r="153" spans="1:58" ht="17.25" customHeight="1" x14ac:dyDescent="0.25">
      <c r="A153" s="20">
        <v>45078</v>
      </c>
      <c r="B153" s="21">
        <v>5</v>
      </c>
      <c r="C153" s="22">
        <v>4</v>
      </c>
      <c r="D153" s="20" t="s">
        <v>253</v>
      </c>
      <c r="E153" s="20" t="s">
        <v>253</v>
      </c>
      <c r="F153" s="23"/>
      <c r="G153" s="25"/>
      <c r="H153" s="26" t="s">
        <v>37</v>
      </c>
      <c r="I153" s="26" t="s">
        <v>270</v>
      </c>
      <c r="J153" s="26" t="s">
        <v>37</v>
      </c>
      <c r="K153" s="26" t="s">
        <v>37</v>
      </c>
      <c r="L153" s="26" t="s">
        <v>37</v>
      </c>
      <c r="M153" s="26" t="s">
        <v>37</v>
      </c>
      <c r="N153" s="26" t="s">
        <v>38</v>
      </c>
      <c r="O153" s="27" t="s">
        <v>290</v>
      </c>
      <c r="P153" s="26" t="s">
        <v>38</v>
      </c>
      <c r="Q153" s="26" t="s">
        <v>37</v>
      </c>
      <c r="R153" s="26" t="s">
        <v>38</v>
      </c>
      <c r="S153" s="26" t="s">
        <v>37</v>
      </c>
      <c r="T153" s="26" t="s">
        <v>37</v>
      </c>
      <c r="U153" s="26" t="s">
        <v>37</v>
      </c>
      <c r="V153" s="26" t="s">
        <v>38</v>
      </c>
      <c r="AA153" t="s">
        <v>290</v>
      </c>
      <c r="AB153">
        <v>18973</v>
      </c>
      <c r="AC153">
        <v>52816</v>
      </c>
      <c r="AD153">
        <v>36753</v>
      </c>
      <c r="AE153">
        <v>41513</v>
      </c>
      <c r="AF153">
        <v>12161</v>
      </c>
      <c r="AG153">
        <v>12056</v>
      </c>
      <c r="AH153">
        <v>10524</v>
      </c>
      <c r="AI153" t="s">
        <v>290</v>
      </c>
      <c r="AJ153">
        <v>43786</v>
      </c>
      <c r="AK153">
        <v>22774</v>
      </c>
      <c r="AL153">
        <v>16997</v>
      </c>
      <c r="AM153">
        <v>59842</v>
      </c>
      <c r="AN153">
        <v>31895</v>
      </c>
      <c r="AO153">
        <v>27485</v>
      </c>
      <c r="AP153">
        <v>10330</v>
      </c>
      <c r="AQ153" t="s">
        <v>290</v>
      </c>
      <c r="AR153" t="s">
        <v>37</v>
      </c>
      <c r="AS153" t="s">
        <v>37</v>
      </c>
      <c r="AT153" t="s">
        <v>37</v>
      </c>
      <c r="AU153" t="s">
        <v>37</v>
      </c>
      <c r="AV153" t="s">
        <v>37</v>
      </c>
      <c r="AW153" t="s">
        <v>38</v>
      </c>
      <c r="AX153" t="s">
        <v>38</v>
      </c>
      <c r="AY153" t="s">
        <v>38</v>
      </c>
      <c r="AZ153" t="s">
        <v>37</v>
      </c>
      <c r="BA153" t="s">
        <v>37</v>
      </c>
      <c r="BB153" t="s">
        <v>37</v>
      </c>
      <c r="BC153" t="s">
        <v>37</v>
      </c>
      <c r="BD153" t="s">
        <v>38</v>
      </c>
      <c r="BE153" t="s">
        <v>38</v>
      </c>
      <c r="BF153" t="s">
        <v>38</v>
      </c>
    </row>
    <row r="154" spans="1:58" ht="17.25" customHeight="1" x14ac:dyDescent="0.25">
      <c r="A154" s="20">
        <v>45079</v>
      </c>
      <c r="B154" s="21">
        <v>5</v>
      </c>
      <c r="C154" s="22">
        <v>4</v>
      </c>
      <c r="D154" s="20" t="s">
        <v>253</v>
      </c>
      <c r="E154" s="20" t="s">
        <v>253</v>
      </c>
      <c r="F154" s="23"/>
      <c r="G154" s="25"/>
      <c r="H154" s="26" t="s">
        <v>37</v>
      </c>
      <c r="I154" s="26" t="s">
        <v>270</v>
      </c>
      <c r="J154" s="26" t="s">
        <v>37</v>
      </c>
      <c r="K154" s="26" t="s">
        <v>37</v>
      </c>
      <c r="L154" s="26" t="s">
        <v>37</v>
      </c>
      <c r="M154" s="26" t="s">
        <v>37</v>
      </c>
      <c r="N154" s="26" t="s">
        <v>38</v>
      </c>
      <c r="O154" s="27" t="s">
        <v>290</v>
      </c>
      <c r="P154" s="26" t="s">
        <v>38</v>
      </c>
      <c r="Q154" s="26" t="s">
        <v>37</v>
      </c>
      <c r="R154" s="26" t="s">
        <v>38</v>
      </c>
      <c r="S154" s="26" t="s">
        <v>37</v>
      </c>
      <c r="T154" s="26" t="s">
        <v>37</v>
      </c>
      <c r="U154" s="26" t="s">
        <v>37</v>
      </c>
      <c r="V154" s="26" t="s">
        <v>38</v>
      </c>
      <c r="AA154" t="s">
        <v>290</v>
      </c>
      <c r="AB154">
        <v>18997</v>
      </c>
      <c r="AC154">
        <v>52840</v>
      </c>
      <c r="AD154">
        <v>36777</v>
      </c>
      <c r="AE154">
        <v>41537</v>
      </c>
      <c r="AF154">
        <v>12185</v>
      </c>
      <c r="AG154">
        <v>12056</v>
      </c>
      <c r="AH154">
        <v>10524</v>
      </c>
      <c r="AI154" t="s">
        <v>290</v>
      </c>
      <c r="AJ154">
        <v>43810</v>
      </c>
      <c r="AK154">
        <v>22798</v>
      </c>
      <c r="AL154">
        <v>17021</v>
      </c>
      <c r="AM154">
        <v>59866</v>
      </c>
      <c r="AN154">
        <v>31895</v>
      </c>
      <c r="AO154">
        <v>27485</v>
      </c>
      <c r="AP154">
        <v>10330</v>
      </c>
      <c r="AQ154" t="s">
        <v>290</v>
      </c>
      <c r="AR154" t="s">
        <v>37</v>
      </c>
      <c r="AS154" t="s">
        <v>37</v>
      </c>
      <c r="AT154" t="s">
        <v>37</v>
      </c>
      <c r="AU154" t="s">
        <v>37</v>
      </c>
      <c r="AV154" t="s">
        <v>37</v>
      </c>
      <c r="AW154" t="s">
        <v>38</v>
      </c>
      <c r="AX154" t="s">
        <v>38</v>
      </c>
      <c r="AY154" t="s">
        <v>38</v>
      </c>
      <c r="AZ154" t="s">
        <v>37</v>
      </c>
      <c r="BA154" t="s">
        <v>37</v>
      </c>
      <c r="BB154" t="s">
        <v>37</v>
      </c>
      <c r="BC154" t="s">
        <v>37</v>
      </c>
      <c r="BD154" t="s">
        <v>38</v>
      </c>
      <c r="BE154" t="s">
        <v>38</v>
      </c>
      <c r="BF154" t="s">
        <v>38</v>
      </c>
    </row>
    <row r="155" spans="1:58" ht="17.25" customHeight="1" x14ac:dyDescent="0.25">
      <c r="A155" s="20">
        <v>45080</v>
      </c>
      <c r="B155" s="21">
        <v>5</v>
      </c>
      <c r="C155" s="22">
        <v>4</v>
      </c>
      <c r="D155" s="20" t="s">
        <v>253</v>
      </c>
      <c r="E155" s="20" t="s">
        <v>253</v>
      </c>
      <c r="F155" s="23"/>
      <c r="G155" s="25"/>
      <c r="H155" s="26" t="s">
        <v>37</v>
      </c>
      <c r="I155" s="26" t="s">
        <v>270</v>
      </c>
      <c r="J155" s="26" t="s">
        <v>37</v>
      </c>
      <c r="K155" s="26" t="s">
        <v>37</v>
      </c>
      <c r="L155" s="26" t="s">
        <v>37</v>
      </c>
      <c r="M155" s="26" t="s">
        <v>37</v>
      </c>
      <c r="N155" s="26" t="s">
        <v>38</v>
      </c>
      <c r="O155" s="27" t="s">
        <v>290</v>
      </c>
      <c r="P155" s="26" t="s">
        <v>38</v>
      </c>
      <c r="Q155" s="26" t="s">
        <v>37</v>
      </c>
      <c r="R155" s="26" t="s">
        <v>38</v>
      </c>
      <c r="S155" s="26" t="s">
        <v>37</v>
      </c>
      <c r="T155" s="26" t="s">
        <v>37</v>
      </c>
      <c r="U155" s="26" t="s">
        <v>37</v>
      </c>
      <c r="V155" s="26" t="s">
        <v>38</v>
      </c>
      <c r="AA155" t="s">
        <v>290</v>
      </c>
      <c r="AB155">
        <v>19021</v>
      </c>
      <c r="AC155">
        <v>52864</v>
      </c>
      <c r="AD155">
        <v>36801</v>
      </c>
      <c r="AE155">
        <v>41561</v>
      </c>
      <c r="AF155">
        <v>12209</v>
      </c>
      <c r="AG155">
        <v>12056</v>
      </c>
      <c r="AH155">
        <v>10524</v>
      </c>
      <c r="AI155" t="s">
        <v>290</v>
      </c>
      <c r="AJ155">
        <v>43834</v>
      </c>
      <c r="AK155">
        <v>22822</v>
      </c>
      <c r="AL155">
        <v>17045</v>
      </c>
      <c r="AM155">
        <v>59890</v>
      </c>
      <c r="AN155">
        <v>31895</v>
      </c>
      <c r="AO155">
        <v>27485</v>
      </c>
      <c r="AP155">
        <v>10330</v>
      </c>
      <c r="AQ155" t="s">
        <v>290</v>
      </c>
      <c r="AR155" t="s">
        <v>37</v>
      </c>
      <c r="AS155" t="s">
        <v>37</v>
      </c>
      <c r="AT155" t="s">
        <v>37</v>
      </c>
      <c r="AU155" t="s">
        <v>37</v>
      </c>
      <c r="AV155" t="s">
        <v>37</v>
      </c>
      <c r="AW155" t="s">
        <v>38</v>
      </c>
      <c r="AX155" t="s">
        <v>38</v>
      </c>
      <c r="AY155" t="s">
        <v>38</v>
      </c>
      <c r="AZ155" t="s">
        <v>37</v>
      </c>
      <c r="BA155" t="s">
        <v>37</v>
      </c>
      <c r="BB155" t="s">
        <v>37</v>
      </c>
      <c r="BC155" t="s">
        <v>37</v>
      </c>
      <c r="BD155" t="s">
        <v>38</v>
      </c>
      <c r="BE155" t="s">
        <v>38</v>
      </c>
      <c r="BF155" t="s">
        <v>38</v>
      </c>
    </row>
    <row r="156" spans="1:58" ht="17.25" customHeight="1" x14ac:dyDescent="0.25">
      <c r="A156" s="20">
        <v>45081</v>
      </c>
      <c r="B156" s="21">
        <v>5</v>
      </c>
      <c r="C156" s="22">
        <v>4</v>
      </c>
      <c r="D156" s="20" t="s">
        <v>253</v>
      </c>
      <c r="E156" s="20" t="s">
        <v>253</v>
      </c>
      <c r="F156" s="23"/>
      <c r="G156" s="25"/>
      <c r="H156" s="26" t="s">
        <v>37</v>
      </c>
      <c r="I156" s="26" t="s">
        <v>37</v>
      </c>
      <c r="J156" s="26" t="s">
        <v>33</v>
      </c>
      <c r="K156" s="26" t="s">
        <v>37</v>
      </c>
      <c r="L156" s="26" t="s">
        <v>37</v>
      </c>
      <c r="M156" s="26" t="s">
        <v>37</v>
      </c>
      <c r="N156" s="26" t="s">
        <v>38</v>
      </c>
      <c r="O156" s="27" t="s">
        <v>290</v>
      </c>
      <c r="P156" s="26" t="s">
        <v>38</v>
      </c>
      <c r="Q156" s="26" t="s">
        <v>37</v>
      </c>
      <c r="R156" s="26" t="s">
        <v>38</v>
      </c>
      <c r="S156" s="26" t="s">
        <v>37</v>
      </c>
      <c r="T156" s="26" t="s">
        <v>37</v>
      </c>
      <c r="U156" s="26" t="s">
        <v>37</v>
      </c>
      <c r="V156" s="26" t="s">
        <v>38</v>
      </c>
      <c r="AA156" t="s">
        <v>290</v>
      </c>
      <c r="AB156">
        <v>19045</v>
      </c>
      <c r="AC156">
        <v>52888</v>
      </c>
      <c r="AD156">
        <v>36825</v>
      </c>
      <c r="AE156">
        <v>41561</v>
      </c>
      <c r="AF156">
        <v>12233</v>
      </c>
      <c r="AG156">
        <v>12056</v>
      </c>
      <c r="AH156">
        <v>10524</v>
      </c>
      <c r="AI156" t="s">
        <v>290</v>
      </c>
      <c r="AJ156">
        <v>43858</v>
      </c>
      <c r="AK156">
        <v>22846</v>
      </c>
      <c r="AL156">
        <v>17069</v>
      </c>
      <c r="AM156">
        <v>59914</v>
      </c>
      <c r="AN156">
        <v>31895</v>
      </c>
      <c r="AO156">
        <v>27485</v>
      </c>
      <c r="AP156">
        <v>10330</v>
      </c>
      <c r="AQ156" t="s">
        <v>290</v>
      </c>
      <c r="AR156" t="s">
        <v>37</v>
      </c>
      <c r="AS156" t="s">
        <v>37</v>
      </c>
      <c r="AT156" t="s">
        <v>37</v>
      </c>
      <c r="AU156" t="s">
        <v>195</v>
      </c>
      <c r="AV156" t="s">
        <v>37</v>
      </c>
      <c r="AW156" t="s">
        <v>320</v>
      </c>
      <c r="AX156" t="s">
        <v>38</v>
      </c>
      <c r="AY156" t="s">
        <v>38</v>
      </c>
      <c r="AZ156" t="s">
        <v>37</v>
      </c>
      <c r="BA156" t="s">
        <v>37</v>
      </c>
      <c r="BB156" t="s">
        <v>37</v>
      </c>
      <c r="BC156" t="s">
        <v>37</v>
      </c>
      <c r="BD156" t="s">
        <v>38</v>
      </c>
      <c r="BE156" t="s">
        <v>38</v>
      </c>
      <c r="BF156" t="s">
        <v>38</v>
      </c>
    </row>
    <row r="157" spans="1:58" ht="17.25" customHeight="1" x14ac:dyDescent="0.25">
      <c r="A157" s="20">
        <v>45082</v>
      </c>
      <c r="B157" s="21">
        <v>5</v>
      </c>
      <c r="C157" s="22">
        <v>4</v>
      </c>
      <c r="D157" s="20" t="s">
        <v>253</v>
      </c>
      <c r="E157" s="20" t="s">
        <v>253</v>
      </c>
      <c r="F157" s="23"/>
      <c r="G157" s="25"/>
      <c r="H157" s="26" t="s">
        <v>37</v>
      </c>
      <c r="I157" s="26" t="s">
        <v>37</v>
      </c>
      <c r="J157" s="26" t="s">
        <v>33</v>
      </c>
      <c r="K157" s="26" t="s">
        <v>37</v>
      </c>
      <c r="L157" s="26" t="s">
        <v>37</v>
      </c>
      <c r="M157" s="26" t="s">
        <v>37</v>
      </c>
      <c r="N157" s="26" t="s">
        <v>38</v>
      </c>
      <c r="O157" s="27" t="s">
        <v>290</v>
      </c>
      <c r="P157" s="26" t="s">
        <v>38</v>
      </c>
      <c r="Q157" s="26" t="s">
        <v>37</v>
      </c>
      <c r="R157" s="26" t="s">
        <v>38</v>
      </c>
      <c r="S157" s="26" t="s">
        <v>37</v>
      </c>
      <c r="T157" s="26" t="s">
        <v>37</v>
      </c>
      <c r="U157" s="26" t="s">
        <v>37</v>
      </c>
      <c r="V157" s="26" t="s">
        <v>38</v>
      </c>
      <c r="AA157" t="s">
        <v>290</v>
      </c>
      <c r="AB157">
        <v>19069</v>
      </c>
      <c r="AC157">
        <v>52912</v>
      </c>
      <c r="AD157">
        <v>36849</v>
      </c>
      <c r="AE157">
        <v>41561</v>
      </c>
      <c r="AF157">
        <v>12257</v>
      </c>
      <c r="AG157">
        <v>12080</v>
      </c>
      <c r="AH157">
        <v>10524</v>
      </c>
      <c r="AI157" t="s">
        <v>290</v>
      </c>
      <c r="AJ157">
        <v>43882</v>
      </c>
      <c r="AK157">
        <v>22870</v>
      </c>
      <c r="AL157">
        <v>17093</v>
      </c>
      <c r="AM157">
        <v>59938</v>
      </c>
      <c r="AN157">
        <v>31895</v>
      </c>
      <c r="AO157">
        <v>27485</v>
      </c>
      <c r="AP157">
        <v>10330</v>
      </c>
      <c r="AQ157" t="s">
        <v>290</v>
      </c>
      <c r="AR157" t="s">
        <v>37</v>
      </c>
      <c r="AS157" t="s">
        <v>37</v>
      </c>
      <c r="AT157" t="s">
        <v>37</v>
      </c>
      <c r="AU157" t="s">
        <v>321</v>
      </c>
      <c r="AV157" t="s">
        <v>37</v>
      </c>
      <c r="AW157" t="s">
        <v>37</v>
      </c>
      <c r="AX157" t="s">
        <v>38</v>
      </c>
      <c r="AY157" t="s">
        <v>38</v>
      </c>
      <c r="AZ157" t="s">
        <v>37</v>
      </c>
      <c r="BA157" t="s">
        <v>37</v>
      </c>
      <c r="BB157" t="s">
        <v>37</v>
      </c>
      <c r="BC157" t="s">
        <v>37</v>
      </c>
      <c r="BD157" t="s">
        <v>38</v>
      </c>
      <c r="BE157" t="s">
        <v>38</v>
      </c>
      <c r="BF157" t="s">
        <v>38</v>
      </c>
    </row>
    <row r="158" spans="1:58" ht="17.25" customHeight="1" x14ac:dyDescent="0.25">
      <c r="A158" s="20">
        <v>45083</v>
      </c>
      <c r="B158" s="21">
        <v>5</v>
      </c>
      <c r="C158" s="22">
        <v>4</v>
      </c>
      <c r="D158" s="20" t="s">
        <v>253</v>
      </c>
      <c r="E158" s="20" t="s">
        <v>253</v>
      </c>
      <c r="F158" s="23"/>
      <c r="G158" s="25"/>
      <c r="H158" s="26" t="s">
        <v>37</v>
      </c>
      <c r="I158" s="26" t="s">
        <v>37</v>
      </c>
      <c r="J158" s="26" t="s">
        <v>38</v>
      </c>
      <c r="K158" s="26" t="s">
        <v>37</v>
      </c>
      <c r="L158" s="26" t="s">
        <v>37</v>
      </c>
      <c r="M158" s="26" t="s">
        <v>37</v>
      </c>
      <c r="N158" s="26" t="s">
        <v>38</v>
      </c>
      <c r="O158" s="27" t="s">
        <v>290</v>
      </c>
      <c r="P158" s="26" t="s">
        <v>38</v>
      </c>
      <c r="Q158" s="26" t="s">
        <v>37</v>
      </c>
      <c r="R158" s="26" t="s">
        <v>38</v>
      </c>
      <c r="S158" s="26" t="s">
        <v>37</v>
      </c>
      <c r="T158" s="26" t="s">
        <v>37</v>
      </c>
      <c r="U158" s="26" t="s">
        <v>37</v>
      </c>
      <c r="V158" s="26" t="s">
        <v>38</v>
      </c>
      <c r="AA158" t="s">
        <v>290</v>
      </c>
      <c r="AB158">
        <v>19093</v>
      </c>
      <c r="AC158">
        <v>52912</v>
      </c>
      <c r="AD158">
        <v>36873</v>
      </c>
      <c r="AE158">
        <v>41561</v>
      </c>
      <c r="AF158">
        <v>12281</v>
      </c>
      <c r="AG158">
        <v>12104</v>
      </c>
      <c r="AH158">
        <v>10524</v>
      </c>
      <c r="AI158" t="s">
        <v>290</v>
      </c>
      <c r="AJ158">
        <v>43906</v>
      </c>
      <c r="AK158">
        <v>22894</v>
      </c>
      <c r="AL158">
        <v>17117</v>
      </c>
      <c r="AM158">
        <v>59962</v>
      </c>
      <c r="AN158">
        <v>31895</v>
      </c>
      <c r="AO158">
        <v>27485</v>
      </c>
      <c r="AP158">
        <v>10330</v>
      </c>
      <c r="AQ158" t="s">
        <v>290</v>
      </c>
      <c r="AR158" t="s">
        <v>37</v>
      </c>
      <c r="AS158" t="s">
        <v>195</v>
      </c>
      <c r="AT158" t="s">
        <v>37</v>
      </c>
      <c r="AU158" t="s">
        <v>320</v>
      </c>
      <c r="AV158" t="s">
        <v>37</v>
      </c>
      <c r="AW158" t="s">
        <v>37</v>
      </c>
      <c r="AX158" t="s">
        <v>38</v>
      </c>
      <c r="AY158" t="s">
        <v>38</v>
      </c>
      <c r="AZ158" t="s">
        <v>37</v>
      </c>
      <c r="BA158" t="s">
        <v>37</v>
      </c>
      <c r="BB158" t="s">
        <v>37</v>
      </c>
      <c r="BC158" t="s">
        <v>37</v>
      </c>
      <c r="BD158" t="s">
        <v>38</v>
      </c>
      <c r="BE158" t="s">
        <v>38</v>
      </c>
      <c r="BF158" t="s">
        <v>38</v>
      </c>
    </row>
    <row r="159" spans="1:58" ht="17.25" customHeight="1" x14ac:dyDescent="0.25">
      <c r="A159" s="20">
        <v>45084</v>
      </c>
      <c r="B159" s="21">
        <v>5</v>
      </c>
      <c r="C159" s="22">
        <v>4</v>
      </c>
      <c r="D159" s="20" t="s">
        <v>253</v>
      </c>
      <c r="E159" s="20" t="s">
        <v>253</v>
      </c>
      <c r="F159" s="23"/>
      <c r="G159" s="25"/>
      <c r="H159" s="26" t="s">
        <v>37</v>
      </c>
      <c r="I159" s="26" t="s">
        <v>37</v>
      </c>
      <c r="J159" s="26" t="s">
        <v>38</v>
      </c>
      <c r="K159" s="26" t="s">
        <v>37</v>
      </c>
      <c r="L159" s="26" t="s">
        <v>37</v>
      </c>
      <c r="M159" s="26" t="s">
        <v>37</v>
      </c>
      <c r="N159" s="26" t="s">
        <v>38</v>
      </c>
      <c r="O159" s="27" t="s">
        <v>290</v>
      </c>
      <c r="P159" s="26" t="s">
        <v>38</v>
      </c>
      <c r="Q159" s="26" t="s">
        <v>37</v>
      </c>
      <c r="R159" s="26" t="s">
        <v>38</v>
      </c>
      <c r="S159" s="26" t="s">
        <v>37</v>
      </c>
      <c r="T159" s="26" t="s">
        <v>37</v>
      </c>
      <c r="U159" s="26" t="s">
        <v>37</v>
      </c>
      <c r="V159" s="26" t="s">
        <v>38</v>
      </c>
      <c r="AA159" t="s">
        <v>290</v>
      </c>
      <c r="AB159">
        <v>19117</v>
      </c>
      <c r="AC159">
        <v>52912</v>
      </c>
      <c r="AD159">
        <v>36897</v>
      </c>
      <c r="AE159">
        <v>41585</v>
      </c>
      <c r="AF159">
        <v>12305</v>
      </c>
      <c r="AG159">
        <v>12128</v>
      </c>
      <c r="AH159">
        <v>10524</v>
      </c>
      <c r="AI159" t="s">
        <v>290</v>
      </c>
      <c r="AJ159">
        <v>43930</v>
      </c>
      <c r="AK159">
        <v>22918</v>
      </c>
      <c r="AL159">
        <v>17141</v>
      </c>
      <c r="AM159">
        <v>59986</v>
      </c>
      <c r="AN159">
        <v>31895</v>
      </c>
      <c r="AO159">
        <v>27485</v>
      </c>
      <c r="AP159">
        <v>10330</v>
      </c>
      <c r="AQ159" t="s">
        <v>290</v>
      </c>
      <c r="AR159" t="s">
        <v>37</v>
      </c>
      <c r="AS159" t="s">
        <v>270</v>
      </c>
      <c r="AT159" t="s">
        <v>37</v>
      </c>
      <c r="AU159" t="s">
        <v>37</v>
      </c>
      <c r="AV159" t="s">
        <v>37</v>
      </c>
      <c r="AW159" t="s">
        <v>37</v>
      </c>
      <c r="AX159" t="s">
        <v>38</v>
      </c>
      <c r="AY159" t="s">
        <v>38</v>
      </c>
      <c r="AZ159" t="s">
        <v>37</v>
      </c>
      <c r="BA159" t="s">
        <v>37</v>
      </c>
      <c r="BB159" t="s">
        <v>37</v>
      </c>
      <c r="BC159" t="s">
        <v>37</v>
      </c>
      <c r="BD159" t="s">
        <v>38</v>
      </c>
      <c r="BE159" t="s">
        <v>38</v>
      </c>
      <c r="BF159" t="s">
        <v>38</v>
      </c>
    </row>
    <row r="160" spans="1:58" ht="17.25" customHeight="1" x14ac:dyDescent="0.25">
      <c r="A160" s="20">
        <v>45085</v>
      </c>
      <c r="B160" s="21">
        <v>5</v>
      </c>
      <c r="C160" s="22">
        <v>4</v>
      </c>
      <c r="D160" s="20" t="s">
        <v>253</v>
      </c>
      <c r="E160" s="20" t="s">
        <v>253</v>
      </c>
      <c r="F160" s="23"/>
      <c r="G160" s="25"/>
      <c r="H160" s="26" t="s">
        <v>37</v>
      </c>
      <c r="I160" s="26" t="s">
        <v>37</v>
      </c>
      <c r="J160" s="26" t="s">
        <v>38</v>
      </c>
      <c r="K160" s="26" t="s">
        <v>37</v>
      </c>
      <c r="L160" s="26" t="s">
        <v>37</v>
      </c>
      <c r="M160" s="26" t="s">
        <v>37</v>
      </c>
      <c r="N160" s="26" t="s">
        <v>38</v>
      </c>
      <c r="O160" s="27" t="s">
        <v>290</v>
      </c>
      <c r="P160" s="26" t="s">
        <v>38</v>
      </c>
      <c r="Q160" s="26" t="s">
        <v>37</v>
      </c>
      <c r="R160" s="26" t="s">
        <v>38</v>
      </c>
      <c r="S160" s="26" t="s">
        <v>37</v>
      </c>
      <c r="T160" s="26" t="s">
        <v>37</v>
      </c>
      <c r="U160" s="26" t="s">
        <v>37</v>
      </c>
      <c r="V160" s="26" t="s">
        <v>38</v>
      </c>
      <c r="AA160" t="s">
        <v>290</v>
      </c>
      <c r="AB160">
        <v>19141</v>
      </c>
      <c r="AC160">
        <v>52912</v>
      </c>
      <c r="AD160">
        <v>36921</v>
      </c>
      <c r="AE160">
        <v>41609</v>
      </c>
      <c r="AF160">
        <v>12329</v>
      </c>
      <c r="AG160">
        <v>12152</v>
      </c>
      <c r="AH160">
        <v>10524</v>
      </c>
      <c r="AI160" t="s">
        <v>290</v>
      </c>
      <c r="AJ160">
        <v>43954</v>
      </c>
      <c r="AK160">
        <v>22942</v>
      </c>
      <c r="AL160">
        <v>17165</v>
      </c>
      <c r="AM160">
        <v>60010</v>
      </c>
      <c r="AN160">
        <v>31895</v>
      </c>
      <c r="AO160">
        <v>27485</v>
      </c>
      <c r="AP160">
        <v>10330</v>
      </c>
      <c r="AQ160" t="s">
        <v>290</v>
      </c>
      <c r="AR160" t="s">
        <v>37</v>
      </c>
      <c r="AS160" t="s">
        <v>270</v>
      </c>
      <c r="AT160" t="s">
        <v>37</v>
      </c>
      <c r="AU160" t="s">
        <v>37</v>
      </c>
      <c r="AV160" t="s">
        <v>37</v>
      </c>
      <c r="AW160" t="s">
        <v>37</v>
      </c>
      <c r="AX160" t="s">
        <v>38</v>
      </c>
      <c r="AY160" t="s">
        <v>38</v>
      </c>
      <c r="AZ160" t="s">
        <v>37</v>
      </c>
      <c r="BA160" t="s">
        <v>37</v>
      </c>
      <c r="BB160" t="s">
        <v>37</v>
      </c>
      <c r="BC160" t="s">
        <v>37</v>
      </c>
      <c r="BD160" t="s">
        <v>38</v>
      </c>
      <c r="BE160" t="s">
        <v>38</v>
      </c>
      <c r="BF160" t="s">
        <v>38</v>
      </c>
    </row>
    <row r="161" spans="1:58" ht="17.25" customHeight="1" x14ac:dyDescent="0.25">
      <c r="A161" s="20">
        <v>45086</v>
      </c>
      <c r="B161" s="21">
        <v>5</v>
      </c>
      <c r="C161" s="22">
        <v>4</v>
      </c>
      <c r="D161" s="20" t="s">
        <v>253</v>
      </c>
      <c r="E161" s="20" t="s">
        <v>253</v>
      </c>
      <c r="F161" s="23"/>
      <c r="G161" s="25"/>
      <c r="H161" s="26" t="s">
        <v>37</v>
      </c>
      <c r="I161" s="26" t="s">
        <v>37</v>
      </c>
      <c r="J161" s="26" t="s">
        <v>38</v>
      </c>
      <c r="K161" s="26" t="s">
        <v>37</v>
      </c>
      <c r="L161" s="26" t="s">
        <v>37</v>
      </c>
      <c r="M161" s="26" t="s">
        <v>37</v>
      </c>
      <c r="N161" s="26" t="s">
        <v>38</v>
      </c>
      <c r="O161" s="27" t="s">
        <v>290</v>
      </c>
      <c r="P161" s="26" t="s">
        <v>38</v>
      </c>
      <c r="Q161" s="26" t="s">
        <v>37</v>
      </c>
      <c r="R161" s="26" t="s">
        <v>38</v>
      </c>
      <c r="S161" s="26" t="s">
        <v>37</v>
      </c>
      <c r="T161" s="26" t="s">
        <v>33</v>
      </c>
      <c r="U161" s="26" t="s">
        <v>37</v>
      </c>
      <c r="V161" s="26" t="s">
        <v>37</v>
      </c>
      <c r="AA161" t="s">
        <v>290</v>
      </c>
      <c r="AB161">
        <v>19165</v>
      </c>
      <c r="AC161">
        <v>52912</v>
      </c>
      <c r="AD161">
        <v>36945</v>
      </c>
      <c r="AE161">
        <v>41633</v>
      </c>
      <c r="AF161">
        <v>12353</v>
      </c>
      <c r="AG161">
        <v>12176</v>
      </c>
      <c r="AH161">
        <v>10524</v>
      </c>
      <c r="AI161" t="s">
        <v>290</v>
      </c>
      <c r="AJ161">
        <v>43978</v>
      </c>
      <c r="AK161">
        <v>22966</v>
      </c>
      <c r="AL161">
        <v>17189</v>
      </c>
      <c r="AM161">
        <v>60034</v>
      </c>
      <c r="AN161">
        <v>31895</v>
      </c>
      <c r="AO161">
        <v>27485</v>
      </c>
      <c r="AP161">
        <v>10330</v>
      </c>
      <c r="AQ161" t="s">
        <v>290</v>
      </c>
      <c r="AR161" t="s">
        <v>37</v>
      </c>
      <c r="AS161" t="s">
        <v>270</v>
      </c>
      <c r="AT161" t="s">
        <v>37</v>
      </c>
      <c r="AU161" t="s">
        <v>37</v>
      </c>
      <c r="AV161" t="s">
        <v>37</v>
      </c>
      <c r="AW161" t="s">
        <v>37</v>
      </c>
      <c r="AX161" t="s">
        <v>38</v>
      </c>
      <c r="AY161" t="s">
        <v>38</v>
      </c>
      <c r="AZ161" t="s">
        <v>37</v>
      </c>
      <c r="BA161" t="s">
        <v>37</v>
      </c>
      <c r="BB161" t="s">
        <v>37</v>
      </c>
      <c r="BC161" t="s">
        <v>37</v>
      </c>
      <c r="BD161" t="s">
        <v>38</v>
      </c>
      <c r="BE161" t="s">
        <v>38</v>
      </c>
      <c r="BF161" t="s">
        <v>38</v>
      </c>
    </row>
    <row r="162" spans="1:58" ht="17.25" customHeight="1" x14ac:dyDescent="0.25">
      <c r="A162" s="20">
        <v>45087</v>
      </c>
      <c r="B162" s="21">
        <v>5</v>
      </c>
      <c r="C162" s="22">
        <v>4</v>
      </c>
      <c r="D162" s="20" t="s">
        <v>253</v>
      </c>
      <c r="E162" s="20" t="s">
        <v>253</v>
      </c>
      <c r="F162" s="23"/>
      <c r="G162" s="25"/>
      <c r="H162" s="26" t="s">
        <v>37</v>
      </c>
      <c r="I162" s="26" t="s">
        <v>37</v>
      </c>
      <c r="J162" s="26" t="s">
        <v>37</v>
      </c>
      <c r="K162" s="26" t="s">
        <v>37</v>
      </c>
      <c r="L162" s="26" t="s">
        <v>37</v>
      </c>
      <c r="M162" s="26" t="s">
        <v>33</v>
      </c>
      <c r="N162" s="26" t="s">
        <v>38</v>
      </c>
      <c r="O162" s="27" t="s">
        <v>290</v>
      </c>
      <c r="P162" s="26" t="s">
        <v>38</v>
      </c>
      <c r="Q162" s="26" t="s">
        <v>37</v>
      </c>
      <c r="R162" s="26" t="s">
        <v>38</v>
      </c>
      <c r="S162" s="26" t="s">
        <v>37</v>
      </c>
      <c r="T162" s="26" t="s">
        <v>33</v>
      </c>
      <c r="U162" s="26" t="s">
        <v>37</v>
      </c>
      <c r="V162" s="26" t="s">
        <v>37</v>
      </c>
      <c r="AA162" t="s">
        <v>290</v>
      </c>
      <c r="AB162">
        <v>19189</v>
      </c>
      <c r="AC162">
        <v>52912</v>
      </c>
      <c r="AD162">
        <v>36969</v>
      </c>
      <c r="AE162">
        <v>41657</v>
      </c>
      <c r="AF162">
        <v>12377</v>
      </c>
      <c r="AG162">
        <v>12200</v>
      </c>
      <c r="AH162">
        <v>10524</v>
      </c>
      <c r="AI162" t="s">
        <v>290</v>
      </c>
      <c r="AJ162">
        <v>44002</v>
      </c>
      <c r="AK162">
        <v>22990</v>
      </c>
      <c r="AL162">
        <v>17213</v>
      </c>
      <c r="AM162">
        <v>60058</v>
      </c>
      <c r="AN162">
        <v>31895</v>
      </c>
      <c r="AO162">
        <v>27485</v>
      </c>
      <c r="AP162">
        <v>10330</v>
      </c>
      <c r="AQ162" t="s">
        <v>290</v>
      </c>
      <c r="AR162" t="s">
        <v>37</v>
      </c>
      <c r="AS162" t="s">
        <v>270</v>
      </c>
      <c r="AT162" t="s">
        <v>37</v>
      </c>
      <c r="AU162" t="s">
        <v>37</v>
      </c>
      <c r="AV162" t="s">
        <v>37</v>
      </c>
      <c r="AW162" t="s">
        <v>37</v>
      </c>
      <c r="AX162" t="s">
        <v>38</v>
      </c>
      <c r="AY162" t="s">
        <v>38</v>
      </c>
      <c r="AZ162" t="s">
        <v>37</v>
      </c>
      <c r="BA162" t="s">
        <v>37</v>
      </c>
      <c r="BB162" t="s">
        <v>37</v>
      </c>
      <c r="BC162" t="s">
        <v>37</v>
      </c>
      <c r="BD162" t="s">
        <v>38</v>
      </c>
      <c r="BE162" t="s">
        <v>38</v>
      </c>
      <c r="BF162" t="s">
        <v>38</v>
      </c>
    </row>
    <row r="163" spans="1:58" ht="17.25" customHeight="1" x14ac:dyDescent="0.25">
      <c r="A163" s="20">
        <v>45088</v>
      </c>
      <c r="B163" s="21">
        <v>5</v>
      </c>
      <c r="C163" s="22">
        <v>4</v>
      </c>
      <c r="D163" s="20" t="s">
        <v>253</v>
      </c>
      <c r="E163" s="20" t="s">
        <v>253</v>
      </c>
      <c r="F163" s="23"/>
      <c r="G163" s="25"/>
      <c r="H163" s="26" t="s">
        <v>37</v>
      </c>
      <c r="I163" s="26" t="s">
        <v>37</v>
      </c>
      <c r="J163" s="26" t="s">
        <v>37</v>
      </c>
      <c r="K163" s="26" t="s">
        <v>37</v>
      </c>
      <c r="L163" s="26" t="s">
        <v>37</v>
      </c>
      <c r="M163" s="26" t="s">
        <v>33</v>
      </c>
      <c r="N163" s="26" t="s">
        <v>38</v>
      </c>
      <c r="O163" s="27" t="s">
        <v>290</v>
      </c>
      <c r="P163" s="26" t="s">
        <v>38</v>
      </c>
      <c r="Q163" s="26" t="s">
        <v>37</v>
      </c>
      <c r="R163" s="26" t="s">
        <v>38</v>
      </c>
      <c r="S163" s="26" t="s">
        <v>33</v>
      </c>
      <c r="T163" s="26" t="s">
        <v>37</v>
      </c>
      <c r="U163" s="26" t="s">
        <v>37</v>
      </c>
      <c r="V163" s="26" t="s">
        <v>37</v>
      </c>
      <c r="AA163" t="s">
        <v>290</v>
      </c>
      <c r="AB163">
        <v>19213</v>
      </c>
      <c r="AC163">
        <v>52912</v>
      </c>
      <c r="AD163">
        <v>36993</v>
      </c>
      <c r="AE163">
        <v>41681</v>
      </c>
      <c r="AF163">
        <v>12401</v>
      </c>
      <c r="AG163">
        <v>12224</v>
      </c>
      <c r="AH163">
        <v>10524</v>
      </c>
      <c r="AI163" t="s">
        <v>290</v>
      </c>
      <c r="AJ163">
        <v>44026</v>
      </c>
      <c r="AK163">
        <v>23014</v>
      </c>
      <c r="AL163">
        <v>17237</v>
      </c>
      <c r="AM163">
        <v>60082</v>
      </c>
      <c r="AN163">
        <v>31895</v>
      </c>
      <c r="AO163">
        <v>27485</v>
      </c>
      <c r="AP163">
        <v>10330</v>
      </c>
      <c r="AQ163" t="s">
        <v>290</v>
      </c>
      <c r="AR163" t="s">
        <v>37</v>
      </c>
      <c r="AS163" t="s">
        <v>270</v>
      </c>
      <c r="AT163" t="s">
        <v>37</v>
      </c>
      <c r="AU163" t="s">
        <v>37</v>
      </c>
      <c r="AV163" t="s">
        <v>37</v>
      </c>
      <c r="AW163" t="s">
        <v>37</v>
      </c>
      <c r="AX163" t="s">
        <v>38</v>
      </c>
      <c r="AY163" t="s">
        <v>38</v>
      </c>
      <c r="AZ163" t="s">
        <v>37</v>
      </c>
      <c r="BA163" t="s">
        <v>37</v>
      </c>
      <c r="BB163" t="s">
        <v>37</v>
      </c>
      <c r="BC163" t="s">
        <v>37</v>
      </c>
      <c r="BD163" t="s">
        <v>38</v>
      </c>
      <c r="BE163" t="s">
        <v>38</v>
      </c>
      <c r="BF163" t="s">
        <v>38</v>
      </c>
    </row>
    <row r="164" spans="1:58" ht="17.25" customHeight="1" x14ac:dyDescent="0.25">
      <c r="A164" s="20">
        <v>45089</v>
      </c>
      <c r="B164" s="21">
        <v>5</v>
      </c>
      <c r="C164" s="22">
        <v>4</v>
      </c>
      <c r="D164" s="20" t="s">
        <v>253</v>
      </c>
      <c r="E164" s="20" t="s">
        <v>253</v>
      </c>
      <c r="F164" s="23"/>
      <c r="G164" s="25"/>
      <c r="H164" s="26" t="s">
        <v>37</v>
      </c>
      <c r="I164" s="26" t="s">
        <v>37</v>
      </c>
      <c r="J164" s="26" t="s">
        <v>37</v>
      </c>
      <c r="K164" s="26" t="s">
        <v>37</v>
      </c>
      <c r="L164" s="26" t="s">
        <v>38</v>
      </c>
      <c r="M164" s="26" t="s">
        <v>37</v>
      </c>
      <c r="N164" s="26" t="s">
        <v>38</v>
      </c>
      <c r="O164" s="27" t="s">
        <v>290</v>
      </c>
      <c r="P164" s="26" t="s">
        <v>38</v>
      </c>
      <c r="Q164" s="26" t="s">
        <v>37</v>
      </c>
      <c r="R164" s="26" t="s">
        <v>38</v>
      </c>
      <c r="S164" s="26" t="s">
        <v>33</v>
      </c>
      <c r="T164" s="26" t="s">
        <v>37</v>
      </c>
      <c r="U164" s="26" t="s">
        <v>37</v>
      </c>
      <c r="V164" s="26" t="s">
        <v>37</v>
      </c>
      <c r="AA164" t="s">
        <v>290</v>
      </c>
      <c r="AB164">
        <v>19237</v>
      </c>
      <c r="AC164">
        <v>52912</v>
      </c>
      <c r="AD164">
        <v>37017</v>
      </c>
      <c r="AE164">
        <v>41705</v>
      </c>
      <c r="AF164">
        <v>12425</v>
      </c>
      <c r="AG164">
        <v>12248</v>
      </c>
      <c r="AH164">
        <v>10524</v>
      </c>
      <c r="AI164" t="s">
        <v>290</v>
      </c>
      <c r="AJ164">
        <v>44050</v>
      </c>
      <c r="AK164">
        <v>23038</v>
      </c>
      <c r="AL164">
        <v>17261</v>
      </c>
      <c r="AM164">
        <v>60106</v>
      </c>
      <c r="AN164">
        <v>31895</v>
      </c>
      <c r="AO164">
        <v>27485</v>
      </c>
      <c r="AP164">
        <v>10330</v>
      </c>
      <c r="AQ164" t="s">
        <v>290</v>
      </c>
      <c r="AR164" t="s">
        <v>37</v>
      </c>
      <c r="AS164" t="s">
        <v>270</v>
      </c>
      <c r="AT164" t="s">
        <v>37</v>
      </c>
      <c r="AU164" t="s">
        <v>37</v>
      </c>
      <c r="AV164" t="s">
        <v>37</v>
      </c>
      <c r="AW164" t="s">
        <v>37</v>
      </c>
      <c r="AX164" t="s">
        <v>38</v>
      </c>
      <c r="AY164" t="s">
        <v>38</v>
      </c>
      <c r="AZ164" t="s">
        <v>37</v>
      </c>
      <c r="BA164" t="s">
        <v>37</v>
      </c>
      <c r="BB164" t="s">
        <v>37</v>
      </c>
      <c r="BC164" t="s">
        <v>37</v>
      </c>
      <c r="BD164" t="s">
        <v>38</v>
      </c>
      <c r="BE164" t="s">
        <v>38</v>
      </c>
      <c r="BF164" t="s">
        <v>38</v>
      </c>
    </row>
    <row r="165" spans="1:58" ht="17.25" customHeight="1" x14ac:dyDescent="0.25">
      <c r="A165" s="20">
        <v>45090</v>
      </c>
      <c r="B165" s="21">
        <v>5</v>
      </c>
      <c r="C165" s="22">
        <v>4</v>
      </c>
      <c r="D165" s="20" t="s">
        <v>253</v>
      </c>
      <c r="E165" s="20" t="s">
        <v>253</v>
      </c>
      <c r="F165" s="23"/>
      <c r="G165" s="25"/>
      <c r="H165" s="26" t="s">
        <v>37</v>
      </c>
      <c r="I165" s="26" t="s">
        <v>37</v>
      </c>
      <c r="J165" s="26" t="s">
        <v>37</v>
      </c>
      <c r="K165" s="26" t="s">
        <v>37</v>
      </c>
      <c r="L165" s="26" t="s">
        <v>38</v>
      </c>
      <c r="M165" s="26" t="s">
        <v>37</v>
      </c>
      <c r="N165" s="26" t="s">
        <v>38</v>
      </c>
      <c r="O165" s="27" t="s">
        <v>290</v>
      </c>
      <c r="P165" s="26" t="s">
        <v>38</v>
      </c>
      <c r="Q165" s="26" t="s">
        <v>37</v>
      </c>
      <c r="R165" s="26" t="s">
        <v>38</v>
      </c>
      <c r="S165" s="26" t="s">
        <v>37</v>
      </c>
      <c r="T165" s="26" t="s">
        <v>37</v>
      </c>
      <c r="U165" s="26" t="s">
        <v>37</v>
      </c>
      <c r="V165" s="26" t="s">
        <v>38</v>
      </c>
      <c r="AA165" t="s">
        <v>290</v>
      </c>
      <c r="AB165">
        <v>19261</v>
      </c>
      <c r="AC165">
        <v>52912</v>
      </c>
      <c r="AD165">
        <v>37041</v>
      </c>
      <c r="AE165">
        <v>41729</v>
      </c>
      <c r="AF165">
        <v>12449</v>
      </c>
      <c r="AG165">
        <v>12272</v>
      </c>
      <c r="AH165">
        <v>10524</v>
      </c>
      <c r="AI165" t="s">
        <v>290</v>
      </c>
      <c r="AJ165">
        <v>44074</v>
      </c>
      <c r="AK165">
        <v>23062</v>
      </c>
      <c r="AL165">
        <v>17285</v>
      </c>
      <c r="AM165">
        <v>60130</v>
      </c>
      <c r="AN165">
        <v>31895</v>
      </c>
      <c r="AO165">
        <v>27485</v>
      </c>
      <c r="AP165">
        <v>10330</v>
      </c>
      <c r="AQ165" t="s">
        <v>290</v>
      </c>
      <c r="AR165" t="s">
        <v>37</v>
      </c>
      <c r="AS165" t="s">
        <v>270</v>
      </c>
      <c r="AT165" t="s">
        <v>37</v>
      </c>
      <c r="AU165" t="s">
        <v>37</v>
      </c>
      <c r="AV165" t="s">
        <v>37</v>
      </c>
      <c r="AW165" t="s">
        <v>37</v>
      </c>
      <c r="AX165" t="s">
        <v>38</v>
      </c>
      <c r="AY165" t="s">
        <v>38</v>
      </c>
      <c r="AZ165" t="s">
        <v>37</v>
      </c>
      <c r="BA165" t="s">
        <v>37</v>
      </c>
      <c r="BB165" t="s">
        <v>37</v>
      </c>
      <c r="BC165" t="s">
        <v>37</v>
      </c>
      <c r="BD165" t="s">
        <v>38</v>
      </c>
      <c r="BE165" t="s">
        <v>38</v>
      </c>
      <c r="BF165" t="s">
        <v>38</v>
      </c>
    </row>
    <row r="166" spans="1:58" ht="17.25" customHeight="1" x14ac:dyDescent="0.25">
      <c r="A166" s="20">
        <v>45091</v>
      </c>
      <c r="B166" s="21">
        <v>5</v>
      </c>
      <c r="C166" s="22">
        <v>4</v>
      </c>
      <c r="D166" s="20" t="s">
        <v>253</v>
      </c>
      <c r="E166" s="20" t="s">
        <v>253</v>
      </c>
      <c r="F166" s="23"/>
      <c r="G166" s="25"/>
      <c r="H166" s="26" t="s">
        <v>271</v>
      </c>
      <c r="I166" s="26" t="s">
        <v>37</v>
      </c>
      <c r="J166" s="26" t="s">
        <v>37</v>
      </c>
      <c r="K166" s="26" t="s">
        <v>38</v>
      </c>
      <c r="L166" s="26" t="s">
        <v>37</v>
      </c>
      <c r="M166" s="26" t="s">
        <v>37</v>
      </c>
      <c r="N166" s="26" t="s">
        <v>37</v>
      </c>
      <c r="O166" s="27" t="s">
        <v>290</v>
      </c>
      <c r="P166" s="26" t="s">
        <v>38</v>
      </c>
      <c r="Q166" s="26" t="s">
        <v>37</v>
      </c>
      <c r="R166" s="26" t="s">
        <v>38</v>
      </c>
      <c r="S166" s="26" t="s">
        <v>37</v>
      </c>
      <c r="T166" s="26" t="s">
        <v>37</v>
      </c>
      <c r="U166" s="26" t="s">
        <v>37</v>
      </c>
      <c r="V166" s="26" t="s">
        <v>38</v>
      </c>
      <c r="AA166" t="s">
        <v>290</v>
      </c>
      <c r="AB166">
        <v>19285</v>
      </c>
      <c r="AC166">
        <v>52912</v>
      </c>
      <c r="AD166">
        <v>37041</v>
      </c>
      <c r="AE166">
        <v>41753</v>
      </c>
      <c r="AF166">
        <v>12473</v>
      </c>
      <c r="AG166">
        <v>12296</v>
      </c>
      <c r="AH166">
        <v>10524</v>
      </c>
      <c r="AI166" t="s">
        <v>290</v>
      </c>
      <c r="AJ166">
        <v>44098</v>
      </c>
      <c r="AK166">
        <v>23086</v>
      </c>
      <c r="AL166">
        <v>17309</v>
      </c>
      <c r="AM166">
        <v>60154</v>
      </c>
      <c r="AN166">
        <v>31895</v>
      </c>
      <c r="AO166">
        <v>27485</v>
      </c>
      <c r="AP166">
        <v>10330</v>
      </c>
      <c r="AQ166" t="s">
        <v>290</v>
      </c>
      <c r="AR166" t="s">
        <v>37</v>
      </c>
      <c r="AS166" t="s">
        <v>320</v>
      </c>
      <c r="AT166" t="s">
        <v>195</v>
      </c>
      <c r="AU166" t="s">
        <v>37</v>
      </c>
      <c r="AV166" t="s">
        <v>37</v>
      </c>
      <c r="AW166" t="s">
        <v>37</v>
      </c>
      <c r="AX166" t="s">
        <v>38</v>
      </c>
      <c r="AY166" t="s">
        <v>38</v>
      </c>
      <c r="AZ166" t="s">
        <v>37</v>
      </c>
      <c r="BA166" t="s">
        <v>37</v>
      </c>
      <c r="BB166" t="s">
        <v>37</v>
      </c>
      <c r="BC166" t="s">
        <v>37</v>
      </c>
      <c r="BD166" t="s">
        <v>38</v>
      </c>
      <c r="BE166" t="s">
        <v>38</v>
      </c>
      <c r="BF166" t="s">
        <v>38</v>
      </c>
    </row>
    <row r="167" spans="1:58" ht="17.25" customHeight="1" x14ac:dyDescent="0.25">
      <c r="A167" s="20">
        <v>45092</v>
      </c>
      <c r="B167" s="21">
        <v>5</v>
      </c>
      <c r="C167" s="22">
        <v>4</v>
      </c>
      <c r="D167" s="20" t="s">
        <v>253</v>
      </c>
      <c r="E167" s="20" t="s">
        <v>253</v>
      </c>
      <c r="F167" s="23"/>
      <c r="G167" s="25"/>
      <c r="H167" s="26" t="s">
        <v>271</v>
      </c>
      <c r="I167" s="26" t="s">
        <v>37</v>
      </c>
      <c r="J167" s="26" t="s">
        <v>37</v>
      </c>
      <c r="K167" s="26" t="s">
        <v>38</v>
      </c>
      <c r="L167" s="26" t="s">
        <v>37</v>
      </c>
      <c r="M167" s="26" t="s">
        <v>37</v>
      </c>
      <c r="N167" s="26" t="s">
        <v>37</v>
      </c>
      <c r="O167" s="27" t="s">
        <v>290</v>
      </c>
      <c r="P167" s="26" t="s">
        <v>38</v>
      </c>
      <c r="Q167" s="26" t="s">
        <v>37</v>
      </c>
      <c r="R167" s="26" t="s">
        <v>38</v>
      </c>
      <c r="S167" s="26" t="s">
        <v>37</v>
      </c>
      <c r="T167" s="26" t="s">
        <v>37</v>
      </c>
      <c r="U167" s="26" t="s">
        <v>37</v>
      </c>
      <c r="V167" s="26" t="s">
        <v>38</v>
      </c>
      <c r="AA167" t="s">
        <v>290</v>
      </c>
      <c r="AB167">
        <v>19309</v>
      </c>
      <c r="AC167">
        <v>52936</v>
      </c>
      <c r="AD167">
        <v>37041</v>
      </c>
      <c r="AE167">
        <v>41777</v>
      </c>
      <c r="AF167">
        <v>12497</v>
      </c>
      <c r="AG167">
        <v>12320</v>
      </c>
      <c r="AH167">
        <v>10524</v>
      </c>
      <c r="AI167" t="s">
        <v>290</v>
      </c>
      <c r="AJ167">
        <v>44122</v>
      </c>
      <c r="AK167">
        <v>23110</v>
      </c>
      <c r="AL167">
        <v>17333</v>
      </c>
      <c r="AM167">
        <v>60178</v>
      </c>
      <c r="AN167">
        <v>31895</v>
      </c>
      <c r="AO167">
        <v>27485</v>
      </c>
      <c r="AP167">
        <v>10330</v>
      </c>
      <c r="AQ167" t="s">
        <v>290</v>
      </c>
      <c r="AR167" t="s">
        <v>37</v>
      </c>
      <c r="AS167" t="s">
        <v>37</v>
      </c>
      <c r="AT167" t="s">
        <v>270</v>
      </c>
      <c r="AU167" t="s">
        <v>37</v>
      </c>
      <c r="AV167" t="s">
        <v>37</v>
      </c>
      <c r="AW167" t="s">
        <v>37</v>
      </c>
      <c r="AX167" t="s">
        <v>38</v>
      </c>
      <c r="AY167" t="s">
        <v>38</v>
      </c>
      <c r="AZ167" t="s">
        <v>37</v>
      </c>
      <c r="BA167" t="s">
        <v>37</v>
      </c>
      <c r="BB167" t="s">
        <v>37</v>
      </c>
      <c r="BC167" t="s">
        <v>37</v>
      </c>
      <c r="BD167" t="s">
        <v>38</v>
      </c>
      <c r="BE167" t="s">
        <v>38</v>
      </c>
      <c r="BF167" t="s">
        <v>38</v>
      </c>
    </row>
    <row r="168" spans="1:58" ht="17.25" customHeight="1" x14ac:dyDescent="0.25">
      <c r="A168" s="20">
        <v>45093</v>
      </c>
      <c r="B168" s="21">
        <v>5</v>
      </c>
      <c r="C168" s="22">
        <v>4</v>
      </c>
      <c r="D168" s="20" t="s">
        <v>253</v>
      </c>
      <c r="E168" s="20" t="s">
        <v>253</v>
      </c>
      <c r="F168" s="23"/>
      <c r="G168" s="25"/>
      <c r="H168" s="26" t="s">
        <v>271</v>
      </c>
      <c r="I168" s="26" t="s">
        <v>37</v>
      </c>
      <c r="J168" s="26" t="s">
        <v>37</v>
      </c>
      <c r="K168" s="26" t="s">
        <v>38</v>
      </c>
      <c r="L168" s="26" t="s">
        <v>37</v>
      </c>
      <c r="M168" s="26" t="s">
        <v>37</v>
      </c>
      <c r="N168" s="26" t="s">
        <v>37</v>
      </c>
      <c r="O168" s="27" t="s">
        <v>290</v>
      </c>
      <c r="P168" s="26" t="s">
        <v>38</v>
      </c>
      <c r="Q168" s="26" t="s">
        <v>37</v>
      </c>
      <c r="R168" s="26" t="s">
        <v>38</v>
      </c>
      <c r="S168" s="26" t="s">
        <v>37</v>
      </c>
      <c r="T168" s="26" t="s">
        <v>37</v>
      </c>
      <c r="U168" s="26" t="s">
        <v>37</v>
      </c>
      <c r="V168" s="26" t="s">
        <v>38</v>
      </c>
      <c r="AA168" t="s">
        <v>290</v>
      </c>
      <c r="AB168">
        <v>19333</v>
      </c>
      <c r="AC168">
        <v>52960</v>
      </c>
      <c r="AD168">
        <v>37041</v>
      </c>
      <c r="AE168">
        <v>41801</v>
      </c>
      <c r="AF168">
        <v>12521</v>
      </c>
      <c r="AG168">
        <v>12344</v>
      </c>
      <c r="AH168">
        <v>10524</v>
      </c>
      <c r="AI168" t="s">
        <v>290</v>
      </c>
      <c r="AJ168">
        <v>44146</v>
      </c>
      <c r="AK168">
        <v>23134</v>
      </c>
      <c r="AL168">
        <v>17357</v>
      </c>
      <c r="AM168">
        <v>60202</v>
      </c>
      <c r="AN168">
        <v>31895</v>
      </c>
      <c r="AO168">
        <v>27485</v>
      </c>
      <c r="AP168">
        <v>10330</v>
      </c>
      <c r="AQ168" t="s">
        <v>290</v>
      </c>
      <c r="AR168" t="s">
        <v>37</v>
      </c>
      <c r="AS168" t="s">
        <v>37</v>
      </c>
      <c r="AT168" t="s">
        <v>270</v>
      </c>
      <c r="AU168" t="s">
        <v>37</v>
      </c>
      <c r="AV168" t="s">
        <v>37</v>
      </c>
      <c r="AW168" t="s">
        <v>37</v>
      </c>
      <c r="AX168" t="s">
        <v>38</v>
      </c>
      <c r="AY168" t="s">
        <v>38</v>
      </c>
      <c r="AZ168" t="s">
        <v>37</v>
      </c>
      <c r="BA168" t="s">
        <v>37</v>
      </c>
      <c r="BB168" t="s">
        <v>37</v>
      </c>
      <c r="BC168" t="s">
        <v>37</v>
      </c>
      <c r="BD168" t="s">
        <v>38</v>
      </c>
      <c r="BE168" t="s">
        <v>38</v>
      </c>
      <c r="BF168" t="s">
        <v>38</v>
      </c>
    </row>
    <row r="169" spans="1:58" ht="17.25" customHeight="1" x14ac:dyDescent="0.25">
      <c r="A169" s="20">
        <v>45094</v>
      </c>
      <c r="B169" s="21">
        <v>5</v>
      </c>
      <c r="C169" s="22">
        <v>4</v>
      </c>
      <c r="D169" s="20" t="s">
        <v>253</v>
      </c>
      <c r="E169" s="20" t="s">
        <v>253</v>
      </c>
      <c r="F169" s="23"/>
      <c r="G169" s="25"/>
      <c r="H169" s="26" t="s">
        <v>271</v>
      </c>
      <c r="I169" s="26" t="s">
        <v>37</v>
      </c>
      <c r="J169" s="26" t="s">
        <v>37</v>
      </c>
      <c r="K169" s="26" t="s">
        <v>38</v>
      </c>
      <c r="L169" s="26" t="s">
        <v>37</v>
      </c>
      <c r="M169" s="26" t="s">
        <v>37</v>
      </c>
      <c r="N169" s="26" t="s">
        <v>37</v>
      </c>
      <c r="O169" s="27" t="s">
        <v>290</v>
      </c>
      <c r="P169" s="26" t="s">
        <v>38</v>
      </c>
      <c r="Q169" s="26" t="s">
        <v>37</v>
      </c>
      <c r="R169" s="26" t="s">
        <v>38</v>
      </c>
      <c r="S169" s="26" t="s">
        <v>37</v>
      </c>
      <c r="T169" s="26" t="s">
        <v>37</v>
      </c>
      <c r="U169" s="26" t="s">
        <v>37</v>
      </c>
      <c r="V169" s="26" t="s">
        <v>38</v>
      </c>
      <c r="AA169" t="s">
        <v>290</v>
      </c>
      <c r="AB169">
        <v>19357</v>
      </c>
      <c r="AC169">
        <v>52984</v>
      </c>
      <c r="AD169">
        <v>37041</v>
      </c>
      <c r="AE169">
        <v>41825</v>
      </c>
      <c r="AF169">
        <v>12545</v>
      </c>
      <c r="AG169">
        <v>12368</v>
      </c>
      <c r="AH169">
        <v>10524</v>
      </c>
      <c r="AI169" t="s">
        <v>290</v>
      </c>
      <c r="AJ169">
        <v>44170</v>
      </c>
      <c r="AK169">
        <v>23158</v>
      </c>
      <c r="AL169">
        <v>17381</v>
      </c>
      <c r="AM169">
        <v>60226</v>
      </c>
      <c r="AN169">
        <v>31895</v>
      </c>
      <c r="AO169">
        <v>27485</v>
      </c>
      <c r="AP169">
        <v>10330</v>
      </c>
      <c r="AQ169" t="s">
        <v>290</v>
      </c>
      <c r="AR169" t="s">
        <v>37</v>
      </c>
      <c r="AS169" t="s">
        <v>37</v>
      </c>
      <c r="AT169" t="s">
        <v>270</v>
      </c>
      <c r="AU169" t="s">
        <v>37</v>
      </c>
      <c r="AV169" t="s">
        <v>37</v>
      </c>
      <c r="AW169" t="s">
        <v>37</v>
      </c>
      <c r="AX169" t="s">
        <v>38</v>
      </c>
      <c r="AY169" t="s">
        <v>38</v>
      </c>
      <c r="AZ169" t="s">
        <v>37</v>
      </c>
      <c r="BA169" t="s">
        <v>37</v>
      </c>
      <c r="BB169" t="s">
        <v>37</v>
      </c>
      <c r="BC169" t="s">
        <v>37</v>
      </c>
      <c r="BD169" t="s">
        <v>38</v>
      </c>
      <c r="BE169" t="s">
        <v>38</v>
      </c>
      <c r="BF169" t="s">
        <v>38</v>
      </c>
    </row>
    <row r="170" spans="1:58" ht="17.25" customHeight="1" x14ac:dyDescent="0.25">
      <c r="A170" s="20">
        <v>45095</v>
      </c>
      <c r="B170" s="21">
        <v>5</v>
      </c>
      <c r="C170" s="22">
        <v>4</v>
      </c>
      <c r="D170" s="20" t="s">
        <v>253</v>
      </c>
      <c r="E170" s="20" t="s">
        <v>253</v>
      </c>
      <c r="F170" s="23"/>
      <c r="G170" s="25"/>
      <c r="H170" s="26" t="s">
        <v>271</v>
      </c>
      <c r="I170" s="26" t="s">
        <v>37</v>
      </c>
      <c r="J170" s="26" t="s">
        <v>37</v>
      </c>
      <c r="K170" s="26" t="s">
        <v>38</v>
      </c>
      <c r="L170" s="26" t="s">
        <v>37</v>
      </c>
      <c r="M170" s="26" t="s">
        <v>37</v>
      </c>
      <c r="N170" s="26" t="s">
        <v>37</v>
      </c>
      <c r="O170" s="27" t="s">
        <v>290</v>
      </c>
      <c r="P170" s="26" t="s">
        <v>38</v>
      </c>
      <c r="Q170" s="26" t="s">
        <v>37</v>
      </c>
      <c r="R170" s="26" t="s">
        <v>38</v>
      </c>
      <c r="S170" s="26" t="s">
        <v>37</v>
      </c>
      <c r="T170" s="26" t="s">
        <v>37</v>
      </c>
      <c r="U170" s="26" t="s">
        <v>37</v>
      </c>
      <c r="V170" s="26" t="s">
        <v>38</v>
      </c>
      <c r="AA170" t="s">
        <v>290</v>
      </c>
      <c r="AB170">
        <v>19381</v>
      </c>
      <c r="AC170">
        <v>53008</v>
      </c>
      <c r="AD170">
        <v>37041</v>
      </c>
      <c r="AE170">
        <v>41849</v>
      </c>
      <c r="AF170">
        <v>12569</v>
      </c>
      <c r="AG170">
        <v>12392</v>
      </c>
      <c r="AH170">
        <v>10524</v>
      </c>
      <c r="AI170" t="s">
        <v>290</v>
      </c>
      <c r="AJ170">
        <v>44194</v>
      </c>
      <c r="AK170">
        <v>23182</v>
      </c>
      <c r="AL170">
        <v>17405</v>
      </c>
      <c r="AM170">
        <v>60250</v>
      </c>
      <c r="AN170">
        <v>31895</v>
      </c>
      <c r="AO170">
        <v>27485</v>
      </c>
      <c r="AP170">
        <v>10330</v>
      </c>
      <c r="AQ170" t="s">
        <v>290</v>
      </c>
      <c r="AR170" t="s">
        <v>37</v>
      </c>
      <c r="AS170" t="s">
        <v>37</v>
      </c>
      <c r="AT170" t="s">
        <v>270</v>
      </c>
      <c r="AU170" t="s">
        <v>37</v>
      </c>
      <c r="AV170" t="s">
        <v>37</v>
      </c>
      <c r="AW170" t="s">
        <v>37</v>
      </c>
      <c r="AX170" t="s">
        <v>38</v>
      </c>
      <c r="AY170" t="s">
        <v>38</v>
      </c>
      <c r="AZ170" t="s">
        <v>37</v>
      </c>
      <c r="BA170" t="s">
        <v>37</v>
      </c>
      <c r="BB170" t="s">
        <v>37</v>
      </c>
      <c r="BC170" t="s">
        <v>37</v>
      </c>
      <c r="BD170" t="s">
        <v>38</v>
      </c>
      <c r="BE170" t="s">
        <v>38</v>
      </c>
      <c r="BF170" t="s">
        <v>38</v>
      </c>
    </row>
    <row r="171" spans="1:58" ht="17.25" customHeight="1" x14ac:dyDescent="0.25">
      <c r="A171" s="20">
        <v>45096</v>
      </c>
      <c r="B171" s="21">
        <v>5</v>
      </c>
      <c r="C171" s="22">
        <v>4</v>
      </c>
      <c r="D171" s="20" t="s">
        <v>253</v>
      </c>
      <c r="E171" s="20" t="s">
        <v>253</v>
      </c>
      <c r="F171" s="23"/>
      <c r="G171" s="25"/>
      <c r="H171" s="26" t="s">
        <v>271</v>
      </c>
      <c r="I171" s="26" t="s">
        <v>37</v>
      </c>
      <c r="J171" s="26" t="s">
        <v>37</v>
      </c>
      <c r="K171" s="26" t="s">
        <v>38</v>
      </c>
      <c r="L171" s="26" t="s">
        <v>37</v>
      </c>
      <c r="M171" s="26" t="s">
        <v>37</v>
      </c>
      <c r="N171" s="26" t="s">
        <v>37</v>
      </c>
      <c r="O171" s="27" t="s">
        <v>290</v>
      </c>
      <c r="P171" s="26" t="s">
        <v>38</v>
      </c>
      <c r="Q171" s="26" t="s">
        <v>37</v>
      </c>
      <c r="R171" s="26" t="s">
        <v>38</v>
      </c>
      <c r="S171" s="26" t="s">
        <v>37</v>
      </c>
      <c r="T171" s="26" t="s">
        <v>37</v>
      </c>
      <c r="U171" s="26" t="s">
        <v>37</v>
      </c>
      <c r="V171" s="26" t="s">
        <v>38</v>
      </c>
      <c r="AA171" t="s">
        <v>290</v>
      </c>
      <c r="AB171">
        <v>19405</v>
      </c>
      <c r="AC171">
        <v>53032</v>
      </c>
      <c r="AD171">
        <v>37041</v>
      </c>
      <c r="AE171">
        <v>41873</v>
      </c>
      <c r="AF171">
        <v>12593</v>
      </c>
      <c r="AG171">
        <v>12416</v>
      </c>
      <c r="AH171">
        <v>10524</v>
      </c>
      <c r="AI171" t="s">
        <v>290</v>
      </c>
      <c r="AJ171">
        <v>44218</v>
      </c>
      <c r="AK171">
        <v>23206</v>
      </c>
      <c r="AL171">
        <v>17429</v>
      </c>
      <c r="AM171">
        <v>60274</v>
      </c>
      <c r="AN171">
        <v>31895</v>
      </c>
      <c r="AO171">
        <v>27485</v>
      </c>
      <c r="AP171">
        <v>10330</v>
      </c>
      <c r="AQ171" t="s">
        <v>290</v>
      </c>
      <c r="AR171" t="s">
        <v>37</v>
      </c>
      <c r="AS171" t="s">
        <v>37</v>
      </c>
      <c r="AT171" t="s">
        <v>270</v>
      </c>
      <c r="AU171" t="s">
        <v>37</v>
      </c>
      <c r="AV171" t="s">
        <v>37</v>
      </c>
      <c r="AW171" t="s">
        <v>37</v>
      </c>
      <c r="AX171" t="s">
        <v>38</v>
      </c>
      <c r="AY171" t="s">
        <v>38</v>
      </c>
      <c r="AZ171" t="s">
        <v>37</v>
      </c>
      <c r="BA171" t="s">
        <v>37</v>
      </c>
      <c r="BB171" t="s">
        <v>37</v>
      </c>
      <c r="BC171" t="s">
        <v>37</v>
      </c>
      <c r="BD171" t="s">
        <v>38</v>
      </c>
      <c r="BE171" t="s">
        <v>38</v>
      </c>
      <c r="BF171" t="s">
        <v>38</v>
      </c>
    </row>
    <row r="172" spans="1:58" ht="17.25" customHeight="1" x14ac:dyDescent="0.25">
      <c r="A172" s="20">
        <v>45097</v>
      </c>
      <c r="B172" s="21">
        <v>5</v>
      </c>
      <c r="C172" s="22">
        <v>4</v>
      </c>
      <c r="D172" s="20" t="s">
        <v>253</v>
      </c>
      <c r="E172" s="20" t="s">
        <v>253</v>
      </c>
      <c r="F172" s="23"/>
      <c r="G172" s="25"/>
      <c r="H172" s="26" t="s">
        <v>271</v>
      </c>
      <c r="I172" s="26" t="s">
        <v>37</v>
      </c>
      <c r="J172" s="26" t="s">
        <v>37</v>
      </c>
      <c r="K172" s="26" t="s">
        <v>38</v>
      </c>
      <c r="L172" s="26" t="s">
        <v>37</v>
      </c>
      <c r="M172" s="26" t="s">
        <v>37</v>
      </c>
      <c r="N172" s="26" t="s">
        <v>37</v>
      </c>
      <c r="O172" s="27" t="s">
        <v>290</v>
      </c>
      <c r="P172" s="26" t="s">
        <v>38</v>
      </c>
      <c r="Q172" s="26" t="s">
        <v>37</v>
      </c>
      <c r="R172" s="26" t="s">
        <v>38</v>
      </c>
      <c r="S172" s="26" t="s">
        <v>37</v>
      </c>
      <c r="T172" s="26" t="s">
        <v>37</v>
      </c>
      <c r="U172" s="26" t="s">
        <v>37</v>
      </c>
      <c r="V172" s="26" t="s">
        <v>38</v>
      </c>
      <c r="AA172" t="s">
        <v>290</v>
      </c>
      <c r="AB172">
        <v>19429</v>
      </c>
      <c r="AC172">
        <v>53056</v>
      </c>
      <c r="AD172">
        <v>37041</v>
      </c>
      <c r="AE172">
        <v>41897</v>
      </c>
      <c r="AF172">
        <v>12617</v>
      </c>
      <c r="AG172">
        <v>12440</v>
      </c>
      <c r="AH172">
        <v>10524</v>
      </c>
      <c r="AI172" t="s">
        <v>290</v>
      </c>
      <c r="AJ172">
        <v>44242</v>
      </c>
      <c r="AK172">
        <v>23230</v>
      </c>
      <c r="AL172">
        <v>17453</v>
      </c>
      <c r="AM172">
        <v>60298</v>
      </c>
      <c r="AN172">
        <v>31895</v>
      </c>
      <c r="AO172">
        <v>27485</v>
      </c>
      <c r="AP172">
        <v>10330</v>
      </c>
      <c r="AQ172" t="s">
        <v>290</v>
      </c>
      <c r="AR172" t="s">
        <v>37</v>
      </c>
      <c r="AS172" t="s">
        <v>37</v>
      </c>
      <c r="AT172" t="s">
        <v>270</v>
      </c>
      <c r="AU172" t="s">
        <v>37</v>
      </c>
      <c r="AV172" t="s">
        <v>37</v>
      </c>
      <c r="AW172" t="s">
        <v>37</v>
      </c>
      <c r="AX172" t="s">
        <v>38</v>
      </c>
      <c r="AY172" t="s">
        <v>38</v>
      </c>
      <c r="AZ172" t="s">
        <v>37</v>
      </c>
      <c r="BA172" t="s">
        <v>37</v>
      </c>
      <c r="BB172" t="s">
        <v>37</v>
      </c>
      <c r="BC172" t="s">
        <v>37</v>
      </c>
      <c r="BD172" t="s">
        <v>38</v>
      </c>
      <c r="BE172" t="s">
        <v>38</v>
      </c>
      <c r="BF172" t="s">
        <v>38</v>
      </c>
    </row>
    <row r="173" spans="1:58" ht="17.25" customHeight="1" x14ac:dyDescent="0.25">
      <c r="A173" s="20">
        <v>45098</v>
      </c>
      <c r="B173" s="21">
        <v>5</v>
      </c>
      <c r="C173" s="22">
        <v>4</v>
      </c>
      <c r="D173" s="20" t="s">
        <v>253</v>
      </c>
      <c r="E173" s="20" t="s">
        <v>253</v>
      </c>
      <c r="F173" s="23"/>
      <c r="G173" s="25"/>
      <c r="H173" s="26" t="s">
        <v>271</v>
      </c>
      <c r="I173" s="26" t="s">
        <v>37</v>
      </c>
      <c r="J173" s="26" t="s">
        <v>37</v>
      </c>
      <c r="K173" s="26" t="s">
        <v>38</v>
      </c>
      <c r="L173" s="26" t="s">
        <v>37</v>
      </c>
      <c r="M173" s="26" t="s">
        <v>37</v>
      </c>
      <c r="N173" s="26" t="s">
        <v>37</v>
      </c>
      <c r="O173" s="27" t="s">
        <v>290</v>
      </c>
      <c r="P173" s="26" t="s">
        <v>38</v>
      </c>
      <c r="Q173" s="26" t="s">
        <v>37</v>
      </c>
      <c r="R173" s="26" t="s">
        <v>38</v>
      </c>
      <c r="S173" s="26" t="s">
        <v>37</v>
      </c>
      <c r="T173" s="26" t="s">
        <v>37</v>
      </c>
      <c r="U173" s="26" t="s">
        <v>37</v>
      </c>
      <c r="V173" s="26" t="s">
        <v>38</v>
      </c>
      <c r="AA173" t="s">
        <v>290</v>
      </c>
      <c r="AB173">
        <v>19453</v>
      </c>
      <c r="AC173">
        <v>53080</v>
      </c>
      <c r="AD173">
        <v>37041</v>
      </c>
      <c r="AE173">
        <v>41921</v>
      </c>
      <c r="AF173">
        <v>12641</v>
      </c>
      <c r="AG173">
        <v>12464</v>
      </c>
      <c r="AH173">
        <v>10524</v>
      </c>
      <c r="AI173" t="s">
        <v>290</v>
      </c>
      <c r="AJ173">
        <v>44266</v>
      </c>
      <c r="AK173">
        <v>23254</v>
      </c>
      <c r="AL173">
        <v>17477</v>
      </c>
      <c r="AM173">
        <v>60322</v>
      </c>
      <c r="AN173">
        <v>31895</v>
      </c>
      <c r="AO173">
        <v>27485</v>
      </c>
      <c r="AP173">
        <v>10330</v>
      </c>
      <c r="AQ173" t="s">
        <v>290</v>
      </c>
      <c r="AR173" t="s">
        <v>37</v>
      </c>
      <c r="AS173" t="s">
        <v>37</v>
      </c>
      <c r="AT173" t="s">
        <v>270</v>
      </c>
      <c r="AU173" t="s">
        <v>37</v>
      </c>
      <c r="AV173" t="s">
        <v>37</v>
      </c>
      <c r="AW173" t="s">
        <v>37</v>
      </c>
      <c r="AX173" t="s">
        <v>38</v>
      </c>
      <c r="AY173" t="s">
        <v>38</v>
      </c>
      <c r="AZ173" t="s">
        <v>37</v>
      </c>
      <c r="BA173" t="s">
        <v>37</v>
      </c>
      <c r="BB173" t="s">
        <v>37</v>
      </c>
      <c r="BC173" t="s">
        <v>37</v>
      </c>
      <c r="BD173" t="s">
        <v>38</v>
      </c>
      <c r="BE173" t="s">
        <v>38</v>
      </c>
      <c r="BF173" t="s">
        <v>38</v>
      </c>
    </row>
    <row r="174" spans="1:58" ht="17.25" customHeight="1" x14ac:dyDescent="0.25">
      <c r="A174" s="20">
        <v>45099</v>
      </c>
      <c r="B174" s="21">
        <v>5</v>
      </c>
      <c r="C174" s="22">
        <v>4</v>
      </c>
      <c r="D174" s="20" t="s">
        <v>253</v>
      </c>
      <c r="E174" s="20" t="s">
        <v>253</v>
      </c>
      <c r="F174" s="23"/>
      <c r="G174" s="25"/>
      <c r="H174" s="26" t="s">
        <v>271</v>
      </c>
      <c r="I174" s="26" t="s">
        <v>37</v>
      </c>
      <c r="J174" s="26" t="s">
        <v>37</v>
      </c>
      <c r="K174" s="26" t="s">
        <v>38</v>
      </c>
      <c r="L174" s="26" t="s">
        <v>37</v>
      </c>
      <c r="M174" s="26" t="s">
        <v>37</v>
      </c>
      <c r="N174" s="26" t="s">
        <v>37</v>
      </c>
      <c r="O174" s="27" t="s">
        <v>290</v>
      </c>
      <c r="P174" s="26" t="s">
        <v>38</v>
      </c>
      <c r="Q174" s="26" t="s">
        <v>37</v>
      </c>
      <c r="R174" s="26" t="s">
        <v>38</v>
      </c>
      <c r="S174" s="26" t="s">
        <v>37</v>
      </c>
      <c r="T174" s="26" t="s">
        <v>37</v>
      </c>
      <c r="U174" s="26" t="s">
        <v>37</v>
      </c>
      <c r="V174" s="26" t="s">
        <v>38</v>
      </c>
      <c r="AA174" t="s">
        <v>290</v>
      </c>
      <c r="AB174">
        <v>19453</v>
      </c>
      <c r="AC174">
        <v>53104</v>
      </c>
      <c r="AD174">
        <v>37041</v>
      </c>
      <c r="AE174">
        <v>41945</v>
      </c>
      <c r="AF174">
        <v>12665</v>
      </c>
      <c r="AG174">
        <v>12488</v>
      </c>
      <c r="AH174">
        <v>10524</v>
      </c>
      <c r="AI174" t="s">
        <v>290</v>
      </c>
      <c r="AJ174">
        <v>44290</v>
      </c>
      <c r="AK174">
        <v>23278</v>
      </c>
      <c r="AL174">
        <v>17501</v>
      </c>
      <c r="AM174">
        <v>60346</v>
      </c>
      <c r="AN174">
        <v>31895</v>
      </c>
      <c r="AO174">
        <v>27485</v>
      </c>
      <c r="AP174">
        <v>10330</v>
      </c>
      <c r="AQ174" t="s">
        <v>290</v>
      </c>
      <c r="AR174" t="s">
        <v>195</v>
      </c>
      <c r="AS174" t="s">
        <v>37</v>
      </c>
      <c r="AT174" t="s">
        <v>320</v>
      </c>
      <c r="AU174" t="s">
        <v>37</v>
      </c>
      <c r="AV174" t="s">
        <v>37</v>
      </c>
      <c r="AW174" t="s">
        <v>37</v>
      </c>
      <c r="AX174" t="s">
        <v>38</v>
      </c>
      <c r="AY174" t="s">
        <v>38</v>
      </c>
      <c r="AZ174" t="s">
        <v>37</v>
      </c>
      <c r="BA174" t="s">
        <v>37</v>
      </c>
      <c r="BB174" t="s">
        <v>37</v>
      </c>
      <c r="BC174" t="s">
        <v>37</v>
      </c>
      <c r="BD174" t="s">
        <v>38</v>
      </c>
      <c r="BE174" t="s">
        <v>38</v>
      </c>
      <c r="BF174" t="s">
        <v>38</v>
      </c>
    </row>
    <row r="175" spans="1:58" ht="17.25" customHeight="1" x14ac:dyDescent="0.25">
      <c r="A175" s="20">
        <v>45100</v>
      </c>
      <c r="B175" s="21">
        <v>5</v>
      </c>
      <c r="C175" s="22">
        <v>4</v>
      </c>
      <c r="D175" s="20" t="s">
        <v>253</v>
      </c>
      <c r="E175" s="20" t="s">
        <v>253</v>
      </c>
      <c r="F175" s="23"/>
      <c r="G175" s="25"/>
      <c r="H175" s="26" t="s">
        <v>37</v>
      </c>
      <c r="I175" s="26" t="s">
        <v>37</v>
      </c>
      <c r="J175" s="26" t="s">
        <v>37</v>
      </c>
      <c r="K175" s="26" t="s">
        <v>38</v>
      </c>
      <c r="L175" s="26" t="s">
        <v>38</v>
      </c>
      <c r="M175" s="26" t="s">
        <v>37</v>
      </c>
      <c r="N175" s="26" t="s">
        <v>37</v>
      </c>
      <c r="O175" s="27" t="s">
        <v>290</v>
      </c>
      <c r="P175" s="26" t="s">
        <v>38</v>
      </c>
      <c r="Q175" s="26" t="s">
        <v>37</v>
      </c>
      <c r="R175" s="26" t="s">
        <v>38</v>
      </c>
      <c r="S175" s="26" t="s">
        <v>37</v>
      </c>
      <c r="T175" s="26" t="s">
        <v>37</v>
      </c>
      <c r="U175" s="26" t="s">
        <v>37</v>
      </c>
      <c r="V175" s="26" t="s">
        <v>38</v>
      </c>
      <c r="AA175" t="s">
        <v>290</v>
      </c>
      <c r="AB175">
        <v>19453</v>
      </c>
      <c r="AC175">
        <v>53128</v>
      </c>
      <c r="AD175">
        <v>37065</v>
      </c>
      <c r="AE175">
        <v>41969</v>
      </c>
      <c r="AF175">
        <v>12689</v>
      </c>
      <c r="AG175">
        <v>12512</v>
      </c>
      <c r="AH175">
        <v>10524</v>
      </c>
      <c r="AI175" t="s">
        <v>290</v>
      </c>
      <c r="AJ175">
        <v>44314</v>
      </c>
      <c r="AK175">
        <v>23302</v>
      </c>
      <c r="AL175">
        <v>17525</v>
      </c>
      <c r="AM175">
        <v>60370</v>
      </c>
      <c r="AN175">
        <v>31895</v>
      </c>
      <c r="AO175">
        <v>27485</v>
      </c>
      <c r="AP175">
        <v>10330</v>
      </c>
      <c r="AQ175" t="s">
        <v>290</v>
      </c>
      <c r="AR175" t="s">
        <v>251</v>
      </c>
      <c r="AS175" t="s">
        <v>37</v>
      </c>
      <c r="AT175" t="s">
        <v>37</v>
      </c>
      <c r="AU175" t="s">
        <v>37</v>
      </c>
      <c r="AV175" t="s">
        <v>37</v>
      </c>
      <c r="AW175" t="s">
        <v>37</v>
      </c>
      <c r="AX175" t="s">
        <v>38</v>
      </c>
      <c r="AY175" t="s">
        <v>38</v>
      </c>
      <c r="AZ175" t="s">
        <v>37</v>
      </c>
      <c r="BA175" t="s">
        <v>37</v>
      </c>
      <c r="BB175" t="s">
        <v>37</v>
      </c>
      <c r="BC175" t="s">
        <v>37</v>
      </c>
      <c r="BD175" t="s">
        <v>38</v>
      </c>
      <c r="BE175" t="s">
        <v>38</v>
      </c>
      <c r="BF175" t="s">
        <v>38</v>
      </c>
    </row>
    <row r="176" spans="1:58" ht="17.25" customHeight="1" x14ac:dyDescent="0.25">
      <c r="A176" s="20">
        <v>45101</v>
      </c>
      <c r="B176" s="21">
        <v>5</v>
      </c>
      <c r="C176" s="22">
        <v>4</v>
      </c>
      <c r="D176" s="20" t="s">
        <v>253</v>
      </c>
      <c r="E176" s="20" t="s">
        <v>253</v>
      </c>
      <c r="F176" s="23"/>
      <c r="G176" s="25"/>
      <c r="H176" s="26" t="s">
        <v>37</v>
      </c>
      <c r="I176" s="26" t="s">
        <v>37</v>
      </c>
      <c r="J176" s="26" t="s">
        <v>37</v>
      </c>
      <c r="K176" s="26" t="s">
        <v>38</v>
      </c>
      <c r="L176" s="26" t="s">
        <v>38</v>
      </c>
      <c r="M176" s="26" t="s">
        <v>37</v>
      </c>
      <c r="N176" s="26" t="s">
        <v>37</v>
      </c>
      <c r="O176" s="27" t="s">
        <v>290</v>
      </c>
      <c r="P176" s="26" t="s">
        <v>38</v>
      </c>
      <c r="Q176" s="26" t="s">
        <v>37</v>
      </c>
      <c r="R176" s="26" t="s">
        <v>38</v>
      </c>
      <c r="S176" s="26" t="s">
        <v>37</v>
      </c>
      <c r="T176" s="26" t="s">
        <v>37</v>
      </c>
      <c r="U176" s="26" t="s">
        <v>37</v>
      </c>
      <c r="V176" s="26" t="s">
        <v>38</v>
      </c>
      <c r="AA176" t="s">
        <v>290</v>
      </c>
      <c r="AB176">
        <v>19453</v>
      </c>
      <c r="AC176">
        <v>53152</v>
      </c>
      <c r="AD176">
        <v>37089</v>
      </c>
      <c r="AE176">
        <v>41993</v>
      </c>
      <c r="AF176">
        <v>12713</v>
      </c>
      <c r="AG176">
        <v>12536</v>
      </c>
      <c r="AH176">
        <v>10524</v>
      </c>
      <c r="AI176" t="s">
        <v>290</v>
      </c>
      <c r="AJ176">
        <v>44338</v>
      </c>
      <c r="AK176">
        <v>23326</v>
      </c>
      <c r="AL176">
        <v>17549</v>
      </c>
      <c r="AM176">
        <v>60394</v>
      </c>
      <c r="AN176">
        <v>31895</v>
      </c>
      <c r="AO176">
        <v>27485</v>
      </c>
      <c r="AP176">
        <v>10330</v>
      </c>
      <c r="AQ176" t="s">
        <v>290</v>
      </c>
      <c r="AR176" t="s">
        <v>251</v>
      </c>
      <c r="AS176" t="s">
        <v>37</v>
      </c>
      <c r="AT176" t="s">
        <v>37</v>
      </c>
      <c r="AU176" t="s">
        <v>37</v>
      </c>
      <c r="AV176" t="s">
        <v>37</v>
      </c>
      <c r="AW176" t="s">
        <v>37</v>
      </c>
      <c r="AX176" t="s">
        <v>38</v>
      </c>
      <c r="AY176" t="s">
        <v>38</v>
      </c>
      <c r="AZ176" t="s">
        <v>37</v>
      </c>
      <c r="BA176" t="s">
        <v>37</v>
      </c>
      <c r="BB176" t="s">
        <v>37</v>
      </c>
      <c r="BC176" t="s">
        <v>37</v>
      </c>
      <c r="BD176" t="s">
        <v>38</v>
      </c>
      <c r="BE176" t="s">
        <v>38</v>
      </c>
      <c r="BF176" t="s">
        <v>38</v>
      </c>
    </row>
    <row r="177" spans="1:58" ht="17.25" customHeight="1" x14ac:dyDescent="0.25">
      <c r="A177" s="20">
        <v>45102</v>
      </c>
      <c r="B177" s="21">
        <v>5</v>
      </c>
      <c r="C177" s="22">
        <v>4</v>
      </c>
      <c r="D177" s="20" t="s">
        <v>253</v>
      </c>
      <c r="E177" s="20" t="s">
        <v>253</v>
      </c>
      <c r="F177" s="23"/>
      <c r="G177" s="25"/>
      <c r="H177" s="26" t="s">
        <v>37</v>
      </c>
      <c r="I177" s="26" t="s">
        <v>37</v>
      </c>
      <c r="J177" s="26" t="s">
        <v>37</v>
      </c>
      <c r="K177" s="26" t="s">
        <v>38</v>
      </c>
      <c r="L177" s="26" t="s">
        <v>38</v>
      </c>
      <c r="M177" s="26" t="s">
        <v>37</v>
      </c>
      <c r="N177" s="26" t="s">
        <v>37</v>
      </c>
      <c r="O177" s="27" t="s">
        <v>290</v>
      </c>
      <c r="P177" s="26" t="s">
        <v>38</v>
      </c>
      <c r="Q177" s="26" t="s">
        <v>37</v>
      </c>
      <c r="R177" s="26" t="s">
        <v>38</v>
      </c>
      <c r="S177" s="26" t="s">
        <v>37</v>
      </c>
      <c r="T177" s="26" t="s">
        <v>37</v>
      </c>
      <c r="U177" s="26" t="s">
        <v>37</v>
      </c>
      <c r="V177" s="26" t="s">
        <v>38</v>
      </c>
      <c r="AA177" t="s">
        <v>290</v>
      </c>
      <c r="AB177">
        <v>19453</v>
      </c>
      <c r="AC177">
        <v>53176</v>
      </c>
      <c r="AD177">
        <v>37113</v>
      </c>
      <c r="AE177">
        <v>42017</v>
      </c>
      <c r="AF177">
        <v>12737</v>
      </c>
      <c r="AG177">
        <v>12560</v>
      </c>
      <c r="AH177">
        <v>10524</v>
      </c>
      <c r="AI177" t="s">
        <v>290</v>
      </c>
      <c r="AJ177">
        <v>44362</v>
      </c>
      <c r="AK177">
        <v>23350</v>
      </c>
      <c r="AL177">
        <v>17573</v>
      </c>
      <c r="AM177">
        <v>60418</v>
      </c>
      <c r="AN177">
        <v>31895</v>
      </c>
      <c r="AO177">
        <v>27485</v>
      </c>
      <c r="AP177">
        <v>10330</v>
      </c>
      <c r="AQ177" t="s">
        <v>290</v>
      </c>
      <c r="AR177" t="s">
        <v>251</v>
      </c>
      <c r="AS177" t="s">
        <v>37</v>
      </c>
      <c r="AT177" t="s">
        <v>37</v>
      </c>
      <c r="AU177" t="s">
        <v>37</v>
      </c>
      <c r="AV177" t="s">
        <v>37</v>
      </c>
      <c r="AW177" t="s">
        <v>37</v>
      </c>
      <c r="AX177" t="s">
        <v>38</v>
      </c>
      <c r="AY177" t="s">
        <v>38</v>
      </c>
      <c r="AZ177" t="s">
        <v>37</v>
      </c>
      <c r="BA177" t="s">
        <v>37</v>
      </c>
      <c r="BB177" t="s">
        <v>37</v>
      </c>
      <c r="BC177" t="s">
        <v>37</v>
      </c>
      <c r="BD177" t="s">
        <v>38</v>
      </c>
      <c r="BE177" t="s">
        <v>38</v>
      </c>
      <c r="BF177" t="s">
        <v>38</v>
      </c>
    </row>
    <row r="178" spans="1:58" ht="17.25" customHeight="1" x14ac:dyDescent="0.25">
      <c r="A178" s="20">
        <v>45103</v>
      </c>
      <c r="B178" s="21">
        <v>5</v>
      </c>
      <c r="C178" s="22">
        <v>4</v>
      </c>
      <c r="D178" s="20" t="s">
        <v>253</v>
      </c>
      <c r="E178" s="20" t="s">
        <v>253</v>
      </c>
      <c r="F178" s="23"/>
      <c r="G178" s="25"/>
      <c r="H178" s="26" t="s">
        <v>37</v>
      </c>
      <c r="I178" s="26" t="s">
        <v>37</v>
      </c>
      <c r="J178" s="26" t="s">
        <v>37</v>
      </c>
      <c r="K178" s="26" t="s">
        <v>38</v>
      </c>
      <c r="L178" s="26" t="s">
        <v>38</v>
      </c>
      <c r="M178" s="26" t="s">
        <v>37</v>
      </c>
      <c r="N178" s="26" t="s">
        <v>37</v>
      </c>
      <c r="O178" s="27" t="s">
        <v>290</v>
      </c>
      <c r="P178" s="26" t="s">
        <v>38</v>
      </c>
      <c r="Q178" s="26" t="s">
        <v>37</v>
      </c>
      <c r="R178" s="26" t="s">
        <v>38</v>
      </c>
      <c r="S178" s="26" t="s">
        <v>37</v>
      </c>
      <c r="T178" s="26" t="s">
        <v>37</v>
      </c>
      <c r="U178" s="26" t="s">
        <v>37</v>
      </c>
      <c r="V178" s="26" t="s">
        <v>38</v>
      </c>
      <c r="AA178" t="s">
        <v>290</v>
      </c>
      <c r="AB178">
        <v>19453</v>
      </c>
      <c r="AC178">
        <v>53200</v>
      </c>
      <c r="AD178">
        <v>37137</v>
      </c>
      <c r="AE178">
        <v>42041</v>
      </c>
      <c r="AF178">
        <v>12761</v>
      </c>
      <c r="AG178">
        <v>12584</v>
      </c>
      <c r="AH178">
        <v>10524</v>
      </c>
      <c r="AI178" t="s">
        <v>290</v>
      </c>
      <c r="AJ178">
        <v>44386</v>
      </c>
      <c r="AK178">
        <v>23374</v>
      </c>
      <c r="AL178">
        <v>17597</v>
      </c>
      <c r="AM178">
        <v>60442</v>
      </c>
      <c r="AN178">
        <v>31895</v>
      </c>
      <c r="AO178">
        <v>27485</v>
      </c>
      <c r="AP178">
        <v>10330</v>
      </c>
      <c r="AQ178" t="s">
        <v>290</v>
      </c>
      <c r="AR178" t="s">
        <v>251</v>
      </c>
      <c r="AS178" t="s">
        <v>37</v>
      </c>
      <c r="AT178" t="s">
        <v>37</v>
      </c>
      <c r="AU178" t="s">
        <v>37</v>
      </c>
      <c r="AV178" t="s">
        <v>37</v>
      </c>
      <c r="AW178" t="s">
        <v>37</v>
      </c>
      <c r="AX178" t="s">
        <v>38</v>
      </c>
      <c r="AY178" t="s">
        <v>38</v>
      </c>
      <c r="AZ178" t="s">
        <v>37</v>
      </c>
      <c r="BA178" t="s">
        <v>37</v>
      </c>
      <c r="BB178" t="s">
        <v>37</v>
      </c>
      <c r="BC178" t="s">
        <v>37</v>
      </c>
      <c r="BD178" t="s">
        <v>38</v>
      </c>
      <c r="BE178" t="s">
        <v>38</v>
      </c>
      <c r="BF178" t="s">
        <v>38</v>
      </c>
    </row>
    <row r="179" spans="1:58" ht="17.25" customHeight="1" x14ac:dyDescent="0.25">
      <c r="A179" s="20">
        <v>45104</v>
      </c>
      <c r="B179" s="21">
        <v>5</v>
      </c>
      <c r="C179" s="22">
        <v>4</v>
      </c>
      <c r="D179" s="20" t="s">
        <v>253</v>
      </c>
      <c r="E179" s="20" t="s">
        <v>253</v>
      </c>
      <c r="F179" s="23"/>
      <c r="G179" s="25"/>
      <c r="H179" s="26" t="s">
        <v>37</v>
      </c>
      <c r="I179" s="26" t="s">
        <v>37</v>
      </c>
      <c r="J179" s="26" t="s">
        <v>37</v>
      </c>
      <c r="K179" s="26" t="s">
        <v>38</v>
      </c>
      <c r="L179" s="26" t="s">
        <v>38</v>
      </c>
      <c r="M179" s="26" t="s">
        <v>37</v>
      </c>
      <c r="N179" s="26" t="s">
        <v>37</v>
      </c>
      <c r="O179" s="27" t="s">
        <v>290</v>
      </c>
      <c r="P179" s="26" t="s">
        <v>38</v>
      </c>
      <c r="Q179" s="26" t="s">
        <v>37</v>
      </c>
      <c r="R179" s="26" t="s">
        <v>38</v>
      </c>
      <c r="S179" s="26" t="s">
        <v>37</v>
      </c>
      <c r="T179" s="26" t="s">
        <v>37</v>
      </c>
      <c r="U179" s="26" t="s">
        <v>37</v>
      </c>
      <c r="V179" s="26" t="s">
        <v>38</v>
      </c>
      <c r="AA179" t="s">
        <v>290</v>
      </c>
      <c r="AB179">
        <v>19453</v>
      </c>
      <c r="AC179">
        <v>53224</v>
      </c>
      <c r="AD179">
        <v>37161</v>
      </c>
      <c r="AE179">
        <v>42065</v>
      </c>
      <c r="AF179">
        <v>12785</v>
      </c>
      <c r="AG179">
        <v>12608</v>
      </c>
      <c r="AH179">
        <v>10524</v>
      </c>
      <c r="AI179" t="s">
        <v>290</v>
      </c>
      <c r="AJ179">
        <v>44410</v>
      </c>
      <c r="AK179">
        <v>23398</v>
      </c>
      <c r="AL179">
        <v>17621</v>
      </c>
      <c r="AM179">
        <v>60442</v>
      </c>
      <c r="AN179">
        <v>31895</v>
      </c>
      <c r="AO179">
        <v>27485</v>
      </c>
      <c r="AP179">
        <v>10330</v>
      </c>
      <c r="AQ179" t="s">
        <v>290</v>
      </c>
      <c r="AR179" t="s">
        <v>251</v>
      </c>
      <c r="AS179" t="s">
        <v>37</v>
      </c>
      <c r="AT179" t="s">
        <v>37</v>
      </c>
      <c r="AU179" t="s">
        <v>37</v>
      </c>
      <c r="AV179" t="s">
        <v>37</v>
      </c>
      <c r="AW179" t="s">
        <v>37</v>
      </c>
      <c r="AX179" t="s">
        <v>38</v>
      </c>
      <c r="AY179" t="s">
        <v>38</v>
      </c>
      <c r="AZ179" t="s">
        <v>37</v>
      </c>
      <c r="BA179" t="s">
        <v>37</v>
      </c>
      <c r="BB179" t="s">
        <v>37</v>
      </c>
      <c r="BC179" t="s">
        <v>195</v>
      </c>
      <c r="BD179" t="s">
        <v>320</v>
      </c>
      <c r="BE179" t="s">
        <v>38</v>
      </c>
      <c r="BF179" t="s">
        <v>38</v>
      </c>
    </row>
    <row r="180" spans="1:58" ht="17.25" customHeight="1" x14ac:dyDescent="0.25">
      <c r="A180" s="20">
        <v>45105</v>
      </c>
      <c r="B180" s="21">
        <v>5</v>
      </c>
      <c r="C180" s="22">
        <v>4</v>
      </c>
      <c r="D180" s="20" t="s">
        <v>253</v>
      </c>
      <c r="E180" s="20" t="s">
        <v>253</v>
      </c>
      <c r="F180" s="23"/>
      <c r="G180" s="25"/>
      <c r="H180" s="26" t="s">
        <v>37</v>
      </c>
      <c r="I180" s="26" t="s">
        <v>37</v>
      </c>
      <c r="J180" s="26" t="s">
        <v>37</v>
      </c>
      <c r="K180" s="26" t="s">
        <v>37</v>
      </c>
      <c r="L180" s="26" t="s">
        <v>38</v>
      </c>
      <c r="M180" s="26" t="s">
        <v>37</v>
      </c>
      <c r="N180" s="26" t="s">
        <v>38</v>
      </c>
      <c r="O180" s="27" t="s">
        <v>290</v>
      </c>
      <c r="P180" s="26" t="s">
        <v>38</v>
      </c>
      <c r="Q180" s="26" t="s">
        <v>37</v>
      </c>
      <c r="R180" s="26" t="s">
        <v>38</v>
      </c>
      <c r="S180" s="26" t="s">
        <v>37</v>
      </c>
      <c r="T180" s="26" t="s">
        <v>37</v>
      </c>
      <c r="U180" s="26" t="s">
        <v>270</v>
      </c>
      <c r="V180" s="26" t="s">
        <v>37</v>
      </c>
      <c r="AA180" t="s">
        <v>290</v>
      </c>
      <c r="AB180">
        <v>19453</v>
      </c>
      <c r="AC180">
        <v>53248</v>
      </c>
      <c r="AD180">
        <v>37185</v>
      </c>
      <c r="AE180">
        <v>42089</v>
      </c>
      <c r="AF180">
        <v>12809</v>
      </c>
      <c r="AG180">
        <v>12632</v>
      </c>
      <c r="AH180">
        <v>10524</v>
      </c>
      <c r="AI180" t="s">
        <v>290</v>
      </c>
      <c r="AJ180">
        <v>44434</v>
      </c>
      <c r="AK180">
        <v>23422</v>
      </c>
      <c r="AL180">
        <v>17645</v>
      </c>
      <c r="AM180">
        <v>60442</v>
      </c>
      <c r="AN180">
        <v>31919</v>
      </c>
      <c r="AO180">
        <v>27485</v>
      </c>
      <c r="AP180">
        <v>10330</v>
      </c>
      <c r="AQ180" t="s">
        <v>290</v>
      </c>
      <c r="AR180" t="s">
        <v>251</v>
      </c>
      <c r="AS180" t="s">
        <v>37</v>
      </c>
      <c r="AT180" t="s">
        <v>37</v>
      </c>
      <c r="AU180" t="s">
        <v>37</v>
      </c>
      <c r="AV180" t="s">
        <v>37</v>
      </c>
      <c r="AW180" t="s">
        <v>37</v>
      </c>
      <c r="AX180" t="s">
        <v>38</v>
      </c>
      <c r="AY180" t="s">
        <v>38</v>
      </c>
      <c r="AZ180" t="s">
        <v>37</v>
      </c>
      <c r="BA180" t="s">
        <v>37</v>
      </c>
      <c r="BB180" t="s">
        <v>37</v>
      </c>
      <c r="BC180" t="s">
        <v>321</v>
      </c>
      <c r="BD180" t="s">
        <v>37</v>
      </c>
      <c r="BE180" t="s">
        <v>38</v>
      </c>
      <c r="BF180" t="s">
        <v>38</v>
      </c>
    </row>
    <row r="181" spans="1:58" ht="17.25" customHeight="1" x14ac:dyDescent="0.25">
      <c r="A181" s="20">
        <v>45106</v>
      </c>
      <c r="B181" s="21">
        <v>5</v>
      </c>
      <c r="C181" s="22">
        <v>4</v>
      </c>
      <c r="D181" s="20" t="s">
        <v>253</v>
      </c>
      <c r="E181" s="20" t="s">
        <v>253</v>
      </c>
      <c r="F181" s="23"/>
      <c r="G181" s="25"/>
      <c r="H181" s="26" t="s">
        <v>37</v>
      </c>
      <c r="I181" s="26" t="s">
        <v>37</v>
      </c>
      <c r="J181" s="26" t="s">
        <v>37</v>
      </c>
      <c r="K181" s="26" t="s">
        <v>37</v>
      </c>
      <c r="L181" s="26" t="s">
        <v>38</v>
      </c>
      <c r="M181" s="26" t="s">
        <v>37</v>
      </c>
      <c r="N181" s="26" t="s">
        <v>38</v>
      </c>
      <c r="O181" s="27" t="s">
        <v>290</v>
      </c>
      <c r="P181" s="26" t="s">
        <v>38</v>
      </c>
      <c r="Q181" s="26" t="s">
        <v>37</v>
      </c>
      <c r="R181" s="26" t="s">
        <v>38</v>
      </c>
      <c r="S181" s="26" t="s">
        <v>37</v>
      </c>
      <c r="T181" s="26" t="s">
        <v>37</v>
      </c>
      <c r="U181" s="26" t="s">
        <v>270</v>
      </c>
      <c r="V181" s="26" t="s">
        <v>37</v>
      </c>
      <c r="AA181" t="s">
        <v>290</v>
      </c>
      <c r="AB181">
        <v>19453</v>
      </c>
      <c r="AC181">
        <v>53272</v>
      </c>
      <c r="AD181">
        <v>37209</v>
      </c>
      <c r="AE181">
        <v>42113</v>
      </c>
      <c r="AF181">
        <v>12833</v>
      </c>
      <c r="AG181">
        <v>12656</v>
      </c>
      <c r="AH181">
        <v>10524</v>
      </c>
      <c r="AI181" t="s">
        <v>290</v>
      </c>
      <c r="AJ181">
        <v>44458</v>
      </c>
      <c r="AK181">
        <v>23446</v>
      </c>
      <c r="AL181">
        <v>17669</v>
      </c>
      <c r="AM181">
        <v>60442</v>
      </c>
      <c r="AN181">
        <v>31919</v>
      </c>
      <c r="AO181">
        <v>27485</v>
      </c>
      <c r="AP181">
        <v>10330</v>
      </c>
      <c r="AQ181" t="s">
        <v>290</v>
      </c>
      <c r="AR181" t="s">
        <v>251</v>
      </c>
      <c r="AS181" t="s">
        <v>37</v>
      </c>
      <c r="AT181" t="s">
        <v>37</v>
      </c>
      <c r="AU181" t="s">
        <v>37</v>
      </c>
      <c r="AV181" t="s">
        <v>37</v>
      </c>
      <c r="AW181" t="s">
        <v>37</v>
      </c>
      <c r="AX181" t="s">
        <v>38</v>
      </c>
      <c r="AY181" t="s">
        <v>38</v>
      </c>
      <c r="AZ181" t="s">
        <v>37</v>
      </c>
      <c r="BA181" t="s">
        <v>37</v>
      </c>
      <c r="BB181" t="s">
        <v>37</v>
      </c>
      <c r="BC181" t="s">
        <v>320</v>
      </c>
      <c r="BD181" t="s">
        <v>195</v>
      </c>
      <c r="BE181" t="s">
        <v>38</v>
      </c>
      <c r="BF181" t="s">
        <v>38</v>
      </c>
    </row>
    <row r="182" spans="1:58" ht="17.25" customHeight="1" x14ac:dyDescent="0.25">
      <c r="A182" s="20">
        <v>45107</v>
      </c>
      <c r="B182" s="21">
        <v>5</v>
      </c>
      <c r="C182" s="22">
        <v>4</v>
      </c>
      <c r="D182" s="20" t="s">
        <v>253</v>
      </c>
      <c r="E182" s="20" t="s">
        <v>253</v>
      </c>
      <c r="F182" s="23"/>
      <c r="G182" s="25"/>
      <c r="H182" s="26" t="s">
        <v>37</v>
      </c>
      <c r="I182" s="26" t="s">
        <v>37</v>
      </c>
      <c r="J182" s="26" t="s">
        <v>37</v>
      </c>
      <c r="K182" s="26" t="s">
        <v>37</v>
      </c>
      <c r="L182" s="26" t="s">
        <v>38</v>
      </c>
      <c r="M182" s="26" t="s">
        <v>37</v>
      </c>
      <c r="N182" s="26" t="s">
        <v>38</v>
      </c>
      <c r="O182" s="27" t="s">
        <v>290</v>
      </c>
      <c r="P182" s="26" t="s">
        <v>38</v>
      </c>
      <c r="Q182" s="26" t="s">
        <v>37</v>
      </c>
      <c r="R182" s="26" t="s">
        <v>38</v>
      </c>
      <c r="S182" s="26" t="s">
        <v>37</v>
      </c>
      <c r="T182" s="26" t="s">
        <v>37</v>
      </c>
      <c r="U182" s="26" t="s">
        <v>270</v>
      </c>
      <c r="V182" s="26" t="s">
        <v>37</v>
      </c>
      <c r="AA182" t="s">
        <v>290</v>
      </c>
      <c r="AB182">
        <v>19453</v>
      </c>
      <c r="AC182">
        <v>53296</v>
      </c>
      <c r="AD182">
        <v>37233</v>
      </c>
      <c r="AE182">
        <v>42137</v>
      </c>
      <c r="AF182">
        <v>12857</v>
      </c>
      <c r="AG182">
        <v>12680</v>
      </c>
      <c r="AH182">
        <v>10524</v>
      </c>
      <c r="AI182" t="s">
        <v>290</v>
      </c>
      <c r="AJ182">
        <v>44482</v>
      </c>
      <c r="AK182">
        <v>23470</v>
      </c>
      <c r="AL182">
        <v>17693</v>
      </c>
      <c r="AM182">
        <v>60466</v>
      </c>
      <c r="AN182">
        <v>31919</v>
      </c>
      <c r="AO182">
        <v>27485</v>
      </c>
      <c r="AP182">
        <v>10330</v>
      </c>
      <c r="AQ182" t="s">
        <v>290</v>
      </c>
      <c r="AR182" t="s">
        <v>251</v>
      </c>
      <c r="AS182" t="s">
        <v>37</v>
      </c>
      <c r="AT182" t="s">
        <v>37</v>
      </c>
      <c r="AU182" t="s">
        <v>37</v>
      </c>
      <c r="AV182" t="s">
        <v>37</v>
      </c>
      <c r="AW182" t="s">
        <v>37</v>
      </c>
      <c r="AX182" t="s">
        <v>38</v>
      </c>
      <c r="AY182" t="s">
        <v>38</v>
      </c>
      <c r="AZ182" t="s">
        <v>37</v>
      </c>
      <c r="BA182" t="s">
        <v>37</v>
      </c>
      <c r="BB182" t="s">
        <v>37</v>
      </c>
      <c r="BC182" t="s">
        <v>37</v>
      </c>
      <c r="BD182" t="s">
        <v>38</v>
      </c>
      <c r="BE182" t="s">
        <v>38</v>
      </c>
      <c r="BF182" t="s">
        <v>38</v>
      </c>
    </row>
    <row r="183" spans="1:58" ht="17.25" customHeight="1" x14ac:dyDescent="0.25">
      <c r="A183" s="20">
        <v>45108</v>
      </c>
      <c r="B183" s="21">
        <v>5</v>
      </c>
      <c r="C183" s="22">
        <v>4</v>
      </c>
      <c r="D183" s="20" t="s">
        <v>253</v>
      </c>
      <c r="E183" s="20" t="s">
        <v>253</v>
      </c>
      <c r="F183" s="23"/>
      <c r="G183" s="25"/>
      <c r="H183" s="26" t="s">
        <v>37</v>
      </c>
      <c r="I183" s="26" t="s">
        <v>37</v>
      </c>
      <c r="J183" s="26" t="s">
        <v>37</v>
      </c>
      <c r="K183" s="26" t="s">
        <v>37</v>
      </c>
      <c r="L183" s="26" t="s">
        <v>38</v>
      </c>
      <c r="M183" s="26" t="s">
        <v>37</v>
      </c>
      <c r="N183" s="26" t="s">
        <v>38</v>
      </c>
      <c r="O183" s="27" t="s">
        <v>290</v>
      </c>
      <c r="P183" s="26" t="s">
        <v>38</v>
      </c>
      <c r="Q183" s="26" t="s">
        <v>37</v>
      </c>
      <c r="R183" s="26" t="s">
        <v>38</v>
      </c>
      <c r="S183" s="26" t="s">
        <v>37</v>
      </c>
      <c r="T183" s="26" t="s">
        <v>37</v>
      </c>
      <c r="U183" s="26" t="s">
        <v>270</v>
      </c>
      <c r="V183" s="26" t="s">
        <v>37</v>
      </c>
      <c r="AA183" t="s">
        <v>290</v>
      </c>
      <c r="AB183">
        <v>19453</v>
      </c>
      <c r="AC183">
        <v>53320</v>
      </c>
      <c r="AD183">
        <v>37257</v>
      </c>
      <c r="AE183">
        <v>42161</v>
      </c>
      <c r="AF183">
        <v>12881</v>
      </c>
      <c r="AG183">
        <v>12704</v>
      </c>
      <c r="AH183">
        <v>10524</v>
      </c>
      <c r="AI183" t="s">
        <v>290</v>
      </c>
      <c r="AJ183">
        <v>44506</v>
      </c>
      <c r="AK183">
        <v>23494</v>
      </c>
      <c r="AL183">
        <v>17717</v>
      </c>
      <c r="AM183">
        <v>60490</v>
      </c>
      <c r="AN183">
        <v>31919</v>
      </c>
      <c r="AO183">
        <v>27485</v>
      </c>
      <c r="AP183">
        <v>10330</v>
      </c>
      <c r="AQ183" t="s">
        <v>290</v>
      </c>
      <c r="AR183" t="s">
        <v>251</v>
      </c>
      <c r="AS183" t="s">
        <v>37</v>
      </c>
      <c r="AT183" t="s">
        <v>37</v>
      </c>
      <c r="AU183" t="s">
        <v>37</v>
      </c>
      <c r="AV183" t="s">
        <v>37</v>
      </c>
      <c r="AW183" t="s">
        <v>37</v>
      </c>
      <c r="AX183" t="s">
        <v>38</v>
      </c>
      <c r="AY183" t="s">
        <v>38</v>
      </c>
      <c r="AZ183" t="s">
        <v>37</v>
      </c>
      <c r="BA183" t="s">
        <v>37</v>
      </c>
      <c r="BB183" t="s">
        <v>37</v>
      </c>
      <c r="BC183" t="s">
        <v>37</v>
      </c>
      <c r="BD183" t="s">
        <v>38</v>
      </c>
      <c r="BE183" t="s">
        <v>38</v>
      </c>
      <c r="BF183" t="s">
        <v>38</v>
      </c>
    </row>
    <row r="184" spans="1:58" ht="17.25" customHeight="1" x14ac:dyDescent="0.25">
      <c r="A184" s="20">
        <v>45109</v>
      </c>
      <c r="B184" s="21">
        <v>5</v>
      </c>
      <c r="C184" s="22">
        <v>4</v>
      </c>
      <c r="D184" s="20" t="s">
        <v>253</v>
      </c>
      <c r="E184" s="20" t="s">
        <v>253</v>
      </c>
      <c r="F184" s="23"/>
      <c r="G184" s="25"/>
      <c r="H184" s="26" t="s">
        <v>37</v>
      </c>
      <c r="I184" s="26" t="s">
        <v>37</v>
      </c>
      <c r="J184" s="26" t="s">
        <v>37</v>
      </c>
      <c r="K184" s="26" t="s">
        <v>37</v>
      </c>
      <c r="L184" s="26" t="s">
        <v>38</v>
      </c>
      <c r="M184" s="26" t="s">
        <v>37</v>
      </c>
      <c r="N184" s="26" t="s">
        <v>38</v>
      </c>
      <c r="O184" s="27" t="s">
        <v>290</v>
      </c>
      <c r="P184" s="26" t="s">
        <v>38</v>
      </c>
      <c r="Q184" s="26" t="s">
        <v>37</v>
      </c>
      <c r="R184" s="26" t="s">
        <v>38</v>
      </c>
      <c r="S184" s="26" t="s">
        <v>37</v>
      </c>
      <c r="T184" s="26" t="s">
        <v>37</v>
      </c>
      <c r="U184" s="26" t="s">
        <v>270</v>
      </c>
      <c r="V184" s="26" t="s">
        <v>37</v>
      </c>
      <c r="AA184" t="s">
        <v>290</v>
      </c>
      <c r="AB184">
        <v>19453</v>
      </c>
      <c r="AC184">
        <v>53344</v>
      </c>
      <c r="AD184">
        <v>37281</v>
      </c>
      <c r="AE184">
        <v>42185</v>
      </c>
      <c r="AF184">
        <v>12905</v>
      </c>
      <c r="AG184">
        <v>12728</v>
      </c>
      <c r="AH184">
        <v>10524</v>
      </c>
      <c r="AI184" t="s">
        <v>290</v>
      </c>
      <c r="AJ184">
        <v>44530</v>
      </c>
      <c r="AK184">
        <v>23518</v>
      </c>
      <c r="AL184">
        <v>17741</v>
      </c>
      <c r="AM184">
        <v>60514</v>
      </c>
      <c r="AN184">
        <v>31919</v>
      </c>
      <c r="AO184">
        <v>27485</v>
      </c>
      <c r="AP184">
        <v>10330</v>
      </c>
      <c r="AQ184" t="s">
        <v>290</v>
      </c>
      <c r="AR184" t="s">
        <v>251</v>
      </c>
      <c r="AS184" t="s">
        <v>37</v>
      </c>
      <c r="AT184" t="s">
        <v>37</v>
      </c>
      <c r="AU184" t="s">
        <v>37</v>
      </c>
      <c r="AV184" t="s">
        <v>37</v>
      </c>
      <c r="AW184" t="s">
        <v>37</v>
      </c>
      <c r="AX184" t="s">
        <v>38</v>
      </c>
      <c r="AY184" t="s">
        <v>38</v>
      </c>
      <c r="AZ184" t="s">
        <v>37</v>
      </c>
      <c r="BA184" t="s">
        <v>37</v>
      </c>
      <c r="BB184" t="s">
        <v>37</v>
      </c>
      <c r="BC184" t="s">
        <v>37</v>
      </c>
      <c r="BD184" t="s">
        <v>38</v>
      </c>
      <c r="BE184" t="s">
        <v>38</v>
      </c>
      <c r="BF184" t="s">
        <v>38</v>
      </c>
    </row>
    <row r="185" spans="1:58" ht="17.25" customHeight="1" x14ac:dyDescent="0.25">
      <c r="A185" s="20">
        <v>45110</v>
      </c>
      <c r="B185" s="21">
        <v>5</v>
      </c>
      <c r="C185" s="22">
        <v>4</v>
      </c>
      <c r="D185" s="20" t="s">
        <v>253</v>
      </c>
      <c r="E185" s="20" t="s">
        <v>253</v>
      </c>
      <c r="F185" s="23"/>
      <c r="G185" s="25"/>
      <c r="H185" s="26" t="s">
        <v>37</v>
      </c>
      <c r="I185" s="26" t="s">
        <v>37</v>
      </c>
      <c r="J185" s="26" t="s">
        <v>37</v>
      </c>
      <c r="K185" s="26" t="s">
        <v>37</v>
      </c>
      <c r="L185" s="26" t="s">
        <v>38</v>
      </c>
      <c r="M185" s="26" t="s">
        <v>37</v>
      </c>
      <c r="N185" s="26" t="s">
        <v>38</v>
      </c>
      <c r="O185" s="27" t="s">
        <v>290</v>
      </c>
      <c r="P185" s="26" t="s">
        <v>38</v>
      </c>
      <c r="Q185" s="26" t="s">
        <v>37</v>
      </c>
      <c r="R185" s="26" t="s">
        <v>38</v>
      </c>
      <c r="S185" s="26" t="s">
        <v>37</v>
      </c>
      <c r="T185" s="26" t="s">
        <v>37</v>
      </c>
      <c r="U185" s="26" t="s">
        <v>270</v>
      </c>
      <c r="V185" s="26" t="s">
        <v>37</v>
      </c>
      <c r="AA185" t="s">
        <v>290</v>
      </c>
      <c r="AB185">
        <v>19465</v>
      </c>
      <c r="AC185">
        <v>53368</v>
      </c>
      <c r="AD185">
        <v>37305</v>
      </c>
      <c r="AE185">
        <v>42209</v>
      </c>
      <c r="AF185">
        <v>12929</v>
      </c>
      <c r="AG185">
        <v>12728</v>
      </c>
      <c r="AH185">
        <v>10524</v>
      </c>
      <c r="AI185" t="s">
        <v>290</v>
      </c>
      <c r="AJ185">
        <v>44554</v>
      </c>
      <c r="AK185">
        <v>23542</v>
      </c>
      <c r="AL185">
        <v>17765</v>
      </c>
      <c r="AM185">
        <v>60538</v>
      </c>
      <c r="AN185">
        <v>31919</v>
      </c>
      <c r="AO185">
        <v>27485</v>
      </c>
      <c r="AP185">
        <v>10330</v>
      </c>
      <c r="AQ185" t="s">
        <v>290</v>
      </c>
      <c r="AR185" t="s">
        <v>320</v>
      </c>
      <c r="AS185" t="s">
        <v>37</v>
      </c>
      <c r="AT185" t="s">
        <v>37</v>
      </c>
      <c r="AU185" t="s">
        <v>37</v>
      </c>
      <c r="AV185" t="s">
        <v>37</v>
      </c>
      <c r="AW185" t="s">
        <v>195</v>
      </c>
      <c r="AX185" t="s">
        <v>38</v>
      </c>
      <c r="AY185" t="s">
        <v>38</v>
      </c>
      <c r="AZ185" t="s">
        <v>37</v>
      </c>
      <c r="BA185" t="s">
        <v>37</v>
      </c>
      <c r="BB185" t="s">
        <v>37</v>
      </c>
      <c r="BC185" t="s">
        <v>37</v>
      </c>
      <c r="BD185" t="s">
        <v>38</v>
      </c>
      <c r="BE185" t="s">
        <v>38</v>
      </c>
      <c r="BF185" t="s">
        <v>38</v>
      </c>
    </row>
    <row r="186" spans="1:58" ht="17.25" customHeight="1" x14ac:dyDescent="0.25">
      <c r="A186" s="20">
        <v>45111</v>
      </c>
      <c r="B186" s="21">
        <v>5</v>
      </c>
      <c r="C186" s="22">
        <v>4</v>
      </c>
      <c r="D186" s="20" t="s">
        <v>253</v>
      </c>
      <c r="E186" s="20" t="s">
        <v>253</v>
      </c>
      <c r="F186" s="23"/>
      <c r="G186" s="25"/>
      <c r="H186" s="26" t="s">
        <v>37</v>
      </c>
      <c r="I186" s="26" t="s">
        <v>37</v>
      </c>
      <c r="J186" s="26" t="s">
        <v>37</v>
      </c>
      <c r="K186" s="26" t="s">
        <v>37</v>
      </c>
      <c r="L186" s="26" t="s">
        <v>38</v>
      </c>
      <c r="M186" s="26" t="s">
        <v>37</v>
      </c>
      <c r="N186" s="26" t="s">
        <v>38</v>
      </c>
      <c r="O186" s="27" t="s">
        <v>290</v>
      </c>
      <c r="P186" s="26" t="s">
        <v>38</v>
      </c>
      <c r="Q186" s="26" t="s">
        <v>37</v>
      </c>
      <c r="R186" s="26" t="s">
        <v>38</v>
      </c>
      <c r="S186" s="26" t="s">
        <v>37</v>
      </c>
      <c r="T186" s="26" t="s">
        <v>37</v>
      </c>
      <c r="U186" s="26" t="s">
        <v>270</v>
      </c>
      <c r="V186" s="26" t="s">
        <v>37</v>
      </c>
      <c r="AA186" t="s">
        <v>290</v>
      </c>
      <c r="AB186">
        <v>19489</v>
      </c>
      <c r="AC186">
        <v>53392</v>
      </c>
      <c r="AD186">
        <v>37329</v>
      </c>
      <c r="AE186">
        <v>42233</v>
      </c>
      <c r="AF186">
        <v>12953</v>
      </c>
      <c r="AG186">
        <v>12728</v>
      </c>
      <c r="AH186">
        <v>10524</v>
      </c>
      <c r="AI186" t="s">
        <v>290</v>
      </c>
      <c r="AJ186">
        <v>44554</v>
      </c>
      <c r="AK186">
        <v>23566</v>
      </c>
      <c r="AL186">
        <v>17789</v>
      </c>
      <c r="AM186">
        <v>60562</v>
      </c>
      <c r="AN186">
        <v>31919</v>
      </c>
      <c r="AO186">
        <v>27485</v>
      </c>
      <c r="AP186">
        <v>10330</v>
      </c>
      <c r="AQ186" t="s">
        <v>290</v>
      </c>
      <c r="AR186" t="s">
        <v>37</v>
      </c>
      <c r="AS186" t="s">
        <v>37</v>
      </c>
      <c r="AT186" t="s">
        <v>37</v>
      </c>
      <c r="AU186" t="s">
        <v>37</v>
      </c>
      <c r="AV186" t="s">
        <v>37</v>
      </c>
      <c r="AW186" t="s">
        <v>38</v>
      </c>
      <c r="AX186" t="s">
        <v>38</v>
      </c>
      <c r="AY186" t="s">
        <v>38</v>
      </c>
      <c r="AZ186" t="s">
        <v>195</v>
      </c>
      <c r="BA186" t="s">
        <v>37</v>
      </c>
      <c r="BB186" t="s">
        <v>37</v>
      </c>
      <c r="BC186" t="s">
        <v>37</v>
      </c>
      <c r="BD186" t="s">
        <v>38</v>
      </c>
      <c r="BE186" t="s">
        <v>320</v>
      </c>
      <c r="BF186" t="s">
        <v>38</v>
      </c>
    </row>
    <row r="187" spans="1:58" ht="17.25" customHeight="1" x14ac:dyDescent="0.25">
      <c r="A187" s="20">
        <v>45112</v>
      </c>
      <c r="B187" s="21">
        <v>5</v>
      </c>
      <c r="C187" s="22">
        <v>4</v>
      </c>
      <c r="D187" s="20" t="s">
        <v>253</v>
      </c>
      <c r="E187" s="20" t="s">
        <v>253</v>
      </c>
      <c r="F187" s="23"/>
      <c r="G187" s="25"/>
      <c r="H187" s="26" t="s">
        <v>37</v>
      </c>
      <c r="I187" s="26" t="s">
        <v>37</v>
      </c>
      <c r="J187" s="26" t="s">
        <v>37</v>
      </c>
      <c r="K187" s="26" t="s">
        <v>37</v>
      </c>
      <c r="L187" s="26" t="s">
        <v>38</v>
      </c>
      <c r="M187" s="26" t="s">
        <v>37</v>
      </c>
      <c r="N187" s="26" t="s">
        <v>38</v>
      </c>
      <c r="O187" s="27" t="s">
        <v>290</v>
      </c>
      <c r="P187" s="26" t="s">
        <v>38</v>
      </c>
      <c r="Q187" s="26" t="s">
        <v>33</v>
      </c>
      <c r="R187" s="26" t="s">
        <v>38</v>
      </c>
      <c r="S187" s="26" t="s">
        <v>37</v>
      </c>
      <c r="T187" s="26" t="s">
        <v>37</v>
      </c>
      <c r="U187" s="26" t="s">
        <v>37</v>
      </c>
      <c r="V187" s="26" t="s">
        <v>37</v>
      </c>
      <c r="AA187" t="s">
        <v>290</v>
      </c>
      <c r="AB187">
        <v>19513</v>
      </c>
      <c r="AC187">
        <v>53416</v>
      </c>
      <c r="AD187">
        <v>37353</v>
      </c>
      <c r="AE187">
        <v>42257</v>
      </c>
      <c r="AF187">
        <v>12977</v>
      </c>
      <c r="AG187">
        <v>12728</v>
      </c>
      <c r="AH187">
        <v>10524</v>
      </c>
      <c r="AI187" t="s">
        <v>290</v>
      </c>
      <c r="AJ187">
        <v>44554</v>
      </c>
      <c r="AK187">
        <v>23590</v>
      </c>
      <c r="AL187">
        <v>17813</v>
      </c>
      <c r="AM187">
        <v>60586</v>
      </c>
      <c r="AN187">
        <v>31919</v>
      </c>
      <c r="AO187">
        <v>27509</v>
      </c>
      <c r="AP187">
        <v>10330</v>
      </c>
      <c r="AQ187" t="s">
        <v>290</v>
      </c>
      <c r="AR187" t="s">
        <v>37</v>
      </c>
      <c r="AS187" t="s">
        <v>37</v>
      </c>
      <c r="AT187" t="s">
        <v>37</v>
      </c>
      <c r="AU187" t="s">
        <v>37</v>
      </c>
      <c r="AV187" t="s">
        <v>37</v>
      </c>
      <c r="AW187" t="s">
        <v>38</v>
      </c>
      <c r="AX187" t="s">
        <v>38</v>
      </c>
      <c r="AY187" t="s">
        <v>38</v>
      </c>
      <c r="AZ187" t="s">
        <v>321</v>
      </c>
      <c r="BA187" t="s">
        <v>37</v>
      </c>
      <c r="BB187" t="s">
        <v>37</v>
      </c>
      <c r="BC187" t="s">
        <v>37</v>
      </c>
      <c r="BD187" t="s">
        <v>38</v>
      </c>
      <c r="BE187" t="s">
        <v>37</v>
      </c>
      <c r="BF187" t="s">
        <v>38</v>
      </c>
    </row>
    <row r="188" spans="1:58" ht="17.25" customHeight="1" x14ac:dyDescent="0.25">
      <c r="A188" s="20">
        <v>45113</v>
      </c>
      <c r="B188" s="21">
        <v>5</v>
      </c>
      <c r="C188" s="22">
        <v>4</v>
      </c>
      <c r="D188" s="20" t="s">
        <v>253</v>
      </c>
      <c r="E188" s="20" t="s">
        <v>253</v>
      </c>
      <c r="F188" s="23"/>
      <c r="G188" s="25"/>
      <c r="H188" s="26" t="s">
        <v>37</v>
      </c>
      <c r="I188" s="26" t="s">
        <v>37</v>
      </c>
      <c r="J188" s="26" t="s">
        <v>37</v>
      </c>
      <c r="K188" s="26" t="s">
        <v>37</v>
      </c>
      <c r="L188" s="26" t="s">
        <v>38</v>
      </c>
      <c r="M188" s="26" t="s">
        <v>37</v>
      </c>
      <c r="N188" s="26" t="s">
        <v>38</v>
      </c>
      <c r="O188" s="27" t="s">
        <v>290</v>
      </c>
      <c r="P188" s="26" t="s">
        <v>38</v>
      </c>
      <c r="Q188" s="26" t="s">
        <v>33</v>
      </c>
      <c r="R188" s="26" t="s">
        <v>38</v>
      </c>
      <c r="S188" s="26" t="s">
        <v>37</v>
      </c>
      <c r="T188" s="26" t="s">
        <v>37</v>
      </c>
      <c r="U188" s="26" t="s">
        <v>37</v>
      </c>
      <c r="V188" s="26" t="s">
        <v>37</v>
      </c>
      <c r="AA188" t="s">
        <v>290</v>
      </c>
      <c r="AB188">
        <v>19537</v>
      </c>
      <c r="AC188">
        <v>53440</v>
      </c>
      <c r="AD188">
        <v>37377</v>
      </c>
      <c r="AE188">
        <v>42281</v>
      </c>
      <c r="AF188">
        <v>13001</v>
      </c>
      <c r="AG188">
        <v>12728</v>
      </c>
      <c r="AH188">
        <v>10524</v>
      </c>
      <c r="AI188" t="s">
        <v>290</v>
      </c>
      <c r="AJ188">
        <v>44554</v>
      </c>
      <c r="AK188">
        <v>23614</v>
      </c>
      <c r="AL188">
        <v>17837</v>
      </c>
      <c r="AM188">
        <v>60610</v>
      </c>
      <c r="AN188">
        <v>31919</v>
      </c>
      <c r="AO188">
        <v>27509</v>
      </c>
      <c r="AP188">
        <v>10330</v>
      </c>
      <c r="AQ188" t="s">
        <v>290</v>
      </c>
      <c r="AR188" t="s">
        <v>37</v>
      </c>
      <c r="AS188" t="s">
        <v>37</v>
      </c>
      <c r="AT188" t="s">
        <v>37</v>
      </c>
      <c r="AU188" t="s">
        <v>37</v>
      </c>
      <c r="AV188" t="s">
        <v>37</v>
      </c>
      <c r="AW188" t="s">
        <v>38</v>
      </c>
      <c r="AX188" t="s">
        <v>38</v>
      </c>
      <c r="AY188" t="s">
        <v>38</v>
      </c>
      <c r="AZ188" t="s">
        <v>320</v>
      </c>
      <c r="BA188" t="s">
        <v>37</v>
      </c>
      <c r="BB188" t="s">
        <v>37</v>
      </c>
      <c r="BC188" t="s">
        <v>37</v>
      </c>
      <c r="BD188" t="s">
        <v>38</v>
      </c>
      <c r="BE188" t="s">
        <v>195</v>
      </c>
      <c r="BF188" t="s">
        <v>38</v>
      </c>
    </row>
    <row r="189" spans="1:58" ht="17.25" customHeight="1" x14ac:dyDescent="0.25">
      <c r="A189" s="20">
        <v>45114</v>
      </c>
      <c r="B189" s="21">
        <v>5</v>
      </c>
      <c r="C189" s="22">
        <v>4</v>
      </c>
      <c r="D189" s="20" t="s">
        <v>253</v>
      </c>
      <c r="E189" s="20" t="s">
        <v>253</v>
      </c>
      <c r="F189" s="23"/>
      <c r="G189" s="25"/>
      <c r="H189" s="26" t="s">
        <v>37</v>
      </c>
      <c r="I189" s="26" t="s">
        <v>37</v>
      </c>
      <c r="J189" s="26" t="s">
        <v>37</v>
      </c>
      <c r="K189" s="26" t="s">
        <v>37</v>
      </c>
      <c r="L189" s="26" t="s">
        <v>38</v>
      </c>
      <c r="M189" s="26" t="s">
        <v>37</v>
      </c>
      <c r="N189" s="26" t="s">
        <v>38</v>
      </c>
      <c r="O189" s="27" t="s">
        <v>290</v>
      </c>
      <c r="P189" s="26" t="s">
        <v>38</v>
      </c>
      <c r="Q189" s="26" t="s">
        <v>38</v>
      </c>
      <c r="R189" s="26" t="s">
        <v>38</v>
      </c>
      <c r="S189" s="26" t="s">
        <v>37</v>
      </c>
      <c r="T189" s="26" t="s">
        <v>37</v>
      </c>
      <c r="U189" s="26" t="s">
        <v>37</v>
      </c>
      <c r="V189" s="26" t="s">
        <v>37</v>
      </c>
      <c r="AA189" t="s">
        <v>290</v>
      </c>
      <c r="AB189">
        <v>19561</v>
      </c>
      <c r="AC189">
        <v>53464</v>
      </c>
      <c r="AD189">
        <v>37401</v>
      </c>
      <c r="AE189">
        <v>42305</v>
      </c>
      <c r="AF189">
        <v>13025</v>
      </c>
      <c r="AG189">
        <v>12728</v>
      </c>
      <c r="AH189">
        <v>10524</v>
      </c>
      <c r="AI189" t="s">
        <v>290</v>
      </c>
      <c r="AJ189">
        <v>44578</v>
      </c>
      <c r="AK189">
        <v>23638</v>
      </c>
      <c r="AL189">
        <v>17861</v>
      </c>
      <c r="AM189">
        <v>60634</v>
      </c>
      <c r="AN189">
        <v>31919</v>
      </c>
      <c r="AO189">
        <v>27509</v>
      </c>
      <c r="AP189">
        <v>10330</v>
      </c>
      <c r="AQ189" t="s">
        <v>290</v>
      </c>
      <c r="AR189" t="s">
        <v>37</v>
      </c>
      <c r="AS189" t="s">
        <v>37</v>
      </c>
      <c r="AT189" t="s">
        <v>37</v>
      </c>
      <c r="AU189" t="s">
        <v>37</v>
      </c>
      <c r="AV189" t="s">
        <v>37</v>
      </c>
      <c r="AW189" t="s">
        <v>38</v>
      </c>
      <c r="AX189" t="s">
        <v>38</v>
      </c>
      <c r="AY189" t="s">
        <v>38</v>
      </c>
      <c r="AZ189" t="s">
        <v>37</v>
      </c>
      <c r="BA189" t="s">
        <v>37</v>
      </c>
      <c r="BB189" t="s">
        <v>37</v>
      </c>
      <c r="BC189" t="s">
        <v>37</v>
      </c>
      <c r="BD189" t="s">
        <v>38</v>
      </c>
      <c r="BE189" t="s">
        <v>38</v>
      </c>
      <c r="BF189" t="s">
        <v>38</v>
      </c>
    </row>
    <row r="190" spans="1:58" ht="17.25" customHeight="1" x14ac:dyDescent="0.25">
      <c r="A190" s="20">
        <v>45115</v>
      </c>
      <c r="B190" s="21">
        <v>5</v>
      </c>
      <c r="C190" s="22">
        <v>4</v>
      </c>
      <c r="D190" s="20" t="s">
        <v>253</v>
      </c>
      <c r="E190" s="20" t="s">
        <v>253</v>
      </c>
      <c r="F190" s="23"/>
      <c r="G190" s="25"/>
      <c r="H190" s="26" t="s">
        <v>37</v>
      </c>
      <c r="I190" s="26" t="s">
        <v>37</v>
      </c>
      <c r="J190" s="26" t="s">
        <v>37</v>
      </c>
      <c r="K190" s="26" t="s">
        <v>37</v>
      </c>
      <c r="L190" s="26" t="s">
        <v>38</v>
      </c>
      <c r="M190" s="26" t="s">
        <v>37</v>
      </c>
      <c r="N190" s="26" t="s">
        <v>38</v>
      </c>
      <c r="O190" s="27" t="s">
        <v>290</v>
      </c>
      <c r="P190" s="26" t="s">
        <v>38</v>
      </c>
      <c r="Q190" s="26" t="s">
        <v>37</v>
      </c>
      <c r="R190" s="26" t="s">
        <v>38</v>
      </c>
      <c r="S190" s="26" t="s">
        <v>37</v>
      </c>
      <c r="T190" s="26" t="s">
        <v>37</v>
      </c>
      <c r="U190" s="26" t="s">
        <v>37</v>
      </c>
      <c r="V190" s="26" t="s">
        <v>271</v>
      </c>
      <c r="AA190" t="s">
        <v>290</v>
      </c>
      <c r="AB190">
        <v>19585</v>
      </c>
      <c r="AC190">
        <v>53488</v>
      </c>
      <c r="AD190">
        <v>37425</v>
      </c>
      <c r="AE190">
        <v>42329</v>
      </c>
      <c r="AF190">
        <v>13049</v>
      </c>
      <c r="AG190">
        <v>12728</v>
      </c>
      <c r="AH190">
        <v>10524</v>
      </c>
      <c r="AI190" t="s">
        <v>290</v>
      </c>
      <c r="AJ190">
        <v>44602</v>
      </c>
      <c r="AK190">
        <v>23662</v>
      </c>
      <c r="AL190">
        <v>17885</v>
      </c>
      <c r="AM190">
        <v>60658</v>
      </c>
      <c r="AN190">
        <v>31919</v>
      </c>
      <c r="AO190">
        <v>27509</v>
      </c>
      <c r="AP190">
        <v>10330</v>
      </c>
      <c r="AQ190" t="s">
        <v>290</v>
      </c>
      <c r="AR190" t="s">
        <v>37</v>
      </c>
      <c r="AS190" t="s">
        <v>37</v>
      </c>
      <c r="AT190" t="s">
        <v>37</v>
      </c>
      <c r="AU190" t="s">
        <v>37</v>
      </c>
      <c r="AV190" t="s">
        <v>37</v>
      </c>
      <c r="AW190" t="s">
        <v>38</v>
      </c>
      <c r="AX190" t="s">
        <v>38</v>
      </c>
      <c r="AY190" t="s">
        <v>38</v>
      </c>
      <c r="AZ190" t="s">
        <v>37</v>
      </c>
      <c r="BA190" t="s">
        <v>37</v>
      </c>
      <c r="BB190" t="s">
        <v>37</v>
      </c>
      <c r="BC190" t="s">
        <v>37</v>
      </c>
      <c r="BD190" t="s">
        <v>38</v>
      </c>
      <c r="BE190" t="s">
        <v>38</v>
      </c>
      <c r="BF190" t="s">
        <v>38</v>
      </c>
    </row>
    <row r="191" spans="1:58" ht="17.25" customHeight="1" x14ac:dyDescent="0.25">
      <c r="A191" s="20">
        <v>45116</v>
      </c>
      <c r="B191" s="21">
        <v>5</v>
      </c>
      <c r="C191" s="22">
        <v>4</v>
      </c>
      <c r="D191" s="20" t="s">
        <v>253</v>
      </c>
      <c r="E191" s="20" t="s">
        <v>253</v>
      </c>
      <c r="F191" s="23"/>
      <c r="G191" s="25"/>
      <c r="H191" s="26" t="s">
        <v>37</v>
      </c>
      <c r="I191" s="26" t="s">
        <v>37</v>
      </c>
      <c r="J191" s="26" t="s">
        <v>37</v>
      </c>
      <c r="K191" s="26" t="s">
        <v>37</v>
      </c>
      <c r="L191" s="26" t="s">
        <v>38</v>
      </c>
      <c r="M191" s="26" t="s">
        <v>37</v>
      </c>
      <c r="N191" s="26" t="s">
        <v>38</v>
      </c>
      <c r="O191" s="27" t="s">
        <v>290</v>
      </c>
      <c r="P191" s="26" t="s">
        <v>38</v>
      </c>
      <c r="Q191" s="26" t="s">
        <v>37</v>
      </c>
      <c r="R191" s="26" t="s">
        <v>38</v>
      </c>
      <c r="S191" s="26" t="s">
        <v>37</v>
      </c>
      <c r="T191" s="26" t="s">
        <v>37</v>
      </c>
      <c r="U191" s="26" t="s">
        <v>37</v>
      </c>
      <c r="V191" s="26" t="s">
        <v>271</v>
      </c>
      <c r="AA191" t="s">
        <v>290</v>
      </c>
      <c r="AB191">
        <v>19609</v>
      </c>
      <c r="AC191">
        <v>53512</v>
      </c>
      <c r="AD191">
        <v>37449</v>
      </c>
      <c r="AE191">
        <v>42353</v>
      </c>
      <c r="AF191">
        <v>13073</v>
      </c>
      <c r="AG191">
        <v>12728</v>
      </c>
      <c r="AH191">
        <v>10524</v>
      </c>
      <c r="AI191" t="s">
        <v>290</v>
      </c>
      <c r="AJ191">
        <v>44626</v>
      </c>
      <c r="AK191">
        <v>23686</v>
      </c>
      <c r="AL191">
        <v>17909</v>
      </c>
      <c r="AM191">
        <v>60682</v>
      </c>
      <c r="AN191">
        <v>31919</v>
      </c>
      <c r="AO191">
        <v>27509</v>
      </c>
      <c r="AP191">
        <v>10330</v>
      </c>
      <c r="AQ191" t="s">
        <v>290</v>
      </c>
      <c r="AR191" t="s">
        <v>37</v>
      </c>
      <c r="AS191" t="s">
        <v>37</v>
      </c>
      <c r="AT191" t="s">
        <v>37</v>
      </c>
      <c r="AU191" t="s">
        <v>37</v>
      </c>
      <c r="AV191" t="s">
        <v>37</v>
      </c>
      <c r="AW191" t="s">
        <v>38</v>
      </c>
      <c r="AX191" t="s">
        <v>38</v>
      </c>
      <c r="AY191" t="s">
        <v>38</v>
      </c>
      <c r="AZ191" t="s">
        <v>37</v>
      </c>
      <c r="BA191" t="s">
        <v>37</v>
      </c>
      <c r="BB191" t="s">
        <v>37</v>
      </c>
      <c r="BC191" t="s">
        <v>37</v>
      </c>
      <c r="BD191" t="s">
        <v>38</v>
      </c>
      <c r="BE191" t="s">
        <v>38</v>
      </c>
      <c r="BF191" t="s">
        <v>38</v>
      </c>
    </row>
    <row r="192" spans="1:58" ht="17.25" customHeight="1" x14ac:dyDescent="0.25">
      <c r="A192" s="20">
        <v>45117</v>
      </c>
      <c r="B192" s="21">
        <v>5</v>
      </c>
      <c r="C192" s="22">
        <v>4</v>
      </c>
      <c r="D192" s="20" t="s">
        <v>253</v>
      </c>
      <c r="E192" s="20" t="s">
        <v>253</v>
      </c>
      <c r="F192" s="23"/>
      <c r="G192" s="25"/>
      <c r="H192" s="26" t="s">
        <v>37</v>
      </c>
      <c r="I192" s="26" t="s">
        <v>37</v>
      </c>
      <c r="J192" s="26" t="s">
        <v>37</v>
      </c>
      <c r="K192" s="26" t="s">
        <v>37</v>
      </c>
      <c r="L192" s="26" t="s">
        <v>38</v>
      </c>
      <c r="M192" s="26" t="s">
        <v>37</v>
      </c>
      <c r="N192" s="26" t="s">
        <v>38</v>
      </c>
      <c r="O192" s="27" t="s">
        <v>290</v>
      </c>
      <c r="P192" s="26" t="s">
        <v>38</v>
      </c>
      <c r="Q192" s="26" t="s">
        <v>37</v>
      </c>
      <c r="R192" s="26" t="s">
        <v>38</v>
      </c>
      <c r="S192" s="26" t="s">
        <v>37</v>
      </c>
      <c r="T192" s="26" t="s">
        <v>37</v>
      </c>
      <c r="U192" s="26" t="s">
        <v>37</v>
      </c>
      <c r="V192" s="26" t="s">
        <v>271</v>
      </c>
      <c r="AA192" t="s">
        <v>290</v>
      </c>
      <c r="AB192">
        <v>19633</v>
      </c>
      <c r="AC192">
        <v>53536</v>
      </c>
      <c r="AD192">
        <v>37473</v>
      </c>
      <c r="AE192">
        <v>42377</v>
      </c>
      <c r="AF192">
        <v>13097</v>
      </c>
      <c r="AG192">
        <v>12728</v>
      </c>
      <c r="AH192">
        <v>10524</v>
      </c>
      <c r="AI192" t="s">
        <v>290</v>
      </c>
      <c r="AJ192">
        <v>44650</v>
      </c>
      <c r="AK192">
        <v>23710</v>
      </c>
      <c r="AL192">
        <v>17933</v>
      </c>
      <c r="AM192">
        <v>60706</v>
      </c>
      <c r="AN192">
        <v>31919</v>
      </c>
      <c r="AO192">
        <v>27509</v>
      </c>
      <c r="AP192">
        <v>10330</v>
      </c>
      <c r="AQ192" t="s">
        <v>290</v>
      </c>
      <c r="AR192" t="s">
        <v>37</v>
      </c>
      <c r="AS192" t="s">
        <v>37</v>
      </c>
      <c r="AT192" t="s">
        <v>37</v>
      </c>
      <c r="AU192" t="s">
        <v>37</v>
      </c>
      <c r="AV192" t="s">
        <v>37</v>
      </c>
      <c r="AW192" t="s">
        <v>38</v>
      </c>
      <c r="AX192" t="s">
        <v>38</v>
      </c>
      <c r="AY192" t="s">
        <v>38</v>
      </c>
      <c r="AZ192" t="s">
        <v>37</v>
      </c>
      <c r="BA192" t="s">
        <v>37</v>
      </c>
      <c r="BB192" t="s">
        <v>37</v>
      </c>
      <c r="BC192" t="s">
        <v>37</v>
      </c>
      <c r="BD192" t="s">
        <v>38</v>
      </c>
      <c r="BE192" t="s">
        <v>38</v>
      </c>
      <c r="BF192" t="s">
        <v>38</v>
      </c>
    </row>
    <row r="193" spans="1:58" ht="17.25" customHeight="1" x14ac:dyDescent="0.25">
      <c r="A193" s="20">
        <v>45118</v>
      </c>
      <c r="B193" s="21">
        <v>5</v>
      </c>
      <c r="C193" s="22">
        <v>4</v>
      </c>
      <c r="D193" s="20" t="s">
        <v>253</v>
      </c>
      <c r="E193" s="20" t="s">
        <v>253</v>
      </c>
      <c r="F193" s="23"/>
      <c r="G193" s="25"/>
      <c r="H193" s="26" t="s">
        <v>37</v>
      </c>
      <c r="I193" s="26" t="s">
        <v>37</v>
      </c>
      <c r="J193" s="26" t="s">
        <v>37</v>
      </c>
      <c r="K193" s="26" t="s">
        <v>37</v>
      </c>
      <c r="L193" s="26" t="s">
        <v>38</v>
      </c>
      <c r="M193" s="26" t="s">
        <v>37</v>
      </c>
      <c r="N193" s="26" t="s">
        <v>38</v>
      </c>
      <c r="O193" s="27" t="s">
        <v>290</v>
      </c>
      <c r="P193" s="26" t="s">
        <v>38</v>
      </c>
      <c r="Q193" s="26" t="s">
        <v>37</v>
      </c>
      <c r="R193" s="26" t="s">
        <v>38</v>
      </c>
      <c r="S193" s="26" t="s">
        <v>37</v>
      </c>
      <c r="T193" s="26" t="s">
        <v>37</v>
      </c>
      <c r="U193" s="26" t="s">
        <v>37</v>
      </c>
      <c r="V193" s="26" t="s">
        <v>271</v>
      </c>
      <c r="AA193" t="s">
        <v>290</v>
      </c>
      <c r="AB193">
        <v>19657</v>
      </c>
      <c r="AC193">
        <v>53560</v>
      </c>
      <c r="AD193">
        <v>37497</v>
      </c>
      <c r="AE193">
        <v>42401</v>
      </c>
      <c r="AF193">
        <v>13121</v>
      </c>
      <c r="AG193">
        <v>12728</v>
      </c>
      <c r="AH193">
        <v>10524</v>
      </c>
      <c r="AI193" t="s">
        <v>290</v>
      </c>
      <c r="AJ193">
        <v>44674</v>
      </c>
      <c r="AK193">
        <v>23734</v>
      </c>
      <c r="AL193">
        <v>17933</v>
      </c>
      <c r="AM193">
        <v>60730</v>
      </c>
      <c r="AN193">
        <v>31919</v>
      </c>
      <c r="AO193">
        <v>27509</v>
      </c>
      <c r="AP193">
        <v>10330</v>
      </c>
      <c r="AQ193" t="s">
        <v>290</v>
      </c>
      <c r="AR193" t="s">
        <v>37</v>
      </c>
      <c r="AS193" t="s">
        <v>37</v>
      </c>
      <c r="AT193" t="s">
        <v>37</v>
      </c>
      <c r="AU193" t="s">
        <v>37</v>
      </c>
      <c r="AV193" t="s">
        <v>37</v>
      </c>
      <c r="AW193" t="s">
        <v>38</v>
      </c>
      <c r="AX193" t="s">
        <v>38</v>
      </c>
      <c r="AY193" t="s">
        <v>38</v>
      </c>
      <c r="AZ193" t="s">
        <v>37</v>
      </c>
      <c r="BA193" t="s">
        <v>37</v>
      </c>
      <c r="BB193" t="s">
        <v>195</v>
      </c>
      <c r="BC193" t="s">
        <v>37</v>
      </c>
      <c r="BD193" t="s">
        <v>38</v>
      </c>
      <c r="BE193" t="s">
        <v>38</v>
      </c>
      <c r="BF193" t="s">
        <v>320</v>
      </c>
    </row>
    <row r="194" spans="1:58" ht="17.25" customHeight="1" x14ac:dyDescent="0.25">
      <c r="A194" s="20">
        <v>45119</v>
      </c>
      <c r="B194" s="21">
        <v>5</v>
      </c>
      <c r="C194" s="22">
        <v>4</v>
      </c>
      <c r="D194" s="20" t="s">
        <v>253</v>
      </c>
      <c r="E194" s="20" t="s">
        <v>253</v>
      </c>
      <c r="F194" s="23"/>
      <c r="G194" s="25"/>
      <c r="H194" s="26" t="s">
        <v>37</v>
      </c>
      <c r="I194" s="26" t="s">
        <v>37</v>
      </c>
      <c r="J194" s="26" t="s">
        <v>37</v>
      </c>
      <c r="K194" s="26" t="s">
        <v>37</v>
      </c>
      <c r="L194" s="26" t="s">
        <v>38</v>
      </c>
      <c r="M194" s="26" t="s">
        <v>37</v>
      </c>
      <c r="N194" s="26" t="s">
        <v>38</v>
      </c>
      <c r="O194" s="27" t="s">
        <v>290</v>
      </c>
      <c r="P194" s="26" t="s">
        <v>38</v>
      </c>
      <c r="Q194" s="26" t="s">
        <v>37</v>
      </c>
      <c r="R194" s="26" t="s">
        <v>38</v>
      </c>
      <c r="S194" s="26" t="s">
        <v>37</v>
      </c>
      <c r="T194" s="26" t="s">
        <v>37</v>
      </c>
      <c r="U194" s="26" t="s">
        <v>37</v>
      </c>
      <c r="V194" s="26" t="s">
        <v>271</v>
      </c>
      <c r="AA194" t="s">
        <v>290</v>
      </c>
      <c r="AB194">
        <v>19681</v>
      </c>
      <c r="AC194">
        <v>53584</v>
      </c>
      <c r="AD194">
        <v>37521</v>
      </c>
      <c r="AE194">
        <v>42425</v>
      </c>
      <c r="AF194">
        <v>13145</v>
      </c>
      <c r="AG194">
        <v>12728</v>
      </c>
      <c r="AH194">
        <v>10524</v>
      </c>
      <c r="AI194" t="s">
        <v>290</v>
      </c>
      <c r="AJ194">
        <v>44698</v>
      </c>
      <c r="AK194">
        <v>23758</v>
      </c>
      <c r="AL194">
        <v>17933</v>
      </c>
      <c r="AM194">
        <v>60754</v>
      </c>
      <c r="AN194">
        <v>31919</v>
      </c>
      <c r="AO194">
        <v>27509</v>
      </c>
      <c r="AP194">
        <v>10354</v>
      </c>
      <c r="AQ194" t="s">
        <v>290</v>
      </c>
      <c r="AR194" t="s">
        <v>37</v>
      </c>
      <c r="AS194" t="s">
        <v>37</v>
      </c>
      <c r="AT194" t="s">
        <v>37</v>
      </c>
      <c r="AU194" t="s">
        <v>37</v>
      </c>
      <c r="AV194" t="s">
        <v>37</v>
      </c>
      <c r="AW194" t="s">
        <v>38</v>
      </c>
      <c r="AX194" t="s">
        <v>38</v>
      </c>
      <c r="AY194" t="s">
        <v>38</v>
      </c>
      <c r="AZ194" t="s">
        <v>37</v>
      </c>
      <c r="BA194" t="s">
        <v>37</v>
      </c>
      <c r="BB194" t="s">
        <v>321</v>
      </c>
      <c r="BC194" t="s">
        <v>37</v>
      </c>
      <c r="BD194" t="s">
        <v>38</v>
      </c>
      <c r="BE194" t="s">
        <v>38</v>
      </c>
      <c r="BF194" t="s">
        <v>37</v>
      </c>
    </row>
    <row r="195" spans="1:58" ht="17.25" customHeight="1" x14ac:dyDescent="0.25">
      <c r="A195" s="20">
        <v>45120</v>
      </c>
      <c r="B195" s="21">
        <v>5</v>
      </c>
      <c r="C195" s="22">
        <v>4</v>
      </c>
      <c r="D195" s="20" t="s">
        <v>253</v>
      </c>
      <c r="E195" s="20" t="s">
        <v>253</v>
      </c>
      <c r="F195" s="23"/>
      <c r="G195" s="25"/>
      <c r="H195" s="26" t="s">
        <v>37</v>
      </c>
      <c r="I195" s="26" t="s">
        <v>38</v>
      </c>
      <c r="J195" s="26" t="s">
        <v>37</v>
      </c>
      <c r="K195" s="26" t="s">
        <v>37</v>
      </c>
      <c r="L195" s="26" t="s">
        <v>38</v>
      </c>
      <c r="M195" s="26" t="s">
        <v>37</v>
      </c>
      <c r="N195" s="26" t="s">
        <v>37</v>
      </c>
      <c r="O195" s="27" t="s">
        <v>290</v>
      </c>
      <c r="P195" s="26" t="s">
        <v>38</v>
      </c>
      <c r="Q195" s="26" t="s">
        <v>37</v>
      </c>
      <c r="R195" s="26" t="s">
        <v>38</v>
      </c>
      <c r="S195" s="26" t="s">
        <v>37</v>
      </c>
      <c r="T195" s="26" t="s">
        <v>37</v>
      </c>
      <c r="U195" s="26" t="s">
        <v>37</v>
      </c>
      <c r="V195" s="26" t="s">
        <v>271</v>
      </c>
      <c r="AA195" t="s">
        <v>290</v>
      </c>
      <c r="AB195">
        <v>19705</v>
      </c>
      <c r="AC195">
        <v>53608</v>
      </c>
      <c r="AD195">
        <v>37545</v>
      </c>
      <c r="AE195">
        <v>42449</v>
      </c>
      <c r="AF195">
        <v>13169</v>
      </c>
      <c r="AG195">
        <v>12728</v>
      </c>
      <c r="AH195">
        <v>10524</v>
      </c>
      <c r="AI195" t="s">
        <v>290</v>
      </c>
      <c r="AJ195">
        <v>44722</v>
      </c>
      <c r="AK195">
        <v>23782</v>
      </c>
      <c r="AL195">
        <v>17933</v>
      </c>
      <c r="AM195">
        <v>60778</v>
      </c>
      <c r="AN195">
        <v>31919</v>
      </c>
      <c r="AO195">
        <v>27509</v>
      </c>
      <c r="AP195">
        <v>10354</v>
      </c>
      <c r="AQ195" t="s">
        <v>290</v>
      </c>
      <c r="AR195" t="s">
        <v>37</v>
      </c>
      <c r="AS195" t="s">
        <v>37</v>
      </c>
      <c r="AT195" t="s">
        <v>37</v>
      </c>
      <c r="AU195" t="s">
        <v>37</v>
      </c>
      <c r="AV195" t="s">
        <v>37</v>
      </c>
      <c r="AW195" t="s">
        <v>38</v>
      </c>
      <c r="AX195" t="s">
        <v>38</v>
      </c>
      <c r="AY195" t="s">
        <v>38</v>
      </c>
      <c r="AZ195" t="s">
        <v>37</v>
      </c>
      <c r="BA195" t="s">
        <v>37</v>
      </c>
      <c r="BB195" t="s">
        <v>320</v>
      </c>
      <c r="BC195" t="s">
        <v>37</v>
      </c>
      <c r="BD195" t="s">
        <v>38</v>
      </c>
      <c r="BE195" t="s">
        <v>38</v>
      </c>
      <c r="BF195" t="s">
        <v>195</v>
      </c>
    </row>
    <row r="196" spans="1:58" ht="17.25" customHeight="1" x14ac:dyDescent="0.25">
      <c r="A196" s="20">
        <v>45121</v>
      </c>
      <c r="B196" s="21">
        <v>5</v>
      </c>
      <c r="C196" s="22">
        <v>4</v>
      </c>
      <c r="D196" s="20" t="s">
        <v>253</v>
      </c>
      <c r="E196" s="20" t="s">
        <v>253</v>
      </c>
      <c r="F196" s="23"/>
      <c r="G196" s="25"/>
      <c r="H196" s="26" t="s">
        <v>37</v>
      </c>
      <c r="I196" s="26" t="s">
        <v>38</v>
      </c>
      <c r="J196" s="26" t="s">
        <v>37</v>
      </c>
      <c r="K196" s="26" t="s">
        <v>37</v>
      </c>
      <c r="L196" s="26" t="s">
        <v>38</v>
      </c>
      <c r="M196" s="26" t="s">
        <v>37</v>
      </c>
      <c r="N196" s="26" t="s">
        <v>37</v>
      </c>
      <c r="O196" s="27" t="s">
        <v>290</v>
      </c>
      <c r="P196" s="26" t="s">
        <v>38</v>
      </c>
      <c r="Q196" s="26" t="s">
        <v>37</v>
      </c>
      <c r="R196" s="26" t="s">
        <v>38</v>
      </c>
      <c r="S196" s="26" t="s">
        <v>37</v>
      </c>
      <c r="T196" s="26" t="s">
        <v>37</v>
      </c>
      <c r="U196" s="26" t="s">
        <v>37</v>
      </c>
      <c r="V196" s="26" t="s">
        <v>271</v>
      </c>
      <c r="AA196" t="s">
        <v>290</v>
      </c>
      <c r="AB196">
        <v>19729</v>
      </c>
      <c r="AC196">
        <v>53632</v>
      </c>
      <c r="AD196">
        <v>37569</v>
      </c>
      <c r="AE196">
        <v>42473</v>
      </c>
      <c r="AF196">
        <v>13193</v>
      </c>
      <c r="AG196">
        <v>12728</v>
      </c>
      <c r="AH196">
        <v>10524</v>
      </c>
      <c r="AI196" t="s">
        <v>290</v>
      </c>
      <c r="AJ196">
        <v>44746</v>
      </c>
      <c r="AK196">
        <v>23806</v>
      </c>
      <c r="AL196">
        <v>17957</v>
      </c>
      <c r="AM196">
        <v>60802</v>
      </c>
      <c r="AN196">
        <v>31919</v>
      </c>
      <c r="AO196">
        <v>27509</v>
      </c>
      <c r="AP196">
        <v>10354</v>
      </c>
      <c r="AQ196" t="s">
        <v>290</v>
      </c>
      <c r="AR196" t="s">
        <v>37</v>
      </c>
      <c r="AS196" t="s">
        <v>37</v>
      </c>
      <c r="AT196" t="s">
        <v>37</v>
      </c>
      <c r="AU196" t="s">
        <v>37</v>
      </c>
      <c r="AV196" t="s">
        <v>37</v>
      </c>
      <c r="AW196" t="s">
        <v>38</v>
      </c>
      <c r="AX196" t="s">
        <v>38</v>
      </c>
      <c r="AY196" t="s">
        <v>38</v>
      </c>
      <c r="AZ196" t="s">
        <v>37</v>
      </c>
      <c r="BA196" t="s">
        <v>37</v>
      </c>
      <c r="BB196" t="s">
        <v>37</v>
      </c>
      <c r="BC196" t="s">
        <v>37</v>
      </c>
      <c r="BD196" t="s">
        <v>38</v>
      </c>
      <c r="BE196" t="s">
        <v>38</v>
      </c>
      <c r="BF196" t="s">
        <v>38</v>
      </c>
    </row>
    <row r="197" spans="1:58" ht="17.25" customHeight="1" x14ac:dyDescent="0.25">
      <c r="A197" s="20">
        <v>45122</v>
      </c>
      <c r="B197" s="21">
        <v>5</v>
      </c>
      <c r="C197" s="22">
        <v>4</v>
      </c>
      <c r="D197" s="20" t="s">
        <v>253</v>
      </c>
      <c r="E197" s="20" t="s">
        <v>253</v>
      </c>
      <c r="F197" s="23"/>
      <c r="G197" s="25"/>
      <c r="H197" s="26" t="s">
        <v>37</v>
      </c>
      <c r="I197" s="26" t="s">
        <v>38</v>
      </c>
      <c r="J197" s="26" t="s">
        <v>37</v>
      </c>
      <c r="K197" s="26" t="s">
        <v>37</v>
      </c>
      <c r="L197" s="26" t="s">
        <v>38</v>
      </c>
      <c r="M197" s="26" t="s">
        <v>37</v>
      </c>
      <c r="N197" s="26" t="s">
        <v>37</v>
      </c>
      <c r="O197" s="27" t="s">
        <v>290</v>
      </c>
      <c r="P197" s="26" t="s">
        <v>38</v>
      </c>
      <c r="Q197" s="26" t="s">
        <v>37</v>
      </c>
      <c r="R197" s="26" t="s">
        <v>38</v>
      </c>
      <c r="S197" s="26" t="s">
        <v>37</v>
      </c>
      <c r="T197" s="26" t="s">
        <v>37</v>
      </c>
      <c r="U197" s="26" t="s">
        <v>37</v>
      </c>
      <c r="V197" s="26" t="s">
        <v>271</v>
      </c>
      <c r="AA197" t="s">
        <v>290</v>
      </c>
      <c r="AB197">
        <v>19753</v>
      </c>
      <c r="AC197">
        <v>53656</v>
      </c>
      <c r="AD197">
        <v>37593</v>
      </c>
      <c r="AE197">
        <v>42497</v>
      </c>
      <c r="AF197">
        <v>13217</v>
      </c>
      <c r="AG197">
        <v>12728</v>
      </c>
      <c r="AH197">
        <v>10524</v>
      </c>
      <c r="AI197" t="s">
        <v>290</v>
      </c>
      <c r="AJ197">
        <v>44770</v>
      </c>
      <c r="AK197">
        <v>23830</v>
      </c>
      <c r="AL197">
        <v>17981</v>
      </c>
      <c r="AM197">
        <v>60826</v>
      </c>
      <c r="AN197">
        <v>31919</v>
      </c>
      <c r="AO197">
        <v>27509</v>
      </c>
      <c r="AP197">
        <v>10354</v>
      </c>
      <c r="AQ197" t="s">
        <v>290</v>
      </c>
      <c r="AR197" t="s">
        <v>37</v>
      </c>
      <c r="AS197" t="s">
        <v>37</v>
      </c>
      <c r="AT197" t="s">
        <v>37</v>
      </c>
      <c r="AU197" t="s">
        <v>37</v>
      </c>
      <c r="AV197" t="s">
        <v>37</v>
      </c>
      <c r="AW197" t="s">
        <v>38</v>
      </c>
      <c r="AX197" t="s">
        <v>38</v>
      </c>
      <c r="AY197" t="s">
        <v>38</v>
      </c>
      <c r="AZ197" t="s">
        <v>37</v>
      </c>
      <c r="BA197" t="s">
        <v>37</v>
      </c>
      <c r="BB197" t="s">
        <v>37</v>
      </c>
      <c r="BC197" t="s">
        <v>37</v>
      </c>
      <c r="BD197" t="s">
        <v>38</v>
      </c>
      <c r="BE197" t="s">
        <v>38</v>
      </c>
      <c r="BF197" t="s">
        <v>38</v>
      </c>
    </row>
    <row r="198" spans="1:58" ht="17.25" customHeight="1" x14ac:dyDescent="0.25">
      <c r="A198" s="20">
        <v>45123</v>
      </c>
      <c r="B198" s="21">
        <v>5</v>
      </c>
      <c r="C198" s="22">
        <v>4</v>
      </c>
      <c r="D198" s="20" t="s">
        <v>253</v>
      </c>
      <c r="E198" s="20" t="s">
        <v>253</v>
      </c>
      <c r="F198" s="23"/>
      <c r="G198" s="25"/>
      <c r="H198" s="26" t="s">
        <v>37</v>
      </c>
      <c r="I198" s="26" t="s">
        <v>38</v>
      </c>
      <c r="J198" s="26" t="s">
        <v>37</v>
      </c>
      <c r="K198" s="26" t="s">
        <v>270</v>
      </c>
      <c r="L198" s="26" t="s">
        <v>37</v>
      </c>
      <c r="M198" s="26" t="s">
        <v>37</v>
      </c>
      <c r="N198" s="26" t="s">
        <v>37</v>
      </c>
      <c r="O198" s="27" t="s">
        <v>290</v>
      </c>
      <c r="P198" s="26" t="s">
        <v>38</v>
      </c>
      <c r="Q198" s="26" t="s">
        <v>37</v>
      </c>
      <c r="R198" s="26" t="s">
        <v>38</v>
      </c>
      <c r="S198" s="26" t="s">
        <v>37</v>
      </c>
      <c r="T198" s="26" t="s">
        <v>37</v>
      </c>
      <c r="U198" s="26" t="s">
        <v>37</v>
      </c>
      <c r="V198" s="26" t="s">
        <v>271</v>
      </c>
      <c r="AA198" t="s">
        <v>290</v>
      </c>
      <c r="AB198">
        <v>19777</v>
      </c>
      <c r="AC198">
        <v>53680</v>
      </c>
      <c r="AD198">
        <v>37617</v>
      </c>
      <c r="AE198">
        <v>42521</v>
      </c>
      <c r="AF198">
        <v>13241</v>
      </c>
      <c r="AG198">
        <v>12728</v>
      </c>
      <c r="AH198">
        <v>10524</v>
      </c>
      <c r="AI198" t="s">
        <v>290</v>
      </c>
      <c r="AJ198">
        <v>44794</v>
      </c>
      <c r="AK198">
        <v>23854</v>
      </c>
      <c r="AL198">
        <v>18005</v>
      </c>
      <c r="AM198">
        <v>60850</v>
      </c>
      <c r="AN198">
        <v>31919</v>
      </c>
      <c r="AO198">
        <v>27509</v>
      </c>
      <c r="AP198">
        <v>10354</v>
      </c>
      <c r="AQ198" t="s">
        <v>290</v>
      </c>
      <c r="AR198" t="s">
        <v>37</v>
      </c>
      <c r="AS198" t="s">
        <v>37</v>
      </c>
      <c r="AT198" t="s">
        <v>37</v>
      </c>
      <c r="AU198" t="s">
        <v>37</v>
      </c>
      <c r="AV198" t="s">
        <v>37</v>
      </c>
      <c r="AW198" t="s">
        <v>38</v>
      </c>
      <c r="AX198" t="s">
        <v>38</v>
      </c>
      <c r="AY198" t="s">
        <v>38</v>
      </c>
      <c r="AZ198" t="s">
        <v>37</v>
      </c>
      <c r="BA198" t="s">
        <v>37</v>
      </c>
      <c r="BB198" t="s">
        <v>37</v>
      </c>
      <c r="BC198" t="s">
        <v>37</v>
      </c>
      <c r="BD198" t="s">
        <v>38</v>
      </c>
      <c r="BE198" t="s">
        <v>38</v>
      </c>
      <c r="BF198" t="s">
        <v>38</v>
      </c>
    </row>
    <row r="199" spans="1:58" ht="17.25" customHeight="1" x14ac:dyDescent="0.25">
      <c r="A199" s="20">
        <v>45124</v>
      </c>
      <c r="B199" s="21">
        <v>5</v>
      </c>
      <c r="C199" s="22">
        <v>4</v>
      </c>
      <c r="D199" s="20" t="s">
        <v>253</v>
      </c>
      <c r="E199" s="20" t="s">
        <v>253</v>
      </c>
      <c r="F199" s="23"/>
      <c r="G199" s="25"/>
      <c r="H199" s="26" t="s">
        <v>37</v>
      </c>
      <c r="I199" s="26" t="s">
        <v>38</v>
      </c>
      <c r="J199" s="26" t="s">
        <v>37</v>
      </c>
      <c r="K199" s="26" t="s">
        <v>270</v>
      </c>
      <c r="L199" s="26" t="s">
        <v>37</v>
      </c>
      <c r="M199" s="26" t="s">
        <v>37</v>
      </c>
      <c r="N199" s="26" t="s">
        <v>37</v>
      </c>
      <c r="O199" s="27" t="s">
        <v>290</v>
      </c>
      <c r="P199" s="26" t="s">
        <v>38</v>
      </c>
      <c r="Q199" s="26" t="s">
        <v>37</v>
      </c>
      <c r="R199" s="26" t="s">
        <v>38</v>
      </c>
      <c r="S199" s="26" t="s">
        <v>37</v>
      </c>
      <c r="T199" s="26" t="s">
        <v>37</v>
      </c>
      <c r="U199" s="26" t="s">
        <v>37</v>
      </c>
      <c r="V199" s="26" t="s">
        <v>38</v>
      </c>
      <c r="AA199" t="s">
        <v>290</v>
      </c>
      <c r="AB199">
        <v>19801</v>
      </c>
      <c r="AC199">
        <v>53704</v>
      </c>
      <c r="AD199">
        <v>37641</v>
      </c>
      <c r="AE199">
        <v>42545</v>
      </c>
      <c r="AF199">
        <v>13265</v>
      </c>
      <c r="AG199">
        <v>12728</v>
      </c>
      <c r="AH199">
        <v>10524</v>
      </c>
      <c r="AI199" t="s">
        <v>290</v>
      </c>
      <c r="AJ199">
        <v>44818</v>
      </c>
      <c r="AK199">
        <v>23878</v>
      </c>
      <c r="AL199">
        <v>18029</v>
      </c>
      <c r="AM199">
        <v>60874</v>
      </c>
      <c r="AN199">
        <v>31919</v>
      </c>
      <c r="AO199">
        <v>27509</v>
      </c>
      <c r="AP199">
        <v>10354</v>
      </c>
      <c r="AQ199" t="s">
        <v>290</v>
      </c>
      <c r="AR199" t="s">
        <v>37</v>
      </c>
      <c r="AS199" t="s">
        <v>37</v>
      </c>
      <c r="AT199" t="s">
        <v>37</v>
      </c>
      <c r="AU199" t="s">
        <v>37</v>
      </c>
      <c r="AV199" t="s">
        <v>37</v>
      </c>
      <c r="AW199" t="s">
        <v>38</v>
      </c>
      <c r="AX199" t="s">
        <v>38</v>
      </c>
      <c r="AY199" t="s">
        <v>38</v>
      </c>
      <c r="AZ199" t="s">
        <v>37</v>
      </c>
      <c r="BA199" t="s">
        <v>37</v>
      </c>
      <c r="BB199" t="s">
        <v>37</v>
      </c>
      <c r="BC199" t="s">
        <v>37</v>
      </c>
      <c r="BD199" t="s">
        <v>38</v>
      </c>
      <c r="BE199" t="s">
        <v>38</v>
      </c>
      <c r="BF199" t="s">
        <v>38</v>
      </c>
    </row>
    <row r="200" spans="1:58" ht="17.25" customHeight="1" x14ac:dyDescent="0.25">
      <c r="A200" s="20">
        <v>45125</v>
      </c>
      <c r="B200" s="21">
        <v>5</v>
      </c>
      <c r="C200" s="22">
        <v>4</v>
      </c>
      <c r="D200" s="20" t="s">
        <v>253</v>
      </c>
      <c r="E200" s="20" t="s">
        <v>253</v>
      </c>
      <c r="F200" s="23"/>
      <c r="G200" s="25"/>
      <c r="H200" s="26" t="s">
        <v>37</v>
      </c>
      <c r="I200" s="26" t="s">
        <v>38</v>
      </c>
      <c r="J200" s="26" t="s">
        <v>37</v>
      </c>
      <c r="K200" s="26" t="s">
        <v>270</v>
      </c>
      <c r="L200" s="26" t="s">
        <v>37</v>
      </c>
      <c r="M200" s="26" t="s">
        <v>37</v>
      </c>
      <c r="N200" s="26" t="s">
        <v>37</v>
      </c>
      <c r="O200" s="27" t="s">
        <v>290</v>
      </c>
      <c r="P200" s="26" t="s">
        <v>38</v>
      </c>
      <c r="Q200" s="26" t="s">
        <v>37</v>
      </c>
      <c r="R200" s="26" t="s">
        <v>38</v>
      </c>
      <c r="S200" s="26" t="s">
        <v>37</v>
      </c>
      <c r="T200" s="26" t="s">
        <v>37</v>
      </c>
      <c r="U200" s="26" t="s">
        <v>37</v>
      </c>
      <c r="V200" s="26" t="s">
        <v>38</v>
      </c>
      <c r="AA200" t="s">
        <v>290</v>
      </c>
      <c r="AB200">
        <v>19825</v>
      </c>
      <c r="AC200">
        <v>53728</v>
      </c>
      <c r="AD200">
        <v>37665</v>
      </c>
      <c r="AE200">
        <v>42569</v>
      </c>
      <c r="AF200">
        <v>13289</v>
      </c>
      <c r="AG200">
        <v>12728</v>
      </c>
      <c r="AH200">
        <v>10524</v>
      </c>
      <c r="AI200" t="s">
        <v>290</v>
      </c>
      <c r="AJ200">
        <v>44842</v>
      </c>
      <c r="AK200">
        <v>23902</v>
      </c>
      <c r="AL200">
        <v>18053</v>
      </c>
      <c r="AM200">
        <v>60898</v>
      </c>
      <c r="AN200">
        <v>31919</v>
      </c>
      <c r="AO200">
        <v>27509</v>
      </c>
      <c r="AP200">
        <v>10354</v>
      </c>
      <c r="AQ200" t="s">
        <v>290</v>
      </c>
      <c r="AR200" t="s">
        <v>37</v>
      </c>
      <c r="AS200" t="s">
        <v>37</v>
      </c>
      <c r="AT200" t="s">
        <v>37</v>
      </c>
      <c r="AU200" t="s">
        <v>37</v>
      </c>
      <c r="AV200" t="s">
        <v>37</v>
      </c>
      <c r="AW200" t="s">
        <v>38</v>
      </c>
      <c r="AX200" t="s">
        <v>38</v>
      </c>
      <c r="AY200" t="s">
        <v>38</v>
      </c>
      <c r="AZ200" t="s">
        <v>37</v>
      </c>
      <c r="BA200" t="s">
        <v>37</v>
      </c>
      <c r="BB200" t="s">
        <v>37</v>
      </c>
      <c r="BC200" t="s">
        <v>37</v>
      </c>
      <c r="BD200" t="s">
        <v>38</v>
      </c>
      <c r="BE200" t="s">
        <v>38</v>
      </c>
      <c r="BF200" t="s">
        <v>38</v>
      </c>
    </row>
    <row r="201" spans="1:58" ht="17.25" customHeight="1" x14ac:dyDescent="0.25">
      <c r="A201" s="20">
        <v>45126</v>
      </c>
      <c r="B201" s="21">
        <v>5</v>
      </c>
      <c r="C201" s="22">
        <v>4</v>
      </c>
      <c r="D201" s="20" t="s">
        <v>253</v>
      </c>
      <c r="E201" s="20" t="s">
        <v>253</v>
      </c>
      <c r="F201" s="23"/>
      <c r="G201" s="25"/>
      <c r="H201" s="26" t="s">
        <v>37</v>
      </c>
      <c r="I201" s="26" t="s">
        <v>38</v>
      </c>
      <c r="J201" s="26" t="s">
        <v>37</v>
      </c>
      <c r="K201" s="26" t="s">
        <v>270</v>
      </c>
      <c r="L201" s="26" t="s">
        <v>37</v>
      </c>
      <c r="M201" s="26" t="s">
        <v>37</v>
      </c>
      <c r="N201" s="26" t="s">
        <v>37</v>
      </c>
      <c r="O201" s="27" t="s">
        <v>290</v>
      </c>
      <c r="P201" s="26" t="s">
        <v>38</v>
      </c>
      <c r="Q201" s="26" t="s">
        <v>37</v>
      </c>
      <c r="R201" s="26" t="s">
        <v>38</v>
      </c>
      <c r="S201" s="26" t="s">
        <v>37</v>
      </c>
      <c r="T201" s="26" t="s">
        <v>37</v>
      </c>
      <c r="U201" s="26" t="s">
        <v>37</v>
      </c>
      <c r="V201" s="26" t="s">
        <v>38</v>
      </c>
      <c r="AA201" t="s">
        <v>290</v>
      </c>
      <c r="AB201">
        <v>19849</v>
      </c>
      <c r="AC201">
        <v>53752</v>
      </c>
      <c r="AD201">
        <v>37689</v>
      </c>
      <c r="AE201">
        <v>42593</v>
      </c>
      <c r="AF201">
        <v>13313</v>
      </c>
      <c r="AG201">
        <v>12728</v>
      </c>
      <c r="AH201">
        <v>10524</v>
      </c>
      <c r="AI201" t="s">
        <v>290</v>
      </c>
      <c r="AJ201">
        <v>44866</v>
      </c>
      <c r="AK201">
        <v>23926</v>
      </c>
      <c r="AL201">
        <v>18077</v>
      </c>
      <c r="AM201">
        <v>60922</v>
      </c>
      <c r="AN201">
        <v>31919</v>
      </c>
      <c r="AO201">
        <v>27509</v>
      </c>
      <c r="AP201">
        <v>10354</v>
      </c>
      <c r="AQ201" t="s">
        <v>290</v>
      </c>
      <c r="AR201" t="s">
        <v>37</v>
      </c>
      <c r="AS201" t="s">
        <v>37</v>
      </c>
      <c r="AT201" t="s">
        <v>37</v>
      </c>
      <c r="AU201" t="s">
        <v>37</v>
      </c>
      <c r="AV201" t="s">
        <v>37</v>
      </c>
      <c r="AW201" t="s">
        <v>38</v>
      </c>
      <c r="AX201" t="s">
        <v>38</v>
      </c>
      <c r="AY201" t="s">
        <v>38</v>
      </c>
      <c r="AZ201" t="s">
        <v>37</v>
      </c>
      <c r="BA201" t="s">
        <v>37</v>
      </c>
      <c r="BB201" t="s">
        <v>37</v>
      </c>
      <c r="BC201" t="s">
        <v>37</v>
      </c>
      <c r="BD201" t="s">
        <v>38</v>
      </c>
      <c r="BE201" t="s">
        <v>38</v>
      </c>
      <c r="BF201" t="s">
        <v>38</v>
      </c>
    </row>
    <row r="202" spans="1:58" ht="17.25" customHeight="1" x14ac:dyDescent="0.25">
      <c r="A202" s="20">
        <v>45127</v>
      </c>
      <c r="B202" s="21">
        <v>5</v>
      </c>
      <c r="C202" s="22">
        <v>4</v>
      </c>
      <c r="D202" s="20" t="s">
        <v>253</v>
      </c>
      <c r="E202" s="20" t="s">
        <v>253</v>
      </c>
      <c r="F202" s="23"/>
      <c r="G202" s="25"/>
      <c r="H202" s="26" t="s">
        <v>37</v>
      </c>
      <c r="I202" s="26" t="s">
        <v>38</v>
      </c>
      <c r="J202" s="26" t="s">
        <v>37</v>
      </c>
      <c r="K202" s="26" t="s">
        <v>270</v>
      </c>
      <c r="L202" s="26" t="s">
        <v>37</v>
      </c>
      <c r="M202" s="26" t="s">
        <v>37</v>
      </c>
      <c r="N202" s="26" t="s">
        <v>37</v>
      </c>
      <c r="O202" s="27" t="s">
        <v>290</v>
      </c>
      <c r="P202" s="26" t="s">
        <v>38</v>
      </c>
      <c r="Q202" s="26" t="s">
        <v>37</v>
      </c>
      <c r="R202" s="26" t="s">
        <v>38</v>
      </c>
      <c r="S202" s="26" t="s">
        <v>37</v>
      </c>
      <c r="T202" s="26" t="s">
        <v>37</v>
      </c>
      <c r="U202" s="26" t="s">
        <v>37</v>
      </c>
      <c r="V202" s="26" t="s">
        <v>38</v>
      </c>
      <c r="AA202" t="s">
        <v>290</v>
      </c>
      <c r="AB202">
        <v>19873</v>
      </c>
      <c r="AC202">
        <v>53776</v>
      </c>
      <c r="AD202">
        <v>37713</v>
      </c>
      <c r="AE202">
        <v>42617</v>
      </c>
      <c r="AF202">
        <v>13337</v>
      </c>
      <c r="AG202">
        <v>12728</v>
      </c>
      <c r="AH202">
        <v>10524</v>
      </c>
      <c r="AI202" t="s">
        <v>290</v>
      </c>
      <c r="AJ202">
        <v>44890</v>
      </c>
      <c r="AK202">
        <v>23950</v>
      </c>
      <c r="AL202">
        <v>18101</v>
      </c>
      <c r="AM202">
        <v>60946</v>
      </c>
      <c r="AN202">
        <v>31919</v>
      </c>
      <c r="AO202">
        <v>27509</v>
      </c>
      <c r="AP202">
        <v>10354</v>
      </c>
      <c r="AQ202" t="s">
        <v>290</v>
      </c>
      <c r="AR202" t="s">
        <v>37</v>
      </c>
      <c r="AS202" t="s">
        <v>37</v>
      </c>
      <c r="AT202" t="s">
        <v>37</v>
      </c>
      <c r="AU202" t="s">
        <v>37</v>
      </c>
      <c r="AV202" t="s">
        <v>37</v>
      </c>
      <c r="AW202" t="s">
        <v>38</v>
      </c>
      <c r="AX202" t="s">
        <v>38</v>
      </c>
      <c r="AY202" t="s">
        <v>38</v>
      </c>
      <c r="AZ202" t="s">
        <v>37</v>
      </c>
      <c r="BA202" t="s">
        <v>37</v>
      </c>
      <c r="BB202" t="s">
        <v>37</v>
      </c>
      <c r="BC202" t="s">
        <v>37</v>
      </c>
      <c r="BD202" t="s">
        <v>38</v>
      </c>
      <c r="BE202" t="s">
        <v>38</v>
      </c>
      <c r="BF202" t="s">
        <v>38</v>
      </c>
    </row>
    <row r="203" spans="1:58" ht="17.25" customHeight="1" x14ac:dyDescent="0.25">
      <c r="A203" s="20">
        <v>45128</v>
      </c>
      <c r="B203" s="21">
        <v>5</v>
      </c>
      <c r="C203" s="22">
        <v>4</v>
      </c>
      <c r="D203" s="20" t="s">
        <v>253</v>
      </c>
      <c r="E203" s="20" t="s">
        <v>253</v>
      </c>
      <c r="F203" s="23"/>
      <c r="G203" s="25"/>
      <c r="H203" s="26" t="s">
        <v>37</v>
      </c>
      <c r="I203" s="26" t="s">
        <v>38</v>
      </c>
      <c r="J203" s="26" t="s">
        <v>37</v>
      </c>
      <c r="K203" s="26" t="s">
        <v>270</v>
      </c>
      <c r="L203" s="26" t="s">
        <v>37</v>
      </c>
      <c r="M203" s="26" t="s">
        <v>37</v>
      </c>
      <c r="N203" s="26" t="s">
        <v>37</v>
      </c>
      <c r="O203" s="27" t="s">
        <v>290</v>
      </c>
      <c r="P203" s="26" t="s">
        <v>38</v>
      </c>
      <c r="Q203" s="26" t="s">
        <v>37</v>
      </c>
      <c r="R203" s="26" t="s">
        <v>38</v>
      </c>
      <c r="S203" s="26" t="s">
        <v>37</v>
      </c>
      <c r="T203" s="26" t="s">
        <v>37</v>
      </c>
      <c r="U203" s="26" t="s">
        <v>37</v>
      </c>
      <c r="V203" s="26" t="s">
        <v>38</v>
      </c>
      <c r="AA203" t="s">
        <v>290</v>
      </c>
      <c r="AB203">
        <v>19897</v>
      </c>
      <c r="AC203">
        <v>53800</v>
      </c>
      <c r="AD203">
        <v>37737</v>
      </c>
      <c r="AE203">
        <v>42641</v>
      </c>
      <c r="AF203">
        <v>13361</v>
      </c>
      <c r="AG203">
        <v>12728</v>
      </c>
      <c r="AH203">
        <v>10524</v>
      </c>
      <c r="AI203" t="s">
        <v>290</v>
      </c>
      <c r="AJ203">
        <v>44914</v>
      </c>
      <c r="AK203">
        <v>23950</v>
      </c>
      <c r="AL203">
        <v>18125</v>
      </c>
      <c r="AM203">
        <v>60970</v>
      </c>
      <c r="AN203">
        <v>31919</v>
      </c>
      <c r="AO203">
        <v>27509</v>
      </c>
      <c r="AP203">
        <v>10354</v>
      </c>
      <c r="AQ203" t="s">
        <v>290</v>
      </c>
      <c r="AR203" t="s">
        <v>37</v>
      </c>
      <c r="AS203" t="s">
        <v>37</v>
      </c>
      <c r="AT203" t="s">
        <v>37</v>
      </c>
      <c r="AU203" t="s">
        <v>37</v>
      </c>
      <c r="AV203" t="s">
        <v>37</v>
      </c>
      <c r="AW203" t="s">
        <v>38</v>
      </c>
      <c r="AX203" t="s">
        <v>38</v>
      </c>
      <c r="AY203" t="s">
        <v>38</v>
      </c>
      <c r="AZ203" t="s">
        <v>37</v>
      </c>
      <c r="BA203" t="s">
        <v>195</v>
      </c>
      <c r="BB203" t="s">
        <v>37</v>
      </c>
      <c r="BC203" t="s">
        <v>37</v>
      </c>
      <c r="BD203" t="s">
        <v>38</v>
      </c>
      <c r="BE203" t="s">
        <v>320</v>
      </c>
      <c r="BF203" t="s">
        <v>38</v>
      </c>
    </row>
    <row r="204" spans="1:58" ht="17.25" customHeight="1" x14ac:dyDescent="0.25">
      <c r="A204" s="20">
        <v>45129</v>
      </c>
      <c r="B204" s="21">
        <v>5</v>
      </c>
      <c r="C204" s="22">
        <v>4</v>
      </c>
      <c r="D204" s="20" t="s">
        <v>253</v>
      </c>
      <c r="E204" s="20" t="s">
        <v>253</v>
      </c>
      <c r="F204" s="23"/>
      <c r="G204" s="25"/>
      <c r="H204" s="26" t="s">
        <v>37</v>
      </c>
      <c r="I204" s="26" t="s">
        <v>38</v>
      </c>
      <c r="J204" s="26" t="s">
        <v>37</v>
      </c>
      <c r="K204" s="26" t="s">
        <v>270</v>
      </c>
      <c r="L204" s="26" t="s">
        <v>37</v>
      </c>
      <c r="M204" s="26" t="s">
        <v>37</v>
      </c>
      <c r="N204" s="26" t="s">
        <v>37</v>
      </c>
      <c r="O204" s="27" t="s">
        <v>290</v>
      </c>
      <c r="P204" s="26" t="s">
        <v>38</v>
      </c>
      <c r="Q204" s="26" t="s">
        <v>37</v>
      </c>
      <c r="R204" s="26" t="s">
        <v>38</v>
      </c>
      <c r="S204" s="26" t="s">
        <v>37</v>
      </c>
      <c r="T204" s="26" t="s">
        <v>37</v>
      </c>
      <c r="U204" s="26" t="s">
        <v>37</v>
      </c>
      <c r="V204" s="26" t="s">
        <v>38</v>
      </c>
      <c r="AA204" t="s">
        <v>290</v>
      </c>
      <c r="AB204">
        <v>19921</v>
      </c>
      <c r="AC204">
        <v>53824</v>
      </c>
      <c r="AD204">
        <v>37761</v>
      </c>
      <c r="AE204">
        <v>42665</v>
      </c>
      <c r="AF204">
        <v>13385</v>
      </c>
      <c r="AG204">
        <v>12728</v>
      </c>
      <c r="AH204">
        <v>10524</v>
      </c>
      <c r="AI204" t="s">
        <v>290</v>
      </c>
      <c r="AJ204">
        <v>44938</v>
      </c>
      <c r="AK204">
        <v>23950</v>
      </c>
      <c r="AL204">
        <v>18149</v>
      </c>
      <c r="AM204">
        <v>60994</v>
      </c>
      <c r="AN204">
        <v>31919</v>
      </c>
      <c r="AO204">
        <v>27533</v>
      </c>
      <c r="AP204">
        <v>10354</v>
      </c>
      <c r="AQ204" t="s">
        <v>290</v>
      </c>
      <c r="AR204" t="s">
        <v>37</v>
      </c>
      <c r="AS204" t="s">
        <v>37</v>
      </c>
      <c r="AT204" t="s">
        <v>37</v>
      </c>
      <c r="AU204" t="s">
        <v>37</v>
      </c>
      <c r="AV204" t="s">
        <v>37</v>
      </c>
      <c r="AW204" t="s">
        <v>38</v>
      </c>
      <c r="AX204" t="s">
        <v>38</v>
      </c>
      <c r="AY204" t="s">
        <v>38</v>
      </c>
      <c r="AZ204" t="s">
        <v>37</v>
      </c>
      <c r="BA204" t="s">
        <v>321</v>
      </c>
      <c r="BB204" t="s">
        <v>37</v>
      </c>
      <c r="BC204" t="s">
        <v>37</v>
      </c>
      <c r="BD204" t="s">
        <v>38</v>
      </c>
      <c r="BE204" t="s">
        <v>37</v>
      </c>
      <c r="BF204" t="s">
        <v>38</v>
      </c>
    </row>
    <row r="205" spans="1:58" ht="17.25" customHeight="1" x14ac:dyDescent="0.25">
      <c r="A205" s="20">
        <v>45130</v>
      </c>
      <c r="B205" s="21">
        <v>5</v>
      </c>
      <c r="C205" s="22">
        <v>4</v>
      </c>
      <c r="D205" s="20" t="s">
        <v>253</v>
      </c>
      <c r="E205" s="20" t="s">
        <v>253</v>
      </c>
      <c r="F205" s="23"/>
      <c r="G205" s="25"/>
      <c r="H205" s="26" t="s">
        <v>37</v>
      </c>
      <c r="I205" s="26" t="s">
        <v>38</v>
      </c>
      <c r="J205" s="26" t="s">
        <v>37</v>
      </c>
      <c r="K205" s="26" t="s">
        <v>37</v>
      </c>
      <c r="L205" s="26" t="s">
        <v>37</v>
      </c>
      <c r="M205" s="26" t="s">
        <v>38</v>
      </c>
      <c r="N205" s="26" t="s">
        <v>37</v>
      </c>
      <c r="O205" s="27" t="s">
        <v>290</v>
      </c>
      <c r="P205" s="26" t="s">
        <v>38</v>
      </c>
      <c r="Q205" s="26" t="s">
        <v>37</v>
      </c>
      <c r="R205" s="26" t="s">
        <v>38</v>
      </c>
      <c r="S205" s="26" t="s">
        <v>37</v>
      </c>
      <c r="T205" s="26" t="s">
        <v>37</v>
      </c>
      <c r="U205" s="26" t="s">
        <v>37</v>
      </c>
      <c r="V205" s="26" t="s">
        <v>38</v>
      </c>
      <c r="AA205" t="s">
        <v>290</v>
      </c>
      <c r="AB205">
        <v>19945</v>
      </c>
      <c r="AC205">
        <v>53848</v>
      </c>
      <c r="AD205">
        <v>37785</v>
      </c>
      <c r="AE205">
        <v>42689</v>
      </c>
      <c r="AF205">
        <v>13409</v>
      </c>
      <c r="AG205">
        <v>12728</v>
      </c>
      <c r="AH205">
        <v>10524</v>
      </c>
      <c r="AI205" t="s">
        <v>290</v>
      </c>
      <c r="AJ205">
        <v>44962</v>
      </c>
      <c r="AK205">
        <v>23950</v>
      </c>
      <c r="AL205">
        <v>18173</v>
      </c>
      <c r="AM205">
        <v>61018</v>
      </c>
      <c r="AN205">
        <v>31919</v>
      </c>
      <c r="AO205">
        <v>27533</v>
      </c>
      <c r="AP205">
        <v>10354</v>
      </c>
      <c r="AQ205" t="s">
        <v>290</v>
      </c>
      <c r="AR205" t="s">
        <v>37</v>
      </c>
      <c r="AS205" t="s">
        <v>37</v>
      </c>
      <c r="AT205" t="s">
        <v>37</v>
      </c>
      <c r="AU205" t="s">
        <v>37</v>
      </c>
      <c r="AV205" t="s">
        <v>37</v>
      </c>
      <c r="AW205" t="s">
        <v>38</v>
      </c>
      <c r="AX205" t="s">
        <v>38</v>
      </c>
      <c r="AY205" t="s">
        <v>38</v>
      </c>
      <c r="AZ205" t="s">
        <v>37</v>
      </c>
      <c r="BA205" t="s">
        <v>320</v>
      </c>
      <c r="BB205" t="s">
        <v>37</v>
      </c>
      <c r="BC205" t="s">
        <v>37</v>
      </c>
      <c r="BD205" t="s">
        <v>38</v>
      </c>
      <c r="BE205" t="s">
        <v>195</v>
      </c>
      <c r="BF205" t="s">
        <v>38</v>
      </c>
    </row>
    <row r="206" spans="1:58" ht="17.25" customHeight="1" x14ac:dyDescent="0.25">
      <c r="A206" s="20">
        <v>45131</v>
      </c>
      <c r="B206" s="21">
        <v>5</v>
      </c>
      <c r="C206" s="22">
        <v>4</v>
      </c>
      <c r="D206" s="20" t="s">
        <v>253</v>
      </c>
      <c r="E206" s="20" t="s">
        <v>253</v>
      </c>
      <c r="F206" s="23"/>
      <c r="G206" s="25"/>
      <c r="H206" s="26" t="s">
        <v>37</v>
      </c>
      <c r="I206" s="26" t="s">
        <v>38</v>
      </c>
      <c r="J206" s="26" t="s">
        <v>37</v>
      </c>
      <c r="K206" s="26" t="s">
        <v>37</v>
      </c>
      <c r="L206" s="26" t="s">
        <v>37</v>
      </c>
      <c r="M206" s="26" t="s">
        <v>38</v>
      </c>
      <c r="N206" s="26" t="s">
        <v>37</v>
      </c>
      <c r="O206" s="27" t="s">
        <v>290</v>
      </c>
      <c r="P206" s="26" t="s">
        <v>38</v>
      </c>
      <c r="Q206" s="26" t="s">
        <v>37</v>
      </c>
      <c r="R206" s="26" t="s">
        <v>38</v>
      </c>
      <c r="S206" s="26" t="s">
        <v>37</v>
      </c>
      <c r="T206" s="26" t="s">
        <v>37</v>
      </c>
      <c r="U206" s="26" t="s">
        <v>37</v>
      </c>
      <c r="V206" s="26" t="s">
        <v>38</v>
      </c>
      <c r="AA206" t="s">
        <v>290</v>
      </c>
      <c r="AB206">
        <v>19969</v>
      </c>
      <c r="AC206">
        <v>53872</v>
      </c>
      <c r="AD206">
        <v>37809</v>
      </c>
      <c r="AE206">
        <v>42713</v>
      </c>
      <c r="AF206">
        <v>13433</v>
      </c>
      <c r="AG206">
        <v>12728</v>
      </c>
      <c r="AH206">
        <v>10524</v>
      </c>
      <c r="AI206" t="s">
        <v>290</v>
      </c>
      <c r="AJ206">
        <v>44986</v>
      </c>
      <c r="AK206">
        <v>23974</v>
      </c>
      <c r="AL206">
        <v>18197</v>
      </c>
      <c r="AM206">
        <v>61042</v>
      </c>
      <c r="AN206">
        <v>31919</v>
      </c>
      <c r="AO206">
        <v>27533</v>
      </c>
      <c r="AP206">
        <v>10354</v>
      </c>
      <c r="AQ206" t="s">
        <v>290</v>
      </c>
      <c r="AR206" t="s">
        <v>37</v>
      </c>
      <c r="AS206" t="s">
        <v>37</v>
      </c>
      <c r="AT206" t="s">
        <v>37</v>
      </c>
      <c r="AU206" t="s">
        <v>37</v>
      </c>
      <c r="AV206" t="s">
        <v>37</v>
      </c>
      <c r="AW206" t="s">
        <v>38</v>
      </c>
      <c r="AX206" t="s">
        <v>38</v>
      </c>
      <c r="AY206" t="s">
        <v>38</v>
      </c>
      <c r="AZ206" t="s">
        <v>37</v>
      </c>
      <c r="BA206" t="s">
        <v>37</v>
      </c>
      <c r="BB206" t="s">
        <v>37</v>
      </c>
      <c r="BC206" t="s">
        <v>37</v>
      </c>
      <c r="BD206" t="s">
        <v>38</v>
      </c>
      <c r="BE206" t="s">
        <v>38</v>
      </c>
      <c r="BF206" t="s">
        <v>38</v>
      </c>
    </row>
    <row r="207" spans="1:58" ht="17.25" customHeight="1" x14ac:dyDescent="0.25">
      <c r="A207" s="20">
        <v>45132</v>
      </c>
      <c r="B207" s="21">
        <v>5</v>
      </c>
      <c r="C207" s="22">
        <v>4</v>
      </c>
      <c r="D207" s="20" t="s">
        <v>253</v>
      </c>
      <c r="E207" s="20" t="s">
        <v>253</v>
      </c>
      <c r="F207" s="23"/>
      <c r="G207" s="25"/>
      <c r="H207" s="26" t="s">
        <v>37</v>
      </c>
      <c r="I207" s="26" t="s">
        <v>38</v>
      </c>
      <c r="J207" s="26" t="s">
        <v>37</v>
      </c>
      <c r="K207" s="26" t="s">
        <v>37</v>
      </c>
      <c r="L207" s="26" t="s">
        <v>37</v>
      </c>
      <c r="M207" s="26" t="s">
        <v>38</v>
      </c>
      <c r="N207" s="26" t="s">
        <v>37</v>
      </c>
      <c r="O207" s="27" t="s">
        <v>290</v>
      </c>
      <c r="P207" s="26" t="s">
        <v>38</v>
      </c>
      <c r="Q207" s="26" t="s">
        <v>37</v>
      </c>
      <c r="R207" s="26" t="s">
        <v>38</v>
      </c>
      <c r="S207" s="26" t="s">
        <v>37</v>
      </c>
      <c r="T207" s="26" t="s">
        <v>37</v>
      </c>
      <c r="U207" s="26" t="s">
        <v>37</v>
      </c>
      <c r="V207" s="26" t="s">
        <v>38</v>
      </c>
      <c r="AA207" t="s">
        <v>290</v>
      </c>
      <c r="AB207">
        <v>19993</v>
      </c>
      <c r="AC207">
        <v>53896</v>
      </c>
      <c r="AD207">
        <v>37833</v>
      </c>
      <c r="AE207">
        <v>42737</v>
      </c>
      <c r="AF207">
        <v>13457</v>
      </c>
      <c r="AG207">
        <v>12728</v>
      </c>
      <c r="AH207">
        <v>10524</v>
      </c>
      <c r="AI207" t="s">
        <v>290</v>
      </c>
      <c r="AJ207">
        <v>45010</v>
      </c>
      <c r="AK207">
        <v>23998</v>
      </c>
      <c r="AL207">
        <v>18221</v>
      </c>
      <c r="AM207">
        <v>61066</v>
      </c>
      <c r="AN207">
        <v>31919</v>
      </c>
      <c r="AO207">
        <v>27533</v>
      </c>
      <c r="AP207">
        <v>10354</v>
      </c>
      <c r="AQ207" t="s">
        <v>290</v>
      </c>
      <c r="AR207" t="s">
        <v>37</v>
      </c>
      <c r="AS207" t="s">
        <v>37</v>
      </c>
      <c r="AT207" t="s">
        <v>37</v>
      </c>
      <c r="AU207" t="s">
        <v>37</v>
      </c>
      <c r="AV207" t="s">
        <v>37</v>
      </c>
      <c r="AW207" t="s">
        <v>38</v>
      </c>
      <c r="AX207" t="s">
        <v>38</v>
      </c>
      <c r="AY207" t="s">
        <v>38</v>
      </c>
      <c r="AZ207" t="s">
        <v>37</v>
      </c>
      <c r="BA207" t="s">
        <v>37</v>
      </c>
      <c r="BB207" t="s">
        <v>37</v>
      </c>
      <c r="BC207" t="s">
        <v>37</v>
      </c>
      <c r="BD207" t="s">
        <v>38</v>
      </c>
      <c r="BE207" t="s">
        <v>38</v>
      </c>
      <c r="BF207" t="s">
        <v>38</v>
      </c>
    </row>
    <row r="208" spans="1:58" ht="17.25" customHeight="1" x14ac:dyDescent="0.25">
      <c r="A208" s="20">
        <v>45133</v>
      </c>
      <c r="B208" s="21">
        <v>5</v>
      </c>
      <c r="C208" s="22">
        <v>4</v>
      </c>
      <c r="D208" s="20" t="s">
        <v>253</v>
      </c>
      <c r="E208" s="20" t="s">
        <v>253</v>
      </c>
      <c r="F208" s="23"/>
      <c r="G208" s="25"/>
      <c r="H208" s="26" t="s">
        <v>37</v>
      </c>
      <c r="I208" s="26" t="s">
        <v>38</v>
      </c>
      <c r="J208" s="26" t="s">
        <v>37</v>
      </c>
      <c r="K208" s="26" t="s">
        <v>37</v>
      </c>
      <c r="L208" s="26" t="s">
        <v>37</v>
      </c>
      <c r="M208" s="26" t="s">
        <v>38</v>
      </c>
      <c r="N208" s="26" t="s">
        <v>37</v>
      </c>
      <c r="O208" s="27" t="s">
        <v>290</v>
      </c>
      <c r="P208" s="26" t="s">
        <v>38</v>
      </c>
      <c r="Q208" s="26" t="s">
        <v>37</v>
      </c>
      <c r="R208" s="26" t="s">
        <v>38</v>
      </c>
      <c r="S208" s="26" t="s">
        <v>37</v>
      </c>
      <c r="T208" s="26" t="s">
        <v>37</v>
      </c>
      <c r="U208" s="26" t="s">
        <v>37</v>
      </c>
      <c r="V208" s="26" t="s">
        <v>38</v>
      </c>
      <c r="AA208" t="s">
        <v>290</v>
      </c>
      <c r="AB208">
        <v>20017</v>
      </c>
      <c r="AC208">
        <v>53920</v>
      </c>
      <c r="AD208">
        <v>37857</v>
      </c>
      <c r="AE208">
        <v>42761</v>
      </c>
      <c r="AF208">
        <v>13457</v>
      </c>
      <c r="AG208">
        <v>12728</v>
      </c>
      <c r="AH208">
        <v>10524</v>
      </c>
      <c r="AI208" t="s">
        <v>290</v>
      </c>
      <c r="AJ208">
        <v>45034</v>
      </c>
      <c r="AK208">
        <v>24022</v>
      </c>
      <c r="AL208">
        <v>18245</v>
      </c>
      <c r="AM208">
        <v>61090</v>
      </c>
      <c r="AN208">
        <v>31919</v>
      </c>
      <c r="AO208">
        <v>27533</v>
      </c>
      <c r="AP208">
        <v>10354</v>
      </c>
      <c r="AQ208" t="s">
        <v>290</v>
      </c>
      <c r="AR208" t="s">
        <v>37</v>
      </c>
      <c r="AS208" t="s">
        <v>37</v>
      </c>
      <c r="AT208" t="s">
        <v>37</v>
      </c>
      <c r="AU208" t="s">
        <v>37</v>
      </c>
      <c r="AV208" t="s">
        <v>195</v>
      </c>
      <c r="AW208" t="s">
        <v>38</v>
      </c>
      <c r="AX208" t="s">
        <v>320</v>
      </c>
      <c r="AY208" t="s">
        <v>38</v>
      </c>
      <c r="AZ208" t="s">
        <v>37</v>
      </c>
      <c r="BA208" t="s">
        <v>37</v>
      </c>
      <c r="BB208" t="s">
        <v>37</v>
      </c>
      <c r="BC208" t="s">
        <v>37</v>
      </c>
      <c r="BD208" t="s">
        <v>38</v>
      </c>
      <c r="BE208" t="s">
        <v>38</v>
      </c>
      <c r="BF208" t="s">
        <v>38</v>
      </c>
    </row>
    <row r="209" spans="1:58" ht="17.25" customHeight="1" x14ac:dyDescent="0.25">
      <c r="A209" s="20">
        <v>45134</v>
      </c>
      <c r="B209" s="21">
        <v>5</v>
      </c>
      <c r="C209" s="22">
        <v>4</v>
      </c>
      <c r="D209" s="20" t="s">
        <v>253</v>
      </c>
      <c r="E209" s="20" t="s">
        <v>253</v>
      </c>
      <c r="F209" s="23"/>
      <c r="G209" s="25"/>
      <c r="H209" s="26" t="s">
        <v>37</v>
      </c>
      <c r="I209" s="26" t="s">
        <v>38</v>
      </c>
      <c r="J209" s="26" t="s">
        <v>37</v>
      </c>
      <c r="K209" s="26" t="s">
        <v>37</v>
      </c>
      <c r="L209" s="26" t="s">
        <v>37</v>
      </c>
      <c r="M209" s="26" t="s">
        <v>38</v>
      </c>
      <c r="N209" s="26" t="s">
        <v>37</v>
      </c>
      <c r="O209" s="27" t="s">
        <v>290</v>
      </c>
      <c r="P209" s="26" t="s">
        <v>38</v>
      </c>
      <c r="Q209" s="26" t="s">
        <v>37</v>
      </c>
      <c r="R209" s="26" t="s">
        <v>38</v>
      </c>
      <c r="S209" s="26" t="s">
        <v>37</v>
      </c>
      <c r="T209" s="26" t="s">
        <v>37</v>
      </c>
      <c r="U209" s="26" t="s">
        <v>37</v>
      </c>
      <c r="V209" s="26" t="s">
        <v>38</v>
      </c>
      <c r="AA209" t="s">
        <v>290</v>
      </c>
      <c r="AB209">
        <v>20041</v>
      </c>
      <c r="AC209">
        <v>53944</v>
      </c>
      <c r="AD209">
        <v>37881</v>
      </c>
      <c r="AE209">
        <v>42785</v>
      </c>
      <c r="AF209">
        <v>13457</v>
      </c>
      <c r="AG209">
        <v>12728</v>
      </c>
      <c r="AH209">
        <v>10548</v>
      </c>
      <c r="AI209" t="s">
        <v>290</v>
      </c>
      <c r="AJ209">
        <v>45058</v>
      </c>
      <c r="AK209">
        <v>24046</v>
      </c>
      <c r="AL209">
        <v>18269</v>
      </c>
      <c r="AM209">
        <v>61114</v>
      </c>
      <c r="AN209">
        <v>31919</v>
      </c>
      <c r="AO209">
        <v>27533</v>
      </c>
      <c r="AP209">
        <v>10354</v>
      </c>
      <c r="AQ209" t="s">
        <v>290</v>
      </c>
      <c r="AR209" t="s">
        <v>37</v>
      </c>
      <c r="AS209" t="s">
        <v>37</v>
      </c>
      <c r="AT209" t="s">
        <v>37</v>
      </c>
      <c r="AU209" t="s">
        <v>37</v>
      </c>
      <c r="AV209" t="s">
        <v>251</v>
      </c>
      <c r="AW209" t="s">
        <v>38</v>
      </c>
      <c r="AX209" t="s">
        <v>37</v>
      </c>
      <c r="AY209" t="s">
        <v>38</v>
      </c>
      <c r="AZ209" t="s">
        <v>37</v>
      </c>
      <c r="BA209" t="s">
        <v>37</v>
      </c>
      <c r="BB209" t="s">
        <v>37</v>
      </c>
      <c r="BC209" t="s">
        <v>37</v>
      </c>
      <c r="BD209" t="s">
        <v>38</v>
      </c>
      <c r="BE209" t="s">
        <v>38</v>
      </c>
      <c r="BF209" t="s">
        <v>38</v>
      </c>
    </row>
    <row r="210" spans="1:58" ht="17.25" customHeight="1" x14ac:dyDescent="0.25">
      <c r="A210" s="20">
        <v>45135</v>
      </c>
      <c r="B210" s="21">
        <v>5</v>
      </c>
      <c r="C210" s="22">
        <v>4</v>
      </c>
      <c r="D210" s="20" t="s">
        <v>253</v>
      </c>
      <c r="E210" s="20" t="s">
        <v>253</v>
      </c>
      <c r="F210" s="23"/>
      <c r="G210" s="25"/>
      <c r="H210" s="26" t="s">
        <v>37</v>
      </c>
      <c r="I210" s="26" t="s">
        <v>38</v>
      </c>
      <c r="J210" s="26" t="s">
        <v>37</v>
      </c>
      <c r="K210" s="26" t="s">
        <v>37</v>
      </c>
      <c r="L210" s="26" t="s">
        <v>37</v>
      </c>
      <c r="M210" s="26" t="s">
        <v>38</v>
      </c>
      <c r="N210" s="26" t="s">
        <v>37</v>
      </c>
      <c r="O210" s="27" t="s">
        <v>290</v>
      </c>
      <c r="P210" s="26" t="s">
        <v>38</v>
      </c>
      <c r="Q210" s="26" t="s">
        <v>37</v>
      </c>
      <c r="R210" s="26" t="s">
        <v>38</v>
      </c>
      <c r="S210" s="26" t="s">
        <v>37</v>
      </c>
      <c r="T210" s="26" t="s">
        <v>37</v>
      </c>
      <c r="U210" s="26" t="s">
        <v>37</v>
      </c>
      <c r="V210" s="26" t="s">
        <v>38</v>
      </c>
      <c r="AA210" t="s">
        <v>290</v>
      </c>
      <c r="AB210">
        <v>20065</v>
      </c>
      <c r="AC210">
        <v>53968</v>
      </c>
      <c r="AD210">
        <v>37905</v>
      </c>
      <c r="AE210">
        <v>42809</v>
      </c>
      <c r="AF210">
        <v>13457</v>
      </c>
      <c r="AG210">
        <v>12728</v>
      </c>
      <c r="AH210">
        <v>10572</v>
      </c>
      <c r="AI210" t="s">
        <v>290</v>
      </c>
      <c r="AJ210">
        <v>45082</v>
      </c>
      <c r="AK210">
        <v>24070</v>
      </c>
      <c r="AL210">
        <v>18293</v>
      </c>
      <c r="AM210">
        <v>61138</v>
      </c>
      <c r="AN210">
        <v>31919</v>
      </c>
      <c r="AO210">
        <v>27533</v>
      </c>
      <c r="AP210">
        <v>10354</v>
      </c>
      <c r="AQ210" t="s">
        <v>290</v>
      </c>
      <c r="AR210" t="s">
        <v>37</v>
      </c>
      <c r="AS210" t="s">
        <v>37</v>
      </c>
      <c r="AT210" t="s">
        <v>37</v>
      </c>
      <c r="AU210" t="s">
        <v>37</v>
      </c>
      <c r="AV210" t="s">
        <v>251</v>
      </c>
      <c r="AW210" t="s">
        <v>38</v>
      </c>
      <c r="AX210" t="s">
        <v>37</v>
      </c>
      <c r="AY210" t="s">
        <v>38</v>
      </c>
      <c r="AZ210" t="s">
        <v>37</v>
      </c>
      <c r="BA210" t="s">
        <v>37</v>
      </c>
      <c r="BB210" t="s">
        <v>37</v>
      </c>
      <c r="BC210" t="s">
        <v>37</v>
      </c>
      <c r="BD210" t="s">
        <v>38</v>
      </c>
      <c r="BE210" t="s">
        <v>38</v>
      </c>
      <c r="BF210" t="s">
        <v>38</v>
      </c>
    </row>
    <row r="211" spans="1:58" ht="17.25" customHeight="1" x14ac:dyDescent="0.25">
      <c r="A211" s="20">
        <v>45136</v>
      </c>
      <c r="B211" s="21">
        <v>5</v>
      </c>
      <c r="C211" s="22">
        <v>4</v>
      </c>
      <c r="D211" s="20" t="s">
        <v>253</v>
      </c>
      <c r="E211" s="20" t="s">
        <v>253</v>
      </c>
      <c r="F211" s="23"/>
      <c r="G211" s="25"/>
      <c r="H211" s="26" t="s">
        <v>37</v>
      </c>
      <c r="I211" s="26" t="s">
        <v>38</v>
      </c>
      <c r="J211" s="26" t="s">
        <v>37</v>
      </c>
      <c r="K211" s="26" t="s">
        <v>37</v>
      </c>
      <c r="L211" s="26" t="s">
        <v>37</v>
      </c>
      <c r="M211" s="26" t="s">
        <v>38</v>
      </c>
      <c r="N211" s="26" t="s">
        <v>37</v>
      </c>
      <c r="O211" s="27" t="s">
        <v>290</v>
      </c>
      <c r="P211" s="26" t="s">
        <v>38</v>
      </c>
      <c r="Q211" s="26" t="s">
        <v>37</v>
      </c>
      <c r="R211" s="26" t="s">
        <v>38</v>
      </c>
      <c r="S211" s="26" t="s">
        <v>37</v>
      </c>
      <c r="T211" s="26" t="s">
        <v>37</v>
      </c>
      <c r="U211" s="26" t="s">
        <v>37</v>
      </c>
      <c r="V211" s="26" t="s">
        <v>38</v>
      </c>
      <c r="AA211" t="s">
        <v>290</v>
      </c>
      <c r="AB211">
        <v>20089</v>
      </c>
      <c r="AC211">
        <v>53992</v>
      </c>
      <c r="AD211">
        <v>37929</v>
      </c>
      <c r="AE211">
        <v>42833</v>
      </c>
      <c r="AF211">
        <v>13457</v>
      </c>
      <c r="AG211">
        <v>12728</v>
      </c>
      <c r="AH211">
        <v>10596</v>
      </c>
      <c r="AI211" t="s">
        <v>290</v>
      </c>
      <c r="AJ211">
        <v>45106</v>
      </c>
      <c r="AK211">
        <v>24094</v>
      </c>
      <c r="AL211">
        <v>18317</v>
      </c>
      <c r="AM211">
        <v>61162</v>
      </c>
      <c r="AN211">
        <v>31919</v>
      </c>
      <c r="AO211">
        <v>27533</v>
      </c>
      <c r="AP211">
        <v>10354</v>
      </c>
      <c r="AQ211" t="s">
        <v>290</v>
      </c>
      <c r="AR211" t="s">
        <v>37</v>
      </c>
      <c r="AS211" t="s">
        <v>37</v>
      </c>
      <c r="AT211" t="s">
        <v>37</v>
      </c>
      <c r="AU211" t="s">
        <v>37</v>
      </c>
      <c r="AV211" t="s">
        <v>251</v>
      </c>
      <c r="AW211" t="s">
        <v>38</v>
      </c>
      <c r="AX211" t="s">
        <v>37</v>
      </c>
      <c r="AY211" t="s">
        <v>38</v>
      </c>
      <c r="AZ211" t="s">
        <v>37</v>
      </c>
      <c r="BA211" t="s">
        <v>37</v>
      </c>
      <c r="BB211" t="s">
        <v>37</v>
      </c>
      <c r="BC211" t="s">
        <v>37</v>
      </c>
      <c r="BD211" t="s">
        <v>38</v>
      </c>
      <c r="BE211" t="s">
        <v>38</v>
      </c>
      <c r="BF211" t="s">
        <v>38</v>
      </c>
    </row>
    <row r="212" spans="1:58" ht="17.25" customHeight="1" x14ac:dyDescent="0.25">
      <c r="A212" s="20">
        <v>45137</v>
      </c>
      <c r="B212" s="21">
        <v>5</v>
      </c>
      <c r="C212" s="22">
        <v>4</v>
      </c>
      <c r="D212" s="20" t="s">
        <v>253</v>
      </c>
      <c r="E212" s="20" t="s">
        <v>253</v>
      </c>
      <c r="F212" s="23"/>
      <c r="G212" s="25"/>
      <c r="H212" s="26" t="s">
        <v>37</v>
      </c>
      <c r="I212" s="26" t="s">
        <v>38</v>
      </c>
      <c r="J212" s="26" t="s">
        <v>37</v>
      </c>
      <c r="K212" s="26" t="s">
        <v>37</v>
      </c>
      <c r="L212" s="26" t="s">
        <v>37</v>
      </c>
      <c r="M212" s="26" t="s">
        <v>38</v>
      </c>
      <c r="N212" s="26" t="s">
        <v>37</v>
      </c>
      <c r="O212" s="27" t="s">
        <v>290</v>
      </c>
      <c r="P212" s="26" t="s">
        <v>38</v>
      </c>
      <c r="Q212" s="26" t="s">
        <v>37</v>
      </c>
      <c r="R212" s="26" t="s">
        <v>38</v>
      </c>
      <c r="S212" s="26" t="s">
        <v>37</v>
      </c>
      <c r="T212" s="26" t="s">
        <v>37</v>
      </c>
      <c r="U212" s="26" t="s">
        <v>37</v>
      </c>
      <c r="V212" s="26" t="s">
        <v>38</v>
      </c>
      <c r="AA212" t="s">
        <v>290</v>
      </c>
      <c r="AB212">
        <v>20113</v>
      </c>
      <c r="AC212">
        <v>54016</v>
      </c>
      <c r="AD212">
        <v>37953</v>
      </c>
      <c r="AE212">
        <v>42857</v>
      </c>
      <c r="AF212">
        <v>13457</v>
      </c>
      <c r="AG212">
        <v>12728</v>
      </c>
      <c r="AH212">
        <v>10620</v>
      </c>
      <c r="AI212" t="s">
        <v>290</v>
      </c>
      <c r="AJ212">
        <v>45130</v>
      </c>
      <c r="AK212">
        <v>24118</v>
      </c>
      <c r="AL212">
        <v>18341</v>
      </c>
      <c r="AM212">
        <v>61186</v>
      </c>
      <c r="AN212">
        <v>31919</v>
      </c>
      <c r="AO212">
        <v>27533</v>
      </c>
      <c r="AP212">
        <v>10354</v>
      </c>
      <c r="AQ212" t="s">
        <v>290</v>
      </c>
      <c r="AR212" t="s">
        <v>37</v>
      </c>
      <c r="AS212" t="s">
        <v>37</v>
      </c>
      <c r="AT212" t="s">
        <v>37</v>
      </c>
      <c r="AU212" t="s">
        <v>37</v>
      </c>
      <c r="AV212" t="s">
        <v>251</v>
      </c>
      <c r="AW212" t="s">
        <v>38</v>
      </c>
      <c r="AX212" t="s">
        <v>37</v>
      </c>
      <c r="AY212" t="s">
        <v>38</v>
      </c>
      <c r="AZ212" t="s">
        <v>37</v>
      </c>
      <c r="BA212" t="s">
        <v>37</v>
      </c>
      <c r="BB212" t="s">
        <v>37</v>
      </c>
      <c r="BC212" t="s">
        <v>37</v>
      </c>
      <c r="BD212" t="s">
        <v>38</v>
      </c>
      <c r="BE212" t="s">
        <v>38</v>
      </c>
      <c r="BF212" t="s">
        <v>38</v>
      </c>
    </row>
    <row r="213" spans="1:58" ht="17.25" customHeight="1" x14ac:dyDescent="0.25">
      <c r="A213" s="20">
        <v>45138</v>
      </c>
      <c r="B213" s="21">
        <v>5</v>
      </c>
      <c r="C213" s="22">
        <v>4</v>
      </c>
      <c r="D213" s="20" t="s">
        <v>253</v>
      </c>
      <c r="E213" s="20" t="s">
        <v>254</v>
      </c>
      <c r="F213" s="23"/>
      <c r="G213" s="25"/>
      <c r="H213" s="26" t="s">
        <v>37</v>
      </c>
      <c r="I213" s="26" t="s">
        <v>38</v>
      </c>
      <c r="J213" s="26" t="s">
        <v>37</v>
      </c>
      <c r="K213" s="26" t="s">
        <v>37</v>
      </c>
      <c r="L213" s="26" t="s">
        <v>37</v>
      </c>
      <c r="M213" s="26" t="s">
        <v>38</v>
      </c>
      <c r="N213" s="26" t="s">
        <v>37</v>
      </c>
      <c r="O213" s="27" t="s">
        <v>290</v>
      </c>
      <c r="P213" s="26" t="s">
        <v>37</v>
      </c>
      <c r="Q213" s="26" t="s">
        <v>38</v>
      </c>
      <c r="R213" s="26" t="s">
        <v>38</v>
      </c>
      <c r="S213" s="26" t="s">
        <v>37</v>
      </c>
      <c r="T213" s="26" t="s">
        <v>37</v>
      </c>
      <c r="U213" s="26" t="s">
        <v>37</v>
      </c>
      <c r="V213" s="26" t="s">
        <v>37</v>
      </c>
      <c r="AA213" t="s">
        <v>290</v>
      </c>
      <c r="AB213">
        <v>20137</v>
      </c>
      <c r="AC213">
        <v>54040</v>
      </c>
      <c r="AD213">
        <v>37977</v>
      </c>
      <c r="AE213">
        <v>42881</v>
      </c>
      <c r="AF213">
        <v>13457</v>
      </c>
      <c r="AG213">
        <v>12728</v>
      </c>
      <c r="AH213">
        <v>10644</v>
      </c>
      <c r="AI213" t="s">
        <v>290</v>
      </c>
      <c r="AJ213">
        <v>45154</v>
      </c>
      <c r="AK213">
        <v>24142</v>
      </c>
      <c r="AL213">
        <v>18365</v>
      </c>
      <c r="AM213">
        <v>61210</v>
      </c>
      <c r="AN213">
        <v>31919</v>
      </c>
      <c r="AO213">
        <v>27533</v>
      </c>
      <c r="AP213">
        <v>10354</v>
      </c>
      <c r="AQ213" t="s">
        <v>290</v>
      </c>
      <c r="AR213" t="s">
        <v>37</v>
      </c>
      <c r="AS213" t="s">
        <v>37</v>
      </c>
      <c r="AT213" t="s">
        <v>37</v>
      </c>
      <c r="AU213" t="s">
        <v>37</v>
      </c>
      <c r="AV213" t="s">
        <v>251</v>
      </c>
      <c r="AW213" t="s">
        <v>38</v>
      </c>
      <c r="AX213" t="s">
        <v>37</v>
      </c>
      <c r="AY213" t="s">
        <v>38</v>
      </c>
      <c r="AZ213" t="s">
        <v>37</v>
      </c>
      <c r="BA213" t="s">
        <v>37</v>
      </c>
      <c r="BB213" t="s">
        <v>37</v>
      </c>
      <c r="BC213" t="s">
        <v>37</v>
      </c>
      <c r="BD213" t="s">
        <v>38</v>
      </c>
      <c r="BE213" t="s">
        <v>38</v>
      </c>
      <c r="BF213" t="s">
        <v>38</v>
      </c>
    </row>
    <row r="214" spans="1:58" ht="17.25" customHeight="1" x14ac:dyDescent="0.25">
      <c r="A214" s="20">
        <v>45139</v>
      </c>
      <c r="B214" s="21">
        <v>5</v>
      </c>
      <c r="C214" s="22">
        <v>4</v>
      </c>
      <c r="D214" s="20" t="s">
        <v>253</v>
      </c>
      <c r="E214" s="20" t="s">
        <v>254</v>
      </c>
      <c r="F214" s="23"/>
      <c r="G214" s="25"/>
      <c r="H214" s="26" t="s">
        <v>37</v>
      </c>
      <c r="I214" s="26" t="s">
        <v>38</v>
      </c>
      <c r="J214" s="26" t="s">
        <v>37</v>
      </c>
      <c r="K214" s="26" t="s">
        <v>37</v>
      </c>
      <c r="L214" s="26" t="s">
        <v>37</v>
      </c>
      <c r="M214" s="26" t="s">
        <v>38</v>
      </c>
      <c r="N214" s="26" t="s">
        <v>37</v>
      </c>
      <c r="O214" s="27" t="s">
        <v>290</v>
      </c>
      <c r="P214" s="26" t="s">
        <v>37</v>
      </c>
      <c r="Q214" s="26" t="s">
        <v>38</v>
      </c>
      <c r="R214" s="26" t="s">
        <v>38</v>
      </c>
      <c r="S214" s="26" t="s">
        <v>37</v>
      </c>
      <c r="T214" s="26" t="s">
        <v>37</v>
      </c>
      <c r="U214" s="26" t="s">
        <v>37</v>
      </c>
      <c r="V214" s="26" t="s">
        <v>37</v>
      </c>
      <c r="AA214" t="s">
        <v>290</v>
      </c>
      <c r="AB214">
        <v>20161</v>
      </c>
      <c r="AC214">
        <v>54064</v>
      </c>
      <c r="AD214">
        <v>38001</v>
      </c>
      <c r="AE214">
        <v>42905</v>
      </c>
      <c r="AF214">
        <v>13457</v>
      </c>
      <c r="AG214">
        <v>12728</v>
      </c>
      <c r="AH214">
        <v>10668</v>
      </c>
      <c r="AI214" t="s">
        <v>290</v>
      </c>
      <c r="AJ214">
        <v>45178</v>
      </c>
      <c r="AK214">
        <v>24166</v>
      </c>
      <c r="AL214">
        <v>18389</v>
      </c>
      <c r="AM214">
        <v>61234</v>
      </c>
      <c r="AN214">
        <v>31919</v>
      </c>
      <c r="AO214">
        <v>27533</v>
      </c>
      <c r="AP214">
        <v>10354</v>
      </c>
      <c r="AQ214" t="s">
        <v>290</v>
      </c>
      <c r="AR214" t="s">
        <v>37</v>
      </c>
      <c r="AS214" t="s">
        <v>37</v>
      </c>
      <c r="AT214" t="s">
        <v>37</v>
      </c>
      <c r="AU214" t="s">
        <v>37</v>
      </c>
      <c r="AV214" t="s">
        <v>251</v>
      </c>
      <c r="AW214" t="s">
        <v>38</v>
      </c>
      <c r="AX214" t="s">
        <v>37</v>
      </c>
      <c r="AY214" t="s">
        <v>38</v>
      </c>
      <c r="AZ214" t="s">
        <v>37</v>
      </c>
      <c r="BA214" t="s">
        <v>37</v>
      </c>
      <c r="BB214" t="s">
        <v>37</v>
      </c>
      <c r="BC214" t="s">
        <v>37</v>
      </c>
      <c r="BD214" t="s">
        <v>38</v>
      </c>
      <c r="BE214" t="s">
        <v>38</v>
      </c>
      <c r="BF214" t="s">
        <v>38</v>
      </c>
    </row>
    <row r="215" spans="1:58" ht="17.25" customHeight="1" x14ac:dyDescent="0.25">
      <c r="A215" s="20">
        <v>45140</v>
      </c>
      <c r="B215" s="21">
        <v>5</v>
      </c>
      <c r="C215" s="22">
        <v>4</v>
      </c>
      <c r="D215" s="20" t="s">
        <v>253</v>
      </c>
      <c r="E215" s="20" t="s">
        <v>254</v>
      </c>
      <c r="F215" s="23"/>
      <c r="G215" s="25"/>
      <c r="H215" s="26" t="s">
        <v>37</v>
      </c>
      <c r="I215" s="26" t="s">
        <v>38</v>
      </c>
      <c r="J215" s="26" t="s">
        <v>37</v>
      </c>
      <c r="K215" s="26" t="s">
        <v>37</v>
      </c>
      <c r="L215" s="26" t="s">
        <v>37</v>
      </c>
      <c r="M215" s="26" t="s">
        <v>38</v>
      </c>
      <c r="N215" s="26" t="s">
        <v>37</v>
      </c>
      <c r="O215" s="27" t="s">
        <v>290</v>
      </c>
      <c r="P215" s="26" t="s">
        <v>37</v>
      </c>
      <c r="Q215" s="26" t="s">
        <v>38</v>
      </c>
      <c r="R215" s="26" t="s">
        <v>38</v>
      </c>
      <c r="S215" s="26" t="s">
        <v>37</v>
      </c>
      <c r="T215" s="26" t="s">
        <v>37</v>
      </c>
      <c r="U215" s="26" t="s">
        <v>37</v>
      </c>
      <c r="V215" s="26" t="s">
        <v>37</v>
      </c>
      <c r="AA215" t="s">
        <v>290</v>
      </c>
      <c r="AB215">
        <v>20185</v>
      </c>
      <c r="AC215">
        <v>54088</v>
      </c>
      <c r="AD215">
        <v>38025</v>
      </c>
      <c r="AE215">
        <v>42929</v>
      </c>
      <c r="AF215">
        <v>13457</v>
      </c>
      <c r="AG215">
        <v>12728</v>
      </c>
      <c r="AH215">
        <v>10692</v>
      </c>
      <c r="AI215" t="s">
        <v>290</v>
      </c>
      <c r="AJ215">
        <v>45202</v>
      </c>
      <c r="AK215">
        <v>24190</v>
      </c>
      <c r="AL215">
        <v>18413</v>
      </c>
      <c r="AM215">
        <v>61258</v>
      </c>
      <c r="AN215">
        <v>31919</v>
      </c>
      <c r="AO215">
        <v>27533</v>
      </c>
      <c r="AP215">
        <v>10354</v>
      </c>
      <c r="AQ215" t="s">
        <v>290</v>
      </c>
      <c r="AR215" t="s">
        <v>37</v>
      </c>
      <c r="AS215" t="s">
        <v>37</v>
      </c>
      <c r="AT215" t="s">
        <v>37</v>
      </c>
      <c r="AU215" t="s">
        <v>37</v>
      </c>
      <c r="AV215" t="s">
        <v>251</v>
      </c>
      <c r="AW215" t="s">
        <v>38</v>
      </c>
      <c r="AX215" t="s">
        <v>37</v>
      </c>
      <c r="AY215" t="s">
        <v>38</v>
      </c>
      <c r="AZ215" t="s">
        <v>37</v>
      </c>
      <c r="BA215" t="s">
        <v>37</v>
      </c>
      <c r="BB215" t="s">
        <v>37</v>
      </c>
      <c r="BC215" t="s">
        <v>37</v>
      </c>
      <c r="BD215" t="s">
        <v>38</v>
      </c>
      <c r="BE215" t="s">
        <v>38</v>
      </c>
      <c r="BF215" t="s">
        <v>38</v>
      </c>
    </row>
    <row r="216" spans="1:58" ht="17.25" customHeight="1" x14ac:dyDescent="0.25">
      <c r="A216" s="20">
        <v>45141</v>
      </c>
      <c r="B216" s="21">
        <v>5</v>
      </c>
      <c r="C216" s="22">
        <v>4</v>
      </c>
      <c r="D216" s="20" t="s">
        <v>253</v>
      </c>
      <c r="E216" s="20" t="s">
        <v>254</v>
      </c>
      <c r="F216" s="23"/>
      <c r="G216" s="25"/>
      <c r="H216" s="26" t="s">
        <v>37</v>
      </c>
      <c r="I216" s="26" t="s">
        <v>38</v>
      </c>
      <c r="J216" s="26" t="s">
        <v>37</v>
      </c>
      <c r="K216" s="26" t="s">
        <v>37</v>
      </c>
      <c r="L216" s="26" t="s">
        <v>37</v>
      </c>
      <c r="M216" s="26" t="s">
        <v>38</v>
      </c>
      <c r="N216" s="26" t="s">
        <v>37</v>
      </c>
      <c r="O216" s="27" t="s">
        <v>290</v>
      </c>
      <c r="P216" s="26" t="s">
        <v>37</v>
      </c>
      <c r="Q216" s="26" t="s">
        <v>38</v>
      </c>
      <c r="R216" s="26" t="s">
        <v>38</v>
      </c>
      <c r="S216" s="26" t="s">
        <v>37</v>
      </c>
      <c r="T216" s="26" t="s">
        <v>37</v>
      </c>
      <c r="U216" s="26" t="s">
        <v>37</v>
      </c>
      <c r="V216" s="26" t="s">
        <v>37</v>
      </c>
      <c r="AA216" t="s">
        <v>290</v>
      </c>
      <c r="AB216">
        <v>20209</v>
      </c>
      <c r="AC216">
        <v>54112</v>
      </c>
      <c r="AD216">
        <v>38049</v>
      </c>
      <c r="AE216">
        <v>42953</v>
      </c>
      <c r="AF216">
        <v>13457</v>
      </c>
      <c r="AG216">
        <v>12728</v>
      </c>
      <c r="AH216">
        <v>10716</v>
      </c>
      <c r="AI216" t="s">
        <v>290</v>
      </c>
      <c r="AJ216">
        <v>45226</v>
      </c>
      <c r="AK216">
        <v>24214</v>
      </c>
      <c r="AL216">
        <v>18437</v>
      </c>
      <c r="AM216">
        <v>61282</v>
      </c>
      <c r="AN216">
        <v>31919</v>
      </c>
      <c r="AO216">
        <v>27533</v>
      </c>
      <c r="AP216">
        <v>10354</v>
      </c>
      <c r="AQ216" t="s">
        <v>290</v>
      </c>
      <c r="AR216" t="s">
        <v>37</v>
      </c>
      <c r="AS216" t="s">
        <v>37</v>
      </c>
      <c r="AT216" t="s">
        <v>37</v>
      </c>
      <c r="AU216" t="s">
        <v>37</v>
      </c>
      <c r="AV216" t="s">
        <v>251</v>
      </c>
      <c r="AW216" t="s">
        <v>38</v>
      </c>
      <c r="AX216" t="s">
        <v>37</v>
      </c>
      <c r="AY216" t="s">
        <v>38</v>
      </c>
      <c r="AZ216" t="s">
        <v>37</v>
      </c>
      <c r="BA216" t="s">
        <v>37</v>
      </c>
      <c r="BB216" t="s">
        <v>37</v>
      </c>
      <c r="BC216" t="s">
        <v>37</v>
      </c>
      <c r="BD216" t="s">
        <v>38</v>
      </c>
      <c r="BE216" t="s">
        <v>38</v>
      </c>
      <c r="BF216" t="s">
        <v>38</v>
      </c>
    </row>
    <row r="217" spans="1:58" ht="17.25" customHeight="1" x14ac:dyDescent="0.25">
      <c r="A217" s="20">
        <v>45142</v>
      </c>
      <c r="B217" s="21">
        <v>5</v>
      </c>
      <c r="C217" s="22">
        <v>4</v>
      </c>
      <c r="D217" s="20" t="s">
        <v>254</v>
      </c>
      <c r="E217" s="20" t="s">
        <v>254</v>
      </c>
      <c r="F217" s="23"/>
      <c r="G217" s="25"/>
      <c r="H217" s="26" t="s">
        <v>37</v>
      </c>
      <c r="I217" s="26" t="s">
        <v>38</v>
      </c>
      <c r="J217" s="26" t="s">
        <v>37</v>
      </c>
      <c r="K217" s="26" t="s">
        <v>37</v>
      </c>
      <c r="L217" s="26" t="s">
        <v>270</v>
      </c>
      <c r="M217" s="26" t="s">
        <v>38</v>
      </c>
      <c r="N217" s="26" t="s">
        <v>37</v>
      </c>
      <c r="O217" s="27" t="s">
        <v>290</v>
      </c>
      <c r="P217" s="26" t="s">
        <v>37</v>
      </c>
      <c r="Q217" s="26" t="s">
        <v>38</v>
      </c>
      <c r="R217" s="26" t="s">
        <v>38</v>
      </c>
      <c r="S217" s="26" t="s">
        <v>37</v>
      </c>
      <c r="T217" s="26" t="s">
        <v>37</v>
      </c>
      <c r="U217" s="26" t="s">
        <v>37</v>
      </c>
      <c r="V217" s="26" t="s">
        <v>37</v>
      </c>
      <c r="AA217" t="s">
        <v>290</v>
      </c>
      <c r="AB217">
        <v>20233</v>
      </c>
      <c r="AC217">
        <v>54136</v>
      </c>
      <c r="AD217">
        <v>38073</v>
      </c>
      <c r="AE217">
        <v>42977</v>
      </c>
      <c r="AF217">
        <v>13457</v>
      </c>
      <c r="AG217">
        <v>12728</v>
      </c>
      <c r="AH217">
        <v>10740</v>
      </c>
      <c r="AI217" t="s">
        <v>290</v>
      </c>
      <c r="AJ217">
        <v>45250</v>
      </c>
      <c r="AK217">
        <v>24238</v>
      </c>
      <c r="AL217">
        <v>18461</v>
      </c>
      <c r="AM217">
        <v>61306</v>
      </c>
      <c r="AN217">
        <v>31919</v>
      </c>
      <c r="AO217">
        <v>27533</v>
      </c>
      <c r="AP217">
        <v>10354</v>
      </c>
      <c r="AQ217" t="s">
        <v>290</v>
      </c>
      <c r="AR217" t="s">
        <v>37</v>
      </c>
      <c r="AS217" t="s">
        <v>37</v>
      </c>
      <c r="AT217" t="s">
        <v>37</v>
      </c>
      <c r="AU217" t="s">
        <v>37</v>
      </c>
      <c r="AV217" t="s">
        <v>251</v>
      </c>
      <c r="AW217" t="s">
        <v>38</v>
      </c>
      <c r="AX217" t="s">
        <v>37</v>
      </c>
      <c r="AY217" t="s">
        <v>38</v>
      </c>
      <c r="AZ217" t="s">
        <v>37</v>
      </c>
      <c r="BA217" t="s">
        <v>37</v>
      </c>
      <c r="BB217" t="s">
        <v>37</v>
      </c>
      <c r="BC217" t="s">
        <v>37</v>
      </c>
      <c r="BD217" t="s">
        <v>38</v>
      </c>
      <c r="BE217" t="s">
        <v>38</v>
      </c>
      <c r="BF217" t="s">
        <v>38</v>
      </c>
    </row>
    <row r="218" spans="1:58" ht="17.25" customHeight="1" x14ac:dyDescent="0.25">
      <c r="A218" s="20">
        <v>45143</v>
      </c>
      <c r="B218" s="21">
        <v>5</v>
      </c>
      <c r="C218" s="22">
        <v>4</v>
      </c>
      <c r="D218" s="20" t="s">
        <v>253</v>
      </c>
      <c r="E218" s="20" t="s">
        <v>254</v>
      </c>
      <c r="F218" s="23"/>
      <c r="G218" s="25"/>
      <c r="H218" s="26" t="s">
        <v>37</v>
      </c>
      <c r="I218" s="26" t="s">
        <v>37</v>
      </c>
      <c r="J218" s="26" t="s">
        <v>37</v>
      </c>
      <c r="K218" s="26" t="s">
        <v>37</v>
      </c>
      <c r="L218" s="26" t="s">
        <v>270</v>
      </c>
      <c r="M218" s="26" t="s">
        <v>38</v>
      </c>
      <c r="N218" s="26" t="s">
        <v>37</v>
      </c>
      <c r="O218" s="27" t="s">
        <v>290</v>
      </c>
      <c r="P218" s="26" t="s">
        <v>37</v>
      </c>
      <c r="Q218" s="26" t="s">
        <v>38</v>
      </c>
      <c r="R218" s="26" t="s">
        <v>38</v>
      </c>
      <c r="S218" s="26" t="s">
        <v>37</v>
      </c>
      <c r="T218" s="26" t="s">
        <v>37</v>
      </c>
      <c r="U218" s="26" t="s">
        <v>37</v>
      </c>
      <c r="V218" s="26" t="s">
        <v>37</v>
      </c>
      <c r="AA218" t="s">
        <v>290</v>
      </c>
      <c r="AB218">
        <v>20257</v>
      </c>
      <c r="AC218">
        <v>54160</v>
      </c>
      <c r="AD218">
        <v>38097</v>
      </c>
      <c r="AE218">
        <v>43001</v>
      </c>
      <c r="AF218">
        <v>13457</v>
      </c>
      <c r="AG218">
        <v>12728</v>
      </c>
      <c r="AH218">
        <v>10764</v>
      </c>
      <c r="AI218" t="s">
        <v>290</v>
      </c>
      <c r="AJ218">
        <v>45274</v>
      </c>
      <c r="AK218">
        <v>24262</v>
      </c>
      <c r="AL218">
        <v>18485</v>
      </c>
      <c r="AM218">
        <v>61330</v>
      </c>
      <c r="AN218">
        <v>31919</v>
      </c>
      <c r="AO218">
        <v>27533</v>
      </c>
      <c r="AP218">
        <v>10354</v>
      </c>
      <c r="AQ218" t="s">
        <v>290</v>
      </c>
      <c r="AR218" t="s">
        <v>37</v>
      </c>
      <c r="AS218" t="s">
        <v>37</v>
      </c>
      <c r="AT218" t="s">
        <v>37</v>
      </c>
      <c r="AU218" t="s">
        <v>37</v>
      </c>
      <c r="AV218" t="s">
        <v>251</v>
      </c>
      <c r="AW218" t="s">
        <v>38</v>
      </c>
      <c r="AX218" t="s">
        <v>37</v>
      </c>
      <c r="AY218" t="s">
        <v>38</v>
      </c>
      <c r="AZ218" t="s">
        <v>37</v>
      </c>
      <c r="BA218" t="s">
        <v>37</v>
      </c>
      <c r="BB218" t="s">
        <v>37</v>
      </c>
      <c r="BC218" t="s">
        <v>37</v>
      </c>
      <c r="BD218" t="s">
        <v>38</v>
      </c>
      <c r="BE218" t="s">
        <v>38</v>
      </c>
      <c r="BF218" t="s">
        <v>38</v>
      </c>
    </row>
    <row r="219" spans="1:58" ht="17.25" customHeight="1" x14ac:dyDescent="0.25">
      <c r="A219" s="20">
        <v>45144</v>
      </c>
      <c r="B219" s="21">
        <v>5</v>
      </c>
      <c r="C219" s="22">
        <v>4</v>
      </c>
      <c r="D219" s="20" t="s">
        <v>253</v>
      </c>
      <c r="E219" s="20" t="s">
        <v>254</v>
      </c>
      <c r="F219" s="23"/>
      <c r="G219" s="25"/>
      <c r="H219" s="26" t="s">
        <v>37</v>
      </c>
      <c r="I219" s="26" t="s">
        <v>37</v>
      </c>
      <c r="J219" s="26" t="s">
        <v>37</v>
      </c>
      <c r="K219" s="26" t="s">
        <v>37</v>
      </c>
      <c r="L219" s="26" t="s">
        <v>270</v>
      </c>
      <c r="M219" s="26" t="s">
        <v>38</v>
      </c>
      <c r="N219" s="26" t="s">
        <v>37</v>
      </c>
      <c r="O219" s="27" t="s">
        <v>290</v>
      </c>
      <c r="P219" s="26" t="s">
        <v>37</v>
      </c>
      <c r="Q219" s="26" t="s">
        <v>38</v>
      </c>
      <c r="R219" s="26" t="s">
        <v>38</v>
      </c>
      <c r="S219" s="26" t="s">
        <v>37</v>
      </c>
      <c r="T219" s="26" t="s">
        <v>37</v>
      </c>
      <c r="U219" s="26" t="s">
        <v>37</v>
      </c>
      <c r="V219" s="26" t="s">
        <v>37</v>
      </c>
      <c r="AA219" t="s">
        <v>290</v>
      </c>
      <c r="AB219">
        <v>20281</v>
      </c>
      <c r="AC219">
        <v>54184</v>
      </c>
      <c r="AD219">
        <v>38121</v>
      </c>
      <c r="AE219">
        <v>43001</v>
      </c>
      <c r="AF219">
        <v>13457</v>
      </c>
      <c r="AG219">
        <v>12728</v>
      </c>
      <c r="AH219">
        <v>10764</v>
      </c>
      <c r="AI219" t="s">
        <v>290</v>
      </c>
      <c r="AJ219">
        <v>45298</v>
      </c>
      <c r="AK219">
        <v>24286</v>
      </c>
      <c r="AL219">
        <v>18509</v>
      </c>
      <c r="AM219">
        <v>61354</v>
      </c>
      <c r="AN219">
        <v>31919</v>
      </c>
      <c r="AO219">
        <v>27533</v>
      </c>
      <c r="AP219">
        <v>10354</v>
      </c>
      <c r="AQ219" t="s">
        <v>290</v>
      </c>
      <c r="AR219" t="s">
        <v>37</v>
      </c>
      <c r="AS219" t="s">
        <v>37</v>
      </c>
      <c r="AT219" t="s">
        <v>37</v>
      </c>
      <c r="AU219" t="s">
        <v>195</v>
      </c>
      <c r="AV219" t="s">
        <v>320</v>
      </c>
      <c r="AW219" t="s">
        <v>320</v>
      </c>
      <c r="AX219" t="s">
        <v>195</v>
      </c>
      <c r="AY219" t="s">
        <v>38</v>
      </c>
      <c r="AZ219" t="s">
        <v>37</v>
      </c>
      <c r="BA219" t="s">
        <v>37</v>
      </c>
      <c r="BB219" t="s">
        <v>37</v>
      </c>
      <c r="BC219" t="s">
        <v>37</v>
      </c>
      <c r="BD219" t="s">
        <v>38</v>
      </c>
      <c r="BE219" t="s">
        <v>38</v>
      </c>
      <c r="BF219" t="s">
        <v>38</v>
      </c>
    </row>
    <row r="220" spans="1:58" ht="17.25" customHeight="1" x14ac:dyDescent="0.25">
      <c r="A220" s="20">
        <v>45145</v>
      </c>
      <c r="B220" s="21">
        <v>5</v>
      </c>
      <c r="C220" s="22">
        <v>4</v>
      </c>
      <c r="D220" s="20" t="s">
        <v>253</v>
      </c>
      <c r="E220" s="20" t="s">
        <v>254</v>
      </c>
      <c r="F220" s="23"/>
      <c r="G220" s="25"/>
      <c r="H220" s="26" t="s">
        <v>37</v>
      </c>
      <c r="I220" s="26" t="s">
        <v>37</v>
      </c>
      <c r="J220" s="26" t="s">
        <v>37</v>
      </c>
      <c r="K220" s="26" t="s">
        <v>37</v>
      </c>
      <c r="L220" s="26" t="s">
        <v>270</v>
      </c>
      <c r="M220" s="26" t="s">
        <v>38</v>
      </c>
      <c r="N220" s="26" t="s">
        <v>37</v>
      </c>
      <c r="O220" s="27" t="s">
        <v>290</v>
      </c>
      <c r="P220" s="26" t="s">
        <v>37</v>
      </c>
      <c r="Q220" s="26" t="s">
        <v>38</v>
      </c>
      <c r="R220" s="26" t="s">
        <v>38</v>
      </c>
      <c r="S220" s="26" t="s">
        <v>37</v>
      </c>
      <c r="T220" s="26" t="s">
        <v>37</v>
      </c>
      <c r="U220" s="26" t="s">
        <v>37</v>
      </c>
      <c r="V220" s="26" t="s">
        <v>37</v>
      </c>
      <c r="AA220" t="s">
        <v>290</v>
      </c>
      <c r="AB220">
        <v>20305</v>
      </c>
      <c r="AC220">
        <v>54208</v>
      </c>
      <c r="AD220">
        <v>38145</v>
      </c>
      <c r="AE220">
        <v>43001</v>
      </c>
      <c r="AF220">
        <v>13481</v>
      </c>
      <c r="AG220">
        <v>12752</v>
      </c>
      <c r="AH220">
        <v>10764</v>
      </c>
      <c r="AI220" t="s">
        <v>290</v>
      </c>
      <c r="AJ220">
        <v>45322</v>
      </c>
      <c r="AK220">
        <v>24310</v>
      </c>
      <c r="AL220">
        <v>18533</v>
      </c>
      <c r="AM220">
        <v>61378</v>
      </c>
      <c r="AN220">
        <v>31919</v>
      </c>
      <c r="AO220">
        <v>27533</v>
      </c>
      <c r="AP220">
        <v>10354</v>
      </c>
      <c r="AQ220" t="s">
        <v>290</v>
      </c>
      <c r="AR220" t="s">
        <v>37</v>
      </c>
      <c r="AS220" t="s">
        <v>37</v>
      </c>
      <c r="AT220" t="s">
        <v>37</v>
      </c>
      <c r="AU220" t="s">
        <v>271</v>
      </c>
      <c r="AV220" t="s">
        <v>37</v>
      </c>
      <c r="AW220" t="s">
        <v>37</v>
      </c>
      <c r="AX220" t="s">
        <v>38</v>
      </c>
      <c r="AY220" t="s">
        <v>38</v>
      </c>
      <c r="AZ220" t="s">
        <v>37</v>
      </c>
      <c r="BA220" t="s">
        <v>37</v>
      </c>
      <c r="BB220" t="s">
        <v>37</v>
      </c>
      <c r="BC220" t="s">
        <v>37</v>
      </c>
      <c r="BD220" t="s">
        <v>38</v>
      </c>
      <c r="BE220" t="s">
        <v>38</v>
      </c>
      <c r="BF220" t="s">
        <v>38</v>
      </c>
    </row>
    <row r="221" spans="1:58" ht="17.25" customHeight="1" x14ac:dyDescent="0.25">
      <c r="A221" s="20">
        <v>45146</v>
      </c>
      <c r="B221" s="21">
        <v>5</v>
      </c>
      <c r="C221" s="22">
        <v>4</v>
      </c>
      <c r="D221" s="20" t="s">
        <v>253</v>
      </c>
      <c r="E221" s="20" t="s">
        <v>254</v>
      </c>
      <c r="F221" s="23"/>
      <c r="G221" s="25"/>
      <c r="H221" s="26" t="s">
        <v>37</v>
      </c>
      <c r="I221" s="26" t="s">
        <v>37</v>
      </c>
      <c r="J221" s="26" t="s">
        <v>37</v>
      </c>
      <c r="K221" s="26" t="s">
        <v>37</v>
      </c>
      <c r="L221" s="26" t="s">
        <v>270</v>
      </c>
      <c r="M221" s="26" t="s">
        <v>38</v>
      </c>
      <c r="N221" s="26" t="s">
        <v>37</v>
      </c>
      <c r="O221" s="27" t="s">
        <v>290</v>
      </c>
      <c r="P221" s="26" t="s">
        <v>37</v>
      </c>
      <c r="Q221" s="26" t="s">
        <v>38</v>
      </c>
      <c r="R221" s="26" t="s">
        <v>38</v>
      </c>
      <c r="S221" s="26" t="s">
        <v>37</v>
      </c>
      <c r="T221" s="26" t="s">
        <v>37</v>
      </c>
      <c r="U221" s="26" t="s">
        <v>37</v>
      </c>
      <c r="V221" s="26" t="s">
        <v>37</v>
      </c>
      <c r="AA221" t="s">
        <v>290</v>
      </c>
      <c r="AB221">
        <v>20329</v>
      </c>
      <c r="AC221">
        <v>54232</v>
      </c>
      <c r="AD221">
        <v>38169</v>
      </c>
      <c r="AE221">
        <v>43001</v>
      </c>
      <c r="AF221">
        <v>13505</v>
      </c>
      <c r="AG221">
        <v>12776</v>
      </c>
      <c r="AH221">
        <v>10764</v>
      </c>
      <c r="AI221" t="s">
        <v>290</v>
      </c>
      <c r="AJ221">
        <v>45346</v>
      </c>
      <c r="AK221">
        <v>24334</v>
      </c>
      <c r="AL221">
        <v>18557</v>
      </c>
      <c r="AM221">
        <v>61402</v>
      </c>
      <c r="AN221">
        <v>31919</v>
      </c>
      <c r="AO221">
        <v>27533</v>
      </c>
      <c r="AP221">
        <v>10354</v>
      </c>
      <c r="AQ221" t="s">
        <v>290</v>
      </c>
      <c r="AR221" t="s">
        <v>37</v>
      </c>
      <c r="AS221" t="s">
        <v>37</v>
      </c>
      <c r="AT221" t="s">
        <v>37</v>
      </c>
      <c r="AU221" t="s">
        <v>271</v>
      </c>
      <c r="AV221" t="s">
        <v>37</v>
      </c>
      <c r="AW221" t="s">
        <v>37</v>
      </c>
      <c r="AX221" t="s">
        <v>38</v>
      </c>
      <c r="AY221" t="s">
        <v>38</v>
      </c>
      <c r="AZ221" t="s">
        <v>37</v>
      </c>
      <c r="BA221" t="s">
        <v>37</v>
      </c>
      <c r="BB221" t="s">
        <v>37</v>
      </c>
      <c r="BC221" t="s">
        <v>37</v>
      </c>
      <c r="BD221" t="s">
        <v>38</v>
      </c>
      <c r="BE221" t="s">
        <v>38</v>
      </c>
      <c r="BF221" t="s">
        <v>38</v>
      </c>
    </row>
    <row r="222" spans="1:58" ht="17.25" customHeight="1" x14ac:dyDescent="0.25">
      <c r="A222" s="20">
        <v>45147</v>
      </c>
      <c r="B222" s="21">
        <v>5</v>
      </c>
      <c r="C222" s="22">
        <v>4</v>
      </c>
      <c r="D222" s="20" t="s">
        <v>253</v>
      </c>
      <c r="E222" s="20" t="s">
        <v>253</v>
      </c>
      <c r="F222" s="23"/>
      <c r="G222" s="25"/>
      <c r="H222" s="26" t="s">
        <v>37</v>
      </c>
      <c r="I222" s="26" t="s">
        <v>37</v>
      </c>
      <c r="J222" s="26" t="s">
        <v>37</v>
      </c>
      <c r="K222" s="26" t="s">
        <v>37</v>
      </c>
      <c r="L222" s="26" t="s">
        <v>270</v>
      </c>
      <c r="M222" s="26" t="s">
        <v>38</v>
      </c>
      <c r="N222" s="26" t="s">
        <v>37</v>
      </c>
      <c r="O222" s="27" t="s">
        <v>290</v>
      </c>
      <c r="P222" s="26" t="s">
        <v>38</v>
      </c>
      <c r="Q222" s="26" t="s">
        <v>38</v>
      </c>
      <c r="R222" s="26" t="s">
        <v>38</v>
      </c>
      <c r="S222" s="26" t="s">
        <v>37</v>
      </c>
      <c r="T222" s="26" t="s">
        <v>37</v>
      </c>
      <c r="U222" s="26" t="s">
        <v>37</v>
      </c>
      <c r="V222" s="26" t="s">
        <v>37</v>
      </c>
      <c r="AA222" t="s">
        <v>290</v>
      </c>
      <c r="AB222">
        <v>20353</v>
      </c>
      <c r="AC222">
        <v>54256</v>
      </c>
      <c r="AD222">
        <v>38193</v>
      </c>
      <c r="AE222">
        <v>43001</v>
      </c>
      <c r="AF222">
        <v>13529</v>
      </c>
      <c r="AG222">
        <v>12800</v>
      </c>
      <c r="AH222">
        <v>10764</v>
      </c>
      <c r="AI222" t="s">
        <v>290</v>
      </c>
      <c r="AJ222">
        <v>45370</v>
      </c>
      <c r="AK222">
        <v>24358</v>
      </c>
      <c r="AL222">
        <v>18581</v>
      </c>
      <c r="AM222">
        <v>61426</v>
      </c>
      <c r="AN222">
        <v>31919</v>
      </c>
      <c r="AO222">
        <v>27533</v>
      </c>
      <c r="AP222">
        <v>10354</v>
      </c>
      <c r="AQ222" t="s">
        <v>290</v>
      </c>
      <c r="AR222" t="s">
        <v>37</v>
      </c>
      <c r="AS222" t="s">
        <v>37</v>
      </c>
      <c r="AT222" t="s">
        <v>37</v>
      </c>
      <c r="AU222" t="s">
        <v>271</v>
      </c>
      <c r="AV222" t="s">
        <v>37</v>
      </c>
      <c r="AW222" t="s">
        <v>37</v>
      </c>
      <c r="AX222" t="s">
        <v>38</v>
      </c>
      <c r="AY222" t="s">
        <v>38</v>
      </c>
      <c r="AZ222" t="s">
        <v>37</v>
      </c>
      <c r="BA222" t="s">
        <v>37</v>
      </c>
      <c r="BB222" t="s">
        <v>37</v>
      </c>
      <c r="BC222" t="s">
        <v>37</v>
      </c>
      <c r="BD222" t="s">
        <v>38</v>
      </c>
      <c r="BE222" t="s">
        <v>38</v>
      </c>
      <c r="BF222" t="s">
        <v>38</v>
      </c>
    </row>
    <row r="223" spans="1:58" ht="17.25" customHeight="1" x14ac:dyDescent="0.25">
      <c r="A223" s="20">
        <v>45148</v>
      </c>
      <c r="B223" s="21">
        <v>5</v>
      </c>
      <c r="C223" s="22">
        <v>4</v>
      </c>
      <c r="D223" s="20" t="s">
        <v>253</v>
      </c>
      <c r="E223" s="20" t="s">
        <v>253</v>
      </c>
      <c r="F223" s="23"/>
      <c r="G223" s="25"/>
      <c r="H223" s="26" t="s">
        <v>37</v>
      </c>
      <c r="I223" s="26" t="s">
        <v>37</v>
      </c>
      <c r="J223" s="26" t="s">
        <v>37</v>
      </c>
      <c r="K223" s="26" t="s">
        <v>37</v>
      </c>
      <c r="L223" s="26" t="s">
        <v>270</v>
      </c>
      <c r="M223" s="26" t="s">
        <v>38</v>
      </c>
      <c r="N223" s="26" t="s">
        <v>37</v>
      </c>
      <c r="O223" s="27" t="s">
        <v>290</v>
      </c>
      <c r="P223" s="26" t="s">
        <v>38</v>
      </c>
      <c r="Q223" s="26" t="s">
        <v>38</v>
      </c>
      <c r="R223" s="26" t="s">
        <v>38</v>
      </c>
      <c r="S223" s="26" t="s">
        <v>37</v>
      </c>
      <c r="T223" s="26" t="s">
        <v>37</v>
      </c>
      <c r="U223" s="26" t="s">
        <v>37</v>
      </c>
      <c r="V223" s="26" t="s">
        <v>37</v>
      </c>
      <c r="AA223" t="s">
        <v>290</v>
      </c>
      <c r="AB223">
        <v>20377</v>
      </c>
      <c r="AC223">
        <v>54280</v>
      </c>
      <c r="AD223">
        <v>38217</v>
      </c>
      <c r="AE223">
        <v>43001</v>
      </c>
      <c r="AF223">
        <v>13553</v>
      </c>
      <c r="AG223">
        <v>12824</v>
      </c>
      <c r="AH223">
        <v>10764</v>
      </c>
      <c r="AI223" t="s">
        <v>290</v>
      </c>
      <c r="AJ223">
        <v>45394</v>
      </c>
      <c r="AK223">
        <v>24382</v>
      </c>
      <c r="AL223">
        <v>18605</v>
      </c>
      <c r="AM223">
        <v>61450</v>
      </c>
      <c r="AN223">
        <v>31919</v>
      </c>
      <c r="AO223">
        <v>27533</v>
      </c>
      <c r="AP223">
        <v>10354</v>
      </c>
      <c r="AQ223" t="s">
        <v>290</v>
      </c>
      <c r="AR223" t="s">
        <v>37</v>
      </c>
      <c r="AS223" t="s">
        <v>37</v>
      </c>
      <c r="AT223" t="s">
        <v>37</v>
      </c>
      <c r="AU223" t="s">
        <v>271</v>
      </c>
      <c r="AV223" t="s">
        <v>37</v>
      </c>
      <c r="AW223" t="s">
        <v>37</v>
      </c>
      <c r="AX223" t="s">
        <v>38</v>
      </c>
      <c r="AY223" t="s">
        <v>38</v>
      </c>
      <c r="AZ223" t="s">
        <v>37</v>
      </c>
      <c r="BA223" t="s">
        <v>37</v>
      </c>
      <c r="BB223" t="s">
        <v>37</v>
      </c>
      <c r="BC223" t="s">
        <v>37</v>
      </c>
      <c r="BD223" t="s">
        <v>38</v>
      </c>
      <c r="BE223" t="s">
        <v>38</v>
      </c>
      <c r="BF223" t="s">
        <v>38</v>
      </c>
    </row>
    <row r="224" spans="1:58" ht="17.25" customHeight="1" x14ac:dyDescent="0.25">
      <c r="A224" s="20">
        <v>45149</v>
      </c>
      <c r="B224" s="21">
        <v>5</v>
      </c>
      <c r="C224" s="22">
        <v>4</v>
      </c>
      <c r="D224" s="20" t="s">
        <v>253</v>
      </c>
      <c r="E224" s="20" t="s">
        <v>253</v>
      </c>
      <c r="F224" s="23"/>
      <c r="G224" s="25"/>
      <c r="H224" s="26" t="s">
        <v>37</v>
      </c>
      <c r="I224" s="26" t="s">
        <v>37</v>
      </c>
      <c r="J224" s="26" t="s">
        <v>37</v>
      </c>
      <c r="K224" s="26" t="s">
        <v>37</v>
      </c>
      <c r="L224" s="26" t="s">
        <v>270</v>
      </c>
      <c r="M224" s="26" t="s">
        <v>38</v>
      </c>
      <c r="N224" s="26" t="s">
        <v>37</v>
      </c>
      <c r="O224" s="27" t="s">
        <v>290</v>
      </c>
      <c r="P224" s="26" t="s">
        <v>38</v>
      </c>
      <c r="Q224" s="26" t="s">
        <v>38</v>
      </c>
      <c r="R224" s="26" t="s">
        <v>38</v>
      </c>
      <c r="S224" s="26" t="s">
        <v>37</v>
      </c>
      <c r="T224" s="26" t="s">
        <v>37</v>
      </c>
      <c r="U224" s="26" t="s">
        <v>37</v>
      </c>
      <c r="V224" s="26" t="s">
        <v>37</v>
      </c>
      <c r="AA224" t="s">
        <v>290</v>
      </c>
      <c r="AB224">
        <v>20401</v>
      </c>
      <c r="AC224">
        <v>54304</v>
      </c>
      <c r="AD224">
        <v>38241</v>
      </c>
      <c r="AE224">
        <v>43001</v>
      </c>
      <c r="AF224">
        <v>13577</v>
      </c>
      <c r="AG224">
        <v>12848</v>
      </c>
      <c r="AH224">
        <v>10764</v>
      </c>
      <c r="AI224" t="s">
        <v>290</v>
      </c>
      <c r="AJ224">
        <v>45418</v>
      </c>
      <c r="AK224">
        <v>24406</v>
      </c>
      <c r="AL224">
        <v>18629</v>
      </c>
      <c r="AM224">
        <v>61474</v>
      </c>
      <c r="AN224">
        <v>31919</v>
      </c>
      <c r="AO224">
        <v>27533</v>
      </c>
      <c r="AP224">
        <v>10354</v>
      </c>
      <c r="AQ224" t="s">
        <v>290</v>
      </c>
      <c r="AR224" t="s">
        <v>37</v>
      </c>
      <c r="AS224" t="s">
        <v>37</v>
      </c>
      <c r="AT224" t="s">
        <v>37</v>
      </c>
      <c r="AU224" t="s">
        <v>271</v>
      </c>
      <c r="AV224" t="s">
        <v>37</v>
      </c>
      <c r="AW224" t="s">
        <v>37</v>
      </c>
      <c r="AX224" t="s">
        <v>38</v>
      </c>
      <c r="AY224" t="s">
        <v>38</v>
      </c>
      <c r="AZ224" t="s">
        <v>37</v>
      </c>
      <c r="BA224" t="s">
        <v>37</v>
      </c>
      <c r="BB224" t="s">
        <v>37</v>
      </c>
      <c r="BC224" t="s">
        <v>37</v>
      </c>
      <c r="BD224" t="s">
        <v>38</v>
      </c>
      <c r="BE224" t="s">
        <v>38</v>
      </c>
      <c r="BF224" t="s">
        <v>38</v>
      </c>
    </row>
    <row r="225" spans="1:58" ht="17.25" customHeight="1" x14ac:dyDescent="0.25">
      <c r="A225" s="20">
        <v>45150</v>
      </c>
      <c r="B225" s="21">
        <v>5</v>
      </c>
      <c r="C225" s="22">
        <v>4</v>
      </c>
      <c r="D225" s="20" t="s">
        <v>253</v>
      </c>
      <c r="E225" s="20" t="s">
        <v>253</v>
      </c>
      <c r="F225" s="23"/>
      <c r="G225" s="25"/>
      <c r="H225" s="26" t="s">
        <v>37</v>
      </c>
      <c r="I225" s="26" t="s">
        <v>37</v>
      </c>
      <c r="J225" s="26" t="s">
        <v>37</v>
      </c>
      <c r="K225" s="26" t="s">
        <v>37</v>
      </c>
      <c r="L225" s="26" t="s">
        <v>270</v>
      </c>
      <c r="M225" s="26" t="s">
        <v>38</v>
      </c>
      <c r="N225" s="26" t="s">
        <v>37</v>
      </c>
      <c r="O225" s="27" t="s">
        <v>290</v>
      </c>
      <c r="P225" s="26" t="s">
        <v>38</v>
      </c>
      <c r="Q225" s="26" t="s">
        <v>38</v>
      </c>
      <c r="R225" s="26" t="s">
        <v>38</v>
      </c>
      <c r="S225" s="26" t="s">
        <v>37</v>
      </c>
      <c r="T225" s="26" t="s">
        <v>37</v>
      </c>
      <c r="U225" s="26" t="s">
        <v>37</v>
      </c>
      <c r="V225" s="26" t="s">
        <v>37</v>
      </c>
      <c r="AA225" t="s">
        <v>290</v>
      </c>
      <c r="AB225">
        <v>20425</v>
      </c>
      <c r="AC225">
        <v>54328</v>
      </c>
      <c r="AD225">
        <v>38265</v>
      </c>
      <c r="AE225">
        <v>43001</v>
      </c>
      <c r="AF225">
        <v>13601</v>
      </c>
      <c r="AG225">
        <v>12872</v>
      </c>
      <c r="AH225">
        <v>10764</v>
      </c>
      <c r="AI225" t="s">
        <v>290</v>
      </c>
      <c r="AJ225">
        <v>45442</v>
      </c>
      <c r="AK225">
        <v>24430</v>
      </c>
      <c r="AL225">
        <v>18653</v>
      </c>
      <c r="AM225">
        <v>61498</v>
      </c>
      <c r="AN225">
        <v>31919</v>
      </c>
      <c r="AO225">
        <v>27533</v>
      </c>
      <c r="AP225">
        <v>10354</v>
      </c>
      <c r="AQ225" t="s">
        <v>290</v>
      </c>
      <c r="AR225" t="s">
        <v>37</v>
      </c>
      <c r="AS225" t="s">
        <v>37</v>
      </c>
      <c r="AT225" t="s">
        <v>37</v>
      </c>
      <c r="AU225" t="s">
        <v>271</v>
      </c>
      <c r="AV225" t="s">
        <v>37</v>
      </c>
      <c r="AW225" t="s">
        <v>37</v>
      </c>
      <c r="AX225" t="s">
        <v>38</v>
      </c>
      <c r="AY225" t="s">
        <v>38</v>
      </c>
      <c r="AZ225" t="s">
        <v>37</v>
      </c>
      <c r="BA225" t="s">
        <v>37</v>
      </c>
      <c r="BB225" t="s">
        <v>37</v>
      </c>
      <c r="BC225" t="s">
        <v>37</v>
      </c>
      <c r="BD225" t="s">
        <v>38</v>
      </c>
      <c r="BE225" t="s">
        <v>38</v>
      </c>
      <c r="BF225" t="s">
        <v>38</v>
      </c>
    </row>
    <row r="226" spans="1:58" ht="17.25" customHeight="1" x14ac:dyDescent="0.25">
      <c r="A226" s="20">
        <v>45151</v>
      </c>
      <c r="B226" s="21">
        <v>5</v>
      </c>
      <c r="C226" s="22">
        <v>4</v>
      </c>
      <c r="D226" s="20" t="s">
        <v>253</v>
      </c>
      <c r="E226" s="20" t="s">
        <v>253</v>
      </c>
      <c r="F226" s="23"/>
      <c r="G226" s="25"/>
      <c r="H226" s="26" t="s">
        <v>37</v>
      </c>
      <c r="I226" s="26" t="s">
        <v>37</v>
      </c>
      <c r="J226" s="26" t="s">
        <v>38</v>
      </c>
      <c r="K226" s="26" t="s">
        <v>37</v>
      </c>
      <c r="L226" s="26" t="s">
        <v>37</v>
      </c>
      <c r="M226" s="26" t="s">
        <v>38</v>
      </c>
      <c r="N226" s="26" t="s">
        <v>37</v>
      </c>
      <c r="O226" s="27" t="s">
        <v>290</v>
      </c>
      <c r="P226" s="26" t="s">
        <v>38</v>
      </c>
      <c r="Q226" s="26" t="s">
        <v>38</v>
      </c>
      <c r="R226" s="26" t="s">
        <v>38</v>
      </c>
      <c r="S226" s="26" t="s">
        <v>37</v>
      </c>
      <c r="T226" s="26" t="s">
        <v>37</v>
      </c>
      <c r="U226" s="26" t="s">
        <v>37</v>
      </c>
      <c r="V226" s="26" t="s">
        <v>37</v>
      </c>
      <c r="AA226" t="s">
        <v>290</v>
      </c>
      <c r="AB226">
        <v>20449</v>
      </c>
      <c r="AC226">
        <v>54352</v>
      </c>
      <c r="AD226">
        <v>38289</v>
      </c>
      <c r="AE226">
        <v>43001</v>
      </c>
      <c r="AF226">
        <v>13625</v>
      </c>
      <c r="AG226">
        <v>12896</v>
      </c>
      <c r="AH226">
        <v>10764</v>
      </c>
      <c r="AI226" t="s">
        <v>290</v>
      </c>
      <c r="AJ226">
        <v>45466</v>
      </c>
      <c r="AK226">
        <v>24454</v>
      </c>
      <c r="AL226">
        <v>18677</v>
      </c>
      <c r="AM226">
        <v>61522</v>
      </c>
      <c r="AN226">
        <v>31919</v>
      </c>
      <c r="AO226">
        <v>27533</v>
      </c>
      <c r="AP226">
        <v>10354</v>
      </c>
      <c r="AQ226" t="s">
        <v>290</v>
      </c>
      <c r="AR226" t="s">
        <v>37</v>
      </c>
      <c r="AS226" t="s">
        <v>37</v>
      </c>
      <c r="AT226" t="s">
        <v>37</v>
      </c>
      <c r="AU226" t="s">
        <v>271</v>
      </c>
      <c r="AV226" t="s">
        <v>37</v>
      </c>
      <c r="AW226" t="s">
        <v>37</v>
      </c>
      <c r="AX226" t="s">
        <v>38</v>
      </c>
      <c r="AY226" t="s">
        <v>38</v>
      </c>
      <c r="AZ226" t="s">
        <v>37</v>
      </c>
      <c r="BA226" t="s">
        <v>37</v>
      </c>
      <c r="BB226" t="s">
        <v>37</v>
      </c>
      <c r="BC226" t="s">
        <v>37</v>
      </c>
      <c r="BD226" t="s">
        <v>38</v>
      </c>
      <c r="BE226" t="s">
        <v>38</v>
      </c>
      <c r="BF226" t="s">
        <v>38</v>
      </c>
    </row>
    <row r="227" spans="1:58" ht="17.25" customHeight="1" x14ac:dyDescent="0.25">
      <c r="A227" s="20">
        <v>45152</v>
      </c>
      <c r="B227" s="21">
        <v>5</v>
      </c>
      <c r="C227" s="22">
        <v>4</v>
      </c>
      <c r="D227" s="20" t="s">
        <v>253</v>
      </c>
      <c r="E227" s="20" t="s">
        <v>253</v>
      </c>
      <c r="F227" s="23"/>
      <c r="G227" s="25"/>
      <c r="H227" s="26" t="s">
        <v>37</v>
      </c>
      <c r="I227" s="26" t="s">
        <v>37</v>
      </c>
      <c r="J227" s="26" t="s">
        <v>38</v>
      </c>
      <c r="K227" s="26" t="s">
        <v>37</v>
      </c>
      <c r="L227" s="26" t="s">
        <v>37</v>
      </c>
      <c r="M227" s="26" t="s">
        <v>38</v>
      </c>
      <c r="N227" s="26" t="s">
        <v>37</v>
      </c>
      <c r="O227" s="27" t="s">
        <v>290</v>
      </c>
      <c r="P227" s="26" t="s">
        <v>37</v>
      </c>
      <c r="Q227" s="26" t="s">
        <v>38</v>
      </c>
      <c r="R227" s="26" t="s">
        <v>38</v>
      </c>
      <c r="S227" s="26" t="s">
        <v>271</v>
      </c>
      <c r="T227" s="26" t="s">
        <v>37</v>
      </c>
      <c r="U227" s="26" t="s">
        <v>37</v>
      </c>
      <c r="V227" s="26" t="s">
        <v>37</v>
      </c>
      <c r="AA227" t="s">
        <v>290</v>
      </c>
      <c r="AB227">
        <v>20473</v>
      </c>
      <c r="AC227">
        <v>54376</v>
      </c>
      <c r="AD227">
        <v>38313</v>
      </c>
      <c r="AE227">
        <v>43001</v>
      </c>
      <c r="AF227">
        <v>13649</v>
      </c>
      <c r="AG227">
        <v>12920</v>
      </c>
      <c r="AH227">
        <v>10764</v>
      </c>
      <c r="AI227" t="s">
        <v>290</v>
      </c>
      <c r="AJ227">
        <v>45490</v>
      </c>
      <c r="AK227">
        <v>24478</v>
      </c>
      <c r="AL227">
        <v>18701</v>
      </c>
      <c r="AM227">
        <v>61546</v>
      </c>
      <c r="AN227">
        <v>31919</v>
      </c>
      <c r="AO227">
        <v>27533</v>
      </c>
      <c r="AP227">
        <v>10354</v>
      </c>
      <c r="AQ227" t="s">
        <v>290</v>
      </c>
      <c r="AR227" t="s">
        <v>37</v>
      </c>
      <c r="AS227" t="s">
        <v>37</v>
      </c>
      <c r="AT227" t="s">
        <v>37</v>
      </c>
      <c r="AU227" t="s">
        <v>271</v>
      </c>
      <c r="AV227" t="s">
        <v>37</v>
      </c>
      <c r="AW227" t="s">
        <v>37</v>
      </c>
      <c r="AX227" t="s">
        <v>38</v>
      </c>
      <c r="AY227" t="s">
        <v>38</v>
      </c>
      <c r="AZ227" t="s">
        <v>37</v>
      </c>
      <c r="BA227" t="s">
        <v>37</v>
      </c>
      <c r="BB227" t="s">
        <v>37</v>
      </c>
      <c r="BC227" t="s">
        <v>37</v>
      </c>
      <c r="BD227" t="s">
        <v>38</v>
      </c>
      <c r="BE227" t="s">
        <v>38</v>
      </c>
      <c r="BF227" t="s">
        <v>38</v>
      </c>
    </row>
    <row r="228" spans="1:58" ht="17.25" customHeight="1" x14ac:dyDescent="0.25">
      <c r="A228" s="20">
        <v>45153</v>
      </c>
      <c r="B228" s="21">
        <v>5</v>
      </c>
      <c r="C228" s="22">
        <v>4</v>
      </c>
      <c r="D228" s="20" t="s">
        <v>253</v>
      </c>
      <c r="E228" s="20" t="s">
        <v>253</v>
      </c>
      <c r="F228" s="23"/>
      <c r="G228" s="25"/>
      <c r="H228" s="26" t="s">
        <v>37</v>
      </c>
      <c r="I228" s="26" t="s">
        <v>37</v>
      </c>
      <c r="J228" s="26" t="s">
        <v>38</v>
      </c>
      <c r="K228" s="26" t="s">
        <v>37</v>
      </c>
      <c r="L228" s="26" t="s">
        <v>37</v>
      </c>
      <c r="M228" s="26" t="s">
        <v>38</v>
      </c>
      <c r="N228" s="26" t="s">
        <v>37</v>
      </c>
      <c r="O228" s="27" t="s">
        <v>290</v>
      </c>
      <c r="P228" s="26" t="s">
        <v>37</v>
      </c>
      <c r="Q228" s="26" t="s">
        <v>38</v>
      </c>
      <c r="R228" s="26" t="s">
        <v>38</v>
      </c>
      <c r="S228" s="26" t="s">
        <v>271</v>
      </c>
      <c r="T228" s="26" t="s">
        <v>37</v>
      </c>
      <c r="U228" s="26" t="s">
        <v>37</v>
      </c>
      <c r="V228" s="26" t="s">
        <v>37</v>
      </c>
      <c r="AA228" t="s">
        <v>290</v>
      </c>
      <c r="AB228">
        <v>20497</v>
      </c>
      <c r="AC228">
        <v>54400</v>
      </c>
      <c r="AD228">
        <v>38337</v>
      </c>
      <c r="AE228">
        <v>43001</v>
      </c>
      <c r="AF228">
        <v>13673</v>
      </c>
      <c r="AG228">
        <v>12944</v>
      </c>
      <c r="AH228">
        <v>10764</v>
      </c>
      <c r="AI228" t="s">
        <v>290</v>
      </c>
      <c r="AJ228">
        <v>45514</v>
      </c>
      <c r="AK228">
        <v>24502</v>
      </c>
      <c r="AL228">
        <v>18725</v>
      </c>
      <c r="AM228">
        <v>61570</v>
      </c>
      <c r="AN228">
        <v>31919</v>
      </c>
      <c r="AO228">
        <v>27533</v>
      </c>
      <c r="AP228">
        <v>10354</v>
      </c>
      <c r="AQ228" t="s">
        <v>290</v>
      </c>
      <c r="AR228" t="s">
        <v>37</v>
      </c>
      <c r="AS228" t="s">
        <v>37</v>
      </c>
      <c r="AT228" t="s">
        <v>37</v>
      </c>
      <c r="AU228" t="s">
        <v>271</v>
      </c>
      <c r="AV228" t="s">
        <v>37</v>
      </c>
      <c r="AW228" t="s">
        <v>37</v>
      </c>
      <c r="AX228" t="s">
        <v>38</v>
      </c>
      <c r="AY228" t="s">
        <v>38</v>
      </c>
      <c r="AZ228" t="s">
        <v>37</v>
      </c>
      <c r="BA228" t="s">
        <v>37</v>
      </c>
      <c r="BB228" t="s">
        <v>37</v>
      </c>
      <c r="BC228" t="s">
        <v>37</v>
      </c>
      <c r="BD228" t="s">
        <v>38</v>
      </c>
      <c r="BE228" t="s">
        <v>38</v>
      </c>
      <c r="BF228" t="s">
        <v>38</v>
      </c>
    </row>
    <row r="229" spans="1:58" ht="17.25" customHeight="1" x14ac:dyDescent="0.25">
      <c r="A229" s="20">
        <v>45154</v>
      </c>
      <c r="B229" s="21">
        <v>5</v>
      </c>
      <c r="C229" s="22">
        <v>4</v>
      </c>
      <c r="D229" s="20" t="s">
        <v>253</v>
      </c>
      <c r="E229" s="20" t="s">
        <v>253</v>
      </c>
      <c r="F229" s="23"/>
      <c r="G229" s="25"/>
      <c r="H229" s="26" t="s">
        <v>37</v>
      </c>
      <c r="I229" s="26" t="s">
        <v>37</v>
      </c>
      <c r="J229" s="26" t="s">
        <v>38</v>
      </c>
      <c r="K229" s="26" t="s">
        <v>37</v>
      </c>
      <c r="L229" s="26" t="s">
        <v>37</v>
      </c>
      <c r="M229" s="26" t="s">
        <v>38</v>
      </c>
      <c r="N229" s="26" t="s">
        <v>37</v>
      </c>
      <c r="O229" s="27" t="s">
        <v>290</v>
      </c>
      <c r="P229" s="26" t="s">
        <v>37</v>
      </c>
      <c r="Q229" s="26" t="s">
        <v>38</v>
      </c>
      <c r="R229" s="26" t="s">
        <v>38</v>
      </c>
      <c r="S229" s="26" t="s">
        <v>271</v>
      </c>
      <c r="T229" s="26" t="s">
        <v>37</v>
      </c>
      <c r="U229" s="26" t="s">
        <v>37</v>
      </c>
      <c r="V229" s="26" t="s">
        <v>37</v>
      </c>
      <c r="AA229" t="s">
        <v>290</v>
      </c>
      <c r="AB229">
        <v>20521</v>
      </c>
      <c r="AC229">
        <v>54424</v>
      </c>
      <c r="AD229">
        <v>38361</v>
      </c>
      <c r="AE229">
        <v>43001</v>
      </c>
      <c r="AF229">
        <v>13697</v>
      </c>
      <c r="AG229">
        <v>12944</v>
      </c>
      <c r="AH229">
        <v>10764</v>
      </c>
      <c r="AI229" t="s">
        <v>290</v>
      </c>
      <c r="AJ229">
        <v>45538</v>
      </c>
      <c r="AK229">
        <v>24526</v>
      </c>
      <c r="AL229">
        <v>18749</v>
      </c>
      <c r="AM229">
        <v>61594</v>
      </c>
      <c r="AN229">
        <v>31919</v>
      </c>
      <c r="AO229">
        <v>27533</v>
      </c>
      <c r="AP229">
        <v>10354</v>
      </c>
      <c r="AQ229" t="s">
        <v>290</v>
      </c>
      <c r="AR229" t="s">
        <v>37</v>
      </c>
      <c r="AS229" t="s">
        <v>37</v>
      </c>
      <c r="AT229" t="s">
        <v>37</v>
      </c>
      <c r="AU229" t="s">
        <v>320</v>
      </c>
      <c r="AV229" t="s">
        <v>37</v>
      </c>
      <c r="AW229" t="s">
        <v>195</v>
      </c>
      <c r="AX229" t="s">
        <v>38</v>
      </c>
      <c r="AY229" t="s">
        <v>38</v>
      </c>
      <c r="AZ229" t="s">
        <v>37</v>
      </c>
      <c r="BA229" t="s">
        <v>37</v>
      </c>
      <c r="BB229" t="s">
        <v>37</v>
      </c>
      <c r="BC229" t="s">
        <v>37</v>
      </c>
      <c r="BD229" t="s">
        <v>38</v>
      </c>
      <c r="BE229" t="s">
        <v>38</v>
      </c>
      <c r="BF229" t="s">
        <v>38</v>
      </c>
    </row>
    <row r="230" spans="1:58" ht="17.25" customHeight="1" x14ac:dyDescent="0.25">
      <c r="A230" s="20">
        <v>45155</v>
      </c>
      <c r="B230" s="21">
        <v>5</v>
      </c>
      <c r="C230" s="22">
        <v>4</v>
      </c>
      <c r="D230" s="20" t="s">
        <v>253</v>
      </c>
      <c r="E230" s="20" t="s">
        <v>253</v>
      </c>
      <c r="F230" s="23"/>
      <c r="G230" s="25"/>
      <c r="H230" s="26" t="s">
        <v>37</v>
      </c>
      <c r="I230" s="26" t="s">
        <v>37</v>
      </c>
      <c r="J230" s="26" t="s">
        <v>38</v>
      </c>
      <c r="K230" s="26" t="s">
        <v>37</v>
      </c>
      <c r="L230" s="26" t="s">
        <v>37</v>
      </c>
      <c r="M230" s="26" t="s">
        <v>38</v>
      </c>
      <c r="N230" s="26" t="s">
        <v>37</v>
      </c>
      <c r="O230" s="27" t="s">
        <v>290</v>
      </c>
      <c r="P230" s="26" t="s">
        <v>37</v>
      </c>
      <c r="Q230" s="26" t="s">
        <v>38</v>
      </c>
      <c r="R230" s="26" t="s">
        <v>38</v>
      </c>
      <c r="S230" s="26" t="s">
        <v>271</v>
      </c>
      <c r="T230" s="26" t="s">
        <v>37</v>
      </c>
      <c r="U230" s="26" t="s">
        <v>37</v>
      </c>
      <c r="V230" s="26" t="s">
        <v>37</v>
      </c>
      <c r="AA230" t="s">
        <v>290</v>
      </c>
      <c r="AB230">
        <v>20545</v>
      </c>
      <c r="AC230">
        <v>54424</v>
      </c>
      <c r="AD230">
        <v>38385</v>
      </c>
      <c r="AE230">
        <v>43025</v>
      </c>
      <c r="AF230">
        <v>13721</v>
      </c>
      <c r="AG230">
        <v>12944</v>
      </c>
      <c r="AH230">
        <v>10764</v>
      </c>
      <c r="AI230" t="s">
        <v>290</v>
      </c>
      <c r="AJ230">
        <v>45562</v>
      </c>
      <c r="AK230">
        <v>24550</v>
      </c>
      <c r="AL230">
        <v>18773</v>
      </c>
      <c r="AM230">
        <v>61618</v>
      </c>
      <c r="AN230">
        <v>31919</v>
      </c>
      <c r="AO230">
        <v>27533</v>
      </c>
      <c r="AP230">
        <v>10354</v>
      </c>
      <c r="AQ230" t="s">
        <v>290</v>
      </c>
      <c r="AR230" t="s">
        <v>37</v>
      </c>
      <c r="AS230" t="s">
        <v>195</v>
      </c>
      <c r="AT230" t="s">
        <v>37</v>
      </c>
      <c r="AU230" t="s">
        <v>37</v>
      </c>
      <c r="AV230" t="s">
        <v>37</v>
      </c>
      <c r="AW230" t="s">
        <v>38</v>
      </c>
      <c r="AX230" t="s">
        <v>320</v>
      </c>
      <c r="AY230" t="s">
        <v>38</v>
      </c>
      <c r="AZ230" t="s">
        <v>37</v>
      </c>
      <c r="BA230" t="s">
        <v>37</v>
      </c>
      <c r="BB230" t="s">
        <v>37</v>
      </c>
      <c r="BC230" t="s">
        <v>37</v>
      </c>
      <c r="BD230" t="s">
        <v>38</v>
      </c>
      <c r="BE230" t="s">
        <v>38</v>
      </c>
      <c r="BF230" t="s">
        <v>38</v>
      </c>
    </row>
    <row r="231" spans="1:58" ht="17.25" customHeight="1" x14ac:dyDescent="0.25">
      <c r="A231" s="20">
        <v>45156</v>
      </c>
      <c r="B231" s="21">
        <v>5</v>
      </c>
      <c r="C231" s="22">
        <v>4</v>
      </c>
      <c r="D231" s="20" t="s">
        <v>253</v>
      </c>
      <c r="E231" s="20" t="s">
        <v>253</v>
      </c>
      <c r="F231" s="23"/>
      <c r="G231" s="25"/>
      <c r="H231" s="26" t="s">
        <v>37</v>
      </c>
      <c r="I231" s="26" t="s">
        <v>37</v>
      </c>
      <c r="J231" s="26" t="s">
        <v>38</v>
      </c>
      <c r="K231" s="26" t="s">
        <v>37</v>
      </c>
      <c r="L231" s="26" t="s">
        <v>37</v>
      </c>
      <c r="M231" s="26" t="s">
        <v>38</v>
      </c>
      <c r="N231" s="26" t="s">
        <v>37</v>
      </c>
      <c r="O231" s="27" t="s">
        <v>290</v>
      </c>
      <c r="P231" s="26" t="s">
        <v>37</v>
      </c>
      <c r="Q231" s="26" t="s">
        <v>38</v>
      </c>
      <c r="R231" s="26" t="s">
        <v>38</v>
      </c>
      <c r="S231" s="26" t="s">
        <v>271</v>
      </c>
      <c r="T231" s="26" t="s">
        <v>37</v>
      </c>
      <c r="U231" s="26" t="s">
        <v>37</v>
      </c>
      <c r="V231" s="26" t="s">
        <v>37</v>
      </c>
      <c r="AA231" t="s">
        <v>290</v>
      </c>
      <c r="AB231">
        <v>20569</v>
      </c>
      <c r="AC231">
        <v>54424</v>
      </c>
      <c r="AD231">
        <v>38409</v>
      </c>
      <c r="AE231">
        <v>43049</v>
      </c>
      <c r="AF231">
        <v>13745</v>
      </c>
      <c r="AG231">
        <v>12944</v>
      </c>
      <c r="AH231">
        <v>10788</v>
      </c>
      <c r="AI231" t="s">
        <v>290</v>
      </c>
      <c r="AJ231">
        <v>45586</v>
      </c>
      <c r="AK231">
        <v>24574</v>
      </c>
      <c r="AL231">
        <v>18797</v>
      </c>
      <c r="AM231">
        <v>61642</v>
      </c>
      <c r="AN231">
        <v>31919</v>
      </c>
      <c r="AO231">
        <v>27533</v>
      </c>
      <c r="AP231">
        <v>10354</v>
      </c>
      <c r="AQ231" t="s">
        <v>290</v>
      </c>
      <c r="AR231" t="s">
        <v>37</v>
      </c>
      <c r="AS231" t="s">
        <v>321</v>
      </c>
      <c r="AT231" t="s">
        <v>37</v>
      </c>
      <c r="AU231" t="s">
        <v>37</v>
      </c>
      <c r="AV231" t="s">
        <v>37</v>
      </c>
      <c r="AW231" t="s">
        <v>38</v>
      </c>
      <c r="AX231" t="s">
        <v>37</v>
      </c>
      <c r="AY231" t="s">
        <v>38</v>
      </c>
      <c r="AZ231" t="s">
        <v>37</v>
      </c>
      <c r="BA231" t="s">
        <v>37</v>
      </c>
      <c r="BB231" t="s">
        <v>37</v>
      </c>
      <c r="BC231" t="s">
        <v>37</v>
      </c>
      <c r="BD231" t="s">
        <v>38</v>
      </c>
      <c r="BE231" t="s">
        <v>38</v>
      </c>
      <c r="BF231" t="s">
        <v>38</v>
      </c>
    </row>
    <row r="232" spans="1:58" ht="17.25" customHeight="1" x14ac:dyDescent="0.25">
      <c r="A232" s="20">
        <v>45157</v>
      </c>
      <c r="B232" s="21">
        <v>5</v>
      </c>
      <c r="C232" s="22">
        <v>4</v>
      </c>
      <c r="D232" s="20" t="s">
        <v>253</v>
      </c>
      <c r="E232" s="20" t="s">
        <v>253</v>
      </c>
      <c r="F232" s="23"/>
      <c r="G232" s="25"/>
      <c r="H232" s="26" t="s">
        <v>37</v>
      </c>
      <c r="I232" s="26" t="s">
        <v>37</v>
      </c>
      <c r="J232" s="26" t="s">
        <v>38</v>
      </c>
      <c r="K232" s="26" t="s">
        <v>37</v>
      </c>
      <c r="L232" s="26" t="s">
        <v>37</v>
      </c>
      <c r="M232" s="26" t="s">
        <v>38</v>
      </c>
      <c r="N232" s="26" t="s">
        <v>37</v>
      </c>
      <c r="O232" s="27" t="s">
        <v>290</v>
      </c>
      <c r="P232" s="26" t="s">
        <v>37</v>
      </c>
      <c r="Q232" s="26" t="s">
        <v>38</v>
      </c>
      <c r="R232" s="26" t="s">
        <v>38</v>
      </c>
      <c r="S232" s="26" t="s">
        <v>271</v>
      </c>
      <c r="T232" s="26" t="s">
        <v>37</v>
      </c>
      <c r="U232" s="26" t="s">
        <v>37</v>
      </c>
      <c r="V232" s="26" t="s">
        <v>37</v>
      </c>
      <c r="AA232" t="s">
        <v>290</v>
      </c>
      <c r="AB232">
        <v>20593</v>
      </c>
      <c r="AC232">
        <v>54424</v>
      </c>
      <c r="AD232">
        <v>38409</v>
      </c>
      <c r="AE232">
        <v>43073</v>
      </c>
      <c r="AF232">
        <v>13769</v>
      </c>
      <c r="AG232">
        <v>12944</v>
      </c>
      <c r="AH232">
        <v>10812</v>
      </c>
      <c r="AI232" t="s">
        <v>290</v>
      </c>
      <c r="AJ232">
        <v>45610</v>
      </c>
      <c r="AK232">
        <v>24598</v>
      </c>
      <c r="AL232">
        <v>18821</v>
      </c>
      <c r="AM232">
        <v>61666</v>
      </c>
      <c r="AN232">
        <v>31919</v>
      </c>
      <c r="AO232">
        <v>27533</v>
      </c>
      <c r="AP232">
        <v>10354</v>
      </c>
      <c r="AQ232" t="s">
        <v>290</v>
      </c>
      <c r="AR232" t="s">
        <v>37</v>
      </c>
      <c r="AS232" t="s">
        <v>320</v>
      </c>
      <c r="AT232" t="s">
        <v>195</v>
      </c>
      <c r="AU232" t="s">
        <v>37</v>
      </c>
      <c r="AV232" t="s">
        <v>37</v>
      </c>
      <c r="AW232" t="s">
        <v>38</v>
      </c>
      <c r="AX232" t="s">
        <v>37</v>
      </c>
      <c r="AY232" t="s">
        <v>38</v>
      </c>
      <c r="AZ232" t="s">
        <v>37</v>
      </c>
      <c r="BA232" t="s">
        <v>37</v>
      </c>
      <c r="BB232" t="s">
        <v>37</v>
      </c>
      <c r="BC232" t="s">
        <v>37</v>
      </c>
      <c r="BD232" t="s">
        <v>38</v>
      </c>
      <c r="BE232" t="s">
        <v>38</v>
      </c>
      <c r="BF232" t="s">
        <v>38</v>
      </c>
    </row>
    <row r="233" spans="1:58" ht="17.25" customHeight="1" x14ac:dyDescent="0.25">
      <c r="A233" s="20">
        <v>45158</v>
      </c>
      <c r="B233" s="21">
        <v>5</v>
      </c>
      <c r="C233" s="22">
        <v>4</v>
      </c>
      <c r="D233" s="20" t="s">
        <v>253</v>
      </c>
      <c r="E233" s="20" t="s">
        <v>253</v>
      </c>
      <c r="F233" s="23"/>
      <c r="G233" s="25"/>
      <c r="H233" s="26" t="s">
        <v>37</v>
      </c>
      <c r="I233" s="26" t="s">
        <v>37</v>
      </c>
      <c r="J233" s="26" t="s">
        <v>38</v>
      </c>
      <c r="K233" s="26" t="s">
        <v>37</v>
      </c>
      <c r="L233" s="26" t="s">
        <v>37</v>
      </c>
      <c r="M233" s="26" t="s">
        <v>38</v>
      </c>
      <c r="N233" s="26" t="s">
        <v>37</v>
      </c>
      <c r="O233" s="27" t="s">
        <v>290</v>
      </c>
      <c r="P233" s="26" t="s">
        <v>37</v>
      </c>
      <c r="Q233" s="26" t="s">
        <v>38</v>
      </c>
      <c r="R233" s="26" t="s">
        <v>38</v>
      </c>
      <c r="S233" s="26" t="s">
        <v>271</v>
      </c>
      <c r="T233" s="26" t="s">
        <v>37</v>
      </c>
      <c r="U233" s="26" t="s">
        <v>37</v>
      </c>
      <c r="V233" s="26" t="s">
        <v>37</v>
      </c>
      <c r="AA233" t="s">
        <v>290</v>
      </c>
      <c r="AB233">
        <v>20617</v>
      </c>
      <c r="AC233">
        <v>54448</v>
      </c>
      <c r="AD233">
        <v>38409</v>
      </c>
      <c r="AE233">
        <v>43097</v>
      </c>
      <c r="AF233">
        <v>13793</v>
      </c>
      <c r="AG233">
        <v>12944</v>
      </c>
      <c r="AH233">
        <v>10836</v>
      </c>
      <c r="AI233" t="s">
        <v>290</v>
      </c>
      <c r="AJ233">
        <v>45634</v>
      </c>
      <c r="AK233">
        <v>24622</v>
      </c>
      <c r="AL233">
        <v>18845</v>
      </c>
      <c r="AM233">
        <v>61690</v>
      </c>
      <c r="AN233">
        <v>31919</v>
      </c>
      <c r="AO233">
        <v>27533</v>
      </c>
      <c r="AP233">
        <v>10354</v>
      </c>
      <c r="AQ233" t="s">
        <v>290</v>
      </c>
      <c r="AR233" t="s">
        <v>37</v>
      </c>
      <c r="AS233" t="s">
        <v>37</v>
      </c>
      <c r="AT233" t="s">
        <v>321</v>
      </c>
      <c r="AU233" t="s">
        <v>37</v>
      </c>
      <c r="AV233" t="s">
        <v>37</v>
      </c>
      <c r="AW233" t="s">
        <v>38</v>
      </c>
      <c r="AX233" t="s">
        <v>37</v>
      </c>
      <c r="AY233" t="s">
        <v>38</v>
      </c>
      <c r="AZ233" t="s">
        <v>37</v>
      </c>
      <c r="BA233" t="s">
        <v>37</v>
      </c>
      <c r="BB233" t="s">
        <v>37</v>
      </c>
      <c r="BC233" t="s">
        <v>37</v>
      </c>
      <c r="BD233" t="s">
        <v>38</v>
      </c>
      <c r="BE233" t="s">
        <v>38</v>
      </c>
      <c r="BF233" t="s">
        <v>38</v>
      </c>
    </row>
    <row r="234" spans="1:58" ht="17.25" customHeight="1" x14ac:dyDescent="0.25">
      <c r="A234" s="20">
        <v>45159</v>
      </c>
      <c r="B234" s="21">
        <v>5</v>
      </c>
      <c r="C234" s="22">
        <v>4</v>
      </c>
      <c r="D234" s="20" t="s">
        <v>254</v>
      </c>
      <c r="E234" s="20" t="s">
        <v>254</v>
      </c>
      <c r="F234" s="23"/>
      <c r="G234" s="25"/>
      <c r="H234" s="26" t="s">
        <v>36</v>
      </c>
      <c r="I234" s="28" t="s">
        <v>36</v>
      </c>
      <c r="J234" s="28" t="s">
        <v>36</v>
      </c>
      <c r="K234" s="28" t="s">
        <v>36</v>
      </c>
      <c r="L234" s="28" t="s">
        <v>36</v>
      </c>
      <c r="M234" s="28" t="s">
        <v>36</v>
      </c>
      <c r="N234" s="28" t="s">
        <v>36</v>
      </c>
      <c r="O234" s="27" t="s">
        <v>290</v>
      </c>
      <c r="P234" s="28" t="s">
        <v>36</v>
      </c>
      <c r="Q234" s="28" t="s">
        <v>36</v>
      </c>
      <c r="R234" s="28" t="s">
        <v>36</v>
      </c>
      <c r="S234" s="28" t="s">
        <v>271</v>
      </c>
      <c r="T234" s="26" t="s">
        <v>37</v>
      </c>
      <c r="U234" s="28" t="s">
        <v>36</v>
      </c>
      <c r="V234" s="28" t="s">
        <v>36</v>
      </c>
      <c r="AA234" t="s">
        <v>290</v>
      </c>
      <c r="AB234">
        <v>20641</v>
      </c>
      <c r="AC234">
        <v>54472</v>
      </c>
      <c r="AD234">
        <v>38409</v>
      </c>
      <c r="AE234">
        <v>43121</v>
      </c>
      <c r="AF234">
        <v>13817</v>
      </c>
      <c r="AG234">
        <v>12944</v>
      </c>
      <c r="AH234">
        <v>10836</v>
      </c>
      <c r="AI234" t="s">
        <v>290</v>
      </c>
      <c r="AJ234">
        <v>45658</v>
      </c>
      <c r="AK234">
        <v>24646</v>
      </c>
      <c r="AL234">
        <v>18869</v>
      </c>
      <c r="AM234">
        <v>61714</v>
      </c>
      <c r="AN234">
        <v>31919</v>
      </c>
      <c r="AO234">
        <v>27533</v>
      </c>
      <c r="AP234">
        <v>10354</v>
      </c>
      <c r="AQ234" t="s">
        <v>290</v>
      </c>
      <c r="AR234" t="s">
        <v>37</v>
      </c>
      <c r="AS234" t="s">
        <v>37</v>
      </c>
      <c r="AT234" t="s">
        <v>320</v>
      </c>
      <c r="AU234" t="s">
        <v>37</v>
      </c>
      <c r="AV234" t="s">
        <v>37</v>
      </c>
      <c r="AW234" t="s">
        <v>38</v>
      </c>
      <c r="AX234" t="s">
        <v>195</v>
      </c>
      <c r="AY234" t="s">
        <v>38</v>
      </c>
      <c r="AZ234" t="s">
        <v>37</v>
      </c>
      <c r="BA234" t="s">
        <v>37</v>
      </c>
      <c r="BB234" t="s">
        <v>37</v>
      </c>
      <c r="BC234" t="s">
        <v>37</v>
      </c>
      <c r="BD234" t="s">
        <v>38</v>
      </c>
      <c r="BE234" t="s">
        <v>38</v>
      </c>
      <c r="BF234" t="s">
        <v>38</v>
      </c>
    </row>
    <row r="235" spans="1:58" ht="17.25" customHeight="1" x14ac:dyDescent="0.25">
      <c r="A235" s="20">
        <v>45160</v>
      </c>
      <c r="B235" s="21">
        <v>5</v>
      </c>
      <c r="C235" s="22">
        <v>4</v>
      </c>
      <c r="D235" s="20" t="s">
        <v>254</v>
      </c>
      <c r="E235" s="20" t="s">
        <v>254</v>
      </c>
      <c r="F235" s="23"/>
      <c r="G235" s="25"/>
      <c r="H235" s="26" t="s">
        <v>36</v>
      </c>
      <c r="I235" s="28" t="s">
        <v>36</v>
      </c>
      <c r="J235" s="28" t="s">
        <v>36</v>
      </c>
      <c r="K235" s="28" t="s">
        <v>36</v>
      </c>
      <c r="L235" s="28" t="s">
        <v>36</v>
      </c>
      <c r="M235" s="28" t="s">
        <v>36</v>
      </c>
      <c r="N235" s="28" t="s">
        <v>36</v>
      </c>
      <c r="O235" s="27" t="s">
        <v>290</v>
      </c>
      <c r="P235" s="28" t="s">
        <v>36</v>
      </c>
      <c r="Q235" s="28" t="s">
        <v>36</v>
      </c>
      <c r="R235" s="28" t="s">
        <v>36</v>
      </c>
      <c r="S235" s="28" t="s">
        <v>271</v>
      </c>
      <c r="T235" s="26" t="s">
        <v>271</v>
      </c>
      <c r="U235" s="28" t="s">
        <v>36</v>
      </c>
      <c r="V235" s="28" t="s">
        <v>36</v>
      </c>
      <c r="AA235" t="s">
        <v>290</v>
      </c>
      <c r="AB235">
        <v>20665</v>
      </c>
      <c r="AC235">
        <v>54496</v>
      </c>
      <c r="AD235">
        <v>38433</v>
      </c>
      <c r="AE235">
        <v>43145</v>
      </c>
      <c r="AF235">
        <v>13841</v>
      </c>
      <c r="AG235">
        <v>12944</v>
      </c>
      <c r="AH235">
        <v>10836</v>
      </c>
      <c r="AI235" t="s">
        <v>290</v>
      </c>
      <c r="AJ235">
        <v>45682</v>
      </c>
      <c r="AK235">
        <v>24670</v>
      </c>
      <c r="AL235">
        <v>18893</v>
      </c>
      <c r="AM235">
        <v>61738</v>
      </c>
      <c r="AN235">
        <v>31919</v>
      </c>
      <c r="AO235">
        <v>27533</v>
      </c>
      <c r="AP235">
        <v>10354</v>
      </c>
      <c r="AQ235" t="s">
        <v>290</v>
      </c>
      <c r="AR235" t="s">
        <v>37</v>
      </c>
      <c r="AS235" t="s">
        <v>37</v>
      </c>
      <c r="AT235" t="s">
        <v>37</v>
      </c>
      <c r="AU235" t="s">
        <v>37</v>
      </c>
      <c r="AV235" t="s">
        <v>37</v>
      </c>
      <c r="AW235" t="s">
        <v>38</v>
      </c>
      <c r="AX235" t="s">
        <v>38</v>
      </c>
      <c r="AY235" t="s">
        <v>38</v>
      </c>
      <c r="AZ235" t="s">
        <v>37</v>
      </c>
      <c r="BA235" t="s">
        <v>37</v>
      </c>
      <c r="BB235" t="s">
        <v>37</v>
      </c>
      <c r="BC235" t="s">
        <v>37</v>
      </c>
      <c r="BD235" t="s">
        <v>38</v>
      </c>
      <c r="BE235" t="s">
        <v>38</v>
      </c>
      <c r="BF235" t="s">
        <v>38</v>
      </c>
    </row>
    <row r="236" spans="1:58" ht="17.25" customHeight="1" x14ac:dyDescent="0.25">
      <c r="A236" s="20">
        <v>45161</v>
      </c>
      <c r="B236" s="21">
        <v>5</v>
      </c>
      <c r="C236" s="22">
        <v>4</v>
      </c>
      <c r="D236" s="20" t="s">
        <v>254</v>
      </c>
      <c r="E236" s="20" t="s">
        <v>254</v>
      </c>
      <c r="F236" s="23"/>
      <c r="G236" s="25"/>
      <c r="H236" s="26" t="s">
        <v>36</v>
      </c>
      <c r="I236" s="28" t="s">
        <v>36</v>
      </c>
      <c r="J236" s="28" t="s">
        <v>36</v>
      </c>
      <c r="K236" s="28" t="s">
        <v>36</v>
      </c>
      <c r="L236" s="28" t="s">
        <v>36</v>
      </c>
      <c r="M236" s="28" t="s">
        <v>36</v>
      </c>
      <c r="N236" s="28" t="s">
        <v>36</v>
      </c>
      <c r="O236" s="27" t="s">
        <v>290</v>
      </c>
      <c r="P236" s="28" t="s">
        <v>36</v>
      </c>
      <c r="Q236" s="28" t="s">
        <v>36</v>
      </c>
      <c r="R236" s="28" t="s">
        <v>36</v>
      </c>
      <c r="S236" s="28" t="s">
        <v>36</v>
      </c>
      <c r="T236" s="28" t="s">
        <v>271</v>
      </c>
      <c r="U236" s="28" t="s">
        <v>36</v>
      </c>
      <c r="V236" s="28" t="s">
        <v>36</v>
      </c>
      <c r="AA236" t="s">
        <v>290</v>
      </c>
      <c r="AB236">
        <v>20689</v>
      </c>
      <c r="AC236">
        <v>54520</v>
      </c>
      <c r="AD236">
        <v>38457</v>
      </c>
      <c r="AE236">
        <v>43169</v>
      </c>
      <c r="AF236">
        <v>13865</v>
      </c>
      <c r="AG236">
        <v>12944</v>
      </c>
      <c r="AH236">
        <v>10836</v>
      </c>
      <c r="AI236" t="s">
        <v>290</v>
      </c>
      <c r="AJ236">
        <v>45706</v>
      </c>
      <c r="AK236">
        <v>24694</v>
      </c>
      <c r="AL236">
        <v>18917</v>
      </c>
      <c r="AM236">
        <v>61762</v>
      </c>
      <c r="AN236">
        <v>31919</v>
      </c>
      <c r="AO236">
        <v>27533</v>
      </c>
      <c r="AP236">
        <v>10354</v>
      </c>
      <c r="AQ236" t="s">
        <v>290</v>
      </c>
      <c r="AR236" t="s">
        <v>37</v>
      </c>
      <c r="AS236" t="s">
        <v>37</v>
      </c>
      <c r="AT236" t="s">
        <v>37</v>
      </c>
      <c r="AU236" t="s">
        <v>37</v>
      </c>
      <c r="AV236" t="s">
        <v>37</v>
      </c>
      <c r="AW236" t="s">
        <v>38</v>
      </c>
      <c r="AX236" t="s">
        <v>38</v>
      </c>
      <c r="AY236" t="s">
        <v>38</v>
      </c>
      <c r="AZ236" t="s">
        <v>37</v>
      </c>
      <c r="BA236" t="s">
        <v>37</v>
      </c>
      <c r="BB236" t="s">
        <v>37</v>
      </c>
      <c r="BC236" t="s">
        <v>37</v>
      </c>
      <c r="BD236" t="s">
        <v>38</v>
      </c>
      <c r="BE236" t="s">
        <v>38</v>
      </c>
      <c r="BF236" t="s">
        <v>38</v>
      </c>
    </row>
    <row r="237" spans="1:58" ht="17.25" customHeight="1" x14ac:dyDescent="0.25">
      <c r="A237" s="20">
        <v>45162</v>
      </c>
      <c r="B237" s="21">
        <v>5</v>
      </c>
      <c r="C237" s="22">
        <v>4</v>
      </c>
      <c r="D237" s="20" t="s">
        <v>254</v>
      </c>
      <c r="E237" s="20" t="s">
        <v>254</v>
      </c>
      <c r="F237" s="23"/>
      <c r="G237" s="25"/>
      <c r="H237" s="26" t="s">
        <v>36</v>
      </c>
      <c r="I237" s="28" t="s">
        <v>36</v>
      </c>
      <c r="J237" s="28" t="s">
        <v>36</v>
      </c>
      <c r="K237" s="28" t="s">
        <v>36</v>
      </c>
      <c r="L237" s="28" t="s">
        <v>36</v>
      </c>
      <c r="M237" s="28" t="s">
        <v>36</v>
      </c>
      <c r="N237" s="28" t="s">
        <v>36</v>
      </c>
      <c r="O237" s="27" t="s">
        <v>290</v>
      </c>
      <c r="P237" s="28" t="s">
        <v>36</v>
      </c>
      <c r="Q237" s="28" t="s">
        <v>36</v>
      </c>
      <c r="R237" s="28" t="s">
        <v>36</v>
      </c>
      <c r="S237" s="28" t="s">
        <v>36</v>
      </c>
      <c r="T237" s="28" t="s">
        <v>271</v>
      </c>
      <c r="U237" s="28" t="s">
        <v>36</v>
      </c>
      <c r="V237" s="28" t="s">
        <v>36</v>
      </c>
      <c r="AA237" t="s">
        <v>290</v>
      </c>
      <c r="AB237">
        <v>20713</v>
      </c>
      <c r="AC237">
        <v>54544</v>
      </c>
      <c r="AD237">
        <v>38481</v>
      </c>
      <c r="AE237">
        <v>43193</v>
      </c>
      <c r="AF237">
        <v>13889</v>
      </c>
      <c r="AG237">
        <v>12944</v>
      </c>
      <c r="AH237">
        <v>10836</v>
      </c>
      <c r="AI237" t="s">
        <v>290</v>
      </c>
      <c r="AJ237">
        <v>45730</v>
      </c>
      <c r="AK237">
        <v>24718</v>
      </c>
      <c r="AL237">
        <v>18941</v>
      </c>
      <c r="AM237">
        <v>61786</v>
      </c>
      <c r="AN237">
        <v>31919</v>
      </c>
      <c r="AO237">
        <v>27533</v>
      </c>
      <c r="AP237">
        <v>10354</v>
      </c>
      <c r="AQ237" t="s">
        <v>290</v>
      </c>
      <c r="AR237" t="s">
        <v>37</v>
      </c>
      <c r="AS237" t="s">
        <v>37</v>
      </c>
      <c r="AT237" t="s">
        <v>37</v>
      </c>
      <c r="AU237" t="s">
        <v>37</v>
      </c>
      <c r="AV237" t="s">
        <v>37</v>
      </c>
      <c r="AW237" t="s">
        <v>38</v>
      </c>
      <c r="AX237" t="s">
        <v>38</v>
      </c>
      <c r="AY237" t="s">
        <v>38</v>
      </c>
      <c r="AZ237" t="s">
        <v>37</v>
      </c>
      <c r="BA237" t="s">
        <v>37</v>
      </c>
      <c r="BB237" t="s">
        <v>37</v>
      </c>
      <c r="BC237" t="s">
        <v>37</v>
      </c>
      <c r="BD237" t="s">
        <v>38</v>
      </c>
      <c r="BE237" t="s">
        <v>38</v>
      </c>
      <c r="BF237" t="s">
        <v>38</v>
      </c>
    </row>
    <row r="238" spans="1:58" ht="17.25" customHeight="1" x14ac:dyDescent="0.25">
      <c r="A238" s="20">
        <v>45163</v>
      </c>
      <c r="B238" s="21">
        <v>5</v>
      </c>
      <c r="C238" s="22">
        <v>4</v>
      </c>
      <c r="D238" s="20" t="s">
        <v>254</v>
      </c>
      <c r="E238" s="20" t="s">
        <v>254</v>
      </c>
      <c r="F238" s="23"/>
      <c r="G238" s="25"/>
      <c r="H238" s="26" t="s">
        <v>36</v>
      </c>
      <c r="I238" s="28" t="s">
        <v>36</v>
      </c>
      <c r="J238" s="28" t="s">
        <v>36</v>
      </c>
      <c r="K238" s="28" t="s">
        <v>36</v>
      </c>
      <c r="L238" s="28" t="s">
        <v>36</v>
      </c>
      <c r="M238" s="28" t="s">
        <v>36</v>
      </c>
      <c r="N238" s="28" t="s">
        <v>36</v>
      </c>
      <c r="O238" s="27" t="s">
        <v>290</v>
      </c>
      <c r="P238" s="28" t="s">
        <v>36</v>
      </c>
      <c r="Q238" s="28" t="s">
        <v>36</v>
      </c>
      <c r="R238" s="28" t="s">
        <v>36</v>
      </c>
      <c r="S238" s="28" t="s">
        <v>36</v>
      </c>
      <c r="T238" s="28" t="s">
        <v>271</v>
      </c>
      <c r="U238" s="28" t="s">
        <v>36</v>
      </c>
      <c r="V238" s="28" t="s">
        <v>36</v>
      </c>
      <c r="AA238" t="s">
        <v>290</v>
      </c>
      <c r="AB238">
        <v>20737</v>
      </c>
      <c r="AC238">
        <v>54568</v>
      </c>
      <c r="AD238">
        <v>38505</v>
      </c>
      <c r="AE238">
        <v>43217</v>
      </c>
      <c r="AF238">
        <v>13913</v>
      </c>
      <c r="AG238">
        <v>12944</v>
      </c>
      <c r="AH238">
        <v>10836</v>
      </c>
      <c r="AI238" t="s">
        <v>290</v>
      </c>
      <c r="AJ238">
        <v>45754</v>
      </c>
      <c r="AK238">
        <v>24742</v>
      </c>
      <c r="AL238">
        <v>18965</v>
      </c>
      <c r="AM238">
        <v>61810</v>
      </c>
      <c r="AN238">
        <v>31919</v>
      </c>
      <c r="AO238">
        <v>27533</v>
      </c>
      <c r="AP238">
        <v>10354</v>
      </c>
      <c r="AQ238" t="s">
        <v>290</v>
      </c>
      <c r="AR238" t="s">
        <v>37</v>
      </c>
      <c r="AS238" t="s">
        <v>37</v>
      </c>
      <c r="AT238" t="s">
        <v>37</v>
      </c>
      <c r="AU238" t="s">
        <v>37</v>
      </c>
      <c r="AV238" t="s">
        <v>37</v>
      </c>
      <c r="AW238" t="s">
        <v>38</v>
      </c>
      <c r="AX238" t="s">
        <v>38</v>
      </c>
      <c r="AY238" t="s">
        <v>38</v>
      </c>
      <c r="AZ238" t="s">
        <v>37</v>
      </c>
      <c r="BA238" t="s">
        <v>37</v>
      </c>
      <c r="BB238" t="s">
        <v>37</v>
      </c>
      <c r="BC238" t="s">
        <v>37</v>
      </c>
      <c r="BD238" t="s">
        <v>38</v>
      </c>
      <c r="BE238" t="s">
        <v>38</v>
      </c>
      <c r="BF238" t="s">
        <v>38</v>
      </c>
    </row>
    <row r="239" spans="1:58" ht="17.25" customHeight="1" x14ac:dyDescent="0.25">
      <c r="A239" s="20">
        <v>45164</v>
      </c>
      <c r="B239" s="21">
        <v>5</v>
      </c>
      <c r="C239" s="22">
        <v>4</v>
      </c>
      <c r="D239" s="20" t="s">
        <v>254</v>
      </c>
      <c r="E239" s="20" t="s">
        <v>254</v>
      </c>
      <c r="F239" s="23"/>
      <c r="G239" s="25"/>
      <c r="H239" s="26" t="s">
        <v>36</v>
      </c>
      <c r="I239" s="28" t="s">
        <v>36</v>
      </c>
      <c r="J239" s="28" t="s">
        <v>36</v>
      </c>
      <c r="K239" s="28" t="s">
        <v>36</v>
      </c>
      <c r="L239" s="28" t="s">
        <v>36</v>
      </c>
      <c r="M239" s="28" t="s">
        <v>36</v>
      </c>
      <c r="N239" s="28" t="s">
        <v>36</v>
      </c>
      <c r="O239" s="27" t="s">
        <v>290</v>
      </c>
      <c r="P239" s="28" t="s">
        <v>36</v>
      </c>
      <c r="Q239" s="28" t="s">
        <v>36</v>
      </c>
      <c r="R239" s="28" t="s">
        <v>36</v>
      </c>
      <c r="S239" s="28" t="s">
        <v>36</v>
      </c>
      <c r="T239" s="28" t="s">
        <v>271</v>
      </c>
      <c r="U239" s="28" t="s">
        <v>36</v>
      </c>
      <c r="V239" s="28" t="s">
        <v>36</v>
      </c>
      <c r="AA239" t="s">
        <v>290</v>
      </c>
      <c r="AB239">
        <v>20761</v>
      </c>
      <c r="AC239">
        <v>54592</v>
      </c>
      <c r="AD239">
        <v>38529</v>
      </c>
      <c r="AE239">
        <v>43241</v>
      </c>
      <c r="AF239">
        <v>13937</v>
      </c>
      <c r="AG239">
        <v>12944</v>
      </c>
      <c r="AH239">
        <v>10836</v>
      </c>
      <c r="AI239" t="s">
        <v>290</v>
      </c>
      <c r="AJ239">
        <v>45778</v>
      </c>
      <c r="AK239">
        <v>24766</v>
      </c>
      <c r="AL239">
        <v>18989</v>
      </c>
      <c r="AM239">
        <v>61834</v>
      </c>
      <c r="AN239">
        <v>31919</v>
      </c>
      <c r="AO239">
        <v>27533</v>
      </c>
      <c r="AP239">
        <v>10354</v>
      </c>
      <c r="AQ239" t="s">
        <v>290</v>
      </c>
      <c r="AR239" t="s">
        <v>37</v>
      </c>
      <c r="AS239" t="s">
        <v>37</v>
      </c>
      <c r="AT239" t="s">
        <v>37</v>
      </c>
      <c r="AU239" t="s">
        <v>37</v>
      </c>
      <c r="AV239" t="s">
        <v>37</v>
      </c>
      <c r="AW239" t="s">
        <v>38</v>
      </c>
      <c r="AX239" t="s">
        <v>38</v>
      </c>
      <c r="AY239" t="s">
        <v>38</v>
      </c>
      <c r="AZ239" t="s">
        <v>37</v>
      </c>
      <c r="BA239" t="s">
        <v>37</v>
      </c>
      <c r="BB239" t="s">
        <v>37</v>
      </c>
      <c r="BC239" t="s">
        <v>37</v>
      </c>
      <c r="BD239" t="s">
        <v>38</v>
      </c>
      <c r="BE239" t="s">
        <v>38</v>
      </c>
      <c r="BF239" t="s">
        <v>38</v>
      </c>
    </row>
    <row r="240" spans="1:58" ht="17.25" customHeight="1" x14ac:dyDescent="0.25">
      <c r="A240" s="20">
        <v>45165</v>
      </c>
      <c r="B240" s="21">
        <v>5</v>
      </c>
      <c r="C240" s="22">
        <v>4</v>
      </c>
      <c r="D240" s="20" t="s">
        <v>254</v>
      </c>
      <c r="E240" s="20" t="s">
        <v>254</v>
      </c>
      <c r="F240" s="23"/>
      <c r="G240" s="25"/>
      <c r="H240" s="26" t="s">
        <v>36</v>
      </c>
      <c r="I240" s="28" t="s">
        <v>36</v>
      </c>
      <c r="J240" s="28" t="s">
        <v>36</v>
      </c>
      <c r="K240" s="28" t="s">
        <v>36</v>
      </c>
      <c r="L240" s="28" t="s">
        <v>36</v>
      </c>
      <c r="M240" s="28" t="s">
        <v>36</v>
      </c>
      <c r="N240" s="28" t="s">
        <v>36</v>
      </c>
      <c r="O240" s="27" t="s">
        <v>290</v>
      </c>
      <c r="P240" s="28" t="s">
        <v>36</v>
      </c>
      <c r="Q240" s="28" t="s">
        <v>36</v>
      </c>
      <c r="R240" s="28" t="s">
        <v>36</v>
      </c>
      <c r="S240" s="28" t="s">
        <v>36</v>
      </c>
      <c r="T240" s="28" t="s">
        <v>271</v>
      </c>
      <c r="U240" s="28" t="s">
        <v>36</v>
      </c>
      <c r="V240" s="28" t="s">
        <v>36</v>
      </c>
      <c r="AA240" t="s">
        <v>290</v>
      </c>
      <c r="AB240">
        <v>20785</v>
      </c>
      <c r="AC240">
        <v>54616</v>
      </c>
      <c r="AD240">
        <v>38553</v>
      </c>
      <c r="AE240">
        <v>43265</v>
      </c>
      <c r="AF240">
        <v>13961</v>
      </c>
      <c r="AG240">
        <v>12944</v>
      </c>
      <c r="AH240">
        <v>10836</v>
      </c>
      <c r="AI240" t="s">
        <v>290</v>
      </c>
      <c r="AJ240">
        <v>45802</v>
      </c>
      <c r="AK240">
        <v>24790</v>
      </c>
      <c r="AL240">
        <v>19013</v>
      </c>
      <c r="AM240">
        <v>61858</v>
      </c>
      <c r="AN240">
        <v>31919</v>
      </c>
      <c r="AO240">
        <v>27533</v>
      </c>
      <c r="AP240">
        <v>10354</v>
      </c>
      <c r="AQ240" t="s">
        <v>290</v>
      </c>
      <c r="AR240" t="s">
        <v>37</v>
      </c>
      <c r="AS240" t="s">
        <v>37</v>
      </c>
      <c r="AT240" t="s">
        <v>37</v>
      </c>
      <c r="AU240" t="s">
        <v>37</v>
      </c>
      <c r="AV240" t="s">
        <v>37</v>
      </c>
      <c r="AW240" t="s">
        <v>38</v>
      </c>
      <c r="AX240" t="s">
        <v>38</v>
      </c>
      <c r="AY240" t="s">
        <v>38</v>
      </c>
      <c r="AZ240" t="s">
        <v>37</v>
      </c>
      <c r="BA240" t="s">
        <v>37</v>
      </c>
      <c r="BB240" t="s">
        <v>37</v>
      </c>
      <c r="BC240" t="s">
        <v>37</v>
      </c>
      <c r="BD240" t="s">
        <v>38</v>
      </c>
      <c r="BE240" t="s">
        <v>38</v>
      </c>
      <c r="BF240" t="s">
        <v>38</v>
      </c>
    </row>
    <row r="241" spans="1:58" ht="17.25" customHeight="1" x14ac:dyDescent="0.25">
      <c r="A241" s="20">
        <v>45166</v>
      </c>
      <c r="B241" s="21">
        <v>5</v>
      </c>
      <c r="C241" s="22">
        <v>4</v>
      </c>
      <c r="D241" s="20" t="s">
        <v>254</v>
      </c>
      <c r="E241" s="20" t="s">
        <v>254</v>
      </c>
      <c r="F241" s="23"/>
      <c r="G241" s="25"/>
      <c r="H241" s="26" t="s">
        <v>36</v>
      </c>
      <c r="I241" s="28" t="s">
        <v>36</v>
      </c>
      <c r="J241" s="28" t="s">
        <v>36</v>
      </c>
      <c r="K241" s="28" t="s">
        <v>36</v>
      </c>
      <c r="L241" s="28" t="s">
        <v>36</v>
      </c>
      <c r="M241" s="28" t="s">
        <v>36</v>
      </c>
      <c r="N241" s="28" t="s">
        <v>36</v>
      </c>
      <c r="O241" s="27" t="s">
        <v>290</v>
      </c>
      <c r="P241" s="28" t="s">
        <v>36</v>
      </c>
      <c r="Q241" s="28" t="s">
        <v>36</v>
      </c>
      <c r="R241" s="28" t="s">
        <v>36</v>
      </c>
      <c r="S241" s="28" t="s">
        <v>36</v>
      </c>
      <c r="T241" s="28" t="s">
        <v>271</v>
      </c>
      <c r="U241" s="28" t="s">
        <v>36</v>
      </c>
      <c r="V241" s="28" t="s">
        <v>36</v>
      </c>
      <c r="AA241" t="s">
        <v>290</v>
      </c>
      <c r="AB241">
        <v>20809</v>
      </c>
      <c r="AC241">
        <v>54640</v>
      </c>
      <c r="AD241">
        <v>38577</v>
      </c>
      <c r="AE241">
        <v>43289</v>
      </c>
      <c r="AF241">
        <v>13985</v>
      </c>
      <c r="AG241">
        <v>12944</v>
      </c>
      <c r="AH241">
        <v>10836</v>
      </c>
      <c r="AI241" t="s">
        <v>290</v>
      </c>
      <c r="AJ241">
        <v>45826</v>
      </c>
      <c r="AK241">
        <v>24814</v>
      </c>
      <c r="AL241">
        <v>19037</v>
      </c>
      <c r="AM241">
        <v>61882</v>
      </c>
      <c r="AN241">
        <v>31919</v>
      </c>
      <c r="AO241">
        <v>27533</v>
      </c>
      <c r="AP241">
        <v>10354</v>
      </c>
      <c r="AQ241" t="s">
        <v>290</v>
      </c>
      <c r="AR241" t="s">
        <v>37</v>
      </c>
      <c r="AS241" t="s">
        <v>37</v>
      </c>
      <c r="AT241" t="s">
        <v>37</v>
      </c>
      <c r="AU241" t="s">
        <v>37</v>
      </c>
      <c r="AV241" t="s">
        <v>37</v>
      </c>
      <c r="AW241" t="s">
        <v>38</v>
      </c>
      <c r="AX241" t="s">
        <v>38</v>
      </c>
      <c r="AY241" t="s">
        <v>38</v>
      </c>
      <c r="AZ241" t="s">
        <v>37</v>
      </c>
      <c r="BA241" t="s">
        <v>37</v>
      </c>
      <c r="BB241" t="s">
        <v>37</v>
      </c>
      <c r="BC241" t="s">
        <v>37</v>
      </c>
      <c r="BD241" t="s">
        <v>38</v>
      </c>
      <c r="BE241" t="s">
        <v>38</v>
      </c>
      <c r="BF241" t="s">
        <v>38</v>
      </c>
    </row>
    <row r="242" spans="1:58" ht="17.25" customHeight="1" x14ac:dyDescent="0.25">
      <c r="A242" s="20">
        <v>45167</v>
      </c>
      <c r="B242" s="21">
        <v>5</v>
      </c>
      <c r="C242" s="22">
        <v>4</v>
      </c>
      <c r="D242" s="20" t="s">
        <v>254</v>
      </c>
      <c r="E242" s="20" t="s">
        <v>254</v>
      </c>
      <c r="F242" s="23"/>
      <c r="G242" s="25"/>
      <c r="H242" s="26" t="s">
        <v>36</v>
      </c>
      <c r="I242" s="28" t="s">
        <v>36</v>
      </c>
      <c r="J242" s="28" t="s">
        <v>36</v>
      </c>
      <c r="K242" s="28" t="s">
        <v>36</v>
      </c>
      <c r="L242" s="28" t="s">
        <v>36</v>
      </c>
      <c r="M242" s="28" t="s">
        <v>36</v>
      </c>
      <c r="N242" s="28" t="s">
        <v>36</v>
      </c>
      <c r="O242" s="27" t="s">
        <v>290</v>
      </c>
      <c r="P242" s="28" t="s">
        <v>36</v>
      </c>
      <c r="Q242" s="28" t="s">
        <v>36</v>
      </c>
      <c r="R242" s="28" t="s">
        <v>36</v>
      </c>
      <c r="S242" s="28" t="s">
        <v>36</v>
      </c>
      <c r="T242" s="28" t="s">
        <v>271</v>
      </c>
      <c r="U242" s="28" t="s">
        <v>36</v>
      </c>
      <c r="V242" s="28" t="s">
        <v>36</v>
      </c>
      <c r="AA242" t="s">
        <v>290</v>
      </c>
      <c r="AB242">
        <v>20833</v>
      </c>
      <c r="AC242">
        <v>54664</v>
      </c>
      <c r="AD242">
        <v>38601</v>
      </c>
      <c r="AE242">
        <v>43313</v>
      </c>
      <c r="AF242">
        <v>14009</v>
      </c>
      <c r="AG242">
        <v>12944</v>
      </c>
      <c r="AH242">
        <v>10836</v>
      </c>
      <c r="AI242" t="s">
        <v>290</v>
      </c>
      <c r="AJ242">
        <v>45850</v>
      </c>
      <c r="AK242">
        <v>24838</v>
      </c>
      <c r="AL242">
        <v>19061</v>
      </c>
      <c r="AM242">
        <v>61906</v>
      </c>
      <c r="AN242">
        <v>31919</v>
      </c>
      <c r="AO242">
        <v>27533</v>
      </c>
      <c r="AP242">
        <v>10354</v>
      </c>
      <c r="AQ242" t="s">
        <v>290</v>
      </c>
      <c r="AR242" t="s">
        <v>37</v>
      </c>
      <c r="AS242" t="s">
        <v>37</v>
      </c>
      <c r="AT242" t="s">
        <v>37</v>
      </c>
      <c r="AU242" t="s">
        <v>37</v>
      </c>
      <c r="AV242" t="s">
        <v>37</v>
      </c>
      <c r="AW242" t="s">
        <v>38</v>
      </c>
      <c r="AX242" t="s">
        <v>38</v>
      </c>
      <c r="AY242" t="s">
        <v>38</v>
      </c>
      <c r="AZ242" t="s">
        <v>37</v>
      </c>
      <c r="BA242" t="s">
        <v>37</v>
      </c>
      <c r="BB242" t="s">
        <v>37</v>
      </c>
      <c r="BC242" t="s">
        <v>37</v>
      </c>
      <c r="BD242" t="s">
        <v>38</v>
      </c>
      <c r="BE242" t="s">
        <v>38</v>
      </c>
      <c r="BF242" t="s">
        <v>38</v>
      </c>
    </row>
    <row r="243" spans="1:58" ht="17.25" customHeight="1" x14ac:dyDescent="0.25">
      <c r="A243" s="20">
        <v>45168</v>
      </c>
      <c r="B243" s="21">
        <v>5</v>
      </c>
      <c r="C243" s="22">
        <v>4</v>
      </c>
      <c r="D243" s="20" t="s">
        <v>254</v>
      </c>
      <c r="E243" s="20" t="s">
        <v>254</v>
      </c>
      <c r="F243" s="23"/>
      <c r="G243" s="25"/>
      <c r="H243" s="26" t="s">
        <v>36</v>
      </c>
      <c r="I243" s="28" t="s">
        <v>36</v>
      </c>
      <c r="J243" s="28" t="s">
        <v>36</v>
      </c>
      <c r="K243" s="28" t="s">
        <v>36</v>
      </c>
      <c r="L243" s="28" t="s">
        <v>36</v>
      </c>
      <c r="M243" s="28" t="s">
        <v>36</v>
      </c>
      <c r="N243" s="28" t="s">
        <v>36</v>
      </c>
      <c r="O243" s="27" t="s">
        <v>290</v>
      </c>
      <c r="P243" s="28" t="s">
        <v>36</v>
      </c>
      <c r="Q243" s="28" t="s">
        <v>36</v>
      </c>
      <c r="R243" s="28" t="s">
        <v>36</v>
      </c>
      <c r="S243" s="28" t="s">
        <v>36</v>
      </c>
      <c r="T243" s="28" t="s">
        <v>271</v>
      </c>
      <c r="U243" s="28" t="s">
        <v>36</v>
      </c>
      <c r="V243" s="28" t="s">
        <v>36</v>
      </c>
      <c r="AA243" t="s">
        <v>290</v>
      </c>
      <c r="AB243">
        <v>20833</v>
      </c>
      <c r="AC243">
        <v>54664</v>
      </c>
      <c r="AD243">
        <v>38601</v>
      </c>
      <c r="AE243">
        <v>43313</v>
      </c>
      <c r="AF243">
        <v>14009</v>
      </c>
      <c r="AG243">
        <v>12944</v>
      </c>
      <c r="AH243">
        <v>10836</v>
      </c>
      <c r="AI243" t="s">
        <v>290</v>
      </c>
      <c r="AJ243">
        <v>45850</v>
      </c>
      <c r="AK243">
        <v>24838</v>
      </c>
      <c r="AL243">
        <v>19061</v>
      </c>
      <c r="AM243">
        <v>61906</v>
      </c>
      <c r="AN243">
        <v>31919</v>
      </c>
      <c r="AO243">
        <v>27533</v>
      </c>
      <c r="AP243">
        <v>10354</v>
      </c>
      <c r="AQ243" t="s">
        <v>290</v>
      </c>
      <c r="AR243" t="s">
        <v>314</v>
      </c>
      <c r="AS243" t="s">
        <v>314</v>
      </c>
      <c r="AT243" t="s">
        <v>314</v>
      </c>
      <c r="AU243" t="s">
        <v>314</v>
      </c>
      <c r="AV243" t="s">
        <v>314</v>
      </c>
      <c r="AW243" t="s">
        <v>314</v>
      </c>
      <c r="AX243" t="s">
        <v>314</v>
      </c>
      <c r="AY243" t="s">
        <v>290</v>
      </c>
      <c r="AZ243" t="s">
        <v>314</v>
      </c>
      <c r="BA243" t="s">
        <v>314</v>
      </c>
      <c r="BB243" t="s">
        <v>314</v>
      </c>
      <c r="BC243" t="s">
        <v>314</v>
      </c>
      <c r="BD243" t="s">
        <v>314</v>
      </c>
      <c r="BE243" t="s">
        <v>314</v>
      </c>
      <c r="BF243" t="s">
        <v>314</v>
      </c>
    </row>
    <row r="244" spans="1:58" ht="17.25" customHeight="1" x14ac:dyDescent="0.25">
      <c r="A244" s="20">
        <v>45169</v>
      </c>
      <c r="B244" s="21">
        <v>5</v>
      </c>
      <c r="C244" s="22">
        <v>4</v>
      </c>
      <c r="D244" s="20" t="s">
        <v>254</v>
      </c>
      <c r="E244" s="20" t="s">
        <v>254</v>
      </c>
      <c r="F244" s="23"/>
      <c r="G244" s="25"/>
      <c r="H244" s="26" t="s">
        <v>36</v>
      </c>
      <c r="I244" s="28" t="s">
        <v>36</v>
      </c>
      <c r="J244" s="28" t="s">
        <v>36</v>
      </c>
      <c r="K244" s="28" t="s">
        <v>36</v>
      </c>
      <c r="L244" s="28" t="s">
        <v>36</v>
      </c>
      <c r="M244" s="28" t="s">
        <v>36</v>
      </c>
      <c r="N244" s="28" t="s">
        <v>36</v>
      </c>
      <c r="O244" s="27" t="s">
        <v>290</v>
      </c>
      <c r="P244" s="28" t="s">
        <v>36</v>
      </c>
      <c r="Q244" s="28" t="s">
        <v>36</v>
      </c>
      <c r="R244" s="28" t="s">
        <v>36</v>
      </c>
      <c r="S244" s="28" t="s">
        <v>36</v>
      </c>
      <c r="T244" s="28" t="s">
        <v>36</v>
      </c>
      <c r="U244" s="28" t="s">
        <v>36</v>
      </c>
      <c r="V244" s="28" t="s">
        <v>36</v>
      </c>
      <c r="AA244" t="s">
        <v>290</v>
      </c>
      <c r="AB244">
        <v>20833</v>
      </c>
      <c r="AC244">
        <v>54664</v>
      </c>
      <c r="AD244">
        <v>38601</v>
      </c>
      <c r="AE244">
        <v>43313</v>
      </c>
      <c r="AF244">
        <v>14009</v>
      </c>
      <c r="AG244">
        <v>12944</v>
      </c>
      <c r="AH244">
        <v>10836</v>
      </c>
      <c r="AI244" t="s">
        <v>290</v>
      </c>
      <c r="AJ244">
        <v>45850</v>
      </c>
      <c r="AK244">
        <v>24838</v>
      </c>
      <c r="AL244">
        <v>19061</v>
      </c>
      <c r="AM244">
        <v>61906</v>
      </c>
      <c r="AN244">
        <v>31919</v>
      </c>
      <c r="AO244">
        <v>27533</v>
      </c>
      <c r="AP244">
        <v>10354</v>
      </c>
      <c r="AQ244" t="s">
        <v>290</v>
      </c>
      <c r="AR244" t="s">
        <v>314</v>
      </c>
      <c r="AS244" t="s">
        <v>314</v>
      </c>
      <c r="AT244" t="s">
        <v>314</v>
      </c>
      <c r="AU244" t="s">
        <v>314</v>
      </c>
      <c r="AV244" t="s">
        <v>314</v>
      </c>
      <c r="AW244" t="s">
        <v>314</v>
      </c>
      <c r="AX244" t="s">
        <v>314</v>
      </c>
      <c r="AY244" t="s">
        <v>290</v>
      </c>
      <c r="AZ244" t="s">
        <v>314</v>
      </c>
      <c r="BA244" t="s">
        <v>314</v>
      </c>
      <c r="BB244" t="s">
        <v>314</v>
      </c>
      <c r="BC244" t="s">
        <v>314</v>
      </c>
      <c r="BD244" t="s">
        <v>314</v>
      </c>
      <c r="BE244" t="s">
        <v>314</v>
      </c>
      <c r="BF244" t="s">
        <v>314</v>
      </c>
    </row>
    <row r="245" spans="1:58" ht="17.25" customHeight="1" x14ac:dyDescent="0.25">
      <c r="A245" s="20">
        <v>45170</v>
      </c>
      <c r="B245" s="21">
        <v>5</v>
      </c>
      <c r="C245" s="22">
        <v>4</v>
      </c>
      <c r="D245" s="20" t="s">
        <v>253</v>
      </c>
      <c r="E245" s="20" t="s">
        <v>253</v>
      </c>
      <c r="F245" s="23"/>
      <c r="G245" s="25"/>
      <c r="H245" s="26" t="s">
        <v>38</v>
      </c>
      <c r="I245" s="26" t="s">
        <v>37</v>
      </c>
      <c r="J245" s="26" t="s">
        <v>37</v>
      </c>
      <c r="K245" s="26" t="s">
        <v>37</v>
      </c>
      <c r="L245" s="26" t="s">
        <v>37</v>
      </c>
      <c r="M245" s="26" t="s">
        <v>38</v>
      </c>
      <c r="N245" s="26" t="s">
        <v>37</v>
      </c>
      <c r="O245" s="27" t="s">
        <v>290</v>
      </c>
      <c r="P245" s="26" t="s">
        <v>38</v>
      </c>
      <c r="Q245" s="26" t="s">
        <v>37</v>
      </c>
      <c r="R245" s="26" t="s">
        <v>38</v>
      </c>
      <c r="S245" s="26" t="s">
        <v>37</v>
      </c>
      <c r="T245" s="26" t="s">
        <v>37</v>
      </c>
      <c r="U245" s="26" t="s">
        <v>37</v>
      </c>
      <c r="V245" s="26" t="s">
        <v>38</v>
      </c>
      <c r="AA245" t="s">
        <v>290</v>
      </c>
      <c r="AB245">
        <v>20833</v>
      </c>
      <c r="AC245">
        <v>54664</v>
      </c>
      <c r="AD245">
        <v>38601</v>
      </c>
      <c r="AE245">
        <v>43313</v>
      </c>
      <c r="AF245">
        <v>14009</v>
      </c>
      <c r="AG245">
        <v>12944</v>
      </c>
      <c r="AH245">
        <v>10836</v>
      </c>
      <c r="AI245" t="s">
        <v>290</v>
      </c>
      <c r="AJ245">
        <v>45850</v>
      </c>
      <c r="AK245">
        <v>24838</v>
      </c>
      <c r="AL245">
        <v>19061</v>
      </c>
      <c r="AM245">
        <v>61906</v>
      </c>
      <c r="AN245">
        <v>31919</v>
      </c>
      <c r="AO245">
        <v>27533</v>
      </c>
      <c r="AP245">
        <v>10354</v>
      </c>
      <c r="AQ245" t="s">
        <v>290</v>
      </c>
      <c r="AR245" t="s">
        <v>314</v>
      </c>
      <c r="AS245" t="s">
        <v>314</v>
      </c>
      <c r="AT245" t="s">
        <v>314</v>
      </c>
      <c r="AU245" t="s">
        <v>314</v>
      </c>
      <c r="AV245" t="s">
        <v>314</v>
      </c>
      <c r="AW245" t="s">
        <v>314</v>
      </c>
      <c r="AX245" t="s">
        <v>314</v>
      </c>
      <c r="AY245" t="s">
        <v>290</v>
      </c>
      <c r="AZ245" t="s">
        <v>314</v>
      </c>
      <c r="BA245" t="s">
        <v>314</v>
      </c>
      <c r="BB245" t="s">
        <v>314</v>
      </c>
      <c r="BC245" t="s">
        <v>314</v>
      </c>
      <c r="BD245" t="s">
        <v>314</v>
      </c>
      <c r="BE245" t="s">
        <v>314</v>
      </c>
      <c r="BF245" t="s">
        <v>314</v>
      </c>
    </row>
    <row r="246" spans="1:58" ht="17.25" customHeight="1" x14ac:dyDescent="0.25">
      <c r="A246" s="20">
        <v>45171</v>
      </c>
      <c r="B246" s="21">
        <v>5</v>
      </c>
      <c r="C246" s="22">
        <v>4</v>
      </c>
      <c r="D246" s="20" t="s">
        <v>253</v>
      </c>
      <c r="E246" s="20" t="s">
        <v>253</v>
      </c>
      <c r="F246" s="23"/>
      <c r="G246" s="25"/>
      <c r="H246" s="26" t="s">
        <v>38</v>
      </c>
      <c r="I246" s="26" t="s">
        <v>37</v>
      </c>
      <c r="J246" s="26" t="s">
        <v>37</v>
      </c>
      <c r="K246" s="26" t="s">
        <v>37</v>
      </c>
      <c r="L246" s="26" t="s">
        <v>37</v>
      </c>
      <c r="M246" s="26" t="s">
        <v>38</v>
      </c>
      <c r="N246" s="26" t="s">
        <v>37</v>
      </c>
      <c r="O246" s="27" t="s">
        <v>290</v>
      </c>
      <c r="P246" s="26" t="s">
        <v>38</v>
      </c>
      <c r="Q246" s="26" t="s">
        <v>37</v>
      </c>
      <c r="R246" s="26" t="s">
        <v>38</v>
      </c>
      <c r="S246" s="26" t="s">
        <v>37</v>
      </c>
      <c r="T246" s="26" t="s">
        <v>37</v>
      </c>
      <c r="U246" s="26" t="s">
        <v>37</v>
      </c>
      <c r="V246" s="26" t="s">
        <v>38</v>
      </c>
      <c r="AA246" t="s">
        <v>290</v>
      </c>
      <c r="AB246">
        <v>20833</v>
      </c>
      <c r="AC246">
        <v>54664</v>
      </c>
      <c r="AD246">
        <v>38601</v>
      </c>
      <c r="AE246">
        <v>43313</v>
      </c>
      <c r="AF246">
        <v>14009</v>
      </c>
      <c r="AG246">
        <v>12944</v>
      </c>
      <c r="AH246">
        <v>10836</v>
      </c>
      <c r="AI246" t="s">
        <v>290</v>
      </c>
      <c r="AJ246">
        <v>45850</v>
      </c>
      <c r="AK246">
        <v>24838</v>
      </c>
      <c r="AL246">
        <v>19061</v>
      </c>
      <c r="AM246">
        <v>61906</v>
      </c>
      <c r="AN246">
        <v>31919</v>
      </c>
      <c r="AO246">
        <v>27533</v>
      </c>
      <c r="AP246">
        <v>10354</v>
      </c>
      <c r="AQ246" t="s">
        <v>290</v>
      </c>
      <c r="AR246" t="s">
        <v>314</v>
      </c>
      <c r="AS246" t="s">
        <v>314</v>
      </c>
      <c r="AT246" t="s">
        <v>314</v>
      </c>
      <c r="AU246" t="s">
        <v>314</v>
      </c>
      <c r="AV246" t="s">
        <v>314</v>
      </c>
      <c r="AW246" t="s">
        <v>314</v>
      </c>
      <c r="AX246" t="s">
        <v>314</v>
      </c>
      <c r="AY246" t="s">
        <v>290</v>
      </c>
      <c r="AZ246" t="s">
        <v>314</v>
      </c>
      <c r="BA246" t="s">
        <v>314</v>
      </c>
      <c r="BB246" t="s">
        <v>314</v>
      </c>
      <c r="BC246" t="s">
        <v>314</v>
      </c>
      <c r="BD246" t="s">
        <v>314</v>
      </c>
      <c r="BE246" t="s">
        <v>314</v>
      </c>
      <c r="BF246" t="s">
        <v>314</v>
      </c>
    </row>
    <row r="247" spans="1:58" ht="17.25" customHeight="1" x14ac:dyDescent="0.25">
      <c r="A247" s="20">
        <v>45172</v>
      </c>
      <c r="B247" s="21">
        <v>5</v>
      </c>
      <c r="C247" s="22">
        <v>4</v>
      </c>
      <c r="D247" s="20" t="s">
        <v>253</v>
      </c>
      <c r="E247" s="20" t="s">
        <v>253</v>
      </c>
      <c r="F247" s="23"/>
      <c r="G247" s="25"/>
      <c r="H247" s="26" t="s">
        <v>38</v>
      </c>
      <c r="I247" s="26" t="s">
        <v>37</v>
      </c>
      <c r="J247" s="26" t="s">
        <v>37</v>
      </c>
      <c r="K247" s="26" t="s">
        <v>37</v>
      </c>
      <c r="L247" s="26" t="s">
        <v>37</v>
      </c>
      <c r="M247" s="26" t="s">
        <v>38</v>
      </c>
      <c r="N247" s="26" t="s">
        <v>37</v>
      </c>
      <c r="O247" s="27" t="s">
        <v>290</v>
      </c>
      <c r="P247" s="26" t="s">
        <v>38</v>
      </c>
      <c r="Q247" s="26" t="s">
        <v>37</v>
      </c>
      <c r="R247" s="26" t="s">
        <v>38</v>
      </c>
      <c r="S247" s="26" t="s">
        <v>37</v>
      </c>
      <c r="T247" s="26" t="s">
        <v>37</v>
      </c>
      <c r="U247" s="26" t="s">
        <v>37</v>
      </c>
      <c r="V247" s="26" t="s">
        <v>38</v>
      </c>
      <c r="AA247" t="s">
        <v>290</v>
      </c>
      <c r="AB247">
        <v>20833</v>
      </c>
      <c r="AC247">
        <v>54664</v>
      </c>
      <c r="AD247">
        <v>38601</v>
      </c>
      <c r="AE247">
        <v>43313</v>
      </c>
      <c r="AF247">
        <v>14009</v>
      </c>
      <c r="AG247">
        <v>12944</v>
      </c>
      <c r="AH247">
        <v>10836</v>
      </c>
      <c r="AI247" t="s">
        <v>290</v>
      </c>
      <c r="AJ247">
        <v>45850</v>
      </c>
      <c r="AK247">
        <v>24838</v>
      </c>
      <c r="AL247">
        <v>19061</v>
      </c>
      <c r="AM247">
        <v>61906</v>
      </c>
      <c r="AN247">
        <v>31919</v>
      </c>
      <c r="AO247">
        <v>27533</v>
      </c>
      <c r="AP247">
        <v>10354</v>
      </c>
      <c r="AQ247" t="s">
        <v>290</v>
      </c>
      <c r="AR247" t="s">
        <v>314</v>
      </c>
      <c r="AS247" t="s">
        <v>314</v>
      </c>
      <c r="AT247" t="s">
        <v>314</v>
      </c>
      <c r="AU247" t="s">
        <v>314</v>
      </c>
      <c r="AV247" t="s">
        <v>314</v>
      </c>
      <c r="AW247" t="s">
        <v>314</v>
      </c>
      <c r="AX247" t="s">
        <v>314</v>
      </c>
      <c r="AY247" t="s">
        <v>290</v>
      </c>
      <c r="AZ247" t="s">
        <v>314</v>
      </c>
      <c r="BA247" t="s">
        <v>314</v>
      </c>
      <c r="BB247" t="s">
        <v>314</v>
      </c>
      <c r="BC247" t="s">
        <v>270</v>
      </c>
      <c r="BD247" t="s">
        <v>314</v>
      </c>
      <c r="BE247" t="s">
        <v>314</v>
      </c>
      <c r="BF247" t="s">
        <v>314</v>
      </c>
    </row>
    <row r="248" spans="1:58" ht="17.25" customHeight="1" x14ac:dyDescent="0.25">
      <c r="A248" s="20">
        <v>45173</v>
      </c>
      <c r="B248" s="21">
        <v>5</v>
      </c>
      <c r="C248" s="22">
        <v>4</v>
      </c>
      <c r="D248" s="20" t="s">
        <v>253</v>
      </c>
      <c r="E248" s="20" t="s">
        <v>253</v>
      </c>
      <c r="F248" s="23"/>
      <c r="G248" s="25"/>
      <c r="H248" s="26" t="s">
        <v>38</v>
      </c>
      <c r="I248" s="26" t="s">
        <v>37</v>
      </c>
      <c r="J248" s="26" t="s">
        <v>271</v>
      </c>
      <c r="K248" s="26" t="s">
        <v>37</v>
      </c>
      <c r="L248" s="26" t="s">
        <v>37</v>
      </c>
      <c r="M248" s="26" t="s">
        <v>37</v>
      </c>
      <c r="N248" s="26" t="s">
        <v>37</v>
      </c>
      <c r="O248" s="27" t="s">
        <v>290</v>
      </c>
      <c r="P248" s="26" t="s">
        <v>38</v>
      </c>
      <c r="Q248" s="26" t="s">
        <v>37</v>
      </c>
      <c r="R248" s="26" t="s">
        <v>38</v>
      </c>
      <c r="S248" s="26" t="s">
        <v>37</v>
      </c>
      <c r="T248" s="26" t="s">
        <v>37</v>
      </c>
      <c r="U248" s="26" t="s">
        <v>37</v>
      </c>
      <c r="V248" s="26" t="s">
        <v>38</v>
      </c>
      <c r="AA248" t="s">
        <v>290</v>
      </c>
      <c r="AB248">
        <v>20833</v>
      </c>
      <c r="AC248">
        <v>54664</v>
      </c>
      <c r="AD248">
        <v>38601</v>
      </c>
      <c r="AE248">
        <v>43313</v>
      </c>
      <c r="AF248">
        <v>14009</v>
      </c>
      <c r="AG248">
        <v>12944</v>
      </c>
      <c r="AH248">
        <v>10836</v>
      </c>
      <c r="AI248" t="s">
        <v>290</v>
      </c>
      <c r="AJ248">
        <v>45850</v>
      </c>
      <c r="AK248">
        <v>24838</v>
      </c>
      <c r="AL248">
        <v>19061</v>
      </c>
      <c r="AM248">
        <v>61906</v>
      </c>
      <c r="AN248">
        <v>31919</v>
      </c>
      <c r="AO248">
        <v>27533</v>
      </c>
      <c r="AP248">
        <v>10354</v>
      </c>
      <c r="AQ248" t="s">
        <v>290</v>
      </c>
      <c r="AR248" t="s">
        <v>314</v>
      </c>
      <c r="AS248" t="s">
        <v>314</v>
      </c>
      <c r="AT248" t="s">
        <v>314</v>
      </c>
      <c r="AU248" t="s">
        <v>314</v>
      </c>
      <c r="AV248" t="s">
        <v>314</v>
      </c>
      <c r="AW248" t="s">
        <v>314</v>
      </c>
      <c r="AX248" t="s">
        <v>314</v>
      </c>
      <c r="AY248" t="s">
        <v>290</v>
      </c>
      <c r="AZ248" t="s">
        <v>314</v>
      </c>
      <c r="BA248" t="s">
        <v>314</v>
      </c>
      <c r="BB248" t="s">
        <v>314</v>
      </c>
      <c r="BC248" t="s">
        <v>270</v>
      </c>
      <c r="BD248" t="s">
        <v>314</v>
      </c>
      <c r="BE248" t="s">
        <v>314</v>
      </c>
      <c r="BF248" t="s">
        <v>314</v>
      </c>
    </row>
    <row r="249" spans="1:58" ht="17.25" customHeight="1" x14ac:dyDescent="0.25">
      <c r="A249" s="20">
        <v>45174</v>
      </c>
      <c r="B249" s="21">
        <v>5</v>
      </c>
      <c r="C249" s="22">
        <v>4</v>
      </c>
      <c r="D249" s="20" t="s">
        <v>253</v>
      </c>
      <c r="E249" s="20" t="s">
        <v>253</v>
      </c>
      <c r="F249" s="23"/>
      <c r="G249" s="25"/>
      <c r="H249" s="26" t="s">
        <v>38</v>
      </c>
      <c r="I249" s="26" t="s">
        <v>37</v>
      </c>
      <c r="J249" s="26" t="s">
        <v>271</v>
      </c>
      <c r="K249" s="26" t="s">
        <v>37</v>
      </c>
      <c r="L249" s="26" t="s">
        <v>37</v>
      </c>
      <c r="M249" s="26" t="s">
        <v>37</v>
      </c>
      <c r="N249" s="26" t="s">
        <v>37</v>
      </c>
      <c r="O249" s="27" t="s">
        <v>290</v>
      </c>
      <c r="P249" s="26" t="s">
        <v>38</v>
      </c>
      <c r="Q249" s="26" t="s">
        <v>37</v>
      </c>
      <c r="R249" s="26" t="s">
        <v>38</v>
      </c>
      <c r="S249" s="26" t="s">
        <v>37</v>
      </c>
      <c r="T249" s="26" t="s">
        <v>37</v>
      </c>
      <c r="U249" s="26" t="s">
        <v>37</v>
      </c>
      <c r="V249" s="26" t="s">
        <v>38</v>
      </c>
      <c r="AA249" t="s">
        <v>290</v>
      </c>
      <c r="AB249">
        <v>20833</v>
      </c>
      <c r="AC249">
        <v>54664</v>
      </c>
      <c r="AD249">
        <v>38601</v>
      </c>
      <c r="AE249">
        <v>43313</v>
      </c>
      <c r="AF249">
        <v>14009</v>
      </c>
      <c r="AG249">
        <v>12944</v>
      </c>
      <c r="AH249">
        <v>10836</v>
      </c>
      <c r="AI249" t="s">
        <v>290</v>
      </c>
      <c r="AJ249">
        <v>45850</v>
      </c>
      <c r="AK249">
        <v>24838</v>
      </c>
      <c r="AL249">
        <v>19061</v>
      </c>
      <c r="AM249">
        <v>61906</v>
      </c>
      <c r="AN249">
        <v>31919</v>
      </c>
      <c r="AO249">
        <v>27533</v>
      </c>
      <c r="AP249">
        <v>10354</v>
      </c>
      <c r="AQ249" t="s">
        <v>290</v>
      </c>
      <c r="AR249" t="s">
        <v>314</v>
      </c>
      <c r="AS249" t="s">
        <v>314</v>
      </c>
      <c r="AT249" t="s">
        <v>314</v>
      </c>
      <c r="AU249" t="s">
        <v>314</v>
      </c>
      <c r="AV249" t="s">
        <v>314</v>
      </c>
      <c r="AW249" t="s">
        <v>314</v>
      </c>
      <c r="AX249" t="s">
        <v>314</v>
      </c>
      <c r="AY249" t="s">
        <v>290</v>
      </c>
      <c r="AZ249" t="s">
        <v>314</v>
      </c>
      <c r="BA249" t="s">
        <v>314</v>
      </c>
      <c r="BB249" t="s">
        <v>314</v>
      </c>
      <c r="BC249" t="s">
        <v>270</v>
      </c>
      <c r="BD249" t="s">
        <v>314</v>
      </c>
      <c r="BE249" t="s">
        <v>314</v>
      </c>
      <c r="BF249" t="s">
        <v>314</v>
      </c>
    </row>
    <row r="250" spans="1:58" ht="17.25" customHeight="1" x14ac:dyDescent="0.25">
      <c r="A250" s="20">
        <v>45175</v>
      </c>
      <c r="B250" s="21">
        <v>5</v>
      </c>
      <c r="C250" s="22">
        <v>4</v>
      </c>
      <c r="D250" s="20" t="s">
        <v>253</v>
      </c>
      <c r="E250" s="20" t="s">
        <v>253</v>
      </c>
      <c r="F250" s="23"/>
      <c r="G250" s="25"/>
      <c r="H250" s="26" t="s">
        <v>38</v>
      </c>
      <c r="I250" s="26" t="s">
        <v>37</v>
      </c>
      <c r="J250" s="26" t="s">
        <v>271</v>
      </c>
      <c r="K250" s="26" t="s">
        <v>37</v>
      </c>
      <c r="L250" s="26" t="s">
        <v>37</v>
      </c>
      <c r="M250" s="26" t="s">
        <v>37</v>
      </c>
      <c r="N250" s="26" t="s">
        <v>37</v>
      </c>
      <c r="O250" s="27" t="s">
        <v>290</v>
      </c>
      <c r="P250" s="26" t="s">
        <v>38</v>
      </c>
      <c r="Q250" s="26" t="s">
        <v>37</v>
      </c>
      <c r="R250" s="26" t="s">
        <v>38</v>
      </c>
      <c r="S250" s="26" t="s">
        <v>37</v>
      </c>
      <c r="T250" s="26" t="s">
        <v>37</v>
      </c>
      <c r="U250" s="26" t="s">
        <v>37</v>
      </c>
      <c r="V250" s="26" t="s">
        <v>38</v>
      </c>
      <c r="AA250" t="s">
        <v>290</v>
      </c>
      <c r="AB250">
        <v>20833</v>
      </c>
      <c r="AC250">
        <v>54664</v>
      </c>
      <c r="AD250">
        <v>38601</v>
      </c>
      <c r="AE250">
        <v>43313</v>
      </c>
      <c r="AF250">
        <v>14009</v>
      </c>
      <c r="AG250">
        <v>12944</v>
      </c>
      <c r="AH250">
        <v>10836</v>
      </c>
      <c r="AI250" t="s">
        <v>290</v>
      </c>
      <c r="AJ250">
        <v>45850</v>
      </c>
      <c r="AK250">
        <v>24838</v>
      </c>
      <c r="AL250">
        <v>19061</v>
      </c>
      <c r="AM250">
        <v>61906</v>
      </c>
      <c r="AN250">
        <v>31919</v>
      </c>
      <c r="AO250">
        <v>27533</v>
      </c>
      <c r="AP250">
        <v>10354</v>
      </c>
      <c r="AQ250" t="s">
        <v>290</v>
      </c>
      <c r="AR250" t="s">
        <v>314</v>
      </c>
      <c r="AS250" t="s">
        <v>314</v>
      </c>
      <c r="AT250" t="s">
        <v>314</v>
      </c>
      <c r="AU250" t="s">
        <v>314</v>
      </c>
      <c r="AV250" t="s">
        <v>314</v>
      </c>
      <c r="AW250" t="s">
        <v>314</v>
      </c>
      <c r="AX250" t="s">
        <v>314</v>
      </c>
      <c r="AY250" t="s">
        <v>290</v>
      </c>
      <c r="AZ250" t="s">
        <v>314</v>
      </c>
      <c r="BA250" t="s">
        <v>314</v>
      </c>
      <c r="BB250" t="s">
        <v>314</v>
      </c>
      <c r="BC250" t="s">
        <v>270</v>
      </c>
      <c r="BD250" t="s">
        <v>314</v>
      </c>
      <c r="BE250" t="s">
        <v>314</v>
      </c>
      <c r="BF250" t="s">
        <v>314</v>
      </c>
    </row>
    <row r="251" spans="1:58" ht="17.25" customHeight="1" x14ac:dyDescent="0.25">
      <c r="A251" s="20">
        <v>45176</v>
      </c>
      <c r="B251" s="21">
        <v>5</v>
      </c>
      <c r="C251" s="22">
        <v>4</v>
      </c>
      <c r="D251" s="20" t="s">
        <v>253</v>
      </c>
      <c r="E251" s="20" t="s">
        <v>253</v>
      </c>
      <c r="F251" s="23"/>
      <c r="G251" s="25"/>
      <c r="H251" s="26" t="s">
        <v>38</v>
      </c>
      <c r="I251" s="26" t="s">
        <v>37</v>
      </c>
      <c r="J251" s="26" t="s">
        <v>271</v>
      </c>
      <c r="K251" s="26" t="s">
        <v>37</v>
      </c>
      <c r="L251" s="26" t="s">
        <v>37</v>
      </c>
      <c r="M251" s="26" t="s">
        <v>37</v>
      </c>
      <c r="N251" s="26" t="s">
        <v>37</v>
      </c>
      <c r="O251" s="27" t="s">
        <v>290</v>
      </c>
      <c r="P251" s="26" t="s">
        <v>38</v>
      </c>
      <c r="Q251" s="26" t="s">
        <v>37</v>
      </c>
      <c r="R251" s="26" t="s">
        <v>38</v>
      </c>
      <c r="S251" s="26" t="s">
        <v>37</v>
      </c>
      <c r="T251" s="26" t="s">
        <v>37</v>
      </c>
      <c r="U251" s="26" t="s">
        <v>37</v>
      </c>
      <c r="V251" s="26" t="s">
        <v>38</v>
      </c>
      <c r="AA251" t="s">
        <v>290</v>
      </c>
      <c r="AB251">
        <v>20833</v>
      </c>
      <c r="AC251">
        <v>54664</v>
      </c>
      <c r="AD251">
        <v>38601</v>
      </c>
      <c r="AE251">
        <v>43313</v>
      </c>
      <c r="AF251">
        <v>14009</v>
      </c>
      <c r="AG251">
        <v>12944</v>
      </c>
      <c r="AH251">
        <v>10836</v>
      </c>
      <c r="AI251" t="s">
        <v>290</v>
      </c>
      <c r="AJ251">
        <v>45850</v>
      </c>
      <c r="AK251">
        <v>24838</v>
      </c>
      <c r="AL251">
        <v>19061</v>
      </c>
      <c r="AM251">
        <v>61906</v>
      </c>
      <c r="AN251">
        <v>31919</v>
      </c>
      <c r="AO251">
        <v>27533</v>
      </c>
      <c r="AP251">
        <v>10354</v>
      </c>
      <c r="AQ251" t="s">
        <v>290</v>
      </c>
      <c r="AR251" t="s">
        <v>314</v>
      </c>
      <c r="AS251" t="s">
        <v>314</v>
      </c>
      <c r="AT251" t="s">
        <v>314</v>
      </c>
      <c r="AU251" t="s">
        <v>314</v>
      </c>
      <c r="AV251" t="s">
        <v>314</v>
      </c>
      <c r="AW251" t="s">
        <v>314</v>
      </c>
      <c r="AX251" t="s">
        <v>314</v>
      </c>
      <c r="AY251" t="s">
        <v>290</v>
      </c>
      <c r="AZ251" t="s">
        <v>314</v>
      </c>
      <c r="BA251" t="s">
        <v>314</v>
      </c>
      <c r="BB251" t="s">
        <v>314</v>
      </c>
      <c r="BC251" t="s">
        <v>270</v>
      </c>
      <c r="BD251" t="s">
        <v>314</v>
      </c>
      <c r="BE251" t="s">
        <v>314</v>
      </c>
      <c r="BF251" t="s">
        <v>314</v>
      </c>
    </row>
    <row r="252" spans="1:58" ht="17.25" customHeight="1" x14ac:dyDescent="0.25">
      <c r="A252" s="20">
        <v>45177</v>
      </c>
      <c r="B252" s="21">
        <v>5</v>
      </c>
      <c r="C252" s="22">
        <v>4</v>
      </c>
      <c r="D252" s="20" t="s">
        <v>253</v>
      </c>
      <c r="E252" s="20" t="s">
        <v>253</v>
      </c>
      <c r="F252" s="23"/>
      <c r="G252" s="25"/>
      <c r="H252" s="26" t="s">
        <v>38</v>
      </c>
      <c r="I252" s="26" t="s">
        <v>37</v>
      </c>
      <c r="J252" s="26" t="s">
        <v>271</v>
      </c>
      <c r="K252" s="26" t="s">
        <v>37</v>
      </c>
      <c r="L252" s="26" t="s">
        <v>37</v>
      </c>
      <c r="M252" s="26" t="s">
        <v>37</v>
      </c>
      <c r="N252" s="26" t="s">
        <v>37</v>
      </c>
      <c r="O252" s="27" t="s">
        <v>290</v>
      </c>
      <c r="P252" s="26" t="s">
        <v>38</v>
      </c>
      <c r="Q252" s="26" t="s">
        <v>37</v>
      </c>
      <c r="R252" s="26" t="s">
        <v>38</v>
      </c>
      <c r="S252" s="26" t="s">
        <v>37</v>
      </c>
      <c r="T252" s="26" t="s">
        <v>37</v>
      </c>
      <c r="U252" s="26" t="s">
        <v>37</v>
      </c>
      <c r="V252" s="26" t="s">
        <v>38</v>
      </c>
      <c r="AA252" t="s">
        <v>290</v>
      </c>
      <c r="AB252">
        <v>20833</v>
      </c>
      <c r="AC252">
        <v>54664</v>
      </c>
      <c r="AD252">
        <v>38601</v>
      </c>
      <c r="AE252">
        <v>43313</v>
      </c>
      <c r="AF252">
        <v>14009</v>
      </c>
      <c r="AG252">
        <v>12944</v>
      </c>
      <c r="AH252">
        <v>10836</v>
      </c>
      <c r="AI252" t="s">
        <v>290</v>
      </c>
      <c r="AJ252">
        <v>45850</v>
      </c>
      <c r="AK252">
        <v>24838</v>
      </c>
      <c r="AL252">
        <v>19061</v>
      </c>
      <c r="AM252">
        <v>61906</v>
      </c>
      <c r="AN252">
        <v>31919</v>
      </c>
      <c r="AO252">
        <v>27533</v>
      </c>
      <c r="AP252">
        <v>10354</v>
      </c>
      <c r="AQ252" t="s">
        <v>290</v>
      </c>
      <c r="AR252" t="s">
        <v>314</v>
      </c>
      <c r="AS252" t="s">
        <v>314</v>
      </c>
      <c r="AT252" t="s">
        <v>314</v>
      </c>
      <c r="AU252" t="s">
        <v>314</v>
      </c>
      <c r="AV252" t="s">
        <v>314</v>
      </c>
      <c r="AW252" t="s">
        <v>314</v>
      </c>
      <c r="AX252" t="s">
        <v>314</v>
      </c>
      <c r="AY252" t="s">
        <v>290</v>
      </c>
      <c r="AZ252" t="s">
        <v>314</v>
      </c>
      <c r="BA252" t="s">
        <v>314</v>
      </c>
      <c r="BB252" t="s">
        <v>314</v>
      </c>
      <c r="BC252" t="s">
        <v>270</v>
      </c>
      <c r="BD252" t="s">
        <v>314</v>
      </c>
      <c r="BE252" t="s">
        <v>314</v>
      </c>
      <c r="BF252" t="s">
        <v>314</v>
      </c>
    </row>
    <row r="253" spans="1:58" ht="17.25" customHeight="1" x14ac:dyDescent="0.25">
      <c r="A253" s="20">
        <v>45178</v>
      </c>
      <c r="B253" s="21">
        <v>5</v>
      </c>
      <c r="C253" s="22">
        <v>4</v>
      </c>
      <c r="D253" s="20" t="s">
        <v>253</v>
      </c>
      <c r="E253" s="20" t="s">
        <v>253</v>
      </c>
      <c r="F253" s="23"/>
      <c r="G253" s="25"/>
      <c r="H253" s="26" t="s">
        <v>37</v>
      </c>
      <c r="I253" s="26" t="s">
        <v>38</v>
      </c>
      <c r="J253" s="26" t="s">
        <v>271</v>
      </c>
      <c r="K253" s="26" t="s">
        <v>37</v>
      </c>
      <c r="L253" s="26" t="s">
        <v>37</v>
      </c>
      <c r="M253" s="26" t="s">
        <v>37</v>
      </c>
      <c r="N253" s="26" t="s">
        <v>37</v>
      </c>
      <c r="O253" s="27" t="s">
        <v>290</v>
      </c>
      <c r="P253" s="26" t="s">
        <v>38</v>
      </c>
      <c r="Q253" s="26" t="s">
        <v>37</v>
      </c>
      <c r="R253" s="26" t="s">
        <v>38</v>
      </c>
      <c r="S253" s="26" t="s">
        <v>37</v>
      </c>
      <c r="T253" s="26" t="s">
        <v>37</v>
      </c>
      <c r="U253" s="26" t="s">
        <v>37</v>
      </c>
      <c r="V253" s="26" t="s">
        <v>38</v>
      </c>
      <c r="AA253" t="s">
        <v>290</v>
      </c>
      <c r="AB253">
        <v>20833</v>
      </c>
      <c r="AC253">
        <v>54664</v>
      </c>
      <c r="AD253">
        <v>38601</v>
      </c>
      <c r="AE253">
        <v>43313</v>
      </c>
      <c r="AF253">
        <v>14009</v>
      </c>
      <c r="AG253">
        <v>12944</v>
      </c>
      <c r="AH253">
        <v>10836</v>
      </c>
      <c r="AI253" t="s">
        <v>290</v>
      </c>
      <c r="AJ253">
        <v>45850</v>
      </c>
      <c r="AK253">
        <v>24838</v>
      </c>
      <c r="AL253">
        <v>19061</v>
      </c>
      <c r="AM253">
        <v>61906</v>
      </c>
      <c r="AN253">
        <v>31919</v>
      </c>
      <c r="AO253">
        <v>27533</v>
      </c>
      <c r="AP253">
        <v>10354</v>
      </c>
      <c r="AQ253" t="s">
        <v>290</v>
      </c>
      <c r="AR253" t="s">
        <v>314</v>
      </c>
      <c r="AS253" t="s">
        <v>314</v>
      </c>
      <c r="AT253" t="s">
        <v>314</v>
      </c>
      <c r="AU253" t="s">
        <v>314</v>
      </c>
      <c r="AV253" t="s">
        <v>314</v>
      </c>
      <c r="AW253" t="s">
        <v>314</v>
      </c>
      <c r="AX253" t="s">
        <v>314</v>
      </c>
      <c r="AY253" t="s">
        <v>290</v>
      </c>
      <c r="AZ253" t="s">
        <v>314</v>
      </c>
      <c r="BA253" t="s">
        <v>314</v>
      </c>
      <c r="BB253" t="s">
        <v>314</v>
      </c>
      <c r="BC253" t="s">
        <v>270</v>
      </c>
      <c r="BD253" t="s">
        <v>314</v>
      </c>
      <c r="BE253" t="s">
        <v>314</v>
      </c>
      <c r="BF253" t="s">
        <v>314</v>
      </c>
    </row>
    <row r="254" spans="1:58" ht="17.25" customHeight="1" x14ac:dyDescent="0.25">
      <c r="A254" s="20">
        <v>45179</v>
      </c>
      <c r="B254" s="21">
        <v>5</v>
      </c>
      <c r="C254" s="22">
        <v>4</v>
      </c>
      <c r="D254" s="20" t="s">
        <v>253</v>
      </c>
      <c r="E254" s="20" t="s">
        <v>253</v>
      </c>
      <c r="F254" s="23"/>
      <c r="G254" s="25"/>
      <c r="H254" s="26" t="s">
        <v>37</v>
      </c>
      <c r="I254" s="26" t="s">
        <v>38</v>
      </c>
      <c r="J254" s="26" t="s">
        <v>271</v>
      </c>
      <c r="K254" s="26" t="s">
        <v>37</v>
      </c>
      <c r="L254" s="26" t="s">
        <v>37</v>
      </c>
      <c r="M254" s="26" t="s">
        <v>37</v>
      </c>
      <c r="N254" s="26" t="s">
        <v>37</v>
      </c>
      <c r="O254" s="27" t="s">
        <v>290</v>
      </c>
      <c r="P254" s="26" t="s">
        <v>38</v>
      </c>
      <c r="Q254" s="26" t="s">
        <v>37</v>
      </c>
      <c r="R254" s="26" t="s">
        <v>38</v>
      </c>
      <c r="S254" s="26" t="s">
        <v>37</v>
      </c>
      <c r="T254" s="26" t="s">
        <v>37</v>
      </c>
      <c r="U254" s="26" t="s">
        <v>37</v>
      </c>
      <c r="V254" s="26" t="s">
        <v>38</v>
      </c>
      <c r="AA254" t="s">
        <v>290</v>
      </c>
      <c r="AB254">
        <v>20857</v>
      </c>
      <c r="AC254">
        <v>54688</v>
      </c>
      <c r="AD254">
        <v>38625</v>
      </c>
      <c r="AE254">
        <v>43337</v>
      </c>
      <c r="AF254">
        <v>14033</v>
      </c>
      <c r="AG254">
        <v>12944</v>
      </c>
      <c r="AH254">
        <v>10836</v>
      </c>
      <c r="AI254" t="s">
        <v>290</v>
      </c>
      <c r="AJ254">
        <v>45874</v>
      </c>
      <c r="AK254">
        <v>24838</v>
      </c>
      <c r="AL254">
        <v>19085</v>
      </c>
      <c r="AM254">
        <v>61930</v>
      </c>
      <c r="AN254">
        <v>31943</v>
      </c>
      <c r="AO254">
        <v>27533</v>
      </c>
      <c r="AP254">
        <v>10354</v>
      </c>
      <c r="AQ254" t="s">
        <v>290</v>
      </c>
      <c r="AR254" t="s">
        <v>37</v>
      </c>
      <c r="AS254" t="s">
        <v>37</v>
      </c>
      <c r="AT254" t="s">
        <v>37</v>
      </c>
      <c r="AU254" t="s">
        <v>37</v>
      </c>
      <c r="AV254" t="s">
        <v>37</v>
      </c>
      <c r="AW254" t="s">
        <v>38</v>
      </c>
      <c r="AX254" t="s">
        <v>38</v>
      </c>
      <c r="AY254" t="s">
        <v>290</v>
      </c>
      <c r="AZ254" t="s">
        <v>37</v>
      </c>
      <c r="BA254" t="s">
        <v>38</v>
      </c>
      <c r="BB254" t="s">
        <v>37</v>
      </c>
      <c r="BC254" t="s">
        <v>37</v>
      </c>
      <c r="BD254" t="s">
        <v>37</v>
      </c>
      <c r="BE254" t="s">
        <v>38</v>
      </c>
      <c r="BF254" t="s">
        <v>38</v>
      </c>
    </row>
    <row r="255" spans="1:58" ht="17.25" customHeight="1" x14ac:dyDescent="0.25">
      <c r="A255" s="20">
        <v>45180</v>
      </c>
      <c r="B255" s="21">
        <v>5</v>
      </c>
      <c r="C255" s="22">
        <v>4</v>
      </c>
      <c r="D255" s="20" t="s">
        <v>253</v>
      </c>
      <c r="E255" s="20" t="s">
        <v>253</v>
      </c>
      <c r="F255" s="23"/>
      <c r="G255" s="25"/>
      <c r="H255" s="26" t="s">
        <v>37</v>
      </c>
      <c r="I255" s="26" t="s">
        <v>38</v>
      </c>
      <c r="J255" s="26" t="s">
        <v>271</v>
      </c>
      <c r="K255" s="26" t="s">
        <v>37</v>
      </c>
      <c r="L255" s="26" t="s">
        <v>37</v>
      </c>
      <c r="M255" s="26" t="s">
        <v>37</v>
      </c>
      <c r="N255" s="26" t="s">
        <v>37</v>
      </c>
      <c r="O255" s="27" t="s">
        <v>290</v>
      </c>
      <c r="P255" s="26" t="s">
        <v>38</v>
      </c>
      <c r="Q255" s="26" t="s">
        <v>37</v>
      </c>
      <c r="R255" s="26" t="s">
        <v>38</v>
      </c>
      <c r="S255" s="26" t="s">
        <v>37</v>
      </c>
      <c r="T255" s="26" t="s">
        <v>37</v>
      </c>
      <c r="U255" s="26" t="s">
        <v>37</v>
      </c>
      <c r="V255" s="26" t="s">
        <v>38</v>
      </c>
      <c r="AA255" t="s">
        <v>290</v>
      </c>
      <c r="AB255">
        <v>20881</v>
      </c>
      <c r="AC255">
        <v>54712</v>
      </c>
      <c r="AD255">
        <v>38649</v>
      </c>
      <c r="AE255">
        <v>43361</v>
      </c>
      <c r="AF255">
        <v>14057</v>
      </c>
      <c r="AG255">
        <v>12944</v>
      </c>
      <c r="AH255">
        <v>10836</v>
      </c>
      <c r="AI255" t="s">
        <v>290</v>
      </c>
      <c r="AJ255">
        <v>45898</v>
      </c>
      <c r="AK255">
        <v>24838</v>
      </c>
      <c r="AL255">
        <v>19109</v>
      </c>
      <c r="AM255">
        <v>61954</v>
      </c>
      <c r="AN255">
        <v>31967</v>
      </c>
      <c r="AO255">
        <v>27533</v>
      </c>
      <c r="AP255">
        <v>10354</v>
      </c>
      <c r="AQ255" t="s">
        <v>290</v>
      </c>
      <c r="AR255" t="s">
        <v>37</v>
      </c>
      <c r="AS255" t="s">
        <v>37</v>
      </c>
      <c r="AT255" t="s">
        <v>37</v>
      </c>
      <c r="AU255" t="s">
        <v>37</v>
      </c>
      <c r="AV255" t="s">
        <v>37</v>
      </c>
      <c r="AW255" t="s">
        <v>38</v>
      </c>
      <c r="AX255" t="s">
        <v>38</v>
      </c>
      <c r="AY255" t="s">
        <v>290</v>
      </c>
      <c r="AZ255" t="s">
        <v>37</v>
      </c>
      <c r="BA255" t="s">
        <v>38</v>
      </c>
      <c r="BB255" t="s">
        <v>37</v>
      </c>
      <c r="BC255" t="s">
        <v>37</v>
      </c>
      <c r="BD255" t="s">
        <v>37</v>
      </c>
      <c r="BE255" t="s">
        <v>38</v>
      </c>
      <c r="BF255" t="s">
        <v>38</v>
      </c>
    </row>
    <row r="256" spans="1:58" ht="17.25" customHeight="1" x14ac:dyDescent="0.25">
      <c r="A256" s="20">
        <v>45181</v>
      </c>
      <c r="B256" s="21">
        <v>5</v>
      </c>
      <c r="C256" s="22">
        <v>4</v>
      </c>
      <c r="D256" s="20" t="s">
        <v>253</v>
      </c>
      <c r="E256" s="20" t="s">
        <v>253</v>
      </c>
      <c r="F256" s="23"/>
      <c r="G256" s="25"/>
      <c r="H256" s="26" t="s">
        <v>37</v>
      </c>
      <c r="I256" s="26" t="s">
        <v>38</v>
      </c>
      <c r="J256" s="26" t="s">
        <v>271</v>
      </c>
      <c r="K256" s="26" t="s">
        <v>37</v>
      </c>
      <c r="L256" s="26" t="s">
        <v>37</v>
      </c>
      <c r="M256" s="26" t="s">
        <v>37</v>
      </c>
      <c r="N256" s="26" t="s">
        <v>37</v>
      </c>
      <c r="O256" s="27" t="s">
        <v>290</v>
      </c>
      <c r="P256" s="26" t="s">
        <v>38</v>
      </c>
      <c r="Q256" s="26" t="s">
        <v>37</v>
      </c>
      <c r="R256" s="26" t="s">
        <v>38</v>
      </c>
      <c r="S256" s="26" t="s">
        <v>37</v>
      </c>
      <c r="T256" s="26" t="s">
        <v>37</v>
      </c>
      <c r="U256" s="26" t="s">
        <v>37</v>
      </c>
      <c r="V256" s="26" t="s">
        <v>38</v>
      </c>
      <c r="AA256" t="s">
        <v>290</v>
      </c>
      <c r="AB256">
        <v>20905</v>
      </c>
      <c r="AC256">
        <v>54736</v>
      </c>
      <c r="AD256">
        <v>38673</v>
      </c>
      <c r="AE256">
        <v>43385</v>
      </c>
      <c r="AF256">
        <v>14081</v>
      </c>
      <c r="AG256">
        <v>12944</v>
      </c>
      <c r="AH256">
        <v>10836</v>
      </c>
      <c r="AI256" t="s">
        <v>290</v>
      </c>
      <c r="AJ256">
        <v>45922</v>
      </c>
      <c r="AK256">
        <v>24838</v>
      </c>
      <c r="AL256">
        <v>19133</v>
      </c>
      <c r="AM256">
        <v>61978</v>
      </c>
      <c r="AN256">
        <v>31991</v>
      </c>
      <c r="AO256">
        <v>27533</v>
      </c>
      <c r="AP256">
        <v>10354</v>
      </c>
      <c r="AQ256" t="s">
        <v>290</v>
      </c>
      <c r="AR256" t="s">
        <v>37</v>
      </c>
      <c r="AS256" t="s">
        <v>37</v>
      </c>
      <c r="AT256" t="s">
        <v>37</v>
      </c>
      <c r="AU256" t="s">
        <v>37</v>
      </c>
      <c r="AV256" t="s">
        <v>37</v>
      </c>
      <c r="AW256" t="s">
        <v>38</v>
      </c>
      <c r="AX256" t="s">
        <v>38</v>
      </c>
      <c r="AY256" t="s">
        <v>290</v>
      </c>
      <c r="AZ256" t="s">
        <v>37</v>
      </c>
      <c r="BA256" t="s">
        <v>38</v>
      </c>
      <c r="BB256" t="s">
        <v>37</v>
      </c>
      <c r="BC256" t="s">
        <v>37</v>
      </c>
      <c r="BD256" t="s">
        <v>37</v>
      </c>
      <c r="BE256" t="s">
        <v>38</v>
      </c>
      <c r="BF256" t="s">
        <v>38</v>
      </c>
    </row>
    <row r="257" spans="1:58" ht="17.25" customHeight="1" x14ac:dyDescent="0.25">
      <c r="A257" s="20">
        <v>45182</v>
      </c>
      <c r="B257" s="21">
        <v>5</v>
      </c>
      <c r="C257" s="22">
        <v>4</v>
      </c>
      <c r="D257" s="20" t="s">
        <v>253</v>
      </c>
      <c r="E257" s="20" t="s">
        <v>253</v>
      </c>
      <c r="F257" s="23"/>
      <c r="G257" s="25"/>
      <c r="H257" s="26" t="s">
        <v>33</v>
      </c>
      <c r="I257" s="26" t="s">
        <v>38</v>
      </c>
      <c r="J257" s="26" t="s">
        <v>37</v>
      </c>
      <c r="K257" s="26" t="s">
        <v>37</v>
      </c>
      <c r="L257" s="26" t="s">
        <v>37</v>
      </c>
      <c r="M257" s="26" t="s">
        <v>37</v>
      </c>
      <c r="N257" s="26" t="s">
        <v>37</v>
      </c>
      <c r="O257" s="27" t="s">
        <v>290</v>
      </c>
      <c r="P257" s="26" t="s">
        <v>38</v>
      </c>
      <c r="Q257" s="26" t="s">
        <v>37</v>
      </c>
      <c r="R257" s="26" t="s">
        <v>38</v>
      </c>
      <c r="S257" s="26" t="s">
        <v>37</v>
      </c>
      <c r="T257" s="26" t="s">
        <v>37</v>
      </c>
      <c r="U257" s="26" t="s">
        <v>37</v>
      </c>
      <c r="V257" s="26" t="s">
        <v>38</v>
      </c>
      <c r="AA257" t="s">
        <v>290</v>
      </c>
      <c r="AB257">
        <v>20929</v>
      </c>
      <c r="AC257">
        <v>54760</v>
      </c>
      <c r="AD257">
        <v>38697</v>
      </c>
      <c r="AE257">
        <v>43409</v>
      </c>
      <c r="AF257">
        <v>14105</v>
      </c>
      <c r="AG257">
        <v>12944</v>
      </c>
      <c r="AH257">
        <v>10836</v>
      </c>
      <c r="AI257" t="s">
        <v>290</v>
      </c>
      <c r="AJ257">
        <v>45946</v>
      </c>
      <c r="AK257">
        <v>24838</v>
      </c>
      <c r="AL257">
        <v>19157</v>
      </c>
      <c r="AM257">
        <v>62002</v>
      </c>
      <c r="AN257">
        <v>32015</v>
      </c>
      <c r="AO257">
        <v>27533</v>
      </c>
      <c r="AP257">
        <v>10354</v>
      </c>
      <c r="AQ257" t="s">
        <v>290</v>
      </c>
      <c r="AR257" t="s">
        <v>37</v>
      </c>
      <c r="AS257" t="s">
        <v>37</v>
      </c>
      <c r="AT257" t="s">
        <v>37</v>
      </c>
      <c r="AU257" t="s">
        <v>37</v>
      </c>
      <c r="AV257" t="s">
        <v>37</v>
      </c>
      <c r="AW257" t="s">
        <v>38</v>
      </c>
      <c r="AX257" t="s">
        <v>38</v>
      </c>
      <c r="AY257" t="s">
        <v>290</v>
      </c>
      <c r="AZ257" t="s">
        <v>37</v>
      </c>
      <c r="BA257" t="s">
        <v>38</v>
      </c>
      <c r="BB257" t="s">
        <v>37</v>
      </c>
      <c r="BC257" t="s">
        <v>37</v>
      </c>
      <c r="BD257" t="s">
        <v>37</v>
      </c>
      <c r="BE257" t="s">
        <v>38</v>
      </c>
      <c r="BF257" t="s">
        <v>38</v>
      </c>
    </row>
    <row r="258" spans="1:58" ht="17.25" customHeight="1" x14ac:dyDescent="0.25">
      <c r="A258" s="20">
        <v>45183</v>
      </c>
      <c r="B258" s="21">
        <v>5</v>
      </c>
      <c r="C258" s="22">
        <v>4</v>
      </c>
      <c r="D258" s="20" t="s">
        <v>253</v>
      </c>
      <c r="E258" s="20" t="s">
        <v>253</v>
      </c>
      <c r="F258" s="23"/>
      <c r="G258" s="25"/>
      <c r="H258" s="26" t="s">
        <v>33</v>
      </c>
      <c r="I258" s="26" t="s">
        <v>33</v>
      </c>
      <c r="J258" s="26" t="s">
        <v>37</v>
      </c>
      <c r="K258" s="26" t="s">
        <v>37</v>
      </c>
      <c r="L258" s="26" t="s">
        <v>37</v>
      </c>
      <c r="M258" s="26" t="s">
        <v>37</v>
      </c>
      <c r="N258" s="26" t="s">
        <v>37</v>
      </c>
      <c r="O258" s="27" t="s">
        <v>290</v>
      </c>
      <c r="P258" s="26" t="s">
        <v>38</v>
      </c>
      <c r="Q258" s="26" t="s">
        <v>37</v>
      </c>
      <c r="R258" s="26" t="s">
        <v>38</v>
      </c>
      <c r="S258" s="26" t="s">
        <v>37</v>
      </c>
      <c r="T258" s="26" t="s">
        <v>37</v>
      </c>
      <c r="U258" s="26" t="s">
        <v>37</v>
      </c>
      <c r="V258" s="26" t="s">
        <v>38</v>
      </c>
      <c r="AA258" t="s">
        <v>290</v>
      </c>
      <c r="AB258">
        <v>20953</v>
      </c>
      <c r="AC258">
        <v>54784</v>
      </c>
      <c r="AD258">
        <v>38721</v>
      </c>
      <c r="AE258">
        <v>43433</v>
      </c>
      <c r="AF258">
        <v>14129</v>
      </c>
      <c r="AG258">
        <v>12944</v>
      </c>
      <c r="AH258">
        <v>10836</v>
      </c>
      <c r="AI258" t="s">
        <v>290</v>
      </c>
      <c r="AJ258">
        <v>45970</v>
      </c>
      <c r="AK258">
        <v>24838</v>
      </c>
      <c r="AL258">
        <v>19181</v>
      </c>
      <c r="AM258">
        <v>62026</v>
      </c>
      <c r="AN258">
        <v>32039</v>
      </c>
      <c r="AO258">
        <v>27533</v>
      </c>
      <c r="AP258">
        <v>10354</v>
      </c>
      <c r="AQ258" t="s">
        <v>290</v>
      </c>
      <c r="AR258" t="s">
        <v>37</v>
      </c>
      <c r="AS258" t="s">
        <v>37</v>
      </c>
      <c r="AT258" t="s">
        <v>37</v>
      </c>
      <c r="AU258" t="s">
        <v>37</v>
      </c>
      <c r="AV258" t="s">
        <v>37</v>
      </c>
      <c r="AW258" t="s">
        <v>38</v>
      </c>
      <c r="AX258" t="s">
        <v>38</v>
      </c>
      <c r="AY258" t="s">
        <v>290</v>
      </c>
      <c r="AZ258" t="s">
        <v>37</v>
      </c>
      <c r="BA258" t="s">
        <v>38</v>
      </c>
      <c r="BB258" t="s">
        <v>37</v>
      </c>
      <c r="BC258" t="s">
        <v>37</v>
      </c>
      <c r="BD258" t="s">
        <v>37</v>
      </c>
      <c r="BE258" t="s">
        <v>38</v>
      </c>
      <c r="BF258" t="s">
        <v>38</v>
      </c>
    </row>
    <row r="259" spans="1:58" ht="17.25" customHeight="1" x14ac:dyDescent="0.25">
      <c r="A259" s="20">
        <v>45184</v>
      </c>
      <c r="B259" s="21">
        <v>5</v>
      </c>
      <c r="C259" s="22">
        <v>4</v>
      </c>
      <c r="D259" s="20" t="s">
        <v>253</v>
      </c>
      <c r="E259" s="20" t="s">
        <v>253</v>
      </c>
      <c r="F259" s="23"/>
      <c r="G259" s="25"/>
      <c r="H259" s="26" t="s">
        <v>38</v>
      </c>
      <c r="I259" s="26" t="s">
        <v>33</v>
      </c>
      <c r="J259" s="26" t="s">
        <v>37</v>
      </c>
      <c r="K259" s="26" t="s">
        <v>37</v>
      </c>
      <c r="L259" s="26" t="s">
        <v>37</v>
      </c>
      <c r="M259" s="26" t="s">
        <v>37</v>
      </c>
      <c r="N259" s="26" t="s">
        <v>37</v>
      </c>
      <c r="O259" s="27" t="s">
        <v>290</v>
      </c>
      <c r="P259" s="26" t="s">
        <v>38</v>
      </c>
      <c r="Q259" s="26" t="s">
        <v>37</v>
      </c>
      <c r="R259" s="26" t="s">
        <v>38</v>
      </c>
      <c r="S259" s="26" t="s">
        <v>37</v>
      </c>
      <c r="T259" s="26" t="s">
        <v>37</v>
      </c>
      <c r="U259" s="26" t="s">
        <v>37</v>
      </c>
      <c r="V259" s="26" t="s">
        <v>38</v>
      </c>
      <c r="AA259" t="s">
        <v>290</v>
      </c>
      <c r="AB259">
        <v>20977</v>
      </c>
      <c r="AC259">
        <v>54808</v>
      </c>
      <c r="AD259">
        <v>38745</v>
      </c>
      <c r="AE259">
        <v>43457</v>
      </c>
      <c r="AF259">
        <v>14153</v>
      </c>
      <c r="AG259">
        <v>12944</v>
      </c>
      <c r="AH259">
        <v>10836</v>
      </c>
      <c r="AI259" t="s">
        <v>290</v>
      </c>
      <c r="AJ259">
        <v>45994</v>
      </c>
      <c r="AK259">
        <v>24838</v>
      </c>
      <c r="AL259">
        <v>19205</v>
      </c>
      <c r="AM259">
        <v>62050</v>
      </c>
      <c r="AN259">
        <v>32063</v>
      </c>
      <c r="AO259">
        <v>27533</v>
      </c>
      <c r="AP259">
        <v>10354</v>
      </c>
      <c r="AQ259" t="s">
        <v>290</v>
      </c>
      <c r="AR259" t="s">
        <v>37</v>
      </c>
      <c r="AS259" t="s">
        <v>37</v>
      </c>
      <c r="AT259" t="s">
        <v>37</v>
      </c>
      <c r="AU259" t="s">
        <v>37</v>
      </c>
      <c r="AV259" t="s">
        <v>37</v>
      </c>
      <c r="AW259" t="s">
        <v>38</v>
      </c>
      <c r="AX259" t="s">
        <v>38</v>
      </c>
      <c r="AY259" t="s">
        <v>290</v>
      </c>
      <c r="AZ259" t="s">
        <v>37</v>
      </c>
      <c r="BA259" t="s">
        <v>38</v>
      </c>
      <c r="BB259" t="s">
        <v>37</v>
      </c>
      <c r="BC259" t="s">
        <v>37</v>
      </c>
      <c r="BD259" t="s">
        <v>37</v>
      </c>
      <c r="BE259" t="s">
        <v>38</v>
      </c>
      <c r="BF259" t="s">
        <v>38</v>
      </c>
    </row>
    <row r="260" spans="1:58" ht="17.25" customHeight="1" x14ac:dyDescent="0.25">
      <c r="A260" s="20">
        <v>45185</v>
      </c>
      <c r="B260" s="21">
        <v>5</v>
      </c>
      <c r="C260" s="22">
        <v>4</v>
      </c>
      <c r="D260" s="20" t="s">
        <v>253</v>
      </c>
      <c r="E260" s="20" t="s">
        <v>253</v>
      </c>
      <c r="F260" s="23"/>
      <c r="G260" s="25"/>
      <c r="H260" s="26" t="s">
        <v>38</v>
      </c>
      <c r="I260" s="26" t="s">
        <v>37</v>
      </c>
      <c r="J260" s="26" t="s">
        <v>37</v>
      </c>
      <c r="K260" s="26" t="s">
        <v>38</v>
      </c>
      <c r="L260" s="26" t="s">
        <v>37</v>
      </c>
      <c r="M260" s="26" t="s">
        <v>37</v>
      </c>
      <c r="N260" s="26" t="s">
        <v>37</v>
      </c>
      <c r="O260" s="27" t="s">
        <v>290</v>
      </c>
      <c r="P260" s="26" t="s">
        <v>37</v>
      </c>
      <c r="Q260" s="26" t="s">
        <v>37</v>
      </c>
      <c r="R260" s="26" t="s">
        <v>38</v>
      </c>
      <c r="S260" s="26" t="s">
        <v>37</v>
      </c>
      <c r="T260" s="26" t="s">
        <v>37</v>
      </c>
      <c r="U260" s="26" t="s">
        <v>33</v>
      </c>
      <c r="V260" s="26" t="s">
        <v>38</v>
      </c>
      <c r="AA260" t="s">
        <v>290</v>
      </c>
      <c r="AB260">
        <v>20977</v>
      </c>
      <c r="AC260">
        <v>54832</v>
      </c>
      <c r="AD260">
        <v>38769</v>
      </c>
      <c r="AE260">
        <v>43481</v>
      </c>
      <c r="AF260">
        <v>14177</v>
      </c>
      <c r="AG260">
        <v>12944</v>
      </c>
      <c r="AH260">
        <v>10836</v>
      </c>
      <c r="AI260" t="s">
        <v>290</v>
      </c>
      <c r="AJ260">
        <v>45994</v>
      </c>
      <c r="AK260">
        <v>24838</v>
      </c>
      <c r="AL260">
        <v>19229</v>
      </c>
      <c r="AM260">
        <v>62074</v>
      </c>
      <c r="AN260">
        <v>32087</v>
      </c>
      <c r="AO260">
        <v>27533</v>
      </c>
      <c r="AP260">
        <v>10354</v>
      </c>
      <c r="AQ260" t="s">
        <v>290</v>
      </c>
      <c r="AR260" t="s">
        <v>195</v>
      </c>
      <c r="AS260" t="s">
        <v>37</v>
      </c>
      <c r="AT260" t="s">
        <v>37</v>
      </c>
      <c r="AU260" t="s">
        <v>37</v>
      </c>
      <c r="AV260" t="s">
        <v>37</v>
      </c>
      <c r="AW260" t="s">
        <v>38</v>
      </c>
      <c r="AX260" t="s">
        <v>320</v>
      </c>
      <c r="AY260" t="s">
        <v>290</v>
      </c>
      <c r="AZ260" t="s">
        <v>195</v>
      </c>
      <c r="BA260" t="s">
        <v>320</v>
      </c>
      <c r="BB260" t="s">
        <v>37</v>
      </c>
      <c r="BC260" t="s">
        <v>37</v>
      </c>
      <c r="BD260" t="s">
        <v>37</v>
      </c>
      <c r="BE260" t="s">
        <v>38</v>
      </c>
      <c r="BF260" t="s">
        <v>38</v>
      </c>
    </row>
    <row r="261" spans="1:58" ht="17.25" customHeight="1" x14ac:dyDescent="0.25">
      <c r="A261" s="20">
        <v>45186</v>
      </c>
      <c r="B261" s="21">
        <v>5</v>
      </c>
      <c r="C261" s="22">
        <v>4</v>
      </c>
      <c r="D261" s="20" t="s">
        <v>253</v>
      </c>
      <c r="E261" s="20" t="s">
        <v>253</v>
      </c>
      <c r="F261" s="23"/>
      <c r="G261" s="25"/>
      <c r="H261" s="26" t="s">
        <v>38</v>
      </c>
      <c r="I261" s="26" t="s">
        <v>37</v>
      </c>
      <c r="J261" s="26" t="s">
        <v>37</v>
      </c>
      <c r="K261" s="26" t="s">
        <v>38</v>
      </c>
      <c r="L261" s="26" t="s">
        <v>37</v>
      </c>
      <c r="M261" s="26" t="s">
        <v>37</v>
      </c>
      <c r="N261" s="26" t="s">
        <v>37</v>
      </c>
      <c r="O261" s="27" t="s">
        <v>290</v>
      </c>
      <c r="P261" s="26" t="s">
        <v>37</v>
      </c>
      <c r="Q261" s="26" t="s">
        <v>37</v>
      </c>
      <c r="R261" s="26" t="s">
        <v>38</v>
      </c>
      <c r="S261" s="26" t="s">
        <v>37</v>
      </c>
      <c r="T261" s="26" t="s">
        <v>37</v>
      </c>
      <c r="U261" s="26" t="s">
        <v>33</v>
      </c>
      <c r="V261" s="26" t="s">
        <v>38</v>
      </c>
      <c r="AA261" t="s">
        <v>290</v>
      </c>
      <c r="AB261">
        <v>20977</v>
      </c>
      <c r="AC261">
        <v>54856</v>
      </c>
      <c r="AD261">
        <v>38793</v>
      </c>
      <c r="AE261">
        <v>43505</v>
      </c>
      <c r="AF261">
        <v>14201</v>
      </c>
      <c r="AG261">
        <v>12944</v>
      </c>
      <c r="AH261">
        <v>10860</v>
      </c>
      <c r="AI261" t="s">
        <v>290</v>
      </c>
      <c r="AJ261">
        <v>45994</v>
      </c>
      <c r="AK261">
        <v>24862</v>
      </c>
      <c r="AL261">
        <v>19253</v>
      </c>
      <c r="AM261">
        <v>62098</v>
      </c>
      <c r="AN261">
        <v>32111</v>
      </c>
      <c r="AO261">
        <v>27533</v>
      </c>
      <c r="AP261">
        <v>10354</v>
      </c>
      <c r="AQ261" t="s">
        <v>290</v>
      </c>
      <c r="AR261" t="s">
        <v>321</v>
      </c>
      <c r="AS261" t="s">
        <v>37</v>
      </c>
      <c r="AT261" t="s">
        <v>37</v>
      </c>
      <c r="AU261" t="s">
        <v>37</v>
      </c>
      <c r="AV261" t="s">
        <v>37</v>
      </c>
      <c r="AW261" t="s">
        <v>38</v>
      </c>
      <c r="AX261" t="s">
        <v>37</v>
      </c>
      <c r="AY261" t="s">
        <v>290</v>
      </c>
      <c r="AZ261" t="s">
        <v>271</v>
      </c>
      <c r="BA261" t="s">
        <v>37</v>
      </c>
      <c r="BB261" t="s">
        <v>37</v>
      </c>
      <c r="BC261" t="s">
        <v>37</v>
      </c>
      <c r="BD261" t="s">
        <v>37</v>
      </c>
      <c r="BE261" t="s">
        <v>38</v>
      </c>
      <c r="BF261" t="s">
        <v>38</v>
      </c>
    </row>
    <row r="262" spans="1:58" ht="17.25" customHeight="1" x14ac:dyDescent="0.25">
      <c r="A262" s="20">
        <v>45187</v>
      </c>
      <c r="B262" s="21">
        <v>5</v>
      </c>
      <c r="C262" s="22">
        <v>4</v>
      </c>
      <c r="D262" s="20" t="s">
        <v>253</v>
      </c>
      <c r="E262" s="20" t="s">
        <v>253</v>
      </c>
      <c r="F262" s="23"/>
      <c r="G262" s="25"/>
      <c r="H262" s="26" t="s">
        <v>38</v>
      </c>
      <c r="I262" s="26" t="s">
        <v>37</v>
      </c>
      <c r="J262" s="26" t="s">
        <v>37</v>
      </c>
      <c r="K262" s="26" t="s">
        <v>38</v>
      </c>
      <c r="L262" s="26" t="s">
        <v>37</v>
      </c>
      <c r="M262" s="26" t="s">
        <v>37</v>
      </c>
      <c r="N262" s="26" t="s">
        <v>37</v>
      </c>
      <c r="O262" s="27" t="s">
        <v>290</v>
      </c>
      <c r="P262" s="26" t="s">
        <v>38</v>
      </c>
      <c r="Q262" s="26" t="s">
        <v>37</v>
      </c>
      <c r="R262" s="26" t="s">
        <v>38</v>
      </c>
      <c r="S262" s="26" t="s">
        <v>37</v>
      </c>
      <c r="T262" s="26" t="s">
        <v>37</v>
      </c>
      <c r="U262" s="26" t="s">
        <v>37</v>
      </c>
      <c r="V262" s="26" t="s">
        <v>38</v>
      </c>
      <c r="AA262" t="s">
        <v>290</v>
      </c>
      <c r="AB262">
        <v>20989</v>
      </c>
      <c r="AC262">
        <v>54880</v>
      </c>
      <c r="AD262">
        <v>38817</v>
      </c>
      <c r="AE262">
        <v>43529</v>
      </c>
      <c r="AF262">
        <v>14225</v>
      </c>
      <c r="AG262">
        <v>12944</v>
      </c>
      <c r="AH262">
        <v>10860</v>
      </c>
      <c r="AI262" t="s">
        <v>290</v>
      </c>
      <c r="AJ262">
        <v>45994</v>
      </c>
      <c r="AK262">
        <v>24886</v>
      </c>
      <c r="AL262">
        <v>19277</v>
      </c>
      <c r="AM262">
        <v>62122</v>
      </c>
      <c r="AN262">
        <v>32135</v>
      </c>
      <c r="AO262">
        <v>27533</v>
      </c>
      <c r="AP262">
        <v>10354</v>
      </c>
      <c r="AQ262" t="s">
        <v>290</v>
      </c>
      <c r="AR262" t="s">
        <v>320</v>
      </c>
      <c r="AS262" t="s">
        <v>37</v>
      </c>
      <c r="AT262" t="s">
        <v>37</v>
      </c>
      <c r="AU262" t="s">
        <v>37</v>
      </c>
      <c r="AV262" t="s">
        <v>37</v>
      </c>
      <c r="AW262" t="s">
        <v>38</v>
      </c>
      <c r="AX262" t="s">
        <v>195</v>
      </c>
      <c r="AY262" t="s">
        <v>290</v>
      </c>
      <c r="AZ262" t="s">
        <v>271</v>
      </c>
      <c r="BA262" t="s">
        <v>37</v>
      </c>
      <c r="BB262" t="s">
        <v>37</v>
      </c>
      <c r="BC262" t="s">
        <v>37</v>
      </c>
      <c r="BD262" t="s">
        <v>37</v>
      </c>
      <c r="BE262" t="s">
        <v>38</v>
      </c>
      <c r="BF262" t="s">
        <v>38</v>
      </c>
    </row>
    <row r="263" spans="1:58" ht="17.25" customHeight="1" x14ac:dyDescent="0.25">
      <c r="A263" s="20">
        <v>45188</v>
      </c>
      <c r="B263" s="21">
        <v>5</v>
      </c>
      <c r="C263" s="22">
        <v>4</v>
      </c>
      <c r="D263" s="20" t="s">
        <v>253</v>
      </c>
      <c r="E263" s="20" t="s">
        <v>253</v>
      </c>
      <c r="F263" s="23"/>
      <c r="G263" s="25"/>
      <c r="H263" s="26" t="s">
        <v>38</v>
      </c>
      <c r="I263" s="26" t="s">
        <v>37</v>
      </c>
      <c r="J263" s="26" t="s">
        <v>37</v>
      </c>
      <c r="K263" s="26" t="s">
        <v>38</v>
      </c>
      <c r="L263" s="26" t="s">
        <v>37</v>
      </c>
      <c r="M263" s="26" t="s">
        <v>37</v>
      </c>
      <c r="N263" s="26" t="s">
        <v>37</v>
      </c>
      <c r="O263" s="27" t="s">
        <v>290</v>
      </c>
      <c r="P263" s="26" t="s">
        <v>38</v>
      </c>
      <c r="Q263" s="26" t="s">
        <v>37</v>
      </c>
      <c r="R263" s="26" t="s">
        <v>38</v>
      </c>
      <c r="S263" s="26" t="s">
        <v>37</v>
      </c>
      <c r="T263" s="26" t="s">
        <v>37</v>
      </c>
      <c r="U263" s="26" t="s">
        <v>37</v>
      </c>
      <c r="V263" s="26" t="s">
        <v>38</v>
      </c>
      <c r="AA263" t="s">
        <v>290</v>
      </c>
      <c r="AB263">
        <v>21013</v>
      </c>
      <c r="AC263">
        <v>54904</v>
      </c>
      <c r="AD263">
        <v>38841</v>
      </c>
      <c r="AE263">
        <v>43553</v>
      </c>
      <c r="AF263">
        <v>14249</v>
      </c>
      <c r="AG263">
        <v>12944</v>
      </c>
      <c r="AH263">
        <v>10860</v>
      </c>
      <c r="AI263" t="s">
        <v>290</v>
      </c>
      <c r="AJ263">
        <v>45994</v>
      </c>
      <c r="AK263">
        <v>24910</v>
      </c>
      <c r="AL263">
        <v>19301</v>
      </c>
      <c r="AM263">
        <v>62146</v>
      </c>
      <c r="AN263">
        <v>32159</v>
      </c>
      <c r="AO263">
        <v>27533</v>
      </c>
      <c r="AP263">
        <v>10354</v>
      </c>
      <c r="AQ263" t="s">
        <v>290</v>
      </c>
      <c r="AR263" t="s">
        <v>37</v>
      </c>
      <c r="AS263" t="s">
        <v>37</v>
      </c>
      <c r="AT263" t="s">
        <v>37</v>
      </c>
      <c r="AU263" t="s">
        <v>37</v>
      </c>
      <c r="AV263" t="s">
        <v>37</v>
      </c>
      <c r="AW263" t="s">
        <v>38</v>
      </c>
      <c r="AX263" t="s">
        <v>38</v>
      </c>
      <c r="AY263" t="s">
        <v>290</v>
      </c>
      <c r="AZ263" t="s">
        <v>271</v>
      </c>
      <c r="BA263" t="s">
        <v>37</v>
      </c>
      <c r="BB263" t="s">
        <v>37</v>
      </c>
      <c r="BC263" t="s">
        <v>37</v>
      </c>
      <c r="BD263" t="s">
        <v>37</v>
      </c>
      <c r="BE263" t="s">
        <v>38</v>
      </c>
      <c r="BF263" t="s">
        <v>38</v>
      </c>
    </row>
    <row r="264" spans="1:58" ht="17.25" customHeight="1" x14ac:dyDescent="0.25">
      <c r="A264" s="20">
        <v>45189</v>
      </c>
      <c r="B264" s="21">
        <v>5</v>
      </c>
      <c r="C264" s="22">
        <v>4</v>
      </c>
      <c r="D264" s="20" t="s">
        <v>253</v>
      </c>
      <c r="E264" s="20" t="s">
        <v>253</v>
      </c>
      <c r="F264" s="23"/>
      <c r="G264" s="25"/>
      <c r="H264" s="26" t="s">
        <v>37</v>
      </c>
      <c r="I264" s="26" t="s">
        <v>37</v>
      </c>
      <c r="J264" s="26" t="s">
        <v>37</v>
      </c>
      <c r="K264" s="26" t="s">
        <v>38</v>
      </c>
      <c r="L264" s="26" t="s">
        <v>37</v>
      </c>
      <c r="M264" s="26" t="s">
        <v>37</v>
      </c>
      <c r="N264" s="26" t="s">
        <v>270</v>
      </c>
      <c r="O264" s="27" t="s">
        <v>290</v>
      </c>
      <c r="P264" s="26" t="s">
        <v>37</v>
      </c>
      <c r="Q264" s="26" t="s">
        <v>292</v>
      </c>
      <c r="R264" s="26" t="s">
        <v>38</v>
      </c>
      <c r="S264" s="26" t="s">
        <v>37</v>
      </c>
      <c r="T264" s="26" t="s">
        <v>37</v>
      </c>
      <c r="U264" s="26" t="s">
        <v>37</v>
      </c>
      <c r="V264" s="26" t="s">
        <v>38</v>
      </c>
      <c r="AA264" t="s">
        <v>290</v>
      </c>
      <c r="AB264">
        <v>21037</v>
      </c>
      <c r="AC264">
        <v>54928</v>
      </c>
      <c r="AD264">
        <v>38865</v>
      </c>
      <c r="AE264">
        <v>43577</v>
      </c>
      <c r="AF264">
        <v>14273</v>
      </c>
      <c r="AG264">
        <v>12944</v>
      </c>
      <c r="AH264">
        <v>10860</v>
      </c>
      <c r="AI264" t="s">
        <v>290</v>
      </c>
      <c r="AJ264">
        <v>45994</v>
      </c>
      <c r="AK264">
        <v>24934</v>
      </c>
      <c r="AL264">
        <v>19325</v>
      </c>
      <c r="AM264">
        <v>62170</v>
      </c>
      <c r="AN264">
        <v>32183</v>
      </c>
      <c r="AO264">
        <v>27533</v>
      </c>
      <c r="AP264">
        <v>10354</v>
      </c>
      <c r="AQ264" t="s">
        <v>290</v>
      </c>
      <c r="AR264" t="s">
        <v>37</v>
      </c>
      <c r="AS264" t="s">
        <v>37</v>
      </c>
      <c r="AT264" t="s">
        <v>37</v>
      </c>
      <c r="AU264" t="s">
        <v>37</v>
      </c>
      <c r="AV264" t="s">
        <v>37</v>
      </c>
      <c r="AW264" t="s">
        <v>38</v>
      </c>
      <c r="AX264" t="s">
        <v>38</v>
      </c>
      <c r="AY264" t="s">
        <v>290</v>
      </c>
      <c r="AZ264" t="s">
        <v>271</v>
      </c>
      <c r="BA264" t="s">
        <v>37</v>
      </c>
      <c r="BB264" t="s">
        <v>37</v>
      </c>
      <c r="BC264" t="s">
        <v>37</v>
      </c>
      <c r="BD264" t="s">
        <v>37</v>
      </c>
      <c r="BE264" t="s">
        <v>38</v>
      </c>
      <c r="BF264" t="s">
        <v>38</v>
      </c>
    </row>
    <row r="265" spans="1:58" ht="17.25" customHeight="1" x14ac:dyDescent="0.25">
      <c r="A265" s="20">
        <v>45190</v>
      </c>
      <c r="B265" s="21">
        <v>5</v>
      </c>
      <c r="C265" s="22">
        <v>4</v>
      </c>
      <c r="D265" s="20" t="s">
        <v>253</v>
      </c>
      <c r="E265" s="20" t="s">
        <v>253</v>
      </c>
      <c r="F265" s="23"/>
      <c r="G265" s="25"/>
      <c r="H265" s="26" t="s">
        <v>37</v>
      </c>
      <c r="I265" s="26" t="s">
        <v>37</v>
      </c>
      <c r="J265" s="26" t="s">
        <v>37</v>
      </c>
      <c r="K265" s="26" t="s">
        <v>38</v>
      </c>
      <c r="L265" s="26" t="s">
        <v>37</v>
      </c>
      <c r="M265" s="26" t="s">
        <v>37</v>
      </c>
      <c r="N265" s="26" t="s">
        <v>270</v>
      </c>
      <c r="O265" s="27" t="s">
        <v>290</v>
      </c>
      <c r="P265" s="26" t="s">
        <v>37</v>
      </c>
      <c r="Q265" s="26" t="s">
        <v>292</v>
      </c>
      <c r="R265" s="26" t="s">
        <v>38</v>
      </c>
      <c r="S265" s="26" t="s">
        <v>37</v>
      </c>
      <c r="T265" s="26" t="s">
        <v>37</v>
      </c>
      <c r="U265" s="26" t="s">
        <v>37</v>
      </c>
      <c r="V265" s="26" t="s">
        <v>38</v>
      </c>
      <c r="AA265" t="s">
        <v>290</v>
      </c>
      <c r="AB265">
        <v>21061</v>
      </c>
      <c r="AC265">
        <v>54952</v>
      </c>
      <c r="AD265">
        <v>38889</v>
      </c>
      <c r="AE265">
        <v>43601</v>
      </c>
      <c r="AF265">
        <v>14297</v>
      </c>
      <c r="AG265">
        <v>12944</v>
      </c>
      <c r="AH265">
        <v>10860</v>
      </c>
      <c r="AI265" t="s">
        <v>290</v>
      </c>
      <c r="AJ265">
        <v>45994</v>
      </c>
      <c r="AK265">
        <v>24958</v>
      </c>
      <c r="AL265">
        <v>19349</v>
      </c>
      <c r="AM265">
        <v>62194</v>
      </c>
      <c r="AN265">
        <v>32207</v>
      </c>
      <c r="AO265">
        <v>27533</v>
      </c>
      <c r="AP265">
        <v>10354</v>
      </c>
      <c r="AQ265" t="s">
        <v>290</v>
      </c>
      <c r="AR265" t="s">
        <v>37</v>
      </c>
      <c r="AS265" t="s">
        <v>37</v>
      </c>
      <c r="AT265" t="s">
        <v>37</v>
      </c>
      <c r="AU265" t="s">
        <v>37</v>
      </c>
      <c r="AV265" t="s">
        <v>37</v>
      </c>
      <c r="AW265" t="s">
        <v>38</v>
      </c>
      <c r="AX265" t="s">
        <v>38</v>
      </c>
      <c r="AY265" t="s">
        <v>290</v>
      </c>
      <c r="AZ265" t="s">
        <v>271</v>
      </c>
      <c r="BA265" t="s">
        <v>37</v>
      </c>
      <c r="BB265" t="s">
        <v>37</v>
      </c>
      <c r="BC265" t="s">
        <v>37</v>
      </c>
      <c r="BD265" t="s">
        <v>37</v>
      </c>
      <c r="BE265" t="s">
        <v>38</v>
      </c>
      <c r="BF265" t="s">
        <v>38</v>
      </c>
    </row>
    <row r="266" spans="1:58" ht="17.25" customHeight="1" x14ac:dyDescent="0.25">
      <c r="A266" s="20">
        <v>45191</v>
      </c>
      <c r="B266" s="21">
        <v>5</v>
      </c>
      <c r="C266" s="22">
        <v>4</v>
      </c>
      <c r="D266" s="20" t="s">
        <v>253</v>
      </c>
      <c r="E266" s="20" t="s">
        <v>253</v>
      </c>
      <c r="F266" s="23"/>
      <c r="G266" s="25"/>
      <c r="H266" s="26" t="s">
        <v>37</v>
      </c>
      <c r="I266" s="26" t="s">
        <v>37</v>
      </c>
      <c r="J266" s="26" t="s">
        <v>37</v>
      </c>
      <c r="K266" s="26" t="s">
        <v>38</v>
      </c>
      <c r="L266" s="26" t="s">
        <v>37</v>
      </c>
      <c r="M266" s="26" t="s">
        <v>37</v>
      </c>
      <c r="N266" s="26" t="s">
        <v>270</v>
      </c>
      <c r="O266" s="27" t="s">
        <v>290</v>
      </c>
      <c r="P266" s="26" t="s">
        <v>37</v>
      </c>
      <c r="Q266" s="26" t="s">
        <v>292</v>
      </c>
      <c r="R266" s="26" t="s">
        <v>38</v>
      </c>
      <c r="S266" s="26" t="s">
        <v>37</v>
      </c>
      <c r="T266" s="26" t="s">
        <v>37</v>
      </c>
      <c r="U266" s="26" t="s">
        <v>37</v>
      </c>
      <c r="V266" s="26" t="s">
        <v>38</v>
      </c>
      <c r="AA266" t="s">
        <v>290</v>
      </c>
      <c r="AB266">
        <v>21085</v>
      </c>
      <c r="AC266">
        <v>54976</v>
      </c>
      <c r="AD266">
        <v>38913</v>
      </c>
      <c r="AE266">
        <v>43625</v>
      </c>
      <c r="AF266">
        <v>14321</v>
      </c>
      <c r="AG266">
        <v>12944</v>
      </c>
      <c r="AH266">
        <v>10860</v>
      </c>
      <c r="AI266" t="s">
        <v>290</v>
      </c>
      <c r="AJ266">
        <v>45994</v>
      </c>
      <c r="AK266">
        <v>24982</v>
      </c>
      <c r="AL266">
        <v>19373</v>
      </c>
      <c r="AM266">
        <v>62218</v>
      </c>
      <c r="AN266">
        <v>32231</v>
      </c>
      <c r="AO266">
        <v>27533</v>
      </c>
      <c r="AP266">
        <v>10354</v>
      </c>
      <c r="AQ266" t="s">
        <v>290</v>
      </c>
      <c r="AR266" t="s">
        <v>37</v>
      </c>
      <c r="AS266" t="s">
        <v>37</v>
      </c>
      <c r="AT266" t="s">
        <v>37</v>
      </c>
      <c r="AU266" t="s">
        <v>37</v>
      </c>
      <c r="AV266" t="s">
        <v>37</v>
      </c>
      <c r="AW266" t="s">
        <v>38</v>
      </c>
      <c r="AX266" t="s">
        <v>38</v>
      </c>
      <c r="AY266" t="s">
        <v>290</v>
      </c>
      <c r="AZ266" t="s">
        <v>271</v>
      </c>
      <c r="BA266" t="s">
        <v>37</v>
      </c>
      <c r="BB266" t="s">
        <v>37</v>
      </c>
      <c r="BC266" t="s">
        <v>37</v>
      </c>
      <c r="BD266" t="s">
        <v>37</v>
      </c>
      <c r="BE266" t="s">
        <v>38</v>
      </c>
      <c r="BF266" t="s">
        <v>38</v>
      </c>
    </row>
    <row r="267" spans="1:58" ht="17.25" customHeight="1" x14ac:dyDescent="0.25">
      <c r="A267" s="20">
        <v>45192</v>
      </c>
      <c r="B267" s="21">
        <v>5</v>
      </c>
      <c r="C267" s="22">
        <v>4</v>
      </c>
      <c r="D267" s="20" t="s">
        <v>253</v>
      </c>
      <c r="E267" s="20" t="s">
        <v>253</v>
      </c>
      <c r="F267" s="23"/>
      <c r="G267" s="25"/>
      <c r="H267" s="26" t="s">
        <v>37</v>
      </c>
      <c r="I267" s="26" t="s">
        <v>37</v>
      </c>
      <c r="J267" s="26" t="s">
        <v>37</v>
      </c>
      <c r="K267" s="26" t="s">
        <v>38</v>
      </c>
      <c r="L267" s="26" t="s">
        <v>37</v>
      </c>
      <c r="M267" s="26" t="s">
        <v>37</v>
      </c>
      <c r="N267" s="26" t="s">
        <v>270</v>
      </c>
      <c r="O267" s="27" t="s">
        <v>290</v>
      </c>
      <c r="P267" s="26" t="s">
        <v>37</v>
      </c>
      <c r="Q267" s="26" t="s">
        <v>292</v>
      </c>
      <c r="R267" s="26" t="s">
        <v>38</v>
      </c>
      <c r="S267" s="26" t="s">
        <v>37</v>
      </c>
      <c r="T267" s="26" t="s">
        <v>37</v>
      </c>
      <c r="U267" s="26" t="s">
        <v>37</v>
      </c>
      <c r="V267" s="26" t="s">
        <v>38</v>
      </c>
      <c r="AA267" t="s">
        <v>290</v>
      </c>
      <c r="AB267">
        <v>21109</v>
      </c>
      <c r="AC267">
        <v>55000</v>
      </c>
      <c r="AD267">
        <v>38937</v>
      </c>
      <c r="AE267">
        <v>43649</v>
      </c>
      <c r="AF267">
        <v>14345</v>
      </c>
      <c r="AG267">
        <v>12944</v>
      </c>
      <c r="AH267">
        <v>10860</v>
      </c>
      <c r="AI267" t="s">
        <v>290</v>
      </c>
      <c r="AJ267">
        <v>45994</v>
      </c>
      <c r="AK267">
        <v>25006</v>
      </c>
      <c r="AL267">
        <v>19397</v>
      </c>
      <c r="AM267">
        <v>62242</v>
      </c>
      <c r="AN267">
        <v>32255</v>
      </c>
      <c r="AO267">
        <v>27533</v>
      </c>
      <c r="AP267">
        <v>10354</v>
      </c>
      <c r="AQ267" t="s">
        <v>290</v>
      </c>
      <c r="AR267" t="s">
        <v>37</v>
      </c>
      <c r="AS267" t="s">
        <v>37</v>
      </c>
      <c r="AT267" t="s">
        <v>37</v>
      </c>
      <c r="AU267" t="s">
        <v>37</v>
      </c>
      <c r="AV267" t="s">
        <v>37</v>
      </c>
      <c r="AW267" t="s">
        <v>38</v>
      </c>
      <c r="AX267" t="s">
        <v>38</v>
      </c>
      <c r="AY267" t="s">
        <v>290</v>
      </c>
      <c r="AZ267" t="s">
        <v>271</v>
      </c>
      <c r="BA267" t="s">
        <v>37</v>
      </c>
      <c r="BB267" t="s">
        <v>37</v>
      </c>
      <c r="BC267" t="s">
        <v>37</v>
      </c>
      <c r="BD267" t="s">
        <v>37</v>
      </c>
      <c r="BE267" t="s">
        <v>38</v>
      </c>
      <c r="BF267" t="s">
        <v>38</v>
      </c>
    </row>
    <row r="268" spans="1:58" ht="17.25" customHeight="1" x14ac:dyDescent="0.25">
      <c r="A268" s="20">
        <v>45193</v>
      </c>
      <c r="B268" s="21">
        <v>5</v>
      </c>
      <c r="C268" s="22">
        <v>4</v>
      </c>
      <c r="D268" s="20" t="s">
        <v>253</v>
      </c>
      <c r="E268" s="20" t="s">
        <v>253</v>
      </c>
      <c r="F268" s="23"/>
      <c r="G268" s="25"/>
      <c r="H268" s="26" t="s">
        <v>37</v>
      </c>
      <c r="I268" s="26" t="s">
        <v>37</v>
      </c>
      <c r="J268" s="26" t="s">
        <v>37</v>
      </c>
      <c r="K268" s="26" t="s">
        <v>38</v>
      </c>
      <c r="L268" s="26" t="s">
        <v>37</v>
      </c>
      <c r="M268" s="26" t="s">
        <v>37</v>
      </c>
      <c r="N268" s="26" t="s">
        <v>270</v>
      </c>
      <c r="O268" s="27" t="s">
        <v>290</v>
      </c>
      <c r="P268" s="26" t="s">
        <v>37</v>
      </c>
      <c r="Q268" s="26" t="s">
        <v>292</v>
      </c>
      <c r="R268" s="26" t="s">
        <v>38</v>
      </c>
      <c r="S268" s="26" t="s">
        <v>37</v>
      </c>
      <c r="T268" s="26" t="s">
        <v>37</v>
      </c>
      <c r="U268" s="26" t="s">
        <v>37</v>
      </c>
      <c r="V268" s="26" t="s">
        <v>38</v>
      </c>
      <c r="AA268" t="s">
        <v>290</v>
      </c>
      <c r="AB268">
        <v>21133</v>
      </c>
      <c r="AC268">
        <v>55024</v>
      </c>
      <c r="AD268">
        <v>38961</v>
      </c>
      <c r="AE268">
        <v>43673</v>
      </c>
      <c r="AF268">
        <v>14369</v>
      </c>
      <c r="AG268">
        <v>12944</v>
      </c>
      <c r="AH268">
        <v>10860</v>
      </c>
      <c r="AI268" t="s">
        <v>290</v>
      </c>
      <c r="AJ268">
        <v>45994</v>
      </c>
      <c r="AK268">
        <v>25030</v>
      </c>
      <c r="AL268">
        <v>19421</v>
      </c>
      <c r="AM268">
        <v>62266</v>
      </c>
      <c r="AN268">
        <v>32279</v>
      </c>
      <c r="AO268">
        <v>27533</v>
      </c>
      <c r="AP268">
        <v>10354</v>
      </c>
      <c r="AQ268" t="s">
        <v>290</v>
      </c>
      <c r="AR268" t="s">
        <v>37</v>
      </c>
      <c r="AS268" t="s">
        <v>37</v>
      </c>
      <c r="AT268" t="s">
        <v>37</v>
      </c>
      <c r="AU268" t="s">
        <v>37</v>
      </c>
      <c r="AV268" t="s">
        <v>37</v>
      </c>
      <c r="AW268" t="s">
        <v>38</v>
      </c>
      <c r="AX268" t="s">
        <v>38</v>
      </c>
      <c r="AY268" t="s">
        <v>290</v>
      </c>
      <c r="AZ268" t="s">
        <v>271</v>
      </c>
      <c r="BA268" t="s">
        <v>37</v>
      </c>
      <c r="BB268" t="s">
        <v>37</v>
      </c>
      <c r="BC268" t="s">
        <v>37</v>
      </c>
      <c r="BD268" t="s">
        <v>37</v>
      </c>
      <c r="BE268" t="s">
        <v>38</v>
      </c>
      <c r="BF268" t="s">
        <v>38</v>
      </c>
    </row>
    <row r="269" spans="1:58" ht="17.25" customHeight="1" x14ac:dyDescent="0.25">
      <c r="A269" s="20">
        <v>45194</v>
      </c>
      <c r="B269" s="21">
        <v>5</v>
      </c>
      <c r="C269" s="22">
        <v>4</v>
      </c>
      <c r="D269" s="20" t="s">
        <v>253</v>
      </c>
      <c r="E269" s="20" t="s">
        <v>253</v>
      </c>
      <c r="F269" s="23"/>
      <c r="G269" s="25"/>
      <c r="H269" s="26" t="s">
        <v>37</v>
      </c>
      <c r="I269" s="26" t="s">
        <v>37</v>
      </c>
      <c r="J269" s="26" t="s">
        <v>37</v>
      </c>
      <c r="K269" s="26" t="s">
        <v>38</v>
      </c>
      <c r="L269" s="26" t="s">
        <v>37</v>
      </c>
      <c r="M269" s="26" t="s">
        <v>37</v>
      </c>
      <c r="N269" s="26" t="s">
        <v>270</v>
      </c>
      <c r="O269" s="27" t="s">
        <v>290</v>
      </c>
      <c r="P269" s="26" t="s">
        <v>37</v>
      </c>
      <c r="Q269" s="26" t="s">
        <v>292</v>
      </c>
      <c r="R269" s="26" t="s">
        <v>38</v>
      </c>
      <c r="S269" s="26" t="s">
        <v>37</v>
      </c>
      <c r="T269" s="26" t="s">
        <v>37</v>
      </c>
      <c r="U269" s="26" t="s">
        <v>37</v>
      </c>
      <c r="V269" s="26" t="s">
        <v>38</v>
      </c>
      <c r="AA269" t="s">
        <v>290</v>
      </c>
      <c r="AB269">
        <v>21157</v>
      </c>
      <c r="AC269">
        <v>55048</v>
      </c>
      <c r="AD269">
        <v>38985</v>
      </c>
      <c r="AE269">
        <v>43697</v>
      </c>
      <c r="AF269">
        <v>14393</v>
      </c>
      <c r="AG269">
        <v>12944</v>
      </c>
      <c r="AH269">
        <v>10860</v>
      </c>
      <c r="AI269" t="s">
        <v>290</v>
      </c>
      <c r="AJ269">
        <v>45994</v>
      </c>
      <c r="AK269">
        <v>25054</v>
      </c>
      <c r="AL269">
        <v>19445</v>
      </c>
      <c r="AM269">
        <v>62290</v>
      </c>
      <c r="AN269">
        <v>32303</v>
      </c>
      <c r="AO269">
        <v>27533</v>
      </c>
      <c r="AP269">
        <v>10354</v>
      </c>
      <c r="AQ269" t="s">
        <v>290</v>
      </c>
      <c r="AR269" t="s">
        <v>37</v>
      </c>
      <c r="AS269" t="s">
        <v>37</v>
      </c>
      <c r="AT269" t="s">
        <v>37</v>
      </c>
      <c r="AU269" t="s">
        <v>37</v>
      </c>
      <c r="AV269" t="s">
        <v>37</v>
      </c>
      <c r="AW269" t="s">
        <v>38</v>
      </c>
      <c r="AX269" t="s">
        <v>38</v>
      </c>
      <c r="AY269" t="s">
        <v>290</v>
      </c>
      <c r="AZ269" t="s">
        <v>271</v>
      </c>
      <c r="BA269" t="s">
        <v>37</v>
      </c>
      <c r="BB269" t="s">
        <v>37</v>
      </c>
      <c r="BC269" t="s">
        <v>37</v>
      </c>
      <c r="BD269" t="s">
        <v>37</v>
      </c>
      <c r="BE269" t="s">
        <v>38</v>
      </c>
      <c r="BF269" t="s">
        <v>38</v>
      </c>
    </row>
    <row r="270" spans="1:58" ht="17.25" customHeight="1" x14ac:dyDescent="0.25">
      <c r="A270" s="20">
        <v>45195</v>
      </c>
      <c r="B270" s="21">
        <v>5</v>
      </c>
      <c r="C270" s="22">
        <v>4</v>
      </c>
      <c r="D270" s="20" t="s">
        <v>253</v>
      </c>
      <c r="E270" s="20" t="s">
        <v>253</v>
      </c>
      <c r="F270" s="23"/>
      <c r="G270" s="25"/>
      <c r="H270" s="26" t="s">
        <v>37</v>
      </c>
      <c r="I270" s="26" t="s">
        <v>37</v>
      </c>
      <c r="J270" s="26" t="s">
        <v>37</v>
      </c>
      <c r="K270" s="26" t="s">
        <v>38</v>
      </c>
      <c r="L270" s="26" t="s">
        <v>37</v>
      </c>
      <c r="M270" s="26" t="s">
        <v>37</v>
      </c>
      <c r="N270" s="26" t="s">
        <v>270</v>
      </c>
      <c r="O270" s="27" t="s">
        <v>290</v>
      </c>
      <c r="P270" s="26" t="s">
        <v>37</v>
      </c>
      <c r="Q270" s="26" t="s">
        <v>292</v>
      </c>
      <c r="R270" s="26" t="s">
        <v>38</v>
      </c>
      <c r="S270" s="26" t="s">
        <v>37</v>
      </c>
      <c r="T270" s="26" t="s">
        <v>37</v>
      </c>
      <c r="U270" s="26" t="s">
        <v>37</v>
      </c>
      <c r="V270" s="26" t="s">
        <v>38</v>
      </c>
      <c r="AA270" t="s">
        <v>290</v>
      </c>
      <c r="AB270">
        <v>21181</v>
      </c>
      <c r="AC270">
        <v>55072</v>
      </c>
      <c r="AD270">
        <v>39009</v>
      </c>
      <c r="AE270">
        <v>43721</v>
      </c>
      <c r="AF270">
        <v>14417</v>
      </c>
      <c r="AG270">
        <v>12944</v>
      </c>
      <c r="AH270">
        <v>10860</v>
      </c>
      <c r="AI270" t="s">
        <v>290</v>
      </c>
      <c r="AJ270">
        <v>45994</v>
      </c>
      <c r="AK270">
        <v>25078</v>
      </c>
      <c r="AL270">
        <v>19445</v>
      </c>
      <c r="AM270">
        <v>62314</v>
      </c>
      <c r="AN270">
        <v>32327</v>
      </c>
      <c r="AO270">
        <v>27533</v>
      </c>
      <c r="AP270">
        <v>10354</v>
      </c>
      <c r="AQ270" t="s">
        <v>290</v>
      </c>
      <c r="AR270" t="s">
        <v>37</v>
      </c>
      <c r="AS270" t="s">
        <v>37</v>
      </c>
      <c r="AT270" t="s">
        <v>37</v>
      </c>
      <c r="AU270" t="s">
        <v>37</v>
      </c>
      <c r="AV270" t="s">
        <v>37</v>
      </c>
      <c r="AW270" t="s">
        <v>38</v>
      </c>
      <c r="AX270" t="s">
        <v>38</v>
      </c>
      <c r="AY270" t="s">
        <v>290</v>
      </c>
      <c r="AZ270" t="s">
        <v>320</v>
      </c>
      <c r="BA270" t="s">
        <v>37</v>
      </c>
      <c r="BB270" t="s">
        <v>195</v>
      </c>
      <c r="BC270" t="s">
        <v>37</v>
      </c>
      <c r="BD270" t="s">
        <v>37</v>
      </c>
      <c r="BE270" t="s">
        <v>38</v>
      </c>
      <c r="BF270" t="s">
        <v>38</v>
      </c>
    </row>
    <row r="271" spans="1:58" ht="17.25" customHeight="1" x14ac:dyDescent="0.25">
      <c r="A271" s="20">
        <v>45196</v>
      </c>
      <c r="B271" s="21">
        <v>5</v>
      </c>
      <c r="C271" s="22">
        <v>4</v>
      </c>
      <c r="D271" s="20" t="s">
        <v>253</v>
      </c>
      <c r="E271" s="20" t="s">
        <v>253</v>
      </c>
      <c r="F271" s="23"/>
      <c r="G271" s="25"/>
      <c r="H271" s="26" t="s">
        <v>37</v>
      </c>
      <c r="I271" s="26" t="s">
        <v>37</v>
      </c>
      <c r="J271" s="26" t="s">
        <v>37</v>
      </c>
      <c r="K271" s="26" t="s">
        <v>38</v>
      </c>
      <c r="L271" s="26" t="s">
        <v>37</v>
      </c>
      <c r="M271" s="26" t="s">
        <v>37</v>
      </c>
      <c r="N271" s="26" t="s">
        <v>270</v>
      </c>
      <c r="O271" s="27" t="s">
        <v>290</v>
      </c>
      <c r="P271" s="26" t="s">
        <v>37</v>
      </c>
      <c r="Q271" s="26" t="s">
        <v>292</v>
      </c>
      <c r="R271" s="26" t="s">
        <v>38</v>
      </c>
      <c r="S271" s="26" t="s">
        <v>37</v>
      </c>
      <c r="T271" s="26" t="s">
        <v>37</v>
      </c>
      <c r="U271" s="26" t="s">
        <v>37</v>
      </c>
      <c r="V271" s="26" t="s">
        <v>38</v>
      </c>
      <c r="AA271" t="s">
        <v>290</v>
      </c>
      <c r="AB271">
        <v>21205</v>
      </c>
      <c r="AC271">
        <v>55096</v>
      </c>
      <c r="AD271">
        <v>39033</v>
      </c>
      <c r="AE271">
        <v>43745</v>
      </c>
      <c r="AF271">
        <v>14441</v>
      </c>
      <c r="AG271">
        <v>12944</v>
      </c>
      <c r="AH271">
        <v>10860</v>
      </c>
      <c r="AI271" t="s">
        <v>290</v>
      </c>
      <c r="AJ271">
        <v>46018</v>
      </c>
      <c r="AK271">
        <v>25102</v>
      </c>
      <c r="AL271">
        <v>19445</v>
      </c>
      <c r="AM271">
        <v>62338</v>
      </c>
      <c r="AN271">
        <v>32351</v>
      </c>
      <c r="AO271">
        <v>27533</v>
      </c>
      <c r="AP271">
        <v>10354</v>
      </c>
      <c r="AQ271" t="s">
        <v>290</v>
      </c>
      <c r="AR271" t="s">
        <v>37</v>
      </c>
      <c r="AS271" t="s">
        <v>37</v>
      </c>
      <c r="AT271" t="s">
        <v>37</v>
      </c>
      <c r="AU271" t="s">
        <v>37</v>
      </c>
      <c r="AV271" t="s">
        <v>37</v>
      </c>
      <c r="AW271" t="s">
        <v>38</v>
      </c>
      <c r="AX271" t="s">
        <v>38</v>
      </c>
      <c r="AY271" t="s">
        <v>290</v>
      </c>
      <c r="AZ271" t="s">
        <v>37</v>
      </c>
      <c r="BA271" t="s">
        <v>37</v>
      </c>
      <c r="BB271" t="s">
        <v>251</v>
      </c>
      <c r="BC271" t="s">
        <v>37</v>
      </c>
      <c r="BD271" t="s">
        <v>37</v>
      </c>
      <c r="BE271" t="s">
        <v>38</v>
      </c>
      <c r="BF271" t="s">
        <v>38</v>
      </c>
    </row>
    <row r="272" spans="1:58" ht="17.25" customHeight="1" x14ac:dyDescent="0.25">
      <c r="A272" s="20">
        <v>45197</v>
      </c>
      <c r="B272" s="21">
        <v>5</v>
      </c>
      <c r="C272" s="22">
        <v>4</v>
      </c>
      <c r="D272" s="20" t="s">
        <v>253</v>
      </c>
      <c r="E272" s="20" t="s">
        <v>253</v>
      </c>
      <c r="F272" s="23"/>
      <c r="G272" s="25"/>
      <c r="H272" s="26" t="s">
        <v>37</v>
      </c>
      <c r="I272" s="26" t="s">
        <v>37</v>
      </c>
      <c r="J272" s="26" t="s">
        <v>37</v>
      </c>
      <c r="K272" s="26" t="s">
        <v>38</v>
      </c>
      <c r="L272" s="26" t="s">
        <v>37</v>
      </c>
      <c r="M272" s="26" t="s">
        <v>270</v>
      </c>
      <c r="N272" s="26" t="s">
        <v>37</v>
      </c>
      <c r="O272" s="27" t="s">
        <v>290</v>
      </c>
      <c r="P272" s="26" t="s">
        <v>37</v>
      </c>
      <c r="Q272" s="26" t="s">
        <v>292</v>
      </c>
      <c r="R272" s="26" t="s">
        <v>38</v>
      </c>
      <c r="S272" s="26" t="s">
        <v>37</v>
      </c>
      <c r="T272" s="26" t="s">
        <v>37</v>
      </c>
      <c r="U272" s="26" t="s">
        <v>37</v>
      </c>
      <c r="V272" s="26" t="s">
        <v>38</v>
      </c>
      <c r="AA272" t="s">
        <v>290</v>
      </c>
      <c r="AB272">
        <v>21229</v>
      </c>
      <c r="AC272">
        <v>55120</v>
      </c>
      <c r="AD272">
        <v>39057</v>
      </c>
      <c r="AE272">
        <v>43769</v>
      </c>
      <c r="AF272">
        <v>14465</v>
      </c>
      <c r="AG272">
        <v>12944</v>
      </c>
      <c r="AH272">
        <v>10860</v>
      </c>
      <c r="AI272" t="s">
        <v>290</v>
      </c>
      <c r="AJ272">
        <v>46042</v>
      </c>
      <c r="AK272">
        <v>25126</v>
      </c>
      <c r="AL272">
        <v>19445</v>
      </c>
      <c r="AM272">
        <v>62362</v>
      </c>
      <c r="AN272">
        <v>32375</v>
      </c>
      <c r="AO272">
        <v>27533</v>
      </c>
      <c r="AP272">
        <v>10354</v>
      </c>
      <c r="AQ272" t="s">
        <v>290</v>
      </c>
      <c r="AR272" t="s">
        <v>37</v>
      </c>
      <c r="AS272" t="s">
        <v>37</v>
      </c>
      <c r="AT272" t="s">
        <v>37</v>
      </c>
      <c r="AU272" t="s">
        <v>37</v>
      </c>
      <c r="AV272" t="s">
        <v>37</v>
      </c>
      <c r="AW272" t="s">
        <v>38</v>
      </c>
      <c r="AX272" t="s">
        <v>38</v>
      </c>
      <c r="AY272" t="s">
        <v>290</v>
      </c>
      <c r="AZ272" t="s">
        <v>37</v>
      </c>
      <c r="BA272" t="s">
        <v>37</v>
      </c>
      <c r="BB272" t="s">
        <v>251</v>
      </c>
      <c r="BC272" t="s">
        <v>37</v>
      </c>
      <c r="BD272" t="s">
        <v>37</v>
      </c>
      <c r="BE272" t="s">
        <v>38</v>
      </c>
      <c r="BF272" t="s">
        <v>38</v>
      </c>
    </row>
    <row r="273" spans="1:58" ht="17.25" customHeight="1" x14ac:dyDescent="0.25">
      <c r="A273" s="20">
        <v>45198</v>
      </c>
      <c r="B273" s="21">
        <v>5</v>
      </c>
      <c r="C273" s="22">
        <v>4</v>
      </c>
      <c r="D273" s="20" t="s">
        <v>253</v>
      </c>
      <c r="E273" s="20" t="s">
        <v>254</v>
      </c>
      <c r="F273" s="23"/>
      <c r="G273" s="25"/>
      <c r="H273" s="26" t="s">
        <v>37</v>
      </c>
      <c r="I273" s="26" t="s">
        <v>37</v>
      </c>
      <c r="J273" s="26" t="s">
        <v>37</v>
      </c>
      <c r="K273" s="26" t="s">
        <v>38</v>
      </c>
      <c r="L273" s="26" t="s">
        <v>37</v>
      </c>
      <c r="M273" s="26" t="s">
        <v>270</v>
      </c>
      <c r="N273" s="26" t="s">
        <v>37</v>
      </c>
      <c r="O273" s="27" t="s">
        <v>290</v>
      </c>
      <c r="P273" s="26" t="s">
        <v>37</v>
      </c>
      <c r="Q273" s="26" t="s">
        <v>292</v>
      </c>
      <c r="R273" s="26" t="s">
        <v>38</v>
      </c>
      <c r="S273" s="26" t="s">
        <v>37</v>
      </c>
      <c r="T273" s="26" t="s">
        <v>37</v>
      </c>
      <c r="U273" s="26" t="s">
        <v>37</v>
      </c>
      <c r="V273" s="26" t="s">
        <v>38</v>
      </c>
      <c r="AA273" t="s">
        <v>290</v>
      </c>
      <c r="AB273">
        <v>21253</v>
      </c>
      <c r="AC273">
        <v>55144</v>
      </c>
      <c r="AD273">
        <v>39081</v>
      </c>
      <c r="AE273">
        <v>43793</v>
      </c>
      <c r="AF273">
        <v>14489</v>
      </c>
      <c r="AG273">
        <v>12944</v>
      </c>
      <c r="AH273">
        <v>10860</v>
      </c>
      <c r="AI273" t="s">
        <v>290</v>
      </c>
      <c r="AJ273">
        <v>46066</v>
      </c>
      <c r="AK273">
        <v>25150</v>
      </c>
      <c r="AL273">
        <v>19445</v>
      </c>
      <c r="AM273">
        <v>62386</v>
      </c>
      <c r="AN273">
        <v>32399</v>
      </c>
      <c r="AO273">
        <v>27533</v>
      </c>
      <c r="AP273">
        <v>10354</v>
      </c>
      <c r="AQ273" t="s">
        <v>290</v>
      </c>
      <c r="AR273" t="s">
        <v>37</v>
      </c>
      <c r="AS273" t="s">
        <v>37</v>
      </c>
      <c r="AT273" t="s">
        <v>37</v>
      </c>
      <c r="AU273" t="s">
        <v>37</v>
      </c>
      <c r="AV273" t="s">
        <v>37</v>
      </c>
      <c r="AW273" t="s">
        <v>38</v>
      </c>
      <c r="AX273" t="s">
        <v>38</v>
      </c>
      <c r="AY273" t="s">
        <v>290</v>
      </c>
      <c r="AZ273" t="s">
        <v>37</v>
      </c>
      <c r="BA273" t="s">
        <v>37</v>
      </c>
      <c r="BB273" t="s">
        <v>251</v>
      </c>
      <c r="BC273" t="s">
        <v>37</v>
      </c>
      <c r="BD273" t="s">
        <v>37</v>
      </c>
      <c r="BE273" t="s">
        <v>38</v>
      </c>
      <c r="BF273" t="s">
        <v>38</v>
      </c>
    </row>
    <row r="274" spans="1:58" ht="17.25" customHeight="1" x14ac:dyDescent="0.25">
      <c r="A274" s="20">
        <v>45199</v>
      </c>
      <c r="B274" s="21">
        <v>5</v>
      </c>
      <c r="C274" s="22">
        <v>4</v>
      </c>
      <c r="D274" s="20" t="s">
        <v>253</v>
      </c>
      <c r="E274" s="20" t="s">
        <v>253</v>
      </c>
      <c r="F274" s="23"/>
      <c r="G274" s="25"/>
      <c r="H274" s="26" t="s">
        <v>37</v>
      </c>
      <c r="I274" s="26" t="s">
        <v>37</v>
      </c>
      <c r="J274" s="26" t="s">
        <v>37</v>
      </c>
      <c r="K274" s="26" t="s">
        <v>38</v>
      </c>
      <c r="L274" s="26" t="s">
        <v>37</v>
      </c>
      <c r="M274" s="26" t="s">
        <v>270</v>
      </c>
      <c r="N274" s="26" t="s">
        <v>37</v>
      </c>
      <c r="O274" s="27" t="s">
        <v>290</v>
      </c>
      <c r="P274" s="26" t="s">
        <v>38</v>
      </c>
      <c r="Q274" s="26" t="s">
        <v>37</v>
      </c>
      <c r="R274" s="26" t="s">
        <v>38</v>
      </c>
      <c r="S274" s="26" t="s">
        <v>37</v>
      </c>
      <c r="T274" s="26" t="s">
        <v>37</v>
      </c>
      <c r="U274" s="26" t="s">
        <v>37</v>
      </c>
      <c r="V274" s="26" t="s">
        <v>38</v>
      </c>
      <c r="AA274" t="s">
        <v>290</v>
      </c>
      <c r="AB274">
        <v>21277</v>
      </c>
      <c r="AC274">
        <v>55168</v>
      </c>
      <c r="AD274">
        <v>39105</v>
      </c>
      <c r="AE274">
        <v>43817</v>
      </c>
      <c r="AF274">
        <v>14513</v>
      </c>
      <c r="AG274">
        <v>12944</v>
      </c>
      <c r="AH274">
        <v>10860</v>
      </c>
      <c r="AI274" t="s">
        <v>290</v>
      </c>
      <c r="AJ274">
        <v>46090</v>
      </c>
      <c r="AK274">
        <v>25174</v>
      </c>
      <c r="AL274">
        <v>19445</v>
      </c>
      <c r="AM274">
        <v>62410</v>
      </c>
      <c r="AN274">
        <v>32423</v>
      </c>
      <c r="AO274">
        <v>27533</v>
      </c>
      <c r="AP274">
        <v>10354</v>
      </c>
      <c r="AQ274" t="s">
        <v>290</v>
      </c>
      <c r="AR274" t="s">
        <v>37</v>
      </c>
      <c r="AS274" t="s">
        <v>37</v>
      </c>
      <c r="AT274" t="s">
        <v>37</v>
      </c>
      <c r="AU274" t="s">
        <v>37</v>
      </c>
      <c r="AV274" t="s">
        <v>37</v>
      </c>
      <c r="AW274" t="s">
        <v>38</v>
      </c>
      <c r="AX274" t="s">
        <v>38</v>
      </c>
      <c r="AY274" t="s">
        <v>290</v>
      </c>
      <c r="AZ274" t="s">
        <v>37</v>
      </c>
      <c r="BA274" t="s">
        <v>37</v>
      </c>
      <c r="BB274" t="s">
        <v>251</v>
      </c>
      <c r="BC274" t="s">
        <v>37</v>
      </c>
      <c r="BD274" t="s">
        <v>37</v>
      </c>
      <c r="BE274" t="s">
        <v>38</v>
      </c>
      <c r="BF274" t="s">
        <v>38</v>
      </c>
    </row>
    <row r="275" spans="1:58" ht="17.25" customHeight="1" x14ac:dyDescent="0.25">
      <c r="A275" s="20">
        <v>45200</v>
      </c>
      <c r="B275" s="21">
        <v>5</v>
      </c>
      <c r="C275" s="22">
        <v>4</v>
      </c>
      <c r="D275" s="20" t="s">
        <v>253</v>
      </c>
      <c r="E275" s="20" t="s">
        <v>253</v>
      </c>
      <c r="F275" s="23"/>
      <c r="G275" s="25"/>
      <c r="H275" s="26" t="s">
        <v>37</v>
      </c>
      <c r="I275" s="26" t="s">
        <v>37</v>
      </c>
      <c r="J275" s="26" t="s">
        <v>37</v>
      </c>
      <c r="K275" s="26" t="s">
        <v>38</v>
      </c>
      <c r="L275" s="26" t="s">
        <v>37</v>
      </c>
      <c r="M275" s="26" t="s">
        <v>270</v>
      </c>
      <c r="N275" s="26" t="s">
        <v>37</v>
      </c>
      <c r="O275" s="27" t="s">
        <v>290</v>
      </c>
      <c r="P275" s="26" t="s">
        <v>38</v>
      </c>
      <c r="Q275" s="26" t="s">
        <v>37</v>
      </c>
      <c r="R275" s="26" t="s">
        <v>38</v>
      </c>
      <c r="S275" s="26" t="s">
        <v>37</v>
      </c>
      <c r="T275" s="26" t="s">
        <v>37</v>
      </c>
      <c r="U275" s="26" t="s">
        <v>37</v>
      </c>
      <c r="V275" s="26" t="s">
        <v>38</v>
      </c>
      <c r="AA275" t="s">
        <v>290</v>
      </c>
      <c r="AB275">
        <v>21301</v>
      </c>
      <c r="AC275">
        <v>55192</v>
      </c>
      <c r="AD275">
        <v>39129</v>
      </c>
      <c r="AE275">
        <v>43841</v>
      </c>
      <c r="AF275">
        <v>14537</v>
      </c>
      <c r="AG275">
        <v>12944</v>
      </c>
      <c r="AH275">
        <v>10860</v>
      </c>
      <c r="AI275" t="s">
        <v>290</v>
      </c>
      <c r="AJ275">
        <v>46114</v>
      </c>
      <c r="AK275">
        <v>25198</v>
      </c>
      <c r="AL275">
        <v>19445</v>
      </c>
      <c r="AM275">
        <v>62434</v>
      </c>
      <c r="AN275">
        <v>32423</v>
      </c>
      <c r="AO275">
        <v>27533</v>
      </c>
      <c r="AP275">
        <v>10354</v>
      </c>
      <c r="AQ275" t="s">
        <v>290</v>
      </c>
      <c r="AR275" t="s">
        <v>37</v>
      </c>
      <c r="AS275" t="s">
        <v>37</v>
      </c>
      <c r="AT275" t="s">
        <v>37</v>
      </c>
      <c r="AU275" t="s">
        <v>37</v>
      </c>
      <c r="AV275" t="s">
        <v>37</v>
      </c>
      <c r="AW275" t="s">
        <v>38</v>
      </c>
      <c r="AX275" t="s">
        <v>38</v>
      </c>
      <c r="AY275" t="s">
        <v>290</v>
      </c>
      <c r="AZ275" t="s">
        <v>37</v>
      </c>
      <c r="BA275" t="s">
        <v>37</v>
      </c>
      <c r="BB275" t="s">
        <v>251</v>
      </c>
      <c r="BC275" t="s">
        <v>37</v>
      </c>
      <c r="BD275" t="s">
        <v>195</v>
      </c>
      <c r="BE275" t="s">
        <v>320</v>
      </c>
      <c r="BF275" t="s">
        <v>38</v>
      </c>
    </row>
    <row r="276" spans="1:58" ht="17.25" customHeight="1" x14ac:dyDescent="0.25">
      <c r="A276" s="20">
        <v>45201</v>
      </c>
      <c r="B276" s="21">
        <v>5</v>
      </c>
      <c r="C276" s="22">
        <v>4</v>
      </c>
      <c r="D276" s="20" t="s">
        <v>253</v>
      </c>
      <c r="E276" s="20" t="s">
        <v>253</v>
      </c>
      <c r="F276" s="23"/>
      <c r="G276" s="25"/>
      <c r="H276" s="26" t="s">
        <v>37</v>
      </c>
      <c r="I276" s="26" t="s">
        <v>37</v>
      </c>
      <c r="J276" s="26" t="s">
        <v>37</v>
      </c>
      <c r="K276" s="26" t="s">
        <v>38</v>
      </c>
      <c r="L276" s="26" t="s">
        <v>37</v>
      </c>
      <c r="M276" s="26" t="s">
        <v>270</v>
      </c>
      <c r="N276" s="26" t="s">
        <v>37</v>
      </c>
      <c r="O276" s="27" t="s">
        <v>290</v>
      </c>
      <c r="P276" s="26" t="s">
        <v>38</v>
      </c>
      <c r="Q276" s="26" t="s">
        <v>37</v>
      </c>
      <c r="R276" s="26" t="s">
        <v>38</v>
      </c>
      <c r="S276" s="26" t="s">
        <v>37</v>
      </c>
      <c r="T276" s="26" t="s">
        <v>37</v>
      </c>
      <c r="U276" s="26" t="s">
        <v>37</v>
      </c>
      <c r="V276" s="26" t="s">
        <v>38</v>
      </c>
      <c r="AA276" t="s">
        <v>290</v>
      </c>
      <c r="AB276">
        <v>21325</v>
      </c>
      <c r="AC276">
        <v>55216</v>
      </c>
      <c r="AD276">
        <v>39153</v>
      </c>
      <c r="AE276">
        <v>43865</v>
      </c>
      <c r="AF276">
        <v>14561</v>
      </c>
      <c r="AG276">
        <v>12944</v>
      </c>
      <c r="AH276">
        <v>10860</v>
      </c>
      <c r="AI276" t="s">
        <v>290</v>
      </c>
      <c r="AJ276">
        <v>46138</v>
      </c>
      <c r="AK276">
        <v>25222</v>
      </c>
      <c r="AL276">
        <v>19445</v>
      </c>
      <c r="AM276">
        <v>62458</v>
      </c>
      <c r="AN276">
        <v>32423</v>
      </c>
      <c r="AO276">
        <v>27557</v>
      </c>
      <c r="AP276">
        <v>10354</v>
      </c>
      <c r="AQ276" t="s">
        <v>290</v>
      </c>
      <c r="AR276" t="s">
        <v>37</v>
      </c>
      <c r="AS276" t="s">
        <v>37</v>
      </c>
      <c r="AT276" t="s">
        <v>37</v>
      </c>
      <c r="AU276" t="s">
        <v>37</v>
      </c>
      <c r="AV276" t="s">
        <v>37</v>
      </c>
      <c r="AW276" t="s">
        <v>38</v>
      </c>
      <c r="AX276" t="s">
        <v>38</v>
      </c>
      <c r="AY276" t="s">
        <v>290</v>
      </c>
      <c r="AZ276" t="s">
        <v>37</v>
      </c>
      <c r="BA276" t="s">
        <v>37</v>
      </c>
      <c r="BB276" t="s">
        <v>251</v>
      </c>
      <c r="BC276" t="s">
        <v>37</v>
      </c>
      <c r="BD276" t="s">
        <v>321</v>
      </c>
      <c r="BE276" t="s">
        <v>37</v>
      </c>
      <c r="BF276" t="s">
        <v>38</v>
      </c>
    </row>
    <row r="277" spans="1:58" ht="17.25" customHeight="1" x14ac:dyDescent="0.25">
      <c r="A277" s="20">
        <v>45202</v>
      </c>
      <c r="B277" s="21">
        <v>5</v>
      </c>
      <c r="C277" s="22">
        <v>4</v>
      </c>
      <c r="D277" s="20" t="s">
        <v>253</v>
      </c>
      <c r="E277" s="20" t="s">
        <v>253</v>
      </c>
      <c r="F277" s="23"/>
      <c r="G277" s="25"/>
      <c r="H277" s="26" t="s">
        <v>37</v>
      </c>
      <c r="I277" s="26" t="s">
        <v>37</v>
      </c>
      <c r="J277" s="26" t="s">
        <v>37</v>
      </c>
      <c r="K277" s="26" t="s">
        <v>38</v>
      </c>
      <c r="L277" s="26" t="s">
        <v>37</v>
      </c>
      <c r="M277" s="26" t="s">
        <v>270</v>
      </c>
      <c r="N277" s="26" t="s">
        <v>37</v>
      </c>
      <c r="O277" s="27" t="s">
        <v>290</v>
      </c>
      <c r="P277" s="26" t="s">
        <v>38</v>
      </c>
      <c r="Q277" s="26" t="s">
        <v>37</v>
      </c>
      <c r="R277" s="26" t="s">
        <v>38</v>
      </c>
      <c r="S277" s="26" t="s">
        <v>37</v>
      </c>
      <c r="T277" s="26" t="s">
        <v>37</v>
      </c>
      <c r="U277" s="26" t="s">
        <v>37</v>
      </c>
      <c r="V277" s="26" t="s">
        <v>38</v>
      </c>
      <c r="AA277" t="s">
        <v>290</v>
      </c>
      <c r="AB277">
        <v>21349</v>
      </c>
      <c r="AC277">
        <v>55240</v>
      </c>
      <c r="AD277">
        <v>39177</v>
      </c>
      <c r="AE277">
        <v>43889</v>
      </c>
      <c r="AF277">
        <v>14585</v>
      </c>
      <c r="AG277">
        <v>12944</v>
      </c>
      <c r="AH277">
        <v>10860</v>
      </c>
      <c r="AI277" t="s">
        <v>290</v>
      </c>
      <c r="AJ277">
        <v>46162</v>
      </c>
      <c r="AK277">
        <v>25246</v>
      </c>
      <c r="AL277">
        <v>19445</v>
      </c>
      <c r="AM277">
        <v>62482</v>
      </c>
      <c r="AN277">
        <v>32423</v>
      </c>
      <c r="AO277">
        <v>27581</v>
      </c>
      <c r="AP277">
        <v>10354</v>
      </c>
      <c r="AQ277" t="s">
        <v>290</v>
      </c>
      <c r="AR277" t="s">
        <v>37</v>
      </c>
      <c r="AS277" t="s">
        <v>37</v>
      </c>
      <c r="AT277" t="s">
        <v>37</v>
      </c>
      <c r="AU277" t="s">
        <v>37</v>
      </c>
      <c r="AV277" t="s">
        <v>37</v>
      </c>
      <c r="AW277" t="s">
        <v>38</v>
      </c>
      <c r="AX277" t="s">
        <v>38</v>
      </c>
      <c r="AY277" t="s">
        <v>290</v>
      </c>
      <c r="AZ277" t="s">
        <v>37</v>
      </c>
      <c r="BA277" t="s">
        <v>37</v>
      </c>
      <c r="BB277" t="s">
        <v>251</v>
      </c>
      <c r="BC277" t="s">
        <v>37</v>
      </c>
      <c r="BD277" t="s">
        <v>38</v>
      </c>
      <c r="BE277" t="s">
        <v>37</v>
      </c>
      <c r="BF277" t="s">
        <v>38</v>
      </c>
    </row>
    <row r="278" spans="1:58" ht="17.25" customHeight="1" x14ac:dyDescent="0.25">
      <c r="A278" s="20">
        <v>45203</v>
      </c>
      <c r="B278" s="21">
        <v>5</v>
      </c>
      <c r="C278" s="22">
        <v>4</v>
      </c>
      <c r="D278" s="20" t="s">
        <v>253</v>
      </c>
      <c r="E278" s="20" t="s">
        <v>253</v>
      </c>
      <c r="F278" s="23"/>
      <c r="G278" s="25"/>
      <c r="H278" s="26" t="s">
        <v>37</v>
      </c>
      <c r="I278" s="26" t="s">
        <v>37</v>
      </c>
      <c r="J278" s="26" t="s">
        <v>37</v>
      </c>
      <c r="K278" s="26" t="s">
        <v>38</v>
      </c>
      <c r="L278" s="26" t="s">
        <v>37</v>
      </c>
      <c r="M278" s="26" t="s">
        <v>270</v>
      </c>
      <c r="N278" s="26" t="s">
        <v>37</v>
      </c>
      <c r="O278" s="27" t="s">
        <v>290</v>
      </c>
      <c r="P278" s="26" t="s">
        <v>38</v>
      </c>
      <c r="Q278" s="26" t="s">
        <v>37</v>
      </c>
      <c r="R278" s="26" t="s">
        <v>38</v>
      </c>
      <c r="S278" s="26" t="s">
        <v>37</v>
      </c>
      <c r="T278" s="26" t="s">
        <v>37</v>
      </c>
      <c r="U278" s="26" t="s">
        <v>37</v>
      </c>
      <c r="V278" s="26" t="s">
        <v>38</v>
      </c>
      <c r="AA278" t="s">
        <v>290</v>
      </c>
      <c r="AB278">
        <v>21373</v>
      </c>
      <c r="AC278">
        <v>55264</v>
      </c>
      <c r="AD278">
        <v>39201</v>
      </c>
      <c r="AE278">
        <v>43913</v>
      </c>
      <c r="AF278">
        <v>14609</v>
      </c>
      <c r="AG278">
        <v>12944</v>
      </c>
      <c r="AH278">
        <v>10860</v>
      </c>
      <c r="AI278" t="s">
        <v>290</v>
      </c>
      <c r="AJ278">
        <v>46186</v>
      </c>
      <c r="AK278">
        <v>25270</v>
      </c>
      <c r="AL278">
        <v>19445</v>
      </c>
      <c r="AM278">
        <v>62506</v>
      </c>
      <c r="AN278">
        <v>32423</v>
      </c>
      <c r="AO278">
        <v>27605</v>
      </c>
      <c r="AP278">
        <v>10354</v>
      </c>
      <c r="AQ278" t="s">
        <v>290</v>
      </c>
      <c r="AR278" t="s">
        <v>37</v>
      </c>
      <c r="AS278" t="s">
        <v>37</v>
      </c>
      <c r="AT278" t="s">
        <v>37</v>
      </c>
      <c r="AU278" t="s">
        <v>37</v>
      </c>
      <c r="AV278" t="s">
        <v>37</v>
      </c>
      <c r="AW278" t="s">
        <v>38</v>
      </c>
      <c r="AX278" t="s">
        <v>38</v>
      </c>
      <c r="AY278" t="s">
        <v>290</v>
      </c>
      <c r="AZ278" t="s">
        <v>37</v>
      </c>
      <c r="BA278" t="s">
        <v>37</v>
      </c>
      <c r="BB278" t="s">
        <v>251</v>
      </c>
      <c r="BC278" t="s">
        <v>37</v>
      </c>
      <c r="BD278" t="s">
        <v>38</v>
      </c>
      <c r="BE278" t="s">
        <v>37</v>
      </c>
      <c r="BF278" t="s">
        <v>38</v>
      </c>
    </row>
    <row r="279" spans="1:58" ht="17.25" customHeight="1" x14ac:dyDescent="0.25">
      <c r="A279" s="20">
        <v>45204</v>
      </c>
      <c r="B279" s="21">
        <v>5</v>
      </c>
      <c r="C279" s="22">
        <v>4</v>
      </c>
      <c r="D279" s="20" t="s">
        <v>253</v>
      </c>
      <c r="E279" s="20" t="s">
        <v>253</v>
      </c>
      <c r="F279" s="23"/>
      <c r="G279" s="25"/>
      <c r="H279" s="26" t="s">
        <v>38</v>
      </c>
      <c r="I279" s="26" t="s">
        <v>37</v>
      </c>
      <c r="J279" s="26" t="s">
        <v>37</v>
      </c>
      <c r="K279" s="26" t="s">
        <v>38</v>
      </c>
      <c r="L279" s="26" t="s">
        <v>37</v>
      </c>
      <c r="M279" s="26" t="s">
        <v>37</v>
      </c>
      <c r="N279" s="26" t="s">
        <v>37</v>
      </c>
      <c r="O279" s="27" t="s">
        <v>290</v>
      </c>
      <c r="P279" s="26" t="s">
        <v>38</v>
      </c>
      <c r="Q279" s="26" t="s">
        <v>37</v>
      </c>
      <c r="R279" s="26" t="s">
        <v>38</v>
      </c>
      <c r="S279" s="26" t="s">
        <v>37</v>
      </c>
      <c r="T279" s="26" t="s">
        <v>37</v>
      </c>
      <c r="U279" s="26" t="s">
        <v>37</v>
      </c>
      <c r="V279" s="26" t="s">
        <v>38</v>
      </c>
      <c r="AA279" t="s">
        <v>290</v>
      </c>
      <c r="AB279">
        <v>21397</v>
      </c>
      <c r="AC279">
        <v>55288</v>
      </c>
      <c r="AD279">
        <v>39225</v>
      </c>
      <c r="AE279">
        <v>43937</v>
      </c>
      <c r="AF279">
        <v>14633</v>
      </c>
      <c r="AG279">
        <v>12944</v>
      </c>
      <c r="AH279">
        <v>10860</v>
      </c>
      <c r="AI279" t="s">
        <v>290</v>
      </c>
      <c r="AJ279">
        <v>46210</v>
      </c>
      <c r="AK279">
        <v>25294</v>
      </c>
      <c r="AL279">
        <v>19445</v>
      </c>
      <c r="AM279">
        <v>62530</v>
      </c>
      <c r="AN279">
        <v>32423</v>
      </c>
      <c r="AO279">
        <v>27629</v>
      </c>
      <c r="AP279">
        <v>10354</v>
      </c>
      <c r="AQ279" t="s">
        <v>290</v>
      </c>
      <c r="AR279" t="s">
        <v>37</v>
      </c>
      <c r="AS279" t="s">
        <v>37</v>
      </c>
      <c r="AT279" t="s">
        <v>37</v>
      </c>
      <c r="AU279" t="s">
        <v>37</v>
      </c>
      <c r="AV279" t="s">
        <v>37</v>
      </c>
      <c r="AW279" t="s">
        <v>38</v>
      </c>
      <c r="AX279" t="s">
        <v>38</v>
      </c>
      <c r="AY279" t="s">
        <v>290</v>
      </c>
      <c r="AZ279" t="s">
        <v>37</v>
      </c>
      <c r="BA279" t="s">
        <v>37</v>
      </c>
      <c r="BB279" t="s">
        <v>251</v>
      </c>
      <c r="BC279" t="s">
        <v>37</v>
      </c>
      <c r="BD279" t="s">
        <v>38</v>
      </c>
      <c r="BE279" t="s">
        <v>37</v>
      </c>
      <c r="BF279" t="s">
        <v>38</v>
      </c>
    </row>
    <row r="280" spans="1:58" ht="17.25" customHeight="1" x14ac:dyDescent="0.25">
      <c r="A280" s="20">
        <v>45205</v>
      </c>
      <c r="B280" s="21">
        <v>5</v>
      </c>
      <c r="C280" s="22">
        <v>4</v>
      </c>
      <c r="D280" s="20" t="s">
        <v>253</v>
      </c>
      <c r="E280" s="20" t="s">
        <v>253</v>
      </c>
      <c r="F280" s="23"/>
      <c r="G280" s="25"/>
      <c r="H280" s="26" t="s">
        <v>38</v>
      </c>
      <c r="I280" s="26" t="s">
        <v>37</v>
      </c>
      <c r="J280" s="26" t="s">
        <v>37</v>
      </c>
      <c r="K280" s="26" t="s">
        <v>38</v>
      </c>
      <c r="L280" s="26" t="s">
        <v>37</v>
      </c>
      <c r="M280" s="26" t="s">
        <v>37</v>
      </c>
      <c r="N280" s="26" t="s">
        <v>37</v>
      </c>
      <c r="O280" s="27" t="s">
        <v>290</v>
      </c>
      <c r="P280" s="26" t="s">
        <v>38</v>
      </c>
      <c r="Q280" s="26" t="s">
        <v>37</v>
      </c>
      <c r="R280" s="26" t="s">
        <v>38</v>
      </c>
      <c r="S280" s="26" t="s">
        <v>37</v>
      </c>
      <c r="T280" s="26" t="s">
        <v>37</v>
      </c>
      <c r="U280" s="26" t="s">
        <v>37</v>
      </c>
      <c r="V280" s="26" t="s">
        <v>38</v>
      </c>
      <c r="AA280" t="s">
        <v>290</v>
      </c>
      <c r="AB280">
        <v>21421</v>
      </c>
      <c r="AC280">
        <v>55312</v>
      </c>
      <c r="AD280">
        <v>39249</v>
      </c>
      <c r="AE280">
        <v>43961</v>
      </c>
      <c r="AF280">
        <v>14657</v>
      </c>
      <c r="AG280">
        <v>12944</v>
      </c>
      <c r="AH280">
        <v>10860</v>
      </c>
      <c r="AI280" t="s">
        <v>290</v>
      </c>
      <c r="AJ280">
        <v>46234</v>
      </c>
      <c r="AK280">
        <v>25318</v>
      </c>
      <c r="AL280">
        <v>19445</v>
      </c>
      <c r="AM280">
        <v>62554</v>
      </c>
      <c r="AN280">
        <v>32423</v>
      </c>
      <c r="AO280">
        <v>27653</v>
      </c>
      <c r="AP280">
        <v>10354</v>
      </c>
      <c r="AQ280" t="s">
        <v>290</v>
      </c>
      <c r="AR280" t="s">
        <v>37</v>
      </c>
      <c r="AS280" t="s">
        <v>37</v>
      </c>
      <c r="AT280" t="s">
        <v>37</v>
      </c>
      <c r="AU280" t="s">
        <v>37</v>
      </c>
      <c r="AV280" t="s">
        <v>37</v>
      </c>
      <c r="AW280" t="s">
        <v>38</v>
      </c>
      <c r="AX280" t="s">
        <v>38</v>
      </c>
      <c r="AY280" t="s">
        <v>290</v>
      </c>
      <c r="AZ280" t="s">
        <v>37</v>
      </c>
      <c r="BA280" t="s">
        <v>37</v>
      </c>
      <c r="BB280" t="s">
        <v>251</v>
      </c>
      <c r="BC280" t="s">
        <v>37</v>
      </c>
      <c r="BD280" t="s">
        <v>38</v>
      </c>
      <c r="BE280" t="s">
        <v>37</v>
      </c>
      <c r="BF280" t="s">
        <v>38</v>
      </c>
    </row>
    <row r="281" spans="1:58" ht="17.25" customHeight="1" x14ac:dyDescent="0.25">
      <c r="A281" s="20">
        <v>45206</v>
      </c>
      <c r="B281" s="21">
        <v>5</v>
      </c>
      <c r="C281" s="22">
        <v>4</v>
      </c>
      <c r="D281" s="20" t="s">
        <v>253</v>
      </c>
      <c r="E281" s="20" t="s">
        <v>253</v>
      </c>
      <c r="F281" s="23"/>
      <c r="G281" s="25"/>
      <c r="H281" s="26" t="s">
        <v>38</v>
      </c>
      <c r="I281" s="26" t="s">
        <v>37</v>
      </c>
      <c r="J281" s="26" t="s">
        <v>37</v>
      </c>
      <c r="K281" s="26" t="s">
        <v>38</v>
      </c>
      <c r="L281" s="26" t="s">
        <v>37</v>
      </c>
      <c r="M281" s="26" t="s">
        <v>37</v>
      </c>
      <c r="N281" s="26" t="s">
        <v>37</v>
      </c>
      <c r="O281" s="27" t="s">
        <v>290</v>
      </c>
      <c r="P281" s="26" t="s">
        <v>38</v>
      </c>
      <c r="Q281" s="26" t="s">
        <v>37</v>
      </c>
      <c r="R281" s="26" t="s">
        <v>38</v>
      </c>
      <c r="S281" s="26" t="s">
        <v>37</v>
      </c>
      <c r="T281" s="26" t="s">
        <v>37</v>
      </c>
      <c r="U281" s="26" t="s">
        <v>37</v>
      </c>
      <c r="V281" s="26" t="s">
        <v>38</v>
      </c>
      <c r="AA281" t="s">
        <v>290</v>
      </c>
      <c r="AB281">
        <v>21445</v>
      </c>
      <c r="AC281">
        <v>55336</v>
      </c>
      <c r="AD281">
        <v>39273</v>
      </c>
      <c r="AE281">
        <v>43985</v>
      </c>
      <c r="AF281">
        <v>14681</v>
      </c>
      <c r="AG281">
        <v>12944</v>
      </c>
      <c r="AH281">
        <v>10860</v>
      </c>
      <c r="AI281" t="s">
        <v>290</v>
      </c>
      <c r="AJ281">
        <v>46258</v>
      </c>
      <c r="AK281">
        <v>25342</v>
      </c>
      <c r="AL281">
        <v>19445</v>
      </c>
      <c r="AM281">
        <v>62578</v>
      </c>
      <c r="AN281">
        <v>32423</v>
      </c>
      <c r="AO281">
        <v>27653</v>
      </c>
      <c r="AP281">
        <v>10354</v>
      </c>
      <c r="AQ281" t="s">
        <v>290</v>
      </c>
      <c r="AR281" t="s">
        <v>37</v>
      </c>
      <c r="AS281" t="s">
        <v>37</v>
      </c>
      <c r="AT281" t="s">
        <v>37</v>
      </c>
      <c r="AU281" t="s">
        <v>37</v>
      </c>
      <c r="AV281" t="s">
        <v>37</v>
      </c>
      <c r="AW281" t="s">
        <v>38</v>
      </c>
      <c r="AX281" t="s">
        <v>38</v>
      </c>
      <c r="AY281" t="s">
        <v>290</v>
      </c>
      <c r="AZ281" t="s">
        <v>37</v>
      </c>
      <c r="BA281" t="s">
        <v>37</v>
      </c>
      <c r="BB281" t="s">
        <v>320</v>
      </c>
      <c r="BC281" t="s">
        <v>37</v>
      </c>
      <c r="BD281" t="s">
        <v>38</v>
      </c>
      <c r="BE281" t="s">
        <v>195</v>
      </c>
      <c r="BF281" t="s">
        <v>38</v>
      </c>
    </row>
    <row r="282" spans="1:58" ht="17.25" customHeight="1" x14ac:dyDescent="0.25">
      <c r="A282" s="20">
        <v>45207</v>
      </c>
      <c r="B282" s="21">
        <v>5</v>
      </c>
      <c r="C282" s="22">
        <v>4</v>
      </c>
      <c r="D282" s="20" t="s">
        <v>253</v>
      </c>
      <c r="E282" s="20" t="s">
        <v>253</v>
      </c>
      <c r="F282" s="23"/>
      <c r="G282" s="25"/>
      <c r="H282" s="26" t="s">
        <v>38</v>
      </c>
      <c r="I282" s="26" t="s">
        <v>37</v>
      </c>
      <c r="J282" s="26" t="s">
        <v>37</v>
      </c>
      <c r="K282" s="26" t="s">
        <v>38</v>
      </c>
      <c r="L282" s="26" t="s">
        <v>37</v>
      </c>
      <c r="M282" s="26" t="s">
        <v>37</v>
      </c>
      <c r="N282" s="26" t="s">
        <v>37</v>
      </c>
      <c r="O282" s="27" t="s">
        <v>290</v>
      </c>
      <c r="P282" s="26" t="s">
        <v>38</v>
      </c>
      <c r="Q282" s="26" t="s">
        <v>37</v>
      </c>
      <c r="R282" s="26" t="s">
        <v>38</v>
      </c>
      <c r="S282" s="26" t="s">
        <v>37</v>
      </c>
      <c r="T282" s="26" t="s">
        <v>37</v>
      </c>
      <c r="U282" s="26" t="s">
        <v>37</v>
      </c>
      <c r="V282" s="26" t="s">
        <v>38</v>
      </c>
      <c r="AA282" t="s">
        <v>290</v>
      </c>
      <c r="AB282">
        <v>21469</v>
      </c>
      <c r="AC282">
        <v>55360</v>
      </c>
      <c r="AD282">
        <v>39297</v>
      </c>
      <c r="AE282">
        <v>44009</v>
      </c>
      <c r="AF282">
        <v>14705</v>
      </c>
      <c r="AG282">
        <v>12944</v>
      </c>
      <c r="AH282">
        <v>10860</v>
      </c>
      <c r="AI282" t="s">
        <v>290</v>
      </c>
      <c r="AJ282">
        <v>46282</v>
      </c>
      <c r="AK282">
        <v>25366</v>
      </c>
      <c r="AL282">
        <v>19469</v>
      </c>
      <c r="AM282">
        <v>62602</v>
      </c>
      <c r="AN282">
        <v>32423</v>
      </c>
      <c r="AO282">
        <v>27653</v>
      </c>
      <c r="AP282">
        <v>10354</v>
      </c>
      <c r="AQ282" t="s">
        <v>290</v>
      </c>
      <c r="AR282" t="s">
        <v>37</v>
      </c>
      <c r="AS282" t="s">
        <v>37</v>
      </c>
      <c r="AT282" t="s">
        <v>37</v>
      </c>
      <c r="AU282" t="s">
        <v>37</v>
      </c>
      <c r="AV282" t="s">
        <v>37</v>
      </c>
      <c r="AW282" t="s">
        <v>38</v>
      </c>
      <c r="AX282" t="s">
        <v>38</v>
      </c>
      <c r="AY282" t="s">
        <v>290</v>
      </c>
      <c r="AZ282" t="s">
        <v>37</v>
      </c>
      <c r="BA282" t="s">
        <v>37</v>
      </c>
      <c r="BB282" t="s">
        <v>37</v>
      </c>
      <c r="BC282" t="s">
        <v>37</v>
      </c>
      <c r="BD282" t="s">
        <v>38</v>
      </c>
      <c r="BE282" t="s">
        <v>38</v>
      </c>
      <c r="BF282" t="s">
        <v>38</v>
      </c>
    </row>
    <row r="283" spans="1:58" ht="17.25" customHeight="1" x14ac:dyDescent="0.25">
      <c r="A283" s="20">
        <v>45208</v>
      </c>
      <c r="B283" s="21">
        <v>5</v>
      </c>
      <c r="C283" s="22">
        <v>4</v>
      </c>
      <c r="D283" s="20" t="s">
        <v>253</v>
      </c>
      <c r="E283" s="20" t="s">
        <v>253</v>
      </c>
      <c r="F283" s="23"/>
      <c r="G283" s="25"/>
      <c r="H283" s="26" t="s">
        <v>38</v>
      </c>
      <c r="I283" s="26" t="s">
        <v>37</v>
      </c>
      <c r="J283" s="26" t="s">
        <v>37</v>
      </c>
      <c r="K283" s="26" t="s">
        <v>38</v>
      </c>
      <c r="L283" s="26" t="s">
        <v>37</v>
      </c>
      <c r="M283" s="26" t="s">
        <v>37</v>
      </c>
      <c r="N283" s="26" t="s">
        <v>37</v>
      </c>
      <c r="O283" s="27" t="s">
        <v>290</v>
      </c>
      <c r="P283" s="26" t="s">
        <v>38</v>
      </c>
      <c r="Q283" s="26" t="s">
        <v>37</v>
      </c>
      <c r="R283" s="26" t="s">
        <v>38</v>
      </c>
      <c r="S283" s="26" t="s">
        <v>37</v>
      </c>
      <c r="T283" s="26" t="s">
        <v>37</v>
      </c>
      <c r="U283" s="26" t="s">
        <v>37</v>
      </c>
      <c r="V283" s="26" t="s">
        <v>38</v>
      </c>
      <c r="AA283" t="s">
        <v>290</v>
      </c>
      <c r="AB283">
        <v>21493</v>
      </c>
      <c r="AC283">
        <v>55384</v>
      </c>
      <c r="AD283">
        <v>39321</v>
      </c>
      <c r="AE283">
        <v>44033</v>
      </c>
      <c r="AF283">
        <v>14729</v>
      </c>
      <c r="AG283">
        <v>12944</v>
      </c>
      <c r="AH283">
        <v>10860</v>
      </c>
      <c r="AI283" t="s">
        <v>290</v>
      </c>
      <c r="AJ283">
        <v>46306</v>
      </c>
      <c r="AK283">
        <v>25390</v>
      </c>
      <c r="AL283">
        <v>19493</v>
      </c>
      <c r="AM283">
        <v>62626</v>
      </c>
      <c r="AN283">
        <v>32423</v>
      </c>
      <c r="AO283">
        <v>27653</v>
      </c>
      <c r="AP283">
        <v>10354</v>
      </c>
      <c r="AQ283" t="s">
        <v>290</v>
      </c>
      <c r="AR283" t="s">
        <v>37</v>
      </c>
      <c r="AS283" t="s">
        <v>37</v>
      </c>
      <c r="AT283" t="s">
        <v>37</v>
      </c>
      <c r="AU283" t="s">
        <v>37</v>
      </c>
      <c r="AV283" t="s">
        <v>37</v>
      </c>
      <c r="AW283" t="s">
        <v>38</v>
      </c>
      <c r="AX283" t="s">
        <v>38</v>
      </c>
      <c r="AY283" t="s">
        <v>290</v>
      </c>
      <c r="AZ283" t="s">
        <v>37</v>
      </c>
      <c r="BA283" t="s">
        <v>37</v>
      </c>
      <c r="BB283" t="s">
        <v>37</v>
      </c>
      <c r="BC283" t="s">
        <v>37</v>
      </c>
      <c r="BD283" t="s">
        <v>38</v>
      </c>
      <c r="BE283" t="s">
        <v>38</v>
      </c>
      <c r="BF283" t="s">
        <v>38</v>
      </c>
    </row>
    <row r="284" spans="1:58" ht="17.25" customHeight="1" x14ac:dyDescent="0.25">
      <c r="A284" s="20">
        <v>45209</v>
      </c>
      <c r="B284" s="21">
        <v>5</v>
      </c>
      <c r="C284" s="22">
        <v>4</v>
      </c>
      <c r="D284" s="20" t="s">
        <v>253</v>
      </c>
      <c r="E284" s="20" t="s">
        <v>253</v>
      </c>
      <c r="F284" s="23"/>
      <c r="G284" s="25"/>
      <c r="H284" s="26" t="s">
        <v>38</v>
      </c>
      <c r="I284" s="26" t="s">
        <v>37</v>
      </c>
      <c r="J284" s="26" t="s">
        <v>37</v>
      </c>
      <c r="K284" s="26" t="s">
        <v>38</v>
      </c>
      <c r="L284" s="26" t="s">
        <v>37</v>
      </c>
      <c r="M284" s="26" t="s">
        <v>37</v>
      </c>
      <c r="N284" s="26" t="s">
        <v>37</v>
      </c>
      <c r="O284" s="27" t="s">
        <v>290</v>
      </c>
      <c r="P284" s="26" t="s">
        <v>38</v>
      </c>
      <c r="Q284" s="26" t="s">
        <v>37</v>
      </c>
      <c r="R284" s="26" t="s">
        <v>38</v>
      </c>
      <c r="S284" s="26" t="s">
        <v>37</v>
      </c>
      <c r="T284" s="26" t="s">
        <v>37</v>
      </c>
      <c r="U284" s="26" t="s">
        <v>37</v>
      </c>
      <c r="V284" s="26" t="s">
        <v>38</v>
      </c>
      <c r="AA284" t="s">
        <v>290</v>
      </c>
      <c r="AB284">
        <v>21517</v>
      </c>
      <c r="AC284">
        <v>55408</v>
      </c>
      <c r="AD284">
        <v>39345</v>
      </c>
      <c r="AE284">
        <v>44057</v>
      </c>
      <c r="AF284">
        <v>14753</v>
      </c>
      <c r="AG284">
        <v>12944</v>
      </c>
      <c r="AH284">
        <v>10860</v>
      </c>
      <c r="AI284" t="s">
        <v>290</v>
      </c>
      <c r="AJ284">
        <v>46330</v>
      </c>
      <c r="AK284">
        <v>25414</v>
      </c>
      <c r="AL284">
        <v>19517</v>
      </c>
      <c r="AM284">
        <v>62650</v>
      </c>
      <c r="AN284">
        <v>32423</v>
      </c>
      <c r="AO284">
        <v>27653</v>
      </c>
      <c r="AP284">
        <v>10354</v>
      </c>
      <c r="AQ284" t="s">
        <v>290</v>
      </c>
      <c r="AR284" t="s">
        <v>37</v>
      </c>
      <c r="AS284" t="s">
        <v>37</v>
      </c>
      <c r="AT284" t="s">
        <v>37</v>
      </c>
      <c r="AU284" t="s">
        <v>37</v>
      </c>
      <c r="AV284" t="s">
        <v>37</v>
      </c>
      <c r="AW284" t="s">
        <v>38</v>
      </c>
      <c r="AX284" t="s">
        <v>38</v>
      </c>
      <c r="AY284" t="s">
        <v>290</v>
      </c>
      <c r="AZ284" t="s">
        <v>37</v>
      </c>
      <c r="BA284" t="s">
        <v>37</v>
      </c>
      <c r="BB284" t="s">
        <v>37</v>
      </c>
      <c r="BC284" t="s">
        <v>37</v>
      </c>
      <c r="BD284" t="s">
        <v>38</v>
      </c>
      <c r="BE284" t="s">
        <v>38</v>
      </c>
      <c r="BF284" t="s">
        <v>38</v>
      </c>
    </row>
    <row r="285" spans="1:58" ht="17.25" customHeight="1" x14ac:dyDescent="0.25">
      <c r="A285" s="20">
        <v>45210</v>
      </c>
      <c r="B285" s="21">
        <v>5</v>
      </c>
      <c r="C285" s="22">
        <v>4</v>
      </c>
      <c r="D285" s="20" t="s">
        <v>253</v>
      </c>
      <c r="E285" s="20" t="s">
        <v>253</v>
      </c>
      <c r="F285" s="23"/>
      <c r="G285" s="25"/>
      <c r="H285" s="26" t="s">
        <v>38</v>
      </c>
      <c r="I285" s="26" t="s">
        <v>37</v>
      </c>
      <c r="J285" s="26" t="s">
        <v>37</v>
      </c>
      <c r="K285" s="26" t="s">
        <v>38</v>
      </c>
      <c r="L285" s="26" t="s">
        <v>37</v>
      </c>
      <c r="M285" s="26" t="s">
        <v>37</v>
      </c>
      <c r="N285" s="26" t="s">
        <v>37</v>
      </c>
      <c r="O285" s="27" t="s">
        <v>290</v>
      </c>
      <c r="P285" s="26" t="s">
        <v>38</v>
      </c>
      <c r="Q285" s="26" t="s">
        <v>37</v>
      </c>
      <c r="R285" s="26" t="s">
        <v>38</v>
      </c>
      <c r="S285" s="26" t="s">
        <v>37</v>
      </c>
      <c r="T285" s="26" t="s">
        <v>37</v>
      </c>
      <c r="U285" s="26" t="s">
        <v>37</v>
      </c>
      <c r="V285" s="26" t="s">
        <v>38</v>
      </c>
      <c r="AA285" t="s">
        <v>290</v>
      </c>
      <c r="AB285">
        <v>21541</v>
      </c>
      <c r="AC285">
        <v>55432</v>
      </c>
      <c r="AD285">
        <v>39369</v>
      </c>
      <c r="AE285">
        <v>44081</v>
      </c>
      <c r="AF285">
        <v>14777</v>
      </c>
      <c r="AG285">
        <v>12944</v>
      </c>
      <c r="AH285">
        <v>10860</v>
      </c>
      <c r="AI285" t="s">
        <v>290</v>
      </c>
      <c r="AJ285">
        <v>46354</v>
      </c>
      <c r="AK285">
        <v>25438</v>
      </c>
      <c r="AL285">
        <v>19541</v>
      </c>
      <c r="AM285">
        <v>62674</v>
      </c>
      <c r="AN285">
        <v>32423</v>
      </c>
      <c r="AO285">
        <v>27653</v>
      </c>
      <c r="AP285">
        <v>10354</v>
      </c>
      <c r="AQ285" t="s">
        <v>290</v>
      </c>
      <c r="AR285" t="s">
        <v>37</v>
      </c>
      <c r="AS285" t="s">
        <v>37</v>
      </c>
      <c r="AT285" t="s">
        <v>37</v>
      </c>
      <c r="AU285" t="s">
        <v>37</v>
      </c>
      <c r="AV285" t="s">
        <v>37</v>
      </c>
      <c r="AW285" t="s">
        <v>38</v>
      </c>
      <c r="AX285" t="s">
        <v>38</v>
      </c>
      <c r="AY285" t="s">
        <v>290</v>
      </c>
      <c r="AZ285" t="s">
        <v>37</v>
      </c>
      <c r="BA285" t="s">
        <v>37</v>
      </c>
      <c r="BB285" t="s">
        <v>37</v>
      </c>
      <c r="BC285" t="s">
        <v>37</v>
      </c>
      <c r="BD285" t="s">
        <v>38</v>
      </c>
      <c r="BE285" t="s">
        <v>38</v>
      </c>
      <c r="BF285" t="s">
        <v>38</v>
      </c>
    </row>
    <row r="286" spans="1:58" ht="17.25" customHeight="1" x14ac:dyDescent="0.25">
      <c r="A286" s="20">
        <v>45211</v>
      </c>
      <c r="B286" s="21">
        <v>5</v>
      </c>
      <c r="C286" s="22">
        <v>4</v>
      </c>
      <c r="D286" s="20" t="s">
        <v>253</v>
      </c>
      <c r="E286" s="20" t="s">
        <v>253</v>
      </c>
      <c r="F286" s="23"/>
      <c r="G286" s="25"/>
      <c r="H286" s="26" t="s">
        <v>38</v>
      </c>
      <c r="I286" s="26" t="s">
        <v>37</v>
      </c>
      <c r="J286" s="26" t="s">
        <v>37</v>
      </c>
      <c r="K286" s="26" t="s">
        <v>38</v>
      </c>
      <c r="L286" s="26" t="s">
        <v>37</v>
      </c>
      <c r="M286" s="26" t="s">
        <v>37</v>
      </c>
      <c r="N286" s="26" t="s">
        <v>37</v>
      </c>
      <c r="O286" s="27" t="s">
        <v>290</v>
      </c>
      <c r="P286" s="26" t="s">
        <v>38</v>
      </c>
      <c r="Q286" s="26" t="s">
        <v>37</v>
      </c>
      <c r="R286" s="26" t="s">
        <v>38</v>
      </c>
      <c r="S286" s="26" t="s">
        <v>37</v>
      </c>
      <c r="T286" s="26" t="s">
        <v>37</v>
      </c>
      <c r="U286" s="26" t="s">
        <v>37</v>
      </c>
      <c r="V286" s="26" t="s">
        <v>38</v>
      </c>
      <c r="AA286" t="s">
        <v>290</v>
      </c>
      <c r="AB286">
        <v>21565</v>
      </c>
      <c r="AC286">
        <v>55456</v>
      </c>
      <c r="AD286">
        <v>39393</v>
      </c>
      <c r="AE286">
        <v>44105</v>
      </c>
      <c r="AF286">
        <v>14801</v>
      </c>
      <c r="AG286">
        <v>12944</v>
      </c>
      <c r="AH286">
        <v>10860</v>
      </c>
      <c r="AI286" t="s">
        <v>290</v>
      </c>
      <c r="AJ286">
        <v>46378</v>
      </c>
      <c r="AK286">
        <v>25438</v>
      </c>
      <c r="AL286">
        <v>19565</v>
      </c>
      <c r="AM286">
        <v>62698</v>
      </c>
      <c r="AN286">
        <v>32423</v>
      </c>
      <c r="AO286">
        <v>27653</v>
      </c>
      <c r="AP286">
        <v>10354</v>
      </c>
      <c r="AQ286" t="s">
        <v>290</v>
      </c>
      <c r="AR286" t="s">
        <v>37</v>
      </c>
      <c r="AS286" t="s">
        <v>37</v>
      </c>
      <c r="AT286" t="s">
        <v>37</v>
      </c>
      <c r="AU286" t="s">
        <v>37</v>
      </c>
      <c r="AV286" t="s">
        <v>37</v>
      </c>
      <c r="AW286" t="s">
        <v>38</v>
      </c>
      <c r="AX286" t="s">
        <v>38</v>
      </c>
      <c r="AY286" t="s">
        <v>290</v>
      </c>
      <c r="AZ286" t="s">
        <v>37</v>
      </c>
      <c r="BA286" t="s">
        <v>195</v>
      </c>
      <c r="BB286" t="s">
        <v>37</v>
      </c>
      <c r="BC286" t="s">
        <v>37</v>
      </c>
      <c r="BD286" t="s">
        <v>320</v>
      </c>
      <c r="BE286" t="s">
        <v>38</v>
      </c>
      <c r="BF286" t="s">
        <v>38</v>
      </c>
    </row>
    <row r="287" spans="1:58" ht="17.25" customHeight="1" x14ac:dyDescent="0.25">
      <c r="A287" s="20">
        <v>45212</v>
      </c>
      <c r="B287" s="21">
        <v>5</v>
      </c>
      <c r="C287" s="22">
        <v>4</v>
      </c>
      <c r="D287" s="20" t="s">
        <v>253</v>
      </c>
      <c r="E287" s="20" t="s">
        <v>253</v>
      </c>
      <c r="F287" s="23"/>
      <c r="G287" s="25"/>
      <c r="H287" s="26" t="s">
        <v>38</v>
      </c>
      <c r="I287" s="26" t="s">
        <v>37</v>
      </c>
      <c r="J287" s="26" t="s">
        <v>37</v>
      </c>
      <c r="K287" s="26" t="s">
        <v>38</v>
      </c>
      <c r="L287" s="26" t="s">
        <v>37</v>
      </c>
      <c r="M287" s="26" t="s">
        <v>37</v>
      </c>
      <c r="N287" s="26" t="s">
        <v>37</v>
      </c>
      <c r="O287" s="27" t="s">
        <v>290</v>
      </c>
      <c r="P287" s="26" t="s">
        <v>38</v>
      </c>
      <c r="Q287" s="26" t="s">
        <v>37</v>
      </c>
      <c r="R287" s="26" t="s">
        <v>38</v>
      </c>
      <c r="S287" s="26" t="s">
        <v>37</v>
      </c>
      <c r="T287" s="26" t="s">
        <v>37</v>
      </c>
      <c r="U287" s="26" t="s">
        <v>37</v>
      </c>
      <c r="V287" s="26" t="s">
        <v>38</v>
      </c>
      <c r="AA287" t="s">
        <v>290</v>
      </c>
      <c r="AB287">
        <v>21589</v>
      </c>
      <c r="AC287">
        <v>55480</v>
      </c>
      <c r="AD287">
        <v>39417</v>
      </c>
      <c r="AE287">
        <v>44129</v>
      </c>
      <c r="AF287">
        <v>14825</v>
      </c>
      <c r="AG287">
        <v>12944</v>
      </c>
      <c r="AH287">
        <v>10860</v>
      </c>
      <c r="AI287" t="s">
        <v>290</v>
      </c>
      <c r="AJ287">
        <v>46402</v>
      </c>
      <c r="AK287">
        <v>25438</v>
      </c>
      <c r="AL287">
        <v>19589</v>
      </c>
      <c r="AM287">
        <v>62722</v>
      </c>
      <c r="AN287">
        <v>32447</v>
      </c>
      <c r="AO287">
        <v>27653</v>
      </c>
      <c r="AP287">
        <v>10354</v>
      </c>
      <c r="AQ287" t="s">
        <v>290</v>
      </c>
      <c r="AR287" t="s">
        <v>37</v>
      </c>
      <c r="AS287" t="s">
        <v>37</v>
      </c>
      <c r="AT287" t="s">
        <v>37</v>
      </c>
      <c r="AU287" t="s">
        <v>37</v>
      </c>
      <c r="AV287" t="s">
        <v>37</v>
      </c>
      <c r="AW287" t="s">
        <v>38</v>
      </c>
      <c r="AX287" t="s">
        <v>38</v>
      </c>
      <c r="AY287" t="s">
        <v>290</v>
      </c>
      <c r="AZ287" t="s">
        <v>37</v>
      </c>
      <c r="BA287" t="s">
        <v>252</v>
      </c>
      <c r="BB287" t="s">
        <v>37</v>
      </c>
      <c r="BC287" t="s">
        <v>37</v>
      </c>
      <c r="BD287" t="s">
        <v>37</v>
      </c>
      <c r="BE287" t="s">
        <v>38</v>
      </c>
      <c r="BF287" t="s">
        <v>38</v>
      </c>
    </row>
    <row r="288" spans="1:58" ht="17.25" customHeight="1" x14ac:dyDescent="0.25">
      <c r="A288" s="20">
        <v>45213</v>
      </c>
      <c r="B288" s="21">
        <v>5</v>
      </c>
      <c r="C288" s="22">
        <v>4</v>
      </c>
      <c r="D288" s="20" t="s">
        <v>253</v>
      </c>
      <c r="E288" s="20" t="s">
        <v>253</v>
      </c>
      <c r="F288" s="23"/>
      <c r="G288" s="25"/>
      <c r="H288" s="26" t="s">
        <v>38</v>
      </c>
      <c r="I288" s="26" t="s">
        <v>37</v>
      </c>
      <c r="J288" s="26" t="s">
        <v>37</v>
      </c>
      <c r="K288" s="26" t="s">
        <v>38</v>
      </c>
      <c r="L288" s="26" t="s">
        <v>37</v>
      </c>
      <c r="M288" s="26" t="s">
        <v>37</v>
      </c>
      <c r="N288" s="26" t="s">
        <v>37</v>
      </c>
      <c r="O288" s="27" t="s">
        <v>290</v>
      </c>
      <c r="P288" s="26" t="s">
        <v>38</v>
      </c>
      <c r="Q288" s="26" t="s">
        <v>37</v>
      </c>
      <c r="R288" s="26" t="s">
        <v>38</v>
      </c>
      <c r="S288" s="26" t="s">
        <v>37</v>
      </c>
      <c r="T288" s="26" t="s">
        <v>37</v>
      </c>
      <c r="U288" s="26" t="s">
        <v>37</v>
      </c>
      <c r="V288" s="26" t="s">
        <v>38</v>
      </c>
      <c r="AA288" t="s">
        <v>290</v>
      </c>
      <c r="AB288">
        <v>21613</v>
      </c>
      <c r="AC288">
        <v>55504</v>
      </c>
      <c r="AD288">
        <v>39441</v>
      </c>
      <c r="AE288">
        <v>44153</v>
      </c>
      <c r="AF288">
        <v>14849</v>
      </c>
      <c r="AG288">
        <v>12944</v>
      </c>
      <c r="AH288">
        <v>10860</v>
      </c>
      <c r="AI288" t="s">
        <v>290</v>
      </c>
      <c r="AJ288">
        <v>46426</v>
      </c>
      <c r="AK288">
        <v>25438</v>
      </c>
      <c r="AL288">
        <v>19613</v>
      </c>
      <c r="AM288">
        <v>62746</v>
      </c>
      <c r="AN288">
        <v>32471</v>
      </c>
      <c r="AO288">
        <v>27653</v>
      </c>
      <c r="AP288">
        <v>10354</v>
      </c>
      <c r="AQ288" t="s">
        <v>290</v>
      </c>
      <c r="AR288" t="s">
        <v>37</v>
      </c>
      <c r="AS288" t="s">
        <v>37</v>
      </c>
      <c r="AT288" t="s">
        <v>37</v>
      </c>
      <c r="AU288" t="s">
        <v>37</v>
      </c>
      <c r="AV288" t="s">
        <v>37</v>
      </c>
      <c r="AW288" t="s">
        <v>38</v>
      </c>
      <c r="AX288" t="s">
        <v>38</v>
      </c>
      <c r="AY288" t="s">
        <v>290</v>
      </c>
      <c r="AZ288" t="s">
        <v>37</v>
      </c>
      <c r="BA288" t="s">
        <v>252</v>
      </c>
      <c r="BB288" t="s">
        <v>37</v>
      </c>
      <c r="BC288" t="s">
        <v>37</v>
      </c>
      <c r="BD288" t="s">
        <v>37</v>
      </c>
      <c r="BE288" t="s">
        <v>38</v>
      </c>
      <c r="BF288" t="s">
        <v>38</v>
      </c>
    </row>
    <row r="289" spans="1:58" ht="17.25" customHeight="1" x14ac:dyDescent="0.25">
      <c r="A289" s="20">
        <v>45214</v>
      </c>
      <c r="B289" s="21">
        <v>5</v>
      </c>
      <c r="C289" s="22">
        <v>4</v>
      </c>
      <c r="D289" s="20" t="s">
        <v>253</v>
      </c>
      <c r="E289" s="20" t="s">
        <v>253</v>
      </c>
      <c r="F289" s="23"/>
      <c r="G289" s="25"/>
      <c r="H289" s="26" t="s">
        <v>38</v>
      </c>
      <c r="I289" s="26" t="s">
        <v>37</v>
      </c>
      <c r="J289" s="26" t="s">
        <v>37</v>
      </c>
      <c r="K289" s="26" t="s">
        <v>38</v>
      </c>
      <c r="L289" s="26" t="s">
        <v>37</v>
      </c>
      <c r="M289" s="26" t="s">
        <v>37</v>
      </c>
      <c r="N289" s="26" t="s">
        <v>37</v>
      </c>
      <c r="O289" s="27" t="s">
        <v>290</v>
      </c>
      <c r="P289" s="26" t="s">
        <v>38</v>
      </c>
      <c r="Q289" s="26" t="s">
        <v>37</v>
      </c>
      <c r="R289" s="26" t="s">
        <v>38</v>
      </c>
      <c r="S289" s="26" t="s">
        <v>37</v>
      </c>
      <c r="T289" s="26" t="s">
        <v>37</v>
      </c>
      <c r="U289" s="26" t="s">
        <v>37</v>
      </c>
      <c r="V289" s="26" t="s">
        <v>38</v>
      </c>
      <c r="AA289" t="s">
        <v>290</v>
      </c>
      <c r="AB289">
        <v>21637</v>
      </c>
      <c r="AC289">
        <v>55528</v>
      </c>
      <c r="AD289">
        <v>39465</v>
      </c>
      <c r="AE289">
        <v>44177</v>
      </c>
      <c r="AF289">
        <v>14873</v>
      </c>
      <c r="AG289">
        <v>12944</v>
      </c>
      <c r="AH289">
        <v>10860</v>
      </c>
      <c r="AI289" t="s">
        <v>290</v>
      </c>
      <c r="AJ289">
        <v>46450</v>
      </c>
      <c r="AK289">
        <v>25438</v>
      </c>
      <c r="AL289">
        <v>19637</v>
      </c>
      <c r="AM289">
        <v>62770</v>
      </c>
      <c r="AN289">
        <v>32495</v>
      </c>
      <c r="AO289">
        <v>27653</v>
      </c>
      <c r="AP289">
        <v>10354</v>
      </c>
      <c r="AQ289" t="s">
        <v>290</v>
      </c>
      <c r="AR289" t="s">
        <v>37</v>
      </c>
      <c r="AS289" t="s">
        <v>37</v>
      </c>
      <c r="AT289" t="s">
        <v>37</v>
      </c>
      <c r="AU289" t="s">
        <v>37</v>
      </c>
      <c r="AV289" t="s">
        <v>37</v>
      </c>
      <c r="AW289" t="s">
        <v>38</v>
      </c>
      <c r="AX289" t="s">
        <v>38</v>
      </c>
      <c r="AY289" t="s">
        <v>290</v>
      </c>
      <c r="AZ289" t="s">
        <v>37</v>
      </c>
      <c r="BA289" t="s">
        <v>252</v>
      </c>
      <c r="BB289" t="s">
        <v>37</v>
      </c>
      <c r="BC289" t="s">
        <v>37</v>
      </c>
      <c r="BD289" t="s">
        <v>37</v>
      </c>
      <c r="BE289" t="s">
        <v>38</v>
      </c>
      <c r="BF289" t="s">
        <v>38</v>
      </c>
    </row>
    <row r="290" spans="1:58" ht="17.25" customHeight="1" x14ac:dyDescent="0.25">
      <c r="A290" s="20">
        <v>45215</v>
      </c>
      <c r="B290" s="21">
        <v>5</v>
      </c>
      <c r="C290" s="22">
        <v>4</v>
      </c>
      <c r="D290" s="20" t="s">
        <v>253</v>
      </c>
      <c r="E290" s="20" t="s">
        <v>253</v>
      </c>
      <c r="F290" s="23"/>
      <c r="G290" s="25"/>
      <c r="H290" s="26" t="s">
        <v>38</v>
      </c>
      <c r="I290" s="26" t="s">
        <v>37</v>
      </c>
      <c r="J290" s="26" t="s">
        <v>37</v>
      </c>
      <c r="K290" s="26" t="s">
        <v>38</v>
      </c>
      <c r="L290" s="26" t="s">
        <v>37</v>
      </c>
      <c r="M290" s="26" t="s">
        <v>37</v>
      </c>
      <c r="N290" s="26" t="s">
        <v>37</v>
      </c>
      <c r="O290" s="27" t="s">
        <v>290</v>
      </c>
      <c r="P290" s="26" t="s">
        <v>38</v>
      </c>
      <c r="Q290" s="26" t="s">
        <v>37</v>
      </c>
      <c r="R290" s="26" t="s">
        <v>38</v>
      </c>
      <c r="S290" s="26" t="s">
        <v>37</v>
      </c>
      <c r="T290" s="26" t="s">
        <v>37</v>
      </c>
      <c r="U290" s="26" t="s">
        <v>37</v>
      </c>
      <c r="V290" s="26" t="s">
        <v>38</v>
      </c>
      <c r="AA290" t="s">
        <v>290</v>
      </c>
      <c r="AB290">
        <v>21661</v>
      </c>
      <c r="AC290">
        <v>55528</v>
      </c>
      <c r="AD290">
        <v>39489</v>
      </c>
      <c r="AE290">
        <v>44201</v>
      </c>
      <c r="AF290">
        <v>14897</v>
      </c>
      <c r="AG290">
        <v>12944</v>
      </c>
      <c r="AH290">
        <v>10860</v>
      </c>
      <c r="AI290" t="s">
        <v>290</v>
      </c>
      <c r="AJ290">
        <v>46474</v>
      </c>
      <c r="AK290">
        <v>25438</v>
      </c>
      <c r="AL290">
        <v>19661</v>
      </c>
      <c r="AM290">
        <v>62794</v>
      </c>
      <c r="AN290">
        <v>32519</v>
      </c>
      <c r="AO290">
        <v>27653</v>
      </c>
      <c r="AP290">
        <v>10354</v>
      </c>
      <c r="AQ290" t="s">
        <v>290</v>
      </c>
      <c r="AR290" t="s">
        <v>37</v>
      </c>
      <c r="AS290" t="s">
        <v>195</v>
      </c>
      <c r="AT290" t="s">
        <v>37</v>
      </c>
      <c r="AU290" t="s">
        <v>37</v>
      </c>
      <c r="AV290" t="s">
        <v>37</v>
      </c>
      <c r="AW290" t="s">
        <v>320</v>
      </c>
      <c r="AX290" t="s">
        <v>38</v>
      </c>
      <c r="AY290" t="s">
        <v>290</v>
      </c>
      <c r="AZ290" t="s">
        <v>37</v>
      </c>
      <c r="BA290" t="s">
        <v>252</v>
      </c>
      <c r="BB290" t="s">
        <v>37</v>
      </c>
      <c r="BC290" t="s">
        <v>37</v>
      </c>
      <c r="BD290" t="s">
        <v>37</v>
      </c>
      <c r="BE290" t="s">
        <v>38</v>
      </c>
      <c r="BF290" t="s">
        <v>38</v>
      </c>
    </row>
    <row r="291" spans="1:58" ht="17.25" customHeight="1" x14ac:dyDescent="0.25">
      <c r="A291" s="20">
        <v>45216</v>
      </c>
      <c r="B291" s="21">
        <v>5</v>
      </c>
      <c r="C291" s="22">
        <v>4</v>
      </c>
      <c r="D291" s="20" t="s">
        <v>253</v>
      </c>
      <c r="E291" s="20" t="s">
        <v>253</v>
      </c>
      <c r="F291" s="23"/>
      <c r="G291" s="25"/>
      <c r="H291" s="26" t="s">
        <v>38</v>
      </c>
      <c r="I291" s="26" t="s">
        <v>37</v>
      </c>
      <c r="J291" s="26" t="s">
        <v>37</v>
      </c>
      <c r="K291" s="26" t="s">
        <v>38</v>
      </c>
      <c r="L291" s="26" t="s">
        <v>37</v>
      </c>
      <c r="M291" s="26" t="s">
        <v>37</v>
      </c>
      <c r="N291" s="26" t="s">
        <v>37</v>
      </c>
      <c r="O291" s="27" t="s">
        <v>290</v>
      </c>
      <c r="P291" s="26" t="s">
        <v>38</v>
      </c>
      <c r="Q291" s="26" t="s">
        <v>37</v>
      </c>
      <c r="R291" s="26" t="s">
        <v>38</v>
      </c>
      <c r="S291" s="26" t="s">
        <v>37</v>
      </c>
      <c r="T291" s="26" t="s">
        <v>37</v>
      </c>
      <c r="U291" s="26" t="s">
        <v>37</v>
      </c>
      <c r="V291" s="26" t="s">
        <v>38</v>
      </c>
      <c r="AA291" t="s">
        <v>290</v>
      </c>
      <c r="AB291">
        <v>21685</v>
      </c>
      <c r="AC291">
        <v>55528</v>
      </c>
      <c r="AD291">
        <v>39513</v>
      </c>
      <c r="AE291">
        <v>44225</v>
      </c>
      <c r="AF291">
        <v>14921</v>
      </c>
      <c r="AG291">
        <v>12968</v>
      </c>
      <c r="AH291">
        <v>10860</v>
      </c>
      <c r="AI291" t="s">
        <v>290</v>
      </c>
      <c r="AJ291">
        <v>46498</v>
      </c>
      <c r="AK291">
        <v>25438</v>
      </c>
      <c r="AL291">
        <v>19685</v>
      </c>
      <c r="AM291">
        <v>62818</v>
      </c>
      <c r="AN291">
        <v>32543</v>
      </c>
      <c r="AO291">
        <v>27653</v>
      </c>
      <c r="AP291">
        <v>10354</v>
      </c>
      <c r="AQ291" t="s">
        <v>290</v>
      </c>
      <c r="AR291" t="s">
        <v>37</v>
      </c>
      <c r="AS291" t="s">
        <v>38</v>
      </c>
      <c r="AT291" t="s">
        <v>37</v>
      </c>
      <c r="AU291" t="s">
        <v>37</v>
      </c>
      <c r="AV291" t="s">
        <v>37</v>
      </c>
      <c r="AW291" t="s">
        <v>37</v>
      </c>
      <c r="AX291" t="s">
        <v>38</v>
      </c>
      <c r="AY291" t="s">
        <v>290</v>
      </c>
      <c r="AZ291" t="s">
        <v>37</v>
      </c>
      <c r="BA291" t="s">
        <v>252</v>
      </c>
      <c r="BB291" t="s">
        <v>37</v>
      </c>
      <c r="BC291" t="s">
        <v>37</v>
      </c>
      <c r="BD291" t="s">
        <v>37</v>
      </c>
      <c r="BE291" t="s">
        <v>38</v>
      </c>
      <c r="BF291" t="s">
        <v>38</v>
      </c>
    </row>
    <row r="292" spans="1:58" ht="17.25" customHeight="1" x14ac:dyDescent="0.25">
      <c r="A292" s="20">
        <v>45217</v>
      </c>
      <c r="B292" s="21">
        <v>5</v>
      </c>
      <c r="C292" s="22">
        <v>4</v>
      </c>
      <c r="D292" s="20" t="s">
        <v>253</v>
      </c>
      <c r="E292" s="20" t="s">
        <v>253</v>
      </c>
      <c r="F292" s="23"/>
      <c r="G292" s="25"/>
      <c r="H292" s="26" t="s">
        <v>38</v>
      </c>
      <c r="I292" s="26" t="s">
        <v>37</v>
      </c>
      <c r="J292" s="26" t="s">
        <v>37</v>
      </c>
      <c r="K292" s="26" t="s">
        <v>38</v>
      </c>
      <c r="L292" s="26" t="s">
        <v>37</v>
      </c>
      <c r="M292" s="26" t="s">
        <v>37</v>
      </c>
      <c r="N292" s="26" t="s">
        <v>37</v>
      </c>
      <c r="O292" s="27" t="s">
        <v>290</v>
      </c>
      <c r="P292" s="26" t="s">
        <v>38</v>
      </c>
      <c r="Q292" s="26" t="s">
        <v>37</v>
      </c>
      <c r="R292" s="26" t="s">
        <v>38</v>
      </c>
      <c r="S292" s="26" t="s">
        <v>37</v>
      </c>
      <c r="T292" s="26" t="s">
        <v>37</v>
      </c>
      <c r="U292" s="26" t="s">
        <v>37</v>
      </c>
      <c r="V292" s="26" t="s">
        <v>38</v>
      </c>
      <c r="AA292" t="s">
        <v>290</v>
      </c>
      <c r="AB292">
        <v>21709</v>
      </c>
      <c r="AC292">
        <v>55528</v>
      </c>
      <c r="AD292">
        <v>39537</v>
      </c>
      <c r="AE292">
        <v>44225</v>
      </c>
      <c r="AF292">
        <v>14945</v>
      </c>
      <c r="AG292">
        <v>12992</v>
      </c>
      <c r="AH292">
        <v>10860</v>
      </c>
      <c r="AI292" t="s">
        <v>290</v>
      </c>
      <c r="AJ292">
        <v>46522</v>
      </c>
      <c r="AK292">
        <v>25438</v>
      </c>
      <c r="AL292">
        <v>19709</v>
      </c>
      <c r="AM292">
        <v>62842</v>
      </c>
      <c r="AN292">
        <v>32567</v>
      </c>
      <c r="AO292">
        <v>27653</v>
      </c>
      <c r="AP292">
        <v>10354</v>
      </c>
      <c r="AQ292" t="s">
        <v>290</v>
      </c>
      <c r="AR292" t="s">
        <v>37</v>
      </c>
      <c r="AS292" t="s">
        <v>38</v>
      </c>
      <c r="AT292" t="s">
        <v>37</v>
      </c>
      <c r="AU292" t="s">
        <v>195</v>
      </c>
      <c r="AV292" t="s">
        <v>37</v>
      </c>
      <c r="AW292" t="s">
        <v>37</v>
      </c>
      <c r="AX292" t="s">
        <v>320</v>
      </c>
      <c r="AY292" t="s">
        <v>290</v>
      </c>
      <c r="AZ292" t="s">
        <v>37</v>
      </c>
      <c r="BA292" t="s">
        <v>252</v>
      </c>
      <c r="BB292" t="s">
        <v>37</v>
      </c>
      <c r="BC292" t="s">
        <v>37</v>
      </c>
      <c r="BD292" t="s">
        <v>37</v>
      </c>
      <c r="BE292" t="s">
        <v>38</v>
      </c>
      <c r="BF292" t="s">
        <v>38</v>
      </c>
    </row>
    <row r="293" spans="1:58" ht="17.25" customHeight="1" x14ac:dyDescent="0.25">
      <c r="A293" s="20">
        <v>45218</v>
      </c>
      <c r="B293" s="21">
        <v>5</v>
      </c>
      <c r="C293" s="22">
        <v>4</v>
      </c>
      <c r="D293" s="20" t="s">
        <v>253</v>
      </c>
      <c r="E293" s="20" t="s">
        <v>253</v>
      </c>
      <c r="F293" s="23"/>
      <c r="G293" s="25"/>
      <c r="H293" s="26" t="s">
        <v>38</v>
      </c>
      <c r="I293" s="26" t="s">
        <v>37</v>
      </c>
      <c r="J293" s="26" t="s">
        <v>37</v>
      </c>
      <c r="K293" s="26" t="s">
        <v>38</v>
      </c>
      <c r="L293" s="26" t="s">
        <v>37</v>
      </c>
      <c r="M293" s="26" t="s">
        <v>37</v>
      </c>
      <c r="N293" s="26" t="s">
        <v>37</v>
      </c>
      <c r="O293" s="27" t="s">
        <v>290</v>
      </c>
      <c r="P293" s="26" t="s">
        <v>38</v>
      </c>
      <c r="Q293" s="26" t="s">
        <v>37</v>
      </c>
      <c r="R293" s="26" t="s">
        <v>38</v>
      </c>
      <c r="S293" s="26" t="s">
        <v>37</v>
      </c>
      <c r="T293" s="26" t="s">
        <v>37</v>
      </c>
      <c r="U293" s="26" t="s">
        <v>37</v>
      </c>
      <c r="V293" s="26" t="s">
        <v>38</v>
      </c>
      <c r="AA293" t="s">
        <v>290</v>
      </c>
      <c r="AB293">
        <v>21733</v>
      </c>
      <c r="AC293">
        <v>55528</v>
      </c>
      <c r="AD293">
        <v>39561</v>
      </c>
      <c r="AE293">
        <v>44225</v>
      </c>
      <c r="AF293">
        <v>14969</v>
      </c>
      <c r="AG293">
        <v>13016</v>
      </c>
      <c r="AH293">
        <v>10884</v>
      </c>
      <c r="AI293" t="s">
        <v>290</v>
      </c>
      <c r="AJ293">
        <v>46546</v>
      </c>
      <c r="AK293">
        <v>25438</v>
      </c>
      <c r="AL293">
        <v>19733</v>
      </c>
      <c r="AM293">
        <v>62866</v>
      </c>
      <c r="AN293">
        <v>32591</v>
      </c>
      <c r="AO293">
        <v>27653</v>
      </c>
      <c r="AP293">
        <v>10354</v>
      </c>
      <c r="AQ293" t="s">
        <v>290</v>
      </c>
      <c r="AR293" t="s">
        <v>37</v>
      </c>
      <c r="AS293" t="s">
        <v>38</v>
      </c>
      <c r="AT293" t="s">
        <v>37</v>
      </c>
      <c r="AU293" t="s">
        <v>321</v>
      </c>
      <c r="AV293" t="s">
        <v>37</v>
      </c>
      <c r="AW293" t="s">
        <v>37</v>
      </c>
      <c r="AX293" t="s">
        <v>37</v>
      </c>
      <c r="AY293" t="s">
        <v>290</v>
      </c>
      <c r="AZ293" t="s">
        <v>37</v>
      </c>
      <c r="BA293" t="s">
        <v>252</v>
      </c>
      <c r="BB293" t="s">
        <v>37</v>
      </c>
      <c r="BC293" t="s">
        <v>37</v>
      </c>
      <c r="BD293" t="s">
        <v>37</v>
      </c>
      <c r="BE293" t="s">
        <v>38</v>
      </c>
      <c r="BF293" t="s">
        <v>38</v>
      </c>
    </row>
    <row r="294" spans="1:58" ht="17.25" customHeight="1" x14ac:dyDescent="0.25">
      <c r="A294" s="20">
        <v>45219</v>
      </c>
      <c r="B294" s="21">
        <v>5</v>
      </c>
      <c r="C294" s="22">
        <v>4</v>
      </c>
      <c r="D294" s="20" t="s">
        <v>253</v>
      </c>
      <c r="E294" s="20" t="s">
        <v>253</v>
      </c>
      <c r="F294" s="23"/>
      <c r="G294" s="25"/>
      <c r="H294" s="26" t="s">
        <v>38</v>
      </c>
      <c r="I294" s="26" t="s">
        <v>37</v>
      </c>
      <c r="J294" s="26" t="s">
        <v>37</v>
      </c>
      <c r="K294" s="26" t="s">
        <v>38</v>
      </c>
      <c r="L294" s="26" t="s">
        <v>37</v>
      </c>
      <c r="M294" s="26" t="s">
        <v>37</v>
      </c>
      <c r="N294" s="26" t="s">
        <v>37</v>
      </c>
      <c r="O294" s="27" t="s">
        <v>290</v>
      </c>
      <c r="P294" s="26" t="s">
        <v>38</v>
      </c>
      <c r="Q294" s="26" t="s">
        <v>37</v>
      </c>
      <c r="R294" s="26" t="s">
        <v>38</v>
      </c>
      <c r="S294" s="26" t="s">
        <v>37</v>
      </c>
      <c r="T294" s="26" t="s">
        <v>37</v>
      </c>
      <c r="U294" s="26" t="s">
        <v>37</v>
      </c>
      <c r="V294" s="26" t="s">
        <v>38</v>
      </c>
      <c r="AA294" t="s">
        <v>290</v>
      </c>
      <c r="AB294">
        <v>21757</v>
      </c>
      <c r="AC294">
        <v>55528</v>
      </c>
      <c r="AD294">
        <v>39585</v>
      </c>
      <c r="AE294">
        <v>44225</v>
      </c>
      <c r="AF294">
        <v>14969</v>
      </c>
      <c r="AG294">
        <v>13040</v>
      </c>
      <c r="AH294">
        <v>10908</v>
      </c>
      <c r="AI294" t="s">
        <v>290</v>
      </c>
      <c r="AJ294">
        <v>46570</v>
      </c>
      <c r="AK294">
        <v>25438</v>
      </c>
      <c r="AL294">
        <v>19757</v>
      </c>
      <c r="AM294">
        <v>62890</v>
      </c>
      <c r="AN294">
        <v>32615</v>
      </c>
      <c r="AO294">
        <v>27653</v>
      </c>
      <c r="AP294">
        <v>10354</v>
      </c>
      <c r="AQ294" t="s">
        <v>290</v>
      </c>
      <c r="AR294" t="s">
        <v>37</v>
      </c>
      <c r="AS294" t="s">
        <v>38</v>
      </c>
      <c r="AT294" t="s">
        <v>37</v>
      </c>
      <c r="AU294" t="s">
        <v>320</v>
      </c>
      <c r="AV294" t="s">
        <v>195</v>
      </c>
      <c r="AW294" t="s">
        <v>37</v>
      </c>
      <c r="AX294" t="s">
        <v>37</v>
      </c>
      <c r="AY294" t="s">
        <v>290</v>
      </c>
      <c r="AZ294" t="s">
        <v>37</v>
      </c>
      <c r="BA294" t="s">
        <v>252</v>
      </c>
      <c r="BB294" t="s">
        <v>37</v>
      </c>
      <c r="BC294" t="s">
        <v>37</v>
      </c>
      <c r="BD294" t="s">
        <v>37</v>
      </c>
      <c r="BE294" t="s">
        <v>38</v>
      </c>
      <c r="BF294" t="s">
        <v>38</v>
      </c>
    </row>
    <row r="295" spans="1:58" ht="17.25" customHeight="1" x14ac:dyDescent="0.25">
      <c r="A295" s="20">
        <v>45220</v>
      </c>
      <c r="B295" s="21">
        <v>5</v>
      </c>
      <c r="C295" s="22">
        <v>4</v>
      </c>
      <c r="D295" s="20" t="s">
        <v>253</v>
      </c>
      <c r="E295" s="20" t="s">
        <v>253</v>
      </c>
      <c r="F295" s="23"/>
      <c r="G295" s="25"/>
      <c r="H295" s="26" t="s">
        <v>38</v>
      </c>
      <c r="I295" s="26" t="s">
        <v>37</v>
      </c>
      <c r="J295" s="26" t="s">
        <v>37</v>
      </c>
      <c r="K295" s="26" t="s">
        <v>38</v>
      </c>
      <c r="L295" s="26" t="s">
        <v>37</v>
      </c>
      <c r="M295" s="26" t="s">
        <v>37</v>
      </c>
      <c r="N295" s="26" t="s">
        <v>37</v>
      </c>
      <c r="O295" s="27" t="s">
        <v>290</v>
      </c>
      <c r="P295" s="26" t="s">
        <v>38</v>
      </c>
      <c r="Q295" s="26" t="s">
        <v>37</v>
      </c>
      <c r="R295" s="26" t="s">
        <v>38</v>
      </c>
      <c r="S295" s="26" t="s">
        <v>37</v>
      </c>
      <c r="T295" s="26" t="s">
        <v>37</v>
      </c>
      <c r="U295" s="26" t="s">
        <v>37</v>
      </c>
      <c r="V295" s="26" t="s">
        <v>38</v>
      </c>
      <c r="AA295" t="s">
        <v>290</v>
      </c>
      <c r="AB295">
        <v>21781</v>
      </c>
      <c r="AC295">
        <v>55528</v>
      </c>
      <c r="AD295">
        <v>39609</v>
      </c>
      <c r="AE295">
        <v>44249</v>
      </c>
      <c r="AF295">
        <v>14969</v>
      </c>
      <c r="AG295">
        <v>13064</v>
      </c>
      <c r="AH295">
        <v>10932</v>
      </c>
      <c r="AI295" t="s">
        <v>290</v>
      </c>
      <c r="AJ295">
        <v>46594</v>
      </c>
      <c r="AK295">
        <v>25438</v>
      </c>
      <c r="AL295">
        <v>19781</v>
      </c>
      <c r="AM295">
        <v>62914</v>
      </c>
      <c r="AN295">
        <v>32639</v>
      </c>
      <c r="AO295">
        <v>27653</v>
      </c>
      <c r="AP295">
        <v>10354</v>
      </c>
      <c r="AQ295" t="s">
        <v>290</v>
      </c>
      <c r="AR295" t="s">
        <v>37</v>
      </c>
      <c r="AS295" t="s">
        <v>38</v>
      </c>
      <c r="AT295" t="s">
        <v>37</v>
      </c>
      <c r="AU295" t="s">
        <v>37</v>
      </c>
      <c r="AV295" t="s">
        <v>321</v>
      </c>
      <c r="AW295" t="s">
        <v>37</v>
      </c>
      <c r="AX295" t="s">
        <v>37</v>
      </c>
      <c r="AY295" t="s">
        <v>290</v>
      </c>
      <c r="AZ295" t="s">
        <v>37</v>
      </c>
      <c r="BA295" t="s">
        <v>252</v>
      </c>
      <c r="BB295" t="s">
        <v>37</v>
      </c>
      <c r="BC295" t="s">
        <v>37</v>
      </c>
      <c r="BD295" t="s">
        <v>37</v>
      </c>
      <c r="BE295" t="s">
        <v>38</v>
      </c>
      <c r="BF295" t="s">
        <v>38</v>
      </c>
    </row>
    <row r="296" spans="1:58" ht="17.25" customHeight="1" x14ac:dyDescent="0.25">
      <c r="A296" s="20">
        <v>45221</v>
      </c>
      <c r="B296" s="21">
        <v>5</v>
      </c>
      <c r="C296" s="22">
        <v>4</v>
      </c>
      <c r="D296" s="20" t="s">
        <v>253</v>
      </c>
      <c r="E296" s="20" t="s">
        <v>253</v>
      </c>
      <c r="F296" s="23"/>
      <c r="G296" s="25"/>
      <c r="H296" s="26" t="s">
        <v>38</v>
      </c>
      <c r="I296" s="26" t="s">
        <v>37</v>
      </c>
      <c r="J296" s="26" t="s">
        <v>37</v>
      </c>
      <c r="K296" s="26" t="s">
        <v>38</v>
      </c>
      <c r="L296" s="26" t="s">
        <v>37</v>
      </c>
      <c r="M296" s="26" t="s">
        <v>37</v>
      </c>
      <c r="N296" s="26" t="s">
        <v>37</v>
      </c>
      <c r="O296" s="27" t="s">
        <v>290</v>
      </c>
      <c r="P296" s="26" t="s">
        <v>38</v>
      </c>
      <c r="Q296" s="26" t="s">
        <v>37</v>
      </c>
      <c r="R296" s="26" t="s">
        <v>38</v>
      </c>
      <c r="S296" s="26" t="s">
        <v>37</v>
      </c>
      <c r="T296" s="26" t="s">
        <v>37</v>
      </c>
      <c r="U296" s="26" t="s">
        <v>37</v>
      </c>
      <c r="V296" s="26" t="s">
        <v>38</v>
      </c>
      <c r="AA296" t="s">
        <v>290</v>
      </c>
      <c r="AB296">
        <v>21805</v>
      </c>
      <c r="AC296">
        <v>55528</v>
      </c>
      <c r="AD296">
        <v>39633</v>
      </c>
      <c r="AE296">
        <v>44273</v>
      </c>
      <c r="AF296">
        <v>14969</v>
      </c>
      <c r="AG296">
        <v>13088</v>
      </c>
      <c r="AH296">
        <v>10932</v>
      </c>
      <c r="AI296" t="s">
        <v>290</v>
      </c>
      <c r="AJ296">
        <v>46618</v>
      </c>
      <c r="AK296">
        <v>25438</v>
      </c>
      <c r="AL296">
        <v>19805</v>
      </c>
      <c r="AM296">
        <v>62938</v>
      </c>
      <c r="AN296">
        <v>32663</v>
      </c>
      <c r="AO296">
        <v>27653</v>
      </c>
      <c r="AP296">
        <v>10354</v>
      </c>
      <c r="AQ296" t="s">
        <v>290</v>
      </c>
      <c r="AR296" t="s">
        <v>37</v>
      </c>
      <c r="AS296" t="s">
        <v>38</v>
      </c>
      <c r="AT296" t="s">
        <v>37</v>
      </c>
      <c r="AU296" t="s">
        <v>37</v>
      </c>
      <c r="AV296" t="s">
        <v>320</v>
      </c>
      <c r="AW296" t="s">
        <v>37</v>
      </c>
      <c r="AX296" t="s">
        <v>195</v>
      </c>
      <c r="AY296" t="s">
        <v>290</v>
      </c>
      <c r="AZ296" t="s">
        <v>37</v>
      </c>
      <c r="BA296" t="s">
        <v>252</v>
      </c>
      <c r="BB296" t="s">
        <v>37</v>
      </c>
      <c r="BC296" t="s">
        <v>37</v>
      </c>
      <c r="BD296" t="s">
        <v>37</v>
      </c>
      <c r="BE296" t="s">
        <v>38</v>
      </c>
      <c r="BF296" t="s">
        <v>38</v>
      </c>
    </row>
    <row r="297" spans="1:58" ht="17.25" customHeight="1" x14ac:dyDescent="0.25">
      <c r="A297" s="20">
        <v>45222</v>
      </c>
      <c r="B297" s="21">
        <v>5</v>
      </c>
      <c r="C297" s="22">
        <v>4</v>
      </c>
      <c r="D297" s="20" t="s">
        <v>253</v>
      </c>
      <c r="E297" s="20" t="s">
        <v>253</v>
      </c>
      <c r="F297" s="23"/>
      <c r="G297" s="25"/>
      <c r="H297" s="26" t="s">
        <v>38</v>
      </c>
      <c r="I297" s="26" t="s">
        <v>37</v>
      </c>
      <c r="J297" s="26" t="s">
        <v>37</v>
      </c>
      <c r="K297" s="26" t="s">
        <v>38</v>
      </c>
      <c r="L297" s="26" t="s">
        <v>37</v>
      </c>
      <c r="M297" s="26" t="s">
        <v>37</v>
      </c>
      <c r="N297" s="26" t="s">
        <v>37</v>
      </c>
      <c r="O297" s="27" t="s">
        <v>290</v>
      </c>
      <c r="P297" s="26" t="s">
        <v>38</v>
      </c>
      <c r="Q297" s="26" t="s">
        <v>37</v>
      </c>
      <c r="R297" s="26" t="s">
        <v>38</v>
      </c>
      <c r="S297" s="26" t="s">
        <v>37</v>
      </c>
      <c r="T297" s="26" t="s">
        <v>37</v>
      </c>
      <c r="U297" s="26" t="s">
        <v>37</v>
      </c>
      <c r="V297" s="26" t="s">
        <v>38</v>
      </c>
      <c r="AA297" t="s">
        <v>290</v>
      </c>
      <c r="AB297">
        <v>21829</v>
      </c>
      <c r="AC297">
        <v>55528</v>
      </c>
      <c r="AD297">
        <v>39657</v>
      </c>
      <c r="AE297">
        <v>44297</v>
      </c>
      <c r="AF297">
        <v>14993</v>
      </c>
      <c r="AG297">
        <v>13112</v>
      </c>
      <c r="AH297">
        <v>10932</v>
      </c>
      <c r="AI297" t="s">
        <v>290</v>
      </c>
      <c r="AJ297">
        <v>46642</v>
      </c>
      <c r="AK297">
        <v>25438</v>
      </c>
      <c r="AL297">
        <v>19829</v>
      </c>
      <c r="AM297">
        <v>62962</v>
      </c>
      <c r="AN297">
        <v>32663</v>
      </c>
      <c r="AO297">
        <v>27653</v>
      </c>
      <c r="AP297">
        <v>10354</v>
      </c>
      <c r="AQ297" t="s">
        <v>290</v>
      </c>
      <c r="AR297" t="s">
        <v>37</v>
      </c>
      <c r="AS297" t="s">
        <v>38</v>
      </c>
      <c r="AT297" t="s">
        <v>37</v>
      </c>
      <c r="AU297" t="s">
        <v>37</v>
      </c>
      <c r="AV297" t="s">
        <v>37</v>
      </c>
      <c r="AW297" t="s">
        <v>37</v>
      </c>
      <c r="AX297" t="s">
        <v>38</v>
      </c>
      <c r="AY297" t="s">
        <v>290</v>
      </c>
      <c r="AZ297" t="s">
        <v>37</v>
      </c>
      <c r="BA297" t="s">
        <v>320</v>
      </c>
      <c r="BB297" t="s">
        <v>37</v>
      </c>
      <c r="BC297" t="s">
        <v>37</v>
      </c>
      <c r="BD297" t="s">
        <v>195</v>
      </c>
      <c r="BE297" t="s">
        <v>38</v>
      </c>
      <c r="BF297" t="s">
        <v>38</v>
      </c>
    </row>
    <row r="298" spans="1:58" ht="17.25" customHeight="1" x14ac:dyDescent="0.25">
      <c r="A298" s="20">
        <v>45223</v>
      </c>
      <c r="B298" s="21">
        <v>5</v>
      </c>
      <c r="C298" s="22">
        <v>4</v>
      </c>
      <c r="D298" s="20" t="s">
        <v>253</v>
      </c>
      <c r="E298" s="20" t="s">
        <v>253</v>
      </c>
      <c r="F298" s="23"/>
      <c r="G298" s="25"/>
      <c r="H298" s="26" t="s">
        <v>38</v>
      </c>
      <c r="I298" s="26" t="s">
        <v>37</v>
      </c>
      <c r="J298" s="26" t="s">
        <v>37</v>
      </c>
      <c r="K298" s="26" t="s">
        <v>38</v>
      </c>
      <c r="L298" s="26" t="s">
        <v>37</v>
      </c>
      <c r="M298" s="26" t="s">
        <v>37</v>
      </c>
      <c r="N298" s="26" t="s">
        <v>37</v>
      </c>
      <c r="O298" s="27" t="s">
        <v>290</v>
      </c>
      <c r="P298" s="26" t="s">
        <v>38</v>
      </c>
      <c r="Q298" s="26" t="s">
        <v>37</v>
      </c>
      <c r="R298" s="26" t="s">
        <v>38</v>
      </c>
      <c r="S298" s="26" t="s">
        <v>37</v>
      </c>
      <c r="T298" s="26" t="s">
        <v>37</v>
      </c>
      <c r="U298" s="26" t="s">
        <v>37</v>
      </c>
      <c r="V298" s="26" t="s">
        <v>38</v>
      </c>
      <c r="AA298" t="s">
        <v>290</v>
      </c>
      <c r="AB298">
        <v>21853</v>
      </c>
      <c r="AC298">
        <v>55528</v>
      </c>
      <c r="AD298">
        <v>39681</v>
      </c>
      <c r="AE298">
        <v>44321</v>
      </c>
      <c r="AF298">
        <v>15017</v>
      </c>
      <c r="AG298">
        <v>13136</v>
      </c>
      <c r="AH298">
        <v>10932</v>
      </c>
      <c r="AI298" t="s">
        <v>290</v>
      </c>
      <c r="AJ298">
        <v>46666</v>
      </c>
      <c r="AK298">
        <v>25462</v>
      </c>
      <c r="AL298">
        <v>19853</v>
      </c>
      <c r="AM298">
        <v>62986</v>
      </c>
      <c r="AN298">
        <v>32663</v>
      </c>
      <c r="AO298">
        <v>27653</v>
      </c>
      <c r="AP298">
        <v>10354</v>
      </c>
      <c r="AQ298" t="s">
        <v>290</v>
      </c>
      <c r="AR298" t="s">
        <v>37</v>
      </c>
      <c r="AS298" t="s">
        <v>38</v>
      </c>
      <c r="AT298" t="s">
        <v>37</v>
      </c>
      <c r="AU298" t="s">
        <v>37</v>
      </c>
      <c r="AV298" t="s">
        <v>37</v>
      </c>
      <c r="AW298" t="s">
        <v>37</v>
      </c>
      <c r="AX298" t="s">
        <v>38</v>
      </c>
      <c r="AY298" t="s">
        <v>290</v>
      </c>
      <c r="AZ298" t="s">
        <v>37</v>
      </c>
      <c r="BA298" t="s">
        <v>37</v>
      </c>
      <c r="BB298" t="s">
        <v>37</v>
      </c>
      <c r="BC298" t="s">
        <v>37</v>
      </c>
      <c r="BD298" t="s">
        <v>38</v>
      </c>
      <c r="BE298" t="s">
        <v>38</v>
      </c>
      <c r="BF298" t="s">
        <v>38</v>
      </c>
    </row>
    <row r="299" spans="1:58" ht="17.25" customHeight="1" x14ac:dyDescent="0.25">
      <c r="A299" s="20">
        <v>45224</v>
      </c>
      <c r="B299" s="21">
        <v>5</v>
      </c>
      <c r="C299" s="22">
        <v>4</v>
      </c>
      <c r="D299" s="20" t="s">
        <v>253</v>
      </c>
      <c r="E299" s="20" t="s">
        <v>253</v>
      </c>
      <c r="F299" s="23"/>
      <c r="G299" s="25"/>
      <c r="H299" s="26" t="s">
        <v>38</v>
      </c>
      <c r="I299" s="26" t="s">
        <v>37</v>
      </c>
      <c r="J299" s="26" t="s">
        <v>37</v>
      </c>
      <c r="K299" s="26" t="s">
        <v>38</v>
      </c>
      <c r="L299" s="26" t="s">
        <v>37</v>
      </c>
      <c r="M299" s="26" t="s">
        <v>37</v>
      </c>
      <c r="N299" s="26" t="s">
        <v>37</v>
      </c>
      <c r="O299" s="27" t="s">
        <v>290</v>
      </c>
      <c r="P299" s="26" t="s">
        <v>37</v>
      </c>
      <c r="Q299" s="26" t="s">
        <v>37</v>
      </c>
      <c r="R299" s="26" t="s">
        <v>38</v>
      </c>
      <c r="S299" s="26" t="s">
        <v>37</v>
      </c>
      <c r="T299" s="26" t="s">
        <v>33</v>
      </c>
      <c r="U299" s="26" t="s">
        <v>37</v>
      </c>
      <c r="V299" s="26" t="s">
        <v>38</v>
      </c>
      <c r="AA299" t="s">
        <v>290</v>
      </c>
      <c r="AB299">
        <v>21877</v>
      </c>
      <c r="AC299">
        <v>55528</v>
      </c>
      <c r="AD299">
        <v>39705</v>
      </c>
      <c r="AE299">
        <v>44345</v>
      </c>
      <c r="AF299">
        <v>15041</v>
      </c>
      <c r="AG299">
        <v>13160</v>
      </c>
      <c r="AH299">
        <v>10932</v>
      </c>
      <c r="AI299" t="s">
        <v>290</v>
      </c>
      <c r="AJ299">
        <v>46690</v>
      </c>
      <c r="AK299">
        <v>25486</v>
      </c>
      <c r="AL299">
        <v>19877</v>
      </c>
      <c r="AM299">
        <v>63010</v>
      </c>
      <c r="AN299">
        <v>32663</v>
      </c>
      <c r="AO299">
        <v>27653</v>
      </c>
      <c r="AP299">
        <v>10354</v>
      </c>
      <c r="AQ299" t="s">
        <v>290</v>
      </c>
      <c r="AR299" t="s">
        <v>37</v>
      </c>
      <c r="AS299" t="s">
        <v>38</v>
      </c>
      <c r="AT299" t="s">
        <v>37</v>
      </c>
      <c r="AU299" t="s">
        <v>37</v>
      </c>
      <c r="AV299" t="s">
        <v>37</v>
      </c>
      <c r="AW299" t="s">
        <v>37</v>
      </c>
      <c r="AX299" t="s">
        <v>38</v>
      </c>
      <c r="AY299" t="s">
        <v>290</v>
      </c>
      <c r="AZ299" t="s">
        <v>37</v>
      </c>
      <c r="BA299" t="s">
        <v>37</v>
      </c>
      <c r="BB299" t="s">
        <v>37</v>
      </c>
      <c r="BC299" t="s">
        <v>37</v>
      </c>
      <c r="BD299" t="s">
        <v>38</v>
      </c>
      <c r="BE299" t="s">
        <v>38</v>
      </c>
      <c r="BF299" t="s">
        <v>38</v>
      </c>
    </row>
    <row r="300" spans="1:58" ht="17.25" customHeight="1" x14ac:dyDescent="0.25">
      <c r="A300" s="20">
        <v>45225</v>
      </c>
      <c r="B300" s="21">
        <v>5</v>
      </c>
      <c r="C300" s="22">
        <v>4</v>
      </c>
      <c r="D300" s="20" t="s">
        <v>253</v>
      </c>
      <c r="E300" s="20" t="s">
        <v>253</v>
      </c>
      <c r="F300" s="23"/>
      <c r="G300" s="25"/>
      <c r="H300" s="26" t="s">
        <v>38</v>
      </c>
      <c r="I300" s="26" t="s">
        <v>37</v>
      </c>
      <c r="J300" s="26" t="s">
        <v>37</v>
      </c>
      <c r="K300" s="26" t="s">
        <v>37</v>
      </c>
      <c r="L300" s="26" t="s">
        <v>33</v>
      </c>
      <c r="M300" s="26" t="s">
        <v>37</v>
      </c>
      <c r="N300" s="26" t="s">
        <v>37</v>
      </c>
      <c r="O300" s="27" t="s">
        <v>290</v>
      </c>
      <c r="P300" s="26" t="s">
        <v>37</v>
      </c>
      <c r="Q300" s="26" t="s">
        <v>37</v>
      </c>
      <c r="R300" s="26" t="s">
        <v>38</v>
      </c>
      <c r="S300" s="26" t="s">
        <v>37</v>
      </c>
      <c r="T300" s="26" t="s">
        <v>33</v>
      </c>
      <c r="U300" s="26" t="s">
        <v>37</v>
      </c>
      <c r="V300" s="26" t="s">
        <v>38</v>
      </c>
      <c r="AA300" t="s">
        <v>290</v>
      </c>
      <c r="AB300">
        <v>21901</v>
      </c>
      <c r="AC300">
        <v>55528</v>
      </c>
      <c r="AD300">
        <v>39729</v>
      </c>
      <c r="AE300">
        <v>44369</v>
      </c>
      <c r="AF300">
        <v>15065</v>
      </c>
      <c r="AG300">
        <v>13184</v>
      </c>
      <c r="AH300">
        <v>10932</v>
      </c>
      <c r="AI300" t="s">
        <v>290</v>
      </c>
      <c r="AJ300">
        <v>46714</v>
      </c>
      <c r="AK300">
        <v>25510</v>
      </c>
      <c r="AL300">
        <v>19901</v>
      </c>
      <c r="AM300">
        <v>63034</v>
      </c>
      <c r="AN300">
        <v>32663</v>
      </c>
      <c r="AO300">
        <v>27653</v>
      </c>
      <c r="AP300">
        <v>10354</v>
      </c>
      <c r="AQ300" t="s">
        <v>290</v>
      </c>
      <c r="AR300" t="s">
        <v>37</v>
      </c>
      <c r="AS300" t="s">
        <v>38</v>
      </c>
      <c r="AT300" t="s">
        <v>37</v>
      </c>
      <c r="AU300" t="s">
        <v>37</v>
      </c>
      <c r="AV300" t="s">
        <v>37</v>
      </c>
      <c r="AW300" t="s">
        <v>37</v>
      </c>
      <c r="AX300" t="s">
        <v>38</v>
      </c>
      <c r="AY300" t="s">
        <v>290</v>
      </c>
      <c r="AZ300" t="s">
        <v>37</v>
      </c>
      <c r="BA300" t="s">
        <v>37</v>
      </c>
      <c r="BB300" t="s">
        <v>37</v>
      </c>
      <c r="BC300" t="s">
        <v>37</v>
      </c>
      <c r="BD300" t="s">
        <v>38</v>
      </c>
      <c r="BE300" t="s">
        <v>38</v>
      </c>
      <c r="BF300" t="s">
        <v>38</v>
      </c>
    </row>
    <row r="301" spans="1:58" ht="17.25" customHeight="1" x14ac:dyDescent="0.25">
      <c r="A301" s="20">
        <v>45226</v>
      </c>
      <c r="B301" s="21">
        <v>5</v>
      </c>
      <c r="C301" s="22">
        <v>4</v>
      </c>
      <c r="D301" s="20" t="s">
        <v>253</v>
      </c>
      <c r="E301" s="20" t="s">
        <v>253</v>
      </c>
      <c r="F301" s="23"/>
      <c r="G301" s="25"/>
      <c r="H301" s="26" t="s">
        <v>38</v>
      </c>
      <c r="I301" s="26" t="s">
        <v>37</v>
      </c>
      <c r="J301" s="26" t="s">
        <v>37</v>
      </c>
      <c r="K301" s="26" t="s">
        <v>37</v>
      </c>
      <c r="L301" s="26" t="s">
        <v>33</v>
      </c>
      <c r="M301" s="26" t="s">
        <v>37</v>
      </c>
      <c r="N301" s="26" t="s">
        <v>37</v>
      </c>
      <c r="O301" s="27" t="s">
        <v>290</v>
      </c>
      <c r="P301" s="26" t="s">
        <v>38</v>
      </c>
      <c r="Q301" s="26" t="s">
        <v>37</v>
      </c>
      <c r="R301" s="26" t="s">
        <v>38</v>
      </c>
      <c r="S301" s="26" t="s">
        <v>37</v>
      </c>
      <c r="T301" s="26" t="s">
        <v>37</v>
      </c>
      <c r="U301" s="26" t="s">
        <v>37</v>
      </c>
      <c r="V301" s="26" t="s">
        <v>38</v>
      </c>
      <c r="AA301" t="s">
        <v>290</v>
      </c>
      <c r="AB301">
        <v>21925</v>
      </c>
      <c r="AC301">
        <v>55528</v>
      </c>
      <c r="AD301">
        <v>39753</v>
      </c>
      <c r="AE301">
        <v>44393</v>
      </c>
      <c r="AF301">
        <v>15089</v>
      </c>
      <c r="AG301">
        <v>13208</v>
      </c>
      <c r="AH301">
        <v>10932</v>
      </c>
      <c r="AI301" t="s">
        <v>290</v>
      </c>
      <c r="AJ301">
        <v>46738</v>
      </c>
      <c r="AK301">
        <v>25534</v>
      </c>
      <c r="AL301">
        <v>19925</v>
      </c>
      <c r="AM301">
        <v>63058</v>
      </c>
      <c r="AN301">
        <v>32663</v>
      </c>
      <c r="AO301">
        <v>27653</v>
      </c>
      <c r="AP301">
        <v>10354</v>
      </c>
      <c r="AQ301" t="s">
        <v>290</v>
      </c>
      <c r="AR301" t="s">
        <v>37</v>
      </c>
      <c r="AS301" t="s">
        <v>38</v>
      </c>
      <c r="AT301" t="s">
        <v>37</v>
      </c>
      <c r="AU301" t="s">
        <v>37</v>
      </c>
      <c r="AV301" t="s">
        <v>37</v>
      </c>
      <c r="AW301" t="s">
        <v>37</v>
      </c>
      <c r="AX301" t="s">
        <v>38</v>
      </c>
      <c r="AY301" t="s">
        <v>290</v>
      </c>
      <c r="AZ301" t="s">
        <v>37</v>
      </c>
      <c r="BA301" t="s">
        <v>37</v>
      </c>
      <c r="BB301" t="s">
        <v>37</v>
      </c>
      <c r="BC301" t="s">
        <v>37</v>
      </c>
      <c r="BD301" t="s">
        <v>38</v>
      </c>
      <c r="BE301" t="s">
        <v>38</v>
      </c>
      <c r="BF301" t="s">
        <v>38</v>
      </c>
    </row>
    <row r="302" spans="1:58" ht="17.25" customHeight="1" x14ac:dyDescent="0.25">
      <c r="A302" s="20">
        <v>45227</v>
      </c>
      <c r="B302" s="21">
        <v>5</v>
      </c>
      <c r="C302" s="22">
        <v>4</v>
      </c>
      <c r="D302" s="20" t="s">
        <v>253</v>
      </c>
      <c r="E302" s="20" t="s">
        <v>253</v>
      </c>
      <c r="F302" s="23"/>
      <c r="G302" s="25"/>
      <c r="H302" s="26" t="s">
        <v>38</v>
      </c>
      <c r="I302" s="26" t="s">
        <v>37</v>
      </c>
      <c r="J302" s="26" t="s">
        <v>37</v>
      </c>
      <c r="K302" s="26" t="s">
        <v>38</v>
      </c>
      <c r="L302" s="26" t="s">
        <v>37</v>
      </c>
      <c r="M302" s="26" t="s">
        <v>37</v>
      </c>
      <c r="N302" s="26" t="s">
        <v>37</v>
      </c>
      <c r="O302" s="27" t="s">
        <v>290</v>
      </c>
      <c r="P302" s="26" t="s">
        <v>38</v>
      </c>
      <c r="Q302" s="26" t="s">
        <v>37</v>
      </c>
      <c r="R302" s="26" t="s">
        <v>38</v>
      </c>
      <c r="S302" s="26" t="s">
        <v>37</v>
      </c>
      <c r="T302" s="26" t="s">
        <v>37</v>
      </c>
      <c r="U302" s="26" t="s">
        <v>37</v>
      </c>
      <c r="V302" s="26" t="s">
        <v>38</v>
      </c>
      <c r="AA302" t="s">
        <v>290</v>
      </c>
      <c r="AB302">
        <v>21949</v>
      </c>
      <c r="AC302">
        <v>55528</v>
      </c>
      <c r="AD302">
        <v>39777</v>
      </c>
      <c r="AE302">
        <v>44417</v>
      </c>
      <c r="AF302">
        <v>15113</v>
      </c>
      <c r="AG302">
        <v>13232</v>
      </c>
      <c r="AH302">
        <v>10932</v>
      </c>
      <c r="AI302" t="s">
        <v>290</v>
      </c>
      <c r="AJ302">
        <v>46762</v>
      </c>
      <c r="AK302">
        <v>25558</v>
      </c>
      <c r="AL302">
        <v>19949</v>
      </c>
      <c r="AM302">
        <v>63082</v>
      </c>
      <c r="AN302">
        <v>32663</v>
      </c>
      <c r="AO302">
        <v>27653</v>
      </c>
      <c r="AP302">
        <v>10354</v>
      </c>
      <c r="AQ302" t="s">
        <v>290</v>
      </c>
      <c r="AR302" t="s">
        <v>37</v>
      </c>
      <c r="AS302" t="s">
        <v>38</v>
      </c>
      <c r="AT302" t="s">
        <v>37</v>
      </c>
      <c r="AU302" t="s">
        <v>37</v>
      </c>
      <c r="AV302" t="s">
        <v>37</v>
      </c>
      <c r="AW302" t="s">
        <v>37</v>
      </c>
      <c r="AX302" t="s">
        <v>38</v>
      </c>
      <c r="AY302" t="s">
        <v>290</v>
      </c>
      <c r="AZ302" t="s">
        <v>37</v>
      </c>
      <c r="BA302" t="s">
        <v>37</v>
      </c>
      <c r="BB302" t="s">
        <v>37</v>
      </c>
      <c r="BC302" t="s">
        <v>37</v>
      </c>
      <c r="BD302" t="s">
        <v>38</v>
      </c>
      <c r="BE302" t="s">
        <v>38</v>
      </c>
      <c r="BF302" t="s">
        <v>38</v>
      </c>
    </row>
    <row r="303" spans="1:58" ht="17.25" customHeight="1" x14ac:dyDescent="0.25">
      <c r="A303" s="20">
        <v>45228</v>
      </c>
      <c r="B303" s="21">
        <v>5</v>
      </c>
      <c r="C303" s="22">
        <v>4</v>
      </c>
      <c r="D303" s="20" t="s">
        <v>253</v>
      </c>
      <c r="E303" s="20" t="s">
        <v>253</v>
      </c>
      <c r="F303" s="23"/>
      <c r="G303" s="25"/>
      <c r="H303" s="26" t="s">
        <v>38</v>
      </c>
      <c r="I303" s="26" t="s">
        <v>37</v>
      </c>
      <c r="J303" s="26" t="s">
        <v>37</v>
      </c>
      <c r="K303" s="26" t="s">
        <v>38</v>
      </c>
      <c r="L303" s="26" t="s">
        <v>37</v>
      </c>
      <c r="M303" s="26" t="s">
        <v>37</v>
      </c>
      <c r="N303" s="26" t="s">
        <v>37</v>
      </c>
      <c r="O303" s="27" t="s">
        <v>290</v>
      </c>
      <c r="P303" s="26" t="s">
        <v>38</v>
      </c>
      <c r="Q303" s="26" t="s">
        <v>37</v>
      </c>
      <c r="R303" s="26" t="s">
        <v>38</v>
      </c>
      <c r="S303" s="26" t="s">
        <v>37</v>
      </c>
      <c r="T303" s="26" t="s">
        <v>37</v>
      </c>
      <c r="U303" s="26" t="s">
        <v>37</v>
      </c>
      <c r="V303" s="26" t="s">
        <v>38</v>
      </c>
      <c r="AA303" t="s">
        <v>290</v>
      </c>
      <c r="AB303">
        <v>21973</v>
      </c>
      <c r="AC303">
        <v>55528</v>
      </c>
      <c r="AD303">
        <v>39801</v>
      </c>
      <c r="AE303">
        <v>44441</v>
      </c>
      <c r="AF303">
        <v>15137</v>
      </c>
      <c r="AG303">
        <v>13232</v>
      </c>
      <c r="AH303">
        <v>10932</v>
      </c>
      <c r="AI303" t="s">
        <v>290</v>
      </c>
      <c r="AJ303">
        <v>46786</v>
      </c>
      <c r="AK303">
        <v>25582</v>
      </c>
      <c r="AL303">
        <v>19973</v>
      </c>
      <c r="AM303">
        <v>63106</v>
      </c>
      <c r="AN303">
        <v>32663</v>
      </c>
      <c r="AO303">
        <v>27653</v>
      </c>
      <c r="AP303">
        <v>10354</v>
      </c>
      <c r="AQ303" t="s">
        <v>290</v>
      </c>
      <c r="AR303" t="s">
        <v>37</v>
      </c>
      <c r="AS303" t="s">
        <v>320</v>
      </c>
      <c r="AT303" t="s">
        <v>37</v>
      </c>
      <c r="AU303" t="s">
        <v>37</v>
      </c>
      <c r="AV303" t="s">
        <v>37</v>
      </c>
      <c r="AW303" t="s">
        <v>195</v>
      </c>
      <c r="AX303" t="s">
        <v>38</v>
      </c>
      <c r="AY303" t="s">
        <v>290</v>
      </c>
      <c r="AZ303" t="s">
        <v>37</v>
      </c>
      <c r="BA303" t="s">
        <v>37</v>
      </c>
      <c r="BB303" t="s">
        <v>37</v>
      </c>
      <c r="BC303" t="s">
        <v>37</v>
      </c>
      <c r="BD303" t="s">
        <v>38</v>
      </c>
      <c r="BE303" t="s">
        <v>38</v>
      </c>
      <c r="BF303" t="s">
        <v>38</v>
      </c>
    </row>
    <row r="304" spans="1:58" ht="17.25" customHeight="1" x14ac:dyDescent="0.25">
      <c r="A304" s="20">
        <v>45229</v>
      </c>
      <c r="B304" s="21">
        <v>5</v>
      </c>
      <c r="C304" s="22">
        <v>4</v>
      </c>
      <c r="D304" s="20" t="s">
        <v>253</v>
      </c>
      <c r="E304" s="20" t="s">
        <v>253</v>
      </c>
      <c r="F304" s="23"/>
      <c r="G304" s="25"/>
      <c r="H304" s="26" t="s">
        <v>38</v>
      </c>
      <c r="I304" s="26" t="s">
        <v>37</v>
      </c>
      <c r="J304" s="26" t="s">
        <v>37</v>
      </c>
      <c r="K304" s="26" t="s">
        <v>38</v>
      </c>
      <c r="L304" s="26" t="s">
        <v>37</v>
      </c>
      <c r="M304" s="26" t="s">
        <v>37</v>
      </c>
      <c r="N304" s="26" t="s">
        <v>37</v>
      </c>
      <c r="O304" s="27" t="s">
        <v>290</v>
      </c>
      <c r="P304" s="26" t="s">
        <v>38</v>
      </c>
      <c r="Q304" s="26" t="s">
        <v>37</v>
      </c>
      <c r="R304" s="26" t="s">
        <v>38</v>
      </c>
      <c r="S304" s="26" t="s">
        <v>37</v>
      </c>
      <c r="T304" s="26" t="s">
        <v>37</v>
      </c>
      <c r="U304" s="26" t="s">
        <v>37</v>
      </c>
      <c r="V304" s="26" t="s">
        <v>38</v>
      </c>
      <c r="AA304" t="s">
        <v>290</v>
      </c>
      <c r="AB304">
        <v>21997</v>
      </c>
      <c r="AC304">
        <v>55552</v>
      </c>
      <c r="AD304">
        <v>39825</v>
      </c>
      <c r="AE304">
        <v>44465</v>
      </c>
      <c r="AF304">
        <v>15161</v>
      </c>
      <c r="AG304">
        <v>13232</v>
      </c>
      <c r="AH304">
        <v>10932</v>
      </c>
      <c r="AI304" t="s">
        <v>290</v>
      </c>
      <c r="AJ304">
        <v>46810</v>
      </c>
      <c r="AK304">
        <v>25606</v>
      </c>
      <c r="AL304">
        <v>19997</v>
      </c>
      <c r="AM304">
        <v>63130</v>
      </c>
      <c r="AN304">
        <v>32663</v>
      </c>
      <c r="AO304">
        <v>27653</v>
      </c>
      <c r="AP304">
        <v>10354</v>
      </c>
      <c r="AQ304" t="s">
        <v>290</v>
      </c>
      <c r="AR304" t="s">
        <v>37</v>
      </c>
      <c r="AS304" t="s">
        <v>37</v>
      </c>
      <c r="AT304" t="s">
        <v>37</v>
      </c>
      <c r="AU304" t="s">
        <v>37</v>
      </c>
      <c r="AV304" t="s">
        <v>37</v>
      </c>
      <c r="AW304" t="s">
        <v>38</v>
      </c>
      <c r="AX304" t="s">
        <v>38</v>
      </c>
      <c r="AY304" t="s">
        <v>290</v>
      </c>
      <c r="AZ304" t="s">
        <v>37</v>
      </c>
      <c r="BA304" t="s">
        <v>37</v>
      </c>
      <c r="BB304" t="s">
        <v>37</v>
      </c>
      <c r="BC304" t="s">
        <v>37</v>
      </c>
      <c r="BD304" t="s">
        <v>38</v>
      </c>
      <c r="BE304" t="s">
        <v>38</v>
      </c>
      <c r="BF304" t="s">
        <v>38</v>
      </c>
    </row>
    <row r="305" spans="1:58" ht="17.25" customHeight="1" x14ac:dyDescent="0.25">
      <c r="A305" s="20">
        <v>45230</v>
      </c>
      <c r="B305" s="21">
        <v>5</v>
      </c>
      <c r="C305" s="22">
        <v>4</v>
      </c>
      <c r="D305" s="20" t="s">
        <v>253</v>
      </c>
      <c r="E305" s="20" t="s">
        <v>253</v>
      </c>
      <c r="F305" s="23"/>
      <c r="G305" s="25"/>
      <c r="H305" s="26" t="s">
        <v>38</v>
      </c>
      <c r="I305" s="26" t="s">
        <v>37</v>
      </c>
      <c r="J305" s="26" t="s">
        <v>37</v>
      </c>
      <c r="K305" s="26" t="s">
        <v>38</v>
      </c>
      <c r="L305" s="26" t="s">
        <v>37</v>
      </c>
      <c r="M305" s="26" t="s">
        <v>37</v>
      </c>
      <c r="N305" s="26" t="s">
        <v>37</v>
      </c>
      <c r="O305" s="27" t="s">
        <v>290</v>
      </c>
      <c r="P305" s="26" t="s">
        <v>38</v>
      </c>
      <c r="Q305" s="26" t="s">
        <v>37</v>
      </c>
      <c r="R305" s="26" t="s">
        <v>38</v>
      </c>
      <c r="S305" s="26" t="s">
        <v>37</v>
      </c>
      <c r="T305" s="26" t="s">
        <v>37</v>
      </c>
      <c r="U305" s="26" t="s">
        <v>37</v>
      </c>
      <c r="V305" s="26" t="s">
        <v>38</v>
      </c>
      <c r="AA305" t="s">
        <v>290</v>
      </c>
      <c r="AB305">
        <v>22021</v>
      </c>
      <c r="AC305">
        <v>55576</v>
      </c>
      <c r="AD305">
        <v>39849</v>
      </c>
      <c r="AE305">
        <v>44489</v>
      </c>
      <c r="AF305">
        <v>15185</v>
      </c>
      <c r="AG305">
        <v>13232</v>
      </c>
      <c r="AH305">
        <v>10932</v>
      </c>
      <c r="AI305" t="s">
        <v>290</v>
      </c>
      <c r="AJ305">
        <v>46834</v>
      </c>
      <c r="AK305">
        <v>25630</v>
      </c>
      <c r="AL305">
        <v>20021</v>
      </c>
      <c r="AM305">
        <v>63154</v>
      </c>
      <c r="AN305">
        <v>32663</v>
      </c>
      <c r="AO305">
        <v>27653</v>
      </c>
      <c r="AP305">
        <v>10354</v>
      </c>
      <c r="AQ305" t="s">
        <v>290</v>
      </c>
      <c r="AR305" t="s">
        <v>37</v>
      </c>
      <c r="AS305" t="s">
        <v>37</v>
      </c>
      <c r="AT305" t="s">
        <v>37</v>
      </c>
      <c r="AU305" t="s">
        <v>37</v>
      </c>
      <c r="AV305" t="s">
        <v>37</v>
      </c>
      <c r="AW305" t="s">
        <v>38</v>
      </c>
      <c r="AX305" t="s">
        <v>38</v>
      </c>
      <c r="AY305" t="s">
        <v>290</v>
      </c>
      <c r="AZ305" t="s">
        <v>37</v>
      </c>
      <c r="BA305" t="s">
        <v>37</v>
      </c>
      <c r="BB305" t="s">
        <v>37</v>
      </c>
      <c r="BC305" t="s">
        <v>37</v>
      </c>
      <c r="BD305" t="s">
        <v>38</v>
      </c>
      <c r="BE305" t="s">
        <v>38</v>
      </c>
      <c r="BF305" t="s">
        <v>38</v>
      </c>
    </row>
    <row r="306" spans="1:58" ht="17.25" customHeight="1" x14ac:dyDescent="0.25">
      <c r="A306" s="20">
        <v>45231</v>
      </c>
      <c r="B306" s="21">
        <v>5</v>
      </c>
      <c r="C306" s="22">
        <v>4</v>
      </c>
      <c r="D306" s="20" t="s">
        <v>253</v>
      </c>
      <c r="E306" s="20" t="s">
        <v>253</v>
      </c>
      <c r="F306" s="23"/>
      <c r="G306" s="25"/>
      <c r="H306" s="26" t="s">
        <v>38</v>
      </c>
      <c r="I306" s="26" t="s">
        <v>37</v>
      </c>
      <c r="J306" s="26" t="s">
        <v>37</v>
      </c>
      <c r="K306" s="26" t="s">
        <v>38</v>
      </c>
      <c r="L306" s="26" t="s">
        <v>37</v>
      </c>
      <c r="M306" s="26" t="s">
        <v>37</v>
      </c>
      <c r="N306" s="26" t="s">
        <v>37</v>
      </c>
      <c r="O306" s="27" t="s">
        <v>290</v>
      </c>
      <c r="P306" s="26" t="s">
        <v>38</v>
      </c>
      <c r="Q306" s="26" t="s">
        <v>37</v>
      </c>
      <c r="R306" s="26" t="s">
        <v>38</v>
      </c>
      <c r="S306" s="26" t="s">
        <v>37</v>
      </c>
      <c r="T306" s="26" t="s">
        <v>37</v>
      </c>
      <c r="U306" s="26" t="s">
        <v>37</v>
      </c>
      <c r="V306" s="26" t="s">
        <v>38</v>
      </c>
      <c r="AA306" t="s">
        <v>290</v>
      </c>
      <c r="AB306">
        <v>22045</v>
      </c>
      <c r="AC306">
        <v>55600</v>
      </c>
      <c r="AD306">
        <v>39873</v>
      </c>
      <c r="AE306">
        <v>44513</v>
      </c>
      <c r="AF306">
        <v>15209</v>
      </c>
      <c r="AG306">
        <v>13232</v>
      </c>
      <c r="AH306">
        <v>10932</v>
      </c>
      <c r="AI306" t="s">
        <v>290</v>
      </c>
      <c r="AJ306">
        <v>46858</v>
      </c>
      <c r="AK306">
        <v>25654</v>
      </c>
      <c r="AL306">
        <v>20045</v>
      </c>
      <c r="AM306">
        <v>63178</v>
      </c>
      <c r="AN306">
        <v>32663</v>
      </c>
      <c r="AO306">
        <v>27653</v>
      </c>
      <c r="AP306">
        <v>10354</v>
      </c>
      <c r="AQ306" t="s">
        <v>290</v>
      </c>
      <c r="AR306" t="s">
        <v>37</v>
      </c>
      <c r="AS306" t="s">
        <v>37</v>
      </c>
      <c r="AT306" t="s">
        <v>37</v>
      </c>
      <c r="AU306" t="s">
        <v>37</v>
      </c>
      <c r="AV306" t="s">
        <v>37</v>
      </c>
      <c r="AW306" t="s">
        <v>38</v>
      </c>
      <c r="AX306" t="s">
        <v>38</v>
      </c>
      <c r="AY306" t="s">
        <v>290</v>
      </c>
      <c r="AZ306" t="s">
        <v>37</v>
      </c>
      <c r="BA306" t="s">
        <v>37</v>
      </c>
      <c r="BB306" t="s">
        <v>37</v>
      </c>
      <c r="BC306" t="s">
        <v>37</v>
      </c>
      <c r="BD306" t="s">
        <v>38</v>
      </c>
      <c r="BE306" t="s">
        <v>38</v>
      </c>
      <c r="BF306" t="s">
        <v>38</v>
      </c>
    </row>
    <row r="307" spans="1:58" ht="17.25" customHeight="1" x14ac:dyDescent="0.25">
      <c r="A307" s="20">
        <v>45232</v>
      </c>
      <c r="B307" s="21">
        <v>5</v>
      </c>
      <c r="C307" s="22">
        <v>4</v>
      </c>
      <c r="D307" s="20" t="s">
        <v>253</v>
      </c>
      <c r="E307" s="20" t="s">
        <v>253</v>
      </c>
      <c r="F307" s="23"/>
      <c r="G307" s="25"/>
      <c r="H307" s="26" t="s">
        <v>38</v>
      </c>
      <c r="I307" s="26" t="s">
        <v>37</v>
      </c>
      <c r="J307" s="26" t="s">
        <v>37</v>
      </c>
      <c r="K307" s="26" t="s">
        <v>38</v>
      </c>
      <c r="L307" s="26" t="s">
        <v>37</v>
      </c>
      <c r="M307" s="26" t="s">
        <v>37</v>
      </c>
      <c r="N307" s="26" t="s">
        <v>37</v>
      </c>
      <c r="O307" s="27" t="s">
        <v>290</v>
      </c>
      <c r="P307" s="26" t="s">
        <v>38</v>
      </c>
      <c r="Q307" s="26" t="s">
        <v>37</v>
      </c>
      <c r="R307" s="26" t="s">
        <v>38</v>
      </c>
      <c r="S307" s="26" t="s">
        <v>37</v>
      </c>
      <c r="T307" s="26" t="s">
        <v>37</v>
      </c>
      <c r="U307" s="26" t="s">
        <v>37</v>
      </c>
      <c r="V307" s="26" t="s">
        <v>38</v>
      </c>
      <c r="AA307" t="s">
        <v>290</v>
      </c>
      <c r="AB307">
        <v>22069</v>
      </c>
      <c r="AC307">
        <v>55624</v>
      </c>
      <c r="AD307">
        <v>39897</v>
      </c>
      <c r="AE307">
        <v>44537</v>
      </c>
      <c r="AF307">
        <v>15233</v>
      </c>
      <c r="AG307">
        <v>13232</v>
      </c>
      <c r="AH307">
        <v>10932</v>
      </c>
      <c r="AI307" t="s">
        <v>290</v>
      </c>
      <c r="AJ307">
        <v>46882</v>
      </c>
      <c r="AK307">
        <v>25678</v>
      </c>
      <c r="AL307">
        <v>20069</v>
      </c>
      <c r="AM307">
        <v>63202</v>
      </c>
      <c r="AN307">
        <v>32663</v>
      </c>
      <c r="AO307">
        <v>27653</v>
      </c>
      <c r="AP307">
        <v>10354</v>
      </c>
      <c r="AQ307" t="s">
        <v>290</v>
      </c>
      <c r="AR307" t="s">
        <v>37</v>
      </c>
      <c r="AS307" t="s">
        <v>37</v>
      </c>
      <c r="AT307" t="s">
        <v>37</v>
      </c>
      <c r="AU307" t="s">
        <v>37</v>
      </c>
      <c r="AV307" t="s">
        <v>37</v>
      </c>
      <c r="AW307" t="s">
        <v>38</v>
      </c>
      <c r="AX307" t="s">
        <v>38</v>
      </c>
      <c r="AY307" t="s">
        <v>290</v>
      </c>
      <c r="AZ307" t="s">
        <v>37</v>
      </c>
      <c r="BA307" t="s">
        <v>37</v>
      </c>
      <c r="BB307" t="s">
        <v>37</v>
      </c>
      <c r="BC307" t="s">
        <v>37</v>
      </c>
      <c r="BD307" t="s">
        <v>38</v>
      </c>
      <c r="BE307" t="s">
        <v>38</v>
      </c>
      <c r="BF307" t="s">
        <v>38</v>
      </c>
    </row>
    <row r="308" spans="1:58" ht="17.25" customHeight="1" x14ac:dyDescent="0.25">
      <c r="A308" s="20">
        <v>45233</v>
      </c>
      <c r="B308" s="21">
        <v>5</v>
      </c>
      <c r="C308" s="22">
        <v>4</v>
      </c>
      <c r="D308" s="20" t="s">
        <v>253</v>
      </c>
      <c r="E308" s="20" t="s">
        <v>253</v>
      </c>
      <c r="F308" s="23"/>
      <c r="G308" s="25"/>
      <c r="H308" s="26" t="s">
        <v>38</v>
      </c>
      <c r="I308" s="26" t="s">
        <v>37</v>
      </c>
      <c r="J308" s="26" t="s">
        <v>37</v>
      </c>
      <c r="K308" s="26" t="s">
        <v>38</v>
      </c>
      <c r="L308" s="26" t="s">
        <v>37</v>
      </c>
      <c r="M308" s="26" t="s">
        <v>37</v>
      </c>
      <c r="N308" s="26" t="s">
        <v>37</v>
      </c>
      <c r="O308" s="27" t="s">
        <v>290</v>
      </c>
      <c r="P308" s="26" t="s">
        <v>38</v>
      </c>
      <c r="Q308" s="26" t="s">
        <v>37</v>
      </c>
      <c r="R308" s="26" t="s">
        <v>37</v>
      </c>
      <c r="S308" s="26" t="s">
        <v>33</v>
      </c>
      <c r="T308" s="26" t="s">
        <v>37</v>
      </c>
      <c r="U308" s="26" t="s">
        <v>37</v>
      </c>
      <c r="V308" s="26" t="s">
        <v>38</v>
      </c>
      <c r="AA308" t="s">
        <v>290</v>
      </c>
      <c r="AB308">
        <v>22093</v>
      </c>
      <c r="AC308">
        <v>55648</v>
      </c>
      <c r="AD308">
        <v>39897</v>
      </c>
      <c r="AE308">
        <v>44561</v>
      </c>
      <c r="AF308">
        <v>15257</v>
      </c>
      <c r="AG308">
        <v>13232</v>
      </c>
      <c r="AH308">
        <v>10932</v>
      </c>
      <c r="AI308" t="s">
        <v>290</v>
      </c>
      <c r="AJ308">
        <v>46906</v>
      </c>
      <c r="AK308">
        <v>25702</v>
      </c>
      <c r="AL308">
        <v>20093</v>
      </c>
      <c r="AM308">
        <v>63226</v>
      </c>
      <c r="AN308">
        <v>32663</v>
      </c>
      <c r="AO308">
        <v>27653</v>
      </c>
      <c r="AP308">
        <v>10354</v>
      </c>
      <c r="AQ308" t="s">
        <v>290</v>
      </c>
      <c r="AR308" t="s">
        <v>37</v>
      </c>
      <c r="AS308" t="s">
        <v>37</v>
      </c>
      <c r="AT308" t="s">
        <v>195</v>
      </c>
      <c r="AU308" t="s">
        <v>37</v>
      </c>
      <c r="AV308" t="s">
        <v>37</v>
      </c>
      <c r="AW308" t="s">
        <v>38</v>
      </c>
      <c r="AX308" t="s">
        <v>320</v>
      </c>
      <c r="AY308" t="s">
        <v>290</v>
      </c>
      <c r="AZ308" t="s">
        <v>37</v>
      </c>
      <c r="BA308" t="s">
        <v>37</v>
      </c>
      <c r="BB308" t="s">
        <v>37</v>
      </c>
      <c r="BC308" t="s">
        <v>37</v>
      </c>
      <c r="BD308" t="s">
        <v>38</v>
      </c>
      <c r="BE308" t="s">
        <v>38</v>
      </c>
      <c r="BF308" t="s">
        <v>38</v>
      </c>
    </row>
    <row r="309" spans="1:58" ht="17.25" customHeight="1" x14ac:dyDescent="0.25">
      <c r="A309" s="20">
        <v>45234</v>
      </c>
      <c r="B309" s="21">
        <v>5</v>
      </c>
      <c r="C309" s="22">
        <v>4</v>
      </c>
      <c r="D309" s="20" t="s">
        <v>253</v>
      </c>
      <c r="E309" s="20" t="s">
        <v>253</v>
      </c>
      <c r="F309" s="23"/>
      <c r="G309" s="25"/>
      <c r="H309" s="26" t="s">
        <v>38</v>
      </c>
      <c r="I309" s="26" t="s">
        <v>37</v>
      </c>
      <c r="J309" s="26" t="s">
        <v>37</v>
      </c>
      <c r="K309" s="26" t="s">
        <v>38</v>
      </c>
      <c r="L309" s="26" t="s">
        <v>37</v>
      </c>
      <c r="M309" s="26" t="s">
        <v>37</v>
      </c>
      <c r="N309" s="26" t="s">
        <v>37</v>
      </c>
      <c r="O309" s="27" t="s">
        <v>290</v>
      </c>
      <c r="P309" s="26" t="s">
        <v>38</v>
      </c>
      <c r="Q309" s="26" t="s">
        <v>37</v>
      </c>
      <c r="R309" s="26" t="s">
        <v>37</v>
      </c>
      <c r="S309" s="26" t="s">
        <v>33</v>
      </c>
      <c r="T309" s="26" t="s">
        <v>37</v>
      </c>
      <c r="U309" s="26" t="s">
        <v>37</v>
      </c>
      <c r="V309" s="26" t="s">
        <v>38</v>
      </c>
      <c r="AA309" t="s">
        <v>290</v>
      </c>
      <c r="AB309">
        <v>22117</v>
      </c>
      <c r="AC309">
        <v>55672</v>
      </c>
      <c r="AD309">
        <v>39897</v>
      </c>
      <c r="AE309">
        <v>44585</v>
      </c>
      <c r="AF309">
        <v>15281</v>
      </c>
      <c r="AG309">
        <v>13232</v>
      </c>
      <c r="AH309">
        <v>10956</v>
      </c>
      <c r="AI309" t="s">
        <v>290</v>
      </c>
      <c r="AJ309">
        <v>46930</v>
      </c>
      <c r="AK309">
        <v>25726</v>
      </c>
      <c r="AL309">
        <v>20117</v>
      </c>
      <c r="AM309">
        <v>63250</v>
      </c>
      <c r="AN309">
        <v>32663</v>
      </c>
      <c r="AO309">
        <v>27653</v>
      </c>
      <c r="AP309">
        <v>10354</v>
      </c>
      <c r="AQ309" t="s">
        <v>290</v>
      </c>
      <c r="AR309" t="s">
        <v>37</v>
      </c>
      <c r="AS309" t="s">
        <v>37</v>
      </c>
      <c r="AT309" t="s">
        <v>251</v>
      </c>
      <c r="AU309" t="s">
        <v>37</v>
      </c>
      <c r="AV309" t="s">
        <v>37</v>
      </c>
      <c r="AW309" t="s">
        <v>38</v>
      </c>
      <c r="AX309" t="s">
        <v>37</v>
      </c>
      <c r="AY309" t="s">
        <v>290</v>
      </c>
      <c r="AZ309" t="s">
        <v>37</v>
      </c>
      <c r="BA309" t="s">
        <v>37</v>
      </c>
      <c r="BB309" t="s">
        <v>37</v>
      </c>
      <c r="BC309" t="s">
        <v>37</v>
      </c>
      <c r="BD309" t="s">
        <v>38</v>
      </c>
      <c r="BE309" t="s">
        <v>38</v>
      </c>
      <c r="BF309" t="s">
        <v>38</v>
      </c>
    </row>
    <row r="310" spans="1:58" ht="17.25" customHeight="1" x14ac:dyDescent="0.25">
      <c r="A310" s="20">
        <v>45235</v>
      </c>
      <c r="B310" s="21">
        <v>5</v>
      </c>
      <c r="C310" s="22">
        <v>4</v>
      </c>
      <c r="D310" s="20" t="s">
        <v>253</v>
      </c>
      <c r="E310" s="20" t="s">
        <v>253</v>
      </c>
      <c r="F310" s="23"/>
      <c r="G310" s="25"/>
      <c r="H310" s="26" t="s">
        <v>38</v>
      </c>
      <c r="I310" s="26" t="s">
        <v>37</v>
      </c>
      <c r="J310" s="26" t="s">
        <v>37</v>
      </c>
      <c r="K310" s="26" t="s">
        <v>38</v>
      </c>
      <c r="L310" s="26" t="s">
        <v>37</v>
      </c>
      <c r="M310" s="26" t="s">
        <v>37</v>
      </c>
      <c r="N310" s="26" t="s">
        <v>37</v>
      </c>
      <c r="O310" s="27" t="s">
        <v>290</v>
      </c>
      <c r="P310" s="26" t="s">
        <v>38</v>
      </c>
      <c r="Q310" s="26" t="s">
        <v>37</v>
      </c>
      <c r="R310" s="26" t="s">
        <v>37</v>
      </c>
      <c r="S310" s="26" t="s">
        <v>37</v>
      </c>
      <c r="T310" s="26" t="s">
        <v>37</v>
      </c>
      <c r="U310" s="26" t="s">
        <v>38</v>
      </c>
      <c r="V310" s="26" t="s">
        <v>38</v>
      </c>
      <c r="AA310" t="s">
        <v>290</v>
      </c>
      <c r="AB310">
        <v>22141</v>
      </c>
      <c r="AC310">
        <v>55696</v>
      </c>
      <c r="AD310">
        <v>39897</v>
      </c>
      <c r="AE310">
        <v>44609</v>
      </c>
      <c r="AF310">
        <v>15305</v>
      </c>
      <c r="AG310">
        <v>13232</v>
      </c>
      <c r="AH310">
        <v>10980</v>
      </c>
      <c r="AI310" t="s">
        <v>290</v>
      </c>
      <c r="AJ310">
        <v>46954</v>
      </c>
      <c r="AK310">
        <v>25750</v>
      </c>
      <c r="AL310">
        <v>20141</v>
      </c>
      <c r="AM310">
        <v>63274</v>
      </c>
      <c r="AN310">
        <v>32663</v>
      </c>
      <c r="AO310">
        <v>27653</v>
      </c>
      <c r="AP310">
        <v>10354</v>
      </c>
      <c r="AQ310" t="s">
        <v>290</v>
      </c>
      <c r="AR310" t="s">
        <v>37</v>
      </c>
      <c r="AS310" t="s">
        <v>37</v>
      </c>
      <c r="AT310" t="s">
        <v>251</v>
      </c>
      <c r="AU310" t="s">
        <v>37</v>
      </c>
      <c r="AV310" t="s">
        <v>37</v>
      </c>
      <c r="AW310" t="s">
        <v>38</v>
      </c>
      <c r="AX310" t="s">
        <v>37</v>
      </c>
      <c r="AY310" t="s">
        <v>290</v>
      </c>
      <c r="AZ310" t="s">
        <v>37</v>
      </c>
      <c r="BA310" t="s">
        <v>37</v>
      </c>
      <c r="BB310" t="s">
        <v>37</v>
      </c>
      <c r="BC310" t="s">
        <v>37</v>
      </c>
      <c r="BD310" t="s">
        <v>38</v>
      </c>
      <c r="BE310" t="s">
        <v>38</v>
      </c>
      <c r="BF310" t="s">
        <v>38</v>
      </c>
    </row>
    <row r="311" spans="1:58" ht="17.25" customHeight="1" x14ac:dyDescent="0.25">
      <c r="A311" s="20">
        <v>45236</v>
      </c>
      <c r="B311" s="21">
        <v>5</v>
      </c>
      <c r="C311" s="22">
        <v>4</v>
      </c>
      <c r="D311" s="20" t="s">
        <v>253</v>
      </c>
      <c r="E311" s="20" t="s">
        <v>253</v>
      </c>
      <c r="F311" s="23"/>
      <c r="G311" s="25"/>
      <c r="H311" s="26" t="s">
        <v>38</v>
      </c>
      <c r="I311" s="26" t="s">
        <v>37</v>
      </c>
      <c r="J311" s="26" t="s">
        <v>37</v>
      </c>
      <c r="K311" s="26" t="s">
        <v>38</v>
      </c>
      <c r="L311" s="26" t="s">
        <v>37</v>
      </c>
      <c r="M311" s="26" t="s">
        <v>37</v>
      </c>
      <c r="N311" s="26" t="s">
        <v>37</v>
      </c>
      <c r="O311" s="27" t="s">
        <v>290</v>
      </c>
      <c r="P311" s="26" t="s">
        <v>38</v>
      </c>
      <c r="Q311" s="26" t="s">
        <v>37</v>
      </c>
      <c r="R311" s="26" t="s">
        <v>37</v>
      </c>
      <c r="S311" s="26" t="s">
        <v>37</v>
      </c>
      <c r="T311" s="26" t="s">
        <v>37</v>
      </c>
      <c r="U311" s="26" t="s">
        <v>38</v>
      </c>
      <c r="V311" s="26" t="s">
        <v>38</v>
      </c>
      <c r="AA311" t="s">
        <v>290</v>
      </c>
      <c r="AB311">
        <v>22165</v>
      </c>
      <c r="AC311">
        <v>55720</v>
      </c>
      <c r="AD311">
        <v>39897</v>
      </c>
      <c r="AE311">
        <v>44633</v>
      </c>
      <c r="AF311">
        <v>15329</v>
      </c>
      <c r="AG311">
        <v>13232</v>
      </c>
      <c r="AH311">
        <v>11004</v>
      </c>
      <c r="AI311" t="s">
        <v>290</v>
      </c>
      <c r="AJ311">
        <v>46978</v>
      </c>
      <c r="AK311">
        <v>25774</v>
      </c>
      <c r="AL311">
        <v>20165</v>
      </c>
      <c r="AM311">
        <v>63298</v>
      </c>
      <c r="AN311">
        <v>32663</v>
      </c>
      <c r="AO311">
        <v>27653</v>
      </c>
      <c r="AP311">
        <v>10354</v>
      </c>
      <c r="AQ311" t="s">
        <v>290</v>
      </c>
      <c r="AR311" t="s">
        <v>37</v>
      </c>
      <c r="AS311" t="s">
        <v>37</v>
      </c>
      <c r="AT311" t="s">
        <v>251</v>
      </c>
      <c r="AU311" t="s">
        <v>37</v>
      </c>
      <c r="AV311" t="s">
        <v>37</v>
      </c>
      <c r="AW311" t="s">
        <v>38</v>
      </c>
      <c r="AX311" t="s">
        <v>37</v>
      </c>
      <c r="AY311" t="s">
        <v>290</v>
      </c>
      <c r="AZ311" t="s">
        <v>37</v>
      </c>
      <c r="BA311" t="s">
        <v>37</v>
      </c>
      <c r="BB311" t="s">
        <v>37</v>
      </c>
      <c r="BC311" t="s">
        <v>37</v>
      </c>
      <c r="BD311" t="s">
        <v>38</v>
      </c>
      <c r="BE311" t="s">
        <v>38</v>
      </c>
      <c r="BF311" t="s">
        <v>38</v>
      </c>
    </row>
    <row r="312" spans="1:58" ht="17.25" customHeight="1" x14ac:dyDescent="0.25">
      <c r="A312" s="20">
        <v>45237</v>
      </c>
      <c r="B312" s="21">
        <v>5</v>
      </c>
      <c r="C312" s="22">
        <v>4</v>
      </c>
      <c r="D312" s="20" t="s">
        <v>253</v>
      </c>
      <c r="E312" s="20" t="s">
        <v>253</v>
      </c>
      <c r="F312" s="23"/>
      <c r="G312" s="25"/>
      <c r="H312" s="26" t="s">
        <v>38</v>
      </c>
      <c r="I312" s="26" t="s">
        <v>37</v>
      </c>
      <c r="J312" s="26" t="s">
        <v>37</v>
      </c>
      <c r="K312" s="26" t="s">
        <v>38</v>
      </c>
      <c r="L312" s="26" t="s">
        <v>37</v>
      </c>
      <c r="M312" s="26" t="s">
        <v>37</v>
      </c>
      <c r="N312" s="26" t="s">
        <v>37</v>
      </c>
      <c r="O312" s="27" t="s">
        <v>290</v>
      </c>
      <c r="P312" s="26" t="s">
        <v>38</v>
      </c>
      <c r="Q312" s="26" t="s">
        <v>37</v>
      </c>
      <c r="R312" s="26" t="s">
        <v>37</v>
      </c>
      <c r="S312" s="26" t="s">
        <v>37</v>
      </c>
      <c r="T312" s="26" t="s">
        <v>37</v>
      </c>
      <c r="U312" s="26" t="s">
        <v>38</v>
      </c>
      <c r="V312" s="26" t="s">
        <v>38</v>
      </c>
      <c r="AA312" t="s">
        <v>290</v>
      </c>
      <c r="AB312">
        <v>22189</v>
      </c>
      <c r="AC312">
        <v>55744</v>
      </c>
      <c r="AD312">
        <v>39897</v>
      </c>
      <c r="AE312">
        <v>44657</v>
      </c>
      <c r="AF312">
        <v>15353</v>
      </c>
      <c r="AG312">
        <v>13232</v>
      </c>
      <c r="AH312">
        <v>11028</v>
      </c>
      <c r="AI312" t="s">
        <v>290</v>
      </c>
      <c r="AJ312">
        <v>47002</v>
      </c>
      <c r="AK312">
        <v>25798</v>
      </c>
      <c r="AL312">
        <v>20189</v>
      </c>
      <c r="AM312">
        <v>63322</v>
      </c>
      <c r="AN312">
        <v>32663</v>
      </c>
      <c r="AO312">
        <v>27653</v>
      </c>
      <c r="AP312">
        <v>10354</v>
      </c>
      <c r="AQ312" t="s">
        <v>290</v>
      </c>
      <c r="AR312" t="s">
        <v>37</v>
      </c>
      <c r="AS312" t="s">
        <v>37</v>
      </c>
      <c r="AT312" t="s">
        <v>251</v>
      </c>
      <c r="AU312" t="s">
        <v>37</v>
      </c>
      <c r="AV312" t="s">
        <v>37</v>
      </c>
      <c r="AW312" t="s">
        <v>38</v>
      </c>
      <c r="AX312" t="s">
        <v>37</v>
      </c>
      <c r="AY312" t="s">
        <v>290</v>
      </c>
      <c r="AZ312" t="s">
        <v>37</v>
      </c>
      <c r="BA312" t="s">
        <v>37</v>
      </c>
      <c r="BB312" t="s">
        <v>37</v>
      </c>
      <c r="BC312" t="s">
        <v>37</v>
      </c>
      <c r="BD312" t="s">
        <v>38</v>
      </c>
      <c r="BE312" t="s">
        <v>38</v>
      </c>
      <c r="BF312" t="s">
        <v>38</v>
      </c>
    </row>
    <row r="313" spans="1:58" ht="17.25" customHeight="1" x14ac:dyDescent="0.25">
      <c r="A313" s="20">
        <v>45238</v>
      </c>
      <c r="B313" s="21">
        <v>5</v>
      </c>
      <c r="C313" s="22">
        <v>4</v>
      </c>
      <c r="D313" s="20" t="s">
        <v>253</v>
      </c>
      <c r="E313" s="20" t="s">
        <v>253</v>
      </c>
      <c r="F313" s="23"/>
      <c r="G313" s="25"/>
      <c r="H313" s="26" t="s">
        <v>38</v>
      </c>
      <c r="I313" s="26" t="s">
        <v>37</v>
      </c>
      <c r="J313" s="26" t="s">
        <v>37</v>
      </c>
      <c r="K313" s="26" t="s">
        <v>38</v>
      </c>
      <c r="L313" s="26" t="s">
        <v>37</v>
      </c>
      <c r="M313" s="26" t="s">
        <v>37</v>
      </c>
      <c r="N313" s="26" t="s">
        <v>37</v>
      </c>
      <c r="O313" s="27" t="s">
        <v>290</v>
      </c>
      <c r="P313" s="26" t="s">
        <v>38</v>
      </c>
      <c r="Q313" s="26" t="s">
        <v>37</v>
      </c>
      <c r="R313" s="26" t="s">
        <v>37</v>
      </c>
      <c r="S313" s="26" t="s">
        <v>37</v>
      </c>
      <c r="T313" s="26" t="s">
        <v>37</v>
      </c>
      <c r="U313" s="26" t="s">
        <v>38</v>
      </c>
      <c r="V313" s="26" t="s">
        <v>38</v>
      </c>
      <c r="AA313" t="s">
        <v>290</v>
      </c>
      <c r="AB313">
        <v>22213</v>
      </c>
      <c r="AC313">
        <v>55768</v>
      </c>
      <c r="AD313">
        <v>39897</v>
      </c>
      <c r="AE313">
        <v>44681</v>
      </c>
      <c r="AF313">
        <v>15377</v>
      </c>
      <c r="AG313">
        <v>13232</v>
      </c>
      <c r="AH313">
        <v>11052</v>
      </c>
      <c r="AI313" t="s">
        <v>290</v>
      </c>
      <c r="AJ313">
        <v>47026</v>
      </c>
      <c r="AK313">
        <v>25822</v>
      </c>
      <c r="AL313">
        <v>20213</v>
      </c>
      <c r="AM313">
        <v>63346</v>
      </c>
      <c r="AN313">
        <v>32663</v>
      </c>
      <c r="AO313">
        <v>27653</v>
      </c>
      <c r="AP313">
        <v>10354</v>
      </c>
      <c r="AQ313" t="s">
        <v>290</v>
      </c>
      <c r="AR313" t="s">
        <v>37</v>
      </c>
      <c r="AS313" t="s">
        <v>37</v>
      </c>
      <c r="AT313" t="s">
        <v>251</v>
      </c>
      <c r="AU313" t="s">
        <v>37</v>
      </c>
      <c r="AV313" t="s">
        <v>37</v>
      </c>
      <c r="AW313" t="s">
        <v>38</v>
      </c>
      <c r="AX313" t="s">
        <v>37</v>
      </c>
      <c r="AY313" t="s">
        <v>290</v>
      </c>
      <c r="AZ313" t="s">
        <v>37</v>
      </c>
      <c r="BA313" t="s">
        <v>37</v>
      </c>
      <c r="BB313" t="s">
        <v>37</v>
      </c>
      <c r="BC313" t="s">
        <v>37</v>
      </c>
      <c r="BD313" t="s">
        <v>38</v>
      </c>
      <c r="BE313" t="s">
        <v>38</v>
      </c>
      <c r="BF313" t="s">
        <v>38</v>
      </c>
    </row>
    <row r="314" spans="1:58" ht="17.25" customHeight="1" x14ac:dyDescent="0.25">
      <c r="A314" s="20">
        <v>45239</v>
      </c>
      <c r="B314" s="21">
        <v>5</v>
      </c>
      <c r="C314" s="22">
        <v>4</v>
      </c>
      <c r="D314" s="20" t="s">
        <v>253</v>
      </c>
      <c r="E314" s="20" t="s">
        <v>253</v>
      </c>
      <c r="F314" s="23"/>
      <c r="G314" s="25"/>
      <c r="H314" s="26" t="s">
        <v>38</v>
      </c>
      <c r="I314" s="26" t="s">
        <v>37</v>
      </c>
      <c r="J314" s="26" t="s">
        <v>37</v>
      </c>
      <c r="K314" s="26" t="s">
        <v>38</v>
      </c>
      <c r="L314" s="26" t="s">
        <v>37</v>
      </c>
      <c r="M314" s="26" t="s">
        <v>37</v>
      </c>
      <c r="N314" s="26" t="s">
        <v>37</v>
      </c>
      <c r="O314" s="27" t="s">
        <v>290</v>
      </c>
      <c r="P314" s="26" t="s">
        <v>38</v>
      </c>
      <c r="Q314" s="26" t="s">
        <v>37</v>
      </c>
      <c r="R314" s="26" t="s">
        <v>37</v>
      </c>
      <c r="S314" s="26" t="s">
        <v>37</v>
      </c>
      <c r="T314" s="26" t="s">
        <v>37</v>
      </c>
      <c r="U314" s="26" t="s">
        <v>38</v>
      </c>
      <c r="V314" s="26" t="s">
        <v>38</v>
      </c>
      <c r="AA314" t="s">
        <v>290</v>
      </c>
      <c r="AB314">
        <v>22237</v>
      </c>
      <c r="AC314">
        <v>55792</v>
      </c>
      <c r="AD314">
        <v>39897</v>
      </c>
      <c r="AE314">
        <v>44705</v>
      </c>
      <c r="AF314">
        <v>15401</v>
      </c>
      <c r="AG314">
        <v>13232</v>
      </c>
      <c r="AH314">
        <v>11076</v>
      </c>
      <c r="AI314" t="s">
        <v>290</v>
      </c>
      <c r="AJ314">
        <v>47050</v>
      </c>
      <c r="AK314">
        <v>25846</v>
      </c>
      <c r="AL314">
        <v>20237</v>
      </c>
      <c r="AM314">
        <v>63370</v>
      </c>
      <c r="AN314">
        <v>32663</v>
      </c>
      <c r="AO314">
        <v>27653</v>
      </c>
      <c r="AP314">
        <v>10354</v>
      </c>
      <c r="AQ314" t="s">
        <v>290</v>
      </c>
      <c r="AR314" t="s">
        <v>37</v>
      </c>
      <c r="AS314" t="s">
        <v>37</v>
      </c>
      <c r="AT314" t="s">
        <v>251</v>
      </c>
      <c r="AU314" t="s">
        <v>37</v>
      </c>
      <c r="AV314" t="s">
        <v>37</v>
      </c>
      <c r="AW314" t="s">
        <v>38</v>
      </c>
      <c r="AX314" t="s">
        <v>37</v>
      </c>
      <c r="AY314" t="s">
        <v>290</v>
      </c>
      <c r="AZ314" t="s">
        <v>37</v>
      </c>
      <c r="BA314" t="s">
        <v>37</v>
      </c>
      <c r="BB314" t="s">
        <v>37</v>
      </c>
      <c r="BC314" t="s">
        <v>37</v>
      </c>
      <c r="BD314" t="s">
        <v>38</v>
      </c>
      <c r="BE314" t="s">
        <v>38</v>
      </c>
      <c r="BF314" t="s">
        <v>38</v>
      </c>
    </row>
    <row r="315" spans="1:58" ht="17.25" customHeight="1" x14ac:dyDescent="0.25">
      <c r="A315" s="20">
        <v>45240</v>
      </c>
      <c r="B315" s="21">
        <v>5</v>
      </c>
      <c r="C315" s="22">
        <v>4</v>
      </c>
      <c r="D315" s="20" t="s">
        <v>253</v>
      </c>
      <c r="E315" s="20" t="s">
        <v>253</v>
      </c>
      <c r="F315" s="23"/>
      <c r="G315" s="25"/>
      <c r="H315" s="26" t="s">
        <v>38</v>
      </c>
      <c r="I315" s="26" t="s">
        <v>37</v>
      </c>
      <c r="J315" s="26" t="s">
        <v>37</v>
      </c>
      <c r="K315" s="26" t="s">
        <v>38</v>
      </c>
      <c r="L315" s="26" t="s">
        <v>37</v>
      </c>
      <c r="M315" s="26" t="s">
        <v>37</v>
      </c>
      <c r="N315" s="26" t="s">
        <v>37</v>
      </c>
      <c r="O315" s="27" t="s">
        <v>290</v>
      </c>
      <c r="P315" s="26" t="s">
        <v>38</v>
      </c>
      <c r="Q315" s="26" t="s">
        <v>37</v>
      </c>
      <c r="R315" s="26" t="s">
        <v>37</v>
      </c>
      <c r="S315" s="26" t="s">
        <v>37</v>
      </c>
      <c r="T315" s="26" t="s">
        <v>37</v>
      </c>
      <c r="U315" s="26" t="s">
        <v>38</v>
      </c>
      <c r="V315" s="26" t="s">
        <v>38</v>
      </c>
      <c r="AA315" t="s">
        <v>290</v>
      </c>
      <c r="AB315">
        <v>22261</v>
      </c>
      <c r="AC315">
        <v>55816</v>
      </c>
      <c r="AD315">
        <v>39897</v>
      </c>
      <c r="AE315">
        <v>44729</v>
      </c>
      <c r="AF315">
        <v>15425</v>
      </c>
      <c r="AG315">
        <v>13232</v>
      </c>
      <c r="AH315">
        <v>11100</v>
      </c>
      <c r="AI315" t="s">
        <v>290</v>
      </c>
      <c r="AJ315">
        <v>47074</v>
      </c>
      <c r="AK315">
        <v>25870</v>
      </c>
      <c r="AL315">
        <v>20261</v>
      </c>
      <c r="AM315">
        <v>63394</v>
      </c>
      <c r="AN315">
        <v>32663</v>
      </c>
      <c r="AO315">
        <v>27653</v>
      </c>
      <c r="AP315">
        <v>10354</v>
      </c>
      <c r="AQ315" t="s">
        <v>290</v>
      </c>
      <c r="AR315" t="s">
        <v>37</v>
      </c>
      <c r="AS315" t="s">
        <v>37</v>
      </c>
      <c r="AT315" t="s">
        <v>251</v>
      </c>
      <c r="AU315" t="s">
        <v>37</v>
      </c>
      <c r="AV315" t="s">
        <v>37</v>
      </c>
      <c r="AW315" t="s">
        <v>38</v>
      </c>
      <c r="AX315" t="s">
        <v>37</v>
      </c>
      <c r="AY315" t="s">
        <v>290</v>
      </c>
      <c r="AZ315" t="s">
        <v>37</v>
      </c>
      <c r="BA315" t="s">
        <v>37</v>
      </c>
      <c r="BB315" t="s">
        <v>37</v>
      </c>
      <c r="BC315" t="s">
        <v>37</v>
      </c>
      <c r="BD315" t="s">
        <v>38</v>
      </c>
      <c r="BE315" t="s">
        <v>38</v>
      </c>
      <c r="BF315" t="s">
        <v>38</v>
      </c>
    </row>
    <row r="316" spans="1:58" ht="17.25" customHeight="1" x14ac:dyDescent="0.25">
      <c r="A316" s="20">
        <v>45241</v>
      </c>
      <c r="B316" s="21">
        <v>5</v>
      </c>
      <c r="C316" s="22">
        <v>4</v>
      </c>
      <c r="D316" s="20" t="s">
        <v>253</v>
      </c>
      <c r="E316" s="20" t="s">
        <v>253</v>
      </c>
      <c r="F316" s="23"/>
      <c r="G316" s="25"/>
      <c r="H316" s="26" t="s">
        <v>38</v>
      </c>
      <c r="I316" s="26" t="s">
        <v>37</v>
      </c>
      <c r="J316" s="26" t="s">
        <v>37</v>
      </c>
      <c r="K316" s="26" t="s">
        <v>38</v>
      </c>
      <c r="L316" s="26" t="s">
        <v>37</v>
      </c>
      <c r="M316" s="26" t="s">
        <v>37</v>
      </c>
      <c r="N316" s="26" t="s">
        <v>37</v>
      </c>
      <c r="O316" s="27" t="s">
        <v>290</v>
      </c>
      <c r="P316" s="26" t="s">
        <v>38</v>
      </c>
      <c r="Q316" s="26" t="s">
        <v>37</v>
      </c>
      <c r="R316" s="26" t="s">
        <v>37</v>
      </c>
      <c r="S316" s="26" t="s">
        <v>37</v>
      </c>
      <c r="T316" s="26" t="s">
        <v>37</v>
      </c>
      <c r="U316" s="26" t="s">
        <v>38</v>
      </c>
      <c r="V316" s="26" t="s">
        <v>38</v>
      </c>
      <c r="AA316" t="s">
        <v>290</v>
      </c>
      <c r="AB316">
        <v>22285</v>
      </c>
      <c r="AC316">
        <v>55840</v>
      </c>
      <c r="AD316">
        <v>39897</v>
      </c>
      <c r="AE316">
        <v>44753</v>
      </c>
      <c r="AF316">
        <v>15449</v>
      </c>
      <c r="AG316">
        <v>13232</v>
      </c>
      <c r="AH316">
        <v>11124</v>
      </c>
      <c r="AI316" t="s">
        <v>290</v>
      </c>
      <c r="AJ316">
        <v>47098</v>
      </c>
      <c r="AK316">
        <v>25894</v>
      </c>
      <c r="AL316">
        <v>20285</v>
      </c>
      <c r="AM316">
        <v>63418</v>
      </c>
      <c r="AN316">
        <v>32663</v>
      </c>
      <c r="AO316">
        <v>27653</v>
      </c>
      <c r="AP316">
        <v>10354</v>
      </c>
      <c r="AQ316" t="s">
        <v>290</v>
      </c>
      <c r="AR316" t="s">
        <v>37</v>
      </c>
      <c r="AS316" t="s">
        <v>37</v>
      </c>
      <c r="AT316" t="s">
        <v>251</v>
      </c>
      <c r="AU316" t="s">
        <v>37</v>
      </c>
      <c r="AV316" t="s">
        <v>37</v>
      </c>
      <c r="AW316" t="s">
        <v>38</v>
      </c>
      <c r="AX316" t="s">
        <v>37</v>
      </c>
      <c r="AY316" t="s">
        <v>290</v>
      </c>
      <c r="AZ316" t="s">
        <v>37</v>
      </c>
      <c r="BA316" t="s">
        <v>37</v>
      </c>
      <c r="BB316" t="s">
        <v>37</v>
      </c>
      <c r="BC316" t="s">
        <v>37</v>
      </c>
      <c r="BD316" t="s">
        <v>38</v>
      </c>
      <c r="BE316" t="s">
        <v>38</v>
      </c>
      <c r="BF316" t="s">
        <v>38</v>
      </c>
    </row>
    <row r="317" spans="1:58" ht="17.25" customHeight="1" x14ac:dyDescent="0.25">
      <c r="A317" s="20">
        <v>45242</v>
      </c>
      <c r="B317" s="21">
        <v>5</v>
      </c>
      <c r="C317" s="22">
        <v>4</v>
      </c>
      <c r="D317" s="20" t="s">
        <v>253</v>
      </c>
      <c r="E317" s="20" t="s">
        <v>253</v>
      </c>
      <c r="F317" s="23"/>
      <c r="G317" s="25"/>
      <c r="H317" s="26" t="s">
        <v>38</v>
      </c>
      <c r="I317" s="26" t="s">
        <v>37</v>
      </c>
      <c r="J317" s="26" t="s">
        <v>37</v>
      </c>
      <c r="K317" s="26" t="s">
        <v>38</v>
      </c>
      <c r="L317" s="26" t="s">
        <v>37</v>
      </c>
      <c r="M317" s="26" t="s">
        <v>37</v>
      </c>
      <c r="N317" s="26" t="s">
        <v>37</v>
      </c>
      <c r="O317" s="27" t="s">
        <v>290</v>
      </c>
      <c r="P317" s="26" t="s">
        <v>38</v>
      </c>
      <c r="Q317" s="26" t="s">
        <v>37</v>
      </c>
      <c r="R317" s="26" t="s">
        <v>37</v>
      </c>
      <c r="S317" s="26" t="s">
        <v>37</v>
      </c>
      <c r="T317" s="26" t="s">
        <v>37</v>
      </c>
      <c r="U317" s="26" t="s">
        <v>38</v>
      </c>
      <c r="V317" s="26" t="s">
        <v>38</v>
      </c>
      <c r="AA317" t="s">
        <v>290</v>
      </c>
      <c r="AB317">
        <v>22309</v>
      </c>
      <c r="AC317">
        <v>55864</v>
      </c>
      <c r="AD317">
        <v>39897</v>
      </c>
      <c r="AE317">
        <v>44777</v>
      </c>
      <c r="AF317">
        <v>15473</v>
      </c>
      <c r="AG317">
        <v>13232</v>
      </c>
      <c r="AH317">
        <v>11148</v>
      </c>
      <c r="AI317" t="s">
        <v>290</v>
      </c>
      <c r="AJ317">
        <v>47122</v>
      </c>
      <c r="AK317">
        <v>25918</v>
      </c>
      <c r="AL317">
        <v>20309</v>
      </c>
      <c r="AM317">
        <v>63418</v>
      </c>
      <c r="AN317">
        <v>32663</v>
      </c>
      <c r="AO317">
        <v>27653</v>
      </c>
      <c r="AP317">
        <v>10354</v>
      </c>
      <c r="AQ317" t="s">
        <v>290</v>
      </c>
      <c r="AR317" t="s">
        <v>37</v>
      </c>
      <c r="AS317" t="s">
        <v>37</v>
      </c>
      <c r="AT317" t="s">
        <v>251</v>
      </c>
      <c r="AU317" t="s">
        <v>37</v>
      </c>
      <c r="AV317" t="s">
        <v>37</v>
      </c>
      <c r="AW317" t="s">
        <v>38</v>
      </c>
      <c r="AX317" t="s">
        <v>37</v>
      </c>
      <c r="AY317" t="s">
        <v>290</v>
      </c>
      <c r="AZ317" t="s">
        <v>37</v>
      </c>
      <c r="BA317" t="s">
        <v>37</v>
      </c>
      <c r="BB317" t="s">
        <v>37</v>
      </c>
      <c r="BC317" t="s">
        <v>195</v>
      </c>
      <c r="BD317" t="s">
        <v>38</v>
      </c>
      <c r="BE317" t="s">
        <v>320</v>
      </c>
      <c r="BF317" t="s">
        <v>38</v>
      </c>
    </row>
    <row r="318" spans="1:58" ht="17.25" customHeight="1" x14ac:dyDescent="0.25">
      <c r="A318" s="20">
        <v>45243</v>
      </c>
      <c r="B318" s="21">
        <v>5</v>
      </c>
      <c r="C318" s="22">
        <v>4</v>
      </c>
      <c r="D318" s="20" t="s">
        <v>253</v>
      </c>
      <c r="E318" s="20" t="s">
        <v>253</v>
      </c>
      <c r="F318" s="23"/>
      <c r="G318" s="25"/>
      <c r="H318" s="26" t="s">
        <v>38</v>
      </c>
      <c r="I318" s="26" t="s">
        <v>37</v>
      </c>
      <c r="J318" s="26" t="s">
        <v>33</v>
      </c>
      <c r="K318" s="26" t="s">
        <v>37</v>
      </c>
      <c r="L318" s="26" t="s">
        <v>37</v>
      </c>
      <c r="M318" s="26" t="s">
        <v>37</v>
      </c>
      <c r="N318" s="26" t="s">
        <v>37</v>
      </c>
      <c r="O318" s="27" t="s">
        <v>290</v>
      </c>
      <c r="P318" s="26" t="s">
        <v>38</v>
      </c>
      <c r="Q318" s="26" t="s">
        <v>37</v>
      </c>
      <c r="R318" s="26" t="s">
        <v>37</v>
      </c>
      <c r="S318" s="26" t="s">
        <v>37</v>
      </c>
      <c r="T318" s="26" t="s">
        <v>37</v>
      </c>
      <c r="U318" s="26" t="s">
        <v>38</v>
      </c>
      <c r="V318" s="26" t="s">
        <v>38</v>
      </c>
      <c r="AA318" t="s">
        <v>290</v>
      </c>
      <c r="AB318">
        <v>22333</v>
      </c>
      <c r="AC318">
        <v>55888</v>
      </c>
      <c r="AD318">
        <v>39897</v>
      </c>
      <c r="AE318">
        <v>44801</v>
      </c>
      <c r="AF318">
        <v>15497</v>
      </c>
      <c r="AG318">
        <v>13232</v>
      </c>
      <c r="AH318">
        <v>11172</v>
      </c>
      <c r="AI318" t="s">
        <v>290</v>
      </c>
      <c r="AJ318">
        <v>47146</v>
      </c>
      <c r="AK318">
        <v>25942</v>
      </c>
      <c r="AL318">
        <v>20333</v>
      </c>
      <c r="AM318">
        <v>63418</v>
      </c>
      <c r="AN318">
        <v>32663</v>
      </c>
      <c r="AO318">
        <v>27677</v>
      </c>
      <c r="AP318">
        <v>10354</v>
      </c>
      <c r="AQ318" t="s">
        <v>290</v>
      </c>
      <c r="AR318" t="s">
        <v>37</v>
      </c>
      <c r="AS318" t="s">
        <v>37</v>
      </c>
      <c r="AT318" t="s">
        <v>251</v>
      </c>
      <c r="AU318" t="s">
        <v>37</v>
      </c>
      <c r="AV318" t="s">
        <v>37</v>
      </c>
      <c r="AW318" t="s">
        <v>38</v>
      </c>
      <c r="AX318" t="s">
        <v>37</v>
      </c>
      <c r="AY318" t="s">
        <v>290</v>
      </c>
      <c r="AZ318" t="s">
        <v>37</v>
      </c>
      <c r="BA318" t="s">
        <v>37</v>
      </c>
      <c r="BB318" t="s">
        <v>37</v>
      </c>
      <c r="BC318" t="s">
        <v>321</v>
      </c>
      <c r="BD318" t="s">
        <v>38</v>
      </c>
      <c r="BE318" t="s">
        <v>37</v>
      </c>
      <c r="BF318" t="s">
        <v>38</v>
      </c>
    </row>
    <row r="319" spans="1:58" ht="17.25" customHeight="1" x14ac:dyDescent="0.25">
      <c r="A319" s="20">
        <v>45244</v>
      </c>
      <c r="B319" s="21">
        <v>5</v>
      </c>
      <c r="C319" s="22">
        <v>4</v>
      </c>
      <c r="D319" s="20" t="s">
        <v>253</v>
      </c>
      <c r="E319" s="20" t="s">
        <v>253</v>
      </c>
      <c r="F319" s="23"/>
      <c r="G319" s="25"/>
      <c r="H319" s="26" t="s">
        <v>38</v>
      </c>
      <c r="I319" s="26" t="s">
        <v>37</v>
      </c>
      <c r="J319" s="26" t="s">
        <v>33</v>
      </c>
      <c r="K319" s="26" t="s">
        <v>37</v>
      </c>
      <c r="L319" s="26" t="s">
        <v>37</v>
      </c>
      <c r="M319" s="26" t="s">
        <v>37</v>
      </c>
      <c r="N319" s="26" t="s">
        <v>37</v>
      </c>
      <c r="O319" s="27" t="s">
        <v>290</v>
      </c>
      <c r="P319" s="26" t="s">
        <v>38</v>
      </c>
      <c r="Q319" s="26" t="s">
        <v>37</v>
      </c>
      <c r="R319" s="26" t="s">
        <v>37</v>
      </c>
      <c r="S319" s="26" t="s">
        <v>37</v>
      </c>
      <c r="T319" s="26" t="s">
        <v>37</v>
      </c>
      <c r="U319" s="26" t="s">
        <v>38</v>
      </c>
      <c r="V319" s="26" t="s">
        <v>38</v>
      </c>
      <c r="AA319" t="s">
        <v>290</v>
      </c>
      <c r="AB319">
        <v>22357</v>
      </c>
      <c r="AC319">
        <v>55888</v>
      </c>
      <c r="AD319">
        <v>39897</v>
      </c>
      <c r="AE319">
        <v>44825</v>
      </c>
      <c r="AF319">
        <v>15521</v>
      </c>
      <c r="AG319">
        <v>13232</v>
      </c>
      <c r="AH319">
        <v>11196</v>
      </c>
      <c r="AI319" t="s">
        <v>290</v>
      </c>
      <c r="AJ319">
        <v>47170</v>
      </c>
      <c r="AK319">
        <v>25966</v>
      </c>
      <c r="AL319">
        <v>20357</v>
      </c>
      <c r="AM319">
        <v>63418</v>
      </c>
      <c r="AN319">
        <v>32663</v>
      </c>
      <c r="AO319">
        <v>27677</v>
      </c>
      <c r="AP319">
        <v>10354</v>
      </c>
      <c r="AQ319" t="s">
        <v>290</v>
      </c>
      <c r="AR319" t="s">
        <v>37</v>
      </c>
      <c r="AS319" t="s">
        <v>195</v>
      </c>
      <c r="AT319" t="s">
        <v>320</v>
      </c>
      <c r="AU319" t="s">
        <v>37</v>
      </c>
      <c r="AV319" t="s">
        <v>37</v>
      </c>
      <c r="AW319" t="s">
        <v>38</v>
      </c>
      <c r="AX319" t="s">
        <v>37</v>
      </c>
      <c r="AY319" t="s">
        <v>290</v>
      </c>
      <c r="AZ319" t="s">
        <v>37</v>
      </c>
      <c r="BA319" t="s">
        <v>37</v>
      </c>
      <c r="BB319" t="s">
        <v>37</v>
      </c>
      <c r="BC319" t="s">
        <v>320</v>
      </c>
      <c r="BD319" t="s">
        <v>38</v>
      </c>
      <c r="BE319" t="s">
        <v>195</v>
      </c>
      <c r="BF319" t="s">
        <v>38</v>
      </c>
    </row>
    <row r="320" spans="1:58" ht="17.25" customHeight="1" x14ac:dyDescent="0.25">
      <c r="A320" s="20">
        <v>45245</v>
      </c>
      <c r="B320" s="21">
        <v>5</v>
      </c>
      <c r="C320" s="22">
        <v>4</v>
      </c>
      <c r="D320" s="20" t="s">
        <v>253</v>
      </c>
      <c r="E320" s="20" t="s">
        <v>253</v>
      </c>
      <c r="F320" s="23"/>
      <c r="G320" s="25"/>
      <c r="H320" s="26" t="s">
        <v>38</v>
      </c>
      <c r="I320" s="26" t="s">
        <v>37</v>
      </c>
      <c r="J320" s="26" t="s">
        <v>37</v>
      </c>
      <c r="K320" s="26" t="s">
        <v>38</v>
      </c>
      <c r="L320" s="26" t="s">
        <v>37</v>
      </c>
      <c r="M320" s="26" t="s">
        <v>37</v>
      </c>
      <c r="N320" s="26" t="s">
        <v>37</v>
      </c>
      <c r="O320" s="27" t="s">
        <v>290</v>
      </c>
      <c r="P320" s="26" t="s">
        <v>38</v>
      </c>
      <c r="Q320" s="26" t="s">
        <v>37</v>
      </c>
      <c r="R320" s="26" t="s">
        <v>37</v>
      </c>
      <c r="S320" s="26" t="s">
        <v>37</v>
      </c>
      <c r="T320" s="26" t="s">
        <v>37</v>
      </c>
      <c r="U320" s="26" t="s">
        <v>38</v>
      </c>
      <c r="V320" s="26" t="s">
        <v>38</v>
      </c>
      <c r="AA320" t="s">
        <v>290</v>
      </c>
      <c r="AB320">
        <v>22381</v>
      </c>
      <c r="AC320">
        <v>55888</v>
      </c>
      <c r="AD320">
        <v>39921</v>
      </c>
      <c r="AE320">
        <v>44849</v>
      </c>
      <c r="AF320">
        <v>15545</v>
      </c>
      <c r="AG320">
        <v>13232</v>
      </c>
      <c r="AH320">
        <v>11220</v>
      </c>
      <c r="AI320" t="s">
        <v>290</v>
      </c>
      <c r="AJ320">
        <v>47194</v>
      </c>
      <c r="AK320">
        <v>25990</v>
      </c>
      <c r="AL320">
        <v>20381</v>
      </c>
      <c r="AM320">
        <v>63442</v>
      </c>
      <c r="AN320">
        <v>32663</v>
      </c>
      <c r="AO320">
        <v>27677</v>
      </c>
      <c r="AP320">
        <v>10354</v>
      </c>
      <c r="AQ320" t="s">
        <v>290</v>
      </c>
      <c r="AR320" t="s">
        <v>37</v>
      </c>
      <c r="AS320" t="s">
        <v>271</v>
      </c>
      <c r="AT320" t="s">
        <v>37</v>
      </c>
      <c r="AU320" t="s">
        <v>37</v>
      </c>
      <c r="AV320" t="s">
        <v>37</v>
      </c>
      <c r="AW320" t="s">
        <v>38</v>
      </c>
      <c r="AX320" t="s">
        <v>37</v>
      </c>
      <c r="AY320" t="s">
        <v>290</v>
      </c>
      <c r="AZ320" t="s">
        <v>37</v>
      </c>
      <c r="BA320" t="s">
        <v>37</v>
      </c>
      <c r="BB320" t="s">
        <v>37</v>
      </c>
      <c r="BC320" t="s">
        <v>37</v>
      </c>
      <c r="BD320" t="s">
        <v>38</v>
      </c>
      <c r="BE320" t="s">
        <v>38</v>
      </c>
      <c r="BF320" t="s">
        <v>38</v>
      </c>
    </row>
    <row r="321" spans="1:58" ht="17.25" customHeight="1" x14ac:dyDescent="0.25">
      <c r="A321" s="20">
        <v>45246</v>
      </c>
      <c r="B321" s="21">
        <v>5</v>
      </c>
      <c r="C321" s="22">
        <v>4</v>
      </c>
      <c r="D321" s="20" t="s">
        <v>253</v>
      </c>
      <c r="E321" s="20" t="s">
        <v>253</v>
      </c>
      <c r="F321" s="23"/>
      <c r="G321" s="25"/>
      <c r="H321" s="26" t="s">
        <v>38</v>
      </c>
      <c r="I321" s="26" t="s">
        <v>37</v>
      </c>
      <c r="J321" s="26" t="s">
        <v>37</v>
      </c>
      <c r="K321" s="26" t="s">
        <v>38</v>
      </c>
      <c r="L321" s="26" t="s">
        <v>37</v>
      </c>
      <c r="M321" s="26" t="s">
        <v>37</v>
      </c>
      <c r="N321" s="26" t="s">
        <v>37</v>
      </c>
      <c r="O321" s="27" t="s">
        <v>290</v>
      </c>
      <c r="P321" s="26" t="s">
        <v>38</v>
      </c>
      <c r="Q321" s="26" t="s">
        <v>37</v>
      </c>
      <c r="R321" s="26" t="s">
        <v>37</v>
      </c>
      <c r="S321" s="26" t="s">
        <v>37</v>
      </c>
      <c r="T321" s="26" t="s">
        <v>37</v>
      </c>
      <c r="U321" s="26" t="s">
        <v>38</v>
      </c>
      <c r="V321" s="26" t="s">
        <v>38</v>
      </c>
      <c r="AA321" t="s">
        <v>290</v>
      </c>
      <c r="AB321">
        <v>22405</v>
      </c>
      <c r="AC321">
        <v>55888</v>
      </c>
      <c r="AD321">
        <v>39945</v>
      </c>
      <c r="AE321">
        <v>44873</v>
      </c>
      <c r="AF321">
        <v>15569</v>
      </c>
      <c r="AG321">
        <v>13232</v>
      </c>
      <c r="AH321">
        <v>11244</v>
      </c>
      <c r="AI321" t="s">
        <v>290</v>
      </c>
      <c r="AJ321">
        <v>47218</v>
      </c>
      <c r="AK321">
        <v>26014</v>
      </c>
      <c r="AL321">
        <v>20405</v>
      </c>
      <c r="AM321">
        <v>63466</v>
      </c>
      <c r="AN321">
        <v>32663</v>
      </c>
      <c r="AO321">
        <v>27677</v>
      </c>
      <c r="AP321">
        <v>10354</v>
      </c>
      <c r="AQ321" t="s">
        <v>290</v>
      </c>
      <c r="AR321" t="s">
        <v>37</v>
      </c>
      <c r="AS321" t="s">
        <v>271</v>
      </c>
      <c r="AT321" t="s">
        <v>37</v>
      </c>
      <c r="AU321" t="s">
        <v>37</v>
      </c>
      <c r="AV321" t="s">
        <v>37</v>
      </c>
      <c r="AW321" t="s">
        <v>38</v>
      </c>
      <c r="AX321" t="s">
        <v>37</v>
      </c>
      <c r="AY321" t="s">
        <v>290</v>
      </c>
      <c r="AZ321" t="s">
        <v>37</v>
      </c>
      <c r="BA321" t="s">
        <v>37</v>
      </c>
      <c r="BB321" t="s">
        <v>37</v>
      </c>
      <c r="BC321" t="s">
        <v>37</v>
      </c>
      <c r="BD321" t="s">
        <v>38</v>
      </c>
      <c r="BE321" t="s">
        <v>38</v>
      </c>
      <c r="BF321" t="s">
        <v>38</v>
      </c>
    </row>
    <row r="322" spans="1:58" ht="17.25" customHeight="1" x14ac:dyDescent="0.25">
      <c r="A322" s="20">
        <v>45247</v>
      </c>
      <c r="B322" s="21">
        <v>5</v>
      </c>
      <c r="C322" s="22">
        <v>4</v>
      </c>
      <c r="D322" s="20" t="s">
        <v>253</v>
      </c>
      <c r="E322" s="20" t="s">
        <v>253</v>
      </c>
      <c r="F322" s="23"/>
      <c r="G322" s="25"/>
      <c r="H322" s="26" t="s">
        <v>38</v>
      </c>
      <c r="I322" s="26" t="s">
        <v>37</v>
      </c>
      <c r="J322" s="26" t="s">
        <v>37</v>
      </c>
      <c r="K322" s="26" t="s">
        <v>38</v>
      </c>
      <c r="L322" s="26" t="s">
        <v>37</v>
      </c>
      <c r="M322" s="26" t="s">
        <v>37</v>
      </c>
      <c r="N322" s="26" t="s">
        <v>37</v>
      </c>
      <c r="O322" s="27" t="s">
        <v>290</v>
      </c>
      <c r="P322" s="26" t="s">
        <v>38</v>
      </c>
      <c r="Q322" s="26" t="s">
        <v>37</v>
      </c>
      <c r="R322" s="26" t="s">
        <v>37</v>
      </c>
      <c r="S322" s="26" t="s">
        <v>37</v>
      </c>
      <c r="T322" s="26" t="s">
        <v>37</v>
      </c>
      <c r="U322" s="26" t="s">
        <v>38</v>
      </c>
      <c r="V322" s="26" t="s">
        <v>38</v>
      </c>
      <c r="AA322" t="s">
        <v>290</v>
      </c>
      <c r="AB322">
        <v>22405</v>
      </c>
      <c r="AC322">
        <v>55888</v>
      </c>
      <c r="AD322">
        <v>39969</v>
      </c>
      <c r="AE322">
        <v>44897</v>
      </c>
      <c r="AF322">
        <v>15593</v>
      </c>
      <c r="AG322">
        <v>13232</v>
      </c>
      <c r="AH322">
        <v>11268</v>
      </c>
      <c r="AI322" t="s">
        <v>290</v>
      </c>
      <c r="AJ322">
        <v>47242</v>
      </c>
      <c r="AK322">
        <v>26038</v>
      </c>
      <c r="AL322">
        <v>20429</v>
      </c>
      <c r="AM322">
        <v>63490</v>
      </c>
      <c r="AN322">
        <v>32663</v>
      </c>
      <c r="AO322">
        <v>27677</v>
      </c>
      <c r="AP322">
        <v>10354</v>
      </c>
      <c r="AQ322" t="s">
        <v>290</v>
      </c>
      <c r="AR322" t="s">
        <v>195</v>
      </c>
      <c r="AS322" t="s">
        <v>271</v>
      </c>
      <c r="AT322" t="s">
        <v>37</v>
      </c>
      <c r="AU322" t="s">
        <v>37</v>
      </c>
      <c r="AV322" t="s">
        <v>37</v>
      </c>
      <c r="AW322" t="s">
        <v>320</v>
      </c>
      <c r="AX322" t="s">
        <v>37</v>
      </c>
      <c r="AY322" t="s">
        <v>290</v>
      </c>
      <c r="AZ322" t="s">
        <v>37</v>
      </c>
      <c r="BA322" t="s">
        <v>37</v>
      </c>
      <c r="BB322" t="s">
        <v>37</v>
      </c>
      <c r="BC322" t="s">
        <v>37</v>
      </c>
      <c r="BD322" t="s">
        <v>38</v>
      </c>
      <c r="BE322" t="s">
        <v>38</v>
      </c>
      <c r="BF322" t="s">
        <v>38</v>
      </c>
    </row>
    <row r="323" spans="1:58" ht="17.25" customHeight="1" x14ac:dyDescent="0.25">
      <c r="A323" s="20">
        <v>45248</v>
      </c>
      <c r="B323" s="21">
        <v>5</v>
      </c>
      <c r="C323" s="22">
        <v>4</v>
      </c>
      <c r="D323" s="20" t="s">
        <v>253</v>
      </c>
      <c r="E323" s="20" t="s">
        <v>253</v>
      </c>
      <c r="F323" s="23"/>
      <c r="G323" s="25"/>
      <c r="H323" s="26" t="s">
        <v>38</v>
      </c>
      <c r="I323" s="26" t="s">
        <v>37</v>
      </c>
      <c r="J323" s="26" t="s">
        <v>37</v>
      </c>
      <c r="K323" s="26" t="s">
        <v>38</v>
      </c>
      <c r="L323" s="26" t="s">
        <v>37</v>
      </c>
      <c r="M323" s="26" t="s">
        <v>37</v>
      </c>
      <c r="N323" s="26" t="s">
        <v>37</v>
      </c>
      <c r="O323" s="27" t="s">
        <v>290</v>
      </c>
      <c r="P323" s="26" t="s">
        <v>38</v>
      </c>
      <c r="Q323" s="26" t="s">
        <v>37</v>
      </c>
      <c r="R323" s="26" t="s">
        <v>37</v>
      </c>
      <c r="S323" s="26" t="s">
        <v>37</v>
      </c>
      <c r="T323" s="26" t="s">
        <v>37</v>
      </c>
      <c r="U323" s="26" t="s">
        <v>38</v>
      </c>
      <c r="V323" s="26" t="s">
        <v>38</v>
      </c>
      <c r="AA323" t="s">
        <v>290</v>
      </c>
      <c r="AB323">
        <v>22405</v>
      </c>
      <c r="AC323">
        <v>55888</v>
      </c>
      <c r="AD323">
        <v>39993</v>
      </c>
      <c r="AE323">
        <v>44921</v>
      </c>
      <c r="AF323">
        <v>15617</v>
      </c>
      <c r="AG323">
        <v>13256</v>
      </c>
      <c r="AH323">
        <v>11292</v>
      </c>
      <c r="AI323" t="s">
        <v>290</v>
      </c>
      <c r="AJ323">
        <v>47266</v>
      </c>
      <c r="AK323">
        <v>26062</v>
      </c>
      <c r="AL323">
        <v>20453</v>
      </c>
      <c r="AM323">
        <v>63514</v>
      </c>
      <c r="AN323">
        <v>32663</v>
      </c>
      <c r="AO323">
        <v>27677</v>
      </c>
      <c r="AP323">
        <v>10354</v>
      </c>
      <c r="AQ323" t="s">
        <v>290</v>
      </c>
      <c r="AR323" t="s">
        <v>38</v>
      </c>
      <c r="AS323" t="s">
        <v>271</v>
      </c>
      <c r="AT323" t="s">
        <v>37</v>
      </c>
      <c r="AU323" t="s">
        <v>37</v>
      </c>
      <c r="AV323" t="s">
        <v>37</v>
      </c>
      <c r="AW323" t="s">
        <v>37</v>
      </c>
      <c r="AX323" t="s">
        <v>37</v>
      </c>
      <c r="AY323" t="s">
        <v>290</v>
      </c>
      <c r="AZ323" t="s">
        <v>37</v>
      </c>
      <c r="BA323" t="s">
        <v>37</v>
      </c>
      <c r="BB323" t="s">
        <v>37</v>
      </c>
      <c r="BC323" t="s">
        <v>37</v>
      </c>
      <c r="BD323" t="s">
        <v>38</v>
      </c>
      <c r="BE323" t="s">
        <v>38</v>
      </c>
      <c r="BF323" t="s">
        <v>38</v>
      </c>
    </row>
    <row r="324" spans="1:58" ht="17.25" customHeight="1" x14ac:dyDescent="0.25">
      <c r="A324" s="20">
        <v>45249</v>
      </c>
      <c r="B324" s="21">
        <v>5</v>
      </c>
      <c r="C324" s="22">
        <v>4</v>
      </c>
      <c r="D324" s="20" t="s">
        <v>253</v>
      </c>
      <c r="E324" s="20" t="s">
        <v>253</v>
      </c>
      <c r="F324" s="23"/>
      <c r="G324" s="25"/>
      <c r="H324" s="26" t="s">
        <v>38</v>
      </c>
      <c r="I324" s="26" t="s">
        <v>270</v>
      </c>
      <c r="J324" s="26" t="s">
        <v>37</v>
      </c>
      <c r="K324" s="26" t="s">
        <v>37</v>
      </c>
      <c r="L324" s="26" t="s">
        <v>37</v>
      </c>
      <c r="M324" s="26" t="s">
        <v>37</v>
      </c>
      <c r="N324" s="26" t="s">
        <v>37</v>
      </c>
      <c r="O324" s="27" t="s">
        <v>290</v>
      </c>
      <c r="P324" s="26" t="s">
        <v>38</v>
      </c>
      <c r="Q324" s="26" t="s">
        <v>37</v>
      </c>
      <c r="R324" s="26" t="s">
        <v>37</v>
      </c>
      <c r="S324" s="26" t="s">
        <v>37</v>
      </c>
      <c r="T324" s="26" t="s">
        <v>37</v>
      </c>
      <c r="U324" s="26" t="s">
        <v>38</v>
      </c>
      <c r="V324" s="26" t="s">
        <v>38</v>
      </c>
      <c r="AA324" t="s">
        <v>290</v>
      </c>
      <c r="AB324">
        <v>22405</v>
      </c>
      <c r="AC324">
        <v>55888</v>
      </c>
      <c r="AD324">
        <v>40017</v>
      </c>
      <c r="AE324">
        <v>44945</v>
      </c>
      <c r="AF324">
        <v>15641</v>
      </c>
      <c r="AG324">
        <v>13280</v>
      </c>
      <c r="AH324">
        <v>11316</v>
      </c>
      <c r="AI324" t="s">
        <v>290</v>
      </c>
      <c r="AJ324">
        <v>47290</v>
      </c>
      <c r="AK324">
        <v>26086</v>
      </c>
      <c r="AL324">
        <v>20477</v>
      </c>
      <c r="AM324">
        <v>63538</v>
      </c>
      <c r="AN324">
        <v>32663</v>
      </c>
      <c r="AO324">
        <v>27677</v>
      </c>
      <c r="AP324">
        <v>10354</v>
      </c>
      <c r="AQ324" t="s">
        <v>290</v>
      </c>
      <c r="AR324" t="s">
        <v>38</v>
      </c>
      <c r="AS324" t="s">
        <v>271</v>
      </c>
      <c r="AT324" t="s">
        <v>37</v>
      </c>
      <c r="AU324" t="s">
        <v>37</v>
      </c>
      <c r="AV324" t="s">
        <v>37</v>
      </c>
      <c r="AW324" t="s">
        <v>37</v>
      </c>
      <c r="AX324" t="s">
        <v>37</v>
      </c>
      <c r="AY324" t="s">
        <v>290</v>
      </c>
      <c r="AZ324" t="s">
        <v>37</v>
      </c>
      <c r="BA324" t="s">
        <v>37</v>
      </c>
      <c r="BB324" t="s">
        <v>37</v>
      </c>
      <c r="BC324" t="s">
        <v>37</v>
      </c>
      <c r="BD324" t="s">
        <v>38</v>
      </c>
      <c r="BE324" t="s">
        <v>38</v>
      </c>
      <c r="BF324" t="s">
        <v>38</v>
      </c>
    </row>
    <row r="325" spans="1:58" ht="17.25" customHeight="1" x14ac:dyDescent="0.25">
      <c r="A325" s="20">
        <v>45250</v>
      </c>
      <c r="B325" s="21">
        <v>5</v>
      </c>
      <c r="C325" s="22">
        <v>4</v>
      </c>
      <c r="D325" s="20" t="s">
        <v>253</v>
      </c>
      <c r="E325" s="20" t="s">
        <v>253</v>
      </c>
      <c r="F325" s="23"/>
      <c r="G325" s="25"/>
      <c r="H325" s="26" t="s">
        <v>38</v>
      </c>
      <c r="I325" s="26" t="s">
        <v>270</v>
      </c>
      <c r="J325" s="26" t="s">
        <v>37</v>
      </c>
      <c r="K325" s="26" t="s">
        <v>37</v>
      </c>
      <c r="L325" s="26" t="s">
        <v>37</v>
      </c>
      <c r="M325" s="26" t="s">
        <v>37</v>
      </c>
      <c r="N325" s="26" t="s">
        <v>37</v>
      </c>
      <c r="O325" s="27" t="s">
        <v>290</v>
      </c>
      <c r="P325" s="26" t="s">
        <v>38</v>
      </c>
      <c r="Q325" s="26" t="s">
        <v>37</v>
      </c>
      <c r="R325" s="26" t="s">
        <v>38</v>
      </c>
      <c r="S325" s="26" t="s">
        <v>37</v>
      </c>
      <c r="T325" s="26" t="s">
        <v>37</v>
      </c>
      <c r="U325" s="26" t="s">
        <v>37</v>
      </c>
      <c r="V325" s="26" t="s">
        <v>38</v>
      </c>
      <c r="AA325" t="s">
        <v>290</v>
      </c>
      <c r="AB325">
        <v>22405</v>
      </c>
      <c r="AC325">
        <v>55888</v>
      </c>
      <c r="AD325">
        <v>40041</v>
      </c>
      <c r="AE325">
        <v>44969</v>
      </c>
      <c r="AF325">
        <v>15665</v>
      </c>
      <c r="AG325">
        <v>13304</v>
      </c>
      <c r="AH325">
        <v>11340</v>
      </c>
      <c r="AI325" t="s">
        <v>290</v>
      </c>
      <c r="AJ325">
        <v>47314</v>
      </c>
      <c r="AK325">
        <v>26110</v>
      </c>
      <c r="AL325">
        <v>20501</v>
      </c>
      <c r="AM325">
        <v>63562</v>
      </c>
      <c r="AN325">
        <v>32663</v>
      </c>
      <c r="AO325">
        <v>27677</v>
      </c>
      <c r="AP325">
        <v>10354</v>
      </c>
      <c r="AQ325" t="s">
        <v>290</v>
      </c>
      <c r="AR325" t="s">
        <v>38</v>
      </c>
      <c r="AS325" t="s">
        <v>271</v>
      </c>
      <c r="AT325" t="s">
        <v>37</v>
      </c>
      <c r="AU325" t="s">
        <v>37</v>
      </c>
      <c r="AV325" t="s">
        <v>37</v>
      </c>
      <c r="AW325" t="s">
        <v>37</v>
      </c>
      <c r="AX325" t="s">
        <v>37</v>
      </c>
      <c r="AY325" t="s">
        <v>290</v>
      </c>
      <c r="AZ325" t="s">
        <v>37</v>
      </c>
      <c r="BA325" t="s">
        <v>37</v>
      </c>
      <c r="BB325" t="s">
        <v>37</v>
      </c>
      <c r="BC325" t="s">
        <v>37</v>
      </c>
      <c r="BD325" t="s">
        <v>38</v>
      </c>
      <c r="BE325" t="s">
        <v>38</v>
      </c>
      <c r="BF325" t="s">
        <v>38</v>
      </c>
    </row>
    <row r="326" spans="1:58" ht="17.25" customHeight="1" x14ac:dyDescent="0.25">
      <c r="A326" s="20">
        <v>45251</v>
      </c>
      <c r="B326" s="21">
        <v>5</v>
      </c>
      <c r="C326" s="22">
        <v>4</v>
      </c>
      <c r="D326" s="20" t="s">
        <v>253</v>
      </c>
      <c r="E326" s="20" t="s">
        <v>253</v>
      </c>
      <c r="F326" s="23"/>
      <c r="G326" s="25"/>
      <c r="H326" s="26" t="s">
        <v>38</v>
      </c>
      <c r="I326" s="26" t="s">
        <v>270</v>
      </c>
      <c r="J326" s="26" t="s">
        <v>37</v>
      </c>
      <c r="K326" s="26" t="s">
        <v>37</v>
      </c>
      <c r="L326" s="26" t="s">
        <v>37</v>
      </c>
      <c r="M326" s="26" t="s">
        <v>37</v>
      </c>
      <c r="N326" s="26" t="s">
        <v>37</v>
      </c>
      <c r="O326" s="27" t="s">
        <v>290</v>
      </c>
      <c r="P326" s="26" t="s">
        <v>38</v>
      </c>
      <c r="Q326" s="26" t="s">
        <v>37</v>
      </c>
      <c r="R326" s="26" t="s">
        <v>38</v>
      </c>
      <c r="S326" s="26" t="s">
        <v>37</v>
      </c>
      <c r="T326" s="26" t="s">
        <v>37</v>
      </c>
      <c r="U326" s="26" t="s">
        <v>37</v>
      </c>
      <c r="V326" s="26" t="s">
        <v>38</v>
      </c>
      <c r="AA326" t="s">
        <v>290</v>
      </c>
      <c r="AB326">
        <v>22405</v>
      </c>
      <c r="AC326">
        <v>55888</v>
      </c>
      <c r="AD326">
        <v>40065</v>
      </c>
      <c r="AE326">
        <v>44993</v>
      </c>
      <c r="AF326">
        <v>15689</v>
      </c>
      <c r="AG326">
        <v>13328</v>
      </c>
      <c r="AH326">
        <v>11364</v>
      </c>
      <c r="AI326" t="s">
        <v>290</v>
      </c>
      <c r="AJ326">
        <v>47338</v>
      </c>
      <c r="AK326">
        <v>26134</v>
      </c>
      <c r="AL326">
        <v>20525</v>
      </c>
      <c r="AM326">
        <v>63586</v>
      </c>
      <c r="AN326">
        <v>32663</v>
      </c>
      <c r="AO326">
        <v>27677</v>
      </c>
      <c r="AP326">
        <v>10354</v>
      </c>
      <c r="AQ326" t="s">
        <v>290</v>
      </c>
      <c r="AR326" t="s">
        <v>38</v>
      </c>
      <c r="AS326" t="s">
        <v>271</v>
      </c>
      <c r="AT326" t="s">
        <v>37</v>
      </c>
      <c r="AU326" t="s">
        <v>37</v>
      </c>
      <c r="AV326" t="s">
        <v>37</v>
      </c>
      <c r="AW326" t="s">
        <v>37</v>
      </c>
      <c r="AX326" t="s">
        <v>37</v>
      </c>
      <c r="AY326" t="s">
        <v>290</v>
      </c>
      <c r="AZ326" t="s">
        <v>37</v>
      </c>
      <c r="BA326" t="s">
        <v>37</v>
      </c>
      <c r="BB326" t="s">
        <v>37</v>
      </c>
      <c r="BC326" t="s">
        <v>37</v>
      </c>
      <c r="BD326" t="s">
        <v>38</v>
      </c>
      <c r="BE326" t="s">
        <v>38</v>
      </c>
      <c r="BF326" t="s">
        <v>38</v>
      </c>
    </row>
    <row r="327" spans="1:58" ht="17.25" customHeight="1" x14ac:dyDescent="0.25">
      <c r="A327" s="20">
        <v>45252</v>
      </c>
      <c r="B327" s="21">
        <v>5</v>
      </c>
      <c r="C327" s="22">
        <v>4</v>
      </c>
      <c r="D327" s="20" t="s">
        <v>253</v>
      </c>
      <c r="E327" s="20" t="s">
        <v>253</v>
      </c>
      <c r="F327" s="23"/>
      <c r="G327" s="25"/>
      <c r="H327" s="26" t="s">
        <v>38</v>
      </c>
      <c r="I327" s="26" t="s">
        <v>270</v>
      </c>
      <c r="J327" s="26" t="s">
        <v>37</v>
      </c>
      <c r="K327" s="26" t="s">
        <v>37</v>
      </c>
      <c r="L327" s="26" t="s">
        <v>37</v>
      </c>
      <c r="M327" s="26" t="s">
        <v>37</v>
      </c>
      <c r="N327" s="26" t="s">
        <v>37</v>
      </c>
      <c r="O327" s="27" t="s">
        <v>290</v>
      </c>
      <c r="P327" s="26" t="s">
        <v>38</v>
      </c>
      <c r="Q327" s="26" t="s">
        <v>37</v>
      </c>
      <c r="R327" s="26" t="s">
        <v>38</v>
      </c>
      <c r="S327" s="26" t="s">
        <v>37</v>
      </c>
      <c r="T327" s="26" t="s">
        <v>37</v>
      </c>
      <c r="U327" s="26" t="s">
        <v>37</v>
      </c>
      <c r="V327" s="26" t="s">
        <v>38</v>
      </c>
      <c r="AA327" t="s">
        <v>290</v>
      </c>
      <c r="AB327">
        <v>22405</v>
      </c>
      <c r="AC327">
        <v>55888</v>
      </c>
      <c r="AD327">
        <v>40089</v>
      </c>
      <c r="AE327">
        <v>45017</v>
      </c>
      <c r="AF327">
        <v>15713</v>
      </c>
      <c r="AG327">
        <v>13352</v>
      </c>
      <c r="AH327">
        <v>11388</v>
      </c>
      <c r="AI327" t="s">
        <v>290</v>
      </c>
      <c r="AJ327">
        <v>47362</v>
      </c>
      <c r="AK327">
        <v>26158</v>
      </c>
      <c r="AL327">
        <v>20549</v>
      </c>
      <c r="AM327">
        <v>63610</v>
      </c>
      <c r="AN327">
        <v>32663</v>
      </c>
      <c r="AO327">
        <v>27677</v>
      </c>
      <c r="AP327">
        <v>10354</v>
      </c>
      <c r="AQ327" t="s">
        <v>290</v>
      </c>
      <c r="AR327" t="s">
        <v>38</v>
      </c>
      <c r="AS327" t="s">
        <v>271</v>
      </c>
      <c r="AT327" t="s">
        <v>37</v>
      </c>
      <c r="AU327" t="s">
        <v>37</v>
      </c>
      <c r="AV327" t="s">
        <v>37</v>
      </c>
      <c r="AW327" t="s">
        <v>37</v>
      </c>
      <c r="AX327" t="s">
        <v>37</v>
      </c>
      <c r="AY327" t="s">
        <v>290</v>
      </c>
      <c r="AZ327" t="s">
        <v>37</v>
      </c>
      <c r="BA327" t="s">
        <v>37</v>
      </c>
      <c r="BB327" t="s">
        <v>37</v>
      </c>
      <c r="BC327" t="s">
        <v>37</v>
      </c>
      <c r="BD327" t="s">
        <v>38</v>
      </c>
      <c r="BE327" t="s">
        <v>38</v>
      </c>
      <c r="BF327" t="s">
        <v>38</v>
      </c>
    </row>
    <row r="328" spans="1:58" ht="17.25" customHeight="1" x14ac:dyDescent="0.25">
      <c r="A328" s="20">
        <v>45253</v>
      </c>
      <c r="B328" s="21">
        <v>5</v>
      </c>
      <c r="C328" s="22">
        <v>4</v>
      </c>
      <c r="D328" s="20" t="s">
        <v>253</v>
      </c>
      <c r="E328" s="20" t="s">
        <v>253</v>
      </c>
      <c r="F328" s="23"/>
      <c r="G328" s="25"/>
      <c r="H328" s="26" t="s">
        <v>38</v>
      </c>
      <c r="I328" s="26" t="s">
        <v>270</v>
      </c>
      <c r="J328" s="26" t="s">
        <v>37</v>
      </c>
      <c r="K328" s="26" t="s">
        <v>37</v>
      </c>
      <c r="L328" s="26" t="s">
        <v>37</v>
      </c>
      <c r="M328" s="26" t="s">
        <v>37</v>
      </c>
      <c r="N328" s="26" t="s">
        <v>37</v>
      </c>
      <c r="O328" s="27" t="s">
        <v>290</v>
      </c>
      <c r="P328" s="26" t="s">
        <v>38</v>
      </c>
      <c r="Q328" s="26" t="s">
        <v>37</v>
      </c>
      <c r="R328" s="26" t="s">
        <v>38</v>
      </c>
      <c r="S328" s="26" t="s">
        <v>37</v>
      </c>
      <c r="T328" s="26" t="s">
        <v>37</v>
      </c>
      <c r="U328" s="26" t="s">
        <v>37</v>
      </c>
      <c r="V328" s="26" t="s">
        <v>38</v>
      </c>
      <c r="AA328" t="s">
        <v>290</v>
      </c>
      <c r="AB328">
        <v>22405</v>
      </c>
      <c r="AC328">
        <v>55888</v>
      </c>
      <c r="AD328">
        <v>40113</v>
      </c>
      <c r="AE328">
        <v>45041</v>
      </c>
      <c r="AF328">
        <v>15737</v>
      </c>
      <c r="AG328">
        <v>13376</v>
      </c>
      <c r="AH328">
        <v>11412</v>
      </c>
      <c r="AI328" t="s">
        <v>290</v>
      </c>
      <c r="AJ328">
        <v>47386</v>
      </c>
      <c r="AK328">
        <v>26182</v>
      </c>
      <c r="AL328">
        <v>20573</v>
      </c>
      <c r="AM328">
        <v>63634</v>
      </c>
      <c r="AN328">
        <v>32663</v>
      </c>
      <c r="AO328">
        <v>27677</v>
      </c>
      <c r="AP328">
        <v>10354</v>
      </c>
      <c r="AQ328" t="s">
        <v>290</v>
      </c>
      <c r="AR328" t="s">
        <v>38</v>
      </c>
      <c r="AS328" t="s">
        <v>271</v>
      </c>
      <c r="AT328" t="s">
        <v>37</v>
      </c>
      <c r="AU328" t="s">
        <v>37</v>
      </c>
      <c r="AV328" t="s">
        <v>37</v>
      </c>
      <c r="AW328" t="s">
        <v>37</v>
      </c>
      <c r="AX328" t="s">
        <v>37</v>
      </c>
      <c r="AY328" t="s">
        <v>290</v>
      </c>
      <c r="AZ328" t="s">
        <v>37</v>
      </c>
      <c r="BA328" t="s">
        <v>37</v>
      </c>
      <c r="BB328" t="s">
        <v>37</v>
      </c>
      <c r="BC328" t="s">
        <v>37</v>
      </c>
      <c r="BD328" t="s">
        <v>38</v>
      </c>
      <c r="BE328" t="s">
        <v>38</v>
      </c>
      <c r="BF328" t="s">
        <v>38</v>
      </c>
    </row>
    <row r="329" spans="1:58" ht="17.25" customHeight="1" x14ac:dyDescent="0.25">
      <c r="A329" s="20">
        <v>45254</v>
      </c>
      <c r="B329" s="21">
        <v>5</v>
      </c>
      <c r="C329" s="22">
        <v>4</v>
      </c>
      <c r="D329" s="20" t="s">
        <v>253</v>
      </c>
      <c r="E329" s="20" t="s">
        <v>253</v>
      </c>
      <c r="F329" s="23"/>
      <c r="G329" s="25"/>
      <c r="H329" s="26" t="s">
        <v>38</v>
      </c>
      <c r="I329" s="26" t="s">
        <v>270</v>
      </c>
      <c r="J329" s="26" t="s">
        <v>37</v>
      </c>
      <c r="K329" s="26" t="s">
        <v>37</v>
      </c>
      <c r="L329" s="26" t="s">
        <v>37</v>
      </c>
      <c r="M329" s="26" t="s">
        <v>37</v>
      </c>
      <c r="N329" s="26" t="s">
        <v>37</v>
      </c>
      <c r="O329" s="27" t="s">
        <v>290</v>
      </c>
      <c r="P329" s="26" t="s">
        <v>38</v>
      </c>
      <c r="Q329" s="26" t="s">
        <v>37</v>
      </c>
      <c r="R329" s="26" t="s">
        <v>38</v>
      </c>
      <c r="S329" s="26" t="s">
        <v>37</v>
      </c>
      <c r="T329" s="26" t="s">
        <v>37</v>
      </c>
      <c r="U329" s="26" t="s">
        <v>37</v>
      </c>
      <c r="V329" s="26" t="s">
        <v>38</v>
      </c>
      <c r="AA329" t="s">
        <v>290</v>
      </c>
      <c r="AB329">
        <v>22405</v>
      </c>
      <c r="AC329">
        <v>55888</v>
      </c>
      <c r="AD329">
        <v>40137</v>
      </c>
      <c r="AE329">
        <v>45065</v>
      </c>
      <c r="AF329">
        <v>15761</v>
      </c>
      <c r="AG329">
        <v>13376</v>
      </c>
      <c r="AH329">
        <v>11436</v>
      </c>
      <c r="AI329" t="s">
        <v>290</v>
      </c>
      <c r="AJ329">
        <v>47410</v>
      </c>
      <c r="AK329">
        <v>26206</v>
      </c>
      <c r="AL329">
        <v>20597</v>
      </c>
      <c r="AM329">
        <v>63658</v>
      </c>
      <c r="AN329">
        <v>32663</v>
      </c>
      <c r="AO329">
        <v>27677</v>
      </c>
      <c r="AP329">
        <v>10354</v>
      </c>
      <c r="AQ329" t="s">
        <v>290</v>
      </c>
      <c r="AR329" t="s">
        <v>38</v>
      </c>
      <c r="AS329" t="s">
        <v>320</v>
      </c>
      <c r="AT329" t="s">
        <v>37</v>
      </c>
      <c r="AU329" t="s">
        <v>37</v>
      </c>
      <c r="AV329" t="s">
        <v>37</v>
      </c>
      <c r="AW329" t="s">
        <v>195</v>
      </c>
      <c r="AX329" t="s">
        <v>37</v>
      </c>
      <c r="AY329" t="s">
        <v>290</v>
      </c>
      <c r="AZ329" t="s">
        <v>37</v>
      </c>
      <c r="BA329" t="s">
        <v>37</v>
      </c>
      <c r="BB329" t="s">
        <v>37</v>
      </c>
      <c r="BC329" t="s">
        <v>37</v>
      </c>
      <c r="BD329" t="s">
        <v>38</v>
      </c>
      <c r="BE329" t="s">
        <v>38</v>
      </c>
      <c r="BF329" t="s">
        <v>38</v>
      </c>
    </row>
    <row r="330" spans="1:58" ht="17.25" customHeight="1" x14ac:dyDescent="0.25">
      <c r="A330" s="20">
        <v>45255</v>
      </c>
      <c r="B330" s="21">
        <v>5</v>
      </c>
      <c r="C330" s="22">
        <v>4</v>
      </c>
      <c r="D330" s="20" t="s">
        <v>253</v>
      </c>
      <c r="E330" s="20" t="s">
        <v>253</v>
      </c>
      <c r="F330" s="23"/>
      <c r="G330" s="25"/>
      <c r="H330" s="26" t="s">
        <v>38</v>
      </c>
      <c r="I330" s="26" t="s">
        <v>270</v>
      </c>
      <c r="J330" s="26" t="s">
        <v>37</v>
      </c>
      <c r="K330" s="26" t="s">
        <v>37</v>
      </c>
      <c r="L330" s="26" t="s">
        <v>37</v>
      </c>
      <c r="M330" s="26" t="s">
        <v>37</v>
      </c>
      <c r="N330" s="26" t="s">
        <v>37</v>
      </c>
      <c r="O330" s="27" t="s">
        <v>290</v>
      </c>
      <c r="P330" s="26" t="s">
        <v>38</v>
      </c>
      <c r="Q330" s="26" t="s">
        <v>37</v>
      </c>
      <c r="R330" s="26" t="s">
        <v>38</v>
      </c>
      <c r="S330" s="26" t="s">
        <v>37</v>
      </c>
      <c r="T330" s="26" t="s">
        <v>37</v>
      </c>
      <c r="U330" s="26" t="s">
        <v>37</v>
      </c>
      <c r="V330" s="26" t="s">
        <v>38</v>
      </c>
      <c r="AA330" t="s">
        <v>290</v>
      </c>
      <c r="AB330">
        <v>22405</v>
      </c>
      <c r="AC330">
        <v>55912</v>
      </c>
      <c r="AD330">
        <v>40161</v>
      </c>
      <c r="AE330">
        <v>45089</v>
      </c>
      <c r="AF330">
        <v>15785</v>
      </c>
      <c r="AG330">
        <v>13376</v>
      </c>
      <c r="AH330">
        <v>11460</v>
      </c>
      <c r="AI330" t="s">
        <v>290</v>
      </c>
      <c r="AJ330">
        <v>47434</v>
      </c>
      <c r="AK330">
        <v>26230</v>
      </c>
      <c r="AL330">
        <v>20621</v>
      </c>
      <c r="AM330">
        <v>63682</v>
      </c>
      <c r="AN330">
        <v>32663</v>
      </c>
      <c r="AO330">
        <v>27677</v>
      </c>
      <c r="AP330">
        <v>10354</v>
      </c>
      <c r="AQ330" t="s">
        <v>290</v>
      </c>
      <c r="AR330" t="s">
        <v>38</v>
      </c>
      <c r="AS330" t="s">
        <v>37</v>
      </c>
      <c r="AT330" t="s">
        <v>37</v>
      </c>
      <c r="AU330" t="s">
        <v>37</v>
      </c>
      <c r="AV330" t="s">
        <v>37</v>
      </c>
      <c r="AW330" t="s">
        <v>251</v>
      </c>
      <c r="AX330" t="s">
        <v>37</v>
      </c>
      <c r="AY330" t="s">
        <v>290</v>
      </c>
      <c r="AZ330" t="s">
        <v>37</v>
      </c>
      <c r="BA330" t="s">
        <v>37</v>
      </c>
      <c r="BB330" t="s">
        <v>37</v>
      </c>
      <c r="BC330" t="s">
        <v>37</v>
      </c>
      <c r="BD330" t="s">
        <v>38</v>
      </c>
      <c r="BE330" t="s">
        <v>38</v>
      </c>
      <c r="BF330" t="s">
        <v>38</v>
      </c>
    </row>
    <row r="331" spans="1:58" ht="17.25" customHeight="1" x14ac:dyDescent="0.25">
      <c r="A331" s="20">
        <v>45256</v>
      </c>
      <c r="B331" s="21">
        <v>5</v>
      </c>
      <c r="C331" s="22">
        <v>4</v>
      </c>
      <c r="D331" s="20" t="s">
        <v>253</v>
      </c>
      <c r="E331" s="20" t="s">
        <v>253</v>
      </c>
      <c r="F331" s="23"/>
      <c r="G331" s="25"/>
      <c r="H331" s="26" t="s">
        <v>38</v>
      </c>
      <c r="I331" s="26" t="s">
        <v>37</v>
      </c>
      <c r="J331" s="26" t="s">
        <v>37</v>
      </c>
      <c r="K331" s="26" t="s">
        <v>38</v>
      </c>
      <c r="L331" s="26" t="s">
        <v>37</v>
      </c>
      <c r="M331" s="26" t="s">
        <v>37</v>
      </c>
      <c r="N331" s="26" t="s">
        <v>37</v>
      </c>
      <c r="O331" s="27" t="s">
        <v>290</v>
      </c>
      <c r="P331" s="26" t="s">
        <v>38</v>
      </c>
      <c r="Q331" s="26" t="s">
        <v>37</v>
      </c>
      <c r="R331" s="26" t="s">
        <v>38</v>
      </c>
      <c r="S331" s="26" t="s">
        <v>37</v>
      </c>
      <c r="T331" s="26" t="s">
        <v>37</v>
      </c>
      <c r="U331" s="26" t="s">
        <v>37</v>
      </c>
      <c r="V331" s="26" t="s">
        <v>38</v>
      </c>
      <c r="AA331" t="s">
        <v>290</v>
      </c>
      <c r="AB331">
        <v>22405</v>
      </c>
      <c r="AC331">
        <v>55936</v>
      </c>
      <c r="AD331">
        <v>40185</v>
      </c>
      <c r="AE331">
        <v>45113</v>
      </c>
      <c r="AF331">
        <v>15809</v>
      </c>
      <c r="AG331">
        <v>13376</v>
      </c>
      <c r="AH331">
        <v>11484</v>
      </c>
      <c r="AI331" t="s">
        <v>290</v>
      </c>
      <c r="AJ331">
        <v>47458</v>
      </c>
      <c r="AK331">
        <v>26254</v>
      </c>
      <c r="AL331">
        <v>20645</v>
      </c>
      <c r="AM331">
        <v>63706</v>
      </c>
      <c r="AN331">
        <v>32663</v>
      </c>
      <c r="AO331">
        <v>27677</v>
      </c>
      <c r="AP331">
        <v>10354</v>
      </c>
      <c r="AQ331" t="s">
        <v>290</v>
      </c>
      <c r="AR331" t="s">
        <v>38</v>
      </c>
      <c r="AS331" t="s">
        <v>37</v>
      </c>
      <c r="AT331" t="s">
        <v>37</v>
      </c>
      <c r="AU331" t="s">
        <v>37</v>
      </c>
      <c r="AV331" t="s">
        <v>37</v>
      </c>
      <c r="AW331" t="s">
        <v>251</v>
      </c>
      <c r="AX331" t="s">
        <v>37</v>
      </c>
      <c r="AY331" t="s">
        <v>290</v>
      </c>
      <c r="AZ331" t="s">
        <v>37</v>
      </c>
      <c r="BA331" t="s">
        <v>37</v>
      </c>
      <c r="BB331" t="s">
        <v>37</v>
      </c>
      <c r="BC331" t="s">
        <v>37</v>
      </c>
      <c r="BD331" t="s">
        <v>38</v>
      </c>
      <c r="BE331" t="s">
        <v>38</v>
      </c>
      <c r="BF331" t="s">
        <v>38</v>
      </c>
    </row>
    <row r="332" spans="1:58" ht="17.25" customHeight="1" x14ac:dyDescent="0.25">
      <c r="A332" s="20">
        <v>45257</v>
      </c>
      <c r="B332" s="21">
        <v>5</v>
      </c>
      <c r="C332" s="22">
        <v>4</v>
      </c>
      <c r="D332" s="20" t="s">
        <v>253</v>
      </c>
      <c r="E332" s="20" t="s">
        <v>253</v>
      </c>
      <c r="F332" s="23"/>
      <c r="G332" s="25"/>
      <c r="H332" s="26" t="s">
        <v>38</v>
      </c>
      <c r="I332" s="26" t="s">
        <v>37</v>
      </c>
      <c r="J332" s="26" t="s">
        <v>37</v>
      </c>
      <c r="K332" s="26" t="s">
        <v>38</v>
      </c>
      <c r="L332" s="26" t="s">
        <v>37</v>
      </c>
      <c r="M332" s="26" t="s">
        <v>37</v>
      </c>
      <c r="N332" s="26" t="s">
        <v>37</v>
      </c>
      <c r="O332" s="27" t="s">
        <v>290</v>
      </c>
      <c r="P332" s="26" t="s">
        <v>38</v>
      </c>
      <c r="Q332" s="26" t="s">
        <v>37</v>
      </c>
      <c r="R332" s="26" t="s">
        <v>38</v>
      </c>
      <c r="S332" s="26" t="s">
        <v>37</v>
      </c>
      <c r="T332" s="26" t="s">
        <v>37</v>
      </c>
      <c r="U332" s="26" t="s">
        <v>37</v>
      </c>
      <c r="V332" s="26" t="s">
        <v>38</v>
      </c>
      <c r="AA332" t="s">
        <v>290</v>
      </c>
      <c r="AB332">
        <v>22405</v>
      </c>
      <c r="AC332">
        <v>55960</v>
      </c>
      <c r="AD332">
        <v>40209</v>
      </c>
      <c r="AE332">
        <v>45137</v>
      </c>
      <c r="AF332">
        <v>15833</v>
      </c>
      <c r="AG332">
        <v>13376</v>
      </c>
      <c r="AH332">
        <v>11508</v>
      </c>
      <c r="AI332" t="s">
        <v>290</v>
      </c>
      <c r="AJ332">
        <v>47482</v>
      </c>
      <c r="AK332">
        <v>26278</v>
      </c>
      <c r="AL332">
        <v>20669</v>
      </c>
      <c r="AM332">
        <v>63730</v>
      </c>
      <c r="AN332">
        <v>32663</v>
      </c>
      <c r="AO332">
        <v>27677</v>
      </c>
      <c r="AP332">
        <v>10354</v>
      </c>
      <c r="AQ332" t="s">
        <v>290</v>
      </c>
      <c r="AR332" t="s">
        <v>38</v>
      </c>
      <c r="AS332" t="s">
        <v>37</v>
      </c>
      <c r="AT332" t="s">
        <v>37</v>
      </c>
      <c r="AU332" t="s">
        <v>37</v>
      </c>
      <c r="AV332" t="s">
        <v>37</v>
      </c>
      <c r="AW332" t="s">
        <v>251</v>
      </c>
      <c r="AX332" t="s">
        <v>37</v>
      </c>
      <c r="AY332" t="s">
        <v>290</v>
      </c>
      <c r="AZ332" t="s">
        <v>37</v>
      </c>
      <c r="BA332" t="s">
        <v>37</v>
      </c>
      <c r="BB332" t="s">
        <v>37</v>
      </c>
      <c r="BC332" t="s">
        <v>37</v>
      </c>
      <c r="BD332" t="s">
        <v>38</v>
      </c>
      <c r="BE332" t="s">
        <v>38</v>
      </c>
      <c r="BF332" t="s">
        <v>38</v>
      </c>
    </row>
    <row r="333" spans="1:58" ht="17.25" customHeight="1" x14ac:dyDescent="0.25">
      <c r="A333" s="20">
        <v>45258</v>
      </c>
      <c r="B333" s="21">
        <v>5</v>
      </c>
      <c r="C333" s="22">
        <v>4</v>
      </c>
      <c r="D333" s="20" t="s">
        <v>253</v>
      </c>
      <c r="E333" s="20" t="s">
        <v>253</v>
      </c>
      <c r="F333" s="23"/>
      <c r="G333" s="25"/>
      <c r="H333" s="26" t="s">
        <v>38</v>
      </c>
      <c r="I333" s="26" t="s">
        <v>37</v>
      </c>
      <c r="J333" s="26" t="s">
        <v>37</v>
      </c>
      <c r="K333" s="26" t="s">
        <v>38</v>
      </c>
      <c r="L333" s="26" t="s">
        <v>37</v>
      </c>
      <c r="M333" s="26" t="s">
        <v>37</v>
      </c>
      <c r="N333" s="26" t="s">
        <v>37</v>
      </c>
      <c r="O333" s="27" t="s">
        <v>290</v>
      </c>
      <c r="P333" s="26" t="s">
        <v>38</v>
      </c>
      <c r="Q333" s="26" t="s">
        <v>37</v>
      </c>
      <c r="R333" s="26" t="s">
        <v>38</v>
      </c>
      <c r="S333" s="26" t="s">
        <v>37</v>
      </c>
      <c r="T333" s="26" t="s">
        <v>37</v>
      </c>
      <c r="U333" s="26" t="s">
        <v>37</v>
      </c>
      <c r="V333" s="26" t="s">
        <v>38</v>
      </c>
      <c r="AA333" t="s">
        <v>290</v>
      </c>
      <c r="AB333">
        <v>22405</v>
      </c>
      <c r="AC333">
        <v>55984</v>
      </c>
      <c r="AD333">
        <v>40233</v>
      </c>
      <c r="AE333">
        <v>45161</v>
      </c>
      <c r="AF333">
        <v>15857</v>
      </c>
      <c r="AG333">
        <v>13376</v>
      </c>
      <c r="AH333">
        <v>11532</v>
      </c>
      <c r="AI333" t="s">
        <v>290</v>
      </c>
      <c r="AJ333">
        <v>47506</v>
      </c>
      <c r="AK333">
        <v>26302</v>
      </c>
      <c r="AL333">
        <v>20693</v>
      </c>
      <c r="AM333">
        <v>63754</v>
      </c>
      <c r="AN333">
        <v>32663</v>
      </c>
      <c r="AO333">
        <v>27677</v>
      </c>
      <c r="AP333">
        <v>10354</v>
      </c>
      <c r="AQ333" t="s">
        <v>290</v>
      </c>
      <c r="AR333" t="s">
        <v>38</v>
      </c>
      <c r="AS333" t="s">
        <v>37</v>
      </c>
      <c r="AT333" t="s">
        <v>37</v>
      </c>
      <c r="AU333" t="s">
        <v>37</v>
      </c>
      <c r="AV333" t="s">
        <v>37</v>
      </c>
      <c r="AW333" t="s">
        <v>251</v>
      </c>
      <c r="AX333" t="s">
        <v>37</v>
      </c>
      <c r="AY333" t="s">
        <v>290</v>
      </c>
      <c r="AZ333" t="s">
        <v>37</v>
      </c>
      <c r="BA333" t="s">
        <v>37</v>
      </c>
      <c r="BB333" t="s">
        <v>37</v>
      </c>
      <c r="BC333" t="s">
        <v>37</v>
      </c>
      <c r="BD333" t="s">
        <v>38</v>
      </c>
      <c r="BE333" t="s">
        <v>38</v>
      </c>
      <c r="BF333" t="s">
        <v>38</v>
      </c>
    </row>
    <row r="334" spans="1:58" ht="17.25" customHeight="1" x14ac:dyDescent="0.25">
      <c r="A334" s="20">
        <v>45259</v>
      </c>
      <c r="B334" s="21">
        <v>5</v>
      </c>
      <c r="C334" s="22">
        <v>4</v>
      </c>
      <c r="D334" s="20" t="s">
        <v>253</v>
      </c>
      <c r="E334" s="20" t="s">
        <v>253</v>
      </c>
      <c r="F334" s="23"/>
      <c r="G334" s="25"/>
      <c r="H334" s="26" t="s">
        <v>38</v>
      </c>
      <c r="I334" s="26" t="s">
        <v>37</v>
      </c>
      <c r="J334" s="26" t="s">
        <v>37</v>
      </c>
      <c r="K334" s="26" t="s">
        <v>38</v>
      </c>
      <c r="L334" s="26" t="s">
        <v>37</v>
      </c>
      <c r="M334" s="26" t="s">
        <v>37</v>
      </c>
      <c r="N334" s="26" t="s">
        <v>37</v>
      </c>
      <c r="O334" s="27" t="s">
        <v>290</v>
      </c>
      <c r="P334" s="26" t="s">
        <v>38</v>
      </c>
      <c r="Q334" s="26" t="s">
        <v>37</v>
      </c>
      <c r="R334" s="26" t="s">
        <v>38</v>
      </c>
      <c r="S334" s="26" t="s">
        <v>37</v>
      </c>
      <c r="T334" s="26" t="s">
        <v>37</v>
      </c>
      <c r="U334" s="26" t="s">
        <v>37</v>
      </c>
      <c r="V334" s="26" t="s">
        <v>38</v>
      </c>
      <c r="AA334" t="s">
        <v>290</v>
      </c>
      <c r="AB334">
        <v>22405</v>
      </c>
      <c r="AC334">
        <v>56008</v>
      </c>
      <c r="AD334">
        <v>40257</v>
      </c>
      <c r="AE334">
        <v>45185</v>
      </c>
      <c r="AF334">
        <v>15881</v>
      </c>
      <c r="AG334">
        <v>13376</v>
      </c>
      <c r="AH334">
        <v>11556</v>
      </c>
      <c r="AI334" t="s">
        <v>290</v>
      </c>
      <c r="AJ334">
        <v>47506</v>
      </c>
      <c r="AK334">
        <v>26326</v>
      </c>
      <c r="AL334">
        <v>20717</v>
      </c>
      <c r="AM334">
        <v>63778</v>
      </c>
      <c r="AN334">
        <v>32663</v>
      </c>
      <c r="AO334">
        <v>27677</v>
      </c>
      <c r="AP334">
        <v>10354</v>
      </c>
      <c r="AQ334" t="s">
        <v>290</v>
      </c>
      <c r="AR334" t="s">
        <v>38</v>
      </c>
      <c r="AS334" t="s">
        <v>37</v>
      </c>
      <c r="AT334" t="s">
        <v>37</v>
      </c>
      <c r="AU334" t="s">
        <v>37</v>
      </c>
      <c r="AV334" t="s">
        <v>37</v>
      </c>
      <c r="AW334" t="s">
        <v>251</v>
      </c>
      <c r="AX334" t="s">
        <v>37</v>
      </c>
      <c r="AY334" t="s">
        <v>290</v>
      </c>
      <c r="AZ334" t="s">
        <v>195</v>
      </c>
      <c r="BA334" t="s">
        <v>37</v>
      </c>
      <c r="BB334" t="s">
        <v>37</v>
      </c>
      <c r="BC334" t="s">
        <v>37</v>
      </c>
      <c r="BD334" t="s">
        <v>320</v>
      </c>
      <c r="BE334" t="s">
        <v>38</v>
      </c>
      <c r="BF334" t="s">
        <v>38</v>
      </c>
    </row>
    <row r="335" spans="1:58" ht="17.25" customHeight="1" x14ac:dyDescent="0.25">
      <c r="A335" s="20">
        <v>45260</v>
      </c>
      <c r="B335" s="21">
        <v>5</v>
      </c>
      <c r="C335" s="22">
        <v>4</v>
      </c>
      <c r="D335" s="20" t="s">
        <v>253</v>
      </c>
      <c r="E335" s="20" t="s">
        <v>253</v>
      </c>
      <c r="F335" s="23"/>
      <c r="G335" s="25"/>
      <c r="H335" s="26" t="s">
        <v>38</v>
      </c>
      <c r="I335" s="26" t="s">
        <v>37</v>
      </c>
      <c r="J335" s="26" t="s">
        <v>37</v>
      </c>
      <c r="K335" s="26" t="s">
        <v>38</v>
      </c>
      <c r="L335" s="26" t="s">
        <v>37</v>
      </c>
      <c r="M335" s="26" t="s">
        <v>37</v>
      </c>
      <c r="N335" s="26" t="s">
        <v>37</v>
      </c>
      <c r="O335" s="27" t="s">
        <v>290</v>
      </c>
      <c r="P335" s="26" t="s">
        <v>38</v>
      </c>
      <c r="Q335" s="26" t="s">
        <v>37</v>
      </c>
      <c r="R335" s="26" t="s">
        <v>38</v>
      </c>
      <c r="S335" s="26" t="s">
        <v>37</v>
      </c>
      <c r="T335" s="26" t="s">
        <v>37</v>
      </c>
      <c r="U335" s="26" t="s">
        <v>37</v>
      </c>
      <c r="V335" s="26" t="s">
        <v>38</v>
      </c>
      <c r="AA335" t="s">
        <v>290</v>
      </c>
      <c r="AB335">
        <v>22405</v>
      </c>
      <c r="AC335">
        <v>56032</v>
      </c>
      <c r="AD335">
        <v>40281</v>
      </c>
      <c r="AE335">
        <v>45209</v>
      </c>
      <c r="AF335">
        <v>15905</v>
      </c>
      <c r="AG335">
        <v>13376</v>
      </c>
      <c r="AH335">
        <v>11580</v>
      </c>
      <c r="AI335" t="s">
        <v>290</v>
      </c>
      <c r="AJ335">
        <v>47506</v>
      </c>
      <c r="AK335">
        <v>26350</v>
      </c>
      <c r="AL335">
        <v>20741</v>
      </c>
      <c r="AM335">
        <v>63802</v>
      </c>
      <c r="AN335">
        <v>32687</v>
      </c>
      <c r="AO335">
        <v>27677</v>
      </c>
      <c r="AP335">
        <v>10354</v>
      </c>
      <c r="AQ335" t="s">
        <v>290</v>
      </c>
      <c r="AR335" t="s">
        <v>38</v>
      </c>
      <c r="AS335" t="s">
        <v>37</v>
      </c>
      <c r="AT335" t="s">
        <v>37</v>
      </c>
      <c r="AU335" t="s">
        <v>37</v>
      </c>
      <c r="AV335" t="s">
        <v>37</v>
      </c>
      <c r="AW335" t="s">
        <v>251</v>
      </c>
      <c r="AX335" t="s">
        <v>37</v>
      </c>
      <c r="AY335" t="s">
        <v>290</v>
      </c>
      <c r="AZ335" t="s">
        <v>321</v>
      </c>
      <c r="BA335" t="s">
        <v>37</v>
      </c>
      <c r="BB335" t="s">
        <v>37</v>
      </c>
      <c r="BC335" t="s">
        <v>37</v>
      </c>
      <c r="BD335" t="s">
        <v>37</v>
      </c>
      <c r="BE335" t="s">
        <v>38</v>
      </c>
      <c r="BF335" t="s">
        <v>38</v>
      </c>
    </row>
    <row r="336" spans="1:58" ht="17.25" customHeight="1" x14ac:dyDescent="0.25">
      <c r="A336" s="20">
        <v>45261</v>
      </c>
      <c r="B336" s="21">
        <v>5</v>
      </c>
      <c r="C336" s="22">
        <v>4</v>
      </c>
      <c r="D336" s="20" t="s">
        <v>253</v>
      </c>
      <c r="E336" s="20" t="s">
        <v>253</v>
      </c>
      <c r="F336" s="23"/>
      <c r="G336" s="25"/>
      <c r="H336" s="26" t="s">
        <v>38</v>
      </c>
      <c r="I336" s="26" t="s">
        <v>37</v>
      </c>
      <c r="J336" s="26" t="s">
        <v>37</v>
      </c>
      <c r="K336" s="26" t="s">
        <v>38</v>
      </c>
      <c r="L336" s="26" t="s">
        <v>37</v>
      </c>
      <c r="M336" s="26" t="s">
        <v>37</v>
      </c>
      <c r="N336" s="26" t="s">
        <v>37</v>
      </c>
      <c r="O336" s="27" t="s">
        <v>290</v>
      </c>
      <c r="P336" s="26" t="s">
        <v>38</v>
      </c>
      <c r="Q336" s="26" t="s">
        <v>37</v>
      </c>
      <c r="R336" s="26" t="s">
        <v>38</v>
      </c>
      <c r="S336" s="26" t="s">
        <v>37</v>
      </c>
      <c r="T336" s="26" t="s">
        <v>37</v>
      </c>
      <c r="U336" s="26" t="s">
        <v>37</v>
      </c>
      <c r="V336" s="26" t="s">
        <v>38</v>
      </c>
      <c r="AA336" t="s">
        <v>290</v>
      </c>
      <c r="AB336">
        <v>22429</v>
      </c>
      <c r="AC336">
        <v>56056</v>
      </c>
      <c r="AD336">
        <v>40305</v>
      </c>
      <c r="AE336">
        <v>45233</v>
      </c>
      <c r="AF336">
        <v>15929</v>
      </c>
      <c r="AG336">
        <v>13376</v>
      </c>
      <c r="AH336">
        <v>11580</v>
      </c>
      <c r="AI336" t="s">
        <v>290</v>
      </c>
      <c r="AJ336">
        <v>47506</v>
      </c>
      <c r="AK336">
        <v>26374</v>
      </c>
      <c r="AL336">
        <v>20765</v>
      </c>
      <c r="AM336">
        <v>63826</v>
      </c>
      <c r="AN336">
        <v>32687</v>
      </c>
      <c r="AO336">
        <v>27677</v>
      </c>
      <c r="AP336">
        <v>10354</v>
      </c>
      <c r="AQ336" t="s">
        <v>290</v>
      </c>
      <c r="AR336" t="s">
        <v>37</v>
      </c>
      <c r="AS336" t="s">
        <v>37</v>
      </c>
      <c r="AT336" t="s">
        <v>37</v>
      </c>
      <c r="AU336" t="s">
        <v>37</v>
      </c>
      <c r="AV336" t="s">
        <v>37</v>
      </c>
      <c r="AW336" t="s">
        <v>251</v>
      </c>
      <c r="AX336" t="s">
        <v>38</v>
      </c>
      <c r="AY336" t="s">
        <v>290</v>
      </c>
      <c r="AZ336" t="s">
        <v>320</v>
      </c>
      <c r="BA336" t="s">
        <v>37</v>
      </c>
      <c r="BB336" t="s">
        <v>37</v>
      </c>
      <c r="BC336" t="s">
        <v>37</v>
      </c>
      <c r="BD336" t="s">
        <v>195</v>
      </c>
      <c r="BE336" t="s">
        <v>38</v>
      </c>
      <c r="BF336" t="s">
        <v>38</v>
      </c>
    </row>
    <row r="337" spans="1:58" ht="17.25" customHeight="1" x14ac:dyDescent="0.25">
      <c r="A337" s="20">
        <v>45262</v>
      </c>
      <c r="B337" s="21">
        <v>5</v>
      </c>
      <c r="C337" s="22">
        <v>4</v>
      </c>
      <c r="D337" s="20" t="s">
        <v>253</v>
      </c>
      <c r="E337" s="20" t="s">
        <v>253</v>
      </c>
      <c r="F337" s="23"/>
      <c r="G337" s="25"/>
      <c r="H337" s="26" t="s">
        <v>37</v>
      </c>
      <c r="I337" s="26" t="s">
        <v>37</v>
      </c>
      <c r="J337" s="26" t="s">
        <v>37</v>
      </c>
      <c r="K337" s="26" t="s">
        <v>38</v>
      </c>
      <c r="L337" s="26" t="s">
        <v>37</v>
      </c>
      <c r="M337" s="26" t="s">
        <v>37</v>
      </c>
      <c r="N337" s="26" t="s">
        <v>33</v>
      </c>
      <c r="O337" s="27" t="s">
        <v>290</v>
      </c>
      <c r="P337" s="26" t="s">
        <v>37</v>
      </c>
      <c r="Q337" s="26" t="s">
        <v>33</v>
      </c>
      <c r="R337" s="26" t="s">
        <v>38</v>
      </c>
      <c r="S337" s="26" t="s">
        <v>37</v>
      </c>
      <c r="T337" s="26" t="s">
        <v>37</v>
      </c>
      <c r="U337" s="26" t="s">
        <v>37</v>
      </c>
      <c r="V337" s="26" t="s">
        <v>38</v>
      </c>
      <c r="AA337" t="s">
        <v>290</v>
      </c>
      <c r="AB337">
        <v>22453</v>
      </c>
      <c r="AC337">
        <v>56080</v>
      </c>
      <c r="AD337">
        <v>40329</v>
      </c>
      <c r="AE337">
        <v>45257</v>
      </c>
      <c r="AF337">
        <v>15953</v>
      </c>
      <c r="AG337">
        <v>13376</v>
      </c>
      <c r="AH337">
        <v>11580</v>
      </c>
      <c r="AI337" t="s">
        <v>290</v>
      </c>
      <c r="AJ337">
        <v>47530</v>
      </c>
      <c r="AK337">
        <v>26398</v>
      </c>
      <c r="AL337">
        <v>20789</v>
      </c>
      <c r="AM337">
        <v>63850</v>
      </c>
      <c r="AN337">
        <v>32687</v>
      </c>
      <c r="AO337">
        <v>27677</v>
      </c>
      <c r="AP337">
        <v>10354</v>
      </c>
      <c r="AQ337" t="s">
        <v>290</v>
      </c>
      <c r="AR337" t="s">
        <v>37</v>
      </c>
      <c r="AS337" t="s">
        <v>37</v>
      </c>
      <c r="AT337" t="s">
        <v>37</v>
      </c>
      <c r="AU337" t="s">
        <v>37</v>
      </c>
      <c r="AV337" t="s">
        <v>37</v>
      </c>
      <c r="AW337" t="s">
        <v>251</v>
      </c>
      <c r="AX337" t="s">
        <v>38</v>
      </c>
      <c r="AY337" t="s">
        <v>290</v>
      </c>
      <c r="AZ337" t="s">
        <v>37</v>
      </c>
      <c r="BA337" t="s">
        <v>37</v>
      </c>
      <c r="BB337" t="s">
        <v>37</v>
      </c>
      <c r="BC337" t="s">
        <v>37</v>
      </c>
      <c r="BD337" t="s">
        <v>38</v>
      </c>
      <c r="BE337" t="s">
        <v>38</v>
      </c>
      <c r="BF337" t="s">
        <v>38</v>
      </c>
    </row>
    <row r="338" spans="1:58" ht="17.25" customHeight="1" x14ac:dyDescent="0.25">
      <c r="A338" s="20">
        <v>45263</v>
      </c>
      <c r="B338" s="21">
        <v>5</v>
      </c>
      <c r="C338" s="22">
        <v>4</v>
      </c>
      <c r="D338" s="20" t="s">
        <v>253</v>
      </c>
      <c r="E338" s="20" t="s">
        <v>253</v>
      </c>
      <c r="F338" s="23"/>
      <c r="G338" s="25"/>
      <c r="H338" s="26" t="s">
        <v>37</v>
      </c>
      <c r="I338" s="26" t="s">
        <v>37</v>
      </c>
      <c r="J338" s="26" t="s">
        <v>37</v>
      </c>
      <c r="K338" s="26" t="s">
        <v>38</v>
      </c>
      <c r="L338" s="26" t="s">
        <v>37</v>
      </c>
      <c r="M338" s="26" t="s">
        <v>37</v>
      </c>
      <c r="N338" s="26" t="s">
        <v>33</v>
      </c>
      <c r="O338" s="27" t="s">
        <v>290</v>
      </c>
      <c r="P338" s="26" t="s">
        <v>37</v>
      </c>
      <c r="Q338" s="26" t="s">
        <v>33</v>
      </c>
      <c r="R338" s="26" t="s">
        <v>38</v>
      </c>
      <c r="S338" s="26" t="s">
        <v>37</v>
      </c>
      <c r="T338" s="26" t="s">
        <v>37</v>
      </c>
      <c r="U338" s="26" t="s">
        <v>37</v>
      </c>
      <c r="V338" s="26" t="s">
        <v>38</v>
      </c>
      <c r="AA338" t="s">
        <v>290</v>
      </c>
      <c r="AB338">
        <v>22477</v>
      </c>
      <c r="AC338">
        <v>56104</v>
      </c>
      <c r="AD338">
        <v>40353</v>
      </c>
      <c r="AE338">
        <v>45281</v>
      </c>
      <c r="AF338">
        <v>15977</v>
      </c>
      <c r="AG338">
        <v>13376</v>
      </c>
      <c r="AH338">
        <v>11580</v>
      </c>
      <c r="AI338" t="s">
        <v>290</v>
      </c>
      <c r="AJ338">
        <v>47554</v>
      </c>
      <c r="AK338">
        <v>26422</v>
      </c>
      <c r="AL338">
        <v>20813</v>
      </c>
      <c r="AM338">
        <v>63874</v>
      </c>
      <c r="AN338">
        <v>32687</v>
      </c>
      <c r="AO338">
        <v>27677</v>
      </c>
      <c r="AP338">
        <v>10354</v>
      </c>
      <c r="AQ338" t="s">
        <v>290</v>
      </c>
      <c r="AR338" t="s">
        <v>37</v>
      </c>
      <c r="AS338" t="s">
        <v>37</v>
      </c>
      <c r="AT338" t="s">
        <v>37</v>
      </c>
      <c r="AU338" t="s">
        <v>37</v>
      </c>
      <c r="AV338" t="s">
        <v>37</v>
      </c>
      <c r="AW338" t="s">
        <v>251</v>
      </c>
      <c r="AX338" t="s">
        <v>38</v>
      </c>
      <c r="AY338" t="s">
        <v>290</v>
      </c>
      <c r="AZ338" t="s">
        <v>37</v>
      </c>
      <c r="BA338" t="s">
        <v>37</v>
      </c>
      <c r="BB338" t="s">
        <v>37</v>
      </c>
      <c r="BC338" t="s">
        <v>37</v>
      </c>
      <c r="BD338" t="s">
        <v>38</v>
      </c>
      <c r="BE338" t="s">
        <v>38</v>
      </c>
      <c r="BF338" t="s">
        <v>38</v>
      </c>
    </row>
    <row r="339" spans="1:58" ht="17.25" customHeight="1" x14ac:dyDescent="0.25">
      <c r="A339" s="20">
        <v>45264</v>
      </c>
      <c r="B339" s="21">
        <v>5</v>
      </c>
      <c r="C339" s="22">
        <v>4</v>
      </c>
      <c r="D339" s="20" t="s">
        <v>253</v>
      </c>
      <c r="E339" s="20" t="s">
        <v>253</v>
      </c>
      <c r="F339" s="23"/>
      <c r="G339" s="25"/>
      <c r="H339" s="26" t="s">
        <v>38</v>
      </c>
      <c r="I339" s="26" t="s">
        <v>37</v>
      </c>
      <c r="J339" s="26" t="s">
        <v>37</v>
      </c>
      <c r="K339" s="26" t="s">
        <v>38</v>
      </c>
      <c r="L339" s="26" t="s">
        <v>37</v>
      </c>
      <c r="M339" s="26" t="s">
        <v>37</v>
      </c>
      <c r="N339" s="26" t="s">
        <v>37</v>
      </c>
      <c r="O339" s="27" t="s">
        <v>290</v>
      </c>
      <c r="P339" s="26" t="s">
        <v>37</v>
      </c>
      <c r="Q339" s="26"/>
      <c r="R339" s="26" t="s">
        <v>38</v>
      </c>
      <c r="S339" s="26" t="s">
        <v>37</v>
      </c>
      <c r="T339" s="26" t="s">
        <v>37</v>
      </c>
      <c r="U339" s="26" t="s">
        <v>37</v>
      </c>
      <c r="V339" s="26" t="s">
        <v>38</v>
      </c>
      <c r="AA339" t="s">
        <v>290</v>
      </c>
      <c r="AB339">
        <v>22501</v>
      </c>
      <c r="AC339">
        <v>56128</v>
      </c>
      <c r="AD339">
        <v>40377</v>
      </c>
      <c r="AE339">
        <v>45305</v>
      </c>
      <c r="AF339">
        <v>16001</v>
      </c>
      <c r="AG339">
        <v>13376</v>
      </c>
      <c r="AH339">
        <v>11580</v>
      </c>
      <c r="AI339" t="s">
        <v>290</v>
      </c>
      <c r="AJ339">
        <v>47578</v>
      </c>
      <c r="AK339">
        <v>26446</v>
      </c>
      <c r="AL339">
        <v>20837</v>
      </c>
      <c r="AM339">
        <v>63898</v>
      </c>
      <c r="AN339">
        <v>32687</v>
      </c>
      <c r="AO339">
        <v>27677</v>
      </c>
      <c r="AP339">
        <v>10354</v>
      </c>
      <c r="AQ339" t="s">
        <v>290</v>
      </c>
      <c r="AR339" t="s">
        <v>37</v>
      </c>
      <c r="AS339" t="s">
        <v>37</v>
      </c>
      <c r="AT339" t="s">
        <v>37</v>
      </c>
      <c r="AU339" t="s">
        <v>37</v>
      </c>
      <c r="AV339" t="s">
        <v>37</v>
      </c>
      <c r="AW339" t="s">
        <v>251</v>
      </c>
      <c r="AX339" t="s">
        <v>38</v>
      </c>
      <c r="AY339" t="s">
        <v>290</v>
      </c>
      <c r="AZ339" t="s">
        <v>37</v>
      </c>
      <c r="BA339" t="s">
        <v>37</v>
      </c>
      <c r="BB339" t="s">
        <v>37</v>
      </c>
      <c r="BC339" t="s">
        <v>37</v>
      </c>
      <c r="BD339" t="s">
        <v>38</v>
      </c>
      <c r="BE339" t="s">
        <v>38</v>
      </c>
      <c r="BF339" t="s">
        <v>38</v>
      </c>
    </row>
    <row r="340" spans="1:58" ht="17.25" customHeight="1" x14ac:dyDescent="0.25">
      <c r="A340" s="20">
        <v>45265</v>
      </c>
      <c r="B340" s="21">
        <v>5</v>
      </c>
      <c r="C340" s="22">
        <v>4</v>
      </c>
      <c r="D340" s="20" t="s">
        <v>253</v>
      </c>
      <c r="E340" s="20" t="s">
        <v>253</v>
      </c>
      <c r="F340" s="23"/>
      <c r="G340" s="25"/>
      <c r="H340" s="26" t="s">
        <v>38</v>
      </c>
      <c r="I340" s="26" t="s">
        <v>37</v>
      </c>
      <c r="J340" s="26" t="s">
        <v>37</v>
      </c>
      <c r="K340" s="26" t="s">
        <v>38</v>
      </c>
      <c r="L340" s="26" t="s">
        <v>37</v>
      </c>
      <c r="M340" s="26" t="s">
        <v>37</v>
      </c>
      <c r="N340" s="26" t="s">
        <v>37</v>
      </c>
      <c r="O340" s="27" t="s">
        <v>290</v>
      </c>
      <c r="P340" s="26" t="s">
        <v>37</v>
      </c>
      <c r="Q340" s="26"/>
      <c r="R340" s="26" t="s">
        <v>38</v>
      </c>
      <c r="S340" s="26" t="s">
        <v>37</v>
      </c>
      <c r="T340" s="26" t="s">
        <v>37</v>
      </c>
      <c r="U340" s="26" t="s">
        <v>37</v>
      </c>
      <c r="V340" s="26" t="s">
        <v>38</v>
      </c>
      <c r="AA340" t="s">
        <v>290</v>
      </c>
      <c r="AB340">
        <v>22501</v>
      </c>
      <c r="AC340">
        <v>56152</v>
      </c>
      <c r="AD340">
        <v>40401</v>
      </c>
      <c r="AE340">
        <v>45329</v>
      </c>
      <c r="AF340">
        <v>16025</v>
      </c>
      <c r="AG340">
        <v>13376</v>
      </c>
      <c r="AH340">
        <v>11580</v>
      </c>
      <c r="AI340" t="s">
        <v>290</v>
      </c>
      <c r="AJ340">
        <v>47602</v>
      </c>
      <c r="AK340">
        <v>26470</v>
      </c>
      <c r="AL340">
        <v>20861</v>
      </c>
      <c r="AM340">
        <v>63922</v>
      </c>
      <c r="AN340">
        <v>32687</v>
      </c>
      <c r="AO340">
        <v>27677</v>
      </c>
      <c r="AP340">
        <v>10354</v>
      </c>
      <c r="AQ340" t="s">
        <v>290</v>
      </c>
      <c r="AR340" t="s">
        <v>195</v>
      </c>
      <c r="AS340" t="s">
        <v>37</v>
      </c>
      <c r="AT340" t="s">
        <v>37</v>
      </c>
      <c r="AU340" t="s">
        <v>37</v>
      </c>
      <c r="AV340" t="s">
        <v>37</v>
      </c>
      <c r="AW340" t="s">
        <v>320</v>
      </c>
      <c r="AX340" t="s">
        <v>38</v>
      </c>
      <c r="AY340" t="s">
        <v>290</v>
      </c>
      <c r="AZ340" t="s">
        <v>37</v>
      </c>
      <c r="BA340" t="s">
        <v>37</v>
      </c>
      <c r="BB340" t="s">
        <v>37</v>
      </c>
      <c r="BC340" t="s">
        <v>37</v>
      </c>
      <c r="BD340" t="s">
        <v>38</v>
      </c>
      <c r="BE340" t="s">
        <v>38</v>
      </c>
      <c r="BF340" t="s">
        <v>38</v>
      </c>
    </row>
    <row r="341" spans="1:58" ht="17.25" customHeight="1" x14ac:dyDescent="0.25">
      <c r="A341" s="20">
        <v>45266</v>
      </c>
      <c r="B341" s="21">
        <v>5</v>
      </c>
      <c r="C341" s="22">
        <v>4</v>
      </c>
      <c r="D341" s="20" t="s">
        <v>253</v>
      </c>
      <c r="E341" s="20" t="s">
        <v>253</v>
      </c>
      <c r="F341" s="23"/>
      <c r="G341" s="25"/>
      <c r="H341" s="26" t="s">
        <v>38</v>
      </c>
      <c r="I341" s="26" t="s">
        <v>37</v>
      </c>
      <c r="J341" s="26" t="s">
        <v>37</v>
      </c>
      <c r="K341" s="26" t="s">
        <v>38</v>
      </c>
      <c r="L341" s="26" t="s">
        <v>37</v>
      </c>
      <c r="M341" s="26" t="s">
        <v>37</v>
      </c>
      <c r="N341" s="26" t="s">
        <v>37</v>
      </c>
      <c r="O341" s="27" t="s">
        <v>290</v>
      </c>
      <c r="P341" s="26" t="s">
        <v>37</v>
      </c>
      <c r="Q341" s="26" t="s">
        <v>37</v>
      </c>
      <c r="R341" s="26" t="s">
        <v>38</v>
      </c>
      <c r="S341" s="26" t="s">
        <v>37</v>
      </c>
      <c r="T341" s="26" t="s">
        <v>37</v>
      </c>
      <c r="U341" s="26" t="s">
        <v>271</v>
      </c>
      <c r="V341" s="26" t="s">
        <v>38</v>
      </c>
      <c r="AA341" t="s">
        <v>290</v>
      </c>
      <c r="AB341">
        <v>22501</v>
      </c>
      <c r="AC341">
        <v>56176</v>
      </c>
      <c r="AD341">
        <v>40425</v>
      </c>
      <c r="AE341">
        <v>45353</v>
      </c>
      <c r="AF341">
        <v>16049</v>
      </c>
      <c r="AG341">
        <v>13400</v>
      </c>
      <c r="AH341">
        <v>11580</v>
      </c>
      <c r="AI341" t="s">
        <v>290</v>
      </c>
      <c r="AJ341">
        <v>47626</v>
      </c>
      <c r="AK341">
        <v>26494</v>
      </c>
      <c r="AL341">
        <v>20885</v>
      </c>
      <c r="AM341">
        <v>63946</v>
      </c>
      <c r="AN341">
        <v>32687</v>
      </c>
      <c r="AO341">
        <v>27677</v>
      </c>
      <c r="AP341">
        <v>10354</v>
      </c>
      <c r="AQ341" t="s">
        <v>290</v>
      </c>
      <c r="AR341" t="s">
        <v>270</v>
      </c>
      <c r="AS341" t="s">
        <v>37</v>
      </c>
      <c r="AT341" t="s">
        <v>37</v>
      </c>
      <c r="AU341" t="s">
        <v>37</v>
      </c>
      <c r="AV341" t="s">
        <v>37</v>
      </c>
      <c r="AW341" t="s">
        <v>37</v>
      </c>
      <c r="AX341" t="s">
        <v>38</v>
      </c>
      <c r="AY341" t="s">
        <v>290</v>
      </c>
      <c r="AZ341" t="s">
        <v>37</v>
      </c>
      <c r="BA341" t="s">
        <v>37</v>
      </c>
      <c r="BB341" t="s">
        <v>37</v>
      </c>
      <c r="BC341" t="s">
        <v>37</v>
      </c>
      <c r="BD341" t="s">
        <v>38</v>
      </c>
      <c r="BE341" t="s">
        <v>38</v>
      </c>
      <c r="BF341" t="s">
        <v>38</v>
      </c>
    </row>
    <row r="342" spans="1:58" ht="17.25" customHeight="1" x14ac:dyDescent="0.25">
      <c r="A342" s="20">
        <v>45267</v>
      </c>
      <c r="B342" s="21">
        <v>5</v>
      </c>
      <c r="C342" s="22">
        <v>4</v>
      </c>
      <c r="D342" s="20" t="s">
        <v>253</v>
      </c>
      <c r="E342" s="20" t="s">
        <v>253</v>
      </c>
      <c r="F342" s="23"/>
      <c r="G342" s="25"/>
      <c r="H342" s="26" t="s">
        <v>38</v>
      </c>
      <c r="I342" s="26" t="s">
        <v>37</v>
      </c>
      <c r="J342" s="26" t="s">
        <v>37</v>
      </c>
      <c r="K342" s="26" t="s">
        <v>38</v>
      </c>
      <c r="L342" s="26" t="s">
        <v>37</v>
      </c>
      <c r="M342" s="26" t="s">
        <v>37</v>
      </c>
      <c r="N342" s="26" t="s">
        <v>37</v>
      </c>
      <c r="O342" s="27" t="s">
        <v>290</v>
      </c>
      <c r="P342" s="26" t="s">
        <v>37</v>
      </c>
      <c r="Q342" s="26" t="s">
        <v>37</v>
      </c>
      <c r="R342" s="26" t="s">
        <v>38</v>
      </c>
      <c r="S342" s="26" t="s">
        <v>37</v>
      </c>
      <c r="T342" s="26" t="s">
        <v>37</v>
      </c>
      <c r="U342" s="26" t="s">
        <v>271</v>
      </c>
      <c r="V342" s="26" t="s">
        <v>38</v>
      </c>
      <c r="AA342" t="s">
        <v>290</v>
      </c>
      <c r="AB342">
        <v>22501</v>
      </c>
      <c r="AC342">
        <v>56200</v>
      </c>
      <c r="AD342">
        <v>40449</v>
      </c>
      <c r="AE342">
        <v>45377</v>
      </c>
      <c r="AF342">
        <v>16073</v>
      </c>
      <c r="AG342">
        <v>13424</v>
      </c>
      <c r="AH342">
        <v>11580</v>
      </c>
      <c r="AI342" t="s">
        <v>290</v>
      </c>
      <c r="AJ342">
        <v>47650</v>
      </c>
      <c r="AK342">
        <v>26518</v>
      </c>
      <c r="AL342">
        <v>20885</v>
      </c>
      <c r="AM342">
        <v>63970</v>
      </c>
      <c r="AN342">
        <v>32687</v>
      </c>
      <c r="AO342">
        <v>27677</v>
      </c>
      <c r="AP342">
        <v>10354</v>
      </c>
      <c r="AQ342" t="s">
        <v>290</v>
      </c>
      <c r="AR342" t="s">
        <v>270</v>
      </c>
      <c r="AS342" t="s">
        <v>37</v>
      </c>
      <c r="AT342" t="s">
        <v>37</v>
      </c>
      <c r="AU342" t="s">
        <v>37</v>
      </c>
      <c r="AV342" t="s">
        <v>37</v>
      </c>
      <c r="AW342" t="s">
        <v>37</v>
      </c>
      <c r="AX342" t="s">
        <v>38</v>
      </c>
      <c r="AY342" t="s">
        <v>290</v>
      </c>
      <c r="AZ342" t="s">
        <v>37</v>
      </c>
      <c r="BA342" t="s">
        <v>37</v>
      </c>
      <c r="BB342" t="s">
        <v>195</v>
      </c>
      <c r="BC342" t="s">
        <v>37</v>
      </c>
      <c r="BD342" t="s">
        <v>320</v>
      </c>
      <c r="BE342" t="s">
        <v>38</v>
      </c>
      <c r="BF342" t="s">
        <v>38</v>
      </c>
    </row>
    <row r="343" spans="1:58" ht="17.25" customHeight="1" x14ac:dyDescent="0.25">
      <c r="A343" s="20">
        <v>45268</v>
      </c>
      <c r="B343" s="21">
        <v>5</v>
      </c>
      <c r="C343" s="22">
        <v>4</v>
      </c>
      <c r="D343" s="20" t="s">
        <v>253</v>
      </c>
      <c r="E343" s="20" t="s">
        <v>253</v>
      </c>
      <c r="F343" s="23"/>
      <c r="G343" s="25"/>
      <c r="H343" s="26" t="s">
        <v>38</v>
      </c>
      <c r="I343" s="26" t="s">
        <v>37</v>
      </c>
      <c r="J343" s="26" t="s">
        <v>37</v>
      </c>
      <c r="K343" s="26" t="s">
        <v>38</v>
      </c>
      <c r="L343" s="26" t="s">
        <v>37</v>
      </c>
      <c r="M343" s="26" t="s">
        <v>37</v>
      </c>
      <c r="N343" s="26" t="s">
        <v>37</v>
      </c>
      <c r="O343" s="27" t="s">
        <v>290</v>
      </c>
      <c r="P343" s="26" t="s">
        <v>37</v>
      </c>
      <c r="Q343" s="26" t="s">
        <v>37</v>
      </c>
      <c r="R343" s="26" t="s">
        <v>38</v>
      </c>
      <c r="S343" s="26" t="s">
        <v>37</v>
      </c>
      <c r="T343" s="26" t="s">
        <v>37</v>
      </c>
      <c r="U343" s="26" t="s">
        <v>271</v>
      </c>
      <c r="V343" s="26" t="s">
        <v>38</v>
      </c>
      <c r="AA343" t="s">
        <v>290</v>
      </c>
      <c r="AB343">
        <v>22501</v>
      </c>
      <c r="AC343">
        <v>56224</v>
      </c>
      <c r="AD343">
        <v>40473</v>
      </c>
      <c r="AE343">
        <v>45401</v>
      </c>
      <c r="AF343">
        <v>16097</v>
      </c>
      <c r="AG343">
        <v>13448</v>
      </c>
      <c r="AH343">
        <v>11580</v>
      </c>
      <c r="AI343" t="s">
        <v>290</v>
      </c>
      <c r="AJ343">
        <v>47674</v>
      </c>
      <c r="AK343">
        <v>26542</v>
      </c>
      <c r="AL343">
        <v>20885</v>
      </c>
      <c r="AM343">
        <v>63994</v>
      </c>
      <c r="AN343">
        <v>32711</v>
      </c>
      <c r="AO343">
        <v>27677</v>
      </c>
      <c r="AP343">
        <v>10354</v>
      </c>
      <c r="AQ343" t="s">
        <v>290</v>
      </c>
      <c r="AR343" t="s">
        <v>270</v>
      </c>
      <c r="AS343" t="s">
        <v>37</v>
      </c>
      <c r="AT343" t="s">
        <v>37</v>
      </c>
      <c r="AU343" t="s">
        <v>37</v>
      </c>
      <c r="AV343" t="s">
        <v>37</v>
      </c>
      <c r="AW343" t="s">
        <v>37</v>
      </c>
      <c r="AX343" t="s">
        <v>38</v>
      </c>
      <c r="AY343" t="s">
        <v>290</v>
      </c>
      <c r="AZ343" t="s">
        <v>37</v>
      </c>
      <c r="BA343" t="s">
        <v>37</v>
      </c>
      <c r="BB343" t="s">
        <v>321</v>
      </c>
      <c r="BC343" t="s">
        <v>37</v>
      </c>
      <c r="BD343" t="s">
        <v>37</v>
      </c>
      <c r="BE343" t="s">
        <v>38</v>
      </c>
      <c r="BF343" t="s">
        <v>38</v>
      </c>
    </row>
    <row r="344" spans="1:58" ht="17.25" customHeight="1" x14ac:dyDescent="0.25">
      <c r="A344" s="20">
        <v>45269</v>
      </c>
      <c r="B344" s="21">
        <v>5</v>
      </c>
      <c r="C344" s="22">
        <v>4</v>
      </c>
      <c r="D344" s="20" t="s">
        <v>253</v>
      </c>
      <c r="E344" s="20" t="s">
        <v>253</v>
      </c>
      <c r="F344" s="23"/>
      <c r="G344" s="25"/>
      <c r="H344" s="26" t="s">
        <v>38</v>
      </c>
      <c r="I344" s="26" t="s">
        <v>37</v>
      </c>
      <c r="J344" s="26" t="s">
        <v>37</v>
      </c>
      <c r="K344" s="26" t="s">
        <v>38</v>
      </c>
      <c r="L344" s="26" t="s">
        <v>37</v>
      </c>
      <c r="M344" s="26" t="s">
        <v>37</v>
      </c>
      <c r="N344" s="26" t="s">
        <v>37</v>
      </c>
      <c r="O344" s="27" t="s">
        <v>290</v>
      </c>
      <c r="P344" s="26" t="s">
        <v>37</v>
      </c>
      <c r="Q344" s="26" t="s">
        <v>37</v>
      </c>
      <c r="R344" s="26" t="s">
        <v>38</v>
      </c>
      <c r="S344" s="26" t="s">
        <v>37</v>
      </c>
      <c r="T344" s="26" t="s">
        <v>37</v>
      </c>
      <c r="U344" s="26" t="s">
        <v>271</v>
      </c>
      <c r="V344" s="26" t="s">
        <v>38</v>
      </c>
      <c r="AA344" t="s">
        <v>290</v>
      </c>
      <c r="AB344">
        <v>22501</v>
      </c>
      <c r="AC344">
        <v>56248</v>
      </c>
      <c r="AD344">
        <v>40497</v>
      </c>
      <c r="AE344">
        <v>45425</v>
      </c>
      <c r="AF344">
        <v>16121</v>
      </c>
      <c r="AG344">
        <v>13472</v>
      </c>
      <c r="AH344">
        <v>11580</v>
      </c>
      <c r="AI344" t="s">
        <v>290</v>
      </c>
      <c r="AJ344">
        <v>47698</v>
      </c>
      <c r="AK344">
        <v>26566</v>
      </c>
      <c r="AL344">
        <v>20885</v>
      </c>
      <c r="AM344">
        <v>64018</v>
      </c>
      <c r="AN344">
        <v>32711</v>
      </c>
      <c r="AO344">
        <v>27677</v>
      </c>
      <c r="AP344">
        <v>10354</v>
      </c>
      <c r="AQ344" t="s">
        <v>290</v>
      </c>
      <c r="AR344" t="s">
        <v>270</v>
      </c>
      <c r="AS344" t="s">
        <v>37</v>
      </c>
      <c r="AT344" t="s">
        <v>37</v>
      </c>
      <c r="AU344" t="s">
        <v>37</v>
      </c>
      <c r="AV344" t="s">
        <v>37</v>
      </c>
      <c r="AW344" t="s">
        <v>37</v>
      </c>
      <c r="AX344" t="s">
        <v>38</v>
      </c>
      <c r="AY344" t="s">
        <v>290</v>
      </c>
      <c r="AZ344" t="s">
        <v>37</v>
      </c>
      <c r="BA344" t="s">
        <v>37</v>
      </c>
      <c r="BB344" t="s">
        <v>320</v>
      </c>
      <c r="BC344" t="s">
        <v>37</v>
      </c>
      <c r="BD344" t="s">
        <v>195</v>
      </c>
      <c r="BE344" t="s">
        <v>38</v>
      </c>
      <c r="BF344" t="s">
        <v>38</v>
      </c>
    </row>
    <row r="345" spans="1:58" ht="17.25" customHeight="1" x14ac:dyDescent="0.25">
      <c r="A345" s="20">
        <v>45270</v>
      </c>
      <c r="B345" s="21">
        <v>5</v>
      </c>
      <c r="C345" s="22">
        <v>4</v>
      </c>
      <c r="D345" s="20" t="s">
        <v>253</v>
      </c>
      <c r="E345" s="20" t="s">
        <v>253</v>
      </c>
      <c r="F345" s="23"/>
      <c r="G345" s="25"/>
      <c r="H345" s="26" t="s">
        <v>37</v>
      </c>
      <c r="I345" s="26" t="s">
        <v>37</v>
      </c>
      <c r="J345" s="26" t="s">
        <v>37</v>
      </c>
      <c r="K345" s="26" t="s">
        <v>38</v>
      </c>
      <c r="L345" s="26" t="s">
        <v>37</v>
      </c>
      <c r="M345" s="26" t="s">
        <v>33</v>
      </c>
      <c r="N345" s="26" t="s">
        <v>37</v>
      </c>
      <c r="O345" s="27" t="s">
        <v>290</v>
      </c>
      <c r="P345" s="26" t="s">
        <v>37</v>
      </c>
      <c r="Q345" s="26" t="s">
        <v>37</v>
      </c>
      <c r="R345" s="26" t="s">
        <v>38</v>
      </c>
      <c r="S345" s="26" t="s">
        <v>37</v>
      </c>
      <c r="T345" s="26" t="s">
        <v>37</v>
      </c>
      <c r="U345" s="26" t="s">
        <v>271</v>
      </c>
      <c r="V345" s="26" t="s">
        <v>38</v>
      </c>
      <c r="AA345" t="s">
        <v>290</v>
      </c>
      <c r="AB345">
        <v>22501</v>
      </c>
      <c r="AC345">
        <v>56272</v>
      </c>
      <c r="AD345">
        <v>40521</v>
      </c>
      <c r="AE345">
        <v>45449</v>
      </c>
      <c r="AF345">
        <v>16145</v>
      </c>
      <c r="AG345">
        <v>13496</v>
      </c>
      <c r="AH345">
        <v>11580</v>
      </c>
      <c r="AI345" t="s">
        <v>290</v>
      </c>
      <c r="AJ345">
        <v>47722</v>
      </c>
      <c r="AK345">
        <v>26590</v>
      </c>
      <c r="AL345">
        <v>20909</v>
      </c>
      <c r="AM345">
        <v>64042</v>
      </c>
      <c r="AN345">
        <v>32711</v>
      </c>
      <c r="AO345">
        <v>27677</v>
      </c>
      <c r="AP345">
        <v>10354</v>
      </c>
      <c r="AQ345" t="s">
        <v>290</v>
      </c>
      <c r="AR345" t="s">
        <v>270</v>
      </c>
      <c r="AS345" t="s">
        <v>37</v>
      </c>
      <c r="AT345" t="s">
        <v>37</v>
      </c>
      <c r="AU345" t="s">
        <v>37</v>
      </c>
      <c r="AV345" t="s">
        <v>37</v>
      </c>
      <c r="AW345" t="s">
        <v>37</v>
      </c>
      <c r="AX345" t="s">
        <v>38</v>
      </c>
      <c r="AY345" t="s">
        <v>290</v>
      </c>
      <c r="AZ345" t="s">
        <v>37</v>
      </c>
      <c r="BA345" t="s">
        <v>37</v>
      </c>
      <c r="BB345" t="s">
        <v>37</v>
      </c>
      <c r="BC345" t="s">
        <v>37</v>
      </c>
      <c r="BD345" t="s">
        <v>38</v>
      </c>
      <c r="BE345" t="s">
        <v>38</v>
      </c>
      <c r="BF345" t="s">
        <v>38</v>
      </c>
    </row>
    <row r="346" spans="1:58" ht="17.25" customHeight="1" x14ac:dyDescent="0.25">
      <c r="A346" s="20">
        <v>45271</v>
      </c>
      <c r="B346" s="21">
        <v>5</v>
      </c>
      <c r="C346" s="22">
        <v>4</v>
      </c>
      <c r="D346" s="20" t="s">
        <v>253</v>
      </c>
      <c r="E346" s="20" t="s">
        <v>253</v>
      </c>
      <c r="F346" s="23"/>
      <c r="G346" s="25"/>
      <c r="H346" s="26" t="s">
        <v>37</v>
      </c>
      <c r="I346" s="26" t="s">
        <v>37</v>
      </c>
      <c r="J346" s="26" t="s">
        <v>37</v>
      </c>
      <c r="K346" s="26" t="s">
        <v>38</v>
      </c>
      <c r="L346" s="26" t="s">
        <v>37</v>
      </c>
      <c r="M346" s="26" t="s">
        <v>33</v>
      </c>
      <c r="N346" s="26" t="s">
        <v>37</v>
      </c>
      <c r="O346" s="27" t="s">
        <v>290</v>
      </c>
      <c r="P346" s="26" t="s">
        <v>37</v>
      </c>
      <c r="Q346" s="26" t="s">
        <v>37</v>
      </c>
      <c r="R346" s="26" t="s">
        <v>38</v>
      </c>
      <c r="S346" s="26" t="s">
        <v>37</v>
      </c>
      <c r="T346" s="26" t="s">
        <v>37</v>
      </c>
      <c r="U346" s="26" t="s">
        <v>271</v>
      </c>
      <c r="V346" s="26" t="s">
        <v>38</v>
      </c>
      <c r="AA346" t="s">
        <v>290</v>
      </c>
      <c r="AB346">
        <v>22501</v>
      </c>
      <c r="AC346">
        <v>56296</v>
      </c>
      <c r="AD346">
        <v>40545</v>
      </c>
      <c r="AE346">
        <v>45473</v>
      </c>
      <c r="AF346">
        <v>16169</v>
      </c>
      <c r="AG346">
        <v>13520</v>
      </c>
      <c r="AH346">
        <v>11580</v>
      </c>
      <c r="AI346" t="s">
        <v>290</v>
      </c>
      <c r="AJ346">
        <v>47746</v>
      </c>
      <c r="AK346">
        <v>26614</v>
      </c>
      <c r="AL346">
        <v>20933</v>
      </c>
      <c r="AM346">
        <v>64066</v>
      </c>
      <c r="AN346">
        <v>32711</v>
      </c>
      <c r="AO346">
        <v>27677</v>
      </c>
      <c r="AP346">
        <v>10354</v>
      </c>
      <c r="AQ346" t="s">
        <v>290</v>
      </c>
      <c r="AR346" t="s">
        <v>270</v>
      </c>
      <c r="AS346" t="s">
        <v>37</v>
      </c>
      <c r="AT346" t="s">
        <v>37</v>
      </c>
      <c r="AU346" t="s">
        <v>37</v>
      </c>
      <c r="AV346" t="s">
        <v>37</v>
      </c>
      <c r="AW346" t="s">
        <v>37</v>
      </c>
      <c r="AX346" t="s">
        <v>38</v>
      </c>
      <c r="AY346" t="s">
        <v>290</v>
      </c>
      <c r="AZ346" t="s">
        <v>37</v>
      </c>
      <c r="BA346" t="s">
        <v>37</v>
      </c>
      <c r="BB346" t="s">
        <v>37</v>
      </c>
      <c r="BC346" t="s">
        <v>37</v>
      </c>
      <c r="BD346" t="s">
        <v>38</v>
      </c>
      <c r="BE346" t="s">
        <v>38</v>
      </c>
      <c r="BF346" t="s">
        <v>38</v>
      </c>
    </row>
    <row r="347" spans="1:58" ht="17.25" customHeight="1" x14ac:dyDescent="0.25">
      <c r="A347" s="20">
        <v>45272</v>
      </c>
      <c r="B347" s="21">
        <v>5</v>
      </c>
      <c r="C347" s="22">
        <v>4</v>
      </c>
      <c r="D347" s="20" t="s">
        <v>253</v>
      </c>
      <c r="E347" s="20" t="s">
        <v>253</v>
      </c>
      <c r="F347" s="23"/>
      <c r="G347" s="25"/>
      <c r="H347" s="26" t="s">
        <v>38</v>
      </c>
      <c r="I347" s="26" t="s">
        <v>37</v>
      </c>
      <c r="J347" s="26" t="s">
        <v>37</v>
      </c>
      <c r="K347" s="26" t="s">
        <v>38</v>
      </c>
      <c r="L347" s="26" t="s">
        <v>37</v>
      </c>
      <c r="M347" s="26" t="s">
        <v>37</v>
      </c>
      <c r="N347" s="26" t="s">
        <v>37</v>
      </c>
      <c r="O347" s="27" t="s">
        <v>290</v>
      </c>
      <c r="P347" s="26" t="s">
        <v>37</v>
      </c>
      <c r="Q347" s="26" t="s">
        <v>37</v>
      </c>
      <c r="R347" s="26" t="s">
        <v>38</v>
      </c>
      <c r="S347" s="26" t="s">
        <v>37</v>
      </c>
      <c r="T347" s="26" t="s">
        <v>37</v>
      </c>
      <c r="U347" s="26" t="s">
        <v>271</v>
      </c>
      <c r="V347" s="26" t="s">
        <v>38</v>
      </c>
      <c r="AA347" t="s">
        <v>290</v>
      </c>
      <c r="AB347">
        <v>22501</v>
      </c>
      <c r="AC347">
        <v>56320</v>
      </c>
      <c r="AD347">
        <v>40569</v>
      </c>
      <c r="AE347">
        <v>45497</v>
      </c>
      <c r="AF347">
        <v>16193</v>
      </c>
      <c r="AG347">
        <v>13544</v>
      </c>
      <c r="AH347">
        <v>11580</v>
      </c>
      <c r="AI347" t="s">
        <v>290</v>
      </c>
      <c r="AJ347">
        <v>47770</v>
      </c>
      <c r="AK347">
        <v>26638</v>
      </c>
      <c r="AL347">
        <v>20957</v>
      </c>
      <c r="AM347">
        <v>64090</v>
      </c>
      <c r="AN347">
        <v>32711</v>
      </c>
      <c r="AO347">
        <v>27677</v>
      </c>
      <c r="AP347">
        <v>10354</v>
      </c>
      <c r="AQ347" t="s">
        <v>290</v>
      </c>
      <c r="AR347" t="s">
        <v>270</v>
      </c>
      <c r="AS347" t="s">
        <v>37</v>
      </c>
      <c r="AT347" t="s">
        <v>37</v>
      </c>
      <c r="AU347" t="s">
        <v>37</v>
      </c>
      <c r="AV347" t="s">
        <v>37</v>
      </c>
      <c r="AW347" t="s">
        <v>37</v>
      </c>
      <c r="AX347" t="s">
        <v>38</v>
      </c>
      <c r="AY347" t="s">
        <v>290</v>
      </c>
      <c r="AZ347" t="s">
        <v>37</v>
      </c>
      <c r="BA347" t="s">
        <v>37</v>
      </c>
      <c r="BB347" t="s">
        <v>37</v>
      </c>
      <c r="BC347" t="s">
        <v>37</v>
      </c>
      <c r="BD347" t="s">
        <v>38</v>
      </c>
      <c r="BE347" t="s">
        <v>38</v>
      </c>
      <c r="BF347" t="s">
        <v>38</v>
      </c>
    </row>
    <row r="348" spans="1:58" ht="17.25" customHeight="1" x14ac:dyDescent="0.25">
      <c r="A348" s="20">
        <v>45273</v>
      </c>
      <c r="B348" s="21">
        <v>5</v>
      </c>
      <c r="C348" s="22">
        <v>4</v>
      </c>
      <c r="D348" s="20" t="s">
        <v>253</v>
      </c>
      <c r="E348" s="20" t="s">
        <v>253</v>
      </c>
      <c r="F348" s="23"/>
      <c r="G348" s="25"/>
      <c r="H348" s="26" t="s">
        <v>38</v>
      </c>
      <c r="I348" s="26" t="s">
        <v>37</v>
      </c>
      <c r="J348" s="26" t="s">
        <v>37</v>
      </c>
      <c r="K348" s="26" t="s">
        <v>38</v>
      </c>
      <c r="L348" s="26" t="s">
        <v>37</v>
      </c>
      <c r="M348" s="26" t="s">
        <v>37</v>
      </c>
      <c r="N348" s="26" t="s">
        <v>37</v>
      </c>
      <c r="O348" s="27" t="s">
        <v>290</v>
      </c>
      <c r="P348" s="26" t="s">
        <v>37</v>
      </c>
      <c r="Q348" s="26" t="s">
        <v>37</v>
      </c>
      <c r="R348" s="26" t="s">
        <v>38</v>
      </c>
      <c r="S348" s="26" t="s">
        <v>37</v>
      </c>
      <c r="T348" s="26" t="s">
        <v>37</v>
      </c>
      <c r="U348" s="26" t="s">
        <v>271</v>
      </c>
      <c r="V348" s="26" t="s">
        <v>38</v>
      </c>
      <c r="AA348" t="s">
        <v>290</v>
      </c>
      <c r="AB348">
        <v>22513</v>
      </c>
      <c r="AC348">
        <v>56344</v>
      </c>
      <c r="AD348">
        <v>40593</v>
      </c>
      <c r="AE348">
        <v>45521</v>
      </c>
      <c r="AF348">
        <v>16217</v>
      </c>
      <c r="AG348">
        <v>13544</v>
      </c>
      <c r="AH348">
        <v>11580</v>
      </c>
      <c r="AI348" t="s">
        <v>290</v>
      </c>
      <c r="AJ348">
        <v>47794</v>
      </c>
      <c r="AK348">
        <v>26662</v>
      </c>
      <c r="AL348">
        <v>20981</v>
      </c>
      <c r="AM348">
        <v>64114</v>
      </c>
      <c r="AN348">
        <v>32711</v>
      </c>
      <c r="AO348">
        <v>27677</v>
      </c>
      <c r="AP348">
        <v>10354</v>
      </c>
      <c r="AQ348" t="s">
        <v>290</v>
      </c>
      <c r="AR348" t="s">
        <v>320</v>
      </c>
      <c r="AS348" t="s">
        <v>37</v>
      </c>
      <c r="AT348" t="s">
        <v>37</v>
      </c>
      <c r="AU348" t="s">
        <v>37</v>
      </c>
      <c r="AV348" t="s">
        <v>37</v>
      </c>
      <c r="AW348" t="s">
        <v>195</v>
      </c>
      <c r="AX348" t="s">
        <v>38</v>
      </c>
      <c r="AY348" t="s">
        <v>290</v>
      </c>
      <c r="AZ348" t="s">
        <v>37</v>
      </c>
      <c r="BA348" t="s">
        <v>37</v>
      </c>
      <c r="BB348" t="s">
        <v>37</v>
      </c>
      <c r="BC348" t="s">
        <v>37</v>
      </c>
      <c r="BD348" t="s">
        <v>38</v>
      </c>
      <c r="BE348" t="s">
        <v>38</v>
      </c>
      <c r="BF348" t="s">
        <v>38</v>
      </c>
    </row>
    <row r="349" spans="1:58" ht="17.25" customHeight="1" x14ac:dyDescent="0.25">
      <c r="A349" s="20">
        <v>45274</v>
      </c>
      <c r="B349" s="21">
        <v>5</v>
      </c>
      <c r="C349" s="22">
        <v>4</v>
      </c>
      <c r="D349" s="20" t="s">
        <v>253</v>
      </c>
      <c r="E349" s="20" t="s">
        <v>253</v>
      </c>
      <c r="F349" s="23"/>
      <c r="G349" s="25"/>
      <c r="H349" s="26" t="s">
        <v>38</v>
      </c>
      <c r="I349" s="26" t="s">
        <v>37</v>
      </c>
      <c r="J349" s="26" t="s">
        <v>37</v>
      </c>
      <c r="K349" s="26" t="s">
        <v>38</v>
      </c>
      <c r="L349" s="26" t="s">
        <v>37</v>
      </c>
      <c r="M349" s="26" t="s">
        <v>37</v>
      </c>
      <c r="N349" s="26" t="s">
        <v>37</v>
      </c>
      <c r="O349" s="27" t="s">
        <v>290</v>
      </c>
      <c r="P349" s="26" t="s">
        <v>37</v>
      </c>
      <c r="Q349" s="26" t="s">
        <v>37</v>
      </c>
      <c r="R349" s="26" t="s">
        <v>38</v>
      </c>
      <c r="S349" s="26" t="s">
        <v>37</v>
      </c>
      <c r="T349" s="26" t="s">
        <v>37</v>
      </c>
      <c r="U349" s="26" t="s">
        <v>271</v>
      </c>
      <c r="V349" s="26" t="s">
        <v>38</v>
      </c>
      <c r="AA349" t="s">
        <v>290</v>
      </c>
      <c r="AB349">
        <v>22537</v>
      </c>
      <c r="AC349">
        <v>56368</v>
      </c>
      <c r="AD349">
        <v>40617</v>
      </c>
      <c r="AE349">
        <v>45545</v>
      </c>
      <c r="AF349">
        <v>16241</v>
      </c>
      <c r="AG349">
        <v>13544</v>
      </c>
      <c r="AH349">
        <v>11580</v>
      </c>
      <c r="AI349" t="s">
        <v>290</v>
      </c>
      <c r="AJ349">
        <v>47818</v>
      </c>
      <c r="AK349">
        <v>26686</v>
      </c>
      <c r="AL349">
        <v>21005</v>
      </c>
      <c r="AM349">
        <v>64138</v>
      </c>
      <c r="AN349">
        <v>32711</v>
      </c>
      <c r="AO349">
        <v>27677</v>
      </c>
      <c r="AP349">
        <v>10354</v>
      </c>
      <c r="AQ349" t="s">
        <v>290</v>
      </c>
      <c r="AR349" t="s">
        <v>37</v>
      </c>
      <c r="AS349" t="s">
        <v>37</v>
      </c>
      <c r="AT349" t="s">
        <v>37</v>
      </c>
      <c r="AU349" t="s">
        <v>37</v>
      </c>
      <c r="AV349" t="s">
        <v>37</v>
      </c>
      <c r="AW349" t="s">
        <v>38</v>
      </c>
      <c r="AX349" t="s">
        <v>38</v>
      </c>
      <c r="AY349" t="s">
        <v>290</v>
      </c>
      <c r="AZ349" t="s">
        <v>37</v>
      </c>
      <c r="BA349" t="s">
        <v>37</v>
      </c>
      <c r="BB349" t="s">
        <v>37</v>
      </c>
      <c r="BC349" t="s">
        <v>37</v>
      </c>
      <c r="BD349" t="s">
        <v>38</v>
      </c>
      <c r="BE349" t="s">
        <v>38</v>
      </c>
      <c r="BF349" t="s">
        <v>38</v>
      </c>
    </row>
    <row r="350" spans="1:58" ht="17.25" customHeight="1" x14ac:dyDescent="0.25">
      <c r="A350" s="20">
        <v>45275</v>
      </c>
      <c r="B350" s="21">
        <v>5</v>
      </c>
      <c r="C350" s="22">
        <v>4</v>
      </c>
      <c r="D350" s="20" t="s">
        <v>253</v>
      </c>
      <c r="E350" s="20" t="s">
        <v>253</v>
      </c>
      <c r="F350" s="23"/>
      <c r="G350" s="25"/>
      <c r="H350" s="26" t="s">
        <v>38</v>
      </c>
      <c r="I350" s="26" t="s">
        <v>37</v>
      </c>
      <c r="J350" s="26" t="s">
        <v>37</v>
      </c>
      <c r="K350" s="26" t="s">
        <v>38</v>
      </c>
      <c r="L350" s="26" t="s">
        <v>37</v>
      </c>
      <c r="M350" s="26" t="s">
        <v>37</v>
      </c>
      <c r="N350" s="26" t="s">
        <v>37</v>
      </c>
      <c r="O350" s="27" t="s">
        <v>290</v>
      </c>
      <c r="P350" s="26" t="s">
        <v>271</v>
      </c>
      <c r="Q350" s="26" t="s">
        <v>37</v>
      </c>
      <c r="R350" s="26" t="s">
        <v>37</v>
      </c>
      <c r="S350" s="26" t="s">
        <v>38</v>
      </c>
      <c r="T350" s="26" t="s">
        <v>38</v>
      </c>
      <c r="U350" s="26" t="s">
        <v>37</v>
      </c>
      <c r="V350" s="26" t="s">
        <v>37</v>
      </c>
      <c r="AA350" t="s">
        <v>290</v>
      </c>
      <c r="AB350">
        <v>22561</v>
      </c>
      <c r="AC350">
        <v>56392</v>
      </c>
      <c r="AD350">
        <v>40641</v>
      </c>
      <c r="AE350">
        <v>45569</v>
      </c>
      <c r="AF350">
        <v>16265</v>
      </c>
      <c r="AG350">
        <v>13544</v>
      </c>
      <c r="AH350">
        <v>11580</v>
      </c>
      <c r="AI350" t="s">
        <v>290</v>
      </c>
      <c r="AJ350">
        <v>47842</v>
      </c>
      <c r="AK350">
        <v>26710</v>
      </c>
      <c r="AL350">
        <v>21029</v>
      </c>
      <c r="AM350">
        <v>64162</v>
      </c>
      <c r="AN350">
        <v>32711</v>
      </c>
      <c r="AO350">
        <v>27677</v>
      </c>
      <c r="AP350">
        <v>10354</v>
      </c>
      <c r="AQ350" t="s">
        <v>290</v>
      </c>
      <c r="AR350" t="s">
        <v>37</v>
      </c>
      <c r="AS350" t="s">
        <v>37</v>
      </c>
      <c r="AT350" t="s">
        <v>37</v>
      </c>
      <c r="AU350" t="s">
        <v>37</v>
      </c>
      <c r="AV350" t="s">
        <v>37</v>
      </c>
      <c r="AW350" t="s">
        <v>38</v>
      </c>
      <c r="AX350" t="s">
        <v>38</v>
      </c>
      <c r="AY350" t="s">
        <v>290</v>
      </c>
      <c r="AZ350" t="s">
        <v>37</v>
      </c>
      <c r="BA350" t="s">
        <v>37</v>
      </c>
      <c r="BB350" t="s">
        <v>37</v>
      </c>
      <c r="BC350" t="s">
        <v>37</v>
      </c>
      <c r="BD350" t="s">
        <v>38</v>
      </c>
      <c r="BE350" t="s">
        <v>38</v>
      </c>
      <c r="BF350" t="s">
        <v>38</v>
      </c>
    </row>
    <row r="351" spans="1:58" ht="17.25" customHeight="1" x14ac:dyDescent="0.25">
      <c r="A351" s="20">
        <v>45276</v>
      </c>
      <c r="B351" s="21">
        <v>5</v>
      </c>
      <c r="C351" s="22">
        <v>4</v>
      </c>
      <c r="D351" s="20" t="s">
        <v>253</v>
      </c>
      <c r="E351" s="20" t="s">
        <v>253</v>
      </c>
      <c r="F351" s="23"/>
      <c r="G351" s="25"/>
      <c r="H351" s="26" t="s">
        <v>38</v>
      </c>
      <c r="I351" s="26" t="s">
        <v>37</v>
      </c>
      <c r="J351" s="26" t="s">
        <v>37</v>
      </c>
      <c r="K351" s="26" t="s">
        <v>38</v>
      </c>
      <c r="L351" s="26" t="s">
        <v>37</v>
      </c>
      <c r="M351" s="26" t="s">
        <v>37</v>
      </c>
      <c r="N351" s="26" t="s">
        <v>37</v>
      </c>
      <c r="O351" s="27" t="s">
        <v>290</v>
      </c>
      <c r="P351" s="26" t="s">
        <v>271</v>
      </c>
      <c r="Q351" s="26" t="s">
        <v>37</v>
      </c>
      <c r="R351" s="26" t="s">
        <v>37</v>
      </c>
      <c r="S351" s="26" t="s">
        <v>38</v>
      </c>
      <c r="T351" s="26" t="s">
        <v>38</v>
      </c>
      <c r="U351" s="26" t="s">
        <v>37</v>
      </c>
      <c r="V351" s="26" t="s">
        <v>37</v>
      </c>
      <c r="AA351" t="s">
        <v>290</v>
      </c>
      <c r="AB351">
        <v>22585</v>
      </c>
      <c r="AC351">
        <v>56416</v>
      </c>
      <c r="AD351">
        <v>40665</v>
      </c>
      <c r="AE351">
        <v>45593</v>
      </c>
      <c r="AF351">
        <v>16289</v>
      </c>
      <c r="AG351">
        <v>13544</v>
      </c>
      <c r="AH351">
        <v>11580</v>
      </c>
      <c r="AI351" t="s">
        <v>290</v>
      </c>
      <c r="AJ351">
        <v>47866</v>
      </c>
      <c r="AK351">
        <v>26734</v>
      </c>
      <c r="AL351">
        <v>21053</v>
      </c>
      <c r="AM351">
        <v>64186</v>
      </c>
      <c r="AN351">
        <v>32711</v>
      </c>
      <c r="AO351">
        <v>27677</v>
      </c>
      <c r="AP351">
        <v>10354</v>
      </c>
      <c r="AQ351" t="s">
        <v>290</v>
      </c>
      <c r="AR351" t="s">
        <v>37</v>
      </c>
      <c r="AS351" t="s">
        <v>37</v>
      </c>
      <c r="AT351" t="s">
        <v>37</v>
      </c>
      <c r="AU351" t="s">
        <v>37</v>
      </c>
      <c r="AV351" t="s">
        <v>37</v>
      </c>
      <c r="AW351" t="s">
        <v>38</v>
      </c>
      <c r="AX351" t="s">
        <v>38</v>
      </c>
      <c r="AY351" t="s">
        <v>290</v>
      </c>
      <c r="AZ351" t="s">
        <v>37</v>
      </c>
      <c r="BA351" t="s">
        <v>37</v>
      </c>
      <c r="BB351" t="s">
        <v>37</v>
      </c>
      <c r="BC351" t="s">
        <v>37</v>
      </c>
      <c r="BD351" t="s">
        <v>38</v>
      </c>
      <c r="BE351" t="s">
        <v>38</v>
      </c>
      <c r="BF351" t="s">
        <v>38</v>
      </c>
    </row>
    <row r="352" spans="1:58" ht="17.25" customHeight="1" x14ac:dyDescent="0.25">
      <c r="A352" s="20">
        <v>45277</v>
      </c>
      <c r="B352" s="21">
        <v>5</v>
      </c>
      <c r="C352" s="22">
        <v>4</v>
      </c>
      <c r="D352" s="20" t="s">
        <v>253</v>
      </c>
      <c r="E352" s="20" t="s">
        <v>253</v>
      </c>
      <c r="F352" s="23"/>
      <c r="G352" s="25"/>
      <c r="H352" s="26" t="s">
        <v>38</v>
      </c>
      <c r="I352" s="26" t="s">
        <v>37</v>
      </c>
      <c r="J352" s="26" t="s">
        <v>37</v>
      </c>
      <c r="K352" s="26" t="s">
        <v>38</v>
      </c>
      <c r="L352" s="26" t="s">
        <v>37</v>
      </c>
      <c r="M352" s="26" t="s">
        <v>37</v>
      </c>
      <c r="N352" s="26" t="s">
        <v>37</v>
      </c>
      <c r="O352" s="27" t="s">
        <v>290</v>
      </c>
      <c r="P352" s="26" t="s">
        <v>271</v>
      </c>
      <c r="Q352" s="26" t="s">
        <v>37</v>
      </c>
      <c r="R352" s="26" t="s">
        <v>37</v>
      </c>
      <c r="S352" s="26" t="s">
        <v>38</v>
      </c>
      <c r="T352" s="26" t="s">
        <v>38</v>
      </c>
      <c r="U352" s="26" t="s">
        <v>37</v>
      </c>
      <c r="V352" s="26" t="s">
        <v>37</v>
      </c>
      <c r="AA352" t="s">
        <v>290</v>
      </c>
      <c r="AB352">
        <v>22609</v>
      </c>
      <c r="AC352">
        <v>56440</v>
      </c>
      <c r="AD352">
        <v>40689</v>
      </c>
      <c r="AE352">
        <v>45617</v>
      </c>
      <c r="AF352">
        <v>16313</v>
      </c>
      <c r="AG352">
        <v>13544</v>
      </c>
      <c r="AH352">
        <v>11580</v>
      </c>
      <c r="AI352" t="s">
        <v>290</v>
      </c>
      <c r="AJ352">
        <v>47890</v>
      </c>
      <c r="AK352">
        <v>26758</v>
      </c>
      <c r="AL352">
        <v>21077</v>
      </c>
      <c r="AM352">
        <v>64210</v>
      </c>
      <c r="AN352">
        <v>32711</v>
      </c>
      <c r="AO352">
        <v>27677</v>
      </c>
      <c r="AP352">
        <v>10354</v>
      </c>
      <c r="AQ352" t="s">
        <v>290</v>
      </c>
      <c r="AR352" t="s">
        <v>37</v>
      </c>
      <c r="AS352" t="s">
        <v>37</v>
      </c>
      <c r="AT352" t="s">
        <v>37</v>
      </c>
      <c r="AU352" t="s">
        <v>37</v>
      </c>
      <c r="AV352" t="s">
        <v>37</v>
      </c>
      <c r="AW352" t="s">
        <v>38</v>
      </c>
      <c r="AX352" t="s">
        <v>38</v>
      </c>
      <c r="AY352" t="s">
        <v>290</v>
      </c>
      <c r="AZ352" t="s">
        <v>37</v>
      </c>
      <c r="BA352" t="s">
        <v>37</v>
      </c>
      <c r="BB352" t="s">
        <v>37</v>
      </c>
      <c r="BC352" t="s">
        <v>37</v>
      </c>
      <c r="BD352" t="s">
        <v>38</v>
      </c>
      <c r="BE352" t="s">
        <v>38</v>
      </c>
      <c r="BF352" t="s">
        <v>38</v>
      </c>
    </row>
    <row r="353" spans="1:58" ht="17.25" customHeight="1" x14ac:dyDescent="0.25">
      <c r="A353" s="20">
        <v>45278</v>
      </c>
      <c r="B353" s="21">
        <v>5</v>
      </c>
      <c r="C353" s="22">
        <v>4</v>
      </c>
      <c r="D353" s="20" t="s">
        <v>253</v>
      </c>
      <c r="E353" s="20" t="s">
        <v>253</v>
      </c>
      <c r="F353" s="23"/>
      <c r="G353" s="25"/>
      <c r="H353" s="26" t="s">
        <v>38</v>
      </c>
      <c r="I353" s="26" t="s">
        <v>37</v>
      </c>
      <c r="J353" s="26" t="s">
        <v>37</v>
      </c>
      <c r="K353" s="26" t="s">
        <v>38</v>
      </c>
      <c r="L353" s="26" t="s">
        <v>37</v>
      </c>
      <c r="M353" s="26" t="s">
        <v>37</v>
      </c>
      <c r="N353" s="26" t="s">
        <v>37</v>
      </c>
      <c r="O353" s="27" t="s">
        <v>290</v>
      </c>
      <c r="P353" s="26" t="s">
        <v>271</v>
      </c>
      <c r="Q353" s="26" t="s">
        <v>37</v>
      </c>
      <c r="R353" s="26" t="s">
        <v>37</v>
      </c>
      <c r="S353" s="26" t="s">
        <v>38</v>
      </c>
      <c r="T353" s="26" t="s">
        <v>38</v>
      </c>
      <c r="U353" s="26" t="s">
        <v>37</v>
      </c>
      <c r="V353" s="26" t="s">
        <v>37</v>
      </c>
      <c r="AA353" t="s">
        <v>290</v>
      </c>
      <c r="AB353">
        <v>22633</v>
      </c>
      <c r="AC353">
        <v>56464</v>
      </c>
      <c r="AD353">
        <v>40713</v>
      </c>
      <c r="AE353">
        <v>45641</v>
      </c>
      <c r="AF353">
        <v>16337</v>
      </c>
      <c r="AG353">
        <v>13544</v>
      </c>
      <c r="AH353">
        <v>11580</v>
      </c>
      <c r="AI353" t="s">
        <v>290</v>
      </c>
      <c r="AJ353">
        <v>47914</v>
      </c>
      <c r="AK353">
        <v>26782</v>
      </c>
      <c r="AL353">
        <v>21101</v>
      </c>
      <c r="AM353">
        <v>64234</v>
      </c>
      <c r="AN353">
        <v>32711</v>
      </c>
      <c r="AO353">
        <v>27677</v>
      </c>
      <c r="AP353">
        <v>10354</v>
      </c>
      <c r="AQ353" t="s">
        <v>290</v>
      </c>
      <c r="AR353" t="s">
        <v>37</v>
      </c>
      <c r="AS353" t="s">
        <v>37</v>
      </c>
      <c r="AT353" t="s">
        <v>37</v>
      </c>
      <c r="AU353" t="s">
        <v>37</v>
      </c>
      <c r="AV353" t="s">
        <v>37</v>
      </c>
      <c r="AW353" t="s">
        <v>38</v>
      </c>
      <c r="AX353" t="s">
        <v>38</v>
      </c>
      <c r="AY353" t="s">
        <v>290</v>
      </c>
      <c r="AZ353" t="s">
        <v>37</v>
      </c>
      <c r="BA353" t="s">
        <v>37</v>
      </c>
      <c r="BB353" t="s">
        <v>37</v>
      </c>
      <c r="BC353" t="s">
        <v>37</v>
      </c>
      <c r="BD353" t="s">
        <v>38</v>
      </c>
      <c r="BE353" t="s">
        <v>38</v>
      </c>
      <c r="BF353" t="s">
        <v>38</v>
      </c>
    </row>
    <row r="354" spans="1:58" ht="17.25" customHeight="1" x14ac:dyDescent="0.25">
      <c r="A354" s="20">
        <v>45279</v>
      </c>
      <c r="B354" s="21">
        <v>5</v>
      </c>
      <c r="C354" s="22">
        <v>4</v>
      </c>
      <c r="D354" s="20" t="s">
        <v>253</v>
      </c>
      <c r="E354" s="20" t="s">
        <v>253</v>
      </c>
      <c r="F354" s="23"/>
      <c r="G354" s="25"/>
      <c r="H354" s="26" t="s">
        <v>38</v>
      </c>
      <c r="I354" s="26" t="s">
        <v>37</v>
      </c>
      <c r="J354" s="26" t="s">
        <v>37</v>
      </c>
      <c r="K354" s="26" t="s">
        <v>38</v>
      </c>
      <c r="L354" s="26" t="s">
        <v>37</v>
      </c>
      <c r="M354" s="26" t="s">
        <v>37</v>
      </c>
      <c r="N354" s="26" t="s">
        <v>37</v>
      </c>
      <c r="O354" s="27" t="s">
        <v>290</v>
      </c>
      <c r="P354" s="26" t="s">
        <v>271</v>
      </c>
      <c r="Q354" s="26" t="s">
        <v>37</v>
      </c>
      <c r="R354" s="26" t="s">
        <v>37</v>
      </c>
      <c r="S354" s="26" t="s">
        <v>38</v>
      </c>
      <c r="T354" s="26" t="s">
        <v>38</v>
      </c>
      <c r="U354" s="26" t="s">
        <v>37</v>
      </c>
      <c r="V354" s="26" t="s">
        <v>37</v>
      </c>
      <c r="AA354" t="s">
        <v>290</v>
      </c>
      <c r="AB354">
        <v>22657</v>
      </c>
      <c r="AC354">
        <v>56488</v>
      </c>
      <c r="AD354">
        <v>40737</v>
      </c>
      <c r="AE354">
        <v>45665</v>
      </c>
      <c r="AF354">
        <v>16361</v>
      </c>
      <c r="AG354">
        <v>13544</v>
      </c>
      <c r="AH354">
        <v>11580</v>
      </c>
      <c r="AI354" t="s">
        <v>290</v>
      </c>
      <c r="AJ354">
        <v>47938</v>
      </c>
      <c r="AK354">
        <v>26806</v>
      </c>
      <c r="AL354">
        <v>21125</v>
      </c>
      <c r="AM354">
        <v>64258</v>
      </c>
      <c r="AN354">
        <v>32711</v>
      </c>
      <c r="AO354">
        <v>27677</v>
      </c>
      <c r="AP354">
        <v>10354</v>
      </c>
      <c r="AQ354" t="s">
        <v>290</v>
      </c>
      <c r="AR354" t="s">
        <v>37</v>
      </c>
      <c r="AS354" t="s">
        <v>37</v>
      </c>
      <c r="AT354" t="s">
        <v>37</v>
      </c>
      <c r="AU354" t="s">
        <v>37</v>
      </c>
      <c r="AV354" t="s">
        <v>37</v>
      </c>
      <c r="AW354" t="s">
        <v>38</v>
      </c>
      <c r="AX354" t="s">
        <v>38</v>
      </c>
      <c r="AY354" t="s">
        <v>290</v>
      </c>
      <c r="AZ354" t="s">
        <v>37</v>
      </c>
      <c r="BA354" t="s">
        <v>37</v>
      </c>
      <c r="BB354" t="s">
        <v>37</v>
      </c>
      <c r="BC354" t="s">
        <v>37</v>
      </c>
      <c r="BD354" t="s">
        <v>38</v>
      </c>
      <c r="BE354" t="s">
        <v>38</v>
      </c>
      <c r="BF354" t="s">
        <v>38</v>
      </c>
    </row>
    <row r="355" spans="1:58" ht="17.25" customHeight="1" x14ac:dyDescent="0.25">
      <c r="A355" s="20">
        <v>45280</v>
      </c>
      <c r="B355" s="21">
        <v>5</v>
      </c>
      <c r="C355" s="22">
        <v>4</v>
      </c>
      <c r="D355" s="20" t="s">
        <v>253</v>
      </c>
      <c r="E355" s="20" t="s">
        <v>253</v>
      </c>
      <c r="F355" s="23"/>
      <c r="G355" s="25"/>
      <c r="H355" s="26" t="s">
        <v>38</v>
      </c>
      <c r="I355" s="26" t="s">
        <v>37</v>
      </c>
      <c r="J355" s="26" t="s">
        <v>37</v>
      </c>
      <c r="K355" s="26" t="s">
        <v>38</v>
      </c>
      <c r="L355" s="26" t="s">
        <v>37</v>
      </c>
      <c r="M355" s="26" t="s">
        <v>37</v>
      </c>
      <c r="N355" s="26" t="s">
        <v>37</v>
      </c>
      <c r="O355" s="27" t="s">
        <v>290</v>
      </c>
      <c r="P355" s="26" t="s">
        <v>271</v>
      </c>
      <c r="Q355" s="26" t="s">
        <v>37</v>
      </c>
      <c r="R355" s="26" t="s">
        <v>37</v>
      </c>
      <c r="S355" s="26" t="s">
        <v>38</v>
      </c>
      <c r="T355" s="26" t="s">
        <v>38</v>
      </c>
      <c r="U355" s="26" t="s">
        <v>37</v>
      </c>
      <c r="V355" s="26" t="s">
        <v>37</v>
      </c>
      <c r="AA355" t="s">
        <v>290</v>
      </c>
      <c r="AB355">
        <v>22681</v>
      </c>
      <c r="AC355">
        <v>56512</v>
      </c>
      <c r="AD355">
        <v>40761</v>
      </c>
      <c r="AE355">
        <v>45689</v>
      </c>
      <c r="AF355">
        <v>16385</v>
      </c>
      <c r="AG355">
        <v>13544</v>
      </c>
      <c r="AH355">
        <v>11580</v>
      </c>
      <c r="AI355" t="s">
        <v>290</v>
      </c>
      <c r="AJ355">
        <v>47962</v>
      </c>
      <c r="AK355">
        <v>26830</v>
      </c>
      <c r="AL355">
        <v>21149</v>
      </c>
      <c r="AM355">
        <v>64282</v>
      </c>
      <c r="AN355">
        <v>32711</v>
      </c>
      <c r="AO355">
        <v>27677</v>
      </c>
      <c r="AP355">
        <v>10354</v>
      </c>
      <c r="AQ355" t="s">
        <v>290</v>
      </c>
      <c r="AR355" t="s">
        <v>37</v>
      </c>
      <c r="AS355" t="s">
        <v>37</v>
      </c>
      <c r="AT355" t="s">
        <v>37</v>
      </c>
      <c r="AU355" t="s">
        <v>37</v>
      </c>
      <c r="AV355" t="s">
        <v>37</v>
      </c>
      <c r="AW355" t="s">
        <v>38</v>
      </c>
      <c r="AX355" t="s">
        <v>38</v>
      </c>
      <c r="AY355" t="s">
        <v>290</v>
      </c>
      <c r="AZ355" t="s">
        <v>37</v>
      </c>
      <c r="BA355" t="s">
        <v>37</v>
      </c>
      <c r="BB355" t="s">
        <v>37</v>
      </c>
      <c r="BC355" t="s">
        <v>37</v>
      </c>
      <c r="BD355" t="s">
        <v>38</v>
      </c>
      <c r="BE355" t="s">
        <v>38</v>
      </c>
      <c r="BF355" t="s">
        <v>38</v>
      </c>
    </row>
    <row r="356" spans="1:58" ht="17.25" customHeight="1" x14ac:dyDescent="0.25">
      <c r="A356" s="20">
        <v>45281</v>
      </c>
      <c r="B356" s="21">
        <v>5</v>
      </c>
      <c r="C356" s="22">
        <v>4</v>
      </c>
      <c r="D356" s="20" t="s">
        <v>253</v>
      </c>
      <c r="E356" s="20" t="s">
        <v>253</v>
      </c>
      <c r="F356" s="23"/>
      <c r="G356" s="25"/>
      <c r="H356" s="26" t="s">
        <v>38</v>
      </c>
      <c r="I356" s="26" t="s">
        <v>37</v>
      </c>
      <c r="J356" s="26" t="s">
        <v>37</v>
      </c>
      <c r="K356" s="26" t="s">
        <v>38</v>
      </c>
      <c r="L356" s="26" t="s">
        <v>37</v>
      </c>
      <c r="M356" s="26" t="s">
        <v>37</v>
      </c>
      <c r="N356" s="26" t="s">
        <v>37</v>
      </c>
      <c r="O356" s="27" t="s">
        <v>290</v>
      </c>
      <c r="P356" s="26" t="s">
        <v>271</v>
      </c>
      <c r="Q356" s="26" t="s">
        <v>37</v>
      </c>
      <c r="R356" s="26" t="s">
        <v>37</v>
      </c>
      <c r="S356" s="26" t="s">
        <v>38</v>
      </c>
      <c r="T356" s="26" t="s">
        <v>38</v>
      </c>
      <c r="U356" s="26" t="s">
        <v>37</v>
      </c>
      <c r="V356" s="26" t="s">
        <v>37</v>
      </c>
      <c r="AA356" t="s">
        <v>290</v>
      </c>
      <c r="AB356">
        <v>22705</v>
      </c>
      <c r="AC356">
        <v>56536</v>
      </c>
      <c r="AD356">
        <v>40785</v>
      </c>
      <c r="AE356">
        <v>45713</v>
      </c>
      <c r="AF356">
        <v>16409</v>
      </c>
      <c r="AG356">
        <v>13544</v>
      </c>
      <c r="AH356">
        <v>11580</v>
      </c>
      <c r="AI356" t="s">
        <v>290</v>
      </c>
      <c r="AJ356">
        <v>47986</v>
      </c>
      <c r="AK356">
        <v>26854</v>
      </c>
      <c r="AL356">
        <v>21173</v>
      </c>
      <c r="AM356">
        <v>64306</v>
      </c>
      <c r="AN356">
        <v>32711</v>
      </c>
      <c r="AO356">
        <v>27677</v>
      </c>
      <c r="AP356">
        <v>10354</v>
      </c>
      <c r="AQ356" t="s">
        <v>290</v>
      </c>
      <c r="AR356" t="s">
        <v>37</v>
      </c>
      <c r="AS356" t="s">
        <v>37</v>
      </c>
      <c r="AT356" t="s">
        <v>37</v>
      </c>
      <c r="AU356" t="s">
        <v>37</v>
      </c>
      <c r="AV356" t="s">
        <v>37</v>
      </c>
      <c r="AW356" t="s">
        <v>38</v>
      </c>
      <c r="AX356" t="s">
        <v>38</v>
      </c>
      <c r="AY356" t="s">
        <v>290</v>
      </c>
      <c r="AZ356" t="s">
        <v>37</v>
      </c>
      <c r="BA356" t="s">
        <v>37</v>
      </c>
      <c r="BB356" t="s">
        <v>37</v>
      </c>
      <c r="BC356" t="s">
        <v>37</v>
      </c>
      <c r="BD356" t="s">
        <v>38</v>
      </c>
      <c r="BE356" t="s">
        <v>38</v>
      </c>
      <c r="BF356" t="s">
        <v>38</v>
      </c>
    </row>
    <row r="357" spans="1:58" ht="17.25" customHeight="1" x14ac:dyDescent="0.25">
      <c r="A357" s="20">
        <v>45282</v>
      </c>
      <c r="B357" s="21">
        <v>5</v>
      </c>
      <c r="C357" s="22">
        <v>4</v>
      </c>
      <c r="D357" s="20" t="s">
        <v>253</v>
      </c>
      <c r="E357" s="20" t="s">
        <v>253</v>
      </c>
      <c r="F357" s="23"/>
      <c r="G357" s="25"/>
      <c r="H357" s="26" t="s">
        <v>38</v>
      </c>
      <c r="I357" s="26" t="s">
        <v>37</v>
      </c>
      <c r="J357" s="26" t="s">
        <v>37</v>
      </c>
      <c r="K357" s="26" t="s">
        <v>38</v>
      </c>
      <c r="L357" s="26" t="s">
        <v>37</v>
      </c>
      <c r="M357" s="26" t="s">
        <v>37</v>
      </c>
      <c r="N357" s="26" t="s">
        <v>37</v>
      </c>
      <c r="O357" s="27" t="s">
        <v>290</v>
      </c>
      <c r="P357" s="26" t="s">
        <v>271</v>
      </c>
      <c r="Q357" s="26" t="s">
        <v>37</v>
      </c>
      <c r="R357" s="26" t="s">
        <v>37</v>
      </c>
      <c r="S357" s="26" t="s">
        <v>38</v>
      </c>
      <c r="T357" s="26" t="s">
        <v>38</v>
      </c>
      <c r="U357" s="26" t="s">
        <v>37</v>
      </c>
      <c r="V357" s="26" t="s">
        <v>37</v>
      </c>
      <c r="AA357" t="s">
        <v>290</v>
      </c>
      <c r="AB357">
        <v>22729</v>
      </c>
      <c r="AC357">
        <v>56560</v>
      </c>
      <c r="AD357">
        <v>40809</v>
      </c>
      <c r="AE357">
        <v>45737</v>
      </c>
      <c r="AF357">
        <v>16409</v>
      </c>
      <c r="AG357">
        <v>13544</v>
      </c>
      <c r="AH357">
        <v>11580</v>
      </c>
      <c r="AI357" t="s">
        <v>290</v>
      </c>
      <c r="AJ357">
        <v>48010</v>
      </c>
      <c r="AK357">
        <v>26878</v>
      </c>
      <c r="AL357">
        <v>21197</v>
      </c>
      <c r="AM357">
        <v>64330</v>
      </c>
      <c r="AN357">
        <v>32711</v>
      </c>
      <c r="AO357">
        <v>27677</v>
      </c>
      <c r="AP357">
        <v>10354</v>
      </c>
      <c r="AQ357" t="s">
        <v>290</v>
      </c>
      <c r="AR357" t="s">
        <v>37</v>
      </c>
      <c r="AS357" t="s">
        <v>37</v>
      </c>
      <c r="AT357" t="s">
        <v>37</v>
      </c>
      <c r="AU357" t="s">
        <v>37</v>
      </c>
      <c r="AV357" t="s">
        <v>195</v>
      </c>
      <c r="AW357" t="s">
        <v>320</v>
      </c>
      <c r="AX357" t="s">
        <v>38</v>
      </c>
      <c r="AY357" t="s">
        <v>290</v>
      </c>
      <c r="AZ357" t="s">
        <v>37</v>
      </c>
      <c r="BA357" t="s">
        <v>37</v>
      </c>
      <c r="BB357" t="s">
        <v>37</v>
      </c>
      <c r="BC357" t="s">
        <v>37</v>
      </c>
      <c r="BD357" t="s">
        <v>38</v>
      </c>
      <c r="BE357" t="s">
        <v>38</v>
      </c>
      <c r="BF357" t="s">
        <v>38</v>
      </c>
    </row>
    <row r="358" spans="1:58" ht="17.25" customHeight="1" x14ac:dyDescent="0.25">
      <c r="A358" s="20">
        <v>45283</v>
      </c>
      <c r="B358" s="21">
        <v>5</v>
      </c>
      <c r="C358" s="22">
        <v>4</v>
      </c>
      <c r="D358" s="20" t="s">
        <v>253</v>
      </c>
      <c r="E358" s="20" t="s">
        <v>253</v>
      </c>
      <c r="F358" s="23"/>
      <c r="G358" s="25"/>
      <c r="H358" s="26" t="s">
        <v>37</v>
      </c>
      <c r="I358" s="26" t="s">
        <v>37</v>
      </c>
      <c r="J358" s="26" t="s">
        <v>37</v>
      </c>
      <c r="K358" s="26" t="s">
        <v>38</v>
      </c>
      <c r="L358" s="26" t="s">
        <v>38</v>
      </c>
      <c r="M358" s="26" t="s">
        <v>37</v>
      </c>
      <c r="N358" s="26" t="s">
        <v>37</v>
      </c>
      <c r="O358" s="27" t="s">
        <v>290</v>
      </c>
      <c r="P358" s="26" t="s">
        <v>271</v>
      </c>
      <c r="Q358" s="26" t="s">
        <v>37</v>
      </c>
      <c r="R358" s="26" t="s">
        <v>37</v>
      </c>
      <c r="S358" s="26" t="s">
        <v>38</v>
      </c>
      <c r="T358" s="26" t="s">
        <v>38</v>
      </c>
      <c r="U358" s="26" t="s">
        <v>37</v>
      </c>
      <c r="V358" s="26" t="s">
        <v>37</v>
      </c>
      <c r="AA358" t="s">
        <v>290</v>
      </c>
      <c r="AB358">
        <v>22753</v>
      </c>
      <c r="AC358">
        <v>56584</v>
      </c>
      <c r="AD358">
        <v>40833</v>
      </c>
      <c r="AE358">
        <v>45761</v>
      </c>
      <c r="AF358">
        <v>16409</v>
      </c>
      <c r="AG358">
        <v>13568</v>
      </c>
      <c r="AH358">
        <v>11580</v>
      </c>
      <c r="AI358" t="s">
        <v>290</v>
      </c>
      <c r="AJ358">
        <v>48034</v>
      </c>
      <c r="AK358">
        <v>26902</v>
      </c>
      <c r="AL358">
        <v>21221</v>
      </c>
      <c r="AM358">
        <v>64354</v>
      </c>
      <c r="AN358">
        <v>32711</v>
      </c>
      <c r="AO358">
        <v>27677</v>
      </c>
      <c r="AP358">
        <v>10354</v>
      </c>
      <c r="AQ358" t="s">
        <v>290</v>
      </c>
      <c r="AR358" t="s">
        <v>37</v>
      </c>
      <c r="AS358" t="s">
        <v>37</v>
      </c>
      <c r="AT358" t="s">
        <v>37</v>
      </c>
      <c r="AU358" t="s">
        <v>37</v>
      </c>
      <c r="AV358" t="s">
        <v>270</v>
      </c>
      <c r="AW358" t="s">
        <v>37</v>
      </c>
      <c r="AX358" t="s">
        <v>38</v>
      </c>
      <c r="AY358" t="s">
        <v>290</v>
      </c>
      <c r="AZ358" t="s">
        <v>37</v>
      </c>
      <c r="BA358" t="s">
        <v>37</v>
      </c>
      <c r="BB358" t="s">
        <v>37</v>
      </c>
      <c r="BC358" t="s">
        <v>37</v>
      </c>
      <c r="BD358" t="s">
        <v>38</v>
      </c>
      <c r="BE358" t="s">
        <v>38</v>
      </c>
      <c r="BF358" t="s">
        <v>38</v>
      </c>
    </row>
    <row r="359" spans="1:58" ht="17.25" customHeight="1" x14ac:dyDescent="0.25">
      <c r="A359" s="20">
        <v>45284</v>
      </c>
      <c r="B359" s="21">
        <v>5</v>
      </c>
      <c r="C359" s="22">
        <v>4</v>
      </c>
      <c r="D359" s="20" t="s">
        <v>253</v>
      </c>
      <c r="E359" s="20" t="s">
        <v>253</v>
      </c>
      <c r="F359" s="23"/>
      <c r="G359" s="25"/>
      <c r="H359" s="26" t="s">
        <v>37</v>
      </c>
      <c r="I359" s="26" t="s">
        <v>37</v>
      </c>
      <c r="J359" s="26" t="s">
        <v>37</v>
      </c>
      <c r="K359" s="26" t="s">
        <v>38</v>
      </c>
      <c r="L359" s="26" t="s">
        <v>38</v>
      </c>
      <c r="M359" s="26" t="s">
        <v>37</v>
      </c>
      <c r="N359" s="26" t="s">
        <v>37</v>
      </c>
      <c r="O359" s="27" t="s">
        <v>290</v>
      </c>
      <c r="P359" s="26" t="s">
        <v>37</v>
      </c>
      <c r="Q359" s="26" t="s">
        <v>37</v>
      </c>
      <c r="R359" s="26" t="s">
        <v>38</v>
      </c>
      <c r="S359" s="26" t="s">
        <v>37</v>
      </c>
      <c r="T359" s="26" t="s">
        <v>38</v>
      </c>
      <c r="U359" s="26" t="s">
        <v>37</v>
      </c>
      <c r="V359" s="26" t="s">
        <v>38</v>
      </c>
      <c r="AA359" t="s">
        <v>290</v>
      </c>
      <c r="AB359">
        <v>22777</v>
      </c>
      <c r="AC359">
        <v>56608</v>
      </c>
      <c r="AD359">
        <v>40857</v>
      </c>
      <c r="AE359">
        <v>45785</v>
      </c>
      <c r="AF359">
        <v>16409</v>
      </c>
      <c r="AG359">
        <v>13592</v>
      </c>
      <c r="AH359">
        <v>11580</v>
      </c>
      <c r="AI359" t="s">
        <v>290</v>
      </c>
      <c r="AJ359">
        <v>48058</v>
      </c>
      <c r="AK359">
        <v>26902</v>
      </c>
      <c r="AL359">
        <v>21245</v>
      </c>
      <c r="AM359">
        <v>64378</v>
      </c>
      <c r="AN359">
        <v>32711</v>
      </c>
      <c r="AO359">
        <v>27677</v>
      </c>
      <c r="AP359">
        <v>10354</v>
      </c>
      <c r="AQ359" t="s">
        <v>290</v>
      </c>
      <c r="AR359" t="s">
        <v>37</v>
      </c>
      <c r="AS359" t="s">
        <v>37</v>
      </c>
      <c r="AT359" t="s">
        <v>37</v>
      </c>
      <c r="AU359" t="s">
        <v>37</v>
      </c>
      <c r="AV359" t="s">
        <v>270</v>
      </c>
      <c r="AW359" t="s">
        <v>37</v>
      </c>
      <c r="AX359" t="s">
        <v>38</v>
      </c>
      <c r="AY359" t="s">
        <v>290</v>
      </c>
      <c r="AZ359" t="s">
        <v>37</v>
      </c>
      <c r="BA359" t="s">
        <v>195</v>
      </c>
      <c r="BB359" t="s">
        <v>37</v>
      </c>
      <c r="BC359" t="s">
        <v>37</v>
      </c>
      <c r="BD359" t="s">
        <v>38</v>
      </c>
      <c r="BE359" t="s">
        <v>38</v>
      </c>
      <c r="BF359" t="s">
        <v>320</v>
      </c>
    </row>
    <row r="360" spans="1:58" ht="17.25" customHeight="1" x14ac:dyDescent="0.25">
      <c r="A360" s="20">
        <v>45285</v>
      </c>
      <c r="B360" s="21">
        <v>5</v>
      </c>
      <c r="C360" s="22">
        <v>4</v>
      </c>
      <c r="D360" s="20" t="s">
        <v>253</v>
      </c>
      <c r="E360" s="20" t="s">
        <v>253</v>
      </c>
      <c r="F360" s="23"/>
      <c r="G360" s="25"/>
      <c r="H360" s="26" t="s">
        <v>37</v>
      </c>
      <c r="I360" s="26" t="s">
        <v>37</v>
      </c>
      <c r="J360" s="26" t="s">
        <v>37</v>
      </c>
      <c r="K360" s="26" t="s">
        <v>38</v>
      </c>
      <c r="L360" s="26" t="s">
        <v>38</v>
      </c>
      <c r="M360" s="26" t="s">
        <v>37</v>
      </c>
      <c r="N360" s="26" t="s">
        <v>37</v>
      </c>
      <c r="O360" s="27" t="s">
        <v>290</v>
      </c>
      <c r="P360" s="26" t="s">
        <v>37</v>
      </c>
      <c r="Q360" s="26" t="s">
        <v>37</v>
      </c>
      <c r="R360" s="26" t="s">
        <v>38</v>
      </c>
      <c r="S360" s="26" t="s">
        <v>37</v>
      </c>
      <c r="T360" s="26" t="s">
        <v>38</v>
      </c>
      <c r="U360" s="26" t="s">
        <v>37</v>
      </c>
      <c r="V360" s="26" t="s">
        <v>38</v>
      </c>
      <c r="AA360" t="s">
        <v>290</v>
      </c>
      <c r="AB360">
        <v>22801</v>
      </c>
      <c r="AC360">
        <v>56632</v>
      </c>
      <c r="AD360">
        <v>40881</v>
      </c>
      <c r="AE360">
        <v>45809</v>
      </c>
      <c r="AF360">
        <v>16409</v>
      </c>
      <c r="AG360">
        <v>13616</v>
      </c>
      <c r="AH360">
        <v>11580</v>
      </c>
      <c r="AI360" t="s">
        <v>290</v>
      </c>
      <c r="AJ360">
        <v>48082</v>
      </c>
      <c r="AK360">
        <v>26902</v>
      </c>
      <c r="AL360">
        <v>21269</v>
      </c>
      <c r="AM360">
        <v>64402</v>
      </c>
      <c r="AN360">
        <v>32711</v>
      </c>
      <c r="AO360">
        <v>27677</v>
      </c>
      <c r="AP360">
        <v>10378</v>
      </c>
      <c r="AQ360" t="s">
        <v>290</v>
      </c>
      <c r="AR360" t="s">
        <v>37</v>
      </c>
      <c r="AS360" t="s">
        <v>37</v>
      </c>
      <c r="AT360" t="s">
        <v>37</v>
      </c>
      <c r="AU360" t="s">
        <v>37</v>
      </c>
      <c r="AV360" t="s">
        <v>270</v>
      </c>
      <c r="AW360" t="s">
        <v>37</v>
      </c>
      <c r="AX360" t="s">
        <v>38</v>
      </c>
      <c r="AY360" t="s">
        <v>290</v>
      </c>
      <c r="AZ360" t="s">
        <v>37</v>
      </c>
      <c r="BA360" t="s">
        <v>321</v>
      </c>
      <c r="BB360" t="s">
        <v>37</v>
      </c>
      <c r="BC360" t="s">
        <v>37</v>
      </c>
      <c r="BD360" t="s">
        <v>38</v>
      </c>
      <c r="BE360" t="s">
        <v>38</v>
      </c>
      <c r="BF360" t="s">
        <v>37</v>
      </c>
    </row>
    <row r="361" spans="1:58" ht="17.25" customHeight="1" x14ac:dyDescent="0.25">
      <c r="A361" s="20">
        <v>45286</v>
      </c>
      <c r="B361" s="21">
        <v>5</v>
      </c>
      <c r="C361" s="22">
        <v>4</v>
      </c>
      <c r="D361" s="20" t="s">
        <v>253</v>
      </c>
      <c r="E361" s="20" t="s">
        <v>253</v>
      </c>
      <c r="F361" s="23"/>
      <c r="G361" s="25"/>
      <c r="H361" s="26" t="s">
        <v>37</v>
      </c>
      <c r="I361" s="26" t="s">
        <v>37</v>
      </c>
      <c r="J361" s="26" t="s">
        <v>37</v>
      </c>
      <c r="K361" s="26" t="s">
        <v>38</v>
      </c>
      <c r="L361" s="26" t="s">
        <v>38</v>
      </c>
      <c r="M361" s="26" t="s">
        <v>37</v>
      </c>
      <c r="N361" s="26" t="s">
        <v>37</v>
      </c>
      <c r="O361" s="27" t="s">
        <v>290</v>
      </c>
      <c r="P361" s="26" t="s">
        <v>37</v>
      </c>
      <c r="Q361" s="26" t="s">
        <v>37</v>
      </c>
      <c r="R361" s="26" t="s">
        <v>38</v>
      </c>
      <c r="S361" s="26" t="s">
        <v>37</v>
      </c>
      <c r="T361" s="26" t="s">
        <v>38</v>
      </c>
      <c r="U361" s="26" t="s">
        <v>37</v>
      </c>
      <c r="V361" s="26" t="s">
        <v>38</v>
      </c>
      <c r="AA361" t="s">
        <v>290</v>
      </c>
      <c r="AB361">
        <v>22825</v>
      </c>
      <c r="AC361">
        <v>56656</v>
      </c>
      <c r="AD361">
        <v>40905</v>
      </c>
      <c r="AE361">
        <v>45833</v>
      </c>
      <c r="AF361">
        <v>16409</v>
      </c>
      <c r="AG361">
        <v>13640</v>
      </c>
      <c r="AH361">
        <v>11580</v>
      </c>
      <c r="AI361" t="s">
        <v>290</v>
      </c>
      <c r="AJ361">
        <v>48106</v>
      </c>
      <c r="AK361">
        <v>26902</v>
      </c>
      <c r="AL361">
        <v>21293</v>
      </c>
      <c r="AM361">
        <v>64426</v>
      </c>
      <c r="AN361">
        <v>32711</v>
      </c>
      <c r="AO361">
        <v>27677</v>
      </c>
      <c r="AP361">
        <v>10378</v>
      </c>
      <c r="AQ361" t="s">
        <v>290</v>
      </c>
      <c r="AR361" t="s">
        <v>37</v>
      </c>
      <c r="AS361" t="s">
        <v>37</v>
      </c>
      <c r="AT361" t="s">
        <v>37</v>
      </c>
      <c r="AU361" t="s">
        <v>37</v>
      </c>
      <c r="AV361" t="s">
        <v>270</v>
      </c>
      <c r="AW361" t="s">
        <v>37</v>
      </c>
      <c r="AX361" t="s">
        <v>38</v>
      </c>
      <c r="AY361" t="s">
        <v>290</v>
      </c>
      <c r="AZ361" t="s">
        <v>37</v>
      </c>
      <c r="BA361" t="s">
        <v>320</v>
      </c>
      <c r="BB361" t="s">
        <v>37</v>
      </c>
      <c r="BC361" t="s">
        <v>37</v>
      </c>
      <c r="BD361" t="s">
        <v>38</v>
      </c>
      <c r="BE361" t="s">
        <v>38</v>
      </c>
      <c r="BF361" t="s">
        <v>195</v>
      </c>
    </row>
    <row r="362" spans="1:58" ht="17.25" customHeight="1" x14ac:dyDescent="0.25">
      <c r="A362" s="20">
        <v>45287</v>
      </c>
      <c r="B362" s="21">
        <v>5</v>
      </c>
      <c r="C362" s="22">
        <v>4</v>
      </c>
      <c r="D362" s="20" t="s">
        <v>253</v>
      </c>
      <c r="E362" s="20" t="s">
        <v>253</v>
      </c>
      <c r="F362" s="23"/>
      <c r="G362" s="25"/>
      <c r="H362" s="26" t="s">
        <v>37</v>
      </c>
      <c r="I362" s="26" t="s">
        <v>37</v>
      </c>
      <c r="J362" s="26" t="s">
        <v>37</v>
      </c>
      <c r="K362" s="26" t="s">
        <v>38</v>
      </c>
      <c r="L362" s="26" t="s">
        <v>38</v>
      </c>
      <c r="M362" s="26" t="s">
        <v>37</v>
      </c>
      <c r="N362" s="26" t="s">
        <v>37</v>
      </c>
      <c r="O362" s="27" t="s">
        <v>290</v>
      </c>
      <c r="P362" s="26" t="s">
        <v>37</v>
      </c>
      <c r="Q362" s="26" t="s">
        <v>37</v>
      </c>
      <c r="R362" s="26" t="s">
        <v>38</v>
      </c>
      <c r="S362" s="26" t="s">
        <v>37</v>
      </c>
      <c r="T362" s="26" t="s">
        <v>38</v>
      </c>
      <c r="U362" s="26" t="s">
        <v>37</v>
      </c>
      <c r="V362" s="26" t="s">
        <v>38</v>
      </c>
      <c r="AA362" t="s">
        <v>290</v>
      </c>
      <c r="AB362">
        <v>22849</v>
      </c>
      <c r="AC362">
        <v>56680</v>
      </c>
      <c r="AD362">
        <v>40929</v>
      </c>
      <c r="AE362">
        <v>45857</v>
      </c>
      <c r="AF362">
        <v>16409</v>
      </c>
      <c r="AG362">
        <v>13664</v>
      </c>
      <c r="AH362">
        <v>11580</v>
      </c>
      <c r="AI362" t="s">
        <v>290</v>
      </c>
      <c r="AJ362">
        <v>48130</v>
      </c>
      <c r="AK362">
        <v>26926</v>
      </c>
      <c r="AL362">
        <v>21317</v>
      </c>
      <c r="AM362">
        <v>64450</v>
      </c>
      <c r="AN362">
        <v>32711</v>
      </c>
      <c r="AO362">
        <v>27677</v>
      </c>
      <c r="AP362">
        <v>10378</v>
      </c>
      <c r="AQ362" t="s">
        <v>290</v>
      </c>
      <c r="AR362" t="s">
        <v>37</v>
      </c>
      <c r="AS362" t="s">
        <v>37</v>
      </c>
      <c r="AT362" t="s">
        <v>37</v>
      </c>
      <c r="AU362" t="s">
        <v>37</v>
      </c>
      <c r="AV362" t="s">
        <v>270</v>
      </c>
      <c r="AW362" t="s">
        <v>37</v>
      </c>
      <c r="AX362" t="s">
        <v>38</v>
      </c>
      <c r="AY362" t="s">
        <v>290</v>
      </c>
      <c r="AZ362" t="s">
        <v>37</v>
      </c>
      <c r="BA362" t="s">
        <v>37</v>
      </c>
      <c r="BB362" t="s">
        <v>37</v>
      </c>
      <c r="BC362" t="s">
        <v>37</v>
      </c>
      <c r="BD362" t="s">
        <v>38</v>
      </c>
      <c r="BE362" t="s">
        <v>38</v>
      </c>
      <c r="BF362" t="s">
        <v>38</v>
      </c>
    </row>
    <row r="363" spans="1:58" ht="17.25" customHeight="1" x14ac:dyDescent="0.25">
      <c r="A363" s="20">
        <v>45288</v>
      </c>
      <c r="B363" s="21">
        <v>5</v>
      </c>
      <c r="C363" s="22">
        <v>4</v>
      </c>
      <c r="D363" s="20" t="s">
        <v>253</v>
      </c>
      <c r="E363" s="20" t="s">
        <v>253</v>
      </c>
      <c r="F363" s="23"/>
      <c r="G363" s="25"/>
      <c r="H363" s="26" t="s">
        <v>37</v>
      </c>
      <c r="I363" s="26" t="s">
        <v>37</v>
      </c>
      <c r="J363" s="26" t="s">
        <v>37</v>
      </c>
      <c r="K363" s="26" t="s">
        <v>38</v>
      </c>
      <c r="L363" s="26" t="s">
        <v>38</v>
      </c>
      <c r="M363" s="26" t="s">
        <v>37</v>
      </c>
      <c r="N363" s="26" t="s">
        <v>37</v>
      </c>
      <c r="O363" s="27" t="s">
        <v>290</v>
      </c>
      <c r="P363" s="26" t="s">
        <v>37</v>
      </c>
      <c r="Q363" s="26" t="s">
        <v>37</v>
      </c>
      <c r="R363" s="26" t="s">
        <v>38</v>
      </c>
      <c r="S363" s="26" t="s">
        <v>37</v>
      </c>
      <c r="T363" s="26" t="s">
        <v>38</v>
      </c>
      <c r="U363" s="26" t="s">
        <v>37</v>
      </c>
      <c r="V363" s="26" t="s">
        <v>38</v>
      </c>
      <c r="AA363" t="s">
        <v>290</v>
      </c>
      <c r="AB363">
        <v>22873</v>
      </c>
      <c r="AC363">
        <v>56704</v>
      </c>
      <c r="AD363">
        <v>40953</v>
      </c>
      <c r="AE363">
        <v>45881</v>
      </c>
      <c r="AF363">
        <v>16409</v>
      </c>
      <c r="AG363">
        <v>13688</v>
      </c>
      <c r="AH363">
        <v>11580</v>
      </c>
      <c r="AI363" t="s">
        <v>290</v>
      </c>
      <c r="AJ363">
        <v>48154</v>
      </c>
      <c r="AK363">
        <v>26950</v>
      </c>
      <c r="AL363">
        <v>21341</v>
      </c>
      <c r="AM363">
        <v>64474</v>
      </c>
      <c r="AN363">
        <v>32711</v>
      </c>
      <c r="AO363">
        <v>27677</v>
      </c>
      <c r="AP363">
        <v>10378</v>
      </c>
      <c r="AQ363" t="s">
        <v>290</v>
      </c>
      <c r="AR363" t="s">
        <v>37</v>
      </c>
      <c r="AS363" t="s">
        <v>37</v>
      </c>
      <c r="AT363" t="s">
        <v>37</v>
      </c>
      <c r="AU363" t="s">
        <v>37</v>
      </c>
      <c r="AV363" t="s">
        <v>270</v>
      </c>
      <c r="AW363" t="s">
        <v>37</v>
      </c>
      <c r="AX363" t="s">
        <v>38</v>
      </c>
      <c r="AY363" t="s">
        <v>290</v>
      </c>
      <c r="AZ363" t="s">
        <v>37</v>
      </c>
      <c r="BA363" t="s">
        <v>37</v>
      </c>
      <c r="BB363" t="s">
        <v>37</v>
      </c>
      <c r="BC363" t="s">
        <v>37</v>
      </c>
      <c r="BD363" t="s">
        <v>38</v>
      </c>
      <c r="BE363" t="s">
        <v>38</v>
      </c>
      <c r="BF363" t="s">
        <v>38</v>
      </c>
    </row>
    <row r="364" spans="1:58" ht="17.25" customHeight="1" x14ac:dyDescent="0.25">
      <c r="A364" s="20">
        <v>45289</v>
      </c>
      <c r="B364" s="21">
        <v>5</v>
      </c>
      <c r="C364" s="22">
        <v>4</v>
      </c>
      <c r="D364" s="20" t="s">
        <v>253</v>
      </c>
      <c r="E364" s="20" t="s">
        <v>253</v>
      </c>
      <c r="F364" s="23"/>
      <c r="G364" s="25"/>
      <c r="H364" s="26" t="s">
        <v>37</v>
      </c>
      <c r="I364" s="26" t="s">
        <v>37</v>
      </c>
      <c r="J364" s="26" t="s">
        <v>37</v>
      </c>
      <c r="K364" s="26" t="s">
        <v>38</v>
      </c>
      <c r="L364" s="26" t="s">
        <v>38</v>
      </c>
      <c r="M364" s="26" t="s">
        <v>37</v>
      </c>
      <c r="N364" s="26" t="s">
        <v>37</v>
      </c>
      <c r="O364" s="27" t="s">
        <v>290</v>
      </c>
      <c r="P364" s="26" t="s">
        <v>37</v>
      </c>
      <c r="Q364" s="26" t="s">
        <v>37</v>
      </c>
      <c r="R364" s="26" t="s">
        <v>38</v>
      </c>
      <c r="S364" s="26" t="s">
        <v>37</v>
      </c>
      <c r="T364" s="26" t="s">
        <v>38</v>
      </c>
      <c r="U364" s="26" t="s">
        <v>37</v>
      </c>
      <c r="V364" s="26" t="s">
        <v>38</v>
      </c>
      <c r="AA364" t="s">
        <v>290</v>
      </c>
      <c r="AB364">
        <v>22897</v>
      </c>
      <c r="AC364">
        <v>56728</v>
      </c>
      <c r="AD364">
        <v>40977</v>
      </c>
      <c r="AE364">
        <v>45905</v>
      </c>
      <c r="AF364">
        <v>16409</v>
      </c>
      <c r="AG364">
        <v>13712</v>
      </c>
      <c r="AH364">
        <v>11580</v>
      </c>
      <c r="AI364" t="s">
        <v>290</v>
      </c>
      <c r="AJ364">
        <v>48178</v>
      </c>
      <c r="AK364">
        <v>26974</v>
      </c>
      <c r="AL364">
        <v>21365</v>
      </c>
      <c r="AM364">
        <v>64498</v>
      </c>
      <c r="AN364">
        <v>32711</v>
      </c>
      <c r="AO364">
        <v>27677</v>
      </c>
      <c r="AP364">
        <v>10378</v>
      </c>
      <c r="AQ364" t="s">
        <v>290</v>
      </c>
      <c r="AR364" t="s">
        <v>37</v>
      </c>
      <c r="AS364" t="s">
        <v>37</v>
      </c>
      <c r="AT364" t="s">
        <v>37</v>
      </c>
      <c r="AU364" t="s">
        <v>37</v>
      </c>
      <c r="AV364" t="s">
        <v>270</v>
      </c>
      <c r="AW364" t="s">
        <v>37</v>
      </c>
      <c r="AX364" t="s">
        <v>38</v>
      </c>
      <c r="AY364" t="s">
        <v>290</v>
      </c>
      <c r="AZ364" t="s">
        <v>37</v>
      </c>
      <c r="BA364" t="s">
        <v>37</v>
      </c>
      <c r="BB364" t="s">
        <v>37</v>
      </c>
      <c r="BC364" t="s">
        <v>37</v>
      </c>
      <c r="BD364" t="s">
        <v>38</v>
      </c>
      <c r="BE364" t="s">
        <v>38</v>
      </c>
      <c r="BF364" t="s">
        <v>38</v>
      </c>
    </row>
    <row r="365" spans="1:58" ht="17.25" customHeight="1" x14ac:dyDescent="0.25">
      <c r="A365" s="20">
        <v>45290</v>
      </c>
      <c r="B365" s="21">
        <v>5</v>
      </c>
      <c r="C365" s="22">
        <v>4</v>
      </c>
      <c r="D365" s="20" t="s">
        <v>253</v>
      </c>
      <c r="E365" s="20" t="s">
        <v>253</v>
      </c>
      <c r="F365" s="23"/>
      <c r="G365" s="25"/>
      <c r="H365" s="26" t="s">
        <v>37</v>
      </c>
      <c r="I365" s="26" t="s">
        <v>37</v>
      </c>
      <c r="J365" s="26" t="s">
        <v>37</v>
      </c>
      <c r="K365" s="26" t="s">
        <v>38</v>
      </c>
      <c r="L365" s="26" t="s">
        <v>38</v>
      </c>
      <c r="M365" s="26" t="s">
        <v>37</v>
      </c>
      <c r="N365" s="26" t="s">
        <v>37</v>
      </c>
      <c r="O365" s="27" t="s">
        <v>290</v>
      </c>
      <c r="P365" s="26" t="s">
        <v>37</v>
      </c>
      <c r="Q365" s="26" t="s">
        <v>37</v>
      </c>
      <c r="R365" s="26" t="s">
        <v>38</v>
      </c>
      <c r="S365" s="26" t="s">
        <v>37</v>
      </c>
      <c r="T365" s="26" t="s">
        <v>38</v>
      </c>
      <c r="U365" s="26" t="s">
        <v>37</v>
      </c>
      <c r="V365" s="26" t="s">
        <v>38</v>
      </c>
      <c r="AA365" t="s">
        <v>290</v>
      </c>
      <c r="AB365">
        <v>22921</v>
      </c>
      <c r="AC365">
        <v>56752</v>
      </c>
      <c r="AD365">
        <v>41001</v>
      </c>
      <c r="AE365">
        <v>45905</v>
      </c>
      <c r="AF365">
        <v>16409</v>
      </c>
      <c r="AG365">
        <v>13712</v>
      </c>
      <c r="AH365">
        <v>11580</v>
      </c>
      <c r="AI365" t="s">
        <v>290</v>
      </c>
      <c r="AJ365">
        <v>48202</v>
      </c>
      <c r="AK365">
        <v>26998</v>
      </c>
      <c r="AL365">
        <v>21389</v>
      </c>
      <c r="AM365">
        <v>64522</v>
      </c>
      <c r="AN365">
        <v>32711</v>
      </c>
      <c r="AO365">
        <v>27677</v>
      </c>
      <c r="AP365">
        <v>10378</v>
      </c>
      <c r="AQ365" t="s">
        <v>290</v>
      </c>
      <c r="AR365" t="s">
        <v>37</v>
      </c>
      <c r="AS365" t="s">
        <v>37</v>
      </c>
      <c r="AT365" t="s">
        <v>37</v>
      </c>
      <c r="AU365" t="s">
        <v>195</v>
      </c>
      <c r="AV365" t="s">
        <v>320</v>
      </c>
      <c r="AW365" t="s">
        <v>195</v>
      </c>
      <c r="AX365" t="s">
        <v>320</v>
      </c>
      <c r="AY365" t="s">
        <v>290</v>
      </c>
      <c r="AZ365" t="s">
        <v>37</v>
      </c>
      <c r="BA365" t="s">
        <v>37</v>
      </c>
      <c r="BB365" t="s">
        <v>37</v>
      </c>
      <c r="BC365" t="s">
        <v>37</v>
      </c>
      <c r="BD365" t="s">
        <v>38</v>
      </c>
      <c r="BE365" t="s">
        <v>38</v>
      </c>
      <c r="BF365" t="s">
        <v>38</v>
      </c>
    </row>
    <row r="366" spans="1:58" ht="17.25" customHeight="1" x14ac:dyDescent="0.25">
      <c r="A366" s="20">
        <v>45291</v>
      </c>
      <c r="B366" s="21">
        <v>5</v>
      </c>
      <c r="C366" s="22">
        <v>4</v>
      </c>
      <c r="D366" s="20" t="s">
        <v>253</v>
      </c>
      <c r="E366" s="20" t="s">
        <v>253</v>
      </c>
      <c r="F366" s="23"/>
      <c r="G366" s="25"/>
      <c r="H366" s="26" t="s">
        <v>37</v>
      </c>
      <c r="I366" s="26" t="s">
        <v>37</v>
      </c>
      <c r="J366" s="26" t="s">
        <v>37</v>
      </c>
      <c r="K366" s="26" t="s">
        <v>38</v>
      </c>
      <c r="L366" s="26" t="s">
        <v>38</v>
      </c>
      <c r="M366" s="26" t="s">
        <v>37</v>
      </c>
      <c r="N366" s="26" t="s">
        <v>37</v>
      </c>
      <c r="O366" s="27" t="s">
        <v>290</v>
      </c>
      <c r="P366" s="26" t="s">
        <v>37</v>
      </c>
      <c r="Q366" s="26" t="s">
        <v>37</v>
      </c>
      <c r="R366" s="26" t="s">
        <v>38</v>
      </c>
      <c r="S366" s="26" t="s">
        <v>37</v>
      </c>
      <c r="T366" s="26" t="s">
        <v>38</v>
      </c>
      <c r="U366" s="26" t="s">
        <v>37</v>
      </c>
      <c r="V366" s="26" t="s">
        <v>38</v>
      </c>
      <c r="AA366" t="s">
        <v>290</v>
      </c>
      <c r="AB366">
        <v>22945</v>
      </c>
      <c r="AC366">
        <v>56776</v>
      </c>
      <c r="AD366">
        <v>41025</v>
      </c>
      <c r="AE366">
        <v>45905</v>
      </c>
      <c r="AF366">
        <v>16433</v>
      </c>
      <c r="AG366">
        <v>13712</v>
      </c>
      <c r="AH366">
        <v>11604</v>
      </c>
      <c r="AI366" t="s">
        <v>290</v>
      </c>
      <c r="AJ366">
        <v>48226</v>
      </c>
      <c r="AK366">
        <v>27022</v>
      </c>
      <c r="AL366">
        <v>21413</v>
      </c>
      <c r="AM366">
        <v>64546</v>
      </c>
      <c r="AN366">
        <v>32711</v>
      </c>
      <c r="AO366">
        <v>27677</v>
      </c>
      <c r="AP366">
        <v>10378</v>
      </c>
      <c r="AQ366" t="s">
        <v>290</v>
      </c>
      <c r="AR366" t="s">
        <v>37</v>
      </c>
      <c r="AS366" t="s">
        <v>37</v>
      </c>
      <c r="AT366" t="s">
        <v>37</v>
      </c>
      <c r="AU366" t="s">
        <v>270</v>
      </c>
      <c r="AV366" t="s">
        <v>37</v>
      </c>
      <c r="AW366" t="s">
        <v>38</v>
      </c>
      <c r="AX366" t="s">
        <v>37</v>
      </c>
      <c r="AY366" t="s">
        <v>290</v>
      </c>
      <c r="AZ366" t="s">
        <v>37</v>
      </c>
      <c r="BA366" t="s">
        <v>37</v>
      </c>
      <c r="BB366" t="s">
        <v>37</v>
      </c>
      <c r="BC366" t="s">
        <v>37</v>
      </c>
      <c r="BD366" t="s">
        <v>38</v>
      </c>
      <c r="BE366" t="s">
        <v>38</v>
      </c>
      <c r="BF366" t="s">
        <v>38</v>
      </c>
    </row>
    <row r="367" spans="1:58" ht="17.25" customHeight="1" x14ac:dyDescent="0.25">
      <c r="A367" s="20">
        <v>45292</v>
      </c>
      <c r="B367" s="21">
        <v>5</v>
      </c>
      <c r="C367" s="22">
        <v>4</v>
      </c>
      <c r="D367" s="20" t="s">
        <v>253</v>
      </c>
      <c r="E367" s="20" t="s">
        <v>253</v>
      </c>
      <c r="F367" s="23"/>
      <c r="G367" s="25"/>
      <c r="H367" s="26" t="s">
        <v>37</v>
      </c>
      <c r="I367" s="26" t="s">
        <v>37</v>
      </c>
      <c r="J367" s="26" t="s">
        <v>37</v>
      </c>
      <c r="K367" s="26" t="s">
        <v>38</v>
      </c>
      <c r="L367" s="26" t="s">
        <v>38</v>
      </c>
      <c r="M367" s="26" t="s">
        <v>37</v>
      </c>
      <c r="N367" s="26" t="s">
        <v>37</v>
      </c>
      <c r="O367" s="27" t="s">
        <v>290</v>
      </c>
      <c r="P367" s="26" t="s">
        <v>37</v>
      </c>
      <c r="Q367" s="26" t="s">
        <v>37</v>
      </c>
      <c r="R367" s="26" t="s">
        <v>38</v>
      </c>
      <c r="S367" s="26" t="s">
        <v>37</v>
      </c>
      <c r="T367" s="26" t="s">
        <v>38</v>
      </c>
      <c r="U367" s="26" t="s">
        <v>37</v>
      </c>
      <c r="V367" s="26" t="s">
        <v>38</v>
      </c>
      <c r="AA367" t="s">
        <v>290</v>
      </c>
      <c r="AB367">
        <v>22969</v>
      </c>
      <c r="AC367">
        <v>56800</v>
      </c>
      <c r="AD367">
        <v>41049</v>
      </c>
      <c r="AE367">
        <v>45905</v>
      </c>
      <c r="AF367">
        <v>16457</v>
      </c>
      <c r="AG367">
        <v>13712</v>
      </c>
      <c r="AH367">
        <v>11628</v>
      </c>
      <c r="AI367" t="s">
        <v>290</v>
      </c>
      <c r="AJ367">
        <v>48250</v>
      </c>
      <c r="AK367">
        <v>27046</v>
      </c>
      <c r="AL367">
        <v>21437</v>
      </c>
      <c r="AM367">
        <v>64570</v>
      </c>
      <c r="AN367">
        <v>32711</v>
      </c>
      <c r="AO367">
        <v>27677</v>
      </c>
      <c r="AP367">
        <v>10378</v>
      </c>
      <c r="AQ367" t="s">
        <v>290</v>
      </c>
      <c r="AR367" t="s">
        <v>37</v>
      </c>
      <c r="AS367" t="s">
        <v>37</v>
      </c>
      <c r="AT367" t="s">
        <v>37</v>
      </c>
      <c r="AU367" t="s">
        <v>270</v>
      </c>
      <c r="AV367" t="s">
        <v>37</v>
      </c>
      <c r="AW367" t="s">
        <v>38</v>
      </c>
      <c r="AX367" t="s">
        <v>37</v>
      </c>
      <c r="AY367" t="s">
        <v>290</v>
      </c>
      <c r="AZ367" t="s">
        <v>37</v>
      </c>
      <c r="BA367" t="s">
        <v>37</v>
      </c>
      <c r="BB367" t="s">
        <v>37</v>
      </c>
      <c r="BC367" t="s">
        <v>37</v>
      </c>
      <c r="BD367" t="s">
        <v>38</v>
      </c>
      <c r="BE367" t="s">
        <v>38</v>
      </c>
      <c r="BF367" t="s">
        <v>38</v>
      </c>
    </row>
    <row r="368" spans="1:58" ht="17.25" customHeight="1" x14ac:dyDescent="0.25">
      <c r="A368" s="20">
        <v>45293</v>
      </c>
      <c r="B368" s="21">
        <v>5</v>
      </c>
      <c r="C368" s="22">
        <v>4</v>
      </c>
      <c r="D368" s="20" t="s">
        <v>253</v>
      </c>
      <c r="E368" s="20" t="s">
        <v>253</v>
      </c>
      <c r="F368" s="23"/>
      <c r="G368" s="25"/>
      <c r="H368" s="26" t="s">
        <v>37</v>
      </c>
      <c r="I368" s="26" t="s">
        <v>37</v>
      </c>
      <c r="J368" s="26" t="s">
        <v>37</v>
      </c>
      <c r="K368" s="26" t="s">
        <v>38</v>
      </c>
      <c r="L368" s="26" t="s">
        <v>38</v>
      </c>
      <c r="M368" s="26" t="s">
        <v>37</v>
      </c>
      <c r="N368" s="26" t="s">
        <v>37</v>
      </c>
      <c r="O368" s="27" t="s">
        <v>290</v>
      </c>
      <c r="P368" s="26" t="s">
        <v>37</v>
      </c>
      <c r="Q368" s="26" t="s">
        <v>37</v>
      </c>
      <c r="R368" s="26" t="s">
        <v>38</v>
      </c>
      <c r="S368" s="26" t="s">
        <v>37</v>
      </c>
      <c r="T368" s="26" t="s">
        <v>38</v>
      </c>
      <c r="U368" s="26" t="s">
        <v>37</v>
      </c>
      <c r="V368" s="26" t="s">
        <v>38</v>
      </c>
      <c r="AA368" t="s">
        <v>290</v>
      </c>
      <c r="AB368">
        <v>22993</v>
      </c>
      <c r="AC368">
        <v>56824</v>
      </c>
      <c r="AD368">
        <v>41073</v>
      </c>
      <c r="AE368">
        <v>45905</v>
      </c>
      <c r="AF368">
        <v>16481</v>
      </c>
      <c r="AG368">
        <v>13712</v>
      </c>
      <c r="AH368">
        <v>11652</v>
      </c>
      <c r="AI368" t="s">
        <v>290</v>
      </c>
      <c r="AJ368">
        <v>48274</v>
      </c>
      <c r="AK368">
        <v>27070</v>
      </c>
      <c r="AL368">
        <v>21461</v>
      </c>
      <c r="AM368">
        <v>64594</v>
      </c>
      <c r="AN368">
        <v>32711</v>
      </c>
      <c r="AO368">
        <v>27677</v>
      </c>
      <c r="AP368">
        <v>10378</v>
      </c>
      <c r="AQ368" t="s">
        <v>290</v>
      </c>
      <c r="AR368" t="s">
        <v>37</v>
      </c>
      <c r="AS368" t="s">
        <v>37</v>
      </c>
      <c r="AT368" t="s">
        <v>37</v>
      </c>
      <c r="AU368" t="s">
        <v>270</v>
      </c>
      <c r="AV368" t="s">
        <v>37</v>
      </c>
      <c r="AW368" t="s">
        <v>38</v>
      </c>
      <c r="AX368" t="s">
        <v>37</v>
      </c>
      <c r="AY368" t="s">
        <v>290</v>
      </c>
      <c r="AZ368" t="s">
        <v>37</v>
      </c>
      <c r="BA368" t="s">
        <v>37</v>
      </c>
      <c r="BB368" t="s">
        <v>37</v>
      </c>
      <c r="BC368" t="s">
        <v>37</v>
      </c>
      <c r="BD368" t="s">
        <v>38</v>
      </c>
      <c r="BE368" t="s">
        <v>38</v>
      </c>
      <c r="BF368" t="s">
        <v>38</v>
      </c>
    </row>
    <row r="369" spans="1:58" ht="17.25" customHeight="1" x14ac:dyDescent="0.25">
      <c r="A369" s="20">
        <v>45294</v>
      </c>
      <c r="B369" s="21">
        <v>5</v>
      </c>
      <c r="C369" s="22">
        <v>4</v>
      </c>
      <c r="D369" s="20" t="s">
        <v>253</v>
      </c>
      <c r="E369" s="20" t="s">
        <v>253</v>
      </c>
      <c r="F369" s="23"/>
      <c r="G369" s="25"/>
      <c r="H369" s="26" t="s">
        <v>37</v>
      </c>
      <c r="I369" s="26" t="s">
        <v>37</v>
      </c>
      <c r="J369" s="26" t="s">
        <v>37</v>
      </c>
      <c r="K369" s="26" t="s">
        <v>38</v>
      </c>
      <c r="L369" s="26" t="s">
        <v>38</v>
      </c>
      <c r="M369" s="26" t="s">
        <v>37</v>
      </c>
      <c r="N369" s="26" t="s">
        <v>37</v>
      </c>
      <c r="O369" s="27" t="s">
        <v>290</v>
      </c>
      <c r="P369" s="26" t="s">
        <v>37</v>
      </c>
      <c r="Q369" s="26" t="s">
        <v>37</v>
      </c>
      <c r="R369" s="26" t="s">
        <v>38</v>
      </c>
      <c r="S369" s="26" t="s">
        <v>37</v>
      </c>
      <c r="T369" s="26" t="s">
        <v>38</v>
      </c>
      <c r="U369" s="26" t="s">
        <v>37</v>
      </c>
      <c r="V369" s="26" t="s">
        <v>38</v>
      </c>
      <c r="AA369" t="s">
        <v>290</v>
      </c>
      <c r="AB369">
        <v>23017</v>
      </c>
      <c r="AC369">
        <v>56848</v>
      </c>
      <c r="AD369">
        <v>41097</v>
      </c>
      <c r="AE369">
        <v>45905</v>
      </c>
      <c r="AF369">
        <v>16505</v>
      </c>
      <c r="AG369">
        <v>13712</v>
      </c>
      <c r="AH369">
        <v>11676</v>
      </c>
      <c r="AI369" t="s">
        <v>290</v>
      </c>
      <c r="AJ369">
        <v>48298</v>
      </c>
      <c r="AK369">
        <v>27094</v>
      </c>
      <c r="AL369">
        <v>21485</v>
      </c>
      <c r="AM369">
        <v>64618</v>
      </c>
      <c r="AN369">
        <v>32711</v>
      </c>
      <c r="AO369">
        <v>27677</v>
      </c>
      <c r="AP369">
        <v>10378</v>
      </c>
      <c r="AQ369" t="s">
        <v>290</v>
      </c>
      <c r="AR369" t="s">
        <v>37</v>
      </c>
      <c r="AS369" t="s">
        <v>37</v>
      </c>
      <c r="AT369" t="s">
        <v>37</v>
      </c>
      <c r="AU369" t="s">
        <v>270</v>
      </c>
      <c r="AV369" t="s">
        <v>37</v>
      </c>
      <c r="AW369" t="s">
        <v>38</v>
      </c>
      <c r="AX369" t="s">
        <v>37</v>
      </c>
      <c r="AY369" t="s">
        <v>290</v>
      </c>
      <c r="AZ369" t="s">
        <v>37</v>
      </c>
      <c r="BA369" t="s">
        <v>37</v>
      </c>
      <c r="BB369" t="s">
        <v>37</v>
      </c>
      <c r="BC369" t="s">
        <v>37</v>
      </c>
      <c r="BD369" t="s">
        <v>38</v>
      </c>
      <c r="BE369" t="s">
        <v>38</v>
      </c>
      <c r="BF369" t="s">
        <v>38</v>
      </c>
    </row>
    <row r="370" spans="1:58" ht="17.25" customHeight="1" x14ac:dyDescent="0.25">
      <c r="A370" s="20">
        <v>45295</v>
      </c>
      <c r="B370" s="21">
        <v>5</v>
      </c>
      <c r="C370" s="22">
        <v>4</v>
      </c>
      <c r="D370" s="20" t="s">
        <v>253</v>
      </c>
      <c r="E370" s="20" t="s">
        <v>253</v>
      </c>
      <c r="F370" s="23"/>
      <c r="G370" s="25"/>
      <c r="H370" s="26" t="s">
        <v>37</v>
      </c>
      <c r="I370" s="26" t="s">
        <v>37</v>
      </c>
      <c r="J370" s="26" t="s">
        <v>37</v>
      </c>
      <c r="K370" s="26" t="s">
        <v>38</v>
      </c>
      <c r="L370" s="26" t="s">
        <v>38</v>
      </c>
      <c r="M370" s="26" t="s">
        <v>37</v>
      </c>
      <c r="N370" s="26" t="s">
        <v>37</v>
      </c>
      <c r="O370" s="27" t="s">
        <v>290</v>
      </c>
      <c r="P370" s="26" t="s">
        <v>37</v>
      </c>
      <c r="Q370" s="26" t="s">
        <v>37</v>
      </c>
      <c r="R370" s="26" t="s">
        <v>38</v>
      </c>
      <c r="S370" s="26" t="s">
        <v>37</v>
      </c>
      <c r="T370" s="26" t="s">
        <v>38</v>
      </c>
      <c r="U370" s="26" t="s">
        <v>37</v>
      </c>
      <c r="V370" s="26" t="s">
        <v>38</v>
      </c>
      <c r="AA370" t="s">
        <v>290</v>
      </c>
      <c r="AB370">
        <v>23041</v>
      </c>
      <c r="AC370">
        <v>56872</v>
      </c>
      <c r="AD370">
        <v>41121</v>
      </c>
      <c r="AE370">
        <v>45905</v>
      </c>
      <c r="AF370">
        <v>16529</v>
      </c>
      <c r="AG370">
        <v>13712</v>
      </c>
      <c r="AH370">
        <v>11700</v>
      </c>
      <c r="AI370" t="s">
        <v>290</v>
      </c>
      <c r="AJ370">
        <v>48322</v>
      </c>
      <c r="AK370">
        <v>27118</v>
      </c>
      <c r="AL370">
        <v>21509</v>
      </c>
      <c r="AM370">
        <v>64642</v>
      </c>
      <c r="AN370">
        <v>32711</v>
      </c>
      <c r="AO370">
        <v>27677</v>
      </c>
      <c r="AP370">
        <v>10378</v>
      </c>
      <c r="AQ370" t="s">
        <v>290</v>
      </c>
      <c r="AR370" t="s">
        <v>37</v>
      </c>
      <c r="AS370" t="s">
        <v>37</v>
      </c>
      <c r="AT370" t="s">
        <v>37</v>
      </c>
      <c r="AU370" t="s">
        <v>270</v>
      </c>
      <c r="AV370" t="s">
        <v>37</v>
      </c>
      <c r="AW370" t="s">
        <v>38</v>
      </c>
      <c r="AX370" t="s">
        <v>37</v>
      </c>
      <c r="AY370" t="s">
        <v>290</v>
      </c>
      <c r="AZ370" t="s">
        <v>37</v>
      </c>
      <c r="BA370" t="s">
        <v>37</v>
      </c>
      <c r="BB370" t="s">
        <v>37</v>
      </c>
      <c r="BC370" t="s">
        <v>37</v>
      </c>
      <c r="BD370" t="s">
        <v>38</v>
      </c>
      <c r="BE370" t="s">
        <v>38</v>
      </c>
      <c r="BF370" t="s">
        <v>38</v>
      </c>
    </row>
    <row r="371" spans="1:58" ht="17.25" customHeight="1" x14ac:dyDescent="0.25">
      <c r="A371" s="20">
        <v>45296</v>
      </c>
      <c r="B371" s="21">
        <v>5</v>
      </c>
      <c r="C371" s="22">
        <v>4</v>
      </c>
      <c r="D371" s="20" t="s">
        <v>253</v>
      </c>
      <c r="E371" s="20" t="s">
        <v>253</v>
      </c>
      <c r="F371" s="23"/>
      <c r="G371" s="25"/>
      <c r="H371" s="26" t="s">
        <v>37</v>
      </c>
      <c r="I371" s="26" t="s">
        <v>37</v>
      </c>
      <c r="J371" s="26" t="s">
        <v>37</v>
      </c>
      <c r="K371" s="26" t="s">
        <v>38</v>
      </c>
      <c r="L371" s="26" t="s">
        <v>38</v>
      </c>
      <c r="M371" s="26" t="s">
        <v>37</v>
      </c>
      <c r="N371" s="26" t="s">
        <v>37</v>
      </c>
      <c r="O371" s="27" t="s">
        <v>290</v>
      </c>
      <c r="P371" s="26" t="s">
        <v>37</v>
      </c>
      <c r="Q371" s="26" t="s">
        <v>37</v>
      </c>
      <c r="R371" s="26" t="s">
        <v>38</v>
      </c>
      <c r="S371" s="26" t="s">
        <v>37</v>
      </c>
      <c r="T371" s="26" t="s">
        <v>38</v>
      </c>
      <c r="U371" s="26" t="s">
        <v>37</v>
      </c>
      <c r="V371" s="26" t="s">
        <v>38</v>
      </c>
      <c r="AA371" t="s">
        <v>290</v>
      </c>
      <c r="AB371">
        <v>23065</v>
      </c>
      <c r="AC371">
        <v>56896</v>
      </c>
      <c r="AD371">
        <v>41145</v>
      </c>
      <c r="AE371">
        <v>45905</v>
      </c>
      <c r="AF371">
        <v>16553</v>
      </c>
      <c r="AG371">
        <v>13712</v>
      </c>
      <c r="AH371">
        <v>11724</v>
      </c>
      <c r="AI371" t="s">
        <v>290</v>
      </c>
      <c r="AJ371">
        <v>48346</v>
      </c>
      <c r="AK371">
        <v>27142</v>
      </c>
      <c r="AL371">
        <v>21533</v>
      </c>
      <c r="AM371">
        <v>64666</v>
      </c>
      <c r="AN371">
        <v>32711</v>
      </c>
      <c r="AO371">
        <v>27677</v>
      </c>
      <c r="AP371">
        <v>10378</v>
      </c>
      <c r="AQ371" t="s">
        <v>290</v>
      </c>
      <c r="AR371" t="s">
        <v>37</v>
      </c>
      <c r="AS371" t="s">
        <v>37</v>
      </c>
      <c r="AT371" t="s">
        <v>37</v>
      </c>
      <c r="AU371" t="s">
        <v>270</v>
      </c>
      <c r="AV371" t="s">
        <v>37</v>
      </c>
      <c r="AW371" t="s">
        <v>38</v>
      </c>
      <c r="AX371" t="s">
        <v>37</v>
      </c>
      <c r="AY371" t="s">
        <v>290</v>
      </c>
      <c r="AZ371" t="s">
        <v>37</v>
      </c>
      <c r="BA371" t="s">
        <v>37</v>
      </c>
      <c r="BB371" t="s">
        <v>37</v>
      </c>
      <c r="BC371" t="s">
        <v>37</v>
      </c>
      <c r="BD371" t="s">
        <v>38</v>
      </c>
      <c r="BE371" t="s">
        <v>38</v>
      </c>
      <c r="BF371" t="s">
        <v>38</v>
      </c>
    </row>
    <row r="372" spans="1:58" ht="17.25" customHeight="1" x14ac:dyDescent="0.25">
      <c r="A372" s="20">
        <v>45297</v>
      </c>
      <c r="B372" s="21">
        <v>5</v>
      </c>
      <c r="C372" s="22">
        <v>4</v>
      </c>
      <c r="D372" s="20" t="s">
        <v>253</v>
      </c>
      <c r="E372" s="20" t="s">
        <v>253</v>
      </c>
      <c r="F372" s="23"/>
      <c r="G372" s="25"/>
      <c r="H372" s="26" t="s">
        <v>37</v>
      </c>
      <c r="I372" s="26" t="s">
        <v>37</v>
      </c>
      <c r="J372" s="26" t="s">
        <v>37</v>
      </c>
      <c r="K372" s="26" t="s">
        <v>38</v>
      </c>
      <c r="L372" s="26" t="s">
        <v>38</v>
      </c>
      <c r="M372" s="26" t="s">
        <v>37</v>
      </c>
      <c r="N372" s="26" t="s">
        <v>37</v>
      </c>
      <c r="O372" s="27" t="s">
        <v>290</v>
      </c>
      <c r="P372" s="26" t="s">
        <v>37</v>
      </c>
      <c r="Q372" s="26" t="s">
        <v>37</v>
      </c>
      <c r="R372" s="26" t="s">
        <v>38</v>
      </c>
      <c r="S372" s="26" t="s">
        <v>38</v>
      </c>
      <c r="T372" s="26" t="s">
        <v>38</v>
      </c>
      <c r="U372" s="26" t="s">
        <v>37</v>
      </c>
      <c r="V372" s="26" t="s">
        <v>37</v>
      </c>
      <c r="AA372" t="s">
        <v>290</v>
      </c>
      <c r="AB372">
        <v>23089</v>
      </c>
      <c r="AC372">
        <v>56920</v>
      </c>
      <c r="AD372">
        <v>41169</v>
      </c>
      <c r="AE372">
        <v>45905</v>
      </c>
      <c r="AF372">
        <v>16577</v>
      </c>
      <c r="AG372">
        <v>13712</v>
      </c>
      <c r="AH372">
        <v>11748</v>
      </c>
      <c r="AI372" t="s">
        <v>290</v>
      </c>
      <c r="AJ372">
        <v>48370</v>
      </c>
      <c r="AK372">
        <v>27166</v>
      </c>
      <c r="AL372">
        <v>21557</v>
      </c>
      <c r="AM372">
        <v>64690</v>
      </c>
      <c r="AN372">
        <v>32711</v>
      </c>
      <c r="AO372">
        <v>27677</v>
      </c>
      <c r="AP372">
        <v>10378</v>
      </c>
      <c r="AQ372" t="s">
        <v>290</v>
      </c>
      <c r="AR372" t="s">
        <v>37</v>
      </c>
      <c r="AS372" t="s">
        <v>37</v>
      </c>
      <c r="AT372" t="s">
        <v>37</v>
      </c>
      <c r="AU372" t="s">
        <v>270</v>
      </c>
      <c r="AV372" t="s">
        <v>37</v>
      </c>
      <c r="AW372" t="s">
        <v>38</v>
      </c>
      <c r="AX372" t="s">
        <v>37</v>
      </c>
      <c r="AY372" t="s">
        <v>290</v>
      </c>
      <c r="AZ372" t="s">
        <v>37</v>
      </c>
      <c r="BA372" t="s">
        <v>37</v>
      </c>
      <c r="BB372" t="s">
        <v>37</v>
      </c>
      <c r="BC372" t="s">
        <v>37</v>
      </c>
      <c r="BD372" t="s">
        <v>38</v>
      </c>
      <c r="BE372" t="s">
        <v>38</v>
      </c>
      <c r="BF372" t="s">
        <v>38</v>
      </c>
    </row>
    <row r="373" spans="1:58" ht="17.25" customHeight="1" x14ac:dyDescent="0.25">
      <c r="A373" s="20">
        <v>45298</v>
      </c>
      <c r="B373" s="21">
        <v>5</v>
      </c>
      <c r="C373" s="22">
        <v>4</v>
      </c>
      <c r="D373" s="20" t="s">
        <v>253</v>
      </c>
      <c r="E373" s="20" t="s">
        <v>253</v>
      </c>
      <c r="F373" s="23"/>
      <c r="G373" s="25"/>
      <c r="H373" s="26" t="s">
        <v>37</v>
      </c>
      <c r="I373" s="26" t="s">
        <v>37</v>
      </c>
      <c r="J373" s="26" t="s">
        <v>37</v>
      </c>
      <c r="K373" s="26" t="s">
        <v>38</v>
      </c>
      <c r="L373" s="26" t="s">
        <v>38</v>
      </c>
      <c r="M373" s="26" t="s">
        <v>37</v>
      </c>
      <c r="N373" s="26" t="s">
        <v>37</v>
      </c>
      <c r="O373" s="27" t="s">
        <v>290</v>
      </c>
      <c r="P373" s="26" t="s">
        <v>37</v>
      </c>
      <c r="Q373" s="26" t="s">
        <v>37</v>
      </c>
      <c r="R373" s="26" t="s">
        <v>38</v>
      </c>
      <c r="S373" s="26" t="s">
        <v>38</v>
      </c>
      <c r="T373" s="26" t="s">
        <v>38</v>
      </c>
      <c r="U373" s="26" t="s">
        <v>37</v>
      </c>
      <c r="V373" s="26" t="s">
        <v>37</v>
      </c>
      <c r="AA373" t="s">
        <v>290</v>
      </c>
      <c r="AB373">
        <v>23113</v>
      </c>
      <c r="AC373">
        <v>56944</v>
      </c>
      <c r="AD373">
        <v>41193</v>
      </c>
      <c r="AE373">
        <v>45905</v>
      </c>
      <c r="AF373">
        <v>16577</v>
      </c>
      <c r="AG373">
        <v>13712</v>
      </c>
      <c r="AH373">
        <v>11772</v>
      </c>
      <c r="AI373" t="s">
        <v>290</v>
      </c>
      <c r="AJ373">
        <v>48394</v>
      </c>
      <c r="AK373">
        <v>27190</v>
      </c>
      <c r="AL373">
        <v>21581</v>
      </c>
      <c r="AM373">
        <v>64714</v>
      </c>
      <c r="AN373">
        <v>32711</v>
      </c>
      <c r="AO373">
        <v>27677</v>
      </c>
      <c r="AP373">
        <v>10378</v>
      </c>
      <c r="AQ373" t="s">
        <v>290</v>
      </c>
      <c r="AR373" t="s">
        <v>37</v>
      </c>
      <c r="AS373" t="s">
        <v>37</v>
      </c>
      <c r="AT373" t="s">
        <v>37</v>
      </c>
      <c r="AU373" t="s">
        <v>320</v>
      </c>
      <c r="AV373" t="s">
        <v>195</v>
      </c>
      <c r="AW373" t="s">
        <v>38</v>
      </c>
      <c r="AX373" t="s">
        <v>37</v>
      </c>
      <c r="AY373" t="s">
        <v>290</v>
      </c>
      <c r="AZ373" t="s">
        <v>37</v>
      </c>
      <c r="BA373" t="s">
        <v>37</v>
      </c>
      <c r="BB373" t="s">
        <v>37</v>
      </c>
      <c r="BC373" t="s">
        <v>37</v>
      </c>
      <c r="BD373" t="s">
        <v>38</v>
      </c>
      <c r="BE373" t="s">
        <v>38</v>
      </c>
      <c r="BF373" t="s">
        <v>38</v>
      </c>
    </row>
    <row r="374" spans="1:58" ht="17.25" customHeight="1" x14ac:dyDescent="0.25">
      <c r="A374" s="20">
        <v>45299</v>
      </c>
      <c r="B374" s="21">
        <v>5</v>
      </c>
      <c r="C374" s="22">
        <v>4</v>
      </c>
      <c r="D374" s="20" t="s">
        <v>253</v>
      </c>
      <c r="E374" s="20" t="s">
        <v>253</v>
      </c>
      <c r="F374" s="23"/>
      <c r="G374" s="25"/>
      <c r="H374" s="26" t="s">
        <v>37</v>
      </c>
      <c r="I374" s="26" t="s">
        <v>37</v>
      </c>
      <c r="J374" s="26" t="s">
        <v>37</v>
      </c>
      <c r="K374" s="26" t="s">
        <v>38</v>
      </c>
      <c r="L374" s="26" t="s">
        <v>38</v>
      </c>
      <c r="M374" s="26" t="s">
        <v>37</v>
      </c>
      <c r="N374" s="26" t="s">
        <v>37</v>
      </c>
      <c r="O374" s="27" t="s">
        <v>290</v>
      </c>
      <c r="P374" s="26" t="s">
        <v>37</v>
      </c>
      <c r="Q374" s="26" t="s">
        <v>37</v>
      </c>
      <c r="R374" s="26" t="s">
        <v>38</v>
      </c>
      <c r="S374" s="26" t="s">
        <v>38</v>
      </c>
      <c r="T374" s="26" t="s">
        <v>38</v>
      </c>
      <c r="U374" s="26" t="s">
        <v>37</v>
      </c>
      <c r="V374" s="26" t="s">
        <v>37</v>
      </c>
      <c r="AA374" t="s">
        <v>290</v>
      </c>
      <c r="AB374">
        <v>23137</v>
      </c>
      <c r="AC374">
        <v>56968</v>
      </c>
      <c r="AD374">
        <v>41217</v>
      </c>
      <c r="AE374">
        <v>45929</v>
      </c>
      <c r="AF374">
        <v>16577</v>
      </c>
      <c r="AG374">
        <v>13712</v>
      </c>
      <c r="AH374">
        <v>11796</v>
      </c>
      <c r="AI374" t="s">
        <v>290</v>
      </c>
      <c r="AJ374">
        <v>48418</v>
      </c>
      <c r="AK374">
        <v>27214</v>
      </c>
      <c r="AL374">
        <v>21605</v>
      </c>
      <c r="AM374">
        <v>64738</v>
      </c>
      <c r="AN374">
        <v>32711</v>
      </c>
      <c r="AO374">
        <v>27677</v>
      </c>
      <c r="AP374">
        <v>10378</v>
      </c>
      <c r="AQ374" t="s">
        <v>290</v>
      </c>
      <c r="AR374" t="s">
        <v>37</v>
      </c>
      <c r="AS374" t="s">
        <v>37</v>
      </c>
      <c r="AT374" t="s">
        <v>37</v>
      </c>
      <c r="AU374" t="s">
        <v>37</v>
      </c>
      <c r="AV374" t="s">
        <v>38</v>
      </c>
      <c r="AW374" t="s">
        <v>38</v>
      </c>
      <c r="AX374" t="s">
        <v>37</v>
      </c>
      <c r="AY374" t="s">
        <v>290</v>
      </c>
      <c r="AZ374" t="s">
        <v>37</v>
      </c>
      <c r="BA374" t="s">
        <v>37</v>
      </c>
      <c r="BB374" t="s">
        <v>37</v>
      </c>
      <c r="BC374" t="s">
        <v>37</v>
      </c>
      <c r="BD374" t="s">
        <v>38</v>
      </c>
      <c r="BE374" t="s">
        <v>38</v>
      </c>
      <c r="BF374" t="s">
        <v>38</v>
      </c>
    </row>
    <row r="375" spans="1:58" ht="17.25" customHeight="1" x14ac:dyDescent="0.25">
      <c r="A375" s="20">
        <v>45300</v>
      </c>
      <c r="B375" s="21">
        <v>5</v>
      </c>
      <c r="C375" s="22">
        <v>4</v>
      </c>
      <c r="D375" s="20" t="s">
        <v>253</v>
      </c>
      <c r="E375" s="20" t="s">
        <v>253</v>
      </c>
      <c r="F375" s="23"/>
      <c r="G375" s="25"/>
      <c r="H375" s="26" t="s">
        <v>37</v>
      </c>
      <c r="I375" s="26" t="s">
        <v>37</v>
      </c>
      <c r="J375" s="26" t="s">
        <v>37</v>
      </c>
      <c r="K375" s="26" t="s">
        <v>38</v>
      </c>
      <c r="L375" s="26" t="s">
        <v>38</v>
      </c>
      <c r="M375" s="26" t="s">
        <v>37</v>
      </c>
      <c r="N375" s="26" t="s">
        <v>37</v>
      </c>
      <c r="O375" s="27" t="s">
        <v>290</v>
      </c>
      <c r="P375" s="26" t="s">
        <v>37</v>
      </c>
      <c r="Q375" s="26" t="s">
        <v>37</v>
      </c>
      <c r="R375" s="26" t="s">
        <v>38</v>
      </c>
      <c r="S375" s="26" t="s">
        <v>38</v>
      </c>
      <c r="T375" s="26" t="s">
        <v>38</v>
      </c>
      <c r="U375" s="26" t="s">
        <v>37</v>
      </c>
      <c r="V375" s="26" t="s">
        <v>37</v>
      </c>
      <c r="AA375" t="s">
        <v>290</v>
      </c>
      <c r="AB375">
        <v>23161</v>
      </c>
      <c r="AC375">
        <v>56992</v>
      </c>
      <c r="AD375">
        <v>41241</v>
      </c>
      <c r="AE375">
        <v>45953</v>
      </c>
      <c r="AF375">
        <v>16577</v>
      </c>
      <c r="AG375">
        <v>13712</v>
      </c>
      <c r="AH375">
        <v>11820</v>
      </c>
      <c r="AI375" t="s">
        <v>290</v>
      </c>
      <c r="AJ375">
        <v>48442</v>
      </c>
      <c r="AK375">
        <v>27238</v>
      </c>
      <c r="AL375">
        <v>21629</v>
      </c>
      <c r="AM375">
        <v>64762</v>
      </c>
      <c r="AN375">
        <v>32711</v>
      </c>
      <c r="AO375">
        <v>27677</v>
      </c>
      <c r="AP375">
        <v>10378</v>
      </c>
      <c r="AQ375" t="s">
        <v>290</v>
      </c>
      <c r="AR375" t="s">
        <v>37</v>
      </c>
      <c r="AS375" t="s">
        <v>37</v>
      </c>
      <c r="AT375" t="s">
        <v>37</v>
      </c>
      <c r="AU375" t="s">
        <v>37</v>
      </c>
      <c r="AV375" t="s">
        <v>38</v>
      </c>
      <c r="AW375" t="s">
        <v>38</v>
      </c>
      <c r="AX375" t="s">
        <v>37</v>
      </c>
      <c r="AY375" t="s">
        <v>290</v>
      </c>
      <c r="AZ375" t="s">
        <v>37</v>
      </c>
      <c r="BA375" t="s">
        <v>37</v>
      </c>
      <c r="BB375" t="s">
        <v>37</v>
      </c>
      <c r="BC375" t="s">
        <v>37</v>
      </c>
      <c r="BD375" t="s">
        <v>38</v>
      </c>
      <c r="BE375" t="s">
        <v>38</v>
      </c>
      <c r="BF375" t="s">
        <v>38</v>
      </c>
    </row>
    <row r="376" spans="1:58" ht="17.25" customHeight="1" x14ac:dyDescent="0.25">
      <c r="A376" s="20">
        <v>45301</v>
      </c>
      <c r="B376" s="21">
        <v>5</v>
      </c>
      <c r="C376" s="22">
        <v>4</v>
      </c>
      <c r="D376" s="20" t="s">
        <v>253</v>
      </c>
      <c r="E376" s="20" t="s">
        <v>253</v>
      </c>
      <c r="F376" s="23"/>
      <c r="G376" s="25"/>
      <c r="H376" s="26" t="s">
        <v>37</v>
      </c>
      <c r="I376" s="26" t="s">
        <v>37</v>
      </c>
      <c r="J376" s="26" t="s">
        <v>37</v>
      </c>
      <c r="K376" s="26" t="s">
        <v>38</v>
      </c>
      <c r="L376" s="26" t="s">
        <v>38</v>
      </c>
      <c r="M376" s="26" t="s">
        <v>37</v>
      </c>
      <c r="N376" s="26" t="s">
        <v>37</v>
      </c>
      <c r="O376" s="27" t="s">
        <v>290</v>
      </c>
      <c r="P376" s="26" t="s">
        <v>37</v>
      </c>
      <c r="Q376" s="26" t="s">
        <v>37</v>
      </c>
      <c r="R376" s="26" t="s">
        <v>38</v>
      </c>
      <c r="S376" s="26" t="s">
        <v>38</v>
      </c>
      <c r="T376" s="26" t="s">
        <v>38</v>
      </c>
      <c r="U376" s="26" t="s">
        <v>37</v>
      </c>
      <c r="V376" s="26" t="s">
        <v>37</v>
      </c>
      <c r="AA376" t="s">
        <v>290</v>
      </c>
      <c r="AB376">
        <v>23185</v>
      </c>
      <c r="AC376">
        <v>57016</v>
      </c>
      <c r="AD376">
        <v>41265</v>
      </c>
      <c r="AE376">
        <v>45977</v>
      </c>
      <c r="AF376">
        <v>16577</v>
      </c>
      <c r="AG376">
        <v>13712</v>
      </c>
      <c r="AH376">
        <v>11820</v>
      </c>
      <c r="AI376" t="s">
        <v>290</v>
      </c>
      <c r="AJ376">
        <v>48466</v>
      </c>
      <c r="AK376">
        <v>27262</v>
      </c>
      <c r="AL376">
        <v>21653</v>
      </c>
      <c r="AM376">
        <v>64786</v>
      </c>
      <c r="AN376">
        <v>32711</v>
      </c>
      <c r="AO376">
        <v>27677</v>
      </c>
      <c r="AP376">
        <v>10378</v>
      </c>
      <c r="AQ376" t="s">
        <v>290</v>
      </c>
      <c r="AR376" t="s">
        <v>37</v>
      </c>
      <c r="AS376" t="s">
        <v>37</v>
      </c>
      <c r="AT376" t="s">
        <v>37</v>
      </c>
      <c r="AU376" t="s">
        <v>37</v>
      </c>
      <c r="AV376" t="s">
        <v>320</v>
      </c>
      <c r="AW376" t="s">
        <v>38</v>
      </c>
      <c r="AX376" t="s">
        <v>195</v>
      </c>
      <c r="AY376" t="s">
        <v>290</v>
      </c>
      <c r="AZ376" t="s">
        <v>37</v>
      </c>
      <c r="BA376" t="s">
        <v>37</v>
      </c>
      <c r="BB376" t="s">
        <v>37</v>
      </c>
      <c r="BC376" t="s">
        <v>37</v>
      </c>
      <c r="BD376" t="s">
        <v>38</v>
      </c>
      <c r="BE376" t="s">
        <v>38</v>
      </c>
      <c r="BF376" t="s">
        <v>38</v>
      </c>
    </row>
    <row r="377" spans="1:58" ht="17.25" customHeight="1" x14ac:dyDescent="0.25">
      <c r="A377" s="20">
        <v>45302</v>
      </c>
      <c r="B377" s="21">
        <v>5</v>
      </c>
      <c r="C377" s="22">
        <v>4</v>
      </c>
      <c r="D377" s="20" t="s">
        <v>253</v>
      </c>
      <c r="E377" s="20" t="s">
        <v>253</v>
      </c>
      <c r="F377" s="23"/>
      <c r="G377" s="25"/>
      <c r="H377" s="26" t="s">
        <v>37</v>
      </c>
      <c r="I377" s="26" t="s">
        <v>37</v>
      </c>
      <c r="J377" s="26" t="s">
        <v>37</v>
      </c>
      <c r="K377" s="26" t="s">
        <v>38</v>
      </c>
      <c r="L377" s="26" t="s">
        <v>38</v>
      </c>
      <c r="M377" s="26" t="s">
        <v>37</v>
      </c>
      <c r="N377" s="26" t="s">
        <v>37</v>
      </c>
      <c r="O377" s="27" t="s">
        <v>290</v>
      </c>
      <c r="P377" s="26" t="s">
        <v>37</v>
      </c>
      <c r="Q377" s="26" t="s">
        <v>37</v>
      </c>
      <c r="R377" s="26" t="s">
        <v>38</v>
      </c>
      <c r="S377" s="26" t="s">
        <v>38</v>
      </c>
      <c r="T377" s="26" t="s">
        <v>38</v>
      </c>
      <c r="U377" s="26" t="s">
        <v>37</v>
      </c>
      <c r="V377" s="26" t="s">
        <v>37</v>
      </c>
      <c r="AA377" t="s">
        <v>290</v>
      </c>
      <c r="AB377">
        <v>23209</v>
      </c>
      <c r="AC377">
        <v>57040</v>
      </c>
      <c r="AD377">
        <v>41289</v>
      </c>
      <c r="AE377">
        <v>46001</v>
      </c>
      <c r="AF377">
        <v>16601</v>
      </c>
      <c r="AG377">
        <v>13712</v>
      </c>
      <c r="AH377">
        <v>11820</v>
      </c>
      <c r="AI377" t="s">
        <v>290</v>
      </c>
      <c r="AJ377">
        <v>48490</v>
      </c>
      <c r="AK377">
        <v>27286</v>
      </c>
      <c r="AL377">
        <v>21677</v>
      </c>
      <c r="AM377">
        <v>64810</v>
      </c>
      <c r="AN377">
        <v>32711</v>
      </c>
      <c r="AO377">
        <v>27677</v>
      </c>
      <c r="AP377">
        <v>10378</v>
      </c>
      <c r="AQ377" t="s">
        <v>290</v>
      </c>
      <c r="AR377" t="s">
        <v>37</v>
      </c>
      <c r="AS377" t="s">
        <v>37</v>
      </c>
      <c r="AT377" t="s">
        <v>37</v>
      </c>
      <c r="AU377" t="s">
        <v>37</v>
      </c>
      <c r="AV377" t="s">
        <v>37</v>
      </c>
      <c r="AW377" t="s">
        <v>38</v>
      </c>
      <c r="AX377" t="s">
        <v>321</v>
      </c>
      <c r="AY377" t="s">
        <v>290</v>
      </c>
      <c r="AZ377" t="s">
        <v>37</v>
      </c>
      <c r="BA377" t="s">
        <v>37</v>
      </c>
      <c r="BB377" t="s">
        <v>37</v>
      </c>
      <c r="BC377" t="s">
        <v>37</v>
      </c>
      <c r="BD377" t="s">
        <v>38</v>
      </c>
      <c r="BE377" t="s">
        <v>38</v>
      </c>
      <c r="BF377" t="s">
        <v>38</v>
      </c>
    </row>
    <row r="378" spans="1:58" ht="17.25" customHeight="1" x14ac:dyDescent="0.25">
      <c r="A378" s="20">
        <v>45303</v>
      </c>
      <c r="B378" s="21">
        <v>5</v>
      </c>
      <c r="C378" s="22">
        <v>4</v>
      </c>
      <c r="D378" s="20" t="s">
        <v>253</v>
      </c>
      <c r="E378" s="20" t="s">
        <v>253</v>
      </c>
      <c r="F378" s="23"/>
      <c r="G378" s="25"/>
      <c r="H378" s="26" t="s">
        <v>37</v>
      </c>
      <c r="I378" s="26" t="s">
        <v>37</v>
      </c>
      <c r="J378" s="26" t="s">
        <v>37</v>
      </c>
      <c r="K378" s="26" t="s">
        <v>38</v>
      </c>
      <c r="L378" s="26" t="s">
        <v>38</v>
      </c>
      <c r="M378" s="26" t="s">
        <v>37</v>
      </c>
      <c r="N378" s="26" t="s">
        <v>37</v>
      </c>
      <c r="O378" s="27" t="s">
        <v>290</v>
      </c>
      <c r="P378" s="26" t="s">
        <v>37</v>
      </c>
      <c r="Q378" s="26" t="s">
        <v>37</v>
      </c>
      <c r="R378" s="26" t="s">
        <v>38</v>
      </c>
      <c r="S378" s="26" t="s">
        <v>38</v>
      </c>
      <c r="T378" s="26" t="s">
        <v>38</v>
      </c>
      <c r="U378" s="26" t="s">
        <v>37</v>
      </c>
      <c r="V378" s="26" t="s">
        <v>37</v>
      </c>
      <c r="AA378" t="s">
        <v>290</v>
      </c>
      <c r="AB378">
        <v>23233</v>
      </c>
      <c r="AC378">
        <v>57064</v>
      </c>
      <c r="AD378">
        <v>41313</v>
      </c>
      <c r="AE378">
        <v>46025</v>
      </c>
      <c r="AF378">
        <v>16601</v>
      </c>
      <c r="AG378">
        <v>13712</v>
      </c>
      <c r="AH378">
        <v>11820</v>
      </c>
      <c r="AI378" t="s">
        <v>290</v>
      </c>
      <c r="AJ378">
        <v>48514</v>
      </c>
      <c r="AK378">
        <v>27310</v>
      </c>
      <c r="AL378">
        <v>21701</v>
      </c>
      <c r="AM378">
        <v>64834</v>
      </c>
      <c r="AN378">
        <v>32711</v>
      </c>
      <c r="AO378">
        <v>27677</v>
      </c>
      <c r="AP378">
        <v>10378</v>
      </c>
      <c r="AQ378" t="s">
        <v>290</v>
      </c>
      <c r="AR378" t="s">
        <v>37</v>
      </c>
      <c r="AS378" t="s">
        <v>37</v>
      </c>
      <c r="AT378" t="s">
        <v>37</v>
      </c>
      <c r="AU378" t="s">
        <v>37</v>
      </c>
      <c r="AV378" t="s">
        <v>195</v>
      </c>
      <c r="AW378" t="s">
        <v>38</v>
      </c>
      <c r="AX378" t="s">
        <v>320</v>
      </c>
      <c r="AY378" t="s">
        <v>290</v>
      </c>
      <c r="AZ378" t="s">
        <v>37</v>
      </c>
      <c r="BA378" t="s">
        <v>37</v>
      </c>
      <c r="BB378" t="s">
        <v>37</v>
      </c>
      <c r="BC378" t="s">
        <v>37</v>
      </c>
      <c r="BD378" t="s">
        <v>38</v>
      </c>
      <c r="BE378" t="s">
        <v>38</v>
      </c>
      <c r="BF378" t="s">
        <v>38</v>
      </c>
    </row>
    <row r="379" spans="1:58" ht="17.25" customHeight="1" x14ac:dyDescent="0.25">
      <c r="A379" s="20">
        <v>45304</v>
      </c>
      <c r="B379" s="21">
        <v>5</v>
      </c>
      <c r="C379" s="22">
        <v>4</v>
      </c>
      <c r="D379" s="20" t="s">
        <v>253</v>
      </c>
      <c r="E379" s="20" t="s">
        <v>253</v>
      </c>
      <c r="F379" s="23"/>
      <c r="G379" s="25"/>
      <c r="H379" s="26" t="s">
        <v>37</v>
      </c>
      <c r="I379" s="26" t="s">
        <v>37</v>
      </c>
      <c r="J379" s="26" t="s">
        <v>37</v>
      </c>
      <c r="K379" s="26" t="s">
        <v>38</v>
      </c>
      <c r="L379" s="26" t="s">
        <v>38</v>
      </c>
      <c r="M379" s="26" t="s">
        <v>37</v>
      </c>
      <c r="N379" s="26" t="s">
        <v>37</v>
      </c>
      <c r="O379" s="27" t="s">
        <v>290</v>
      </c>
      <c r="P379" s="26" t="s">
        <v>37</v>
      </c>
      <c r="Q379" s="26" t="s">
        <v>37</v>
      </c>
      <c r="R379" s="26" t="s">
        <v>38</v>
      </c>
      <c r="S379" s="26" t="s">
        <v>38</v>
      </c>
      <c r="T379" s="26" t="s">
        <v>38</v>
      </c>
      <c r="U379" s="26" t="s">
        <v>37</v>
      </c>
      <c r="V379" s="26" t="s">
        <v>37</v>
      </c>
      <c r="AA379" t="s">
        <v>290</v>
      </c>
      <c r="AB379">
        <v>23257</v>
      </c>
      <c r="AC379">
        <v>57088</v>
      </c>
      <c r="AD379">
        <v>41337</v>
      </c>
      <c r="AE379">
        <v>46049</v>
      </c>
      <c r="AF379">
        <v>16601</v>
      </c>
      <c r="AG379">
        <v>13712</v>
      </c>
      <c r="AH379">
        <v>11844</v>
      </c>
      <c r="AI379" t="s">
        <v>290</v>
      </c>
      <c r="AJ379">
        <v>48538</v>
      </c>
      <c r="AK379">
        <v>27334</v>
      </c>
      <c r="AL379">
        <v>21725</v>
      </c>
      <c r="AM379">
        <v>64858</v>
      </c>
      <c r="AN379">
        <v>32711</v>
      </c>
      <c r="AO379">
        <v>27677</v>
      </c>
      <c r="AP379">
        <v>10378</v>
      </c>
      <c r="AQ379" t="s">
        <v>290</v>
      </c>
      <c r="AR379" t="s">
        <v>37</v>
      </c>
      <c r="AS379" t="s">
        <v>37</v>
      </c>
      <c r="AT379" t="s">
        <v>37</v>
      </c>
      <c r="AU379" t="s">
        <v>37</v>
      </c>
      <c r="AV379" t="s">
        <v>38</v>
      </c>
      <c r="AW379" t="s">
        <v>38</v>
      </c>
      <c r="AX379" t="s">
        <v>37</v>
      </c>
      <c r="AY379" t="s">
        <v>290</v>
      </c>
      <c r="AZ379" t="s">
        <v>37</v>
      </c>
      <c r="BA379" t="s">
        <v>37</v>
      </c>
      <c r="BB379" t="s">
        <v>37</v>
      </c>
      <c r="BC379" t="s">
        <v>37</v>
      </c>
      <c r="BD379" t="s">
        <v>38</v>
      </c>
      <c r="BE379" t="s">
        <v>38</v>
      </c>
      <c r="BF379" t="s">
        <v>38</v>
      </c>
    </row>
    <row r="380" spans="1:58" ht="17.25" customHeight="1" x14ac:dyDescent="0.25">
      <c r="A380" s="20">
        <v>45305</v>
      </c>
      <c r="B380" s="21">
        <v>5</v>
      </c>
      <c r="C380" s="22">
        <v>4</v>
      </c>
      <c r="D380" s="20" t="s">
        <v>253</v>
      </c>
      <c r="E380" s="20" t="s">
        <v>253</v>
      </c>
      <c r="F380" s="23"/>
      <c r="G380" s="25"/>
      <c r="H380" s="26" t="s">
        <v>37</v>
      </c>
      <c r="I380" s="26" t="s">
        <v>37</v>
      </c>
      <c r="J380" s="26" t="s">
        <v>37</v>
      </c>
      <c r="K380" s="26" t="s">
        <v>38</v>
      </c>
      <c r="L380" s="26" t="s">
        <v>38</v>
      </c>
      <c r="M380" s="26" t="s">
        <v>37</v>
      </c>
      <c r="N380" s="26" t="s">
        <v>37</v>
      </c>
      <c r="O380" s="27" t="s">
        <v>290</v>
      </c>
      <c r="P380" s="26" t="s">
        <v>37</v>
      </c>
      <c r="Q380" s="26" t="s">
        <v>37</v>
      </c>
      <c r="R380" s="26" t="s">
        <v>38</v>
      </c>
      <c r="S380" s="26" t="s">
        <v>38</v>
      </c>
      <c r="T380" s="26" t="s">
        <v>38</v>
      </c>
      <c r="U380" s="26" t="s">
        <v>37</v>
      </c>
      <c r="V380" s="26" t="s">
        <v>37</v>
      </c>
      <c r="AA380" t="s">
        <v>290</v>
      </c>
      <c r="AB380">
        <v>23281</v>
      </c>
      <c r="AC380">
        <v>57112</v>
      </c>
      <c r="AD380">
        <v>41361</v>
      </c>
      <c r="AE380">
        <v>46073</v>
      </c>
      <c r="AF380">
        <v>16601</v>
      </c>
      <c r="AG380">
        <v>13712</v>
      </c>
      <c r="AH380">
        <v>11868</v>
      </c>
      <c r="AI380" t="s">
        <v>290</v>
      </c>
      <c r="AJ380">
        <v>48562</v>
      </c>
      <c r="AK380">
        <v>27358</v>
      </c>
      <c r="AL380">
        <v>21749</v>
      </c>
      <c r="AM380">
        <v>64882</v>
      </c>
      <c r="AN380">
        <v>32711</v>
      </c>
      <c r="AO380">
        <v>27677</v>
      </c>
      <c r="AP380">
        <v>10378</v>
      </c>
      <c r="AQ380" t="s">
        <v>290</v>
      </c>
      <c r="AR380" t="s">
        <v>37</v>
      </c>
      <c r="AS380" t="s">
        <v>37</v>
      </c>
      <c r="AT380" t="s">
        <v>37</v>
      </c>
      <c r="AU380" t="s">
        <v>37</v>
      </c>
      <c r="AV380" t="s">
        <v>38</v>
      </c>
      <c r="AW380" t="s">
        <v>38</v>
      </c>
      <c r="AX380" t="s">
        <v>37</v>
      </c>
      <c r="AY380" t="s">
        <v>290</v>
      </c>
      <c r="AZ380" t="s">
        <v>37</v>
      </c>
      <c r="BA380" t="s">
        <v>37</v>
      </c>
      <c r="BB380" t="s">
        <v>37</v>
      </c>
      <c r="BC380" t="s">
        <v>37</v>
      </c>
      <c r="BD380" t="s">
        <v>38</v>
      </c>
      <c r="BE380" t="s">
        <v>38</v>
      </c>
      <c r="BF380" t="s">
        <v>38</v>
      </c>
    </row>
    <row r="381" spans="1:58" ht="17.25" customHeight="1" x14ac:dyDescent="0.25">
      <c r="A381" s="20">
        <v>45306</v>
      </c>
      <c r="B381" s="21">
        <v>5</v>
      </c>
      <c r="C381" s="22">
        <v>4</v>
      </c>
      <c r="D381" s="20" t="s">
        <v>253</v>
      </c>
      <c r="E381" s="20" t="s">
        <v>253</v>
      </c>
      <c r="F381" s="23"/>
      <c r="G381" s="25"/>
      <c r="H381" s="26" t="s">
        <v>37</v>
      </c>
      <c r="I381" s="26" t="s">
        <v>37</v>
      </c>
      <c r="J381" s="26" t="s">
        <v>37</v>
      </c>
      <c r="K381" s="26" t="s">
        <v>38</v>
      </c>
      <c r="L381" s="26" t="s">
        <v>38</v>
      </c>
      <c r="M381" s="26" t="s">
        <v>37</v>
      </c>
      <c r="N381" s="26" t="s">
        <v>37</v>
      </c>
      <c r="O381" s="27" t="s">
        <v>290</v>
      </c>
      <c r="P381" s="26" t="s">
        <v>37</v>
      </c>
      <c r="Q381" s="26" t="s">
        <v>37</v>
      </c>
      <c r="R381" s="26" t="s">
        <v>38</v>
      </c>
      <c r="S381" s="26" t="s">
        <v>38</v>
      </c>
      <c r="T381" s="26" t="s">
        <v>38</v>
      </c>
      <c r="U381" s="26" t="s">
        <v>37</v>
      </c>
      <c r="V381" s="26" t="s">
        <v>37</v>
      </c>
      <c r="AA381" t="s">
        <v>290</v>
      </c>
      <c r="AB381">
        <v>23305</v>
      </c>
      <c r="AC381">
        <v>57136</v>
      </c>
      <c r="AD381">
        <v>41385</v>
      </c>
      <c r="AE381">
        <v>46097</v>
      </c>
      <c r="AF381">
        <v>16601</v>
      </c>
      <c r="AG381">
        <v>13712</v>
      </c>
      <c r="AH381">
        <v>11892</v>
      </c>
      <c r="AI381" t="s">
        <v>290</v>
      </c>
      <c r="AJ381">
        <v>48586</v>
      </c>
      <c r="AK381">
        <v>27382</v>
      </c>
      <c r="AL381">
        <v>21773</v>
      </c>
      <c r="AM381">
        <v>64906</v>
      </c>
      <c r="AN381">
        <v>32711</v>
      </c>
      <c r="AO381">
        <v>27677</v>
      </c>
      <c r="AP381">
        <v>10378</v>
      </c>
      <c r="AQ381" t="s">
        <v>290</v>
      </c>
      <c r="AR381" t="s">
        <v>37</v>
      </c>
      <c r="AS381" t="s">
        <v>37</v>
      </c>
      <c r="AT381" t="s">
        <v>37</v>
      </c>
      <c r="AU381" t="s">
        <v>37</v>
      </c>
      <c r="AV381" t="s">
        <v>38</v>
      </c>
      <c r="AW381" t="s">
        <v>38</v>
      </c>
      <c r="AX381" t="s">
        <v>37</v>
      </c>
      <c r="AY381" t="s">
        <v>290</v>
      </c>
      <c r="AZ381" t="s">
        <v>37</v>
      </c>
      <c r="BA381" t="s">
        <v>37</v>
      </c>
      <c r="BB381" t="s">
        <v>37</v>
      </c>
      <c r="BC381" t="s">
        <v>37</v>
      </c>
      <c r="BD381" t="s">
        <v>38</v>
      </c>
      <c r="BE381" t="s">
        <v>38</v>
      </c>
      <c r="BF381" t="s">
        <v>38</v>
      </c>
    </row>
    <row r="382" spans="1:58" ht="17.25" customHeight="1" x14ac:dyDescent="0.25">
      <c r="A382" s="20">
        <v>45307</v>
      </c>
      <c r="B382" s="21">
        <v>5</v>
      </c>
      <c r="C382" s="22">
        <v>4</v>
      </c>
      <c r="D382" s="20" t="s">
        <v>253</v>
      </c>
      <c r="E382" s="20" t="s">
        <v>253</v>
      </c>
      <c r="F382" s="23"/>
      <c r="G382" s="25"/>
      <c r="H382" s="26" t="s">
        <v>37</v>
      </c>
      <c r="I382" s="26" t="s">
        <v>37</v>
      </c>
      <c r="J382" s="26" t="s">
        <v>270</v>
      </c>
      <c r="K382" s="26" t="s">
        <v>37</v>
      </c>
      <c r="L382" s="26" t="s">
        <v>38</v>
      </c>
      <c r="M382" s="26" t="s">
        <v>37</v>
      </c>
      <c r="N382" s="26" t="s">
        <v>37</v>
      </c>
      <c r="O382" s="27" t="s">
        <v>290</v>
      </c>
      <c r="P382" s="26" t="s">
        <v>37</v>
      </c>
      <c r="Q382" s="26" t="s">
        <v>37</v>
      </c>
      <c r="R382" s="26" t="s">
        <v>38</v>
      </c>
      <c r="S382" s="26" t="s">
        <v>38</v>
      </c>
      <c r="T382" s="26" t="s">
        <v>38</v>
      </c>
      <c r="U382" s="26" t="s">
        <v>37</v>
      </c>
      <c r="V382" s="26" t="s">
        <v>37</v>
      </c>
      <c r="AA382" t="s">
        <v>290</v>
      </c>
      <c r="AB382">
        <v>23329</v>
      </c>
      <c r="AC382">
        <v>57160</v>
      </c>
      <c r="AD382">
        <v>41385</v>
      </c>
      <c r="AE382">
        <v>46121</v>
      </c>
      <c r="AF382">
        <v>16601</v>
      </c>
      <c r="AG382">
        <v>13712</v>
      </c>
      <c r="AH382">
        <v>11916</v>
      </c>
      <c r="AI382" t="s">
        <v>290</v>
      </c>
      <c r="AJ382">
        <v>48610</v>
      </c>
      <c r="AK382">
        <v>27406</v>
      </c>
      <c r="AL382">
        <v>21797</v>
      </c>
      <c r="AM382">
        <v>64906</v>
      </c>
      <c r="AN382">
        <v>32711</v>
      </c>
      <c r="AO382">
        <v>27677</v>
      </c>
      <c r="AP382">
        <v>10378</v>
      </c>
      <c r="AQ382" t="s">
        <v>290</v>
      </c>
      <c r="AR382" t="s">
        <v>37</v>
      </c>
      <c r="AS382" t="s">
        <v>37</v>
      </c>
      <c r="AT382" t="s">
        <v>195</v>
      </c>
      <c r="AU382" t="s">
        <v>37</v>
      </c>
      <c r="AV382" t="s">
        <v>320</v>
      </c>
      <c r="AW382" t="s">
        <v>38</v>
      </c>
      <c r="AX382" t="s">
        <v>37</v>
      </c>
      <c r="AY382" t="s">
        <v>290</v>
      </c>
      <c r="AZ382" t="s">
        <v>37</v>
      </c>
      <c r="BA382" t="s">
        <v>37</v>
      </c>
      <c r="BB382" t="s">
        <v>37</v>
      </c>
      <c r="BC382" t="s">
        <v>195</v>
      </c>
      <c r="BD382" t="s">
        <v>38</v>
      </c>
      <c r="BE382" t="s">
        <v>320</v>
      </c>
      <c r="BF382" t="s">
        <v>38</v>
      </c>
    </row>
    <row r="383" spans="1:58" ht="17.25" customHeight="1" x14ac:dyDescent="0.25">
      <c r="A383" s="20">
        <v>45308</v>
      </c>
      <c r="B383" s="21">
        <v>5</v>
      </c>
      <c r="C383" s="22">
        <v>4</v>
      </c>
      <c r="D383" s="20" t="s">
        <v>253</v>
      </c>
      <c r="E383" s="20" t="s">
        <v>253</v>
      </c>
      <c r="F383" s="23"/>
      <c r="G383" s="25"/>
      <c r="H383" s="26" t="s">
        <v>37</v>
      </c>
      <c r="I383" s="26" t="s">
        <v>37</v>
      </c>
      <c r="J383" s="26" t="s">
        <v>270</v>
      </c>
      <c r="K383" s="26" t="s">
        <v>37</v>
      </c>
      <c r="L383" s="26" t="s">
        <v>38</v>
      </c>
      <c r="M383" s="26" t="s">
        <v>37</v>
      </c>
      <c r="N383" s="26" t="s">
        <v>37</v>
      </c>
      <c r="O383" s="27" t="s">
        <v>290</v>
      </c>
      <c r="P383" s="26" t="s">
        <v>37</v>
      </c>
      <c r="Q383" s="26" t="s">
        <v>37</v>
      </c>
      <c r="R383" s="26" t="s">
        <v>38</v>
      </c>
      <c r="S383" s="26" t="s">
        <v>38</v>
      </c>
      <c r="T383" s="26" t="s">
        <v>38</v>
      </c>
      <c r="U383" s="26" t="s">
        <v>37</v>
      </c>
      <c r="V383" s="26" t="s">
        <v>37</v>
      </c>
      <c r="AA383" t="s">
        <v>290</v>
      </c>
      <c r="AB383">
        <v>23353</v>
      </c>
      <c r="AC383">
        <v>57184</v>
      </c>
      <c r="AD383">
        <v>41385</v>
      </c>
      <c r="AE383">
        <v>46145</v>
      </c>
      <c r="AF383">
        <v>16625</v>
      </c>
      <c r="AG383">
        <v>13712</v>
      </c>
      <c r="AH383">
        <v>11940</v>
      </c>
      <c r="AI383" t="s">
        <v>290</v>
      </c>
      <c r="AJ383">
        <v>48634</v>
      </c>
      <c r="AK383">
        <v>27430</v>
      </c>
      <c r="AL383">
        <v>21821</v>
      </c>
      <c r="AM383">
        <v>64906</v>
      </c>
      <c r="AN383">
        <v>32711</v>
      </c>
      <c r="AO383">
        <v>27701</v>
      </c>
      <c r="AP383">
        <v>10378</v>
      </c>
      <c r="AQ383" t="s">
        <v>290</v>
      </c>
      <c r="AR383" t="s">
        <v>37</v>
      </c>
      <c r="AS383" t="s">
        <v>37</v>
      </c>
      <c r="AT383" t="s">
        <v>321</v>
      </c>
      <c r="AU383" t="s">
        <v>37</v>
      </c>
      <c r="AV383" t="s">
        <v>37</v>
      </c>
      <c r="AW383" t="s">
        <v>38</v>
      </c>
      <c r="AX383" t="s">
        <v>37</v>
      </c>
      <c r="AY383" t="s">
        <v>290</v>
      </c>
      <c r="AZ383" t="s">
        <v>37</v>
      </c>
      <c r="BA383" t="s">
        <v>37</v>
      </c>
      <c r="BB383" t="s">
        <v>37</v>
      </c>
      <c r="BC383" t="s">
        <v>251</v>
      </c>
      <c r="BD383" t="s">
        <v>38</v>
      </c>
      <c r="BE383" t="s">
        <v>37</v>
      </c>
      <c r="BF383" t="s">
        <v>38</v>
      </c>
    </row>
    <row r="384" spans="1:58" ht="17.25" customHeight="1" x14ac:dyDescent="0.25">
      <c r="A384" s="20">
        <v>45309</v>
      </c>
      <c r="B384" s="21">
        <v>5</v>
      </c>
      <c r="C384" s="22">
        <v>4</v>
      </c>
      <c r="D384" s="20" t="s">
        <v>253</v>
      </c>
      <c r="E384" s="20" t="s">
        <v>253</v>
      </c>
      <c r="F384" s="23"/>
      <c r="G384" s="25"/>
      <c r="H384" s="26" t="s">
        <v>37</v>
      </c>
      <c r="I384" s="26" t="s">
        <v>37</v>
      </c>
      <c r="J384" s="26" t="s">
        <v>270</v>
      </c>
      <c r="K384" s="26" t="s">
        <v>37</v>
      </c>
      <c r="L384" s="26" t="s">
        <v>38</v>
      </c>
      <c r="M384" s="26" t="s">
        <v>37</v>
      </c>
      <c r="N384" s="26" t="s">
        <v>37</v>
      </c>
      <c r="O384" s="27" t="s">
        <v>290</v>
      </c>
      <c r="P384" s="26" t="s">
        <v>37</v>
      </c>
      <c r="Q384" s="26" t="s">
        <v>37</v>
      </c>
      <c r="R384" s="26" t="s">
        <v>38</v>
      </c>
      <c r="S384" s="26" t="s">
        <v>38</v>
      </c>
      <c r="T384" s="26" t="s">
        <v>38</v>
      </c>
      <c r="U384" s="26" t="s">
        <v>37</v>
      </c>
      <c r="V384" s="26" t="s">
        <v>37</v>
      </c>
      <c r="AA384" t="s">
        <v>290</v>
      </c>
      <c r="AB384">
        <v>23377</v>
      </c>
      <c r="AC384">
        <v>57208</v>
      </c>
      <c r="AD384">
        <v>41385</v>
      </c>
      <c r="AE384">
        <v>46169</v>
      </c>
      <c r="AF384">
        <v>16625</v>
      </c>
      <c r="AG384">
        <v>13712</v>
      </c>
      <c r="AH384">
        <v>11964</v>
      </c>
      <c r="AI384" t="s">
        <v>290</v>
      </c>
      <c r="AJ384">
        <v>48658</v>
      </c>
      <c r="AK384">
        <v>27454</v>
      </c>
      <c r="AL384">
        <v>21845</v>
      </c>
      <c r="AM384">
        <v>64906</v>
      </c>
      <c r="AN384">
        <v>32711</v>
      </c>
      <c r="AO384">
        <v>27725</v>
      </c>
      <c r="AP384">
        <v>10378</v>
      </c>
      <c r="AQ384" t="s">
        <v>290</v>
      </c>
      <c r="AR384" t="s">
        <v>37</v>
      </c>
      <c r="AS384" t="s">
        <v>37</v>
      </c>
      <c r="AT384" t="s">
        <v>320</v>
      </c>
      <c r="AU384" t="s">
        <v>37</v>
      </c>
      <c r="AV384" t="s">
        <v>195</v>
      </c>
      <c r="AW384" t="s">
        <v>38</v>
      </c>
      <c r="AX384" t="s">
        <v>37</v>
      </c>
      <c r="AY384" t="s">
        <v>290</v>
      </c>
      <c r="AZ384" t="s">
        <v>37</v>
      </c>
      <c r="BA384" t="s">
        <v>37</v>
      </c>
      <c r="BB384" t="s">
        <v>37</v>
      </c>
      <c r="BC384" t="s">
        <v>251</v>
      </c>
      <c r="BD384" t="s">
        <v>38</v>
      </c>
      <c r="BE384" t="s">
        <v>37</v>
      </c>
      <c r="BF384" t="s">
        <v>38</v>
      </c>
    </row>
    <row r="385" spans="1:58" ht="17.25" customHeight="1" x14ac:dyDescent="0.25">
      <c r="A385" s="20">
        <v>45310</v>
      </c>
      <c r="B385" s="21">
        <v>5</v>
      </c>
      <c r="C385" s="22">
        <v>4</v>
      </c>
      <c r="D385" s="20" t="s">
        <v>253</v>
      </c>
      <c r="E385" s="20" t="s">
        <v>253</v>
      </c>
      <c r="F385" s="23"/>
      <c r="G385" s="25"/>
      <c r="H385" s="26" t="s">
        <v>37</v>
      </c>
      <c r="I385" s="26" t="s">
        <v>37</v>
      </c>
      <c r="J385" s="26" t="s">
        <v>270</v>
      </c>
      <c r="K385" s="26" t="s">
        <v>37</v>
      </c>
      <c r="L385" s="26" t="s">
        <v>37</v>
      </c>
      <c r="M385" s="26" t="s">
        <v>37</v>
      </c>
      <c r="N385" s="26" t="s">
        <v>38</v>
      </c>
      <c r="O385" s="27" t="s">
        <v>290</v>
      </c>
      <c r="P385" s="26" t="s">
        <v>37</v>
      </c>
      <c r="Q385" s="26" t="s">
        <v>37</v>
      </c>
      <c r="R385" s="26" t="s">
        <v>38</v>
      </c>
      <c r="S385" s="26" t="s">
        <v>38</v>
      </c>
      <c r="T385" s="26" t="s">
        <v>38</v>
      </c>
      <c r="U385" s="26" t="s">
        <v>37</v>
      </c>
      <c r="V385" s="26" t="s">
        <v>37</v>
      </c>
      <c r="AA385" t="s">
        <v>290</v>
      </c>
      <c r="AB385">
        <v>23401</v>
      </c>
      <c r="AC385">
        <v>57232</v>
      </c>
      <c r="AD385">
        <v>41409</v>
      </c>
      <c r="AE385">
        <v>46193</v>
      </c>
      <c r="AF385">
        <v>16625</v>
      </c>
      <c r="AG385">
        <v>13712</v>
      </c>
      <c r="AH385">
        <v>11988</v>
      </c>
      <c r="AI385" t="s">
        <v>290</v>
      </c>
      <c r="AJ385">
        <v>48682</v>
      </c>
      <c r="AK385">
        <v>27478</v>
      </c>
      <c r="AL385">
        <v>21869</v>
      </c>
      <c r="AM385">
        <v>64906</v>
      </c>
      <c r="AN385">
        <v>32711</v>
      </c>
      <c r="AO385">
        <v>27749</v>
      </c>
      <c r="AP385">
        <v>10378</v>
      </c>
      <c r="AQ385" t="s">
        <v>290</v>
      </c>
      <c r="AR385" t="s">
        <v>37</v>
      </c>
      <c r="AS385" t="s">
        <v>37</v>
      </c>
      <c r="AT385" t="s">
        <v>37</v>
      </c>
      <c r="AU385" t="s">
        <v>37</v>
      </c>
      <c r="AV385" t="s">
        <v>38</v>
      </c>
      <c r="AW385" t="s">
        <v>38</v>
      </c>
      <c r="AX385" t="s">
        <v>37</v>
      </c>
      <c r="AY385" t="s">
        <v>290</v>
      </c>
      <c r="AZ385" t="s">
        <v>37</v>
      </c>
      <c r="BA385" t="s">
        <v>37</v>
      </c>
      <c r="BB385" t="s">
        <v>37</v>
      </c>
      <c r="BC385" t="s">
        <v>251</v>
      </c>
      <c r="BD385" t="s">
        <v>38</v>
      </c>
      <c r="BE385" t="s">
        <v>37</v>
      </c>
      <c r="BF385" t="s">
        <v>38</v>
      </c>
    </row>
    <row r="386" spans="1:58" ht="17.25" customHeight="1" x14ac:dyDescent="0.25">
      <c r="A386" s="20">
        <v>45311</v>
      </c>
      <c r="B386" s="21">
        <v>5</v>
      </c>
      <c r="C386" s="22">
        <v>4</v>
      </c>
      <c r="D386" s="20" t="s">
        <v>253</v>
      </c>
      <c r="E386" s="20" t="s">
        <v>253</v>
      </c>
      <c r="F386" s="23"/>
      <c r="G386" s="25"/>
      <c r="H386" s="26" t="s">
        <v>37</v>
      </c>
      <c r="I386" s="26" t="s">
        <v>37</v>
      </c>
      <c r="J386" s="26" t="s">
        <v>270</v>
      </c>
      <c r="K386" s="26" t="s">
        <v>37</v>
      </c>
      <c r="L386" s="26" t="s">
        <v>37</v>
      </c>
      <c r="M386" s="26" t="s">
        <v>37</v>
      </c>
      <c r="N386" s="26" t="s">
        <v>38</v>
      </c>
      <c r="O386" s="27" t="s">
        <v>290</v>
      </c>
      <c r="P386" s="26" t="s">
        <v>37</v>
      </c>
      <c r="Q386" s="26" t="s">
        <v>38</v>
      </c>
      <c r="R386" s="26" t="s">
        <v>37</v>
      </c>
      <c r="S386" s="26" t="s">
        <v>38</v>
      </c>
      <c r="T386" s="26" t="s">
        <v>38</v>
      </c>
      <c r="U386" s="26" t="s">
        <v>37</v>
      </c>
      <c r="V386" s="26" t="s">
        <v>37</v>
      </c>
      <c r="AA386" t="s">
        <v>290</v>
      </c>
      <c r="AB386">
        <v>23425</v>
      </c>
      <c r="AC386">
        <v>57256</v>
      </c>
      <c r="AD386">
        <v>41433</v>
      </c>
      <c r="AE386">
        <v>46217</v>
      </c>
      <c r="AF386">
        <v>16625</v>
      </c>
      <c r="AG386">
        <v>13712</v>
      </c>
      <c r="AH386">
        <v>12012</v>
      </c>
      <c r="AI386" t="s">
        <v>290</v>
      </c>
      <c r="AJ386">
        <v>48706</v>
      </c>
      <c r="AK386">
        <v>27502</v>
      </c>
      <c r="AL386">
        <v>21893</v>
      </c>
      <c r="AM386">
        <v>64906</v>
      </c>
      <c r="AN386">
        <v>32711</v>
      </c>
      <c r="AO386">
        <v>27773</v>
      </c>
      <c r="AP386">
        <v>10378</v>
      </c>
      <c r="AQ386" t="s">
        <v>290</v>
      </c>
      <c r="AR386" t="s">
        <v>37</v>
      </c>
      <c r="AS386" t="s">
        <v>37</v>
      </c>
      <c r="AT386" t="s">
        <v>37</v>
      </c>
      <c r="AU386" t="s">
        <v>37</v>
      </c>
      <c r="AV386" t="s">
        <v>38</v>
      </c>
      <c r="AW386" t="s">
        <v>38</v>
      </c>
      <c r="AX386" t="s">
        <v>37</v>
      </c>
      <c r="AY386" t="s">
        <v>290</v>
      </c>
      <c r="AZ386" t="s">
        <v>37</v>
      </c>
      <c r="BA386" t="s">
        <v>37</v>
      </c>
      <c r="BB386" t="s">
        <v>37</v>
      </c>
      <c r="BC386" t="s">
        <v>251</v>
      </c>
      <c r="BD386" t="s">
        <v>38</v>
      </c>
      <c r="BE386" t="s">
        <v>37</v>
      </c>
      <c r="BF386" t="s">
        <v>38</v>
      </c>
    </row>
    <row r="387" spans="1:58" ht="17.25" customHeight="1" x14ac:dyDescent="0.25">
      <c r="A387" s="20">
        <v>45312</v>
      </c>
      <c r="B387" s="21">
        <v>5</v>
      </c>
      <c r="C387" s="22">
        <v>4</v>
      </c>
      <c r="D387" s="20" t="s">
        <v>253</v>
      </c>
      <c r="E387" s="20" t="s">
        <v>253</v>
      </c>
      <c r="F387" s="23"/>
      <c r="G387" s="25"/>
      <c r="H387" s="26" t="s">
        <v>37</v>
      </c>
      <c r="I387" s="26" t="s">
        <v>37</v>
      </c>
      <c r="J387" s="26" t="s">
        <v>33</v>
      </c>
      <c r="K387" s="26" t="s">
        <v>37</v>
      </c>
      <c r="L387" s="26" t="s">
        <v>37</v>
      </c>
      <c r="M387" s="26" t="s">
        <v>37</v>
      </c>
      <c r="N387" s="26" t="s">
        <v>38</v>
      </c>
      <c r="O387" s="27" t="s">
        <v>290</v>
      </c>
      <c r="P387" s="26" t="s">
        <v>37</v>
      </c>
      <c r="Q387" s="26" t="s">
        <v>38</v>
      </c>
      <c r="R387" s="26" t="s">
        <v>37</v>
      </c>
      <c r="S387" s="26" t="s">
        <v>38</v>
      </c>
      <c r="T387" s="26" t="s">
        <v>38</v>
      </c>
      <c r="U387" s="26" t="s">
        <v>37</v>
      </c>
      <c r="V387" s="26" t="s">
        <v>37</v>
      </c>
      <c r="AA387" t="s">
        <v>290</v>
      </c>
      <c r="AB387">
        <v>23449</v>
      </c>
      <c r="AC387">
        <v>57280</v>
      </c>
      <c r="AD387">
        <v>41457</v>
      </c>
      <c r="AE387">
        <v>46241</v>
      </c>
      <c r="AF387">
        <v>16625</v>
      </c>
      <c r="AG387">
        <v>13712</v>
      </c>
      <c r="AH387">
        <v>12036</v>
      </c>
      <c r="AI387" t="s">
        <v>290</v>
      </c>
      <c r="AJ387">
        <v>48730</v>
      </c>
      <c r="AK387">
        <v>27526</v>
      </c>
      <c r="AL387">
        <v>21917</v>
      </c>
      <c r="AM387">
        <v>64906</v>
      </c>
      <c r="AN387">
        <v>32711</v>
      </c>
      <c r="AO387">
        <v>27797</v>
      </c>
      <c r="AP387">
        <v>10378</v>
      </c>
      <c r="AQ387" t="s">
        <v>290</v>
      </c>
      <c r="AR387" t="s">
        <v>37</v>
      </c>
      <c r="AS387" t="s">
        <v>37</v>
      </c>
      <c r="AT387" t="s">
        <v>37</v>
      </c>
      <c r="AU387" t="s">
        <v>37</v>
      </c>
      <c r="AV387" t="s">
        <v>38</v>
      </c>
      <c r="AW387" t="s">
        <v>38</v>
      </c>
      <c r="AX387" t="s">
        <v>37</v>
      </c>
      <c r="AY387" t="s">
        <v>290</v>
      </c>
      <c r="AZ387" t="s">
        <v>37</v>
      </c>
      <c r="BA387" t="s">
        <v>37</v>
      </c>
      <c r="BB387" t="s">
        <v>37</v>
      </c>
      <c r="BC387" t="s">
        <v>251</v>
      </c>
      <c r="BD387" t="s">
        <v>38</v>
      </c>
      <c r="BE387" t="s">
        <v>37</v>
      </c>
      <c r="BF387" t="s">
        <v>38</v>
      </c>
    </row>
    <row r="388" spans="1:58" ht="17.25" customHeight="1" x14ac:dyDescent="0.25">
      <c r="A388" s="20">
        <v>45313</v>
      </c>
      <c r="B388" s="21">
        <v>5</v>
      </c>
      <c r="C388" s="22">
        <v>4</v>
      </c>
      <c r="D388" s="20" t="s">
        <v>253</v>
      </c>
      <c r="E388" s="20" t="s">
        <v>253</v>
      </c>
      <c r="F388" s="23"/>
      <c r="G388" s="25"/>
      <c r="H388" s="26" t="s">
        <v>37</v>
      </c>
      <c r="I388" s="26" t="s">
        <v>37</v>
      </c>
      <c r="J388" s="26" t="s">
        <v>33</v>
      </c>
      <c r="K388" s="26" t="s">
        <v>37</v>
      </c>
      <c r="L388" s="26" t="s">
        <v>37</v>
      </c>
      <c r="M388" s="26" t="s">
        <v>37</v>
      </c>
      <c r="N388" s="26" t="s">
        <v>38</v>
      </c>
      <c r="O388" s="27" t="s">
        <v>290</v>
      </c>
      <c r="P388" s="26" t="s">
        <v>37</v>
      </c>
      <c r="Q388" s="26" t="s">
        <v>38</v>
      </c>
      <c r="R388" s="26" t="s">
        <v>37</v>
      </c>
      <c r="S388" s="26" t="s">
        <v>38</v>
      </c>
      <c r="T388" s="26" t="s">
        <v>38</v>
      </c>
      <c r="U388" s="26" t="s">
        <v>37</v>
      </c>
      <c r="V388" s="26" t="s">
        <v>37</v>
      </c>
      <c r="AA388" t="s">
        <v>290</v>
      </c>
      <c r="AB388">
        <v>23473</v>
      </c>
      <c r="AC388">
        <v>57304</v>
      </c>
      <c r="AD388">
        <v>41481</v>
      </c>
      <c r="AE388">
        <v>46265</v>
      </c>
      <c r="AF388">
        <v>16625</v>
      </c>
      <c r="AG388">
        <v>13712</v>
      </c>
      <c r="AH388">
        <v>12060</v>
      </c>
      <c r="AI388" t="s">
        <v>290</v>
      </c>
      <c r="AJ388">
        <v>48754</v>
      </c>
      <c r="AK388">
        <v>27550</v>
      </c>
      <c r="AL388">
        <v>21941</v>
      </c>
      <c r="AM388">
        <v>64906</v>
      </c>
      <c r="AN388">
        <v>32711</v>
      </c>
      <c r="AO388">
        <v>27821</v>
      </c>
      <c r="AP388">
        <v>10378</v>
      </c>
      <c r="AQ388" t="s">
        <v>290</v>
      </c>
      <c r="AR388" t="s">
        <v>37</v>
      </c>
      <c r="AS388" t="s">
        <v>37</v>
      </c>
      <c r="AT388" t="s">
        <v>37</v>
      </c>
      <c r="AU388" t="s">
        <v>37</v>
      </c>
      <c r="AV388" t="s">
        <v>38</v>
      </c>
      <c r="AW388" t="s">
        <v>38</v>
      </c>
      <c r="AX388" t="s">
        <v>37</v>
      </c>
      <c r="AY388" t="s">
        <v>290</v>
      </c>
      <c r="AZ388" t="s">
        <v>37</v>
      </c>
      <c r="BA388" t="s">
        <v>37</v>
      </c>
      <c r="BB388" t="s">
        <v>37</v>
      </c>
      <c r="BC388" t="s">
        <v>251</v>
      </c>
      <c r="BD388" t="s">
        <v>38</v>
      </c>
      <c r="BE388" t="s">
        <v>37</v>
      </c>
      <c r="BF388" t="s">
        <v>38</v>
      </c>
    </row>
    <row r="389" spans="1:58" ht="17.25" customHeight="1" x14ac:dyDescent="0.25">
      <c r="A389" s="20">
        <v>45314</v>
      </c>
      <c r="B389" s="21">
        <v>5</v>
      </c>
      <c r="C389" s="22">
        <v>4</v>
      </c>
      <c r="D389" s="20" t="s">
        <v>253</v>
      </c>
      <c r="E389" s="20" t="s">
        <v>253</v>
      </c>
      <c r="F389" s="23"/>
      <c r="G389" s="25"/>
      <c r="H389" s="26" t="s">
        <v>37</v>
      </c>
      <c r="I389" s="26" t="s">
        <v>37</v>
      </c>
      <c r="J389" s="26" t="s">
        <v>37</v>
      </c>
      <c r="K389" s="26" t="s">
        <v>33</v>
      </c>
      <c r="L389" s="26" t="s">
        <v>37</v>
      </c>
      <c r="M389" s="26" t="s">
        <v>37</v>
      </c>
      <c r="N389" s="26" t="s">
        <v>38</v>
      </c>
      <c r="O389" s="27" t="s">
        <v>290</v>
      </c>
      <c r="P389" s="26" t="s">
        <v>37</v>
      </c>
      <c r="Q389" s="26" t="s">
        <v>38</v>
      </c>
      <c r="R389" s="26" t="s">
        <v>37</v>
      </c>
      <c r="S389" s="26" t="s">
        <v>38</v>
      </c>
      <c r="T389" s="26" t="s">
        <v>38</v>
      </c>
      <c r="U389" s="26" t="s">
        <v>37</v>
      </c>
      <c r="V389" s="26" t="s">
        <v>37</v>
      </c>
      <c r="AA389" t="s">
        <v>290</v>
      </c>
      <c r="AB389">
        <v>23497</v>
      </c>
      <c r="AC389">
        <v>57328</v>
      </c>
      <c r="AD389">
        <v>41505</v>
      </c>
      <c r="AE389">
        <v>46289</v>
      </c>
      <c r="AF389">
        <v>16625</v>
      </c>
      <c r="AG389">
        <v>13712</v>
      </c>
      <c r="AH389">
        <v>12084</v>
      </c>
      <c r="AI389" t="s">
        <v>290</v>
      </c>
      <c r="AJ389">
        <v>48778</v>
      </c>
      <c r="AK389">
        <v>27574</v>
      </c>
      <c r="AL389">
        <v>21965</v>
      </c>
      <c r="AM389">
        <v>64906</v>
      </c>
      <c r="AN389">
        <v>32711</v>
      </c>
      <c r="AO389">
        <v>27845</v>
      </c>
      <c r="AP389">
        <v>10378</v>
      </c>
      <c r="AQ389" t="s">
        <v>290</v>
      </c>
      <c r="AR389" t="s">
        <v>37</v>
      </c>
      <c r="AS389" t="s">
        <v>37</v>
      </c>
      <c r="AT389" t="s">
        <v>37</v>
      </c>
      <c r="AU389" t="s">
        <v>37</v>
      </c>
      <c r="AV389" t="s">
        <v>38</v>
      </c>
      <c r="AW389" t="s">
        <v>38</v>
      </c>
      <c r="AX389" t="s">
        <v>37</v>
      </c>
      <c r="AY389" t="s">
        <v>290</v>
      </c>
      <c r="AZ389" t="s">
        <v>37</v>
      </c>
      <c r="BA389" t="s">
        <v>37</v>
      </c>
      <c r="BB389" t="s">
        <v>37</v>
      </c>
      <c r="BC389" t="s">
        <v>251</v>
      </c>
      <c r="BD389" t="s">
        <v>38</v>
      </c>
      <c r="BE389" t="s">
        <v>37</v>
      </c>
      <c r="BF389" t="s">
        <v>38</v>
      </c>
    </row>
    <row r="390" spans="1:58" ht="17.25" customHeight="1" x14ac:dyDescent="0.25">
      <c r="A390" s="20">
        <v>45315</v>
      </c>
      <c r="B390" s="21">
        <v>5</v>
      </c>
      <c r="C390" s="22">
        <v>4</v>
      </c>
      <c r="D390" s="20" t="s">
        <v>253</v>
      </c>
      <c r="E390" s="20" t="s">
        <v>253</v>
      </c>
      <c r="F390" s="23"/>
      <c r="G390" s="25"/>
      <c r="H390" s="26" t="s">
        <v>37</v>
      </c>
      <c r="I390" s="26" t="s">
        <v>37</v>
      </c>
      <c r="J390" s="26" t="s">
        <v>37</v>
      </c>
      <c r="K390" s="26" t="s">
        <v>33</v>
      </c>
      <c r="L390" s="26" t="s">
        <v>37</v>
      </c>
      <c r="M390" s="26" t="s">
        <v>37</v>
      </c>
      <c r="N390" s="26" t="s">
        <v>38</v>
      </c>
      <c r="O390" s="27" t="s">
        <v>290</v>
      </c>
      <c r="P390" s="26" t="s">
        <v>37</v>
      </c>
      <c r="Q390" s="26" t="s">
        <v>38</v>
      </c>
      <c r="R390" s="26" t="s">
        <v>37</v>
      </c>
      <c r="S390" s="26" t="s">
        <v>38</v>
      </c>
      <c r="T390" s="26" t="s">
        <v>38</v>
      </c>
      <c r="U390" s="26" t="s">
        <v>37</v>
      </c>
      <c r="V390" s="26" t="s">
        <v>37</v>
      </c>
      <c r="AA390" t="s">
        <v>290</v>
      </c>
      <c r="AB390">
        <v>23521</v>
      </c>
      <c r="AC390">
        <v>57352</v>
      </c>
      <c r="AD390">
        <v>41529</v>
      </c>
      <c r="AE390">
        <v>46313</v>
      </c>
      <c r="AF390">
        <v>16625</v>
      </c>
      <c r="AG390">
        <v>13712</v>
      </c>
      <c r="AH390">
        <v>12108</v>
      </c>
      <c r="AI390" t="s">
        <v>290</v>
      </c>
      <c r="AJ390">
        <v>48802</v>
      </c>
      <c r="AK390">
        <v>27598</v>
      </c>
      <c r="AL390">
        <v>21989</v>
      </c>
      <c r="AM390">
        <v>64906</v>
      </c>
      <c r="AN390">
        <v>32711</v>
      </c>
      <c r="AO390">
        <v>27869</v>
      </c>
      <c r="AP390">
        <v>10378</v>
      </c>
      <c r="AQ390" t="s">
        <v>290</v>
      </c>
      <c r="AR390" t="s">
        <v>37</v>
      </c>
      <c r="AS390" t="s">
        <v>37</v>
      </c>
      <c r="AT390" t="s">
        <v>37</v>
      </c>
      <c r="AU390" t="s">
        <v>37</v>
      </c>
      <c r="AV390" t="s">
        <v>38</v>
      </c>
      <c r="AW390" t="s">
        <v>38</v>
      </c>
      <c r="AX390" t="s">
        <v>37</v>
      </c>
      <c r="AY390" t="s">
        <v>290</v>
      </c>
      <c r="AZ390" t="s">
        <v>37</v>
      </c>
      <c r="BA390" t="s">
        <v>37</v>
      </c>
      <c r="BB390" t="s">
        <v>37</v>
      </c>
      <c r="BC390" t="s">
        <v>251</v>
      </c>
      <c r="BD390" t="s">
        <v>38</v>
      </c>
      <c r="BE390" t="s">
        <v>37</v>
      </c>
      <c r="BF390" t="s">
        <v>38</v>
      </c>
    </row>
    <row r="391" spans="1:58" ht="17.25" customHeight="1" x14ac:dyDescent="0.25">
      <c r="A391" s="20">
        <v>45316</v>
      </c>
      <c r="B391" s="21">
        <v>5</v>
      </c>
      <c r="C391" s="22">
        <v>4</v>
      </c>
      <c r="D391" s="20" t="s">
        <v>253</v>
      </c>
      <c r="E391" s="20" t="s">
        <v>253</v>
      </c>
      <c r="F391" s="23"/>
      <c r="G391" s="25"/>
      <c r="H391" s="26" t="s">
        <v>37</v>
      </c>
      <c r="I391" s="26" t="s">
        <v>33</v>
      </c>
      <c r="J391" s="26" t="s">
        <v>37</v>
      </c>
      <c r="K391" s="26" t="s">
        <v>37</v>
      </c>
      <c r="L391" s="26" t="s">
        <v>37</v>
      </c>
      <c r="M391" s="26" t="s">
        <v>37</v>
      </c>
      <c r="N391" s="26" t="s">
        <v>38</v>
      </c>
      <c r="O391" s="27" t="s">
        <v>290</v>
      </c>
      <c r="P391" s="26" t="s">
        <v>37</v>
      </c>
      <c r="Q391" s="26" t="s">
        <v>38</v>
      </c>
      <c r="R391" s="26" t="s">
        <v>37</v>
      </c>
      <c r="S391" s="26" t="s">
        <v>38</v>
      </c>
      <c r="T391" s="26" t="s">
        <v>38</v>
      </c>
      <c r="U391" s="26" t="s">
        <v>37</v>
      </c>
      <c r="V391" s="26" t="s">
        <v>37</v>
      </c>
      <c r="AA391" t="s">
        <v>290</v>
      </c>
      <c r="AB391">
        <v>23545</v>
      </c>
      <c r="AC391">
        <v>57352</v>
      </c>
      <c r="AD391">
        <v>41553</v>
      </c>
      <c r="AE391">
        <v>46337</v>
      </c>
      <c r="AF391">
        <v>16625</v>
      </c>
      <c r="AG391">
        <v>13712</v>
      </c>
      <c r="AH391">
        <v>12132</v>
      </c>
      <c r="AI391" t="s">
        <v>290</v>
      </c>
      <c r="AJ391">
        <v>48826</v>
      </c>
      <c r="AK391">
        <v>27622</v>
      </c>
      <c r="AL391">
        <v>22013</v>
      </c>
      <c r="AM391">
        <v>64906</v>
      </c>
      <c r="AN391">
        <v>32711</v>
      </c>
      <c r="AO391">
        <v>27893</v>
      </c>
      <c r="AP391">
        <v>10378</v>
      </c>
      <c r="AQ391" t="s">
        <v>290</v>
      </c>
      <c r="AR391" t="s">
        <v>37</v>
      </c>
      <c r="AS391" t="s">
        <v>195</v>
      </c>
      <c r="AT391" t="s">
        <v>37</v>
      </c>
      <c r="AU391" t="s">
        <v>37</v>
      </c>
      <c r="AV391" t="s">
        <v>320</v>
      </c>
      <c r="AW391" t="s">
        <v>38</v>
      </c>
      <c r="AX391" t="s">
        <v>37</v>
      </c>
      <c r="AY391" t="s">
        <v>290</v>
      </c>
      <c r="AZ391" t="s">
        <v>37</v>
      </c>
      <c r="BA391" t="s">
        <v>37</v>
      </c>
      <c r="BB391" t="s">
        <v>37</v>
      </c>
      <c r="BC391" t="s">
        <v>251</v>
      </c>
      <c r="BD391" t="s">
        <v>38</v>
      </c>
      <c r="BE391" t="s">
        <v>37</v>
      </c>
      <c r="BF391" t="s">
        <v>38</v>
      </c>
    </row>
    <row r="392" spans="1:58" ht="17.25" customHeight="1" x14ac:dyDescent="0.25">
      <c r="A392" s="20">
        <v>45317</v>
      </c>
      <c r="B392" s="21">
        <v>5</v>
      </c>
      <c r="C392" s="22">
        <v>4</v>
      </c>
      <c r="D392" s="20" t="s">
        <v>253</v>
      </c>
      <c r="E392" s="20" t="s">
        <v>253</v>
      </c>
      <c r="F392" s="23"/>
      <c r="G392" s="25"/>
      <c r="H392" s="26" t="s">
        <v>37</v>
      </c>
      <c r="I392" s="26" t="s">
        <v>33</v>
      </c>
      <c r="J392" s="26" t="s">
        <v>37</v>
      </c>
      <c r="K392" s="26" t="s">
        <v>37</v>
      </c>
      <c r="L392" s="26" t="s">
        <v>37</v>
      </c>
      <c r="M392" s="26" t="s">
        <v>37</v>
      </c>
      <c r="N392" s="26" t="s">
        <v>38</v>
      </c>
      <c r="O392" s="27" t="s">
        <v>290</v>
      </c>
      <c r="P392" s="26" t="s">
        <v>37</v>
      </c>
      <c r="Q392" s="26" t="s">
        <v>38</v>
      </c>
      <c r="R392" s="26" t="s">
        <v>37</v>
      </c>
      <c r="S392" s="26" t="s">
        <v>38</v>
      </c>
      <c r="T392" s="26" t="s">
        <v>38</v>
      </c>
      <c r="U392" s="26" t="s">
        <v>37</v>
      </c>
      <c r="V392" s="26" t="s">
        <v>37</v>
      </c>
      <c r="AA392" t="s">
        <v>290</v>
      </c>
      <c r="AB392">
        <v>23569</v>
      </c>
      <c r="AC392">
        <v>57352</v>
      </c>
      <c r="AD392">
        <v>41577</v>
      </c>
      <c r="AE392">
        <v>46361</v>
      </c>
      <c r="AF392">
        <v>16649</v>
      </c>
      <c r="AG392">
        <v>13712</v>
      </c>
      <c r="AH392">
        <v>12156</v>
      </c>
      <c r="AI392" t="s">
        <v>290</v>
      </c>
      <c r="AJ392">
        <v>48850</v>
      </c>
      <c r="AK392">
        <v>27646</v>
      </c>
      <c r="AL392">
        <v>22037</v>
      </c>
      <c r="AM392">
        <v>64906</v>
      </c>
      <c r="AN392">
        <v>32711</v>
      </c>
      <c r="AO392">
        <v>27917</v>
      </c>
      <c r="AP392">
        <v>10378</v>
      </c>
      <c r="AQ392" t="s">
        <v>290</v>
      </c>
      <c r="AR392" t="s">
        <v>37</v>
      </c>
      <c r="AS392" t="s">
        <v>321</v>
      </c>
      <c r="AT392" t="s">
        <v>37</v>
      </c>
      <c r="AU392" t="s">
        <v>37</v>
      </c>
      <c r="AV392" t="s">
        <v>37</v>
      </c>
      <c r="AW392" t="s">
        <v>38</v>
      </c>
      <c r="AX392" t="s">
        <v>37</v>
      </c>
      <c r="AY392" t="s">
        <v>290</v>
      </c>
      <c r="AZ392" t="s">
        <v>37</v>
      </c>
      <c r="BA392" t="s">
        <v>37</v>
      </c>
      <c r="BB392" t="s">
        <v>37</v>
      </c>
      <c r="BC392" t="s">
        <v>251</v>
      </c>
      <c r="BD392" t="s">
        <v>38</v>
      </c>
      <c r="BE392" t="s">
        <v>37</v>
      </c>
      <c r="BF392" t="s">
        <v>38</v>
      </c>
    </row>
    <row r="393" spans="1:58" ht="17.25" customHeight="1" x14ac:dyDescent="0.25">
      <c r="A393" s="20">
        <v>45318</v>
      </c>
      <c r="B393" s="21">
        <v>5</v>
      </c>
      <c r="C393" s="22">
        <v>4</v>
      </c>
      <c r="D393" s="20" t="s">
        <v>253</v>
      </c>
      <c r="E393" s="20" t="s">
        <v>253</v>
      </c>
      <c r="F393" s="23"/>
      <c r="G393" s="25"/>
      <c r="H393" s="26" t="s">
        <v>37</v>
      </c>
      <c r="I393" s="26" t="s">
        <v>37</v>
      </c>
      <c r="J393" s="26" t="s">
        <v>37</v>
      </c>
      <c r="K393" s="26" t="s">
        <v>37</v>
      </c>
      <c r="L393" s="26" t="s">
        <v>270</v>
      </c>
      <c r="M393" s="26" t="s">
        <v>37</v>
      </c>
      <c r="N393" s="26" t="s">
        <v>38</v>
      </c>
      <c r="O393" s="27" t="s">
        <v>290</v>
      </c>
      <c r="P393" s="26" t="s">
        <v>37</v>
      </c>
      <c r="Q393" s="26" t="s">
        <v>38</v>
      </c>
      <c r="R393" s="26" t="s">
        <v>37</v>
      </c>
      <c r="S393" s="26" t="s">
        <v>38</v>
      </c>
      <c r="T393" s="26" t="s">
        <v>38</v>
      </c>
      <c r="U393" s="26" t="s">
        <v>37</v>
      </c>
      <c r="V393" s="26" t="s">
        <v>37</v>
      </c>
      <c r="AA393" t="s">
        <v>290</v>
      </c>
      <c r="AB393">
        <v>23593</v>
      </c>
      <c r="AC393">
        <v>57352</v>
      </c>
      <c r="AD393">
        <v>41601</v>
      </c>
      <c r="AE393">
        <v>46385</v>
      </c>
      <c r="AF393">
        <v>16649</v>
      </c>
      <c r="AG393">
        <v>13712</v>
      </c>
      <c r="AH393">
        <v>12180</v>
      </c>
      <c r="AI393" t="s">
        <v>290</v>
      </c>
      <c r="AJ393">
        <v>48874</v>
      </c>
      <c r="AK393">
        <v>27670</v>
      </c>
      <c r="AL393">
        <v>22061</v>
      </c>
      <c r="AM393">
        <v>64906</v>
      </c>
      <c r="AN393">
        <v>32711</v>
      </c>
      <c r="AO393">
        <v>27917</v>
      </c>
      <c r="AP393">
        <v>10378</v>
      </c>
      <c r="AQ393" t="s">
        <v>290</v>
      </c>
      <c r="AR393" t="s">
        <v>37</v>
      </c>
      <c r="AS393" t="s">
        <v>320</v>
      </c>
      <c r="AT393" t="s">
        <v>37</v>
      </c>
      <c r="AU393" t="s">
        <v>37</v>
      </c>
      <c r="AV393" t="s">
        <v>195</v>
      </c>
      <c r="AW393" t="s">
        <v>38</v>
      </c>
      <c r="AX393" t="s">
        <v>37</v>
      </c>
      <c r="AY393" t="s">
        <v>290</v>
      </c>
      <c r="AZ393" t="s">
        <v>37</v>
      </c>
      <c r="BA393" t="s">
        <v>37</v>
      </c>
      <c r="BB393" t="s">
        <v>37</v>
      </c>
      <c r="BC393" t="s">
        <v>320</v>
      </c>
      <c r="BD393" t="s">
        <v>38</v>
      </c>
      <c r="BE393" t="s">
        <v>195</v>
      </c>
      <c r="BF393" t="s">
        <v>38</v>
      </c>
    </row>
    <row r="394" spans="1:58" ht="17.25" customHeight="1" x14ac:dyDescent="0.25">
      <c r="A394" s="20">
        <v>45319</v>
      </c>
      <c r="B394" s="21">
        <v>5</v>
      </c>
      <c r="C394" s="22">
        <v>4</v>
      </c>
      <c r="D394" s="20" t="s">
        <v>253</v>
      </c>
      <c r="E394" s="20" t="s">
        <v>253</v>
      </c>
      <c r="F394" s="23"/>
      <c r="G394" s="25"/>
      <c r="H394" s="26" t="s">
        <v>37</v>
      </c>
      <c r="I394" s="26" t="s">
        <v>37</v>
      </c>
      <c r="J394" s="26" t="s">
        <v>37</v>
      </c>
      <c r="K394" s="26" t="s">
        <v>37</v>
      </c>
      <c r="L394" s="26" t="s">
        <v>270</v>
      </c>
      <c r="M394" s="26" t="s">
        <v>37</v>
      </c>
      <c r="N394" s="26" t="s">
        <v>38</v>
      </c>
      <c r="O394" s="27" t="s">
        <v>290</v>
      </c>
      <c r="P394" s="26" t="s">
        <v>37</v>
      </c>
      <c r="Q394" s="26" t="s">
        <v>38</v>
      </c>
      <c r="R394" s="26" t="s">
        <v>37</v>
      </c>
      <c r="S394" s="26" t="s">
        <v>38</v>
      </c>
      <c r="T394" s="26" t="s">
        <v>38</v>
      </c>
      <c r="U394" s="26" t="s">
        <v>37</v>
      </c>
      <c r="V394" s="26" t="s">
        <v>37</v>
      </c>
      <c r="AA394" t="s">
        <v>290</v>
      </c>
      <c r="AB394">
        <v>23617</v>
      </c>
      <c r="AC394">
        <v>57376</v>
      </c>
      <c r="AD394">
        <v>41625</v>
      </c>
      <c r="AE394">
        <v>46409</v>
      </c>
      <c r="AF394">
        <v>16649</v>
      </c>
      <c r="AG394">
        <v>13712</v>
      </c>
      <c r="AH394">
        <v>12204</v>
      </c>
      <c r="AI394" t="s">
        <v>290</v>
      </c>
      <c r="AJ394">
        <v>48898</v>
      </c>
      <c r="AK394">
        <v>27694</v>
      </c>
      <c r="AL394">
        <v>22085</v>
      </c>
      <c r="AM394">
        <v>64930</v>
      </c>
      <c r="AN394">
        <v>32711</v>
      </c>
      <c r="AO394">
        <v>27917</v>
      </c>
      <c r="AP394">
        <v>10378</v>
      </c>
      <c r="AQ394" t="s">
        <v>290</v>
      </c>
      <c r="AR394" t="s">
        <v>37</v>
      </c>
      <c r="AS394" t="s">
        <v>37</v>
      </c>
      <c r="AT394" t="s">
        <v>37</v>
      </c>
      <c r="AU394" t="s">
        <v>37</v>
      </c>
      <c r="AV394" t="s">
        <v>38</v>
      </c>
      <c r="AW394" t="s">
        <v>38</v>
      </c>
      <c r="AX394" t="s">
        <v>37</v>
      </c>
      <c r="AY394" t="s">
        <v>290</v>
      </c>
      <c r="AZ394" t="s">
        <v>37</v>
      </c>
      <c r="BA394" t="s">
        <v>37</v>
      </c>
      <c r="BB394" t="s">
        <v>37</v>
      </c>
      <c r="BC394" t="s">
        <v>37</v>
      </c>
      <c r="BD394" t="s">
        <v>38</v>
      </c>
      <c r="BE394" t="s">
        <v>321</v>
      </c>
      <c r="BF394" t="s">
        <v>38</v>
      </c>
    </row>
    <row r="395" spans="1:58" ht="17.25" customHeight="1" x14ac:dyDescent="0.25">
      <c r="A395" s="20">
        <v>45320</v>
      </c>
      <c r="B395" s="21">
        <v>5</v>
      </c>
      <c r="C395" s="22">
        <v>4</v>
      </c>
      <c r="D395" s="20" t="s">
        <v>253</v>
      </c>
      <c r="E395" s="20" t="s">
        <v>253</v>
      </c>
      <c r="F395" s="23"/>
      <c r="G395" s="25"/>
      <c r="H395" s="26" t="s">
        <v>37</v>
      </c>
      <c r="I395" s="26" t="s">
        <v>37</v>
      </c>
      <c r="J395" s="26" t="s">
        <v>37</v>
      </c>
      <c r="K395" s="26" t="s">
        <v>37</v>
      </c>
      <c r="L395" s="26" t="s">
        <v>270</v>
      </c>
      <c r="M395" s="26" t="s">
        <v>37</v>
      </c>
      <c r="N395" s="26" t="s">
        <v>38</v>
      </c>
      <c r="O395" s="27" t="s">
        <v>290</v>
      </c>
      <c r="P395" s="26" t="s">
        <v>37</v>
      </c>
      <c r="Q395" s="26" t="s">
        <v>38</v>
      </c>
      <c r="R395" s="26" t="s">
        <v>37</v>
      </c>
      <c r="S395" s="26" t="s">
        <v>38</v>
      </c>
      <c r="T395" s="26" t="s">
        <v>38</v>
      </c>
      <c r="U395" s="26" t="s">
        <v>37</v>
      </c>
      <c r="V395" s="26" t="s">
        <v>37</v>
      </c>
      <c r="AA395" t="s">
        <v>290</v>
      </c>
      <c r="AB395">
        <v>23641</v>
      </c>
      <c r="AC395">
        <v>57400</v>
      </c>
      <c r="AD395">
        <v>41649</v>
      </c>
      <c r="AE395">
        <v>46433</v>
      </c>
      <c r="AF395">
        <v>16649</v>
      </c>
      <c r="AG395">
        <v>13712</v>
      </c>
      <c r="AH395">
        <v>12228</v>
      </c>
      <c r="AI395" t="s">
        <v>290</v>
      </c>
      <c r="AJ395">
        <v>48922</v>
      </c>
      <c r="AK395">
        <v>27718</v>
      </c>
      <c r="AL395">
        <v>22109</v>
      </c>
      <c r="AM395">
        <v>64954</v>
      </c>
      <c r="AN395">
        <v>32711</v>
      </c>
      <c r="AO395">
        <v>27917</v>
      </c>
      <c r="AP395">
        <v>10378</v>
      </c>
      <c r="AQ395" t="s">
        <v>290</v>
      </c>
      <c r="AR395" t="s">
        <v>37</v>
      </c>
      <c r="AS395" t="s">
        <v>37</v>
      </c>
      <c r="AT395" t="s">
        <v>37</v>
      </c>
      <c r="AU395" t="s">
        <v>37</v>
      </c>
      <c r="AV395" t="s">
        <v>38</v>
      </c>
      <c r="AW395" t="s">
        <v>38</v>
      </c>
      <c r="AX395" t="s">
        <v>37</v>
      </c>
      <c r="AY395" t="s">
        <v>290</v>
      </c>
      <c r="AZ395" t="s">
        <v>37</v>
      </c>
      <c r="BA395" t="s">
        <v>37</v>
      </c>
      <c r="BB395" t="s">
        <v>37</v>
      </c>
      <c r="BC395" t="s">
        <v>37</v>
      </c>
      <c r="BD395" t="s">
        <v>38</v>
      </c>
      <c r="BE395" t="s">
        <v>38</v>
      </c>
      <c r="BF395" t="s">
        <v>38</v>
      </c>
    </row>
    <row r="396" spans="1:58" ht="17.25" customHeight="1" x14ac:dyDescent="0.25">
      <c r="A396" s="20">
        <v>45321</v>
      </c>
      <c r="B396" s="21">
        <v>5</v>
      </c>
      <c r="C396" s="22">
        <v>4</v>
      </c>
      <c r="D396" s="20" t="s">
        <v>253</v>
      </c>
      <c r="E396" s="20" t="s">
        <v>253</v>
      </c>
      <c r="F396" s="23"/>
      <c r="G396" s="25"/>
      <c r="H396" s="26" t="s">
        <v>37</v>
      </c>
      <c r="I396" s="26" t="s">
        <v>37</v>
      </c>
      <c r="J396" s="26" t="s">
        <v>37</v>
      </c>
      <c r="K396" s="26" t="s">
        <v>37</v>
      </c>
      <c r="L396" s="26" t="s">
        <v>270</v>
      </c>
      <c r="M396" s="26" t="s">
        <v>37</v>
      </c>
      <c r="N396" s="26" t="s">
        <v>38</v>
      </c>
      <c r="O396" s="27" t="s">
        <v>290</v>
      </c>
      <c r="P396" s="26" t="s">
        <v>37</v>
      </c>
      <c r="Q396" s="26" t="s">
        <v>38</v>
      </c>
      <c r="R396" s="26" t="s">
        <v>37</v>
      </c>
      <c r="S396" s="26" t="s">
        <v>38</v>
      </c>
      <c r="T396" s="26" t="s">
        <v>38</v>
      </c>
      <c r="U396" s="26" t="s">
        <v>37</v>
      </c>
      <c r="V396" s="26" t="s">
        <v>37</v>
      </c>
      <c r="AA396" t="s">
        <v>290</v>
      </c>
      <c r="AB396">
        <v>23665</v>
      </c>
      <c r="AC396">
        <v>57424</v>
      </c>
      <c r="AD396">
        <v>41673</v>
      </c>
      <c r="AE396">
        <v>46457</v>
      </c>
      <c r="AF396">
        <v>16649</v>
      </c>
      <c r="AG396">
        <v>13712</v>
      </c>
      <c r="AH396">
        <v>12252</v>
      </c>
      <c r="AI396" t="s">
        <v>290</v>
      </c>
      <c r="AJ396">
        <v>48946</v>
      </c>
      <c r="AK396">
        <v>27742</v>
      </c>
      <c r="AL396">
        <v>22133</v>
      </c>
      <c r="AM396">
        <v>64978</v>
      </c>
      <c r="AN396">
        <v>32711</v>
      </c>
      <c r="AO396">
        <v>27917</v>
      </c>
      <c r="AP396">
        <v>10378</v>
      </c>
      <c r="AQ396" t="s">
        <v>290</v>
      </c>
      <c r="AR396" t="s">
        <v>37</v>
      </c>
      <c r="AS396" t="s">
        <v>37</v>
      </c>
      <c r="AT396" t="s">
        <v>37</v>
      </c>
      <c r="AU396" t="s">
        <v>37</v>
      </c>
      <c r="AV396" t="s">
        <v>38</v>
      </c>
      <c r="AW396" t="s">
        <v>38</v>
      </c>
      <c r="AX396" t="s">
        <v>37</v>
      </c>
      <c r="AY396" t="s">
        <v>290</v>
      </c>
      <c r="AZ396" t="s">
        <v>37</v>
      </c>
      <c r="BA396" t="s">
        <v>37</v>
      </c>
      <c r="BB396" t="s">
        <v>37</v>
      </c>
      <c r="BC396" t="s">
        <v>37</v>
      </c>
      <c r="BD396" t="s">
        <v>38</v>
      </c>
      <c r="BE396" t="s">
        <v>38</v>
      </c>
      <c r="BF396" t="s">
        <v>38</v>
      </c>
    </row>
    <row r="397" spans="1:58" ht="17.25" customHeight="1" x14ac:dyDescent="0.25">
      <c r="A397" s="20">
        <v>45322</v>
      </c>
      <c r="B397" s="21">
        <v>5</v>
      </c>
      <c r="C397" s="22">
        <v>4</v>
      </c>
      <c r="D397" s="20" t="s">
        <v>253</v>
      </c>
      <c r="E397" s="20" t="s">
        <v>253</v>
      </c>
      <c r="F397" s="23"/>
      <c r="G397" s="25"/>
      <c r="H397" s="26" t="s">
        <v>37</v>
      </c>
      <c r="I397" s="26" t="s">
        <v>37</v>
      </c>
      <c r="J397" s="26" t="s">
        <v>37</v>
      </c>
      <c r="K397" s="26" t="s">
        <v>37</v>
      </c>
      <c r="L397" s="26" t="s">
        <v>270</v>
      </c>
      <c r="M397" s="26" t="s">
        <v>37</v>
      </c>
      <c r="N397" s="26" t="s">
        <v>38</v>
      </c>
      <c r="O397" s="27" t="s">
        <v>290</v>
      </c>
      <c r="P397" s="26" t="s">
        <v>37</v>
      </c>
      <c r="Q397" s="26" t="s">
        <v>38</v>
      </c>
      <c r="R397" s="26" t="s">
        <v>37</v>
      </c>
      <c r="S397" s="26" t="s">
        <v>38</v>
      </c>
      <c r="T397" s="26" t="s">
        <v>38</v>
      </c>
      <c r="U397" s="26" t="s">
        <v>37</v>
      </c>
      <c r="V397" s="26" t="s">
        <v>37</v>
      </c>
      <c r="AA397" t="s">
        <v>290</v>
      </c>
      <c r="AB397">
        <v>23689</v>
      </c>
      <c r="AC397">
        <v>57448</v>
      </c>
      <c r="AD397">
        <v>41697</v>
      </c>
      <c r="AE397">
        <v>46481</v>
      </c>
      <c r="AF397">
        <v>16649</v>
      </c>
      <c r="AG397">
        <v>13712</v>
      </c>
      <c r="AH397">
        <v>12276</v>
      </c>
      <c r="AI397" t="s">
        <v>290</v>
      </c>
      <c r="AJ397">
        <v>48970</v>
      </c>
      <c r="AK397">
        <v>27766</v>
      </c>
      <c r="AL397">
        <v>22157</v>
      </c>
      <c r="AM397">
        <v>65002</v>
      </c>
      <c r="AN397">
        <v>32711</v>
      </c>
      <c r="AO397">
        <v>27917</v>
      </c>
      <c r="AP397">
        <v>10378</v>
      </c>
      <c r="AQ397" t="s">
        <v>290</v>
      </c>
      <c r="AR397" t="s">
        <v>37</v>
      </c>
      <c r="AS397" t="s">
        <v>37</v>
      </c>
      <c r="AT397" t="s">
        <v>37</v>
      </c>
      <c r="AU397" t="s">
        <v>37</v>
      </c>
      <c r="AV397" t="s">
        <v>38</v>
      </c>
      <c r="AW397" t="s">
        <v>38</v>
      </c>
      <c r="AX397" t="s">
        <v>37</v>
      </c>
      <c r="AY397" t="s">
        <v>290</v>
      </c>
      <c r="AZ397" t="s">
        <v>37</v>
      </c>
      <c r="BA397" t="s">
        <v>37</v>
      </c>
      <c r="BB397" t="s">
        <v>37</v>
      </c>
      <c r="BC397" t="s">
        <v>37</v>
      </c>
      <c r="BD397" t="s">
        <v>38</v>
      </c>
      <c r="BE397" t="s">
        <v>38</v>
      </c>
      <c r="BF397" t="s">
        <v>38</v>
      </c>
    </row>
    <row r="398" spans="1:58" ht="17.25" customHeight="1" x14ac:dyDescent="0.25">
      <c r="A398" s="20">
        <v>45323</v>
      </c>
      <c r="B398" s="21">
        <v>5</v>
      </c>
      <c r="C398" s="22">
        <v>4</v>
      </c>
      <c r="D398" s="20" t="s">
        <v>253</v>
      </c>
      <c r="E398" s="20" t="s">
        <v>253</v>
      </c>
      <c r="F398" s="23"/>
      <c r="G398" s="25"/>
      <c r="H398" s="26" t="s">
        <v>37</v>
      </c>
      <c r="I398" s="26" t="s">
        <v>37</v>
      </c>
      <c r="J398" s="26" t="s">
        <v>37</v>
      </c>
      <c r="K398" s="26" t="s">
        <v>38</v>
      </c>
      <c r="L398" s="26" t="s">
        <v>33</v>
      </c>
      <c r="M398" s="26" t="s">
        <v>37</v>
      </c>
      <c r="N398" s="26" t="s">
        <v>37</v>
      </c>
      <c r="O398" s="27" t="s">
        <v>290</v>
      </c>
      <c r="P398" s="26" t="s">
        <v>37</v>
      </c>
      <c r="Q398" s="26" t="s">
        <v>38</v>
      </c>
      <c r="R398" s="26" t="s">
        <v>37</v>
      </c>
      <c r="S398" s="26" t="s">
        <v>38</v>
      </c>
      <c r="T398" s="26" t="s">
        <v>38</v>
      </c>
      <c r="U398" s="26" t="s">
        <v>37</v>
      </c>
      <c r="V398" s="26" t="s">
        <v>37</v>
      </c>
      <c r="AA398" t="s">
        <v>290</v>
      </c>
      <c r="AB398">
        <v>23713</v>
      </c>
      <c r="AC398">
        <v>57472</v>
      </c>
      <c r="AD398">
        <v>41721</v>
      </c>
      <c r="AE398">
        <v>46505</v>
      </c>
      <c r="AF398">
        <v>16649</v>
      </c>
      <c r="AG398">
        <v>13712</v>
      </c>
      <c r="AH398">
        <v>12300</v>
      </c>
      <c r="AI398" t="s">
        <v>290</v>
      </c>
      <c r="AJ398">
        <v>48970</v>
      </c>
      <c r="AK398">
        <v>27790</v>
      </c>
      <c r="AL398">
        <v>22181</v>
      </c>
      <c r="AM398">
        <v>65026</v>
      </c>
      <c r="AN398">
        <v>32711</v>
      </c>
      <c r="AO398">
        <v>27917</v>
      </c>
      <c r="AP398">
        <v>10378</v>
      </c>
      <c r="AQ398" t="s">
        <v>290</v>
      </c>
      <c r="AR398" t="s">
        <v>37</v>
      </c>
      <c r="AS398" t="s">
        <v>37</v>
      </c>
      <c r="AT398" t="s">
        <v>37</v>
      </c>
      <c r="AU398" t="s">
        <v>37</v>
      </c>
      <c r="AV398" t="s">
        <v>38</v>
      </c>
      <c r="AW398" t="s">
        <v>38</v>
      </c>
      <c r="AX398" t="s">
        <v>37</v>
      </c>
      <c r="AY398" t="s">
        <v>290</v>
      </c>
      <c r="AZ398" t="s">
        <v>195</v>
      </c>
      <c r="BA398" t="s">
        <v>37</v>
      </c>
      <c r="BB398" t="s">
        <v>37</v>
      </c>
      <c r="BC398" t="s">
        <v>37</v>
      </c>
      <c r="BD398" t="s">
        <v>320</v>
      </c>
      <c r="BE398" t="s">
        <v>38</v>
      </c>
      <c r="BF398" t="s">
        <v>38</v>
      </c>
    </row>
    <row r="399" spans="1:58" ht="17.25" customHeight="1" x14ac:dyDescent="0.25">
      <c r="A399" s="20">
        <v>45324</v>
      </c>
      <c r="B399" s="21">
        <v>5</v>
      </c>
      <c r="C399" s="22">
        <v>4</v>
      </c>
      <c r="D399" s="20" t="s">
        <v>253</v>
      </c>
      <c r="E399" s="20" t="s">
        <v>253</v>
      </c>
      <c r="F399" s="23"/>
      <c r="G399" s="25"/>
      <c r="H399" s="26" t="s">
        <v>37</v>
      </c>
      <c r="I399" s="26" t="s">
        <v>37</v>
      </c>
      <c r="J399" s="26" t="s">
        <v>37</v>
      </c>
      <c r="K399" s="26" t="s">
        <v>38</v>
      </c>
      <c r="L399" s="26" t="s">
        <v>33</v>
      </c>
      <c r="M399" s="26" t="s">
        <v>37</v>
      </c>
      <c r="N399" s="26" t="s">
        <v>37</v>
      </c>
      <c r="O399" s="27" t="s">
        <v>290</v>
      </c>
      <c r="P399" s="26" t="s">
        <v>37</v>
      </c>
      <c r="Q399" s="26" t="s">
        <v>38</v>
      </c>
      <c r="R399" s="26" t="s">
        <v>37</v>
      </c>
      <c r="S399" s="26" t="s">
        <v>38</v>
      </c>
      <c r="T399" s="26" t="s">
        <v>38</v>
      </c>
      <c r="U399" s="26" t="s">
        <v>37</v>
      </c>
      <c r="V399" s="26" t="s">
        <v>37</v>
      </c>
      <c r="AA399" t="s">
        <v>290</v>
      </c>
      <c r="AB399">
        <v>23737</v>
      </c>
      <c r="AC399">
        <v>57496</v>
      </c>
      <c r="AD399">
        <v>41745</v>
      </c>
      <c r="AE399">
        <v>46529</v>
      </c>
      <c r="AF399">
        <v>16649</v>
      </c>
      <c r="AG399">
        <v>13712</v>
      </c>
      <c r="AH399">
        <v>12324</v>
      </c>
      <c r="AI399" t="s">
        <v>290</v>
      </c>
      <c r="AJ399">
        <v>48970</v>
      </c>
      <c r="AK399">
        <v>27814</v>
      </c>
      <c r="AL399">
        <v>22205</v>
      </c>
      <c r="AM399">
        <v>65050</v>
      </c>
      <c r="AN399">
        <v>32735</v>
      </c>
      <c r="AO399">
        <v>27917</v>
      </c>
      <c r="AP399">
        <v>10378</v>
      </c>
      <c r="AQ399" t="s">
        <v>290</v>
      </c>
      <c r="AR399" t="s">
        <v>37</v>
      </c>
      <c r="AS399" t="s">
        <v>37</v>
      </c>
      <c r="AT399" t="s">
        <v>37</v>
      </c>
      <c r="AU399" t="s">
        <v>37</v>
      </c>
      <c r="AV399" t="s">
        <v>38</v>
      </c>
      <c r="AW399" t="s">
        <v>38</v>
      </c>
      <c r="AX399" t="s">
        <v>37</v>
      </c>
      <c r="AY399" t="s">
        <v>290</v>
      </c>
      <c r="AZ399" t="s">
        <v>270</v>
      </c>
      <c r="BA399" t="s">
        <v>37</v>
      </c>
      <c r="BB399" t="s">
        <v>37</v>
      </c>
      <c r="BC399" t="s">
        <v>37</v>
      </c>
      <c r="BD399" t="s">
        <v>37</v>
      </c>
      <c r="BE399" t="s">
        <v>38</v>
      </c>
      <c r="BF399" t="s">
        <v>38</v>
      </c>
    </row>
    <row r="400" spans="1:58" ht="17.25" customHeight="1" x14ac:dyDescent="0.25">
      <c r="A400" s="20">
        <v>45325</v>
      </c>
      <c r="B400" s="21">
        <v>5</v>
      </c>
      <c r="C400" s="22">
        <v>4</v>
      </c>
      <c r="D400" s="20" t="s">
        <v>253</v>
      </c>
      <c r="E400" s="20" t="s">
        <v>253</v>
      </c>
      <c r="F400" s="23"/>
      <c r="G400" s="25"/>
      <c r="H400" s="26" t="s">
        <v>270</v>
      </c>
      <c r="I400" s="26" t="s">
        <v>37</v>
      </c>
      <c r="J400" s="26" t="s">
        <v>37</v>
      </c>
      <c r="K400" s="26" t="s">
        <v>38</v>
      </c>
      <c r="L400" s="26" t="s">
        <v>37</v>
      </c>
      <c r="M400" s="26" t="s">
        <v>37</v>
      </c>
      <c r="N400" s="26" t="s">
        <v>37</v>
      </c>
      <c r="O400" s="27" t="s">
        <v>290</v>
      </c>
      <c r="P400" s="26" t="s">
        <v>37</v>
      </c>
      <c r="Q400" s="26" t="s">
        <v>38</v>
      </c>
      <c r="R400" s="26" t="s">
        <v>37</v>
      </c>
      <c r="S400" s="26" t="s">
        <v>38</v>
      </c>
      <c r="T400" s="26" t="s">
        <v>38</v>
      </c>
      <c r="U400" s="26" t="s">
        <v>37</v>
      </c>
      <c r="V400" s="26" t="s">
        <v>37</v>
      </c>
      <c r="AA400" t="s">
        <v>290</v>
      </c>
      <c r="AB400">
        <v>23761</v>
      </c>
      <c r="AC400">
        <v>57520</v>
      </c>
      <c r="AD400">
        <v>41769</v>
      </c>
      <c r="AE400">
        <v>46553</v>
      </c>
      <c r="AF400">
        <v>16649</v>
      </c>
      <c r="AG400">
        <v>13712</v>
      </c>
      <c r="AH400">
        <v>12348</v>
      </c>
      <c r="AI400" t="s">
        <v>290</v>
      </c>
      <c r="AJ400">
        <v>48970</v>
      </c>
      <c r="AK400">
        <v>27838</v>
      </c>
      <c r="AL400">
        <v>22229</v>
      </c>
      <c r="AM400">
        <v>65074</v>
      </c>
      <c r="AN400">
        <v>32759</v>
      </c>
      <c r="AO400">
        <v>27917</v>
      </c>
      <c r="AP400">
        <v>10378</v>
      </c>
      <c r="AQ400" t="s">
        <v>290</v>
      </c>
      <c r="AR400" t="s">
        <v>37</v>
      </c>
      <c r="AS400" t="s">
        <v>37</v>
      </c>
      <c r="AT400" t="s">
        <v>37</v>
      </c>
      <c r="AU400" t="s">
        <v>37</v>
      </c>
      <c r="AV400" t="s">
        <v>38</v>
      </c>
      <c r="AW400" t="s">
        <v>38</v>
      </c>
      <c r="AX400" t="s">
        <v>37</v>
      </c>
      <c r="AY400" t="s">
        <v>290</v>
      </c>
      <c r="AZ400" t="s">
        <v>270</v>
      </c>
      <c r="BA400" t="s">
        <v>37</v>
      </c>
      <c r="BB400" t="s">
        <v>37</v>
      </c>
      <c r="BC400" t="s">
        <v>37</v>
      </c>
      <c r="BD400" t="s">
        <v>37</v>
      </c>
      <c r="BE400" t="s">
        <v>38</v>
      </c>
      <c r="BF400" t="s">
        <v>38</v>
      </c>
    </row>
    <row r="401" spans="1:58" ht="17.25" customHeight="1" x14ac:dyDescent="0.25">
      <c r="A401" s="20">
        <v>45326</v>
      </c>
      <c r="B401" s="21">
        <v>5</v>
      </c>
      <c r="C401" s="22">
        <v>4</v>
      </c>
      <c r="D401" s="20" t="s">
        <v>253</v>
      </c>
      <c r="E401" s="20" t="s">
        <v>253</v>
      </c>
      <c r="F401" s="23"/>
      <c r="G401" s="25"/>
      <c r="H401" s="26" t="s">
        <v>270</v>
      </c>
      <c r="I401" s="26" t="s">
        <v>37</v>
      </c>
      <c r="J401" s="26" t="s">
        <v>37</v>
      </c>
      <c r="K401" s="26" t="s">
        <v>38</v>
      </c>
      <c r="L401" s="26" t="s">
        <v>37</v>
      </c>
      <c r="M401" s="26" t="s">
        <v>37</v>
      </c>
      <c r="N401" s="26" t="s">
        <v>37</v>
      </c>
      <c r="O401" s="27" t="s">
        <v>290</v>
      </c>
      <c r="P401" s="26" t="s">
        <v>37</v>
      </c>
      <c r="Q401" s="26" t="s">
        <v>38</v>
      </c>
      <c r="R401" s="26" t="s">
        <v>37</v>
      </c>
      <c r="S401" s="26" t="s">
        <v>38</v>
      </c>
      <c r="T401" s="26" t="s">
        <v>38</v>
      </c>
      <c r="U401" s="26" t="s">
        <v>37</v>
      </c>
      <c r="V401" s="26" t="s">
        <v>37</v>
      </c>
      <c r="AA401" t="s">
        <v>290</v>
      </c>
      <c r="AB401">
        <v>23785</v>
      </c>
      <c r="AC401">
        <v>57544</v>
      </c>
      <c r="AD401">
        <v>41793</v>
      </c>
      <c r="AE401">
        <v>46577</v>
      </c>
      <c r="AF401">
        <v>16649</v>
      </c>
      <c r="AG401">
        <v>13712</v>
      </c>
      <c r="AH401">
        <v>12372</v>
      </c>
      <c r="AI401" t="s">
        <v>290</v>
      </c>
      <c r="AJ401">
        <v>48970</v>
      </c>
      <c r="AK401">
        <v>27862</v>
      </c>
      <c r="AL401">
        <v>22253</v>
      </c>
      <c r="AM401">
        <v>65098</v>
      </c>
      <c r="AN401">
        <v>32783</v>
      </c>
      <c r="AO401">
        <v>27917</v>
      </c>
      <c r="AP401">
        <v>10378</v>
      </c>
      <c r="AQ401" t="s">
        <v>290</v>
      </c>
      <c r="AR401" t="s">
        <v>37</v>
      </c>
      <c r="AS401" t="s">
        <v>37</v>
      </c>
      <c r="AT401" t="s">
        <v>37</v>
      </c>
      <c r="AU401" t="s">
        <v>37</v>
      </c>
      <c r="AV401" t="s">
        <v>38</v>
      </c>
      <c r="AW401" t="s">
        <v>38</v>
      </c>
      <c r="AX401" t="s">
        <v>37</v>
      </c>
      <c r="AY401" t="s">
        <v>290</v>
      </c>
      <c r="AZ401" t="s">
        <v>270</v>
      </c>
      <c r="BA401" t="s">
        <v>37</v>
      </c>
      <c r="BB401" t="s">
        <v>37</v>
      </c>
      <c r="BC401" t="s">
        <v>37</v>
      </c>
      <c r="BD401" t="s">
        <v>37</v>
      </c>
      <c r="BE401" t="s">
        <v>38</v>
      </c>
      <c r="BF401" t="s">
        <v>38</v>
      </c>
    </row>
    <row r="402" spans="1:58" ht="17.25" customHeight="1" x14ac:dyDescent="0.25">
      <c r="A402" s="20">
        <v>45327</v>
      </c>
      <c r="B402" s="21">
        <v>5</v>
      </c>
      <c r="C402" s="22">
        <v>4</v>
      </c>
      <c r="D402" s="20" t="s">
        <v>253</v>
      </c>
      <c r="E402" s="20" t="s">
        <v>253</v>
      </c>
      <c r="F402" s="23"/>
      <c r="G402" s="25"/>
      <c r="H402" s="26" t="s">
        <v>270</v>
      </c>
      <c r="I402" s="26" t="s">
        <v>37</v>
      </c>
      <c r="J402" s="26" t="s">
        <v>37</v>
      </c>
      <c r="K402" s="26" t="s">
        <v>38</v>
      </c>
      <c r="L402" s="26" t="s">
        <v>37</v>
      </c>
      <c r="M402" s="26" t="s">
        <v>37</v>
      </c>
      <c r="N402" s="26" t="s">
        <v>37</v>
      </c>
      <c r="O402" s="27" t="s">
        <v>290</v>
      </c>
      <c r="P402" s="26" t="s">
        <v>37</v>
      </c>
      <c r="Q402" s="26" t="s">
        <v>38</v>
      </c>
      <c r="R402" s="26" t="s">
        <v>37</v>
      </c>
      <c r="S402" s="26" t="s">
        <v>38</v>
      </c>
      <c r="T402" s="26" t="s">
        <v>38</v>
      </c>
      <c r="U402" s="26" t="s">
        <v>37</v>
      </c>
      <c r="V402" s="26" t="s">
        <v>37</v>
      </c>
      <c r="AA402" t="s">
        <v>290</v>
      </c>
      <c r="AB402">
        <v>23809</v>
      </c>
      <c r="AC402">
        <v>57568</v>
      </c>
      <c r="AD402">
        <v>41817</v>
      </c>
      <c r="AE402">
        <v>46601</v>
      </c>
      <c r="AF402">
        <v>16649</v>
      </c>
      <c r="AG402">
        <v>13712</v>
      </c>
      <c r="AH402">
        <v>12396</v>
      </c>
      <c r="AI402" t="s">
        <v>290</v>
      </c>
      <c r="AJ402">
        <v>48970</v>
      </c>
      <c r="AK402">
        <v>27886</v>
      </c>
      <c r="AL402">
        <v>22277</v>
      </c>
      <c r="AM402">
        <v>65122</v>
      </c>
      <c r="AN402">
        <v>32807</v>
      </c>
      <c r="AO402">
        <v>27917</v>
      </c>
      <c r="AP402">
        <v>10378</v>
      </c>
      <c r="AQ402" t="s">
        <v>290</v>
      </c>
      <c r="AR402" t="s">
        <v>37</v>
      </c>
      <c r="AS402" t="s">
        <v>37</v>
      </c>
      <c r="AT402" t="s">
        <v>37</v>
      </c>
      <c r="AU402" t="s">
        <v>37</v>
      </c>
      <c r="AV402" t="s">
        <v>38</v>
      </c>
      <c r="AW402" t="s">
        <v>38</v>
      </c>
      <c r="AX402" t="s">
        <v>37</v>
      </c>
      <c r="AY402" t="s">
        <v>290</v>
      </c>
      <c r="AZ402" t="s">
        <v>270</v>
      </c>
      <c r="BA402" t="s">
        <v>37</v>
      </c>
      <c r="BB402" t="s">
        <v>37</v>
      </c>
      <c r="BC402" t="s">
        <v>37</v>
      </c>
      <c r="BD402" t="s">
        <v>37</v>
      </c>
      <c r="BE402" t="s">
        <v>38</v>
      </c>
      <c r="BF402" t="s">
        <v>38</v>
      </c>
    </row>
    <row r="403" spans="1:58" ht="17.25" customHeight="1" x14ac:dyDescent="0.25">
      <c r="A403" s="20">
        <v>45328</v>
      </c>
      <c r="B403" s="21">
        <v>5</v>
      </c>
      <c r="C403" s="22">
        <v>4</v>
      </c>
      <c r="D403" s="20" t="s">
        <v>253</v>
      </c>
      <c r="E403" s="20" t="s">
        <v>253</v>
      </c>
      <c r="F403" s="23"/>
      <c r="G403" s="25"/>
      <c r="H403" s="26" t="s">
        <v>270</v>
      </c>
      <c r="I403" s="26" t="s">
        <v>37</v>
      </c>
      <c r="J403" s="26" t="s">
        <v>37</v>
      </c>
      <c r="K403" s="26" t="s">
        <v>38</v>
      </c>
      <c r="L403" s="26" t="s">
        <v>37</v>
      </c>
      <c r="M403" s="26" t="s">
        <v>37</v>
      </c>
      <c r="N403" s="26" t="s">
        <v>37</v>
      </c>
      <c r="O403" s="27" t="s">
        <v>290</v>
      </c>
      <c r="P403" s="26" t="s">
        <v>37</v>
      </c>
      <c r="Q403" s="26" t="s">
        <v>38</v>
      </c>
      <c r="R403" s="26" t="s">
        <v>37</v>
      </c>
      <c r="S403" s="26" t="s">
        <v>38</v>
      </c>
      <c r="T403" s="26" t="s">
        <v>38</v>
      </c>
      <c r="U403" s="26" t="s">
        <v>37</v>
      </c>
      <c r="V403" s="26" t="s">
        <v>37</v>
      </c>
      <c r="AA403" t="s">
        <v>290</v>
      </c>
      <c r="AB403">
        <v>23833</v>
      </c>
      <c r="AC403">
        <v>57592</v>
      </c>
      <c r="AD403">
        <v>41841</v>
      </c>
      <c r="AE403">
        <v>46625</v>
      </c>
      <c r="AF403">
        <v>16649</v>
      </c>
      <c r="AG403">
        <v>13712</v>
      </c>
      <c r="AH403">
        <v>12420</v>
      </c>
      <c r="AI403" t="s">
        <v>290</v>
      </c>
      <c r="AJ403">
        <v>48970</v>
      </c>
      <c r="AK403">
        <v>27910</v>
      </c>
      <c r="AL403">
        <v>22301</v>
      </c>
      <c r="AM403">
        <v>65146</v>
      </c>
      <c r="AN403">
        <v>32831</v>
      </c>
      <c r="AO403">
        <v>27917</v>
      </c>
      <c r="AP403">
        <v>10378</v>
      </c>
      <c r="AQ403" t="s">
        <v>290</v>
      </c>
      <c r="AR403" t="s">
        <v>37</v>
      </c>
      <c r="AS403" t="s">
        <v>37</v>
      </c>
      <c r="AT403" t="s">
        <v>37</v>
      </c>
      <c r="AU403" t="s">
        <v>37</v>
      </c>
      <c r="AV403" t="s">
        <v>38</v>
      </c>
      <c r="AW403" t="s">
        <v>38</v>
      </c>
      <c r="AX403" t="s">
        <v>37</v>
      </c>
      <c r="AY403" t="s">
        <v>290</v>
      </c>
      <c r="AZ403" t="s">
        <v>270</v>
      </c>
      <c r="BA403" t="s">
        <v>37</v>
      </c>
      <c r="BB403" t="s">
        <v>37</v>
      </c>
      <c r="BC403" t="s">
        <v>37</v>
      </c>
      <c r="BD403" t="s">
        <v>37</v>
      </c>
      <c r="BE403" t="s">
        <v>38</v>
      </c>
      <c r="BF403" t="s">
        <v>38</v>
      </c>
    </row>
    <row r="404" spans="1:58" ht="17.25" customHeight="1" x14ac:dyDescent="0.25">
      <c r="A404" s="20">
        <v>45329</v>
      </c>
      <c r="B404" s="21">
        <v>5</v>
      </c>
      <c r="C404" s="22">
        <v>4</v>
      </c>
      <c r="D404" s="20" t="s">
        <v>253</v>
      </c>
      <c r="E404" s="20" t="s">
        <v>253</v>
      </c>
      <c r="F404" s="23"/>
      <c r="G404" s="25"/>
      <c r="H404" s="26" t="s">
        <v>270</v>
      </c>
      <c r="I404" s="26" t="s">
        <v>37</v>
      </c>
      <c r="J404" s="26" t="s">
        <v>37</v>
      </c>
      <c r="K404" s="26" t="s">
        <v>38</v>
      </c>
      <c r="L404" s="26" t="s">
        <v>37</v>
      </c>
      <c r="M404" s="26" t="s">
        <v>37</v>
      </c>
      <c r="N404" s="26" t="s">
        <v>37</v>
      </c>
      <c r="O404" s="27" t="s">
        <v>290</v>
      </c>
      <c r="P404" s="26" t="s">
        <v>37</v>
      </c>
      <c r="Q404" s="26" t="s">
        <v>38</v>
      </c>
      <c r="R404" s="26" t="s">
        <v>37</v>
      </c>
      <c r="S404" s="26" t="s">
        <v>38</v>
      </c>
      <c r="T404" s="26" t="s">
        <v>38</v>
      </c>
      <c r="U404" s="26" t="s">
        <v>37</v>
      </c>
      <c r="V404" s="26" t="s">
        <v>37</v>
      </c>
      <c r="AA404" t="s">
        <v>290</v>
      </c>
      <c r="AB404">
        <v>23857</v>
      </c>
      <c r="AC404">
        <v>57616</v>
      </c>
      <c r="AD404">
        <v>41865</v>
      </c>
      <c r="AE404">
        <v>46649</v>
      </c>
      <c r="AF404">
        <v>16649</v>
      </c>
      <c r="AG404">
        <v>13712</v>
      </c>
      <c r="AH404">
        <v>12444</v>
      </c>
      <c r="AI404" t="s">
        <v>290</v>
      </c>
      <c r="AJ404">
        <v>48970</v>
      </c>
      <c r="AK404">
        <v>27934</v>
      </c>
      <c r="AL404">
        <v>22325</v>
      </c>
      <c r="AM404">
        <v>65170</v>
      </c>
      <c r="AN404">
        <v>32855</v>
      </c>
      <c r="AO404">
        <v>27917</v>
      </c>
      <c r="AP404">
        <v>10378</v>
      </c>
      <c r="AQ404" t="s">
        <v>290</v>
      </c>
      <c r="AR404" t="s">
        <v>37</v>
      </c>
      <c r="AS404" t="s">
        <v>37</v>
      </c>
      <c r="AT404" t="s">
        <v>37</v>
      </c>
      <c r="AU404" t="s">
        <v>37</v>
      </c>
      <c r="AV404" t="s">
        <v>38</v>
      </c>
      <c r="AW404" t="s">
        <v>38</v>
      </c>
      <c r="AX404" t="s">
        <v>37</v>
      </c>
      <c r="AY404" t="s">
        <v>290</v>
      </c>
      <c r="AZ404" t="s">
        <v>270</v>
      </c>
      <c r="BA404" t="s">
        <v>37</v>
      </c>
      <c r="BB404" t="s">
        <v>37</v>
      </c>
      <c r="BC404" t="s">
        <v>37</v>
      </c>
      <c r="BD404" t="s">
        <v>37</v>
      </c>
      <c r="BE404" t="s">
        <v>38</v>
      </c>
      <c r="BF404" t="s">
        <v>38</v>
      </c>
    </row>
    <row r="405" spans="1:58" ht="17.25" customHeight="1" x14ac:dyDescent="0.25">
      <c r="A405" s="20">
        <v>45330</v>
      </c>
      <c r="B405" s="21">
        <v>5</v>
      </c>
      <c r="C405" s="22">
        <v>4</v>
      </c>
      <c r="D405" s="20" t="s">
        <v>253</v>
      </c>
      <c r="E405" s="20" t="s">
        <v>253</v>
      </c>
      <c r="F405" s="23"/>
      <c r="G405" s="25"/>
      <c r="H405" s="26" t="s">
        <v>33</v>
      </c>
      <c r="I405" s="26" t="s">
        <v>37</v>
      </c>
      <c r="J405" s="26" t="s">
        <v>37</v>
      </c>
      <c r="K405" s="26" t="s">
        <v>38</v>
      </c>
      <c r="L405" s="26" t="s">
        <v>37</v>
      </c>
      <c r="M405" s="26" t="s">
        <v>37</v>
      </c>
      <c r="N405" s="26" t="s">
        <v>37</v>
      </c>
      <c r="O405" s="27" t="s">
        <v>290</v>
      </c>
      <c r="P405" s="26" t="s">
        <v>37</v>
      </c>
      <c r="Q405" s="26" t="s">
        <v>37</v>
      </c>
      <c r="R405" s="26" t="s">
        <v>37</v>
      </c>
      <c r="S405" s="26" t="s">
        <v>38</v>
      </c>
      <c r="T405" s="26" t="s">
        <v>38</v>
      </c>
      <c r="U405" s="26" t="s">
        <v>37</v>
      </c>
      <c r="V405" s="26" t="s">
        <v>38</v>
      </c>
      <c r="AA405" t="s">
        <v>290</v>
      </c>
      <c r="AB405">
        <v>23881</v>
      </c>
      <c r="AC405">
        <v>57640</v>
      </c>
      <c r="AD405">
        <v>41889</v>
      </c>
      <c r="AE405">
        <v>46673</v>
      </c>
      <c r="AF405">
        <v>16649</v>
      </c>
      <c r="AG405">
        <v>13712</v>
      </c>
      <c r="AH405">
        <v>12468</v>
      </c>
      <c r="AI405" t="s">
        <v>290</v>
      </c>
      <c r="AJ405">
        <v>48970</v>
      </c>
      <c r="AK405">
        <v>27958</v>
      </c>
      <c r="AL405">
        <v>22349</v>
      </c>
      <c r="AM405">
        <v>65194</v>
      </c>
      <c r="AN405">
        <v>32879</v>
      </c>
      <c r="AO405">
        <v>27917</v>
      </c>
      <c r="AP405">
        <v>10378</v>
      </c>
      <c r="AQ405" t="s">
        <v>290</v>
      </c>
      <c r="AR405" t="s">
        <v>37</v>
      </c>
      <c r="AS405" t="s">
        <v>37</v>
      </c>
      <c r="AT405" t="s">
        <v>37</v>
      </c>
      <c r="AU405" t="s">
        <v>37</v>
      </c>
      <c r="AV405" t="s">
        <v>38</v>
      </c>
      <c r="AW405" t="s">
        <v>38</v>
      </c>
      <c r="AX405" t="s">
        <v>37</v>
      </c>
      <c r="AY405" t="s">
        <v>290</v>
      </c>
      <c r="AZ405" t="s">
        <v>270</v>
      </c>
      <c r="BA405" t="s">
        <v>37</v>
      </c>
      <c r="BB405" t="s">
        <v>37</v>
      </c>
      <c r="BC405" t="s">
        <v>37</v>
      </c>
      <c r="BD405" t="s">
        <v>37</v>
      </c>
      <c r="BE405" t="s">
        <v>38</v>
      </c>
      <c r="BF405" t="s">
        <v>38</v>
      </c>
    </row>
    <row r="406" spans="1:58" ht="17.25" customHeight="1" x14ac:dyDescent="0.25">
      <c r="A406" s="20">
        <v>45331</v>
      </c>
      <c r="B406" s="21">
        <v>5</v>
      </c>
      <c r="C406" s="22">
        <v>4</v>
      </c>
      <c r="D406" s="20" t="s">
        <v>253</v>
      </c>
      <c r="E406" s="20" t="s">
        <v>253</v>
      </c>
      <c r="F406" s="23"/>
      <c r="G406" s="25"/>
      <c r="H406" s="26" t="s">
        <v>33</v>
      </c>
      <c r="I406" s="26" t="s">
        <v>37</v>
      </c>
      <c r="J406" s="26" t="s">
        <v>37</v>
      </c>
      <c r="K406" s="26" t="s">
        <v>38</v>
      </c>
      <c r="L406" s="26" t="s">
        <v>37</v>
      </c>
      <c r="M406" s="26" t="s">
        <v>37</v>
      </c>
      <c r="N406" s="26" t="s">
        <v>37</v>
      </c>
      <c r="O406" s="27" t="s">
        <v>290</v>
      </c>
      <c r="P406" s="26" t="s">
        <v>37</v>
      </c>
      <c r="Q406" s="26" t="s">
        <v>37</v>
      </c>
      <c r="R406" s="26" t="s">
        <v>37</v>
      </c>
      <c r="S406" s="26" t="s">
        <v>38</v>
      </c>
      <c r="T406" s="26" t="s">
        <v>38</v>
      </c>
      <c r="U406" s="26" t="s">
        <v>37</v>
      </c>
      <c r="V406" s="26" t="s">
        <v>38</v>
      </c>
      <c r="AA406" t="s">
        <v>290</v>
      </c>
      <c r="AB406">
        <v>23905</v>
      </c>
      <c r="AC406">
        <v>57664</v>
      </c>
      <c r="AD406">
        <v>41913</v>
      </c>
      <c r="AE406">
        <v>46697</v>
      </c>
      <c r="AF406">
        <v>16649</v>
      </c>
      <c r="AG406">
        <v>13712</v>
      </c>
      <c r="AH406">
        <v>12492</v>
      </c>
      <c r="AI406" t="s">
        <v>290</v>
      </c>
      <c r="AJ406">
        <v>48970</v>
      </c>
      <c r="AK406">
        <v>27982</v>
      </c>
      <c r="AL406">
        <v>22349</v>
      </c>
      <c r="AM406">
        <v>65218</v>
      </c>
      <c r="AN406">
        <v>32879</v>
      </c>
      <c r="AO406">
        <v>27917</v>
      </c>
      <c r="AP406">
        <v>10378</v>
      </c>
      <c r="AQ406" t="s">
        <v>290</v>
      </c>
      <c r="AR406" t="s">
        <v>37</v>
      </c>
      <c r="AS406" t="s">
        <v>37</v>
      </c>
      <c r="AT406" t="s">
        <v>37</v>
      </c>
      <c r="AU406" t="s">
        <v>37</v>
      </c>
      <c r="AV406" t="s">
        <v>38</v>
      </c>
      <c r="AW406" t="s">
        <v>38</v>
      </c>
      <c r="AX406" t="s">
        <v>37</v>
      </c>
      <c r="AY406" t="s">
        <v>290</v>
      </c>
      <c r="AZ406" t="s">
        <v>320</v>
      </c>
      <c r="BA406" t="s">
        <v>37</v>
      </c>
      <c r="BB406" t="s">
        <v>195</v>
      </c>
      <c r="BC406" t="s">
        <v>37</v>
      </c>
      <c r="BD406" t="s">
        <v>195</v>
      </c>
      <c r="BE406" t="s">
        <v>320</v>
      </c>
      <c r="BF406" t="s">
        <v>38</v>
      </c>
    </row>
    <row r="407" spans="1:58" ht="17.25" customHeight="1" x14ac:dyDescent="0.25">
      <c r="A407" s="20">
        <v>45332</v>
      </c>
      <c r="B407" s="21">
        <v>5</v>
      </c>
      <c r="C407" s="22">
        <v>4</v>
      </c>
      <c r="D407" s="20" t="s">
        <v>253</v>
      </c>
      <c r="E407" s="20" t="s">
        <v>253</v>
      </c>
      <c r="F407" s="23"/>
      <c r="G407" s="25"/>
      <c r="H407" s="26" t="s">
        <v>37</v>
      </c>
      <c r="I407" s="26" t="s">
        <v>37</v>
      </c>
      <c r="J407" s="26" t="s">
        <v>37</v>
      </c>
      <c r="K407" s="26" t="s">
        <v>38</v>
      </c>
      <c r="L407" s="26" t="s">
        <v>37</v>
      </c>
      <c r="M407" s="26" t="s">
        <v>270</v>
      </c>
      <c r="N407" s="26" t="s">
        <v>37</v>
      </c>
      <c r="O407" s="27" t="s">
        <v>290</v>
      </c>
      <c r="P407" s="26" t="s">
        <v>37</v>
      </c>
      <c r="Q407" s="26" t="s">
        <v>37</v>
      </c>
      <c r="R407" s="26" t="s">
        <v>37</v>
      </c>
      <c r="S407" s="26" t="s">
        <v>38</v>
      </c>
      <c r="T407" s="26" t="s">
        <v>38</v>
      </c>
      <c r="U407" s="26" t="s">
        <v>37</v>
      </c>
      <c r="V407" s="26" t="s">
        <v>33</v>
      </c>
      <c r="AA407" t="s">
        <v>290</v>
      </c>
      <c r="AB407">
        <v>23929</v>
      </c>
      <c r="AC407">
        <v>57688</v>
      </c>
      <c r="AD407">
        <v>41937</v>
      </c>
      <c r="AE407">
        <v>46721</v>
      </c>
      <c r="AF407">
        <v>16649</v>
      </c>
      <c r="AG407">
        <v>13712</v>
      </c>
      <c r="AH407">
        <v>12516</v>
      </c>
      <c r="AI407" t="s">
        <v>290</v>
      </c>
      <c r="AJ407">
        <v>48994</v>
      </c>
      <c r="AK407">
        <v>28006</v>
      </c>
      <c r="AL407">
        <v>22349</v>
      </c>
      <c r="AM407">
        <v>65242</v>
      </c>
      <c r="AN407">
        <v>32879</v>
      </c>
      <c r="AO407">
        <v>27941</v>
      </c>
      <c r="AP407">
        <v>10378</v>
      </c>
      <c r="AQ407" t="s">
        <v>290</v>
      </c>
      <c r="AR407" t="s">
        <v>37</v>
      </c>
      <c r="AS407" t="s">
        <v>37</v>
      </c>
      <c r="AT407" t="s">
        <v>37</v>
      </c>
      <c r="AU407" t="s">
        <v>37</v>
      </c>
      <c r="AV407" t="s">
        <v>38</v>
      </c>
      <c r="AW407" t="s">
        <v>38</v>
      </c>
      <c r="AX407" t="s">
        <v>37</v>
      </c>
      <c r="AY407" t="s">
        <v>290</v>
      </c>
      <c r="AZ407" t="s">
        <v>37</v>
      </c>
      <c r="BA407" t="s">
        <v>37</v>
      </c>
      <c r="BB407" t="s">
        <v>270</v>
      </c>
      <c r="BC407" t="s">
        <v>37</v>
      </c>
      <c r="BD407" t="s">
        <v>38</v>
      </c>
      <c r="BE407" t="s">
        <v>37</v>
      </c>
      <c r="BF407" t="s">
        <v>38</v>
      </c>
    </row>
    <row r="408" spans="1:58" ht="17.25" customHeight="1" x14ac:dyDescent="0.25">
      <c r="A408" s="20">
        <v>45333</v>
      </c>
      <c r="B408" s="21">
        <v>5</v>
      </c>
      <c r="C408" s="22">
        <v>4</v>
      </c>
      <c r="D408" s="20" t="s">
        <v>253</v>
      </c>
      <c r="E408" s="20" t="s">
        <v>253</v>
      </c>
      <c r="F408" s="23"/>
      <c r="G408" s="25"/>
      <c r="H408" s="26" t="s">
        <v>37</v>
      </c>
      <c r="I408" s="26" t="s">
        <v>37</v>
      </c>
      <c r="J408" s="26" t="s">
        <v>37</v>
      </c>
      <c r="K408" s="26" t="s">
        <v>38</v>
      </c>
      <c r="L408" s="26" t="s">
        <v>37</v>
      </c>
      <c r="M408" s="26" t="s">
        <v>270</v>
      </c>
      <c r="N408" s="26" t="s">
        <v>37</v>
      </c>
      <c r="O408" s="27" t="s">
        <v>290</v>
      </c>
      <c r="P408" s="26" t="s">
        <v>37</v>
      </c>
      <c r="Q408" s="26" t="s">
        <v>37</v>
      </c>
      <c r="R408" s="26" t="s">
        <v>37</v>
      </c>
      <c r="S408" s="26" t="s">
        <v>38</v>
      </c>
      <c r="T408" s="26" t="s">
        <v>38</v>
      </c>
      <c r="U408" s="26" t="s">
        <v>37</v>
      </c>
      <c r="V408" s="26" t="s">
        <v>33</v>
      </c>
      <c r="AA408" t="s">
        <v>290</v>
      </c>
      <c r="AB408">
        <v>23953</v>
      </c>
      <c r="AC408">
        <v>57712</v>
      </c>
      <c r="AD408">
        <v>41961</v>
      </c>
      <c r="AE408">
        <v>46745</v>
      </c>
      <c r="AF408">
        <v>16649</v>
      </c>
      <c r="AG408">
        <v>13712</v>
      </c>
      <c r="AH408">
        <v>12540</v>
      </c>
      <c r="AI408" t="s">
        <v>290</v>
      </c>
      <c r="AJ408">
        <v>49018</v>
      </c>
      <c r="AK408">
        <v>28030</v>
      </c>
      <c r="AL408">
        <v>22349</v>
      </c>
      <c r="AM408">
        <v>65266</v>
      </c>
      <c r="AN408">
        <v>32879</v>
      </c>
      <c r="AO408">
        <v>27965</v>
      </c>
      <c r="AP408">
        <v>10378</v>
      </c>
      <c r="AQ408" t="s">
        <v>290</v>
      </c>
      <c r="AR408" t="s">
        <v>37</v>
      </c>
      <c r="AS408" t="s">
        <v>37</v>
      </c>
      <c r="AT408" t="s">
        <v>37</v>
      </c>
      <c r="AU408" t="s">
        <v>37</v>
      </c>
      <c r="AV408" t="s">
        <v>38</v>
      </c>
      <c r="AW408" t="s">
        <v>38</v>
      </c>
      <c r="AX408" t="s">
        <v>37</v>
      </c>
      <c r="AY408" t="s">
        <v>290</v>
      </c>
      <c r="AZ408" t="s">
        <v>37</v>
      </c>
      <c r="BA408" t="s">
        <v>37</v>
      </c>
      <c r="BB408" t="s">
        <v>270</v>
      </c>
      <c r="BC408" t="s">
        <v>37</v>
      </c>
      <c r="BD408" t="s">
        <v>38</v>
      </c>
      <c r="BE408" t="s">
        <v>37</v>
      </c>
      <c r="BF408" t="s">
        <v>38</v>
      </c>
    </row>
    <row r="409" spans="1:58" ht="17.25" customHeight="1" x14ac:dyDescent="0.25">
      <c r="A409" s="20">
        <v>45334</v>
      </c>
      <c r="B409" s="21">
        <v>5</v>
      </c>
      <c r="C409" s="22">
        <v>4</v>
      </c>
      <c r="D409" s="20" t="s">
        <v>253</v>
      </c>
      <c r="E409" s="20" t="s">
        <v>253</v>
      </c>
      <c r="F409" s="23"/>
      <c r="G409" s="25"/>
      <c r="H409" s="26" t="s">
        <v>37</v>
      </c>
      <c r="I409" s="26" t="s">
        <v>37</v>
      </c>
      <c r="J409" s="26" t="s">
        <v>37</v>
      </c>
      <c r="K409" s="26" t="s">
        <v>38</v>
      </c>
      <c r="L409" s="26" t="s">
        <v>37</v>
      </c>
      <c r="M409" s="26" t="s">
        <v>270</v>
      </c>
      <c r="N409" s="26" t="s">
        <v>37</v>
      </c>
      <c r="O409" s="27" t="s">
        <v>290</v>
      </c>
      <c r="P409" s="26" t="s">
        <v>37</v>
      </c>
      <c r="Q409" s="26" t="s">
        <v>37</v>
      </c>
      <c r="R409" s="26" t="s">
        <v>37</v>
      </c>
      <c r="S409" s="26" t="s">
        <v>38</v>
      </c>
      <c r="T409" s="26" t="s">
        <v>38</v>
      </c>
      <c r="U409" s="26" t="s">
        <v>37</v>
      </c>
      <c r="V409" s="26" t="s">
        <v>38</v>
      </c>
      <c r="AA409" t="s">
        <v>290</v>
      </c>
      <c r="AB409">
        <v>23977</v>
      </c>
      <c r="AC409">
        <v>57736</v>
      </c>
      <c r="AD409">
        <v>41985</v>
      </c>
      <c r="AE409">
        <v>46769</v>
      </c>
      <c r="AF409">
        <v>16649</v>
      </c>
      <c r="AG409">
        <v>13712</v>
      </c>
      <c r="AH409">
        <v>12564</v>
      </c>
      <c r="AI409" t="s">
        <v>290</v>
      </c>
      <c r="AJ409">
        <v>49042</v>
      </c>
      <c r="AK409">
        <v>28054</v>
      </c>
      <c r="AL409">
        <v>22349</v>
      </c>
      <c r="AM409">
        <v>65290</v>
      </c>
      <c r="AN409">
        <v>32879</v>
      </c>
      <c r="AO409">
        <v>27989</v>
      </c>
      <c r="AP409">
        <v>10378</v>
      </c>
      <c r="AQ409" t="s">
        <v>290</v>
      </c>
      <c r="AR409" t="s">
        <v>37</v>
      </c>
      <c r="AS409" t="s">
        <v>37</v>
      </c>
      <c r="AT409" t="s">
        <v>37</v>
      </c>
      <c r="AU409" t="s">
        <v>37</v>
      </c>
      <c r="AV409" t="s">
        <v>38</v>
      </c>
      <c r="AW409" t="s">
        <v>38</v>
      </c>
      <c r="AX409" t="s">
        <v>37</v>
      </c>
      <c r="AY409" t="s">
        <v>290</v>
      </c>
      <c r="AZ409" t="s">
        <v>37</v>
      </c>
      <c r="BA409" t="s">
        <v>37</v>
      </c>
      <c r="BB409" t="s">
        <v>270</v>
      </c>
      <c r="BC409" t="s">
        <v>37</v>
      </c>
      <c r="BD409" t="s">
        <v>38</v>
      </c>
      <c r="BE409" t="s">
        <v>37</v>
      </c>
      <c r="BF409" t="s">
        <v>38</v>
      </c>
    </row>
    <row r="410" spans="1:58" ht="17.25" customHeight="1" x14ac:dyDescent="0.25">
      <c r="A410" s="20">
        <v>45335</v>
      </c>
      <c r="B410" s="21">
        <v>5</v>
      </c>
      <c r="C410" s="22">
        <v>4</v>
      </c>
      <c r="D410" s="20" t="s">
        <v>253</v>
      </c>
      <c r="E410" s="20" t="s">
        <v>253</v>
      </c>
      <c r="F410" s="23"/>
      <c r="G410" s="25"/>
      <c r="H410" s="26" t="s">
        <v>37</v>
      </c>
      <c r="I410" s="26" t="s">
        <v>37</v>
      </c>
      <c r="J410" s="26" t="s">
        <v>37</v>
      </c>
      <c r="K410" s="26" t="s">
        <v>38</v>
      </c>
      <c r="L410" s="26" t="s">
        <v>37</v>
      </c>
      <c r="M410" s="26" t="s">
        <v>270</v>
      </c>
      <c r="N410" s="26" t="s">
        <v>37</v>
      </c>
      <c r="O410" s="27" t="s">
        <v>290</v>
      </c>
      <c r="P410" s="26" t="s">
        <v>37</v>
      </c>
      <c r="Q410" s="26" t="s">
        <v>37</v>
      </c>
      <c r="R410" s="26" t="s">
        <v>37</v>
      </c>
      <c r="S410" s="26" t="s">
        <v>38</v>
      </c>
      <c r="T410" s="26" t="s">
        <v>38</v>
      </c>
      <c r="U410" s="26" t="s">
        <v>37</v>
      </c>
      <c r="V410" s="26" t="s">
        <v>38</v>
      </c>
      <c r="AA410" t="s">
        <v>290</v>
      </c>
      <c r="AB410">
        <v>24001</v>
      </c>
      <c r="AC410">
        <v>57760</v>
      </c>
      <c r="AD410">
        <v>42009</v>
      </c>
      <c r="AE410">
        <v>46793</v>
      </c>
      <c r="AF410">
        <v>16649</v>
      </c>
      <c r="AG410">
        <v>13712</v>
      </c>
      <c r="AH410">
        <v>12588</v>
      </c>
      <c r="AI410" t="s">
        <v>290</v>
      </c>
      <c r="AJ410">
        <v>49066</v>
      </c>
      <c r="AK410">
        <v>28078</v>
      </c>
      <c r="AL410">
        <v>22349</v>
      </c>
      <c r="AM410">
        <v>65314</v>
      </c>
      <c r="AN410">
        <v>32879</v>
      </c>
      <c r="AO410">
        <v>28013</v>
      </c>
      <c r="AP410">
        <v>10378</v>
      </c>
      <c r="AQ410" t="s">
        <v>290</v>
      </c>
      <c r="AR410" t="s">
        <v>37</v>
      </c>
      <c r="AS410" t="s">
        <v>37</v>
      </c>
      <c r="AT410" t="s">
        <v>37</v>
      </c>
      <c r="AU410" t="s">
        <v>37</v>
      </c>
      <c r="AV410" t="s">
        <v>38</v>
      </c>
      <c r="AW410" t="s">
        <v>38</v>
      </c>
      <c r="AX410" t="s">
        <v>37</v>
      </c>
      <c r="AY410" t="s">
        <v>290</v>
      </c>
      <c r="AZ410" t="s">
        <v>37</v>
      </c>
      <c r="BA410" t="s">
        <v>37</v>
      </c>
      <c r="BB410" t="s">
        <v>270</v>
      </c>
      <c r="BC410" t="s">
        <v>37</v>
      </c>
      <c r="BD410" t="s">
        <v>38</v>
      </c>
      <c r="BE410" t="s">
        <v>37</v>
      </c>
      <c r="BF410" t="s">
        <v>38</v>
      </c>
    </row>
    <row r="411" spans="1:58" ht="17.25" customHeight="1" x14ac:dyDescent="0.25">
      <c r="A411" s="20">
        <v>45336</v>
      </c>
      <c r="B411" s="21">
        <v>5</v>
      </c>
      <c r="C411" s="22">
        <v>4</v>
      </c>
      <c r="D411" s="20" t="s">
        <v>253</v>
      </c>
      <c r="E411" s="20" t="s">
        <v>253</v>
      </c>
      <c r="F411" s="23"/>
      <c r="G411" s="25"/>
      <c r="H411" s="26" t="s">
        <v>37</v>
      </c>
      <c r="I411" s="26" t="s">
        <v>37</v>
      </c>
      <c r="J411" s="26" t="s">
        <v>37</v>
      </c>
      <c r="K411" s="26" t="s">
        <v>38</v>
      </c>
      <c r="L411" s="26" t="s">
        <v>37</v>
      </c>
      <c r="M411" s="26" t="s">
        <v>270</v>
      </c>
      <c r="N411" s="26" t="s">
        <v>37</v>
      </c>
      <c r="O411" s="27" t="s">
        <v>290</v>
      </c>
      <c r="P411" s="26" t="s">
        <v>37</v>
      </c>
      <c r="Q411" s="26" t="s">
        <v>37</v>
      </c>
      <c r="R411" s="26" t="s">
        <v>37</v>
      </c>
      <c r="S411" s="26" t="s">
        <v>38</v>
      </c>
      <c r="T411" s="26" t="s">
        <v>38</v>
      </c>
      <c r="U411" s="26" t="s">
        <v>37</v>
      </c>
      <c r="V411" s="26" t="s">
        <v>38</v>
      </c>
      <c r="AA411" t="s">
        <v>290</v>
      </c>
      <c r="AB411">
        <v>24001</v>
      </c>
      <c r="AC411">
        <v>57784</v>
      </c>
      <c r="AD411">
        <v>42033</v>
      </c>
      <c r="AE411">
        <v>46817</v>
      </c>
      <c r="AF411">
        <v>16649</v>
      </c>
      <c r="AG411">
        <v>13712</v>
      </c>
      <c r="AH411">
        <v>12612</v>
      </c>
      <c r="AI411" t="s">
        <v>290</v>
      </c>
      <c r="AJ411">
        <v>49090</v>
      </c>
      <c r="AK411">
        <v>28102</v>
      </c>
      <c r="AL411">
        <v>22349</v>
      </c>
      <c r="AM411">
        <v>65338</v>
      </c>
      <c r="AN411">
        <v>32879</v>
      </c>
      <c r="AO411">
        <v>28037</v>
      </c>
      <c r="AP411">
        <v>10378</v>
      </c>
      <c r="AQ411" t="s">
        <v>290</v>
      </c>
      <c r="AR411" t="s">
        <v>195</v>
      </c>
      <c r="AS411" t="s">
        <v>37</v>
      </c>
      <c r="AT411" t="s">
        <v>37</v>
      </c>
      <c r="AU411" t="s">
        <v>37</v>
      </c>
      <c r="AV411" t="s">
        <v>320</v>
      </c>
      <c r="AW411" t="s">
        <v>38</v>
      </c>
      <c r="AX411" t="s">
        <v>37</v>
      </c>
      <c r="AY411" t="s">
        <v>290</v>
      </c>
      <c r="AZ411" t="s">
        <v>37</v>
      </c>
      <c r="BA411" t="s">
        <v>37</v>
      </c>
      <c r="BB411" t="s">
        <v>270</v>
      </c>
      <c r="BC411" t="s">
        <v>37</v>
      </c>
      <c r="BD411" t="s">
        <v>38</v>
      </c>
      <c r="BE411" t="s">
        <v>37</v>
      </c>
      <c r="BF411" t="s">
        <v>38</v>
      </c>
    </row>
    <row r="412" spans="1:58" ht="17.25" customHeight="1" x14ac:dyDescent="0.25">
      <c r="A412" s="20">
        <v>45337</v>
      </c>
      <c r="B412" s="21">
        <v>5</v>
      </c>
      <c r="C412" s="22">
        <v>4</v>
      </c>
      <c r="D412" s="20" t="s">
        <v>253</v>
      </c>
      <c r="E412" s="20" t="s">
        <v>253</v>
      </c>
      <c r="F412" s="23"/>
      <c r="G412" s="25"/>
      <c r="H412" s="26" t="s">
        <v>37</v>
      </c>
      <c r="I412" s="26" t="s">
        <v>37</v>
      </c>
      <c r="J412" s="26" t="s">
        <v>37</v>
      </c>
      <c r="K412" s="26" t="s">
        <v>38</v>
      </c>
      <c r="L412" s="26" t="s">
        <v>37</v>
      </c>
      <c r="M412" s="26" t="s">
        <v>33</v>
      </c>
      <c r="N412" s="26" t="s">
        <v>37</v>
      </c>
      <c r="O412" s="27" t="s">
        <v>290</v>
      </c>
      <c r="P412" s="26" t="s">
        <v>37</v>
      </c>
      <c r="Q412" s="26" t="s">
        <v>37</v>
      </c>
      <c r="R412" s="26" t="s">
        <v>37</v>
      </c>
      <c r="S412" s="26" t="s">
        <v>38</v>
      </c>
      <c r="T412" s="26" t="s">
        <v>38</v>
      </c>
      <c r="U412" s="26" t="s">
        <v>37</v>
      </c>
      <c r="V412" s="26" t="s">
        <v>38</v>
      </c>
      <c r="AA412" t="s">
        <v>290</v>
      </c>
      <c r="AB412">
        <v>24001</v>
      </c>
      <c r="AC412">
        <v>57808</v>
      </c>
      <c r="AD412">
        <v>42057</v>
      </c>
      <c r="AE412">
        <v>46841</v>
      </c>
      <c r="AF412">
        <v>16673</v>
      </c>
      <c r="AG412">
        <v>13712</v>
      </c>
      <c r="AH412">
        <v>12636</v>
      </c>
      <c r="AI412" t="s">
        <v>290</v>
      </c>
      <c r="AJ412">
        <v>49114</v>
      </c>
      <c r="AK412">
        <v>28126</v>
      </c>
      <c r="AL412">
        <v>22349</v>
      </c>
      <c r="AM412">
        <v>65362</v>
      </c>
      <c r="AN412">
        <v>32879</v>
      </c>
      <c r="AO412">
        <v>28061</v>
      </c>
      <c r="AP412">
        <v>10378</v>
      </c>
      <c r="AQ412" t="s">
        <v>290</v>
      </c>
      <c r="AR412" t="s">
        <v>321</v>
      </c>
      <c r="AS412" t="s">
        <v>37</v>
      </c>
      <c r="AT412" t="s">
        <v>37</v>
      </c>
      <c r="AU412" t="s">
        <v>37</v>
      </c>
      <c r="AV412" t="s">
        <v>37</v>
      </c>
      <c r="AW412" t="s">
        <v>38</v>
      </c>
      <c r="AX412" t="s">
        <v>37</v>
      </c>
      <c r="AY412" t="s">
        <v>290</v>
      </c>
      <c r="AZ412" t="s">
        <v>37</v>
      </c>
      <c r="BA412" t="s">
        <v>37</v>
      </c>
      <c r="BB412" t="s">
        <v>270</v>
      </c>
      <c r="BC412" t="s">
        <v>37</v>
      </c>
      <c r="BD412" t="s">
        <v>38</v>
      </c>
      <c r="BE412" t="s">
        <v>37</v>
      </c>
      <c r="BF412" t="s">
        <v>38</v>
      </c>
    </row>
    <row r="413" spans="1:58" ht="17.25" customHeight="1" x14ac:dyDescent="0.25">
      <c r="A413" s="20">
        <v>45338</v>
      </c>
      <c r="B413" s="21">
        <v>5</v>
      </c>
      <c r="C413" s="22">
        <v>4</v>
      </c>
      <c r="D413" s="20" t="s">
        <v>253</v>
      </c>
      <c r="E413" s="20" t="s">
        <v>253</v>
      </c>
      <c r="F413" s="23"/>
      <c r="G413" s="25"/>
      <c r="H413" s="26" t="s">
        <v>37</v>
      </c>
      <c r="I413" s="26" t="s">
        <v>37</v>
      </c>
      <c r="J413" s="26" t="s">
        <v>37</v>
      </c>
      <c r="K413" s="26" t="s">
        <v>38</v>
      </c>
      <c r="L413" s="26" t="s">
        <v>37</v>
      </c>
      <c r="M413" s="26" t="s">
        <v>33</v>
      </c>
      <c r="N413" s="26" t="s">
        <v>37</v>
      </c>
      <c r="O413" s="27" t="s">
        <v>290</v>
      </c>
      <c r="P413" s="26" t="s">
        <v>37</v>
      </c>
      <c r="Q413" s="26" t="s">
        <v>37</v>
      </c>
      <c r="R413" s="26" t="s">
        <v>37</v>
      </c>
      <c r="S413" s="26" t="s">
        <v>38</v>
      </c>
      <c r="T413" s="26" t="s">
        <v>38</v>
      </c>
      <c r="U413" s="26" t="s">
        <v>37</v>
      </c>
      <c r="V413" s="26" t="s">
        <v>38</v>
      </c>
      <c r="AA413" t="s">
        <v>290</v>
      </c>
      <c r="AB413">
        <v>24013</v>
      </c>
      <c r="AC413">
        <v>57832</v>
      </c>
      <c r="AD413">
        <v>42081</v>
      </c>
      <c r="AE413">
        <v>46865</v>
      </c>
      <c r="AF413">
        <v>16697</v>
      </c>
      <c r="AG413">
        <v>13712</v>
      </c>
      <c r="AH413">
        <v>12636</v>
      </c>
      <c r="AI413" t="s">
        <v>290</v>
      </c>
      <c r="AJ413">
        <v>49138</v>
      </c>
      <c r="AK413">
        <v>28150</v>
      </c>
      <c r="AL413">
        <v>22349</v>
      </c>
      <c r="AM413">
        <v>65386</v>
      </c>
      <c r="AN413">
        <v>32879</v>
      </c>
      <c r="AO413">
        <v>28085</v>
      </c>
      <c r="AP413">
        <v>10378</v>
      </c>
      <c r="AQ413" t="s">
        <v>290</v>
      </c>
      <c r="AR413" t="s">
        <v>320</v>
      </c>
      <c r="AS413" t="s">
        <v>37</v>
      </c>
      <c r="AT413" t="s">
        <v>37</v>
      </c>
      <c r="AU413" t="s">
        <v>37</v>
      </c>
      <c r="AV413" t="s">
        <v>37</v>
      </c>
      <c r="AW413" t="s">
        <v>38</v>
      </c>
      <c r="AX413" t="s">
        <v>195</v>
      </c>
      <c r="AY413" t="s">
        <v>290</v>
      </c>
      <c r="AZ413" t="s">
        <v>37</v>
      </c>
      <c r="BA413" t="s">
        <v>37</v>
      </c>
      <c r="BB413" t="s">
        <v>270</v>
      </c>
      <c r="BC413" t="s">
        <v>37</v>
      </c>
      <c r="BD413" t="s">
        <v>38</v>
      </c>
      <c r="BE413" t="s">
        <v>37</v>
      </c>
      <c r="BF413" t="s">
        <v>38</v>
      </c>
    </row>
    <row r="414" spans="1:58" ht="17.25" customHeight="1" x14ac:dyDescent="0.25">
      <c r="A414" s="20">
        <v>45339</v>
      </c>
      <c r="B414" s="21">
        <v>5</v>
      </c>
      <c r="C414" s="22">
        <v>4</v>
      </c>
      <c r="D414" s="20" t="s">
        <v>253</v>
      </c>
      <c r="E414" s="20" t="s">
        <v>253</v>
      </c>
      <c r="F414" s="23"/>
      <c r="G414" s="25"/>
      <c r="H414" s="26" t="s">
        <v>37</v>
      </c>
      <c r="I414" s="26" t="s">
        <v>37</v>
      </c>
      <c r="J414" s="26" t="s">
        <v>37</v>
      </c>
      <c r="K414" s="26" t="s">
        <v>38</v>
      </c>
      <c r="L414" s="26" t="s">
        <v>37</v>
      </c>
      <c r="M414" s="26" t="s">
        <v>37</v>
      </c>
      <c r="N414" s="26" t="s">
        <v>271</v>
      </c>
      <c r="O414" s="27" t="s">
        <v>290</v>
      </c>
      <c r="P414" s="26" t="s">
        <v>37</v>
      </c>
      <c r="Q414" s="26" t="s">
        <v>37</v>
      </c>
      <c r="R414" s="26" t="s">
        <v>37</v>
      </c>
      <c r="S414" s="26" t="s">
        <v>38</v>
      </c>
      <c r="T414" s="26" t="s">
        <v>38</v>
      </c>
      <c r="U414" s="26" t="s">
        <v>37</v>
      </c>
      <c r="V414" s="26" t="s">
        <v>38</v>
      </c>
      <c r="AA414" t="s">
        <v>290</v>
      </c>
      <c r="AB414">
        <v>24037</v>
      </c>
      <c r="AC414">
        <v>57856</v>
      </c>
      <c r="AD414">
        <v>42105</v>
      </c>
      <c r="AE414">
        <v>46889</v>
      </c>
      <c r="AF414">
        <v>16721</v>
      </c>
      <c r="AG414">
        <v>13712</v>
      </c>
      <c r="AH414">
        <v>12636</v>
      </c>
      <c r="AI414" t="s">
        <v>290</v>
      </c>
      <c r="AJ414">
        <v>49138</v>
      </c>
      <c r="AK414">
        <v>28174</v>
      </c>
      <c r="AL414">
        <v>22349</v>
      </c>
      <c r="AM414">
        <v>65410</v>
      </c>
      <c r="AN414">
        <v>32879</v>
      </c>
      <c r="AO414">
        <v>28109</v>
      </c>
      <c r="AP414">
        <v>10378</v>
      </c>
      <c r="AQ414" t="s">
        <v>290</v>
      </c>
      <c r="AR414" t="s">
        <v>37</v>
      </c>
      <c r="AS414" t="s">
        <v>37</v>
      </c>
      <c r="AT414" t="s">
        <v>37</v>
      </c>
      <c r="AU414" t="s">
        <v>37</v>
      </c>
      <c r="AV414" t="s">
        <v>37</v>
      </c>
      <c r="AW414" t="s">
        <v>38</v>
      </c>
      <c r="AX414" t="s">
        <v>38</v>
      </c>
      <c r="AY414" t="s">
        <v>290</v>
      </c>
      <c r="AZ414" t="s">
        <v>195</v>
      </c>
      <c r="BA414" t="s">
        <v>37</v>
      </c>
      <c r="BB414" t="s">
        <v>320</v>
      </c>
      <c r="BC414" t="s">
        <v>37</v>
      </c>
      <c r="BD414" t="s">
        <v>38</v>
      </c>
      <c r="BE414" t="s">
        <v>37</v>
      </c>
      <c r="BF414" t="s">
        <v>38</v>
      </c>
    </row>
    <row r="415" spans="1:58" ht="17.25" customHeight="1" x14ac:dyDescent="0.25">
      <c r="A415" s="20">
        <v>45340</v>
      </c>
      <c r="B415" s="21">
        <v>5</v>
      </c>
      <c r="C415" s="22">
        <v>4</v>
      </c>
      <c r="D415" s="20" t="s">
        <v>253</v>
      </c>
      <c r="E415" s="20" t="s">
        <v>253</v>
      </c>
      <c r="F415" s="23"/>
      <c r="G415" s="25"/>
      <c r="H415" s="26" t="s">
        <v>37</v>
      </c>
      <c r="I415" s="26" t="s">
        <v>37</v>
      </c>
      <c r="J415" s="26" t="s">
        <v>37</v>
      </c>
      <c r="K415" s="26" t="s">
        <v>38</v>
      </c>
      <c r="L415" s="26" t="s">
        <v>37</v>
      </c>
      <c r="M415" s="26" t="s">
        <v>37</v>
      </c>
      <c r="N415" s="26" t="s">
        <v>271</v>
      </c>
      <c r="O415" s="27" t="s">
        <v>290</v>
      </c>
      <c r="P415" s="26" t="s">
        <v>37</v>
      </c>
      <c r="Q415" s="26" t="s">
        <v>37</v>
      </c>
      <c r="R415" s="26" t="s">
        <v>37</v>
      </c>
      <c r="S415" s="26" t="s">
        <v>38</v>
      </c>
      <c r="T415" s="26" t="s">
        <v>37</v>
      </c>
      <c r="U415" s="26" t="s">
        <v>33</v>
      </c>
      <c r="V415" s="26" t="s">
        <v>38</v>
      </c>
      <c r="AA415" t="s">
        <v>290</v>
      </c>
      <c r="AB415">
        <v>24061</v>
      </c>
      <c r="AC415">
        <v>57880</v>
      </c>
      <c r="AD415">
        <v>42129</v>
      </c>
      <c r="AE415">
        <v>46913</v>
      </c>
      <c r="AF415">
        <v>16745</v>
      </c>
      <c r="AG415">
        <v>13712</v>
      </c>
      <c r="AH415">
        <v>12636</v>
      </c>
      <c r="AI415" t="s">
        <v>290</v>
      </c>
      <c r="AJ415">
        <v>49138</v>
      </c>
      <c r="AK415">
        <v>28198</v>
      </c>
      <c r="AL415">
        <v>22373</v>
      </c>
      <c r="AM415">
        <v>65434</v>
      </c>
      <c r="AN415">
        <v>32879</v>
      </c>
      <c r="AO415">
        <v>28133</v>
      </c>
      <c r="AP415">
        <v>10378</v>
      </c>
      <c r="AQ415" t="s">
        <v>290</v>
      </c>
      <c r="AR415" t="s">
        <v>37</v>
      </c>
      <c r="AS415" t="s">
        <v>37</v>
      </c>
      <c r="AT415" t="s">
        <v>37</v>
      </c>
      <c r="AU415" t="s">
        <v>37</v>
      </c>
      <c r="AV415" t="s">
        <v>37</v>
      </c>
      <c r="AW415" t="s">
        <v>38</v>
      </c>
      <c r="AX415" t="s">
        <v>38</v>
      </c>
      <c r="AY415" t="s">
        <v>290</v>
      </c>
      <c r="AZ415" t="s">
        <v>38</v>
      </c>
      <c r="BA415" t="s">
        <v>37</v>
      </c>
      <c r="BB415" t="s">
        <v>37</v>
      </c>
      <c r="BC415" t="s">
        <v>37</v>
      </c>
      <c r="BD415" t="s">
        <v>38</v>
      </c>
      <c r="BE415" t="s">
        <v>37</v>
      </c>
      <c r="BF415" t="s">
        <v>38</v>
      </c>
    </row>
    <row r="416" spans="1:58" ht="17.25" customHeight="1" x14ac:dyDescent="0.25">
      <c r="A416" s="20">
        <v>45341</v>
      </c>
      <c r="B416" s="21">
        <v>5</v>
      </c>
      <c r="C416" s="22">
        <v>4</v>
      </c>
      <c r="D416" s="20" t="s">
        <v>253</v>
      </c>
      <c r="E416" s="20" t="s">
        <v>253</v>
      </c>
      <c r="F416" s="23"/>
      <c r="G416" s="25"/>
      <c r="H416" s="26" t="s">
        <v>37</v>
      </c>
      <c r="I416" s="26" t="s">
        <v>37</v>
      </c>
      <c r="J416" s="26" t="s">
        <v>37</v>
      </c>
      <c r="K416" s="26" t="s">
        <v>38</v>
      </c>
      <c r="L416" s="26" t="s">
        <v>37</v>
      </c>
      <c r="M416" s="26" t="s">
        <v>37</v>
      </c>
      <c r="N416" s="26" t="s">
        <v>271</v>
      </c>
      <c r="O416" s="27" t="s">
        <v>290</v>
      </c>
      <c r="P416" s="26" t="s">
        <v>37</v>
      </c>
      <c r="Q416" s="26" t="s">
        <v>37</v>
      </c>
      <c r="R416" s="26" t="s">
        <v>37</v>
      </c>
      <c r="S416" s="26" t="s">
        <v>38</v>
      </c>
      <c r="T416" s="26" t="s">
        <v>37</v>
      </c>
      <c r="U416" s="26" t="s">
        <v>33</v>
      </c>
      <c r="V416" s="26" t="s">
        <v>38</v>
      </c>
      <c r="AA416" t="s">
        <v>290</v>
      </c>
      <c r="AB416">
        <v>24085</v>
      </c>
      <c r="AC416">
        <v>57904</v>
      </c>
      <c r="AD416">
        <v>42153</v>
      </c>
      <c r="AE416">
        <v>46937</v>
      </c>
      <c r="AF416">
        <v>16769</v>
      </c>
      <c r="AG416">
        <v>13712</v>
      </c>
      <c r="AH416">
        <v>12636</v>
      </c>
      <c r="AI416" t="s">
        <v>290</v>
      </c>
      <c r="AJ416">
        <v>49138</v>
      </c>
      <c r="AK416">
        <v>28222</v>
      </c>
      <c r="AL416">
        <v>22397</v>
      </c>
      <c r="AM416">
        <v>65458</v>
      </c>
      <c r="AN416">
        <v>32879</v>
      </c>
      <c r="AO416">
        <v>28157</v>
      </c>
      <c r="AP416">
        <v>10378</v>
      </c>
      <c r="AQ416" t="s">
        <v>290</v>
      </c>
      <c r="AR416" t="s">
        <v>37</v>
      </c>
      <c r="AS416" t="s">
        <v>37</v>
      </c>
      <c r="AT416" t="s">
        <v>37</v>
      </c>
      <c r="AU416" t="s">
        <v>37</v>
      </c>
      <c r="AV416" t="s">
        <v>37</v>
      </c>
      <c r="AW416" t="s">
        <v>38</v>
      </c>
      <c r="AX416" t="s">
        <v>38</v>
      </c>
      <c r="AY416" t="s">
        <v>290</v>
      </c>
      <c r="AZ416" t="s">
        <v>38</v>
      </c>
      <c r="BA416" t="s">
        <v>37</v>
      </c>
      <c r="BB416" t="s">
        <v>37</v>
      </c>
      <c r="BC416" t="s">
        <v>37</v>
      </c>
      <c r="BD416" t="s">
        <v>38</v>
      </c>
      <c r="BE416" t="s">
        <v>37</v>
      </c>
      <c r="BF416" t="s">
        <v>38</v>
      </c>
    </row>
    <row r="417" spans="1:58" ht="17.25" customHeight="1" x14ac:dyDescent="0.25">
      <c r="A417" s="20">
        <v>45342</v>
      </c>
      <c r="B417" s="21">
        <v>5</v>
      </c>
      <c r="C417" s="22">
        <v>4</v>
      </c>
      <c r="D417" s="20" t="s">
        <v>253</v>
      </c>
      <c r="E417" s="20" t="s">
        <v>253</v>
      </c>
      <c r="F417" s="23"/>
      <c r="G417" s="25"/>
      <c r="H417" s="26" t="s">
        <v>37</v>
      </c>
      <c r="I417" s="26" t="s">
        <v>37</v>
      </c>
      <c r="J417" s="26" t="s">
        <v>37</v>
      </c>
      <c r="K417" s="26" t="s">
        <v>38</v>
      </c>
      <c r="L417" s="26" t="s">
        <v>37</v>
      </c>
      <c r="M417" s="26" t="s">
        <v>37</v>
      </c>
      <c r="N417" s="26" t="s">
        <v>271</v>
      </c>
      <c r="O417" s="27" t="s">
        <v>290</v>
      </c>
      <c r="P417" s="26" t="s">
        <v>37</v>
      </c>
      <c r="Q417" s="26" t="s">
        <v>37</v>
      </c>
      <c r="R417" s="26" t="s">
        <v>37</v>
      </c>
      <c r="S417" s="26" t="s">
        <v>38</v>
      </c>
      <c r="T417" s="26" t="s">
        <v>38</v>
      </c>
      <c r="U417" s="26" t="s">
        <v>37</v>
      </c>
      <c r="V417" s="26" t="s">
        <v>38</v>
      </c>
      <c r="AA417" t="s">
        <v>290</v>
      </c>
      <c r="AB417">
        <v>24109</v>
      </c>
      <c r="AC417">
        <v>57928</v>
      </c>
      <c r="AD417">
        <v>42177</v>
      </c>
      <c r="AE417">
        <v>46961</v>
      </c>
      <c r="AF417">
        <v>16793</v>
      </c>
      <c r="AG417">
        <v>13712</v>
      </c>
      <c r="AH417">
        <v>12636</v>
      </c>
      <c r="AI417" t="s">
        <v>290</v>
      </c>
      <c r="AJ417">
        <v>49138</v>
      </c>
      <c r="AK417">
        <v>28246</v>
      </c>
      <c r="AL417">
        <v>22421</v>
      </c>
      <c r="AM417">
        <v>65482</v>
      </c>
      <c r="AN417">
        <v>32879</v>
      </c>
      <c r="AO417">
        <v>28181</v>
      </c>
      <c r="AP417">
        <v>10378</v>
      </c>
      <c r="AQ417" t="s">
        <v>290</v>
      </c>
      <c r="AR417" t="s">
        <v>37</v>
      </c>
      <c r="AS417" t="s">
        <v>37</v>
      </c>
      <c r="AT417" t="s">
        <v>37</v>
      </c>
      <c r="AU417" t="s">
        <v>37</v>
      </c>
      <c r="AV417" t="s">
        <v>37</v>
      </c>
      <c r="AW417" t="s">
        <v>38</v>
      </c>
      <c r="AX417" t="s">
        <v>38</v>
      </c>
      <c r="AY417" t="s">
        <v>290</v>
      </c>
      <c r="AZ417" t="s">
        <v>38</v>
      </c>
      <c r="BA417" t="s">
        <v>37</v>
      </c>
      <c r="BB417" t="s">
        <v>37</v>
      </c>
      <c r="BC417" t="s">
        <v>37</v>
      </c>
      <c r="BD417" t="s">
        <v>38</v>
      </c>
      <c r="BE417" t="s">
        <v>37</v>
      </c>
      <c r="BF417" t="s">
        <v>38</v>
      </c>
    </row>
    <row r="418" spans="1:58" ht="17.25" customHeight="1" x14ac:dyDescent="0.25">
      <c r="A418" s="20">
        <v>45343</v>
      </c>
      <c r="B418" s="21">
        <v>5</v>
      </c>
      <c r="C418" s="22">
        <v>4</v>
      </c>
      <c r="D418" s="20" t="s">
        <v>253</v>
      </c>
      <c r="E418" s="20" t="s">
        <v>253</v>
      </c>
      <c r="F418" s="23"/>
      <c r="G418" s="25"/>
      <c r="H418" s="26" t="s">
        <v>37</v>
      </c>
      <c r="I418" s="26" t="s">
        <v>37</v>
      </c>
      <c r="J418" s="26" t="s">
        <v>37</v>
      </c>
      <c r="K418" s="26" t="s">
        <v>38</v>
      </c>
      <c r="L418" s="26" t="s">
        <v>37</v>
      </c>
      <c r="M418" s="26" t="s">
        <v>37</v>
      </c>
      <c r="N418" s="26" t="s">
        <v>271</v>
      </c>
      <c r="O418" s="27" t="s">
        <v>290</v>
      </c>
      <c r="P418" s="26" t="s">
        <v>37</v>
      </c>
      <c r="Q418" s="26" t="s">
        <v>37</v>
      </c>
      <c r="R418" s="26" t="s">
        <v>37</v>
      </c>
      <c r="S418" s="26" t="s">
        <v>38</v>
      </c>
      <c r="T418" s="26" t="s">
        <v>38</v>
      </c>
      <c r="U418" s="26" t="s">
        <v>37</v>
      </c>
      <c r="V418" s="26" t="s">
        <v>38</v>
      </c>
      <c r="AA418" t="s">
        <v>290</v>
      </c>
      <c r="AB418">
        <v>24133</v>
      </c>
      <c r="AC418">
        <v>57952</v>
      </c>
      <c r="AD418">
        <v>42201</v>
      </c>
      <c r="AE418">
        <v>46985</v>
      </c>
      <c r="AF418">
        <v>16817</v>
      </c>
      <c r="AG418">
        <v>13712</v>
      </c>
      <c r="AH418">
        <v>12636</v>
      </c>
      <c r="AI418" t="s">
        <v>290</v>
      </c>
      <c r="AJ418">
        <v>49138</v>
      </c>
      <c r="AK418">
        <v>28270</v>
      </c>
      <c r="AL418">
        <v>22445</v>
      </c>
      <c r="AM418">
        <v>65506</v>
      </c>
      <c r="AN418">
        <v>32879</v>
      </c>
      <c r="AO418">
        <v>28205</v>
      </c>
      <c r="AP418">
        <v>10378</v>
      </c>
      <c r="AQ418" t="s">
        <v>290</v>
      </c>
      <c r="AR418" t="s">
        <v>37</v>
      </c>
      <c r="AS418" t="s">
        <v>37</v>
      </c>
      <c r="AT418" t="s">
        <v>37</v>
      </c>
      <c r="AU418" t="s">
        <v>37</v>
      </c>
      <c r="AV418" t="s">
        <v>37</v>
      </c>
      <c r="AW418" t="s">
        <v>38</v>
      </c>
      <c r="AX418" t="s">
        <v>38</v>
      </c>
      <c r="AY418" t="s">
        <v>290</v>
      </c>
      <c r="AZ418" t="s">
        <v>38</v>
      </c>
      <c r="BA418" t="s">
        <v>37</v>
      </c>
      <c r="BB418" t="s">
        <v>37</v>
      </c>
      <c r="BC418" t="s">
        <v>37</v>
      </c>
      <c r="BD418" t="s">
        <v>38</v>
      </c>
      <c r="BE418" t="s">
        <v>37</v>
      </c>
      <c r="BF418" t="s">
        <v>38</v>
      </c>
    </row>
    <row r="419" spans="1:58" ht="17.25" customHeight="1" x14ac:dyDescent="0.25">
      <c r="A419" s="20">
        <v>45344</v>
      </c>
      <c r="B419" s="21">
        <v>5</v>
      </c>
      <c r="C419" s="22">
        <v>4</v>
      </c>
      <c r="D419" s="20" t="s">
        <v>253</v>
      </c>
      <c r="E419" s="20" t="s">
        <v>253</v>
      </c>
      <c r="F419" s="23"/>
      <c r="G419" s="25"/>
      <c r="H419" s="26" t="s">
        <v>37</v>
      </c>
      <c r="I419" s="26" t="s">
        <v>37</v>
      </c>
      <c r="J419" s="26" t="s">
        <v>37</v>
      </c>
      <c r="K419" s="26" t="s">
        <v>38</v>
      </c>
      <c r="L419" s="26" t="s">
        <v>37</v>
      </c>
      <c r="M419" s="26" t="s">
        <v>37</v>
      </c>
      <c r="N419" s="26" t="s">
        <v>271</v>
      </c>
      <c r="O419" s="27" t="s">
        <v>290</v>
      </c>
      <c r="P419" s="26" t="s">
        <v>37</v>
      </c>
      <c r="Q419" s="26" t="s">
        <v>37</v>
      </c>
      <c r="R419" s="26" t="s">
        <v>37</v>
      </c>
      <c r="S419" s="26" t="s">
        <v>38</v>
      </c>
      <c r="T419" s="26" t="s">
        <v>38</v>
      </c>
      <c r="U419" s="26" t="s">
        <v>37</v>
      </c>
      <c r="V419" s="26" t="s">
        <v>38</v>
      </c>
      <c r="AA419" t="s">
        <v>290</v>
      </c>
      <c r="AB419">
        <v>24157</v>
      </c>
      <c r="AC419">
        <v>57976</v>
      </c>
      <c r="AD419">
        <v>42225</v>
      </c>
      <c r="AE419">
        <v>47009</v>
      </c>
      <c r="AF419">
        <v>16841</v>
      </c>
      <c r="AG419">
        <v>13712</v>
      </c>
      <c r="AH419">
        <v>12636</v>
      </c>
      <c r="AI419" t="s">
        <v>290</v>
      </c>
      <c r="AJ419">
        <v>49138</v>
      </c>
      <c r="AK419">
        <v>28294</v>
      </c>
      <c r="AL419">
        <v>22469</v>
      </c>
      <c r="AM419">
        <v>65530</v>
      </c>
      <c r="AN419">
        <v>32879</v>
      </c>
      <c r="AO419">
        <v>28229</v>
      </c>
      <c r="AP419">
        <v>10378</v>
      </c>
      <c r="AQ419" t="s">
        <v>290</v>
      </c>
      <c r="AR419" t="s">
        <v>37</v>
      </c>
      <c r="AS419" t="s">
        <v>37</v>
      </c>
      <c r="AT419" t="s">
        <v>37</v>
      </c>
      <c r="AU419" t="s">
        <v>37</v>
      </c>
      <c r="AV419" t="s">
        <v>37</v>
      </c>
      <c r="AW419" t="s">
        <v>38</v>
      </c>
      <c r="AX419" t="s">
        <v>38</v>
      </c>
      <c r="AY419" t="s">
        <v>290</v>
      </c>
      <c r="AZ419" t="s">
        <v>38</v>
      </c>
      <c r="BA419" t="s">
        <v>37</v>
      </c>
      <c r="BB419" t="s">
        <v>37</v>
      </c>
      <c r="BC419" t="s">
        <v>37</v>
      </c>
      <c r="BD419" t="s">
        <v>38</v>
      </c>
      <c r="BE419" t="s">
        <v>37</v>
      </c>
      <c r="BF419" t="s">
        <v>38</v>
      </c>
    </row>
    <row r="420" spans="1:58" ht="17.25" customHeight="1" x14ac:dyDescent="0.25">
      <c r="A420" s="20">
        <v>45345</v>
      </c>
      <c r="B420" s="21">
        <v>5</v>
      </c>
      <c r="C420" s="22">
        <v>4</v>
      </c>
      <c r="D420" s="20" t="s">
        <v>253</v>
      </c>
      <c r="E420" s="20" t="s">
        <v>253</v>
      </c>
      <c r="F420" s="23"/>
      <c r="G420" s="25"/>
      <c r="H420" s="26" t="s">
        <v>37</v>
      </c>
      <c r="I420" s="26" t="s">
        <v>37</v>
      </c>
      <c r="J420" s="26" t="s">
        <v>37</v>
      </c>
      <c r="K420" s="26" t="s">
        <v>38</v>
      </c>
      <c r="L420" s="26" t="s">
        <v>37</v>
      </c>
      <c r="M420" s="26" t="s">
        <v>37</v>
      </c>
      <c r="N420" s="26" t="s">
        <v>271</v>
      </c>
      <c r="O420" s="27" t="s">
        <v>290</v>
      </c>
      <c r="P420" s="26" t="s">
        <v>37</v>
      </c>
      <c r="Q420" s="26" t="s">
        <v>37</v>
      </c>
      <c r="R420" s="26" t="s">
        <v>37</v>
      </c>
      <c r="S420" s="26" t="s">
        <v>38</v>
      </c>
      <c r="T420" s="26" t="s">
        <v>38</v>
      </c>
      <c r="U420" s="26" t="s">
        <v>37</v>
      </c>
      <c r="V420" s="26" t="s">
        <v>38</v>
      </c>
      <c r="AA420" t="s">
        <v>290</v>
      </c>
      <c r="AB420">
        <v>24181</v>
      </c>
      <c r="AC420">
        <v>58000</v>
      </c>
      <c r="AD420">
        <v>42249</v>
      </c>
      <c r="AE420">
        <v>47033</v>
      </c>
      <c r="AF420">
        <v>16865</v>
      </c>
      <c r="AG420">
        <v>13712</v>
      </c>
      <c r="AH420">
        <v>12636</v>
      </c>
      <c r="AI420" t="s">
        <v>290</v>
      </c>
      <c r="AJ420">
        <v>49138</v>
      </c>
      <c r="AK420">
        <v>28318</v>
      </c>
      <c r="AL420">
        <v>22493</v>
      </c>
      <c r="AM420">
        <v>65554</v>
      </c>
      <c r="AN420">
        <v>32879</v>
      </c>
      <c r="AO420">
        <v>28253</v>
      </c>
      <c r="AP420">
        <v>10378</v>
      </c>
      <c r="AQ420" t="s">
        <v>290</v>
      </c>
      <c r="AR420" t="s">
        <v>37</v>
      </c>
      <c r="AS420" t="s">
        <v>37</v>
      </c>
      <c r="AT420" t="s">
        <v>37</v>
      </c>
      <c r="AU420" t="s">
        <v>37</v>
      </c>
      <c r="AV420" t="s">
        <v>37</v>
      </c>
      <c r="AW420" t="s">
        <v>38</v>
      </c>
      <c r="AX420" t="s">
        <v>38</v>
      </c>
      <c r="AY420" t="s">
        <v>290</v>
      </c>
      <c r="AZ420" t="s">
        <v>38</v>
      </c>
      <c r="BA420" t="s">
        <v>37</v>
      </c>
      <c r="BB420" t="s">
        <v>37</v>
      </c>
      <c r="BC420" t="s">
        <v>37</v>
      </c>
      <c r="BD420" t="s">
        <v>38</v>
      </c>
      <c r="BE420" t="s">
        <v>37</v>
      </c>
      <c r="BF420" t="s">
        <v>38</v>
      </c>
    </row>
    <row r="421" spans="1:58" ht="17.25" customHeight="1" x14ac:dyDescent="0.25">
      <c r="A421" s="20">
        <v>45346</v>
      </c>
      <c r="B421" s="21">
        <v>5</v>
      </c>
      <c r="C421" s="22">
        <v>4</v>
      </c>
      <c r="D421" s="20" t="s">
        <v>253</v>
      </c>
      <c r="E421" s="20" t="s">
        <v>253</v>
      </c>
      <c r="F421" s="23"/>
      <c r="G421" s="25"/>
      <c r="H421" s="26" t="s">
        <v>37</v>
      </c>
      <c r="I421" s="26" t="s">
        <v>37</v>
      </c>
      <c r="J421" s="26" t="s">
        <v>37</v>
      </c>
      <c r="K421" s="26" t="s">
        <v>38</v>
      </c>
      <c r="L421" s="26" t="s">
        <v>37</v>
      </c>
      <c r="M421" s="26" t="s">
        <v>37</v>
      </c>
      <c r="N421" s="26" t="s">
        <v>33</v>
      </c>
      <c r="O421" s="27" t="s">
        <v>290</v>
      </c>
      <c r="P421" s="26" t="s">
        <v>37</v>
      </c>
      <c r="Q421" s="26" t="s">
        <v>37</v>
      </c>
      <c r="R421" s="26" t="s">
        <v>37</v>
      </c>
      <c r="S421" s="26" t="s">
        <v>38</v>
      </c>
      <c r="T421" s="26" t="s">
        <v>38</v>
      </c>
      <c r="U421" s="26" t="s">
        <v>37</v>
      </c>
      <c r="V421" s="26" t="s">
        <v>38</v>
      </c>
      <c r="AA421" t="s">
        <v>290</v>
      </c>
      <c r="AB421">
        <v>24205</v>
      </c>
      <c r="AC421">
        <v>58024</v>
      </c>
      <c r="AD421">
        <v>42273</v>
      </c>
      <c r="AE421">
        <v>47057</v>
      </c>
      <c r="AF421">
        <v>16889</v>
      </c>
      <c r="AG421">
        <v>13712</v>
      </c>
      <c r="AH421">
        <v>12636</v>
      </c>
      <c r="AI421" t="s">
        <v>290</v>
      </c>
      <c r="AJ421">
        <v>49138</v>
      </c>
      <c r="AK421">
        <v>28342</v>
      </c>
      <c r="AL421">
        <v>22517</v>
      </c>
      <c r="AM421">
        <v>65578</v>
      </c>
      <c r="AN421">
        <v>32879</v>
      </c>
      <c r="AO421">
        <v>28277</v>
      </c>
      <c r="AP421">
        <v>10378</v>
      </c>
      <c r="AQ421" t="s">
        <v>290</v>
      </c>
      <c r="AR421" t="s">
        <v>37</v>
      </c>
      <c r="AS421" t="s">
        <v>37</v>
      </c>
      <c r="AT421" t="s">
        <v>37</v>
      </c>
      <c r="AU421" t="s">
        <v>37</v>
      </c>
      <c r="AV421" t="s">
        <v>37</v>
      </c>
      <c r="AW421" t="s">
        <v>38</v>
      </c>
      <c r="AX421" t="s">
        <v>38</v>
      </c>
      <c r="AY421" t="s">
        <v>290</v>
      </c>
      <c r="AZ421" t="s">
        <v>38</v>
      </c>
      <c r="BA421" t="s">
        <v>37</v>
      </c>
      <c r="BB421" t="s">
        <v>37</v>
      </c>
      <c r="BC421" t="s">
        <v>37</v>
      </c>
      <c r="BD421" t="s">
        <v>38</v>
      </c>
      <c r="BE421" t="s">
        <v>37</v>
      </c>
      <c r="BF421" t="s">
        <v>38</v>
      </c>
    </row>
    <row r="422" spans="1:58" ht="17.25" customHeight="1" x14ac:dyDescent="0.25">
      <c r="A422" s="20">
        <v>45347</v>
      </c>
      <c r="B422" s="21">
        <v>5</v>
      </c>
      <c r="C422" s="22">
        <v>4</v>
      </c>
      <c r="D422" s="20" t="s">
        <v>253</v>
      </c>
      <c r="E422" s="20" t="s">
        <v>253</v>
      </c>
      <c r="F422" s="23"/>
      <c r="G422" s="25"/>
      <c r="H422" s="26" t="s">
        <v>37</v>
      </c>
      <c r="I422" s="26" t="s">
        <v>37</v>
      </c>
      <c r="J422" s="26" t="s">
        <v>37</v>
      </c>
      <c r="K422" s="26" t="s">
        <v>38</v>
      </c>
      <c r="L422" s="26" t="s">
        <v>37</v>
      </c>
      <c r="M422" s="26" t="s">
        <v>37</v>
      </c>
      <c r="N422" s="26" t="s">
        <v>33</v>
      </c>
      <c r="O422" s="27" t="s">
        <v>290</v>
      </c>
      <c r="P422" s="26" t="s">
        <v>37</v>
      </c>
      <c r="Q422" s="26" t="s">
        <v>37</v>
      </c>
      <c r="R422" s="26" t="s">
        <v>37</v>
      </c>
      <c r="S422" s="26" t="s">
        <v>38</v>
      </c>
      <c r="T422" s="26" t="s">
        <v>38</v>
      </c>
      <c r="U422" s="26" t="s">
        <v>37</v>
      </c>
      <c r="V422" s="26" t="s">
        <v>38</v>
      </c>
      <c r="AA422" t="s">
        <v>290</v>
      </c>
      <c r="AB422">
        <v>24229</v>
      </c>
      <c r="AC422">
        <v>58048</v>
      </c>
      <c r="AD422">
        <v>42297</v>
      </c>
      <c r="AE422">
        <v>47081</v>
      </c>
      <c r="AF422">
        <v>16913</v>
      </c>
      <c r="AG422">
        <v>13712</v>
      </c>
      <c r="AH422">
        <v>12636</v>
      </c>
      <c r="AI422" t="s">
        <v>290</v>
      </c>
      <c r="AJ422">
        <v>49138</v>
      </c>
      <c r="AK422">
        <v>28366</v>
      </c>
      <c r="AL422">
        <v>22541</v>
      </c>
      <c r="AM422">
        <v>65602</v>
      </c>
      <c r="AN422">
        <v>32879</v>
      </c>
      <c r="AO422">
        <v>28301</v>
      </c>
      <c r="AP422">
        <v>10378</v>
      </c>
      <c r="AQ422" t="s">
        <v>290</v>
      </c>
      <c r="AR422" t="s">
        <v>37</v>
      </c>
      <c r="AS422" t="s">
        <v>37</v>
      </c>
      <c r="AT422" t="s">
        <v>37</v>
      </c>
      <c r="AU422" t="s">
        <v>37</v>
      </c>
      <c r="AV422" t="s">
        <v>37</v>
      </c>
      <c r="AW422" t="s">
        <v>38</v>
      </c>
      <c r="AX422" t="s">
        <v>38</v>
      </c>
      <c r="AY422" t="s">
        <v>290</v>
      </c>
      <c r="AZ422" t="s">
        <v>38</v>
      </c>
      <c r="BA422" t="s">
        <v>37</v>
      </c>
      <c r="BB422" t="s">
        <v>37</v>
      </c>
      <c r="BC422" t="s">
        <v>37</v>
      </c>
      <c r="BD422" t="s">
        <v>38</v>
      </c>
      <c r="BE422" t="s">
        <v>37</v>
      </c>
      <c r="BF422" t="s">
        <v>38</v>
      </c>
    </row>
    <row r="423" spans="1:58" ht="17.25" customHeight="1" x14ac:dyDescent="0.25">
      <c r="A423" s="20">
        <v>45348</v>
      </c>
      <c r="B423" s="21">
        <v>5</v>
      </c>
      <c r="C423" s="22">
        <v>4</v>
      </c>
      <c r="D423" s="20" t="s">
        <v>253</v>
      </c>
      <c r="E423" s="20" t="s">
        <v>253</v>
      </c>
      <c r="F423" s="23"/>
      <c r="G423" s="25"/>
      <c r="H423" s="26" t="s">
        <v>37</v>
      </c>
      <c r="I423" s="26" t="s">
        <v>37</v>
      </c>
      <c r="J423" s="26" t="s">
        <v>38</v>
      </c>
      <c r="K423" s="26" t="s">
        <v>38</v>
      </c>
      <c r="L423" s="26" t="s">
        <v>37</v>
      </c>
      <c r="M423" s="26" t="s">
        <v>37</v>
      </c>
      <c r="N423" s="26" t="s">
        <v>37</v>
      </c>
      <c r="O423" s="27" t="s">
        <v>290</v>
      </c>
      <c r="P423" s="26" t="s">
        <v>33</v>
      </c>
      <c r="Q423" s="26" t="s">
        <v>37</v>
      </c>
      <c r="R423" s="26" t="s">
        <v>37</v>
      </c>
      <c r="S423" s="26" t="s">
        <v>38</v>
      </c>
      <c r="T423" s="26" t="s">
        <v>38</v>
      </c>
      <c r="U423" s="26" t="s">
        <v>37</v>
      </c>
      <c r="V423" s="26" t="s">
        <v>37</v>
      </c>
      <c r="AA423" t="s">
        <v>290</v>
      </c>
      <c r="AB423">
        <v>24253</v>
      </c>
      <c r="AC423">
        <v>58072</v>
      </c>
      <c r="AD423">
        <v>42321</v>
      </c>
      <c r="AE423">
        <v>47105</v>
      </c>
      <c r="AF423">
        <v>16937</v>
      </c>
      <c r="AG423">
        <v>13712</v>
      </c>
      <c r="AH423">
        <v>12636</v>
      </c>
      <c r="AI423" t="s">
        <v>290</v>
      </c>
      <c r="AJ423">
        <v>49138</v>
      </c>
      <c r="AK423">
        <v>28390</v>
      </c>
      <c r="AL423">
        <v>22565</v>
      </c>
      <c r="AM423">
        <v>65626</v>
      </c>
      <c r="AN423">
        <v>32879</v>
      </c>
      <c r="AO423">
        <v>28325</v>
      </c>
      <c r="AP423">
        <v>10378</v>
      </c>
      <c r="AQ423" t="s">
        <v>290</v>
      </c>
      <c r="AR423" t="s">
        <v>37</v>
      </c>
      <c r="AS423" t="s">
        <v>37</v>
      </c>
      <c r="AT423" t="s">
        <v>37</v>
      </c>
      <c r="AU423" t="s">
        <v>37</v>
      </c>
      <c r="AV423" t="s">
        <v>37</v>
      </c>
      <c r="AW423" t="s">
        <v>38</v>
      </c>
      <c r="AX423" t="s">
        <v>38</v>
      </c>
      <c r="AY423" t="s">
        <v>290</v>
      </c>
      <c r="AZ423" t="s">
        <v>38</v>
      </c>
      <c r="BA423" t="s">
        <v>37</v>
      </c>
      <c r="BB423" t="s">
        <v>37</v>
      </c>
      <c r="BC423" t="s">
        <v>37</v>
      </c>
      <c r="BD423" t="s">
        <v>38</v>
      </c>
      <c r="BE423" t="s">
        <v>37</v>
      </c>
      <c r="BF423" t="s">
        <v>38</v>
      </c>
    </row>
    <row r="424" spans="1:58" ht="17.25" customHeight="1" x14ac:dyDescent="0.25">
      <c r="A424" s="20">
        <v>45349</v>
      </c>
      <c r="B424" s="21">
        <v>5</v>
      </c>
      <c r="C424" s="22">
        <v>4</v>
      </c>
      <c r="D424" s="20" t="s">
        <v>253</v>
      </c>
      <c r="E424" s="20" t="s">
        <v>253</v>
      </c>
      <c r="F424" s="23"/>
      <c r="G424" s="25"/>
      <c r="H424" s="26" t="s">
        <v>37</v>
      </c>
      <c r="I424" s="26" t="s">
        <v>37</v>
      </c>
      <c r="J424" s="26" t="s">
        <v>38</v>
      </c>
      <c r="K424" s="26" t="s">
        <v>38</v>
      </c>
      <c r="L424" s="26" t="s">
        <v>37</v>
      </c>
      <c r="M424" s="26" t="s">
        <v>37</v>
      </c>
      <c r="N424" s="26" t="s">
        <v>37</v>
      </c>
      <c r="O424" s="27" t="s">
        <v>290</v>
      </c>
      <c r="P424" s="26" t="s">
        <v>33</v>
      </c>
      <c r="Q424" s="26" t="s">
        <v>37</v>
      </c>
      <c r="R424" s="26" t="s">
        <v>37</v>
      </c>
      <c r="S424" s="26" t="s">
        <v>38</v>
      </c>
      <c r="T424" s="26" t="s">
        <v>38</v>
      </c>
      <c r="U424" s="26" t="s">
        <v>37</v>
      </c>
      <c r="V424" s="26" t="s">
        <v>37</v>
      </c>
      <c r="AA424" t="s">
        <v>290</v>
      </c>
      <c r="AB424">
        <v>24277</v>
      </c>
      <c r="AC424">
        <v>58096</v>
      </c>
      <c r="AD424">
        <v>42345</v>
      </c>
      <c r="AE424">
        <v>47129</v>
      </c>
      <c r="AF424">
        <v>16961</v>
      </c>
      <c r="AG424">
        <v>13712</v>
      </c>
      <c r="AH424">
        <v>12636</v>
      </c>
      <c r="AI424" t="s">
        <v>290</v>
      </c>
      <c r="AJ424">
        <v>49138</v>
      </c>
      <c r="AK424">
        <v>28390</v>
      </c>
      <c r="AL424">
        <v>22589</v>
      </c>
      <c r="AM424">
        <v>65650</v>
      </c>
      <c r="AN424">
        <v>32879</v>
      </c>
      <c r="AO424">
        <v>28349</v>
      </c>
      <c r="AP424">
        <v>10378</v>
      </c>
      <c r="AQ424" t="s">
        <v>290</v>
      </c>
      <c r="AR424" t="s">
        <v>37</v>
      </c>
      <c r="AS424" t="s">
        <v>37</v>
      </c>
      <c r="AT424" t="s">
        <v>37</v>
      </c>
      <c r="AU424" t="s">
        <v>37</v>
      </c>
      <c r="AV424" t="s">
        <v>37</v>
      </c>
      <c r="AW424" t="s">
        <v>38</v>
      </c>
      <c r="AX424" t="s">
        <v>38</v>
      </c>
      <c r="AY424" t="s">
        <v>290</v>
      </c>
      <c r="AZ424" t="s">
        <v>320</v>
      </c>
      <c r="BA424" t="s">
        <v>195</v>
      </c>
      <c r="BB424" t="s">
        <v>37</v>
      </c>
      <c r="BC424" t="s">
        <v>37</v>
      </c>
      <c r="BD424" t="s">
        <v>38</v>
      </c>
      <c r="BE424" t="s">
        <v>37</v>
      </c>
      <c r="BF424" t="s">
        <v>38</v>
      </c>
    </row>
    <row r="425" spans="1:58" ht="17.25" customHeight="1" x14ac:dyDescent="0.25">
      <c r="A425" s="20">
        <v>45350</v>
      </c>
      <c r="B425" s="21">
        <v>5</v>
      </c>
      <c r="C425" s="22">
        <v>4</v>
      </c>
      <c r="D425" s="20" t="s">
        <v>253</v>
      </c>
      <c r="E425" s="20" t="s">
        <v>253</v>
      </c>
      <c r="F425" s="23"/>
      <c r="G425" s="25"/>
      <c r="H425" s="26" t="s">
        <v>37</v>
      </c>
      <c r="I425" s="26" t="s">
        <v>37</v>
      </c>
      <c r="J425" s="26" t="s">
        <v>38</v>
      </c>
      <c r="K425" s="26" t="s">
        <v>38</v>
      </c>
      <c r="L425" s="26" t="s">
        <v>37</v>
      </c>
      <c r="M425" s="26" t="s">
        <v>37</v>
      </c>
      <c r="N425" s="26" t="s">
        <v>37</v>
      </c>
      <c r="O425" s="27" t="s">
        <v>290</v>
      </c>
      <c r="P425" s="26" t="s">
        <v>37</v>
      </c>
      <c r="Q425" s="26" t="s">
        <v>270</v>
      </c>
      <c r="R425" s="26" t="s">
        <v>37</v>
      </c>
      <c r="S425" s="26" t="s">
        <v>38</v>
      </c>
      <c r="T425" s="26" t="s">
        <v>38</v>
      </c>
      <c r="U425" s="26" t="s">
        <v>37</v>
      </c>
      <c r="V425" s="26" t="s">
        <v>37</v>
      </c>
      <c r="AA425" t="s">
        <v>290</v>
      </c>
      <c r="AB425">
        <v>24301</v>
      </c>
      <c r="AC425">
        <v>58120</v>
      </c>
      <c r="AD425">
        <v>42369</v>
      </c>
      <c r="AE425">
        <v>47153</v>
      </c>
      <c r="AF425">
        <v>16985</v>
      </c>
      <c r="AG425">
        <v>13712</v>
      </c>
      <c r="AH425">
        <v>12636</v>
      </c>
      <c r="AI425" t="s">
        <v>290</v>
      </c>
      <c r="AJ425">
        <v>49162</v>
      </c>
      <c r="AK425">
        <v>28390</v>
      </c>
      <c r="AL425">
        <v>22613</v>
      </c>
      <c r="AM425">
        <v>65674</v>
      </c>
      <c r="AN425">
        <v>32879</v>
      </c>
      <c r="AO425">
        <v>28373</v>
      </c>
      <c r="AP425">
        <v>10378</v>
      </c>
      <c r="AQ425" t="s">
        <v>290</v>
      </c>
      <c r="AR425" t="s">
        <v>37</v>
      </c>
      <c r="AS425" t="s">
        <v>37</v>
      </c>
      <c r="AT425" t="s">
        <v>37</v>
      </c>
      <c r="AU425" t="s">
        <v>37</v>
      </c>
      <c r="AV425" t="s">
        <v>37</v>
      </c>
      <c r="AW425" t="s">
        <v>38</v>
      </c>
      <c r="AX425" t="s">
        <v>38</v>
      </c>
      <c r="AY425" t="s">
        <v>290</v>
      </c>
      <c r="AZ425" t="s">
        <v>37</v>
      </c>
      <c r="BA425" t="s">
        <v>277</v>
      </c>
      <c r="BB425" t="s">
        <v>37</v>
      </c>
      <c r="BC425" t="s">
        <v>37</v>
      </c>
      <c r="BD425" t="s">
        <v>38</v>
      </c>
      <c r="BE425" t="s">
        <v>37</v>
      </c>
      <c r="BF425" t="s">
        <v>38</v>
      </c>
    </row>
    <row r="426" spans="1:58" ht="17.25" customHeight="1" x14ac:dyDescent="0.25">
      <c r="A426" s="20">
        <v>45351</v>
      </c>
      <c r="B426" s="21">
        <v>5</v>
      </c>
      <c r="C426" s="22">
        <v>4</v>
      </c>
      <c r="D426" s="20" t="s">
        <v>253</v>
      </c>
      <c r="E426" s="20" t="s">
        <v>253</v>
      </c>
      <c r="F426" s="23"/>
      <c r="G426" s="25"/>
      <c r="H426" s="26" t="s">
        <v>37</v>
      </c>
      <c r="I426" s="26" t="s">
        <v>37</v>
      </c>
      <c r="J426" s="26" t="s">
        <v>38</v>
      </c>
      <c r="K426" s="26" t="s">
        <v>38</v>
      </c>
      <c r="L426" s="26" t="s">
        <v>37</v>
      </c>
      <c r="M426" s="26" t="s">
        <v>37</v>
      </c>
      <c r="N426" s="26" t="s">
        <v>37</v>
      </c>
      <c r="O426" s="27" t="s">
        <v>290</v>
      </c>
      <c r="P426" s="26" t="s">
        <v>37</v>
      </c>
      <c r="Q426" s="26" t="s">
        <v>270</v>
      </c>
      <c r="R426" s="26" t="s">
        <v>33</v>
      </c>
      <c r="S426" s="26" t="s">
        <v>38</v>
      </c>
      <c r="T426" s="26" t="s">
        <v>37</v>
      </c>
      <c r="U426" s="26" t="s">
        <v>37</v>
      </c>
      <c r="V426" s="26" t="s">
        <v>37</v>
      </c>
      <c r="AA426" t="s">
        <v>290</v>
      </c>
      <c r="AB426">
        <v>24325</v>
      </c>
      <c r="AC426">
        <v>58144</v>
      </c>
      <c r="AD426">
        <v>42393</v>
      </c>
      <c r="AE426">
        <v>47177</v>
      </c>
      <c r="AF426">
        <v>17009</v>
      </c>
      <c r="AG426">
        <v>13712</v>
      </c>
      <c r="AH426">
        <v>12636</v>
      </c>
      <c r="AI426" t="s">
        <v>290</v>
      </c>
      <c r="AJ426">
        <v>49186</v>
      </c>
      <c r="AK426">
        <v>28390</v>
      </c>
      <c r="AL426">
        <v>22637</v>
      </c>
      <c r="AM426">
        <v>65698</v>
      </c>
      <c r="AN426">
        <v>32879</v>
      </c>
      <c r="AO426">
        <v>28397</v>
      </c>
      <c r="AP426">
        <v>10378</v>
      </c>
      <c r="AQ426" t="s">
        <v>290</v>
      </c>
      <c r="AR426" t="s">
        <v>37</v>
      </c>
      <c r="AS426" t="s">
        <v>37</v>
      </c>
      <c r="AT426" t="s">
        <v>37</v>
      </c>
      <c r="AU426" t="s">
        <v>37</v>
      </c>
      <c r="AV426" t="s">
        <v>37</v>
      </c>
      <c r="AW426" t="s">
        <v>38</v>
      </c>
      <c r="AX426" t="s">
        <v>38</v>
      </c>
      <c r="AY426" t="s">
        <v>290</v>
      </c>
      <c r="AZ426" t="s">
        <v>37</v>
      </c>
      <c r="BA426" t="s">
        <v>277</v>
      </c>
      <c r="BB426" t="s">
        <v>37</v>
      </c>
      <c r="BC426" t="s">
        <v>37</v>
      </c>
      <c r="BD426" t="s">
        <v>38</v>
      </c>
      <c r="BE426" t="s">
        <v>37</v>
      </c>
      <c r="BF426" t="s">
        <v>38</v>
      </c>
    </row>
    <row r="427" spans="1:58" ht="17.25" customHeight="1" x14ac:dyDescent="0.25">
      <c r="A427" s="20">
        <v>45352</v>
      </c>
      <c r="B427" s="21">
        <v>5</v>
      </c>
      <c r="C427" s="22">
        <v>4</v>
      </c>
      <c r="D427" s="20" t="s">
        <v>253</v>
      </c>
      <c r="E427" s="20" t="s">
        <v>253</v>
      </c>
      <c r="F427" s="24"/>
      <c r="G427" s="25"/>
      <c r="H427" s="26" t="s">
        <v>37</v>
      </c>
      <c r="I427" s="26" t="s">
        <v>37</v>
      </c>
      <c r="J427" s="26" t="s">
        <v>38</v>
      </c>
      <c r="K427" s="26" t="s">
        <v>38</v>
      </c>
      <c r="L427" s="26" t="s">
        <v>37</v>
      </c>
      <c r="M427" s="26" t="s">
        <v>37</v>
      </c>
      <c r="N427" s="26" t="s">
        <v>37</v>
      </c>
      <c r="O427" s="27" t="s">
        <v>290</v>
      </c>
      <c r="P427" s="26" t="s">
        <v>37</v>
      </c>
      <c r="Q427" s="26" t="s">
        <v>270</v>
      </c>
      <c r="R427" s="26" t="s">
        <v>33</v>
      </c>
      <c r="S427" s="26" t="s">
        <v>38</v>
      </c>
      <c r="T427" s="26" t="s">
        <v>37</v>
      </c>
      <c r="U427" s="26" t="s">
        <v>37</v>
      </c>
      <c r="V427" s="26" t="s">
        <v>37</v>
      </c>
      <c r="AA427" t="s">
        <v>290</v>
      </c>
      <c r="AB427">
        <v>24349</v>
      </c>
      <c r="AC427">
        <v>58168</v>
      </c>
      <c r="AD427">
        <v>42417</v>
      </c>
      <c r="AE427">
        <v>47201</v>
      </c>
      <c r="AF427">
        <v>17033</v>
      </c>
      <c r="AG427">
        <v>13712</v>
      </c>
      <c r="AH427">
        <v>12636</v>
      </c>
      <c r="AI427" t="s">
        <v>290</v>
      </c>
      <c r="AJ427">
        <v>49210</v>
      </c>
      <c r="AK427">
        <v>28390</v>
      </c>
      <c r="AL427">
        <v>22661</v>
      </c>
      <c r="AM427">
        <v>65722</v>
      </c>
      <c r="AN427">
        <v>32879</v>
      </c>
      <c r="AO427">
        <v>28421</v>
      </c>
      <c r="AP427">
        <v>10378</v>
      </c>
      <c r="AQ427" t="s">
        <v>290</v>
      </c>
      <c r="AR427" t="s">
        <v>37</v>
      </c>
      <c r="AS427" t="s">
        <v>37</v>
      </c>
      <c r="AT427" t="s">
        <v>37</v>
      </c>
      <c r="AU427" t="s">
        <v>37</v>
      </c>
      <c r="AV427" t="s">
        <v>37</v>
      </c>
      <c r="AW427" t="s">
        <v>38</v>
      </c>
      <c r="AX427" t="s">
        <v>38</v>
      </c>
      <c r="AY427" t="s">
        <v>290</v>
      </c>
      <c r="AZ427" t="s">
        <v>37</v>
      </c>
      <c r="BA427" t="s">
        <v>277</v>
      </c>
      <c r="BB427" t="s">
        <v>37</v>
      </c>
      <c r="BC427" t="s">
        <v>37</v>
      </c>
      <c r="BD427" t="s">
        <v>38</v>
      </c>
      <c r="BE427" t="s">
        <v>37</v>
      </c>
      <c r="BF427" t="s">
        <v>38</v>
      </c>
    </row>
    <row r="428" spans="1:58" ht="17.25" customHeight="1" x14ac:dyDescent="0.25">
      <c r="A428" s="20">
        <v>45353</v>
      </c>
      <c r="B428" s="21">
        <v>5</v>
      </c>
      <c r="C428" s="22">
        <v>4</v>
      </c>
      <c r="D428" s="20" t="s">
        <v>253</v>
      </c>
      <c r="E428" s="20" t="s">
        <v>253</v>
      </c>
      <c r="F428" s="23"/>
      <c r="G428" s="25"/>
      <c r="H428" s="26" t="s">
        <v>37</v>
      </c>
      <c r="I428" s="26" t="s">
        <v>37</v>
      </c>
      <c r="J428" s="26" t="s">
        <v>38</v>
      </c>
      <c r="K428" s="26" t="s">
        <v>38</v>
      </c>
      <c r="L428" s="26" t="s">
        <v>37</v>
      </c>
      <c r="M428" s="26" t="s">
        <v>37</v>
      </c>
      <c r="N428" s="26" t="s">
        <v>37</v>
      </c>
      <c r="O428" s="27" t="s">
        <v>290</v>
      </c>
      <c r="P428" s="26" t="s">
        <v>37</v>
      </c>
      <c r="Q428" s="26" t="s">
        <v>270</v>
      </c>
      <c r="R428" s="26" t="s">
        <v>37</v>
      </c>
      <c r="S428" s="26" t="s">
        <v>38</v>
      </c>
      <c r="T428" s="26" t="s">
        <v>38</v>
      </c>
      <c r="U428" s="26" t="s">
        <v>37</v>
      </c>
      <c r="V428" s="26" t="s">
        <v>37</v>
      </c>
      <c r="AA428" t="s">
        <v>290</v>
      </c>
      <c r="AB428">
        <v>24373</v>
      </c>
      <c r="AC428">
        <v>58192</v>
      </c>
      <c r="AD428">
        <v>42441</v>
      </c>
      <c r="AE428">
        <v>47225</v>
      </c>
      <c r="AF428">
        <v>17057</v>
      </c>
      <c r="AG428">
        <v>13712</v>
      </c>
      <c r="AH428">
        <v>12636</v>
      </c>
      <c r="AI428" t="s">
        <v>290</v>
      </c>
      <c r="AJ428">
        <v>49234</v>
      </c>
      <c r="AK428">
        <v>28390</v>
      </c>
      <c r="AL428">
        <v>22685</v>
      </c>
      <c r="AM428">
        <v>65746</v>
      </c>
      <c r="AN428">
        <v>32879</v>
      </c>
      <c r="AO428">
        <v>28445</v>
      </c>
      <c r="AP428">
        <v>10378</v>
      </c>
      <c r="AQ428" t="s">
        <v>290</v>
      </c>
      <c r="AR428" t="s">
        <v>37</v>
      </c>
      <c r="AS428" t="s">
        <v>37</v>
      </c>
      <c r="AT428" t="s">
        <v>37</v>
      </c>
      <c r="AU428" t="s">
        <v>37</v>
      </c>
      <c r="AV428" t="s">
        <v>37</v>
      </c>
      <c r="AW428" t="s">
        <v>38</v>
      </c>
      <c r="AX428" t="s">
        <v>38</v>
      </c>
      <c r="AY428" t="s">
        <v>290</v>
      </c>
      <c r="AZ428" t="s">
        <v>37</v>
      </c>
      <c r="BA428" t="s">
        <v>277</v>
      </c>
      <c r="BB428" t="s">
        <v>37</v>
      </c>
      <c r="BC428" t="s">
        <v>37</v>
      </c>
      <c r="BD428" t="s">
        <v>38</v>
      </c>
      <c r="BE428" t="s">
        <v>37</v>
      </c>
      <c r="BF428" t="s">
        <v>38</v>
      </c>
    </row>
    <row r="429" spans="1:58" ht="17.25" customHeight="1" x14ac:dyDescent="0.25">
      <c r="A429" s="20">
        <v>45354</v>
      </c>
      <c r="B429" s="21">
        <v>5</v>
      </c>
      <c r="C429" s="22">
        <v>4</v>
      </c>
      <c r="D429" s="20" t="s">
        <v>253</v>
      </c>
      <c r="E429" s="20" t="s">
        <v>253</v>
      </c>
      <c r="F429" s="23"/>
      <c r="G429" s="25"/>
      <c r="H429" s="26" t="s">
        <v>37</v>
      </c>
      <c r="I429" s="26" t="s">
        <v>37</v>
      </c>
      <c r="J429" s="26" t="s">
        <v>38</v>
      </c>
      <c r="K429" s="26" t="s">
        <v>38</v>
      </c>
      <c r="L429" s="26" t="s">
        <v>37</v>
      </c>
      <c r="M429" s="26" t="s">
        <v>37</v>
      </c>
      <c r="N429" s="26" t="s">
        <v>37</v>
      </c>
      <c r="O429" s="27" t="s">
        <v>290</v>
      </c>
      <c r="P429" s="26" t="s">
        <v>37</v>
      </c>
      <c r="Q429" s="26" t="s">
        <v>270</v>
      </c>
      <c r="R429" s="26" t="s">
        <v>37</v>
      </c>
      <c r="S429" s="26" t="s">
        <v>38</v>
      </c>
      <c r="T429" s="26" t="s">
        <v>38</v>
      </c>
      <c r="U429" s="26" t="s">
        <v>37</v>
      </c>
      <c r="V429" s="26" t="s">
        <v>37</v>
      </c>
      <c r="AA429" t="s">
        <v>290</v>
      </c>
      <c r="AB429">
        <v>24397</v>
      </c>
      <c r="AC429">
        <v>58216</v>
      </c>
      <c r="AD429">
        <v>42465</v>
      </c>
      <c r="AE429">
        <v>47249</v>
      </c>
      <c r="AF429">
        <v>17081</v>
      </c>
      <c r="AG429">
        <v>13712</v>
      </c>
      <c r="AH429">
        <v>12636</v>
      </c>
      <c r="AI429" t="s">
        <v>290</v>
      </c>
      <c r="AJ429">
        <v>49258</v>
      </c>
      <c r="AK429">
        <v>28390</v>
      </c>
      <c r="AL429">
        <v>22709</v>
      </c>
      <c r="AM429">
        <v>65770</v>
      </c>
      <c r="AN429">
        <v>32879</v>
      </c>
      <c r="AO429">
        <v>28469</v>
      </c>
      <c r="AP429">
        <v>10378</v>
      </c>
      <c r="AQ429" t="s">
        <v>290</v>
      </c>
      <c r="AR429" t="s">
        <v>37</v>
      </c>
      <c r="AS429" t="s">
        <v>37</v>
      </c>
      <c r="AT429" t="s">
        <v>37</v>
      </c>
      <c r="AU429" t="s">
        <v>37</v>
      </c>
      <c r="AV429" t="s">
        <v>37</v>
      </c>
      <c r="AW429" t="s">
        <v>38</v>
      </c>
      <c r="AX429" t="s">
        <v>38</v>
      </c>
      <c r="AY429" t="s">
        <v>290</v>
      </c>
      <c r="AZ429" t="s">
        <v>37</v>
      </c>
      <c r="BA429" t="s">
        <v>277</v>
      </c>
      <c r="BB429" t="s">
        <v>37</v>
      </c>
      <c r="BC429" t="s">
        <v>37</v>
      </c>
      <c r="BD429" t="s">
        <v>38</v>
      </c>
      <c r="BE429" t="s">
        <v>37</v>
      </c>
      <c r="BF429" t="s">
        <v>38</v>
      </c>
    </row>
    <row r="430" spans="1:58" ht="17.25" customHeight="1" x14ac:dyDescent="0.25">
      <c r="A430" s="20">
        <v>45355</v>
      </c>
      <c r="B430" s="21">
        <v>5</v>
      </c>
      <c r="C430" s="22">
        <v>4</v>
      </c>
      <c r="D430" s="20" t="s">
        <v>253</v>
      </c>
      <c r="E430" s="20" t="s">
        <v>253</v>
      </c>
      <c r="F430" s="23"/>
      <c r="G430" s="25"/>
      <c r="H430" s="26" t="s">
        <v>37</v>
      </c>
      <c r="I430" s="26" t="s">
        <v>37</v>
      </c>
      <c r="J430" s="26" t="s">
        <v>38</v>
      </c>
      <c r="K430" s="26" t="s">
        <v>38</v>
      </c>
      <c r="L430" s="26" t="s">
        <v>37</v>
      </c>
      <c r="M430" s="26" t="s">
        <v>37</v>
      </c>
      <c r="N430" s="26" t="s">
        <v>37</v>
      </c>
      <c r="O430" s="27" t="s">
        <v>290</v>
      </c>
      <c r="P430" s="26" t="s">
        <v>37</v>
      </c>
      <c r="Q430" s="26" t="s">
        <v>33</v>
      </c>
      <c r="R430" s="26" t="s">
        <v>37</v>
      </c>
      <c r="S430" s="26" t="s">
        <v>38</v>
      </c>
      <c r="T430" s="26" t="s">
        <v>38</v>
      </c>
      <c r="U430" s="26" t="s">
        <v>37</v>
      </c>
      <c r="V430" s="26" t="s">
        <v>37</v>
      </c>
      <c r="AA430" t="s">
        <v>290</v>
      </c>
      <c r="AB430">
        <v>24421</v>
      </c>
      <c r="AC430">
        <v>58240</v>
      </c>
      <c r="AD430">
        <v>42489</v>
      </c>
      <c r="AE430">
        <v>47273</v>
      </c>
      <c r="AF430">
        <v>17105</v>
      </c>
      <c r="AG430">
        <v>13712</v>
      </c>
      <c r="AH430">
        <v>12636</v>
      </c>
      <c r="AI430" t="s">
        <v>290</v>
      </c>
      <c r="AJ430">
        <v>49282</v>
      </c>
      <c r="AK430">
        <v>28390</v>
      </c>
      <c r="AL430">
        <v>22733</v>
      </c>
      <c r="AM430">
        <v>65794</v>
      </c>
      <c r="AN430">
        <v>32879</v>
      </c>
      <c r="AO430">
        <v>28493</v>
      </c>
      <c r="AP430">
        <v>10378</v>
      </c>
      <c r="AQ430" t="s">
        <v>290</v>
      </c>
      <c r="AR430" t="s">
        <v>37</v>
      </c>
      <c r="AS430" t="s">
        <v>37</v>
      </c>
      <c r="AT430" t="s">
        <v>37</v>
      </c>
      <c r="AU430" t="s">
        <v>37</v>
      </c>
      <c r="AV430" t="s">
        <v>37</v>
      </c>
      <c r="AW430" t="s">
        <v>38</v>
      </c>
      <c r="AX430" t="s">
        <v>38</v>
      </c>
      <c r="AY430" t="s">
        <v>290</v>
      </c>
      <c r="AZ430" t="s">
        <v>37</v>
      </c>
      <c r="BA430" t="s">
        <v>277</v>
      </c>
      <c r="BB430" t="s">
        <v>37</v>
      </c>
      <c r="BC430" t="s">
        <v>37</v>
      </c>
      <c r="BD430" t="s">
        <v>38</v>
      </c>
      <c r="BE430" t="s">
        <v>37</v>
      </c>
      <c r="BF430" t="s">
        <v>38</v>
      </c>
    </row>
    <row r="431" spans="1:58" ht="17.25" customHeight="1" x14ac:dyDescent="0.25">
      <c r="A431" s="20">
        <v>45356</v>
      </c>
      <c r="B431" s="21">
        <v>5</v>
      </c>
      <c r="C431" s="22">
        <v>4</v>
      </c>
      <c r="D431" s="20" t="s">
        <v>253</v>
      </c>
      <c r="E431" s="20" t="s">
        <v>253</v>
      </c>
      <c r="F431" s="23"/>
      <c r="G431" s="25"/>
      <c r="H431" s="26" t="s">
        <v>37</v>
      </c>
      <c r="I431" s="26" t="s">
        <v>37</v>
      </c>
      <c r="J431" s="26" t="s">
        <v>38</v>
      </c>
      <c r="K431" s="26" t="s">
        <v>38</v>
      </c>
      <c r="L431" s="26" t="s">
        <v>37</v>
      </c>
      <c r="M431" s="26" t="s">
        <v>37</v>
      </c>
      <c r="N431" s="26" t="s">
        <v>37</v>
      </c>
      <c r="O431" s="27" t="s">
        <v>290</v>
      </c>
      <c r="P431" s="26" t="s">
        <v>37</v>
      </c>
      <c r="Q431" s="26" t="s">
        <v>33</v>
      </c>
      <c r="R431" s="26" t="s">
        <v>37</v>
      </c>
      <c r="S431" s="26" t="s">
        <v>38</v>
      </c>
      <c r="T431" s="26" t="s">
        <v>38</v>
      </c>
      <c r="U431" s="26" t="s">
        <v>37</v>
      </c>
      <c r="V431" s="26" t="s">
        <v>37</v>
      </c>
      <c r="AA431" t="s">
        <v>290</v>
      </c>
      <c r="AB431">
        <v>24445</v>
      </c>
      <c r="AC431">
        <v>58264</v>
      </c>
      <c r="AD431">
        <v>42513</v>
      </c>
      <c r="AE431">
        <v>47297</v>
      </c>
      <c r="AF431">
        <v>17129</v>
      </c>
      <c r="AG431">
        <v>13712</v>
      </c>
      <c r="AH431">
        <v>12636</v>
      </c>
      <c r="AI431" t="s">
        <v>290</v>
      </c>
      <c r="AJ431">
        <v>49306</v>
      </c>
      <c r="AK431">
        <v>28390</v>
      </c>
      <c r="AL431">
        <v>22757</v>
      </c>
      <c r="AM431">
        <v>65818</v>
      </c>
      <c r="AN431">
        <v>32879</v>
      </c>
      <c r="AO431">
        <v>28517</v>
      </c>
      <c r="AP431">
        <v>10378</v>
      </c>
      <c r="AQ431" t="s">
        <v>290</v>
      </c>
      <c r="AR431" t="s">
        <v>37</v>
      </c>
      <c r="AS431" t="s">
        <v>37</v>
      </c>
      <c r="AT431" t="s">
        <v>37</v>
      </c>
      <c r="AU431" t="s">
        <v>37</v>
      </c>
      <c r="AV431" t="s">
        <v>37</v>
      </c>
      <c r="AW431" t="s">
        <v>38</v>
      </c>
      <c r="AX431" t="s">
        <v>38</v>
      </c>
      <c r="AY431" t="s">
        <v>290</v>
      </c>
      <c r="AZ431" t="s">
        <v>37</v>
      </c>
      <c r="BA431" t="s">
        <v>277</v>
      </c>
      <c r="BB431" t="s">
        <v>37</v>
      </c>
      <c r="BC431" t="s">
        <v>37</v>
      </c>
      <c r="BD431" t="s">
        <v>38</v>
      </c>
      <c r="BE431" t="s">
        <v>37</v>
      </c>
      <c r="BF431" t="s">
        <v>38</v>
      </c>
    </row>
    <row r="432" spans="1:58" ht="17.25" customHeight="1" x14ac:dyDescent="0.25">
      <c r="A432" s="20">
        <v>45357</v>
      </c>
      <c r="B432" s="21">
        <v>5</v>
      </c>
      <c r="C432" s="22">
        <v>4</v>
      </c>
      <c r="D432" s="20" t="s">
        <v>253</v>
      </c>
      <c r="E432" s="20" t="s">
        <v>253</v>
      </c>
      <c r="F432" s="23"/>
      <c r="G432" s="25"/>
      <c r="H432" s="26" t="s">
        <v>37</v>
      </c>
      <c r="I432" s="26" t="s">
        <v>37</v>
      </c>
      <c r="J432" s="26" t="s">
        <v>38</v>
      </c>
      <c r="K432" s="26" t="s">
        <v>38</v>
      </c>
      <c r="L432" s="26" t="s">
        <v>37</v>
      </c>
      <c r="M432" s="26" t="s">
        <v>37</v>
      </c>
      <c r="N432" s="26" t="s">
        <v>37</v>
      </c>
      <c r="O432" s="27" t="s">
        <v>290</v>
      </c>
      <c r="P432" s="26" t="s">
        <v>37</v>
      </c>
      <c r="Q432" s="26" t="s">
        <v>37</v>
      </c>
      <c r="R432" s="26" t="s">
        <v>37</v>
      </c>
      <c r="S432" s="26" t="s">
        <v>38</v>
      </c>
      <c r="T432" s="26" t="s">
        <v>38</v>
      </c>
      <c r="U432" s="26" t="s">
        <v>37</v>
      </c>
      <c r="V432" s="26" t="s">
        <v>38</v>
      </c>
      <c r="AA432" t="s">
        <v>290</v>
      </c>
      <c r="AB432">
        <v>24469</v>
      </c>
      <c r="AC432">
        <v>58288</v>
      </c>
      <c r="AD432">
        <v>42537</v>
      </c>
      <c r="AE432">
        <v>47321</v>
      </c>
      <c r="AF432">
        <v>17153</v>
      </c>
      <c r="AG432">
        <v>13712</v>
      </c>
      <c r="AH432">
        <v>12636</v>
      </c>
      <c r="AI432" t="s">
        <v>290</v>
      </c>
      <c r="AJ432">
        <v>49330</v>
      </c>
      <c r="AK432">
        <v>28390</v>
      </c>
      <c r="AL432">
        <v>22781</v>
      </c>
      <c r="AM432">
        <v>65842</v>
      </c>
      <c r="AN432">
        <v>32879</v>
      </c>
      <c r="AO432">
        <v>28541</v>
      </c>
      <c r="AP432">
        <v>10378</v>
      </c>
      <c r="AQ432" t="s">
        <v>290</v>
      </c>
      <c r="AR432" t="s">
        <v>37</v>
      </c>
      <c r="AS432" t="s">
        <v>37</v>
      </c>
      <c r="AT432" t="s">
        <v>37</v>
      </c>
      <c r="AU432" t="s">
        <v>37</v>
      </c>
      <c r="AV432" t="s">
        <v>37</v>
      </c>
      <c r="AW432" t="s">
        <v>38</v>
      </c>
      <c r="AX432" t="s">
        <v>38</v>
      </c>
      <c r="AY432" t="s">
        <v>290</v>
      </c>
      <c r="AZ432" t="s">
        <v>37</v>
      </c>
      <c r="BA432" t="s">
        <v>277</v>
      </c>
      <c r="BB432" t="s">
        <v>37</v>
      </c>
      <c r="BC432" t="s">
        <v>37</v>
      </c>
      <c r="BD432" t="s">
        <v>38</v>
      </c>
      <c r="BE432" t="s">
        <v>37</v>
      </c>
      <c r="BF432" t="s">
        <v>38</v>
      </c>
    </row>
    <row r="433" spans="1:58" ht="17.25" customHeight="1" x14ac:dyDescent="0.25">
      <c r="A433" s="20">
        <v>45358</v>
      </c>
      <c r="B433" s="21">
        <v>5</v>
      </c>
      <c r="C433" s="22">
        <v>4</v>
      </c>
      <c r="D433" s="20" t="s">
        <v>253</v>
      </c>
      <c r="E433" s="20" t="s">
        <v>253</v>
      </c>
      <c r="F433" s="23"/>
      <c r="G433" s="25"/>
      <c r="H433" s="26" t="s">
        <v>37</v>
      </c>
      <c r="I433" s="26" t="s">
        <v>37</v>
      </c>
      <c r="J433" s="26" t="s">
        <v>38</v>
      </c>
      <c r="K433" s="26" t="s">
        <v>38</v>
      </c>
      <c r="L433" s="26" t="s">
        <v>37</v>
      </c>
      <c r="M433" s="26" t="s">
        <v>37</v>
      </c>
      <c r="N433" s="26" t="s">
        <v>37</v>
      </c>
      <c r="O433" s="27" t="s">
        <v>290</v>
      </c>
      <c r="P433" s="26" t="s">
        <v>37</v>
      </c>
      <c r="Q433" s="26" t="s">
        <v>37</v>
      </c>
      <c r="R433" s="26" t="s">
        <v>37</v>
      </c>
      <c r="S433" s="26" t="s">
        <v>37</v>
      </c>
      <c r="T433" s="26" t="s">
        <v>38</v>
      </c>
      <c r="U433" s="26" t="s">
        <v>38</v>
      </c>
      <c r="V433" s="26" t="s">
        <v>38</v>
      </c>
      <c r="AA433" t="s">
        <v>290</v>
      </c>
      <c r="AB433">
        <v>24493</v>
      </c>
      <c r="AC433">
        <v>58312</v>
      </c>
      <c r="AD433">
        <v>42561</v>
      </c>
      <c r="AE433">
        <v>47345</v>
      </c>
      <c r="AF433">
        <v>17177</v>
      </c>
      <c r="AG433">
        <v>13712</v>
      </c>
      <c r="AH433">
        <v>12636</v>
      </c>
      <c r="AI433" t="s">
        <v>290</v>
      </c>
      <c r="AJ433">
        <v>49330</v>
      </c>
      <c r="AK433">
        <v>28390</v>
      </c>
      <c r="AL433">
        <v>22805</v>
      </c>
      <c r="AM433">
        <v>65866</v>
      </c>
      <c r="AN433">
        <v>32879</v>
      </c>
      <c r="AO433">
        <v>28565</v>
      </c>
      <c r="AP433">
        <v>10378</v>
      </c>
      <c r="AQ433" t="s">
        <v>290</v>
      </c>
      <c r="AR433" t="s">
        <v>37</v>
      </c>
      <c r="AS433" t="s">
        <v>37</v>
      </c>
      <c r="AT433" t="s">
        <v>37</v>
      </c>
      <c r="AU433" t="s">
        <v>37</v>
      </c>
      <c r="AV433" t="s">
        <v>37</v>
      </c>
      <c r="AW433" t="s">
        <v>38</v>
      </c>
      <c r="AX433" t="s">
        <v>38</v>
      </c>
      <c r="AY433" t="s">
        <v>290</v>
      </c>
      <c r="AZ433" t="s">
        <v>195</v>
      </c>
      <c r="BA433" t="s">
        <v>320</v>
      </c>
      <c r="BB433" t="s">
        <v>37</v>
      </c>
      <c r="BC433" t="s">
        <v>37</v>
      </c>
      <c r="BD433" t="s">
        <v>38</v>
      </c>
      <c r="BE433" t="s">
        <v>37</v>
      </c>
      <c r="BF433" t="s">
        <v>38</v>
      </c>
    </row>
    <row r="434" spans="1:58" ht="17.25" customHeight="1" x14ac:dyDescent="0.25">
      <c r="A434" s="20">
        <v>45359</v>
      </c>
      <c r="B434" s="21">
        <v>5</v>
      </c>
      <c r="C434" s="22">
        <v>4</v>
      </c>
      <c r="D434" s="20" t="s">
        <v>253</v>
      </c>
      <c r="E434" s="20" t="s">
        <v>253</v>
      </c>
      <c r="F434" s="23"/>
      <c r="G434" s="25"/>
      <c r="H434" s="26" t="s">
        <v>37</v>
      </c>
      <c r="I434" s="26" t="s">
        <v>37</v>
      </c>
      <c r="J434" s="26" t="s">
        <v>38</v>
      </c>
      <c r="K434" s="26" t="s">
        <v>38</v>
      </c>
      <c r="L434" s="26" t="s">
        <v>37</v>
      </c>
      <c r="M434" s="26" t="s">
        <v>37</v>
      </c>
      <c r="N434" s="26" t="s">
        <v>37</v>
      </c>
      <c r="O434" s="27" t="s">
        <v>290</v>
      </c>
      <c r="P434" s="26" t="s">
        <v>37</v>
      </c>
      <c r="Q434" s="26" t="s">
        <v>37</v>
      </c>
      <c r="R434" s="26" t="s">
        <v>37</v>
      </c>
      <c r="S434" s="26" t="s">
        <v>37</v>
      </c>
      <c r="T434" s="26" t="s">
        <v>38</v>
      </c>
      <c r="U434" s="26" t="s">
        <v>38</v>
      </c>
      <c r="V434" s="26" t="s">
        <v>38</v>
      </c>
      <c r="AA434" t="s">
        <v>290</v>
      </c>
      <c r="AB434">
        <v>24517</v>
      </c>
      <c r="AC434">
        <v>58336</v>
      </c>
      <c r="AD434">
        <v>42585</v>
      </c>
      <c r="AE434">
        <v>47369</v>
      </c>
      <c r="AF434">
        <v>17201</v>
      </c>
      <c r="AG434">
        <v>13712</v>
      </c>
      <c r="AH434">
        <v>12636</v>
      </c>
      <c r="AI434" t="s">
        <v>290</v>
      </c>
      <c r="AJ434">
        <v>49330</v>
      </c>
      <c r="AK434">
        <v>28414</v>
      </c>
      <c r="AL434">
        <v>22829</v>
      </c>
      <c r="AM434">
        <v>65890</v>
      </c>
      <c r="AN434">
        <v>32879</v>
      </c>
      <c r="AO434">
        <v>28589</v>
      </c>
      <c r="AP434">
        <v>10378</v>
      </c>
      <c r="AQ434" t="s">
        <v>290</v>
      </c>
      <c r="AR434" t="s">
        <v>37</v>
      </c>
      <c r="AS434" t="s">
        <v>37</v>
      </c>
      <c r="AT434" t="s">
        <v>37</v>
      </c>
      <c r="AU434" t="s">
        <v>37</v>
      </c>
      <c r="AV434" t="s">
        <v>37</v>
      </c>
      <c r="AW434" t="s">
        <v>38</v>
      </c>
      <c r="AX434" t="s">
        <v>38</v>
      </c>
      <c r="AY434" t="s">
        <v>290</v>
      </c>
      <c r="AZ434" t="s">
        <v>38</v>
      </c>
      <c r="BA434" t="s">
        <v>37</v>
      </c>
      <c r="BB434" t="s">
        <v>37</v>
      </c>
      <c r="BC434" t="s">
        <v>37</v>
      </c>
      <c r="BD434" t="s">
        <v>38</v>
      </c>
      <c r="BE434" t="s">
        <v>37</v>
      </c>
      <c r="BF434" t="s">
        <v>38</v>
      </c>
    </row>
    <row r="435" spans="1:58" ht="17.25" customHeight="1" x14ac:dyDescent="0.25">
      <c r="A435" s="20">
        <v>45360</v>
      </c>
      <c r="B435" s="21">
        <v>5</v>
      </c>
      <c r="C435" s="22">
        <v>4</v>
      </c>
      <c r="D435" s="20" t="s">
        <v>253</v>
      </c>
      <c r="E435" s="20" t="s">
        <v>253</v>
      </c>
      <c r="F435" s="23"/>
      <c r="G435" s="25"/>
      <c r="H435" s="26" t="s">
        <v>37</v>
      </c>
      <c r="I435" s="26" t="s">
        <v>37</v>
      </c>
      <c r="J435" s="26" t="s">
        <v>38</v>
      </c>
      <c r="K435" s="26" t="s">
        <v>38</v>
      </c>
      <c r="L435" s="26" t="s">
        <v>37</v>
      </c>
      <c r="M435" s="26" t="s">
        <v>37</v>
      </c>
      <c r="N435" s="26" t="s">
        <v>37</v>
      </c>
      <c r="O435" s="27" t="s">
        <v>290</v>
      </c>
      <c r="P435" s="26" t="s">
        <v>37</v>
      </c>
      <c r="Q435" s="26" t="s">
        <v>37</v>
      </c>
      <c r="R435" s="26" t="s">
        <v>37</v>
      </c>
      <c r="S435" s="26" t="s">
        <v>37</v>
      </c>
      <c r="T435" s="26" t="s">
        <v>38</v>
      </c>
      <c r="U435" s="26" t="s">
        <v>38</v>
      </c>
      <c r="V435" s="26" t="s">
        <v>38</v>
      </c>
      <c r="AA435" t="s">
        <v>290</v>
      </c>
      <c r="AB435">
        <v>24541</v>
      </c>
      <c r="AC435">
        <v>58360</v>
      </c>
      <c r="AD435">
        <v>42609</v>
      </c>
      <c r="AE435">
        <v>47369</v>
      </c>
      <c r="AF435">
        <v>17225</v>
      </c>
      <c r="AG435">
        <v>13712</v>
      </c>
      <c r="AH435">
        <v>12636</v>
      </c>
      <c r="AI435" t="s">
        <v>290</v>
      </c>
      <c r="AJ435">
        <v>49330</v>
      </c>
      <c r="AK435">
        <v>28438</v>
      </c>
      <c r="AL435">
        <v>22853</v>
      </c>
      <c r="AM435">
        <v>65914</v>
      </c>
      <c r="AN435">
        <v>32879</v>
      </c>
      <c r="AO435">
        <v>28613</v>
      </c>
      <c r="AP435">
        <v>10378</v>
      </c>
      <c r="AQ435" t="s">
        <v>290</v>
      </c>
      <c r="AR435" t="s">
        <v>37</v>
      </c>
      <c r="AS435" t="s">
        <v>37</v>
      </c>
      <c r="AT435" t="s">
        <v>37</v>
      </c>
      <c r="AU435" t="s">
        <v>195</v>
      </c>
      <c r="AV435" t="s">
        <v>37</v>
      </c>
      <c r="AW435" t="s">
        <v>38</v>
      </c>
      <c r="AX435" t="s">
        <v>320</v>
      </c>
      <c r="AY435" t="s">
        <v>290</v>
      </c>
      <c r="AZ435" t="s">
        <v>38</v>
      </c>
      <c r="BA435" t="s">
        <v>37</v>
      </c>
      <c r="BB435" t="s">
        <v>37</v>
      </c>
      <c r="BC435" t="s">
        <v>37</v>
      </c>
      <c r="BD435" t="s">
        <v>38</v>
      </c>
      <c r="BE435" t="s">
        <v>37</v>
      </c>
      <c r="BF435" t="s">
        <v>38</v>
      </c>
    </row>
    <row r="436" spans="1:58" ht="17.25" customHeight="1" x14ac:dyDescent="0.25">
      <c r="A436" s="20">
        <v>45361</v>
      </c>
      <c r="B436" s="21">
        <v>5</v>
      </c>
      <c r="C436" s="22">
        <v>4</v>
      </c>
      <c r="D436" s="20" t="s">
        <v>253</v>
      </c>
      <c r="E436" s="20" t="s">
        <v>253</v>
      </c>
      <c r="F436" s="23"/>
      <c r="G436" s="25"/>
      <c r="H436" s="26" t="s">
        <v>37</v>
      </c>
      <c r="I436" s="26" t="s">
        <v>37</v>
      </c>
      <c r="J436" s="26" t="s">
        <v>38</v>
      </c>
      <c r="K436" s="26" t="s">
        <v>38</v>
      </c>
      <c r="L436" s="26" t="s">
        <v>37</v>
      </c>
      <c r="M436" s="26" t="s">
        <v>37</v>
      </c>
      <c r="N436" s="26" t="s">
        <v>37</v>
      </c>
      <c r="O436" s="27" t="s">
        <v>290</v>
      </c>
      <c r="P436" s="26" t="s">
        <v>37</v>
      </c>
      <c r="Q436" s="26" t="s">
        <v>37</v>
      </c>
      <c r="R436" s="26" t="s">
        <v>37</v>
      </c>
      <c r="S436" s="26" t="s">
        <v>37</v>
      </c>
      <c r="T436" s="26" t="s">
        <v>38</v>
      </c>
      <c r="U436" s="26" t="s">
        <v>38</v>
      </c>
      <c r="V436" s="26" t="s">
        <v>38</v>
      </c>
      <c r="AA436" t="s">
        <v>290</v>
      </c>
      <c r="AB436">
        <v>24565</v>
      </c>
      <c r="AC436">
        <v>58384</v>
      </c>
      <c r="AD436">
        <v>42633</v>
      </c>
      <c r="AE436">
        <v>47369</v>
      </c>
      <c r="AF436">
        <v>17249</v>
      </c>
      <c r="AG436">
        <v>13712</v>
      </c>
      <c r="AH436">
        <v>12660</v>
      </c>
      <c r="AI436" t="s">
        <v>290</v>
      </c>
      <c r="AJ436">
        <v>49330</v>
      </c>
      <c r="AK436">
        <v>28462</v>
      </c>
      <c r="AL436">
        <v>22877</v>
      </c>
      <c r="AM436">
        <v>65938</v>
      </c>
      <c r="AN436">
        <v>32879</v>
      </c>
      <c r="AO436">
        <v>28613</v>
      </c>
      <c r="AP436">
        <v>10378</v>
      </c>
      <c r="AQ436" t="s">
        <v>290</v>
      </c>
      <c r="AR436" t="s">
        <v>37</v>
      </c>
      <c r="AS436" t="s">
        <v>37</v>
      </c>
      <c r="AT436" t="s">
        <v>37</v>
      </c>
      <c r="AU436" t="s">
        <v>321</v>
      </c>
      <c r="AV436" t="s">
        <v>37</v>
      </c>
      <c r="AW436" t="s">
        <v>38</v>
      </c>
      <c r="AX436" t="s">
        <v>37</v>
      </c>
      <c r="AY436" t="s">
        <v>290</v>
      </c>
      <c r="AZ436" t="s">
        <v>38</v>
      </c>
      <c r="BA436" t="s">
        <v>37</v>
      </c>
      <c r="BB436" t="s">
        <v>37</v>
      </c>
      <c r="BC436" t="s">
        <v>37</v>
      </c>
      <c r="BD436" t="s">
        <v>38</v>
      </c>
      <c r="BE436" t="s">
        <v>320</v>
      </c>
      <c r="BF436" t="s">
        <v>195</v>
      </c>
    </row>
    <row r="437" spans="1:58" ht="17.25" customHeight="1" x14ac:dyDescent="0.25">
      <c r="A437" s="20">
        <v>45362</v>
      </c>
      <c r="B437" s="21">
        <v>5</v>
      </c>
      <c r="C437" s="22">
        <v>4</v>
      </c>
      <c r="D437" s="20" t="s">
        <v>253</v>
      </c>
      <c r="E437" s="20" t="s">
        <v>253</v>
      </c>
      <c r="F437" s="23"/>
      <c r="G437" s="25"/>
      <c r="H437" s="26" t="s">
        <v>37</v>
      </c>
      <c r="I437" s="26" t="s">
        <v>37</v>
      </c>
      <c r="J437" s="26" t="s">
        <v>38</v>
      </c>
      <c r="K437" s="26" t="s">
        <v>38</v>
      </c>
      <c r="L437" s="26" t="s">
        <v>37</v>
      </c>
      <c r="M437" s="26" t="s">
        <v>37</v>
      </c>
      <c r="N437" s="26" t="s">
        <v>37</v>
      </c>
      <c r="O437" s="27" t="s">
        <v>290</v>
      </c>
      <c r="P437" s="26" t="s">
        <v>37</v>
      </c>
      <c r="Q437" s="26" t="s">
        <v>37</v>
      </c>
      <c r="R437" s="26" t="s">
        <v>37</v>
      </c>
      <c r="S437" s="26" t="s">
        <v>37</v>
      </c>
      <c r="T437" s="26" t="s">
        <v>38</v>
      </c>
      <c r="U437" s="26" t="s">
        <v>38</v>
      </c>
      <c r="V437" s="26" t="s">
        <v>38</v>
      </c>
      <c r="AA437" t="s">
        <v>290</v>
      </c>
      <c r="AB437">
        <v>24589</v>
      </c>
      <c r="AC437">
        <v>58408</v>
      </c>
      <c r="AD437">
        <v>42657</v>
      </c>
      <c r="AE437">
        <v>47369</v>
      </c>
      <c r="AF437">
        <v>17273</v>
      </c>
      <c r="AG437">
        <v>13712</v>
      </c>
      <c r="AH437">
        <v>12660</v>
      </c>
      <c r="AI437" t="s">
        <v>290</v>
      </c>
      <c r="AJ437">
        <v>49330</v>
      </c>
      <c r="AK437">
        <v>28486</v>
      </c>
      <c r="AL437">
        <v>22901</v>
      </c>
      <c r="AM437">
        <v>65962</v>
      </c>
      <c r="AN437">
        <v>32879</v>
      </c>
      <c r="AO437">
        <v>28637</v>
      </c>
      <c r="AP437">
        <v>10378</v>
      </c>
      <c r="AQ437" t="s">
        <v>290</v>
      </c>
      <c r="AR437" t="s">
        <v>37</v>
      </c>
      <c r="AS437" t="s">
        <v>37</v>
      </c>
      <c r="AT437" t="s">
        <v>37</v>
      </c>
      <c r="AU437" t="s">
        <v>320</v>
      </c>
      <c r="AV437" t="s">
        <v>37</v>
      </c>
      <c r="AW437" t="s">
        <v>38</v>
      </c>
      <c r="AX437" t="s">
        <v>195</v>
      </c>
      <c r="AY437" t="s">
        <v>290</v>
      </c>
      <c r="AZ437" t="s">
        <v>38</v>
      </c>
      <c r="BA437" t="s">
        <v>37</v>
      </c>
      <c r="BB437" t="s">
        <v>37</v>
      </c>
      <c r="BC437" t="s">
        <v>37</v>
      </c>
      <c r="BD437" t="s">
        <v>38</v>
      </c>
      <c r="BE437" t="s">
        <v>37</v>
      </c>
      <c r="BF437" t="s">
        <v>271</v>
      </c>
    </row>
    <row r="438" spans="1:58" ht="17.25" customHeight="1" x14ac:dyDescent="0.25">
      <c r="A438" s="20">
        <v>45363</v>
      </c>
      <c r="B438" s="21">
        <v>5</v>
      </c>
      <c r="C438" s="22">
        <v>4</v>
      </c>
      <c r="D438" s="20" t="s">
        <v>253</v>
      </c>
      <c r="E438" s="20" t="s">
        <v>253</v>
      </c>
      <c r="F438" s="23"/>
      <c r="G438" s="25"/>
      <c r="H438" s="26" t="s">
        <v>37</v>
      </c>
      <c r="I438" s="26" t="s">
        <v>37</v>
      </c>
      <c r="J438" s="26" t="s">
        <v>38</v>
      </c>
      <c r="K438" s="26" t="s">
        <v>38</v>
      </c>
      <c r="L438" s="26" t="s">
        <v>37</v>
      </c>
      <c r="M438" s="26" t="s">
        <v>37</v>
      </c>
      <c r="N438" s="26" t="s">
        <v>37</v>
      </c>
      <c r="O438" s="27" t="s">
        <v>290</v>
      </c>
      <c r="P438" s="26" t="s">
        <v>37</v>
      </c>
      <c r="Q438" s="26" t="s">
        <v>37</v>
      </c>
      <c r="R438" s="26" t="s">
        <v>37</v>
      </c>
      <c r="S438" s="26" t="s">
        <v>37</v>
      </c>
      <c r="T438" s="26" t="s">
        <v>38</v>
      </c>
      <c r="U438" s="26" t="s">
        <v>38</v>
      </c>
      <c r="V438" s="26" t="s">
        <v>38</v>
      </c>
      <c r="AA438" t="s">
        <v>290</v>
      </c>
      <c r="AB438">
        <v>24613</v>
      </c>
      <c r="AC438">
        <v>58432</v>
      </c>
      <c r="AD438">
        <v>42681</v>
      </c>
      <c r="AE438">
        <v>47393</v>
      </c>
      <c r="AF438">
        <v>17297</v>
      </c>
      <c r="AG438">
        <v>13712</v>
      </c>
      <c r="AH438">
        <v>12660</v>
      </c>
      <c r="AI438" t="s">
        <v>290</v>
      </c>
      <c r="AJ438">
        <v>49330</v>
      </c>
      <c r="AK438">
        <v>28510</v>
      </c>
      <c r="AL438">
        <v>22925</v>
      </c>
      <c r="AM438">
        <v>65986</v>
      </c>
      <c r="AN438">
        <v>32879</v>
      </c>
      <c r="AO438">
        <v>28661</v>
      </c>
      <c r="AP438">
        <v>10378</v>
      </c>
      <c r="AQ438" t="s">
        <v>290</v>
      </c>
      <c r="AR438" t="s">
        <v>37</v>
      </c>
      <c r="AS438" t="s">
        <v>37</v>
      </c>
      <c r="AT438" t="s">
        <v>37</v>
      </c>
      <c r="AU438" t="s">
        <v>37</v>
      </c>
      <c r="AV438" t="s">
        <v>37</v>
      </c>
      <c r="AW438" t="s">
        <v>38</v>
      </c>
      <c r="AX438" t="s">
        <v>38</v>
      </c>
      <c r="AY438" t="s">
        <v>290</v>
      </c>
      <c r="AZ438" t="s">
        <v>38</v>
      </c>
      <c r="BA438" t="s">
        <v>37</v>
      </c>
      <c r="BB438" t="s">
        <v>37</v>
      </c>
      <c r="BC438" t="s">
        <v>37</v>
      </c>
      <c r="BD438" t="s">
        <v>38</v>
      </c>
      <c r="BE438" t="s">
        <v>37</v>
      </c>
      <c r="BF438" t="s">
        <v>271</v>
      </c>
    </row>
    <row r="439" spans="1:58" ht="17.25" customHeight="1" x14ac:dyDescent="0.25">
      <c r="A439" s="20">
        <v>45364</v>
      </c>
      <c r="B439" s="21">
        <v>5</v>
      </c>
      <c r="C439" s="22">
        <v>4</v>
      </c>
      <c r="D439" s="20" t="s">
        <v>253</v>
      </c>
      <c r="E439" s="20" t="s">
        <v>253</v>
      </c>
      <c r="F439" s="23"/>
      <c r="G439" s="25"/>
      <c r="H439" s="26" t="s">
        <v>37</v>
      </c>
      <c r="I439" s="26" t="s">
        <v>37</v>
      </c>
      <c r="J439" s="26" t="s">
        <v>38</v>
      </c>
      <c r="K439" s="26" t="s">
        <v>38</v>
      </c>
      <c r="L439" s="26" t="s">
        <v>37</v>
      </c>
      <c r="M439" s="26" t="s">
        <v>37</v>
      </c>
      <c r="N439" s="26" t="s">
        <v>37</v>
      </c>
      <c r="O439" s="27" t="s">
        <v>290</v>
      </c>
      <c r="P439" s="26" t="s">
        <v>37</v>
      </c>
      <c r="Q439" s="26" t="s">
        <v>37</v>
      </c>
      <c r="R439" s="26" t="s">
        <v>37</v>
      </c>
      <c r="S439" s="26" t="s">
        <v>37</v>
      </c>
      <c r="T439" s="26" t="s">
        <v>38</v>
      </c>
      <c r="U439" s="26" t="s">
        <v>38</v>
      </c>
      <c r="V439" s="26" t="s">
        <v>38</v>
      </c>
      <c r="AA439" t="s">
        <v>290</v>
      </c>
      <c r="AB439">
        <v>24637</v>
      </c>
      <c r="AC439">
        <v>58456</v>
      </c>
      <c r="AD439">
        <v>42705</v>
      </c>
      <c r="AE439">
        <v>47417</v>
      </c>
      <c r="AF439">
        <v>17321</v>
      </c>
      <c r="AG439">
        <v>13712</v>
      </c>
      <c r="AH439">
        <v>12660</v>
      </c>
      <c r="AI439" t="s">
        <v>290</v>
      </c>
      <c r="AJ439">
        <v>49330</v>
      </c>
      <c r="AK439">
        <v>28534</v>
      </c>
      <c r="AL439">
        <v>22949</v>
      </c>
      <c r="AM439">
        <v>66010</v>
      </c>
      <c r="AN439">
        <v>32879</v>
      </c>
      <c r="AO439">
        <v>28685</v>
      </c>
      <c r="AP439">
        <v>10378</v>
      </c>
      <c r="AQ439" t="s">
        <v>290</v>
      </c>
      <c r="AR439" t="s">
        <v>37</v>
      </c>
      <c r="AS439" t="s">
        <v>37</v>
      </c>
      <c r="AT439" t="s">
        <v>37</v>
      </c>
      <c r="AU439" t="s">
        <v>37</v>
      </c>
      <c r="AV439" t="s">
        <v>37</v>
      </c>
      <c r="AW439" t="s">
        <v>38</v>
      </c>
      <c r="AX439" t="s">
        <v>38</v>
      </c>
      <c r="AY439" t="s">
        <v>290</v>
      </c>
      <c r="AZ439" t="s">
        <v>38</v>
      </c>
      <c r="BA439" t="s">
        <v>37</v>
      </c>
      <c r="BB439" t="s">
        <v>37</v>
      </c>
      <c r="BC439" t="s">
        <v>37</v>
      </c>
      <c r="BD439" t="s">
        <v>38</v>
      </c>
      <c r="BE439" t="s">
        <v>37</v>
      </c>
      <c r="BF439" t="s">
        <v>271</v>
      </c>
    </row>
    <row r="440" spans="1:58" ht="17.25" customHeight="1" x14ac:dyDescent="0.25">
      <c r="A440" s="20">
        <v>45365</v>
      </c>
      <c r="B440" s="21">
        <v>5</v>
      </c>
      <c r="C440" s="22">
        <v>4</v>
      </c>
      <c r="D440" s="20" t="s">
        <v>253</v>
      </c>
      <c r="E440" s="20" t="s">
        <v>253</v>
      </c>
      <c r="F440" s="23"/>
      <c r="G440" s="25"/>
      <c r="H440" s="26" t="s">
        <v>37</v>
      </c>
      <c r="I440" s="26" t="s">
        <v>37</v>
      </c>
      <c r="J440" s="26" t="s">
        <v>38</v>
      </c>
      <c r="K440" s="26" t="s">
        <v>38</v>
      </c>
      <c r="L440" s="26" t="s">
        <v>37</v>
      </c>
      <c r="M440" s="26" t="s">
        <v>37</v>
      </c>
      <c r="N440" s="26" t="s">
        <v>37</v>
      </c>
      <c r="O440" s="27" t="s">
        <v>290</v>
      </c>
      <c r="P440" s="26" t="s">
        <v>38</v>
      </c>
      <c r="Q440" s="26" t="s">
        <v>37</v>
      </c>
      <c r="R440" s="26" t="s">
        <v>37</v>
      </c>
      <c r="S440" s="26" t="s">
        <v>37</v>
      </c>
      <c r="T440" s="26" t="s">
        <v>37</v>
      </c>
      <c r="U440" s="26" t="s">
        <v>38</v>
      </c>
      <c r="V440" s="26" t="s">
        <v>38</v>
      </c>
      <c r="AA440" t="s">
        <v>290</v>
      </c>
      <c r="AB440">
        <v>24661</v>
      </c>
      <c r="AC440">
        <v>58480</v>
      </c>
      <c r="AD440">
        <v>42729</v>
      </c>
      <c r="AE440">
        <v>47441</v>
      </c>
      <c r="AF440">
        <v>17345</v>
      </c>
      <c r="AG440">
        <v>13712</v>
      </c>
      <c r="AH440">
        <v>12660</v>
      </c>
      <c r="AI440" t="s">
        <v>290</v>
      </c>
      <c r="AJ440">
        <v>49330</v>
      </c>
      <c r="AK440">
        <v>28558</v>
      </c>
      <c r="AL440">
        <v>22973</v>
      </c>
      <c r="AM440">
        <v>66034</v>
      </c>
      <c r="AN440">
        <v>32879</v>
      </c>
      <c r="AO440">
        <v>28709</v>
      </c>
      <c r="AP440">
        <v>10378</v>
      </c>
      <c r="AQ440" t="s">
        <v>290</v>
      </c>
      <c r="AR440" t="s">
        <v>37</v>
      </c>
      <c r="AS440" t="s">
        <v>37</v>
      </c>
      <c r="AT440" t="s">
        <v>37</v>
      </c>
      <c r="AU440" t="s">
        <v>37</v>
      </c>
      <c r="AV440" t="s">
        <v>37</v>
      </c>
      <c r="AW440" t="s">
        <v>38</v>
      </c>
      <c r="AX440" t="s">
        <v>38</v>
      </c>
      <c r="AY440" t="s">
        <v>290</v>
      </c>
      <c r="AZ440" t="s">
        <v>38</v>
      </c>
      <c r="BA440" t="s">
        <v>37</v>
      </c>
      <c r="BB440" t="s">
        <v>37</v>
      </c>
      <c r="BC440" t="s">
        <v>37</v>
      </c>
      <c r="BD440" t="s">
        <v>38</v>
      </c>
      <c r="BE440" t="s">
        <v>37</v>
      </c>
      <c r="BF440" t="s">
        <v>271</v>
      </c>
    </row>
    <row r="441" spans="1:58" ht="17.25" customHeight="1" x14ac:dyDescent="0.25">
      <c r="A441" s="20">
        <v>45366</v>
      </c>
      <c r="B441" s="21">
        <v>5</v>
      </c>
      <c r="C441" s="22">
        <v>4</v>
      </c>
      <c r="D441" s="20" t="s">
        <v>253</v>
      </c>
      <c r="E441" s="20" t="s">
        <v>253</v>
      </c>
      <c r="F441" s="23"/>
      <c r="G441" s="25"/>
      <c r="H441" s="26" t="s">
        <v>37</v>
      </c>
      <c r="I441" s="26" t="s">
        <v>37</v>
      </c>
      <c r="J441" s="26" t="s">
        <v>38</v>
      </c>
      <c r="K441" s="26" t="s">
        <v>37</v>
      </c>
      <c r="L441" s="26" t="s">
        <v>38</v>
      </c>
      <c r="M441" s="26" t="s">
        <v>37</v>
      </c>
      <c r="N441" s="26" t="s">
        <v>37</v>
      </c>
      <c r="O441" s="27" t="s">
        <v>290</v>
      </c>
      <c r="P441" s="26" t="s">
        <v>38</v>
      </c>
      <c r="Q441" s="26" t="s">
        <v>37</v>
      </c>
      <c r="R441" s="26" t="s">
        <v>37</v>
      </c>
      <c r="S441" s="26" t="s">
        <v>37</v>
      </c>
      <c r="T441" s="26" t="s">
        <v>37</v>
      </c>
      <c r="U441" s="26" t="s">
        <v>38</v>
      </c>
      <c r="V441" s="26" t="s">
        <v>38</v>
      </c>
      <c r="AA441" t="s">
        <v>290</v>
      </c>
      <c r="AB441">
        <v>24685</v>
      </c>
      <c r="AC441">
        <v>58504</v>
      </c>
      <c r="AD441">
        <v>42753</v>
      </c>
      <c r="AE441">
        <v>47465</v>
      </c>
      <c r="AF441">
        <v>17369</v>
      </c>
      <c r="AG441">
        <v>13712</v>
      </c>
      <c r="AH441">
        <v>12660</v>
      </c>
      <c r="AI441" t="s">
        <v>290</v>
      </c>
      <c r="AJ441">
        <v>49330</v>
      </c>
      <c r="AK441">
        <v>28582</v>
      </c>
      <c r="AL441">
        <v>22997</v>
      </c>
      <c r="AM441">
        <v>66058</v>
      </c>
      <c r="AN441">
        <v>32879</v>
      </c>
      <c r="AO441">
        <v>28733</v>
      </c>
      <c r="AP441">
        <v>10378</v>
      </c>
      <c r="AQ441" t="s">
        <v>290</v>
      </c>
      <c r="AR441" t="s">
        <v>37</v>
      </c>
      <c r="AS441" t="s">
        <v>37</v>
      </c>
      <c r="AT441" t="s">
        <v>37</v>
      </c>
      <c r="AU441" t="s">
        <v>37</v>
      </c>
      <c r="AV441" t="s">
        <v>37</v>
      </c>
      <c r="AW441" t="s">
        <v>38</v>
      </c>
      <c r="AX441" t="s">
        <v>38</v>
      </c>
      <c r="AY441" t="s">
        <v>290</v>
      </c>
      <c r="AZ441" t="s">
        <v>38</v>
      </c>
      <c r="BA441" t="s">
        <v>37</v>
      </c>
      <c r="BB441" t="s">
        <v>37</v>
      </c>
      <c r="BC441" t="s">
        <v>37</v>
      </c>
      <c r="BD441" t="s">
        <v>38</v>
      </c>
      <c r="BE441" t="s">
        <v>37</v>
      </c>
      <c r="BF441" t="s">
        <v>271</v>
      </c>
    </row>
    <row r="442" spans="1:58" ht="17.25" customHeight="1" x14ac:dyDescent="0.25">
      <c r="A442" s="20">
        <v>45367</v>
      </c>
      <c r="B442" s="21">
        <v>5</v>
      </c>
      <c r="C442" s="22">
        <v>4</v>
      </c>
      <c r="D442" s="20" t="s">
        <v>253</v>
      </c>
      <c r="E442" s="20" t="s">
        <v>253</v>
      </c>
      <c r="F442" s="23"/>
      <c r="G442" s="25"/>
      <c r="H442" s="26" t="s">
        <v>37</v>
      </c>
      <c r="I442" s="26" t="s">
        <v>37</v>
      </c>
      <c r="J442" s="26" t="s">
        <v>38</v>
      </c>
      <c r="K442" s="26" t="s">
        <v>37</v>
      </c>
      <c r="L442" s="26" t="s">
        <v>38</v>
      </c>
      <c r="M442" s="26" t="s">
        <v>37</v>
      </c>
      <c r="N442" s="26" t="s">
        <v>37</v>
      </c>
      <c r="O442" s="27" t="s">
        <v>290</v>
      </c>
      <c r="P442" s="26" t="s">
        <v>38</v>
      </c>
      <c r="Q442" s="26" t="s">
        <v>37</v>
      </c>
      <c r="R442" s="26" t="s">
        <v>37</v>
      </c>
      <c r="S442" s="26" t="s">
        <v>37</v>
      </c>
      <c r="T442" s="26" t="s">
        <v>37</v>
      </c>
      <c r="U442" s="26" t="s">
        <v>38</v>
      </c>
      <c r="V442" s="26" t="s">
        <v>38</v>
      </c>
      <c r="AA442" t="s">
        <v>290</v>
      </c>
      <c r="AB442">
        <v>24709</v>
      </c>
      <c r="AC442">
        <v>58528</v>
      </c>
      <c r="AD442">
        <v>42777</v>
      </c>
      <c r="AE442">
        <v>47489</v>
      </c>
      <c r="AF442">
        <v>17393</v>
      </c>
      <c r="AG442">
        <v>13712</v>
      </c>
      <c r="AH442">
        <v>12660</v>
      </c>
      <c r="AI442" t="s">
        <v>290</v>
      </c>
      <c r="AJ442">
        <v>49330</v>
      </c>
      <c r="AK442">
        <v>28606</v>
      </c>
      <c r="AL442">
        <v>23021</v>
      </c>
      <c r="AM442">
        <v>66082</v>
      </c>
      <c r="AN442">
        <v>32879</v>
      </c>
      <c r="AO442">
        <v>28757</v>
      </c>
      <c r="AP442">
        <v>10378</v>
      </c>
      <c r="AQ442" t="s">
        <v>290</v>
      </c>
      <c r="AR442" t="s">
        <v>37</v>
      </c>
      <c r="AS442" t="s">
        <v>37</v>
      </c>
      <c r="AT442" t="s">
        <v>37</v>
      </c>
      <c r="AU442" t="s">
        <v>37</v>
      </c>
      <c r="AV442" t="s">
        <v>37</v>
      </c>
      <c r="AW442" t="s">
        <v>38</v>
      </c>
      <c r="AX442" t="s">
        <v>38</v>
      </c>
      <c r="AY442" t="s">
        <v>290</v>
      </c>
      <c r="AZ442" t="s">
        <v>38</v>
      </c>
      <c r="BA442" t="s">
        <v>37</v>
      </c>
      <c r="BB442" t="s">
        <v>37</v>
      </c>
      <c r="BC442" t="s">
        <v>37</v>
      </c>
      <c r="BD442" t="s">
        <v>38</v>
      </c>
      <c r="BE442" t="s">
        <v>37</v>
      </c>
      <c r="BF442" t="s">
        <v>271</v>
      </c>
    </row>
    <row r="443" spans="1:58" ht="17.25" customHeight="1" x14ac:dyDescent="0.25">
      <c r="A443" s="20">
        <v>45368</v>
      </c>
      <c r="B443" s="21">
        <v>5</v>
      </c>
      <c r="C443" s="22">
        <v>4</v>
      </c>
      <c r="D443" s="20" t="s">
        <v>253</v>
      </c>
      <c r="E443" s="20" t="s">
        <v>253</v>
      </c>
      <c r="F443" s="23"/>
      <c r="G443" s="25"/>
      <c r="H443" s="26" t="s">
        <v>37</v>
      </c>
      <c r="I443" s="26" t="s">
        <v>37</v>
      </c>
      <c r="J443" s="26" t="s">
        <v>38</v>
      </c>
      <c r="K443" s="26" t="s">
        <v>37</v>
      </c>
      <c r="L443" s="26" t="s">
        <v>38</v>
      </c>
      <c r="M443" s="26" t="s">
        <v>37</v>
      </c>
      <c r="N443" s="26" t="s">
        <v>37</v>
      </c>
      <c r="O443" s="27" t="s">
        <v>290</v>
      </c>
      <c r="P443" s="26" t="s">
        <v>38</v>
      </c>
      <c r="Q443" s="26" t="s">
        <v>37</v>
      </c>
      <c r="R443" s="26" t="s">
        <v>37</v>
      </c>
      <c r="S443" s="26" t="s">
        <v>37</v>
      </c>
      <c r="T443" s="26" t="s">
        <v>37</v>
      </c>
      <c r="U443" s="26" t="s">
        <v>38</v>
      </c>
      <c r="V443" s="26" t="s">
        <v>38</v>
      </c>
      <c r="AA443" t="s">
        <v>290</v>
      </c>
      <c r="AB443">
        <v>24733</v>
      </c>
      <c r="AC443">
        <v>58552</v>
      </c>
      <c r="AD443">
        <v>42801</v>
      </c>
      <c r="AE443">
        <v>47513</v>
      </c>
      <c r="AF443">
        <v>17417</v>
      </c>
      <c r="AG443">
        <v>13712</v>
      </c>
      <c r="AH443">
        <v>12660</v>
      </c>
      <c r="AI443" t="s">
        <v>290</v>
      </c>
      <c r="AJ443">
        <v>49330</v>
      </c>
      <c r="AK443">
        <v>28630</v>
      </c>
      <c r="AL443">
        <v>23045</v>
      </c>
      <c r="AM443">
        <v>66106</v>
      </c>
      <c r="AN443">
        <v>32879</v>
      </c>
      <c r="AO443">
        <v>28781</v>
      </c>
      <c r="AP443">
        <v>10378</v>
      </c>
      <c r="AQ443" t="s">
        <v>290</v>
      </c>
      <c r="AR443" t="s">
        <v>37</v>
      </c>
      <c r="AS443" t="s">
        <v>37</v>
      </c>
      <c r="AT443" t="s">
        <v>37</v>
      </c>
      <c r="AU443" t="s">
        <v>37</v>
      </c>
      <c r="AV443" t="s">
        <v>37</v>
      </c>
      <c r="AW443" t="s">
        <v>38</v>
      </c>
      <c r="AX443" t="s">
        <v>38</v>
      </c>
      <c r="AY443" t="s">
        <v>290</v>
      </c>
      <c r="AZ443" t="s">
        <v>38</v>
      </c>
      <c r="BA443" t="s">
        <v>37</v>
      </c>
      <c r="BB443" t="s">
        <v>37</v>
      </c>
      <c r="BC443" t="s">
        <v>37</v>
      </c>
      <c r="BD443" t="s">
        <v>38</v>
      </c>
      <c r="BE443" t="s">
        <v>37</v>
      </c>
      <c r="BF443" t="s">
        <v>271</v>
      </c>
    </row>
    <row r="444" spans="1:58" ht="17.25" customHeight="1" x14ac:dyDescent="0.25">
      <c r="A444" s="20">
        <v>45369</v>
      </c>
      <c r="B444" s="21">
        <v>5</v>
      </c>
      <c r="C444" s="22">
        <v>4</v>
      </c>
      <c r="D444" s="20" t="s">
        <v>253</v>
      </c>
      <c r="E444" s="20" t="s">
        <v>253</v>
      </c>
      <c r="F444" s="23"/>
      <c r="G444" s="25"/>
      <c r="H444" s="26" t="s">
        <v>37</v>
      </c>
      <c r="I444" s="26" t="s">
        <v>37</v>
      </c>
      <c r="J444" s="26" t="s">
        <v>38</v>
      </c>
      <c r="K444" s="26" t="s">
        <v>37</v>
      </c>
      <c r="L444" s="26" t="s">
        <v>38</v>
      </c>
      <c r="M444" s="26" t="s">
        <v>37</v>
      </c>
      <c r="N444" s="26" t="s">
        <v>37</v>
      </c>
      <c r="O444" s="27" t="s">
        <v>290</v>
      </c>
      <c r="P444" s="26" t="s">
        <v>38</v>
      </c>
      <c r="Q444" s="26" t="s">
        <v>37</v>
      </c>
      <c r="R444" s="26" t="s">
        <v>37</v>
      </c>
      <c r="S444" s="26" t="s">
        <v>270</v>
      </c>
      <c r="T444" s="26" t="s">
        <v>37</v>
      </c>
      <c r="U444" s="26" t="s">
        <v>38</v>
      </c>
      <c r="V444" s="26" t="s">
        <v>37</v>
      </c>
      <c r="AA444" t="s">
        <v>290</v>
      </c>
      <c r="AB444">
        <v>24757</v>
      </c>
      <c r="AC444">
        <v>58576</v>
      </c>
      <c r="AD444">
        <v>42825</v>
      </c>
      <c r="AE444">
        <v>47537</v>
      </c>
      <c r="AF444">
        <v>17441</v>
      </c>
      <c r="AG444">
        <v>13712</v>
      </c>
      <c r="AH444">
        <v>12660</v>
      </c>
      <c r="AI444" t="s">
        <v>290</v>
      </c>
      <c r="AJ444">
        <v>49330</v>
      </c>
      <c r="AK444">
        <v>28654</v>
      </c>
      <c r="AL444">
        <v>23069</v>
      </c>
      <c r="AM444">
        <v>66130</v>
      </c>
      <c r="AN444">
        <v>32879</v>
      </c>
      <c r="AO444">
        <v>28805</v>
      </c>
      <c r="AP444">
        <v>10378</v>
      </c>
      <c r="AQ444" t="s">
        <v>290</v>
      </c>
      <c r="AR444" t="s">
        <v>37</v>
      </c>
      <c r="AS444" t="s">
        <v>37</v>
      </c>
      <c r="AT444" t="s">
        <v>37</v>
      </c>
      <c r="AU444" t="s">
        <v>37</v>
      </c>
      <c r="AV444" t="s">
        <v>37</v>
      </c>
      <c r="AW444" t="s">
        <v>38</v>
      </c>
      <c r="AX444" t="s">
        <v>38</v>
      </c>
      <c r="AY444" t="s">
        <v>290</v>
      </c>
      <c r="AZ444" t="s">
        <v>38</v>
      </c>
      <c r="BA444" t="s">
        <v>37</v>
      </c>
      <c r="BB444" t="s">
        <v>37</v>
      </c>
      <c r="BC444" t="s">
        <v>37</v>
      </c>
      <c r="BD444" t="s">
        <v>38</v>
      </c>
      <c r="BE444" t="s">
        <v>37</v>
      </c>
      <c r="BF444" t="s">
        <v>271</v>
      </c>
    </row>
    <row r="445" spans="1:58" ht="17.25" customHeight="1" x14ac:dyDescent="0.25">
      <c r="A445" s="20">
        <v>45370</v>
      </c>
      <c r="B445" s="21">
        <v>5</v>
      </c>
      <c r="C445" s="22">
        <v>4</v>
      </c>
      <c r="D445" s="20" t="s">
        <v>253</v>
      </c>
      <c r="E445" s="20" t="s">
        <v>253</v>
      </c>
      <c r="F445" s="23"/>
      <c r="G445" s="25"/>
      <c r="H445" s="26" t="s">
        <v>37</v>
      </c>
      <c r="I445" s="26" t="s">
        <v>37</v>
      </c>
      <c r="J445" s="26" t="s">
        <v>38</v>
      </c>
      <c r="K445" s="26" t="s">
        <v>37</v>
      </c>
      <c r="L445" s="26" t="s">
        <v>38</v>
      </c>
      <c r="M445" s="26" t="s">
        <v>37</v>
      </c>
      <c r="N445" s="26" t="s">
        <v>37</v>
      </c>
      <c r="O445" s="27" t="s">
        <v>290</v>
      </c>
      <c r="P445" s="26" t="s">
        <v>38</v>
      </c>
      <c r="Q445" s="26" t="s">
        <v>37</v>
      </c>
      <c r="R445" s="26" t="s">
        <v>37</v>
      </c>
      <c r="S445" s="26" t="s">
        <v>270</v>
      </c>
      <c r="T445" s="26" t="s">
        <v>37</v>
      </c>
      <c r="U445" s="26" t="s">
        <v>38</v>
      </c>
      <c r="V445" s="26" t="s">
        <v>37</v>
      </c>
      <c r="AA445" t="s">
        <v>290</v>
      </c>
      <c r="AB445">
        <v>24781</v>
      </c>
      <c r="AC445">
        <v>58600</v>
      </c>
      <c r="AD445">
        <v>42849</v>
      </c>
      <c r="AE445">
        <v>47561</v>
      </c>
      <c r="AF445">
        <v>17465</v>
      </c>
      <c r="AG445">
        <v>13712</v>
      </c>
      <c r="AH445">
        <v>12660</v>
      </c>
      <c r="AI445" t="s">
        <v>290</v>
      </c>
      <c r="AJ445">
        <v>49330</v>
      </c>
      <c r="AK445">
        <v>28678</v>
      </c>
      <c r="AL445">
        <v>23093</v>
      </c>
      <c r="AM445">
        <v>66154</v>
      </c>
      <c r="AN445">
        <v>32879</v>
      </c>
      <c r="AO445">
        <v>28829</v>
      </c>
      <c r="AP445">
        <v>10378</v>
      </c>
      <c r="AQ445" t="s">
        <v>290</v>
      </c>
      <c r="AR445" t="s">
        <v>37</v>
      </c>
      <c r="AS445" t="s">
        <v>37</v>
      </c>
      <c r="AT445" t="s">
        <v>37</v>
      </c>
      <c r="AU445" t="s">
        <v>37</v>
      </c>
      <c r="AV445" t="s">
        <v>37</v>
      </c>
      <c r="AW445" t="s">
        <v>38</v>
      </c>
      <c r="AX445" t="s">
        <v>38</v>
      </c>
      <c r="AY445" t="s">
        <v>290</v>
      </c>
      <c r="AZ445" t="s">
        <v>38</v>
      </c>
      <c r="BA445" t="s">
        <v>37</v>
      </c>
      <c r="BB445" t="s">
        <v>37</v>
      </c>
      <c r="BC445" t="s">
        <v>37</v>
      </c>
      <c r="BD445" t="s">
        <v>38</v>
      </c>
      <c r="BE445" t="s">
        <v>37</v>
      </c>
      <c r="BF445" t="s">
        <v>271</v>
      </c>
    </row>
    <row r="446" spans="1:58" ht="17.25" customHeight="1" x14ac:dyDescent="0.25">
      <c r="A446" s="20">
        <v>45371</v>
      </c>
      <c r="B446" s="21">
        <v>5</v>
      </c>
      <c r="C446" s="22">
        <v>4</v>
      </c>
      <c r="D446" s="20" t="s">
        <v>253</v>
      </c>
      <c r="E446" s="20" t="s">
        <v>253</v>
      </c>
      <c r="F446" s="23"/>
      <c r="G446" s="25"/>
      <c r="H446" s="26" t="s">
        <v>37</v>
      </c>
      <c r="I446" s="26" t="s">
        <v>37</v>
      </c>
      <c r="J446" s="26" t="s">
        <v>38</v>
      </c>
      <c r="K446" s="26" t="s">
        <v>37</v>
      </c>
      <c r="L446" s="26" t="s">
        <v>38</v>
      </c>
      <c r="M446" s="26" t="s">
        <v>37</v>
      </c>
      <c r="N446" s="26" t="s">
        <v>37</v>
      </c>
      <c r="O446" s="27" t="s">
        <v>290</v>
      </c>
      <c r="P446" s="26" t="s">
        <v>38</v>
      </c>
      <c r="Q446" s="26" t="s">
        <v>37</v>
      </c>
      <c r="R446" s="26" t="s">
        <v>37</v>
      </c>
      <c r="S446" s="26" t="s">
        <v>270</v>
      </c>
      <c r="T446" s="26" t="s">
        <v>37</v>
      </c>
      <c r="U446" s="26" t="s">
        <v>38</v>
      </c>
      <c r="V446" s="26" t="s">
        <v>37</v>
      </c>
      <c r="AA446" t="s">
        <v>290</v>
      </c>
      <c r="AB446">
        <v>24805</v>
      </c>
      <c r="AC446">
        <v>58624</v>
      </c>
      <c r="AD446">
        <v>42849</v>
      </c>
      <c r="AE446">
        <v>47585</v>
      </c>
      <c r="AF446">
        <v>17489</v>
      </c>
      <c r="AG446">
        <v>13712</v>
      </c>
      <c r="AH446">
        <v>12660</v>
      </c>
      <c r="AI446" t="s">
        <v>290</v>
      </c>
      <c r="AJ446">
        <v>49330</v>
      </c>
      <c r="AK446">
        <v>28702</v>
      </c>
      <c r="AL446">
        <v>23117</v>
      </c>
      <c r="AM446">
        <v>66178</v>
      </c>
      <c r="AN446">
        <v>32879</v>
      </c>
      <c r="AO446">
        <v>28829</v>
      </c>
      <c r="AP446">
        <v>10378</v>
      </c>
      <c r="AQ446" t="s">
        <v>290</v>
      </c>
      <c r="AR446" t="s">
        <v>37</v>
      </c>
      <c r="AS446" t="s">
        <v>37</v>
      </c>
      <c r="AT446" t="s">
        <v>195</v>
      </c>
      <c r="AU446" t="s">
        <v>37</v>
      </c>
      <c r="AV446" t="s">
        <v>37</v>
      </c>
      <c r="AW446" t="s">
        <v>320</v>
      </c>
      <c r="AX446" t="s">
        <v>38</v>
      </c>
      <c r="AY446" t="s">
        <v>290</v>
      </c>
      <c r="AZ446" t="s">
        <v>38</v>
      </c>
      <c r="BA446" t="s">
        <v>37</v>
      </c>
      <c r="BB446" t="s">
        <v>37</v>
      </c>
      <c r="BC446" t="s">
        <v>37</v>
      </c>
      <c r="BD446" t="s">
        <v>38</v>
      </c>
      <c r="BE446" t="s">
        <v>195</v>
      </c>
      <c r="BF446" t="s">
        <v>320</v>
      </c>
    </row>
    <row r="447" spans="1:58" ht="17.25" customHeight="1" x14ac:dyDescent="0.25">
      <c r="A447" s="20">
        <v>45372</v>
      </c>
      <c r="B447" s="21">
        <v>5</v>
      </c>
      <c r="C447" s="22">
        <v>4</v>
      </c>
      <c r="D447" s="20" t="s">
        <v>253</v>
      </c>
      <c r="E447" s="20" t="s">
        <v>253</v>
      </c>
      <c r="F447" s="23"/>
      <c r="G447" s="25"/>
      <c r="H447" s="26" t="s">
        <v>37</v>
      </c>
      <c r="I447" s="26" t="s">
        <v>37</v>
      </c>
      <c r="J447" s="26" t="s">
        <v>38</v>
      </c>
      <c r="K447" s="26" t="s">
        <v>37</v>
      </c>
      <c r="L447" s="26" t="s">
        <v>38</v>
      </c>
      <c r="M447" s="26" t="s">
        <v>37</v>
      </c>
      <c r="N447" s="26" t="s">
        <v>37</v>
      </c>
      <c r="O447" s="27" t="s">
        <v>290</v>
      </c>
      <c r="P447" s="26" t="s">
        <v>38</v>
      </c>
      <c r="Q447" s="26" t="s">
        <v>37</v>
      </c>
      <c r="R447" s="26" t="s">
        <v>37</v>
      </c>
      <c r="S447" s="26" t="s">
        <v>270</v>
      </c>
      <c r="T447" s="26" t="s">
        <v>37</v>
      </c>
      <c r="U447" s="26" t="s">
        <v>38</v>
      </c>
      <c r="V447" s="26" t="s">
        <v>37</v>
      </c>
      <c r="AA447" t="s">
        <v>290</v>
      </c>
      <c r="AB447">
        <v>24829</v>
      </c>
      <c r="AC447">
        <v>58648</v>
      </c>
      <c r="AD447">
        <v>42849</v>
      </c>
      <c r="AE447">
        <v>47609</v>
      </c>
      <c r="AF447">
        <v>17513</v>
      </c>
      <c r="AG447">
        <v>13736</v>
      </c>
      <c r="AH447">
        <v>12660</v>
      </c>
      <c r="AI447" t="s">
        <v>290</v>
      </c>
      <c r="AJ447">
        <v>49330</v>
      </c>
      <c r="AK447">
        <v>28726</v>
      </c>
      <c r="AL447">
        <v>23141</v>
      </c>
      <c r="AM447">
        <v>66202</v>
      </c>
      <c r="AN447">
        <v>32879</v>
      </c>
      <c r="AO447">
        <v>28853</v>
      </c>
      <c r="AP447">
        <v>10378</v>
      </c>
      <c r="AQ447" t="s">
        <v>290</v>
      </c>
      <c r="AR447" t="s">
        <v>37</v>
      </c>
      <c r="AS447" t="s">
        <v>37</v>
      </c>
      <c r="AT447" t="s">
        <v>270</v>
      </c>
      <c r="AU447" t="s">
        <v>37</v>
      </c>
      <c r="AV447" t="s">
        <v>37</v>
      </c>
      <c r="AW447" t="s">
        <v>37</v>
      </c>
      <c r="AX447" t="s">
        <v>38</v>
      </c>
      <c r="AY447" t="s">
        <v>290</v>
      </c>
      <c r="AZ447" t="s">
        <v>38</v>
      </c>
      <c r="BA447" t="s">
        <v>37</v>
      </c>
      <c r="BB447" t="s">
        <v>37</v>
      </c>
      <c r="BC447" t="s">
        <v>37</v>
      </c>
      <c r="BD447" t="s">
        <v>38</v>
      </c>
      <c r="BE447" t="s">
        <v>37</v>
      </c>
      <c r="BF447" t="s">
        <v>38</v>
      </c>
    </row>
    <row r="448" spans="1:58" ht="17.25" customHeight="1" x14ac:dyDescent="0.25">
      <c r="A448" s="20">
        <v>45373</v>
      </c>
      <c r="B448" s="21">
        <v>5</v>
      </c>
      <c r="C448" s="22">
        <v>4</v>
      </c>
      <c r="D448" s="20" t="s">
        <v>253</v>
      </c>
      <c r="E448" s="20" t="s">
        <v>253</v>
      </c>
      <c r="F448" s="23"/>
      <c r="G448" s="25"/>
      <c r="H448" s="26" t="s">
        <v>37</v>
      </c>
      <c r="I448" s="26" t="s">
        <v>37</v>
      </c>
      <c r="J448" s="26" t="s">
        <v>38</v>
      </c>
      <c r="K448" s="26" t="s">
        <v>37</v>
      </c>
      <c r="L448" s="26" t="s">
        <v>38</v>
      </c>
      <c r="M448" s="26" t="s">
        <v>37</v>
      </c>
      <c r="N448" s="26" t="s">
        <v>37</v>
      </c>
      <c r="O448" s="27" t="s">
        <v>290</v>
      </c>
      <c r="P448" s="26" t="s">
        <v>38</v>
      </c>
      <c r="Q448" s="26" t="s">
        <v>37</v>
      </c>
      <c r="R448" s="26" t="s">
        <v>37</v>
      </c>
      <c r="S448" s="26" t="s">
        <v>270</v>
      </c>
      <c r="T448" s="26" t="s">
        <v>37</v>
      </c>
      <c r="U448" s="26" t="s">
        <v>38</v>
      </c>
      <c r="V448" s="26" t="s">
        <v>37</v>
      </c>
      <c r="AA448" t="s">
        <v>290</v>
      </c>
      <c r="AB448">
        <v>24853</v>
      </c>
      <c r="AC448">
        <v>58672</v>
      </c>
      <c r="AD448">
        <v>42849</v>
      </c>
      <c r="AE448">
        <v>47633</v>
      </c>
      <c r="AF448">
        <v>17537</v>
      </c>
      <c r="AG448">
        <v>13760</v>
      </c>
      <c r="AH448">
        <v>12660</v>
      </c>
      <c r="AI448" t="s">
        <v>290</v>
      </c>
      <c r="AJ448">
        <v>49330</v>
      </c>
      <c r="AK448">
        <v>28750</v>
      </c>
      <c r="AL448">
        <v>23165</v>
      </c>
      <c r="AM448">
        <v>66226</v>
      </c>
      <c r="AN448">
        <v>32879</v>
      </c>
      <c r="AO448">
        <v>28877</v>
      </c>
      <c r="AP448">
        <v>10378</v>
      </c>
      <c r="AQ448" t="s">
        <v>290</v>
      </c>
      <c r="AR448" t="s">
        <v>37</v>
      </c>
      <c r="AS448" t="s">
        <v>37</v>
      </c>
      <c r="AT448" t="s">
        <v>270</v>
      </c>
      <c r="AU448" t="s">
        <v>37</v>
      </c>
      <c r="AV448" t="s">
        <v>37</v>
      </c>
      <c r="AW448" t="s">
        <v>37</v>
      </c>
      <c r="AX448" t="s">
        <v>38</v>
      </c>
      <c r="AY448" t="s">
        <v>290</v>
      </c>
      <c r="AZ448" t="s">
        <v>38</v>
      </c>
      <c r="BA448" t="s">
        <v>37</v>
      </c>
      <c r="BB448" t="s">
        <v>37</v>
      </c>
      <c r="BC448" t="s">
        <v>37</v>
      </c>
      <c r="BD448" t="s">
        <v>38</v>
      </c>
      <c r="BE448" t="s">
        <v>37</v>
      </c>
      <c r="BF448" t="s">
        <v>38</v>
      </c>
    </row>
    <row r="449" spans="1:58" ht="17.25" customHeight="1" x14ac:dyDescent="0.25">
      <c r="A449" s="20">
        <v>45374</v>
      </c>
      <c r="B449" s="21">
        <v>5</v>
      </c>
      <c r="C449" s="22">
        <v>4</v>
      </c>
      <c r="D449" s="20" t="s">
        <v>253</v>
      </c>
      <c r="E449" s="20" t="s">
        <v>253</v>
      </c>
      <c r="F449" s="23"/>
      <c r="G449" s="25"/>
      <c r="H449" s="26" t="s">
        <v>37</v>
      </c>
      <c r="I449" s="26" t="s">
        <v>37</v>
      </c>
      <c r="J449" s="26" t="s">
        <v>38</v>
      </c>
      <c r="K449" s="26" t="s">
        <v>37</v>
      </c>
      <c r="L449" s="26" t="s">
        <v>38</v>
      </c>
      <c r="M449" s="26" t="s">
        <v>37</v>
      </c>
      <c r="N449" s="26" t="s">
        <v>37</v>
      </c>
      <c r="O449" s="27" t="s">
        <v>290</v>
      </c>
      <c r="P449" s="26" t="s">
        <v>38</v>
      </c>
      <c r="Q449" s="26" t="s">
        <v>37</v>
      </c>
      <c r="R449" s="26" t="s">
        <v>37</v>
      </c>
      <c r="S449" s="26" t="s">
        <v>33</v>
      </c>
      <c r="T449" s="26" t="s">
        <v>37</v>
      </c>
      <c r="U449" s="26" t="s">
        <v>38</v>
      </c>
      <c r="V449" s="26" t="s">
        <v>37</v>
      </c>
      <c r="AA449" t="s">
        <v>290</v>
      </c>
      <c r="AB449">
        <v>24877</v>
      </c>
      <c r="AC449">
        <v>58696</v>
      </c>
      <c r="AD449">
        <v>42849</v>
      </c>
      <c r="AE449">
        <v>47657</v>
      </c>
      <c r="AF449">
        <v>17561</v>
      </c>
      <c r="AG449">
        <v>13784</v>
      </c>
      <c r="AH449">
        <v>12660</v>
      </c>
      <c r="AI449" t="s">
        <v>290</v>
      </c>
      <c r="AJ449">
        <v>49330</v>
      </c>
      <c r="AK449">
        <v>28774</v>
      </c>
      <c r="AL449">
        <v>23189</v>
      </c>
      <c r="AM449">
        <v>66250</v>
      </c>
      <c r="AN449">
        <v>32879</v>
      </c>
      <c r="AO449">
        <v>28901</v>
      </c>
      <c r="AP449">
        <v>10378</v>
      </c>
      <c r="AQ449" t="s">
        <v>290</v>
      </c>
      <c r="AR449" t="s">
        <v>37</v>
      </c>
      <c r="AS449" t="s">
        <v>37</v>
      </c>
      <c r="AT449" t="s">
        <v>270</v>
      </c>
      <c r="AU449" t="s">
        <v>37</v>
      </c>
      <c r="AV449" t="s">
        <v>37</v>
      </c>
      <c r="AW449" t="s">
        <v>37</v>
      </c>
      <c r="AX449" t="s">
        <v>38</v>
      </c>
      <c r="AY449" t="s">
        <v>290</v>
      </c>
      <c r="AZ449" t="s">
        <v>38</v>
      </c>
      <c r="BA449" t="s">
        <v>37</v>
      </c>
      <c r="BB449" t="s">
        <v>37</v>
      </c>
      <c r="BC449" t="s">
        <v>37</v>
      </c>
      <c r="BD449" t="s">
        <v>38</v>
      </c>
      <c r="BE449" t="s">
        <v>37</v>
      </c>
      <c r="BF449" t="s">
        <v>38</v>
      </c>
    </row>
    <row r="450" spans="1:58" ht="17.25" customHeight="1" x14ac:dyDescent="0.25">
      <c r="A450" s="20">
        <v>45375</v>
      </c>
      <c r="B450" s="21">
        <v>5</v>
      </c>
      <c r="C450" s="22">
        <v>4</v>
      </c>
      <c r="D450" s="20" t="s">
        <v>253</v>
      </c>
      <c r="E450" s="20" t="s">
        <v>253</v>
      </c>
      <c r="F450" s="23"/>
      <c r="G450" s="25"/>
      <c r="H450" s="26" t="s">
        <v>37</v>
      </c>
      <c r="I450" s="26" t="s">
        <v>37</v>
      </c>
      <c r="J450" s="26" t="s">
        <v>38</v>
      </c>
      <c r="K450" s="26" t="s">
        <v>37</v>
      </c>
      <c r="L450" s="26" t="s">
        <v>38</v>
      </c>
      <c r="M450" s="26" t="s">
        <v>37</v>
      </c>
      <c r="N450" s="26" t="s">
        <v>37</v>
      </c>
      <c r="O450" s="27" t="s">
        <v>290</v>
      </c>
      <c r="P450" s="26" t="s">
        <v>38</v>
      </c>
      <c r="Q450" s="26" t="s">
        <v>37</v>
      </c>
      <c r="R450" s="26" t="s">
        <v>37</v>
      </c>
      <c r="S450" s="26" t="s">
        <v>33</v>
      </c>
      <c r="T450" s="26" t="s">
        <v>37</v>
      </c>
      <c r="U450" s="26" t="s">
        <v>38</v>
      </c>
      <c r="V450" s="26" t="s">
        <v>37</v>
      </c>
      <c r="AA450" t="s">
        <v>290</v>
      </c>
      <c r="AB450">
        <v>24901</v>
      </c>
      <c r="AC450">
        <v>58720</v>
      </c>
      <c r="AD450">
        <v>42849</v>
      </c>
      <c r="AE450">
        <v>47681</v>
      </c>
      <c r="AF450">
        <v>17585</v>
      </c>
      <c r="AG450">
        <v>13808</v>
      </c>
      <c r="AH450">
        <v>12660</v>
      </c>
      <c r="AI450" t="s">
        <v>290</v>
      </c>
      <c r="AJ450">
        <v>49330</v>
      </c>
      <c r="AK450">
        <v>28798</v>
      </c>
      <c r="AL450">
        <v>23213</v>
      </c>
      <c r="AM450">
        <v>66274</v>
      </c>
      <c r="AN450">
        <v>32879</v>
      </c>
      <c r="AO450">
        <v>28925</v>
      </c>
      <c r="AP450">
        <v>10378</v>
      </c>
      <c r="AQ450" t="s">
        <v>290</v>
      </c>
      <c r="AR450" t="s">
        <v>37</v>
      </c>
      <c r="AS450" t="s">
        <v>37</v>
      </c>
      <c r="AT450" t="s">
        <v>270</v>
      </c>
      <c r="AU450" t="s">
        <v>37</v>
      </c>
      <c r="AV450" t="s">
        <v>37</v>
      </c>
      <c r="AW450" t="s">
        <v>37</v>
      </c>
      <c r="AX450" t="s">
        <v>38</v>
      </c>
      <c r="AY450" t="s">
        <v>290</v>
      </c>
      <c r="AZ450" t="s">
        <v>38</v>
      </c>
      <c r="BA450" t="s">
        <v>37</v>
      </c>
      <c r="BB450" t="s">
        <v>37</v>
      </c>
      <c r="BC450" t="s">
        <v>37</v>
      </c>
      <c r="BD450" t="s">
        <v>38</v>
      </c>
      <c r="BE450" t="s">
        <v>37</v>
      </c>
      <c r="BF450" t="s">
        <v>38</v>
      </c>
    </row>
    <row r="451" spans="1:58" ht="17.25" customHeight="1" x14ac:dyDescent="0.25">
      <c r="A451" s="20">
        <v>45376</v>
      </c>
      <c r="B451" s="21">
        <v>5</v>
      </c>
      <c r="C451" s="22">
        <v>4</v>
      </c>
      <c r="D451" s="20" t="s">
        <v>253</v>
      </c>
      <c r="E451" s="20" t="s">
        <v>253</v>
      </c>
      <c r="F451" s="23"/>
      <c r="G451" s="25"/>
      <c r="H451" s="26" t="s">
        <v>37</v>
      </c>
      <c r="I451" s="26" t="s">
        <v>37</v>
      </c>
      <c r="J451" s="26" t="s">
        <v>38</v>
      </c>
      <c r="K451" s="26" t="s">
        <v>37</v>
      </c>
      <c r="L451" s="26" t="s">
        <v>38</v>
      </c>
      <c r="M451" s="26" t="s">
        <v>37</v>
      </c>
      <c r="N451" s="26" t="s">
        <v>37</v>
      </c>
      <c r="O451" s="27" t="s">
        <v>290</v>
      </c>
      <c r="P451" s="26" t="s">
        <v>38</v>
      </c>
      <c r="Q451" s="26" t="s">
        <v>37</v>
      </c>
      <c r="R451" s="26" t="s">
        <v>37</v>
      </c>
      <c r="S451" s="26" t="s">
        <v>37</v>
      </c>
      <c r="T451" s="26" t="s">
        <v>270</v>
      </c>
      <c r="U451" s="26" t="s">
        <v>38</v>
      </c>
      <c r="V451" s="26" t="s">
        <v>37</v>
      </c>
      <c r="AA451" t="s">
        <v>290</v>
      </c>
      <c r="AB451">
        <v>24925</v>
      </c>
      <c r="AC451">
        <v>58744</v>
      </c>
      <c r="AD451">
        <v>42849</v>
      </c>
      <c r="AE451">
        <v>47705</v>
      </c>
      <c r="AF451">
        <v>17609</v>
      </c>
      <c r="AG451">
        <v>13832</v>
      </c>
      <c r="AH451">
        <v>12660</v>
      </c>
      <c r="AI451" t="s">
        <v>290</v>
      </c>
      <c r="AJ451">
        <v>49330</v>
      </c>
      <c r="AK451">
        <v>28822</v>
      </c>
      <c r="AL451">
        <v>23237</v>
      </c>
      <c r="AM451">
        <v>66298</v>
      </c>
      <c r="AN451">
        <v>32879</v>
      </c>
      <c r="AO451">
        <v>28949</v>
      </c>
      <c r="AP451">
        <v>10378</v>
      </c>
      <c r="AQ451" t="s">
        <v>290</v>
      </c>
      <c r="AR451" t="s">
        <v>37</v>
      </c>
      <c r="AS451" t="s">
        <v>37</v>
      </c>
      <c r="AT451" t="s">
        <v>270</v>
      </c>
      <c r="AU451" t="s">
        <v>37</v>
      </c>
      <c r="AV451" t="s">
        <v>37</v>
      </c>
      <c r="AW451" t="s">
        <v>37</v>
      </c>
      <c r="AX451" t="s">
        <v>38</v>
      </c>
      <c r="AY451" t="s">
        <v>290</v>
      </c>
      <c r="AZ451" t="s">
        <v>38</v>
      </c>
      <c r="BA451" t="s">
        <v>37</v>
      </c>
      <c r="BB451" t="s">
        <v>37</v>
      </c>
      <c r="BC451" t="s">
        <v>37</v>
      </c>
      <c r="BD451" t="s">
        <v>38</v>
      </c>
      <c r="BE451" t="s">
        <v>37</v>
      </c>
      <c r="BF451" t="s">
        <v>38</v>
      </c>
    </row>
    <row r="452" spans="1:58" ht="17.25" customHeight="1" x14ac:dyDescent="0.25">
      <c r="A452" s="20">
        <v>45377</v>
      </c>
      <c r="B452" s="21">
        <v>5</v>
      </c>
      <c r="C452" s="22">
        <v>4</v>
      </c>
      <c r="D452" s="20" t="s">
        <v>253</v>
      </c>
      <c r="E452" s="20" t="s">
        <v>253</v>
      </c>
      <c r="F452" s="23"/>
      <c r="G452" s="25"/>
      <c r="H452" s="26" t="s">
        <v>37</v>
      </c>
      <c r="I452" s="26" t="s">
        <v>37</v>
      </c>
      <c r="J452" s="26" t="s">
        <v>38</v>
      </c>
      <c r="K452" s="26" t="s">
        <v>37</v>
      </c>
      <c r="L452" s="26" t="s">
        <v>38</v>
      </c>
      <c r="M452" s="26" t="s">
        <v>37</v>
      </c>
      <c r="N452" s="26" t="s">
        <v>37</v>
      </c>
      <c r="O452" s="27" t="s">
        <v>290</v>
      </c>
      <c r="P452" s="26" t="s">
        <v>38</v>
      </c>
      <c r="Q452" s="26" t="s">
        <v>37</v>
      </c>
      <c r="R452" s="26" t="s">
        <v>37</v>
      </c>
      <c r="S452" s="26" t="s">
        <v>37</v>
      </c>
      <c r="T452" s="26" t="s">
        <v>270</v>
      </c>
      <c r="U452" s="26" t="s">
        <v>38</v>
      </c>
      <c r="V452" s="26" t="s">
        <v>37</v>
      </c>
      <c r="AA452" t="s">
        <v>290</v>
      </c>
      <c r="AB452">
        <v>24949</v>
      </c>
      <c r="AC452">
        <v>58768</v>
      </c>
      <c r="AD452">
        <v>42849</v>
      </c>
      <c r="AE452">
        <v>47729</v>
      </c>
      <c r="AF452">
        <v>17633</v>
      </c>
      <c r="AG452">
        <v>13856</v>
      </c>
      <c r="AH452">
        <v>12660</v>
      </c>
      <c r="AI452" t="s">
        <v>290</v>
      </c>
      <c r="AJ452">
        <v>49330</v>
      </c>
      <c r="AK452">
        <v>28846</v>
      </c>
      <c r="AL452">
        <v>23261</v>
      </c>
      <c r="AM452">
        <v>66322</v>
      </c>
      <c r="AN452">
        <v>32879</v>
      </c>
      <c r="AO452">
        <v>28973</v>
      </c>
      <c r="AP452">
        <v>10378</v>
      </c>
      <c r="AQ452" t="s">
        <v>290</v>
      </c>
      <c r="AR452" t="s">
        <v>37</v>
      </c>
      <c r="AS452" t="s">
        <v>37</v>
      </c>
      <c r="AT452" t="s">
        <v>270</v>
      </c>
      <c r="AU452" t="s">
        <v>37</v>
      </c>
      <c r="AV452" t="s">
        <v>37</v>
      </c>
      <c r="AW452" t="s">
        <v>37</v>
      </c>
      <c r="AX452" t="s">
        <v>38</v>
      </c>
      <c r="AY452" t="s">
        <v>290</v>
      </c>
      <c r="AZ452" t="s">
        <v>38</v>
      </c>
      <c r="BA452" t="s">
        <v>37</v>
      </c>
      <c r="BB452" t="s">
        <v>37</v>
      </c>
      <c r="BC452" t="s">
        <v>37</v>
      </c>
      <c r="BD452" t="s">
        <v>38</v>
      </c>
      <c r="BE452" t="s">
        <v>37</v>
      </c>
      <c r="BF452" t="s">
        <v>38</v>
      </c>
    </row>
    <row r="453" spans="1:58" ht="17.25" customHeight="1" x14ac:dyDescent="0.25">
      <c r="A453" s="20">
        <v>45378</v>
      </c>
      <c r="B453" s="21">
        <v>5</v>
      </c>
      <c r="C453" s="22">
        <v>4</v>
      </c>
      <c r="D453" s="20" t="s">
        <v>253</v>
      </c>
      <c r="E453" s="20" t="s">
        <v>253</v>
      </c>
      <c r="F453" s="23"/>
      <c r="G453" s="25"/>
      <c r="H453" s="26" t="s">
        <v>37</v>
      </c>
      <c r="I453" s="26" t="s">
        <v>37</v>
      </c>
      <c r="J453" s="26" t="s">
        <v>38</v>
      </c>
      <c r="K453" s="26" t="s">
        <v>37</v>
      </c>
      <c r="L453" s="26" t="s">
        <v>38</v>
      </c>
      <c r="M453" s="26" t="s">
        <v>37</v>
      </c>
      <c r="N453" s="26" t="s">
        <v>37</v>
      </c>
      <c r="O453" s="27" t="s">
        <v>290</v>
      </c>
      <c r="P453" s="26" t="s">
        <v>38</v>
      </c>
      <c r="Q453" s="26" t="s">
        <v>37</v>
      </c>
      <c r="R453" s="26" t="s">
        <v>37</v>
      </c>
      <c r="S453" s="26" t="s">
        <v>37</v>
      </c>
      <c r="T453" s="26" t="s">
        <v>270</v>
      </c>
      <c r="U453" s="26" t="s">
        <v>38</v>
      </c>
      <c r="V453" s="26" t="s">
        <v>37</v>
      </c>
      <c r="AA453" t="s">
        <v>290</v>
      </c>
      <c r="AB453">
        <v>24973</v>
      </c>
      <c r="AC453">
        <v>58792</v>
      </c>
      <c r="AD453">
        <v>42849</v>
      </c>
      <c r="AE453">
        <v>47753</v>
      </c>
      <c r="AF453">
        <v>17657</v>
      </c>
      <c r="AG453">
        <v>13880</v>
      </c>
      <c r="AH453">
        <v>12660</v>
      </c>
      <c r="AI453" t="s">
        <v>290</v>
      </c>
      <c r="AJ453">
        <v>49330</v>
      </c>
      <c r="AK453">
        <v>28870</v>
      </c>
      <c r="AL453">
        <v>23285</v>
      </c>
      <c r="AM453">
        <v>66346</v>
      </c>
      <c r="AN453">
        <v>32879</v>
      </c>
      <c r="AO453">
        <v>28997</v>
      </c>
      <c r="AP453">
        <v>10378</v>
      </c>
      <c r="AQ453" t="s">
        <v>290</v>
      </c>
      <c r="AR453" t="s">
        <v>37</v>
      </c>
      <c r="AS453" t="s">
        <v>37</v>
      </c>
      <c r="AT453" t="s">
        <v>270</v>
      </c>
      <c r="AU453" t="s">
        <v>37</v>
      </c>
      <c r="AV453" t="s">
        <v>37</v>
      </c>
      <c r="AW453" t="s">
        <v>37</v>
      </c>
      <c r="AX453" t="s">
        <v>38</v>
      </c>
      <c r="AY453" t="s">
        <v>290</v>
      </c>
      <c r="AZ453" t="s">
        <v>38</v>
      </c>
      <c r="BA453" t="s">
        <v>37</v>
      </c>
      <c r="BB453" t="s">
        <v>37</v>
      </c>
      <c r="BC453" t="s">
        <v>37</v>
      </c>
      <c r="BD453" t="s">
        <v>38</v>
      </c>
      <c r="BE453" t="s">
        <v>37</v>
      </c>
      <c r="BF453" t="s">
        <v>38</v>
      </c>
    </row>
    <row r="454" spans="1:58" ht="17.25" customHeight="1" x14ac:dyDescent="0.25">
      <c r="A454" s="20">
        <v>45379</v>
      </c>
      <c r="B454" s="21">
        <v>5</v>
      </c>
      <c r="C454" s="22">
        <v>4</v>
      </c>
      <c r="D454" s="20" t="s">
        <v>253</v>
      </c>
      <c r="E454" s="20" t="s">
        <v>253</v>
      </c>
      <c r="F454" s="23"/>
      <c r="G454" s="25"/>
      <c r="H454" s="26" t="s">
        <v>37</v>
      </c>
      <c r="I454" s="26" t="s">
        <v>37</v>
      </c>
      <c r="J454" s="26" t="s">
        <v>38</v>
      </c>
      <c r="K454" s="26" t="s">
        <v>37</v>
      </c>
      <c r="L454" s="26" t="s">
        <v>38</v>
      </c>
      <c r="M454" s="26" t="s">
        <v>37</v>
      </c>
      <c r="N454" s="26" t="s">
        <v>37</v>
      </c>
      <c r="O454" s="27" t="s">
        <v>290</v>
      </c>
      <c r="P454" s="26" t="s">
        <v>38</v>
      </c>
      <c r="Q454" s="26" t="s">
        <v>37</v>
      </c>
      <c r="R454" s="26" t="s">
        <v>37</v>
      </c>
      <c r="S454" s="26" t="s">
        <v>37</v>
      </c>
      <c r="T454" s="26" t="s">
        <v>270</v>
      </c>
      <c r="U454" s="26" t="s">
        <v>38</v>
      </c>
      <c r="V454" s="26" t="s">
        <v>37</v>
      </c>
      <c r="AA454" t="s">
        <v>290</v>
      </c>
      <c r="AB454">
        <v>24997</v>
      </c>
      <c r="AC454">
        <v>58816</v>
      </c>
      <c r="AD454">
        <v>42849</v>
      </c>
      <c r="AE454">
        <v>47777</v>
      </c>
      <c r="AF454">
        <v>17657</v>
      </c>
      <c r="AG454">
        <v>13904</v>
      </c>
      <c r="AH454">
        <v>12660</v>
      </c>
      <c r="AI454" t="s">
        <v>290</v>
      </c>
      <c r="AJ454">
        <v>49330</v>
      </c>
      <c r="AK454">
        <v>28894</v>
      </c>
      <c r="AL454">
        <v>23309</v>
      </c>
      <c r="AM454">
        <v>66370</v>
      </c>
      <c r="AN454">
        <v>32879</v>
      </c>
      <c r="AO454">
        <v>29021</v>
      </c>
      <c r="AP454">
        <v>10378</v>
      </c>
      <c r="AQ454" t="s">
        <v>290</v>
      </c>
      <c r="AR454" t="s">
        <v>37</v>
      </c>
      <c r="AS454" t="s">
        <v>37</v>
      </c>
      <c r="AT454" t="s">
        <v>320</v>
      </c>
      <c r="AU454" t="s">
        <v>37</v>
      </c>
      <c r="AV454" t="s">
        <v>195</v>
      </c>
      <c r="AW454" t="s">
        <v>37</v>
      </c>
      <c r="AX454" t="s">
        <v>38</v>
      </c>
      <c r="AY454" t="s">
        <v>290</v>
      </c>
      <c r="AZ454" t="s">
        <v>38</v>
      </c>
      <c r="BA454" t="s">
        <v>37</v>
      </c>
      <c r="BB454" t="s">
        <v>37</v>
      </c>
      <c r="BC454" t="s">
        <v>37</v>
      </c>
      <c r="BD454" t="s">
        <v>38</v>
      </c>
      <c r="BE454" t="s">
        <v>37</v>
      </c>
      <c r="BF454" t="s">
        <v>38</v>
      </c>
    </row>
    <row r="455" spans="1:58" ht="17.25" customHeight="1" x14ac:dyDescent="0.25">
      <c r="A455" s="20">
        <v>45380</v>
      </c>
      <c r="B455" s="21">
        <v>5</v>
      </c>
      <c r="C455" s="22">
        <v>4</v>
      </c>
      <c r="D455" s="20" t="s">
        <v>253</v>
      </c>
      <c r="E455" s="20" t="s">
        <v>253</v>
      </c>
      <c r="F455" s="23"/>
      <c r="G455" s="25"/>
      <c r="H455" s="26" t="s">
        <v>37</v>
      </c>
      <c r="I455" s="26" t="s">
        <v>37</v>
      </c>
      <c r="J455" s="26" t="s">
        <v>38</v>
      </c>
      <c r="K455" s="26" t="s">
        <v>37</v>
      </c>
      <c r="L455" s="26" t="s">
        <v>38</v>
      </c>
      <c r="M455" s="26" t="s">
        <v>37</v>
      </c>
      <c r="N455" s="26" t="s">
        <v>37</v>
      </c>
      <c r="O455" s="27" t="s">
        <v>290</v>
      </c>
      <c r="P455" s="26" t="s">
        <v>38</v>
      </c>
      <c r="Q455" s="26" t="s">
        <v>37</v>
      </c>
      <c r="R455" s="26" t="s">
        <v>37</v>
      </c>
      <c r="S455" s="26" t="s">
        <v>37</v>
      </c>
      <c r="T455" s="26" t="s">
        <v>270</v>
      </c>
      <c r="U455" s="26" t="s">
        <v>38</v>
      </c>
      <c r="V455" s="26" t="s">
        <v>37</v>
      </c>
      <c r="AA455" t="s">
        <v>290</v>
      </c>
      <c r="AB455">
        <v>25021</v>
      </c>
      <c r="AC455">
        <v>58840</v>
      </c>
      <c r="AD455">
        <v>42873</v>
      </c>
      <c r="AE455">
        <v>47801</v>
      </c>
      <c r="AF455">
        <v>17657</v>
      </c>
      <c r="AG455">
        <v>13928</v>
      </c>
      <c r="AH455">
        <v>12660</v>
      </c>
      <c r="AI455" t="s">
        <v>290</v>
      </c>
      <c r="AJ455">
        <v>49330</v>
      </c>
      <c r="AK455">
        <v>28918</v>
      </c>
      <c r="AL455">
        <v>23333</v>
      </c>
      <c r="AM455">
        <v>66370</v>
      </c>
      <c r="AN455">
        <v>32879</v>
      </c>
      <c r="AO455">
        <v>29045</v>
      </c>
      <c r="AP455">
        <v>10378</v>
      </c>
      <c r="AQ455" t="s">
        <v>290</v>
      </c>
      <c r="AR455" t="s">
        <v>37</v>
      </c>
      <c r="AS455" t="s">
        <v>37</v>
      </c>
      <c r="AT455" t="s">
        <v>37</v>
      </c>
      <c r="AU455" t="s">
        <v>37</v>
      </c>
      <c r="AV455" t="s">
        <v>321</v>
      </c>
      <c r="AW455" t="s">
        <v>37</v>
      </c>
      <c r="AX455" t="s">
        <v>38</v>
      </c>
      <c r="AY455" t="s">
        <v>290</v>
      </c>
      <c r="AZ455" t="s">
        <v>38</v>
      </c>
      <c r="BA455" t="s">
        <v>37</v>
      </c>
      <c r="BB455" t="s">
        <v>37</v>
      </c>
      <c r="BC455" t="s">
        <v>195</v>
      </c>
      <c r="BD455" t="s">
        <v>320</v>
      </c>
      <c r="BE455" t="s">
        <v>37</v>
      </c>
      <c r="BF455" t="s">
        <v>38</v>
      </c>
    </row>
    <row r="456" spans="1:58" ht="17.25" customHeight="1" x14ac:dyDescent="0.25">
      <c r="A456" s="20">
        <v>45381</v>
      </c>
      <c r="B456" s="21">
        <v>5</v>
      </c>
      <c r="C456" s="22">
        <v>4</v>
      </c>
      <c r="D456" s="20" t="s">
        <v>253</v>
      </c>
      <c r="E456" s="20" t="s">
        <v>253</v>
      </c>
      <c r="F456" s="23"/>
      <c r="G456" s="25"/>
      <c r="H456" s="26" t="s">
        <v>37</v>
      </c>
      <c r="I456" s="26" t="s">
        <v>37</v>
      </c>
      <c r="J456" s="26" t="s">
        <v>38</v>
      </c>
      <c r="K456" s="26" t="s">
        <v>37</v>
      </c>
      <c r="L456" s="26" t="s">
        <v>38</v>
      </c>
      <c r="M456" s="26" t="s">
        <v>37</v>
      </c>
      <c r="N456" s="26" t="s">
        <v>37</v>
      </c>
      <c r="O456" s="27" t="s">
        <v>290</v>
      </c>
      <c r="P456" s="26" t="s">
        <v>38</v>
      </c>
      <c r="Q456" s="26" t="s">
        <v>37</v>
      </c>
      <c r="R456" s="26" t="s">
        <v>37</v>
      </c>
      <c r="S456" s="26" t="s">
        <v>37</v>
      </c>
      <c r="T456" s="26" t="s">
        <v>33</v>
      </c>
      <c r="U456" s="26" t="s">
        <v>38</v>
      </c>
      <c r="V456" s="26" t="s">
        <v>37</v>
      </c>
      <c r="AA456" t="s">
        <v>290</v>
      </c>
      <c r="AB456">
        <v>25045</v>
      </c>
      <c r="AC456">
        <v>58840</v>
      </c>
      <c r="AD456">
        <v>42897</v>
      </c>
      <c r="AE456">
        <v>47825</v>
      </c>
      <c r="AF456">
        <v>17657</v>
      </c>
      <c r="AG456">
        <v>13952</v>
      </c>
      <c r="AH456">
        <v>12660</v>
      </c>
      <c r="AI456" t="s">
        <v>290</v>
      </c>
      <c r="AJ456">
        <v>49330</v>
      </c>
      <c r="AK456">
        <v>28942</v>
      </c>
      <c r="AL456">
        <v>23357</v>
      </c>
      <c r="AM456">
        <v>66370</v>
      </c>
      <c r="AN456">
        <v>32903</v>
      </c>
      <c r="AO456">
        <v>29069</v>
      </c>
      <c r="AP456">
        <v>10378</v>
      </c>
      <c r="AQ456" t="s">
        <v>290</v>
      </c>
      <c r="AR456" t="s">
        <v>37</v>
      </c>
      <c r="AS456" t="s">
        <v>195</v>
      </c>
      <c r="AT456" t="s">
        <v>37</v>
      </c>
      <c r="AU456" t="s">
        <v>37</v>
      </c>
      <c r="AV456" t="s">
        <v>320</v>
      </c>
      <c r="AW456" t="s">
        <v>37</v>
      </c>
      <c r="AX456" t="s">
        <v>38</v>
      </c>
      <c r="AY456" t="s">
        <v>290</v>
      </c>
      <c r="AZ456" t="s">
        <v>38</v>
      </c>
      <c r="BA456" t="s">
        <v>37</v>
      </c>
      <c r="BB456" t="s">
        <v>37</v>
      </c>
      <c r="BC456" t="s">
        <v>321</v>
      </c>
      <c r="BD456" t="s">
        <v>37</v>
      </c>
      <c r="BE456" t="s">
        <v>37</v>
      </c>
      <c r="BF456" t="s">
        <v>38</v>
      </c>
    </row>
    <row r="457" spans="1:58" ht="17.25" customHeight="1" x14ac:dyDescent="0.25">
      <c r="A457" s="20">
        <v>45382</v>
      </c>
      <c r="B457" s="21">
        <v>5</v>
      </c>
      <c r="C457" s="22">
        <v>4</v>
      </c>
      <c r="D457" s="20" t="s">
        <v>253</v>
      </c>
      <c r="E457" s="20" t="s">
        <v>253</v>
      </c>
      <c r="F457" s="23"/>
      <c r="G457" s="25"/>
      <c r="H457" s="26" t="s">
        <v>37</v>
      </c>
      <c r="I457" s="26" t="s">
        <v>37</v>
      </c>
      <c r="J457" s="26" t="s">
        <v>38</v>
      </c>
      <c r="K457" s="26" t="s">
        <v>37</v>
      </c>
      <c r="L457" s="26" t="s">
        <v>38</v>
      </c>
      <c r="M457" s="26" t="s">
        <v>37</v>
      </c>
      <c r="N457" s="26" t="s">
        <v>37</v>
      </c>
      <c r="O457" s="27" t="s">
        <v>290</v>
      </c>
      <c r="P457" s="26" t="s">
        <v>38</v>
      </c>
      <c r="Q457" s="26" t="s">
        <v>37</v>
      </c>
      <c r="R457" s="26" t="s">
        <v>37</v>
      </c>
      <c r="S457" s="26" t="s">
        <v>37</v>
      </c>
      <c r="T457" s="26" t="s">
        <v>33</v>
      </c>
      <c r="U457" s="26" t="s">
        <v>38</v>
      </c>
      <c r="V457" s="26" t="s">
        <v>37</v>
      </c>
      <c r="AA457" t="s">
        <v>290</v>
      </c>
      <c r="AB457">
        <v>25069</v>
      </c>
      <c r="AC457">
        <v>58840</v>
      </c>
      <c r="AD457">
        <v>42921</v>
      </c>
      <c r="AE457">
        <v>47849</v>
      </c>
      <c r="AF457">
        <v>17681</v>
      </c>
      <c r="AG457">
        <v>13976</v>
      </c>
      <c r="AH457">
        <v>12660</v>
      </c>
      <c r="AI457" t="s">
        <v>290</v>
      </c>
      <c r="AJ457">
        <v>49330</v>
      </c>
      <c r="AK457">
        <v>28966</v>
      </c>
      <c r="AL457">
        <v>23381</v>
      </c>
      <c r="AM457">
        <v>66370</v>
      </c>
      <c r="AN457">
        <v>32903</v>
      </c>
      <c r="AO457">
        <v>29093</v>
      </c>
      <c r="AP457">
        <v>10378</v>
      </c>
      <c r="AQ457" t="s">
        <v>290</v>
      </c>
      <c r="AR457" t="s">
        <v>37</v>
      </c>
      <c r="AS457" t="s">
        <v>270</v>
      </c>
      <c r="AT457" t="s">
        <v>37</v>
      </c>
      <c r="AU457" t="s">
        <v>37</v>
      </c>
      <c r="AV457" t="s">
        <v>37</v>
      </c>
      <c r="AW457" t="s">
        <v>37</v>
      </c>
      <c r="AX457" t="s">
        <v>38</v>
      </c>
      <c r="AY457" t="s">
        <v>290</v>
      </c>
      <c r="AZ457" t="s">
        <v>320</v>
      </c>
      <c r="BA457" t="s">
        <v>37</v>
      </c>
      <c r="BB457" t="s">
        <v>37</v>
      </c>
      <c r="BC457" t="s">
        <v>38</v>
      </c>
      <c r="BD457" t="s">
        <v>195</v>
      </c>
      <c r="BE457" t="s">
        <v>37</v>
      </c>
      <c r="BF457" t="s">
        <v>38</v>
      </c>
    </row>
    <row r="458" spans="1:58" ht="17.25" customHeight="1" x14ac:dyDescent="0.25">
      <c r="A458" s="20">
        <v>45383</v>
      </c>
      <c r="B458" s="21">
        <v>5</v>
      </c>
      <c r="C458" s="22">
        <v>4</v>
      </c>
      <c r="D458" s="20" t="s">
        <v>253</v>
      </c>
      <c r="E458" s="20" t="s">
        <v>253</v>
      </c>
      <c r="F458" s="24"/>
      <c r="G458" s="25"/>
      <c r="H458" s="26" t="s">
        <v>37</v>
      </c>
      <c r="I458" s="26" t="s">
        <v>37</v>
      </c>
      <c r="J458" s="26" t="s">
        <v>38</v>
      </c>
      <c r="K458" s="26" t="s">
        <v>37</v>
      </c>
      <c r="L458" s="26" t="s">
        <v>38</v>
      </c>
      <c r="M458" s="26" t="s">
        <v>37</v>
      </c>
      <c r="N458" s="26" t="s">
        <v>37</v>
      </c>
      <c r="O458" s="27" t="s">
        <v>290</v>
      </c>
      <c r="P458" s="26" t="s">
        <v>38</v>
      </c>
      <c r="Q458" s="26" t="s">
        <v>37</v>
      </c>
      <c r="R458" s="26" t="s">
        <v>38</v>
      </c>
      <c r="S458" s="26" t="s">
        <v>37</v>
      </c>
      <c r="T458" s="26" t="s">
        <v>37</v>
      </c>
      <c r="U458" s="26" t="s">
        <v>38</v>
      </c>
      <c r="V458" s="26" t="s">
        <v>37</v>
      </c>
      <c r="AA458" t="s">
        <v>290</v>
      </c>
      <c r="AB458">
        <v>25093</v>
      </c>
      <c r="AC458">
        <v>58840</v>
      </c>
      <c r="AD458">
        <v>42945</v>
      </c>
      <c r="AE458">
        <v>47873</v>
      </c>
      <c r="AF458">
        <v>17705</v>
      </c>
      <c r="AG458">
        <v>14000</v>
      </c>
      <c r="AH458">
        <v>12660</v>
      </c>
      <c r="AI458" t="s">
        <v>290</v>
      </c>
      <c r="AJ458">
        <v>49354</v>
      </c>
      <c r="AK458">
        <v>28990</v>
      </c>
      <c r="AL458">
        <v>23405</v>
      </c>
      <c r="AM458">
        <v>66370</v>
      </c>
      <c r="AN458">
        <v>32903</v>
      </c>
      <c r="AO458">
        <v>29117</v>
      </c>
      <c r="AP458">
        <v>10378</v>
      </c>
      <c r="AQ458" t="s">
        <v>290</v>
      </c>
      <c r="AR458" t="s">
        <v>37</v>
      </c>
      <c r="AS458" t="s">
        <v>270</v>
      </c>
      <c r="AT458" t="s">
        <v>37</v>
      </c>
      <c r="AU458" t="s">
        <v>37</v>
      </c>
      <c r="AV458" t="s">
        <v>37</v>
      </c>
      <c r="AW458" t="s">
        <v>37</v>
      </c>
      <c r="AX458" t="s">
        <v>38</v>
      </c>
      <c r="AY458" t="s">
        <v>290</v>
      </c>
      <c r="AZ458" t="s">
        <v>37</v>
      </c>
      <c r="BA458" t="s">
        <v>37</v>
      </c>
      <c r="BB458" t="s">
        <v>37</v>
      </c>
      <c r="BC458" t="s">
        <v>38</v>
      </c>
      <c r="BD458" t="s">
        <v>38</v>
      </c>
      <c r="BE458" t="s">
        <v>37</v>
      </c>
      <c r="BF458" t="s">
        <v>38</v>
      </c>
    </row>
    <row r="459" spans="1:58" ht="17.25" customHeight="1" x14ac:dyDescent="0.25">
      <c r="A459" s="20">
        <v>45384</v>
      </c>
      <c r="B459" s="21">
        <v>5</v>
      </c>
      <c r="C459" s="22">
        <v>4</v>
      </c>
      <c r="D459" s="20" t="s">
        <v>253</v>
      </c>
      <c r="E459" s="20" t="s">
        <v>253</v>
      </c>
      <c r="F459" s="23"/>
      <c r="G459" s="25"/>
      <c r="H459" s="26" t="s">
        <v>37</v>
      </c>
      <c r="I459" s="26" t="s">
        <v>37</v>
      </c>
      <c r="J459" s="26" t="s">
        <v>38</v>
      </c>
      <c r="K459" s="26" t="s">
        <v>37</v>
      </c>
      <c r="L459" s="26" t="s">
        <v>38</v>
      </c>
      <c r="M459" s="26" t="s">
        <v>37</v>
      </c>
      <c r="N459" s="26" t="s">
        <v>37</v>
      </c>
      <c r="O459" s="27" t="s">
        <v>290</v>
      </c>
      <c r="P459" s="26" t="s">
        <v>38</v>
      </c>
      <c r="Q459" s="26" t="s">
        <v>37</v>
      </c>
      <c r="R459" s="26" t="s">
        <v>38</v>
      </c>
      <c r="S459" s="26" t="s">
        <v>37</v>
      </c>
      <c r="T459" s="26" t="s">
        <v>37</v>
      </c>
      <c r="U459" s="26" t="s">
        <v>38</v>
      </c>
      <c r="V459" s="26" t="s">
        <v>37</v>
      </c>
      <c r="AA459" t="s">
        <v>290</v>
      </c>
      <c r="AB459">
        <v>25117</v>
      </c>
      <c r="AC459">
        <v>58840</v>
      </c>
      <c r="AD459">
        <v>42969</v>
      </c>
      <c r="AE459">
        <v>47897</v>
      </c>
      <c r="AF459">
        <v>17729</v>
      </c>
      <c r="AG459">
        <v>14024</v>
      </c>
      <c r="AH459">
        <v>12660</v>
      </c>
      <c r="AI459" t="s">
        <v>290</v>
      </c>
      <c r="AJ459">
        <v>49378</v>
      </c>
      <c r="AK459">
        <v>29014</v>
      </c>
      <c r="AL459">
        <v>23429</v>
      </c>
      <c r="AM459">
        <v>66370</v>
      </c>
      <c r="AN459">
        <v>32903</v>
      </c>
      <c r="AO459">
        <v>29141</v>
      </c>
      <c r="AP459">
        <v>10378</v>
      </c>
      <c r="AQ459" t="s">
        <v>290</v>
      </c>
      <c r="AR459" t="s">
        <v>37</v>
      </c>
      <c r="AS459" t="s">
        <v>270</v>
      </c>
      <c r="AT459" t="s">
        <v>37</v>
      </c>
      <c r="AU459" t="s">
        <v>37</v>
      </c>
      <c r="AV459" t="s">
        <v>37</v>
      </c>
      <c r="AW459" t="s">
        <v>37</v>
      </c>
      <c r="AX459" t="s">
        <v>38</v>
      </c>
      <c r="AY459" t="s">
        <v>290</v>
      </c>
      <c r="AZ459" t="s">
        <v>37</v>
      </c>
      <c r="BA459" t="s">
        <v>37</v>
      </c>
      <c r="BB459" t="s">
        <v>37</v>
      </c>
      <c r="BC459" t="s">
        <v>38</v>
      </c>
      <c r="BD459" t="s">
        <v>38</v>
      </c>
      <c r="BE459" t="s">
        <v>37</v>
      </c>
      <c r="BF459" t="s">
        <v>38</v>
      </c>
    </row>
    <row r="460" spans="1:58" ht="17.25" customHeight="1" x14ac:dyDescent="0.25">
      <c r="A460" s="20">
        <v>45385</v>
      </c>
      <c r="B460" s="21">
        <v>5</v>
      </c>
      <c r="C460" s="22">
        <v>4</v>
      </c>
      <c r="D460" s="20" t="s">
        <v>253</v>
      </c>
      <c r="E460" s="20" t="s">
        <v>253</v>
      </c>
      <c r="F460" s="23"/>
      <c r="G460" s="25"/>
      <c r="H460" s="26" t="s">
        <v>37</v>
      </c>
      <c r="I460" s="26" t="s">
        <v>37</v>
      </c>
      <c r="J460" s="26" t="s">
        <v>38</v>
      </c>
      <c r="K460" s="26" t="s">
        <v>37</v>
      </c>
      <c r="L460" s="26" t="s">
        <v>38</v>
      </c>
      <c r="M460" s="26" t="s">
        <v>37</v>
      </c>
      <c r="N460" s="26" t="s">
        <v>37</v>
      </c>
      <c r="O460" s="27" t="s">
        <v>290</v>
      </c>
      <c r="P460" s="26" t="s">
        <v>38</v>
      </c>
      <c r="Q460" s="26" t="s">
        <v>37</v>
      </c>
      <c r="R460" s="26" t="s">
        <v>38</v>
      </c>
      <c r="S460" s="26" t="s">
        <v>37</v>
      </c>
      <c r="T460" s="26" t="s">
        <v>37</v>
      </c>
      <c r="U460" s="26" t="s">
        <v>38</v>
      </c>
      <c r="V460" s="26" t="s">
        <v>37</v>
      </c>
      <c r="AA460" t="s">
        <v>290</v>
      </c>
      <c r="AB460">
        <v>25141</v>
      </c>
      <c r="AC460">
        <v>58840</v>
      </c>
      <c r="AD460">
        <v>42993</v>
      </c>
      <c r="AE460">
        <v>47921</v>
      </c>
      <c r="AF460">
        <v>17753</v>
      </c>
      <c r="AG460">
        <v>14048</v>
      </c>
      <c r="AH460">
        <v>12660</v>
      </c>
      <c r="AI460" t="s">
        <v>290</v>
      </c>
      <c r="AJ460">
        <v>49402</v>
      </c>
      <c r="AK460">
        <v>29038</v>
      </c>
      <c r="AL460">
        <v>23453</v>
      </c>
      <c r="AM460">
        <v>66370</v>
      </c>
      <c r="AN460">
        <v>32903</v>
      </c>
      <c r="AO460">
        <v>29165</v>
      </c>
      <c r="AP460">
        <v>10378</v>
      </c>
      <c r="AQ460" t="s">
        <v>290</v>
      </c>
      <c r="AR460" t="s">
        <v>37</v>
      </c>
      <c r="AS460" t="s">
        <v>270</v>
      </c>
      <c r="AT460" t="s">
        <v>37</v>
      </c>
      <c r="AU460" t="s">
        <v>37</v>
      </c>
      <c r="AV460" t="s">
        <v>37</v>
      </c>
      <c r="AW460" t="s">
        <v>37</v>
      </c>
      <c r="AX460" t="s">
        <v>38</v>
      </c>
      <c r="AY460" t="s">
        <v>290</v>
      </c>
      <c r="AZ460" t="s">
        <v>37</v>
      </c>
      <c r="BA460" t="s">
        <v>37</v>
      </c>
      <c r="BB460" t="s">
        <v>37</v>
      </c>
      <c r="BC460" t="s">
        <v>38</v>
      </c>
      <c r="BD460" t="s">
        <v>38</v>
      </c>
      <c r="BE460" t="s">
        <v>37</v>
      </c>
      <c r="BF460" t="s">
        <v>38</v>
      </c>
    </row>
    <row r="461" spans="1:58" ht="17.25" customHeight="1" x14ac:dyDescent="0.25">
      <c r="A461" s="20">
        <v>45386</v>
      </c>
      <c r="B461" s="21">
        <v>5</v>
      </c>
      <c r="C461" s="22">
        <v>4</v>
      </c>
      <c r="D461" s="20" t="s">
        <v>253</v>
      </c>
      <c r="E461" s="20" t="s">
        <v>253</v>
      </c>
      <c r="F461" s="23"/>
      <c r="G461" s="25"/>
      <c r="H461" s="26" t="s">
        <v>37</v>
      </c>
      <c r="I461" s="26" t="s">
        <v>37</v>
      </c>
      <c r="J461" s="26" t="s">
        <v>38</v>
      </c>
      <c r="K461" s="26" t="s">
        <v>37</v>
      </c>
      <c r="L461" s="26" t="s">
        <v>38</v>
      </c>
      <c r="M461" s="26" t="s">
        <v>37</v>
      </c>
      <c r="N461" s="26" t="s">
        <v>37</v>
      </c>
      <c r="O461" s="27" t="s">
        <v>290</v>
      </c>
      <c r="P461" s="26" t="s">
        <v>38</v>
      </c>
      <c r="Q461" s="26" t="s">
        <v>37</v>
      </c>
      <c r="R461" s="26" t="s">
        <v>38</v>
      </c>
      <c r="S461" s="26" t="s">
        <v>37</v>
      </c>
      <c r="T461" s="26" t="s">
        <v>37</v>
      </c>
      <c r="U461" s="26" t="s">
        <v>38</v>
      </c>
      <c r="V461" s="26" t="s">
        <v>37</v>
      </c>
      <c r="AA461" t="s">
        <v>290</v>
      </c>
      <c r="AB461">
        <v>25165</v>
      </c>
      <c r="AC461">
        <v>58840</v>
      </c>
      <c r="AD461">
        <v>43017</v>
      </c>
      <c r="AE461">
        <v>47945</v>
      </c>
      <c r="AF461">
        <v>17777</v>
      </c>
      <c r="AG461">
        <v>14072</v>
      </c>
      <c r="AH461">
        <v>12660</v>
      </c>
      <c r="AI461" t="s">
        <v>290</v>
      </c>
      <c r="AJ461">
        <v>49426</v>
      </c>
      <c r="AK461">
        <v>29062</v>
      </c>
      <c r="AL461">
        <v>23477</v>
      </c>
      <c r="AM461">
        <v>66370</v>
      </c>
      <c r="AN461">
        <v>32903</v>
      </c>
      <c r="AO461">
        <v>29189</v>
      </c>
      <c r="AP461">
        <v>10378</v>
      </c>
      <c r="AQ461" t="s">
        <v>290</v>
      </c>
      <c r="AR461" t="s">
        <v>37</v>
      </c>
      <c r="AS461" t="s">
        <v>270</v>
      </c>
      <c r="AT461" t="s">
        <v>37</v>
      </c>
      <c r="AU461" t="s">
        <v>37</v>
      </c>
      <c r="AV461" t="s">
        <v>37</v>
      </c>
      <c r="AW461" t="s">
        <v>37</v>
      </c>
      <c r="AX461" t="s">
        <v>38</v>
      </c>
      <c r="AY461" t="s">
        <v>290</v>
      </c>
      <c r="AZ461" t="s">
        <v>37</v>
      </c>
      <c r="BA461" t="s">
        <v>37</v>
      </c>
      <c r="BB461" t="s">
        <v>37</v>
      </c>
      <c r="BC461" t="s">
        <v>38</v>
      </c>
      <c r="BD461" t="s">
        <v>38</v>
      </c>
      <c r="BE461" t="s">
        <v>37</v>
      </c>
      <c r="BF461" t="s">
        <v>38</v>
      </c>
    </row>
    <row r="462" spans="1:58" ht="17.25" customHeight="1" x14ac:dyDescent="0.25">
      <c r="A462" s="20">
        <v>45387</v>
      </c>
      <c r="B462" s="21">
        <v>5</v>
      </c>
      <c r="C462" s="22">
        <v>4</v>
      </c>
      <c r="D462" s="20" t="s">
        <v>253</v>
      </c>
      <c r="E462" s="20" t="s">
        <v>253</v>
      </c>
      <c r="F462" s="23"/>
      <c r="G462" s="25"/>
      <c r="H462" s="26" t="s">
        <v>37</v>
      </c>
      <c r="I462" s="26" t="s">
        <v>270</v>
      </c>
      <c r="J462" s="26" t="s">
        <v>37</v>
      </c>
      <c r="K462" s="26" t="s">
        <v>37</v>
      </c>
      <c r="L462" s="26" t="s">
        <v>38</v>
      </c>
      <c r="M462" s="26" t="s">
        <v>37</v>
      </c>
      <c r="N462" s="26" t="s">
        <v>37</v>
      </c>
      <c r="O462" s="27" t="s">
        <v>290</v>
      </c>
      <c r="P462" s="26" t="s">
        <v>38</v>
      </c>
      <c r="Q462" s="26" t="s">
        <v>37</v>
      </c>
      <c r="R462" s="26" t="s">
        <v>38</v>
      </c>
      <c r="S462" s="26" t="s">
        <v>37</v>
      </c>
      <c r="T462" s="26" t="s">
        <v>37</v>
      </c>
      <c r="U462" s="26" t="s">
        <v>38</v>
      </c>
      <c r="V462" s="26" t="s">
        <v>37</v>
      </c>
      <c r="AA462" t="s">
        <v>290</v>
      </c>
      <c r="AB462">
        <v>25189</v>
      </c>
      <c r="AC462">
        <v>58840</v>
      </c>
      <c r="AD462">
        <v>43041</v>
      </c>
      <c r="AE462">
        <v>47969</v>
      </c>
      <c r="AF462">
        <v>17801</v>
      </c>
      <c r="AG462">
        <v>14096</v>
      </c>
      <c r="AH462">
        <v>12660</v>
      </c>
      <c r="AI462" t="s">
        <v>290</v>
      </c>
      <c r="AJ462">
        <v>49450</v>
      </c>
      <c r="AK462">
        <v>29086</v>
      </c>
      <c r="AL462">
        <v>23501</v>
      </c>
      <c r="AM462">
        <v>66370</v>
      </c>
      <c r="AN462">
        <v>32903</v>
      </c>
      <c r="AO462">
        <v>29213</v>
      </c>
      <c r="AP462">
        <v>10378</v>
      </c>
      <c r="AQ462" t="s">
        <v>290</v>
      </c>
      <c r="AR462" t="s">
        <v>37</v>
      </c>
      <c r="AS462" t="s">
        <v>270</v>
      </c>
      <c r="AT462" t="s">
        <v>37</v>
      </c>
      <c r="AU462" t="s">
        <v>37</v>
      </c>
      <c r="AV462" t="s">
        <v>37</v>
      </c>
      <c r="AW462" t="s">
        <v>37</v>
      </c>
      <c r="AX462" t="s">
        <v>38</v>
      </c>
      <c r="AY462" t="s">
        <v>290</v>
      </c>
      <c r="AZ462" t="s">
        <v>37</v>
      </c>
      <c r="BA462" t="s">
        <v>37</v>
      </c>
      <c r="BB462" t="s">
        <v>37</v>
      </c>
      <c r="BC462" t="s">
        <v>38</v>
      </c>
      <c r="BD462" t="s">
        <v>38</v>
      </c>
      <c r="BE462" t="s">
        <v>37</v>
      </c>
      <c r="BF462" t="s">
        <v>38</v>
      </c>
    </row>
    <row r="463" spans="1:58" ht="17.25" customHeight="1" x14ac:dyDescent="0.25">
      <c r="A463" s="20">
        <v>45388</v>
      </c>
      <c r="B463" s="21">
        <v>5</v>
      </c>
      <c r="C463" s="22">
        <v>4</v>
      </c>
      <c r="D463" s="20" t="s">
        <v>253</v>
      </c>
      <c r="E463" s="20" t="s">
        <v>253</v>
      </c>
      <c r="F463" s="23"/>
      <c r="G463" s="25"/>
      <c r="H463" s="26" t="s">
        <v>37</v>
      </c>
      <c r="I463" s="26" t="s">
        <v>270</v>
      </c>
      <c r="J463" s="26" t="s">
        <v>37</v>
      </c>
      <c r="K463" s="26" t="s">
        <v>37</v>
      </c>
      <c r="L463" s="26" t="s">
        <v>38</v>
      </c>
      <c r="M463" s="26" t="s">
        <v>37</v>
      </c>
      <c r="N463" s="26" t="s">
        <v>37</v>
      </c>
      <c r="O463" s="27" t="s">
        <v>290</v>
      </c>
      <c r="P463" s="26" t="s">
        <v>38</v>
      </c>
      <c r="Q463" s="26" t="s">
        <v>37</v>
      </c>
      <c r="R463" s="26" t="s">
        <v>38</v>
      </c>
      <c r="S463" s="26" t="s">
        <v>37</v>
      </c>
      <c r="T463" s="26" t="s">
        <v>37</v>
      </c>
      <c r="U463" s="26" t="s">
        <v>38</v>
      </c>
      <c r="V463" s="26" t="s">
        <v>37</v>
      </c>
      <c r="AA463" t="s">
        <v>290</v>
      </c>
      <c r="AB463">
        <v>25213</v>
      </c>
      <c r="AC463">
        <v>58840</v>
      </c>
      <c r="AD463">
        <v>43065</v>
      </c>
      <c r="AE463">
        <v>47993</v>
      </c>
      <c r="AF463">
        <v>17825</v>
      </c>
      <c r="AG463">
        <v>14120</v>
      </c>
      <c r="AH463">
        <v>12660</v>
      </c>
      <c r="AI463" t="s">
        <v>290</v>
      </c>
      <c r="AJ463">
        <v>49474</v>
      </c>
      <c r="AK463">
        <v>29110</v>
      </c>
      <c r="AL463">
        <v>23525</v>
      </c>
      <c r="AM463">
        <v>66370</v>
      </c>
      <c r="AN463">
        <v>32903</v>
      </c>
      <c r="AO463">
        <v>29237</v>
      </c>
      <c r="AP463">
        <v>10378</v>
      </c>
      <c r="AQ463" t="s">
        <v>290</v>
      </c>
      <c r="AR463" t="s">
        <v>37</v>
      </c>
      <c r="AS463" t="s">
        <v>270</v>
      </c>
      <c r="AT463" t="s">
        <v>37</v>
      </c>
      <c r="AU463" t="s">
        <v>37</v>
      </c>
      <c r="AV463" t="s">
        <v>37</v>
      </c>
      <c r="AW463" t="s">
        <v>37</v>
      </c>
      <c r="AX463" t="s">
        <v>38</v>
      </c>
      <c r="AY463" t="s">
        <v>290</v>
      </c>
      <c r="AZ463" t="s">
        <v>37</v>
      </c>
      <c r="BA463" t="s">
        <v>37</v>
      </c>
      <c r="BB463" t="s">
        <v>37</v>
      </c>
      <c r="BC463" t="s">
        <v>38</v>
      </c>
      <c r="BD463" t="s">
        <v>38</v>
      </c>
      <c r="BE463" t="s">
        <v>37</v>
      </c>
      <c r="BF463" t="s">
        <v>38</v>
      </c>
    </row>
    <row r="464" spans="1:58" ht="17.25" customHeight="1" x14ac:dyDescent="0.25">
      <c r="A464" s="20">
        <v>45389</v>
      </c>
      <c r="B464" s="21">
        <v>5</v>
      </c>
      <c r="C464" s="22">
        <v>4</v>
      </c>
      <c r="D464" s="20" t="s">
        <v>253</v>
      </c>
      <c r="E464" s="20" t="s">
        <v>253</v>
      </c>
      <c r="F464" s="23"/>
      <c r="G464" s="25"/>
      <c r="H464" s="26" t="s">
        <v>37</v>
      </c>
      <c r="I464" s="26" t="s">
        <v>270</v>
      </c>
      <c r="J464" s="26" t="s">
        <v>37</v>
      </c>
      <c r="K464" s="26" t="s">
        <v>37</v>
      </c>
      <c r="L464" s="26" t="s">
        <v>38</v>
      </c>
      <c r="M464" s="26" t="s">
        <v>37</v>
      </c>
      <c r="N464" s="26" t="s">
        <v>37</v>
      </c>
      <c r="O464" s="27" t="s">
        <v>290</v>
      </c>
      <c r="P464" s="26" t="s">
        <v>38</v>
      </c>
      <c r="Q464" s="26" t="s">
        <v>37</v>
      </c>
      <c r="R464" s="26" t="s">
        <v>38</v>
      </c>
      <c r="S464" s="26" t="s">
        <v>37</v>
      </c>
      <c r="T464" s="26" t="s">
        <v>37</v>
      </c>
      <c r="U464" s="26" t="s">
        <v>38</v>
      </c>
      <c r="V464" s="26" t="s">
        <v>37</v>
      </c>
      <c r="AA464" t="s">
        <v>290</v>
      </c>
      <c r="AB464">
        <v>25237</v>
      </c>
      <c r="AC464">
        <v>58840</v>
      </c>
      <c r="AD464">
        <v>43089</v>
      </c>
      <c r="AE464">
        <v>48017</v>
      </c>
      <c r="AF464">
        <v>17825</v>
      </c>
      <c r="AG464">
        <v>14144</v>
      </c>
      <c r="AH464">
        <v>12660</v>
      </c>
      <c r="AI464" t="s">
        <v>290</v>
      </c>
      <c r="AJ464">
        <v>49498</v>
      </c>
      <c r="AK464">
        <v>29134</v>
      </c>
      <c r="AL464">
        <v>23549</v>
      </c>
      <c r="AM464">
        <v>66370</v>
      </c>
      <c r="AN464">
        <v>32903</v>
      </c>
      <c r="AO464">
        <v>29261</v>
      </c>
      <c r="AP464">
        <v>10378</v>
      </c>
      <c r="AQ464" t="s">
        <v>290</v>
      </c>
      <c r="AR464" t="s">
        <v>37</v>
      </c>
      <c r="AS464" t="s">
        <v>320</v>
      </c>
      <c r="AT464" t="s">
        <v>37</v>
      </c>
      <c r="AU464" t="s">
        <v>37</v>
      </c>
      <c r="AV464" t="s">
        <v>195</v>
      </c>
      <c r="AW464" t="s">
        <v>37</v>
      </c>
      <c r="AX464" t="s">
        <v>38</v>
      </c>
      <c r="AY464" t="s">
        <v>290</v>
      </c>
      <c r="AZ464" t="s">
        <v>37</v>
      </c>
      <c r="BA464" t="s">
        <v>37</v>
      </c>
      <c r="BB464" t="s">
        <v>37</v>
      </c>
      <c r="BC464" t="s">
        <v>38</v>
      </c>
      <c r="BD464" t="s">
        <v>38</v>
      </c>
      <c r="BE464" t="s">
        <v>37</v>
      </c>
      <c r="BF464" t="s">
        <v>38</v>
      </c>
    </row>
    <row r="465" spans="1:58" ht="17.25" customHeight="1" x14ac:dyDescent="0.25">
      <c r="A465" s="20">
        <v>45390</v>
      </c>
      <c r="B465" s="21">
        <v>5</v>
      </c>
      <c r="C465" s="22">
        <v>4</v>
      </c>
      <c r="D465" s="20" t="s">
        <v>253</v>
      </c>
      <c r="E465" s="20" t="s">
        <v>253</v>
      </c>
      <c r="F465" s="23"/>
      <c r="G465" s="25"/>
      <c r="H465" s="26" t="s">
        <v>37</v>
      </c>
      <c r="I465" s="26" t="s">
        <v>270</v>
      </c>
      <c r="J465" s="26" t="s">
        <v>37</v>
      </c>
      <c r="K465" s="26" t="s">
        <v>37</v>
      </c>
      <c r="L465" s="26" t="s">
        <v>38</v>
      </c>
      <c r="M465" s="26" t="s">
        <v>37</v>
      </c>
      <c r="N465" s="26" t="s">
        <v>37</v>
      </c>
      <c r="O465" s="27" t="s">
        <v>290</v>
      </c>
      <c r="P465" s="26" t="s">
        <v>38</v>
      </c>
      <c r="Q465" s="26" t="s">
        <v>37</v>
      </c>
      <c r="R465" s="26" t="s">
        <v>38</v>
      </c>
      <c r="S465" s="26" t="s">
        <v>37</v>
      </c>
      <c r="T465" s="26" t="s">
        <v>37</v>
      </c>
      <c r="U465" s="26" t="s">
        <v>38</v>
      </c>
      <c r="V465" s="26" t="s">
        <v>37</v>
      </c>
      <c r="AA465" t="s">
        <v>290</v>
      </c>
      <c r="AB465">
        <v>25261</v>
      </c>
      <c r="AC465">
        <v>58864</v>
      </c>
      <c r="AD465">
        <v>43113</v>
      </c>
      <c r="AE465">
        <v>48041</v>
      </c>
      <c r="AF465">
        <v>17825</v>
      </c>
      <c r="AG465">
        <v>14168</v>
      </c>
      <c r="AH465">
        <v>12660</v>
      </c>
      <c r="AI465" t="s">
        <v>290</v>
      </c>
      <c r="AJ465">
        <v>49522</v>
      </c>
      <c r="AK465">
        <v>29158</v>
      </c>
      <c r="AL465">
        <v>23573</v>
      </c>
      <c r="AM465">
        <v>66370</v>
      </c>
      <c r="AN465">
        <v>32903</v>
      </c>
      <c r="AO465">
        <v>29285</v>
      </c>
      <c r="AP465">
        <v>10378</v>
      </c>
      <c r="AQ465" t="s">
        <v>290</v>
      </c>
      <c r="AR465" t="s">
        <v>37</v>
      </c>
      <c r="AS465" t="s">
        <v>37</v>
      </c>
      <c r="AT465" t="s">
        <v>37</v>
      </c>
      <c r="AU465" t="s">
        <v>37</v>
      </c>
      <c r="AV465" t="s">
        <v>38</v>
      </c>
      <c r="AW465" t="s">
        <v>37</v>
      </c>
      <c r="AX465" t="s">
        <v>38</v>
      </c>
      <c r="AY465" t="s">
        <v>290</v>
      </c>
      <c r="AZ465" t="s">
        <v>37</v>
      </c>
      <c r="BA465" t="s">
        <v>37</v>
      </c>
      <c r="BB465" t="s">
        <v>37</v>
      </c>
      <c r="BC465" t="s">
        <v>38</v>
      </c>
      <c r="BD465" t="s">
        <v>38</v>
      </c>
      <c r="BE465" t="s">
        <v>37</v>
      </c>
      <c r="BF465" t="s">
        <v>38</v>
      </c>
    </row>
    <row r="466" spans="1:58" ht="17.25" customHeight="1" x14ac:dyDescent="0.25">
      <c r="A466" s="20">
        <v>45391</v>
      </c>
      <c r="B466" s="21">
        <v>5</v>
      </c>
      <c r="C466" s="22">
        <v>4</v>
      </c>
      <c r="D466" s="20" t="s">
        <v>253</v>
      </c>
      <c r="E466" s="20" t="s">
        <v>253</v>
      </c>
      <c r="F466" s="23"/>
      <c r="G466" s="25"/>
      <c r="H466" s="26" t="s">
        <v>37</v>
      </c>
      <c r="I466" s="26" t="s">
        <v>270</v>
      </c>
      <c r="J466" s="26" t="s">
        <v>37</v>
      </c>
      <c r="K466" s="26" t="s">
        <v>37</v>
      </c>
      <c r="L466" s="26" t="s">
        <v>38</v>
      </c>
      <c r="M466" s="26" t="s">
        <v>37</v>
      </c>
      <c r="N466" s="26" t="s">
        <v>37</v>
      </c>
      <c r="O466" s="27" t="s">
        <v>290</v>
      </c>
      <c r="P466" s="26" t="s">
        <v>38</v>
      </c>
      <c r="Q466" s="26" t="s">
        <v>37</v>
      </c>
      <c r="R466" s="26" t="s">
        <v>38</v>
      </c>
      <c r="S466" s="26" t="s">
        <v>37</v>
      </c>
      <c r="T466" s="26" t="s">
        <v>37</v>
      </c>
      <c r="U466" s="26" t="s">
        <v>38</v>
      </c>
      <c r="V466" s="26" t="s">
        <v>37</v>
      </c>
      <c r="AA466" t="s">
        <v>290</v>
      </c>
      <c r="AB466">
        <v>25285</v>
      </c>
      <c r="AC466">
        <v>58888</v>
      </c>
      <c r="AD466">
        <v>43137</v>
      </c>
      <c r="AE466">
        <v>48065</v>
      </c>
      <c r="AF466">
        <v>17825</v>
      </c>
      <c r="AG466">
        <v>14192</v>
      </c>
      <c r="AH466">
        <v>12660</v>
      </c>
      <c r="AI466" t="s">
        <v>290</v>
      </c>
      <c r="AJ466">
        <v>49546</v>
      </c>
      <c r="AK466">
        <v>29182</v>
      </c>
      <c r="AL466">
        <v>23597</v>
      </c>
      <c r="AM466">
        <v>66370</v>
      </c>
      <c r="AN466">
        <v>32903</v>
      </c>
      <c r="AO466">
        <v>29309</v>
      </c>
      <c r="AP466">
        <v>10378</v>
      </c>
      <c r="AQ466" t="s">
        <v>290</v>
      </c>
      <c r="AR466" t="s">
        <v>37</v>
      </c>
      <c r="AS466" t="s">
        <v>37</v>
      </c>
      <c r="AT466" t="s">
        <v>37</v>
      </c>
      <c r="AU466" t="s">
        <v>37</v>
      </c>
      <c r="AV466" t="s">
        <v>38</v>
      </c>
      <c r="AW466" t="s">
        <v>37</v>
      </c>
      <c r="AX466" t="s">
        <v>38</v>
      </c>
      <c r="AY466" t="s">
        <v>290</v>
      </c>
      <c r="AZ466" t="s">
        <v>37</v>
      </c>
      <c r="BA466" t="s">
        <v>37</v>
      </c>
      <c r="BB466" t="s">
        <v>37</v>
      </c>
      <c r="BC466" t="s">
        <v>38</v>
      </c>
      <c r="BD466" t="s">
        <v>38</v>
      </c>
      <c r="BE466" t="s">
        <v>37</v>
      </c>
      <c r="BF466" t="s">
        <v>38</v>
      </c>
    </row>
    <row r="467" spans="1:58" ht="17.25" customHeight="1" x14ac:dyDescent="0.25">
      <c r="A467" s="20">
        <v>45392</v>
      </c>
      <c r="B467" s="21">
        <v>5</v>
      </c>
      <c r="C467" s="22">
        <v>4</v>
      </c>
      <c r="D467" s="20" t="s">
        <v>253</v>
      </c>
      <c r="E467" s="20" t="s">
        <v>253</v>
      </c>
      <c r="F467" s="23"/>
      <c r="G467" s="25"/>
      <c r="H467" s="26" t="s">
        <v>37</v>
      </c>
      <c r="I467" s="26" t="s">
        <v>33</v>
      </c>
      <c r="J467" s="26" t="s">
        <v>37</v>
      </c>
      <c r="K467" s="26" t="s">
        <v>37</v>
      </c>
      <c r="L467" s="26" t="s">
        <v>38</v>
      </c>
      <c r="M467" s="26" t="s">
        <v>37</v>
      </c>
      <c r="N467" s="26" t="s">
        <v>37</v>
      </c>
      <c r="O467" s="27" t="s">
        <v>290</v>
      </c>
      <c r="P467" s="26" t="s">
        <v>38</v>
      </c>
      <c r="Q467" s="26" t="s">
        <v>37</v>
      </c>
      <c r="R467" s="26" t="s">
        <v>38</v>
      </c>
      <c r="S467" s="26" t="s">
        <v>37</v>
      </c>
      <c r="T467" s="26" t="s">
        <v>37</v>
      </c>
      <c r="U467" s="26" t="s">
        <v>38</v>
      </c>
      <c r="V467" s="26" t="s">
        <v>37</v>
      </c>
      <c r="AA467" t="s">
        <v>290</v>
      </c>
      <c r="AB467">
        <v>25309</v>
      </c>
      <c r="AC467">
        <v>58912</v>
      </c>
      <c r="AD467">
        <v>43161</v>
      </c>
      <c r="AE467">
        <v>48089</v>
      </c>
      <c r="AF467">
        <v>17825</v>
      </c>
      <c r="AG467">
        <v>14216</v>
      </c>
      <c r="AH467">
        <v>12660</v>
      </c>
      <c r="AI467" t="s">
        <v>290</v>
      </c>
      <c r="AJ467">
        <v>49570</v>
      </c>
      <c r="AK467">
        <v>29206</v>
      </c>
      <c r="AL467">
        <v>23621</v>
      </c>
      <c r="AM467">
        <v>66370</v>
      </c>
      <c r="AN467">
        <v>32903</v>
      </c>
      <c r="AO467">
        <v>29309</v>
      </c>
      <c r="AP467">
        <v>10378</v>
      </c>
      <c r="AQ467" t="s">
        <v>290</v>
      </c>
      <c r="AR467" t="s">
        <v>37</v>
      </c>
      <c r="AS467" t="s">
        <v>37</v>
      </c>
      <c r="AT467" t="s">
        <v>37</v>
      </c>
      <c r="AU467" t="s">
        <v>37</v>
      </c>
      <c r="AV467" t="s">
        <v>38</v>
      </c>
      <c r="AW467" t="s">
        <v>37</v>
      </c>
      <c r="AX467" t="s">
        <v>38</v>
      </c>
      <c r="AY467" t="s">
        <v>290</v>
      </c>
      <c r="AZ467" t="s">
        <v>37</v>
      </c>
      <c r="BA467" t="s">
        <v>37</v>
      </c>
      <c r="BB467" t="s">
        <v>37</v>
      </c>
      <c r="BC467" t="s">
        <v>38</v>
      </c>
      <c r="BD467" t="s">
        <v>320</v>
      </c>
      <c r="BE467" t="s">
        <v>195</v>
      </c>
      <c r="BF467" t="s">
        <v>38</v>
      </c>
    </row>
    <row r="468" spans="1:58" ht="17.25" customHeight="1" x14ac:dyDescent="0.25">
      <c r="A468" s="20">
        <v>45393</v>
      </c>
      <c r="B468" s="21">
        <v>5</v>
      </c>
      <c r="C468" s="22">
        <v>4</v>
      </c>
      <c r="D468" s="20" t="s">
        <v>253</v>
      </c>
      <c r="E468" s="20" t="s">
        <v>253</v>
      </c>
      <c r="F468" s="23"/>
      <c r="G468" s="25"/>
      <c r="H468" s="26" t="s">
        <v>37</v>
      </c>
      <c r="I468" s="26" t="s">
        <v>33</v>
      </c>
      <c r="J468" s="26" t="s">
        <v>37</v>
      </c>
      <c r="K468" s="26" t="s">
        <v>37</v>
      </c>
      <c r="L468" s="26" t="s">
        <v>38</v>
      </c>
      <c r="M468" s="26" t="s">
        <v>37</v>
      </c>
      <c r="N468" s="26" t="s">
        <v>37</v>
      </c>
      <c r="O468" s="27" t="s">
        <v>290</v>
      </c>
      <c r="P468" s="26" t="s">
        <v>38</v>
      </c>
      <c r="Q468" s="26" t="s">
        <v>37</v>
      </c>
      <c r="R468" s="26" t="s">
        <v>38</v>
      </c>
      <c r="S468" s="26" t="s">
        <v>37</v>
      </c>
      <c r="T468" s="26" t="s">
        <v>37</v>
      </c>
      <c r="U468" s="26" t="s">
        <v>38</v>
      </c>
      <c r="V468" s="26" t="s">
        <v>37</v>
      </c>
      <c r="AA468" t="s">
        <v>290</v>
      </c>
      <c r="AB468">
        <v>25333</v>
      </c>
      <c r="AC468">
        <v>58936</v>
      </c>
      <c r="AD468">
        <v>43185</v>
      </c>
      <c r="AE468">
        <v>48113</v>
      </c>
      <c r="AF468">
        <v>17825</v>
      </c>
      <c r="AG468">
        <v>14240</v>
      </c>
      <c r="AH468">
        <v>12660</v>
      </c>
      <c r="AI468" t="s">
        <v>290</v>
      </c>
      <c r="AJ468">
        <v>49594</v>
      </c>
      <c r="AK468">
        <v>29230</v>
      </c>
      <c r="AL468">
        <v>23645</v>
      </c>
      <c r="AM468">
        <v>66370</v>
      </c>
      <c r="AN468">
        <v>32927</v>
      </c>
      <c r="AO468">
        <v>29309</v>
      </c>
      <c r="AP468">
        <v>10378</v>
      </c>
      <c r="AQ468" t="s">
        <v>290</v>
      </c>
      <c r="AR468" t="s">
        <v>37</v>
      </c>
      <c r="AS468" t="s">
        <v>37</v>
      </c>
      <c r="AT468" t="s">
        <v>37</v>
      </c>
      <c r="AU468" t="s">
        <v>37</v>
      </c>
      <c r="AV468" t="s">
        <v>38</v>
      </c>
      <c r="AW468" t="s">
        <v>37</v>
      </c>
      <c r="AX468" t="s">
        <v>38</v>
      </c>
      <c r="AY468" t="s">
        <v>290</v>
      </c>
      <c r="AZ468" t="s">
        <v>37</v>
      </c>
      <c r="BA468" t="s">
        <v>37</v>
      </c>
      <c r="BB468" t="s">
        <v>37</v>
      </c>
      <c r="BC468" t="s">
        <v>38</v>
      </c>
      <c r="BD468" t="s">
        <v>37</v>
      </c>
      <c r="BE468" t="s">
        <v>270</v>
      </c>
      <c r="BF468" t="s">
        <v>38</v>
      </c>
    </row>
    <row r="469" spans="1:58" ht="17.25" customHeight="1" x14ac:dyDescent="0.25">
      <c r="A469" s="20">
        <v>45394</v>
      </c>
      <c r="B469" s="21">
        <v>5</v>
      </c>
      <c r="C469" s="22">
        <v>4</v>
      </c>
      <c r="D469" s="20" t="s">
        <v>253</v>
      </c>
      <c r="E469" s="20" t="s">
        <v>253</v>
      </c>
      <c r="F469" s="23"/>
      <c r="G469" s="25"/>
      <c r="H469" s="26" t="s">
        <v>33</v>
      </c>
      <c r="I469" s="26" t="s">
        <v>37</v>
      </c>
      <c r="J469" s="26" t="s">
        <v>37</v>
      </c>
      <c r="K469" s="26" t="s">
        <v>37</v>
      </c>
      <c r="L469" s="26" t="s">
        <v>38</v>
      </c>
      <c r="M469" s="26" t="s">
        <v>37</v>
      </c>
      <c r="N469" s="26" t="s">
        <v>37</v>
      </c>
      <c r="O469" s="27" t="s">
        <v>290</v>
      </c>
      <c r="P469" s="26" t="s">
        <v>38</v>
      </c>
      <c r="Q469" s="26" t="s">
        <v>37</v>
      </c>
      <c r="R469" s="26" t="s">
        <v>38</v>
      </c>
      <c r="S469" s="26" t="s">
        <v>37</v>
      </c>
      <c r="T469" s="26" t="s">
        <v>37</v>
      </c>
      <c r="U469" s="26" t="s">
        <v>38</v>
      </c>
      <c r="V469" s="26" t="s">
        <v>37</v>
      </c>
      <c r="AA469" t="s">
        <v>290</v>
      </c>
      <c r="AB469">
        <v>25357</v>
      </c>
      <c r="AC469">
        <v>58960</v>
      </c>
      <c r="AD469">
        <v>43209</v>
      </c>
      <c r="AE469">
        <v>48137</v>
      </c>
      <c r="AF469">
        <v>17825</v>
      </c>
      <c r="AG469">
        <v>14264</v>
      </c>
      <c r="AH469">
        <v>12660</v>
      </c>
      <c r="AI469" t="s">
        <v>290</v>
      </c>
      <c r="AJ469">
        <v>49618</v>
      </c>
      <c r="AK469">
        <v>29254</v>
      </c>
      <c r="AL469">
        <v>23669</v>
      </c>
      <c r="AM469">
        <v>66370</v>
      </c>
      <c r="AN469">
        <v>32951</v>
      </c>
      <c r="AO469">
        <v>29309</v>
      </c>
      <c r="AP469">
        <v>10378</v>
      </c>
      <c r="AQ469" t="s">
        <v>290</v>
      </c>
      <c r="AR469" t="s">
        <v>37</v>
      </c>
      <c r="AS469" t="s">
        <v>37</v>
      </c>
      <c r="AT469" t="s">
        <v>37</v>
      </c>
      <c r="AU469" t="s">
        <v>37</v>
      </c>
      <c r="AV469" t="s">
        <v>38</v>
      </c>
      <c r="AW469" t="s">
        <v>37</v>
      </c>
      <c r="AX469" t="s">
        <v>38</v>
      </c>
      <c r="AY469" t="s">
        <v>290</v>
      </c>
      <c r="AZ469" t="s">
        <v>37</v>
      </c>
      <c r="BA469" t="s">
        <v>37</v>
      </c>
      <c r="BB469" t="s">
        <v>37</v>
      </c>
      <c r="BC469" t="s">
        <v>38</v>
      </c>
      <c r="BD469" t="s">
        <v>37</v>
      </c>
      <c r="BE469" t="s">
        <v>270</v>
      </c>
      <c r="BF469" t="s">
        <v>38</v>
      </c>
    </row>
    <row r="470" spans="1:58" ht="17.25" customHeight="1" x14ac:dyDescent="0.25">
      <c r="A470" s="20">
        <v>45395</v>
      </c>
      <c r="B470" s="21">
        <v>5</v>
      </c>
      <c r="C470" s="22">
        <v>4</v>
      </c>
      <c r="D470" s="20" t="s">
        <v>253</v>
      </c>
      <c r="E470" s="20" t="s">
        <v>253</v>
      </c>
      <c r="F470" s="23"/>
      <c r="G470" s="25"/>
      <c r="H470" s="26" t="s">
        <v>33</v>
      </c>
      <c r="I470" s="26" t="s">
        <v>37</v>
      </c>
      <c r="J470" s="26" t="s">
        <v>37</v>
      </c>
      <c r="K470" s="26" t="s">
        <v>37</v>
      </c>
      <c r="L470" s="26" t="s">
        <v>38</v>
      </c>
      <c r="M470" s="26" t="s">
        <v>37</v>
      </c>
      <c r="N470" s="26" t="s">
        <v>37</v>
      </c>
      <c r="O470" s="27" t="s">
        <v>290</v>
      </c>
      <c r="P470" s="26" t="s">
        <v>38</v>
      </c>
      <c r="Q470" s="26" t="s">
        <v>37</v>
      </c>
      <c r="R470" s="26" t="s">
        <v>38</v>
      </c>
      <c r="S470" s="26" t="s">
        <v>37</v>
      </c>
      <c r="T470" s="26" t="s">
        <v>37</v>
      </c>
      <c r="U470" s="26" t="s">
        <v>38</v>
      </c>
      <c r="V470" s="26" t="s">
        <v>37</v>
      </c>
      <c r="AA470" t="s">
        <v>290</v>
      </c>
      <c r="AB470">
        <v>25381</v>
      </c>
      <c r="AC470">
        <v>58984</v>
      </c>
      <c r="AD470">
        <v>43233</v>
      </c>
      <c r="AE470">
        <v>48161</v>
      </c>
      <c r="AF470">
        <v>17825</v>
      </c>
      <c r="AG470">
        <v>14288</v>
      </c>
      <c r="AH470">
        <v>12660</v>
      </c>
      <c r="AI470" t="s">
        <v>290</v>
      </c>
      <c r="AJ470">
        <v>49642</v>
      </c>
      <c r="AK470">
        <v>29278</v>
      </c>
      <c r="AL470">
        <v>23693</v>
      </c>
      <c r="AM470">
        <v>66370</v>
      </c>
      <c r="AN470">
        <v>32975</v>
      </c>
      <c r="AO470">
        <v>29309</v>
      </c>
      <c r="AP470">
        <v>10378</v>
      </c>
      <c r="AQ470" t="s">
        <v>290</v>
      </c>
      <c r="AR470" t="s">
        <v>37</v>
      </c>
      <c r="AS470" t="s">
        <v>37</v>
      </c>
      <c r="AT470" t="s">
        <v>37</v>
      </c>
      <c r="AU470" t="s">
        <v>37</v>
      </c>
      <c r="AV470" t="s">
        <v>38</v>
      </c>
      <c r="AW470" t="s">
        <v>37</v>
      </c>
      <c r="AX470" t="s">
        <v>38</v>
      </c>
      <c r="AY470" t="s">
        <v>290</v>
      </c>
      <c r="AZ470" t="s">
        <v>37</v>
      </c>
      <c r="BA470" t="s">
        <v>37</v>
      </c>
      <c r="BB470" t="s">
        <v>37</v>
      </c>
      <c r="BC470" t="s">
        <v>38</v>
      </c>
      <c r="BD470" t="s">
        <v>37</v>
      </c>
      <c r="BE470" t="s">
        <v>270</v>
      </c>
      <c r="BF470" t="s">
        <v>38</v>
      </c>
    </row>
    <row r="471" spans="1:58" ht="17.25" customHeight="1" x14ac:dyDescent="0.25">
      <c r="A471" s="20">
        <v>45396</v>
      </c>
      <c r="B471" s="21">
        <v>5</v>
      </c>
      <c r="C471" s="22">
        <v>4</v>
      </c>
      <c r="D471" s="20" t="s">
        <v>253</v>
      </c>
      <c r="E471" s="20" t="s">
        <v>253</v>
      </c>
      <c r="F471" s="23"/>
      <c r="G471" s="25"/>
      <c r="H471" s="26" t="s">
        <v>38</v>
      </c>
      <c r="I471" s="26" t="s">
        <v>37</v>
      </c>
      <c r="J471" s="26" t="s">
        <v>37</v>
      </c>
      <c r="K471" s="26" t="s">
        <v>37</v>
      </c>
      <c r="L471" s="26" t="s">
        <v>38</v>
      </c>
      <c r="M471" s="26" t="s">
        <v>37</v>
      </c>
      <c r="N471" s="26" t="s">
        <v>37</v>
      </c>
      <c r="O471" s="27" t="s">
        <v>290</v>
      </c>
      <c r="P471" s="26" t="s">
        <v>38</v>
      </c>
      <c r="Q471" s="26" t="s">
        <v>37</v>
      </c>
      <c r="R471" s="26" t="s">
        <v>38</v>
      </c>
      <c r="S471" s="26" t="s">
        <v>37</v>
      </c>
      <c r="T471" s="26" t="s">
        <v>37</v>
      </c>
      <c r="U471" s="26" t="s">
        <v>38</v>
      </c>
      <c r="V471" s="26" t="s">
        <v>37</v>
      </c>
      <c r="AA471" t="s">
        <v>290</v>
      </c>
      <c r="AB471">
        <v>25405</v>
      </c>
      <c r="AC471">
        <v>59008</v>
      </c>
      <c r="AD471">
        <v>43257</v>
      </c>
      <c r="AE471">
        <v>48185</v>
      </c>
      <c r="AF471">
        <v>17825</v>
      </c>
      <c r="AG471">
        <v>14312</v>
      </c>
      <c r="AH471">
        <v>12660</v>
      </c>
      <c r="AI471" t="s">
        <v>290</v>
      </c>
      <c r="AJ471">
        <v>49666</v>
      </c>
      <c r="AK471">
        <v>29302</v>
      </c>
      <c r="AL471">
        <v>23717</v>
      </c>
      <c r="AM471">
        <v>66370</v>
      </c>
      <c r="AN471">
        <v>32999</v>
      </c>
      <c r="AO471">
        <v>29309</v>
      </c>
      <c r="AP471">
        <v>10378</v>
      </c>
      <c r="AQ471" t="s">
        <v>290</v>
      </c>
      <c r="AR471" t="s">
        <v>37</v>
      </c>
      <c r="AS471" t="s">
        <v>37</v>
      </c>
      <c r="AT471" t="s">
        <v>37</v>
      </c>
      <c r="AU471" t="s">
        <v>37</v>
      </c>
      <c r="AV471" t="s">
        <v>38</v>
      </c>
      <c r="AW471" t="s">
        <v>37</v>
      </c>
      <c r="AX471" t="s">
        <v>38</v>
      </c>
      <c r="AY471" t="s">
        <v>290</v>
      </c>
      <c r="AZ471" t="s">
        <v>37</v>
      </c>
      <c r="BA471" t="s">
        <v>37</v>
      </c>
      <c r="BB471" t="s">
        <v>37</v>
      </c>
      <c r="BC471" t="s">
        <v>38</v>
      </c>
      <c r="BD471" t="s">
        <v>37</v>
      </c>
      <c r="BE471" t="s">
        <v>270</v>
      </c>
      <c r="BF471" t="s">
        <v>38</v>
      </c>
    </row>
    <row r="472" spans="1:58" ht="17.25" customHeight="1" x14ac:dyDescent="0.25">
      <c r="A472" s="20">
        <v>45397</v>
      </c>
      <c r="B472" s="21">
        <v>5</v>
      </c>
      <c r="C472" s="22">
        <v>4</v>
      </c>
      <c r="D472" s="20" t="s">
        <v>253</v>
      </c>
      <c r="E472" s="20" t="s">
        <v>253</v>
      </c>
      <c r="F472" s="23"/>
      <c r="G472" s="25"/>
      <c r="H472" s="26" t="s">
        <v>38</v>
      </c>
      <c r="I472" s="26" t="s">
        <v>37</v>
      </c>
      <c r="J472" s="26" t="s">
        <v>37</v>
      </c>
      <c r="K472" s="26" t="s">
        <v>37</v>
      </c>
      <c r="L472" s="26" t="s">
        <v>38</v>
      </c>
      <c r="M472" s="26" t="s">
        <v>37</v>
      </c>
      <c r="N472" s="26" t="s">
        <v>37</v>
      </c>
      <c r="O472" s="27" t="s">
        <v>290</v>
      </c>
      <c r="P472" s="26" t="s">
        <v>38</v>
      </c>
      <c r="Q472" s="26" t="s">
        <v>37</v>
      </c>
      <c r="R472" s="26" t="s">
        <v>38</v>
      </c>
      <c r="S472" s="26" t="s">
        <v>37</v>
      </c>
      <c r="T472" s="26" t="s">
        <v>37</v>
      </c>
      <c r="U472" s="26" t="s">
        <v>38</v>
      </c>
      <c r="V472" s="26" t="s">
        <v>37</v>
      </c>
      <c r="AA472" t="s">
        <v>290</v>
      </c>
      <c r="AB472">
        <v>25429</v>
      </c>
      <c r="AC472">
        <v>59032</v>
      </c>
      <c r="AD472">
        <v>43281</v>
      </c>
      <c r="AE472">
        <v>48209</v>
      </c>
      <c r="AF472">
        <v>17825</v>
      </c>
      <c r="AG472">
        <v>14336</v>
      </c>
      <c r="AH472">
        <v>12660</v>
      </c>
      <c r="AI472" t="s">
        <v>290</v>
      </c>
      <c r="AJ472">
        <v>49690</v>
      </c>
      <c r="AK472">
        <v>29326</v>
      </c>
      <c r="AL472">
        <v>23741</v>
      </c>
      <c r="AM472">
        <v>66370</v>
      </c>
      <c r="AN472">
        <v>33023</v>
      </c>
      <c r="AO472">
        <v>29309</v>
      </c>
      <c r="AP472">
        <v>10378</v>
      </c>
      <c r="AQ472" t="s">
        <v>290</v>
      </c>
      <c r="AR472" t="s">
        <v>37</v>
      </c>
      <c r="AS472" t="s">
        <v>37</v>
      </c>
      <c r="AT472" t="s">
        <v>37</v>
      </c>
      <c r="AU472" t="s">
        <v>37</v>
      </c>
      <c r="AV472" t="s">
        <v>38</v>
      </c>
      <c r="AW472" t="s">
        <v>37</v>
      </c>
      <c r="AX472" t="s">
        <v>38</v>
      </c>
      <c r="AY472" t="s">
        <v>290</v>
      </c>
      <c r="AZ472" t="s">
        <v>37</v>
      </c>
      <c r="BA472" t="s">
        <v>37</v>
      </c>
      <c r="BB472" t="s">
        <v>37</v>
      </c>
      <c r="BC472" t="s">
        <v>38</v>
      </c>
      <c r="BD472" t="s">
        <v>37</v>
      </c>
      <c r="BE472" t="s">
        <v>270</v>
      </c>
      <c r="BF472" t="s">
        <v>38</v>
      </c>
    </row>
    <row r="473" spans="1:58" ht="17.25" customHeight="1" x14ac:dyDescent="0.25">
      <c r="A473" s="20">
        <v>45398</v>
      </c>
      <c r="B473" s="21">
        <v>5</v>
      </c>
      <c r="C473" s="22">
        <v>4</v>
      </c>
      <c r="D473" s="20" t="s">
        <v>253</v>
      </c>
      <c r="E473" s="20" t="s">
        <v>253</v>
      </c>
      <c r="F473" s="23"/>
      <c r="G473" s="25"/>
      <c r="H473" s="26" t="s">
        <v>38</v>
      </c>
      <c r="I473" s="26" t="s">
        <v>37</v>
      </c>
      <c r="J473" s="26" t="s">
        <v>37</v>
      </c>
      <c r="K473" s="26" t="s">
        <v>37</v>
      </c>
      <c r="L473" s="26" t="s">
        <v>38</v>
      </c>
      <c r="M473" s="26" t="s">
        <v>37</v>
      </c>
      <c r="N473" s="26" t="s">
        <v>37</v>
      </c>
      <c r="O473" s="27" t="s">
        <v>290</v>
      </c>
      <c r="P473" s="26" t="s">
        <v>38</v>
      </c>
      <c r="Q473" s="26" t="s">
        <v>37</v>
      </c>
      <c r="R473" s="26" t="s">
        <v>38</v>
      </c>
      <c r="S473" s="26" t="s">
        <v>37</v>
      </c>
      <c r="T473" s="26" t="s">
        <v>37</v>
      </c>
      <c r="U473" s="26" t="s">
        <v>38</v>
      </c>
      <c r="V473" s="26" t="s">
        <v>37</v>
      </c>
      <c r="AA473" t="s">
        <v>290</v>
      </c>
      <c r="AB473">
        <v>25453</v>
      </c>
      <c r="AC473">
        <v>59056</v>
      </c>
      <c r="AD473">
        <v>43305</v>
      </c>
      <c r="AE473">
        <v>48233</v>
      </c>
      <c r="AF473">
        <v>17825</v>
      </c>
      <c r="AG473">
        <v>14360</v>
      </c>
      <c r="AH473">
        <v>12660</v>
      </c>
      <c r="AI473" t="s">
        <v>290</v>
      </c>
      <c r="AJ473">
        <v>49714</v>
      </c>
      <c r="AK473">
        <v>29350</v>
      </c>
      <c r="AL473">
        <v>23765</v>
      </c>
      <c r="AM473">
        <v>66370</v>
      </c>
      <c r="AN473">
        <v>33047</v>
      </c>
      <c r="AO473">
        <v>29309</v>
      </c>
      <c r="AP473">
        <v>10378</v>
      </c>
      <c r="AQ473" t="s">
        <v>290</v>
      </c>
      <c r="AR473" t="s">
        <v>37</v>
      </c>
      <c r="AS473" t="s">
        <v>37</v>
      </c>
      <c r="AT473" t="s">
        <v>37</v>
      </c>
      <c r="AU473" t="s">
        <v>37</v>
      </c>
      <c r="AV473" t="s">
        <v>38</v>
      </c>
      <c r="AW473" t="s">
        <v>37</v>
      </c>
      <c r="AX473" t="s">
        <v>38</v>
      </c>
      <c r="AY473" t="s">
        <v>290</v>
      </c>
      <c r="AZ473" t="s">
        <v>37</v>
      </c>
      <c r="BA473" t="s">
        <v>37</v>
      </c>
      <c r="BB473" t="s">
        <v>37</v>
      </c>
      <c r="BC473" t="s">
        <v>38</v>
      </c>
      <c r="BD473" t="s">
        <v>37</v>
      </c>
      <c r="BE473" t="s">
        <v>270</v>
      </c>
      <c r="BF473" t="s">
        <v>38</v>
      </c>
    </row>
    <row r="474" spans="1:58" ht="17.25" customHeight="1" x14ac:dyDescent="0.25">
      <c r="A474" s="20">
        <v>45399</v>
      </c>
      <c r="B474" s="21">
        <v>5</v>
      </c>
      <c r="C474" s="22">
        <v>4</v>
      </c>
      <c r="D474" s="20" t="s">
        <v>253</v>
      </c>
      <c r="E474" s="20" t="s">
        <v>253</v>
      </c>
      <c r="F474" s="23"/>
      <c r="G474" s="25"/>
      <c r="H474" s="26" t="s">
        <v>38</v>
      </c>
      <c r="I474" s="26" t="s">
        <v>37</v>
      </c>
      <c r="J474" s="26" t="s">
        <v>37</v>
      </c>
      <c r="K474" s="26" t="s">
        <v>37</v>
      </c>
      <c r="L474" s="26" t="s">
        <v>37</v>
      </c>
      <c r="M474" s="26" t="s">
        <v>33</v>
      </c>
      <c r="N474" s="26" t="s">
        <v>37</v>
      </c>
      <c r="O474" s="27" t="s">
        <v>290</v>
      </c>
      <c r="P474" s="26" t="s">
        <v>38</v>
      </c>
      <c r="Q474" s="26" t="s">
        <v>37</v>
      </c>
      <c r="R474" s="26" t="s">
        <v>38</v>
      </c>
      <c r="S474" s="26" t="s">
        <v>37</v>
      </c>
      <c r="T474" s="26" t="s">
        <v>37</v>
      </c>
      <c r="U474" s="26" t="s">
        <v>38</v>
      </c>
      <c r="V474" s="26" t="s">
        <v>37</v>
      </c>
      <c r="AA474" t="s">
        <v>290</v>
      </c>
      <c r="AB474">
        <v>25477</v>
      </c>
      <c r="AC474">
        <v>59080</v>
      </c>
      <c r="AD474">
        <v>43329</v>
      </c>
      <c r="AE474">
        <v>48257</v>
      </c>
      <c r="AF474">
        <v>17825</v>
      </c>
      <c r="AG474">
        <v>14384</v>
      </c>
      <c r="AH474">
        <v>12660</v>
      </c>
      <c r="AI474" t="s">
        <v>290</v>
      </c>
      <c r="AJ474">
        <v>49738</v>
      </c>
      <c r="AK474">
        <v>29374</v>
      </c>
      <c r="AL474">
        <v>23789</v>
      </c>
      <c r="AM474">
        <v>66370</v>
      </c>
      <c r="AN474">
        <v>33071</v>
      </c>
      <c r="AO474">
        <v>29309</v>
      </c>
      <c r="AP474">
        <v>10378</v>
      </c>
      <c r="AQ474" t="s">
        <v>290</v>
      </c>
      <c r="AR474" t="s">
        <v>37</v>
      </c>
      <c r="AS474" t="s">
        <v>37</v>
      </c>
      <c r="AT474" t="s">
        <v>37</v>
      </c>
      <c r="AU474" t="s">
        <v>37</v>
      </c>
      <c r="AV474" t="s">
        <v>38</v>
      </c>
      <c r="AW474" t="s">
        <v>37</v>
      </c>
      <c r="AX474" t="s">
        <v>38</v>
      </c>
      <c r="AY474" t="s">
        <v>290</v>
      </c>
      <c r="AZ474" t="s">
        <v>37</v>
      </c>
      <c r="BA474" t="s">
        <v>37</v>
      </c>
      <c r="BB474" t="s">
        <v>37</v>
      </c>
      <c r="BC474" t="s">
        <v>38</v>
      </c>
      <c r="BD474" t="s">
        <v>37</v>
      </c>
      <c r="BE474" t="s">
        <v>270</v>
      </c>
      <c r="BF474" t="s">
        <v>38</v>
      </c>
    </row>
    <row r="475" spans="1:58" ht="17.25" customHeight="1" x14ac:dyDescent="0.25">
      <c r="A475" s="20">
        <v>45400</v>
      </c>
      <c r="B475" s="21">
        <v>5</v>
      </c>
      <c r="C475" s="22">
        <v>4</v>
      </c>
      <c r="D475" s="20" t="s">
        <v>253</v>
      </c>
      <c r="E475" s="20" t="s">
        <v>253</v>
      </c>
      <c r="F475" s="23"/>
      <c r="G475" s="25"/>
      <c r="H475" s="26" t="s">
        <v>38</v>
      </c>
      <c r="I475" s="26" t="s">
        <v>37</v>
      </c>
      <c r="J475" s="26" t="s">
        <v>37</v>
      </c>
      <c r="K475" s="26" t="s">
        <v>37</v>
      </c>
      <c r="L475" s="26" t="s">
        <v>37</v>
      </c>
      <c r="M475" s="26" t="s">
        <v>33</v>
      </c>
      <c r="N475" s="26" t="s">
        <v>37</v>
      </c>
      <c r="O475" s="27" t="s">
        <v>290</v>
      </c>
      <c r="P475" s="26" t="s">
        <v>38</v>
      </c>
      <c r="Q475" s="26" t="s">
        <v>37</v>
      </c>
      <c r="R475" s="26" t="s">
        <v>38</v>
      </c>
      <c r="S475" s="26" t="s">
        <v>37</v>
      </c>
      <c r="T475" s="26" t="s">
        <v>37</v>
      </c>
      <c r="U475" s="26" t="s">
        <v>38</v>
      </c>
      <c r="V475" s="26" t="s">
        <v>37</v>
      </c>
      <c r="AA475" t="s">
        <v>290</v>
      </c>
      <c r="AB475">
        <v>25501</v>
      </c>
      <c r="AC475">
        <v>59104</v>
      </c>
      <c r="AD475">
        <v>43353</v>
      </c>
      <c r="AE475">
        <v>48281</v>
      </c>
      <c r="AF475">
        <v>17825</v>
      </c>
      <c r="AG475">
        <v>14408</v>
      </c>
      <c r="AH475">
        <v>12660</v>
      </c>
      <c r="AI475" t="s">
        <v>290</v>
      </c>
      <c r="AJ475">
        <v>49738</v>
      </c>
      <c r="AK475">
        <v>29398</v>
      </c>
      <c r="AL475">
        <v>23789</v>
      </c>
      <c r="AM475">
        <v>66370</v>
      </c>
      <c r="AN475">
        <v>33095</v>
      </c>
      <c r="AO475">
        <v>29309</v>
      </c>
      <c r="AP475">
        <v>10378</v>
      </c>
      <c r="AQ475" t="s">
        <v>290</v>
      </c>
      <c r="AR475" t="s">
        <v>37</v>
      </c>
      <c r="AS475" t="s">
        <v>37</v>
      </c>
      <c r="AT475" t="s">
        <v>37</v>
      </c>
      <c r="AU475" t="s">
        <v>37</v>
      </c>
      <c r="AV475" t="s">
        <v>38</v>
      </c>
      <c r="AW475" t="s">
        <v>37</v>
      </c>
      <c r="AX475" t="s">
        <v>38</v>
      </c>
      <c r="AY475" t="s">
        <v>290</v>
      </c>
      <c r="AZ475" t="s">
        <v>195</v>
      </c>
      <c r="BA475" t="s">
        <v>37</v>
      </c>
      <c r="BB475" t="s">
        <v>195</v>
      </c>
      <c r="BC475" t="s">
        <v>320</v>
      </c>
      <c r="BD475" t="s">
        <v>37</v>
      </c>
      <c r="BE475" t="s">
        <v>320</v>
      </c>
      <c r="BF475" t="s">
        <v>38</v>
      </c>
    </row>
    <row r="476" spans="1:58" ht="17.25" customHeight="1" x14ac:dyDescent="0.25">
      <c r="A476" s="20">
        <v>45401</v>
      </c>
      <c r="B476" s="21">
        <v>5</v>
      </c>
      <c r="C476" s="22">
        <v>4</v>
      </c>
      <c r="D476" s="20" t="s">
        <v>253</v>
      </c>
      <c r="E476" s="20" t="s">
        <v>253</v>
      </c>
      <c r="F476" s="23"/>
      <c r="G476" s="25"/>
      <c r="H476" s="26" t="s">
        <v>38</v>
      </c>
      <c r="I476" s="26" t="s">
        <v>37</v>
      </c>
      <c r="J476" s="26" t="s">
        <v>37</v>
      </c>
      <c r="K476" s="26" t="s">
        <v>37</v>
      </c>
      <c r="L476" s="26" t="s">
        <v>38</v>
      </c>
      <c r="M476" s="26" t="s">
        <v>37</v>
      </c>
      <c r="N476" s="26" t="s">
        <v>37</v>
      </c>
      <c r="O476" s="27" t="s">
        <v>290</v>
      </c>
      <c r="P476" s="26" t="s">
        <v>38</v>
      </c>
      <c r="Q476" s="26" t="s">
        <v>37</v>
      </c>
      <c r="R476" s="26" t="s">
        <v>38</v>
      </c>
      <c r="S476" s="26" t="s">
        <v>37</v>
      </c>
      <c r="T476" s="26" t="s">
        <v>37</v>
      </c>
      <c r="U476" s="26" t="s">
        <v>38</v>
      </c>
      <c r="V476" s="26" t="s">
        <v>37</v>
      </c>
      <c r="AA476" t="s">
        <v>290</v>
      </c>
      <c r="AB476">
        <v>25525</v>
      </c>
      <c r="AC476">
        <v>59128</v>
      </c>
      <c r="AD476">
        <v>43377</v>
      </c>
      <c r="AE476">
        <v>48305</v>
      </c>
      <c r="AF476">
        <v>17825</v>
      </c>
      <c r="AG476">
        <v>14432</v>
      </c>
      <c r="AH476">
        <v>12660</v>
      </c>
      <c r="AI476" t="s">
        <v>290</v>
      </c>
      <c r="AJ476">
        <v>49738</v>
      </c>
      <c r="AK476">
        <v>29422</v>
      </c>
      <c r="AL476">
        <v>23789</v>
      </c>
      <c r="AM476">
        <v>66394</v>
      </c>
      <c r="AN476">
        <v>33119</v>
      </c>
      <c r="AO476">
        <v>29333</v>
      </c>
      <c r="AP476">
        <v>10378</v>
      </c>
      <c r="AQ476" t="s">
        <v>290</v>
      </c>
      <c r="AR476" t="s">
        <v>37</v>
      </c>
      <c r="AS476" t="s">
        <v>37</v>
      </c>
      <c r="AT476" t="s">
        <v>37</v>
      </c>
      <c r="AU476" t="s">
        <v>37</v>
      </c>
      <c r="AV476" t="s">
        <v>38</v>
      </c>
      <c r="AW476" t="s">
        <v>37</v>
      </c>
      <c r="AX476" t="s">
        <v>38</v>
      </c>
      <c r="AY476" t="s">
        <v>290</v>
      </c>
      <c r="AZ476" t="s">
        <v>38</v>
      </c>
      <c r="BA476" t="s">
        <v>37</v>
      </c>
      <c r="BB476" t="s">
        <v>321</v>
      </c>
      <c r="BC476" t="s">
        <v>37</v>
      </c>
      <c r="BD476" t="s">
        <v>37</v>
      </c>
      <c r="BE476" t="s">
        <v>37</v>
      </c>
      <c r="BF476" t="s">
        <v>38</v>
      </c>
    </row>
    <row r="477" spans="1:58" ht="17.25" customHeight="1" x14ac:dyDescent="0.25">
      <c r="A477" s="20">
        <v>45402</v>
      </c>
      <c r="B477" s="21">
        <v>5</v>
      </c>
      <c r="C477" s="22">
        <v>4</v>
      </c>
      <c r="D477" s="20" t="s">
        <v>253</v>
      </c>
      <c r="E477" s="20" t="s">
        <v>253</v>
      </c>
      <c r="F477" s="23"/>
      <c r="G477" s="25"/>
      <c r="H477" s="26" t="s">
        <v>38</v>
      </c>
      <c r="I477" s="26" t="s">
        <v>37</v>
      </c>
      <c r="J477" s="26" t="s">
        <v>37</v>
      </c>
      <c r="K477" s="26" t="s">
        <v>37</v>
      </c>
      <c r="L477" s="26" t="s">
        <v>38</v>
      </c>
      <c r="M477" s="26" t="s">
        <v>37</v>
      </c>
      <c r="N477" s="26" t="s">
        <v>37</v>
      </c>
      <c r="O477" s="27" t="s">
        <v>290</v>
      </c>
      <c r="P477" s="26" t="s">
        <v>38</v>
      </c>
      <c r="Q477" s="26" t="s">
        <v>37</v>
      </c>
      <c r="R477" s="26" t="s">
        <v>38</v>
      </c>
      <c r="S477" s="26" t="s">
        <v>37</v>
      </c>
      <c r="T477" s="26" t="s">
        <v>37</v>
      </c>
      <c r="U477" s="26" t="s">
        <v>38</v>
      </c>
      <c r="V477" s="26" t="s">
        <v>37</v>
      </c>
      <c r="AA477" t="s">
        <v>290</v>
      </c>
      <c r="AB477">
        <v>25525</v>
      </c>
      <c r="AC477">
        <v>59152</v>
      </c>
      <c r="AD477">
        <v>43401</v>
      </c>
      <c r="AE477">
        <v>48329</v>
      </c>
      <c r="AF477">
        <v>17825</v>
      </c>
      <c r="AG477">
        <v>14456</v>
      </c>
      <c r="AH477">
        <v>12660</v>
      </c>
      <c r="AI477" t="s">
        <v>290</v>
      </c>
      <c r="AJ477">
        <v>49738</v>
      </c>
      <c r="AK477">
        <v>29446</v>
      </c>
      <c r="AL477">
        <v>23789</v>
      </c>
      <c r="AM477">
        <v>66418</v>
      </c>
      <c r="AN477">
        <v>33143</v>
      </c>
      <c r="AO477">
        <v>29357</v>
      </c>
      <c r="AP477">
        <v>10378</v>
      </c>
      <c r="AQ477" t="s">
        <v>290</v>
      </c>
      <c r="AR477" t="s">
        <v>195</v>
      </c>
      <c r="AS477" t="s">
        <v>37</v>
      </c>
      <c r="AT477" t="s">
        <v>37</v>
      </c>
      <c r="AU477" t="s">
        <v>37</v>
      </c>
      <c r="AV477" t="s">
        <v>320</v>
      </c>
      <c r="AW477" t="s">
        <v>37</v>
      </c>
      <c r="AX477" t="s">
        <v>38</v>
      </c>
      <c r="AY477" t="s">
        <v>290</v>
      </c>
      <c r="AZ477" t="s">
        <v>38</v>
      </c>
      <c r="BA477" t="s">
        <v>37</v>
      </c>
      <c r="BB477" t="s">
        <v>38</v>
      </c>
      <c r="BC477" t="s">
        <v>37</v>
      </c>
      <c r="BD477" t="s">
        <v>37</v>
      </c>
      <c r="BE477" t="s">
        <v>37</v>
      </c>
      <c r="BF477" t="s">
        <v>38</v>
      </c>
    </row>
    <row r="478" spans="1:58" ht="17.25" customHeight="1" x14ac:dyDescent="0.25">
      <c r="A478" s="20">
        <v>45403</v>
      </c>
      <c r="B478" s="21">
        <v>5</v>
      </c>
      <c r="C478" s="22">
        <v>4</v>
      </c>
      <c r="D478" s="20" t="s">
        <v>253</v>
      </c>
      <c r="E478" s="20" t="s">
        <v>253</v>
      </c>
      <c r="F478" s="23"/>
      <c r="G478" s="25"/>
      <c r="H478" s="26" t="s">
        <v>38</v>
      </c>
      <c r="I478" s="26" t="s">
        <v>37</v>
      </c>
      <c r="J478" s="26" t="s">
        <v>37</v>
      </c>
      <c r="K478" s="26" t="s">
        <v>37</v>
      </c>
      <c r="L478" s="26" t="s">
        <v>38</v>
      </c>
      <c r="M478" s="26" t="s">
        <v>37</v>
      </c>
      <c r="N478" s="26" t="s">
        <v>37</v>
      </c>
      <c r="O478" s="27" t="s">
        <v>290</v>
      </c>
      <c r="P478" s="26" t="s">
        <v>38</v>
      </c>
      <c r="Q478" s="26" t="s">
        <v>37</v>
      </c>
      <c r="R478" s="26" t="s">
        <v>38</v>
      </c>
      <c r="S478" s="26" t="s">
        <v>37</v>
      </c>
      <c r="T478" s="26" t="s">
        <v>37</v>
      </c>
      <c r="U478" s="26" t="s">
        <v>38</v>
      </c>
      <c r="V478" s="26" t="s">
        <v>37</v>
      </c>
      <c r="AA478" t="s">
        <v>290</v>
      </c>
      <c r="AB478">
        <v>25525</v>
      </c>
      <c r="AC478">
        <v>59176</v>
      </c>
      <c r="AD478">
        <v>43425</v>
      </c>
      <c r="AE478">
        <v>48353</v>
      </c>
      <c r="AF478">
        <v>17849</v>
      </c>
      <c r="AG478">
        <v>14480</v>
      </c>
      <c r="AH478">
        <v>12660</v>
      </c>
      <c r="AI478" t="s">
        <v>290</v>
      </c>
      <c r="AJ478">
        <v>49738</v>
      </c>
      <c r="AK478">
        <v>29470</v>
      </c>
      <c r="AL478">
        <v>23789</v>
      </c>
      <c r="AM478">
        <v>66442</v>
      </c>
      <c r="AN478">
        <v>33167</v>
      </c>
      <c r="AO478">
        <v>29381</v>
      </c>
      <c r="AP478">
        <v>10378</v>
      </c>
      <c r="AQ478" t="s">
        <v>290</v>
      </c>
      <c r="AR478" t="s">
        <v>271</v>
      </c>
      <c r="AS478" t="s">
        <v>37</v>
      </c>
      <c r="AT478" t="s">
        <v>37</v>
      </c>
      <c r="AU478" t="s">
        <v>37</v>
      </c>
      <c r="AV478" t="s">
        <v>37</v>
      </c>
      <c r="AW478" t="s">
        <v>37</v>
      </c>
      <c r="AX478" t="s">
        <v>38</v>
      </c>
      <c r="AY478" t="s">
        <v>290</v>
      </c>
      <c r="AZ478" t="s">
        <v>38</v>
      </c>
      <c r="BA478" t="s">
        <v>37</v>
      </c>
      <c r="BB478" t="s">
        <v>38</v>
      </c>
      <c r="BC478" t="s">
        <v>37</v>
      </c>
      <c r="BD478" t="s">
        <v>37</v>
      </c>
      <c r="BE478" t="s">
        <v>37</v>
      </c>
      <c r="BF478" t="s">
        <v>38</v>
      </c>
    </row>
    <row r="479" spans="1:58" ht="17.25" customHeight="1" x14ac:dyDescent="0.25">
      <c r="A479" s="20">
        <v>45404</v>
      </c>
      <c r="B479" s="21">
        <v>5</v>
      </c>
      <c r="C479" s="22">
        <v>4</v>
      </c>
      <c r="D479" s="20" t="s">
        <v>253</v>
      </c>
      <c r="E479" s="20" t="s">
        <v>253</v>
      </c>
      <c r="F479" s="23"/>
      <c r="G479" s="25"/>
      <c r="H479" s="26" t="s">
        <v>38</v>
      </c>
      <c r="I479" s="26" t="s">
        <v>37</v>
      </c>
      <c r="J479" s="26" t="s">
        <v>37</v>
      </c>
      <c r="K479" s="26" t="s">
        <v>37</v>
      </c>
      <c r="L479" s="26" t="s">
        <v>38</v>
      </c>
      <c r="M479" s="26" t="s">
        <v>37</v>
      </c>
      <c r="N479" s="26" t="s">
        <v>37</v>
      </c>
      <c r="O479" s="27" t="s">
        <v>290</v>
      </c>
      <c r="P479" s="26" t="s">
        <v>38</v>
      </c>
      <c r="Q479" s="26" t="s">
        <v>37</v>
      </c>
      <c r="R479" s="26" t="s">
        <v>38</v>
      </c>
      <c r="S479" s="26" t="s">
        <v>37</v>
      </c>
      <c r="T479" s="26" t="s">
        <v>37</v>
      </c>
      <c r="U479" s="26" t="s">
        <v>38</v>
      </c>
      <c r="V479" s="26" t="s">
        <v>37</v>
      </c>
      <c r="AA479" t="s">
        <v>290</v>
      </c>
      <c r="AB479">
        <v>25525</v>
      </c>
      <c r="AC479">
        <v>59200</v>
      </c>
      <c r="AD479">
        <v>43449</v>
      </c>
      <c r="AE479">
        <v>48377</v>
      </c>
      <c r="AF479">
        <v>17873</v>
      </c>
      <c r="AG479">
        <v>14504</v>
      </c>
      <c r="AH479">
        <v>12660</v>
      </c>
      <c r="AI479" t="s">
        <v>290</v>
      </c>
      <c r="AJ479">
        <v>49738</v>
      </c>
      <c r="AK479">
        <v>29494</v>
      </c>
      <c r="AL479">
        <v>23789</v>
      </c>
      <c r="AM479">
        <v>66466</v>
      </c>
      <c r="AN479">
        <v>33191</v>
      </c>
      <c r="AO479">
        <v>29405</v>
      </c>
      <c r="AP479">
        <v>10378</v>
      </c>
      <c r="AQ479" t="s">
        <v>290</v>
      </c>
      <c r="AR479" t="s">
        <v>271</v>
      </c>
      <c r="AS479" t="s">
        <v>37</v>
      </c>
      <c r="AT479" t="s">
        <v>37</v>
      </c>
      <c r="AU479" t="s">
        <v>37</v>
      </c>
      <c r="AV479" t="s">
        <v>37</v>
      </c>
      <c r="AW479" t="s">
        <v>37</v>
      </c>
      <c r="AX479" t="s">
        <v>38</v>
      </c>
      <c r="AY479" t="s">
        <v>290</v>
      </c>
      <c r="AZ479" t="s">
        <v>38</v>
      </c>
      <c r="BA479" t="s">
        <v>37</v>
      </c>
      <c r="BB479" t="s">
        <v>38</v>
      </c>
      <c r="BC479" t="s">
        <v>37</v>
      </c>
      <c r="BD479" t="s">
        <v>37</v>
      </c>
      <c r="BE479" t="s">
        <v>37</v>
      </c>
      <c r="BF479" t="s">
        <v>38</v>
      </c>
    </row>
    <row r="480" spans="1:58" ht="17.25" customHeight="1" x14ac:dyDescent="0.25">
      <c r="A480" s="20">
        <v>45405</v>
      </c>
      <c r="B480" s="21">
        <v>5</v>
      </c>
      <c r="C480" s="22">
        <v>4</v>
      </c>
      <c r="D480" s="20" t="s">
        <v>253</v>
      </c>
      <c r="E480" s="20" t="s">
        <v>253</v>
      </c>
      <c r="F480" s="23"/>
      <c r="G480" s="25"/>
      <c r="H480" s="26" t="s">
        <v>38</v>
      </c>
      <c r="I480" s="26" t="s">
        <v>37</v>
      </c>
      <c r="J480" s="26" t="s">
        <v>37</v>
      </c>
      <c r="K480" s="26" t="s">
        <v>37</v>
      </c>
      <c r="L480" s="26" t="s">
        <v>38</v>
      </c>
      <c r="M480" s="26" t="s">
        <v>37</v>
      </c>
      <c r="N480" s="26" t="s">
        <v>37</v>
      </c>
      <c r="O480" s="27" t="s">
        <v>290</v>
      </c>
      <c r="P480" s="26" t="s">
        <v>38</v>
      </c>
      <c r="Q480" s="26" t="s">
        <v>37</v>
      </c>
      <c r="R480" s="26" t="s">
        <v>38</v>
      </c>
      <c r="S480" s="26" t="s">
        <v>37</v>
      </c>
      <c r="T480" s="26" t="s">
        <v>37</v>
      </c>
      <c r="U480" s="26" t="s">
        <v>37</v>
      </c>
      <c r="V480" s="26" t="s">
        <v>38</v>
      </c>
      <c r="AA480" t="s">
        <v>290</v>
      </c>
      <c r="AB480">
        <v>25525</v>
      </c>
      <c r="AC480">
        <v>59224</v>
      </c>
      <c r="AD480">
        <v>43473</v>
      </c>
      <c r="AE480">
        <v>48401</v>
      </c>
      <c r="AF480">
        <v>17897</v>
      </c>
      <c r="AG480">
        <v>14528</v>
      </c>
      <c r="AH480">
        <v>12660</v>
      </c>
      <c r="AI480" t="s">
        <v>290</v>
      </c>
      <c r="AJ480">
        <v>49738</v>
      </c>
      <c r="AK480">
        <v>29518</v>
      </c>
      <c r="AL480">
        <v>23789</v>
      </c>
      <c r="AM480">
        <v>66490</v>
      </c>
      <c r="AN480">
        <v>33215</v>
      </c>
      <c r="AO480">
        <v>29429</v>
      </c>
      <c r="AP480">
        <v>10378</v>
      </c>
      <c r="AQ480" t="s">
        <v>290</v>
      </c>
      <c r="AR480" t="s">
        <v>271</v>
      </c>
      <c r="AS480" t="s">
        <v>37</v>
      </c>
      <c r="AT480" t="s">
        <v>37</v>
      </c>
      <c r="AU480" t="s">
        <v>37</v>
      </c>
      <c r="AV480" t="s">
        <v>37</v>
      </c>
      <c r="AW480" t="s">
        <v>37</v>
      </c>
      <c r="AX480" t="s">
        <v>38</v>
      </c>
      <c r="AY480" t="s">
        <v>290</v>
      </c>
      <c r="AZ480" t="s">
        <v>38</v>
      </c>
      <c r="BA480" t="s">
        <v>37</v>
      </c>
      <c r="BB480" t="s">
        <v>38</v>
      </c>
      <c r="BC480" t="s">
        <v>37</v>
      </c>
      <c r="BD480" t="s">
        <v>37</v>
      </c>
      <c r="BE480" t="s">
        <v>37</v>
      </c>
      <c r="BF480" t="s">
        <v>38</v>
      </c>
    </row>
    <row r="481" spans="1:58" ht="17.25" customHeight="1" x14ac:dyDescent="0.25">
      <c r="A481" s="20">
        <v>45406</v>
      </c>
      <c r="B481" s="21">
        <v>5</v>
      </c>
      <c r="C481" s="22">
        <v>4</v>
      </c>
      <c r="D481" s="20" t="s">
        <v>253</v>
      </c>
      <c r="E481" s="20" t="s">
        <v>253</v>
      </c>
      <c r="F481" s="23"/>
      <c r="G481" s="25"/>
      <c r="H481" s="26" t="s">
        <v>38</v>
      </c>
      <c r="I481" s="26" t="s">
        <v>37</v>
      </c>
      <c r="J481" s="26" t="s">
        <v>37</v>
      </c>
      <c r="K481" s="26" t="s">
        <v>37</v>
      </c>
      <c r="L481" s="26" t="s">
        <v>38</v>
      </c>
      <c r="M481" s="26" t="s">
        <v>37</v>
      </c>
      <c r="N481" s="26" t="s">
        <v>37</v>
      </c>
      <c r="O481" s="27" t="s">
        <v>290</v>
      </c>
      <c r="P481" s="26" t="s">
        <v>38</v>
      </c>
      <c r="Q481" s="26" t="s">
        <v>37</v>
      </c>
      <c r="R481" s="26" t="s">
        <v>38</v>
      </c>
      <c r="S481" s="26" t="s">
        <v>37</v>
      </c>
      <c r="T481" s="26" t="s">
        <v>37</v>
      </c>
      <c r="U481" s="26" t="s">
        <v>37</v>
      </c>
      <c r="V481" s="26" t="s">
        <v>38</v>
      </c>
      <c r="AA481" t="s">
        <v>290</v>
      </c>
      <c r="AB481">
        <v>25525</v>
      </c>
      <c r="AC481">
        <v>59248</v>
      </c>
      <c r="AD481">
        <v>43497</v>
      </c>
      <c r="AE481">
        <v>48425</v>
      </c>
      <c r="AF481">
        <v>17921</v>
      </c>
      <c r="AG481">
        <v>14552</v>
      </c>
      <c r="AH481">
        <v>12660</v>
      </c>
      <c r="AI481" t="s">
        <v>290</v>
      </c>
      <c r="AJ481">
        <v>49738</v>
      </c>
      <c r="AK481">
        <v>29542</v>
      </c>
      <c r="AL481">
        <v>23813</v>
      </c>
      <c r="AM481">
        <v>66514</v>
      </c>
      <c r="AN481">
        <v>33215</v>
      </c>
      <c r="AO481">
        <v>29453</v>
      </c>
      <c r="AP481">
        <v>10378</v>
      </c>
      <c r="AQ481" t="s">
        <v>290</v>
      </c>
      <c r="AR481" t="s">
        <v>271</v>
      </c>
      <c r="AS481" t="s">
        <v>37</v>
      </c>
      <c r="AT481" t="s">
        <v>37</v>
      </c>
      <c r="AU481" t="s">
        <v>37</v>
      </c>
      <c r="AV481" t="s">
        <v>37</v>
      </c>
      <c r="AW481" t="s">
        <v>37</v>
      </c>
      <c r="AX481" t="s">
        <v>38</v>
      </c>
      <c r="AY481" t="s">
        <v>290</v>
      </c>
      <c r="AZ481" t="s">
        <v>38</v>
      </c>
      <c r="BA481" t="s">
        <v>37</v>
      </c>
      <c r="BB481" t="s">
        <v>37</v>
      </c>
      <c r="BC481" t="s">
        <v>37</v>
      </c>
      <c r="BD481" t="s">
        <v>38</v>
      </c>
      <c r="BE481" t="s">
        <v>37</v>
      </c>
      <c r="BF481" t="s">
        <v>38</v>
      </c>
    </row>
    <row r="482" spans="1:58" ht="17.25" customHeight="1" x14ac:dyDescent="0.25">
      <c r="A482" s="20">
        <v>45407</v>
      </c>
      <c r="B482" s="21">
        <v>5</v>
      </c>
      <c r="C482" s="22">
        <v>4</v>
      </c>
      <c r="D482" s="20" t="s">
        <v>253</v>
      </c>
      <c r="E482" s="20" t="s">
        <v>253</v>
      </c>
      <c r="F482" s="23"/>
      <c r="G482" s="25"/>
      <c r="H482" s="26" t="s">
        <v>38</v>
      </c>
      <c r="I482" s="26" t="s">
        <v>37</v>
      </c>
      <c r="J482" s="26" t="s">
        <v>37</v>
      </c>
      <c r="K482" s="26" t="s">
        <v>37</v>
      </c>
      <c r="L482" s="26" t="s">
        <v>38</v>
      </c>
      <c r="M482" s="26" t="s">
        <v>37</v>
      </c>
      <c r="N482" s="26" t="s">
        <v>37</v>
      </c>
      <c r="O482" s="27" t="s">
        <v>290</v>
      </c>
      <c r="P482" s="26" t="s">
        <v>38</v>
      </c>
      <c r="Q482" s="26" t="s">
        <v>37</v>
      </c>
      <c r="R482" s="26" t="s">
        <v>38</v>
      </c>
      <c r="S482" s="26" t="s">
        <v>37</v>
      </c>
      <c r="T482" s="26" t="s">
        <v>37</v>
      </c>
      <c r="U482" s="26" t="s">
        <v>37</v>
      </c>
      <c r="V482" s="26" t="s">
        <v>38</v>
      </c>
      <c r="AA482" t="s">
        <v>290</v>
      </c>
      <c r="AB482">
        <v>25525</v>
      </c>
      <c r="AC482">
        <v>59272</v>
      </c>
      <c r="AD482">
        <v>43521</v>
      </c>
      <c r="AE482">
        <v>48449</v>
      </c>
      <c r="AF482">
        <v>17945</v>
      </c>
      <c r="AG482">
        <v>14576</v>
      </c>
      <c r="AH482">
        <v>12660</v>
      </c>
      <c r="AI482" t="s">
        <v>290</v>
      </c>
      <c r="AJ482">
        <v>49738</v>
      </c>
      <c r="AK482">
        <v>29566</v>
      </c>
      <c r="AL482">
        <v>23837</v>
      </c>
      <c r="AM482">
        <v>66538</v>
      </c>
      <c r="AN482">
        <v>33215</v>
      </c>
      <c r="AO482">
        <v>29477</v>
      </c>
      <c r="AP482">
        <v>10378</v>
      </c>
      <c r="AQ482" t="s">
        <v>290</v>
      </c>
      <c r="AR482" t="s">
        <v>271</v>
      </c>
      <c r="AS482" t="s">
        <v>37</v>
      </c>
      <c r="AT482" t="s">
        <v>37</v>
      </c>
      <c r="AU482" t="s">
        <v>37</v>
      </c>
      <c r="AV482" t="s">
        <v>37</v>
      </c>
      <c r="AW482" t="s">
        <v>37</v>
      </c>
      <c r="AX482" t="s">
        <v>38</v>
      </c>
      <c r="AY482" t="s">
        <v>290</v>
      </c>
      <c r="AZ482" t="s">
        <v>38</v>
      </c>
      <c r="BA482" t="s">
        <v>37</v>
      </c>
      <c r="BB482" t="s">
        <v>37</v>
      </c>
      <c r="BC482" t="s">
        <v>37</v>
      </c>
      <c r="BD482" t="s">
        <v>38</v>
      </c>
      <c r="BE482" t="s">
        <v>37</v>
      </c>
      <c r="BF482" t="s">
        <v>38</v>
      </c>
    </row>
    <row r="483" spans="1:58" ht="17.25" customHeight="1" x14ac:dyDescent="0.25">
      <c r="A483" s="20">
        <v>45408</v>
      </c>
      <c r="B483" s="21">
        <v>5</v>
      </c>
      <c r="C483" s="22">
        <v>4</v>
      </c>
      <c r="D483" s="20" t="s">
        <v>253</v>
      </c>
      <c r="E483" s="20" t="s">
        <v>253</v>
      </c>
      <c r="F483" s="23"/>
      <c r="G483" s="25"/>
      <c r="H483" s="26" t="s">
        <v>38</v>
      </c>
      <c r="I483" s="26" t="s">
        <v>37</v>
      </c>
      <c r="J483" s="26" t="s">
        <v>37</v>
      </c>
      <c r="K483" s="26" t="s">
        <v>37</v>
      </c>
      <c r="L483" s="26" t="s">
        <v>37</v>
      </c>
      <c r="M483" s="26" t="s">
        <v>37</v>
      </c>
      <c r="N483" s="26" t="s">
        <v>33</v>
      </c>
      <c r="O483" s="27" t="s">
        <v>290</v>
      </c>
      <c r="P483" s="26" t="s">
        <v>38</v>
      </c>
      <c r="Q483" s="26" t="s">
        <v>37</v>
      </c>
      <c r="R483" s="26" t="s">
        <v>38</v>
      </c>
      <c r="S483" s="26" t="s">
        <v>37</v>
      </c>
      <c r="T483" s="26" t="s">
        <v>37</v>
      </c>
      <c r="U483" s="26" t="s">
        <v>37</v>
      </c>
      <c r="V483" s="26" t="s">
        <v>38</v>
      </c>
      <c r="AA483" t="s">
        <v>290</v>
      </c>
      <c r="AB483">
        <v>25525</v>
      </c>
      <c r="AC483">
        <v>59296</v>
      </c>
      <c r="AD483">
        <v>43545</v>
      </c>
      <c r="AE483">
        <v>48473</v>
      </c>
      <c r="AF483">
        <v>17969</v>
      </c>
      <c r="AG483">
        <v>14600</v>
      </c>
      <c r="AH483">
        <v>12660</v>
      </c>
      <c r="AI483" t="s">
        <v>290</v>
      </c>
      <c r="AJ483">
        <v>49738</v>
      </c>
      <c r="AK483">
        <v>29590</v>
      </c>
      <c r="AL483">
        <v>23861</v>
      </c>
      <c r="AM483">
        <v>66562</v>
      </c>
      <c r="AN483">
        <v>33215</v>
      </c>
      <c r="AO483">
        <v>29501</v>
      </c>
      <c r="AP483">
        <v>10378</v>
      </c>
      <c r="AQ483" t="s">
        <v>290</v>
      </c>
      <c r="AR483" t="s">
        <v>271</v>
      </c>
      <c r="AS483" t="s">
        <v>37</v>
      </c>
      <c r="AT483" t="s">
        <v>37</v>
      </c>
      <c r="AU483" t="s">
        <v>37</v>
      </c>
      <c r="AV483" t="s">
        <v>37</v>
      </c>
      <c r="AW483" t="s">
        <v>37</v>
      </c>
      <c r="AX483" t="s">
        <v>38</v>
      </c>
      <c r="AY483" t="s">
        <v>290</v>
      </c>
      <c r="AZ483" t="s">
        <v>38</v>
      </c>
      <c r="BA483" t="s">
        <v>37</v>
      </c>
      <c r="BB483" t="s">
        <v>37</v>
      </c>
      <c r="BC483" t="s">
        <v>37</v>
      </c>
      <c r="BD483" t="s">
        <v>38</v>
      </c>
      <c r="BE483" t="s">
        <v>37</v>
      </c>
      <c r="BF483" t="s">
        <v>38</v>
      </c>
    </row>
    <row r="484" spans="1:58" ht="17.25" customHeight="1" x14ac:dyDescent="0.25">
      <c r="A484" s="20">
        <v>45409</v>
      </c>
      <c r="B484" s="21">
        <v>5</v>
      </c>
      <c r="C484" s="22">
        <v>4</v>
      </c>
      <c r="D484" s="20" t="s">
        <v>253</v>
      </c>
      <c r="E484" s="20" t="s">
        <v>253</v>
      </c>
      <c r="F484" s="23"/>
      <c r="G484" s="25"/>
      <c r="H484" s="26" t="s">
        <v>38</v>
      </c>
      <c r="I484" s="26" t="s">
        <v>37</v>
      </c>
      <c r="J484" s="26" t="s">
        <v>37</v>
      </c>
      <c r="K484" s="26" t="s">
        <v>37</v>
      </c>
      <c r="L484" s="26" t="s">
        <v>37</v>
      </c>
      <c r="M484" s="26" t="s">
        <v>37</v>
      </c>
      <c r="N484" s="26" t="s">
        <v>33</v>
      </c>
      <c r="O484" s="27" t="s">
        <v>290</v>
      </c>
      <c r="P484" s="26" t="s">
        <v>38</v>
      </c>
      <c r="Q484" s="26" t="s">
        <v>37</v>
      </c>
      <c r="R484" s="26" t="s">
        <v>38</v>
      </c>
      <c r="S484" s="26" t="s">
        <v>37</v>
      </c>
      <c r="T484" s="26" t="s">
        <v>37</v>
      </c>
      <c r="U484" s="26" t="s">
        <v>37</v>
      </c>
      <c r="V484" s="26" t="s">
        <v>38</v>
      </c>
      <c r="AA484" t="s">
        <v>290</v>
      </c>
      <c r="AB484">
        <v>25525</v>
      </c>
      <c r="AC484">
        <v>59320</v>
      </c>
      <c r="AD484">
        <v>43569</v>
      </c>
      <c r="AE484">
        <v>48497</v>
      </c>
      <c r="AF484">
        <v>17993</v>
      </c>
      <c r="AG484">
        <v>14624</v>
      </c>
      <c r="AH484">
        <v>12660</v>
      </c>
      <c r="AI484" t="s">
        <v>290</v>
      </c>
      <c r="AJ484">
        <v>49738</v>
      </c>
      <c r="AK484">
        <v>29614</v>
      </c>
      <c r="AL484">
        <v>23885</v>
      </c>
      <c r="AM484">
        <v>66586</v>
      </c>
      <c r="AN484">
        <v>33215</v>
      </c>
      <c r="AO484">
        <v>29525</v>
      </c>
      <c r="AP484">
        <v>10378</v>
      </c>
      <c r="AQ484" t="s">
        <v>290</v>
      </c>
      <c r="AR484" t="s">
        <v>271</v>
      </c>
      <c r="AS484" t="s">
        <v>37</v>
      </c>
      <c r="AT484" t="s">
        <v>37</v>
      </c>
      <c r="AU484" t="s">
        <v>37</v>
      </c>
      <c r="AV484" t="s">
        <v>37</v>
      </c>
      <c r="AW484" t="s">
        <v>37</v>
      </c>
      <c r="AX484" t="s">
        <v>38</v>
      </c>
      <c r="AY484" t="s">
        <v>290</v>
      </c>
      <c r="AZ484" t="s">
        <v>38</v>
      </c>
      <c r="BA484" t="s">
        <v>37</v>
      </c>
      <c r="BB484" t="s">
        <v>37</v>
      </c>
      <c r="BC484" t="s">
        <v>37</v>
      </c>
      <c r="BD484" t="s">
        <v>38</v>
      </c>
      <c r="BE484" t="s">
        <v>37</v>
      </c>
      <c r="BF484" t="s">
        <v>38</v>
      </c>
    </row>
    <row r="485" spans="1:58" ht="17.25" customHeight="1" x14ac:dyDescent="0.25">
      <c r="A485" s="20">
        <v>45410</v>
      </c>
      <c r="B485" s="21">
        <v>5</v>
      </c>
      <c r="C485" s="22">
        <v>4</v>
      </c>
      <c r="D485" s="20" t="s">
        <v>253</v>
      </c>
      <c r="E485" s="20" t="s">
        <v>253</v>
      </c>
      <c r="F485" s="23"/>
      <c r="G485" s="25"/>
      <c r="H485" s="26" t="s">
        <v>38</v>
      </c>
      <c r="I485" s="26" t="s">
        <v>37</v>
      </c>
      <c r="J485" s="26" t="s">
        <v>33</v>
      </c>
      <c r="K485" s="26" t="s">
        <v>37</v>
      </c>
      <c r="L485" s="26" t="s">
        <v>37</v>
      </c>
      <c r="M485" s="26" t="s">
        <v>37</v>
      </c>
      <c r="N485" s="26" t="s">
        <v>37</v>
      </c>
      <c r="O485" s="27" t="s">
        <v>290</v>
      </c>
      <c r="P485" s="26" t="s">
        <v>38</v>
      </c>
      <c r="Q485" s="26" t="s">
        <v>37</v>
      </c>
      <c r="R485" s="26" t="s">
        <v>38</v>
      </c>
      <c r="S485" s="26" t="s">
        <v>37</v>
      </c>
      <c r="T485" s="26" t="s">
        <v>37</v>
      </c>
      <c r="U485" s="26" t="s">
        <v>37</v>
      </c>
      <c r="V485" s="26" t="s">
        <v>38</v>
      </c>
      <c r="AA485" t="s">
        <v>290</v>
      </c>
      <c r="AB485">
        <v>25525</v>
      </c>
      <c r="AC485">
        <v>59344</v>
      </c>
      <c r="AD485">
        <v>43593</v>
      </c>
      <c r="AE485">
        <v>48521</v>
      </c>
      <c r="AF485">
        <v>18017</v>
      </c>
      <c r="AG485">
        <v>14648</v>
      </c>
      <c r="AH485">
        <v>12660</v>
      </c>
      <c r="AI485" t="s">
        <v>290</v>
      </c>
      <c r="AJ485">
        <v>49738</v>
      </c>
      <c r="AK485">
        <v>29638</v>
      </c>
      <c r="AL485">
        <v>23909</v>
      </c>
      <c r="AM485">
        <v>66610</v>
      </c>
      <c r="AN485">
        <v>33215</v>
      </c>
      <c r="AO485">
        <v>29549</v>
      </c>
      <c r="AP485">
        <v>10378</v>
      </c>
      <c r="AQ485" t="s">
        <v>290</v>
      </c>
      <c r="AR485" t="s">
        <v>271</v>
      </c>
      <c r="AS485" t="s">
        <v>37</v>
      </c>
      <c r="AT485" t="s">
        <v>37</v>
      </c>
      <c r="AU485" t="s">
        <v>37</v>
      </c>
      <c r="AV485" t="s">
        <v>37</v>
      </c>
      <c r="AW485" t="s">
        <v>37</v>
      </c>
      <c r="AX485" t="s">
        <v>38</v>
      </c>
      <c r="AY485" t="s">
        <v>290</v>
      </c>
      <c r="AZ485" t="s">
        <v>38</v>
      </c>
      <c r="BA485" t="s">
        <v>37</v>
      </c>
      <c r="BB485" t="s">
        <v>37</v>
      </c>
      <c r="BC485" t="s">
        <v>37</v>
      </c>
      <c r="BD485" t="s">
        <v>38</v>
      </c>
      <c r="BE485" t="s">
        <v>37</v>
      </c>
      <c r="BF485" t="s">
        <v>38</v>
      </c>
    </row>
    <row r="486" spans="1:58" ht="17.25" customHeight="1" x14ac:dyDescent="0.25">
      <c r="A486" s="20">
        <v>45411</v>
      </c>
      <c r="B486" s="21">
        <v>5</v>
      </c>
      <c r="C486" s="22">
        <v>4</v>
      </c>
      <c r="D486" s="20" t="s">
        <v>253</v>
      </c>
      <c r="E486" s="20" t="s">
        <v>253</v>
      </c>
      <c r="F486" s="23"/>
      <c r="G486" s="25"/>
      <c r="H486" s="26" t="s">
        <v>38</v>
      </c>
      <c r="I486" s="26" t="s">
        <v>37</v>
      </c>
      <c r="J486" s="26" t="s">
        <v>33</v>
      </c>
      <c r="K486" s="26" t="s">
        <v>37</v>
      </c>
      <c r="L486" s="26" t="s">
        <v>37</v>
      </c>
      <c r="M486" s="26" t="s">
        <v>37</v>
      </c>
      <c r="N486" s="26" t="s">
        <v>37</v>
      </c>
      <c r="O486" s="27" t="s">
        <v>290</v>
      </c>
      <c r="P486" s="26" t="s">
        <v>38</v>
      </c>
      <c r="Q486" s="26" t="s">
        <v>37</v>
      </c>
      <c r="R486" s="26" t="s">
        <v>38</v>
      </c>
      <c r="S486" s="26" t="s">
        <v>37</v>
      </c>
      <c r="T486" s="26" t="s">
        <v>37</v>
      </c>
      <c r="U486" s="26" t="s">
        <v>37</v>
      </c>
      <c r="V486" s="26" t="s">
        <v>38</v>
      </c>
      <c r="AA486" t="s">
        <v>290</v>
      </c>
      <c r="AB486">
        <v>25525</v>
      </c>
      <c r="AC486">
        <v>59368</v>
      </c>
      <c r="AD486">
        <v>43617</v>
      </c>
      <c r="AE486">
        <v>48545</v>
      </c>
      <c r="AF486">
        <v>18041</v>
      </c>
      <c r="AG486">
        <v>14672</v>
      </c>
      <c r="AH486">
        <v>12660</v>
      </c>
      <c r="AI486" t="s">
        <v>290</v>
      </c>
      <c r="AJ486">
        <v>49738</v>
      </c>
      <c r="AK486">
        <v>29662</v>
      </c>
      <c r="AL486">
        <v>23933</v>
      </c>
      <c r="AM486">
        <v>66634</v>
      </c>
      <c r="AN486">
        <v>33215</v>
      </c>
      <c r="AO486">
        <v>29573</v>
      </c>
      <c r="AP486">
        <v>10378</v>
      </c>
      <c r="AQ486" t="s">
        <v>290</v>
      </c>
      <c r="AR486" t="s">
        <v>271</v>
      </c>
      <c r="AS486" t="s">
        <v>37</v>
      </c>
      <c r="AT486" t="s">
        <v>37</v>
      </c>
      <c r="AU486" t="s">
        <v>37</v>
      </c>
      <c r="AV486" t="s">
        <v>37</v>
      </c>
      <c r="AW486" t="s">
        <v>37</v>
      </c>
      <c r="AX486" t="s">
        <v>38</v>
      </c>
      <c r="AY486" t="s">
        <v>290</v>
      </c>
      <c r="AZ486" t="s">
        <v>38</v>
      </c>
      <c r="BA486" t="s">
        <v>37</v>
      </c>
      <c r="BB486" t="s">
        <v>37</v>
      </c>
      <c r="BC486" t="s">
        <v>37</v>
      </c>
      <c r="BD486" t="s">
        <v>38</v>
      </c>
      <c r="BE486" t="s">
        <v>37</v>
      </c>
      <c r="BF486" t="s">
        <v>38</v>
      </c>
    </row>
    <row r="487" spans="1:58" ht="17.25" customHeight="1" x14ac:dyDescent="0.25">
      <c r="A487" s="20">
        <v>45412</v>
      </c>
      <c r="B487" s="21">
        <v>5</v>
      </c>
      <c r="C487" s="22">
        <v>4</v>
      </c>
      <c r="D487" s="20" t="s">
        <v>253</v>
      </c>
      <c r="E487" s="20" t="s">
        <v>253</v>
      </c>
      <c r="F487" s="23"/>
      <c r="G487" s="25"/>
      <c r="H487" s="26" t="s">
        <v>38</v>
      </c>
      <c r="I487" s="26" t="s">
        <v>37</v>
      </c>
      <c r="J487" s="26" t="s">
        <v>37</v>
      </c>
      <c r="K487" s="26" t="s">
        <v>37</v>
      </c>
      <c r="L487" s="26" t="s">
        <v>38</v>
      </c>
      <c r="M487" s="26" t="s">
        <v>37</v>
      </c>
      <c r="N487" s="26" t="s">
        <v>37</v>
      </c>
      <c r="O487" s="27" t="s">
        <v>290</v>
      </c>
      <c r="P487" s="26" t="s">
        <v>38</v>
      </c>
      <c r="Q487" s="26" t="s">
        <v>37</v>
      </c>
      <c r="R487" s="26" t="s">
        <v>38</v>
      </c>
      <c r="S487" s="26" t="s">
        <v>37</v>
      </c>
      <c r="T487" s="26" t="s">
        <v>37</v>
      </c>
      <c r="U487" s="26" t="s">
        <v>37</v>
      </c>
      <c r="V487" s="26" t="s">
        <v>38</v>
      </c>
      <c r="AA487" t="s">
        <v>290</v>
      </c>
      <c r="AB487">
        <v>25537</v>
      </c>
      <c r="AC487">
        <v>59392</v>
      </c>
      <c r="AD487">
        <v>43641</v>
      </c>
      <c r="AE487">
        <v>48569</v>
      </c>
      <c r="AF487">
        <v>18065</v>
      </c>
      <c r="AG487">
        <v>14672</v>
      </c>
      <c r="AH487">
        <v>12660</v>
      </c>
      <c r="AI487" t="s">
        <v>290</v>
      </c>
      <c r="AJ487">
        <v>49738</v>
      </c>
      <c r="AK487">
        <v>29686</v>
      </c>
      <c r="AL487">
        <v>23957</v>
      </c>
      <c r="AM487">
        <v>66658</v>
      </c>
      <c r="AN487">
        <v>33215</v>
      </c>
      <c r="AO487">
        <v>29597</v>
      </c>
      <c r="AP487">
        <v>10378</v>
      </c>
      <c r="AQ487" t="s">
        <v>290</v>
      </c>
      <c r="AR487" t="s">
        <v>320</v>
      </c>
      <c r="AS487" t="s">
        <v>37</v>
      </c>
      <c r="AT487" t="s">
        <v>37</v>
      </c>
      <c r="AU487" t="s">
        <v>37</v>
      </c>
      <c r="AV487" t="s">
        <v>37</v>
      </c>
      <c r="AW487" t="s">
        <v>195</v>
      </c>
      <c r="AX487" t="s">
        <v>38</v>
      </c>
      <c r="AY487" t="s">
        <v>290</v>
      </c>
      <c r="AZ487" t="s">
        <v>38</v>
      </c>
      <c r="BA487" t="s">
        <v>37</v>
      </c>
      <c r="BB487" t="s">
        <v>37</v>
      </c>
      <c r="BC487" t="s">
        <v>37</v>
      </c>
      <c r="BD487" t="s">
        <v>38</v>
      </c>
      <c r="BE487" t="s">
        <v>37</v>
      </c>
      <c r="BF487" t="s">
        <v>38</v>
      </c>
    </row>
    <row r="488" spans="1:58" ht="17.25" customHeight="1" x14ac:dyDescent="0.25">
      <c r="A488" s="20">
        <v>45413</v>
      </c>
      <c r="B488" s="21">
        <v>5</v>
      </c>
      <c r="C488" s="22">
        <v>4</v>
      </c>
      <c r="D488" s="20" t="s">
        <v>253</v>
      </c>
      <c r="E488" s="20" t="s">
        <v>253</v>
      </c>
      <c r="F488" s="24"/>
      <c r="G488" s="25"/>
      <c r="H488" s="26" t="s">
        <v>38</v>
      </c>
      <c r="I488" s="26" t="s">
        <v>37</v>
      </c>
      <c r="J488" s="26" t="s">
        <v>37</v>
      </c>
      <c r="K488" s="26" t="s">
        <v>37</v>
      </c>
      <c r="L488" s="26" t="s">
        <v>38</v>
      </c>
      <c r="M488" s="26" t="s">
        <v>37</v>
      </c>
      <c r="N488" s="26" t="s">
        <v>37</v>
      </c>
      <c r="O488" s="27" t="s">
        <v>290</v>
      </c>
      <c r="P488" s="26" t="s">
        <v>37</v>
      </c>
      <c r="Q488" s="26" t="s">
        <v>37</v>
      </c>
      <c r="R488" s="26" t="s">
        <v>38</v>
      </c>
      <c r="S488" s="26" t="s">
        <v>37</v>
      </c>
      <c r="T488" s="26" t="s">
        <v>38</v>
      </c>
      <c r="U488" s="26" t="s">
        <v>37</v>
      </c>
      <c r="V488" s="26" t="s">
        <v>38</v>
      </c>
      <c r="AA488" t="s">
        <v>290</v>
      </c>
      <c r="AB488">
        <v>25561</v>
      </c>
      <c r="AC488">
        <v>59416</v>
      </c>
      <c r="AD488">
        <v>43665</v>
      </c>
      <c r="AE488">
        <v>48593</v>
      </c>
      <c r="AF488">
        <v>18089</v>
      </c>
      <c r="AG488">
        <v>14672</v>
      </c>
      <c r="AH488">
        <v>12660</v>
      </c>
      <c r="AI488" t="s">
        <v>290</v>
      </c>
      <c r="AJ488">
        <v>49738</v>
      </c>
      <c r="AK488">
        <v>29710</v>
      </c>
      <c r="AL488">
        <v>23981</v>
      </c>
      <c r="AM488">
        <v>66682</v>
      </c>
      <c r="AN488">
        <v>33215</v>
      </c>
      <c r="AO488">
        <v>29621</v>
      </c>
      <c r="AP488">
        <v>10378</v>
      </c>
      <c r="AQ488" t="s">
        <v>290</v>
      </c>
      <c r="AR488" t="s">
        <v>37</v>
      </c>
      <c r="AS488" t="s">
        <v>37</v>
      </c>
      <c r="AT488" t="s">
        <v>37</v>
      </c>
      <c r="AU488" t="s">
        <v>37</v>
      </c>
      <c r="AV488" t="s">
        <v>37</v>
      </c>
      <c r="AW488" t="s">
        <v>38</v>
      </c>
      <c r="AX488" t="s">
        <v>38</v>
      </c>
      <c r="AY488" t="s">
        <v>290</v>
      </c>
      <c r="AZ488" t="s">
        <v>38</v>
      </c>
      <c r="BA488" t="s">
        <v>37</v>
      </c>
      <c r="BB488" t="s">
        <v>37</v>
      </c>
      <c r="BC488" t="s">
        <v>37</v>
      </c>
      <c r="BD488" t="s">
        <v>38</v>
      </c>
      <c r="BE488" t="s">
        <v>37</v>
      </c>
      <c r="BF488" t="s">
        <v>38</v>
      </c>
    </row>
    <row r="489" spans="1:58" ht="17.25" customHeight="1" x14ac:dyDescent="0.25">
      <c r="A489" s="20">
        <v>45414</v>
      </c>
      <c r="B489" s="21">
        <v>5</v>
      </c>
      <c r="C489" s="22">
        <v>4</v>
      </c>
      <c r="D489" s="20" t="s">
        <v>253</v>
      </c>
      <c r="E489" s="20" t="s">
        <v>253</v>
      </c>
      <c r="F489" s="23"/>
      <c r="G489" s="25"/>
      <c r="H489" s="26" t="s">
        <v>38</v>
      </c>
      <c r="I489" s="26" t="s">
        <v>37</v>
      </c>
      <c r="J489" s="26" t="s">
        <v>37</v>
      </c>
      <c r="K489" s="26" t="s">
        <v>37</v>
      </c>
      <c r="L489" s="26" t="s">
        <v>38</v>
      </c>
      <c r="M489" s="26" t="s">
        <v>37</v>
      </c>
      <c r="N489" s="26" t="s">
        <v>37</v>
      </c>
      <c r="O489" s="27" t="s">
        <v>290</v>
      </c>
      <c r="P489" s="26" t="s">
        <v>37</v>
      </c>
      <c r="Q489" s="26" t="s">
        <v>37</v>
      </c>
      <c r="R489" s="26" t="s">
        <v>38</v>
      </c>
      <c r="S489" s="26" t="s">
        <v>37</v>
      </c>
      <c r="T489" s="26" t="s">
        <v>38</v>
      </c>
      <c r="U489" s="26" t="s">
        <v>37</v>
      </c>
      <c r="V489" s="26" t="s">
        <v>38</v>
      </c>
      <c r="AA489" t="s">
        <v>290</v>
      </c>
      <c r="AB489">
        <v>25585</v>
      </c>
      <c r="AC489">
        <v>59440</v>
      </c>
      <c r="AD489">
        <v>43689</v>
      </c>
      <c r="AE489">
        <v>48617</v>
      </c>
      <c r="AF489">
        <v>18113</v>
      </c>
      <c r="AG489">
        <v>14672</v>
      </c>
      <c r="AH489">
        <v>12660</v>
      </c>
      <c r="AI489" t="s">
        <v>290</v>
      </c>
      <c r="AJ489">
        <v>49738</v>
      </c>
      <c r="AK489">
        <v>29734</v>
      </c>
      <c r="AL489">
        <v>24005</v>
      </c>
      <c r="AM489">
        <v>66706</v>
      </c>
      <c r="AN489">
        <v>33215</v>
      </c>
      <c r="AO489">
        <v>29645</v>
      </c>
      <c r="AP489">
        <v>10378</v>
      </c>
      <c r="AQ489" t="s">
        <v>290</v>
      </c>
      <c r="AR489" t="s">
        <v>37</v>
      </c>
      <c r="AS489" t="s">
        <v>37</v>
      </c>
      <c r="AT489" t="s">
        <v>37</v>
      </c>
      <c r="AU489" t="s">
        <v>37</v>
      </c>
      <c r="AV489" t="s">
        <v>37</v>
      </c>
      <c r="AW489" t="s">
        <v>38</v>
      </c>
      <c r="AX489" t="s">
        <v>38</v>
      </c>
      <c r="AY489" t="s">
        <v>290</v>
      </c>
      <c r="AZ489" t="s">
        <v>38</v>
      </c>
      <c r="BA489" t="s">
        <v>37</v>
      </c>
      <c r="BB489" t="s">
        <v>37</v>
      </c>
      <c r="BC489" t="s">
        <v>37</v>
      </c>
      <c r="BD489" t="s">
        <v>38</v>
      </c>
      <c r="BE489" t="s">
        <v>37</v>
      </c>
      <c r="BF489" t="s">
        <v>38</v>
      </c>
    </row>
    <row r="490" spans="1:58" ht="17.25" customHeight="1" x14ac:dyDescent="0.25">
      <c r="A490" s="20">
        <v>45415</v>
      </c>
      <c r="B490" s="21">
        <v>5</v>
      </c>
      <c r="C490" s="22">
        <v>4</v>
      </c>
      <c r="D490" s="20" t="s">
        <v>253</v>
      </c>
      <c r="E490" s="20" t="s">
        <v>253</v>
      </c>
      <c r="F490" s="23"/>
      <c r="G490" s="25"/>
      <c r="H490" s="26" t="s">
        <v>38</v>
      </c>
      <c r="I490" s="26" t="s">
        <v>37</v>
      </c>
      <c r="J490" s="26" t="s">
        <v>37</v>
      </c>
      <c r="K490" s="26" t="s">
        <v>37</v>
      </c>
      <c r="L490" s="26" t="s">
        <v>38</v>
      </c>
      <c r="M490" s="26" t="s">
        <v>37</v>
      </c>
      <c r="N490" s="26" t="s">
        <v>37</v>
      </c>
      <c r="O490" s="27" t="s">
        <v>290</v>
      </c>
      <c r="P490" s="26" t="s">
        <v>37</v>
      </c>
      <c r="Q490" s="26" t="s">
        <v>37</v>
      </c>
      <c r="R490" s="26" t="s">
        <v>38</v>
      </c>
      <c r="S490" s="26" t="s">
        <v>37</v>
      </c>
      <c r="T490" s="26" t="s">
        <v>38</v>
      </c>
      <c r="U490" s="26" t="s">
        <v>37</v>
      </c>
      <c r="V490" s="26" t="s">
        <v>38</v>
      </c>
      <c r="AA490" t="s">
        <v>290</v>
      </c>
      <c r="AB490">
        <v>25609</v>
      </c>
      <c r="AC490">
        <v>59464</v>
      </c>
      <c r="AD490">
        <v>43713</v>
      </c>
      <c r="AE490">
        <v>48641</v>
      </c>
      <c r="AF490">
        <v>18137</v>
      </c>
      <c r="AG490">
        <v>14672</v>
      </c>
      <c r="AH490">
        <v>12660</v>
      </c>
      <c r="AI490" t="s">
        <v>290</v>
      </c>
      <c r="AJ490">
        <v>49738</v>
      </c>
      <c r="AK490">
        <v>29758</v>
      </c>
      <c r="AL490">
        <v>24029</v>
      </c>
      <c r="AM490">
        <v>66730</v>
      </c>
      <c r="AN490">
        <v>33215</v>
      </c>
      <c r="AO490">
        <v>29669</v>
      </c>
      <c r="AP490">
        <v>10378</v>
      </c>
      <c r="AQ490" t="s">
        <v>290</v>
      </c>
      <c r="AR490" t="s">
        <v>37</v>
      </c>
      <c r="AS490" t="s">
        <v>37</v>
      </c>
      <c r="AT490" t="s">
        <v>37</v>
      </c>
      <c r="AU490" t="s">
        <v>37</v>
      </c>
      <c r="AV490" t="s">
        <v>37</v>
      </c>
      <c r="AW490" t="s">
        <v>38</v>
      </c>
      <c r="AX490" t="s">
        <v>38</v>
      </c>
      <c r="AY490" t="s">
        <v>290</v>
      </c>
      <c r="AZ490" t="s">
        <v>38</v>
      </c>
      <c r="BA490" t="s">
        <v>37</v>
      </c>
      <c r="BB490" t="s">
        <v>37</v>
      </c>
      <c r="BC490" t="s">
        <v>37</v>
      </c>
      <c r="BD490" t="s">
        <v>38</v>
      </c>
      <c r="BE490" t="s">
        <v>37</v>
      </c>
      <c r="BF490" t="s">
        <v>38</v>
      </c>
    </row>
    <row r="491" spans="1:58" ht="17.25" customHeight="1" x14ac:dyDescent="0.25">
      <c r="A491" s="20">
        <v>45416</v>
      </c>
      <c r="B491" s="21">
        <v>5</v>
      </c>
      <c r="C491" s="22">
        <v>4</v>
      </c>
      <c r="D491" s="20" t="s">
        <v>253</v>
      </c>
      <c r="E491" s="20" t="s">
        <v>253</v>
      </c>
      <c r="F491" s="23"/>
      <c r="G491" s="25"/>
      <c r="H491" s="26" t="s">
        <v>38</v>
      </c>
      <c r="I491" s="26" t="s">
        <v>37</v>
      </c>
      <c r="J491" s="26" t="s">
        <v>37</v>
      </c>
      <c r="K491" s="26" t="s">
        <v>37</v>
      </c>
      <c r="L491" s="26" t="s">
        <v>38</v>
      </c>
      <c r="M491" s="26" t="s">
        <v>37</v>
      </c>
      <c r="N491" s="26" t="s">
        <v>37</v>
      </c>
      <c r="O491" s="27" t="s">
        <v>290</v>
      </c>
      <c r="P491" s="26" t="s">
        <v>37</v>
      </c>
      <c r="Q491" s="26" t="s">
        <v>37</v>
      </c>
      <c r="R491" s="26" t="s">
        <v>38</v>
      </c>
      <c r="S491" s="26" t="s">
        <v>37</v>
      </c>
      <c r="T491" s="26" t="s">
        <v>38</v>
      </c>
      <c r="U491" s="26" t="s">
        <v>37</v>
      </c>
      <c r="V491" s="26" t="s">
        <v>38</v>
      </c>
      <c r="AA491" t="s">
        <v>290</v>
      </c>
      <c r="AB491">
        <v>25633</v>
      </c>
      <c r="AC491">
        <v>59488</v>
      </c>
      <c r="AD491">
        <v>43737</v>
      </c>
      <c r="AE491">
        <v>48665</v>
      </c>
      <c r="AF491">
        <v>18161</v>
      </c>
      <c r="AG491">
        <v>14672</v>
      </c>
      <c r="AH491">
        <v>12660</v>
      </c>
      <c r="AI491" t="s">
        <v>290</v>
      </c>
      <c r="AJ491">
        <v>49738</v>
      </c>
      <c r="AK491">
        <v>29782</v>
      </c>
      <c r="AL491">
        <v>24053</v>
      </c>
      <c r="AM491">
        <v>66754</v>
      </c>
      <c r="AN491">
        <v>33215</v>
      </c>
      <c r="AO491">
        <v>29693</v>
      </c>
      <c r="AP491">
        <v>10378</v>
      </c>
      <c r="AQ491" t="s">
        <v>290</v>
      </c>
      <c r="AR491" t="s">
        <v>37</v>
      </c>
      <c r="AS491" t="s">
        <v>37</v>
      </c>
      <c r="AT491" t="s">
        <v>37</v>
      </c>
      <c r="AU491" t="s">
        <v>37</v>
      </c>
      <c r="AV491" t="s">
        <v>37</v>
      </c>
      <c r="AW491" t="s">
        <v>38</v>
      </c>
      <c r="AX491" t="s">
        <v>38</v>
      </c>
      <c r="AY491" t="s">
        <v>290</v>
      </c>
      <c r="AZ491" t="s">
        <v>38</v>
      </c>
      <c r="BA491" t="s">
        <v>37</v>
      </c>
      <c r="BB491" t="s">
        <v>37</v>
      </c>
      <c r="BC491" t="s">
        <v>37</v>
      </c>
      <c r="BD491" t="s">
        <v>38</v>
      </c>
      <c r="BE491" t="s">
        <v>37</v>
      </c>
      <c r="BF491" t="s">
        <v>38</v>
      </c>
    </row>
    <row r="492" spans="1:58" ht="17.25" customHeight="1" x14ac:dyDescent="0.25">
      <c r="A492" s="20">
        <v>45417</v>
      </c>
      <c r="B492" s="21">
        <v>5</v>
      </c>
      <c r="C492" s="22">
        <v>4</v>
      </c>
      <c r="D492" s="20" t="s">
        <v>253</v>
      </c>
      <c r="E492" s="20" t="s">
        <v>253</v>
      </c>
      <c r="F492" s="23"/>
      <c r="G492" s="25"/>
      <c r="H492" s="26" t="s">
        <v>38</v>
      </c>
      <c r="I492" s="26" t="s">
        <v>37</v>
      </c>
      <c r="J492" s="26" t="s">
        <v>37</v>
      </c>
      <c r="K492" s="26" t="s">
        <v>37</v>
      </c>
      <c r="L492" s="26" t="s">
        <v>38</v>
      </c>
      <c r="M492" s="26" t="s">
        <v>37</v>
      </c>
      <c r="N492" s="26" t="s">
        <v>37</v>
      </c>
      <c r="O492" s="27" t="s">
        <v>290</v>
      </c>
      <c r="P492" s="26" t="s">
        <v>37</v>
      </c>
      <c r="Q492" s="26" t="s">
        <v>37</v>
      </c>
      <c r="R492" s="26" t="s">
        <v>38</v>
      </c>
      <c r="S492" s="26" t="s">
        <v>37</v>
      </c>
      <c r="T492" s="26" t="s">
        <v>38</v>
      </c>
      <c r="U492" s="26" t="s">
        <v>37</v>
      </c>
      <c r="V492" s="26" t="s">
        <v>38</v>
      </c>
      <c r="AA492" t="s">
        <v>290</v>
      </c>
      <c r="AB492">
        <v>25657</v>
      </c>
      <c r="AC492">
        <v>59512</v>
      </c>
      <c r="AD492">
        <v>43761</v>
      </c>
      <c r="AE492">
        <v>48689</v>
      </c>
      <c r="AF492">
        <v>18185</v>
      </c>
      <c r="AG492">
        <v>14672</v>
      </c>
      <c r="AH492">
        <v>12660</v>
      </c>
      <c r="AI492" t="s">
        <v>290</v>
      </c>
      <c r="AJ492">
        <v>49738</v>
      </c>
      <c r="AK492">
        <v>29806</v>
      </c>
      <c r="AL492">
        <v>24077</v>
      </c>
      <c r="AM492">
        <v>66778</v>
      </c>
      <c r="AN492">
        <v>33215</v>
      </c>
      <c r="AO492">
        <v>29717</v>
      </c>
      <c r="AP492">
        <v>10378</v>
      </c>
      <c r="AQ492" t="s">
        <v>290</v>
      </c>
      <c r="AR492" t="s">
        <v>37</v>
      </c>
      <c r="AS492" t="s">
        <v>37</v>
      </c>
      <c r="AT492" t="s">
        <v>37</v>
      </c>
      <c r="AU492" t="s">
        <v>37</v>
      </c>
      <c r="AV492" t="s">
        <v>37</v>
      </c>
      <c r="AW492" t="s">
        <v>38</v>
      </c>
      <c r="AX492" t="s">
        <v>38</v>
      </c>
      <c r="AY492" t="s">
        <v>290</v>
      </c>
      <c r="AZ492" t="s">
        <v>38</v>
      </c>
      <c r="BA492" t="s">
        <v>37</v>
      </c>
      <c r="BB492" t="s">
        <v>37</v>
      </c>
      <c r="BC492" t="s">
        <v>37</v>
      </c>
      <c r="BD492" t="s">
        <v>38</v>
      </c>
      <c r="BE492" t="s">
        <v>37</v>
      </c>
      <c r="BF492" t="s">
        <v>38</v>
      </c>
    </row>
    <row r="493" spans="1:58" ht="17.25" customHeight="1" x14ac:dyDescent="0.25">
      <c r="A493" s="20">
        <v>45418</v>
      </c>
      <c r="B493" s="21">
        <v>5</v>
      </c>
      <c r="C493" s="22">
        <v>4</v>
      </c>
      <c r="D493" s="20" t="s">
        <v>253</v>
      </c>
      <c r="E493" s="20" t="s">
        <v>253</v>
      </c>
      <c r="F493" s="23"/>
      <c r="G493" s="25"/>
      <c r="H493" s="26" t="s">
        <v>38</v>
      </c>
      <c r="I493" s="26" t="s">
        <v>37</v>
      </c>
      <c r="J493" s="26" t="s">
        <v>37</v>
      </c>
      <c r="K493" s="26" t="s">
        <v>37</v>
      </c>
      <c r="L493" s="26" t="s">
        <v>38</v>
      </c>
      <c r="M493" s="26" t="s">
        <v>37</v>
      </c>
      <c r="N493" s="26" t="s">
        <v>37</v>
      </c>
      <c r="O493" s="27" t="s">
        <v>290</v>
      </c>
      <c r="P493" s="26" t="s">
        <v>37</v>
      </c>
      <c r="Q493" s="26" t="s">
        <v>37</v>
      </c>
      <c r="R493" s="26" t="s">
        <v>38</v>
      </c>
      <c r="S493" s="26" t="s">
        <v>37</v>
      </c>
      <c r="T493" s="26" t="s">
        <v>38</v>
      </c>
      <c r="U493" s="26" t="s">
        <v>37</v>
      </c>
      <c r="V493" s="26" t="s">
        <v>38</v>
      </c>
      <c r="AA493" t="s">
        <v>290</v>
      </c>
      <c r="AB493">
        <v>25681</v>
      </c>
      <c r="AC493">
        <v>59536</v>
      </c>
      <c r="AD493">
        <v>43785</v>
      </c>
      <c r="AE493">
        <v>48689</v>
      </c>
      <c r="AF493">
        <v>18209</v>
      </c>
      <c r="AG493">
        <v>14672</v>
      </c>
      <c r="AH493">
        <v>12660</v>
      </c>
      <c r="AI493" t="s">
        <v>290</v>
      </c>
      <c r="AJ493">
        <v>49738</v>
      </c>
      <c r="AK493">
        <v>29830</v>
      </c>
      <c r="AL493">
        <v>24101</v>
      </c>
      <c r="AM493">
        <v>66802</v>
      </c>
      <c r="AN493">
        <v>33215</v>
      </c>
      <c r="AO493">
        <v>29741</v>
      </c>
      <c r="AP493">
        <v>10378</v>
      </c>
      <c r="AQ493" t="s">
        <v>290</v>
      </c>
      <c r="AR493" t="s">
        <v>37</v>
      </c>
      <c r="AS493" t="s">
        <v>37</v>
      </c>
      <c r="AT493" t="s">
        <v>37</v>
      </c>
      <c r="AU493" t="s">
        <v>195</v>
      </c>
      <c r="AV493" t="s">
        <v>37</v>
      </c>
      <c r="AW493" t="s">
        <v>320</v>
      </c>
      <c r="AX493" t="s">
        <v>38</v>
      </c>
      <c r="AY493" t="s">
        <v>290</v>
      </c>
      <c r="AZ493" t="s">
        <v>38</v>
      </c>
      <c r="BA493" t="s">
        <v>37</v>
      </c>
      <c r="BB493" t="s">
        <v>37</v>
      </c>
      <c r="BC493" t="s">
        <v>37</v>
      </c>
      <c r="BD493" t="s">
        <v>38</v>
      </c>
      <c r="BE493" t="s">
        <v>37</v>
      </c>
      <c r="BF493" t="s">
        <v>38</v>
      </c>
    </row>
    <row r="494" spans="1:58" ht="17.25" customHeight="1" x14ac:dyDescent="0.25">
      <c r="A494" s="20">
        <v>45419</v>
      </c>
      <c r="B494" s="21">
        <v>5</v>
      </c>
      <c r="C494" s="22">
        <v>4</v>
      </c>
      <c r="D494" s="20" t="s">
        <v>253</v>
      </c>
      <c r="E494" s="20" t="s">
        <v>253</v>
      </c>
      <c r="F494" s="23"/>
      <c r="G494" s="25"/>
      <c r="H494" s="26" t="s">
        <v>38</v>
      </c>
      <c r="I494" s="26" t="s">
        <v>37</v>
      </c>
      <c r="J494" s="26" t="s">
        <v>37</v>
      </c>
      <c r="K494" s="26" t="s">
        <v>37</v>
      </c>
      <c r="L494" s="26" t="s">
        <v>38</v>
      </c>
      <c r="M494" s="26" t="s">
        <v>37</v>
      </c>
      <c r="N494" s="26" t="s">
        <v>37</v>
      </c>
      <c r="O494" s="27" t="s">
        <v>290</v>
      </c>
      <c r="P494" s="26" t="s">
        <v>37</v>
      </c>
      <c r="Q494" s="26" t="s">
        <v>33</v>
      </c>
      <c r="R494" s="26" t="s">
        <v>37</v>
      </c>
      <c r="S494" s="26" t="s">
        <v>37</v>
      </c>
      <c r="T494" s="26" t="s">
        <v>38</v>
      </c>
      <c r="U494" s="26" t="s">
        <v>37</v>
      </c>
      <c r="V494" s="26" t="s">
        <v>38</v>
      </c>
      <c r="AA494" t="s">
        <v>290</v>
      </c>
      <c r="AB494">
        <v>25705</v>
      </c>
      <c r="AC494">
        <v>59560</v>
      </c>
      <c r="AD494">
        <v>43809</v>
      </c>
      <c r="AE494">
        <v>48689</v>
      </c>
      <c r="AF494">
        <v>18233</v>
      </c>
      <c r="AG494">
        <v>14696</v>
      </c>
      <c r="AH494">
        <v>12660</v>
      </c>
      <c r="AI494" t="s">
        <v>290</v>
      </c>
      <c r="AJ494">
        <v>49738</v>
      </c>
      <c r="AK494">
        <v>29854</v>
      </c>
      <c r="AL494">
        <v>24125</v>
      </c>
      <c r="AM494">
        <v>66826</v>
      </c>
      <c r="AN494">
        <v>33215</v>
      </c>
      <c r="AO494">
        <v>29765</v>
      </c>
      <c r="AP494">
        <v>10378</v>
      </c>
      <c r="AQ494" t="s">
        <v>290</v>
      </c>
      <c r="AR494" t="s">
        <v>37</v>
      </c>
      <c r="AS494" t="s">
        <v>37</v>
      </c>
      <c r="AT494" t="s">
        <v>37</v>
      </c>
      <c r="AU494" t="s">
        <v>38</v>
      </c>
      <c r="AV494" t="s">
        <v>37</v>
      </c>
      <c r="AW494" t="s">
        <v>37</v>
      </c>
      <c r="AX494" t="s">
        <v>38</v>
      </c>
      <c r="AY494" t="s">
        <v>290</v>
      </c>
      <c r="AZ494" t="s">
        <v>38</v>
      </c>
      <c r="BA494" t="s">
        <v>37</v>
      </c>
      <c r="BB494" t="s">
        <v>37</v>
      </c>
      <c r="BC494" t="s">
        <v>37</v>
      </c>
      <c r="BD494" t="s">
        <v>38</v>
      </c>
      <c r="BE494" t="s">
        <v>37</v>
      </c>
      <c r="BF494" t="s">
        <v>38</v>
      </c>
    </row>
    <row r="495" spans="1:58" ht="17.25" customHeight="1" x14ac:dyDescent="0.25">
      <c r="A495" s="20">
        <v>45420</v>
      </c>
      <c r="B495" s="21">
        <v>5</v>
      </c>
      <c r="C495" s="22">
        <v>4</v>
      </c>
      <c r="D495" s="20" t="s">
        <v>253</v>
      </c>
      <c r="E495" s="20" t="s">
        <v>253</v>
      </c>
      <c r="F495" s="23"/>
      <c r="G495" s="25"/>
      <c r="H495" s="26" t="s">
        <v>38</v>
      </c>
      <c r="I495" s="26" t="s">
        <v>37</v>
      </c>
      <c r="J495" s="26" t="s">
        <v>37</v>
      </c>
      <c r="K495" s="26" t="s">
        <v>37</v>
      </c>
      <c r="L495" s="26" t="s">
        <v>38</v>
      </c>
      <c r="M495" s="26" t="s">
        <v>37</v>
      </c>
      <c r="N495" s="26" t="s">
        <v>37</v>
      </c>
      <c r="O495" s="27" t="s">
        <v>290</v>
      </c>
      <c r="P495" s="26" t="s">
        <v>37</v>
      </c>
      <c r="Q495" s="26" t="s">
        <v>33</v>
      </c>
      <c r="R495" s="26" t="s">
        <v>37</v>
      </c>
      <c r="S495" s="26" t="s">
        <v>37</v>
      </c>
      <c r="T495" s="26" t="s">
        <v>38</v>
      </c>
      <c r="U495" s="26" t="s">
        <v>37</v>
      </c>
      <c r="V495" s="26" t="s">
        <v>38</v>
      </c>
      <c r="AA495" t="s">
        <v>290</v>
      </c>
      <c r="AB495">
        <v>25729</v>
      </c>
      <c r="AC495">
        <v>59584</v>
      </c>
      <c r="AD495">
        <v>43833</v>
      </c>
      <c r="AE495">
        <v>48689</v>
      </c>
      <c r="AF495">
        <v>18257</v>
      </c>
      <c r="AG495">
        <v>14720</v>
      </c>
      <c r="AH495">
        <v>12660</v>
      </c>
      <c r="AI495" t="s">
        <v>290</v>
      </c>
      <c r="AJ495">
        <v>49738</v>
      </c>
      <c r="AK495">
        <v>29854</v>
      </c>
      <c r="AL495">
        <v>24149</v>
      </c>
      <c r="AM495">
        <v>66850</v>
      </c>
      <c r="AN495">
        <v>33215</v>
      </c>
      <c r="AO495">
        <v>29789</v>
      </c>
      <c r="AP495">
        <v>10378</v>
      </c>
      <c r="AQ495" t="s">
        <v>290</v>
      </c>
      <c r="AR495" t="s">
        <v>37</v>
      </c>
      <c r="AS495" t="s">
        <v>37</v>
      </c>
      <c r="AT495" t="s">
        <v>37</v>
      </c>
      <c r="AU495" t="s">
        <v>38</v>
      </c>
      <c r="AV495" t="s">
        <v>37</v>
      </c>
      <c r="AW495" t="s">
        <v>37</v>
      </c>
      <c r="AX495" t="s">
        <v>38</v>
      </c>
      <c r="AY495" t="s">
        <v>290</v>
      </c>
      <c r="AZ495" t="s">
        <v>320</v>
      </c>
      <c r="BA495" t="s">
        <v>195</v>
      </c>
      <c r="BB495" t="s">
        <v>37</v>
      </c>
      <c r="BC495" t="s">
        <v>37</v>
      </c>
      <c r="BD495" t="s">
        <v>38</v>
      </c>
      <c r="BE495" t="s">
        <v>37</v>
      </c>
      <c r="BF495" t="s">
        <v>38</v>
      </c>
    </row>
    <row r="496" spans="1:58" ht="17.25" customHeight="1" x14ac:dyDescent="0.25">
      <c r="A496" s="20">
        <v>45421</v>
      </c>
      <c r="B496" s="21">
        <v>5</v>
      </c>
      <c r="C496" s="22">
        <v>4</v>
      </c>
      <c r="D496" s="20" t="s">
        <v>253</v>
      </c>
      <c r="E496" s="20" t="s">
        <v>253</v>
      </c>
      <c r="F496" s="23"/>
      <c r="G496" s="25"/>
      <c r="H496" s="26" t="s">
        <v>38</v>
      </c>
      <c r="I496" s="26" t="s">
        <v>37</v>
      </c>
      <c r="J496" s="26" t="s">
        <v>37</v>
      </c>
      <c r="K496" s="26" t="s">
        <v>37</v>
      </c>
      <c r="L496" s="26" t="s">
        <v>38</v>
      </c>
      <c r="M496" s="26" t="s">
        <v>37</v>
      </c>
      <c r="N496" s="26" t="s">
        <v>37</v>
      </c>
      <c r="O496" s="27" t="s">
        <v>290</v>
      </c>
      <c r="P496" s="26" t="s">
        <v>37</v>
      </c>
      <c r="Q496" s="26" t="s">
        <v>37</v>
      </c>
      <c r="R496" s="26" t="s">
        <v>38</v>
      </c>
      <c r="S496" s="26" t="s">
        <v>37</v>
      </c>
      <c r="T496" s="26" t="s">
        <v>38</v>
      </c>
      <c r="U496" s="26" t="s">
        <v>37</v>
      </c>
      <c r="V496" s="26" t="s">
        <v>38</v>
      </c>
      <c r="AA496" t="s">
        <v>290</v>
      </c>
      <c r="AB496">
        <v>25753</v>
      </c>
      <c r="AC496">
        <v>59608</v>
      </c>
      <c r="AD496">
        <v>43857</v>
      </c>
      <c r="AE496">
        <v>48689</v>
      </c>
      <c r="AF496">
        <v>18281</v>
      </c>
      <c r="AG496">
        <v>14744</v>
      </c>
      <c r="AH496">
        <v>12660</v>
      </c>
      <c r="AI496" t="s">
        <v>290</v>
      </c>
      <c r="AJ496">
        <v>49762</v>
      </c>
      <c r="AK496">
        <v>29854</v>
      </c>
      <c r="AL496">
        <v>24173</v>
      </c>
      <c r="AM496">
        <v>66874</v>
      </c>
      <c r="AN496">
        <v>33215</v>
      </c>
      <c r="AO496">
        <v>29813</v>
      </c>
      <c r="AP496">
        <v>10378</v>
      </c>
      <c r="AQ496" t="s">
        <v>290</v>
      </c>
      <c r="AR496" t="s">
        <v>37</v>
      </c>
      <c r="AS496" t="s">
        <v>37</v>
      </c>
      <c r="AT496" t="s">
        <v>37</v>
      </c>
      <c r="AU496" t="s">
        <v>38</v>
      </c>
      <c r="AV496" t="s">
        <v>37</v>
      </c>
      <c r="AW496" t="s">
        <v>37</v>
      </c>
      <c r="AX496" t="s">
        <v>38</v>
      </c>
      <c r="AY496" t="s">
        <v>290</v>
      </c>
      <c r="AZ496" t="s">
        <v>37</v>
      </c>
      <c r="BA496" t="s">
        <v>41</v>
      </c>
      <c r="BB496" t="s">
        <v>37</v>
      </c>
      <c r="BC496" t="s">
        <v>37</v>
      </c>
      <c r="BD496" t="s">
        <v>38</v>
      </c>
      <c r="BE496" t="s">
        <v>37</v>
      </c>
      <c r="BF496" t="s">
        <v>38</v>
      </c>
    </row>
    <row r="497" spans="1:58" ht="17.25" customHeight="1" x14ac:dyDescent="0.25">
      <c r="A497" s="20">
        <v>45422</v>
      </c>
      <c r="B497" s="21">
        <v>5</v>
      </c>
      <c r="C497" s="22">
        <v>4</v>
      </c>
      <c r="D497" s="20" t="s">
        <v>253</v>
      </c>
      <c r="E497" s="20" t="s">
        <v>253</v>
      </c>
      <c r="F497" s="23"/>
      <c r="G497" s="25"/>
      <c r="H497" s="26" t="s">
        <v>38</v>
      </c>
      <c r="I497" s="26" t="s">
        <v>37</v>
      </c>
      <c r="J497" s="26" t="s">
        <v>37</v>
      </c>
      <c r="K497" s="26" t="s">
        <v>37</v>
      </c>
      <c r="L497" s="26" t="s">
        <v>38</v>
      </c>
      <c r="M497" s="26" t="s">
        <v>37</v>
      </c>
      <c r="N497" s="26" t="s">
        <v>37</v>
      </c>
      <c r="O497" s="27" t="s">
        <v>290</v>
      </c>
      <c r="P497" s="26" t="s">
        <v>37</v>
      </c>
      <c r="Q497" s="26" t="s">
        <v>37</v>
      </c>
      <c r="R497" s="26" t="s">
        <v>38</v>
      </c>
      <c r="S497" s="26" t="s">
        <v>37</v>
      </c>
      <c r="T497" s="26" t="s">
        <v>38</v>
      </c>
      <c r="U497" s="26" t="s">
        <v>37</v>
      </c>
      <c r="V497" s="26" t="s">
        <v>38</v>
      </c>
      <c r="AA497" t="s">
        <v>290</v>
      </c>
      <c r="AB497">
        <v>25777</v>
      </c>
      <c r="AC497">
        <v>59632</v>
      </c>
      <c r="AD497">
        <v>43881</v>
      </c>
      <c r="AE497">
        <v>48689</v>
      </c>
      <c r="AF497">
        <v>18305</v>
      </c>
      <c r="AG497">
        <v>14744</v>
      </c>
      <c r="AH497">
        <v>12660</v>
      </c>
      <c r="AI497" t="s">
        <v>290</v>
      </c>
      <c r="AJ497">
        <v>49786</v>
      </c>
      <c r="AK497">
        <v>29854</v>
      </c>
      <c r="AL497">
        <v>24197</v>
      </c>
      <c r="AM497">
        <v>66898</v>
      </c>
      <c r="AN497">
        <v>33215</v>
      </c>
      <c r="AO497">
        <v>29837</v>
      </c>
      <c r="AP497">
        <v>10378</v>
      </c>
      <c r="AQ497" t="s">
        <v>290</v>
      </c>
      <c r="AR497" t="s">
        <v>37</v>
      </c>
      <c r="AS497" t="s">
        <v>37</v>
      </c>
      <c r="AT497" t="s">
        <v>37</v>
      </c>
      <c r="AU497" t="s">
        <v>320</v>
      </c>
      <c r="AV497" t="s">
        <v>37</v>
      </c>
      <c r="AW497" t="s">
        <v>195</v>
      </c>
      <c r="AX497" t="s">
        <v>38</v>
      </c>
      <c r="AY497" t="s">
        <v>290</v>
      </c>
      <c r="AZ497" t="s">
        <v>37</v>
      </c>
      <c r="BA497" t="s">
        <v>41</v>
      </c>
      <c r="BB497" t="s">
        <v>37</v>
      </c>
      <c r="BC497" t="s">
        <v>37</v>
      </c>
      <c r="BD497" t="s">
        <v>38</v>
      </c>
      <c r="BE497" t="s">
        <v>37</v>
      </c>
      <c r="BF497" t="s">
        <v>38</v>
      </c>
    </row>
    <row r="498" spans="1:58" ht="17.25" customHeight="1" x14ac:dyDescent="0.25">
      <c r="A498" s="20">
        <v>45423</v>
      </c>
      <c r="B498" s="21">
        <v>5</v>
      </c>
      <c r="C498" s="22">
        <v>4</v>
      </c>
      <c r="D498" s="20" t="s">
        <v>253</v>
      </c>
      <c r="E498" s="20" t="s">
        <v>253</v>
      </c>
      <c r="F498" s="23"/>
      <c r="G498" s="25"/>
      <c r="H498" s="26" t="s">
        <v>37</v>
      </c>
      <c r="I498" s="26" t="s">
        <v>37</v>
      </c>
      <c r="J498" s="26" t="s">
        <v>37</v>
      </c>
      <c r="K498" s="26" t="s">
        <v>271</v>
      </c>
      <c r="L498" s="26" t="s">
        <v>38</v>
      </c>
      <c r="M498" s="26" t="s">
        <v>37</v>
      </c>
      <c r="N498" s="26" t="s">
        <v>37</v>
      </c>
      <c r="O498" s="27" t="s">
        <v>290</v>
      </c>
      <c r="P498" s="26" t="s">
        <v>37</v>
      </c>
      <c r="Q498" s="26" t="s">
        <v>37</v>
      </c>
      <c r="R498" s="26" t="s">
        <v>38</v>
      </c>
      <c r="S498" s="26" t="s">
        <v>37</v>
      </c>
      <c r="T498" s="26" t="s">
        <v>38</v>
      </c>
      <c r="U498" s="26" t="s">
        <v>37</v>
      </c>
      <c r="V498" s="26" t="s">
        <v>38</v>
      </c>
      <c r="AA498" t="s">
        <v>290</v>
      </c>
      <c r="AB498">
        <v>25801</v>
      </c>
      <c r="AC498">
        <v>59656</v>
      </c>
      <c r="AD498">
        <v>43905</v>
      </c>
      <c r="AE498">
        <v>48713</v>
      </c>
      <c r="AF498">
        <v>18329</v>
      </c>
      <c r="AG498">
        <v>14744</v>
      </c>
      <c r="AH498">
        <v>12660</v>
      </c>
      <c r="AI498" t="s">
        <v>290</v>
      </c>
      <c r="AJ498">
        <v>49810</v>
      </c>
      <c r="AK498">
        <v>29854</v>
      </c>
      <c r="AL498">
        <v>24221</v>
      </c>
      <c r="AM498">
        <v>66922</v>
      </c>
      <c r="AN498">
        <v>33215</v>
      </c>
      <c r="AO498">
        <v>29861</v>
      </c>
      <c r="AP498">
        <v>10378</v>
      </c>
      <c r="AQ498" t="s">
        <v>290</v>
      </c>
      <c r="AR498" t="s">
        <v>37</v>
      </c>
      <c r="AS498" t="s">
        <v>37</v>
      </c>
      <c r="AT498" t="s">
        <v>37</v>
      </c>
      <c r="AU498" t="s">
        <v>37</v>
      </c>
      <c r="AV498" t="s">
        <v>37</v>
      </c>
      <c r="AW498" t="s">
        <v>321</v>
      </c>
      <c r="AX498" t="s">
        <v>38</v>
      </c>
      <c r="AY498" t="s">
        <v>290</v>
      </c>
      <c r="AZ498" t="s">
        <v>37</v>
      </c>
      <c r="BA498" t="s">
        <v>41</v>
      </c>
      <c r="BB498" t="s">
        <v>37</v>
      </c>
      <c r="BC498" t="s">
        <v>37</v>
      </c>
      <c r="BD498" t="s">
        <v>38</v>
      </c>
      <c r="BE498" t="s">
        <v>37</v>
      </c>
      <c r="BF498" t="s">
        <v>38</v>
      </c>
    </row>
    <row r="499" spans="1:58" ht="17.25" customHeight="1" x14ac:dyDescent="0.25">
      <c r="A499" s="20">
        <v>45424</v>
      </c>
      <c r="B499" s="21">
        <v>5</v>
      </c>
      <c r="C499" s="22">
        <v>4</v>
      </c>
      <c r="D499" s="20" t="s">
        <v>253</v>
      </c>
      <c r="E499" s="20" t="s">
        <v>253</v>
      </c>
      <c r="F499" s="23"/>
      <c r="G499" s="25"/>
      <c r="H499" s="26" t="s">
        <v>37</v>
      </c>
      <c r="I499" s="26" t="s">
        <v>37</v>
      </c>
      <c r="J499" s="26" t="s">
        <v>37</v>
      </c>
      <c r="K499" s="26" t="s">
        <v>271</v>
      </c>
      <c r="L499" s="26" t="s">
        <v>38</v>
      </c>
      <c r="M499" s="26" t="s">
        <v>37</v>
      </c>
      <c r="N499" s="26" t="s">
        <v>37</v>
      </c>
      <c r="O499" s="27" t="s">
        <v>290</v>
      </c>
      <c r="P499" s="26" t="s">
        <v>37</v>
      </c>
      <c r="Q499" s="26" t="s">
        <v>37</v>
      </c>
      <c r="R499" s="26" t="s">
        <v>38</v>
      </c>
      <c r="S499" s="26" t="s">
        <v>37</v>
      </c>
      <c r="T499" s="26" t="s">
        <v>38</v>
      </c>
      <c r="U499" s="26" t="s">
        <v>37</v>
      </c>
      <c r="V499" s="26" t="s">
        <v>38</v>
      </c>
      <c r="AA499" t="s">
        <v>290</v>
      </c>
      <c r="AB499">
        <v>25825</v>
      </c>
      <c r="AC499">
        <v>59680</v>
      </c>
      <c r="AD499">
        <v>43929</v>
      </c>
      <c r="AE499">
        <v>48737</v>
      </c>
      <c r="AF499">
        <v>18329</v>
      </c>
      <c r="AG499">
        <v>14744</v>
      </c>
      <c r="AH499">
        <v>12660</v>
      </c>
      <c r="AI499" t="s">
        <v>290</v>
      </c>
      <c r="AJ499">
        <v>49834</v>
      </c>
      <c r="AK499">
        <v>29854</v>
      </c>
      <c r="AL499">
        <v>24245</v>
      </c>
      <c r="AM499">
        <v>66946</v>
      </c>
      <c r="AN499">
        <v>33215</v>
      </c>
      <c r="AO499">
        <v>29885</v>
      </c>
      <c r="AP499">
        <v>10378</v>
      </c>
      <c r="AQ499" t="s">
        <v>290</v>
      </c>
      <c r="AR499" t="s">
        <v>37</v>
      </c>
      <c r="AS499" t="s">
        <v>37</v>
      </c>
      <c r="AT499" t="s">
        <v>37</v>
      </c>
      <c r="AU499" t="s">
        <v>37</v>
      </c>
      <c r="AV499" t="s">
        <v>195</v>
      </c>
      <c r="AW499" t="s">
        <v>320</v>
      </c>
      <c r="AX499" t="s">
        <v>38</v>
      </c>
      <c r="AY499" t="s">
        <v>290</v>
      </c>
      <c r="AZ499" t="s">
        <v>37</v>
      </c>
      <c r="BA499" t="s">
        <v>41</v>
      </c>
      <c r="BB499" t="s">
        <v>37</v>
      </c>
      <c r="BC499" t="s">
        <v>37</v>
      </c>
      <c r="BD499" t="s">
        <v>38</v>
      </c>
      <c r="BE499" t="s">
        <v>37</v>
      </c>
      <c r="BF499" t="s">
        <v>38</v>
      </c>
    </row>
    <row r="500" spans="1:58" ht="17.25" customHeight="1" x14ac:dyDescent="0.25">
      <c r="A500" s="20">
        <v>45425</v>
      </c>
      <c r="B500" s="21">
        <v>5</v>
      </c>
      <c r="C500" s="22">
        <v>4</v>
      </c>
      <c r="D500" s="20" t="s">
        <v>253</v>
      </c>
      <c r="E500" s="20" t="s">
        <v>253</v>
      </c>
      <c r="F500" s="23"/>
      <c r="G500" s="25"/>
      <c r="H500" s="26" t="s">
        <v>37</v>
      </c>
      <c r="I500" s="26" t="s">
        <v>37</v>
      </c>
      <c r="J500" s="26" t="s">
        <v>37</v>
      </c>
      <c r="K500" s="26" t="s">
        <v>271</v>
      </c>
      <c r="L500" s="26" t="s">
        <v>38</v>
      </c>
      <c r="M500" s="26" t="s">
        <v>37</v>
      </c>
      <c r="N500" s="26" t="s">
        <v>37</v>
      </c>
      <c r="O500" s="27" t="s">
        <v>290</v>
      </c>
      <c r="P500" s="26" t="s">
        <v>37</v>
      </c>
      <c r="Q500" s="26" t="s">
        <v>37</v>
      </c>
      <c r="R500" s="26" t="s">
        <v>38</v>
      </c>
      <c r="S500" s="26" t="s">
        <v>37</v>
      </c>
      <c r="T500" s="26" t="s">
        <v>38</v>
      </c>
      <c r="U500" s="26" t="s">
        <v>37</v>
      </c>
      <c r="V500" s="26" t="s">
        <v>38</v>
      </c>
      <c r="AA500" t="s">
        <v>290</v>
      </c>
      <c r="AB500">
        <v>25849</v>
      </c>
      <c r="AC500">
        <v>59704</v>
      </c>
      <c r="AD500">
        <v>43953</v>
      </c>
      <c r="AE500">
        <v>48761</v>
      </c>
      <c r="AF500">
        <v>18353</v>
      </c>
      <c r="AG500">
        <v>14744</v>
      </c>
      <c r="AH500">
        <v>12660</v>
      </c>
      <c r="AI500" t="s">
        <v>290</v>
      </c>
      <c r="AJ500">
        <v>49858</v>
      </c>
      <c r="AK500">
        <v>29854</v>
      </c>
      <c r="AL500">
        <v>24269</v>
      </c>
      <c r="AM500">
        <v>66970</v>
      </c>
      <c r="AN500">
        <v>33215</v>
      </c>
      <c r="AO500">
        <v>29909</v>
      </c>
      <c r="AP500">
        <v>10378</v>
      </c>
      <c r="AQ500" t="s">
        <v>290</v>
      </c>
      <c r="AR500" t="s">
        <v>37</v>
      </c>
      <c r="AS500" t="s">
        <v>37</v>
      </c>
      <c r="AT500" t="s">
        <v>37</v>
      </c>
      <c r="AU500" t="s">
        <v>37</v>
      </c>
      <c r="AV500" t="s">
        <v>37</v>
      </c>
      <c r="AW500" t="s">
        <v>38</v>
      </c>
      <c r="AX500" t="s">
        <v>38</v>
      </c>
      <c r="AY500" t="s">
        <v>290</v>
      </c>
      <c r="AZ500" t="s">
        <v>37</v>
      </c>
      <c r="BA500" t="s">
        <v>41</v>
      </c>
      <c r="BB500" t="s">
        <v>37</v>
      </c>
      <c r="BC500" t="s">
        <v>37</v>
      </c>
      <c r="BD500" t="s">
        <v>38</v>
      </c>
      <c r="BE500" t="s">
        <v>37</v>
      </c>
      <c r="BF500" t="s">
        <v>38</v>
      </c>
    </row>
    <row r="501" spans="1:58" ht="17.25" customHeight="1" x14ac:dyDescent="0.25">
      <c r="A501" s="20">
        <v>45426</v>
      </c>
      <c r="B501" s="21">
        <v>5</v>
      </c>
      <c r="C501" s="22">
        <v>4</v>
      </c>
      <c r="D501" s="20" t="s">
        <v>253</v>
      </c>
      <c r="E501" s="20" t="s">
        <v>253</v>
      </c>
      <c r="F501" s="23"/>
      <c r="G501" s="25"/>
      <c r="H501" s="26" t="s">
        <v>37</v>
      </c>
      <c r="I501" s="26" t="s">
        <v>37</v>
      </c>
      <c r="J501" s="26" t="s">
        <v>37</v>
      </c>
      <c r="K501" s="26" t="s">
        <v>271</v>
      </c>
      <c r="L501" s="26" t="s">
        <v>38</v>
      </c>
      <c r="M501" s="26" t="s">
        <v>37</v>
      </c>
      <c r="N501" s="26" t="s">
        <v>37</v>
      </c>
      <c r="O501" s="27" t="s">
        <v>290</v>
      </c>
      <c r="P501" s="26" t="s">
        <v>37</v>
      </c>
      <c r="Q501" s="26" t="s">
        <v>37</v>
      </c>
      <c r="R501" s="26" t="s">
        <v>38</v>
      </c>
      <c r="S501" s="26" t="s">
        <v>37</v>
      </c>
      <c r="T501" s="26" t="s">
        <v>38</v>
      </c>
      <c r="U501" s="26" t="s">
        <v>37</v>
      </c>
      <c r="V501" s="26" t="s">
        <v>38</v>
      </c>
      <c r="AA501" t="s">
        <v>290</v>
      </c>
      <c r="AB501">
        <v>25873</v>
      </c>
      <c r="AC501">
        <v>59728</v>
      </c>
      <c r="AD501">
        <v>43977</v>
      </c>
      <c r="AE501">
        <v>48785</v>
      </c>
      <c r="AF501">
        <v>18377</v>
      </c>
      <c r="AG501">
        <v>14744</v>
      </c>
      <c r="AH501">
        <v>12660</v>
      </c>
      <c r="AI501" t="s">
        <v>290</v>
      </c>
      <c r="AJ501">
        <v>49882</v>
      </c>
      <c r="AK501">
        <v>29854</v>
      </c>
      <c r="AL501">
        <v>24293</v>
      </c>
      <c r="AM501">
        <v>66994</v>
      </c>
      <c r="AN501">
        <v>33215</v>
      </c>
      <c r="AO501">
        <v>29933</v>
      </c>
      <c r="AP501">
        <v>10378</v>
      </c>
      <c r="AQ501" t="s">
        <v>290</v>
      </c>
      <c r="AR501" t="s">
        <v>37</v>
      </c>
      <c r="AS501" t="s">
        <v>37</v>
      </c>
      <c r="AT501" t="s">
        <v>37</v>
      </c>
      <c r="AU501" t="s">
        <v>37</v>
      </c>
      <c r="AV501" t="s">
        <v>37</v>
      </c>
      <c r="AW501" t="s">
        <v>38</v>
      </c>
      <c r="AX501" t="s">
        <v>38</v>
      </c>
      <c r="AY501" t="s">
        <v>290</v>
      </c>
      <c r="AZ501" t="s">
        <v>37</v>
      </c>
      <c r="BA501" t="s">
        <v>41</v>
      </c>
      <c r="BB501" t="s">
        <v>37</v>
      </c>
      <c r="BC501" t="s">
        <v>37</v>
      </c>
      <c r="BD501" t="s">
        <v>38</v>
      </c>
      <c r="BE501" t="s">
        <v>37</v>
      </c>
      <c r="BF501" t="s">
        <v>38</v>
      </c>
    </row>
    <row r="502" spans="1:58" ht="17.25" customHeight="1" x14ac:dyDescent="0.25">
      <c r="A502" s="20">
        <v>45427</v>
      </c>
      <c r="B502" s="21">
        <v>5</v>
      </c>
      <c r="C502" s="22">
        <v>4</v>
      </c>
      <c r="D502" s="20" t="s">
        <v>253</v>
      </c>
      <c r="E502" s="20" t="s">
        <v>253</v>
      </c>
      <c r="F502" s="23"/>
      <c r="G502" s="25"/>
      <c r="H502" s="26" t="s">
        <v>37</v>
      </c>
      <c r="I502" s="26" t="s">
        <v>37</v>
      </c>
      <c r="J502" s="26" t="s">
        <v>37</v>
      </c>
      <c r="K502" s="26" t="s">
        <v>271</v>
      </c>
      <c r="L502" s="26" t="s">
        <v>38</v>
      </c>
      <c r="M502" s="26" t="s">
        <v>37</v>
      </c>
      <c r="N502" s="26" t="s">
        <v>37</v>
      </c>
      <c r="O502" s="27" t="s">
        <v>290</v>
      </c>
      <c r="P502" s="26" t="s">
        <v>37</v>
      </c>
      <c r="Q502" s="26" t="s">
        <v>37</v>
      </c>
      <c r="R502" s="26" t="s">
        <v>38</v>
      </c>
      <c r="S502" s="26" t="s">
        <v>37</v>
      </c>
      <c r="T502" s="26" t="s">
        <v>38</v>
      </c>
      <c r="U502" s="26" t="s">
        <v>37</v>
      </c>
      <c r="V502" s="26" t="s">
        <v>38</v>
      </c>
      <c r="AA502" t="s">
        <v>290</v>
      </c>
      <c r="AB502">
        <v>25897</v>
      </c>
      <c r="AC502">
        <v>59752</v>
      </c>
      <c r="AD502">
        <v>44001</v>
      </c>
      <c r="AE502">
        <v>48809</v>
      </c>
      <c r="AF502">
        <v>18401</v>
      </c>
      <c r="AG502">
        <v>14744</v>
      </c>
      <c r="AH502">
        <v>12660</v>
      </c>
      <c r="AI502" t="s">
        <v>290</v>
      </c>
      <c r="AJ502">
        <v>49906</v>
      </c>
      <c r="AK502">
        <v>29854</v>
      </c>
      <c r="AL502">
        <v>24317</v>
      </c>
      <c r="AM502">
        <v>67018</v>
      </c>
      <c r="AN502">
        <v>33215</v>
      </c>
      <c r="AO502">
        <v>29957</v>
      </c>
      <c r="AP502">
        <v>10378</v>
      </c>
      <c r="AQ502" t="s">
        <v>290</v>
      </c>
      <c r="AR502" t="s">
        <v>37</v>
      </c>
      <c r="AS502" t="s">
        <v>37</v>
      </c>
      <c r="AT502" t="s">
        <v>37</v>
      </c>
      <c r="AU502" t="s">
        <v>37</v>
      </c>
      <c r="AV502" t="s">
        <v>37</v>
      </c>
      <c r="AW502" t="s">
        <v>38</v>
      </c>
      <c r="AX502" t="s">
        <v>38</v>
      </c>
      <c r="AY502" t="s">
        <v>290</v>
      </c>
      <c r="AZ502" t="s">
        <v>37</v>
      </c>
      <c r="BA502" t="s">
        <v>41</v>
      </c>
      <c r="BB502" t="s">
        <v>37</v>
      </c>
      <c r="BC502" t="s">
        <v>37</v>
      </c>
      <c r="BD502" t="s">
        <v>38</v>
      </c>
      <c r="BE502" t="s">
        <v>37</v>
      </c>
      <c r="BF502" t="s">
        <v>38</v>
      </c>
    </row>
    <row r="503" spans="1:58" ht="17.25" customHeight="1" x14ac:dyDescent="0.25">
      <c r="A503" s="20">
        <v>45428</v>
      </c>
      <c r="B503" s="21">
        <v>5</v>
      </c>
      <c r="C503" s="22">
        <v>4</v>
      </c>
      <c r="D503" s="20" t="s">
        <v>253</v>
      </c>
      <c r="E503" s="20" t="s">
        <v>253</v>
      </c>
      <c r="F503" s="23"/>
      <c r="G503" s="25"/>
      <c r="H503" s="26" t="s">
        <v>37</v>
      </c>
      <c r="I503" s="26" t="s">
        <v>37</v>
      </c>
      <c r="J503" s="26" t="s">
        <v>37</v>
      </c>
      <c r="K503" s="26" t="s">
        <v>271</v>
      </c>
      <c r="L503" s="26" t="s">
        <v>38</v>
      </c>
      <c r="M503" s="26" t="s">
        <v>37</v>
      </c>
      <c r="N503" s="26" t="s">
        <v>37</v>
      </c>
      <c r="O503" s="27" t="s">
        <v>290</v>
      </c>
      <c r="P503" s="26" t="s">
        <v>37</v>
      </c>
      <c r="Q503" s="26" t="s">
        <v>37</v>
      </c>
      <c r="R503" s="26" t="s">
        <v>38</v>
      </c>
      <c r="S503" s="26" t="s">
        <v>37</v>
      </c>
      <c r="T503" s="26" t="s">
        <v>38</v>
      </c>
      <c r="U503" s="26" t="s">
        <v>37</v>
      </c>
      <c r="V503" s="26" t="s">
        <v>38</v>
      </c>
      <c r="AA503" t="s">
        <v>290</v>
      </c>
      <c r="AB503">
        <v>25921</v>
      </c>
      <c r="AC503">
        <v>59776</v>
      </c>
      <c r="AD503">
        <v>44025</v>
      </c>
      <c r="AE503">
        <v>48833</v>
      </c>
      <c r="AF503">
        <v>18425</v>
      </c>
      <c r="AG503">
        <v>14744</v>
      </c>
      <c r="AH503">
        <v>12660</v>
      </c>
      <c r="AI503" t="s">
        <v>290</v>
      </c>
      <c r="AJ503">
        <v>49930</v>
      </c>
      <c r="AK503">
        <v>29854</v>
      </c>
      <c r="AL503">
        <v>24341</v>
      </c>
      <c r="AM503">
        <v>67042</v>
      </c>
      <c r="AN503">
        <v>33215</v>
      </c>
      <c r="AO503">
        <v>29981</v>
      </c>
      <c r="AP503">
        <v>10378</v>
      </c>
      <c r="AQ503" t="s">
        <v>290</v>
      </c>
      <c r="AR503" t="s">
        <v>37</v>
      </c>
      <c r="AS503" t="s">
        <v>37</v>
      </c>
      <c r="AT503" t="s">
        <v>37</v>
      </c>
      <c r="AU503" t="s">
        <v>37</v>
      </c>
      <c r="AV503" t="s">
        <v>37</v>
      </c>
      <c r="AW503" t="s">
        <v>38</v>
      </c>
      <c r="AX503" t="s">
        <v>38</v>
      </c>
      <c r="AY503" t="s">
        <v>290</v>
      </c>
      <c r="AZ503" t="s">
        <v>37</v>
      </c>
      <c r="BA503" t="s">
        <v>41</v>
      </c>
      <c r="BB503" t="s">
        <v>37</v>
      </c>
      <c r="BC503" t="s">
        <v>37</v>
      </c>
      <c r="BD503" t="s">
        <v>38</v>
      </c>
      <c r="BE503" t="s">
        <v>37</v>
      </c>
      <c r="BF503" t="s">
        <v>38</v>
      </c>
    </row>
    <row r="504" spans="1:58" ht="17.25" customHeight="1" x14ac:dyDescent="0.25">
      <c r="A504" s="20">
        <v>45429</v>
      </c>
      <c r="B504" s="21">
        <v>5</v>
      </c>
      <c r="C504" s="22">
        <v>4</v>
      </c>
      <c r="D504" s="20" t="s">
        <v>253</v>
      </c>
      <c r="E504" s="20" t="s">
        <v>253</v>
      </c>
      <c r="F504" s="23"/>
      <c r="G504" s="25"/>
      <c r="H504" s="26" t="s">
        <v>37</v>
      </c>
      <c r="I504" s="26" t="s">
        <v>37</v>
      </c>
      <c r="J504" s="26" t="s">
        <v>37</v>
      </c>
      <c r="K504" s="26" t="s">
        <v>271</v>
      </c>
      <c r="L504" s="26" t="s">
        <v>38</v>
      </c>
      <c r="M504" s="26" t="s">
        <v>37</v>
      </c>
      <c r="N504" s="26" t="s">
        <v>37</v>
      </c>
      <c r="O504" s="27" t="s">
        <v>290</v>
      </c>
      <c r="P504" s="26" t="s">
        <v>37</v>
      </c>
      <c r="Q504" s="26" t="s">
        <v>37</v>
      </c>
      <c r="R504" s="26" t="s">
        <v>38</v>
      </c>
      <c r="S504" s="26" t="s">
        <v>37</v>
      </c>
      <c r="T504" s="26" t="s">
        <v>38</v>
      </c>
      <c r="U504" s="26" t="s">
        <v>37</v>
      </c>
      <c r="V504" s="26" t="s">
        <v>38</v>
      </c>
      <c r="AA504" t="s">
        <v>290</v>
      </c>
      <c r="AB504">
        <v>25945</v>
      </c>
      <c r="AC504">
        <v>59800</v>
      </c>
      <c r="AD504">
        <v>44049</v>
      </c>
      <c r="AE504">
        <v>48857</v>
      </c>
      <c r="AF504">
        <v>18449</v>
      </c>
      <c r="AG504">
        <v>14744</v>
      </c>
      <c r="AH504">
        <v>12660</v>
      </c>
      <c r="AI504" t="s">
        <v>290</v>
      </c>
      <c r="AJ504">
        <v>49954</v>
      </c>
      <c r="AK504">
        <v>29854</v>
      </c>
      <c r="AL504">
        <v>24365</v>
      </c>
      <c r="AM504">
        <v>67066</v>
      </c>
      <c r="AN504">
        <v>33215</v>
      </c>
      <c r="AO504">
        <v>30005</v>
      </c>
      <c r="AP504">
        <v>10378</v>
      </c>
      <c r="AQ504" t="s">
        <v>290</v>
      </c>
      <c r="AR504" t="s">
        <v>37</v>
      </c>
      <c r="AS504" t="s">
        <v>37</v>
      </c>
      <c r="AT504" t="s">
        <v>37</v>
      </c>
      <c r="AU504" t="s">
        <v>37</v>
      </c>
      <c r="AV504" t="s">
        <v>37</v>
      </c>
      <c r="AW504" t="s">
        <v>38</v>
      </c>
      <c r="AX504" t="s">
        <v>38</v>
      </c>
      <c r="AY504" t="s">
        <v>290</v>
      </c>
      <c r="AZ504" t="s">
        <v>37</v>
      </c>
      <c r="BA504" t="s">
        <v>41</v>
      </c>
      <c r="BB504" t="s">
        <v>37</v>
      </c>
      <c r="BC504" t="s">
        <v>37</v>
      </c>
      <c r="BD504" t="s">
        <v>38</v>
      </c>
      <c r="BE504" t="s">
        <v>37</v>
      </c>
      <c r="BF504" t="s">
        <v>38</v>
      </c>
    </row>
    <row r="505" spans="1:58" ht="17.25" customHeight="1" x14ac:dyDescent="0.25">
      <c r="A505" s="20">
        <v>45430</v>
      </c>
      <c r="B505" s="21">
        <v>5</v>
      </c>
      <c r="C505" s="22">
        <v>4</v>
      </c>
      <c r="D505" s="20" t="s">
        <v>253</v>
      </c>
      <c r="E505" s="20" t="s">
        <v>253</v>
      </c>
      <c r="F505" s="23"/>
      <c r="G505" s="25"/>
      <c r="H505" s="26" t="s">
        <v>37</v>
      </c>
      <c r="I505" s="26" t="s">
        <v>37</v>
      </c>
      <c r="J505" s="26" t="s">
        <v>37</v>
      </c>
      <c r="K505" s="26" t="s">
        <v>33</v>
      </c>
      <c r="L505" s="26" t="s">
        <v>38</v>
      </c>
      <c r="M505" s="26" t="s">
        <v>37</v>
      </c>
      <c r="N505" s="26" t="s">
        <v>37</v>
      </c>
      <c r="O505" s="27" t="s">
        <v>290</v>
      </c>
      <c r="P505" s="26" t="s">
        <v>37</v>
      </c>
      <c r="Q505" s="26" t="s">
        <v>37</v>
      </c>
      <c r="R505" s="26" t="s">
        <v>38</v>
      </c>
      <c r="S505" s="26" t="s">
        <v>37</v>
      </c>
      <c r="T505" s="26" t="s">
        <v>38</v>
      </c>
      <c r="U505" s="26" t="s">
        <v>37</v>
      </c>
      <c r="V505" s="26" t="s">
        <v>38</v>
      </c>
      <c r="AA505" t="s">
        <v>290</v>
      </c>
      <c r="AB505">
        <v>25969</v>
      </c>
      <c r="AC505">
        <v>59824</v>
      </c>
      <c r="AD505">
        <v>44073</v>
      </c>
      <c r="AE505">
        <v>48881</v>
      </c>
      <c r="AF505">
        <v>18473</v>
      </c>
      <c r="AG505">
        <v>14744</v>
      </c>
      <c r="AH505">
        <v>12660</v>
      </c>
      <c r="AI505" t="s">
        <v>290</v>
      </c>
      <c r="AJ505">
        <v>49978</v>
      </c>
      <c r="AK505">
        <v>29854</v>
      </c>
      <c r="AL505">
        <v>24389</v>
      </c>
      <c r="AM505">
        <v>67090</v>
      </c>
      <c r="AN505">
        <v>33215</v>
      </c>
      <c r="AO505">
        <v>30029</v>
      </c>
      <c r="AP505">
        <v>10378</v>
      </c>
      <c r="AQ505" t="s">
        <v>290</v>
      </c>
      <c r="AR505" t="s">
        <v>37</v>
      </c>
      <c r="AS505" t="s">
        <v>37</v>
      </c>
      <c r="AT505" t="s">
        <v>37</v>
      </c>
      <c r="AU505" t="s">
        <v>37</v>
      </c>
      <c r="AV505" t="s">
        <v>37</v>
      </c>
      <c r="AW505" t="s">
        <v>38</v>
      </c>
      <c r="AX505" t="s">
        <v>38</v>
      </c>
      <c r="AY505" t="s">
        <v>290</v>
      </c>
      <c r="AZ505" t="s">
        <v>37</v>
      </c>
      <c r="BA505" t="s">
        <v>41</v>
      </c>
      <c r="BB505" t="s">
        <v>37</v>
      </c>
      <c r="BC505" t="s">
        <v>37</v>
      </c>
      <c r="BD505" t="s">
        <v>38</v>
      </c>
      <c r="BE505" t="s">
        <v>37</v>
      </c>
      <c r="BF505" t="s">
        <v>38</v>
      </c>
    </row>
    <row r="506" spans="1:58" ht="17.25" customHeight="1" x14ac:dyDescent="0.25">
      <c r="A506" s="20">
        <v>45431</v>
      </c>
      <c r="B506" s="21">
        <v>5</v>
      </c>
      <c r="C506" s="22">
        <v>4</v>
      </c>
      <c r="D506" s="20" t="s">
        <v>253</v>
      </c>
      <c r="E506" s="20" t="s">
        <v>253</v>
      </c>
      <c r="F506" s="23"/>
      <c r="G506" s="25"/>
      <c r="H506" s="26" t="s">
        <v>37</v>
      </c>
      <c r="I506" s="26" t="s">
        <v>37</v>
      </c>
      <c r="J506" s="26" t="s">
        <v>37</v>
      </c>
      <c r="K506" s="26" t="s">
        <v>33</v>
      </c>
      <c r="L506" s="26" t="s">
        <v>38</v>
      </c>
      <c r="M506" s="26" t="s">
        <v>37</v>
      </c>
      <c r="N506" s="26" t="s">
        <v>37</v>
      </c>
      <c r="O506" s="27" t="s">
        <v>290</v>
      </c>
      <c r="P506" s="26" t="s">
        <v>37</v>
      </c>
      <c r="Q506" s="26" t="s">
        <v>37</v>
      </c>
      <c r="R506" s="26" t="s">
        <v>38</v>
      </c>
      <c r="S506" s="26" t="s">
        <v>37</v>
      </c>
      <c r="T506" s="26" t="s">
        <v>38</v>
      </c>
      <c r="U506" s="26" t="s">
        <v>37</v>
      </c>
      <c r="V506" s="26" t="s">
        <v>38</v>
      </c>
      <c r="AA506" t="s">
        <v>290</v>
      </c>
      <c r="AB506">
        <v>25993</v>
      </c>
      <c r="AC506">
        <v>59848</v>
      </c>
      <c r="AD506">
        <v>44097</v>
      </c>
      <c r="AE506">
        <v>48881</v>
      </c>
      <c r="AF506">
        <v>18497</v>
      </c>
      <c r="AG506">
        <v>14744</v>
      </c>
      <c r="AH506">
        <v>12660</v>
      </c>
      <c r="AI506" t="s">
        <v>290</v>
      </c>
      <c r="AJ506">
        <v>49978</v>
      </c>
      <c r="AK506">
        <v>29854</v>
      </c>
      <c r="AL506">
        <v>24413</v>
      </c>
      <c r="AM506">
        <v>67114</v>
      </c>
      <c r="AN506">
        <v>33215</v>
      </c>
      <c r="AO506">
        <v>30053</v>
      </c>
      <c r="AP506">
        <v>10378</v>
      </c>
      <c r="AQ506" t="s">
        <v>290</v>
      </c>
      <c r="AR506" t="s">
        <v>37</v>
      </c>
      <c r="AS506" t="s">
        <v>37</v>
      </c>
      <c r="AT506" t="s">
        <v>37</v>
      </c>
      <c r="AU506" t="s">
        <v>195</v>
      </c>
      <c r="AV506" t="s">
        <v>37</v>
      </c>
      <c r="AW506" t="s">
        <v>320</v>
      </c>
      <c r="AX506" t="s">
        <v>38</v>
      </c>
      <c r="AY506" t="s">
        <v>290</v>
      </c>
      <c r="AZ506" t="s">
        <v>195</v>
      </c>
      <c r="BA506" t="s">
        <v>320</v>
      </c>
      <c r="BB506" t="s">
        <v>37</v>
      </c>
      <c r="BC506" t="s">
        <v>37</v>
      </c>
      <c r="BD506" t="s">
        <v>38</v>
      </c>
      <c r="BE506" t="s">
        <v>37</v>
      </c>
      <c r="BF506" t="s">
        <v>38</v>
      </c>
    </row>
    <row r="507" spans="1:58" ht="17.25" customHeight="1" x14ac:dyDescent="0.25">
      <c r="A507" s="20">
        <v>45432</v>
      </c>
      <c r="B507" s="21">
        <v>5</v>
      </c>
      <c r="C507" s="22">
        <v>4</v>
      </c>
      <c r="D507" s="20" t="s">
        <v>253</v>
      </c>
      <c r="E507" s="20" t="s">
        <v>253</v>
      </c>
      <c r="F507" s="23"/>
      <c r="G507" s="25"/>
      <c r="H507" s="26" t="s">
        <v>37</v>
      </c>
      <c r="I507" s="26" t="s">
        <v>37</v>
      </c>
      <c r="J507" s="26" t="s">
        <v>37</v>
      </c>
      <c r="K507" s="26" t="s">
        <v>37</v>
      </c>
      <c r="L507" s="26" t="s">
        <v>38</v>
      </c>
      <c r="M507" s="26" t="s">
        <v>37</v>
      </c>
      <c r="N507" s="26" t="s">
        <v>38</v>
      </c>
      <c r="O507" s="27" t="s">
        <v>290</v>
      </c>
      <c r="P507" s="26" t="s">
        <v>37</v>
      </c>
      <c r="Q507" s="26" t="s">
        <v>37</v>
      </c>
      <c r="R507" s="26" t="s">
        <v>38</v>
      </c>
      <c r="S507" s="26" t="s">
        <v>37</v>
      </c>
      <c r="T507" s="26" t="s">
        <v>38</v>
      </c>
      <c r="U507" s="26" t="s">
        <v>37</v>
      </c>
      <c r="V507" s="26" t="s">
        <v>38</v>
      </c>
      <c r="AA507" t="s">
        <v>290</v>
      </c>
      <c r="AB507">
        <v>26017</v>
      </c>
      <c r="AC507">
        <v>59872</v>
      </c>
      <c r="AD507">
        <v>44121</v>
      </c>
      <c r="AE507">
        <v>48881</v>
      </c>
      <c r="AF507">
        <v>18521</v>
      </c>
      <c r="AG507">
        <v>14768</v>
      </c>
      <c r="AH507">
        <v>12660</v>
      </c>
      <c r="AI507" t="s">
        <v>290</v>
      </c>
      <c r="AJ507">
        <v>49978</v>
      </c>
      <c r="AK507">
        <v>29878</v>
      </c>
      <c r="AL507">
        <v>24437</v>
      </c>
      <c r="AM507">
        <v>67138</v>
      </c>
      <c r="AN507">
        <v>33215</v>
      </c>
      <c r="AO507">
        <v>30077</v>
      </c>
      <c r="AP507">
        <v>10378</v>
      </c>
      <c r="AQ507" t="s">
        <v>290</v>
      </c>
      <c r="AR507" t="s">
        <v>37</v>
      </c>
      <c r="AS507" t="s">
        <v>37</v>
      </c>
      <c r="AT507" t="s">
        <v>37</v>
      </c>
      <c r="AU507" t="s">
        <v>252</v>
      </c>
      <c r="AV507" t="s">
        <v>37</v>
      </c>
      <c r="AW507" t="s">
        <v>37</v>
      </c>
      <c r="AX507" t="s">
        <v>38</v>
      </c>
      <c r="AY507" t="s">
        <v>290</v>
      </c>
      <c r="AZ507" t="s">
        <v>38</v>
      </c>
      <c r="BA507" t="s">
        <v>37</v>
      </c>
      <c r="BB507" t="s">
        <v>37</v>
      </c>
      <c r="BC507" t="s">
        <v>37</v>
      </c>
      <c r="BD507" t="s">
        <v>38</v>
      </c>
      <c r="BE507" t="s">
        <v>37</v>
      </c>
      <c r="BF507" t="s">
        <v>38</v>
      </c>
    </row>
    <row r="508" spans="1:58" ht="17.25" customHeight="1" x14ac:dyDescent="0.25">
      <c r="A508" s="20">
        <v>45433</v>
      </c>
      <c r="B508" s="21">
        <v>5</v>
      </c>
      <c r="C508" s="22">
        <v>4</v>
      </c>
      <c r="D508" s="20" t="s">
        <v>253</v>
      </c>
      <c r="E508" s="20" t="s">
        <v>253</v>
      </c>
      <c r="F508" s="23"/>
      <c r="G508" s="25"/>
      <c r="H508" s="26" t="s">
        <v>37</v>
      </c>
      <c r="I508" s="26" t="s">
        <v>37</v>
      </c>
      <c r="J508" s="26" t="s">
        <v>37</v>
      </c>
      <c r="K508" s="26" t="s">
        <v>37</v>
      </c>
      <c r="L508" s="26" t="s">
        <v>38</v>
      </c>
      <c r="M508" s="26" t="s">
        <v>37</v>
      </c>
      <c r="N508" s="26" t="s">
        <v>38</v>
      </c>
      <c r="O508" s="27" t="s">
        <v>290</v>
      </c>
      <c r="P508" s="26" t="s">
        <v>37</v>
      </c>
      <c r="Q508" s="26" t="s">
        <v>37</v>
      </c>
      <c r="R508" s="26" t="s">
        <v>38</v>
      </c>
      <c r="S508" s="26" t="s">
        <v>37</v>
      </c>
      <c r="T508" s="26" t="s">
        <v>38</v>
      </c>
      <c r="U508" s="26" t="s">
        <v>37</v>
      </c>
      <c r="V508" s="26" t="s">
        <v>38</v>
      </c>
      <c r="AA508" t="s">
        <v>290</v>
      </c>
      <c r="AB508">
        <v>26041</v>
      </c>
      <c r="AC508">
        <v>59896</v>
      </c>
      <c r="AD508">
        <v>44145</v>
      </c>
      <c r="AE508">
        <v>48881</v>
      </c>
      <c r="AF508">
        <v>18545</v>
      </c>
      <c r="AG508">
        <v>14792</v>
      </c>
      <c r="AH508">
        <v>12660</v>
      </c>
      <c r="AI508" t="s">
        <v>290</v>
      </c>
      <c r="AJ508">
        <v>49978</v>
      </c>
      <c r="AK508">
        <v>29902</v>
      </c>
      <c r="AL508">
        <v>24461</v>
      </c>
      <c r="AM508">
        <v>67162</v>
      </c>
      <c r="AN508">
        <v>33215</v>
      </c>
      <c r="AO508">
        <v>30101</v>
      </c>
      <c r="AP508">
        <v>10378</v>
      </c>
      <c r="AQ508" t="s">
        <v>290</v>
      </c>
      <c r="AR508" t="s">
        <v>37</v>
      </c>
      <c r="AS508" t="s">
        <v>37</v>
      </c>
      <c r="AT508" t="s">
        <v>37</v>
      </c>
      <c r="AU508" t="s">
        <v>252</v>
      </c>
      <c r="AV508" t="s">
        <v>37</v>
      </c>
      <c r="AW508" t="s">
        <v>37</v>
      </c>
      <c r="AX508" t="s">
        <v>38</v>
      </c>
      <c r="AY508" t="s">
        <v>290</v>
      </c>
      <c r="AZ508" t="s">
        <v>38</v>
      </c>
      <c r="BA508" t="s">
        <v>37</v>
      </c>
      <c r="BB508" t="s">
        <v>37</v>
      </c>
      <c r="BC508" t="s">
        <v>37</v>
      </c>
      <c r="BD508" t="s">
        <v>38</v>
      </c>
      <c r="BE508" t="s">
        <v>37</v>
      </c>
      <c r="BF508" t="s">
        <v>38</v>
      </c>
    </row>
    <row r="509" spans="1:58" ht="17.25" customHeight="1" x14ac:dyDescent="0.25">
      <c r="A509" s="20">
        <v>45434</v>
      </c>
      <c r="B509" s="21">
        <v>5</v>
      </c>
      <c r="C509" s="22">
        <v>4</v>
      </c>
      <c r="D509" s="20" t="s">
        <v>253</v>
      </c>
      <c r="E509" s="20" t="s">
        <v>253</v>
      </c>
      <c r="F509" s="23"/>
      <c r="G509" s="25"/>
      <c r="H509" s="26" t="s">
        <v>37</v>
      </c>
      <c r="I509" s="26" t="s">
        <v>37</v>
      </c>
      <c r="J509" s="26" t="s">
        <v>37</v>
      </c>
      <c r="K509" s="26" t="s">
        <v>37</v>
      </c>
      <c r="L509" s="26" t="s">
        <v>38</v>
      </c>
      <c r="M509" s="26" t="s">
        <v>37</v>
      </c>
      <c r="N509" s="26" t="s">
        <v>38</v>
      </c>
      <c r="O509" s="27" t="s">
        <v>290</v>
      </c>
      <c r="P509" s="26" t="s">
        <v>37</v>
      </c>
      <c r="Q509" s="26" t="s">
        <v>37</v>
      </c>
      <c r="R509" s="26" t="s">
        <v>38</v>
      </c>
      <c r="S509" s="26" t="s">
        <v>37</v>
      </c>
      <c r="T509" s="26" t="s">
        <v>38</v>
      </c>
      <c r="U509" s="26" t="s">
        <v>37</v>
      </c>
      <c r="V509" s="26" t="s">
        <v>38</v>
      </c>
      <c r="AA509" t="s">
        <v>290</v>
      </c>
      <c r="AB509">
        <v>26065</v>
      </c>
      <c r="AC509">
        <v>59920</v>
      </c>
      <c r="AD509">
        <v>44169</v>
      </c>
      <c r="AE509">
        <v>48881</v>
      </c>
      <c r="AF509">
        <v>18569</v>
      </c>
      <c r="AG509">
        <v>14816</v>
      </c>
      <c r="AH509">
        <v>12660</v>
      </c>
      <c r="AI509" t="s">
        <v>290</v>
      </c>
      <c r="AJ509">
        <v>49978</v>
      </c>
      <c r="AK509">
        <v>29926</v>
      </c>
      <c r="AL509">
        <v>24485</v>
      </c>
      <c r="AM509">
        <v>67186</v>
      </c>
      <c r="AN509">
        <v>33215</v>
      </c>
      <c r="AO509">
        <v>30125</v>
      </c>
      <c r="AP509">
        <v>10378</v>
      </c>
      <c r="AQ509" t="s">
        <v>290</v>
      </c>
      <c r="AR509" t="s">
        <v>37</v>
      </c>
      <c r="AS509" t="s">
        <v>37</v>
      </c>
      <c r="AT509" t="s">
        <v>37</v>
      </c>
      <c r="AU509" t="s">
        <v>252</v>
      </c>
      <c r="AV509" t="s">
        <v>37</v>
      </c>
      <c r="AW509" t="s">
        <v>37</v>
      </c>
      <c r="AX509" t="s">
        <v>38</v>
      </c>
      <c r="AY509" t="s">
        <v>290</v>
      </c>
      <c r="AZ509" t="s">
        <v>38</v>
      </c>
      <c r="BA509" t="s">
        <v>37</v>
      </c>
      <c r="BB509" t="s">
        <v>37</v>
      </c>
      <c r="BC509" t="s">
        <v>37</v>
      </c>
      <c r="BD509" t="s">
        <v>38</v>
      </c>
      <c r="BE509" t="s">
        <v>37</v>
      </c>
      <c r="BF509" t="s">
        <v>38</v>
      </c>
    </row>
    <row r="510" spans="1:58" ht="17.25" customHeight="1" x14ac:dyDescent="0.25">
      <c r="A510" s="20">
        <v>45435</v>
      </c>
      <c r="B510" s="21">
        <v>5</v>
      </c>
      <c r="C510" s="22">
        <v>4</v>
      </c>
      <c r="D510" s="20" t="s">
        <v>253</v>
      </c>
      <c r="E510" s="20" t="s">
        <v>253</v>
      </c>
      <c r="F510" s="23"/>
      <c r="G510" s="25"/>
      <c r="H510" s="26" t="s">
        <v>37</v>
      </c>
      <c r="I510" s="26" t="s">
        <v>37</v>
      </c>
      <c r="J510" s="26" t="s">
        <v>37</v>
      </c>
      <c r="K510" s="26" t="s">
        <v>37</v>
      </c>
      <c r="L510" s="26" t="s">
        <v>38</v>
      </c>
      <c r="M510" s="26" t="s">
        <v>37</v>
      </c>
      <c r="N510" s="26" t="s">
        <v>38</v>
      </c>
      <c r="O510" s="27" t="s">
        <v>290</v>
      </c>
      <c r="P510" s="26" t="s">
        <v>37</v>
      </c>
      <c r="Q510" s="26" t="s">
        <v>37</v>
      </c>
      <c r="R510" s="26" t="s">
        <v>38</v>
      </c>
      <c r="S510" s="26" t="s">
        <v>37</v>
      </c>
      <c r="T510" s="26" t="s">
        <v>38</v>
      </c>
      <c r="U510" s="26" t="s">
        <v>37</v>
      </c>
      <c r="V510" s="26" t="s">
        <v>38</v>
      </c>
      <c r="AA510" t="s">
        <v>290</v>
      </c>
      <c r="AB510">
        <v>26089</v>
      </c>
      <c r="AC510">
        <v>59944</v>
      </c>
      <c r="AD510">
        <v>44193</v>
      </c>
      <c r="AE510">
        <v>48881</v>
      </c>
      <c r="AF510">
        <v>18593</v>
      </c>
      <c r="AG510">
        <v>14840</v>
      </c>
      <c r="AH510">
        <v>12660</v>
      </c>
      <c r="AI510" t="s">
        <v>290</v>
      </c>
      <c r="AJ510">
        <v>49978</v>
      </c>
      <c r="AK510">
        <v>29950</v>
      </c>
      <c r="AL510">
        <v>24509</v>
      </c>
      <c r="AM510">
        <v>67210</v>
      </c>
      <c r="AN510">
        <v>33215</v>
      </c>
      <c r="AO510">
        <v>30149</v>
      </c>
      <c r="AP510">
        <v>10378</v>
      </c>
      <c r="AQ510" t="s">
        <v>290</v>
      </c>
      <c r="AR510" t="s">
        <v>37</v>
      </c>
      <c r="AS510" t="s">
        <v>37</v>
      </c>
      <c r="AT510" t="s">
        <v>37</v>
      </c>
      <c r="AU510" t="s">
        <v>252</v>
      </c>
      <c r="AV510" t="s">
        <v>37</v>
      </c>
      <c r="AW510" t="s">
        <v>37</v>
      </c>
      <c r="AX510" t="s">
        <v>38</v>
      </c>
      <c r="AY510" t="s">
        <v>290</v>
      </c>
      <c r="AZ510" t="s">
        <v>38</v>
      </c>
      <c r="BA510" t="s">
        <v>37</v>
      </c>
      <c r="BB510" t="s">
        <v>37</v>
      </c>
      <c r="BC510" t="s">
        <v>37</v>
      </c>
      <c r="BD510" t="s">
        <v>38</v>
      </c>
      <c r="BE510" t="s">
        <v>37</v>
      </c>
      <c r="BF510" t="s">
        <v>38</v>
      </c>
    </row>
    <row r="511" spans="1:58" ht="17.25" customHeight="1" x14ac:dyDescent="0.25">
      <c r="A511" s="20">
        <v>45436</v>
      </c>
      <c r="B511" s="21">
        <v>5</v>
      </c>
      <c r="C511" s="22">
        <v>4</v>
      </c>
      <c r="D511" s="20" t="s">
        <v>253</v>
      </c>
      <c r="E511" s="20" t="s">
        <v>253</v>
      </c>
      <c r="F511" s="23"/>
      <c r="G511" s="25"/>
      <c r="H511" s="26" t="s">
        <v>37</v>
      </c>
      <c r="I511" s="26" t="s">
        <v>37</v>
      </c>
      <c r="J511" s="26" t="s">
        <v>37</v>
      </c>
      <c r="K511" s="26" t="s">
        <v>37</v>
      </c>
      <c r="L511" s="26" t="s">
        <v>38</v>
      </c>
      <c r="M511" s="26" t="s">
        <v>37</v>
      </c>
      <c r="N511" s="26" t="s">
        <v>38</v>
      </c>
      <c r="O511" s="27" t="s">
        <v>290</v>
      </c>
      <c r="P511" s="26" t="s">
        <v>37</v>
      </c>
      <c r="Q511" s="26" t="s">
        <v>37</v>
      </c>
      <c r="R511" s="26" t="s">
        <v>38</v>
      </c>
      <c r="S511" s="26" t="s">
        <v>37</v>
      </c>
      <c r="T511" s="26" t="s">
        <v>38</v>
      </c>
      <c r="U511" s="26" t="s">
        <v>37</v>
      </c>
      <c r="V511" s="26" t="s">
        <v>38</v>
      </c>
      <c r="AA511" t="s">
        <v>290</v>
      </c>
      <c r="AB511">
        <v>26113</v>
      </c>
      <c r="AC511">
        <v>59968</v>
      </c>
      <c r="AD511">
        <v>44217</v>
      </c>
      <c r="AE511">
        <v>48881</v>
      </c>
      <c r="AF511">
        <v>18617</v>
      </c>
      <c r="AG511">
        <v>14864</v>
      </c>
      <c r="AH511">
        <v>12660</v>
      </c>
      <c r="AI511" t="s">
        <v>290</v>
      </c>
      <c r="AJ511">
        <v>49978</v>
      </c>
      <c r="AK511">
        <v>29974</v>
      </c>
      <c r="AL511">
        <v>24533</v>
      </c>
      <c r="AM511">
        <v>67234</v>
      </c>
      <c r="AN511">
        <v>33215</v>
      </c>
      <c r="AO511">
        <v>30173</v>
      </c>
      <c r="AP511">
        <v>10378</v>
      </c>
      <c r="AQ511" t="s">
        <v>290</v>
      </c>
      <c r="AR511" t="s">
        <v>37</v>
      </c>
      <c r="AS511" t="s">
        <v>37</v>
      </c>
      <c r="AT511" t="s">
        <v>37</v>
      </c>
      <c r="AU511" t="s">
        <v>252</v>
      </c>
      <c r="AV511" t="s">
        <v>37</v>
      </c>
      <c r="AW511" t="s">
        <v>37</v>
      </c>
      <c r="AX511" t="s">
        <v>38</v>
      </c>
      <c r="AY511" t="s">
        <v>290</v>
      </c>
      <c r="AZ511" t="s">
        <v>38</v>
      </c>
      <c r="BA511" t="s">
        <v>37</v>
      </c>
      <c r="BB511" t="s">
        <v>37</v>
      </c>
      <c r="BC511" t="s">
        <v>37</v>
      </c>
      <c r="BD511" t="s">
        <v>38</v>
      </c>
      <c r="BE511" t="s">
        <v>37</v>
      </c>
      <c r="BF511" t="s">
        <v>38</v>
      </c>
    </row>
    <row r="512" spans="1:58" ht="17.25" customHeight="1" x14ac:dyDescent="0.25">
      <c r="A512" s="20">
        <v>45437</v>
      </c>
      <c r="B512" s="21">
        <v>5</v>
      </c>
      <c r="C512" s="22">
        <v>4</v>
      </c>
      <c r="D512" s="20" t="s">
        <v>253</v>
      </c>
      <c r="E512" s="20" t="s">
        <v>253</v>
      </c>
      <c r="F512" s="23"/>
      <c r="G512" s="25"/>
      <c r="H512" s="26" t="s">
        <v>37</v>
      </c>
      <c r="I512" s="26" t="s">
        <v>37</v>
      </c>
      <c r="J512" s="26" t="s">
        <v>37</v>
      </c>
      <c r="K512" s="26" t="s">
        <v>37</v>
      </c>
      <c r="L512" s="26" t="s">
        <v>38</v>
      </c>
      <c r="M512" s="26" t="s">
        <v>37</v>
      </c>
      <c r="N512" s="26" t="s">
        <v>38</v>
      </c>
      <c r="O512" s="27" t="s">
        <v>290</v>
      </c>
      <c r="P512" s="26" t="s">
        <v>37</v>
      </c>
      <c r="Q512" s="26" t="s">
        <v>37</v>
      </c>
      <c r="R512" s="26" t="s">
        <v>38</v>
      </c>
      <c r="S512" s="26" t="s">
        <v>37</v>
      </c>
      <c r="T512" s="26" t="s">
        <v>38</v>
      </c>
      <c r="U512" s="26" t="s">
        <v>37</v>
      </c>
      <c r="V512" s="26" t="s">
        <v>38</v>
      </c>
      <c r="AA512" t="s">
        <v>290</v>
      </c>
      <c r="AB512">
        <v>26137</v>
      </c>
      <c r="AC512">
        <v>59992</v>
      </c>
      <c r="AD512">
        <v>44241</v>
      </c>
      <c r="AE512">
        <v>48881</v>
      </c>
      <c r="AF512">
        <v>18641</v>
      </c>
      <c r="AG512">
        <v>14888</v>
      </c>
      <c r="AH512">
        <v>12660</v>
      </c>
      <c r="AI512" t="s">
        <v>290</v>
      </c>
      <c r="AJ512">
        <v>49978</v>
      </c>
      <c r="AK512">
        <v>29998</v>
      </c>
      <c r="AL512">
        <v>24557</v>
      </c>
      <c r="AM512">
        <v>67258</v>
      </c>
      <c r="AN512">
        <v>33215</v>
      </c>
      <c r="AO512">
        <v>30197</v>
      </c>
      <c r="AP512">
        <v>10378</v>
      </c>
      <c r="AQ512" t="s">
        <v>290</v>
      </c>
      <c r="AR512" t="s">
        <v>37</v>
      </c>
      <c r="AS512" t="s">
        <v>37</v>
      </c>
      <c r="AT512" t="s">
        <v>37</v>
      </c>
      <c r="AU512" t="s">
        <v>252</v>
      </c>
      <c r="AV512" t="s">
        <v>37</v>
      </c>
      <c r="AW512" t="s">
        <v>37</v>
      </c>
      <c r="AX512" t="s">
        <v>38</v>
      </c>
      <c r="AY512" t="s">
        <v>290</v>
      </c>
      <c r="AZ512" t="s">
        <v>38</v>
      </c>
      <c r="BA512" t="s">
        <v>37</v>
      </c>
      <c r="BB512" t="s">
        <v>37</v>
      </c>
      <c r="BC512" t="s">
        <v>37</v>
      </c>
      <c r="BD512" t="s">
        <v>38</v>
      </c>
      <c r="BE512" t="s">
        <v>37</v>
      </c>
      <c r="BF512" t="s">
        <v>38</v>
      </c>
    </row>
    <row r="513" spans="1:58" ht="17.25" customHeight="1" x14ac:dyDescent="0.25">
      <c r="A513" s="20">
        <v>45438</v>
      </c>
      <c r="B513" s="21">
        <v>5</v>
      </c>
      <c r="C513" s="22">
        <v>4</v>
      </c>
      <c r="D513" s="20" t="s">
        <v>253</v>
      </c>
      <c r="E513" s="20" t="s">
        <v>253</v>
      </c>
      <c r="F513" s="23"/>
      <c r="G513" s="25"/>
      <c r="H513" s="26" t="s">
        <v>37</v>
      </c>
      <c r="I513" s="26" t="s">
        <v>37</v>
      </c>
      <c r="J513" s="26" t="s">
        <v>37</v>
      </c>
      <c r="K513" s="26" t="s">
        <v>37</v>
      </c>
      <c r="L513" s="26" t="s">
        <v>38</v>
      </c>
      <c r="M513" s="26" t="s">
        <v>37</v>
      </c>
      <c r="N513" s="26" t="s">
        <v>38</v>
      </c>
      <c r="O513" s="27" t="s">
        <v>290</v>
      </c>
      <c r="P513" s="26" t="s">
        <v>37</v>
      </c>
      <c r="Q513" s="26" t="s">
        <v>37</v>
      </c>
      <c r="R513" s="26" t="s">
        <v>37</v>
      </c>
      <c r="S513" s="26" t="s">
        <v>33</v>
      </c>
      <c r="T513" s="26" t="s">
        <v>38</v>
      </c>
      <c r="U513" s="26" t="s">
        <v>37</v>
      </c>
      <c r="V513" s="26" t="s">
        <v>38</v>
      </c>
      <c r="AA513" t="s">
        <v>290</v>
      </c>
      <c r="AB513">
        <v>26161</v>
      </c>
      <c r="AC513">
        <v>60016</v>
      </c>
      <c r="AD513">
        <v>44265</v>
      </c>
      <c r="AE513">
        <v>48881</v>
      </c>
      <c r="AF513">
        <v>18665</v>
      </c>
      <c r="AG513">
        <v>14912</v>
      </c>
      <c r="AH513">
        <v>12660</v>
      </c>
      <c r="AI513" t="s">
        <v>290</v>
      </c>
      <c r="AJ513">
        <v>49978</v>
      </c>
      <c r="AK513">
        <v>30022</v>
      </c>
      <c r="AL513">
        <v>24581</v>
      </c>
      <c r="AM513">
        <v>67282</v>
      </c>
      <c r="AN513">
        <v>33215</v>
      </c>
      <c r="AO513">
        <v>30221</v>
      </c>
      <c r="AP513">
        <v>10378</v>
      </c>
      <c r="AQ513" t="s">
        <v>290</v>
      </c>
      <c r="AR513" t="s">
        <v>37</v>
      </c>
      <c r="AS513" t="s">
        <v>37</v>
      </c>
      <c r="AT513" t="s">
        <v>37</v>
      </c>
      <c r="AU513" t="s">
        <v>252</v>
      </c>
      <c r="AV513" t="s">
        <v>37</v>
      </c>
      <c r="AW513" t="s">
        <v>37</v>
      </c>
      <c r="AX513" t="s">
        <v>38</v>
      </c>
      <c r="AY513" t="s">
        <v>290</v>
      </c>
      <c r="AZ513" t="s">
        <v>38</v>
      </c>
      <c r="BA513" t="s">
        <v>37</v>
      </c>
      <c r="BB513" t="s">
        <v>37</v>
      </c>
      <c r="BC513" t="s">
        <v>37</v>
      </c>
      <c r="BD513" t="s">
        <v>38</v>
      </c>
      <c r="BE513" t="s">
        <v>37</v>
      </c>
      <c r="BF513" t="s">
        <v>38</v>
      </c>
    </row>
    <row r="514" spans="1:58" ht="17.25" customHeight="1" x14ac:dyDescent="0.25">
      <c r="A514" s="20">
        <v>45439</v>
      </c>
      <c r="B514" s="21">
        <v>5</v>
      </c>
      <c r="C514" s="22">
        <v>4</v>
      </c>
      <c r="D514" s="20" t="s">
        <v>253</v>
      </c>
      <c r="E514" s="20" t="s">
        <v>253</v>
      </c>
      <c r="F514" s="23"/>
      <c r="G514" s="25"/>
      <c r="H514" s="26" t="s">
        <v>37</v>
      </c>
      <c r="I514" s="26" t="s">
        <v>37</v>
      </c>
      <c r="J514" s="26" t="s">
        <v>37</v>
      </c>
      <c r="K514" s="26" t="s">
        <v>37</v>
      </c>
      <c r="L514" s="26" t="s">
        <v>38</v>
      </c>
      <c r="M514" s="26" t="s">
        <v>37</v>
      </c>
      <c r="N514" s="26" t="s">
        <v>38</v>
      </c>
      <c r="O514" s="27" t="s">
        <v>290</v>
      </c>
      <c r="P514" s="26" t="s">
        <v>37</v>
      </c>
      <c r="Q514" s="26" t="s">
        <v>37</v>
      </c>
      <c r="R514" s="26" t="s">
        <v>37</v>
      </c>
      <c r="S514" s="26" t="s">
        <v>33</v>
      </c>
      <c r="T514" s="26" t="s">
        <v>38</v>
      </c>
      <c r="U514" s="26" t="s">
        <v>37</v>
      </c>
      <c r="V514" s="26" t="s">
        <v>38</v>
      </c>
      <c r="AA514" t="s">
        <v>290</v>
      </c>
      <c r="AB514">
        <v>26185</v>
      </c>
      <c r="AC514">
        <v>60040</v>
      </c>
      <c r="AD514">
        <v>44289</v>
      </c>
      <c r="AE514">
        <v>48881</v>
      </c>
      <c r="AF514">
        <v>18689</v>
      </c>
      <c r="AG514">
        <v>14936</v>
      </c>
      <c r="AH514">
        <v>12660</v>
      </c>
      <c r="AI514" t="s">
        <v>290</v>
      </c>
      <c r="AJ514">
        <v>49978</v>
      </c>
      <c r="AK514">
        <v>30046</v>
      </c>
      <c r="AL514">
        <v>24605</v>
      </c>
      <c r="AM514">
        <v>67306</v>
      </c>
      <c r="AN514">
        <v>33215</v>
      </c>
      <c r="AO514">
        <v>30245</v>
      </c>
      <c r="AP514">
        <v>10378</v>
      </c>
      <c r="AQ514" t="s">
        <v>290</v>
      </c>
      <c r="AR514" t="s">
        <v>37</v>
      </c>
      <c r="AS514" t="s">
        <v>37</v>
      </c>
      <c r="AT514" t="s">
        <v>37</v>
      </c>
      <c r="AU514" t="s">
        <v>252</v>
      </c>
      <c r="AV514" t="s">
        <v>37</v>
      </c>
      <c r="AW514" t="s">
        <v>37</v>
      </c>
      <c r="AX514" t="s">
        <v>38</v>
      </c>
      <c r="AY514" t="s">
        <v>290</v>
      </c>
      <c r="AZ514" t="s">
        <v>38</v>
      </c>
      <c r="BA514" t="s">
        <v>37</v>
      </c>
      <c r="BB514" t="s">
        <v>37</v>
      </c>
      <c r="BC514" t="s">
        <v>37</v>
      </c>
      <c r="BD514" t="s">
        <v>38</v>
      </c>
      <c r="BE514" t="s">
        <v>37</v>
      </c>
      <c r="BF514" t="s">
        <v>38</v>
      </c>
    </row>
    <row r="515" spans="1:58" ht="17.25" customHeight="1" x14ac:dyDescent="0.25">
      <c r="A515" s="20">
        <v>45440</v>
      </c>
      <c r="B515" s="21">
        <v>5</v>
      </c>
      <c r="C515" s="22">
        <v>4</v>
      </c>
      <c r="D515" s="20" t="s">
        <v>253</v>
      </c>
      <c r="E515" s="20" t="s">
        <v>253</v>
      </c>
      <c r="F515" s="23"/>
      <c r="G515" s="25"/>
      <c r="H515" s="26" t="s">
        <v>37</v>
      </c>
      <c r="I515" s="26" t="s">
        <v>37</v>
      </c>
      <c r="J515" s="26" t="s">
        <v>37</v>
      </c>
      <c r="K515" s="26" t="s">
        <v>37</v>
      </c>
      <c r="L515" s="26" t="s">
        <v>38</v>
      </c>
      <c r="M515" s="26" t="s">
        <v>37</v>
      </c>
      <c r="N515" s="26" t="s">
        <v>38</v>
      </c>
      <c r="O515" s="27" t="s">
        <v>290</v>
      </c>
      <c r="P515" s="26" t="s">
        <v>37</v>
      </c>
      <c r="Q515" s="26" t="s">
        <v>37</v>
      </c>
      <c r="R515" s="26" t="s">
        <v>38</v>
      </c>
      <c r="S515" s="26" t="s">
        <v>37</v>
      </c>
      <c r="T515" s="26" t="s">
        <v>38</v>
      </c>
      <c r="U515" s="26" t="s">
        <v>37</v>
      </c>
      <c r="V515" s="26" t="s">
        <v>38</v>
      </c>
      <c r="AA515" t="s">
        <v>290</v>
      </c>
      <c r="AB515">
        <v>26209</v>
      </c>
      <c r="AC515">
        <v>60064</v>
      </c>
      <c r="AD515">
        <v>44313</v>
      </c>
      <c r="AE515">
        <v>48881</v>
      </c>
      <c r="AF515">
        <v>18713</v>
      </c>
      <c r="AG515">
        <v>14960</v>
      </c>
      <c r="AH515">
        <v>12660</v>
      </c>
      <c r="AI515" t="s">
        <v>290</v>
      </c>
      <c r="AJ515">
        <v>49978</v>
      </c>
      <c r="AK515">
        <v>30070</v>
      </c>
      <c r="AL515">
        <v>24629</v>
      </c>
      <c r="AM515">
        <v>67330</v>
      </c>
      <c r="AN515">
        <v>33215</v>
      </c>
      <c r="AO515">
        <v>30269</v>
      </c>
      <c r="AP515">
        <v>10378</v>
      </c>
      <c r="AQ515" t="s">
        <v>290</v>
      </c>
      <c r="AR515" t="s">
        <v>37</v>
      </c>
      <c r="AS515" t="s">
        <v>37</v>
      </c>
      <c r="AT515" t="s">
        <v>37</v>
      </c>
      <c r="AU515" t="s">
        <v>252</v>
      </c>
      <c r="AV515" t="s">
        <v>37</v>
      </c>
      <c r="AW515" t="s">
        <v>37</v>
      </c>
      <c r="AX515" t="s">
        <v>38</v>
      </c>
      <c r="AY515" t="s">
        <v>290</v>
      </c>
      <c r="AZ515" t="s">
        <v>38</v>
      </c>
      <c r="BA515" t="s">
        <v>37</v>
      </c>
      <c r="BB515" t="s">
        <v>37</v>
      </c>
      <c r="BC515" t="s">
        <v>37</v>
      </c>
      <c r="BD515" t="s">
        <v>38</v>
      </c>
      <c r="BE515" t="s">
        <v>37</v>
      </c>
      <c r="BF515" t="s">
        <v>38</v>
      </c>
    </row>
    <row r="516" spans="1:58" ht="17.25" customHeight="1" x14ac:dyDescent="0.25">
      <c r="A516" s="20">
        <v>45441</v>
      </c>
      <c r="B516" s="21">
        <v>5</v>
      </c>
      <c r="C516" s="22">
        <v>4</v>
      </c>
      <c r="D516" s="20" t="s">
        <v>253</v>
      </c>
      <c r="E516" s="20" t="s">
        <v>253</v>
      </c>
      <c r="F516" s="23"/>
      <c r="G516" s="25"/>
      <c r="H516" s="26" t="s">
        <v>37</v>
      </c>
      <c r="I516" s="26" t="s">
        <v>37</v>
      </c>
      <c r="J516" s="26" t="s">
        <v>37</v>
      </c>
      <c r="K516" s="26" t="s">
        <v>37</v>
      </c>
      <c r="L516" s="26" t="s">
        <v>38</v>
      </c>
      <c r="M516" s="26" t="s">
        <v>37</v>
      </c>
      <c r="N516" s="26" t="s">
        <v>38</v>
      </c>
      <c r="O516" s="27" t="s">
        <v>290</v>
      </c>
      <c r="P516" s="26" t="s">
        <v>37</v>
      </c>
      <c r="Q516" s="26" t="s">
        <v>37</v>
      </c>
      <c r="R516" s="26" t="s">
        <v>38</v>
      </c>
      <c r="S516" s="26" t="s">
        <v>37</v>
      </c>
      <c r="T516" s="26" t="s">
        <v>38</v>
      </c>
      <c r="U516" s="26" t="s">
        <v>37</v>
      </c>
      <c r="V516" s="26" t="s">
        <v>38</v>
      </c>
      <c r="AA516" t="s">
        <v>290</v>
      </c>
      <c r="AB516">
        <v>26233</v>
      </c>
      <c r="AC516">
        <v>60088</v>
      </c>
      <c r="AD516">
        <v>44337</v>
      </c>
      <c r="AE516">
        <v>48881</v>
      </c>
      <c r="AF516">
        <v>18737</v>
      </c>
      <c r="AG516">
        <v>14984</v>
      </c>
      <c r="AH516">
        <v>12660</v>
      </c>
      <c r="AI516" t="s">
        <v>290</v>
      </c>
      <c r="AJ516">
        <v>49978</v>
      </c>
      <c r="AK516">
        <v>30094</v>
      </c>
      <c r="AL516">
        <v>24653</v>
      </c>
      <c r="AM516">
        <v>67354</v>
      </c>
      <c r="AN516">
        <v>33215</v>
      </c>
      <c r="AO516">
        <v>30293</v>
      </c>
      <c r="AP516">
        <v>10378</v>
      </c>
      <c r="AQ516" t="s">
        <v>290</v>
      </c>
      <c r="AR516" t="s">
        <v>37</v>
      </c>
      <c r="AS516" t="s">
        <v>37</v>
      </c>
      <c r="AT516" t="s">
        <v>37</v>
      </c>
      <c r="AU516" t="s">
        <v>252</v>
      </c>
      <c r="AV516" t="s">
        <v>37</v>
      </c>
      <c r="AW516" t="s">
        <v>37</v>
      </c>
      <c r="AX516" t="s">
        <v>38</v>
      </c>
      <c r="AY516" t="s">
        <v>290</v>
      </c>
      <c r="AZ516" t="s">
        <v>38</v>
      </c>
      <c r="BA516" t="s">
        <v>37</v>
      </c>
      <c r="BB516" t="s">
        <v>37</v>
      </c>
      <c r="BC516" t="s">
        <v>37</v>
      </c>
      <c r="BD516" t="s">
        <v>38</v>
      </c>
      <c r="BE516" t="s">
        <v>37</v>
      </c>
      <c r="BF516" t="s">
        <v>38</v>
      </c>
    </row>
    <row r="517" spans="1:58" ht="17.25" customHeight="1" x14ac:dyDescent="0.25">
      <c r="A517" s="20">
        <v>45442</v>
      </c>
      <c r="B517" s="21">
        <v>5</v>
      </c>
      <c r="C517" s="22">
        <v>4</v>
      </c>
      <c r="D517" s="20" t="s">
        <v>253</v>
      </c>
      <c r="E517" s="20" t="s">
        <v>253</v>
      </c>
      <c r="F517" s="23"/>
      <c r="G517" s="25"/>
      <c r="H517" s="26" t="s">
        <v>37</v>
      </c>
      <c r="I517" s="26" t="s">
        <v>37</v>
      </c>
      <c r="J517" s="26" t="s">
        <v>37</v>
      </c>
      <c r="K517" s="26" t="s">
        <v>37</v>
      </c>
      <c r="L517" s="26" t="s">
        <v>38</v>
      </c>
      <c r="M517" s="26" t="s">
        <v>37</v>
      </c>
      <c r="N517" s="26" t="s">
        <v>38</v>
      </c>
      <c r="O517" s="27" t="s">
        <v>290</v>
      </c>
      <c r="P517" s="26" t="s">
        <v>37</v>
      </c>
      <c r="Q517" s="26" t="s">
        <v>37</v>
      </c>
      <c r="R517" s="26" t="s">
        <v>38</v>
      </c>
      <c r="S517" s="26" t="s">
        <v>37</v>
      </c>
      <c r="T517" s="26" t="s">
        <v>38</v>
      </c>
      <c r="U517" s="26" t="s">
        <v>37</v>
      </c>
      <c r="V517" s="26" t="s">
        <v>38</v>
      </c>
      <c r="AA517" t="s">
        <v>290</v>
      </c>
      <c r="AB517">
        <v>26257</v>
      </c>
      <c r="AC517">
        <v>60112</v>
      </c>
      <c r="AD517">
        <v>44337</v>
      </c>
      <c r="AE517">
        <v>48881</v>
      </c>
      <c r="AF517">
        <v>18761</v>
      </c>
      <c r="AG517">
        <v>15008</v>
      </c>
      <c r="AH517">
        <v>12660</v>
      </c>
      <c r="AI517" t="s">
        <v>290</v>
      </c>
      <c r="AJ517">
        <v>49978</v>
      </c>
      <c r="AK517">
        <v>30118</v>
      </c>
      <c r="AL517">
        <v>24677</v>
      </c>
      <c r="AM517">
        <v>67378</v>
      </c>
      <c r="AN517">
        <v>33215</v>
      </c>
      <c r="AO517">
        <v>30317</v>
      </c>
      <c r="AP517">
        <v>10378</v>
      </c>
      <c r="AQ517" t="s">
        <v>290</v>
      </c>
      <c r="AR517" t="s">
        <v>37</v>
      </c>
      <c r="AS517" t="s">
        <v>37</v>
      </c>
      <c r="AT517" t="s">
        <v>195</v>
      </c>
      <c r="AU517" t="s">
        <v>320</v>
      </c>
      <c r="AV517" t="s">
        <v>37</v>
      </c>
      <c r="AW517" t="s">
        <v>37</v>
      </c>
      <c r="AX517" t="s">
        <v>38</v>
      </c>
      <c r="AY517" t="s">
        <v>290</v>
      </c>
      <c r="AZ517" t="s">
        <v>38</v>
      </c>
      <c r="BA517" t="s">
        <v>37</v>
      </c>
      <c r="BB517" t="s">
        <v>37</v>
      </c>
      <c r="BC517" t="s">
        <v>37</v>
      </c>
      <c r="BD517" t="s">
        <v>38</v>
      </c>
      <c r="BE517" t="s">
        <v>37</v>
      </c>
      <c r="BF517" t="s">
        <v>38</v>
      </c>
    </row>
    <row r="518" spans="1:58" ht="17.25" customHeight="1" x14ac:dyDescent="0.25">
      <c r="A518" s="20">
        <v>45443</v>
      </c>
      <c r="B518" s="21">
        <v>5</v>
      </c>
      <c r="C518" s="22">
        <v>4</v>
      </c>
      <c r="D518" s="20" t="s">
        <v>253</v>
      </c>
      <c r="E518" s="20" t="s">
        <v>253</v>
      </c>
      <c r="F518" s="23"/>
      <c r="G518" s="25"/>
      <c r="H518" s="26" t="s">
        <v>37</v>
      </c>
      <c r="I518" s="26" t="s">
        <v>37</v>
      </c>
      <c r="J518" s="26" t="s">
        <v>37</v>
      </c>
      <c r="K518" s="26" t="s">
        <v>37</v>
      </c>
      <c r="L518" s="26" t="s">
        <v>38</v>
      </c>
      <c r="M518" s="26" t="s">
        <v>37</v>
      </c>
      <c r="N518" s="26" t="s">
        <v>38</v>
      </c>
      <c r="O518" s="27" t="s">
        <v>290</v>
      </c>
      <c r="P518" s="26" t="s">
        <v>37</v>
      </c>
      <c r="Q518" s="26" t="s">
        <v>37</v>
      </c>
      <c r="R518" s="26" t="s">
        <v>38</v>
      </c>
      <c r="S518" s="26" t="s">
        <v>37</v>
      </c>
      <c r="T518" s="26" t="s">
        <v>38</v>
      </c>
      <c r="U518" s="26" t="s">
        <v>37</v>
      </c>
      <c r="V518" s="26" t="s">
        <v>38</v>
      </c>
      <c r="AA518" t="s">
        <v>290</v>
      </c>
      <c r="AB518">
        <v>26281</v>
      </c>
      <c r="AC518">
        <v>60136</v>
      </c>
      <c r="AD518">
        <v>44337</v>
      </c>
      <c r="AE518">
        <v>48905</v>
      </c>
      <c r="AF518">
        <v>18785</v>
      </c>
      <c r="AG518">
        <v>15032</v>
      </c>
      <c r="AH518">
        <v>12660</v>
      </c>
      <c r="AI518" t="s">
        <v>290</v>
      </c>
      <c r="AJ518">
        <v>49978</v>
      </c>
      <c r="AK518">
        <v>30142</v>
      </c>
      <c r="AL518">
        <v>24701</v>
      </c>
      <c r="AM518">
        <v>67402</v>
      </c>
      <c r="AN518">
        <v>33215</v>
      </c>
      <c r="AO518">
        <v>30341</v>
      </c>
      <c r="AP518">
        <v>10378</v>
      </c>
      <c r="AQ518" t="s">
        <v>290</v>
      </c>
      <c r="AR518" t="s">
        <v>37</v>
      </c>
      <c r="AS518" t="s">
        <v>37</v>
      </c>
      <c r="AT518" t="s">
        <v>321</v>
      </c>
      <c r="AU518" t="s">
        <v>37</v>
      </c>
      <c r="AV518" t="s">
        <v>37</v>
      </c>
      <c r="AW518" t="s">
        <v>37</v>
      </c>
      <c r="AX518" t="s">
        <v>38</v>
      </c>
      <c r="AY518" t="s">
        <v>290</v>
      </c>
      <c r="AZ518" t="s">
        <v>38</v>
      </c>
      <c r="BA518" t="s">
        <v>37</v>
      </c>
      <c r="BB518" t="s">
        <v>37</v>
      </c>
      <c r="BC518" t="s">
        <v>37</v>
      </c>
      <c r="BD518" t="s">
        <v>38</v>
      </c>
      <c r="BE518" t="s">
        <v>37</v>
      </c>
      <c r="BF518" t="s">
        <v>38</v>
      </c>
    </row>
    <row r="519" spans="1:58" ht="17.25" customHeight="1" x14ac:dyDescent="0.25">
      <c r="A519" s="20">
        <v>45444</v>
      </c>
      <c r="B519" s="21">
        <v>5</v>
      </c>
      <c r="C519" s="22">
        <v>4</v>
      </c>
      <c r="D519" s="20" t="s">
        <v>253</v>
      </c>
      <c r="E519" s="20" t="s">
        <v>253</v>
      </c>
      <c r="F519" s="24"/>
      <c r="G519" s="25"/>
      <c r="H519" s="26" t="s">
        <v>37</v>
      </c>
      <c r="I519" s="26" t="s">
        <v>37</v>
      </c>
      <c r="J519" s="26" t="s">
        <v>37</v>
      </c>
      <c r="K519" s="26" t="s">
        <v>37</v>
      </c>
      <c r="L519" s="26" t="s">
        <v>38</v>
      </c>
      <c r="M519" s="26" t="s">
        <v>37</v>
      </c>
      <c r="N519" s="26" t="s">
        <v>38</v>
      </c>
      <c r="O519" s="27" t="s">
        <v>290</v>
      </c>
      <c r="P519" s="26" t="s">
        <v>37</v>
      </c>
      <c r="Q519" s="26" t="s">
        <v>37</v>
      </c>
      <c r="R519" s="26" t="s">
        <v>38</v>
      </c>
      <c r="S519" s="26" t="s">
        <v>37</v>
      </c>
      <c r="T519" s="26" t="s">
        <v>38</v>
      </c>
      <c r="U519" s="26" t="s">
        <v>37</v>
      </c>
      <c r="V519" s="26" t="s">
        <v>38</v>
      </c>
      <c r="AA519" t="s">
        <v>290</v>
      </c>
      <c r="AB519">
        <v>26305</v>
      </c>
      <c r="AC519">
        <v>60160</v>
      </c>
      <c r="AD519">
        <v>44337</v>
      </c>
      <c r="AE519">
        <v>48929</v>
      </c>
      <c r="AF519">
        <v>18785</v>
      </c>
      <c r="AG519">
        <v>15056</v>
      </c>
      <c r="AH519">
        <v>12660</v>
      </c>
      <c r="AI519" t="s">
        <v>290</v>
      </c>
      <c r="AJ519">
        <v>49978</v>
      </c>
      <c r="AK519">
        <v>30166</v>
      </c>
      <c r="AL519">
        <v>24725</v>
      </c>
      <c r="AM519">
        <v>67426</v>
      </c>
      <c r="AN519">
        <v>33215</v>
      </c>
      <c r="AO519">
        <v>30365</v>
      </c>
      <c r="AP519">
        <v>10378</v>
      </c>
      <c r="AQ519" t="s">
        <v>290</v>
      </c>
      <c r="AR519" t="s">
        <v>37</v>
      </c>
      <c r="AS519" t="s">
        <v>37</v>
      </c>
      <c r="AT519" t="s">
        <v>320</v>
      </c>
      <c r="AU519" t="s">
        <v>37</v>
      </c>
      <c r="AV519" t="s">
        <v>195</v>
      </c>
      <c r="AW519" t="s">
        <v>37</v>
      </c>
      <c r="AX519" t="s">
        <v>38</v>
      </c>
      <c r="AY519" t="s">
        <v>290</v>
      </c>
      <c r="AZ519" t="s">
        <v>38</v>
      </c>
      <c r="BA519" t="s">
        <v>37</v>
      </c>
      <c r="BB519" t="s">
        <v>37</v>
      </c>
      <c r="BC519" t="s">
        <v>37</v>
      </c>
      <c r="BD519" t="s">
        <v>38</v>
      </c>
      <c r="BE519" t="s">
        <v>37</v>
      </c>
      <c r="BF519" t="s">
        <v>38</v>
      </c>
    </row>
    <row r="520" spans="1:58" ht="17.25" customHeight="1" x14ac:dyDescent="0.25">
      <c r="A520" s="20">
        <v>45445</v>
      </c>
      <c r="B520" s="21">
        <v>5</v>
      </c>
      <c r="C520" s="22">
        <v>4</v>
      </c>
      <c r="D520" s="20" t="s">
        <v>253</v>
      </c>
      <c r="E520" s="20" t="s">
        <v>253</v>
      </c>
      <c r="F520" s="23"/>
      <c r="G520" s="25"/>
      <c r="H520" s="26" t="s">
        <v>37</v>
      </c>
      <c r="I520" s="26" t="s">
        <v>37</v>
      </c>
      <c r="J520" s="26" t="s">
        <v>37</v>
      </c>
      <c r="K520" s="26" t="s">
        <v>37</v>
      </c>
      <c r="L520" s="26" t="s">
        <v>38</v>
      </c>
      <c r="M520" s="26" t="s">
        <v>37</v>
      </c>
      <c r="N520" s="26" t="s">
        <v>38</v>
      </c>
      <c r="O520" s="27" t="s">
        <v>290</v>
      </c>
      <c r="P520" s="26" t="s">
        <v>37</v>
      </c>
      <c r="Q520" s="26" t="s">
        <v>37</v>
      </c>
      <c r="R520" s="26" t="s">
        <v>38</v>
      </c>
      <c r="S520" s="26" t="s">
        <v>37</v>
      </c>
      <c r="T520" s="26" t="s">
        <v>38</v>
      </c>
      <c r="U520" s="26" t="s">
        <v>37</v>
      </c>
      <c r="V520" s="26" t="s">
        <v>38</v>
      </c>
      <c r="AA520" t="s">
        <v>290</v>
      </c>
      <c r="AB520">
        <v>26329</v>
      </c>
      <c r="AC520">
        <v>60184</v>
      </c>
      <c r="AD520">
        <v>44361</v>
      </c>
      <c r="AE520">
        <v>48953</v>
      </c>
      <c r="AF520">
        <v>18785</v>
      </c>
      <c r="AG520">
        <v>15080</v>
      </c>
      <c r="AH520">
        <v>12660</v>
      </c>
      <c r="AI520" t="s">
        <v>290</v>
      </c>
      <c r="AJ520">
        <v>49978</v>
      </c>
      <c r="AK520">
        <v>30190</v>
      </c>
      <c r="AL520">
        <v>24749</v>
      </c>
      <c r="AM520">
        <v>67450</v>
      </c>
      <c r="AN520">
        <v>33215</v>
      </c>
      <c r="AO520">
        <v>30389</v>
      </c>
      <c r="AP520">
        <v>10378</v>
      </c>
      <c r="AQ520" t="s">
        <v>290</v>
      </c>
      <c r="AR520" t="s">
        <v>37</v>
      </c>
      <c r="AS520" t="s">
        <v>37</v>
      </c>
      <c r="AT520" t="s">
        <v>37</v>
      </c>
      <c r="AU520" t="s">
        <v>37</v>
      </c>
      <c r="AV520" t="s">
        <v>38</v>
      </c>
      <c r="AW520" t="s">
        <v>37</v>
      </c>
      <c r="AX520" t="s">
        <v>38</v>
      </c>
      <c r="AY520" t="s">
        <v>290</v>
      </c>
      <c r="AZ520" t="s">
        <v>38</v>
      </c>
      <c r="BA520" t="s">
        <v>37</v>
      </c>
      <c r="BB520" t="s">
        <v>37</v>
      </c>
      <c r="BC520" t="s">
        <v>37</v>
      </c>
      <c r="BD520" t="s">
        <v>38</v>
      </c>
      <c r="BE520" t="s">
        <v>37</v>
      </c>
      <c r="BF520" t="s">
        <v>38</v>
      </c>
    </row>
    <row r="521" spans="1:58" ht="17.25" customHeight="1" x14ac:dyDescent="0.25">
      <c r="A521" s="20">
        <v>45446</v>
      </c>
      <c r="B521" s="21">
        <v>5</v>
      </c>
      <c r="C521" s="22">
        <v>4</v>
      </c>
      <c r="D521" s="20" t="s">
        <v>253</v>
      </c>
      <c r="E521" s="20" t="s">
        <v>253</v>
      </c>
      <c r="F521" s="23"/>
      <c r="G521" s="25"/>
      <c r="H521" s="26" t="s">
        <v>37</v>
      </c>
      <c r="I521" s="26" t="s">
        <v>37</v>
      </c>
      <c r="J521" s="26" t="s">
        <v>37</v>
      </c>
      <c r="K521" s="26" t="s">
        <v>37</v>
      </c>
      <c r="L521" s="26" t="s">
        <v>38</v>
      </c>
      <c r="M521" s="26" t="s">
        <v>37</v>
      </c>
      <c r="N521" s="26" t="s">
        <v>38</v>
      </c>
      <c r="O521" s="27" t="s">
        <v>290</v>
      </c>
      <c r="P521" s="26" t="s">
        <v>37</v>
      </c>
      <c r="Q521" s="26" t="s">
        <v>37</v>
      </c>
      <c r="R521" s="26" t="s">
        <v>38</v>
      </c>
      <c r="S521" s="26" t="s">
        <v>37</v>
      </c>
      <c r="T521" s="26" t="s">
        <v>38</v>
      </c>
      <c r="U521" s="26" t="s">
        <v>37</v>
      </c>
      <c r="V521" s="26" t="s">
        <v>38</v>
      </c>
      <c r="AA521" t="s">
        <v>290</v>
      </c>
      <c r="AB521">
        <v>26353</v>
      </c>
      <c r="AC521">
        <v>60208</v>
      </c>
      <c r="AD521">
        <v>44385</v>
      </c>
      <c r="AE521">
        <v>48977</v>
      </c>
      <c r="AF521">
        <v>18785</v>
      </c>
      <c r="AG521">
        <v>15104</v>
      </c>
      <c r="AH521">
        <v>12660</v>
      </c>
      <c r="AI521" t="s">
        <v>290</v>
      </c>
      <c r="AJ521">
        <v>49978</v>
      </c>
      <c r="AK521">
        <v>30214</v>
      </c>
      <c r="AL521">
        <v>24773</v>
      </c>
      <c r="AM521">
        <v>67474</v>
      </c>
      <c r="AN521">
        <v>33215</v>
      </c>
      <c r="AO521">
        <v>30413</v>
      </c>
      <c r="AP521">
        <v>10378</v>
      </c>
      <c r="AQ521" t="s">
        <v>290</v>
      </c>
      <c r="AR521" t="s">
        <v>37</v>
      </c>
      <c r="AS521" t="s">
        <v>37</v>
      </c>
      <c r="AT521" t="s">
        <v>37</v>
      </c>
      <c r="AU521" t="s">
        <v>37</v>
      </c>
      <c r="AV521" t="s">
        <v>38</v>
      </c>
      <c r="AW521" t="s">
        <v>37</v>
      </c>
      <c r="AX521" t="s">
        <v>38</v>
      </c>
      <c r="AY521" t="s">
        <v>290</v>
      </c>
      <c r="AZ521" t="s">
        <v>38</v>
      </c>
      <c r="BA521" t="s">
        <v>37</v>
      </c>
      <c r="BB521" t="s">
        <v>37</v>
      </c>
      <c r="BC521" t="s">
        <v>37</v>
      </c>
      <c r="BD521" t="s">
        <v>38</v>
      </c>
      <c r="BE521" t="s">
        <v>37</v>
      </c>
      <c r="BF521" t="s">
        <v>38</v>
      </c>
    </row>
    <row r="522" spans="1:58" ht="17.25" customHeight="1" x14ac:dyDescent="0.25">
      <c r="A522" s="20">
        <v>45447</v>
      </c>
      <c r="B522" s="21">
        <v>5</v>
      </c>
      <c r="C522" s="22">
        <v>4</v>
      </c>
      <c r="D522" s="20" t="s">
        <v>253</v>
      </c>
      <c r="E522" s="20" t="s">
        <v>253</v>
      </c>
      <c r="F522" s="23"/>
      <c r="G522" s="25"/>
      <c r="H522" s="26" t="s">
        <v>37</v>
      </c>
      <c r="I522" s="26" t="s">
        <v>37</v>
      </c>
      <c r="J522" s="26" t="s">
        <v>37</v>
      </c>
      <c r="K522" s="26" t="s">
        <v>37</v>
      </c>
      <c r="L522" s="26" t="s">
        <v>38</v>
      </c>
      <c r="M522" s="26" t="s">
        <v>37</v>
      </c>
      <c r="N522" s="26" t="s">
        <v>38</v>
      </c>
      <c r="O522" s="27" t="s">
        <v>290</v>
      </c>
      <c r="P522" s="26" t="s">
        <v>37</v>
      </c>
      <c r="Q522" s="26" t="s">
        <v>37</v>
      </c>
      <c r="R522" s="26" t="s">
        <v>38</v>
      </c>
      <c r="S522" s="26" t="s">
        <v>37</v>
      </c>
      <c r="T522" s="26" t="s">
        <v>38</v>
      </c>
      <c r="U522" s="26" t="s">
        <v>37</v>
      </c>
      <c r="V522" s="26" t="s">
        <v>38</v>
      </c>
      <c r="AA522" t="s">
        <v>290</v>
      </c>
      <c r="AB522">
        <v>26377</v>
      </c>
      <c r="AC522">
        <v>60232</v>
      </c>
      <c r="AD522">
        <v>44409</v>
      </c>
      <c r="AE522">
        <v>49001</v>
      </c>
      <c r="AF522">
        <v>18785</v>
      </c>
      <c r="AG522">
        <v>15128</v>
      </c>
      <c r="AH522">
        <v>12660</v>
      </c>
      <c r="AI522" t="s">
        <v>290</v>
      </c>
      <c r="AJ522">
        <v>49978</v>
      </c>
      <c r="AK522">
        <v>30238</v>
      </c>
      <c r="AL522">
        <v>24797</v>
      </c>
      <c r="AM522">
        <v>67498</v>
      </c>
      <c r="AN522">
        <v>33215</v>
      </c>
      <c r="AO522">
        <v>30437</v>
      </c>
      <c r="AP522">
        <v>10378</v>
      </c>
      <c r="AQ522" t="s">
        <v>290</v>
      </c>
      <c r="AR522" t="s">
        <v>37</v>
      </c>
      <c r="AS522" t="s">
        <v>37</v>
      </c>
      <c r="AT522" t="s">
        <v>37</v>
      </c>
      <c r="AU522" t="s">
        <v>37</v>
      </c>
      <c r="AV522" t="s">
        <v>38</v>
      </c>
      <c r="AW522" t="s">
        <v>37</v>
      </c>
      <c r="AX522" t="s">
        <v>38</v>
      </c>
      <c r="AY522" t="s">
        <v>290</v>
      </c>
      <c r="AZ522" t="s">
        <v>38</v>
      </c>
      <c r="BA522" t="s">
        <v>37</v>
      </c>
      <c r="BB522" t="s">
        <v>37</v>
      </c>
      <c r="BC522" t="s">
        <v>37</v>
      </c>
      <c r="BD522" t="s">
        <v>38</v>
      </c>
      <c r="BE522" t="s">
        <v>37</v>
      </c>
      <c r="BF522" t="s">
        <v>38</v>
      </c>
    </row>
    <row r="523" spans="1:58" ht="17.25" customHeight="1" x14ac:dyDescent="0.25">
      <c r="A523" s="20">
        <v>45448</v>
      </c>
      <c r="B523" s="21">
        <v>5</v>
      </c>
      <c r="C523" s="22">
        <v>4</v>
      </c>
      <c r="D523" s="20" t="s">
        <v>253</v>
      </c>
      <c r="E523" s="20" t="s">
        <v>253</v>
      </c>
      <c r="F523" s="23"/>
      <c r="G523" s="25"/>
      <c r="H523" s="26" t="s">
        <v>37</v>
      </c>
      <c r="I523" s="26" t="s">
        <v>37</v>
      </c>
      <c r="J523" s="26" t="s">
        <v>37</v>
      </c>
      <c r="K523" s="26" t="s">
        <v>37</v>
      </c>
      <c r="L523" s="26" t="s">
        <v>38</v>
      </c>
      <c r="M523" s="26" t="s">
        <v>37</v>
      </c>
      <c r="N523" s="26" t="s">
        <v>38</v>
      </c>
      <c r="O523" s="27" t="s">
        <v>290</v>
      </c>
      <c r="P523" s="26" t="s">
        <v>37</v>
      </c>
      <c r="Q523" s="26" t="s">
        <v>37</v>
      </c>
      <c r="R523" s="26" t="s">
        <v>38</v>
      </c>
      <c r="S523" s="26" t="s">
        <v>37</v>
      </c>
      <c r="T523" s="26" t="s">
        <v>38</v>
      </c>
      <c r="U523" s="26" t="s">
        <v>37</v>
      </c>
      <c r="V523" s="26" t="s">
        <v>38</v>
      </c>
      <c r="AA523" t="s">
        <v>290</v>
      </c>
      <c r="AB523">
        <v>26401</v>
      </c>
      <c r="AC523">
        <v>60256</v>
      </c>
      <c r="AD523">
        <v>44433</v>
      </c>
      <c r="AE523">
        <v>49025</v>
      </c>
      <c r="AF523">
        <v>18785</v>
      </c>
      <c r="AG523">
        <v>15152</v>
      </c>
      <c r="AH523">
        <v>12660</v>
      </c>
      <c r="AI523" t="s">
        <v>290</v>
      </c>
      <c r="AJ523">
        <v>49978</v>
      </c>
      <c r="AK523">
        <v>30262</v>
      </c>
      <c r="AL523">
        <v>24821</v>
      </c>
      <c r="AM523">
        <v>67522</v>
      </c>
      <c r="AN523">
        <v>33215</v>
      </c>
      <c r="AO523">
        <v>30461</v>
      </c>
      <c r="AP523">
        <v>10378</v>
      </c>
      <c r="AQ523" t="s">
        <v>290</v>
      </c>
      <c r="AR523" t="s">
        <v>37</v>
      </c>
      <c r="AS523" t="s">
        <v>37</v>
      </c>
      <c r="AT523" t="s">
        <v>37</v>
      </c>
      <c r="AU523" t="s">
        <v>37</v>
      </c>
      <c r="AV523" t="s">
        <v>38</v>
      </c>
      <c r="AW523" t="s">
        <v>37</v>
      </c>
      <c r="AX523" t="s">
        <v>38</v>
      </c>
      <c r="AY523" t="s">
        <v>290</v>
      </c>
      <c r="AZ523" t="s">
        <v>38</v>
      </c>
      <c r="BA523" t="s">
        <v>37</v>
      </c>
      <c r="BB523" t="s">
        <v>37</v>
      </c>
      <c r="BC523" t="s">
        <v>37</v>
      </c>
      <c r="BD523" t="s">
        <v>38</v>
      </c>
      <c r="BE523" t="s">
        <v>37</v>
      </c>
      <c r="BF523" t="s">
        <v>38</v>
      </c>
    </row>
    <row r="524" spans="1:58" ht="17.25" customHeight="1" x14ac:dyDescent="0.25">
      <c r="A524" s="20">
        <v>45449</v>
      </c>
      <c r="B524" s="21">
        <v>5</v>
      </c>
      <c r="C524" s="22">
        <v>4</v>
      </c>
      <c r="D524" s="20" t="s">
        <v>253</v>
      </c>
      <c r="E524" s="20" t="s">
        <v>253</v>
      </c>
      <c r="F524" s="23"/>
      <c r="G524" s="25"/>
      <c r="H524" s="26" t="s">
        <v>37</v>
      </c>
      <c r="I524" s="26" t="s">
        <v>37</v>
      </c>
      <c r="J524" s="26" t="s">
        <v>37</v>
      </c>
      <c r="K524" s="26" t="s">
        <v>37</v>
      </c>
      <c r="L524" s="26" t="s">
        <v>38</v>
      </c>
      <c r="M524" s="26" t="s">
        <v>37</v>
      </c>
      <c r="N524" s="26" t="s">
        <v>38</v>
      </c>
      <c r="O524" s="27" t="s">
        <v>290</v>
      </c>
      <c r="P524" s="26" t="s">
        <v>37</v>
      </c>
      <c r="Q524" s="26" t="s">
        <v>37</v>
      </c>
      <c r="R524" s="26" t="s">
        <v>38</v>
      </c>
      <c r="S524" s="26" t="s">
        <v>37</v>
      </c>
      <c r="T524" s="26" t="s">
        <v>38</v>
      </c>
      <c r="U524" s="26" t="s">
        <v>37</v>
      </c>
      <c r="V524" s="26" t="s">
        <v>38</v>
      </c>
      <c r="AA524" t="s">
        <v>290</v>
      </c>
      <c r="AB524">
        <v>26425</v>
      </c>
      <c r="AC524">
        <v>60280</v>
      </c>
      <c r="AD524">
        <v>44457</v>
      </c>
      <c r="AE524">
        <v>49049</v>
      </c>
      <c r="AF524">
        <v>18785</v>
      </c>
      <c r="AG524">
        <v>15176</v>
      </c>
      <c r="AH524">
        <v>12660</v>
      </c>
      <c r="AI524" t="s">
        <v>290</v>
      </c>
      <c r="AJ524">
        <v>49978</v>
      </c>
      <c r="AK524">
        <v>30286</v>
      </c>
      <c r="AL524">
        <v>24845</v>
      </c>
      <c r="AM524">
        <v>67546</v>
      </c>
      <c r="AN524">
        <v>33215</v>
      </c>
      <c r="AO524">
        <v>30485</v>
      </c>
      <c r="AP524">
        <v>10378</v>
      </c>
      <c r="AQ524" t="s">
        <v>290</v>
      </c>
      <c r="AR524" t="s">
        <v>37</v>
      </c>
      <c r="AS524" t="s">
        <v>37</v>
      </c>
      <c r="AT524" t="s">
        <v>37</v>
      </c>
      <c r="AU524" t="s">
        <v>37</v>
      </c>
      <c r="AV524" t="s">
        <v>38</v>
      </c>
      <c r="AW524" t="s">
        <v>37</v>
      </c>
      <c r="AX524" t="s">
        <v>38</v>
      </c>
      <c r="AY524" t="s">
        <v>290</v>
      </c>
      <c r="AZ524" t="s">
        <v>38</v>
      </c>
      <c r="BA524" t="s">
        <v>37</v>
      </c>
      <c r="BB524" t="s">
        <v>37</v>
      </c>
      <c r="BC524" t="s">
        <v>37</v>
      </c>
      <c r="BD524" t="s">
        <v>38</v>
      </c>
      <c r="BE524" t="s">
        <v>37</v>
      </c>
      <c r="BF524" t="s">
        <v>38</v>
      </c>
    </row>
    <row r="525" spans="1:58" ht="17.25" customHeight="1" x14ac:dyDescent="0.25">
      <c r="A525" s="20">
        <v>45450</v>
      </c>
      <c r="B525" s="21">
        <v>5</v>
      </c>
      <c r="C525" s="22">
        <v>4</v>
      </c>
      <c r="D525" s="20" t="s">
        <v>253</v>
      </c>
      <c r="E525" s="20" t="s">
        <v>253</v>
      </c>
      <c r="F525" s="23"/>
      <c r="G525" s="25"/>
      <c r="H525" s="26" t="s">
        <v>37</v>
      </c>
      <c r="I525" s="26" t="s">
        <v>37</v>
      </c>
      <c r="J525" s="26" t="s">
        <v>37</v>
      </c>
      <c r="K525" s="26" t="s">
        <v>37</v>
      </c>
      <c r="L525" s="26" t="s">
        <v>38</v>
      </c>
      <c r="M525" s="26" t="s">
        <v>37</v>
      </c>
      <c r="N525" s="26" t="s">
        <v>38</v>
      </c>
      <c r="O525" s="27" t="s">
        <v>290</v>
      </c>
      <c r="P525" s="26" t="s">
        <v>37</v>
      </c>
      <c r="Q525" s="26" t="s">
        <v>37</v>
      </c>
      <c r="R525" s="26" t="s">
        <v>38</v>
      </c>
      <c r="S525" s="26" t="s">
        <v>37</v>
      </c>
      <c r="T525" s="26" t="s">
        <v>37</v>
      </c>
      <c r="U525" s="26" t="s">
        <v>270</v>
      </c>
      <c r="V525" s="26" t="s">
        <v>38</v>
      </c>
      <c r="AA525" t="s">
        <v>290</v>
      </c>
      <c r="AB525">
        <v>26449</v>
      </c>
      <c r="AC525">
        <v>60304</v>
      </c>
      <c r="AD525">
        <v>44481</v>
      </c>
      <c r="AE525">
        <v>49073</v>
      </c>
      <c r="AF525">
        <v>18785</v>
      </c>
      <c r="AG525">
        <v>15200</v>
      </c>
      <c r="AH525">
        <v>12660</v>
      </c>
      <c r="AI525" t="s">
        <v>290</v>
      </c>
      <c r="AJ525">
        <v>49978</v>
      </c>
      <c r="AK525">
        <v>30310</v>
      </c>
      <c r="AL525">
        <v>24869</v>
      </c>
      <c r="AM525">
        <v>67570</v>
      </c>
      <c r="AN525">
        <v>33215</v>
      </c>
      <c r="AO525">
        <v>30509</v>
      </c>
      <c r="AP525">
        <v>10378</v>
      </c>
      <c r="AQ525" t="s">
        <v>290</v>
      </c>
      <c r="AR525" t="s">
        <v>37</v>
      </c>
      <c r="AS525" t="s">
        <v>37</v>
      </c>
      <c r="AT525" t="s">
        <v>37</v>
      </c>
      <c r="AU525" t="s">
        <v>37</v>
      </c>
      <c r="AV525" t="s">
        <v>38</v>
      </c>
      <c r="AW525" t="s">
        <v>37</v>
      </c>
      <c r="AX525" t="s">
        <v>38</v>
      </c>
      <c r="AY525" t="s">
        <v>290</v>
      </c>
      <c r="AZ525" t="s">
        <v>38</v>
      </c>
      <c r="BA525" t="s">
        <v>37</v>
      </c>
      <c r="BB525" t="s">
        <v>37</v>
      </c>
      <c r="BC525" t="s">
        <v>37</v>
      </c>
      <c r="BD525" t="s">
        <v>38</v>
      </c>
      <c r="BE525" t="s">
        <v>37</v>
      </c>
      <c r="BF525" t="s">
        <v>38</v>
      </c>
    </row>
    <row r="526" spans="1:58" ht="17.25" customHeight="1" x14ac:dyDescent="0.25">
      <c r="A526" s="20">
        <v>45451</v>
      </c>
      <c r="B526" s="21">
        <v>5</v>
      </c>
      <c r="C526" s="22">
        <v>4</v>
      </c>
      <c r="D526" s="20" t="s">
        <v>253</v>
      </c>
      <c r="E526" s="20" t="s">
        <v>253</v>
      </c>
      <c r="F526" s="23"/>
      <c r="G526" s="25"/>
      <c r="H526" s="26" t="s">
        <v>37</v>
      </c>
      <c r="I526" s="26" t="s">
        <v>37</v>
      </c>
      <c r="J526" s="26" t="s">
        <v>37</v>
      </c>
      <c r="K526" s="26" t="s">
        <v>37</v>
      </c>
      <c r="L526" s="26" t="s">
        <v>38</v>
      </c>
      <c r="M526" s="26" t="s">
        <v>37</v>
      </c>
      <c r="N526" s="26" t="s">
        <v>38</v>
      </c>
      <c r="O526" s="27" t="s">
        <v>290</v>
      </c>
      <c r="P526" s="26" t="s">
        <v>37</v>
      </c>
      <c r="Q526" s="26" t="s">
        <v>37</v>
      </c>
      <c r="R526" s="26" t="s">
        <v>38</v>
      </c>
      <c r="S526" s="26" t="s">
        <v>37</v>
      </c>
      <c r="T526" s="26" t="s">
        <v>37</v>
      </c>
      <c r="U526" s="26" t="s">
        <v>270</v>
      </c>
      <c r="V526" s="26" t="s">
        <v>38</v>
      </c>
      <c r="AA526" t="s">
        <v>290</v>
      </c>
      <c r="AB526">
        <v>26473</v>
      </c>
      <c r="AC526">
        <v>60304</v>
      </c>
      <c r="AD526">
        <v>44505</v>
      </c>
      <c r="AE526">
        <v>49097</v>
      </c>
      <c r="AF526">
        <v>18785</v>
      </c>
      <c r="AG526">
        <v>15224</v>
      </c>
      <c r="AH526">
        <v>12660</v>
      </c>
      <c r="AI526" t="s">
        <v>290</v>
      </c>
      <c r="AJ526">
        <v>49978</v>
      </c>
      <c r="AK526">
        <v>30334</v>
      </c>
      <c r="AL526">
        <v>24893</v>
      </c>
      <c r="AM526">
        <v>67594</v>
      </c>
      <c r="AN526">
        <v>33215</v>
      </c>
      <c r="AO526">
        <v>30533</v>
      </c>
      <c r="AP526">
        <v>10378</v>
      </c>
      <c r="AQ526" t="s">
        <v>290</v>
      </c>
      <c r="AR526" t="s">
        <v>37</v>
      </c>
      <c r="AS526" t="s">
        <v>195</v>
      </c>
      <c r="AT526" t="s">
        <v>37</v>
      </c>
      <c r="AU526" t="s">
        <v>37</v>
      </c>
      <c r="AV526" t="s">
        <v>38</v>
      </c>
      <c r="AW526" t="s">
        <v>37</v>
      </c>
      <c r="AX526" t="s">
        <v>320</v>
      </c>
      <c r="AY526" t="s">
        <v>290</v>
      </c>
      <c r="AZ526" t="s">
        <v>38</v>
      </c>
      <c r="BA526" t="s">
        <v>37</v>
      </c>
      <c r="BB526" t="s">
        <v>37</v>
      </c>
      <c r="BC526" t="s">
        <v>37</v>
      </c>
      <c r="BD526" t="s">
        <v>38</v>
      </c>
      <c r="BE526" t="s">
        <v>37</v>
      </c>
      <c r="BF526" t="s">
        <v>38</v>
      </c>
    </row>
    <row r="527" spans="1:58" ht="17.25" customHeight="1" x14ac:dyDescent="0.25">
      <c r="A527" s="20">
        <v>45452</v>
      </c>
      <c r="B527" s="21">
        <v>5</v>
      </c>
      <c r="C527" s="22">
        <v>4</v>
      </c>
      <c r="D527" s="20" t="s">
        <v>253</v>
      </c>
      <c r="E527" s="20" t="s">
        <v>253</v>
      </c>
      <c r="F527" s="23"/>
      <c r="G527" s="25"/>
      <c r="H527" s="26" t="s">
        <v>37</v>
      </c>
      <c r="I527" s="26" t="s">
        <v>33</v>
      </c>
      <c r="J527" s="26" t="s">
        <v>37</v>
      </c>
      <c r="K527" s="26" t="s">
        <v>37</v>
      </c>
      <c r="L527" s="26" t="s">
        <v>37</v>
      </c>
      <c r="M527" s="26" t="s">
        <v>37</v>
      </c>
      <c r="N527" s="26" t="s">
        <v>38</v>
      </c>
      <c r="O527" s="27" t="s">
        <v>290</v>
      </c>
      <c r="P527" s="26" t="s">
        <v>37</v>
      </c>
      <c r="Q527" s="26" t="s">
        <v>37</v>
      </c>
      <c r="R527" s="26" t="s">
        <v>38</v>
      </c>
      <c r="S527" s="26" t="s">
        <v>37</v>
      </c>
      <c r="T527" s="26" t="s">
        <v>37</v>
      </c>
      <c r="U527" s="26" t="s">
        <v>270</v>
      </c>
      <c r="V527" s="26" t="s">
        <v>38</v>
      </c>
      <c r="AA527" t="s">
        <v>290</v>
      </c>
      <c r="AB527">
        <v>26497</v>
      </c>
      <c r="AC527">
        <v>60304</v>
      </c>
      <c r="AD527">
        <v>44529</v>
      </c>
      <c r="AE527">
        <v>49121</v>
      </c>
      <c r="AF527">
        <v>18785</v>
      </c>
      <c r="AG527">
        <v>15248</v>
      </c>
      <c r="AH527">
        <v>12684</v>
      </c>
      <c r="AI527" t="s">
        <v>290</v>
      </c>
      <c r="AJ527">
        <v>49978</v>
      </c>
      <c r="AK527">
        <v>30358</v>
      </c>
      <c r="AL527">
        <v>24917</v>
      </c>
      <c r="AM527">
        <v>67618</v>
      </c>
      <c r="AN527">
        <v>33215</v>
      </c>
      <c r="AO527">
        <v>30557</v>
      </c>
      <c r="AP527">
        <v>10378</v>
      </c>
      <c r="AQ527" t="s">
        <v>290</v>
      </c>
      <c r="AR527" t="s">
        <v>37</v>
      </c>
      <c r="AS527" t="s">
        <v>321</v>
      </c>
      <c r="AT527" t="s">
        <v>37</v>
      </c>
      <c r="AU527" t="s">
        <v>37</v>
      </c>
      <c r="AV527" t="s">
        <v>38</v>
      </c>
      <c r="AW527" t="s">
        <v>37</v>
      </c>
      <c r="AX527" t="s">
        <v>37</v>
      </c>
      <c r="AY527" t="s">
        <v>290</v>
      </c>
      <c r="AZ527" t="s">
        <v>38</v>
      </c>
      <c r="BA527" t="s">
        <v>37</v>
      </c>
      <c r="BB527" t="s">
        <v>37</v>
      </c>
      <c r="BC527" t="s">
        <v>37</v>
      </c>
      <c r="BD527" t="s">
        <v>38</v>
      </c>
      <c r="BE527" t="s">
        <v>37</v>
      </c>
      <c r="BF527" t="s">
        <v>38</v>
      </c>
    </row>
    <row r="528" spans="1:58" ht="17.25" customHeight="1" x14ac:dyDescent="0.25">
      <c r="A528" s="20">
        <v>45453</v>
      </c>
      <c r="B528" s="21">
        <v>5</v>
      </c>
      <c r="C528" s="22">
        <v>4</v>
      </c>
      <c r="D528" s="20" t="s">
        <v>253</v>
      </c>
      <c r="E528" s="20" t="s">
        <v>253</v>
      </c>
      <c r="F528" s="23"/>
      <c r="G528" s="25"/>
      <c r="H528" s="26" t="s">
        <v>37</v>
      </c>
      <c r="I528" s="26" t="s">
        <v>33</v>
      </c>
      <c r="J528" s="26" t="s">
        <v>37</v>
      </c>
      <c r="K528" s="26" t="s">
        <v>37</v>
      </c>
      <c r="L528" s="26" t="s">
        <v>37</v>
      </c>
      <c r="M528" s="26" t="s">
        <v>37</v>
      </c>
      <c r="N528" s="26" t="s">
        <v>38</v>
      </c>
      <c r="O528" s="27" t="s">
        <v>290</v>
      </c>
      <c r="P528" s="26" t="s">
        <v>37</v>
      </c>
      <c r="Q528" s="26" t="s">
        <v>37</v>
      </c>
      <c r="R528" s="26" t="s">
        <v>38</v>
      </c>
      <c r="S528" s="26" t="s">
        <v>37</v>
      </c>
      <c r="T528" s="26" t="s">
        <v>37</v>
      </c>
      <c r="U528" s="26" t="s">
        <v>270</v>
      </c>
      <c r="V528" s="26" t="s">
        <v>38</v>
      </c>
      <c r="AA528" t="s">
        <v>290</v>
      </c>
      <c r="AB528">
        <v>26521</v>
      </c>
      <c r="AC528">
        <v>60304</v>
      </c>
      <c r="AD528">
        <v>44553</v>
      </c>
      <c r="AE528">
        <v>49145</v>
      </c>
      <c r="AF528">
        <v>18785</v>
      </c>
      <c r="AG528">
        <v>15272</v>
      </c>
      <c r="AH528">
        <v>12684</v>
      </c>
      <c r="AI528" t="s">
        <v>290</v>
      </c>
      <c r="AJ528">
        <v>49978</v>
      </c>
      <c r="AK528">
        <v>30382</v>
      </c>
      <c r="AL528">
        <v>24941</v>
      </c>
      <c r="AM528">
        <v>67642</v>
      </c>
      <c r="AN528">
        <v>33215</v>
      </c>
      <c r="AO528">
        <v>30581</v>
      </c>
      <c r="AP528">
        <v>10378</v>
      </c>
      <c r="AQ528" t="s">
        <v>290</v>
      </c>
      <c r="AR528" t="s">
        <v>37</v>
      </c>
      <c r="AS528" t="s">
        <v>320</v>
      </c>
      <c r="AT528" t="s">
        <v>37</v>
      </c>
      <c r="AU528" t="s">
        <v>37</v>
      </c>
      <c r="AV528" t="s">
        <v>38</v>
      </c>
      <c r="AW528" t="s">
        <v>37</v>
      </c>
      <c r="AX528" t="s">
        <v>195</v>
      </c>
      <c r="AY528" t="s">
        <v>290</v>
      </c>
      <c r="AZ528" t="s">
        <v>38</v>
      </c>
      <c r="BA528" t="s">
        <v>37</v>
      </c>
      <c r="BB528" t="s">
        <v>37</v>
      </c>
      <c r="BC528" t="s">
        <v>37</v>
      </c>
      <c r="BD528" t="s">
        <v>38</v>
      </c>
      <c r="BE528" t="s">
        <v>37</v>
      </c>
      <c r="BF528" t="s">
        <v>38</v>
      </c>
    </row>
    <row r="529" spans="1:58" ht="17.25" customHeight="1" x14ac:dyDescent="0.25">
      <c r="A529" s="20">
        <v>45454</v>
      </c>
      <c r="B529" s="21">
        <v>5</v>
      </c>
      <c r="C529" s="22">
        <v>4</v>
      </c>
      <c r="D529" s="20" t="s">
        <v>253</v>
      </c>
      <c r="E529" s="20" t="s">
        <v>253</v>
      </c>
      <c r="F529" s="23"/>
      <c r="G529" s="25"/>
      <c r="H529" s="26" t="s">
        <v>37</v>
      </c>
      <c r="I529" s="26" t="s">
        <v>37</v>
      </c>
      <c r="J529" s="26" t="s">
        <v>37</v>
      </c>
      <c r="K529" s="26" t="s">
        <v>37</v>
      </c>
      <c r="L529" s="26" t="s">
        <v>37</v>
      </c>
      <c r="M529" s="26" t="s">
        <v>38</v>
      </c>
      <c r="N529" s="26" t="s">
        <v>38</v>
      </c>
      <c r="O529" s="27" t="s">
        <v>290</v>
      </c>
      <c r="P529" s="26" t="s">
        <v>37</v>
      </c>
      <c r="Q529" s="26" t="s">
        <v>37</v>
      </c>
      <c r="R529" s="26" t="s">
        <v>38</v>
      </c>
      <c r="S529" s="26" t="s">
        <v>37</v>
      </c>
      <c r="T529" s="26" t="s">
        <v>37</v>
      </c>
      <c r="U529" s="26" t="s">
        <v>270</v>
      </c>
      <c r="V529" s="26" t="s">
        <v>38</v>
      </c>
      <c r="AA529" t="s">
        <v>290</v>
      </c>
      <c r="AB529">
        <v>26545</v>
      </c>
      <c r="AC529">
        <v>60328</v>
      </c>
      <c r="AD529">
        <v>44577</v>
      </c>
      <c r="AE529">
        <v>49169</v>
      </c>
      <c r="AF529">
        <v>18785</v>
      </c>
      <c r="AG529">
        <v>15296</v>
      </c>
      <c r="AH529">
        <v>12684</v>
      </c>
      <c r="AI529" t="s">
        <v>290</v>
      </c>
      <c r="AJ529">
        <v>49978</v>
      </c>
      <c r="AK529">
        <v>30406</v>
      </c>
      <c r="AL529">
        <v>24965</v>
      </c>
      <c r="AM529">
        <v>67666</v>
      </c>
      <c r="AN529">
        <v>33215</v>
      </c>
      <c r="AO529">
        <v>30605</v>
      </c>
      <c r="AP529">
        <v>10378</v>
      </c>
      <c r="AQ529" t="s">
        <v>290</v>
      </c>
      <c r="AR529" t="s">
        <v>37</v>
      </c>
      <c r="AS529" t="s">
        <v>37</v>
      </c>
      <c r="AT529" t="s">
        <v>37</v>
      </c>
      <c r="AU529" t="s">
        <v>37</v>
      </c>
      <c r="AV529" t="s">
        <v>38</v>
      </c>
      <c r="AW529" t="s">
        <v>37</v>
      </c>
      <c r="AX529" t="s">
        <v>38</v>
      </c>
      <c r="AY529" t="s">
        <v>290</v>
      </c>
      <c r="AZ529" t="s">
        <v>38</v>
      </c>
      <c r="BA529" t="s">
        <v>37</v>
      </c>
      <c r="BB529" t="s">
        <v>37</v>
      </c>
      <c r="BC529" t="s">
        <v>37</v>
      </c>
      <c r="BD529" t="s">
        <v>38</v>
      </c>
      <c r="BE529" t="s">
        <v>37</v>
      </c>
      <c r="BF529" t="s">
        <v>38</v>
      </c>
    </row>
    <row r="530" spans="1:58" ht="17.25" customHeight="1" x14ac:dyDescent="0.25">
      <c r="A530" s="20">
        <v>45455</v>
      </c>
      <c r="B530" s="21">
        <v>5</v>
      </c>
      <c r="C530" s="22">
        <v>4</v>
      </c>
      <c r="D530" s="20" t="s">
        <v>253</v>
      </c>
      <c r="E530" s="20" t="s">
        <v>253</v>
      </c>
      <c r="F530" s="23"/>
      <c r="G530" s="25"/>
      <c r="H530" s="26" t="s">
        <v>37</v>
      </c>
      <c r="I530" s="26" t="s">
        <v>37</v>
      </c>
      <c r="J530" s="26" t="s">
        <v>37</v>
      </c>
      <c r="K530" s="26" t="s">
        <v>37</v>
      </c>
      <c r="L530" s="26" t="s">
        <v>37</v>
      </c>
      <c r="M530" s="26" t="s">
        <v>38</v>
      </c>
      <c r="N530" s="26" t="s">
        <v>38</v>
      </c>
      <c r="O530" s="27" t="s">
        <v>290</v>
      </c>
      <c r="P530" s="26" t="s">
        <v>37</v>
      </c>
      <c r="Q530" s="26" t="s">
        <v>37</v>
      </c>
      <c r="R530" s="26" t="s">
        <v>38</v>
      </c>
      <c r="S530" s="26" t="s">
        <v>37</v>
      </c>
      <c r="T530" s="26" t="s">
        <v>37</v>
      </c>
      <c r="U530" s="26" t="s">
        <v>33</v>
      </c>
      <c r="V530" s="26" t="s">
        <v>38</v>
      </c>
      <c r="AA530" t="s">
        <v>290</v>
      </c>
      <c r="AB530">
        <v>26569</v>
      </c>
      <c r="AC530">
        <v>60352</v>
      </c>
      <c r="AD530">
        <v>44601</v>
      </c>
      <c r="AE530">
        <v>49193</v>
      </c>
      <c r="AF530">
        <v>18785</v>
      </c>
      <c r="AG530">
        <v>15320</v>
      </c>
      <c r="AH530">
        <v>12684</v>
      </c>
      <c r="AI530" t="s">
        <v>290</v>
      </c>
      <c r="AJ530">
        <v>49978</v>
      </c>
      <c r="AK530">
        <v>30430</v>
      </c>
      <c r="AL530">
        <v>24989</v>
      </c>
      <c r="AM530">
        <v>67690</v>
      </c>
      <c r="AN530">
        <v>33215</v>
      </c>
      <c r="AO530">
        <v>30629</v>
      </c>
      <c r="AP530">
        <v>10378</v>
      </c>
      <c r="AQ530" t="s">
        <v>290</v>
      </c>
      <c r="AR530" t="s">
        <v>37</v>
      </c>
      <c r="AS530" t="s">
        <v>37</v>
      </c>
      <c r="AT530" t="s">
        <v>37</v>
      </c>
      <c r="AU530" t="s">
        <v>37</v>
      </c>
      <c r="AV530" t="s">
        <v>38</v>
      </c>
      <c r="AW530" t="s">
        <v>37</v>
      </c>
      <c r="AX530" t="s">
        <v>38</v>
      </c>
      <c r="AY530" t="s">
        <v>290</v>
      </c>
      <c r="AZ530" t="s">
        <v>38</v>
      </c>
      <c r="BA530" t="s">
        <v>37</v>
      </c>
      <c r="BB530" t="s">
        <v>37</v>
      </c>
      <c r="BC530" t="s">
        <v>37</v>
      </c>
      <c r="BD530" t="s">
        <v>38</v>
      </c>
      <c r="BE530" t="s">
        <v>37</v>
      </c>
      <c r="BF530" t="s">
        <v>38</v>
      </c>
    </row>
    <row r="531" spans="1:58" ht="17.25" customHeight="1" x14ac:dyDescent="0.25">
      <c r="A531" s="20">
        <v>45456</v>
      </c>
      <c r="B531" s="21">
        <v>5</v>
      </c>
      <c r="C531" s="22">
        <v>4</v>
      </c>
      <c r="D531" s="20" t="s">
        <v>253</v>
      </c>
      <c r="E531" s="20" t="s">
        <v>253</v>
      </c>
      <c r="F531" s="23"/>
      <c r="G531" s="25"/>
      <c r="H531" s="26" t="s">
        <v>37</v>
      </c>
      <c r="I531" s="26" t="s">
        <v>37</v>
      </c>
      <c r="J531" s="26" t="s">
        <v>37</v>
      </c>
      <c r="K531" s="26" t="s">
        <v>37</v>
      </c>
      <c r="L531" s="26" t="s">
        <v>37</v>
      </c>
      <c r="M531" s="26" t="s">
        <v>38</v>
      </c>
      <c r="N531" s="26" t="s">
        <v>38</v>
      </c>
      <c r="O531" s="27" t="s">
        <v>290</v>
      </c>
      <c r="P531" s="26" t="s">
        <v>37</v>
      </c>
      <c r="Q531" s="26" t="s">
        <v>37</v>
      </c>
      <c r="R531" s="26" t="s">
        <v>38</v>
      </c>
      <c r="S531" s="26" t="s">
        <v>37</v>
      </c>
      <c r="T531" s="26" t="s">
        <v>37</v>
      </c>
      <c r="U531" s="26" t="s">
        <v>33</v>
      </c>
      <c r="V531" s="26" t="s">
        <v>38</v>
      </c>
      <c r="AA531" t="s">
        <v>290</v>
      </c>
      <c r="AB531">
        <v>26593</v>
      </c>
      <c r="AC531">
        <v>60376</v>
      </c>
      <c r="AD531">
        <v>44625</v>
      </c>
      <c r="AE531">
        <v>49217</v>
      </c>
      <c r="AF531">
        <v>18785</v>
      </c>
      <c r="AG531">
        <v>15344</v>
      </c>
      <c r="AH531">
        <v>12684</v>
      </c>
      <c r="AI531" t="s">
        <v>290</v>
      </c>
      <c r="AJ531">
        <v>49978</v>
      </c>
      <c r="AK531">
        <v>30454</v>
      </c>
      <c r="AL531">
        <v>25013</v>
      </c>
      <c r="AM531">
        <v>67714</v>
      </c>
      <c r="AN531">
        <v>33215</v>
      </c>
      <c r="AO531">
        <v>30653</v>
      </c>
      <c r="AP531">
        <v>10378</v>
      </c>
      <c r="AQ531" t="s">
        <v>290</v>
      </c>
      <c r="AR531" t="s">
        <v>37</v>
      </c>
      <c r="AS531" t="s">
        <v>37</v>
      </c>
      <c r="AT531" t="s">
        <v>37</v>
      </c>
      <c r="AU531" t="s">
        <v>37</v>
      </c>
      <c r="AV531" t="s">
        <v>38</v>
      </c>
      <c r="AW531" t="s">
        <v>37</v>
      </c>
      <c r="AX531" t="s">
        <v>38</v>
      </c>
      <c r="AY531" t="s">
        <v>290</v>
      </c>
      <c r="AZ531" t="s">
        <v>38</v>
      </c>
      <c r="BA531" t="s">
        <v>37</v>
      </c>
      <c r="BB531" t="s">
        <v>37</v>
      </c>
      <c r="BC531" t="s">
        <v>37</v>
      </c>
      <c r="BD531" t="s">
        <v>38</v>
      </c>
      <c r="BE531" t="s">
        <v>37</v>
      </c>
      <c r="BF531" t="s">
        <v>38</v>
      </c>
    </row>
    <row r="532" spans="1:58" ht="17.25" customHeight="1" x14ac:dyDescent="0.25">
      <c r="A532" s="20">
        <v>45457</v>
      </c>
      <c r="B532" s="21">
        <v>5</v>
      </c>
      <c r="C532" s="22">
        <v>4</v>
      </c>
      <c r="D532" s="20" t="s">
        <v>253</v>
      </c>
      <c r="E532" s="20" t="s">
        <v>253</v>
      </c>
      <c r="F532" s="23"/>
      <c r="G532" s="25"/>
      <c r="H532" s="26" t="s">
        <v>37</v>
      </c>
      <c r="I532" s="26" t="s">
        <v>37</v>
      </c>
      <c r="J532" s="26" t="s">
        <v>37</v>
      </c>
      <c r="K532" s="26" t="s">
        <v>37</v>
      </c>
      <c r="L532" s="26" t="s">
        <v>37</v>
      </c>
      <c r="M532" s="26" t="s">
        <v>38</v>
      </c>
      <c r="N532" s="26" t="s">
        <v>38</v>
      </c>
      <c r="O532" s="27" t="s">
        <v>290</v>
      </c>
      <c r="P532" s="26" t="s">
        <v>270</v>
      </c>
      <c r="Q532" s="26" t="s">
        <v>37</v>
      </c>
      <c r="R532" s="26" t="s">
        <v>38</v>
      </c>
      <c r="S532" s="26" t="s">
        <v>37</v>
      </c>
      <c r="T532" s="26" t="s">
        <v>37</v>
      </c>
      <c r="U532" s="26" t="s">
        <v>37</v>
      </c>
      <c r="V532" s="26" t="s">
        <v>38</v>
      </c>
      <c r="AA532" t="s">
        <v>290</v>
      </c>
      <c r="AB532">
        <v>26617</v>
      </c>
      <c r="AC532">
        <v>60400</v>
      </c>
      <c r="AD532">
        <v>44649</v>
      </c>
      <c r="AE532">
        <v>49241</v>
      </c>
      <c r="AF532">
        <v>18785</v>
      </c>
      <c r="AG532">
        <v>15368</v>
      </c>
      <c r="AH532">
        <v>12684</v>
      </c>
      <c r="AI532" t="s">
        <v>290</v>
      </c>
      <c r="AJ532">
        <v>49978</v>
      </c>
      <c r="AK532">
        <v>30478</v>
      </c>
      <c r="AL532">
        <v>25037</v>
      </c>
      <c r="AM532">
        <v>67738</v>
      </c>
      <c r="AN532">
        <v>33215</v>
      </c>
      <c r="AO532">
        <v>30677</v>
      </c>
      <c r="AP532">
        <v>10378</v>
      </c>
      <c r="AQ532" t="s">
        <v>290</v>
      </c>
      <c r="AR532" t="s">
        <v>37</v>
      </c>
      <c r="AS532" t="s">
        <v>37</v>
      </c>
      <c r="AT532" t="s">
        <v>37</v>
      </c>
      <c r="AU532" t="s">
        <v>37</v>
      </c>
      <c r="AV532" t="s">
        <v>38</v>
      </c>
      <c r="AW532" t="s">
        <v>37</v>
      </c>
      <c r="AX532" t="s">
        <v>38</v>
      </c>
      <c r="AY532" t="s">
        <v>290</v>
      </c>
      <c r="AZ532" t="s">
        <v>38</v>
      </c>
      <c r="BA532" t="s">
        <v>37</v>
      </c>
      <c r="BB532" t="s">
        <v>37</v>
      </c>
      <c r="BC532" t="s">
        <v>37</v>
      </c>
      <c r="BD532" t="s">
        <v>38</v>
      </c>
      <c r="BE532" t="s">
        <v>37</v>
      </c>
      <c r="BF532" t="s">
        <v>38</v>
      </c>
    </row>
    <row r="533" spans="1:58" ht="17.25" customHeight="1" x14ac:dyDescent="0.25">
      <c r="A533" s="20">
        <v>45458</v>
      </c>
      <c r="B533" s="21">
        <v>5</v>
      </c>
      <c r="C533" s="22">
        <v>4</v>
      </c>
      <c r="D533" s="20" t="s">
        <v>253</v>
      </c>
      <c r="E533" s="20" t="s">
        <v>253</v>
      </c>
      <c r="F533" s="23"/>
      <c r="G533" s="25"/>
      <c r="H533" s="26" t="s">
        <v>37</v>
      </c>
      <c r="I533" s="26" t="s">
        <v>37</v>
      </c>
      <c r="J533" s="26" t="s">
        <v>37</v>
      </c>
      <c r="K533" s="26" t="s">
        <v>37</v>
      </c>
      <c r="L533" s="26" t="s">
        <v>37</v>
      </c>
      <c r="M533" s="26" t="s">
        <v>38</v>
      </c>
      <c r="N533" s="26" t="s">
        <v>38</v>
      </c>
      <c r="O533" s="27" t="s">
        <v>290</v>
      </c>
      <c r="P533" s="26" t="s">
        <v>270</v>
      </c>
      <c r="Q533" s="26" t="s">
        <v>37</v>
      </c>
      <c r="R533" s="26" t="s">
        <v>38</v>
      </c>
      <c r="S533" s="26" t="s">
        <v>37</v>
      </c>
      <c r="T533" s="26" t="s">
        <v>37</v>
      </c>
      <c r="U533" s="26" t="s">
        <v>37</v>
      </c>
      <c r="V533" s="26" t="s">
        <v>38</v>
      </c>
      <c r="AA533" t="s">
        <v>290</v>
      </c>
      <c r="AB533">
        <v>26641</v>
      </c>
      <c r="AC533">
        <v>60424</v>
      </c>
      <c r="AD533">
        <v>44673</v>
      </c>
      <c r="AE533">
        <v>49265</v>
      </c>
      <c r="AF533">
        <v>18785</v>
      </c>
      <c r="AG533">
        <v>15392</v>
      </c>
      <c r="AH533">
        <v>12684</v>
      </c>
      <c r="AI533" t="s">
        <v>290</v>
      </c>
      <c r="AJ533">
        <v>49978</v>
      </c>
      <c r="AK533">
        <v>30502</v>
      </c>
      <c r="AL533">
        <v>25061</v>
      </c>
      <c r="AM533">
        <v>67762</v>
      </c>
      <c r="AN533">
        <v>33215</v>
      </c>
      <c r="AO533">
        <v>30701</v>
      </c>
      <c r="AP533">
        <v>10378</v>
      </c>
      <c r="AQ533" t="s">
        <v>290</v>
      </c>
      <c r="AR533" t="s">
        <v>37</v>
      </c>
      <c r="AS533" t="s">
        <v>37</v>
      </c>
      <c r="AT533" t="s">
        <v>37</v>
      </c>
      <c r="AU533" t="s">
        <v>37</v>
      </c>
      <c r="AV533" t="s">
        <v>38</v>
      </c>
      <c r="AW533" t="s">
        <v>37</v>
      </c>
      <c r="AX533" t="s">
        <v>38</v>
      </c>
      <c r="AY533" t="s">
        <v>290</v>
      </c>
      <c r="AZ533" t="s">
        <v>38</v>
      </c>
      <c r="BA533" t="s">
        <v>37</v>
      </c>
      <c r="BB533" t="s">
        <v>37</v>
      </c>
      <c r="BC533" t="s">
        <v>37</v>
      </c>
      <c r="BD533" t="s">
        <v>38</v>
      </c>
      <c r="BE533" t="s">
        <v>37</v>
      </c>
      <c r="BF533" t="s">
        <v>38</v>
      </c>
    </row>
    <row r="534" spans="1:58" ht="17.25" customHeight="1" x14ac:dyDescent="0.25">
      <c r="A534" s="20">
        <v>45459</v>
      </c>
      <c r="B534" s="21">
        <v>5</v>
      </c>
      <c r="C534" s="22">
        <v>4</v>
      </c>
      <c r="D534" s="20" t="s">
        <v>253</v>
      </c>
      <c r="E534" s="20" t="s">
        <v>253</v>
      </c>
      <c r="F534" s="23"/>
      <c r="G534" s="25"/>
      <c r="H534" s="26" t="s">
        <v>37</v>
      </c>
      <c r="I534" s="26" t="s">
        <v>37</v>
      </c>
      <c r="J534" s="26" t="s">
        <v>37</v>
      </c>
      <c r="K534" s="26" t="s">
        <v>37</v>
      </c>
      <c r="L534" s="26" t="s">
        <v>37</v>
      </c>
      <c r="M534" s="26" t="s">
        <v>38</v>
      </c>
      <c r="N534" s="26" t="s">
        <v>38</v>
      </c>
      <c r="O534" s="27" t="s">
        <v>290</v>
      </c>
      <c r="P534" s="26" t="s">
        <v>270</v>
      </c>
      <c r="Q534" s="26" t="s">
        <v>37</v>
      </c>
      <c r="R534" s="26" t="s">
        <v>38</v>
      </c>
      <c r="S534" s="26" t="s">
        <v>37</v>
      </c>
      <c r="T534" s="26" t="s">
        <v>37</v>
      </c>
      <c r="U534" s="26" t="s">
        <v>37</v>
      </c>
      <c r="V534" s="26" t="s">
        <v>38</v>
      </c>
      <c r="AA534" t="s">
        <v>290</v>
      </c>
      <c r="AB534">
        <v>26665</v>
      </c>
      <c r="AC534">
        <v>60448</v>
      </c>
      <c r="AD534">
        <v>44697</v>
      </c>
      <c r="AE534">
        <v>49289</v>
      </c>
      <c r="AF534">
        <v>18785</v>
      </c>
      <c r="AG534">
        <v>15416</v>
      </c>
      <c r="AH534">
        <v>12684</v>
      </c>
      <c r="AI534" t="s">
        <v>290</v>
      </c>
      <c r="AJ534">
        <v>49978</v>
      </c>
      <c r="AK534">
        <v>30526</v>
      </c>
      <c r="AL534">
        <v>25085</v>
      </c>
      <c r="AM534">
        <v>67786</v>
      </c>
      <c r="AN534">
        <v>33215</v>
      </c>
      <c r="AO534">
        <v>30725</v>
      </c>
      <c r="AP534">
        <v>10378</v>
      </c>
      <c r="AQ534" t="s">
        <v>290</v>
      </c>
      <c r="AR534" t="s">
        <v>37</v>
      </c>
      <c r="AS534" t="s">
        <v>37</v>
      </c>
      <c r="AT534" t="s">
        <v>37</v>
      </c>
      <c r="AU534" t="s">
        <v>37</v>
      </c>
      <c r="AV534" t="s">
        <v>38</v>
      </c>
      <c r="AW534" t="s">
        <v>37</v>
      </c>
      <c r="AX534" t="s">
        <v>38</v>
      </c>
      <c r="AY534" t="s">
        <v>290</v>
      </c>
      <c r="AZ534" t="s">
        <v>38</v>
      </c>
      <c r="BA534" t="s">
        <v>37</v>
      </c>
      <c r="BB534" t="s">
        <v>37</v>
      </c>
      <c r="BC534" t="s">
        <v>37</v>
      </c>
      <c r="BD534" t="s">
        <v>38</v>
      </c>
      <c r="BE534" t="s">
        <v>37</v>
      </c>
      <c r="BF534" t="s">
        <v>38</v>
      </c>
    </row>
    <row r="535" spans="1:58" ht="17.25" customHeight="1" x14ac:dyDescent="0.25">
      <c r="A535" s="20">
        <v>45460</v>
      </c>
      <c r="B535" s="21">
        <v>5</v>
      </c>
      <c r="C535" s="22">
        <v>4</v>
      </c>
      <c r="D535" s="20" t="s">
        <v>253</v>
      </c>
      <c r="E535" s="20" t="s">
        <v>253</v>
      </c>
      <c r="F535" s="23"/>
      <c r="G535" s="25"/>
      <c r="H535" s="26" t="s">
        <v>37</v>
      </c>
      <c r="I535" s="26" t="s">
        <v>37</v>
      </c>
      <c r="J535" s="26" t="s">
        <v>37</v>
      </c>
      <c r="K535" s="26" t="s">
        <v>37</v>
      </c>
      <c r="L535" s="26" t="s">
        <v>37</v>
      </c>
      <c r="M535" s="26" t="s">
        <v>38</v>
      </c>
      <c r="N535" s="26" t="s">
        <v>38</v>
      </c>
      <c r="O535" s="27" t="s">
        <v>290</v>
      </c>
      <c r="P535" s="26" t="s">
        <v>270</v>
      </c>
      <c r="Q535" s="26" t="s">
        <v>37</v>
      </c>
      <c r="R535" s="26" t="s">
        <v>38</v>
      </c>
      <c r="S535" s="26" t="s">
        <v>37</v>
      </c>
      <c r="T535" s="26" t="s">
        <v>37</v>
      </c>
      <c r="U535" s="26" t="s">
        <v>37</v>
      </c>
      <c r="V535" s="26" t="s">
        <v>38</v>
      </c>
      <c r="AA535" t="s">
        <v>290</v>
      </c>
      <c r="AB535">
        <v>26689</v>
      </c>
      <c r="AC535">
        <v>60472</v>
      </c>
      <c r="AD535">
        <v>44721</v>
      </c>
      <c r="AE535">
        <v>49313</v>
      </c>
      <c r="AF535">
        <v>18785</v>
      </c>
      <c r="AG535">
        <v>15440</v>
      </c>
      <c r="AH535">
        <v>12684</v>
      </c>
      <c r="AI535" t="s">
        <v>290</v>
      </c>
      <c r="AJ535">
        <v>49978</v>
      </c>
      <c r="AK535">
        <v>30550</v>
      </c>
      <c r="AL535">
        <v>25109</v>
      </c>
      <c r="AM535">
        <v>67810</v>
      </c>
      <c r="AN535">
        <v>33215</v>
      </c>
      <c r="AO535">
        <v>30725</v>
      </c>
      <c r="AP535">
        <v>10378</v>
      </c>
      <c r="AQ535" t="s">
        <v>290</v>
      </c>
      <c r="AR535" t="s">
        <v>37</v>
      </c>
      <c r="AS535" t="s">
        <v>37</v>
      </c>
      <c r="AT535" t="s">
        <v>37</v>
      </c>
      <c r="AU535" t="s">
        <v>37</v>
      </c>
      <c r="AV535" t="s">
        <v>38</v>
      </c>
      <c r="AW535" t="s">
        <v>37</v>
      </c>
      <c r="AX535" t="s">
        <v>38</v>
      </c>
      <c r="AY535" t="s">
        <v>290</v>
      </c>
      <c r="AZ535" t="s">
        <v>320</v>
      </c>
      <c r="BA535" t="s">
        <v>37</v>
      </c>
      <c r="BB535" t="s">
        <v>37</v>
      </c>
      <c r="BC535" t="s">
        <v>37</v>
      </c>
      <c r="BD535" t="s">
        <v>38</v>
      </c>
      <c r="BE535" t="s">
        <v>195</v>
      </c>
      <c r="BF535" t="s">
        <v>38</v>
      </c>
    </row>
    <row r="536" spans="1:58" ht="17.25" customHeight="1" x14ac:dyDescent="0.25">
      <c r="A536" s="20">
        <v>45461</v>
      </c>
      <c r="B536" s="21">
        <v>5</v>
      </c>
      <c r="C536" s="22">
        <v>4</v>
      </c>
      <c r="D536" s="20" t="s">
        <v>253</v>
      </c>
      <c r="E536" s="20" t="s">
        <v>253</v>
      </c>
      <c r="F536" s="23"/>
      <c r="G536" s="25"/>
      <c r="H536" s="26" t="s">
        <v>37</v>
      </c>
      <c r="I536" s="26" t="s">
        <v>37</v>
      </c>
      <c r="J536" s="26" t="s">
        <v>37</v>
      </c>
      <c r="K536" s="26" t="s">
        <v>37</v>
      </c>
      <c r="L536" s="26" t="s">
        <v>37</v>
      </c>
      <c r="M536" s="26" t="s">
        <v>38</v>
      </c>
      <c r="N536" s="26" t="s">
        <v>38</v>
      </c>
      <c r="O536" s="27" t="s">
        <v>290</v>
      </c>
      <c r="P536" s="26" t="s">
        <v>270</v>
      </c>
      <c r="Q536" s="26" t="s">
        <v>37</v>
      </c>
      <c r="R536" s="26" t="s">
        <v>38</v>
      </c>
      <c r="S536" s="26" t="s">
        <v>37</v>
      </c>
      <c r="T536" s="26" t="s">
        <v>37</v>
      </c>
      <c r="U536" s="26" t="s">
        <v>37</v>
      </c>
      <c r="V536" s="26" t="s">
        <v>38</v>
      </c>
      <c r="AA536" t="s">
        <v>290</v>
      </c>
      <c r="AB536">
        <v>26713</v>
      </c>
      <c r="AC536">
        <v>60496</v>
      </c>
      <c r="AD536">
        <v>44745</v>
      </c>
      <c r="AE536">
        <v>49337</v>
      </c>
      <c r="AF536">
        <v>18785</v>
      </c>
      <c r="AG536">
        <v>15440</v>
      </c>
      <c r="AH536">
        <v>12684</v>
      </c>
      <c r="AI536" t="s">
        <v>290</v>
      </c>
      <c r="AJ536">
        <v>50002</v>
      </c>
      <c r="AK536">
        <v>30574</v>
      </c>
      <c r="AL536">
        <v>25133</v>
      </c>
      <c r="AM536">
        <v>67834</v>
      </c>
      <c r="AN536">
        <v>33215</v>
      </c>
      <c r="AO536">
        <v>30725</v>
      </c>
      <c r="AP536">
        <v>10378</v>
      </c>
      <c r="AQ536" t="s">
        <v>290</v>
      </c>
      <c r="AR536" t="s">
        <v>37</v>
      </c>
      <c r="AS536" t="s">
        <v>37</v>
      </c>
      <c r="AT536" t="s">
        <v>37</v>
      </c>
      <c r="AU536" t="s">
        <v>37</v>
      </c>
      <c r="AV536" t="s">
        <v>320</v>
      </c>
      <c r="AW536" t="s">
        <v>195</v>
      </c>
      <c r="AX536" t="s">
        <v>38</v>
      </c>
      <c r="AY536" t="s">
        <v>290</v>
      </c>
      <c r="AZ536" t="s">
        <v>37</v>
      </c>
      <c r="BA536" t="s">
        <v>37</v>
      </c>
      <c r="BB536" t="s">
        <v>37</v>
      </c>
      <c r="BC536" t="s">
        <v>37</v>
      </c>
      <c r="BD536" t="s">
        <v>38</v>
      </c>
      <c r="BE536" t="s">
        <v>321</v>
      </c>
      <c r="BF536" t="s">
        <v>38</v>
      </c>
    </row>
    <row r="537" spans="1:58" ht="17.25" customHeight="1" x14ac:dyDescent="0.25">
      <c r="A537" s="20">
        <v>45462</v>
      </c>
      <c r="B537" s="21">
        <v>5</v>
      </c>
      <c r="C537" s="22">
        <v>4</v>
      </c>
      <c r="D537" s="20" t="s">
        <v>253</v>
      </c>
      <c r="E537" s="20" t="s">
        <v>253</v>
      </c>
      <c r="F537" s="23"/>
      <c r="G537" s="25"/>
      <c r="H537" s="26" t="s">
        <v>37</v>
      </c>
      <c r="I537" s="26" t="s">
        <v>37</v>
      </c>
      <c r="J537" s="26" t="s">
        <v>37</v>
      </c>
      <c r="K537" s="26" t="s">
        <v>37</v>
      </c>
      <c r="L537" s="26" t="s">
        <v>37</v>
      </c>
      <c r="M537" s="26" t="s">
        <v>38</v>
      </c>
      <c r="N537" s="26" t="s">
        <v>38</v>
      </c>
      <c r="O537" s="27" t="s">
        <v>290</v>
      </c>
      <c r="P537" s="26" t="s">
        <v>33</v>
      </c>
      <c r="Q537" s="26" t="s">
        <v>37</v>
      </c>
      <c r="R537" s="26" t="s">
        <v>38</v>
      </c>
      <c r="S537" s="26" t="s">
        <v>37</v>
      </c>
      <c r="T537" s="26" t="s">
        <v>37</v>
      </c>
      <c r="U537" s="26" t="s">
        <v>37</v>
      </c>
      <c r="V537" s="26" t="s">
        <v>38</v>
      </c>
      <c r="AA537" t="s">
        <v>290</v>
      </c>
      <c r="AB537">
        <v>26737</v>
      </c>
      <c r="AC537">
        <v>60520</v>
      </c>
      <c r="AD537">
        <v>44769</v>
      </c>
      <c r="AE537">
        <v>49361</v>
      </c>
      <c r="AF537">
        <v>18809</v>
      </c>
      <c r="AG537">
        <v>15440</v>
      </c>
      <c r="AH537">
        <v>12684</v>
      </c>
      <c r="AI537" t="s">
        <v>290</v>
      </c>
      <c r="AJ537">
        <v>50026</v>
      </c>
      <c r="AK537">
        <v>30598</v>
      </c>
      <c r="AL537">
        <v>25157</v>
      </c>
      <c r="AM537">
        <v>67834</v>
      </c>
      <c r="AN537">
        <v>33215</v>
      </c>
      <c r="AO537">
        <v>30725</v>
      </c>
      <c r="AP537">
        <v>10378</v>
      </c>
      <c r="AQ537" t="s">
        <v>290</v>
      </c>
      <c r="AR537" t="s">
        <v>37</v>
      </c>
      <c r="AS537" t="s">
        <v>37</v>
      </c>
      <c r="AT537" t="s">
        <v>37</v>
      </c>
      <c r="AU537" t="s">
        <v>37</v>
      </c>
      <c r="AV537" t="s">
        <v>37</v>
      </c>
      <c r="AW537" t="s">
        <v>38</v>
      </c>
      <c r="AX537" t="s">
        <v>38</v>
      </c>
      <c r="AY537" t="s">
        <v>290</v>
      </c>
      <c r="AZ537" t="s">
        <v>37</v>
      </c>
      <c r="BA537" t="s">
        <v>37</v>
      </c>
      <c r="BB537" t="s">
        <v>37</v>
      </c>
      <c r="BC537" t="s">
        <v>195</v>
      </c>
      <c r="BD537" t="s">
        <v>38</v>
      </c>
      <c r="BE537" t="s">
        <v>320</v>
      </c>
      <c r="BF537" t="s">
        <v>38</v>
      </c>
    </row>
    <row r="538" spans="1:58" ht="17.25" customHeight="1" x14ac:dyDescent="0.25">
      <c r="A538" s="20">
        <v>45463</v>
      </c>
      <c r="B538" s="21">
        <v>5</v>
      </c>
      <c r="C538" s="22">
        <v>4</v>
      </c>
      <c r="D538" s="20" t="s">
        <v>253</v>
      </c>
      <c r="E538" s="20" t="s">
        <v>253</v>
      </c>
      <c r="F538" s="23"/>
      <c r="G538" s="25"/>
      <c r="H538" s="26" t="s">
        <v>37</v>
      </c>
      <c r="I538" s="26" t="s">
        <v>37</v>
      </c>
      <c r="J538" s="26" t="s">
        <v>37</v>
      </c>
      <c r="K538" s="26" t="s">
        <v>37</v>
      </c>
      <c r="L538" s="26" t="s">
        <v>37</v>
      </c>
      <c r="M538" s="26" t="s">
        <v>38</v>
      </c>
      <c r="N538" s="26" t="s">
        <v>38</v>
      </c>
      <c r="O538" s="27" t="s">
        <v>290</v>
      </c>
      <c r="P538" s="26" t="s">
        <v>33</v>
      </c>
      <c r="Q538" s="26" t="s">
        <v>37</v>
      </c>
      <c r="R538" s="26" t="s">
        <v>38</v>
      </c>
      <c r="S538" s="26" t="s">
        <v>37</v>
      </c>
      <c r="T538" s="26" t="s">
        <v>37</v>
      </c>
      <c r="U538" s="26" t="s">
        <v>37</v>
      </c>
      <c r="V538" s="26" t="s">
        <v>38</v>
      </c>
      <c r="AA538" t="s">
        <v>290</v>
      </c>
      <c r="AB538">
        <v>26761</v>
      </c>
      <c r="AC538">
        <v>60544</v>
      </c>
      <c r="AD538">
        <v>44793</v>
      </c>
      <c r="AE538">
        <v>49385</v>
      </c>
      <c r="AF538">
        <v>18833</v>
      </c>
      <c r="AG538">
        <v>15440</v>
      </c>
      <c r="AH538">
        <v>12684</v>
      </c>
      <c r="AI538" t="s">
        <v>290</v>
      </c>
      <c r="AJ538">
        <v>50050</v>
      </c>
      <c r="AK538">
        <v>30622</v>
      </c>
      <c r="AL538">
        <v>25181</v>
      </c>
      <c r="AM538">
        <v>67834</v>
      </c>
      <c r="AN538">
        <v>33215</v>
      </c>
      <c r="AO538">
        <v>30749</v>
      </c>
      <c r="AP538">
        <v>10378</v>
      </c>
      <c r="AQ538" t="s">
        <v>290</v>
      </c>
      <c r="AR538" t="s">
        <v>37</v>
      </c>
      <c r="AS538" t="s">
        <v>37</v>
      </c>
      <c r="AT538" t="s">
        <v>37</v>
      </c>
      <c r="AU538" t="s">
        <v>37</v>
      </c>
      <c r="AV538" t="s">
        <v>37</v>
      </c>
      <c r="AW538" t="s">
        <v>38</v>
      </c>
      <c r="AX538" t="s">
        <v>38</v>
      </c>
      <c r="AY538" t="s">
        <v>290</v>
      </c>
      <c r="AZ538" t="s">
        <v>37</v>
      </c>
      <c r="BA538" t="s">
        <v>37</v>
      </c>
      <c r="BB538" t="s">
        <v>37</v>
      </c>
      <c r="BC538" t="s">
        <v>270</v>
      </c>
      <c r="BD538" t="s">
        <v>38</v>
      </c>
      <c r="BE538" t="s">
        <v>37</v>
      </c>
      <c r="BF538" t="s">
        <v>38</v>
      </c>
    </row>
    <row r="539" spans="1:58" ht="17.25" customHeight="1" x14ac:dyDescent="0.25">
      <c r="A539" s="20">
        <v>45464</v>
      </c>
      <c r="B539" s="21">
        <v>5</v>
      </c>
      <c r="C539" s="22">
        <v>4</v>
      </c>
      <c r="D539" s="20" t="s">
        <v>253</v>
      </c>
      <c r="E539" s="20" t="s">
        <v>253</v>
      </c>
      <c r="F539" s="23"/>
      <c r="G539" s="25"/>
      <c r="H539" s="26" t="s">
        <v>37</v>
      </c>
      <c r="I539" s="26" t="s">
        <v>37</v>
      </c>
      <c r="J539" s="26" t="s">
        <v>37</v>
      </c>
      <c r="K539" s="26" t="s">
        <v>37</v>
      </c>
      <c r="L539" s="26" t="s">
        <v>37</v>
      </c>
      <c r="M539" s="26" t="s">
        <v>38</v>
      </c>
      <c r="N539" s="26" t="s">
        <v>38</v>
      </c>
      <c r="O539" s="27" t="s">
        <v>290</v>
      </c>
      <c r="P539" s="26" t="s">
        <v>38</v>
      </c>
      <c r="Q539" s="26" t="s">
        <v>37</v>
      </c>
      <c r="R539" s="26" t="s">
        <v>38</v>
      </c>
      <c r="S539" s="26" t="s">
        <v>37</v>
      </c>
      <c r="T539" s="26" t="s">
        <v>37</v>
      </c>
      <c r="U539" s="26" t="s">
        <v>37</v>
      </c>
      <c r="V539" s="26" t="s">
        <v>38</v>
      </c>
      <c r="AA539" t="s">
        <v>290</v>
      </c>
      <c r="AB539">
        <v>26785</v>
      </c>
      <c r="AC539">
        <v>60568</v>
      </c>
      <c r="AD539">
        <v>44817</v>
      </c>
      <c r="AE539">
        <v>49409</v>
      </c>
      <c r="AF539">
        <v>18857</v>
      </c>
      <c r="AG539">
        <v>15440</v>
      </c>
      <c r="AH539">
        <v>12684</v>
      </c>
      <c r="AI539" t="s">
        <v>290</v>
      </c>
      <c r="AJ539">
        <v>50074</v>
      </c>
      <c r="AK539">
        <v>30646</v>
      </c>
      <c r="AL539">
        <v>25205</v>
      </c>
      <c r="AM539">
        <v>67834</v>
      </c>
      <c r="AN539">
        <v>33215</v>
      </c>
      <c r="AO539">
        <v>30773</v>
      </c>
      <c r="AP539">
        <v>10378</v>
      </c>
      <c r="AQ539" t="s">
        <v>290</v>
      </c>
      <c r="AR539" t="s">
        <v>37</v>
      </c>
      <c r="AS539" t="s">
        <v>37</v>
      </c>
      <c r="AT539" t="s">
        <v>37</v>
      </c>
      <c r="AU539" t="s">
        <v>37</v>
      </c>
      <c r="AV539" t="s">
        <v>37</v>
      </c>
      <c r="AW539" t="s">
        <v>38</v>
      </c>
      <c r="AX539" t="s">
        <v>38</v>
      </c>
      <c r="AY539" t="s">
        <v>290</v>
      </c>
      <c r="AZ539" t="s">
        <v>37</v>
      </c>
      <c r="BA539" t="s">
        <v>37</v>
      </c>
      <c r="BB539" t="s">
        <v>37</v>
      </c>
      <c r="BC539" t="s">
        <v>270</v>
      </c>
      <c r="BD539" t="s">
        <v>38</v>
      </c>
      <c r="BE539" t="s">
        <v>37</v>
      </c>
      <c r="BF539" t="s">
        <v>38</v>
      </c>
    </row>
    <row r="540" spans="1:58" ht="17.25" customHeight="1" x14ac:dyDescent="0.25">
      <c r="A540" s="20">
        <v>45465</v>
      </c>
      <c r="B540" s="21">
        <v>5</v>
      </c>
      <c r="C540" s="22">
        <v>4</v>
      </c>
      <c r="D540" s="20" t="s">
        <v>253</v>
      </c>
      <c r="E540" s="20" t="s">
        <v>253</v>
      </c>
      <c r="F540" s="23"/>
      <c r="G540" s="25"/>
      <c r="H540" s="26" t="s">
        <v>37</v>
      </c>
      <c r="I540" s="26" t="s">
        <v>37</v>
      </c>
      <c r="J540" s="26" t="s">
        <v>37</v>
      </c>
      <c r="K540" s="26" t="s">
        <v>37</v>
      </c>
      <c r="L540" s="26" t="s">
        <v>33</v>
      </c>
      <c r="M540" s="26" t="s">
        <v>38</v>
      </c>
      <c r="N540" s="26" t="s">
        <v>37</v>
      </c>
      <c r="O540" s="27" t="s">
        <v>290</v>
      </c>
      <c r="P540" s="26" t="s">
        <v>38</v>
      </c>
      <c r="Q540" s="26" t="s">
        <v>37</v>
      </c>
      <c r="R540" s="26" t="s">
        <v>38</v>
      </c>
      <c r="S540" s="26" t="s">
        <v>37</v>
      </c>
      <c r="T540" s="26" t="s">
        <v>37</v>
      </c>
      <c r="U540" s="26" t="s">
        <v>37</v>
      </c>
      <c r="V540" s="26" t="s">
        <v>38</v>
      </c>
      <c r="AA540" t="s">
        <v>290</v>
      </c>
      <c r="AB540">
        <v>26809</v>
      </c>
      <c r="AC540">
        <v>60592</v>
      </c>
      <c r="AD540">
        <v>44841</v>
      </c>
      <c r="AE540">
        <v>49433</v>
      </c>
      <c r="AF540">
        <v>18881</v>
      </c>
      <c r="AG540">
        <v>15440</v>
      </c>
      <c r="AH540">
        <v>12684</v>
      </c>
      <c r="AI540" t="s">
        <v>290</v>
      </c>
      <c r="AJ540">
        <v>50098</v>
      </c>
      <c r="AK540">
        <v>30670</v>
      </c>
      <c r="AL540">
        <v>25229</v>
      </c>
      <c r="AM540">
        <v>67834</v>
      </c>
      <c r="AN540">
        <v>33215</v>
      </c>
      <c r="AO540">
        <v>30797</v>
      </c>
      <c r="AP540">
        <v>10378</v>
      </c>
      <c r="AQ540" t="s">
        <v>290</v>
      </c>
      <c r="AR540" t="s">
        <v>37</v>
      </c>
      <c r="AS540" t="s">
        <v>37</v>
      </c>
      <c r="AT540" t="s">
        <v>37</v>
      </c>
      <c r="AU540" t="s">
        <v>37</v>
      </c>
      <c r="AV540" t="s">
        <v>37</v>
      </c>
      <c r="AW540" t="s">
        <v>38</v>
      </c>
      <c r="AX540" t="s">
        <v>38</v>
      </c>
      <c r="AY540" t="s">
        <v>290</v>
      </c>
      <c r="AZ540" t="s">
        <v>37</v>
      </c>
      <c r="BA540" t="s">
        <v>37</v>
      </c>
      <c r="BB540" t="s">
        <v>37</v>
      </c>
      <c r="BC540" t="s">
        <v>270</v>
      </c>
      <c r="BD540" t="s">
        <v>38</v>
      </c>
      <c r="BE540" t="s">
        <v>37</v>
      </c>
      <c r="BF540" t="s">
        <v>38</v>
      </c>
    </row>
    <row r="541" spans="1:58" ht="17.25" customHeight="1" x14ac:dyDescent="0.25">
      <c r="A541" s="20">
        <v>45466</v>
      </c>
      <c r="B541" s="21">
        <v>5</v>
      </c>
      <c r="C541" s="22">
        <v>4</v>
      </c>
      <c r="D541" s="20" t="s">
        <v>253</v>
      </c>
      <c r="E541" s="20" t="s">
        <v>253</v>
      </c>
      <c r="F541" s="23"/>
      <c r="G541" s="25"/>
      <c r="H541" s="26" t="s">
        <v>37</v>
      </c>
      <c r="I541" s="26" t="s">
        <v>37</v>
      </c>
      <c r="J541" s="26" t="s">
        <v>37</v>
      </c>
      <c r="K541" s="26" t="s">
        <v>37</v>
      </c>
      <c r="L541" s="26" t="s">
        <v>33</v>
      </c>
      <c r="M541" s="26" t="s">
        <v>38</v>
      </c>
      <c r="N541" s="26" t="s">
        <v>37</v>
      </c>
      <c r="O541" s="27" t="s">
        <v>290</v>
      </c>
      <c r="P541" s="26" t="s">
        <v>38</v>
      </c>
      <c r="Q541" s="26" t="s">
        <v>37</v>
      </c>
      <c r="R541" s="26" t="s">
        <v>38</v>
      </c>
      <c r="S541" s="26" t="s">
        <v>37</v>
      </c>
      <c r="T541" s="26" t="s">
        <v>37</v>
      </c>
      <c r="U541" s="26" t="s">
        <v>37</v>
      </c>
      <c r="V541" s="26" t="s">
        <v>38</v>
      </c>
      <c r="AA541" t="s">
        <v>290</v>
      </c>
      <c r="AB541">
        <v>26833</v>
      </c>
      <c r="AC541">
        <v>60616</v>
      </c>
      <c r="AD541">
        <v>44865</v>
      </c>
      <c r="AE541">
        <v>49457</v>
      </c>
      <c r="AF541">
        <v>18905</v>
      </c>
      <c r="AG541">
        <v>15440</v>
      </c>
      <c r="AH541">
        <v>12684</v>
      </c>
      <c r="AI541" t="s">
        <v>290</v>
      </c>
      <c r="AJ541">
        <v>50122</v>
      </c>
      <c r="AK541">
        <v>30694</v>
      </c>
      <c r="AL541">
        <v>25253</v>
      </c>
      <c r="AM541">
        <v>67834</v>
      </c>
      <c r="AN541">
        <v>33215</v>
      </c>
      <c r="AO541">
        <v>30821</v>
      </c>
      <c r="AP541">
        <v>10378</v>
      </c>
      <c r="AQ541" t="s">
        <v>290</v>
      </c>
      <c r="AR541" t="s">
        <v>37</v>
      </c>
      <c r="AS541" t="s">
        <v>37</v>
      </c>
      <c r="AT541" t="s">
        <v>37</v>
      </c>
      <c r="AU541" t="s">
        <v>37</v>
      </c>
      <c r="AV541" t="s">
        <v>37</v>
      </c>
      <c r="AW541" t="s">
        <v>38</v>
      </c>
      <c r="AX541" t="s">
        <v>38</v>
      </c>
      <c r="AY541" t="s">
        <v>290</v>
      </c>
      <c r="AZ541" t="s">
        <v>37</v>
      </c>
      <c r="BA541" t="s">
        <v>37</v>
      </c>
      <c r="BB541" t="s">
        <v>37</v>
      </c>
      <c r="BC541" t="s">
        <v>270</v>
      </c>
      <c r="BD541" t="s">
        <v>38</v>
      </c>
      <c r="BE541" t="s">
        <v>37</v>
      </c>
      <c r="BF541" t="s">
        <v>38</v>
      </c>
    </row>
    <row r="542" spans="1:58" ht="17.25" customHeight="1" x14ac:dyDescent="0.25">
      <c r="A542" s="20">
        <v>45467</v>
      </c>
      <c r="B542" s="21">
        <v>5</v>
      </c>
      <c r="C542" s="22">
        <v>4</v>
      </c>
      <c r="D542" s="20" t="s">
        <v>253</v>
      </c>
      <c r="E542" s="20" t="s">
        <v>253</v>
      </c>
      <c r="F542" s="23"/>
      <c r="G542" s="25"/>
      <c r="H542" s="26" t="s">
        <v>291</v>
      </c>
      <c r="I542" s="26" t="s">
        <v>37</v>
      </c>
      <c r="J542" s="26" t="s">
        <v>37</v>
      </c>
      <c r="K542" s="26" t="s">
        <v>37</v>
      </c>
      <c r="L542" s="26" t="s">
        <v>37</v>
      </c>
      <c r="M542" s="26" t="s">
        <v>38</v>
      </c>
      <c r="N542" s="26" t="s">
        <v>37</v>
      </c>
      <c r="O542" s="27" t="s">
        <v>290</v>
      </c>
      <c r="P542" s="26" t="s">
        <v>38</v>
      </c>
      <c r="Q542" s="26" t="s">
        <v>37</v>
      </c>
      <c r="R542" s="26" t="s">
        <v>38</v>
      </c>
      <c r="S542" s="26" t="s">
        <v>37</v>
      </c>
      <c r="T542" s="26" t="s">
        <v>37</v>
      </c>
      <c r="U542" s="26" t="s">
        <v>37</v>
      </c>
      <c r="V542" s="26" t="s">
        <v>38</v>
      </c>
      <c r="AA542" t="s">
        <v>290</v>
      </c>
      <c r="AB542">
        <v>26857</v>
      </c>
      <c r="AC542">
        <v>60640</v>
      </c>
      <c r="AD542">
        <v>44889</v>
      </c>
      <c r="AE542">
        <v>49481</v>
      </c>
      <c r="AF542">
        <v>18929</v>
      </c>
      <c r="AG542">
        <v>15440</v>
      </c>
      <c r="AH542">
        <v>12684</v>
      </c>
      <c r="AI542" t="s">
        <v>290</v>
      </c>
      <c r="AJ542">
        <v>50146</v>
      </c>
      <c r="AK542">
        <v>30718</v>
      </c>
      <c r="AL542">
        <v>25277</v>
      </c>
      <c r="AM542">
        <v>67834</v>
      </c>
      <c r="AN542">
        <v>33215</v>
      </c>
      <c r="AO542">
        <v>30845</v>
      </c>
      <c r="AP542">
        <v>10378</v>
      </c>
      <c r="AQ542" t="s">
        <v>290</v>
      </c>
      <c r="AR542" t="s">
        <v>37</v>
      </c>
      <c r="AS542" t="s">
        <v>37</v>
      </c>
      <c r="AT542" t="s">
        <v>37</v>
      </c>
      <c r="AU542" t="s">
        <v>37</v>
      </c>
      <c r="AV542" t="s">
        <v>37</v>
      </c>
      <c r="AW542" t="s">
        <v>38</v>
      </c>
      <c r="AX542" t="s">
        <v>38</v>
      </c>
      <c r="AY542" t="s">
        <v>290</v>
      </c>
      <c r="AZ542" t="s">
        <v>37</v>
      </c>
      <c r="BA542" t="s">
        <v>37</v>
      </c>
      <c r="BB542" t="s">
        <v>37</v>
      </c>
      <c r="BC542" t="s">
        <v>270</v>
      </c>
      <c r="BD542" t="s">
        <v>38</v>
      </c>
      <c r="BE542" t="s">
        <v>37</v>
      </c>
      <c r="BF542" t="s">
        <v>38</v>
      </c>
    </row>
    <row r="543" spans="1:58" ht="17.25" customHeight="1" x14ac:dyDescent="0.25">
      <c r="A543" s="20">
        <v>45468</v>
      </c>
      <c r="B543" s="21">
        <v>5</v>
      </c>
      <c r="C543" s="22">
        <v>4</v>
      </c>
      <c r="D543" s="20" t="s">
        <v>253</v>
      </c>
      <c r="E543" s="20" t="s">
        <v>253</v>
      </c>
      <c r="F543" s="23"/>
      <c r="G543" s="25"/>
      <c r="H543" s="26" t="s">
        <v>291</v>
      </c>
      <c r="I543" s="26" t="s">
        <v>37</v>
      </c>
      <c r="J543" s="26" t="s">
        <v>37</v>
      </c>
      <c r="K543" s="26" t="s">
        <v>37</v>
      </c>
      <c r="L543" s="26" t="s">
        <v>37</v>
      </c>
      <c r="M543" s="26" t="s">
        <v>38</v>
      </c>
      <c r="N543" s="26" t="s">
        <v>37</v>
      </c>
      <c r="O543" s="27" t="s">
        <v>290</v>
      </c>
      <c r="P543" s="26" t="s">
        <v>38</v>
      </c>
      <c r="Q543" s="26" t="s">
        <v>37</v>
      </c>
      <c r="R543" s="26" t="s">
        <v>38</v>
      </c>
      <c r="S543" s="26" t="s">
        <v>37</v>
      </c>
      <c r="T543" s="26" t="s">
        <v>37</v>
      </c>
      <c r="U543" s="26" t="s">
        <v>37</v>
      </c>
      <c r="V543" s="26" t="s">
        <v>38</v>
      </c>
      <c r="AA543" t="s">
        <v>290</v>
      </c>
      <c r="AB543">
        <v>26881</v>
      </c>
      <c r="AC543">
        <v>60664</v>
      </c>
      <c r="AD543">
        <v>44913</v>
      </c>
      <c r="AE543">
        <v>49505</v>
      </c>
      <c r="AF543">
        <v>18953</v>
      </c>
      <c r="AG543">
        <v>15440</v>
      </c>
      <c r="AH543">
        <v>12684</v>
      </c>
      <c r="AI543" t="s">
        <v>290</v>
      </c>
      <c r="AJ543">
        <v>50170</v>
      </c>
      <c r="AK543">
        <v>30742</v>
      </c>
      <c r="AL543">
        <v>25301</v>
      </c>
      <c r="AM543">
        <v>67834</v>
      </c>
      <c r="AN543">
        <v>33215</v>
      </c>
      <c r="AO543">
        <v>30869</v>
      </c>
      <c r="AP543">
        <v>10378</v>
      </c>
      <c r="AQ543" t="s">
        <v>290</v>
      </c>
      <c r="AR543" t="s">
        <v>37</v>
      </c>
      <c r="AS543" t="s">
        <v>37</v>
      </c>
      <c r="AT543" t="s">
        <v>37</v>
      </c>
      <c r="AU543" t="s">
        <v>37</v>
      </c>
      <c r="AV543" t="s">
        <v>37</v>
      </c>
      <c r="AW543" t="s">
        <v>38</v>
      </c>
      <c r="AX543" t="s">
        <v>38</v>
      </c>
      <c r="AY543" t="s">
        <v>290</v>
      </c>
      <c r="AZ543" t="s">
        <v>37</v>
      </c>
      <c r="BA543" t="s">
        <v>37</v>
      </c>
      <c r="BB543" t="s">
        <v>37</v>
      </c>
      <c r="BC543" t="s">
        <v>270</v>
      </c>
      <c r="BD543" t="s">
        <v>38</v>
      </c>
      <c r="BE543" t="s">
        <v>37</v>
      </c>
      <c r="BF543" t="s">
        <v>38</v>
      </c>
    </row>
    <row r="544" spans="1:58" ht="17.25" customHeight="1" x14ac:dyDescent="0.25">
      <c r="A544" s="20">
        <v>45469</v>
      </c>
      <c r="B544" s="21">
        <v>5</v>
      </c>
      <c r="C544" s="22">
        <v>4</v>
      </c>
      <c r="D544" s="20" t="s">
        <v>253</v>
      </c>
      <c r="E544" s="20" t="s">
        <v>253</v>
      </c>
      <c r="F544" s="23"/>
      <c r="G544" s="25"/>
      <c r="H544" s="26" t="s">
        <v>291</v>
      </c>
      <c r="I544" s="26" t="s">
        <v>37</v>
      </c>
      <c r="J544" s="26" t="s">
        <v>37</v>
      </c>
      <c r="K544" s="26" t="s">
        <v>37</v>
      </c>
      <c r="L544" s="26" t="s">
        <v>37</v>
      </c>
      <c r="M544" s="26" t="s">
        <v>38</v>
      </c>
      <c r="N544" s="26" t="s">
        <v>37</v>
      </c>
      <c r="O544" s="27" t="s">
        <v>290</v>
      </c>
      <c r="P544" s="26" t="s">
        <v>38</v>
      </c>
      <c r="Q544" s="26" t="s">
        <v>37</v>
      </c>
      <c r="R544" s="26" t="s">
        <v>38</v>
      </c>
      <c r="S544" s="26" t="s">
        <v>37</v>
      </c>
      <c r="T544" s="26" t="s">
        <v>37</v>
      </c>
      <c r="U544" s="26" t="s">
        <v>37</v>
      </c>
      <c r="V544" s="26" t="s">
        <v>38</v>
      </c>
      <c r="AA544" t="s">
        <v>290</v>
      </c>
      <c r="AB544">
        <v>26905</v>
      </c>
      <c r="AC544">
        <v>60688</v>
      </c>
      <c r="AD544">
        <v>44937</v>
      </c>
      <c r="AE544">
        <v>49529</v>
      </c>
      <c r="AF544">
        <v>18977</v>
      </c>
      <c r="AG544">
        <v>15440</v>
      </c>
      <c r="AH544">
        <v>12684</v>
      </c>
      <c r="AI544" t="s">
        <v>290</v>
      </c>
      <c r="AJ544">
        <v>50194</v>
      </c>
      <c r="AK544">
        <v>30766</v>
      </c>
      <c r="AL544">
        <v>25325</v>
      </c>
      <c r="AM544">
        <v>67834</v>
      </c>
      <c r="AN544">
        <v>33215</v>
      </c>
      <c r="AO544">
        <v>30893</v>
      </c>
      <c r="AP544">
        <v>10378</v>
      </c>
      <c r="AQ544" t="s">
        <v>290</v>
      </c>
      <c r="AR544" t="s">
        <v>37</v>
      </c>
      <c r="AS544" t="s">
        <v>37</v>
      </c>
      <c r="AT544" t="s">
        <v>37</v>
      </c>
      <c r="AU544" t="s">
        <v>37</v>
      </c>
      <c r="AV544" t="s">
        <v>37</v>
      </c>
      <c r="AW544" t="s">
        <v>38</v>
      </c>
      <c r="AX544" t="s">
        <v>38</v>
      </c>
      <c r="AY544" t="s">
        <v>290</v>
      </c>
      <c r="AZ544" t="s">
        <v>37</v>
      </c>
      <c r="BA544" t="s">
        <v>37</v>
      </c>
      <c r="BB544" t="s">
        <v>37</v>
      </c>
      <c r="BC544" t="s">
        <v>270</v>
      </c>
      <c r="BD544" t="s">
        <v>38</v>
      </c>
      <c r="BE544" t="s">
        <v>37</v>
      </c>
      <c r="BF544" t="s">
        <v>38</v>
      </c>
    </row>
    <row r="545" spans="1:58" ht="17.25" customHeight="1" x14ac:dyDescent="0.25">
      <c r="A545" s="20">
        <v>45470</v>
      </c>
      <c r="B545" s="21">
        <v>5</v>
      </c>
      <c r="C545" s="22">
        <v>4</v>
      </c>
      <c r="D545" s="20" t="s">
        <v>253</v>
      </c>
      <c r="E545" s="20" t="s">
        <v>253</v>
      </c>
      <c r="F545" s="23"/>
      <c r="G545" s="25"/>
      <c r="H545" s="26" t="s">
        <v>291</v>
      </c>
      <c r="I545" s="26" t="s">
        <v>37</v>
      </c>
      <c r="J545" s="26" t="s">
        <v>37</v>
      </c>
      <c r="K545" s="26" t="s">
        <v>37</v>
      </c>
      <c r="L545" s="26" t="s">
        <v>37</v>
      </c>
      <c r="M545" s="26" t="s">
        <v>38</v>
      </c>
      <c r="N545" s="26" t="s">
        <v>37</v>
      </c>
      <c r="O545" s="27" t="s">
        <v>290</v>
      </c>
      <c r="P545" s="26" t="s">
        <v>38</v>
      </c>
      <c r="Q545" s="26" t="s">
        <v>37</v>
      </c>
      <c r="R545" s="26" t="s">
        <v>38</v>
      </c>
      <c r="S545" s="26" t="s">
        <v>37</v>
      </c>
      <c r="T545" s="26" t="s">
        <v>37</v>
      </c>
      <c r="U545" s="26" t="s">
        <v>37</v>
      </c>
      <c r="V545" s="26" t="s">
        <v>38</v>
      </c>
      <c r="AA545" t="s">
        <v>290</v>
      </c>
      <c r="AB545">
        <v>26929</v>
      </c>
      <c r="AC545">
        <v>60712</v>
      </c>
      <c r="AD545">
        <v>44961</v>
      </c>
      <c r="AE545">
        <v>49553</v>
      </c>
      <c r="AF545">
        <v>19001</v>
      </c>
      <c r="AG545">
        <v>15440</v>
      </c>
      <c r="AH545">
        <v>12684</v>
      </c>
      <c r="AI545" t="s">
        <v>290</v>
      </c>
      <c r="AJ545">
        <v>50218</v>
      </c>
      <c r="AK545">
        <v>30790</v>
      </c>
      <c r="AL545">
        <v>25325</v>
      </c>
      <c r="AM545">
        <v>67834</v>
      </c>
      <c r="AN545">
        <v>33215</v>
      </c>
      <c r="AO545">
        <v>30917</v>
      </c>
      <c r="AP545">
        <v>10378</v>
      </c>
      <c r="AQ545" t="s">
        <v>290</v>
      </c>
      <c r="AR545" t="s">
        <v>37</v>
      </c>
      <c r="AS545" t="s">
        <v>37</v>
      </c>
      <c r="AT545" t="s">
        <v>37</v>
      </c>
      <c r="AU545" t="s">
        <v>37</v>
      </c>
      <c r="AV545" t="s">
        <v>37</v>
      </c>
      <c r="AW545" t="s">
        <v>38</v>
      </c>
      <c r="AX545" t="s">
        <v>38</v>
      </c>
      <c r="AY545" t="s">
        <v>290</v>
      </c>
      <c r="AZ545" t="s">
        <v>37</v>
      </c>
      <c r="BA545" t="s">
        <v>37</v>
      </c>
      <c r="BB545" t="s">
        <v>195</v>
      </c>
      <c r="BC545" t="s">
        <v>320</v>
      </c>
      <c r="BD545" t="s">
        <v>38</v>
      </c>
      <c r="BE545" t="s">
        <v>37</v>
      </c>
      <c r="BF545" t="s">
        <v>38</v>
      </c>
    </row>
    <row r="546" spans="1:58" ht="17.25" customHeight="1" x14ac:dyDescent="0.25">
      <c r="A546" s="20">
        <v>45471</v>
      </c>
      <c r="B546" s="21">
        <v>5</v>
      </c>
      <c r="C546" s="22">
        <v>4</v>
      </c>
      <c r="D546" s="20" t="s">
        <v>253</v>
      </c>
      <c r="E546" s="20" t="s">
        <v>253</v>
      </c>
      <c r="F546" s="23"/>
      <c r="G546" s="25"/>
      <c r="H546" s="26" t="s">
        <v>291</v>
      </c>
      <c r="I546" s="26" t="s">
        <v>37</v>
      </c>
      <c r="J546" s="26" t="s">
        <v>37</v>
      </c>
      <c r="K546" s="26" t="s">
        <v>37</v>
      </c>
      <c r="L546" s="26" t="s">
        <v>37</v>
      </c>
      <c r="M546" s="26" t="s">
        <v>38</v>
      </c>
      <c r="N546" s="26" t="s">
        <v>37</v>
      </c>
      <c r="O546" s="27" t="s">
        <v>290</v>
      </c>
      <c r="P546" s="26" t="s">
        <v>38</v>
      </c>
      <c r="Q546" s="26" t="s">
        <v>37</v>
      </c>
      <c r="R546" s="26" t="s">
        <v>38</v>
      </c>
      <c r="S546" s="26" t="s">
        <v>37</v>
      </c>
      <c r="T546" s="26" t="s">
        <v>37</v>
      </c>
      <c r="U546" s="26" t="s">
        <v>37</v>
      </c>
      <c r="V546" s="26" t="s">
        <v>38</v>
      </c>
      <c r="AA546" t="s">
        <v>290</v>
      </c>
      <c r="AB546">
        <v>26953</v>
      </c>
      <c r="AC546">
        <v>60736</v>
      </c>
      <c r="AD546">
        <v>44985</v>
      </c>
      <c r="AE546">
        <v>49577</v>
      </c>
      <c r="AF546">
        <v>19025</v>
      </c>
      <c r="AG546">
        <v>15440</v>
      </c>
      <c r="AH546">
        <v>12684</v>
      </c>
      <c r="AI546" t="s">
        <v>290</v>
      </c>
      <c r="AJ546">
        <v>50242</v>
      </c>
      <c r="AK546">
        <v>30814</v>
      </c>
      <c r="AL546">
        <v>25325</v>
      </c>
      <c r="AM546">
        <v>67858</v>
      </c>
      <c r="AN546">
        <v>33215</v>
      </c>
      <c r="AO546">
        <v>30941</v>
      </c>
      <c r="AP546">
        <v>10378</v>
      </c>
      <c r="AQ546" t="s">
        <v>290</v>
      </c>
      <c r="AR546" t="s">
        <v>37</v>
      </c>
      <c r="AS546" t="s">
        <v>37</v>
      </c>
      <c r="AT546" t="s">
        <v>37</v>
      </c>
      <c r="AU546" t="s">
        <v>37</v>
      </c>
      <c r="AV546" t="s">
        <v>37</v>
      </c>
      <c r="AW546" t="s">
        <v>38</v>
      </c>
      <c r="AX546" t="s">
        <v>38</v>
      </c>
      <c r="AY546" t="s">
        <v>290</v>
      </c>
      <c r="AZ546" t="s">
        <v>37</v>
      </c>
      <c r="BA546" t="s">
        <v>37</v>
      </c>
      <c r="BB546" t="s">
        <v>271</v>
      </c>
      <c r="BC546" t="s">
        <v>37</v>
      </c>
      <c r="BD546" t="s">
        <v>38</v>
      </c>
      <c r="BE546" t="s">
        <v>37</v>
      </c>
      <c r="BF546" t="s">
        <v>38</v>
      </c>
    </row>
    <row r="547" spans="1:58" ht="17.25" customHeight="1" x14ac:dyDescent="0.25">
      <c r="A547" s="20">
        <v>45472</v>
      </c>
      <c r="B547" s="21">
        <v>5</v>
      </c>
      <c r="C547" s="22">
        <v>4</v>
      </c>
      <c r="D547" s="20" t="s">
        <v>253</v>
      </c>
      <c r="E547" s="20" t="s">
        <v>253</v>
      </c>
      <c r="F547" s="23"/>
      <c r="G547" s="25"/>
      <c r="H547" s="26" t="s">
        <v>291</v>
      </c>
      <c r="I547" s="26" t="s">
        <v>37</v>
      </c>
      <c r="J547" s="26" t="s">
        <v>37</v>
      </c>
      <c r="K547" s="26" t="s">
        <v>37</v>
      </c>
      <c r="L547" s="26" t="s">
        <v>37</v>
      </c>
      <c r="M547" s="26" t="s">
        <v>38</v>
      </c>
      <c r="N547" s="26" t="s">
        <v>37</v>
      </c>
      <c r="O547" s="27" t="s">
        <v>290</v>
      </c>
      <c r="P547" s="26" t="s">
        <v>38</v>
      </c>
      <c r="Q547" s="26" t="s">
        <v>37</v>
      </c>
      <c r="R547" s="26" t="s">
        <v>38</v>
      </c>
      <c r="S547" s="26" t="s">
        <v>37</v>
      </c>
      <c r="T547" s="26" t="s">
        <v>37</v>
      </c>
      <c r="U547" s="26" t="s">
        <v>37</v>
      </c>
      <c r="V547" s="26" t="s">
        <v>38</v>
      </c>
      <c r="AA547" t="s">
        <v>290</v>
      </c>
      <c r="AB547">
        <v>26977</v>
      </c>
      <c r="AC547">
        <v>60760</v>
      </c>
      <c r="AD547">
        <v>45009</v>
      </c>
      <c r="AE547">
        <v>49601</v>
      </c>
      <c r="AF547">
        <v>19049</v>
      </c>
      <c r="AG547">
        <v>15440</v>
      </c>
      <c r="AH547">
        <v>12684</v>
      </c>
      <c r="AI547" t="s">
        <v>290</v>
      </c>
      <c r="AJ547">
        <v>50266</v>
      </c>
      <c r="AK547">
        <v>30838</v>
      </c>
      <c r="AL547">
        <v>25325</v>
      </c>
      <c r="AM547">
        <v>67882</v>
      </c>
      <c r="AN547">
        <v>33215</v>
      </c>
      <c r="AO547">
        <v>30965</v>
      </c>
      <c r="AP547">
        <v>10378</v>
      </c>
      <c r="AQ547" t="s">
        <v>290</v>
      </c>
      <c r="AR547" t="s">
        <v>37</v>
      </c>
      <c r="AS547" t="s">
        <v>37</v>
      </c>
      <c r="AT547" t="s">
        <v>37</v>
      </c>
      <c r="AU547" t="s">
        <v>37</v>
      </c>
      <c r="AV547" t="s">
        <v>37</v>
      </c>
      <c r="AW547" t="s">
        <v>38</v>
      </c>
      <c r="AX547" t="s">
        <v>38</v>
      </c>
      <c r="AY547" t="s">
        <v>290</v>
      </c>
      <c r="AZ547" t="s">
        <v>37</v>
      </c>
      <c r="BA547" t="s">
        <v>37</v>
      </c>
      <c r="BB547" t="s">
        <v>271</v>
      </c>
      <c r="BC547" t="s">
        <v>37</v>
      </c>
      <c r="BD547" t="s">
        <v>38</v>
      </c>
      <c r="BE547" t="s">
        <v>37</v>
      </c>
      <c r="BF547" t="s">
        <v>38</v>
      </c>
    </row>
    <row r="548" spans="1:58" ht="17.25" customHeight="1" x14ac:dyDescent="0.25">
      <c r="A548" s="20">
        <v>45473</v>
      </c>
      <c r="B548" s="21">
        <v>5</v>
      </c>
      <c r="C548" s="22">
        <v>4</v>
      </c>
      <c r="D548" s="20" t="s">
        <v>253</v>
      </c>
      <c r="E548" s="20" t="s">
        <v>253</v>
      </c>
      <c r="F548" s="23"/>
      <c r="G548" s="25"/>
      <c r="H548" s="26" t="s">
        <v>291</v>
      </c>
      <c r="I548" s="26" t="s">
        <v>37</v>
      </c>
      <c r="J548" s="26" t="s">
        <v>37</v>
      </c>
      <c r="K548" s="26" t="s">
        <v>37</v>
      </c>
      <c r="L548" s="26" t="s">
        <v>37</v>
      </c>
      <c r="M548" s="26" t="s">
        <v>38</v>
      </c>
      <c r="N548" s="26" t="s">
        <v>37</v>
      </c>
      <c r="O548" s="27" t="s">
        <v>290</v>
      </c>
      <c r="P548" s="26" t="s">
        <v>38</v>
      </c>
      <c r="Q548" s="26" t="s">
        <v>37</v>
      </c>
      <c r="R548" s="26" t="s">
        <v>38</v>
      </c>
      <c r="S548" s="26" t="s">
        <v>37</v>
      </c>
      <c r="T548" s="26" t="s">
        <v>37</v>
      </c>
      <c r="U548" s="26" t="s">
        <v>37</v>
      </c>
      <c r="V548" s="26" t="s">
        <v>38</v>
      </c>
      <c r="AA548" t="s">
        <v>290</v>
      </c>
      <c r="AB548">
        <v>27001</v>
      </c>
      <c r="AC548">
        <v>60784</v>
      </c>
      <c r="AD548">
        <v>45033</v>
      </c>
      <c r="AE548">
        <v>49625</v>
      </c>
      <c r="AF548">
        <v>19073</v>
      </c>
      <c r="AG548">
        <v>15440</v>
      </c>
      <c r="AH548">
        <v>12684</v>
      </c>
      <c r="AI548" t="s">
        <v>290</v>
      </c>
      <c r="AJ548">
        <v>50290</v>
      </c>
      <c r="AK548">
        <v>30862</v>
      </c>
      <c r="AL548">
        <v>25325</v>
      </c>
      <c r="AM548">
        <v>67906</v>
      </c>
      <c r="AN548">
        <v>33215</v>
      </c>
      <c r="AO548">
        <v>30989</v>
      </c>
      <c r="AP548">
        <v>10378</v>
      </c>
      <c r="AQ548" t="s">
        <v>290</v>
      </c>
      <c r="AR548" t="s">
        <v>37</v>
      </c>
      <c r="AS548" t="s">
        <v>37</v>
      </c>
      <c r="AT548" t="s">
        <v>37</v>
      </c>
      <c r="AU548" t="s">
        <v>37</v>
      </c>
      <c r="AV548" t="s">
        <v>37</v>
      </c>
      <c r="AW548" t="s">
        <v>38</v>
      </c>
      <c r="AX548" t="s">
        <v>38</v>
      </c>
      <c r="AY548" t="s">
        <v>290</v>
      </c>
      <c r="AZ548" t="s">
        <v>37</v>
      </c>
      <c r="BA548" t="s">
        <v>37</v>
      </c>
      <c r="BB548" t="s">
        <v>271</v>
      </c>
      <c r="BC548" t="s">
        <v>37</v>
      </c>
      <c r="BD548" t="s">
        <v>38</v>
      </c>
      <c r="BE548" t="s">
        <v>37</v>
      </c>
      <c r="BF548" t="s">
        <v>38</v>
      </c>
    </row>
    <row r="549" spans="1:58" ht="17.25" customHeight="1" x14ac:dyDescent="0.25">
      <c r="A549" s="20">
        <v>45474</v>
      </c>
      <c r="B549" s="21">
        <v>5</v>
      </c>
      <c r="C549" s="22">
        <v>4</v>
      </c>
      <c r="D549" s="20" t="s">
        <v>253</v>
      </c>
      <c r="E549" s="20" t="s">
        <v>253</v>
      </c>
      <c r="F549" s="24"/>
      <c r="G549" s="25"/>
      <c r="H549" s="26" t="s">
        <v>291</v>
      </c>
      <c r="I549" s="26" t="s">
        <v>37</v>
      </c>
      <c r="J549" s="26" t="s">
        <v>37</v>
      </c>
      <c r="K549" s="26" t="s">
        <v>37</v>
      </c>
      <c r="L549" s="26" t="s">
        <v>37</v>
      </c>
      <c r="M549" s="26" t="s">
        <v>38</v>
      </c>
      <c r="N549" s="26" t="s">
        <v>37</v>
      </c>
      <c r="O549" s="27" t="s">
        <v>290</v>
      </c>
      <c r="P549" s="26" t="s">
        <v>38</v>
      </c>
      <c r="Q549" s="26" t="s">
        <v>37</v>
      </c>
      <c r="R549" s="26" t="s">
        <v>38</v>
      </c>
      <c r="S549" s="26" t="s">
        <v>37</v>
      </c>
      <c r="T549" s="26" t="s">
        <v>37</v>
      </c>
      <c r="U549" s="26" t="s">
        <v>37</v>
      </c>
      <c r="V549" s="26" t="s">
        <v>38</v>
      </c>
      <c r="AA549" t="s">
        <v>290</v>
      </c>
      <c r="AB549">
        <v>27025</v>
      </c>
      <c r="AC549">
        <v>60808</v>
      </c>
      <c r="AD549">
        <v>45057</v>
      </c>
      <c r="AE549">
        <v>49649</v>
      </c>
      <c r="AF549">
        <v>19097</v>
      </c>
      <c r="AG549">
        <v>15440</v>
      </c>
      <c r="AH549">
        <v>12684</v>
      </c>
      <c r="AI549" t="s">
        <v>290</v>
      </c>
      <c r="AJ549">
        <v>50314</v>
      </c>
      <c r="AK549">
        <v>30886</v>
      </c>
      <c r="AL549">
        <v>25325</v>
      </c>
      <c r="AM549">
        <v>67930</v>
      </c>
      <c r="AN549">
        <v>33215</v>
      </c>
      <c r="AO549">
        <v>31013</v>
      </c>
      <c r="AP549">
        <v>10378</v>
      </c>
      <c r="AQ549" t="s">
        <v>290</v>
      </c>
      <c r="AR549" t="s">
        <v>37</v>
      </c>
      <c r="AS549" t="s">
        <v>37</v>
      </c>
      <c r="AT549" t="s">
        <v>37</v>
      </c>
      <c r="AU549" t="s">
        <v>37</v>
      </c>
      <c r="AV549" t="s">
        <v>37</v>
      </c>
      <c r="AW549" t="s">
        <v>38</v>
      </c>
      <c r="AX549" t="s">
        <v>38</v>
      </c>
      <c r="AY549" t="s">
        <v>290</v>
      </c>
      <c r="AZ549" t="s">
        <v>37</v>
      </c>
      <c r="BA549" t="s">
        <v>37</v>
      </c>
      <c r="BB549" t="s">
        <v>271</v>
      </c>
      <c r="BC549" t="s">
        <v>37</v>
      </c>
      <c r="BD549" t="s">
        <v>38</v>
      </c>
      <c r="BE549" t="s">
        <v>37</v>
      </c>
      <c r="BF549" t="s">
        <v>38</v>
      </c>
    </row>
    <row r="550" spans="1:58" ht="17.25" customHeight="1" x14ac:dyDescent="0.25">
      <c r="A550" s="20">
        <v>45475</v>
      </c>
      <c r="B550" s="21">
        <v>5</v>
      </c>
      <c r="C550" s="22">
        <v>4</v>
      </c>
      <c r="D550" s="20" t="s">
        <v>253</v>
      </c>
      <c r="E550" s="20" t="s">
        <v>253</v>
      </c>
      <c r="F550" s="23"/>
      <c r="G550" s="25"/>
      <c r="H550" s="26" t="s">
        <v>291</v>
      </c>
      <c r="I550" s="26" t="s">
        <v>37</v>
      </c>
      <c r="J550" s="26" t="s">
        <v>37</v>
      </c>
      <c r="K550" s="26" t="s">
        <v>37</v>
      </c>
      <c r="L550" s="26" t="s">
        <v>37</v>
      </c>
      <c r="M550" s="26" t="s">
        <v>38</v>
      </c>
      <c r="N550" s="26" t="s">
        <v>37</v>
      </c>
      <c r="O550" s="27" t="s">
        <v>290</v>
      </c>
      <c r="P550" s="26" t="s">
        <v>38</v>
      </c>
      <c r="Q550" s="26" t="s">
        <v>37</v>
      </c>
      <c r="R550" s="26" t="s">
        <v>38</v>
      </c>
      <c r="S550" s="26" t="s">
        <v>37</v>
      </c>
      <c r="T550" s="26" t="s">
        <v>37</v>
      </c>
      <c r="U550" s="26" t="s">
        <v>37</v>
      </c>
      <c r="V550" s="26" t="s">
        <v>38</v>
      </c>
      <c r="AA550" t="s">
        <v>290</v>
      </c>
      <c r="AB550">
        <v>27025</v>
      </c>
      <c r="AC550">
        <v>60832</v>
      </c>
      <c r="AD550">
        <v>45081</v>
      </c>
      <c r="AE550">
        <v>49673</v>
      </c>
      <c r="AF550">
        <v>19121</v>
      </c>
      <c r="AG550">
        <v>15440</v>
      </c>
      <c r="AH550">
        <v>12684</v>
      </c>
      <c r="AI550" t="s">
        <v>290</v>
      </c>
      <c r="AJ550">
        <v>50338</v>
      </c>
      <c r="AK550">
        <v>30910</v>
      </c>
      <c r="AL550">
        <v>25325</v>
      </c>
      <c r="AM550">
        <v>67954</v>
      </c>
      <c r="AN550">
        <v>33215</v>
      </c>
      <c r="AO550">
        <v>31037</v>
      </c>
      <c r="AP550">
        <v>10378</v>
      </c>
      <c r="AQ550" t="s">
        <v>290</v>
      </c>
      <c r="AR550" t="s">
        <v>195</v>
      </c>
      <c r="AS550" t="s">
        <v>37</v>
      </c>
      <c r="AT550" t="s">
        <v>37</v>
      </c>
      <c r="AU550" t="s">
        <v>37</v>
      </c>
      <c r="AV550" t="s">
        <v>37</v>
      </c>
      <c r="AW550" t="s">
        <v>320</v>
      </c>
      <c r="AX550" t="s">
        <v>38</v>
      </c>
      <c r="AY550" t="s">
        <v>290</v>
      </c>
      <c r="AZ550" t="s">
        <v>37</v>
      </c>
      <c r="BA550" t="s">
        <v>37</v>
      </c>
      <c r="BB550" t="s">
        <v>271</v>
      </c>
      <c r="BC550" t="s">
        <v>37</v>
      </c>
      <c r="BD550" t="s">
        <v>38</v>
      </c>
      <c r="BE550" t="s">
        <v>37</v>
      </c>
      <c r="BF550" t="s">
        <v>38</v>
      </c>
    </row>
    <row r="551" spans="1:58" ht="17.25" customHeight="1" x14ac:dyDescent="0.25">
      <c r="A551" s="20">
        <v>45476</v>
      </c>
      <c r="B551" s="21">
        <v>5</v>
      </c>
      <c r="C551" s="22">
        <v>4</v>
      </c>
      <c r="D551" s="20" t="s">
        <v>253</v>
      </c>
      <c r="E551" s="20" t="s">
        <v>253</v>
      </c>
      <c r="F551" s="23"/>
      <c r="G551" s="25"/>
      <c r="H551" s="26" t="s">
        <v>291</v>
      </c>
      <c r="I551" s="26" t="s">
        <v>37</v>
      </c>
      <c r="J551" s="26" t="s">
        <v>37</v>
      </c>
      <c r="K551" s="26" t="s">
        <v>37</v>
      </c>
      <c r="L551" s="26" t="s">
        <v>37</v>
      </c>
      <c r="M551" s="26" t="s">
        <v>38</v>
      </c>
      <c r="N551" s="26" t="s">
        <v>37</v>
      </c>
      <c r="O551" s="27" t="s">
        <v>290</v>
      </c>
      <c r="P551" s="26" t="s">
        <v>38</v>
      </c>
      <c r="Q551" s="26" t="s">
        <v>37</v>
      </c>
      <c r="R551" s="26" t="s">
        <v>38</v>
      </c>
      <c r="S551" s="26" t="s">
        <v>37</v>
      </c>
      <c r="T551" s="26" t="s">
        <v>37</v>
      </c>
      <c r="U551" s="26" t="s">
        <v>37</v>
      </c>
      <c r="V551" s="26" t="s">
        <v>38</v>
      </c>
      <c r="AA551" t="s">
        <v>290</v>
      </c>
      <c r="AB551">
        <v>27025</v>
      </c>
      <c r="AC551">
        <v>60856</v>
      </c>
      <c r="AD551">
        <v>45105</v>
      </c>
      <c r="AE551">
        <v>49697</v>
      </c>
      <c r="AF551">
        <v>19145</v>
      </c>
      <c r="AG551">
        <v>15464</v>
      </c>
      <c r="AH551">
        <v>12684</v>
      </c>
      <c r="AI551" t="s">
        <v>290</v>
      </c>
      <c r="AJ551">
        <v>50362</v>
      </c>
      <c r="AK551">
        <v>30934</v>
      </c>
      <c r="AL551">
        <v>25325</v>
      </c>
      <c r="AM551">
        <v>67978</v>
      </c>
      <c r="AN551">
        <v>33215</v>
      </c>
      <c r="AO551">
        <v>31061</v>
      </c>
      <c r="AP551">
        <v>10378</v>
      </c>
      <c r="AQ551" t="s">
        <v>290</v>
      </c>
      <c r="AR551" t="s">
        <v>321</v>
      </c>
      <c r="AS551" t="s">
        <v>37</v>
      </c>
      <c r="AT551" t="s">
        <v>37</v>
      </c>
      <c r="AU551" t="s">
        <v>37</v>
      </c>
      <c r="AV551" t="s">
        <v>37</v>
      </c>
      <c r="AW551" t="s">
        <v>37</v>
      </c>
      <c r="AX551" t="s">
        <v>38</v>
      </c>
      <c r="AY551" t="s">
        <v>290</v>
      </c>
      <c r="AZ551" t="s">
        <v>37</v>
      </c>
      <c r="BA551" t="s">
        <v>37</v>
      </c>
      <c r="BB551" t="s">
        <v>271</v>
      </c>
      <c r="BC551" t="s">
        <v>37</v>
      </c>
      <c r="BD551" t="s">
        <v>38</v>
      </c>
      <c r="BE551" t="s">
        <v>37</v>
      </c>
      <c r="BF551" t="s">
        <v>38</v>
      </c>
    </row>
    <row r="552" spans="1:58" ht="17.25" customHeight="1" x14ac:dyDescent="0.25">
      <c r="A552" s="20">
        <v>45477</v>
      </c>
      <c r="B552" s="21">
        <v>5</v>
      </c>
      <c r="C552" s="22">
        <v>4</v>
      </c>
      <c r="D552" s="20" t="s">
        <v>253</v>
      </c>
      <c r="E552" s="20" t="s">
        <v>253</v>
      </c>
      <c r="F552" s="23"/>
      <c r="G552" s="25"/>
      <c r="H552" s="26" t="s">
        <v>37</v>
      </c>
      <c r="I552" s="26" t="s">
        <v>37</v>
      </c>
      <c r="J552" s="26" t="s">
        <v>271</v>
      </c>
      <c r="K552" s="26" t="s">
        <v>37</v>
      </c>
      <c r="L552" s="26" t="s">
        <v>37</v>
      </c>
      <c r="M552" s="26" t="s">
        <v>38</v>
      </c>
      <c r="N552" s="26" t="s">
        <v>37</v>
      </c>
      <c r="O552" s="27" t="s">
        <v>290</v>
      </c>
      <c r="P552" s="26" t="s">
        <v>38</v>
      </c>
      <c r="Q552" s="26" t="s">
        <v>37</v>
      </c>
      <c r="R552" s="26" t="s">
        <v>38</v>
      </c>
      <c r="S552" s="26" t="s">
        <v>37</v>
      </c>
      <c r="T552" s="26" t="s">
        <v>37</v>
      </c>
      <c r="U552" s="26" t="s">
        <v>37</v>
      </c>
      <c r="V552" s="26" t="s">
        <v>38</v>
      </c>
      <c r="AA552" t="s">
        <v>290</v>
      </c>
      <c r="AB552">
        <v>27037</v>
      </c>
      <c r="AC552">
        <v>60880</v>
      </c>
      <c r="AD552">
        <v>45129</v>
      </c>
      <c r="AE552">
        <v>49721</v>
      </c>
      <c r="AF552">
        <v>19169</v>
      </c>
      <c r="AG552">
        <v>15464</v>
      </c>
      <c r="AH552">
        <v>12684</v>
      </c>
      <c r="AI552" t="s">
        <v>290</v>
      </c>
      <c r="AJ552">
        <v>50386</v>
      </c>
      <c r="AK552">
        <v>30958</v>
      </c>
      <c r="AL552">
        <v>25325</v>
      </c>
      <c r="AM552">
        <v>68002</v>
      </c>
      <c r="AN552">
        <v>33215</v>
      </c>
      <c r="AO552">
        <v>31085</v>
      </c>
      <c r="AP552">
        <v>10378</v>
      </c>
      <c r="AQ552" t="s">
        <v>290</v>
      </c>
      <c r="AR552" t="s">
        <v>320</v>
      </c>
      <c r="AS552" t="s">
        <v>37</v>
      </c>
      <c r="AT552" t="s">
        <v>37</v>
      </c>
      <c r="AU552" t="s">
        <v>37</v>
      </c>
      <c r="AV552" t="s">
        <v>37</v>
      </c>
      <c r="AW552" t="s">
        <v>195</v>
      </c>
      <c r="AX552" t="s">
        <v>38</v>
      </c>
      <c r="AY552" t="s">
        <v>290</v>
      </c>
      <c r="AZ552" t="s">
        <v>37</v>
      </c>
      <c r="BA552" t="s">
        <v>37</v>
      </c>
      <c r="BB552" t="s">
        <v>271</v>
      </c>
      <c r="BC552" t="s">
        <v>37</v>
      </c>
      <c r="BD552" t="s">
        <v>38</v>
      </c>
      <c r="BE552" t="s">
        <v>37</v>
      </c>
      <c r="BF552" t="s">
        <v>38</v>
      </c>
    </row>
    <row r="553" spans="1:58" ht="17.25" customHeight="1" x14ac:dyDescent="0.25">
      <c r="A553" s="20">
        <v>45478</v>
      </c>
      <c r="B553" s="21">
        <v>5</v>
      </c>
      <c r="C553" s="22">
        <v>4</v>
      </c>
      <c r="D553" s="20" t="s">
        <v>253</v>
      </c>
      <c r="E553" s="20" t="s">
        <v>253</v>
      </c>
      <c r="F553" s="23"/>
      <c r="G553" s="25"/>
      <c r="H553" s="26" t="s">
        <v>37</v>
      </c>
      <c r="I553" s="26" t="s">
        <v>37</v>
      </c>
      <c r="J553" s="26" t="s">
        <v>271</v>
      </c>
      <c r="K553" s="26" t="s">
        <v>37</v>
      </c>
      <c r="L553" s="26" t="s">
        <v>37</v>
      </c>
      <c r="M553" s="26" t="s">
        <v>38</v>
      </c>
      <c r="N553" s="26" t="s">
        <v>37</v>
      </c>
      <c r="O553" s="27" t="s">
        <v>290</v>
      </c>
      <c r="P553" s="26" t="s">
        <v>38</v>
      </c>
      <c r="Q553" s="26" t="s">
        <v>37</v>
      </c>
      <c r="R553" s="26" t="s">
        <v>38</v>
      </c>
      <c r="S553" s="26" t="s">
        <v>37</v>
      </c>
      <c r="T553" s="26" t="s">
        <v>37</v>
      </c>
      <c r="U553" s="26" t="s">
        <v>37</v>
      </c>
      <c r="V553" s="26" t="s">
        <v>38</v>
      </c>
      <c r="AA553" t="s">
        <v>290</v>
      </c>
      <c r="AB553">
        <v>27061</v>
      </c>
      <c r="AC553">
        <v>60904</v>
      </c>
      <c r="AD553">
        <v>45153</v>
      </c>
      <c r="AE553">
        <v>49745</v>
      </c>
      <c r="AF553">
        <v>19193</v>
      </c>
      <c r="AG553">
        <v>15464</v>
      </c>
      <c r="AH553">
        <v>12684</v>
      </c>
      <c r="AI553" t="s">
        <v>290</v>
      </c>
      <c r="AJ553">
        <v>50410</v>
      </c>
      <c r="AK553">
        <v>30982</v>
      </c>
      <c r="AL553">
        <v>25325</v>
      </c>
      <c r="AM553">
        <v>68026</v>
      </c>
      <c r="AN553">
        <v>33215</v>
      </c>
      <c r="AO553">
        <v>31109</v>
      </c>
      <c r="AP553">
        <v>10378</v>
      </c>
      <c r="AQ553" t="s">
        <v>290</v>
      </c>
      <c r="AR553" t="s">
        <v>37</v>
      </c>
      <c r="AS553" t="s">
        <v>37</v>
      </c>
      <c r="AT553" t="s">
        <v>37</v>
      </c>
      <c r="AU553" t="s">
        <v>37</v>
      </c>
      <c r="AV553" t="s">
        <v>37</v>
      </c>
      <c r="AW553" t="s">
        <v>38</v>
      </c>
      <c r="AX553" t="s">
        <v>38</v>
      </c>
      <c r="AY553" t="s">
        <v>290</v>
      </c>
      <c r="AZ553" t="s">
        <v>37</v>
      </c>
      <c r="BA553" t="s">
        <v>37</v>
      </c>
      <c r="BB553" t="s">
        <v>271</v>
      </c>
      <c r="BC553" t="s">
        <v>37</v>
      </c>
      <c r="BD553" t="s">
        <v>38</v>
      </c>
      <c r="BE553" t="s">
        <v>37</v>
      </c>
      <c r="BF553" t="s">
        <v>38</v>
      </c>
    </row>
    <row r="554" spans="1:58" ht="17.25" customHeight="1" x14ac:dyDescent="0.25">
      <c r="A554" s="20">
        <v>45479</v>
      </c>
      <c r="B554" s="21">
        <v>5</v>
      </c>
      <c r="C554" s="22">
        <v>4</v>
      </c>
      <c r="D554" s="20" t="s">
        <v>253</v>
      </c>
      <c r="E554" s="20" t="s">
        <v>253</v>
      </c>
      <c r="F554" s="23"/>
      <c r="G554" s="25"/>
      <c r="H554" s="26" t="s">
        <v>37</v>
      </c>
      <c r="I554" s="26" t="s">
        <v>37</v>
      </c>
      <c r="J554" s="26" t="s">
        <v>271</v>
      </c>
      <c r="K554" s="26" t="s">
        <v>37</v>
      </c>
      <c r="L554" s="26" t="s">
        <v>37</v>
      </c>
      <c r="M554" s="26" t="s">
        <v>38</v>
      </c>
      <c r="N554" s="26" t="s">
        <v>37</v>
      </c>
      <c r="O554" s="27" t="s">
        <v>290</v>
      </c>
      <c r="P554" s="26" t="s">
        <v>38</v>
      </c>
      <c r="Q554" s="26" t="s">
        <v>37</v>
      </c>
      <c r="R554" s="26" t="s">
        <v>38</v>
      </c>
      <c r="S554" s="26" t="s">
        <v>37</v>
      </c>
      <c r="T554" s="26" t="s">
        <v>37</v>
      </c>
      <c r="U554" s="26" t="s">
        <v>37</v>
      </c>
      <c r="V554" s="26" t="s">
        <v>38</v>
      </c>
      <c r="AA554" t="s">
        <v>290</v>
      </c>
      <c r="AB554">
        <v>27085</v>
      </c>
      <c r="AC554">
        <v>60928</v>
      </c>
      <c r="AD554">
        <v>45177</v>
      </c>
      <c r="AE554">
        <v>49769</v>
      </c>
      <c r="AF554">
        <v>19217</v>
      </c>
      <c r="AG554">
        <v>15464</v>
      </c>
      <c r="AH554">
        <v>12684</v>
      </c>
      <c r="AI554" t="s">
        <v>290</v>
      </c>
      <c r="AJ554">
        <v>50434</v>
      </c>
      <c r="AK554">
        <v>31006</v>
      </c>
      <c r="AL554">
        <v>25325</v>
      </c>
      <c r="AM554">
        <v>68050</v>
      </c>
      <c r="AN554">
        <v>33215</v>
      </c>
      <c r="AO554">
        <v>31133</v>
      </c>
      <c r="AP554">
        <v>10378</v>
      </c>
      <c r="AQ554" t="s">
        <v>290</v>
      </c>
      <c r="AR554" t="s">
        <v>37</v>
      </c>
      <c r="AS554" t="s">
        <v>37</v>
      </c>
      <c r="AT554" t="s">
        <v>37</v>
      </c>
      <c r="AU554" t="s">
        <v>37</v>
      </c>
      <c r="AV554" t="s">
        <v>37</v>
      </c>
      <c r="AW554" t="s">
        <v>38</v>
      </c>
      <c r="AX554" t="s">
        <v>38</v>
      </c>
      <c r="AY554" t="s">
        <v>290</v>
      </c>
      <c r="AZ554" t="s">
        <v>37</v>
      </c>
      <c r="BA554" t="s">
        <v>37</v>
      </c>
      <c r="BB554" t="s">
        <v>271</v>
      </c>
      <c r="BC554" t="s">
        <v>37</v>
      </c>
      <c r="BD554" t="s">
        <v>38</v>
      </c>
      <c r="BE554" t="s">
        <v>37</v>
      </c>
      <c r="BF554" t="s">
        <v>38</v>
      </c>
    </row>
    <row r="555" spans="1:58" ht="17.25" customHeight="1" x14ac:dyDescent="0.25">
      <c r="A555" s="20">
        <v>45480</v>
      </c>
      <c r="B555" s="21">
        <v>5</v>
      </c>
      <c r="C555" s="22">
        <v>4</v>
      </c>
      <c r="D555" s="20" t="s">
        <v>253</v>
      </c>
      <c r="E555" s="20" t="s">
        <v>253</v>
      </c>
      <c r="F555" s="23"/>
      <c r="G555" s="25"/>
      <c r="H555" s="26" t="s">
        <v>37</v>
      </c>
      <c r="I555" s="26" t="s">
        <v>37</v>
      </c>
      <c r="J555" s="26" t="s">
        <v>271</v>
      </c>
      <c r="K555" s="26" t="s">
        <v>37</v>
      </c>
      <c r="L555" s="26" t="s">
        <v>37</v>
      </c>
      <c r="M555" s="26" t="s">
        <v>38</v>
      </c>
      <c r="N555" s="26" t="s">
        <v>37</v>
      </c>
      <c r="O555" s="27" t="s">
        <v>290</v>
      </c>
      <c r="P555" s="26" t="s">
        <v>38</v>
      </c>
      <c r="Q555" s="26" t="s">
        <v>37</v>
      </c>
      <c r="R555" s="26" t="s">
        <v>38</v>
      </c>
      <c r="S555" s="26" t="s">
        <v>37</v>
      </c>
      <c r="T555" s="26" t="s">
        <v>37</v>
      </c>
      <c r="U555" s="26" t="s">
        <v>37</v>
      </c>
      <c r="V555" s="26" t="s">
        <v>38</v>
      </c>
      <c r="AA555" t="s">
        <v>290</v>
      </c>
      <c r="AB555">
        <v>27109</v>
      </c>
      <c r="AC555">
        <v>60952</v>
      </c>
      <c r="AD555">
        <v>45201</v>
      </c>
      <c r="AE555">
        <v>49793</v>
      </c>
      <c r="AF555">
        <v>19217</v>
      </c>
      <c r="AG555">
        <v>15464</v>
      </c>
      <c r="AH555">
        <v>12684</v>
      </c>
      <c r="AI555" t="s">
        <v>290</v>
      </c>
      <c r="AJ555">
        <v>50434</v>
      </c>
      <c r="AK555">
        <v>31030</v>
      </c>
      <c r="AL555">
        <v>25325</v>
      </c>
      <c r="AM555">
        <v>68074</v>
      </c>
      <c r="AN555">
        <v>33215</v>
      </c>
      <c r="AO555">
        <v>31157</v>
      </c>
      <c r="AP555">
        <v>10378</v>
      </c>
      <c r="AQ555" t="s">
        <v>290</v>
      </c>
      <c r="AR555" t="s">
        <v>37</v>
      </c>
      <c r="AS555" t="s">
        <v>37</v>
      </c>
      <c r="AT555" t="s">
        <v>37</v>
      </c>
      <c r="AU555" t="s">
        <v>37</v>
      </c>
      <c r="AV555" t="s">
        <v>195</v>
      </c>
      <c r="AW555" t="s">
        <v>38</v>
      </c>
      <c r="AX555" t="s">
        <v>320</v>
      </c>
      <c r="AY555" t="s">
        <v>290</v>
      </c>
      <c r="AZ555" t="s">
        <v>195</v>
      </c>
      <c r="BA555" t="s">
        <v>37</v>
      </c>
      <c r="BB555" t="s">
        <v>320</v>
      </c>
      <c r="BC555" t="s">
        <v>37</v>
      </c>
      <c r="BD555" t="s">
        <v>38</v>
      </c>
      <c r="BE555" t="s">
        <v>37</v>
      </c>
      <c r="BF555" t="s">
        <v>38</v>
      </c>
    </row>
    <row r="556" spans="1:58" ht="17.25" customHeight="1" x14ac:dyDescent="0.25">
      <c r="A556" s="20">
        <v>45481</v>
      </c>
      <c r="B556" s="21">
        <v>5</v>
      </c>
      <c r="C556" s="22">
        <v>4</v>
      </c>
      <c r="D556" s="20" t="s">
        <v>253</v>
      </c>
      <c r="E556" s="20" t="s">
        <v>253</v>
      </c>
      <c r="F556" s="23"/>
      <c r="G556" s="25"/>
      <c r="H556" s="26" t="s">
        <v>37</v>
      </c>
      <c r="I556" s="26" t="s">
        <v>37</v>
      </c>
      <c r="J556" s="26" t="s">
        <v>271</v>
      </c>
      <c r="K556" s="26" t="s">
        <v>37</v>
      </c>
      <c r="L556" s="26" t="s">
        <v>37</v>
      </c>
      <c r="M556" s="26" t="s">
        <v>38</v>
      </c>
      <c r="N556" s="26" t="s">
        <v>37</v>
      </c>
      <c r="O556" s="27" t="s">
        <v>290</v>
      </c>
      <c r="P556" s="26" t="s">
        <v>38</v>
      </c>
      <c r="Q556" s="26" t="s">
        <v>37</v>
      </c>
      <c r="R556" s="26" t="s">
        <v>38</v>
      </c>
      <c r="S556" s="26" t="s">
        <v>37</v>
      </c>
      <c r="T556" s="26" t="s">
        <v>37</v>
      </c>
      <c r="U556" s="26" t="s">
        <v>37</v>
      </c>
      <c r="V556" s="26" t="s">
        <v>38</v>
      </c>
      <c r="AA556" t="s">
        <v>290</v>
      </c>
      <c r="AB556">
        <v>27133</v>
      </c>
      <c r="AC556">
        <v>60976</v>
      </c>
      <c r="AD556">
        <v>45225</v>
      </c>
      <c r="AE556">
        <v>49817</v>
      </c>
      <c r="AF556">
        <v>19217</v>
      </c>
      <c r="AG556">
        <v>15464</v>
      </c>
      <c r="AH556">
        <v>12708</v>
      </c>
      <c r="AI556" t="s">
        <v>290</v>
      </c>
      <c r="AJ556">
        <v>50434</v>
      </c>
      <c r="AK556">
        <v>31054</v>
      </c>
      <c r="AL556">
        <v>25349</v>
      </c>
      <c r="AM556">
        <v>68098</v>
      </c>
      <c r="AN556">
        <v>33215</v>
      </c>
      <c r="AO556">
        <v>31181</v>
      </c>
      <c r="AP556">
        <v>10378</v>
      </c>
      <c r="AQ556" t="s">
        <v>290</v>
      </c>
      <c r="AR556" t="s">
        <v>37</v>
      </c>
      <c r="AS556" t="s">
        <v>37</v>
      </c>
      <c r="AT556" t="s">
        <v>37</v>
      </c>
      <c r="AU556" t="s">
        <v>37</v>
      </c>
      <c r="AV556" t="s">
        <v>271</v>
      </c>
      <c r="AW556" t="s">
        <v>38</v>
      </c>
      <c r="AX556" t="s">
        <v>37</v>
      </c>
      <c r="AY556" t="s">
        <v>290</v>
      </c>
      <c r="AZ556" t="s">
        <v>38</v>
      </c>
      <c r="BA556" t="s">
        <v>37</v>
      </c>
      <c r="BB556" t="s">
        <v>37</v>
      </c>
      <c r="BC556" t="s">
        <v>37</v>
      </c>
      <c r="BD556" t="s">
        <v>38</v>
      </c>
      <c r="BE556" t="s">
        <v>37</v>
      </c>
      <c r="BF556" t="s">
        <v>38</v>
      </c>
    </row>
    <row r="557" spans="1:58" ht="17.25" customHeight="1" x14ac:dyDescent="0.25">
      <c r="A557" s="20">
        <v>45482</v>
      </c>
      <c r="B557" s="21">
        <v>5</v>
      </c>
      <c r="C557" s="22">
        <v>4</v>
      </c>
      <c r="D557" s="20" t="s">
        <v>253</v>
      </c>
      <c r="E557" s="20" t="s">
        <v>253</v>
      </c>
      <c r="F557" s="23"/>
      <c r="G557" s="25"/>
      <c r="H557" s="26" t="s">
        <v>37</v>
      </c>
      <c r="I557" s="26" t="s">
        <v>37</v>
      </c>
      <c r="J557" s="26" t="s">
        <v>271</v>
      </c>
      <c r="K557" s="26" t="s">
        <v>37</v>
      </c>
      <c r="L557" s="26" t="s">
        <v>37</v>
      </c>
      <c r="M557" s="26" t="s">
        <v>38</v>
      </c>
      <c r="N557" s="26" t="s">
        <v>37</v>
      </c>
      <c r="O557" s="27" t="s">
        <v>290</v>
      </c>
      <c r="P557" s="26" t="s">
        <v>38</v>
      </c>
      <c r="Q557" s="26" t="s">
        <v>37</v>
      </c>
      <c r="R557" s="26" t="s">
        <v>37</v>
      </c>
      <c r="S557" s="26" t="s">
        <v>37</v>
      </c>
      <c r="T557" s="26" t="s">
        <v>33</v>
      </c>
      <c r="U557" s="26" t="s">
        <v>37</v>
      </c>
      <c r="V557" s="26" t="s">
        <v>38</v>
      </c>
      <c r="AA557" t="s">
        <v>290</v>
      </c>
      <c r="AB557">
        <v>27157</v>
      </c>
      <c r="AC557">
        <v>61000</v>
      </c>
      <c r="AD557">
        <v>45249</v>
      </c>
      <c r="AE557">
        <v>49841</v>
      </c>
      <c r="AF557">
        <v>19217</v>
      </c>
      <c r="AG557">
        <v>15464</v>
      </c>
      <c r="AH557">
        <v>12732</v>
      </c>
      <c r="AI557" t="s">
        <v>290</v>
      </c>
      <c r="AJ557">
        <v>50434</v>
      </c>
      <c r="AK557">
        <v>31078</v>
      </c>
      <c r="AL557">
        <v>25373</v>
      </c>
      <c r="AM557">
        <v>68122</v>
      </c>
      <c r="AN557">
        <v>33215</v>
      </c>
      <c r="AO557">
        <v>31205</v>
      </c>
      <c r="AP557">
        <v>10378</v>
      </c>
      <c r="AQ557" t="s">
        <v>290</v>
      </c>
      <c r="AR557" t="s">
        <v>37</v>
      </c>
      <c r="AS557" t="s">
        <v>37</v>
      </c>
      <c r="AT557" t="s">
        <v>37</v>
      </c>
      <c r="AU557" t="s">
        <v>37</v>
      </c>
      <c r="AV557" t="s">
        <v>271</v>
      </c>
      <c r="AW557" t="s">
        <v>38</v>
      </c>
      <c r="AX557" t="s">
        <v>37</v>
      </c>
      <c r="AY557" t="s">
        <v>290</v>
      </c>
      <c r="AZ557" t="s">
        <v>38</v>
      </c>
      <c r="BA557" t="s">
        <v>37</v>
      </c>
      <c r="BB557" t="s">
        <v>37</v>
      </c>
      <c r="BC557" t="s">
        <v>37</v>
      </c>
      <c r="BD557" t="s">
        <v>38</v>
      </c>
      <c r="BE557" t="s">
        <v>37</v>
      </c>
      <c r="BF557" t="s">
        <v>38</v>
      </c>
    </row>
    <row r="558" spans="1:58" ht="17.25" customHeight="1" x14ac:dyDescent="0.25">
      <c r="A558" s="20">
        <v>45483</v>
      </c>
      <c r="B558" s="21">
        <v>5</v>
      </c>
      <c r="C558" s="22">
        <v>4</v>
      </c>
      <c r="D558" s="20" t="s">
        <v>253</v>
      </c>
      <c r="E558" s="20" t="s">
        <v>253</v>
      </c>
      <c r="F558" s="23"/>
      <c r="G558" s="25"/>
      <c r="H558" s="26" t="s">
        <v>37</v>
      </c>
      <c r="I558" s="26" t="s">
        <v>37</v>
      </c>
      <c r="J558" s="26" t="s">
        <v>271</v>
      </c>
      <c r="K558" s="26" t="s">
        <v>37</v>
      </c>
      <c r="L558" s="26" t="s">
        <v>37</v>
      </c>
      <c r="M558" s="26" t="s">
        <v>38</v>
      </c>
      <c r="N558" s="26" t="s">
        <v>37</v>
      </c>
      <c r="O558" s="27" t="s">
        <v>290</v>
      </c>
      <c r="P558" s="26" t="s">
        <v>38</v>
      </c>
      <c r="Q558" s="26" t="s">
        <v>37</v>
      </c>
      <c r="R558" s="26" t="s">
        <v>37</v>
      </c>
      <c r="S558" s="26" t="s">
        <v>37</v>
      </c>
      <c r="T558" s="26" t="s">
        <v>33</v>
      </c>
      <c r="U558" s="26" t="s">
        <v>37</v>
      </c>
      <c r="V558" s="26" t="s">
        <v>38</v>
      </c>
      <c r="AA558" t="s">
        <v>290</v>
      </c>
      <c r="AB558">
        <v>27181</v>
      </c>
      <c r="AC558">
        <v>61024</v>
      </c>
      <c r="AD558">
        <v>45273</v>
      </c>
      <c r="AE558">
        <v>49865</v>
      </c>
      <c r="AF558">
        <v>19217</v>
      </c>
      <c r="AG558">
        <v>15464</v>
      </c>
      <c r="AH558">
        <v>12756</v>
      </c>
      <c r="AI558" t="s">
        <v>290</v>
      </c>
      <c r="AJ558">
        <v>50434</v>
      </c>
      <c r="AK558">
        <v>31102</v>
      </c>
      <c r="AL558">
        <v>25397</v>
      </c>
      <c r="AM558">
        <v>68146</v>
      </c>
      <c r="AN558">
        <v>33215</v>
      </c>
      <c r="AO558">
        <v>31229</v>
      </c>
      <c r="AP558">
        <v>10378</v>
      </c>
      <c r="AQ558" t="s">
        <v>290</v>
      </c>
      <c r="AR558" t="s">
        <v>37</v>
      </c>
      <c r="AS558" t="s">
        <v>37</v>
      </c>
      <c r="AT558" t="s">
        <v>37</v>
      </c>
      <c r="AU558" t="s">
        <v>37</v>
      </c>
      <c r="AV558" t="s">
        <v>271</v>
      </c>
      <c r="AW558" t="s">
        <v>38</v>
      </c>
      <c r="AX558" t="s">
        <v>37</v>
      </c>
      <c r="AY558" t="s">
        <v>290</v>
      </c>
      <c r="AZ558" t="s">
        <v>38</v>
      </c>
      <c r="BA558" t="s">
        <v>37</v>
      </c>
      <c r="BB558" t="s">
        <v>37</v>
      </c>
      <c r="BC558" t="s">
        <v>37</v>
      </c>
      <c r="BD558" t="s">
        <v>38</v>
      </c>
      <c r="BE558" t="s">
        <v>37</v>
      </c>
      <c r="BF558" t="s">
        <v>38</v>
      </c>
    </row>
    <row r="559" spans="1:58" ht="17.25" customHeight="1" x14ac:dyDescent="0.25">
      <c r="A559" s="20">
        <v>45484</v>
      </c>
      <c r="B559" s="21">
        <v>5</v>
      </c>
      <c r="C559" s="22">
        <v>4</v>
      </c>
      <c r="D559" s="20" t="s">
        <v>253</v>
      </c>
      <c r="E559" s="20" t="s">
        <v>253</v>
      </c>
      <c r="F559" s="23"/>
      <c r="G559" s="25"/>
      <c r="H559" s="26" t="s">
        <v>37</v>
      </c>
      <c r="I559" s="26" t="s">
        <v>37</v>
      </c>
      <c r="J559" s="26" t="s">
        <v>33</v>
      </c>
      <c r="K559" s="26" t="s">
        <v>37</v>
      </c>
      <c r="L559" s="26" t="s">
        <v>37</v>
      </c>
      <c r="M559" s="26" t="s">
        <v>38</v>
      </c>
      <c r="N559" s="26" t="s">
        <v>37</v>
      </c>
      <c r="O559" s="27" t="s">
        <v>290</v>
      </c>
      <c r="P559" s="26" t="s">
        <v>38</v>
      </c>
      <c r="Q559" s="26" t="s">
        <v>37</v>
      </c>
      <c r="R559" s="26" t="s">
        <v>38</v>
      </c>
      <c r="S559" s="26" t="s">
        <v>37</v>
      </c>
      <c r="T559" s="26" t="s">
        <v>37</v>
      </c>
      <c r="U559" s="26" t="s">
        <v>37</v>
      </c>
      <c r="V559" s="26" t="s">
        <v>38</v>
      </c>
      <c r="AA559" t="s">
        <v>290</v>
      </c>
      <c r="AB559">
        <v>27205</v>
      </c>
      <c r="AC559">
        <v>61048</v>
      </c>
      <c r="AD559">
        <v>45297</v>
      </c>
      <c r="AE559">
        <v>49889</v>
      </c>
      <c r="AF559">
        <v>19217</v>
      </c>
      <c r="AG559">
        <v>15464</v>
      </c>
      <c r="AH559">
        <v>12780</v>
      </c>
      <c r="AI559" t="s">
        <v>290</v>
      </c>
      <c r="AJ559">
        <v>50434</v>
      </c>
      <c r="AK559">
        <v>31126</v>
      </c>
      <c r="AL559">
        <v>25421</v>
      </c>
      <c r="AM559">
        <v>68170</v>
      </c>
      <c r="AN559">
        <v>33215</v>
      </c>
      <c r="AO559">
        <v>31253</v>
      </c>
      <c r="AP559">
        <v>10378</v>
      </c>
      <c r="AQ559" t="s">
        <v>290</v>
      </c>
      <c r="AR559" t="s">
        <v>37</v>
      </c>
      <c r="AS559" t="s">
        <v>37</v>
      </c>
      <c r="AT559" t="s">
        <v>37</v>
      </c>
      <c r="AU559" t="s">
        <v>37</v>
      </c>
      <c r="AV559" t="s">
        <v>271</v>
      </c>
      <c r="AW559" t="s">
        <v>38</v>
      </c>
      <c r="AX559" t="s">
        <v>37</v>
      </c>
      <c r="AY559" t="s">
        <v>290</v>
      </c>
      <c r="AZ559" t="s">
        <v>38</v>
      </c>
      <c r="BA559" t="s">
        <v>37</v>
      </c>
      <c r="BB559" t="s">
        <v>37</v>
      </c>
      <c r="BC559" t="s">
        <v>37</v>
      </c>
      <c r="BD559" t="s">
        <v>38</v>
      </c>
      <c r="BE559" t="s">
        <v>37</v>
      </c>
      <c r="BF559" t="s">
        <v>38</v>
      </c>
    </row>
    <row r="560" spans="1:58" ht="17.25" customHeight="1" x14ac:dyDescent="0.25">
      <c r="A560" s="20">
        <v>45485</v>
      </c>
      <c r="B560" s="21">
        <v>5</v>
      </c>
      <c r="C560" s="22">
        <v>4</v>
      </c>
      <c r="D560" s="20" t="s">
        <v>253</v>
      </c>
      <c r="E560" s="20" t="s">
        <v>253</v>
      </c>
      <c r="F560" s="23"/>
      <c r="G560" s="25"/>
      <c r="H560" s="26" t="s">
        <v>37</v>
      </c>
      <c r="I560" s="26" t="s">
        <v>37</v>
      </c>
      <c r="J560" s="26" t="s">
        <v>33</v>
      </c>
      <c r="K560" s="26" t="s">
        <v>37</v>
      </c>
      <c r="L560" s="26" t="s">
        <v>37</v>
      </c>
      <c r="M560" s="26" t="s">
        <v>38</v>
      </c>
      <c r="N560" s="26" t="s">
        <v>37</v>
      </c>
      <c r="O560" s="27" t="s">
        <v>290</v>
      </c>
      <c r="P560" s="26" t="s">
        <v>38</v>
      </c>
      <c r="Q560" s="26" t="s">
        <v>37</v>
      </c>
      <c r="R560" s="26" t="s">
        <v>38</v>
      </c>
      <c r="S560" s="26" t="s">
        <v>37</v>
      </c>
      <c r="T560" s="26" t="s">
        <v>37</v>
      </c>
      <c r="U560" s="26" t="s">
        <v>37</v>
      </c>
      <c r="V560" s="26" t="s">
        <v>38</v>
      </c>
      <c r="AA560" t="s">
        <v>290</v>
      </c>
      <c r="AB560">
        <v>27229</v>
      </c>
      <c r="AC560">
        <v>61072</v>
      </c>
      <c r="AD560">
        <v>45321</v>
      </c>
      <c r="AE560">
        <v>49913</v>
      </c>
      <c r="AF560">
        <v>19217</v>
      </c>
      <c r="AG560">
        <v>15464</v>
      </c>
      <c r="AH560">
        <v>12804</v>
      </c>
      <c r="AI560" t="s">
        <v>290</v>
      </c>
      <c r="AJ560">
        <v>50434</v>
      </c>
      <c r="AK560">
        <v>31150</v>
      </c>
      <c r="AL560">
        <v>25445</v>
      </c>
      <c r="AM560">
        <v>68194</v>
      </c>
      <c r="AN560">
        <v>33215</v>
      </c>
      <c r="AO560">
        <v>31277</v>
      </c>
      <c r="AP560">
        <v>10378</v>
      </c>
      <c r="AQ560" t="s">
        <v>290</v>
      </c>
      <c r="AR560" t="s">
        <v>37</v>
      </c>
      <c r="AS560" t="s">
        <v>37</v>
      </c>
      <c r="AT560" t="s">
        <v>37</v>
      </c>
      <c r="AU560" t="s">
        <v>37</v>
      </c>
      <c r="AV560" t="s">
        <v>271</v>
      </c>
      <c r="AW560" t="s">
        <v>38</v>
      </c>
      <c r="AX560" t="s">
        <v>37</v>
      </c>
      <c r="AY560" t="s">
        <v>290</v>
      </c>
      <c r="AZ560" t="s">
        <v>38</v>
      </c>
      <c r="BA560" t="s">
        <v>37</v>
      </c>
      <c r="BB560" t="s">
        <v>37</v>
      </c>
      <c r="BC560" t="s">
        <v>37</v>
      </c>
      <c r="BD560" t="s">
        <v>38</v>
      </c>
      <c r="BE560" t="s">
        <v>37</v>
      </c>
      <c r="BF560" t="s">
        <v>38</v>
      </c>
    </row>
    <row r="561" spans="1:58" ht="17.25" customHeight="1" x14ac:dyDescent="0.25">
      <c r="A561" s="20">
        <v>45486</v>
      </c>
      <c r="B561" s="21">
        <v>5</v>
      </c>
      <c r="C561" s="22">
        <v>4</v>
      </c>
      <c r="D561" s="20" t="s">
        <v>253</v>
      </c>
      <c r="E561" s="20" t="s">
        <v>253</v>
      </c>
      <c r="F561" s="23"/>
      <c r="G561" s="25"/>
      <c r="H561" s="26" t="s">
        <v>37</v>
      </c>
      <c r="I561" s="26" t="s">
        <v>37</v>
      </c>
      <c r="J561" s="26" t="s">
        <v>37</v>
      </c>
      <c r="K561" s="26" t="s">
        <v>37</v>
      </c>
      <c r="L561" s="26" t="s">
        <v>38</v>
      </c>
      <c r="M561" s="26" t="s">
        <v>38</v>
      </c>
      <c r="N561" s="26" t="s">
        <v>37</v>
      </c>
      <c r="O561" s="27" t="s">
        <v>290</v>
      </c>
      <c r="P561" s="26" t="s">
        <v>37</v>
      </c>
      <c r="Q561" s="26" t="s">
        <v>271</v>
      </c>
      <c r="R561" s="26" t="s">
        <v>38</v>
      </c>
      <c r="S561" s="26" t="s">
        <v>37</v>
      </c>
      <c r="T561" s="26" t="s">
        <v>37</v>
      </c>
      <c r="U561" s="26" t="s">
        <v>37</v>
      </c>
      <c r="V561" s="26" t="s">
        <v>38</v>
      </c>
      <c r="AA561" t="s">
        <v>290</v>
      </c>
      <c r="AB561">
        <v>27253</v>
      </c>
      <c r="AC561">
        <v>61096</v>
      </c>
      <c r="AD561">
        <v>45345</v>
      </c>
      <c r="AE561">
        <v>49937</v>
      </c>
      <c r="AF561">
        <v>19217</v>
      </c>
      <c r="AG561">
        <v>15464</v>
      </c>
      <c r="AH561">
        <v>12828</v>
      </c>
      <c r="AI561" t="s">
        <v>290</v>
      </c>
      <c r="AJ561">
        <v>50434</v>
      </c>
      <c r="AK561">
        <v>31174</v>
      </c>
      <c r="AL561">
        <v>25469</v>
      </c>
      <c r="AM561">
        <v>68218</v>
      </c>
      <c r="AN561">
        <v>33215</v>
      </c>
      <c r="AO561">
        <v>31301</v>
      </c>
      <c r="AP561">
        <v>10378</v>
      </c>
      <c r="AQ561" t="s">
        <v>290</v>
      </c>
      <c r="AR561" t="s">
        <v>37</v>
      </c>
      <c r="AS561" t="s">
        <v>37</v>
      </c>
      <c r="AT561" t="s">
        <v>37</v>
      </c>
      <c r="AU561" t="s">
        <v>37</v>
      </c>
      <c r="AV561" t="s">
        <v>271</v>
      </c>
      <c r="AW561" t="s">
        <v>38</v>
      </c>
      <c r="AX561" t="s">
        <v>37</v>
      </c>
      <c r="AY561" t="s">
        <v>290</v>
      </c>
      <c r="AZ561" t="s">
        <v>38</v>
      </c>
      <c r="BA561" t="s">
        <v>37</v>
      </c>
      <c r="BB561" t="s">
        <v>37</v>
      </c>
      <c r="BC561" t="s">
        <v>37</v>
      </c>
      <c r="BD561" t="s">
        <v>38</v>
      </c>
      <c r="BE561" t="s">
        <v>37</v>
      </c>
      <c r="BF561" t="s">
        <v>38</v>
      </c>
    </row>
    <row r="562" spans="1:58" ht="17.25" customHeight="1" x14ac:dyDescent="0.25">
      <c r="A562" s="20">
        <v>45487</v>
      </c>
      <c r="B562" s="21">
        <v>5</v>
      </c>
      <c r="C562" s="22">
        <v>4</v>
      </c>
      <c r="D562" s="20" t="s">
        <v>253</v>
      </c>
      <c r="E562" s="20" t="s">
        <v>253</v>
      </c>
      <c r="F562" s="23"/>
      <c r="G562" s="25"/>
      <c r="H562" s="26" t="s">
        <v>37</v>
      </c>
      <c r="I562" s="26" t="s">
        <v>37</v>
      </c>
      <c r="J562" s="26" t="s">
        <v>37</v>
      </c>
      <c r="K562" s="26" t="s">
        <v>37</v>
      </c>
      <c r="L562" s="26" t="s">
        <v>38</v>
      </c>
      <c r="M562" s="26" t="s">
        <v>38</v>
      </c>
      <c r="N562" s="26" t="s">
        <v>37</v>
      </c>
      <c r="O562" s="27" t="s">
        <v>290</v>
      </c>
      <c r="P562" s="26" t="s">
        <v>37</v>
      </c>
      <c r="Q562" s="26" t="s">
        <v>271</v>
      </c>
      <c r="R562" s="26" t="s">
        <v>38</v>
      </c>
      <c r="S562" s="26" t="s">
        <v>37</v>
      </c>
      <c r="T562" s="26" t="s">
        <v>37</v>
      </c>
      <c r="U562" s="26" t="s">
        <v>37</v>
      </c>
      <c r="V562" s="26" t="s">
        <v>38</v>
      </c>
      <c r="AA562" t="s">
        <v>290</v>
      </c>
      <c r="AB562">
        <v>27277</v>
      </c>
      <c r="AC562">
        <v>61120</v>
      </c>
      <c r="AD562">
        <v>45369</v>
      </c>
      <c r="AE562">
        <v>49961</v>
      </c>
      <c r="AF562">
        <v>19217</v>
      </c>
      <c r="AG562">
        <v>15464</v>
      </c>
      <c r="AH562">
        <v>12852</v>
      </c>
      <c r="AI562" t="s">
        <v>290</v>
      </c>
      <c r="AJ562">
        <v>50434</v>
      </c>
      <c r="AK562">
        <v>31198</v>
      </c>
      <c r="AL562">
        <v>25493</v>
      </c>
      <c r="AM562">
        <v>68242</v>
      </c>
      <c r="AN562">
        <v>33215</v>
      </c>
      <c r="AO562">
        <v>31325</v>
      </c>
      <c r="AP562">
        <v>10378</v>
      </c>
      <c r="AQ562" t="s">
        <v>290</v>
      </c>
      <c r="AR562" t="s">
        <v>37</v>
      </c>
      <c r="AS562" t="s">
        <v>37</v>
      </c>
      <c r="AT562" t="s">
        <v>37</v>
      </c>
      <c r="AU562" t="s">
        <v>37</v>
      </c>
      <c r="AV562" t="s">
        <v>271</v>
      </c>
      <c r="AW562" t="s">
        <v>38</v>
      </c>
      <c r="AX562" t="s">
        <v>37</v>
      </c>
      <c r="AY562" t="s">
        <v>290</v>
      </c>
      <c r="AZ562" t="s">
        <v>38</v>
      </c>
      <c r="BA562" t="s">
        <v>37</v>
      </c>
      <c r="BB562" t="s">
        <v>37</v>
      </c>
      <c r="BC562" t="s">
        <v>37</v>
      </c>
      <c r="BD562" t="s">
        <v>38</v>
      </c>
      <c r="BE562" t="s">
        <v>37</v>
      </c>
      <c r="BF562" t="s">
        <v>38</v>
      </c>
    </row>
    <row r="563" spans="1:58" ht="17.25" customHeight="1" x14ac:dyDescent="0.25">
      <c r="A563" s="20">
        <v>45488</v>
      </c>
      <c r="B563" s="21">
        <v>5</v>
      </c>
      <c r="C563" s="22">
        <v>4</v>
      </c>
      <c r="D563" s="20" t="s">
        <v>253</v>
      </c>
      <c r="E563" s="20" t="s">
        <v>253</v>
      </c>
      <c r="F563" s="23"/>
      <c r="G563" s="25"/>
      <c r="H563" s="26" t="s">
        <v>37</v>
      </c>
      <c r="I563" s="26" t="s">
        <v>37</v>
      </c>
      <c r="J563" s="26" t="s">
        <v>37</v>
      </c>
      <c r="K563" s="26" t="s">
        <v>37</v>
      </c>
      <c r="L563" s="26" t="s">
        <v>38</v>
      </c>
      <c r="M563" s="26" t="s">
        <v>38</v>
      </c>
      <c r="N563" s="26" t="s">
        <v>37</v>
      </c>
      <c r="O563" s="27" t="s">
        <v>290</v>
      </c>
      <c r="P563" s="26" t="s">
        <v>37</v>
      </c>
      <c r="Q563" s="26" t="s">
        <v>271</v>
      </c>
      <c r="R563" s="26" t="s">
        <v>38</v>
      </c>
      <c r="S563" s="26" t="s">
        <v>37</v>
      </c>
      <c r="T563" s="26" t="s">
        <v>37</v>
      </c>
      <c r="U563" s="26" t="s">
        <v>37</v>
      </c>
      <c r="V563" s="26" t="s">
        <v>38</v>
      </c>
      <c r="AA563" t="s">
        <v>290</v>
      </c>
      <c r="AB563">
        <v>27301</v>
      </c>
      <c r="AC563">
        <v>61144</v>
      </c>
      <c r="AD563">
        <v>45393</v>
      </c>
      <c r="AE563">
        <v>49985</v>
      </c>
      <c r="AF563">
        <v>19217</v>
      </c>
      <c r="AG563">
        <v>15464</v>
      </c>
      <c r="AH563">
        <v>12876</v>
      </c>
      <c r="AI563" t="s">
        <v>290</v>
      </c>
      <c r="AJ563">
        <v>50434</v>
      </c>
      <c r="AK563">
        <v>31222</v>
      </c>
      <c r="AL563">
        <v>25517</v>
      </c>
      <c r="AM563">
        <v>68266</v>
      </c>
      <c r="AN563">
        <v>33215</v>
      </c>
      <c r="AO563">
        <v>31349</v>
      </c>
      <c r="AP563">
        <v>10378</v>
      </c>
      <c r="AQ563" t="s">
        <v>290</v>
      </c>
      <c r="AR563" t="s">
        <v>37</v>
      </c>
      <c r="AS563" t="s">
        <v>37</v>
      </c>
      <c r="AT563" t="s">
        <v>37</v>
      </c>
      <c r="AU563" t="s">
        <v>37</v>
      </c>
      <c r="AV563" t="s">
        <v>271</v>
      </c>
      <c r="AW563" t="s">
        <v>38</v>
      </c>
      <c r="AX563" t="s">
        <v>37</v>
      </c>
      <c r="AY563" t="s">
        <v>290</v>
      </c>
      <c r="AZ563" t="s">
        <v>38</v>
      </c>
      <c r="BA563" t="s">
        <v>37</v>
      </c>
      <c r="BB563" t="s">
        <v>37</v>
      </c>
      <c r="BC563" t="s">
        <v>37</v>
      </c>
      <c r="BD563" t="s">
        <v>38</v>
      </c>
      <c r="BE563" t="s">
        <v>37</v>
      </c>
      <c r="BF563" t="s">
        <v>38</v>
      </c>
    </row>
    <row r="564" spans="1:58" ht="17.25" customHeight="1" x14ac:dyDescent="0.25">
      <c r="A564" s="20">
        <v>45489</v>
      </c>
      <c r="B564" s="21">
        <v>5</v>
      </c>
      <c r="C564" s="22">
        <v>4</v>
      </c>
      <c r="D564" s="20" t="s">
        <v>253</v>
      </c>
      <c r="E564" s="20" t="s">
        <v>253</v>
      </c>
      <c r="F564" s="23"/>
      <c r="G564" s="25"/>
      <c r="H564" s="26" t="s">
        <v>37</v>
      </c>
      <c r="I564" s="26" t="s">
        <v>37</v>
      </c>
      <c r="J564" s="26" t="s">
        <v>37</v>
      </c>
      <c r="K564" s="26" t="s">
        <v>37</v>
      </c>
      <c r="L564" s="26" t="s">
        <v>38</v>
      </c>
      <c r="M564" s="26" t="s">
        <v>38</v>
      </c>
      <c r="N564" s="26" t="s">
        <v>37</v>
      </c>
      <c r="O564" s="27" t="s">
        <v>290</v>
      </c>
      <c r="P564" s="26" t="s">
        <v>37</v>
      </c>
      <c r="Q564" s="26" t="s">
        <v>271</v>
      </c>
      <c r="R564" s="26" t="s">
        <v>38</v>
      </c>
      <c r="S564" s="26" t="s">
        <v>37</v>
      </c>
      <c r="T564" s="26" t="s">
        <v>37</v>
      </c>
      <c r="U564" s="26" t="s">
        <v>37</v>
      </c>
      <c r="V564" s="26" t="s">
        <v>38</v>
      </c>
      <c r="AA564" t="s">
        <v>290</v>
      </c>
      <c r="AB564">
        <v>27325</v>
      </c>
      <c r="AC564">
        <v>61168</v>
      </c>
      <c r="AD564">
        <v>45417</v>
      </c>
      <c r="AE564">
        <v>50009</v>
      </c>
      <c r="AF564">
        <v>19217</v>
      </c>
      <c r="AG564">
        <v>15464</v>
      </c>
      <c r="AH564">
        <v>12900</v>
      </c>
      <c r="AI564" t="s">
        <v>290</v>
      </c>
      <c r="AJ564">
        <v>50434</v>
      </c>
      <c r="AK564">
        <v>31246</v>
      </c>
      <c r="AL564">
        <v>25541</v>
      </c>
      <c r="AM564">
        <v>68290</v>
      </c>
      <c r="AN564">
        <v>33215</v>
      </c>
      <c r="AO564">
        <v>31373</v>
      </c>
      <c r="AP564">
        <v>10378</v>
      </c>
      <c r="AQ564" t="s">
        <v>290</v>
      </c>
      <c r="AR564" t="s">
        <v>37</v>
      </c>
      <c r="AS564" t="s">
        <v>37</v>
      </c>
      <c r="AT564" t="s">
        <v>37</v>
      </c>
      <c r="AU564" t="s">
        <v>37</v>
      </c>
      <c r="AV564" t="s">
        <v>271</v>
      </c>
      <c r="AW564" t="s">
        <v>38</v>
      </c>
      <c r="AX564" t="s">
        <v>37</v>
      </c>
      <c r="AY564" t="s">
        <v>290</v>
      </c>
      <c r="AZ564" t="s">
        <v>38</v>
      </c>
      <c r="BA564" t="s">
        <v>37</v>
      </c>
      <c r="BB564" t="s">
        <v>37</v>
      </c>
      <c r="BC564" t="s">
        <v>37</v>
      </c>
      <c r="BD564" t="s">
        <v>38</v>
      </c>
      <c r="BE564" t="s">
        <v>37</v>
      </c>
      <c r="BF564" t="s">
        <v>38</v>
      </c>
    </row>
    <row r="565" spans="1:58" ht="17.25" customHeight="1" x14ac:dyDescent="0.25">
      <c r="A565" s="20">
        <v>45490</v>
      </c>
      <c r="B565" s="21">
        <v>5</v>
      </c>
      <c r="C565" s="22">
        <v>4</v>
      </c>
      <c r="D565" s="20" t="s">
        <v>253</v>
      </c>
      <c r="E565" s="20" t="s">
        <v>253</v>
      </c>
      <c r="F565" s="23"/>
      <c r="G565" s="25"/>
      <c r="H565" s="26" t="s">
        <v>37</v>
      </c>
      <c r="I565" s="26" t="s">
        <v>37</v>
      </c>
      <c r="J565" s="26" t="s">
        <v>37</v>
      </c>
      <c r="K565" s="26" t="s">
        <v>37</v>
      </c>
      <c r="L565" s="26" t="s">
        <v>38</v>
      </c>
      <c r="M565" s="26" t="s">
        <v>38</v>
      </c>
      <c r="N565" s="26" t="s">
        <v>37</v>
      </c>
      <c r="O565" s="27" t="s">
        <v>290</v>
      </c>
      <c r="P565" s="26" t="s">
        <v>37</v>
      </c>
      <c r="Q565" s="26" t="s">
        <v>271</v>
      </c>
      <c r="R565" s="26" t="s">
        <v>38</v>
      </c>
      <c r="S565" s="26" t="s">
        <v>37</v>
      </c>
      <c r="T565" s="26" t="s">
        <v>37</v>
      </c>
      <c r="U565" s="26" t="s">
        <v>37</v>
      </c>
      <c r="V565" s="26" t="s">
        <v>38</v>
      </c>
      <c r="AA565" t="s">
        <v>290</v>
      </c>
      <c r="AB565">
        <v>27349</v>
      </c>
      <c r="AC565">
        <v>61192</v>
      </c>
      <c r="AD565">
        <v>45441</v>
      </c>
      <c r="AE565">
        <v>50033</v>
      </c>
      <c r="AF565">
        <v>19217</v>
      </c>
      <c r="AG565">
        <v>15464</v>
      </c>
      <c r="AH565">
        <v>12900</v>
      </c>
      <c r="AI565" t="s">
        <v>290</v>
      </c>
      <c r="AJ565">
        <v>50434</v>
      </c>
      <c r="AK565">
        <v>31270</v>
      </c>
      <c r="AL565">
        <v>25565</v>
      </c>
      <c r="AM565">
        <v>68314</v>
      </c>
      <c r="AN565">
        <v>33215</v>
      </c>
      <c r="AO565">
        <v>31397</v>
      </c>
      <c r="AP565">
        <v>10378</v>
      </c>
      <c r="AQ565" t="s">
        <v>290</v>
      </c>
      <c r="AR565" t="s">
        <v>37</v>
      </c>
      <c r="AS565" t="s">
        <v>37</v>
      </c>
      <c r="AT565" t="s">
        <v>37</v>
      </c>
      <c r="AU565" t="s">
        <v>37</v>
      </c>
      <c r="AV565" t="s">
        <v>320</v>
      </c>
      <c r="AW565" t="s">
        <v>38</v>
      </c>
      <c r="AX565" t="s">
        <v>195</v>
      </c>
      <c r="AY565" t="s">
        <v>290</v>
      </c>
      <c r="AZ565" t="s">
        <v>38</v>
      </c>
      <c r="BA565" t="s">
        <v>37</v>
      </c>
      <c r="BB565" t="s">
        <v>37</v>
      </c>
      <c r="BC565" t="s">
        <v>37</v>
      </c>
      <c r="BD565" t="s">
        <v>38</v>
      </c>
      <c r="BE565" t="s">
        <v>37</v>
      </c>
      <c r="BF565" t="s">
        <v>38</v>
      </c>
    </row>
    <row r="566" spans="1:58" ht="17.25" customHeight="1" x14ac:dyDescent="0.25">
      <c r="A566" s="20">
        <v>45491</v>
      </c>
      <c r="B566" s="21">
        <v>5</v>
      </c>
      <c r="C566" s="22">
        <v>4</v>
      </c>
      <c r="D566" s="20" t="s">
        <v>253</v>
      </c>
      <c r="E566" s="20" t="s">
        <v>253</v>
      </c>
      <c r="F566" s="23"/>
      <c r="G566" s="25"/>
      <c r="H566" s="26" t="s">
        <v>37</v>
      </c>
      <c r="I566" s="26" t="s">
        <v>37</v>
      </c>
      <c r="J566" s="26" t="s">
        <v>37</v>
      </c>
      <c r="K566" s="26" t="s">
        <v>37</v>
      </c>
      <c r="L566" s="26" t="s">
        <v>38</v>
      </c>
      <c r="M566" s="26" t="s">
        <v>38</v>
      </c>
      <c r="N566" s="26" t="s">
        <v>37</v>
      </c>
      <c r="O566" s="27" t="s">
        <v>290</v>
      </c>
      <c r="P566" s="26" t="s">
        <v>37</v>
      </c>
      <c r="Q566" s="26" t="s">
        <v>271</v>
      </c>
      <c r="R566" s="26" t="s">
        <v>38</v>
      </c>
      <c r="S566" s="26" t="s">
        <v>37</v>
      </c>
      <c r="T566" s="26" t="s">
        <v>37</v>
      </c>
      <c r="U566" s="26" t="s">
        <v>37</v>
      </c>
      <c r="V566" s="26" t="s">
        <v>38</v>
      </c>
      <c r="AA566" t="s">
        <v>290</v>
      </c>
      <c r="AB566">
        <v>27373</v>
      </c>
      <c r="AC566">
        <v>61216</v>
      </c>
      <c r="AD566">
        <v>45465</v>
      </c>
      <c r="AE566">
        <v>50057</v>
      </c>
      <c r="AF566">
        <v>19241</v>
      </c>
      <c r="AG566">
        <v>15464</v>
      </c>
      <c r="AH566">
        <v>12900</v>
      </c>
      <c r="AI566" t="s">
        <v>290</v>
      </c>
      <c r="AJ566">
        <v>50434</v>
      </c>
      <c r="AK566">
        <v>31294</v>
      </c>
      <c r="AL566">
        <v>25589</v>
      </c>
      <c r="AM566">
        <v>68338</v>
      </c>
      <c r="AN566">
        <v>33215</v>
      </c>
      <c r="AO566">
        <v>31421</v>
      </c>
      <c r="AP566">
        <v>10378</v>
      </c>
      <c r="AQ566" t="s">
        <v>290</v>
      </c>
      <c r="AR566" t="s">
        <v>37</v>
      </c>
      <c r="AS566" t="s">
        <v>37</v>
      </c>
      <c r="AT566" t="s">
        <v>37</v>
      </c>
      <c r="AU566" t="s">
        <v>37</v>
      </c>
      <c r="AV566" t="s">
        <v>37</v>
      </c>
      <c r="AW566" t="s">
        <v>38</v>
      </c>
      <c r="AX566" t="s">
        <v>38</v>
      </c>
      <c r="AY566" t="s">
        <v>290</v>
      </c>
      <c r="AZ566" t="s">
        <v>38</v>
      </c>
      <c r="BA566" t="s">
        <v>37</v>
      </c>
      <c r="BB566" t="s">
        <v>37</v>
      </c>
      <c r="BC566" t="s">
        <v>37</v>
      </c>
      <c r="BD566" t="s">
        <v>38</v>
      </c>
      <c r="BE566" t="s">
        <v>37</v>
      </c>
      <c r="BF566" t="s">
        <v>38</v>
      </c>
    </row>
    <row r="567" spans="1:58" ht="17.25" customHeight="1" x14ac:dyDescent="0.25">
      <c r="A567" s="20">
        <v>45492</v>
      </c>
      <c r="B567" s="21">
        <v>5</v>
      </c>
      <c r="C567" s="22">
        <v>4</v>
      </c>
      <c r="D567" s="20" t="s">
        <v>253</v>
      </c>
      <c r="E567" s="20" t="s">
        <v>253</v>
      </c>
      <c r="F567" s="23"/>
      <c r="G567" s="25"/>
      <c r="H567" s="26" t="s">
        <v>37</v>
      </c>
      <c r="I567" s="26" t="s">
        <v>37</v>
      </c>
      <c r="J567" s="26" t="s">
        <v>37</v>
      </c>
      <c r="K567" s="26" t="s">
        <v>37</v>
      </c>
      <c r="L567" s="26" t="s">
        <v>38</v>
      </c>
      <c r="M567" s="26" t="s">
        <v>38</v>
      </c>
      <c r="N567" s="26" t="s">
        <v>37</v>
      </c>
      <c r="O567" s="27" t="s">
        <v>290</v>
      </c>
      <c r="P567" s="26" t="s">
        <v>37</v>
      </c>
      <c r="Q567" s="26" t="s">
        <v>271</v>
      </c>
      <c r="R567" s="26" t="s">
        <v>38</v>
      </c>
      <c r="S567" s="26" t="s">
        <v>37</v>
      </c>
      <c r="T567" s="26" t="s">
        <v>37</v>
      </c>
      <c r="U567" s="26" t="s">
        <v>37</v>
      </c>
      <c r="V567" s="26" t="s">
        <v>38</v>
      </c>
      <c r="AA567" t="s">
        <v>290</v>
      </c>
      <c r="AB567">
        <v>27397</v>
      </c>
      <c r="AC567">
        <v>61240</v>
      </c>
      <c r="AD567">
        <v>45489</v>
      </c>
      <c r="AE567">
        <v>50081</v>
      </c>
      <c r="AF567">
        <v>19265</v>
      </c>
      <c r="AG567">
        <v>15464</v>
      </c>
      <c r="AH567">
        <v>12900</v>
      </c>
      <c r="AI567" t="s">
        <v>290</v>
      </c>
      <c r="AJ567">
        <v>50434</v>
      </c>
      <c r="AK567">
        <v>31318</v>
      </c>
      <c r="AL567">
        <v>25613</v>
      </c>
      <c r="AM567">
        <v>68362</v>
      </c>
      <c r="AN567">
        <v>33215</v>
      </c>
      <c r="AO567">
        <v>31445</v>
      </c>
      <c r="AP567">
        <v>10378</v>
      </c>
      <c r="AQ567" t="s">
        <v>290</v>
      </c>
      <c r="AR567" t="s">
        <v>37</v>
      </c>
      <c r="AS567" t="s">
        <v>37</v>
      </c>
      <c r="AT567" t="s">
        <v>37</v>
      </c>
      <c r="AU567" t="s">
        <v>37</v>
      </c>
      <c r="AV567" t="s">
        <v>37</v>
      </c>
      <c r="AW567" t="s">
        <v>38</v>
      </c>
      <c r="AX567" t="s">
        <v>38</v>
      </c>
      <c r="AY567" t="s">
        <v>290</v>
      </c>
      <c r="AZ567" t="s">
        <v>38</v>
      </c>
      <c r="BA567" t="s">
        <v>37</v>
      </c>
      <c r="BB567" t="s">
        <v>37</v>
      </c>
      <c r="BC567" t="s">
        <v>37</v>
      </c>
      <c r="BD567" t="s">
        <v>38</v>
      </c>
      <c r="BE567" t="s">
        <v>37</v>
      </c>
      <c r="BF567" t="s">
        <v>38</v>
      </c>
    </row>
    <row r="568" spans="1:58" ht="17.25" customHeight="1" x14ac:dyDescent="0.25">
      <c r="A568" s="20">
        <v>45493</v>
      </c>
      <c r="B568" s="21">
        <v>5</v>
      </c>
      <c r="C568" s="22">
        <v>4</v>
      </c>
      <c r="D568" s="20" t="s">
        <v>253</v>
      </c>
      <c r="E568" s="20" t="s">
        <v>253</v>
      </c>
      <c r="F568" s="23"/>
      <c r="G568" s="25"/>
      <c r="H568" s="26" t="s">
        <v>37</v>
      </c>
      <c r="I568" s="26" t="s">
        <v>37</v>
      </c>
      <c r="J568" s="26" t="s">
        <v>37</v>
      </c>
      <c r="K568" s="26" t="s">
        <v>37</v>
      </c>
      <c r="L568" s="26" t="s">
        <v>38</v>
      </c>
      <c r="M568" s="26" t="s">
        <v>38</v>
      </c>
      <c r="N568" s="26" t="s">
        <v>37</v>
      </c>
      <c r="O568" s="27" t="s">
        <v>290</v>
      </c>
      <c r="P568" s="26" t="s">
        <v>37</v>
      </c>
      <c r="Q568" s="26" t="s">
        <v>33</v>
      </c>
      <c r="R568" s="26" t="s">
        <v>38</v>
      </c>
      <c r="S568" s="26" t="s">
        <v>37</v>
      </c>
      <c r="T568" s="26" t="s">
        <v>37</v>
      </c>
      <c r="U568" s="26" t="s">
        <v>37</v>
      </c>
      <c r="V568" s="26" t="s">
        <v>38</v>
      </c>
      <c r="AA568" t="s">
        <v>290</v>
      </c>
      <c r="AB568">
        <v>27421</v>
      </c>
      <c r="AC568">
        <v>61264</v>
      </c>
      <c r="AD568">
        <v>45513</v>
      </c>
      <c r="AE568">
        <v>50105</v>
      </c>
      <c r="AF568">
        <v>19289</v>
      </c>
      <c r="AG568">
        <v>15464</v>
      </c>
      <c r="AH568">
        <v>12900</v>
      </c>
      <c r="AI568" t="s">
        <v>290</v>
      </c>
      <c r="AJ568">
        <v>50434</v>
      </c>
      <c r="AK568">
        <v>31342</v>
      </c>
      <c r="AL568">
        <v>25637</v>
      </c>
      <c r="AM568">
        <v>68386</v>
      </c>
      <c r="AN568">
        <v>33215</v>
      </c>
      <c r="AO568">
        <v>31469</v>
      </c>
      <c r="AP568">
        <v>10378</v>
      </c>
      <c r="AQ568" t="s">
        <v>290</v>
      </c>
      <c r="AR568" t="s">
        <v>37</v>
      </c>
      <c r="AS568" t="s">
        <v>37</v>
      </c>
      <c r="AT568" t="s">
        <v>37</v>
      </c>
      <c r="AU568" t="s">
        <v>37</v>
      </c>
      <c r="AV568" t="s">
        <v>37</v>
      </c>
      <c r="AW568" t="s">
        <v>38</v>
      </c>
      <c r="AX568" t="s">
        <v>38</v>
      </c>
      <c r="AY568" t="s">
        <v>290</v>
      </c>
      <c r="AZ568" t="s">
        <v>38</v>
      </c>
      <c r="BA568" t="s">
        <v>37</v>
      </c>
      <c r="BB568" t="s">
        <v>37</v>
      </c>
      <c r="BC568" t="s">
        <v>37</v>
      </c>
      <c r="BD568" t="s">
        <v>38</v>
      </c>
      <c r="BE568" t="s">
        <v>37</v>
      </c>
      <c r="BF568" t="s">
        <v>38</v>
      </c>
    </row>
    <row r="569" spans="1:58" ht="17.25" customHeight="1" x14ac:dyDescent="0.25">
      <c r="A569" s="20">
        <v>45494</v>
      </c>
      <c r="B569" s="21">
        <v>5</v>
      </c>
      <c r="C569" s="22">
        <v>4</v>
      </c>
      <c r="D569" s="20" t="s">
        <v>253</v>
      </c>
      <c r="E569" s="20" t="s">
        <v>253</v>
      </c>
      <c r="F569" s="23"/>
      <c r="G569" s="25"/>
      <c r="H569" s="26" t="s">
        <v>37</v>
      </c>
      <c r="I569" s="26" t="s">
        <v>37</v>
      </c>
      <c r="J569" s="26" t="s">
        <v>37</v>
      </c>
      <c r="K569" s="26" t="s">
        <v>37</v>
      </c>
      <c r="L569" s="26" t="s">
        <v>38</v>
      </c>
      <c r="M569" s="26" t="s">
        <v>38</v>
      </c>
      <c r="N569" s="26" t="s">
        <v>37</v>
      </c>
      <c r="O569" s="27" t="s">
        <v>290</v>
      </c>
      <c r="P569" s="26" t="s">
        <v>37</v>
      </c>
      <c r="Q569" s="26" t="s">
        <v>33</v>
      </c>
      <c r="R569" s="26" t="s">
        <v>38</v>
      </c>
      <c r="S569" s="26" t="s">
        <v>37</v>
      </c>
      <c r="T569" s="26" t="s">
        <v>37</v>
      </c>
      <c r="U569" s="26" t="s">
        <v>37</v>
      </c>
      <c r="V569" s="26" t="s">
        <v>38</v>
      </c>
      <c r="AA569" t="s">
        <v>290</v>
      </c>
      <c r="AB569">
        <v>27445</v>
      </c>
      <c r="AC569">
        <v>61288</v>
      </c>
      <c r="AD569">
        <v>45537</v>
      </c>
      <c r="AE569">
        <v>50129</v>
      </c>
      <c r="AF569">
        <v>19313</v>
      </c>
      <c r="AG569">
        <v>15464</v>
      </c>
      <c r="AH569">
        <v>12900</v>
      </c>
      <c r="AI569" t="s">
        <v>290</v>
      </c>
      <c r="AJ569">
        <v>50434</v>
      </c>
      <c r="AK569">
        <v>31342</v>
      </c>
      <c r="AL569">
        <v>25661</v>
      </c>
      <c r="AM569">
        <v>68410</v>
      </c>
      <c r="AN569">
        <v>33215</v>
      </c>
      <c r="AO569">
        <v>31493</v>
      </c>
      <c r="AP569">
        <v>10378</v>
      </c>
      <c r="AQ569" t="s">
        <v>290</v>
      </c>
      <c r="AR569" t="s">
        <v>37</v>
      </c>
      <c r="AS569" t="s">
        <v>37</v>
      </c>
      <c r="AT569" t="s">
        <v>37</v>
      </c>
      <c r="AU569" t="s">
        <v>37</v>
      </c>
      <c r="AV569" t="s">
        <v>37</v>
      </c>
      <c r="AW569" t="s">
        <v>38</v>
      </c>
      <c r="AX569" t="s">
        <v>38</v>
      </c>
      <c r="AY569" t="s">
        <v>290</v>
      </c>
      <c r="AZ569" t="s">
        <v>38</v>
      </c>
      <c r="BA569" t="s">
        <v>195</v>
      </c>
      <c r="BB569" t="s">
        <v>37</v>
      </c>
      <c r="BC569" t="s">
        <v>37</v>
      </c>
      <c r="BD569" t="s">
        <v>320</v>
      </c>
      <c r="BE569" t="s">
        <v>37</v>
      </c>
      <c r="BF569" t="s">
        <v>38</v>
      </c>
    </row>
    <row r="570" spans="1:58" ht="17.25" customHeight="1" x14ac:dyDescent="0.25">
      <c r="A570" s="20">
        <v>45495</v>
      </c>
      <c r="B570" s="21">
        <v>5</v>
      </c>
      <c r="C570" s="22">
        <v>4</v>
      </c>
      <c r="D570" s="20" t="s">
        <v>253</v>
      </c>
      <c r="E570" s="20" t="s">
        <v>253</v>
      </c>
      <c r="F570" s="23"/>
      <c r="G570" s="25"/>
      <c r="H570" s="26" t="s">
        <v>37</v>
      </c>
      <c r="I570" s="26" t="s">
        <v>37</v>
      </c>
      <c r="J570" s="26" t="s">
        <v>37</v>
      </c>
      <c r="K570" s="26" t="s">
        <v>33</v>
      </c>
      <c r="L570" s="26" t="s">
        <v>38</v>
      </c>
      <c r="M570" s="26" t="s">
        <v>37</v>
      </c>
      <c r="N570" s="26" t="s">
        <v>37</v>
      </c>
      <c r="O570" s="27" t="s">
        <v>290</v>
      </c>
      <c r="P570" s="26" t="s">
        <v>37</v>
      </c>
      <c r="Q570" s="26" t="s">
        <v>37</v>
      </c>
      <c r="R570" s="26" t="s">
        <v>38</v>
      </c>
      <c r="S570" s="26" t="s">
        <v>37</v>
      </c>
      <c r="T570" s="26" t="s">
        <v>37</v>
      </c>
      <c r="U570" s="26" t="s">
        <v>38</v>
      </c>
      <c r="V570" s="26" t="s">
        <v>38</v>
      </c>
      <c r="AA570" t="s">
        <v>290</v>
      </c>
      <c r="AB570">
        <v>27469</v>
      </c>
      <c r="AC570">
        <v>61312</v>
      </c>
      <c r="AD570">
        <v>45561</v>
      </c>
      <c r="AE570">
        <v>50153</v>
      </c>
      <c r="AF570">
        <v>19337</v>
      </c>
      <c r="AG570">
        <v>15464</v>
      </c>
      <c r="AH570">
        <v>12900</v>
      </c>
      <c r="AI570" t="s">
        <v>290</v>
      </c>
      <c r="AJ570">
        <v>50434</v>
      </c>
      <c r="AK570">
        <v>31342</v>
      </c>
      <c r="AL570">
        <v>25685</v>
      </c>
      <c r="AM570">
        <v>68434</v>
      </c>
      <c r="AN570">
        <v>33239</v>
      </c>
      <c r="AO570">
        <v>31517</v>
      </c>
      <c r="AP570">
        <v>10378</v>
      </c>
      <c r="AQ570" t="s">
        <v>290</v>
      </c>
      <c r="AR570" t="s">
        <v>37</v>
      </c>
      <c r="AS570" t="s">
        <v>37</v>
      </c>
      <c r="AT570" t="s">
        <v>37</v>
      </c>
      <c r="AU570" t="s">
        <v>37</v>
      </c>
      <c r="AV570" t="s">
        <v>37</v>
      </c>
      <c r="AW570" t="s">
        <v>38</v>
      </c>
      <c r="AX570" t="s">
        <v>38</v>
      </c>
      <c r="AY570" t="s">
        <v>290</v>
      </c>
      <c r="AZ570" t="s">
        <v>38</v>
      </c>
      <c r="BA570" t="s">
        <v>321</v>
      </c>
      <c r="BB570" t="s">
        <v>37</v>
      </c>
      <c r="BC570" t="s">
        <v>37</v>
      </c>
      <c r="BD570" t="s">
        <v>37</v>
      </c>
      <c r="BE570" t="s">
        <v>37</v>
      </c>
      <c r="BF570" t="s">
        <v>38</v>
      </c>
    </row>
    <row r="571" spans="1:58" ht="17.25" customHeight="1" x14ac:dyDescent="0.25">
      <c r="A571" s="20">
        <v>45496</v>
      </c>
      <c r="B571" s="21">
        <v>5</v>
      </c>
      <c r="C571" s="22">
        <v>4</v>
      </c>
      <c r="D571" s="20" t="s">
        <v>253</v>
      </c>
      <c r="E571" s="20" t="s">
        <v>253</v>
      </c>
      <c r="F571" s="23"/>
      <c r="G571" s="25"/>
      <c r="H571" s="26" t="s">
        <v>37</v>
      </c>
      <c r="I571" s="26" t="s">
        <v>37</v>
      </c>
      <c r="J571" s="26" t="s">
        <v>37</v>
      </c>
      <c r="K571" s="26" t="s">
        <v>33</v>
      </c>
      <c r="L571" s="26" t="s">
        <v>38</v>
      </c>
      <c r="M571" s="26" t="s">
        <v>37</v>
      </c>
      <c r="N571" s="26" t="s">
        <v>37</v>
      </c>
      <c r="O571" s="27" t="s">
        <v>290</v>
      </c>
      <c r="P571" s="26" t="s">
        <v>37</v>
      </c>
      <c r="Q571" s="26" t="s">
        <v>37</v>
      </c>
      <c r="R571" s="26" t="s">
        <v>38</v>
      </c>
      <c r="S571" s="26" t="s">
        <v>37</v>
      </c>
      <c r="T571" s="26" t="s">
        <v>37</v>
      </c>
      <c r="U571" s="26" t="s">
        <v>38</v>
      </c>
      <c r="V571" s="26" t="s">
        <v>38</v>
      </c>
      <c r="AA571" t="s">
        <v>290</v>
      </c>
      <c r="AB571">
        <v>27493</v>
      </c>
      <c r="AC571">
        <v>61336</v>
      </c>
      <c r="AD571">
        <v>45585</v>
      </c>
      <c r="AE571">
        <v>50177</v>
      </c>
      <c r="AF571">
        <v>19361</v>
      </c>
      <c r="AG571">
        <v>15464</v>
      </c>
      <c r="AH571">
        <v>12900</v>
      </c>
      <c r="AI571" t="s">
        <v>290</v>
      </c>
      <c r="AJ571">
        <v>50434</v>
      </c>
      <c r="AK571">
        <v>31342</v>
      </c>
      <c r="AL571">
        <v>25709</v>
      </c>
      <c r="AM571">
        <v>68458</v>
      </c>
      <c r="AN571">
        <v>33239</v>
      </c>
      <c r="AO571">
        <v>31541</v>
      </c>
      <c r="AP571">
        <v>10378</v>
      </c>
      <c r="AQ571" t="s">
        <v>290</v>
      </c>
      <c r="AR571" t="s">
        <v>37</v>
      </c>
      <c r="AS571" t="s">
        <v>37</v>
      </c>
      <c r="AT571" t="s">
        <v>37</v>
      </c>
      <c r="AU571" t="s">
        <v>37</v>
      </c>
      <c r="AV571" t="s">
        <v>37</v>
      </c>
      <c r="AW571" t="s">
        <v>38</v>
      </c>
      <c r="AX571" t="s">
        <v>38</v>
      </c>
      <c r="AY571" t="s">
        <v>290</v>
      </c>
      <c r="AZ571" t="s">
        <v>38</v>
      </c>
      <c r="BA571" t="s">
        <v>320</v>
      </c>
      <c r="BB571" t="s">
        <v>37</v>
      </c>
      <c r="BC571" t="s">
        <v>37</v>
      </c>
      <c r="BD571" t="s">
        <v>195</v>
      </c>
      <c r="BE571" t="s">
        <v>37</v>
      </c>
      <c r="BF571" t="s">
        <v>38</v>
      </c>
    </row>
    <row r="572" spans="1:58" ht="17.25" customHeight="1" x14ac:dyDescent="0.25">
      <c r="A572" s="20">
        <v>45497</v>
      </c>
      <c r="B572" s="21">
        <v>5</v>
      </c>
      <c r="C572" s="22">
        <v>4</v>
      </c>
      <c r="D572" s="20" t="s">
        <v>253</v>
      </c>
      <c r="E572" s="20" t="s">
        <v>253</v>
      </c>
      <c r="F572" s="23"/>
      <c r="G572" s="25"/>
      <c r="H572" s="26" t="s">
        <v>37</v>
      </c>
      <c r="I572" s="26" t="s">
        <v>37</v>
      </c>
      <c r="J572" s="26" t="s">
        <v>37</v>
      </c>
      <c r="K572" s="26" t="s">
        <v>37</v>
      </c>
      <c r="L572" s="26" t="s">
        <v>38</v>
      </c>
      <c r="M572" s="26" t="s">
        <v>38</v>
      </c>
      <c r="N572" s="26" t="s">
        <v>37</v>
      </c>
      <c r="O572" s="27" t="s">
        <v>290</v>
      </c>
      <c r="P572" s="26" t="s">
        <v>37</v>
      </c>
      <c r="Q572" s="26" t="s">
        <v>37</v>
      </c>
      <c r="R572" s="26" t="s">
        <v>38</v>
      </c>
      <c r="S572" s="26" t="s">
        <v>37</v>
      </c>
      <c r="T572" s="26" t="s">
        <v>37</v>
      </c>
      <c r="U572" s="26" t="s">
        <v>38</v>
      </c>
      <c r="V572" s="26" t="s">
        <v>38</v>
      </c>
      <c r="AA572" t="s">
        <v>290</v>
      </c>
      <c r="AB572">
        <v>27517</v>
      </c>
      <c r="AC572">
        <v>61360</v>
      </c>
      <c r="AD572">
        <v>45609</v>
      </c>
      <c r="AE572">
        <v>50201</v>
      </c>
      <c r="AF572">
        <v>19385</v>
      </c>
      <c r="AG572">
        <v>15464</v>
      </c>
      <c r="AH572">
        <v>12900</v>
      </c>
      <c r="AI572" t="s">
        <v>290</v>
      </c>
      <c r="AJ572">
        <v>50434</v>
      </c>
      <c r="AK572">
        <v>31366</v>
      </c>
      <c r="AL572">
        <v>25733</v>
      </c>
      <c r="AM572">
        <v>68482</v>
      </c>
      <c r="AN572">
        <v>33239</v>
      </c>
      <c r="AO572">
        <v>31565</v>
      </c>
      <c r="AP572">
        <v>10378</v>
      </c>
      <c r="AQ572" t="s">
        <v>290</v>
      </c>
      <c r="AR572" t="s">
        <v>37</v>
      </c>
      <c r="AS572" t="s">
        <v>37</v>
      </c>
      <c r="AT572" t="s">
        <v>37</v>
      </c>
      <c r="AU572" t="s">
        <v>37</v>
      </c>
      <c r="AV572" t="s">
        <v>37</v>
      </c>
      <c r="AW572" t="s">
        <v>38</v>
      </c>
      <c r="AX572" t="s">
        <v>38</v>
      </c>
      <c r="AY572" t="s">
        <v>290</v>
      </c>
      <c r="AZ572" t="s">
        <v>38</v>
      </c>
      <c r="BA572" t="s">
        <v>37</v>
      </c>
      <c r="BB572" t="s">
        <v>37</v>
      </c>
      <c r="BC572" t="s">
        <v>37</v>
      </c>
      <c r="BD572" t="s">
        <v>38</v>
      </c>
      <c r="BE572" t="s">
        <v>37</v>
      </c>
      <c r="BF572" t="s">
        <v>38</v>
      </c>
    </row>
    <row r="573" spans="1:58" ht="17.25" customHeight="1" x14ac:dyDescent="0.25">
      <c r="A573" s="20">
        <v>45498</v>
      </c>
      <c r="B573" s="21">
        <v>5</v>
      </c>
      <c r="C573" s="22">
        <v>4</v>
      </c>
      <c r="D573" s="20" t="s">
        <v>253</v>
      </c>
      <c r="E573" s="20" t="s">
        <v>253</v>
      </c>
      <c r="F573" s="23"/>
      <c r="G573" s="25"/>
      <c r="H573" s="26" t="s">
        <v>37</v>
      </c>
      <c r="I573" s="26" t="s">
        <v>37</v>
      </c>
      <c r="J573" s="26" t="s">
        <v>37</v>
      </c>
      <c r="K573" s="26" t="s">
        <v>37</v>
      </c>
      <c r="L573" s="26" t="s">
        <v>38</v>
      </c>
      <c r="M573" s="26" t="s">
        <v>38</v>
      </c>
      <c r="N573" s="26" t="s">
        <v>37</v>
      </c>
      <c r="O573" s="27" t="s">
        <v>290</v>
      </c>
      <c r="P573" s="26" t="s">
        <v>37</v>
      </c>
      <c r="Q573" s="26" t="s">
        <v>37</v>
      </c>
      <c r="R573" s="26" t="s">
        <v>38</v>
      </c>
      <c r="S573" s="26" t="s">
        <v>37</v>
      </c>
      <c r="T573" s="26" t="s">
        <v>37</v>
      </c>
      <c r="U573" s="26" t="s">
        <v>38</v>
      </c>
      <c r="V573" s="26" t="s">
        <v>38</v>
      </c>
      <c r="AA573" t="s">
        <v>290</v>
      </c>
      <c r="AB573">
        <v>27541</v>
      </c>
      <c r="AC573">
        <v>61384</v>
      </c>
      <c r="AD573">
        <v>45633</v>
      </c>
      <c r="AE573">
        <v>50225</v>
      </c>
      <c r="AF573">
        <v>19409</v>
      </c>
      <c r="AG573">
        <v>15464</v>
      </c>
      <c r="AH573">
        <v>12900</v>
      </c>
      <c r="AI573" t="s">
        <v>290</v>
      </c>
      <c r="AJ573">
        <v>50434</v>
      </c>
      <c r="AK573">
        <v>31390</v>
      </c>
      <c r="AL573">
        <v>25757</v>
      </c>
      <c r="AM573">
        <v>68506</v>
      </c>
      <c r="AN573">
        <v>33239</v>
      </c>
      <c r="AO573">
        <v>31589</v>
      </c>
      <c r="AP573">
        <v>10378</v>
      </c>
      <c r="AQ573" t="s">
        <v>290</v>
      </c>
      <c r="AR573" t="s">
        <v>37</v>
      </c>
      <c r="AS573" t="s">
        <v>37</v>
      </c>
      <c r="AT573" t="s">
        <v>37</v>
      </c>
      <c r="AU573" t="s">
        <v>37</v>
      </c>
      <c r="AV573" t="s">
        <v>37</v>
      </c>
      <c r="AW573" t="s">
        <v>38</v>
      </c>
      <c r="AX573" t="s">
        <v>38</v>
      </c>
      <c r="AY573" t="s">
        <v>290</v>
      </c>
      <c r="AZ573" t="s">
        <v>38</v>
      </c>
      <c r="BA573" t="s">
        <v>37</v>
      </c>
      <c r="BB573" t="s">
        <v>37</v>
      </c>
      <c r="BC573" t="s">
        <v>37</v>
      </c>
      <c r="BD573" t="s">
        <v>38</v>
      </c>
      <c r="BE573" t="s">
        <v>37</v>
      </c>
      <c r="BF573" t="s">
        <v>38</v>
      </c>
    </row>
    <row r="574" spans="1:58" ht="17.25" customHeight="1" x14ac:dyDescent="0.25">
      <c r="A574" s="20">
        <v>45499</v>
      </c>
      <c r="B574" s="21">
        <v>5</v>
      </c>
      <c r="C574" s="22">
        <v>4</v>
      </c>
      <c r="D574" s="20" t="s">
        <v>253</v>
      </c>
      <c r="E574" s="20" t="s">
        <v>253</v>
      </c>
      <c r="F574" s="23"/>
      <c r="G574" s="25"/>
      <c r="H574" s="26" t="s">
        <v>37</v>
      </c>
      <c r="I574" s="26" t="s">
        <v>37</v>
      </c>
      <c r="J574" s="26" t="s">
        <v>37</v>
      </c>
      <c r="K574" s="26" t="s">
        <v>37</v>
      </c>
      <c r="L574" s="26" t="s">
        <v>38</v>
      </c>
      <c r="M574" s="26" t="s">
        <v>38</v>
      </c>
      <c r="N574" s="26" t="s">
        <v>37</v>
      </c>
      <c r="O574" s="27" t="s">
        <v>290</v>
      </c>
      <c r="P574" s="26" t="s">
        <v>37</v>
      </c>
      <c r="Q574" s="26" t="s">
        <v>37</v>
      </c>
      <c r="R574" s="26" t="s">
        <v>38</v>
      </c>
      <c r="S574" s="26" t="s">
        <v>37</v>
      </c>
      <c r="T574" s="26" t="s">
        <v>37</v>
      </c>
      <c r="U574" s="26" t="s">
        <v>38</v>
      </c>
      <c r="V574" s="26" t="s">
        <v>38</v>
      </c>
      <c r="AA574" t="s">
        <v>290</v>
      </c>
      <c r="AB574">
        <v>27565</v>
      </c>
      <c r="AC574">
        <v>61408</v>
      </c>
      <c r="AD574">
        <v>45657</v>
      </c>
      <c r="AE574">
        <v>50249</v>
      </c>
      <c r="AF574">
        <v>19433</v>
      </c>
      <c r="AG574">
        <v>15464</v>
      </c>
      <c r="AH574">
        <v>12900</v>
      </c>
      <c r="AI574" t="s">
        <v>290</v>
      </c>
      <c r="AJ574">
        <v>50434</v>
      </c>
      <c r="AK574">
        <v>31414</v>
      </c>
      <c r="AL574">
        <v>25781</v>
      </c>
      <c r="AM574">
        <v>68530</v>
      </c>
      <c r="AN574">
        <v>33239</v>
      </c>
      <c r="AO574">
        <v>31613</v>
      </c>
      <c r="AP574">
        <v>10378</v>
      </c>
      <c r="AQ574" t="s">
        <v>290</v>
      </c>
      <c r="AR574" t="s">
        <v>37</v>
      </c>
      <c r="AS574" t="s">
        <v>37</v>
      </c>
      <c r="AT574" t="s">
        <v>37</v>
      </c>
      <c r="AU574" t="s">
        <v>37</v>
      </c>
      <c r="AV574" t="s">
        <v>37</v>
      </c>
      <c r="AW574" t="s">
        <v>38</v>
      </c>
      <c r="AX574" t="s">
        <v>38</v>
      </c>
      <c r="AY574" t="s">
        <v>290</v>
      </c>
      <c r="AZ574" t="s">
        <v>38</v>
      </c>
      <c r="BA574" t="s">
        <v>37</v>
      </c>
      <c r="BB574" t="s">
        <v>37</v>
      </c>
      <c r="BC574" t="s">
        <v>37</v>
      </c>
      <c r="BD574" t="s">
        <v>38</v>
      </c>
      <c r="BE574" t="s">
        <v>37</v>
      </c>
      <c r="BF574" t="s">
        <v>38</v>
      </c>
    </row>
    <row r="575" spans="1:58" ht="17.25" customHeight="1" x14ac:dyDescent="0.25">
      <c r="A575" s="20">
        <v>45500</v>
      </c>
      <c r="B575" s="21">
        <v>5</v>
      </c>
      <c r="C575" s="22">
        <v>4</v>
      </c>
      <c r="D575" s="20" t="s">
        <v>253</v>
      </c>
      <c r="E575" s="20" t="s">
        <v>253</v>
      </c>
      <c r="F575" s="23"/>
      <c r="G575" s="25"/>
      <c r="H575" s="26" t="s">
        <v>37</v>
      </c>
      <c r="I575" s="26" t="s">
        <v>37</v>
      </c>
      <c r="J575" s="26" t="s">
        <v>37</v>
      </c>
      <c r="K575" s="26" t="s">
        <v>37</v>
      </c>
      <c r="L575" s="26" t="s">
        <v>38</v>
      </c>
      <c r="M575" s="26" t="s">
        <v>38</v>
      </c>
      <c r="N575" s="26" t="s">
        <v>37</v>
      </c>
      <c r="O575" s="27" t="s">
        <v>290</v>
      </c>
      <c r="P575" s="26" t="s">
        <v>37</v>
      </c>
      <c r="Q575" s="26" t="s">
        <v>37</v>
      </c>
      <c r="R575" s="26" t="s">
        <v>37</v>
      </c>
      <c r="S575" s="26" t="s">
        <v>271</v>
      </c>
      <c r="T575" s="26" t="s">
        <v>37</v>
      </c>
      <c r="U575" s="26" t="s">
        <v>38</v>
      </c>
      <c r="V575" s="26" t="s">
        <v>38</v>
      </c>
      <c r="AA575" t="s">
        <v>290</v>
      </c>
      <c r="AB575">
        <v>27589</v>
      </c>
      <c r="AC575">
        <v>61432</v>
      </c>
      <c r="AD575">
        <v>45681</v>
      </c>
      <c r="AE575">
        <v>50273</v>
      </c>
      <c r="AF575">
        <v>19457</v>
      </c>
      <c r="AG575">
        <v>15464</v>
      </c>
      <c r="AH575">
        <v>12900</v>
      </c>
      <c r="AI575" t="s">
        <v>290</v>
      </c>
      <c r="AJ575">
        <v>50434</v>
      </c>
      <c r="AK575">
        <v>31438</v>
      </c>
      <c r="AL575">
        <v>25805</v>
      </c>
      <c r="AM575">
        <v>68554</v>
      </c>
      <c r="AN575">
        <v>33239</v>
      </c>
      <c r="AO575">
        <v>31637</v>
      </c>
      <c r="AP575">
        <v>10378</v>
      </c>
      <c r="AQ575" t="s">
        <v>290</v>
      </c>
      <c r="AR575" t="s">
        <v>37</v>
      </c>
      <c r="AS575" t="s">
        <v>37</v>
      </c>
      <c r="AT575" t="s">
        <v>37</v>
      </c>
      <c r="AU575" t="s">
        <v>37</v>
      </c>
      <c r="AV575" t="s">
        <v>37</v>
      </c>
      <c r="AW575" t="s">
        <v>38</v>
      </c>
      <c r="AX575" t="s">
        <v>38</v>
      </c>
      <c r="AY575" t="s">
        <v>290</v>
      </c>
      <c r="AZ575" t="s">
        <v>38</v>
      </c>
      <c r="BA575" t="s">
        <v>37</v>
      </c>
      <c r="BB575" t="s">
        <v>37</v>
      </c>
      <c r="BC575" t="s">
        <v>37</v>
      </c>
      <c r="BD575" t="s">
        <v>38</v>
      </c>
      <c r="BE575" t="s">
        <v>37</v>
      </c>
      <c r="BF575" t="s">
        <v>38</v>
      </c>
    </row>
    <row r="576" spans="1:58" ht="17.25" customHeight="1" x14ac:dyDescent="0.25">
      <c r="A576" s="20">
        <v>45501</v>
      </c>
      <c r="B576" s="21">
        <v>5</v>
      </c>
      <c r="C576" s="22">
        <v>4</v>
      </c>
      <c r="D576" s="20" t="s">
        <v>253</v>
      </c>
      <c r="E576" s="20" t="s">
        <v>253</v>
      </c>
      <c r="F576" s="23"/>
      <c r="G576" s="25"/>
      <c r="H576" s="26" t="s">
        <v>37</v>
      </c>
      <c r="I576" s="26" t="s">
        <v>38</v>
      </c>
      <c r="J576" s="26" t="s">
        <v>37</v>
      </c>
      <c r="K576" s="26" t="s">
        <v>37</v>
      </c>
      <c r="L576" s="26" t="s">
        <v>37</v>
      </c>
      <c r="M576" s="26" t="s">
        <v>38</v>
      </c>
      <c r="N576" s="26" t="s">
        <v>37</v>
      </c>
      <c r="O576" s="27" t="s">
        <v>290</v>
      </c>
      <c r="P576" s="26" t="s">
        <v>37</v>
      </c>
      <c r="Q576" s="26" t="s">
        <v>37</v>
      </c>
      <c r="R576" s="26" t="s">
        <v>37</v>
      </c>
      <c r="S576" s="26" t="s">
        <v>271</v>
      </c>
      <c r="T576" s="26" t="s">
        <v>37</v>
      </c>
      <c r="U576" s="26" t="s">
        <v>38</v>
      </c>
      <c r="V576" s="26" t="s">
        <v>38</v>
      </c>
      <c r="AA576" t="s">
        <v>290</v>
      </c>
      <c r="AB576">
        <v>27613</v>
      </c>
      <c r="AC576">
        <v>61456</v>
      </c>
      <c r="AD576">
        <v>45705</v>
      </c>
      <c r="AE576">
        <v>50297</v>
      </c>
      <c r="AF576">
        <v>19481</v>
      </c>
      <c r="AG576">
        <v>15464</v>
      </c>
      <c r="AH576">
        <v>12900</v>
      </c>
      <c r="AI576" t="s">
        <v>290</v>
      </c>
      <c r="AJ576">
        <v>50434</v>
      </c>
      <c r="AK576">
        <v>31462</v>
      </c>
      <c r="AL576">
        <v>25829</v>
      </c>
      <c r="AM576">
        <v>68578</v>
      </c>
      <c r="AN576">
        <v>33239</v>
      </c>
      <c r="AO576">
        <v>31661</v>
      </c>
      <c r="AP576">
        <v>10378</v>
      </c>
      <c r="AQ576" t="s">
        <v>290</v>
      </c>
      <c r="AR576" t="s">
        <v>37</v>
      </c>
      <c r="AS576" t="s">
        <v>37</v>
      </c>
      <c r="AT576" t="s">
        <v>37</v>
      </c>
      <c r="AU576" t="s">
        <v>37</v>
      </c>
      <c r="AV576" t="s">
        <v>37</v>
      </c>
      <c r="AW576" t="s">
        <v>38</v>
      </c>
      <c r="AX576" t="s">
        <v>38</v>
      </c>
      <c r="AY576" t="s">
        <v>290</v>
      </c>
      <c r="AZ576" t="s">
        <v>38</v>
      </c>
      <c r="BA576" t="s">
        <v>37</v>
      </c>
      <c r="BB576" t="s">
        <v>37</v>
      </c>
      <c r="BC576" t="s">
        <v>37</v>
      </c>
      <c r="BD576" t="s">
        <v>38</v>
      </c>
      <c r="BE576" t="s">
        <v>37</v>
      </c>
      <c r="BF576" t="s">
        <v>38</v>
      </c>
    </row>
    <row r="577" spans="1:58" ht="17.25" customHeight="1" x14ac:dyDescent="0.25">
      <c r="A577" s="20">
        <v>45502</v>
      </c>
      <c r="B577" s="21">
        <v>5</v>
      </c>
      <c r="C577" s="22">
        <v>4</v>
      </c>
      <c r="D577" s="20" t="s">
        <v>253</v>
      </c>
      <c r="E577" s="20" t="s">
        <v>253</v>
      </c>
      <c r="F577" s="23"/>
      <c r="G577" s="25"/>
      <c r="H577" s="26" t="s">
        <v>37</v>
      </c>
      <c r="I577" s="26" t="s">
        <v>38</v>
      </c>
      <c r="J577" s="26" t="s">
        <v>37</v>
      </c>
      <c r="K577" s="26" t="s">
        <v>37</v>
      </c>
      <c r="L577" s="26" t="s">
        <v>37</v>
      </c>
      <c r="M577" s="26" t="s">
        <v>38</v>
      </c>
      <c r="N577" s="26" t="s">
        <v>37</v>
      </c>
      <c r="O577" s="27" t="s">
        <v>290</v>
      </c>
      <c r="P577" s="26" t="s">
        <v>37</v>
      </c>
      <c r="Q577" s="26" t="s">
        <v>37</v>
      </c>
      <c r="R577" s="26" t="s">
        <v>37</v>
      </c>
      <c r="S577" s="26" t="s">
        <v>271</v>
      </c>
      <c r="T577" s="26" t="s">
        <v>37</v>
      </c>
      <c r="U577" s="26" t="s">
        <v>38</v>
      </c>
      <c r="V577" s="26" t="s">
        <v>38</v>
      </c>
      <c r="AA577" t="s">
        <v>290</v>
      </c>
      <c r="AB577">
        <v>27637</v>
      </c>
      <c r="AC577">
        <v>61480</v>
      </c>
      <c r="AD577">
        <v>45729</v>
      </c>
      <c r="AE577">
        <v>50321</v>
      </c>
      <c r="AF577">
        <v>19505</v>
      </c>
      <c r="AG577">
        <v>15464</v>
      </c>
      <c r="AH577">
        <v>12900</v>
      </c>
      <c r="AI577" t="s">
        <v>290</v>
      </c>
      <c r="AJ577">
        <v>50434</v>
      </c>
      <c r="AK577">
        <v>31486</v>
      </c>
      <c r="AL577">
        <v>25853</v>
      </c>
      <c r="AM577">
        <v>68602</v>
      </c>
      <c r="AN577">
        <v>33239</v>
      </c>
      <c r="AO577">
        <v>31685</v>
      </c>
      <c r="AP577">
        <v>10378</v>
      </c>
      <c r="AQ577" t="s">
        <v>290</v>
      </c>
      <c r="AR577" t="s">
        <v>37</v>
      </c>
      <c r="AS577" t="s">
        <v>37</v>
      </c>
      <c r="AT577" t="s">
        <v>37</v>
      </c>
      <c r="AU577" t="s">
        <v>37</v>
      </c>
      <c r="AV577" t="s">
        <v>37</v>
      </c>
      <c r="AW577" t="s">
        <v>38</v>
      </c>
      <c r="AX577" t="s">
        <v>38</v>
      </c>
      <c r="AY577" t="s">
        <v>290</v>
      </c>
      <c r="AZ577" t="s">
        <v>38</v>
      </c>
      <c r="BA577" t="s">
        <v>37</v>
      </c>
      <c r="BB577" t="s">
        <v>37</v>
      </c>
      <c r="BC577" t="s">
        <v>37</v>
      </c>
      <c r="BD577" t="s">
        <v>38</v>
      </c>
      <c r="BE577" t="s">
        <v>37</v>
      </c>
      <c r="BF577" t="s">
        <v>38</v>
      </c>
    </row>
    <row r="578" spans="1:58" ht="17.25" customHeight="1" x14ac:dyDescent="0.25">
      <c r="A578" s="20">
        <v>45503</v>
      </c>
      <c r="B578" s="21">
        <v>5</v>
      </c>
      <c r="C578" s="22">
        <v>4</v>
      </c>
      <c r="D578" s="20" t="s">
        <v>253</v>
      </c>
      <c r="E578" s="20" t="s">
        <v>253</v>
      </c>
      <c r="F578" s="23"/>
      <c r="G578" s="25"/>
      <c r="H578" s="26" t="s">
        <v>37</v>
      </c>
      <c r="I578" s="26" t="s">
        <v>38</v>
      </c>
      <c r="J578" s="26" t="s">
        <v>37</v>
      </c>
      <c r="K578" s="26" t="s">
        <v>37</v>
      </c>
      <c r="L578" s="26" t="s">
        <v>37</v>
      </c>
      <c r="M578" s="26" t="s">
        <v>38</v>
      </c>
      <c r="N578" s="26" t="s">
        <v>37</v>
      </c>
      <c r="O578" s="27" t="s">
        <v>290</v>
      </c>
      <c r="P578" s="26" t="s">
        <v>37</v>
      </c>
      <c r="Q578" s="26" t="s">
        <v>37</v>
      </c>
      <c r="R578" s="26" t="s">
        <v>37</v>
      </c>
      <c r="S578" s="26" t="s">
        <v>271</v>
      </c>
      <c r="T578" s="26" t="s">
        <v>37</v>
      </c>
      <c r="U578" s="26" t="s">
        <v>38</v>
      </c>
      <c r="V578" s="26" t="s">
        <v>38</v>
      </c>
      <c r="AA578" t="s">
        <v>290</v>
      </c>
      <c r="AB578">
        <v>27661</v>
      </c>
      <c r="AC578">
        <v>61504</v>
      </c>
      <c r="AD578">
        <v>45753</v>
      </c>
      <c r="AE578">
        <v>50345</v>
      </c>
      <c r="AF578">
        <v>19529</v>
      </c>
      <c r="AG578">
        <v>15464</v>
      </c>
      <c r="AH578">
        <v>12900</v>
      </c>
      <c r="AI578" t="s">
        <v>290</v>
      </c>
      <c r="AJ578">
        <v>50434</v>
      </c>
      <c r="AK578">
        <v>31510</v>
      </c>
      <c r="AL578">
        <v>25877</v>
      </c>
      <c r="AM578">
        <v>68626</v>
      </c>
      <c r="AN578">
        <v>33239</v>
      </c>
      <c r="AO578">
        <v>31709</v>
      </c>
      <c r="AP578">
        <v>10378</v>
      </c>
      <c r="AQ578" t="s">
        <v>290</v>
      </c>
      <c r="AR578" t="s">
        <v>37</v>
      </c>
      <c r="AS578" t="s">
        <v>37</v>
      </c>
      <c r="AT578" t="s">
        <v>37</v>
      </c>
      <c r="AU578" t="s">
        <v>37</v>
      </c>
      <c r="AV578" t="s">
        <v>37</v>
      </c>
      <c r="AW578" t="s">
        <v>38</v>
      </c>
      <c r="AX578" t="s">
        <v>38</v>
      </c>
      <c r="AY578" t="s">
        <v>290</v>
      </c>
      <c r="AZ578" t="s">
        <v>38</v>
      </c>
      <c r="BA578" t="s">
        <v>37</v>
      </c>
      <c r="BB578" t="s">
        <v>37</v>
      </c>
      <c r="BC578" t="s">
        <v>37</v>
      </c>
      <c r="BD578" t="s">
        <v>38</v>
      </c>
      <c r="BE578" t="s">
        <v>37</v>
      </c>
      <c r="BF578" t="s">
        <v>38</v>
      </c>
    </row>
    <row r="579" spans="1:58" ht="17.25" customHeight="1" x14ac:dyDescent="0.25">
      <c r="A579" s="20">
        <v>45504</v>
      </c>
      <c r="B579" s="21">
        <v>5</v>
      </c>
      <c r="C579" s="22">
        <v>4</v>
      </c>
      <c r="D579" s="20" t="s">
        <v>253</v>
      </c>
      <c r="E579" s="20" t="s">
        <v>253</v>
      </c>
      <c r="F579" s="23"/>
      <c r="G579" s="25"/>
      <c r="H579" s="26" t="s">
        <v>37</v>
      </c>
      <c r="I579" s="26" t="s">
        <v>38</v>
      </c>
      <c r="J579" s="26" t="s">
        <v>37</v>
      </c>
      <c r="K579" s="26" t="s">
        <v>37</v>
      </c>
      <c r="L579" s="26" t="s">
        <v>37</v>
      </c>
      <c r="M579" s="26" t="s">
        <v>38</v>
      </c>
      <c r="N579" s="26" t="s">
        <v>37</v>
      </c>
      <c r="O579" s="27" t="s">
        <v>290</v>
      </c>
      <c r="P579" s="26" t="s">
        <v>37</v>
      </c>
      <c r="Q579" s="26" t="s">
        <v>37</v>
      </c>
      <c r="R579" s="26" t="s">
        <v>37</v>
      </c>
      <c r="S579" s="26" t="s">
        <v>271</v>
      </c>
      <c r="T579" s="26" t="s">
        <v>37</v>
      </c>
      <c r="U579" s="26" t="s">
        <v>38</v>
      </c>
      <c r="V579" s="26" t="s">
        <v>38</v>
      </c>
      <c r="AA579" t="s">
        <v>290</v>
      </c>
      <c r="AB579">
        <v>27685</v>
      </c>
      <c r="AC579">
        <v>61528</v>
      </c>
      <c r="AD579">
        <v>45777</v>
      </c>
      <c r="AE579">
        <v>50345</v>
      </c>
      <c r="AF579">
        <v>19553</v>
      </c>
      <c r="AG579">
        <v>15464</v>
      </c>
      <c r="AH579">
        <v>12900</v>
      </c>
      <c r="AI579" t="s">
        <v>290</v>
      </c>
      <c r="AJ579">
        <v>50434</v>
      </c>
      <c r="AK579">
        <v>31534</v>
      </c>
      <c r="AL579">
        <v>25901</v>
      </c>
      <c r="AM579">
        <v>68650</v>
      </c>
      <c r="AN579">
        <v>33239</v>
      </c>
      <c r="AO579">
        <v>31733</v>
      </c>
      <c r="AP579">
        <v>10378</v>
      </c>
      <c r="AQ579" t="s">
        <v>290</v>
      </c>
      <c r="AR579" t="s">
        <v>37</v>
      </c>
      <c r="AS579" t="s">
        <v>37</v>
      </c>
      <c r="AT579" t="s">
        <v>37</v>
      </c>
      <c r="AU579" t="s">
        <v>195</v>
      </c>
      <c r="AV579" t="s">
        <v>37</v>
      </c>
      <c r="AW579" t="s">
        <v>320</v>
      </c>
      <c r="AX579" t="s">
        <v>38</v>
      </c>
      <c r="AY579" t="s">
        <v>290</v>
      </c>
      <c r="AZ579" t="s">
        <v>38</v>
      </c>
      <c r="BA579" t="s">
        <v>37</v>
      </c>
      <c r="BB579" t="s">
        <v>37</v>
      </c>
      <c r="BC579" t="s">
        <v>37</v>
      </c>
      <c r="BD579" t="s">
        <v>38</v>
      </c>
      <c r="BE579" t="s">
        <v>37</v>
      </c>
      <c r="BF579" t="s">
        <v>38</v>
      </c>
    </row>
    <row r="580" spans="1:58" ht="17.25" customHeight="1" x14ac:dyDescent="0.25">
      <c r="A580" s="20">
        <v>45505</v>
      </c>
      <c r="B580" s="21">
        <v>5</v>
      </c>
      <c r="C580" s="22">
        <v>4</v>
      </c>
      <c r="D580" s="20" t="s">
        <v>253</v>
      </c>
      <c r="E580" s="20" t="s">
        <v>253</v>
      </c>
      <c r="F580" s="24"/>
      <c r="G580" s="25"/>
      <c r="H580" s="26" t="s">
        <v>37</v>
      </c>
      <c r="I580" s="26" t="s">
        <v>38</v>
      </c>
      <c r="J580" s="26" t="s">
        <v>37</v>
      </c>
      <c r="K580" s="26" t="s">
        <v>37</v>
      </c>
      <c r="L580" s="26" t="s">
        <v>37</v>
      </c>
      <c r="M580" s="26" t="s">
        <v>38</v>
      </c>
      <c r="N580" s="26" t="s">
        <v>37</v>
      </c>
      <c r="O580" s="27" t="s">
        <v>290</v>
      </c>
      <c r="P580" s="26" t="s">
        <v>37</v>
      </c>
      <c r="Q580" s="26" t="s">
        <v>37</v>
      </c>
      <c r="R580" s="26" t="s">
        <v>37</v>
      </c>
      <c r="S580" s="26" t="s">
        <v>271</v>
      </c>
      <c r="T580" s="26" t="s">
        <v>37</v>
      </c>
      <c r="U580" s="26" t="s">
        <v>38</v>
      </c>
      <c r="V580" s="26" t="s">
        <v>38</v>
      </c>
      <c r="AA580" t="s">
        <v>290</v>
      </c>
      <c r="AB580">
        <v>27709</v>
      </c>
      <c r="AC580">
        <v>61552</v>
      </c>
      <c r="AD580">
        <v>45801</v>
      </c>
      <c r="AE580">
        <v>50345</v>
      </c>
      <c r="AF580">
        <v>19577</v>
      </c>
      <c r="AG580">
        <v>15488</v>
      </c>
      <c r="AH580">
        <v>12900</v>
      </c>
      <c r="AI580" t="s">
        <v>290</v>
      </c>
      <c r="AJ580">
        <v>50434</v>
      </c>
      <c r="AK580">
        <v>31558</v>
      </c>
      <c r="AL580">
        <v>25925</v>
      </c>
      <c r="AM580">
        <v>68674</v>
      </c>
      <c r="AN580">
        <v>33239</v>
      </c>
      <c r="AO580">
        <v>31757</v>
      </c>
      <c r="AP580">
        <v>10378</v>
      </c>
      <c r="AQ580" t="s">
        <v>290</v>
      </c>
      <c r="AR580" t="s">
        <v>37</v>
      </c>
      <c r="AS580" t="s">
        <v>37</v>
      </c>
      <c r="AT580" t="s">
        <v>37</v>
      </c>
      <c r="AU580" t="s">
        <v>321</v>
      </c>
      <c r="AV580" t="s">
        <v>37</v>
      </c>
      <c r="AW580" t="s">
        <v>37</v>
      </c>
      <c r="AX580" t="s">
        <v>38</v>
      </c>
      <c r="AY580" t="s">
        <v>290</v>
      </c>
      <c r="AZ580" t="s">
        <v>38</v>
      </c>
      <c r="BA580" t="s">
        <v>37</v>
      </c>
      <c r="BB580" t="s">
        <v>37</v>
      </c>
      <c r="BC580" t="s">
        <v>37</v>
      </c>
      <c r="BD580" t="s">
        <v>38</v>
      </c>
      <c r="BE580" t="s">
        <v>37</v>
      </c>
      <c r="BF580" t="s">
        <v>38</v>
      </c>
    </row>
    <row r="581" spans="1:58" ht="17.25" customHeight="1" x14ac:dyDescent="0.25">
      <c r="A581" s="20">
        <v>45506</v>
      </c>
      <c r="B581" s="21">
        <v>5</v>
      </c>
      <c r="C581" s="22">
        <v>4</v>
      </c>
      <c r="D581" s="20" t="s">
        <v>253</v>
      </c>
      <c r="E581" s="20" t="s">
        <v>253</v>
      </c>
      <c r="F581" s="23"/>
      <c r="G581" s="25"/>
      <c r="H581" s="26" t="s">
        <v>37</v>
      </c>
      <c r="I581" s="26" t="s">
        <v>38</v>
      </c>
      <c r="J581" s="26" t="s">
        <v>37</v>
      </c>
      <c r="K581" s="26" t="s">
        <v>37</v>
      </c>
      <c r="L581" s="26" t="s">
        <v>37</v>
      </c>
      <c r="M581" s="26" t="s">
        <v>38</v>
      </c>
      <c r="N581" s="26" t="s">
        <v>37</v>
      </c>
      <c r="O581" s="27" t="s">
        <v>290</v>
      </c>
      <c r="P581" s="26" t="s">
        <v>37</v>
      </c>
      <c r="Q581" s="26" t="s">
        <v>37</v>
      </c>
      <c r="R581" s="26" t="s">
        <v>37</v>
      </c>
      <c r="S581" s="26" t="s">
        <v>271</v>
      </c>
      <c r="T581" s="26" t="s">
        <v>37</v>
      </c>
      <c r="U581" s="26" t="s">
        <v>38</v>
      </c>
      <c r="V581" s="26" t="s">
        <v>38</v>
      </c>
      <c r="AA581" t="s">
        <v>290</v>
      </c>
      <c r="AB581">
        <v>27733</v>
      </c>
      <c r="AC581">
        <v>61576</v>
      </c>
      <c r="AD581">
        <v>45801</v>
      </c>
      <c r="AE581">
        <v>50345</v>
      </c>
      <c r="AF581">
        <v>19601</v>
      </c>
      <c r="AG581">
        <v>15512</v>
      </c>
      <c r="AH581">
        <v>12900</v>
      </c>
      <c r="AI581" t="s">
        <v>290</v>
      </c>
      <c r="AJ581">
        <v>50434</v>
      </c>
      <c r="AK581">
        <v>31582</v>
      </c>
      <c r="AL581">
        <v>25949</v>
      </c>
      <c r="AM581">
        <v>68698</v>
      </c>
      <c r="AN581">
        <v>33239</v>
      </c>
      <c r="AO581">
        <v>31781</v>
      </c>
      <c r="AP581">
        <v>10378</v>
      </c>
      <c r="AQ581" t="s">
        <v>290</v>
      </c>
      <c r="AR581" t="s">
        <v>37</v>
      </c>
      <c r="AS581" t="s">
        <v>37</v>
      </c>
      <c r="AT581" t="s">
        <v>195</v>
      </c>
      <c r="AU581" t="s">
        <v>320</v>
      </c>
      <c r="AV581" t="s">
        <v>37</v>
      </c>
      <c r="AW581" t="s">
        <v>37</v>
      </c>
      <c r="AX581" t="s">
        <v>38</v>
      </c>
      <c r="AY581" t="s">
        <v>290</v>
      </c>
      <c r="AZ581" t="s">
        <v>38</v>
      </c>
      <c r="BA581" t="s">
        <v>37</v>
      </c>
      <c r="BB581" t="s">
        <v>37</v>
      </c>
      <c r="BC581" t="s">
        <v>37</v>
      </c>
      <c r="BD581" t="s">
        <v>38</v>
      </c>
      <c r="BE581" t="s">
        <v>37</v>
      </c>
      <c r="BF581" t="s">
        <v>38</v>
      </c>
    </row>
    <row r="582" spans="1:58" ht="17.25" customHeight="1" x14ac:dyDescent="0.25">
      <c r="A582" s="20">
        <v>45507</v>
      </c>
      <c r="B582" s="21">
        <v>5</v>
      </c>
      <c r="C582" s="22">
        <v>4</v>
      </c>
      <c r="D582" s="20" t="s">
        <v>253</v>
      </c>
      <c r="E582" s="20" t="s">
        <v>253</v>
      </c>
      <c r="F582" s="23"/>
      <c r="G582" s="25"/>
      <c r="H582" s="26" t="s">
        <v>37</v>
      </c>
      <c r="I582" s="26" t="s">
        <v>38</v>
      </c>
      <c r="J582" s="26" t="s">
        <v>37</v>
      </c>
      <c r="K582" s="26" t="s">
        <v>37</v>
      </c>
      <c r="L582" s="26" t="s">
        <v>37</v>
      </c>
      <c r="M582" s="26" t="s">
        <v>38</v>
      </c>
      <c r="N582" s="26" t="s">
        <v>37</v>
      </c>
      <c r="O582" s="27" t="s">
        <v>290</v>
      </c>
      <c r="P582" s="26" t="s">
        <v>37</v>
      </c>
      <c r="Q582" s="26" t="s">
        <v>37</v>
      </c>
      <c r="R582" s="26" t="s">
        <v>37</v>
      </c>
      <c r="S582" s="26" t="s">
        <v>33</v>
      </c>
      <c r="T582" s="26" t="s">
        <v>37</v>
      </c>
      <c r="U582" s="26" t="s">
        <v>38</v>
      </c>
      <c r="V582" s="26" t="s">
        <v>38</v>
      </c>
      <c r="AA582" t="s">
        <v>290</v>
      </c>
      <c r="AB582">
        <v>27757</v>
      </c>
      <c r="AC582">
        <v>61600</v>
      </c>
      <c r="AD582">
        <v>45801</v>
      </c>
      <c r="AE582">
        <v>50369</v>
      </c>
      <c r="AF582">
        <v>19625</v>
      </c>
      <c r="AG582">
        <v>15536</v>
      </c>
      <c r="AH582">
        <v>12900</v>
      </c>
      <c r="AI582" t="s">
        <v>290</v>
      </c>
      <c r="AJ582">
        <v>50434</v>
      </c>
      <c r="AK582">
        <v>31606</v>
      </c>
      <c r="AL582">
        <v>25973</v>
      </c>
      <c r="AM582">
        <v>68722</v>
      </c>
      <c r="AN582">
        <v>33239</v>
      </c>
      <c r="AO582">
        <v>31805</v>
      </c>
      <c r="AP582">
        <v>10378</v>
      </c>
      <c r="AQ582" t="s">
        <v>290</v>
      </c>
      <c r="AR582" t="s">
        <v>37</v>
      </c>
      <c r="AS582" t="s">
        <v>37</v>
      </c>
      <c r="AT582" t="s">
        <v>271</v>
      </c>
      <c r="AU582" t="s">
        <v>37</v>
      </c>
      <c r="AV582" t="s">
        <v>37</v>
      </c>
      <c r="AW582" t="s">
        <v>37</v>
      </c>
      <c r="AX582" t="s">
        <v>38</v>
      </c>
      <c r="AY582" t="s">
        <v>290</v>
      </c>
      <c r="AZ582" t="s">
        <v>38</v>
      </c>
      <c r="BA582" t="s">
        <v>37</v>
      </c>
      <c r="BB582" t="s">
        <v>37</v>
      </c>
      <c r="BC582" t="s">
        <v>37</v>
      </c>
      <c r="BD582" t="s">
        <v>38</v>
      </c>
      <c r="BE582" t="s">
        <v>37</v>
      </c>
      <c r="BF582" t="s">
        <v>38</v>
      </c>
    </row>
    <row r="583" spans="1:58" ht="17.25" customHeight="1" x14ac:dyDescent="0.25">
      <c r="A583" s="20">
        <v>45508</v>
      </c>
      <c r="B583" s="21">
        <v>5</v>
      </c>
      <c r="C583" s="22">
        <v>4</v>
      </c>
      <c r="D583" s="20" t="s">
        <v>253</v>
      </c>
      <c r="E583" s="20" t="s">
        <v>253</v>
      </c>
      <c r="F583" s="23"/>
      <c r="G583" s="25"/>
      <c r="H583" s="26" t="s">
        <v>37</v>
      </c>
      <c r="I583" s="26" t="s">
        <v>38</v>
      </c>
      <c r="J583" s="26" t="s">
        <v>37</v>
      </c>
      <c r="K583" s="26" t="s">
        <v>37</v>
      </c>
      <c r="L583" s="26" t="s">
        <v>37</v>
      </c>
      <c r="M583" s="26" t="s">
        <v>38</v>
      </c>
      <c r="N583" s="26" t="s">
        <v>37</v>
      </c>
      <c r="O583" s="27" t="s">
        <v>290</v>
      </c>
      <c r="P583" s="26" t="s">
        <v>37</v>
      </c>
      <c r="Q583" s="26" t="s">
        <v>37</v>
      </c>
      <c r="R583" s="26" t="s">
        <v>37</v>
      </c>
      <c r="S583" s="26" t="s">
        <v>33</v>
      </c>
      <c r="T583" s="26" t="s">
        <v>37</v>
      </c>
      <c r="U583" s="26" t="s">
        <v>38</v>
      </c>
      <c r="V583" s="26" t="s">
        <v>38</v>
      </c>
      <c r="AA583" t="s">
        <v>290</v>
      </c>
      <c r="AB583">
        <v>27781</v>
      </c>
      <c r="AC583">
        <v>61624</v>
      </c>
      <c r="AD583">
        <v>45801</v>
      </c>
      <c r="AE583">
        <v>50393</v>
      </c>
      <c r="AF583">
        <v>19649</v>
      </c>
      <c r="AG583">
        <v>15560</v>
      </c>
      <c r="AH583">
        <v>12900</v>
      </c>
      <c r="AI583" t="s">
        <v>290</v>
      </c>
      <c r="AJ583">
        <v>50434</v>
      </c>
      <c r="AK583">
        <v>31630</v>
      </c>
      <c r="AL583">
        <v>25997</v>
      </c>
      <c r="AM583">
        <v>68746</v>
      </c>
      <c r="AN583">
        <v>33239</v>
      </c>
      <c r="AO583">
        <v>31829</v>
      </c>
      <c r="AP583">
        <v>10378</v>
      </c>
      <c r="AQ583" t="s">
        <v>290</v>
      </c>
      <c r="AR583" t="s">
        <v>37</v>
      </c>
      <c r="AS583" t="s">
        <v>37</v>
      </c>
      <c r="AT583" t="s">
        <v>271</v>
      </c>
      <c r="AU583" t="s">
        <v>37</v>
      </c>
      <c r="AV583" t="s">
        <v>37</v>
      </c>
      <c r="AW583" t="s">
        <v>37</v>
      </c>
      <c r="AX583" t="s">
        <v>38</v>
      </c>
      <c r="AY583" t="s">
        <v>290</v>
      </c>
      <c r="AZ583" t="s">
        <v>38</v>
      </c>
      <c r="BA583" t="s">
        <v>37</v>
      </c>
      <c r="BB583" t="s">
        <v>37</v>
      </c>
      <c r="BC583" t="s">
        <v>37</v>
      </c>
      <c r="BD583" t="s">
        <v>38</v>
      </c>
      <c r="BE583" t="s">
        <v>37</v>
      </c>
      <c r="BF583" t="s">
        <v>38</v>
      </c>
    </row>
    <row r="584" spans="1:58" ht="17.25" customHeight="1" x14ac:dyDescent="0.25">
      <c r="A584" s="20">
        <v>45509</v>
      </c>
      <c r="B584" s="21">
        <v>5</v>
      </c>
      <c r="C584" s="22">
        <v>4</v>
      </c>
      <c r="D584" s="20" t="s">
        <v>253</v>
      </c>
      <c r="E584" s="20" t="s">
        <v>253</v>
      </c>
      <c r="F584" s="23"/>
      <c r="G584" s="25"/>
      <c r="H584" s="26" t="s">
        <v>37</v>
      </c>
      <c r="I584" s="26" t="s">
        <v>38</v>
      </c>
      <c r="J584" s="26" t="s">
        <v>37</v>
      </c>
      <c r="K584" s="26" t="s">
        <v>37</v>
      </c>
      <c r="L584" s="26" t="s">
        <v>37</v>
      </c>
      <c r="M584" s="26" t="s">
        <v>37</v>
      </c>
      <c r="N584" s="26" t="s">
        <v>271</v>
      </c>
      <c r="O584" s="27" t="s">
        <v>290</v>
      </c>
      <c r="P584" s="26" t="s">
        <v>37</v>
      </c>
      <c r="Q584" s="26" t="s">
        <v>37</v>
      </c>
      <c r="R584" s="26" t="s">
        <v>37</v>
      </c>
      <c r="S584" s="26" t="s">
        <v>37</v>
      </c>
      <c r="T584" s="26" t="s">
        <v>38</v>
      </c>
      <c r="U584" s="26" t="s">
        <v>38</v>
      </c>
      <c r="V584" s="26" t="s">
        <v>38</v>
      </c>
      <c r="AA584" t="s">
        <v>290</v>
      </c>
      <c r="AB584">
        <v>27805</v>
      </c>
      <c r="AC584">
        <v>61648</v>
      </c>
      <c r="AD584">
        <v>45801</v>
      </c>
      <c r="AE584">
        <v>50417</v>
      </c>
      <c r="AF584">
        <v>19673</v>
      </c>
      <c r="AG584">
        <v>15584</v>
      </c>
      <c r="AH584">
        <v>12900</v>
      </c>
      <c r="AI584" t="s">
        <v>290</v>
      </c>
      <c r="AJ584">
        <v>50434</v>
      </c>
      <c r="AK584">
        <v>31654</v>
      </c>
      <c r="AL584">
        <v>26021</v>
      </c>
      <c r="AM584">
        <v>68770</v>
      </c>
      <c r="AN584">
        <v>33239</v>
      </c>
      <c r="AO584">
        <v>31853</v>
      </c>
      <c r="AP584">
        <v>10378</v>
      </c>
      <c r="AQ584" t="s">
        <v>290</v>
      </c>
      <c r="AR584" t="s">
        <v>37</v>
      </c>
      <c r="AS584" t="s">
        <v>37</v>
      </c>
      <c r="AT584" t="s">
        <v>271</v>
      </c>
      <c r="AU584" t="s">
        <v>37</v>
      </c>
      <c r="AV584" t="s">
        <v>37</v>
      </c>
      <c r="AW584" t="s">
        <v>37</v>
      </c>
      <c r="AX584" t="s">
        <v>38</v>
      </c>
      <c r="AY584" t="s">
        <v>290</v>
      </c>
      <c r="AZ584" t="s">
        <v>38</v>
      </c>
      <c r="BA584" t="s">
        <v>37</v>
      </c>
      <c r="BB584" t="s">
        <v>37</v>
      </c>
      <c r="BC584" t="s">
        <v>37</v>
      </c>
      <c r="BD584" t="s">
        <v>38</v>
      </c>
      <c r="BE584" t="s">
        <v>37</v>
      </c>
      <c r="BF584" t="s">
        <v>38</v>
      </c>
    </row>
    <row r="585" spans="1:58" ht="17.25" customHeight="1" x14ac:dyDescent="0.25">
      <c r="A585" s="20">
        <v>45510</v>
      </c>
      <c r="B585" s="21">
        <v>5</v>
      </c>
      <c r="C585" s="22">
        <v>4</v>
      </c>
      <c r="D585" s="20" t="s">
        <v>253</v>
      </c>
      <c r="E585" s="20" t="s">
        <v>253</v>
      </c>
      <c r="F585" s="23"/>
      <c r="G585" s="25"/>
      <c r="H585" s="26" t="s">
        <v>37</v>
      </c>
      <c r="I585" s="26" t="s">
        <v>38</v>
      </c>
      <c r="J585" s="26" t="s">
        <v>37</v>
      </c>
      <c r="K585" s="26" t="s">
        <v>37</v>
      </c>
      <c r="L585" s="26" t="s">
        <v>37</v>
      </c>
      <c r="M585" s="26" t="s">
        <v>37</v>
      </c>
      <c r="N585" s="26" t="s">
        <v>271</v>
      </c>
      <c r="O585" s="27" t="s">
        <v>290</v>
      </c>
      <c r="P585" s="26" t="s">
        <v>37</v>
      </c>
      <c r="Q585" s="26" t="s">
        <v>37</v>
      </c>
      <c r="R585" s="26" t="s">
        <v>37</v>
      </c>
      <c r="S585" s="26" t="s">
        <v>37</v>
      </c>
      <c r="T585" s="26" t="s">
        <v>38</v>
      </c>
      <c r="U585" s="26" t="s">
        <v>38</v>
      </c>
      <c r="V585" s="26" t="s">
        <v>38</v>
      </c>
      <c r="AA585" t="s">
        <v>290</v>
      </c>
      <c r="AB585">
        <v>27829</v>
      </c>
      <c r="AC585">
        <v>61672</v>
      </c>
      <c r="AD585">
        <v>45801</v>
      </c>
      <c r="AE585">
        <v>50441</v>
      </c>
      <c r="AF585">
        <v>19697</v>
      </c>
      <c r="AG585">
        <v>15608</v>
      </c>
      <c r="AH585">
        <v>12900</v>
      </c>
      <c r="AI585" t="s">
        <v>290</v>
      </c>
      <c r="AJ585">
        <v>50434</v>
      </c>
      <c r="AK585">
        <v>31678</v>
      </c>
      <c r="AL585">
        <v>26045</v>
      </c>
      <c r="AM585">
        <v>68794</v>
      </c>
      <c r="AN585">
        <v>33239</v>
      </c>
      <c r="AO585">
        <v>31877</v>
      </c>
      <c r="AP585">
        <v>10378</v>
      </c>
      <c r="AQ585" t="s">
        <v>290</v>
      </c>
      <c r="AR585" t="s">
        <v>37</v>
      </c>
      <c r="AS585" t="s">
        <v>37</v>
      </c>
      <c r="AT585" t="s">
        <v>271</v>
      </c>
      <c r="AU585" t="s">
        <v>37</v>
      </c>
      <c r="AV585" t="s">
        <v>37</v>
      </c>
      <c r="AW585" t="s">
        <v>37</v>
      </c>
      <c r="AX585" t="s">
        <v>38</v>
      </c>
      <c r="AY585" t="s">
        <v>290</v>
      </c>
      <c r="AZ585" t="s">
        <v>38</v>
      </c>
      <c r="BA585" t="s">
        <v>37</v>
      </c>
      <c r="BB585" t="s">
        <v>37</v>
      </c>
      <c r="BC585" t="s">
        <v>37</v>
      </c>
      <c r="BD585" t="s">
        <v>38</v>
      </c>
      <c r="BE585" t="s">
        <v>37</v>
      </c>
      <c r="BF585" t="s">
        <v>38</v>
      </c>
    </row>
    <row r="586" spans="1:58" ht="17.25" customHeight="1" x14ac:dyDescent="0.25">
      <c r="A586" s="20">
        <v>45511</v>
      </c>
      <c r="B586" s="21">
        <v>5</v>
      </c>
      <c r="C586" s="22">
        <v>4</v>
      </c>
      <c r="D586" s="20" t="s">
        <v>253</v>
      </c>
      <c r="E586" s="20" t="s">
        <v>253</v>
      </c>
      <c r="F586" s="23"/>
      <c r="G586" s="25"/>
      <c r="H586" s="26" t="s">
        <v>37</v>
      </c>
      <c r="I586" s="26" t="s">
        <v>38</v>
      </c>
      <c r="J586" s="26" t="s">
        <v>37</v>
      </c>
      <c r="K586" s="26" t="s">
        <v>37</v>
      </c>
      <c r="L586" s="26" t="s">
        <v>37</v>
      </c>
      <c r="M586" s="26" t="s">
        <v>37</v>
      </c>
      <c r="N586" s="26" t="s">
        <v>271</v>
      </c>
      <c r="O586" s="27" t="s">
        <v>290</v>
      </c>
      <c r="P586" s="26" t="s">
        <v>37</v>
      </c>
      <c r="Q586" s="26" t="s">
        <v>37</v>
      </c>
      <c r="R586" s="26" t="s">
        <v>37</v>
      </c>
      <c r="S586" s="26" t="s">
        <v>37</v>
      </c>
      <c r="T586" s="26" t="s">
        <v>38</v>
      </c>
      <c r="U586" s="26" t="s">
        <v>38</v>
      </c>
      <c r="V586" s="26" t="s">
        <v>38</v>
      </c>
      <c r="AA586" t="s">
        <v>290</v>
      </c>
      <c r="AB586">
        <v>27853</v>
      </c>
      <c r="AC586">
        <v>61696</v>
      </c>
      <c r="AD586">
        <v>45801</v>
      </c>
      <c r="AE586">
        <v>50465</v>
      </c>
      <c r="AF586">
        <v>19721</v>
      </c>
      <c r="AG586">
        <v>15632</v>
      </c>
      <c r="AH586">
        <v>12900</v>
      </c>
      <c r="AI586" t="s">
        <v>290</v>
      </c>
      <c r="AJ586">
        <v>50434</v>
      </c>
      <c r="AK586">
        <v>31702</v>
      </c>
      <c r="AL586">
        <v>26069</v>
      </c>
      <c r="AM586">
        <v>68818</v>
      </c>
      <c r="AN586">
        <v>33239</v>
      </c>
      <c r="AO586">
        <v>31901</v>
      </c>
      <c r="AP586">
        <v>10378</v>
      </c>
      <c r="AQ586" t="s">
        <v>290</v>
      </c>
      <c r="AR586" t="s">
        <v>37</v>
      </c>
      <c r="AS586" t="s">
        <v>37</v>
      </c>
      <c r="AT586" t="s">
        <v>271</v>
      </c>
      <c r="AU586" t="s">
        <v>37</v>
      </c>
      <c r="AV586" t="s">
        <v>37</v>
      </c>
      <c r="AW586" t="s">
        <v>37</v>
      </c>
      <c r="AX586" t="s">
        <v>38</v>
      </c>
      <c r="AY586" t="s">
        <v>290</v>
      </c>
      <c r="AZ586" t="s">
        <v>38</v>
      </c>
      <c r="BA586" t="s">
        <v>37</v>
      </c>
      <c r="BB586" t="s">
        <v>37</v>
      </c>
      <c r="BC586" t="s">
        <v>37</v>
      </c>
      <c r="BD586" t="s">
        <v>38</v>
      </c>
      <c r="BE586" t="s">
        <v>37</v>
      </c>
      <c r="BF586" t="s">
        <v>38</v>
      </c>
    </row>
    <row r="587" spans="1:58" ht="17.25" customHeight="1" x14ac:dyDescent="0.25">
      <c r="A587" s="20">
        <v>45512</v>
      </c>
      <c r="B587" s="21">
        <v>5</v>
      </c>
      <c r="C587" s="22">
        <v>4</v>
      </c>
      <c r="D587" s="20" t="s">
        <v>253</v>
      </c>
      <c r="E587" s="20" t="s">
        <v>253</v>
      </c>
      <c r="F587" s="23"/>
      <c r="G587" s="25"/>
      <c r="H587" s="26" t="s">
        <v>37</v>
      </c>
      <c r="I587" s="26" t="s">
        <v>38</v>
      </c>
      <c r="J587" s="26" t="s">
        <v>37</v>
      </c>
      <c r="K587" s="26" t="s">
        <v>37</v>
      </c>
      <c r="L587" s="26" t="s">
        <v>37</v>
      </c>
      <c r="M587" s="26" t="s">
        <v>37</v>
      </c>
      <c r="N587" s="26" t="s">
        <v>271</v>
      </c>
      <c r="O587" s="27" t="s">
        <v>290</v>
      </c>
      <c r="P587" s="26" t="s">
        <v>37</v>
      </c>
      <c r="Q587" s="26" t="s">
        <v>37</v>
      </c>
      <c r="R587" s="26" t="s">
        <v>37</v>
      </c>
      <c r="S587" s="26" t="s">
        <v>37</v>
      </c>
      <c r="T587" s="26" t="s">
        <v>38</v>
      </c>
      <c r="U587" s="26" t="s">
        <v>38</v>
      </c>
      <c r="V587" s="26" t="s">
        <v>38</v>
      </c>
      <c r="AA587" t="s">
        <v>290</v>
      </c>
      <c r="AB587">
        <v>27877</v>
      </c>
      <c r="AC587">
        <v>61720</v>
      </c>
      <c r="AD587">
        <v>45801</v>
      </c>
      <c r="AE587">
        <v>50489</v>
      </c>
      <c r="AF587">
        <v>19745</v>
      </c>
      <c r="AG587">
        <v>15656</v>
      </c>
      <c r="AH587">
        <v>12900</v>
      </c>
      <c r="AI587" t="s">
        <v>290</v>
      </c>
      <c r="AJ587">
        <v>50434</v>
      </c>
      <c r="AK587">
        <v>31726</v>
      </c>
      <c r="AL587">
        <v>26093</v>
      </c>
      <c r="AM587">
        <v>68842</v>
      </c>
      <c r="AN587">
        <v>33239</v>
      </c>
      <c r="AO587">
        <v>31925</v>
      </c>
      <c r="AP587">
        <v>10378</v>
      </c>
      <c r="AQ587" t="s">
        <v>290</v>
      </c>
      <c r="AR587" t="s">
        <v>37</v>
      </c>
      <c r="AS587" t="s">
        <v>37</v>
      </c>
      <c r="AT587" t="s">
        <v>271</v>
      </c>
      <c r="AU587" t="s">
        <v>37</v>
      </c>
      <c r="AV587" t="s">
        <v>37</v>
      </c>
      <c r="AW587" t="s">
        <v>37</v>
      </c>
      <c r="AX587" t="s">
        <v>38</v>
      </c>
      <c r="AY587" t="s">
        <v>290</v>
      </c>
      <c r="AZ587" t="s">
        <v>38</v>
      </c>
      <c r="BA587" t="s">
        <v>37</v>
      </c>
      <c r="BB587" t="s">
        <v>37</v>
      </c>
      <c r="BC587" t="s">
        <v>37</v>
      </c>
      <c r="BD587" t="s">
        <v>38</v>
      </c>
      <c r="BE587" t="s">
        <v>37</v>
      </c>
      <c r="BF587" t="s">
        <v>38</v>
      </c>
    </row>
    <row r="588" spans="1:58" ht="17.25" customHeight="1" x14ac:dyDescent="0.25">
      <c r="A588" s="20">
        <v>45513</v>
      </c>
      <c r="B588" s="21">
        <v>5</v>
      </c>
      <c r="C588" s="22">
        <v>4</v>
      </c>
      <c r="D588" s="20" t="s">
        <v>253</v>
      </c>
      <c r="E588" s="20" t="s">
        <v>253</v>
      </c>
      <c r="F588" s="23"/>
      <c r="G588" s="25"/>
      <c r="H588" s="26" t="s">
        <v>37</v>
      </c>
      <c r="I588" s="26" t="s">
        <v>38</v>
      </c>
      <c r="J588" s="26" t="s">
        <v>37</v>
      </c>
      <c r="K588" s="26" t="s">
        <v>37</v>
      </c>
      <c r="L588" s="26" t="s">
        <v>37</v>
      </c>
      <c r="M588" s="26" t="s">
        <v>37</v>
      </c>
      <c r="N588" s="26" t="s">
        <v>271</v>
      </c>
      <c r="O588" s="27" t="s">
        <v>290</v>
      </c>
      <c r="P588" s="26" t="s">
        <v>37</v>
      </c>
      <c r="Q588" s="26" t="s">
        <v>37</v>
      </c>
      <c r="R588" s="26" t="s">
        <v>37</v>
      </c>
      <c r="S588" s="26" t="s">
        <v>37</v>
      </c>
      <c r="T588" s="26" t="s">
        <v>38</v>
      </c>
      <c r="U588" s="26" t="s">
        <v>38</v>
      </c>
      <c r="V588" s="26" t="s">
        <v>38</v>
      </c>
      <c r="AA588" t="s">
        <v>290</v>
      </c>
      <c r="AB588">
        <v>27901</v>
      </c>
      <c r="AC588">
        <v>61744</v>
      </c>
      <c r="AD588">
        <v>45801</v>
      </c>
      <c r="AE588">
        <v>50513</v>
      </c>
      <c r="AF588">
        <v>19769</v>
      </c>
      <c r="AG588">
        <v>15680</v>
      </c>
      <c r="AH588">
        <v>12900</v>
      </c>
      <c r="AI588" t="s">
        <v>290</v>
      </c>
      <c r="AJ588">
        <v>50434</v>
      </c>
      <c r="AK588">
        <v>31750</v>
      </c>
      <c r="AL588">
        <v>26117</v>
      </c>
      <c r="AM588">
        <v>68866</v>
      </c>
      <c r="AN588">
        <v>33239</v>
      </c>
      <c r="AO588">
        <v>31949</v>
      </c>
      <c r="AP588">
        <v>10378</v>
      </c>
      <c r="AQ588" t="s">
        <v>290</v>
      </c>
      <c r="AR588" t="s">
        <v>37</v>
      </c>
      <c r="AS588" t="s">
        <v>37</v>
      </c>
      <c r="AT588" t="s">
        <v>271</v>
      </c>
      <c r="AU588" t="s">
        <v>37</v>
      </c>
      <c r="AV588" t="s">
        <v>37</v>
      </c>
      <c r="AW588" t="s">
        <v>37</v>
      </c>
      <c r="AX588" t="s">
        <v>38</v>
      </c>
      <c r="AY588" t="s">
        <v>290</v>
      </c>
      <c r="AZ588" t="s">
        <v>38</v>
      </c>
      <c r="BA588" t="s">
        <v>37</v>
      </c>
      <c r="BB588" t="s">
        <v>37</v>
      </c>
      <c r="BC588" t="s">
        <v>37</v>
      </c>
      <c r="BD588" t="s">
        <v>38</v>
      </c>
      <c r="BE588" t="s">
        <v>37</v>
      </c>
      <c r="BF588" t="s">
        <v>38</v>
      </c>
    </row>
    <row r="589" spans="1:58" ht="17.25" customHeight="1" x14ac:dyDescent="0.25">
      <c r="A589" s="20">
        <v>45514</v>
      </c>
      <c r="B589" s="21">
        <v>5</v>
      </c>
      <c r="C589" s="22">
        <v>4</v>
      </c>
      <c r="D589" s="20" t="s">
        <v>253</v>
      </c>
      <c r="E589" s="20" t="s">
        <v>253</v>
      </c>
      <c r="F589" s="23"/>
      <c r="G589" s="25"/>
      <c r="H589" s="26" t="s">
        <v>37</v>
      </c>
      <c r="I589" s="26" t="s">
        <v>38</v>
      </c>
      <c r="J589" s="26" t="s">
        <v>37</v>
      </c>
      <c r="K589" s="26" t="s">
        <v>37</v>
      </c>
      <c r="L589" s="26" t="s">
        <v>37</v>
      </c>
      <c r="M589" s="26" t="s">
        <v>37</v>
      </c>
      <c r="N589" s="26" t="s">
        <v>271</v>
      </c>
      <c r="O589" s="27" t="s">
        <v>290</v>
      </c>
      <c r="P589" s="26" t="s">
        <v>37</v>
      </c>
      <c r="Q589" s="26" t="s">
        <v>37</v>
      </c>
      <c r="R589" s="26" t="s">
        <v>37</v>
      </c>
      <c r="S589" s="26" t="s">
        <v>37</v>
      </c>
      <c r="T589" s="26" t="s">
        <v>38</v>
      </c>
      <c r="U589" s="26" t="s">
        <v>38</v>
      </c>
      <c r="V589" s="26" t="s">
        <v>38</v>
      </c>
      <c r="AA589" t="s">
        <v>290</v>
      </c>
      <c r="AB589">
        <v>27925</v>
      </c>
      <c r="AC589">
        <v>61768</v>
      </c>
      <c r="AD589">
        <v>45801</v>
      </c>
      <c r="AE589">
        <v>50537</v>
      </c>
      <c r="AF589">
        <v>19793</v>
      </c>
      <c r="AG589">
        <v>15704</v>
      </c>
      <c r="AH589">
        <v>12900</v>
      </c>
      <c r="AI589" t="s">
        <v>290</v>
      </c>
      <c r="AJ589">
        <v>50434</v>
      </c>
      <c r="AK589">
        <v>31774</v>
      </c>
      <c r="AL589">
        <v>26141</v>
      </c>
      <c r="AM589">
        <v>68890</v>
      </c>
      <c r="AN589">
        <v>33239</v>
      </c>
      <c r="AO589">
        <v>31973</v>
      </c>
      <c r="AP589">
        <v>10378</v>
      </c>
      <c r="AQ589" t="s">
        <v>290</v>
      </c>
      <c r="AR589" t="s">
        <v>37</v>
      </c>
      <c r="AS589" t="s">
        <v>37</v>
      </c>
      <c r="AT589" t="s">
        <v>271</v>
      </c>
      <c r="AU589" t="s">
        <v>37</v>
      </c>
      <c r="AV589" t="s">
        <v>37</v>
      </c>
      <c r="AW589" t="s">
        <v>37</v>
      </c>
      <c r="AX589" t="s">
        <v>38</v>
      </c>
      <c r="AY589" t="s">
        <v>290</v>
      </c>
      <c r="AZ589" t="s">
        <v>38</v>
      </c>
      <c r="BA589" t="s">
        <v>37</v>
      </c>
      <c r="BB589" t="s">
        <v>37</v>
      </c>
      <c r="BC589" t="s">
        <v>37</v>
      </c>
      <c r="BD589" t="s">
        <v>38</v>
      </c>
      <c r="BE589" t="s">
        <v>37</v>
      </c>
      <c r="BF589" t="s">
        <v>38</v>
      </c>
    </row>
    <row r="590" spans="1:58" ht="17.25" customHeight="1" x14ac:dyDescent="0.25">
      <c r="A590" s="20">
        <v>45515</v>
      </c>
      <c r="B590" s="21">
        <v>5</v>
      </c>
      <c r="C590" s="22">
        <v>4</v>
      </c>
      <c r="D590" s="20" t="s">
        <v>253</v>
      </c>
      <c r="E590" s="20" t="s">
        <v>253</v>
      </c>
      <c r="F590" s="23"/>
      <c r="G590" s="25"/>
      <c r="H590" s="26" t="s">
        <v>37</v>
      </c>
      <c r="I590" s="26" t="s">
        <v>38</v>
      </c>
      <c r="J590" s="26" t="s">
        <v>37</v>
      </c>
      <c r="K590" s="26" t="s">
        <v>37</v>
      </c>
      <c r="L590" s="26" t="s">
        <v>37</v>
      </c>
      <c r="M590" s="26" t="s">
        <v>37</v>
      </c>
      <c r="N590" s="26" t="s">
        <v>33</v>
      </c>
      <c r="O590" s="27" t="s">
        <v>290</v>
      </c>
      <c r="P590" s="26" t="s">
        <v>37</v>
      </c>
      <c r="Q590" s="26" t="s">
        <v>37</v>
      </c>
      <c r="R590" s="26" t="s">
        <v>37</v>
      </c>
      <c r="S590" s="26" t="s">
        <v>37</v>
      </c>
      <c r="T590" s="26" t="s">
        <v>38</v>
      </c>
      <c r="U590" s="26" t="s">
        <v>38</v>
      </c>
      <c r="V590" s="26" t="s">
        <v>38</v>
      </c>
      <c r="AA590" t="s">
        <v>290</v>
      </c>
      <c r="AB590">
        <v>27949</v>
      </c>
      <c r="AC590">
        <v>61792</v>
      </c>
      <c r="AD590">
        <v>45801</v>
      </c>
      <c r="AE590">
        <v>50561</v>
      </c>
      <c r="AF590">
        <v>19817</v>
      </c>
      <c r="AG590">
        <v>15728</v>
      </c>
      <c r="AH590">
        <v>12900</v>
      </c>
      <c r="AI590" t="s">
        <v>290</v>
      </c>
      <c r="AJ590">
        <v>50434</v>
      </c>
      <c r="AK590">
        <v>31798</v>
      </c>
      <c r="AL590">
        <v>26165</v>
      </c>
      <c r="AM590">
        <v>68914</v>
      </c>
      <c r="AN590">
        <v>33239</v>
      </c>
      <c r="AO590">
        <v>31997</v>
      </c>
      <c r="AP590">
        <v>10378</v>
      </c>
      <c r="AQ590" t="s">
        <v>290</v>
      </c>
      <c r="AR590" t="s">
        <v>37</v>
      </c>
      <c r="AS590" t="s">
        <v>37</v>
      </c>
      <c r="AT590" t="s">
        <v>271</v>
      </c>
      <c r="AU590" t="s">
        <v>37</v>
      </c>
      <c r="AV590" t="s">
        <v>37</v>
      </c>
      <c r="AW590" t="s">
        <v>37</v>
      </c>
      <c r="AX590" t="s">
        <v>38</v>
      </c>
      <c r="AY590" t="s">
        <v>290</v>
      </c>
      <c r="AZ590" t="s">
        <v>38</v>
      </c>
      <c r="BA590" t="s">
        <v>37</v>
      </c>
      <c r="BB590" t="s">
        <v>37</v>
      </c>
      <c r="BC590" t="s">
        <v>37</v>
      </c>
      <c r="BD590" t="s">
        <v>38</v>
      </c>
      <c r="BE590" t="s">
        <v>37</v>
      </c>
      <c r="BF590" t="s">
        <v>38</v>
      </c>
    </row>
    <row r="591" spans="1:58" ht="17.25" customHeight="1" x14ac:dyDescent="0.25">
      <c r="A591" s="20">
        <v>45516</v>
      </c>
      <c r="B591" s="21">
        <v>5</v>
      </c>
      <c r="C591" s="22">
        <v>4</v>
      </c>
      <c r="D591" s="20" t="s">
        <v>253</v>
      </c>
      <c r="E591" s="20" t="s">
        <v>253</v>
      </c>
      <c r="F591" s="23"/>
      <c r="G591" s="25"/>
      <c r="H591" s="26" t="s">
        <v>37</v>
      </c>
      <c r="I591" s="26" t="s">
        <v>38</v>
      </c>
      <c r="J591" s="26" t="s">
        <v>37</v>
      </c>
      <c r="K591" s="26" t="s">
        <v>37</v>
      </c>
      <c r="L591" s="26" t="s">
        <v>37</v>
      </c>
      <c r="M591" s="26" t="s">
        <v>37</v>
      </c>
      <c r="N591" s="26" t="s">
        <v>33</v>
      </c>
      <c r="O591" s="27" t="s">
        <v>290</v>
      </c>
      <c r="P591" s="26" t="s">
        <v>37</v>
      </c>
      <c r="Q591" s="26" t="s">
        <v>37</v>
      </c>
      <c r="R591" s="26" t="s">
        <v>37</v>
      </c>
      <c r="S591" s="26" t="s">
        <v>37</v>
      </c>
      <c r="T591" s="26" t="s">
        <v>38</v>
      </c>
      <c r="U591" s="26" t="s">
        <v>38</v>
      </c>
      <c r="V591" s="26" t="s">
        <v>38</v>
      </c>
      <c r="AA591" t="s">
        <v>290</v>
      </c>
      <c r="AB591">
        <v>27973</v>
      </c>
      <c r="AC591">
        <v>61792</v>
      </c>
      <c r="AD591">
        <v>45801</v>
      </c>
      <c r="AE591">
        <v>50585</v>
      </c>
      <c r="AF591">
        <v>19841</v>
      </c>
      <c r="AG591">
        <v>15752</v>
      </c>
      <c r="AH591">
        <v>12900</v>
      </c>
      <c r="AI591" t="s">
        <v>290</v>
      </c>
      <c r="AJ591">
        <v>50434</v>
      </c>
      <c r="AK591">
        <v>31822</v>
      </c>
      <c r="AL591">
        <v>26189</v>
      </c>
      <c r="AM591">
        <v>68938</v>
      </c>
      <c r="AN591">
        <v>33239</v>
      </c>
      <c r="AO591">
        <v>32021</v>
      </c>
      <c r="AP591">
        <v>10378</v>
      </c>
      <c r="AQ591" t="s">
        <v>290</v>
      </c>
      <c r="AR591" t="s">
        <v>37</v>
      </c>
      <c r="AS591" t="s">
        <v>195</v>
      </c>
      <c r="AT591" t="s">
        <v>320</v>
      </c>
      <c r="AU591" t="s">
        <v>37</v>
      </c>
      <c r="AV591" t="s">
        <v>37</v>
      </c>
      <c r="AW591" t="s">
        <v>37</v>
      </c>
      <c r="AX591" t="s">
        <v>38</v>
      </c>
      <c r="AY591" t="s">
        <v>290</v>
      </c>
      <c r="AZ591" t="s">
        <v>38</v>
      </c>
      <c r="BA591" t="s">
        <v>37</v>
      </c>
      <c r="BB591" t="s">
        <v>37</v>
      </c>
      <c r="BC591" t="s">
        <v>37</v>
      </c>
      <c r="BD591" t="s">
        <v>38</v>
      </c>
      <c r="BE591" t="s">
        <v>37</v>
      </c>
      <c r="BF591" t="s">
        <v>38</v>
      </c>
    </row>
    <row r="592" spans="1:58" ht="17.25" customHeight="1" x14ac:dyDescent="0.25">
      <c r="A592" s="20">
        <v>45517</v>
      </c>
      <c r="B592" s="21">
        <v>5</v>
      </c>
      <c r="C592" s="22">
        <v>4</v>
      </c>
      <c r="D592" s="20" t="s">
        <v>253</v>
      </c>
      <c r="E592" s="20" t="s">
        <v>253</v>
      </c>
      <c r="F592" s="23"/>
      <c r="G592" s="25"/>
      <c r="H592" s="26" t="s">
        <v>37</v>
      </c>
      <c r="I592" s="26" t="s">
        <v>38</v>
      </c>
      <c r="J592" s="26" t="s">
        <v>37</v>
      </c>
      <c r="K592" s="26" t="s">
        <v>37</v>
      </c>
      <c r="L592" s="26" t="s">
        <v>37</v>
      </c>
      <c r="M592" s="26" t="s">
        <v>271</v>
      </c>
      <c r="N592" s="26" t="s">
        <v>37</v>
      </c>
      <c r="O592" s="27" t="s">
        <v>290</v>
      </c>
      <c r="P592" s="26" t="s">
        <v>37</v>
      </c>
      <c r="Q592" s="26" t="s">
        <v>37</v>
      </c>
      <c r="R592" s="26" t="s">
        <v>37</v>
      </c>
      <c r="S592" s="26" t="s">
        <v>37</v>
      </c>
      <c r="T592" s="26" t="s">
        <v>38</v>
      </c>
      <c r="U592" s="26" t="s">
        <v>38</v>
      </c>
      <c r="V592" s="26" t="s">
        <v>38</v>
      </c>
      <c r="AA592" t="s">
        <v>290</v>
      </c>
      <c r="AB592">
        <v>27997</v>
      </c>
      <c r="AC592">
        <v>61792</v>
      </c>
      <c r="AD592">
        <v>45825</v>
      </c>
      <c r="AE592">
        <v>50609</v>
      </c>
      <c r="AF592">
        <v>19865</v>
      </c>
      <c r="AG592">
        <v>15776</v>
      </c>
      <c r="AH592">
        <v>12900</v>
      </c>
      <c r="AI592" t="s">
        <v>290</v>
      </c>
      <c r="AJ592">
        <v>50434</v>
      </c>
      <c r="AK592">
        <v>31846</v>
      </c>
      <c r="AL592">
        <v>26213</v>
      </c>
      <c r="AM592">
        <v>68962</v>
      </c>
      <c r="AN592">
        <v>33239</v>
      </c>
      <c r="AO592">
        <v>32045</v>
      </c>
      <c r="AP592">
        <v>10378</v>
      </c>
      <c r="AQ592" t="s">
        <v>290</v>
      </c>
      <c r="AR592" t="s">
        <v>37</v>
      </c>
      <c r="AS592" t="s">
        <v>252</v>
      </c>
      <c r="AT592" t="s">
        <v>37</v>
      </c>
      <c r="AU592" t="s">
        <v>37</v>
      </c>
      <c r="AV592" t="s">
        <v>37</v>
      </c>
      <c r="AW592" t="s">
        <v>37</v>
      </c>
      <c r="AX592" t="s">
        <v>38</v>
      </c>
      <c r="AY592" t="s">
        <v>290</v>
      </c>
      <c r="AZ592" t="s">
        <v>38</v>
      </c>
      <c r="BA592" t="s">
        <v>37</v>
      </c>
      <c r="BB592" t="s">
        <v>37</v>
      </c>
      <c r="BC592" t="s">
        <v>37</v>
      </c>
      <c r="BD592" t="s">
        <v>38</v>
      </c>
      <c r="BE592" t="s">
        <v>37</v>
      </c>
      <c r="BF592" t="s">
        <v>38</v>
      </c>
    </row>
    <row r="593" spans="1:58" ht="17.25" customHeight="1" x14ac:dyDescent="0.25">
      <c r="A593" s="20">
        <v>45518</v>
      </c>
      <c r="B593" s="21">
        <v>5</v>
      </c>
      <c r="C593" s="22">
        <v>4</v>
      </c>
      <c r="D593" s="20" t="s">
        <v>253</v>
      </c>
      <c r="E593" s="20" t="s">
        <v>253</v>
      </c>
      <c r="F593" s="23"/>
      <c r="G593" s="25"/>
      <c r="H593" s="26" t="s">
        <v>37</v>
      </c>
      <c r="I593" s="26" t="s">
        <v>38</v>
      </c>
      <c r="J593" s="26" t="s">
        <v>37</v>
      </c>
      <c r="K593" s="26" t="s">
        <v>37</v>
      </c>
      <c r="L593" s="26" t="s">
        <v>37</v>
      </c>
      <c r="M593" s="26" t="s">
        <v>271</v>
      </c>
      <c r="N593" s="26" t="s">
        <v>37</v>
      </c>
      <c r="O593" s="27" t="s">
        <v>290</v>
      </c>
      <c r="P593" s="26" t="s">
        <v>37</v>
      </c>
      <c r="Q593" s="26" t="s">
        <v>37</v>
      </c>
      <c r="R593" s="26" t="s">
        <v>37</v>
      </c>
      <c r="S593" s="26" t="s">
        <v>37</v>
      </c>
      <c r="T593" s="26" t="s">
        <v>38</v>
      </c>
      <c r="U593" s="26" t="s">
        <v>38</v>
      </c>
      <c r="V593" s="26" t="s">
        <v>38</v>
      </c>
      <c r="AA593" t="s">
        <v>290</v>
      </c>
      <c r="AB593">
        <v>28021</v>
      </c>
      <c r="AC593">
        <v>61792</v>
      </c>
      <c r="AD593">
        <v>45849</v>
      </c>
      <c r="AE593">
        <v>50633</v>
      </c>
      <c r="AF593">
        <v>19889</v>
      </c>
      <c r="AG593">
        <v>15800</v>
      </c>
      <c r="AH593">
        <v>12900</v>
      </c>
      <c r="AI593" t="s">
        <v>290</v>
      </c>
      <c r="AJ593">
        <v>50434</v>
      </c>
      <c r="AK593">
        <v>31870</v>
      </c>
      <c r="AL593">
        <v>26237</v>
      </c>
      <c r="AM593">
        <v>68986</v>
      </c>
      <c r="AN593">
        <v>33239</v>
      </c>
      <c r="AO593">
        <v>32069</v>
      </c>
      <c r="AP593">
        <v>10378</v>
      </c>
      <c r="AQ593" t="s">
        <v>290</v>
      </c>
      <c r="AR593" t="s">
        <v>37</v>
      </c>
      <c r="AS593" t="s">
        <v>252</v>
      </c>
      <c r="AT593" t="s">
        <v>37</v>
      </c>
      <c r="AU593" t="s">
        <v>37</v>
      </c>
      <c r="AV593" t="s">
        <v>37</v>
      </c>
      <c r="AW593" t="s">
        <v>37</v>
      </c>
      <c r="AX593" t="s">
        <v>38</v>
      </c>
      <c r="AY593" t="s">
        <v>290</v>
      </c>
      <c r="AZ593" t="s">
        <v>38</v>
      </c>
      <c r="BA593" t="s">
        <v>37</v>
      </c>
      <c r="BB593" t="s">
        <v>37</v>
      </c>
      <c r="BC593" t="s">
        <v>37</v>
      </c>
      <c r="BD593" t="s">
        <v>38</v>
      </c>
      <c r="BE593" t="s">
        <v>37</v>
      </c>
      <c r="BF593" t="s">
        <v>38</v>
      </c>
    </row>
    <row r="594" spans="1:58" ht="17.25" customHeight="1" x14ac:dyDescent="0.25">
      <c r="A594" s="20">
        <v>45519</v>
      </c>
      <c r="B594" s="21">
        <v>5</v>
      </c>
      <c r="C594" s="22">
        <v>4</v>
      </c>
      <c r="D594" s="20" t="s">
        <v>253</v>
      </c>
      <c r="E594" s="20" t="s">
        <v>253</v>
      </c>
      <c r="F594" s="23"/>
      <c r="G594" s="25"/>
      <c r="H594" s="26" t="s">
        <v>37</v>
      </c>
      <c r="I594" s="26" t="s">
        <v>38</v>
      </c>
      <c r="J594" s="26" t="s">
        <v>37</v>
      </c>
      <c r="K594" s="26" t="s">
        <v>37</v>
      </c>
      <c r="L594" s="26" t="s">
        <v>37</v>
      </c>
      <c r="M594" s="26" t="s">
        <v>271</v>
      </c>
      <c r="N594" s="26" t="s">
        <v>37</v>
      </c>
      <c r="O594" s="27" t="s">
        <v>290</v>
      </c>
      <c r="P594" s="26" t="s">
        <v>37</v>
      </c>
      <c r="Q594" s="26" t="s">
        <v>37</v>
      </c>
      <c r="R594" s="26" t="s">
        <v>37</v>
      </c>
      <c r="S594" s="26" t="s">
        <v>37</v>
      </c>
      <c r="T594" s="26" t="s">
        <v>38</v>
      </c>
      <c r="U594" s="26" t="s">
        <v>38</v>
      </c>
      <c r="V594" s="26" t="s">
        <v>38</v>
      </c>
      <c r="AA594" t="s">
        <v>290</v>
      </c>
      <c r="AB594">
        <v>28045</v>
      </c>
      <c r="AC594">
        <v>61792</v>
      </c>
      <c r="AD594">
        <v>45873</v>
      </c>
      <c r="AE594">
        <v>50657</v>
      </c>
      <c r="AF594">
        <v>19913</v>
      </c>
      <c r="AG594">
        <v>15824</v>
      </c>
      <c r="AH594">
        <v>12900</v>
      </c>
      <c r="AI594" t="s">
        <v>290</v>
      </c>
      <c r="AJ594">
        <v>50434</v>
      </c>
      <c r="AK594">
        <v>31894</v>
      </c>
      <c r="AL594">
        <v>26261</v>
      </c>
      <c r="AM594">
        <v>69010</v>
      </c>
      <c r="AN594">
        <v>33239</v>
      </c>
      <c r="AO594">
        <v>32093</v>
      </c>
      <c r="AP594">
        <v>10378</v>
      </c>
      <c r="AQ594" t="s">
        <v>290</v>
      </c>
      <c r="AR594" t="s">
        <v>37</v>
      </c>
      <c r="AS594" t="s">
        <v>252</v>
      </c>
      <c r="AT594" t="s">
        <v>37</v>
      </c>
      <c r="AU594" t="s">
        <v>37</v>
      </c>
      <c r="AV594" t="s">
        <v>37</v>
      </c>
      <c r="AW594" t="s">
        <v>37</v>
      </c>
      <c r="AX594" t="s">
        <v>38</v>
      </c>
      <c r="AY594" t="s">
        <v>290</v>
      </c>
      <c r="AZ594" t="s">
        <v>38</v>
      </c>
      <c r="BA594" t="s">
        <v>37</v>
      </c>
      <c r="BB594" t="s">
        <v>37</v>
      </c>
      <c r="BC594" t="s">
        <v>37</v>
      </c>
      <c r="BD594" t="s">
        <v>38</v>
      </c>
      <c r="BE594" t="s">
        <v>37</v>
      </c>
      <c r="BF594" t="s">
        <v>38</v>
      </c>
    </row>
    <row r="595" spans="1:58" ht="17.25" customHeight="1" x14ac:dyDescent="0.25">
      <c r="A595" s="20">
        <v>45520</v>
      </c>
      <c r="B595" s="21">
        <v>5</v>
      </c>
      <c r="C595" s="22">
        <v>4</v>
      </c>
      <c r="D595" s="20" t="s">
        <v>253</v>
      </c>
      <c r="E595" s="20" t="s">
        <v>253</v>
      </c>
      <c r="F595" s="23"/>
      <c r="G595" s="25"/>
      <c r="H595" s="26" t="s">
        <v>37</v>
      </c>
      <c r="I595" s="26" t="s">
        <v>38</v>
      </c>
      <c r="J595" s="26" t="s">
        <v>37</v>
      </c>
      <c r="K595" s="26" t="s">
        <v>37</v>
      </c>
      <c r="L595" s="26" t="s">
        <v>37</v>
      </c>
      <c r="M595" s="26" t="s">
        <v>271</v>
      </c>
      <c r="N595" s="26" t="s">
        <v>37</v>
      </c>
      <c r="O595" s="27" t="s">
        <v>290</v>
      </c>
      <c r="P595" s="26" t="s">
        <v>37</v>
      </c>
      <c r="Q595" s="26" t="s">
        <v>37</v>
      </c>
      <c r="R595" s="26" t="s">
        <v>37</v>
      </c>
      <c r="S595" s="26" t="s">
        <v>37</v>
      </c>
      <c r="T595" s="26" t="s">
        <v>38</v>
      </c>
      <c r="U595" s="26" t="s">
        <v>38</v>
      </c>
      <c r="V595" s="26" t="s">
        <v>38</v>
      </c>
      <c r="AA595" t="s">
        <v>290</v>
      </c>
      <c r="AB595">
        <v>28069</v>
      </c>
      <c r="AC595">
        <v>61792</v>
      </c>
      <c r="AD595">
        <v>45897</v>
      </c>
      <c r="AE595">
        <v>50681</v>
      </c>
      <c r="AF595">
        <v>19937</v>
      </c>
      <c r="AG595">
        <v>15848</v>
      </c>
      <c r="AH595">
        <v>12900</v>
      </c>
      <c r="AI595" t="s">
        <v>290</v>
      </c>
      <c r="AJ595">
        <v>50434</v>
      </c>
      <c r="AK595">
        <v>31918</v>
      </c>
      <c r="AL595">
        <v>26285</v>
      </c>
      <c r="AM595">
        <v>69034</v>
      </c>
      <c r="AN595">
        <v>33239</v>
      </c>
      <c r="AO595">
        <v>32117</v>
      </c>
      <c r="AP595">
        <v>10378</v>
      </c>
      <c r="AQ595" t="s">
        <v>290</v>
      </c>
      <c r="AR595" t="s">
        <v>37</v>
      </c>
      <c r="AS595" t="s">
        <v>252</v>
      </c>
      <c r="AT595" t="s">
        <v>37</v>
      </c>
      <c r="AU595" t="s">
        <v>37</v>
      </c>
      <c r="AV595" t="s">
        <v>37</v>
      </c>
      <c r="AW595" t="s">
        <v>37</v>
      </c>
      <c r="AX595" t="s">
        <v>38</v>
      </c>
      <c r="AY595" t="s">
        <v>290</v>
      </c>
      <c r="AZ595" t="s">
        <v>38</v>
      </c>
      <c r="BA595" t="s">
        <v>37</v>
      </c>
      <c r="BB595" t="s">
        <v>37</v>
      </c>
      <c r="BC595" t="s">
        <v>37</v>
      </c>
      <c r="BD595" t="s">
        <v>38</v>
      </c>
      <c r="BE595" t="s">
        <v>37</v>
      </c>
      <c r="BF595" t="s">
        <v>38</v>
      </c>
    </row>
    <row r="596" spans="1:58" ht="17.25" customHeight="1" x14ac:dyDescent="0.25">
      <c r="A596" s="20">
        <v>45521</v>
      </c>
      <c r="B596" s="21">
        <v>5</v>
      </c>
      <c r="C596" s="22">
        <v>4</v>
      </c>
      <c r="D596" s="20" t="s">
        <v>253</v>
      </c>
      <c r="E596" s="20" t="s">
        <v>253</v>
      </c>
      <c r="F596" s="23"/>
      <c r="G596" s="25"/>
      <c r="H596" s="26" t="s">
        <v>37</v>
      </c>
      <c r="I596" s="26" t="s">
        <v>38</v>
      </c>
      <c r="J596" s="26" t="s">
        <v>37</v>
      </c>
      <c r="K596" s="26" t="s">
        <v>37</v>
      </c>
      <c r="L596" s="26" t="s">
        <v>37</v>
      </c>
      <c r="M596" s="26" t="s">
        <v>271</v>
      </c>
      <c r="N596" s="26" t="s">
        <v>37</v>
      </c>
      <c r="O596" s="27" t="s">
        <v>290</v>
      </c>
      <c r="P596" s="26" t="s">
        <v>37</v>
      </c>
      <c r="Q596" s="26" t="s">
        <v>37</v>
      </c>
      <c r="R596" s="26" t="s">
        <v>37</v>
      </c>
      <c r="S596" s="26" t="s">
        <v>37</v>
      </c>
      <c r="T596" s="26" t="s">
        <v>38</v>
      </c>
      <c r="U596" s="26" t="s">
        <v>38</v>
      </c>
      <c r="V596" s="26" t="s">
        <v>38</v>
      </c>
      <c r="AA596" t="s">
        <v>290</v>
      </c>
      <c r="AB596">
        <v>28093</v>
      </c>
      <c r="AC596">
        <v>61792</v>
      </c>
      <c r="AD596">
        <v>45921</v>
      </c>
      <c r="AE596">
        <v>50705</v>
      </c>
      <c r="AF596">
        <v>19961</v>
      </c>
      <c r="AG596">
        <v>15872</v>
      </c>
      <c r="AH596">
        <v>12900</v>
      </c>
      <c r="AI596" t="s">
        <v>290</v>
      </c>
      <c r="AJ596">
        <v>50434</v>
      </c>
      <c r="AK596">
        <v>31942</v>
      </c>
      <c r="AL596">
        <v>26309</v>
      </c>
      <c r="AM596">
        <v>69058</v>
      </c>
      <c r="AN596">
        <v>33239</v>
      </c>
      <c r="AO596">
        <v>32141</v>
      </c>
      <c r="AP596">
        <v>10378</v>
      </c>
      <c r="AQ596" t="s">
        <v>290</v>
      </c>
      <c r="AR596" t="s">
        <v>37</v>
      </c>
      <c r="AS596" t="s">
        <v>252</v>
      </c>
      <c r="AT596" t="s">
        <v>37</v>
      </c>
      <c r="AU596" t="s">
        <v>37</v>
      </c>
      <c r="AV596" t="s">
        <v>37</v>
      </c>
      <c r="AW596" t="s">
        <v>37</v>
      </c>
      <c r="AX596" t="s">
        <v>38</v>
      </c>
      <c r="AY596" t="s">
        <v>290</v>
      </c>
      <c r="AZ596" t="s">
        <v>38</v>
      </c>
      <c r="BA596" t="s">
        <v>37</v>
      </c>
      <c r="BB596" t="s">
        <v>37</v>
      </c>
      <c r="BC596" t="s">
        <v>37</v>
      </c>
      <c r="BD596" t="s">
        <v>38</v>
      </c>
      <c r="BE596" t="s">
        <v>37</v>
      </c>
      <c r="BF596" t="s">
        <v>38</v>
      </c>
    </row>
    <row r="597" spans="1:58" ht="17.25" customHeight="1" x14ac:dyDescent="0.25">
      <c r="A597" s="20">
        <v>45522</v>
      </c>
      <c r="B597" s="21">
        <v>5</v>
      </c>
      <c r="C597" s="22">
        <v>4</v>
      </c>
      <c r="D597" s="20" t="s">
        <v>253</v>
      </c>
      <c r="E597" s="20" t="s">
        <v>253</v>
      </c>
      <c r="F597" s="23"/>
      <c r="G597" s="25"/>
      <c r="H597" s="26" t="s">
        <v>37</v>
      </c>
      <c r="I597" s="26" t="s">
        <v>38</v>
      </c>
      <c r="J597" s="26" t="s">
        <v>37</v>
      </c>
      <c r="K597" s="26" t="s">
        <v>37</v>
      </c>
      <c r="L597" s="26" t="s">
        <v>37</v>
      </c>
      <c r="M597" s="26" t="s">
        <v>271</v>
      </c>
      <c r="N597" s="26" t="s">
        <v>37</v>
      </c>
      <c r="O597" s="27" t="s">
        <v>290</v>
      </c>
      <c r="P597" s="26" t="s">
        <v>37</v>
      </c>
      <c r="Q597" s="26" t="s">
        <v>37</v>
      </c>
      <c r="R597" s="26" t="s">
        <v>37</v>
      </c>
      <c r="S597" s="26" t="s">
        <v>37</v>
      </c>
      <c r="T597" s="26" t="s">
        <v>38</v>
      </c>
      <c r="U597" s="26" t="s">
        <v>38</v>
      </c>
      <c r="V597" s="26" t="s">
        <v>38</v>
      </c>
      <c r="AA597" t="s">
        <v>290</v>
      </c>
      <c r="AB597">
        <v>28117</v>
      </c>
      <c r="AC597">
        <v>61792</v>
      </c>
      <c r="AD597">
        <v>45945</v>
      </c>
      <c r="AE597">
        <v>50729</v>
      </c>
      <c r="AF597">
        <v>19985</v>
      </c>
      <c r="AG597">
        <v>15896</v>
      </c>
      <c r="AH597">
        <v>12900</v>
      </c>
      <c r="AI597" t="s">
        <v>290</v>
      </c>
      <c r="AJ597">
        <v>50434</v>
      </c>
      <c r="AK597">
        <v>31966</v>
      </c>
      <c r="AL597">
        <v>26333</v>
      </c>
      <c r="AM597">
        <v>69082</v>
      </c>
      <c r="AN597">
        <v>33239</v>
      </c>
      <c r="AO597">
        <v>32165</v>
      </c>
      <c r="AP597">
        <v>10378</v>
      </c>
      <c r="AQ597" t="s">
        <v>290</v>
      </c>
      <c r="AR597" t="s">
        <v>37</v>
      </c>
      <c r="AS597" t="s">
        <v>252</v>
      </c>
      <c r="AT597" t="s">
        <v>37</v>
      </c>
      <c r="AU597" t="s">
        <v>37</v>
      </c>
      <c r="AV597" t="s">
        <v>37</v>
      </c>
      <c r="AW597" t="s">
        <v>37</v>
      </c>
      <c r="AX597" t="s">
        <v>38</v>
      </c>
      <c r="AY597" t="s">
        <v>290</v>
      </c>
      <c r="AZ597" t="s">
        <v>38</v>
      </c>
      <c r="BA597" t="s">
        <v>37</v>
      </c>
      <c r="BB597" t="s">
        <v>37</v>
      </c>
      <c r="BC597" t="s">
        <v>37</v>
      </c>
      <c r="BD597" t="s">
        <v>38</v>
      </c>
      <c r="BE597" t="s">
        <v>37</v>
      </c>
      <c r="BF597" t="s">
        <v>38</v>
      </c>
    </row>
    <row r="598" spans="1:58" ht="17.25" customHeight="1" x14ac:dyDescent="0.25">
      <c r="A598" s="20">
        <v>45523</v>
      </c>
      <c r="B598" s="21">
        <v>5</v>
      </c>
      <c r="C598" s="22">
        <v>4</v>
      </c>
      <c r="D598" s="20" t="s">
        <v>253</v>
      </c>
      <c r="E598" s="20" t="s">
        <v>253</v>
      </c>
      <c r="F598" s="23"/>
      <c r="G598" s="25"/>
      <c r="H598" s="26" t="s">
        <v>37</v>
      </c>
      <c r="I598" s="26" t="s">
        <v>38</v>
      </c>
      <c r="J598" s="26" t="s">
        <v>37</v>
      </c>
      <c r="K598" s="26" t="s">
        <v>37</v>
      </c>
      <c r="L598" s="26" t="s">
        <v>37</v>
      </c>
      <c r="M598" s="26" t="s">
        <v>33</v>
      </c>
      <c r="N598" s="26" t="s">
        <v>37</v>
      </c>
      <c r="O598" s="27" t="s">
        <v>290</v>
      </c>
      <c r="P598" s="26" t="s">
        <v>37</v>
      </c>
      <c r="Q598" s="26" t="s">
        <v>37</v>
      </c>
      <c r="R598" s="26" t="s">
        <v>37</v>
      </c>
      <c r="S598" s="26" t="s">
        <v>37</v>
      </c>
      <c r="T598" s="26" t="s">
        <v>38</v>
      </c>
      <c r="U598" s="26" t="s">
        <v>38</v>
      </c>
      <c r="V598" s="26" t="s">
        <v>38</v>
      </c>
      <c r="AA598" t="s">
        <v>290</v>
      </c>
      <c r="AB598">
        <v>28141</v>
      </c>
      <c r="AC598">
        <v>61792</v>
      </c>
      <c r="AD598">
        <v>45969</v>
      </c>
      <c r="AE598">
        <v>50753</v>
      </c>
      <c r="AF598">
        <v>20009</v>
      </c>
      <c r="AG598">
        <v>15920</v>
      </c>
      <c r="AH598">
        <v>12900</v>
      </c>
      <c r="AI598" t="s">
        <v>290</v>
      </c>
      <c r="AJ598">
        <v>50434</v>
      </c>
      <c r="AK598">
        <v>31990</v>
      </c>
      <c r="AL598">
        <v>26357</v>
      </c>
      <c r="AM598">
        <v>69106</v>
      </c>
      <c r="AN598">
        <v>33239</v>
      </c>
      <c r="AO598">
        <v>32189</v>
      </c>
      <c r="AP598">
        <v>10378</v>
      </c>
      <c r="AQ598" t="s">
        <v>290</v>
      </c>
      <c r="AR598" t="s">
        <v>37</v>
      </c>
      <c r="AS598" t="s">
        <v>252</v>
      </c>
      <c r="AT598" t="s">
        <v>37</v>
      </c>
      <c r="AU598" t="s">
        <v>37</v>
      </c>
      <c r="AV598" t="s">
        <v>37</v>
      </c>
      <c r="AW598" t="s">
        <v>37</v>
      </c>
      <c r="AX598" t="s">
        <v>38</v>
      </c>
      <c r="AY598" t="s">
        <v>290</v>
      </c>
      <c r="AZ598" t="s">
        <v>38</v>
      </c>
      <c r="BA598" t="s">
        <v>37</v>
      </c>
      <c r="BB598" t="s">
        <v>37</v>
      </c>
      <c r="BC598" t="s">
        <v>37</v>
      </c>
      <c r="BD598" t="s">
        <v>38</v>
      </c>
      <c r="BE598" t="s">
        <v>37</v>
      </c>
      <c r="BF598" t="s">
        <v>38</v>
      </c>
    </row>
    <row r="599" spans="1:58" ht="17.25" customHeight="1" x14ac:dyDescent="0.25">
      <c r="A599" s="20">
        <v>45524</v>
      </c>
      <c r="B599" s="21">
        <v>5</v>
      </c>
      <c r="C599" s="22">
        <v>4</v>
      </c>
      <c r="D599" s="20" t="s">
        <v>253</v>
      </c>
      <c r="E599" s="20" t="s">
        <v>253</v>
      </c>
      <c r="F599" s="23"/>
      <c r="G599" s="25"/>
      <c r="H599" s="26" t="s">
        <v>37</v>
      </c>
      <c r="I599" s="26" t="s">
        <v>38</v>
      </c>
      <c r="J599" s="26" t="s">
        <v>37</v>
      </c>
      <c r="K599" s="26" t="s">
        <v>37</v>
      </c>
      <c r="L599" s="26" t="s">
        <v>37</v>
      </c>
      <c r="M599" s="26" t="s">
        <v>33</v>
      </c>
      <c r="N599" s="26" t="s">
        <v>37</v>
      </c>
      <c r="O599" s="27" t="s">
        <v>290</v>
      </c>
      <c r="P599" s="26" t="s">
        <v>37</v>
      </c>
      <c r="Q599" s="26" t="s">
        <v>37</v>
      </c>
      <c r="R599" s="26" t="s">
        <v>37</v>
      </c>
      <c r="S599" s="26" t="s">
        <v>37</v>
      </c>
      <c r="T599" s="26" t="s">
        <v>38</v>
      </c>
      <c r="U599" s="26" t="s">
        <v>38</v>
      </c>
      <c r="V599" s="26" t="s">
        <v>38</v>
      </c>
      <c r="AA599" t="s">
        <v>290</v>
      </c>
      <c r="AB599">
        <v>28165</v>
      </c>
      <c r="AC599">
        <v>61792</v>
      </c>
      <c r="AD599">
        <v>45993</v>
      </c>
      <c r="AE599">
        <v>50777</v>
      </c>
      <c r="AF599">
        <v>20033</v>
      </c>
      <c r="AG599">
        <v>15944</v>
      </c>
      <c r="AH599">
        <v>12900</v>
      </c>
      <c r="AI599" t="s">
        <v>290</v>
      </c>
      <c r="AJ599">
        <v>50434</v>
      </c>
      <c r="AK599">
        <v>32014</v>
      </c>
      <c r="AL599">
        <v>26381</v>
      </c>
      <c r="AM599">
        <v>69130</v>
      </c>
      <c r="AN599">
        <v>33239</v>
      </c>
      <c r="AO599">
        <v>32213</v>
      </c>
      <c r="AP599">
        <v>10378</v>
      </c>
      <c r="AQ599" t="s">
        <v>290</v>
      </c>
      <c r="AR599" t="s">
        <v>37</v>
      </c>
      <c r="AS599" t="s">
        <v>252</v>
      </c>
      <c r="AT599" t="s">
        <v>37</v>
      </c>
      <c r="AU599" t="s">
        <v>37</v>
      </c>
      <c r="AV599" t="s">
        <v>37</v>
      </c>
      <c r="AW599" t="s">
        <v>37</v>
      </c>
      <c r="AX599" t="s">
        <v>38</v>
      </c>
      <c r="AY599" t="s">
        <v>290</v>
      </c>
      <c r="AZ599" t="s">
        <v>38</v>
      </c>
      <c r="BA599" t="s">
        <v>37</v>
      </c>
      <c r="BB599" t="s">
        <v>37</v>
      </c>
      <c r="BC599" t="s">
        <v>37</v>
      </c>
      <c r="BD599" t="s">
        <v>38</v>
      </c>
      <c r="BE599" t="s">
        <v>37</v>
      </c>
      <c r="BF599" t="s">
        <v>38</v>
      </c>
    </row>
    <row r="600" spans="1:58" ht="17.25" customHeight="1" x14ac:dyDescent="0.25">
      <c r="A600" s="20">
        <v>45525</v>
      </c>
      <c r="B600" s="21">
        <v>5</v>
      </c>
      <c r="C600" s="22">
        <v>4</v>
      </c>
      <c r="D600" s="20" t="s">
        <v>254</v>
      </c>
      <c r="E600" s="20" t="s">
        <v>254</v>
      </c>
      <c r="F600" s="23"/>
      <c r="G600" s="25"/>
      <c r="H600" s="26" t="s">
        <v>36</v>
      </c>
      <c r="I600" s="26" t="s">
        <v>36</v>
      </c>
      <c r="J600" s="26" t="s">
        <v>36</v>
      </c>
      <c r="K600" s="26" t="s">
        <v>36</v>
      </c>
      <c r="L600" s="26" t="s">
        <v>36</v>
      </c>
      <c r="M600" s="26" t="s">
        <v>36</v>
      </c>
      <c r="N600" s="26" t="s">
        <v>36</v>
      </c>
      <c r="O600" s="27" t="s">
        <v>290</v>
      </c>
      <c r="P600" s="26" t="s">
        <v>36</v>
      </c>
      <c r="Q600" s="26" t="s">
        <v>36</v>
      </c>
      <c r="R600" s="26" t="s">
        <v>36</v>
      </c>
      <c r="S600" s="26" t="s">
        <v>36</v>
      </c>
      <c r="T600" s="26" t="s">
        <v>36</v>
      </c>
      <c r="U600" s="26" t="s">
        <v>36</v>
      </c>
      <c r="V600" s="26" t="s">
        <v>36</v>
      </c>
      <c r="AA600" t="s">
        <v>290</v>
      </c>
      <c r="AB600">
        <v>28189</v>
      </c>
      <c r="AC600">
        <v>61792</v>
      </c>
      <c r="AD600">
        <v>46017</v>
      </c>
      <c r="AE600">
        <v>50801</v>
      </c>
      <c r="AF600">
        <v>20057</v>
      </c>
      <c r="AG600">
        <v>15968</v>
      </c>
      <c r="AH600">
        <v>12900</v>
      </c>
      <c r="AI600" t="s">
        <v>290</v>
      </c>
      <c r="AJ600">
        <v>50434</v>
      </c>
      <c r="AK600">
        <v>32038</v>
      </c>
      <c r="AL600">
        <v>26405</v>
      </c>
      <c r="AM600">
        <v>69154</v>
      </c>
      <c r="AN600">
        <v>33239</v>
      </c>
      <c r="AO600">
        <v>32237</v>
      </c>
      <c r="AP600">
        <v>10378</v>
      </c>
      <c r="AQ600" t="s">
        <v>290</v>
      </c>
      <c r="AR600" t="s">
        <v>37</v>
      </c>
      <c r="AS600" t="s">
        <v>252</v>
      </c>
      <c r="AT600" t="s">
        <v>37</v>
      </c>
      <c r="AU600" t="s">
        <v>37</v>
      </c>
      <c r="AV600" t="s">
        <v>37</v>
      </c>
      <c r="AW600" t="s">
        <v>37</v>
      </c>
      <c r="AX600" t="s">
        <v>38</v>
      </c>
      <c r="AY600" t="s">
        <v>290</v>
      </c>
      <c r="AZ600" t="s">
        <v>38</v>
      </c>
      <c r="BA600" t="s">
        <v>37</v>
      </c>
      <c r="BB600" t="s">
        <v>37</v>
      </c>
      <c r="BC600" t="s">
        <v>37</v>
      </c>
      <c r="BD600" t="s">
        <v>38</v>
      </c>
      <c r="BE600" t="s">
        <v>37</v>
      </c>
      <c r="BF600" t="s">
        <v>38</v>
      </c>
    </row>
    <row r="601" spans="1:58" ht="17.25" customHeight="1" x14ac:dyDescent="0.25">
      <c r="A601" s="20">
        <v>45526</v>
      </c>
      <c r="B601" s="21">
        <v>5</v>
      </c>
      <c r="C601" s="22">
        <v>4</v>
      </c>
      <c r="D601" s="20" t="s">
        <v>254</v>
      </c>
      <c r="E601" s="20" t="s">
        <v>254</v>
      </c>
      <c r="F601" s="23"/>
      <c r="G601" s="25"/>
      <c r="H601" s="26" t="s">
        <v>36</v>
      </c>
      <c r="I601" s="26" t="s">
        <v>36</v>
      </c>
      <c r="J601" s="26" t="s">
        <v>36</v>
      </c>
      <c r="K601" s="26" t="s">
        <v>36</v>
      </c>
      <c r="L601" s="26" t="s">
        <v>36</v>
      </c>
      <c r="M601" s="26" t="s">
        <v>36</v>
      </c>
      <c r="N601" s="26" t="s">
        <v>36</v>
      </c>
      <c r="O601" s="27" t="s">
        <v>290</v>
      </c>
      <c r="P601" s="26" t="s">
        <v>36</v>
      </c>
      <c r="Q601" s="26" t="s">
        <v>36</v>
      </c>
      <c r="R601" s="26" t="s">
        <v>36</v>
      </c>
      <c r="S601" s="26" t="s">
        <v>36</v>
      </c>
      <c r="T601" s="26" t="s">
        <v>36</v>
      </c>
      <c r="U601" s="26" t="s">
        <v>36</v>
      </c>
      <c r="V601" s="26" t="s">
        <v>36</v>
      </c>
      <c r="AA601" t="s">
        <v>290</v>
      </c>
      <c r="AB601">
        <v>28213</v>
      </c>
      <c r="AC601">
        <v>61792</v>
      </c>
      <c r="AD601">
        <v>46041</v>
      </c>
      <c r="AE601">
        <v>50825</v>
      </c>
      <c r="AF601">
        <v>20081</v>
      </c>
      <c r="AG601">
        <v>15992</v>
      </c>
      <c r="AH601">
        <v>12900</v>
      </c>
      <c r="AI601" t="s">
        <v>290</v>
      </c>
      <c r="AJ601">
        <v>50434</v>
      </c>
      <c r="AK601">
        <v>32062</v>
      </c>
      <c r="AL601">
        <v>26429</v>
      </c>
      <c r="AM601">
        <v>69178</v>
      </c>
      <c r="AN601">
        <v>33239</v>
      </c>
      <c r="AO601">
        <v>32261</v>
      </c>
      <c r="AP601">
        <v>10378</v>
      </c>
      <c r="AQ601" t="s">
        <v>290</v>
      </c>
      <c r="AR601" t="s">
        <v>37</v>
      </c>
      <c r="AS601" t="s">
        <v>252</v>
      </c>
      <c r="AT601" t="s">
        <v>37</v>
      </c>
      <c r="AU601" t="s">
        <v>37</v>
      </c>
      <c r="AV601" t="s">
        <v>37</v>
      </c>
      <c r="AW601" t="s">
        <v>37</v>
      </c>
      <c r="AX601" t="s">
        <v>38</v>
      </c>
      <c r="AY601" t="s">
        <v>290</v>
      </c>
      <c r="AZ601" t="s">
        <v>38</v>
      </c>
      <c r="BA601" t="s">
        <v>37</v>
      </c>
      <c r="BB601" t="s">
        <v>37</v>
      </c>
      <c r="BC601" t="s">
        <v>37</v>
      </c>
      <c r="BD601" t="s">
        <v>38</v>
      </c>
      <c r="BE601" t="s">
        <v>37</v>
      </c>
      <c r="BF601" t="s">
        <v>38</v>
      </c>
    </row>
    <row r="602" spans="1:58" ht="17.25" customHeight="1" x14ac:dyDescent="0.25">
      <c r="A602" s="20">
        <v>45527</v>
      </c>
      <c r="B602" s="21">
        <v>5</v>
      </c>
      <c r="C602" s="22">
        <v>4</v>
      </c>
      <c r="D602" s="20" t="s">
        <v>254</v>
      </c>
      <c r="E602" s="20" t="s">
        <v>254</v>
      </c>
      <c r="F602" s="23"/>
      <c r="G602" s="25"/>
      <c r="H602" s="26" t="s">
        <v>36</v>
      </c>
      <c r="I602" s="26" t="s">
        <v>36</v>
      </c>
      <c r="J602" s="26" t="s">
        <v>36</v>
      </c>
      <c r="K602" s="26" t="s">
        <v>36</v>
      </c>
      <c r="L602" s="26" t="s">
        <v>36</v>
      </c>
      <c r="M602" s="26" t="s">
        <v>36</v>
      </c>
      <c r="N602" s="26" t="s">
        <v>36</v>
      </c>
      <c r="O602" s="27" t="s">
        <v>290</v>
      </c>
      <c r="P602" s="26" t="s">
        <v>36</v>
      </c>
      <c r="Q602" s="26" t="s">
        <v>36</v>
      </c>
      <c r="R602" s="26" t="s">
        <v>36</v>
      </c>
      <c r="S602" s="26" t="s">
        <v>36</v>
      </c>
      <c r="T602" s="26" t="s">
        <v>36</v>
      </c>
      <c r="U602" s="26" t="s">
        <v>36</v>
      </c>
      <c r="V602" s="26" t="s">
        <v>36</v>
      </c>
      <c r="AA602" t="s">
        <v>290</v>
      </c>
      <c r="AB602">
        <v>28237</v>
      </c>
      <c r="AC602">
        <v>61792</v>
      </c>
      <c r="AD602">
        <v>46065</v>
      </c>
      <c r="AE602">
        <v>50849</v>
      </c>
      <c r="AF602">
        <v>20081</v>
      </c>
      <c r="AG602">
        <v>16016</v>
      </c>
      <c r="AH602">
        <v>12900</v>
      </c>
      <c r="AI602" t="s">
        <v>290</v>
      </c>
      <c r="AJ602">
        <v>50434</v>
      </c>
      <c r="AK602">
        <v>32086</v>
      </c>
      <c r="AL602">
        <v>26453</v>
      </c>
      <c r="AM602">
        <v>69202</v>
      </c>
      <c r="AN602">
        <v>33239</v>
      </c>
      <c r="AO602">
        <v>32285</v>
      </c>
      <c r="AP602">
        <v>10378</v>
      </c>
      <c r="AQ602" t="s">
        <v>290</v>
      </c>
      <c r="AR602" t="s">
        <v>37</v>
      </c>
      <c r="AS602" t="s">
        <v>320</v>
      </c>
      <c r="AT602" t="s">
        <v>37</v>
      </c>
      <c r="AU602" t="s">
        <v>37</v>
      </c>
      <c r="AV602" t="s">
        <v>195</v>
      </c>
      <c r="AW602" t="s">
        <v>37</v>
      </c>
      <c r="AX602" t="s">
        <v>38</v>
      </c>
      <c r="AY602" t="s">
        <v>290</v>
      </c>
      <c r="AZ602" t="s">
        <v>38</v>
      </c>
      <c r="BA602" t="s">
        <v>37</v>
      </c>
      <c r="BB602" t="s">
        <v>37</v>
      </c>
      <c r="BC602" t="s">
        <v>37</v>
      </c>
      <c r="BD602" t="s">
        <v>38</v>
      </c>
      <c r="BE602" t="s">
        <v>37</v>
      </c>
      <c r="BF602" t="s">
        <v>38</v>
      </c>
    </row>
    <row r="603" spans="1:58" ht="17.25" customHeight="1" x14ac:dyDescent="0.25">
      <c r="A603" s="20">
        <v>45528</v>
      </c>
      <c r="B603" s="21">
        <v>5</v>
      </c>
      <c r="C603" s="22">
        <v>4</v>
      </c>
      <c r="D603" s="20" t="s">
        <v>254</v>
      </c>
      <c r="E603" s="20" t="s">
        <v>254</v>
      </c>
      <c r="F603" s="23"/>
      <c r="G603" s="25"/>
      <c r="H603" s="26" t="s">
        <v>36</v>
      </c>
      <c r="I603" s="26" t="s">
        <v>36</v>
      </c>
      <c r="J603" s="26" t="s">
        <v>36</v>
      </c>
      <c r="K603" s="26" t="s">
        <v>36</v>
      </c>
      <c r="L603" s="26" t="s">
        <v>36</v>
      </c>
      <c r="M603" s="26" t="s">
        <v>36</v>
      </c>
      <c r="N603" s="26" t="s">
        <v>36</v>
      </c>
      <c r="O603" s="27" t="s">
        <v>290</v>
      </c>
      <c r="P603" s="26" t="s">
        <v>36</v>
      </c>
      <c r="Q603" s="26" t="s">
        <v>36</v>
      </c>
      <c r="R603" s="26" t="s">
        <v>36</v>
      </c>
      <c r="S603" s="26" t="s">
        <v>36</v>
      </c>
      <c r="T603" s="26" t="s">
        <v>36</v>
      </c>
      <c r="U603" s="26" t="s">
        <v>36</v>
      </c>
      <c r="V603" s="26" t="s">
        <v>36</v>
      </c>
      <c r="AA603" t="s">
        <v>290</v>
      </c>
      <c r="AB603">
        <v>28261</v>
      </c>
      <c r="AC603">
        <v>61816</v>
      </c>
      <c r="AD603">
        <v>46089</v>
      </c>
      <c r="AE603">
        <v>50873</v>
      </c>
      <c r="AF603">
        <v>20081</v>
      </c>
      <c r="AG603">
        <v>16040</v>
      </c>
      <c r="AH603">
        <v>12900</v>
      </c>
      <c r="AI603" t="s">
        <v>290</v>
      </c>
      <c r="AJ603">
        <v>50434</v>
      </c>
      <c r="AK603">
        <v>32110</v>
      </c>
      <c r="AL603">
        <v>26477</v>
      </c>
      <c r="AM603">
        <v>69226</v>
      </c>
      <c r="AN603">
        <v>33239</v>
      </c>
      <c r="AO603">
        <v>32285</v>
      </c>
      <c r="AP603">
        <v>10378</v>
      </c>
      <c r="AQ603" t="s">
        <v>290</v>
      </c>
      <c r="AR603" t="s">
        <v>37</v>
      </c>
      <c r="AS603" t="s">
        <v>37</v>
      </c>
      <c r="AT603" t="s">
        <v>37</v>
      </c>
      <c r="AU603" t="s">
        <v>37</v>
      </c>
      <c r="AV603" t="s">
        <v>38</v>
      </c>
      <c r="AW603" t="s">
        <v>37</v>
      </c>
      <c r="AX603" t="s">
        <v>38</v>
      </c>
      <c r="AY603" t="s">
        <v>290</v>
      </c>
      <c r="AZ603" t="s">
        <v>38</v>
      </c>
      <c r="BA603" t="s">
        <v>37</v>
      </c>
      <c r="BB603" t="s">
        <v>37</v>
      </c>
      <c r="BC603" t="s">
        <v>37</v>
      </c>
      <c r="BD603" t="s">
        <v>320</v>
      </c>
      <c r="BE603" t="s">
        <v>195</v>
      </c>
      <c r="BF603" t="s">
        <v>38</v>
      </c>
    </row>
    <row r="604" spans="1:58" ht="17.25" customHeight="1" x14ac:dyDescent="0.25">
      <c r="A604" s="20">
        <v>45529</v>
      </c>
      <c r="B604" s="21">
        <v>5</v>
      </c>
      <c r="C604" s="22">
        <v>4</v>
      </c>
      <c r="D604" s="20" t="s">
        <v>254</v>
      </c>
      <c r="E604" s="20" t="s">
        <v>254</v>
      </c>
      <c r="F604" s="23"/>
      <c r="G604" s="25"/>
      <c r="H604" s="26" t="s">
        <v>36</v>
      </c>
      <c r="I604" s="26" t="s">
        <v>36</v>
      </c>
      <c r="J604" s="26" t="s">
        <v>36</v>
      </c>
      <c r="K604" s="26" t="s">
        <v>36</v>
      </c>
      <c r="L604" s="26" t="s">
        <v>36</v>
      </c>
      <c r="M604" s="26" t="s">
        <v>36</v>
      </c>
      <c r="N604" s="26" t="s">
        <v>36</v>
      </c>
      <c r="O604" s="27" t="s">
        <v>290</v>
      </c>
      <c r="P604" s="26" t="s">
        <v>36</v>
      </c>
      <c r="Q604" s="26" t="s">
        <v>36</v>
      </c>
      <c r="R604" s="26" t="s">
        <v>36</v>
      </c>
      <c r="S604" s="26" t="s">
        <v>36</v>
      </c>
      <c r="T604" s="26" t="s">
        <v>36</v>
      </c>
      <c r="U604" s="26" t="s">
        <v>36</v>
      </c>
      <c r="V604" s="26" t="s">
        <v>36</v>
      </c>
      <c r="AA604" t="s">
        <v>290</v>
      </c>
      <c r="AB604">
        <v>28285</v>
      </c>
      <c r="AC604">
        <v>61840</v>
      </c>
      <c r="AD604">
        <v>46113</v>
      </c>
      <c r="AE604">
        <v>50897</v>
      </c>
      <c r="AF604">
        <v>20081</v>
      </c>
      <c r="AG604">
        <v>16064</v>
      </c>
      <c r="AH604">
        <v>12900</v>
      </c>
      <c r="AI604" t="s">
        <v>290</v>
      </c>
      <c r="AJ604">
        <v>50434</v>
      </c>
      <c r="AK604">
        <v>32134</v>
      </c>
      <c r="AL604">
        <v>26501</v>
      </c>
      <c r="AM604">
        <v>69250</v>
      </c>
      <c r="AN604">
        <v>33263</v>
      </c>
      <c r="AO604">
        <v>32285</v>
      </c>
      <c r="AP604">
        <v>10378</v>
      </c>
      <c r="AQ604" t="s">
        <v>290</v>
      </c>
      <c r="AR604" t="s">
        <v>37</v>
      </c>
      <c r="AS604" t="s">
        <v>37</v>
      </c>
      <c r="AT604" t="s">
        <v>37</v>
      </c>
      <c r="AU604" t="s">
        <v>37</v>
      </c>
      <c r="AV604" t="s">
        <v>38</v>
      </c>
      <c r="AW604" t="s">
        <v>37</v>
      </c>
      <c r="AX604" t="s">
        <v>38</v>
      </c>
      <c r="AY604" t="s">
        <v>290</v>
      </c>
      <c r="AZ604" t="s">
        <v>38</v>
      </c>
      <c r="BA604" t="s">
        <v>37</v>
      </c>
      <c r="BB604" t="s">
        <v>37</v>
      </c>
      <c r="BC604" t="s">
        <v>37</v>
      </c>
      <c r="BD604" t="s">
        <v>37</v>
      </c>
      <c r="BE604" t="s">
        <v>271</v>
      </c>
      <c r="BF604" t="s">
        <v>38</v>
      </c>
    </row>
    <row r="605" spans="1:58" ht="17.25" customHeight="1" x14ac:dyDescent="0.25">
      <c r="A605" s="20">
        <v>45530</v>
      </c>
      <c r="B605" s="21">
        <v>5</v>
      </c>
      <c r="C605" s="22">
        <v>4</v>
      </c>
      <c r="D605" s="20" t="s">
        <v>254</v>
      </c>
      <c r="E605" s="20" t="s">
        <v>254</v>
      </c>
      <c r="F605" s="23"/>
      <c r="G605" s="25"/>
      <c r="H605" s="26" t="s">
        <v>36</v>
      </c>
      <c r="I605" s="26" t="s">
        <v>36</v>
      </c>
      <c r="J605" s="26" t="s">
        <v>36</v>
      </c>
      <c r="K605" s="26" t="s">
        <v>36</v>
      </c>
      <c r="L605" s="26" t="s">
        <v>36</v>
      </c>
      <c r="M605" s="26" t="s">
        <v>36</v>
      </c>
      <c r="N605" s="26" t="s">
        <v>36</v>
      </c>
      <c r="O605" s="27" t="s">
        <v>290</v>
      </c>
      <c r="P605" s="26" t="s">
        <v>36</v>
      </c>
      <c r="Q605" s="26" t="s">
        <v>36</v>
      </c>
      <c r="R605" s="26" t="s">
        <v>270</v>
      </c>
      <c r="S605" s="26" t="s">
        <v>36</v>
      </c>
      <c r="T605" s="26" t="s">
        <v>36</v>
      </c>
      <c r="U605" s="26" t="s">
        <v>36</v>
      </c>
      <c r="V605" s="26" t="s">
        <v>36</v>
      </c>
      <c r="AA605" t="s">
        <v>290</v>
      </c>
      <c r="AB605">
        <v>28309</v>
      </c>
      <c r="AC605">
        <v>61864</v>
      </c>
      <c r="AD605">
        <v>46137</v>
      </c>
      <c r="AE605">
        <v>50921</v>
      </c>
      <c r="AF605">
        <v>20081</v>
      </c>
      <c r="AG605">
        <v>16088</v>
      </c>
      <c r="AH605">
        <v>12900</v>
      </c>
      <c r="AI605" t="s">
        <v>290</v>
      </c>
      <c r="AJ605">
        <v>50434</v>
      </c>
      <c r="AK605">
        <v>32158</v>
      </c>
      <c r="AL605">
        <v>26525</v>
      </c>
      <c r="AM605">
        <v>69274</v>
      </c>
      <c r="AN605">
        <v>33287</v>
      </c>
      <c r="AO605">
        <v>32285</v>
      </c>
      <c r="AP605">
        <v>10378</v>
      </c>
      <c r="AQ605" t="s">
        <v>290</v>
      </c>
      <c r="AR605" t="s">
        <v>37</v>
      </c>
      <c r="AS605" t="s">
        <v>37</v>
      </c>
      <c r="AT605" t="s">
        <v>37</v>
      </c>
      <c r="AU605" t="s">
        <v>37</v>
      </c>
      <c r="AV605" t="s">
        <v>38</v>
      </c>
      <c r="AW605" t="s">
        <v>37</v>
      </c>
      <c r="AX605" t="s">
        <v>38</v>
      </c>
      <c r="AY605" t="s">
        <v>290</v>
      </c>
      <c r="AZ605" t="s">
        <v>38</v>
      </c>
      <c r="BA605" t="s">
        <v>37</v>
      </c>
      <c r="BB605" t="s">
        <v>37</v>
      </c>
      <c r="BC605" t="s">
        <v>37</v>
      </c>
      <c r="BD605" t="s">
        <v>37</v>
      </c>
      <c r="BE605" t="s">
        <v>271</v>
      </c>
      <c r="BF605" t="s">
        <v>38</v>
      </c>
    </row>
    <row r="606" spans="1:58" ht="17.25" customHeight="1" x14ac:dyDescent="0.25">
      <c r="A606" s="20">
        <v>45531</v>
      </c>
      <c r="B606" s="21">
        <v>5</v>
      </c>
      <c r="C606" s="22">
        <v>4</v>
      </c>
      <c r="D606" s="20" t="s">
        <v>254</v>
      </c>
      <c r="E606" s="20" t="s">
        <v>254</v>
      </c>
      <c r="F606" s="23"/>
      <c r="G606" s="25"/>
      <c r="H606" s="26" t="s">
        <v>36</v>
      </c>
      <c r="I606" s="26" t="s">
        <v>36</v>
      </c>
      <c r="J606" s="26" t="s">
        <v>36</v>
      </c>
      <c r="K606" s="26" t="s">
        <v>36</v>
      </c>
      <c r="L606" s="26" t="s">
        <v>36</v>
      </c>
      <c r="M606" s="26" t="s">
        <v>36</v>
      </c>
      <c r="N606" s="26" t="s">
        <v>36</v>
      </c>
      <c r="O606" s="27" t="s">
        <v>290</v>
      </c>
      <c r="P606" s="26" t="s">
        <v>36</v>
      </c>
      <c r="Q606" s="26" t="s">
        <v>36</v>
      </c>
      <c r="R606" s="26" t="s">
        <v>270</v>
      </c>
      <c r="S606" s="26" t="s">
        <v>36</v>
      </c>
      <c r="T606" s="26" t="s">
        <v>36</v>
      </c>
      <c r="U606" s="26" t="s">
        <v>36</v>
      </c>
      <c r="V606" s="26" t="s">
        <v>36</v>
      </c>
      <c r="AA606" t="s">
        <v>290</v>
      </c>
      <c r="AB606">
        <v>28333</v>
      </c>
      <c r="AC606">
        <v>61888</v>
      </c>
      <c r="AD606">
        <v>46161</v>
      </c>
      <c r="AE606">
        <v>50945</v>
      </c>
      <c r="AF606">
        <v>20081</v>
      </c>
      <c r="AG606">
        <v>16112</v>
      </c>
      <c r="AH606">
        <v>12900</v>
      </c>
      <c r="AI606" t="s">
        <v>290</v>
      </c>
      <c r="AJ606">
        <v>50434</v>
      </c>
      <c r="AK606">
        <v>32182</v>
      </c>
      <c r="AL606">
        <v>26549</v>
      </c>
      <c r="AM606">
        <v>69298</v>
      </c>
      <c r="AN606">
        <v>33311</v>
      </c>
      <c r="AO606">
        <v>32285</v>
      </c>
      <c r="AP606">
        <v>10378</v>
      </c>
      <c r="AQ606" t="s">
        <v>290</v>
      </c>
      <c r="AR606" t="s">
        <v>37</v>
      </c>
      <c r="AS606" t="s">
        <v>37</v>
      </c>
      <c r="AT606" t="s">
        <v>37</v>
      </c>
      <c r="AU606" t="s">
        <v>37</v>
      </c>
      <c r="AV606" t="s">
        <v>38</v>
      </c>
      <c r="AW606" t="s">
        <v>37</v>
      </c>
      <c r="AX606" t="s">
        <v>38</v>
      </c>
      <c r="AY606" t="s">
        <v>290</v>
      </c>
      <c r="AZ606" t="s">
        <v>38</v>
      </c>
      <c r="BA606" t="s">
        <v>37</v>
      </c>
      <c r="BB606" t="s">
        <v>37</v>
      </c>
      <c r="BC606" t="s">
        <v>37</v>
      </c>
      <c r="BD606" t="s">
        <v>37</v>
      </c>
      <c r="BE606" t="s">
        <v>271</v>
      </c>
      <c r="BF606" t="s">
        <v>38</v>
      </c>
    </row>
    <row r="607" spans="1:58" ht="17.25" customHeight="1" x14ac:dyDescent="0.25">
      <c r="A607" s="20">
        <v>45532</v>
      </c>
      <c r="B607" s="21">
        <v>5</v>
      </c>
      <c r="C607" s="22">
        <v>4</v>
      </c>
      <c r="D607" s="20" t="s">
        <v>254</v>
      </c>
      <c r="E607" s="20" t="s">
        <v>254</v>
      </c>
      <c r="F607" s="23"/>
      <c r="G607" s="25"/>
      <c r="H607" s="26" t="s">
        <v>36</v>
      </c>
      <c r="I607" s="26" t="s">
        <v>36</v>
      </c>
      <c r="J607" s="26" t="s">
        <v>36</v>
      </c>
      <c r="K607" s="26" t="s">
        <v>36</v>
      </c>
      <c r="L607" s="26" t="s">
        <v>36</v>
      </c>
      <c r="M607" s="26" t="s">
        <v>36</v>
      </c>
      <c r="N607" s="26" t="s">
        <v>36</v>
      </c>
      <c r="O607" s="27" t="s">
        <v>290</v>
      </c>
      <c r="P607" s="26" t="s">
        <v>36</v>
      </c>
      <c r="Q607" s="26" t="s">
        <v>36</v>
      </c>
      <c r="R607" s="26" t="s">
        <v>270</v>
      </c>
      <c r="S607" s="26" t="s">
        <v>36</v>
      </c>
      <c r="T607" s="26" t="s">
        <v>36</v>
      </c>
      <c r="U607" s="26" t="s">
        <v>36</v>
      </c>
      <c r="V607" s="26" t="s">
        <v>36</v>
      </c>
      <c r="AA607" t="s">
        <v>290</v>
      </c>
      <c r="AB607">
        <v>28357</v>
      </c>
      <c r="AC607">
        <v>61912</v>
      </c>
      <c r="AD607">
        <v>46185</v>
      </c>
      <c r="AE607">
        <v>50969</v>
      </c>
      <c r="AF607">
        <v>20081</v>
      </c>
      <c r="AG607">
        <v>16136</v>
      </c>
      <c r="AH607">
        <v>12900</v>
      </c>
      <c r="AI607" t="s">
        <v>290</v>
      </c>
      <c r="AJ607">
        <v>50434</v>
      </c>
      <c r="AK607">
        <v>32206</v>
      </c>
      <c r="AL607">
        <v>26573</v>
      </c>
      <c r="AM607">
        <v>69322</v>
      </c>
      <c r="AN607">
        <v>33335</v>
      </c>
      <c r="AO607">
        <v>32285</v>
      </c>
      <c r="AP607">
        <v>10378</v>
      </c>
      <c r="AQ607" t="s">
        <v>290</v>
      </c>
      <c r="AR607" t="s">
        <v>37</v>
      </c>
      <c r="AS607" t="s">
        <v>37</v>
      </c>
      <c r="AT607" t="s">
        <v>37</v>
      </c>
      <c r="AU607" t="s">
        <v>37</v>
      </c>
      <c r="AV607" t="s">
        <v>38</v>
      </c>
      <c r="AW607" t="s">
        <v>37</v>
      </c>
      <c r="AX607" t="s">
        <v>38</v>
      </c>
      <c r="AY607" t="s">
        <v>290</v>
      </c>
      <c r="AZ607" t="s">
        <v>38</v>
      </c>
      <c r="BA607" t="s">
        <v>37</v>
      </c>
      <c r="BB607" t="s">
        <v>37</v>
      </c>
      <c r="BC607" t="s">
        <v>37</v>
      </c>
      <c r="BD607" t="s">
        <v>37</v>
      </c>
      <c r="BE607" t="s">
        <v>271</v>
      </c>
      <c r="BF607" t="s">
        <v>38</v>
      </c>
    </row>
    <row r="608" spans="1:58" ht="17.25" customHeight="1" x14ac:dyDescent="0.25">
      <c r="A608" s="20">
        <v>45533</v>
      </c>
      <c r="B608" s="21">
        <v>5</v>
      </c>
      <c r="C608" s="22">
        <v>4</v>
      </c>
      <c r="D608" s="20" t="s">
        <v>254</v>
      </c>
      <c r="E608" s="20" t="s">
        <v>254</v>
      </c>
      <c r="F608" s="23"/>
      <c r="G608" s="25"/>
      <c r="H608" s="26" t="s">
        <v>36</v>
      </c>
      <c r="I608" s="26" t="s">
        <v>36</v>
      </c>
      <c r="J608" s="26" t="s">
        <v>36</v>
      </c>
      <c r="K608" s="26" t="s">
        <v>36</v>
      </c>
      <c r="L608" s="26" t="s">
        <v>36</v>
      </c>
      <c r="M608" s="26" t="s">
        <v>36</v>
      </c>
      <c r="N608" s="26" t="s">
        <v>36</v>
      </c>
      <c r="O608" s="27" t="s">
        <v>290</v>
      </c>
      <c r="P608" s="26" t="s">
        <v>36</v>
      </c>
      <c r="Q608" s="26" t="s">
        <v>36</v>
      </c>
      <c r="R608" s="26" t="s">
        <v>270</v>
      </c>
      <c r="S608" s="26" t="s">
        <v>36</v>
      </c>
      <c r="T608" s="26" t="s">
        <v>36</v>
      </c>
      <c r="U608" s="26" t="s">
        <v>36</v>
      </c>
      <c r="V608" s="26" t="s">
        <v>36</v>
      </c>
      <c r="AA608" t="s">
        <v>290</v>
      </c>
      <c r="AB608">
        <v>28381</v>
      </c>
      <c r="AC608">
        <v>61936</v>
      </c>
      <c r="AD608">
        <v>46209</v>
      </c>
      <c r="AE608">
        <v>50993</v>
      </c>
      <c r="AF608">
        <v>20081</v>
      </c>
      <c r="AG608">
        <v>16160</v>
      </c>
      <c r="AH608">
        <v>12900</v>
      </c>
      <c r="AI608" t="s">
        <v>290</v>
      </c>
      <c r="AJ608">
        <v>50434</v>
      </c>
      <c r="AK608">
        <v>32230</v>
      </c>
      <c r="AL608">
        <v>26597</v>
      </c>
      <c r="AM608">
        <v>69346</v>
      </c>
      <c r="AN608">
        <v>33359</v>
      </c>
      <c r="AO608">
        <v>32285</v>
      </c>
      <c r="AP608">
        <v>10378</v>
      </c>
      <c r="AQ608" t="s">
        <v>290</v>
      </c>
      <c r="AR608" t="s">
        <v>37</v>
      </c>
      <c r="AS608" t="s">
        <v>37</v>
      </c>
      <c r="AT608" t="s">
        <v>37</v>
      </c>
      <c r="AU608" t="s">
        <v>37</v>
      </c>
      <c r="AV608" t="s">
        <v>38</v>
      </c>
      <c r="AW608" t="s">
        <v>37</v>
      </c>
      <c r="AX608" t="s">
        <v>38</v>
      </c>
      <c r="AY608" t="s">
        <v>290</v>
      </c>
      <c r="AZ608" t="s">
        <v>38</v>
      </c>
      <c r="BA608" t="s">
        <v>37</v>
      </c>
      <c r="BB608" t="s">
        <v>37</v>
      </c>
      <c r="BC608" t="s">
        <v>37</v>
      </c>
      <c r="BD608" t="s">
        <v>37</v>
      </c>
      <c r="BE608" t="s">
        <v>271</v>
      </c>
      <c r="BF608" t="s">
        <v>38</v>
      </c>
    </row>
    <row r="609" spans="1:58" ht="17.25" customHeight="1" x14ac:dyDescent="0.25">
      <c r="A609" s="20">
        <v>45534</v>
      </c>
      <c r="B609" s="21">
        <v>5</v>
      </c>
      <c r="C609" s="22">
        <v>4</v>
      </c>
      <c r="D609" s="20" t="s">
        <v>254</v>
      </c>
      <c r="E609" s="20" t="s">
        <v>254</v>
      </c>
      <c r="F609" s="23"/>
      <c r="G609" s="25"/>
      <c r="H609" s="26" t="s">
        <v>36</v>
      </c>
      <c r="I609" s="26" t="s">
        <v>36</v>
      </c>
      <c r="J609" s="26" t="s">
        <v>36</v>
      </c>
      <c r="K609" s="26" t="s">
        <v>36</v>
      </c>
      <c r="L609" s="26" t="s">
        <v>36</v>
      </c>
      <c r="M609" s="26" t="s">
        <v>36</v>
      </c>
      <c r="N609" s="26" t="s">
        <v>36</v>
      </c>
      <c r="O609" s="27" t="s">
        <v>290</v>
      </c>
      <c r="P609" s="26" t="s">
        <v>36</v>
      </c>
      <c r="Q609" s="26" t="s">
        <v>36</v>
      </c>
      <c r="R609" s="26" t="s">
        <v>270</v>
      </c>
      <c r="S609" s="26" t="s">
        <v>36</v>
      </c>
      <c r="T609" s="26" t="s">
        <v>36</v>
      </c>
      <c r="U609" s="26" t="s">
        <v>36</v>
      </c>
      <c r="V609" s="26" t="s">
        <v>36</v>
      </c>
      <c r="AA609" t="s">
        <v>290</v>
      </c>
      <c r="AB609">
        <v>28381</v>
      </c>
      <c r="AC609">
        <v>61936</v>
      </c>
      <c r="AD609">
        <v>46209</v>
      </c>
      <c r="AE609">
        <v>50993</v>
      </c>
      <c r="AF609">
        <v>20081</v>
      </c>
      <c r="AG609">
        <v>16160</v>
      </c>
      <c r="AH609">
        <v>12900</v>
      </c>
      <c r="AI609" t="s">
        <v>290</v>
      </c>
      <c r="AJ609">
        <v>50434</v>
      </c>
      <c r="AK609">
        <v>32230</v>
      </c>
      <c r="AL609">
        <v>26597</v>
      </c>
      <c r="AM609">
        <v>69346</v>
      </c>
      <c r="AN609">
        <v>33359</v>
      </c>
      <c r="AO609">
        <v>32285</v>
      </c>
      <c r="AP609">
        <v>10378</v>
      </c>
      <c r="AQ609" t="s">
        <v>290</v>
      </c>
      <c r="AR609" t="s">
        <v>314</v>
      </c>
      <c r="AS609" t="s">
        <v>314</v>
      </c>
      <c r="AT609" t="s">
        <v>314</v>
      </c>
      <c r="AU609" t="s">
        <v>314</v>
      </c>
      <c r="AV609" t="s">
        <v>314</v>
      </c>
      <c r="AW609" t="s">
        <v>314</v>
      </c>
      <c r="AX609" t="s">
        <v>314</v>
      </c>
      <c r="AY609" t="s">
        <v>290</v>
      </c>
      <c r="AZ609" t="s">
        <v>195</v>
      </c>
      <c r="BA609" t="s">
        <v>314</v>
      </c>
      <c r="BB609" t="s">
        <v>314</v>
      </c>
      <c r="BC609" t="s">
        <v>314</v>
      </c>
      <c r="BD609" t="s">
        <v>195</v>
      </c>
      <c r="BE609" t="s">
        <v>271</v>
      </c>
      <c r="BF609" t="s">
        <v>314</v>
      </c>
    </row>
    <row r="610" spans="1:58" ht="17.25" customHeight="1" x14ac:dyDescent="0.25">
      <c r="A610" s="20">
        <v>45535</v>
      </c>
      <c r="B610" s="21">
        <v>5</v>
      </c>
      <c r="C610" s="22">
        <v>4</v>
      </c>
      <c r="D610" s="20" t="s">
        <v>253</v>
      </c>
      <c r="E610" s="20" t="s">
        <v>253</v>
      </c>
      <c r="F610" s="23"/>
      <c r="G610" s="25"/>
      <c r="H610" s="26" t="s">
        <v>37</v>
      </c>
      <c r="I610" s="26" t="s">
        <v>37</v>
      </c>
      <c r="J610" s="26" t="s">
        <v>38</v>
      </c>
      <c r="K610" s="26" t="s">
        <v>37</v>
      </c>
      <c r="L610" s="26" t="s">
        <v>38</v>
      </c>
      <c r="M610" s="26" t="s">
        <v>37</v>
      </c>
      <c r="N610" s="26" t="s">
        <v>37</v>
      </c>
      <c r="O610" s="27" t="s">
        <v>290</v>
      </c>
      <c r="P610" s="26" t="s">
        <v>37</v>
      </c>
      <c r="Q610" s="26" t="s">
        <v>37</v>
      </c>
      <c r="R610" s="26" t="s">
        <v>33</v>
      </c>
      <c r="S610" s="26" t="s">
        <v>37</v>
      </c>
      <c r="T610" s="26" t="s">
        <v>38</v>
      </c>
      <c r="U610" s="26" t="s">
        <v>37</v>
      </c>
      <c r="V610" s="26" t="s">
        <v>38</v>
      </c>
      <c r="AA610" t="s">
        <v>290</v>
      </c>
      <c r="AB610">
        <v>28381</v>
      </c>
      <c r="AC610">
        <v>61936</v>
      </c>
      <c r="AD610">
        <v>46209</v>
      </c>
      <c r="AE610">
        <v>50993</v>
      </c>
      <c r="AF610">
        <v>20081</v>
      </c>
      <c r="AG610">
        <v>16160</v>
      </c>
      <c r="AH610">
        <v>12900</v>
      </c>
      <c r="AI610" t="s">
        <v>290</v>
      </c>
      <c r="AJ610">
        <v>50434</v>
      </c>
      <c r="AK610">
        <v>32230</v>
      </c>
      <c r="AL610">
        <v>26597</v>
      </c>
      <c r="AM610">
        <v>69346</v>
      </c>
      <c r="AN610">
        <v>33359</v>
      </c>
      <c r="AO610">
        <v>32285</v>
      </c>
      <c r="AP610">
        <v>10378</v>
      </c>
      <c r="AQ610" t="s">
        <v>290</v>
      </c>
      <c r="AR610" t="s">
        <v>314</v>
      </c>
      <c r="AS610" t="s">
        <v>314</v>
      </c>
      <c r="AT610" t="s">
        <v>314</v>
      </c>
      <c r="AU610" t="s">
        <v>314</v>
      </c>
      <c r="AV610" t="s">
        <v>314</v>
      </c>
      <c r="AW610" t="s">
        <v>314</v>
      </c>
      <c r="AX610" t="s">
        <v>314</v>
      </c>
      <c r="AY610" t="s">
        <v>290</v>
      </c>
      <c r="AZ610" t="s">
        <v>195</v>
      </c>
      <c r="BA610" t="s">
        <v>314</v>
      </c>
      <c r="BB610" t="s">
        <v>314</v>
      </c>
      <c r="BC610" t="s">
        <v>314</v>
      </c>
      <c r="BD610" t="s">
        <v>195</v>
      </c>
      <c r="BE610" t="s">
        <v>271</v>
      </c>
      <c r="BF610" t="s">
        <v>314</v>
      </c>
    </row>
    <row r="611" spans="1:58" ht="17.25" customHeight="1" x14ac:dyDescent="0.25">
      <c r="A611" s="20">
        <v>45536</v>
      </c>
      <c r="B611" s="21">
        <v>5</v>
      </c>
      <c r="C611" s="22">
        <v>4</v>
      </c>
      <c r="D611" s="20" t="s">
        <v>253</v>
      </c>
      <c r="E611" s="20" t="s">
        <v>253</v>
      </c>
      <c r="F611" s="24"/>
      <c r="G611" s="25"/>
      <c r="H611" s="26" t="s">
        <v>37</v>
      </c>
      <c r="I611" s="26" t="s">
        <v>37</v>
      </c>
      <c r="J611" s="26" t="s">
        <v>38</v>
      </c>
      <c r="K611" s="26" t="s">
        <v>37</v>
      </c>
      <c r="L611" s="26" t="s">
        <v>38</v>
      </c>
      <c r="M611" s="26" t="s">
        <v>37</v>
      </c>
      <c r="N611" s="26" t="s">
        <v>37</v>
      </c>
      <c r="O611" s="27" t="s">
        <v>290</v>
      </c>
      <c r="P611" s="26" t="s">
        <v>37</v>
      </c>
      <c r="Q611" s="26" t="s">
        <v>37</v>
      </c>
      <c r="R611" s="26" t="s">
        <v>33</v>
      </c>
      <c r="S611" s="26" t="s">
        <v>37</v>
      </c>
      <c r="T611" s="26" t="s">
        <v>38</v>
      </c>
      <c r="U611" s="26" t="s">
        <v>37</v>
      </c>
      <c r="V611" s="26" t="s">
        <v>38</v>
      </c>
      <c r="AA611" t="s">
        <v>290</v>
      </c>
      <c r="AB611">
        <v>28381</v>
      </c>
      <c r="AC611">
        <v>61936</v>
      </c>
      <c r="AD611">
        <v>46209</v>
      </c>
      <c r="AE611">
        <v>50993</v>
      </c>
      <c r="AF611">
        <v>20081</v>
      </c>
      <c r="AG611">
        <v>16160</v>
      </c>
      <c r="AH611">
        <v>12900</v>
      </c>
      <c r="AI611" t="s">
        <v>290</v>
      </c>
      <c r="AJ611">
        <v>50434</v>
      </c>
      <c r="AK611">
        <v>32230</v>
      </c>
      <c r="AL611">
        <v>26597</v>
      </c>
      <c r="AM611">
        <v>69346</v>
      </c>
      <c r="AN611">
        <v>33359</v>
      </c>
      <c r="AO611">
        <v>32285</v>
      </c>
      <c r="AP611">
        <v>10378</v>
      </c>
      <c r="AQ611" t="s">
        <v>290</v>
      </c>
      <c r="AR611" t="s">
        <v>314</v>
      </c>
      <c r="AS611" t="s">
        <v>314</v>
      </c>
      <c r="AT611" t="s">
        <v>314</v>
      </c>
      <c r="AU611" t="s">
        <v>314</v>
      </c>
      <c r="AV611" t="s">
        <v>314</v>
      </c>
      <c r="AW611" t="s">
        <v>314</v>
      </c>
      <c r="AX611" t="s">
        <v>314</v>
      </c>
      <c r="AY611" t="s">
        <v>290</v>
      </c>
      <c r="AZ611" t="s">
        <v>195</v>
      </c>
      <c r="BA611" t="s">
        <v>314</v>
      </c>
      <c r="BB611" t="s">
        <v>314</v>
      </c>
      <c r="BC611" t="s">
        <v>314</v>
      </c>
      <c r="BD611" t="s">
        <v>195</v>
      </c>
      <c r="BE611" t="s">
        <v>271</v>
      </c>
      <c r="BF611" t="s">
        <v>314</v>
      </c>
    </row>
    <row r="612" spans="1:58" ht="17.25" customHeight="1" x14ac:dyDescent="0.25">
      <c r="A612" s="20">
        <v>45537</v>
      </c>
      <c r="B612" s="21">
        <v>5</v>
      </c>
      <c r="C612" s="22">
        <v>4</v>
      </c>
      <c r="D612" s="20" t="s">
        <v>253</v>
      </c>
      <c r="E612" s="20" t="s">
        <v>253</v>
      </c>
      <c r="F612" s="23"/>
      <c r="G612" s="25"/>
      <c r="H612" s="26" t="s">
        <v>37</v>
      </c>
      <c r="I612" s="26" t="s">
        <v>37</v>
      </c>
      <c r="J612" s="26" t="s">
        <v>38</v>
      </c>
      <c r="K612" s="26" t="s">
        <v>37</v>
      </c>
      <c r="L612" s="26" t="s">
        <v>38</v>
      </c>
      <c r="M612" s="26" t="s">
        <v>37</v>
      </c>
      <c r="N612" s="26" t="s">
        <v>37</v>
      </c>
      <c r="O612" s="27" t="s">
        <v>290</v>
      </c>
      <c r="P612" s="26" t="s">
        <v>37</v>
      </c>
      <c r="Q612" s="26" t="s">
        <v>37</v>
      </c>
      <c r="R612" s="26" t="s">
        <v>38</v>
      </c>
      <c r="S612" s="26" t="s">
        <v>37</v>
      </c>
      <c r="T612" s="26" t="s">
        <v>38</v>
      </c>
      <c r="U612" s="26" t="s">
        <v>37</v>
      </c>
      <c r="V612" s="26" t="s">
        <v>38</v>
      </c>
      <c r="AA612" t="s">
        <v>290</v>
      </c>
      <c r="AB612">
        <v>28381</v>
      </c>
      <c r="AC612">
        <v>61936</v>
      </c>
      <c r="AD612">
        <v>46209</v>
      </c>
      <c r="AE612">
        <v>50993</v>
      </c>
      <c r="AF612">
        <v>20081</v>
      </c>
      <c r="AG612">
        <v>16160</v>
      </c>
      <c r="AH612">
        <v>12900</v>
      </c>
      <c r="AI612" t="s">
        <v>290</v>
      </c>
      <c r="AJ612">
        <v>50434</v>
      </c>
      <c r="AK612">
        <v>32230</v>
      </c>
      <c r="AL612">
        <v>26597</v>
      </c>
      <c r="AM612">
        <v>69346</v>
      </c>
      <c r="AN612">
        <v>33359</v>
      </c>
      <c r="AO612">
        <v>32285</v>
      </c>
      <c r="AP612">
        <v>10378</v>
      </c>
      <c r="AQ612" t="s">
        <v>290</v>
      </c>
      <c r="AR612" t="s">
        <v>314</v>
      </c>
      <c r="AS612" t="s">
        <v>314</v>
      </c>
      <c r="AT612" t="s">
        <v>314</v>
      </c>
      <c r="AU612" t="s">
        <v>314</v>
      </c>
      <c r="AV612" t="s">
        <v>314</v>
      </c>
      <c r="AW612" t="s">
        <v>314</v>
      </c>
      <c r="AX612" t="s">
        <v>314</v>
      </c>
      <c r="AY612" t="s">
        <v>290</v>
      </c>
      <c r="AZ612" t="s">
        <v>314</v>
      </c>
      <c r="BA612" t="s">
        <v>314</v>
      </c>
      <c r="BB612" t="s">
        <v>314</v>
      </c>
      <c r="BC612" t="s">
        <v>314</v>
      </c>
      <c r="BD612" t="s">
        <v>195</v>
      </c>
      <c r="BE612" t="s">
        <v>271</v>
      </c>
      <c r="BF612" t="s">
        <v>314</v>
      </c>
    </row>
    <row r="613" spans="1:58" ht="17.25" customHeight="1" x14ac:dyDescent="0.25">
      <c r="A613" s="20">
        <v>45538</v>
      </c>
      <c r="B613" s="21">
        <v>5</v>
      </c>
      <c r="C613" s="22">
        <v>4</v>
      </c>
      <c r="D613" s="20" t="s">
        <v>253</v>
      </c>
      <c r="E613" s="20" t="s">
        <v>253</v>
      </c>
      <c r="F613" s="23"/>
      <c r="G613" s="25"/>
      <c r="H613" s="26" t="s">
        <v>37</v>
      </c>
      <c r="I613" s="26" t="s">
        <v>37</v>
      </c>
      <c r="J613" s="26" t="s">
        <v>38</v>
      </c>
      <c r="K613" s="26" t="s">
        <v>37</v>
      </c>
      <c r="L613" s="26" t="s">
        <v>38</v>
      </c>
      <c r="M613" s="26" t="s">
        <v>37</v>
      </c>
      <c r="N613" s="26" t="s">
        <v>37</v>
      </c>
      <c r="O613" s="27" t="s">
        <v>290</v>
      </c>
      <c r="P613" s="26" t="s">
        <v>37</v>
      </c>
      <c r="Q613" s="26" t="s">
        <v>37</v>
      </c>
      <c r="R613" s="26" t="s">
        <v>38</v>
      </c>
      <c r="S613" s="26" t="s">
        <v>37</v>
      </c>
      <c r="T613" s="26" t="s">
        <v>38</v>
      </c>
      <c r="U613" s="26" t="s">
        <v>37</v>
      </c>
      <c r="V613" s="26" t="s">
        <v>38</v>
      </c>
      <c r="AA613" t="s">
        <v>290</v>
      </c>
      <c r="AB613">
        <v>28381</v>
      </c>
      <c r="AC613">
        <v>61936</v>
      </c>
      <c r="AD613">
        <v>46209</v>
      </c>
      <c r="AE613">
        <v>50993</v>
      </c>
      <c r="AF613">
        <v>20081</v>
      </c>
      <c r="AG613">
        <v>16160</v>
      </c>
      <c r="AH613">
        <v>12900</v>
      </c>
      <c r="AI613" t="s">
        <v>290</v>
      </c>
      <c r="AJ613">
        <v>50434</v>
      </c>
      <c r="AK613">
        <v>32230</v>
      </c>
      <c r="AL613">
        <v>26597</v>
      </c>
      <c r="AM613">
        <v>69346</v>
      </c>
      <c r="AN613">
        <v>33359</v>
      </c>
      <c r="AO613">
        <v>32285</v>
      </c>
      <c r="AP613">
        <v>10378</v>
      </c>
      <c r="AQ613" t="s">
        <v>290</v>
      </c>
      <c r="AR613" t="s">
        <v>314</v>
      </c>
      <c r="AS613" t="s">
        <v>314</v>
      </c>
      <c r="AT613" t="s">
        <v>314</v>
      </c>
      <c r="AU613" t="s">
        <v>314</v>
      </c>
      <c r="AV613" t="s">
        <v>314</v>
      </c>
      <c r="AW613" t="s">
        <v>314</v>
      </c>
      <c r="AX613" t="s">
        <v>314</v>
      </c>
      <c r="AY613" t="s">
        <v>290</v>
      </c>
      <c r="AZ613" t="s">
        <v>314</v>
      </c>
      <c r="BA613" t="s">
        <v>314</v>
      </c>
      <c r="BB613" t="s">
        <v>314</v>
      </c>
      <c r="BC613" t="s">
        <v>314</v>
      </c>
      <c r="BD613" t="s">
        <v>195</v>
      </c>
      <c r="BE613" t="s">
        <v>314</v>
      </c>
      <c r="BF613" t="s">
        <v>314</v>
      </c>
    </row>
    <row r="614" spans="1:58" ht="17.25" customHeight="1" x14ac:dyDescent="0.25">
      <c r="A614" s="20">
        <v>45539</v>
      </c>
      <c r="B614" s="21">
        <v>5</v>
      </c>
      <c r="C614" s="22">
        <v>4</v>
      </c>
      <c r="D614" s="20" t="s">
        <v>253</v>
      </c>
      <c r="E614" s="20" t="s">
        <v>253</v>
      </c>
      <c r="F614" s="23"/>
      <c r="G614" s="25"/>
      <c r="H614" s="26" t="s">
        <v>37</v>
      </c>
      <c r="I614" s="26" t="s">
        <v>37</v>
      </c>
      <c r="J614" s="26" t="s">
        <v>38</v>
      </c>
      <c r="K614" s="26" t="s">
        <v>37</v>
      </c>
      <c r="L614" s="26" t="s">
        <v>38</v>
      </c>
      <c r="M614" s="26" t="s">
        <v>37</v>
      </c>
      <c r="N614" s="26" t="s">
        <v>37</v>
      </c>
      <c r="O614" s="27" t="s">
        <v>290</v>
      </c>
      <c r="P614" s="26" t="s">
        <v>37</v>
      </c>
      <c r="Q614" s="26" t="s">
        <v>37</v>
      </c>
      <c r="R614" s="26" t="s">
        <v>38</v>
      </c>
      <c r="S614" s="26" t="s">
        <v>37</v>
      </c>
      <c r="T614" s="26" t="s">
        <v>38</v>
      </c>
      <c r="U614" s="26" t="s">
        <v>37</v>
      </c>
      <c r="V614" s="26" t="s">
        <v>38</v>
      </c>
      <c r="AA614" t="s">
        <v>290</v>
      </c>
      <c r="AB614">
        <v>28381</v>
      </c>
      <c r="AC614">
        <v>61936</v>
      </c>
      <c r="AD614">
        <v>46209</v>
      </c>
      <c r="AE614">
        <v>50993</v>
      </c>
      <c r="AF614">
        <v>20081</v>
      </c>
      <c r="AG614">
        <v>16160</v>
      </c>
      <c r="AH614">
        <v>12900</v>
      </c>
      <c r="AI614" t="s">
        <v>290</v>
      </c>
      <c r="AJ614">
        <v>50434</v>
      </c>
      <c r="AK614">
        <v>32230</v>
      </c>
      <c r="AL614">
        <v>26597</v>
      </c>
      <c r="AM614">
        <v>69346</v>
      </c>
      <c r="AN614">
        <v>33359</v>
      </c>
      <c r="AO614">
        <v>32285</v>
      </c>
      <c r="AP614">
        <v>10378</v>
      </c>
      <c r="AQ614" t="s">
        <v>290</v>
      </c>
      <c r="AR614" t="s">
        <v>314</v>
      </c>
      <c r="AS614" t="s">
        <v>314</v>
      </c>
      <c r="AT614" t="s">
        <v>314</v>
      </c>
      <c r="AU614" t="s">
        <v>314</v>
      </c>
      <c r="AV614" t="s">
        <v>314</v>
      </c>
      <c r="AW614" t="s">
        <v>314</v>
      </c>
      <c r="AX614" t="s">
        <v>314</v>
      </c>
      <c r="AY614" t="s">
        <v>290</v>
      </c>
      <c r="AZ614" t="s">
        <v>314</v>
      </c>
      <c r="BA614" t="s">
        <v>314</v>
      </c>
      <c r="BB614" t="s">
        <v>314</v>
      </c>
      <c r="BC614" t="s">
        <v>314</v>
      </c>
      <c r="BD614" t="s">
        <v>314</v>
      </c>
      <c r="BE614" t="s">
        <v>314</v>
      </c>
      <c r="BF614" t="s">
        <v>314</v>
      </c>
    </row>
    <row r="615" spans="1:58" ht="17.25" customHeight="1" x14ac:dyDescent="0.25">
      <c r="A615" s="20">
        <v>45540</v>
      </c>
      <c r="B615" s="21">
        <v>5</v>
      </c>
      <c r="C615" s="22">
        <v>4</v>
      </c>
      <c r="D615" s="20" t="s">
        <v>253</v>
      </c>
      <c r="E615" s="20" t="s">
        <v>253</v>
      </c>
      <c r="F615" s="23"/>
      <c r="G615" s="25"/>
      <c r="H615" s="26" t="s">
        <v>37</v>
      </c>
      <c r="I615" s="26" t="s">
        <v>37</v>
      </c>
      <c r="J615" s="26" t="s">
        <v>38</v>
      </c>
      <c r="K615" s="26" t="s">
        <v>37</v>
      </c>
      <c r="L615" s="26" t="s">
        <v>38</v>
      </c>
      <c r="M615" s="26" t="s">
        <v>37</v>
      </c>
      <c r="N615" s="26" t="s">
        <v>37</v>
      </c>
      <c r="O615" s="27" t="s">
        <v>290</v>
      </c>
      <c r="P615" s="26" t="s">
        <v>37</v>
      </c>
      <c r="Q615" s="26" t="s">
        <v>37</v>
      </c>
      <c r="R615" s="26" t="s">
        <v>38</v>
      </c>
      <c r="S615" s="26" t="s">
        <v>37</v>
      </c>
      <c r="T615" s="26" t="s">
        <v>38</v>
      </c>
      <c r="U615" s="26" t="s">
        <v>37</v>
      </c>
      <c r="V615" s="26" t="s">
        <v>38</v>
      </c>
      <c r="AA615" t="s">
        <v>290</v>
      </c>
      <c r="AB615">
        <v>28381</v>
      </c>
      <c r="AC615">
        <v>61936</v>
      </c>
      <c r="AD615">
        <v>46209</v>
      </c>
      <c r="AE615">
        <v>50993</v>
      </c>
      <c r="AF615">
        <v>20081</v>
      </c>
      <c r="AG615">
        <v>16160</v>
      </c>
      <c r="AH615">
        <v>12900</v>
      </c>
      <c r="AI615" t="s">
        <v>290</v>
      </c>
      <c r="AJ615">
        <v>50434</v>
      </c>
      <c r="AK615">
        <v>32230</v>
      </c>
      <c r="AL615">
        <v>26597</v>
      </c>
      <c r="AM615">
        <v>69346</v>
      </c>
      <c r="AN615">
        <v>33359</v>
      </c>
      <c r="AO615">
        <v>32285</v>
      </c>
      <c r="AP615">
        <v>10378</v>
      </c>
      <c r="AQ615" t="s">
        <v>290</v>
      </c>
      <c r="AR615" t="s">
        <v>314</v>
      </c>
      <c r="AS615" t="s">
        <v>314</v>
      </c>
      <c r="AT615" t="s">
        <v>314</v>
      </c>
      <c r="AU615" t="s">
        <v>314</v>
      </c>
      <c r="AV615" t="s">
        <v>314</v>
      </c>
      <c r="AW615" t="s">
        <v>314</v>
      </c>
      <c r="AX615" t="s">
        <v>314</v>
      </c>
      <c r="AY615" t="s">
        <v>290</v>
      </c>
      <c r="AZ615" t="s">
        <v>314</v>
      </c>
      <c r="BA615" t="s">
        <v>314</v>
      </c>
      <c r="BB615" t="s">
        <v>314</v>
      </c>
      <c r="BC615" t="s">
        <v>314</v>
      </c>
      <c r="BD615" t="s">
        <v>314</v>
      </c>
      <c r="BE615" t="s">
        <v>314</v>
      </c>
      <c r="BF615" t="s">
        <v>314</v>
      </c>
    </row>
    <row r="616" spans="1:58" ht="17.25" customHeight="1" x14ac:dyDescent="0.25">
      <c r="A616" s="20">
        <v>45541</v>
      </c>
      <c r="B616" s="21">
        <v>5</v>
      </c>
      <c r="C616" s="22">
        <v>4</v>
      </c>
      <c r="D616" s="20" t="s">
        <v>253</v>
      </c>
      <c r="E616" s="20" t="s">
        <v>253</v>
      </c>
      <c r="F616" s="23"/>
      <c r="G616" s="25"/>
      <c r="H616" s="26" t="s">
        <v>37</v>
      </c>
      <c r="I616" s="26" t="s">
        <v>37</v>
      </c>
      <c r="J616" s="26" t="s">
        <v>38</v>
      </c>
      <c r="K616" s="26" t="s">
        <v>37</v>
      </c>
      <c r="L616" s="26" t="s">
        <v>38</v>
      </c>
      <c r="M616" s="26" t="s">
        <v>37</v>
      </c>
      <c r="N616" s="26" t="s">
        <v>37</v>
      </c>
      <c r="O616" s="27" t="s">
        <v>290</v>
      </c>
      <c r="P616" s="26" t="s">
        <v>37</v>
      </c>
      <c r="Q616" s="26" t="s">
        <v>37</v>
      </c>
      <c r="R616" s="26" t="s">
        <v>38</v>
      </c>
      <c r="S616" s="26" t="s">
        <v>37</v>
      </c>
      <c r="T616" s="26" t="s">
        <v>38</v>
      </c>
      <c r="U616" s="26" t="s">
        <v>37</v>
      </c>
      <c r="V616" s="26" t="s">
        <v>38</v>
      </c>
      <c r="AA616" t="s">
        <v>290</v>
      </c>
      <c r="AB616">
        <v>28405</v>
      </c>
      <c r="AC616">
        <v>61960</v>
      </c>
      <c r="AD616">
        <v>46233</v>
      </c>
      <c r="AE616">
        <v>51017</v>
      </c>
      <c r="AF616">
        <v>20081</v>
      </c>
      <c r="AG616">
        <v>16160</v>
      </c>
      <c r="AH616">
        <v>12924</v>
      </c>
      <c r="AI616" t="s">
        <v>290</v>
      </c>
      <c r="AJ616">
        <v>50458</v>
      </c>
      <c r="AK616">
        <v>32254</v>
      </c>
      <c r="AL616">
        <v>26621</v>
      </c>
      <c r="AM616">
        <v>69346</v>
      </c>
      <c r="AN616">
        <v>33359</v>
      </c>
      <c r="AO616">
        <v>32309</v>
      </c>
      <c r="AP616">
        <v>10378</v>
      </c>
      <c r="AQ616" t="s">
        <v>290</v>
      </c>
      <c r="AR616" t="s">
        <v>37</v>
      </c>
      <c r="AS616" t="s">
        <v>37</v>
      </c>
      <c r="AT616" t="s">
        <v>37</v>
      </c>
      <c r="AU616" t="s">
        <v>37</v>
      </c>
      <c r="AV616" t="s">
        <v>38</v>
      </c>
      <c r="AW616" t="s">
        <v>270</v>
      </c>
      <c r="AX616" t="s">
        <v>37</v>
      </c>
      <c r="AY616" t="s">
        <v>290</v>
      </c>
      <c r="AZ616" t="s">
        <v>37</v>
      </c>
      <c r="BA616" t="s">
        <v>37</v>
      </c>
      <c r="BB616" t="s">
        <v>37</v>
      </c>
      <c r="BC616" t="s">
        <v>321</v>
      </c>
      <c r="BD616" t="s">
        <v>38</v>
      </c>
      <c r="BE616" t="s">
        <v>37</v>
      </c>
      <c r="BF616" t="s">
        <v>38</v>
      </c>
    </row>
    <row r="617" spans="1:58" ht="17.25" customHeight="1" x14ac:dyDescent="0.25">
      <c r="A617" s="20">
        <v>45542</v>
      </c>
      <c r="B617" s="21">
        <v>5</v>
      </c>
      <c r="C617" s="22">
        <v>4</v>
      </c>
      <c r="D617" s="20" t="s">
        <v>253</v>
      </c>
      <c r="E617" s="20" t="s">
        <v>253</v>
      </c>
      <c r="F617" s="23"/>
      <c r="G617" s="25"/>
      <c r="H617" s="26" t="s">
        <v>37</v>
      </c>
      <c r="I617" s="26" t="s">
        <v>37</v>
      </c>
      <c r="J617" s="26" t="s">
        <v>38</v>
      </c>
      <c r="K617" s="26" t="s">
        <v>37</v>
      </c>
      <c r="L617" s="26" t="s">
        <v>38</v>
      </c>
      <c r="M617" s="26" t="s">
        <v>37</v>
      </c>
      <c r="N617" s="26" t="s">
        <v>37</v>
      </c>
      <c r="O617" s="27" t="s">
        <v>290</v>
      </c>
      <c r="P617" s="26" t="s">
        <v>37</v>
      </c>
      <c r="Q617" s="26" t="s">
        <v>37</v>
      </c>
      <c r="R617" s="26" t="s">
        <v>38</v>
      </c>
      <c r="S617" s="26" t="s">
        <v>37</v>
      </c>
      <c r="T617" s="26" t="s">
        <v>38</v>
      </c>
      <c r="U617" s="26" t="s">
        <v>37</v>
      </c>
      <c r="V617" s="26" t="s">
        <v>38</v>
      </c>
      <c r="AA617" t="s">
        <v>290</v>
      </c>
      <c r="AB617">
        <v>28429</v>
      </c>
      <c r="AC617">
        <v>61984</v>
      </c>
      <c r="AD617">
        <v>46257</v>
      </c>
      <c r="AE617">
        <v>51041</v>
      </c>
      <c r="AF617">
        <v>20081</v>
      </c>
      <c r="AG617">
        <v>16160</v>
      </c>
      <c r="AH617">
        <v>12948</v>
      </c>
      <c r="AI617" t="s">
        <v>290</v>
      </c>
      <c r="AJ617">
        <v>50458</v>
      </c>
      <c r="AK617">
        <v>32278</v>
      </c>
      <c r="AL617">
        <v>26645</v>
      </c>
      <c r="AM617">
        <v>69370</v>
      </c>
      <c r="AN617">
        <v>33359</v>
      </c>
      <c r="AO617">
        <v>32333</v>
      </c>
      <c r="AP617">
        <v>10378</v>
      </c>
      <c r="AQ617" t="s">
        <v>290</v>
      </c>
      <c r="AR617" t="s">
        <v>37</v>
      </c>
      <c r="AS617" t="s">
        <v>37</v>
      </c>
      <c r="AT617" t="s">
        <v>37</v>
      </c>
      <c r="AU617" t="s">
        <v>37</v>
      </c>
      <c r="AV617" t="s">
        <v>38</v>
      </c>
      <c r="AW617" t="s">
        <v>270</v>
      </c>
      <c r="AX617" t="s">
        <v>37</v>
      </c>
      <c r="AY617" t="s">
        <v>290</v>
      </c>
      <c r="AZ617" t="s">
        <v>321</v>
      </c>
      <c r="BA617" t="s">
        <v>37</v>
      </c>
      <c r="BB617" t="s">
        <v>37</v>
      </c>
      <c r="BC617" t="s">
        <v>37</v>
      </c>
      <c r="BD617" t="s">
        <v>38</v>
      </c>
      <c r="BE617" t="s">
        <v>37</v>
      </c>
      <c r="BF617" t="s">
        <v>38</v>
      </c>
    </row>
    <row r="618" spans="1:58" ht="17.25" customHeight="1" x14ac:dyDescent="0.25">
      <c r="A618" s="20">
        <v>45543</v>
      </c>
      <c r="B618" s="21">
        <v>5</v>
      </c>
      <c r="C618" s="22">
        <v>4</v>
      </c>
      <c r="D618" s="20" t="s">
        <v>253</v>
      </c>
      <c r="E618" s="20" t="s">
        <v>253</v>
      </c>
      <c r="F618" s="23"/>
      <c r="G618" s="25"/>
      <c r="H618" s="26" t="s">
        <v>37</v>
      </c>
      <c r="I618" s="26" t="s">
        <v>37</v>
      </c>
      <c r="J618" s="26" t="s">
        <v>38</v>
      </c>
      <c r="K618" s="26" t="s">
        <v>37</v>
      </c>
      <c r="L618" s="26" t="s">
        <v>38</v>
      </c>
      <c r="M618" s="26" t="s">
        <v>37</v>
      </c>
      <c r="N618" s="26" t="s">
        <v>37</v>
      </c>
      <c r="O618" s="27" t="s">
        <v>290</v>
      </c>
      <c r="P618" s="26" t="s">
        <v>37</v>
      </c>
      <c r="Q618" s="26" t="s">
        <v>37</v>
      </c>
      <c r="R618" s="26" t="s">
        <v>38</v>
      </c>
      <c r="S618" s="26" t="s">
        <v>37</v>
      </c>
      <c r="T618" s="26" t="s">
        <v>38</v>
      </c>
      <c r="U618" s="26" t="s">
        <v>37</v>
      </c>
      <c r="V618" s="26" t="s">
        <v>38</v>
      </c>
      <c r="AA618" t="s">
        <v>290</v>
      </c>
      <c r="AB618">
        <v>28453</v>
      </c>
      <c r="AC618">
        <v>62008</v>
      </c>
      <c r="AD618">
        <v>46281</v>
      </c>
      <c r="AE618">
        <v>51065</v>
      </c>
      <c r="AF618">
        <v>20081</v>
      </c>
      <c r="AG618">
        <v>16160</v>
      </c>
      <c r="AH618">
        <v>12972</v>
      </c>
      <c r="AI618" t="s">
        <v>290</v>
      </c>
      <c r="AJ618">
        <v>50482</v>
      </c>
      <c r="AK618">
        <v>32302</v>
      </c>
      <c r="AL618">
        <v>26645</v>
      </c>
      <c r="AM618">
        <v>69394</v>
      </c>
      <c r="AN618">
        <v>33359</v>
      </c>
      <c r="AO618">
        <v>32357</v>
      </c>
      <c r="AP618">
        <v>10378</v>
      </c>
      <c r="AQ618" t="s">
        <v>290</v>
      </c>
      <c r="AR618" t="s">
        <v>37</v>
      </c>
      <c r="AS618" t="s">
        <v>37</v>
      </c>
      <c r="AT618" t="s">
        <v>37</v>
      </c>
      <c r="AU618" t="s">
        <v>37</v>
      </c>
      <c r="AV618" t="s">
        <v>38</v>
      </c>
      <c r="AW618" t="s">
        <v>270</v>
      </c>
      <c r="AX618" t="s">
        <v>37</v>
      </c>
      <c r="AY618" t="s">
        <v>290</v>
      </c>
      <c r="AZ618" t="s">
        <v>37</v>
      </c>
      <c r="BA618" t="s">
        <v>37</v>
      </c>
      <c r="BB618" t="s">
        <v>38</v>
      </c>
      <c r="BC618" t="s">
        <v>37</v>
      </c>
      <c r="BD618" t="s">
        <v>38</v>
      </c>
      <c r="BE618" t="s">
        <v>37</v>
      </c>
      <c r="BF618" t="s">
        <v>38</v>
      </c>
    </row>
    <row r="619" spans="1:58" ht="17.25" customHeight="1" x14ac:dyDescent="0.25">
      <c r="A619" s="20">
        <v>45544</v>
      </c>
      <c r="B619" s="21">
        <v>5</v>
      </c>
      <c r="C619" s="22">
        <v>4</v>
      </c>
      <c r="D619" s="20" t="s">
        <v>253</v>
      </c>
      <c r="E619" s="20" t="s">
        <v>253</v>
      </c>
      <c r="F619" s="23"/>
      <c r="G619" s="25"/>
      <c r="H619" s="26" t="s">
        <v>37</v>
      </c>
      <c r="I619" s="26" t="s">
        <v>37</v>
      </c>
      <c r="J619" s="26" t="s">
        <v>38</v>
      </c>
      <c r="K619" s="26" t="s">
        <v>37</v>
      </c>
      <c r="L619" s="26" t="s">
        <v>38</v>
      </c>
      <c r="M619" s="26" t="s">
        <v>37</v>
      </c>
      <c r="N619" s="26" t="s">
        <v>37</v>
      </c>
      <c r="O619" s="27" t="s">
        <v>290</v>
      </c>
      <c r="P619" s="26" t="s">
        <v>37</v>
      </c>
      <c r="Q619" s="26" t="s">
        <v>37</v>
      </c>
      <c r="R619" s="26" t="s">
        <v>38</v>
      </c>
      <c r="S619" s="26" t="s">
        <v>37</v>
      </c>
      <c r="T619" s="26" t="s">
        <v>38</v>
      </c>
      <c r="U619" s="26" t="s">
        <v>37</v>
      </c>
      <c r="V619" s="26" t="s">
        <v>38</v>
      </c>
      <c r="AA619" t="s">
        <v>290</v>
      </c>
      <c r="AB619">
        <v>28477</v>
      </c>
      <c r="AC619">
        <v>62032</v>
      </c>
      <c r="AD619">
        <v>46305</v>
      </c>
      <c r="AE619">
        <v>51089</v>
      </c>
      <c r="AF619">
        <v>20081</v>
      </c>
      <c r="AG619">
        <v>16160</v>
      </c>
      <c r="AH619">
        <v>12996</v>
      </c>
      <c r="AI619" t="s">
        <v>290</v>
      </c>
      <c r="AJ619">
        <v>50506</v>
      </c>
      <c r="AK619">
        <v>32326</v>
      </c>
      <c r="AL619">
        <v>26645</v>
      </c>
      <c r="AM619">
        <v>69418</v>
      </c>
      <c r="AN619">
        <v>33359</v>
      </c>
      <c r="AO619">
        <v>32381</v>
      </c>
      <c r="AP619">
        <v>10378</v>
      </c>
      <c r="AQ619" t="s">
        <v>290</v>
      </c>
      <c r="AR619" t="s">
        <v>37</v>
      </c>
      <c r="AS619" t="s">
        <v>37</v>
      </c>
      <c r="AT619" t="s">
        <v>37</v>
      </c>
      <c r="AU619" t="s">
        <v>37</v>
      </c>
      <c r="AV619" t="s">
        <v>38</v>
      </c>
      <c r="AW619" t="s">
        <v>270</v>
      </c>
      <c r="AX619" t="s">
        <v>37</v>
      </c>
      <c r="AY619" t="s">
        <v>290</v>
      </c>
      <c r="AZ619" t="s">
        <v>37</v>
      </c>
      <c r="BA619" t="s">
        <v>37</v>
      </c>
      <c r="BB619" t="s">
        <v>38</v>
      </c>
      <c r="BC619" t="s">
        <v>37</v>
      </c>
      <c r="BD619" t="s">
        <v>38</v>
      </c>
      <c r="BE619" t="s">
        <v>37</v>
      </c>
      <c r="BF619" t="s">
        <v>38</v>
      </c>
    </row>
    <row r="620" spans="1:58" ht="17.25" customHeight="1" x14ac:dyDescent="0.25">
      <c r="A620" s="20">
        <v>45545</v>
      </c>
      <c r="B620" s="21">
        <v>5</v>
      </c>
      <c r="C620" s="22">
        <v>4</v>
      </c>
      <c r="D620" s="20" t="s">
        <v>253</v>
      </c>
      <c r="E620" s="20" t="s">
        <v>253</v>
      </c>
      <c r="F620" s="23"/>
      <c r="G620" s="25"/>
      <c r="H620" s="26" t="s">
        <v>37</v>
      </c>
      <c r="I620" s="26" t="s">
        <v>37</v>
      </c>
      <c r="J620" s="26" t="s">
        <v>38</v>
      </c>
      <c r="K620" s="26" t="s">
        <v>37</v>
      </c>
      <c r="L620" s="26" t="s">
        <v>38</v>
      </c>
      <c r="M620" s="26" t="s">
        <v>37</v>
      </c>
      <c r="N620" s="26" t="s">
        <v>37</v>
      </c>
      <c r="O620" s="27" t="s">
        <v>290</v>
      </c>
      <c r="P620" s="26" t="s">
        <v>37</v>
      </c>
      <c r="Q620" s="26" t="s">
        <v>37</v>
      </c>
      <c r="R620" s="26" t="s">
        <v>38</v>
      </c>
      <c r="S620" s="26" t="s">
        <v>37</v>
      </c>
      <c r="T620" s="26" t="s">
        <v>38</v>
      </c>
      <c r="U620" s="26" t="s">
        <v>37</v>
      </c>
      <c r="V620" s="26" t="s">
        <v>38</v>
      </c>
      <c r="AA620" t="s">
        <v>290</v>
      </c>
      <c r="AB620">
        <v>28501</v>
      </c>
      <c r="AC620">
        <v>62056</v>
      </c>
      <c r="AD620">
        <v>46329</v>
      </c>
      <c r="AE620">
        <v>51113</v>
      </c>
      <c r="AF620">
        <v>20081</v>
      </c>
      <c r="AG620">
        <v>16160</v>
      </c>
      <c r="AH620">
        <v>13020</v>
      </c>
      <c r="AI620" t="s">
        <v>290</v>
      </c>
      <c r="AJ620">
        <v>50530</v>
      </c>
      <c r="AK620">
        <v>32350</v>
      </c>
      <c r="AL620">
        <v>26645</v>
      </c>
      <c r="AM620">
        <v>69442</v>
      </c>
      <c r="AN620">
        <v>33359</v>
      </c>
      <c r="AO620">
        <v>32405</v>
      </c>
      <c r="AP620">
        <v>10378</v>
      </c>
      <c r="AQ620" t="s">
        <v>290</v>
      </c>
      <c r="AR620" t="s">
        <v>37</v>
      </c>
      <c r="AS620" t="s">
        <v>37</v>
      </c>
      <c r="AT620" t="s">
        <v>37</v>
      </c>
      <c r="AU620" t="s">
        <v>37</v>
      </c>
      <c r="AV620" t="s">
        <v>38</v>
      </c>
      <c r="AW620" t="s">
        <v>270</v>
      </c>
      <c r="AX620" t="s">
        <v>37</v>
      </c>
      <c r="AY620" t="s">
        <v>290</v>
      </c>
      <c r="AZ620" t="s">
        <v>37</v>
      </c>
      <c r="BA620" t="s">
        <v>37</v>
      </c>
      <c r="BB620" t="s">
        <v>38</v>
      </c>
      <c r="BC620" t="s">
        <v>37</v>
      </c>
      <c r="BD620" t="s">
        <v>38</v>
      </c>
      <c r="BE620" t="s">
        <v>37</v>
      </c>
      <c r="BF620" t="s">
        <v>38</v>
      </c>
    </row>
    <row r="621" spans="1:58" ht="17.25" customHeight="1" x14ac:dyDescent="0.25">
      <c r="A621" s="20">
        <v>45546</v>
      </c>
      <c r="B621" s="21">
        <v>5</v>
      </c>
      <c r="C621" s="22">
        <v>4</v>
      </c>
      <c r="D621" s="20" t="s">
        <v>253</v>
      </c>
      <c r="E621" s="20" t="s">
        <v>253</v>
      </c>
      <c r="F621" s="23"/>
      <c r="G621" s="25"/>
      <c r="H621" s="26" t="s">
        <v>37</v>
      </c>
      <c r="I621" s="26" t="s">
        <v>37</v>
      </c>
      <c r="J621" s="26" t="s">
        <v>38</v>
      </c>
      <c r="K621" s="26" t="s">
        <v>37</v>
      </c>
      <c r="L621" s="26" t="s">
        <v>38</v>
      </c>
      <c r="M621" s="26" t="s">
        <v>37</v>
      </c>
      <c r="N621" s="26" t="s">
        <v>37</v>
      </c>
      <c r="O621" s="27" t="s">
        <v>290</v>
      </c>
      <c r="P621" s="26" t="s">
        <v>37</v>
      </c>
      <c r="Q621" s="26" t="s">
        <v>37</v>
      </c>
      <c r="R621" s="26" t="s">
        <v>38</v>
      </c>
      <c r="S621" s="26" t="s">
        <v>37</v>
      </c>
      <c r="T621" s="26" t="s">
        <v>38</v>
      </c>
      <c r="U621" s="26" t="s">
        <v>37</v>
      </c>
      <c r="V621" s="26" t="s">
        <v>38</v>
      </c>
      <c r="AA621" t="s">
        <v>290</v>
      </c>
      <c r="AB621">
        <v>28525</v>
      </c>
      <c r="AC621">
        <v>62080</v>
      </c>
      <c r="AD621">
        <v>46353</v>
      </c>
      <c r="AE621">
        <v>51137</v>
      </c>
      <c r="AF621">
        <v>20081</v>
      </c>
      <c r="AG621">
        <v>16160</v>
      </c>
      <c r="AH621">
        <v>13044</v>
      </c>
      <c r="AI621" t="s">
        <v>290</v>
      </c>
      <c r="AJ621">
        <v>50554</v>
      </c>
      <c r="AK621">
        <v>32374</v>
      </c>
      <c r="AL621">
        <v>26645</v>
      </c>
      <c r="AM621">
        <v>69466</v>
      </c>
      <c r="AN621">
        <v>33359</v>
      </c>
      <c r="AO621">
        <v>32429</v>
      </c>
      <c r="AP621">
        <v>10378</v>
      </c>
      <c r="AQ621" t="s">
        <v>290</v>
      </c>
      <c r="AR621" t="s">
        <v>37</v>
      </c>
      <c r="AS621" t="s">
        <v>37</v>
      </c>
      <c r="AT621" t="s">
        <v>37</v>
      </c>
      <c r="AU621" t="s">
        <v>37</v>
      </c>
      <c r="AV621" t="s">
        <v>38</v>
      </c>
      <c r="AW621" t="s">
        <v>270</v>
      </c>
      <c r="AX621" t="s">
        <v>37</v>
      </c>
      <c r="AY621" t="s">
        <v>290</v>
      </c>
      <c r="AZ621" t="s">
        <v>37</v>
      </c>
      <c r="BA621" t="s">
        <v>37</v>
      </c>
      <c r="BB621" t="s">
        <v>38</v>
      </c>
      <c r="BC621" t="s">
        <v>37</v>
      </c>
      <c r="BD621" t="s">
        <v>38</v>
      </c>
      <c r="BE621" t="s">
        <v>37</v>
      </c>
      <c r="BF621" t="s">
        <v>38</v>
      </c>
    </row>
    <row r="622" spans="1:58" ht="17.25" customHeight="1" x14ac:dyDescent="0.25">
      <c r="A622" s="20">
        <v>45547</v>
      </c>
      <c r="B622" s="21">
        <v>5</v>
      </c>
      <c r="C622" s="22">
        <v>4</v>
      </c>
      <c r="D622" s="20" t="s">
        <v>253</v>
      </c>
      <c r="E622" s="20" t="s">
        <v>253</v>
      </c>
      <c r="F622" s="23"/>
      <c r="G622" s="25"/>
      <c r="H622" s="26" t="s">
        <v>37</v>
      </c>
      <c r="I622" s="26" t="s">
        <v>37</v>
      </c>
      <c r="J622" s="26" t="s">
        <v>38</v>
      </c>
      <c r="K622" s="26" t="s">
        <v>37</v>
      </c>
      <c r="L622" s="26" t="s">
        <v>38</v>
      </c>
      <c r="M622" s="26" t="s">
        <v>37</v>
      </c>
      <c r="N622" s="26" t="s">
        <v>37</v>
      </c>
      <c r="O622" s="27" t="s">
        <v>290</v>
      </c>
      <c r="P622" s="26" t="s">
        <v>37</v>
      </c>
      <c r="Q622" s="26" t="s">
        <v>37</v>
      </c>
      <c r="R622" s="26" t="s">
        <v>38</v>
      </c>
      <c r="S622" s="26" t="s">
        <v>37</v>
      </c>
      <c r="T622" s="26" t="s">
        <v>38</v>
      </c>
      <c r="U622" s="26" t="s">
        <v>37</v>
      </c>
      <c r="V622" s="26" t="s">
        <v>38</v>
      </c>
      <c r="AA622" t="s">
        <v>290</v>
      </c>
      <c r="AB622">
        <v>28549</v>
      </c>
      <c r="AC622">
        <v>62104</v>
      </c>
      <c r="AD622">
        <v>46377</v>
      </c>
      <c r="AE622">
        <v>51161</v>
      </c>
      <c r="AF622">
        <v>20081</v>
      </c>
      <c r="AG622">
        <v>16160</v>
      </c>
      <c r="AH622">
        <v>13068</v>
      </c>
      <c r="AI622" t="s">
        <v>290</v>
      </c>
      <c r="AJ622">
        <v>50578</v>
      </c>
      <c r="AK622">
        <v>32398</v>
      </c>
      <c r="AL622">
        <v>26645</v>
      </c>
      <c r="AM622">
        <v>69490</v>
      </c>
      <c r="AN622">
        <v>33359</v>
      </c>
      <c r="AO622">
        <v>32453</v>
      </c>
      <c r="AP622">
        <v>10378</v>
      </c>
      <c r="AQ622" t="s">
        <v>290</v>
      </c>
      <c r="AR622" t="s">
        <v>37</v>
      </c>
      <c r="AS622" t="s">
        <v>37</v>
      </c>
      <c r="AT622" t="s">
        <v>37</v>
      </c>
      <c r="AU622" t="s">
        <v>37</v>
      </c>
      <c r="AV622" t="s">
        <v>38</v>
      </c>
      <c r="AW622" t="s">
        <v>270</v>
      </c>
      <c r="AX622" t="s">
        <v>37</v>
      </c>
      <c r="AY622" t="s">
        <v>290</v>
      </c>
      <c r="AZ622" t="s">
        <v>37</v>
      </c>
      <c r="BA622" t="s">
        <v>37</v>
      </c>
      <c r="BB622" t="s">
        <v>38</v>
      </c>
      <c r="BC622" t="s">
        <v>37</v>
      </c>
      <c r="BD622" t="s">
        <v>38</v>
      </c>
      <c r="BE622" t="s">
        <v>37</v>
      </c>
      <c r="BF622" t="s">
        <v>38</v>
      </c>
    </row>
    <row r="623" spans="1:58" ht="17.25" customHeight="1" x14ac:dyDescent="0.25">
      <c r="A623" s="20">
        <v>45548</v>
      </c>
      <c r="B623" s="21">
        <v>5</v>
      </c>
      <c r="C623" s="22">
        <v>4</v>
      </c>
      <c r="D623" s="20" t="s">
        <v>253</v>
      </c>
      <c r="E623" s="20" t="s">
        <v>253</v>
      </c>
      <c r="F623" s="23"/>
      <c r="G623" s="25"/>
      <c r="H623" s="26" t="s">
        <v>37</v>
      </c>
      <c r="I623" s="26" t="s">
        <v>37</v>
      </c>
      <c r="J623" s="26" t="s">
        <v>38</v>
      </c>
      <c r="K623" s="26" t="s">
        <v>37</v>
      </c>
      <c r="L623" s="26" t="s">
        <v>38</v>
      </c>
      <c r="M623" s="26" t="s">
        <v>37</v>
      </c>
      <c r="N623" s="26" t="s">
        <v>37</v>
      </c>
      <c r="O623" s="27" t="s">
        <v>290</v>
      </c>
      <c r="P623" s="26" t="s">
        <v>37</v>
      </c>
      <c r="Q623" s="26" t="s">
        <v>37</v>
      </c>
      <c r="R623" s="26" t="s">
        <v>38</v>
      </c>
      <c r="S623" s="26" t="s">
        <v>37</v>
      </c>
      <c r="T623" s="26" t="s">
        <v>38</v>
      </c>
      <c r="U623" s="26" t="s">
        <v>37</v>
      </c>
      <c r="V623" s="26" t="s">
        <v>38</v>
      </c>
      <c r="AA623" t="s">
        <v>290</v>
      </c>
      <c r="AB623">
        <v>28549</v>
      </c>
      <c r="AC623">
        <v>62128</v>
      </c>
      <c r="AD623">
        <v>46401</v>
      </c>
      <c r="AE623">
        <v>51185</v>
      </c>
      <c r="AF623">
        <v>20081</v>
      </c>
      <c r="AG623">
        <v>16160</v>
      </c>
      <c r="AH623">
        <v>13092</v>
      </c>
      <c r="AI623" t="s">
        <v>290</v>
      </c>
      <c r="AJ623">
        <v>50602</v>
      </c>
      <c r="AK623">
        <v>32422</v>
      </c>
      <c r="AL623">
        <v>26645</v>
      </c>
      <c r="AM623">
        <v>69514</v>
      </c>
      <c r="AN623">
        <v>33359</v>
      </c>
      <c r="AO623">
        <v>32477</v>
      </c>
      <c r="AP623">
        <v>10378</v>
      </c>
      <c r="AQ623" t="s">
        <v>290</v>
      </c>
      <c r="AR623" t="s">
        <v>195</v>
      </c>
      <c r="AS623" t="s">
        <v>37</v>
      </c>
      <c r="AT623" t="s">
        <v>37</v>
      </c>
      <c r="AU623" t="s">
        <v>37</v>
      </c>
      <c r="AV623" t="s">
        <v>38</v>
      </c>
      <c r="AW623" t="s">
        <v>320</v>
      </c>
      <c r="AX623" t="s">
        <v>37</v>
      </c>
      <c r="AY623" t="s">
        <v>290</v>
      </c>
      <c r="AZ623" t="s">
        <v>37</v>
      </c>
      <c r="BA623" t="s">
        <v>37</v>
      </c>
      <c r="BB623" t="s">
        <v>38</v>
      </c>
      <c r="BC623" t="s">
        <v>37</v>
      </c>
      <c r="BD623" t="s">
        <v>38</v>
      </c>
      <c r="BE623" t="s">
        <v>37</v>
      </c>
      <c r="BF623" t="s">
        <v>38</v>
      </c>
    </row>
    <row r="624" spans="1:58" ht="17.25" customHeight="1" x14ac:dyDescent="0.25">
      <c r="A624" s="20">
        <v>45549</v>
      </c>
      <c r="B624" s="21">
        <v>5</v>
      </c>
      <c r="C624" s="22">
        <v>4</v>
      </c>
      <c r="D624" s="20" t="s">
        <v>253</v>
      </c>
      <c r="E624" s="20" t="s">
        <v>253</v>
      </c>
      <c r="F624" s="23"/>
      <c r="G624" s="25"/>
      <c r="H624" s="26" t="s">
        <v>33</v>
      </c>
      <c r="I624" s="26" t="s">
        <v>37</v>
      </c>
      <c r="J624" s="26" t="s">
        <v>37</v>
      </c>
      <c r="K624" s="26" t="s">
        <v>37</v>
      </c>
      <c r="L624" s="26" t="s">
        <v>38</v>
      </c>
      <c r="M624" s="26" t="s">
        <v>37</v>
      </c>
      <c r="N624" s="26" t="s">
        <v>37</v>
      </c>
      <c r="O624" s="27" t="s">
        <v>290</v>
      </c>
      <c r="P624" s="26" t="s">
        <v>37</v>
      </c>
      <c r="Q624" s="26" t="s">
        <v>37</v>
      </c>
      <c r="R624" s="26" t="s">
        <v>38</v>
      </c>
      <c r="S624" s="26" t="s">
        <v>37</v>
      </c>
      <c r="T624" s="26" t="s">
        <v>38</v>
      </c>
      <c r="U624" s="26" t="s">
        <v>37</v>
      </c>
      <c r="V624" s="26" t="s">
        <v>38</v>
      </c>
      <c r="AA624" t="s">
        <v>290</v>
      </c>
      <c r="AB624">
        <v>28549</v>
      </c>
      <c r="AC624">
        <v>62152</v>
      </c>
      <c r="AD624">
        <v>46425</v>
      </c>
      <c r="AE624">
        <v>51209</v>
      </c>
      <c r="AF624">
        <v>20081</v>
      </c>
      <c r="AG624">
        <v>16184</v>
      </c>
      <c r="AH624">
        <v>13116</v>
      </c>
      <c r="AI624" t="s">
        <v>290</v>
      </c>
      <c r="AJ624">
        <v>50626</v>
      </c>
      <c r="AK624">
        <v>32446</v>
      </c>
      <c r="AL624">
        <v>26645</v>
      </c>
      <c r="AM624">
        <v>69538</v>
      </c>
      <c r="AN624">
        <v>33359</v>
      </c>
      <c r="AO624">
        <v>32501</v>
      </c>
      <c r="AP624">
        <v>10378</v>
      </c>
      <c r="AQ624" t="s">
        <v>290</v>
      </c>
      <c r="AR624" t="s">
        <v>270</v>
      </c>
      <c r="AS624" t="s">
        <v>37</v>
      </c>
      <c r="AT624" t="s">
        <v>37</v>
      </c>
      <c r="AU624" t="s">
        <v>37</v>
      </c>
      <c r="AV624" t="s">
        <v>38</v>
      </c>
      <c r="AW624" t="s">
        <v>37</v>
      </c>
      <c r="AX624" t="s">
        <v>37</v>
      </c>
      <c r="AY624" t="s">
        <v>290</v>
      </c>
      <c r="AZ624" t="s">
        <v>37</v>
      </c>
      <c r="BA624" t="s">
        <v>37</v>
      </c>
      <c r="BB624" t="s">
        <v>38</v>
      </c>
      <c r="BC624" t="s">
        <v>37</v>
      </c>
      <c r="BD624" t="s">
        <v>38</v>
      </c>
      <c r="BE624" t="s">
        <v>37</v>
      </c>
      <c r="BF624" t="s">
        <v>38</v>
      </c>
    </row>
    <row r="625" spans="1:58" ht="17.25" customHeight="1" x14ac:dyDescent="0.25">
      <c r="A625" s="20">
        <v>45550</v>
      </c>
      <c r="B625" s="21">
        <v>5</v>
      </c>
      <c r="C625" s="22">
        <v>4</v>
      </c>
      <c r="D625" s="20" t="s">
        <v>253</v>
      </c>
      <c r="E625" s="20" t="s">
        <v>253</v>
      </c>
      <c r="F625" s="23"/>
      <c r="G625" s="25"/>
      <c r="H625" s="26" t="s">
        <v>33</v>
      </c>
      <c r="I625" s="26" t="s">
        <v>37</v>
      </c>
      <c r="J625" s="26" t="s">
        <v>37</v>
      </c>
      <c r="K625" s="26" t="s">
        <v>37</v>
      </c>
      <c r="L625" s="26" t="s">
        <v>38</v>
      </c>
      <c r="M625" s="26" t="s">
        <v>37</v>
      </c>
      <c r="N625" s="26" t="s">
        <v>37</v>
      </c>
      <c r="O625" s="27" t="s">
        <v>290</v>
      </c>
      <c r="P625" s="26" t="s">
        <v>37</v>
      </c>
      <c r="Q625" s="26" t="s">
        <v>37</v>
      </c>
      <c r="R625" s="26" t="s">
        <v>38</v>
      </c>
      <c r="S625" s="26" t="s">
        <v>37</v>
      </c>
      <c r="T625" s="26" t="s">
        <v>38</v>
      </c>
      <c r="U625" s="26" t="s">
        <v>37</v>
      </c>
      <c r="V625" s="26" t="s">
        <v>38</v>
      </c>
      <c r="AA625" t="s">
        <v>290</v>
      </c>
      <c r="AB625">
        <v>28549</v>
      </c>
      <c r="AC625">
        <v>62176</v>
      </c>
      <c r="AD625">
        <v>46449</v>
      </c>
      <c r="AE625">
        <v>51233</v>
      </c>
      <c r="AF625">
        <v>20081</v>
      </c>
      <c r="AG625">
        <v>16208</v>
      </c>
      <c r="AH625">
        <v>13140</v>
      </c>
      <c r="AI625" t="s">
        <v>290</v>
      </c>
      <c r="AJ625">
        <v>50650</v>
      </c>
      <c r="AK625">
        <v>32470</v>
      </c>
      <c r="AL625">
        <v>26645</v>
      </c>
      <c r="AM625">
        <v>69562</v>
      </c>
      <c r="AN625">
        <v>33359</v>
      </c>
      <c r="AO625">
        <v>32525</v>
      </c>
      <c r="AP625">
        <v>10378</v>
      </c>
      <c r="AQ625" t="s">
        <v>290</v>
      </c>
      <c r="AR625" t="s">
        <v>270</v>
      </c>
      <c r="AS625" t="s">
        <v>37</v>
      </c>
      <c r="AT625" t="s">
        <v>37</v>
      </c>
      <c r="AU625" t="s">
        <v>37</v>
      </c>
      <c r="AV625" t="s">
        <v>38</v>
      </c>
      <c r="AW625" t="s">
        <v>37</v>
      </c>
      <c r="AX625" t="s">
        <v>37</v>
      </c>
      <c r="AY625" t="s">
        <v>290</v>
      </c>
      <c r="AZ625" t="s">
        <v>37</v>
      </c>
      <c r="BA625" t="s">
        <v>37</v>
      </c>
      <c r="BB625" t="s">
        <v>38</v>
      </c>
      <c r="BC625" t="s">
        <v>37</v>
      </c>
      <c r="BD625" t="s">
        <v>38</v>
      </c>
      <c r="BE625" t="s">
        <v>37</v>
      </c>
      <c r="BF625" t="s">
        <v>38</v>
      </c>
    </row>
    <row r="626" spans="1:58" ht="17.25" customHeight="1" x14ac:dyDescent="0.25">
      <c r="A626" s="20">
        <v>45551</v>
      </c>
      <c r="B626" s="21">
        <v>5</v>
      </c>
      <c r="C626" s="22">
        <v>4</v>
      </c>
      <c r="D626" s="20" t="s">
        <v>253</v>
      </c>
      <c r="E626" s="20" t="s">
        <v>253</v>
      </c>
      <c r="F626" s="23"/>
      <c r="G626" s="25"/>
      <c r="H626" s="26" t="s">
        <v>37</v>
      </c>
      <c r="I626" s="26" t="s">
        <v>271</v>
      </c>
      <c r="J626" s="26" t="s">
        <v>37</v>
      </c>
      <c r="K626" s="26" t="s">
        <v>37</v>
      </c>
      <c r="L626" s="26" t="s">
        <v>38</v>
      </c>
      <c r="M626" s="26" t="s">
        <v>37</v>
      </c>
      <c r="N626" s="26" t="s">
        <v>37</v>
      </c>
      <c r="O626" s="27" t="s">
        <v>290</v>
      </c>
      <c r="P626" s="26" t="s">
        <v>37</v>
      </c>
      <c r="Q626" s="26" t="s">
        <v>37</v>
      </c>
      <c r="R626" s="26" t="s">
        <v>38</v>
      </c>
      <c r="S626" s="26" t="s">
        <v>37</v>
      </c>
      <c r="T626" s="26" t="s">
        <v>38</v>
      </c>
      <c r="U626" s="26" t="s">
        <v>37</v>
      </c>
      <c r="V626" s="26" t="s">
        <v>38</v>
      </c>
      <c r="AA626" t="s">
        <v>290</v>
      </c>
      <c r="AB626">
        <v>28549</v>
      </c>
      <c r="AC626">
        <v>62200</v>
      </c>
      <c r="AD626">
        <v>46473</v>
      </c>
      <c r="AE626">
        <v>51257</v>
      </c>
      <c r="AF626">
        <v>20081</v>
      </c>
      <c r="AG626">
        <v>16232</v>
      </c>
      <c r="AH626">
        <v>13164</v>
      </c>
      <c r="AI626" t="s">
        <v>290</v>
      </c>
      <c r="AJ626">
        <v>50674</v>
      </c>
      <c r="AK626">
        <v>32494</v>
      </c>
      <c r="AL626">
        <v>26645</v>
      </c>
      <c r="AM626">
        <v>69586</v>
      </c>
      <c r="AN626">
        <v>33359</v>
      </c>
      <c r="AO626">
        <v>32549</v>
      </c>
      <c r="AP626">
        <v>10378</v>
      </c>
      <c r="AQ626" t="s">
        <v>290</v>
      </c>
      <c r="AR626" t="s">
        <v>270</v>
      </c>
      <c r="AS626" t="s">
        <v>37</v>
      </c>
      <c r="AT626" t="s">
        <v>37</v>
      </c>
      <c r="AU626" t="s">
        <v>37</v>
      </c>
      <c r="AV626" t="s">
        <v>38</v>
      </c>
      <c r="AW626" t="s">
        <v>37</v>
      </c>
      <c r="AX626" t="s">
        <v>37</v>
      </c>
      <c r="AY626" t="s">
        <v>290</v>
      </c>
      <c r="AZ626" t="s">
        <v>37</v>
      </c>
      <c r="BA626" t="s">
        <v>37</v>
      </c>
      <c r="BB626" t="s">
        <v>38</v>
      </c>
      <c r="BC626" t="s">
        <v>37</v>
      </c>
      <c r="BD626" t="s">
        <v>38</v>
      </c>
      <c r="BE626" t="s">
        <v>37</v>
      </c>
      <c r="BF626" t="s">
        <v>38</v>
      </c>
    </row>
    <row r="627" spans="1:58" ht="17.25" customHeight="1" x14ac:dyDescent="0.25">
      <c r="A627" s="20">
        <v>45552</v>
      </c>
      <c r="B627" s="21">
        <v>5</v>
      </c>
      <c r="C627" s="22">
        <v>4</v>
      </c>
      <c r="D627" s="20" t="s">
        <v>253</v>
      </c>
      <c r="E627" s="20" t="s">
        <v>253</v>
      </c>
      <c r="F627" s="23"/>
      <c r="G627" s="25"/>
      <c r="H627" s="26" t="s">
        <v>37</v>
      </c>
      <c r="I627" s="26" t="s">
        <v>271</v>
      </c>
      <c r="J627" s="26" t="s">
        <v>37</v>
      </c>
      <c r="K627" s="26" t="s">
        <v>37</v>
      </c>
      <c r="L627" s="26" t="s">
        <v>38</v>
      </c>
      <c r="M627" s="26" t="s">
        <v>37</v>
      </c>
      <c r="N627" s="26" t="s">
        <v>37</v>
      </c>
      <c r="O627" s="27" t="s">
        <v>290</v>
      </c>
      <c r="P627" s="26" t="s">
        <v>37</v>
      </c>
      <c r="Q627" s="26" t="s">
        <v>37</v>
      </c>
      <c r="R627" s="26" t="s">
        <v>38</v>
      </c>
      <c r="S627" s="26" t="s">
        <v>37</v>
      </c>
      <c r="T627" s="26" t="s">
        <v>38</v>
      </c>
      <c r="U627" s="26" t="s">
        <v>37</v>
      </c>
      <c r="V627" s="26" t="s">
        <v>38</v>
      </c>
      <c r="AA627" t="s">
        <v>290</v>
      </c>
      <c r="AB627">
        <v>28549</v>
      </c>
      <c r="AC627">
        <v>62224</v>
      </c>
      <c r="AD627">
        <v>46497</v>
      </c>
      <c r="AE627">
        <v>51281</v>
      </c>
      <c r="AF627">
        <v>20081</v>
      </c>
      <c r="AG627">
        <v>16256</v>
      </c>
      <c r="AH627">
        <v>13164</v>
      </c>
      <c r="AI627" t="s">
        <v>290</v>
      </c>
      <c r="AJ627">
        <v>50698</v>
      </c>
      <c r="AK627">
        <v>32518</v>
      </c>
      <c r="AL627">
        <v>26645</v>
      </c>
      <c r="AM627">
        <v>69610</v>
      </c>
      <c r="AN627">
        <v>33359</v>
      </c>
      <c r="AO627">
        <v>32573</v>
      </c>
      <c r="AP627">
        <v>10378</v>
      </c>
      <c r="AQ627" t="s">
        <v>290</v>
      </c>
      <c r="AR627" t="s">
        <v>270</v>
      </c>
      <c r="AS627" t="s">
        <v>37</v>
      </c>
      <c r="AT627" t="s">
        <v>37</v>
      </c>
      <c r="AU627" t="s">
        <v>37</v>
      </c>
      <c r="AV627" t="s">
        <v>320</v>
      </c>
      <c r="AW627" t="s">
        <v>37</v>
      </c>
      <c r="AX627" t="s">
        <v>195</v>
      </c>
      <c r="AY627" t="s">
        <v>290</v>
      </c>
      <c r="AZ627" t="s">
        <v>37</v>
      </c>
      <c r="BA627" t="s">
        <v>37</v>
      </c>
      <c r="BB627" t="s">
        <v>38</v>
      </c>
      <c r="BC627" t="s">
        <v>37</v>
      </c>
      <c r="BD627" t="s">
        <v>38</v>
      </c>
      <c r="BE627" t="s">
        <v>37</v>
      </c>
      <c r="BF627" t="s">
        <v>38</v>
      </c>
    </row>
    <row r="628" spans="1:58" ht="17.25" customHeight="1" x14ac:dyDescent="0.25">
      <c r="A628" s="20">
        <v>45553</v>
      </c>
      <c r="B628" s="21">
        <v>5</v>
      </c>
      <c r="C628" s="22">
        <v>4</v>
      </c>
      <c r="D628" s="20" t="s">
        <v>253</v>
      </c>
      <c r="E628" s="20" t="s">
        <v>253</v>
      </c>
      <c r="F628" s="23"/>
      <c r="G628" s="25"/>
      <c r="H628" s="26" t="s">
        <v>37</v>
      </c>
      <c r="I628" s="26" t="s">
        <v>271</v>
      </c>
      <c r="J628" s="26" t="s">
        <v>37</v>
      </c>
      <c r="K628" s="26" t="s">
        <v>37</v>
      </c>
      <c r="L628" s="26" t="s">
        <v>38</v>
      </c>
      <c r="M628" s="26" t="s">
        <v>37</v>
      </c>
      <c r="N628" s="26" t="s">
        <v>37</v>
      </c>
      <c r="O628" s="27" t="s">
        <v>290</v>
      </c>
      <c r="P628" s="26" t="s">
        <v>37</v>
      </c>
      <c r="Q628" s="26" t="s">
        <v>37</v>
      </c>
      <c r="R628" s="26" t="s">
        <v>38</v>
      </c>
      <c r="S628" s="26" t="s">
        <v>37</v>
      </c>
      <c r="T628" s="26" t="s">
        <v>38</v>
      </c>
      <c r="U628" s="26" t="s">
        <v>37</v>
      </c>
      <c r="V628" s="26" t="s">
        <v>38</v>
      </c>
      <c r="AA628" t="s">
        <v>290</v>
      </c>
      <c r="AB628">
        <v>28549</v>
      </c>
      <c r="AC628">
        <v>62248</v>
      </c>
      <c r="AD628">
        <v>46521</v>
      </c>
      <c r="AE628">
        <v>51305</v>
      </c>
      <c r="AF628">
        <v>20105</v>
      </c>
      <c r="AG628">
        <v>16280</v>
      </c>
      <c r="AH628">
        <v>13164</v>
      </c>
      <c r="AI628" t="s">
        <v>290</v>
      </c>
      <c r="AJ628">
        <v>50722</v>
      </c>
      <c r="AK628">
        <v>32542</v>
      </c>
      <c r="AL628">
        <v>26645</v>
      </c>
      <c r="AM628">
        <v>69634</v>
      </c>
      <c r="AN628">
        <v>33359</v>
      </c>
      <c r="AO628">
        <v>32597</v>
      </c>
      <c r="AP628">
        <v>10378</v>
      </c>
      <c r="AQ628" t="s">
        <v>290</v>
      </c>
      <c r="AR628" t="s">
        <v>270</v>
      </c>
      <c r="AS628" t="s">
        <v>37</v>
      </c>
      <c r="AT628" t="s">
        <v>37</v>
      </c>
      <c r="AU628" t="s">
        <v>37</v>
      </c>
      <c r="AV628" t="s">
        <v>37</v>
      </c>
      <c r="AW628" t="s">
        <v>37</v>
      </c>
      <c r="AX628" t="s">
        <v>251</v>
      </c>
      <c r="AY628" t="s">
        <v>290</v>
      </c>
      <c r="AZ628" t="s">
        <v>37</v>
      </c>
      <c r="BA628" t="s">
        <v>37</v>
      </c>
      <c r="BB628" t="s">
        <v>38</v>
      </c>
      <c r="BC628" t="s">
        <v>37</v>
      </c>
      <c r="BD628" t="s">
        <v>38</v>
      </c>
      <c r="BE628" t="s">
        <v>37</v>
      </c>
      <c r="BF628" t="s">
        <v>38</v>
      </c>
    </row>
    <row r="629" spans="1:58" ht="17.25" customHeight="1" x14ac:dyDescent="0.25">
      <c r="A629" s="20">
        <v>45554</v>
      </c>
      <c r="B629" s="21">
        <v>5</v>
      </c>
      <c r="C629" s="22">
        <v>4</v>
      </c>
      <c r="D629" s="20" t="s">
        <v>253</v>
      </c>
      <c r="E629" s="20" t="s">
        <v>253</v>
      </c>
      <c r="F629" s="23"/>
      <c r="G629" s="25"/>
      <c r="H629" s="26" t="s">
        <v>37</v>
      </c>
      <c r="I629" s="26" t="s">
        <v>271</v>
      </c>
      <c r="J629" s="26" t="s">
        <v>37</v>
      </c>
      <c r="K629" s="26" t="s">
        <v>37</v>
      </c>
      <c r="L629" s="26" t="s">
        <v>38</v>
      </c>
      <c r="M629" s="26" t="s">
        <v>37</v>
      </c>
      <c r="N629" s="26" t="s">
        <v>37</v>
      </c>
      <c r="O629" s="27" t="s">
        <v>290</v>
      </c>
      <c r="P629" s="26" t="s">
        <v>37</v>
      </c>
      <c r="Q629" s="26" t="s">
        <v>37</v>
      </c>
      <c r="R629" s="26" t="s">
        <v>38</v>
      </c>
      <c r="S629" s="26" t="s">
        <v>37</v>
      </c>
      <c r="T629" s="26" t="s">
        <v>38</v>
      </c>
      <c r="U629" s="26" t="s">
        <v>37</v>
      </c>
      <c r="V629" s="26" t="s">
        <v>38</v>
      </c>
      <c r="AA629" t="s">
        <v>290</v>
      </c>
      <c r="AB629">
        <v>28549</v>
      </c>
      <c r="AC629">
        <v>62272</v>
      </c>
      <c r="AD629">
        <v>46545</v>
      </c>
      <c r="AE629">
        <v>51329</v>
      </c>
      <c r="AF629">
        <v>20129</v>
      </c>
      <c r="AG629">
        <v>16304</v>
      </c>
      <c r="AH629">
        <v>13164</v>
      </c>
      <c r="AI629" t="s">
        <v>290</v>
      </c>
      <c r="AJ629">
        <v>50746</v>
      </c>
      <c r="AK629">
        <v>32566</v>
      </c>
      <c r="AL629">
        <v>26645</v>
      </c>
      <c r="AM629">
        <v>69658</v>
      </c>
      <c r="AN629">
        <v>33359</v>
      </c>
      <c r="AO629">
        <v>32621</v>
      </c>
      <c r="AP629">
        <v>10378</v>
      </c>
      <c r="AQ629" t="s">
        <v>290</v>
      </c>
      <c r="AR629" t="s">
        <v>270</v>
      </c>
      <c r="AS629" t="s">
        <v>37</v>
      </c>
      <c r="AT629" t="s">
        <v>37</v>
      </c>
      <c r="AU629" t="s">
        <v>37</v>
      </c>
      <c r="AV629" t="s">
        <v>37</v>
      </c>
      <c r="AW629" t="s">
        <v>37</v>
      </c>
      <c r="AX629" t="s">
        <v>251</v>
      </c>
      <c r="AY629" t="s">
        <v>290</v>
      </c>
      <c r="AZ629" t="s">
        <v>37</v>
      </c>
      <c r="BA629" t="s">
        <v>37</v>
      </c>
      <c r="BB629" t="s">
        <v>38</v>
      </c>
      <c r="BC629" t="s">
        <v>37</v>
      </c>
      <c r="BD629" t="s">
        <v>38</v>
      </c>
      <c r="BE629" t="s">
        <v>37</v>
      </c>
      <c r="BF629" t="s">
        <v>38</v>
      </c>
    </row>
    <row r="630" spans="1:58" ht="17.25" customHeight="1" x14ac:dyDescent="0.25">
      <c r="A630" s="20">
        <v>45555</v>
      </c>
      <c r="B630" s="21">
        <v>5</v>
      </c>
      <c r="C630" s="22">
        <v>4</v>
      </c>
      <c r="D630" s="20" t="s">
        <v>253</v>
      </c>
      <c r="E630" s="20" t="s">
        <v>253</v>
      </c>
      <c r="F630" s="23"/>
      <c r="G630" s="25"/>
      <c r="H630" s="26" t="s">
        <v>37</v>
      </c>
      <c r="I630" s="26" t="s">
        <v>271</v>
      </c>
      <c r="J630" s="26" t="s">
        <v>37</v>
      </c>
      <c r="K630" s="26" t="s">
        <v>37</v>
      </c>
      <c r="L630" s="26" t="s">
        <v>38</v>
      </c>
      <c r="M630" s="26" t="s">
        <v>37</v>
      </c>
      <c r="N630" s="26" t="s">
        <v>37</v>
      </c>
      <c r="O630" s="27" t="s">
        <v>290</v>
      </c>
      <c r="P630" s="26" t="s">
        <v>37</v>
      </c>
      <c r="Q630" s="26" t="s">
        <v>37</v>
      </c>
      <c r="R630" s="26" t="s">
        <v>38</v>
      </c>
      <c r="S630" s="26" t="s">
        <v>37</v>
      </c>
      <c r="T630" s="26" t="s">
        <v>38</v>
      </c>
      <c r="U630" s="26" t="s">
        <v>37</v>
      </c>
      <c r="V630" s="26" t="s">
        <v>38</v>
      </c>
      <c r="AA630" t="s">
        <v>290</v>
      </c>
      <c r="AB630">
        <v>28549</v>
      </c>
      <c r="AC630">
        <v>62296</v>
      </c>
      <c r="AD630">
        <v>46569</v>
      </c>
      <c r="AE630">
        <v>51353</v>
      </c>
      <c r="AF630">
        <v>20153</v>
      </c>
      <c r="AG630">
        <v>16328</v>
      </c>
      <c r="AH630">
        <v>13164</v>
      </c>
      <c r="AI630" t="s">
        <v>290</v>
      </c>
      <c r="AJ630">
        <v>50770</v>
      </c>
      <c r="AK630">
        <v>32590</v>
      </c>
      <c r="AL630">
        <v>26645</v>
      </c>
      <c r="AM630">
        <v>69682</v>
      </c>
      <c r="AN630">
        <v>33359</v>
      </c>
      <c r="AO630">
        <v>32645</v>
      </c>
      <c r="AP630">
        <v>10378</v>
      </c>
      <c r="AQ630" t="s">
        <v>290</v>
      </c>
      <c r="AR630" t="s">
        <v>270</v>
      </c>
      <c r="AS630" t="s">
        <v>37</v>
      </c>
      <c r="AT630" t="s">
        <v>37</v>
      </c>
      <c r="AU630" t="s">
        <v>37</v>
      </c>
      <c r="AV630" t="s">
        <v>37</v>
      </c>
      <c r="AW630" t="s">
        <v>37</v>
      </c>
      <c r="AX630" t="s">
        <v>251</v>
      </c>
      <c r="AY630" t="s">
        <v>290</v>
      </c>
      <c r="AZ630" t="s">
        <v>37</v>
      </c>
      <c r="BA630" t="s">
        <v>37</v>
      </c>
      <c r="BB630" t="s">
        <v>38</v>
      </c>
      <c r="BC630" t="s">
        <v>37</v>
      </c>
      <c r="BD630" t="s">
        <v>38</v>
      </c>
      <c r="BE630" t="s">
        <v>37</v>
      </c>
      <c r="BF630" t="s">
        <v>38</v>
      </c>
    </row>
    <row r="631" spans="1:58" ht="17.25" customHeight="1" x14ac:dyDescent="0.25">
      <c r="A631" s="20">
        <v>45556</v>
      </c>
      <c r="B631" s="21">
        <v>5</v>
      </c>
      <c r="C631" s="22">
        <v>4</v>
      </c>
      <c r="D631" s="20" t="s">
        <v>253</v>
      </c>
      <c r="E631" s="20" t="s">
        <v>253</v>
      </c>
      <c r="F631" s="23"/>
      <c r="G631" s="25"/>
      <c r="H631" s="26" t="s">
        <v>37</v>
      </c>
      <c r="I631" s="26" t="s">
        <v>271</v>
      </c>
      <c r="J631" s="26" t="s">
        <v>37</v>
      </c>
      <c r="K631" s="26" t="s">
        <v>37</v>
      </c>
      <c r="L631" s="26" t="s">
        <v>38</v>
      </c>
      <c r="M631" s="26" t="s">
        <v>37</v>
      </c>
      <c r="N631" s="26" t="s">
        <v>37</v>
      </c>
      <c r="O631" s="27" t="s">
        <v>290</v>
      </c>
      <c r="P631" s="26" t="s">
        <v>37</v>
      </c>
      <c r="Q631" s="26" t="s">
        <v>37</v>
      </c>
      <c r="R631" s="26" t="s">
        <v>38</v>
      </c>
      <c r="S631" s="26" t="s">
        <v>37</v>
      </c>
      <c r="T631" s="26" t="s">
        <v>38</v>
      </c>
      <c r="U631" s="26" t="s">
        <v>37</v>
      </c>
      <c r="V631" s="26" t="s">
        <v>38</v>
      </c>
      <c r="AA631" t="s">
        <v>290</v>
      </c>
      <c r="AB631">
        <v>28561</v>
      </c>
      <c r="AC631">
        <v>62320</v>
      </c>
      <c r="AD631">
        <v>46593</v>
      </c>
      <c r="AE631">
        <v>51377</v>
      </c>
      <c r="AF631">
        <v>20153</v>
      </c>
      <c r="AG631">
        <v>16352</v>
      </c>
      <c r="AH631">
        <v>13164</v>
      </c>
      <c r="AI631" t="s">
        <v>290</v>
      </c>
      <c r="AJ631">
        <v>50794</v>
      </c>
      <c r="AK631">
        <v>32614</v>
      </c>
      <c r="AL631">
        <v>26645</v>
      </c>
      <c r="AM631">
        <v>69706</v>
      </c>
      <c r="AN631">
        <v>33359</v>
      </c>
      <c r="AO631">
        <v>32669</v>
      </c>
      <c r="AP631">
        <v>10378</v>
      </c>
      <c r="AQ631" t="s">
        <v>290</v>
      </c>
      <c r="AR631" t="s">
        <v>320</v>
      </c>
      <c r="AS631" t="s">
        <v>37</v>
      </c>
      <c r="AT631" t="s">
        <v>37</v>
      </c>
      <c r="AU631" t="s">
        <v>37</v>
      </c>
      <c r="AV631" t="s">
        <v>195</v>
      </c>
      <c r="AW631" t="s">
        <v>37</v>
      </c>
      <c r="AX631" t="s">
        <v>251</v>
      </c>
      <c r="AY631" t="s">
        <v>290</v>
      </c>
      <c r="AZ631" t="s">
        <v>37</v>
      </c>
      <c r="BA631" t="s">
        <v>37</v>
      </c>
      <c r="BB631" t="s">
        <v>38</v>
      </c>
      <c r="BC631" t="s">
        <v>37</v>
      </c>
      <c r="BD631" t="s">
        <v>38</v>
      </c>
      <c r="BE631" t="s">
        <v>37</v>
      </c>
      <c r="BF631" t="s">
        <v>38</v>
      </c>
    </row>
    <row r="632" spans="1:58" ht="17.25" customHeight="1" x14ac:dyDescent="0.25">
      <c r="A632" s="20">
        <v>45557</v>
      </c>
      <c r="B632" s="21">
        <v>5</v>
      </c>
      <c r="C632" s="22">
        <v>4</v>
      </c>
      <c r="D632" s="20" t="s">
        <v>253</v>
      </c>
      <c r="E632" s="20" t="s">
        <v>253</v>
      </c>
      <c r="F632" s="23"/>
      <c r="G632" s="25"/>
      <c r="H632" s="26" t="s">
        <v>37</v>
      </c>
      <c r="I632" s="26" t="s">
        <v>271</v>
      </c>
      <c r="J632" s="26" t="s">
        <v>37</v>
      </c>
      <c r="K632" s="26" t="s">
        <v>37</v>
      </c>
      <c r="L632" s="26" t="s">
        <v>38</v>
      </c>
      <c r="M632" s="26" t="s">
        <v>37</v>
      </c>
      <c r="N632" s="26" t="s">
        <v>37</v>
      </c>
      <c r="O632" s="27" t="s">
        <v>290</v>
      </c>
      <c r="P632" s="26" t="s">
        <v>37</v>
      </c>
      <c r="Q632" s="26" t="s">
        <v>37</v>
      </c>
      <c r="R632" s="26" t="s">
        <v>38</v>
      </c>
      <c r="S632" s="26" t="s">
        <v>37</v>
      </c>
      <c r="T632" s="26" t="s">
        <v>38</v>
      </c>
      <c r="U632" s="26" t="s">
        <v>37</v>
      </c>
      <c r="V632" s="26" t="s">
        <v>38</v>
      </c>
      <c r="AA632" t="s">
        <v>290</v>
      </c>
      <c r="AB632">
        <v>28585</v>
      </c>
      <c r="AC632">
        <v>62344</v>
      </c>
      <c r="AD632">
        <v>46617</v>
      </c>
      <c r="AE632">
        <v>51401</v>
      </c>
      <c r="AF632">
        <v>20153</v>
      </c>
      <c r="AG632">
        <v>16376</v>
      </c>
      <c r="AH632">
        <v>13164</v>
      </c>
      <c r="AI632" t="s">
        <v>290</v>
      </c>
      <c r="AJ632">
        <v>50818</v>
      </c>
      <c r="AK632">
        <v>32638</v>
      </c>
      <c r="AL632">
        <v>26645</v>
      </c>
      <c r="AM632">
        <v>69730</v>
      </c>
      <c r="AN632">
        <v>33359</v>
      </c>
      <c r="AO632">
        <v>32693</v>
      </c>
      <c r="AP632">
        <v>10378</v>
      </c>
      <c r="AQ632" t="s">
        <v>290</v>
      </c>
      <c r="AR632" t="s">
        <v>37</v>
      </c>
      <c r="AS632" t="s">
        <v>37</v>
      </c>
      <c r="AT632" t="s">
        <v>37</v>
      </c>
      <c r="AU632" t="s">
        <v>37</v>
      </c>
      <c r="AV632" t="s">
        <v>38</v>
      </c>
      <c r="AW632" t="s">
        <v>37</v>
      </c>
      <c r="AX632" t="s">
        <v>251</v>
      </c>
      <c r="AY632" t="s">
        <v>290</v>
      </c>
      <c r="AZ632" t="s">
        <v>37</v>
      </c>
      <c r="BA632" t="s">
        <v>37</v>
      </c>
      <c r="BB632" t="s">
        <v>38</v>
      </c>
      <c r="BC632" t="s">
        <v>37</v>
      </c>
      <c r="BD632" t="s">
        <v>38</v>
      </c>
      <c r="BE632" t="s">
        <v>37</v>
      </c>
      <c r="BF632" t="s">
        <v>38</v>
      </c>
    </row>
    <row r="633" spans="1:58" ht="17.25" customHeight="1" x14ac:dyDescent="0.25">
      <c r="A633" s="20">
        <v>45558</v>
      </c>
      <c r="B633" s="21">
        <v>5</v>
      </c>
      <c r="C633" s="22">
        <v>4</v>
      </c>
      <c r="D633" s="20" t="s">
        <v>253</v>
      </c>
      <c r="E633" s="20" t="s">
        <v>253</v>
      </c>
      <c r="F633" s="23"/>
      <c r="G633" s="25"/>
      <c r="H633" s="26" t="s">
        <v>37</v>
      </c>
      <c r="I633" s="26" t="s">
        <v>33</v>
      </c>
      <c r="J633" s="26" t="s">
        <v>37</v>
      </c>
      <c r="K633" s="26" t="s">
        <v>37</v>
      </c>
      <c r="L633" s="26" t="s">
        <v>38</v>
      </c>
      <c r="M633" s="26" t="s">
        <v>37</v>
      </c>
      <c r="N633" s="26" t="s">
        <v>37</v>
      </c>
      <c r="O633" s="27" t="s">
        <v>290</v>
      </c>
      <c r="P633" s="26" t="s">
        <v>37</v>
      </c>
      <c r="Q633" s="26" t="s">
        <v>37</v>
      </c>
      <c r="R633" s="26" t="s">
        <v>38</v>
      </c>
      <c r="S633" s="26" t="s">
        <v>37</v>
      </c>
      <c r="T633" s="26" t="s">
        <v>38</v>
      </c>
      <c r="U633" s="26" t="s">
        <v>37</v>
      </c>
      <c r="V633" s="26" t="s">
        <v>38</v>
      </c>
      <c r="AA633" t="s">
        <v>290</v>
      </c>
      <c r="AB633">
        <v>28609</v>
      </c>
      <c r="AC633">
        <v>62368</v>
      </c>
      <c r="AD633">
        <v>46641</v>
      </c>
      <c r="AE633">
        <v>51425</v>
      </c>
      <c r="AF633">
        <v>20153</v>
      </c>
      <c r="AG633">
        <v>16400</v>
      </c>
      <c r="AH633">
        <v>13164</v>
      </c>
      <c r="AI633" t="s">
        <v>290</v>
      </c>
      <c r="AJ633">
        <v>50842</v>
      </c>
      <c r="AK633">
        <v>32662</v>
      </c>
      <c r="AL633">
        <v>26645</v>
      </c>
      <c r="AM633">
        <v>69754</v>
      </c>
      <c r="AN633">
        <v>33359</v>
      </c>
      <c r="AO633">
        <v>32717</v>
      </c>
      <c r="AP633">
        <v>10378</v>
      </c>
      <c r="AQ633" t="s">
        <v>290</v>
      </c>
      <c r="AR633" t="s">
        <v>37</v>
      </c>
      <c r="AS633" t="s">
        <v>37</v>
      </c>
      <c r="AT633" t="s">
        <v>37</v>
      </c>
      <c r="AU633" t="s">
        <v>37</v>
      </c>
      <c r="AV633" t="s">
        <v>38</v>
      </c>
      <c r="AW633" t="s">
        <v>37</v>
      </c>
      <c r="AX633" t="s">
        <v>251</v>
      </c>
      <c r="AY633" t="s">
        <v>290</v>
      </c>
      <c r="AZ633" t="s">
        <v>37</v>
      </c>
      <c r="BA633" t="s">
        <v>37</v>
      </c>
      <c r="BB633" t="s">
        <v>38</v>
      </c>
      <c r="BC633" t="s">
        <v>37</v>
      </c>
      <c r="BD633" t="s">
        <v>38</v>
      </c>
      <c r="BE633" t="s">
        <v>37</v>
      </c>
      <c r="BF633" t="s">
        <v>38</v>
      </c>
    </row>
    <row r="634" spans="1:58" ht="17.25" customHeight="1" x14ac:dyDescent="0.25">
      <c r="A634" s="20">
        <v>45559</v>
      </c>
      <c r="B634" s="21">
        <v>5</v>
      </c>
      <c r="C634" s="22">
        <v>4</v>
      </c>
      <c r="D634" s="20" t="s">
        <v>253</v>
      </c>
      <c r="E634" s="20" t="s">
        <v>253</v>
      </c>
      <c r="F634" s="23"/>
      <c r="G634" s="25"/>
      <c r="H634" s="26" t="s">
        <v>37</v>
      </c>
      <c r="I634" s="26" t="s">
        <v>33</v>
      </c>
      <c r="J634" s="26" t="s">
        <v>37</v>
      </c>
      <c r="K634" s="26" t="s">
        <v>37</v>
      </c>
      <c r="L634" s="26" t="s">
        <v>38</v>
      </c>
      <c r="M634" s="26" t="s">
        <v>37</v>
      </c>
      <c r="N634" s="26" t="s">
        <v>37</v>
      </c>
      <c r="O634" s="27" t="s">
        <v>290</v>
      </c>
      <c r="P634" s="26" t="s">
        <v>37</v>
      </c>
      <c r="Q634" s="26" t="s">
        <v>37</v>
      </c>
      <c r="R634" s="26" t="s">
        <v>38</v>
      </c>
      <c r="S634" s="26" t="s">
        <v>37</v>
      </c>
      <c r="T634" s="26" t="s">
        <v>38</v>
      </c>
      <c r="U634" s="26" t="s">
        <v>37</v>
      </c>
      <c r="V634" s="26" t="s">
        <v>38</v>
      </c>
      <c r="AA634" t="s">
        <v>290</v>
      </c>
      <c r="AB634">
        <v>28633</v>
      </c>
      <c r="AC634">
        <v>62392</v>
      </c>
      <c r="AD634">
        <v>46665</v>
      </c>
      <c r="AE634">
        <v>51449</v>
      </c>
      <c r="AF634">
        <v>20153</v>
      </c>
      <c r="AG634">
        <v>16424</v>
      </c>
      <c r="AH634">
        <v>13164</v>
      </c>
      <c r="AI634" t="s">
        <v>290</v>
      </c>
      <c r="AJ634">
        <v>50866</v>
      </c>
      <c r="AK634">
        <v>32686</v>
      </c>
      <c r="AL634">
        <v>26645</v>
      </c>
      <c r="AM634">
        <v>69778</v>
      </c>
      <c r="AN634">
        <v>33359</v>
      </c>
      <c r="AO634">
        <v>32741</v>
      </c>
      <c r="AP634">
        <v>10378</v>
      </c>
      <c r="AQ634" t="s">
        <v>290</v>
      </c>
      <c r="AR634" t="s">
        <v>37</v>
      </c>
      <c r="AS634" t="s">
        <v>37</v>
      </c>
      <c r="AT634" t="s">
        <v>37</v>
      </c>
      <c r="AU634" t="s">
        <v>37</v>
      </c>
      <c r="AV634" t="s">
        <v>38</v>
      </c>
      <c r="AW634" t="s">
        <v>37</v>
      </c>
      <c r="AX634" t="s">
        <v>251</v>
      </c>
      <c r="AY634" t="s">
        <v>290</v>
      </c>
      <c r="AZ634" t="s">
        <v>37</v>
      </c>
      <c r="BA634" t="s">
        <v>37</v>
      </c>
      <c r="BB634" t="s">
        <v>38</v>
      </c>
      <c r="BC634" t="s">
        <v>37</v>
      </c>
      <c r="BD634" t="s">
        <v>38</v>
      </c>
      <c r="BE634" t="s">
        <v>37</v>
      </c>
      <c r="BF634" t="s">
        <v>38</v>
      </c>
    </row>
    <row r="635" spans="1:58" ht="17.25" customHeight="1" x14ac:dyDescent="0.25">
      <c r="A635" s="20">
        <v>45560</v>
      </c>
      <c r="B635" s="21">
        <v>5</v>
      </c>
      <c r="C635" s="22">
        <v>4</v>
      </c>
      <c r="D635" s="20" t="s">
        <v>253</v>
      </c>
      <c r="E635" s="20" t="s">
        <v>253</v>
      </c>
      <c r="F635" s="23"/>
      <c r="G635" s="25"/>
      <c r="H635" s="26" t="s">
        <v>37</v>
      </c>
      <c r="I635" s="26" t="s">
        <v>37</v>
      </c>
      <c r="J635" s="26" t="s">
        <v>37</v>
      </c>
      <c r="K635" s="26" t="s">
        <v>37</v>
      </c>
      <c r="L635" s="26" t="s">
        <v>38</v>
      </c>
      <c r="M635" s="26" t="s">
        <v>38</v>
      </c>
      <c r="N635" s="26" t="s">
        <v>37</v>
      </c>
      <c r="O635" s="27" t="s">
        <v>290</v>
      </c>
      <c r="P635" s="26" t="s">
        <v>37</v>
      </c>
      <c r="Q635" s="26" t="s">
        <v>37</v>
      </c>
      <c r="R635" s="26" t="s">
        <v>38</v>
      </c>
      <c r="S635" s="26" t="s">
        <v>37</v>
      </c>
      <c r="T635" s="26" t="s">
        <v>38</v>
      </c>
      <c r="U635" s="26" t="s">
        <v>37</v>
      </c>
      <c r="V635" s="26" t="s">
        <v>38</v>
      </c>
      <c r="AA635" t="s">
        <v>290</v>
      </c>
      <c r="AB635">
        <v>28657</v>
      </c>
      <c r="AC635">
        <v>62416</v>
      </c>
      <c r="AD635">
        <v>46689</v>
      </c>
      <c r="AE635">
        <v>51473</v>
      </c>
      <c r="AF635">
        <v>20153</v>
      </c>
      <c r="AG635">
        <v>16448</v>
      </c>
      <c r="AH635">
        <v>13164</v>
      </c>
      <c r="AI635" t="s">
        <v>290</v>
      </c>
      <c r="AJ635">
        <v>50890</v>
      </c>
      <c r="AK635">
        <v>32710</v>
      </c>
      <c r="AL635">
        <v>26645</v>
      </c>
      <c r="AM635">
        <v>69802</v>
      </c>
      <c r="AN635">
        <v>33359</v>
      </c>
      <c r="AO635">
        <v>32765</v>
      </c>
      <c r="AP635">
        <v>10378</v>
      </c>
      <c r="AQ635" t="s">
        <v>290</v>
      </c>
      <c r="AR635" t="s">
        <v>37</v>
      </c>
      <c r="AS635" t="s">
        <v>37</v>
      </c>
      <c r="AT635" t="s">
        <v>37</v>
      </c>
      <c r="AU635" t="s">
        <v>37</v>
      </c>
      <c r="AV635" t="s">
        <v>38</v>
      </c>
      <c r="AW635" t="s">
        <v>37</v>
      </c>
      <c r="AX635" t="s">
        <v>251</v>
      </c>
      <c r="AY635" t="s">
        <v>290</v>
      </c>
      <c r="AZ635" t="s">
        <v>37</v>
      </c>
      <c r="BA635" t="s">
        <v>37</v>
      </c>
      <c r="BB635" t="s">
        <v>38</v>
      </c>
      <c r="BC635" t="s">
        <v>37</v>
      </c>
      <c r="BD635" t="s">
        <v>38</v>
      </c>
      <c r="BE635" t="s">
        <v>37</v>
      </c>
      <c r="BF635" t="s">
        <v>38</v>
      </c>
    </row>
    <row r="636" spans="1:58" ht="17.25" customHeight="1" x14ac:dyDescent="0.25">
      <c r="A636" s="20">
        <v>45561</v>
      </c>
      <c r="B636" s="21">
        <v>5</v>
      </c>
      <c r="C636" s="22">
        <v>4</v>
      </c>
      <c r="D636" s="20" t="s">
        <v>253</v>
      </c>
      <c r="E636" s="20" t="s">
        <v>253</v>
      </c>
      <c r="F636" s="23"/>
      <c r="G636" s="25"/>
      <c r="H636" s="26" t="s">
        <v>37</v>
      </c>
      <c r="I636" s="26" t="s">
        <v>37</v>
      </c>
      <c r="J636" s="26" t="s">
        <v>37</v>
      </c>
      <c r="K636" s="26" t="s">
        <v>37</v>
      </c>
      <c r="L636" s="26" t="s">
        <v>38</v>
      </c>
      <c r="M636" s="26" t="s">
        <v>38</v>
      </c>
      <c r="N636" s="26" t="s">
        <v>37</v>
      </c>
      <c r="O636" s="27" t="s">
        <v>290</v>
      </c>
      <c r="P636" s="26" t="s">
        <v>37</v>
      </c>
      <c r="Q636" s="26" t="s">
        <v>37</v>
      </c>
      <c r="R636" s="26" t="s">
        <v>38</v>
      </c>
      <c r="S636" s="26" t="s">
        <v>37</v>
      </c>
      <c r="T636" s="26" t="s">
        <v>38</v>
      </c>
      <c r="U636" s="26" t="s">
        <v>33</v>
      </c>
      <c r="V636" s="26" t="s">
        <v>37</v>
      </c>
      <c r="AA636" t="s">
        <v>290</v>
      </c>
      <c r="AB636">
        <v>28681</v>
      </c>
      <c r="AC636">
        <v>62440</v>
      </c>
      <c r="AD636">
        <v>46713</v>
      </c>
      <c r="AE636">
        <v>51497</v>
      </c>
      <c r="AF636">
        <v>20153</v>
      </c>
      <c r="AG636">
        <v>16472</v>
      </c>
      <c r="AH636">
        <v>13164</v>
      </c>
      <c r="AI636" t="s">
        <v>290</v>
      </c>
      <c r="AJ636">
        <v>50914</v>
      </c>
      <c r="AK636">
        <v>32734</v>
      </c>
      <c r="AL636">
        <v>26645</v>
      </c>
      <c r="AM636">
        <v>69826</v>
      </c>
      <c r="AN636">
        <v>33359</v>
      </c>
      <c r="AO636">
        <v>32789</v>
      </c>
      <c r="AP636">
        <v>10378</v>
      </c>
      <c r="AQ636" t="s">
        <v>290</v>
      </c>
      <c r="AR636" t="s">
        <v>37</v>
      </c>
      <c r="AS636" t="s">
        <v>37</v>
      </c>
      <c r="AT636" t="s">
        <v>37</v>
      </c>
      <c r="AU636" t="s">
        <v>37</v>
      </c>
      <c r="AV636" t="s">
        <v>38</v>
      </c>
      <c r="AW636" t="s">
        <v>37</v>
      </c>
      <c r="AX636" t="s">
        <v>251</v>
      </c>
      <c r="AY636" t="s">
        <v>290</v>
      </c>
      <c r="AZ636" t="s">
        <v>37</v>
      </c>
      <c r="BA636" t="s">
        <v>37</v>
      </c>
      <c r="BB636" t="s">
        <v>38</v>
      </c>
      <c r="BC636" t="s">
        <v>37</v>
      </c>
      <c r="BD636" t="s">
        <v>38</v>
      </c>
      <c r="BE636" t="s">
        <v>37</v>
      </c>
      <c r="BF636" t="s">
        <v>38</v>
      </c>
    </row>
    <row r="637" spans="1:58" ht="17.25" customHeight="1" x14ac:dyDescent="0.25">
      <c r="A637" s="20">
        <v>45562</v>
      </c>
      <c r="B637" s="21">
        <v>5</v>
      </c>
      <c r="C637" s="22">
        <v>4</v>
      </c>
      <c r="D637" s="20" t="s">
        <v>253</v>
      </c>
      <c r="E637" s="20" t="s">
        <v>253</v>
      </c>
      <c r="F637" s="23"/>
      <c r="G637" s="25"/>
      <c r="H637" s="26" t="s">
        <v>37</v>
      </c>
      <c r="I637" s="26" t="s">
        <v>37</v>
      </c>
      <c r="J637" s="26" t="s">
        <v>37</v>
      </c>
      <c r="K637" s="26" t="s">
        <v>37</v>
      </c>
      <c r="L637" s="26" t="s">
        <v>38</v>
      </c>
      <c r="M637" s="26" t="s">
        <v>38</v>
      </c>
      <c r="N637" s="26" t="s">
        <v>37</v>
      </c>
      <c r="O637" s="27" t="s">
        <v>290</v>
      </c>
      <c r="P637" s="26" t="s">
        <v>37</v>
      </c>
      <c r="Q637" s="26" t="s">
        <v>37</v>
      </c>
      <c r="R637" s="26" t="s">
        <v>38</v>
      </c>
      <c r="S637" s="26" t="s">
        <v>37</v>
      </c>
      <c r="T637" s="26" t="s">
        <v>38</v>
      </c>
      <c r="U637" s="26" t="s">
        <v>33</v>
      </c>
      <c r="V637" s="26" t="s">
        <v>37</v>
      </c>
      <c r="AA637" t="s">
        <v>290</v>
      </c>
      <c r="AB637">
        <v>28705</v>
      </c>
      <c r="AC637">
        <v>62464</v>
      </c>
      <c r="AD637">
        <v>46737</v>
      </c>
      <c r="AE637">
        <v>51521</v>
      </c>
      <c r="AF637">
        <v>20153</v>
      </c>
      <c r="AG637">
        <v>16496</v>
      </c>
      <c r="AH637">
        <v>13164</v>
      </c>
      <c r="AI637" t="s">
        <v>290</v>
      </c>
      <c r="AJ637">
        <v>50938</v>
      </c>
      <c r="AK637">
        <v>32758</v>
      </c>
      <c r="AL637">
        <v>26645</v>
      </c>
      <c r="AM637">
        <v>69850</v>
      </c>
      <c r="AN637">
        <v>33359</v>
      </c>
      <c r="AO637">
        <v>32813</v>
      </c>
      <c r="AP637">
        <v>10378</v>
      </c>
      <c r="AQ637" t="s">
        <v>290</v>
      </c>
      <c r="AR637" t="s">
        <v>37</v>
      </c>
      <c r="AS637" t="s">
        <v>37</v>
      </c>
      <c r="AT637" t="s">
        <v>37</v>
      </c>
      <c r="AU637" t="s">
        <v>37</v>
      </c>
      <c r="AV637" t="s">
        <v>38</v>
      </c>
      <c r="AW637" t="s">
        <v>37</v>
      </c>
      <c r="AX637" t="s">
        <v>251</v>
      </c>
      <c r="AY637" t="s">
        <v>290</v>
      </c>
      <c r="AZ637" t="s">
        <v>37</v>
      </c>
      <c r="BA637" t="s">
        <v>37</v>
      </c>
      <c r="BB637" t="s">
        <v>38</v>
      </c>
      <c r="BC637" t="s">
        <v>37</v>
      </c>
      <c r="BD637" t="s">
        <v>38</v>
      </c>
      <c r="BE637" t="s">
        <v>37</v>
      </c>
      <c r="BF637" t="s">
        <v>38</v>
      </c>
    </row>
    <row r="638" spans="1:58" ht="17.25" customHeight="1" x14ac:dyDescent="0.25">
      <c r="A638" s="20">
        <v>45563</v>
      </c>
      <c r="B638" s="21">
        <v>5</v>
      </c>
      <c r="C638" s="22">
        <v>4</v>
      </c>
      <c r="D638" s="20" t="s">
        <v>253</v>
      </c>
      <c r="E638" s="20" t="s">
        <v>253</v>
      </c>
      <c r="F638" s="23"/>
      <c r="G638" s="25"/>
      <c r="H638" s="26" t="s">
        <v>37</v>
      </c>
      <c r="I638" s="26" t="s">
        <v>37</v>
      </c>
      <c r="J638" s="26" t="s">
        <v>37</v>
      </c>
      <c r="K638" s="26" t="s">
        <v>37</v>
      </c>
      <c r="L638" s="26" t="s">
        <v>38</v>
      </c>
      <c r="M638" s="26" t="s">
        <v>38</v>
      </c>
      <c r="N638" s="26" t="s">
        <v>37</v>
      </c>
      <c r="O638" s="27" t="s">
        <v>290</v>
      </c>
      <c r="P638" s="26" t="s">
        <v>33</v>
      </c>
      <c r="Q638" s="26" t="s">
        <v>37</v>
      </c>
      <c r="R638" s="26" t="s">
        <v>38</v>
      </c>
      <c r="S638" s="26" t="s">
        <v>37</v>
      </c>
      <c r="T638" s="26" t="s">
        <v>38</v>
      </c>
      <c r="U638" s="26" t="s">
        <v>37</v>
      </c>
      <c r="V638" s="26" t="s">
        <v>37</v>
      </c>
      <c r="AA638" t="s">
        <v>290</v>
      </c>
      <c r="AB638">
        <v>28729</v>
      </c>
      <c r="AC638">
        <v>62488</v>
      </c>
      <c r="AD638">
        <v>46761</v>
      </c>
      <c r="AE638">
        <v>51545</v>
      </c>
      <c r="AF638">
        <v>20153</v>
      </c>
      <c r="AG638">
        <v>16496</v>
      </c>
      <c r="AH638">
        <v>13164</v>
      </c>
      <c r="AI638" t="s">
        <v>290</v>
      </c>
      <c r="AJ638">
        <v>50962</v>
      </c>
      <c r="AK638">
        <v>32782</v>
      </c>
      <c r="AL638">
        <v>26645</v>
      </c>
      <c r="AM638">
        <v>69874</v>
      </c>
      <c r="AN638">
        <v>33359</v>
      </c>
      <c r="AO638">
        <v>32837</v>
      </c>
      <c r="AP638">
        <v>10378</v>
      </c>
      <c r="AQ638" t="s">
        <v>290</v>
      </c>
      <c r="AR638" t="s">
        <v>37</v>
      </c>
      <c r="AS638" t="s">
        <v>37</v>
      </c>
      <c r="AT638" t="s">
        <v>37</v>
      </c>
      <c r="AU638" t="s">
        <v>37</v>
      </c>
      <c r="AV638" t="s">
        <v>38</v>
      </c>
      <c r="AW638" t="s">
        <v>195</v>
      </c>
      <c r="AX638" t="s">
        <v>320</v>
      </c>
      <c r="AY638" t="s">
        <v>290</v>
      </c>
      <c r="AZ638" t="s">
        <v>37</v>
      </c>
      <c r="BA638" t="s">
        <v>37</v>
      </c>
      <c r="BB638" t="s">
        <v>38</v>
      </c>
      <c r="BC638" t="s">
        <v>37</v>
      </c>
      <c r="BD638" t="s">
        <v>38</v>
      </c>
      <c r="BE638" t="s">
        <v>37</v>
      </c>
      <c r="BF638" t="s">
        <v>38</v>
      </c>
    </row>
    <row r="639" spans="1:58" ht="17.25" customHeight="1" x14ac:dyDescent="0.25">
      <c r="A639" s="20">
        <v>45564</v>
      </c>
      <c r="B639" s="21">
        <v>5</v>
      </c>
      <c r="C639" s="22">
        <v>4</v>
      </c>
      <c r="D639" s="20" t="s">
        <v>253</v>
      </c>
      <c r="E639" s="20" t="s">
        <v>253</v>
      </c>
      <c r="F639" s="23"/>
      <c r="G639" s="25"/>
      <c r="H639" s="26" t="s">
        <v>37</v>
      </c>
      <c r="I639" s="26" t="s">
        <v>37</v>
      </c>
      <c r="J639" s="26" t="s">
        <v>37</v>
      </c>
      <c r="K639" s="26" t="s">
        <v>37</v>
      </c>
      <c r="L639" s="26" t="s">
        <v>38</v>
      </c>
      <c r="M639" s="26" t="s">
        <v>38</v>
      </c>
      <c r="N639" s="26" t="s">
        <v>37</v>
      </c>
      <c r="O639" s="27" t="s">
        <v>290</v>
      </c>
      <c r="P639" s="26" t="s">
        <v>33</v>
      </c>
      <c r="Q639" s="26" t="s">
        <v>37</v>
      </c>
      <c r="R639" s="26" t="s">
        <v>38</v>
      </c>
      <c r="S639" s="26" t="s">
        <v>37</v>
      </c>
      <c r="T639" s="26" t="s">
        <v>38</v>
      </c>
      <c r="U639" s="26" t="s">
        <v>37</v>
      </c>
      <c r="V639" s="26" t="s">
        <v>37</v>
      </c>
      <c r="AA639" t="s">
        <v>290</v>
      </c>
      <c r="AB639">
        <v>28753</v>
      </c>
      <c r="AC639">
        <v>62512</v>
      </c>
      <c r="AD639">
        <v>46785</v>
      </c>
      <c r="AE639">
        <v>51569</v>
      </c>
      <c r="AF639">
        <v>20153</v>
      </c>
      <c r="AG639">
        <v>16496</v>
      </c>
      <c r="AH639">
        <v>13188</v>
      </c>
      <c r="AI639" t="s">
        <v>290</v>
      </c>
      <c r="AJ639">
        <v>50986</v>
      </c>
      <c r="AK639">
        <v>32806</v>
      </c>
      <c r="AL639">
        <v>26645</v>
      </c>
      <c r="AM639">
        <v>69898</v>
      </c>
      <c r="AN639">
        <v>33359</v>
      </c>
      <c r="AO639">
        <v>32861</v>
      </c>
      <c r="AP639">
        <v>10378</v>
      </c>
      <c r="AQ639" t="s">
        <v>290</v>
      </c>
      <c r="AR639" t="s">
        <v>37</v>
      </c>
      <c r="AS639" t="s">
        <v>37</v>
      </c>
      <c r="AT639" t="s">
        <v>37</v>
      </c>
      <c r="AU639" t="s">
        <v>37</v>
      </c>
      <c r="AV639" t="s">
        <v>38</v>
      </c>
      <c r="AW639" t="s">
        <v>38</v>
      </c>
      <c r="AX639" t="s">
        <v>37</v>
      </c>
      <c r="AY639" t="s">
        <v>290</v>
      </c>
      <c r="AZ639" t="s">
        <v>37</v>
      </c>
      <c r="BA639" t="s">
        <v>37</v>
      </c>
      <c r="BB639" t="s">
        <v>38</v>
      </c>
      <c r="BC639" t="s">
        <v>37</v>
      </c>
      <c r="BD639" t="s">
        <v>38</v>
      </c>
      <c r="BE639" t="s">
        <v>37</v>
      </c>
      <c r="BF639" t="s">
        <v>38</v>
      </c>
    </row>
    <row r="640" spans="1:58" ht="17.25" customHeight="1" x14ac:dyDescent="0.25">
      <c r="A640" s="20">
        <v>45565</v>
      </c>
      <c r="B640" s="21">
        <v>5</v>
      </c>
      <c r="C640" s="22">
        <v>4</v>
      </c>
      <c r="D640" s="20" t="s">
        <v>253</v>
      </c>
      <c r="E640" s="20" t="s">
        <v>253</v>
      </c>
      <c r="F640" s="23"/>
      <c r="G640" s="25"/>
      <c r="H640" s="26" t="s">
        <v>37</v>
      </c>
      <c r="I640" s="26" t="s">
        <v>37</v>
      </c>
      <c r="J640" s="26" t="s">
        <v>37</v>
      </c>
      <c r="K640" s="26" t="s">
        <v>37</v>
      </c>
      <c r="L640" s="26" t="s">
        <v>38</v>
      </c>
      <c r="M640" s="26" t="s">
        <v>38</v>
      </c>
      <c r="N640" s="26" t="s">
        <v>37</v>
      </c>
      <c r="O640" s="27" t="s">
        <v>290</v>
      </c>
      <c r="P640" s="26" t="s">
        <v>37</v>
      </c>
      <c r="Q640" s="26" t="s">
        <v>33</v>
      </c>
      <c r="R640" s="26" t="s">
        <v>38</v>
      </c>
      <c r="S640" s="26" t="s">
        <v>37</v>
      </c>
      <c r="T640" s="26" t="s">
        <v>38</v>
      </c>
      <c r="U640" s="26" t="s">
        <v>37</v>
      </c>
      <c r="V640" s="26" t="s">
        <v>37</v>
      </c>
      <c r="AA640" t="s">
        <v>290</v>
      </c>
      <c r="AB640">
        <v>28777</v>
      </c>
      <c r="AC640">
        <v>62536</v>
      </c>
      <c r="AD640">
        <v>46809</v>
      </c>
      <c r="AE640">
        <v>51593</v>
      </c>
      <c r="AF640">
        <v>20153</v>
      </c>
      <c r="AG640">
        <v>16496</v>
      </c>
      <c r="AH640">
        <v>13212</v>
      </c>
      <c r="AI640" t="s">
        <v>290</v>
      </c>
      <c r="AJ640">
        <v>51010</v>
      </c>
      <c r="AK640">
        <v>32806</v>
      </c>
      <c r="AL640">
        <v>26645</v>
      </c>
      <c r="AM640">
        <v>69922</v>
      </c>
      <c r="AN640">
        <v>33359</v>
      </c>
      <c r="AO640">
        <v>32885</v>
      </c>
      <c r="AP640">
        <v>10378</v>
      </c>
      <c r="AQ640" t="s">
        <v>290</v>
      </c>
      <c r="AR640" t="s">
        <v>37</v>
      </c>
      <c r="AS640" t="s">
        <v>37</v>
      </c>
      <c r="AT640" t="s">
        <v>37</v>
      </c>
      <c r="AU640" t="s">
        <v>37</v>
      </c>
      <c r="AV640" t="s">
        <v>38</v>
      </c>
      <c r="AW640" t="s">
        <v>38</v>
      </c>
      <c r="AX640" t="s">
        <v>37</v>
      </c>
      <c r="AY640" t="s">
        <v>290</v>
      </c>
      <c r="AZ640" t="s">
        <v>37</v>
      </c>
      <c r="BA640" t="s">
        <v>195</v>
      </c>
      <c r="BB640" t="s">
        <v>38</v>
      </c>
      <c r="BC640" t="s">
        <v>37</v>
      </c>
      <c r="BD640" t="s">
        <v>320</v>
      </c>
      <c r="BE640" t="s">
        <v>37</v>
      </c>
      <c r="BF640" t="s">
        <v>38</v>
      </c>
    </row>
    <row r="641" spans="1:58" ht="17.25" customHeight="1" x14ac:dyDescent="0.25">
      <c r="A641" s="20">
        <v>45566</v>
      </c>
      <c r="B641" s="21">
        <v>5</v>
      </c>
      <c r="C641" s="22">
        <v>4</v>
      </c>
      <c r="D641" s="20" t="s">
        <v>253</v>
      </c>
      <c r="E641" s="20" t="s">
        <v>253</v>
      </c>
      <c r="F641" s="23"/>
      <c r="G641" s="25"/>
      <c r="H641" s="26" t="s">
        <v>37</v>
      </c>
      <c r="I641" s="26" t="s">
        <v>37</v>
      </c>
      <c r="J641" s="26" t="s">
        <v>37</v>
      </c>
      <c r="K641" s="26" t="s">
        <v>37</v>
      </c>
      <c r="L641" s="26" t="s">
        <v>38</v>
      </c>
      <c r="M641" s="26" t="s">
        <v>38</v>
      </c>
      <c r="N641" s="26" t="s">
        <v>37</v>
      </c>
      <c r="O641" s="27" t="s">
        <v>290</v>
      </c>
      <c r="P641" s="26" t="s">
        <v>37</v>
      </c>
      <c r="Q641" s="26" t="s">
        <v>33</v>
      </c>
      <c r="R641" s="26" t="s">
        <v>38</v>
      </c>
      <c r="S641" s="26" t="s">
        <v>37</v>
      </c>
      <c r="T641" s="26" t="s">
        <v>38</v>
      </c>
      <c r="U641" s="26" t="s">
        <v>37</v>
      </c>
      <c r="V641" s="26" t="s">
        <v>37</v>
      </c>
      <c r="AA641" t="s">
        <v>290</v>
      </c>
      <c r="AB641">
        <v>28801</v>
      </c>
      <c r="AC641">
        <v>62560</v>
      </c>
      <c r="AD641">
        <v>46833</v>
      </c>
      <c r="AE641">
        <v>51617</v>
      </c>
      <c r="AF641">
        <v>20153</v>
      </c>
      <c r="AG641">
        <v>16496</v>
      </c>
      <c r="AH641">
        <v>13236</v>
      </c>
      <c r="AI641" t="s">
        <v>290</v>
      </c>
      <c r="AJ641">
        <v>51034</v>
      </c>
      <c r="AK641">
        <v>32806</v>
      </c>
      <c r="AL641">
        <v>26645</v>
      </c>
      <c r="AM641">
        <v>69946</v>
      </c>
      <c r="AN641">
        <v>33383</v>
      </c>
      <c r="AO641">
        <v>32909</v>
      </c>
      <c r="AP641">
        <v>10378</v>
      </c>
      <c r="AQ641" t="s">
        <v>290</v>
      </c>
      <c r="AR641" t="s">
        <v>37</v>
      </c>
      <c r="AS641" t="s">
        <v>37</v>
      </c>
      <c r="AT641" t="s">
        <v>37</v>
      </c>
      <c r="AU641" t="s">
        <v>37</v>
      </c>
      <c r="AV641" t="s">
        <v>38</v>
      </c>
      <c r="AW641" t="s">
        <v>38</v>
      </c>
      <c r="AX641" t="s">
        <v>37</v>
      </c>
      <c r="AY641" t="s">
        <v>290</v>
      </c>
      <c r="AZ641" t="s">
        <v>37</v>
      </c>
      <c r="BA641" t="s">
        <v>271</v>
      </c>
      <c r="BB641" t="s">
        <v>38</v>
      </c>
      <c r="BC641" t="s">
        <v>37</v>
      </c>
      <c r="BD641" t="s">
        <v>37</v>
      </c>
      <c r="BE641" t="s">
        <v>37</v>
      </c>
      <c r="BF641" t="s">
        <v>38</v>
      </c>
    </row>
    <row r="642" spans="1:58" ht="17.25" customHeight="1" x14ac:dyDescent="0.25">
      <c r="A642" s="20">
        <v>45567</v>
      </c>
      <c r="B642" s="21">
        <v>5</v>
      </c>
      <c r="C642" s="22">
        <v>4</v>
      </c>
      <c r="D642" s="20" t="s">
        <v>253</v>
      </c>
      <c r="E642" s="20" t="s">
        <v>253</v>
      </c>
      <c r="F642" s="23"/>
      <c r="G642" s="25"/>
      <c r="H642" s="26" t="s">
        <v>37</v>
      </c>
      <c r="I642" s="26" t="s">
        <v>37</v>
      </c>
      <c r="J642" s="26" t="s">
        <v>33</v>
      </c>
      <c r="K642" s="26" t="s">
        <v>37</v>
      </c>
      <c r="L642" s="26" t="s">
        <v>37</v>
      </c>
      <c r="M642" s="26" t="s">
        <v>38</v>
      </c>
      <c r="N642" s="26" t="s">
        <v>37</v>
      </c>
      <c r="O642" s="27" t="s">
        <v>290</v>
      </c>
      <c r="P642" s="26" t="s">
        <v>37</v>
      </c>
      <c r="Q642" s="26" t="s">
        <v>37</v>
      </c>
      <c r="R642" s="26" t="s">
        <v>38</v>
      </c>
      <c r="S642" s="26" t="s">
        <v>38</v>
      </c>
      <c r="T642" s="26" t="s">
        <v>38</v>
      </c>
      <c r="U642" s="26" t="s">
        <v>37</v>
      </c>
      <c r="V642" s="26" t="s">
        <v>37</v>
      </c>
      <c r="AA642" t="s">
        <v>290</v>
      </c>
      <c r="AB642">
        <v>28825</v>
      </c>
      <c r="AC642">
        <v>62584</v>
      </c>
      <c r="AD642">
        <v>46857</v>
      </c>
      <c r="AE642">
        <v>51641</v>
      </c>
      <c r="AF642">
        <v>20153</v>
      </c>
      <c r="AG642">
        <v>16496</v>
      </c>
      <c r="AH642">
        <v>13260</v>
      </c>
      <c r="AI642" t="s">
        <v>290</v>
      </c>
      <c r="AJ642">
        <v>51058</v>
      </c>
      <c r="AK642">
        <v>32806</v>
      </c>
      <c r="AL642">
        <v>26645</v>
      </c>
      <c r="AM642">
        <v>69970</v>
      </c>
      <c r="AN642">
        <v>33407</v>
      </c>
      <c r="AO642">
        <v>32933</v>
      </c>
      <c r="AP642">
        <v>10378</v>
      </c>
      <c r="AQ642" t="s">
        <v>290</v>
      </c>
      <c r="AR642" t="s">
        <v>37</v>
      </c>
      <c r="AS642" t="s">
        <v>37</v>
      </c>
      <c r="AT642" t="s">
        <v>37</v>
      </c>
      <c r="AU642" t="s">
        <v>37</v>
      </c>
      <c r="AV642" t="s">
        <v>38</v>
      </c>
      <c r="AW642" t="s">
        <v>38</v>
      </c>
      <c r="AX642" t="s">
        <v>37</v>
      </c>
      <c r="AY642" t="s">
        <v>290</v>
      </c>
      <c r="AZ642" t="s">
        <v>37</v>
      </c>
      <c r="BA642" t="s">
        <v>271</v>
      </c>
      <c r="BB642" t="s">
        <v>38</v>
      </c>
      <c r="BC642" t="s">
        <v>37</v>
      </c>
      <c r="BD642" t="s">
        <v>37</v>
      </c>
      <c r="BE642" t="s">
        <v>37</v>
      </c>
      <c r="BF642" t="s">
        <v>38</v>
      </c>
    </row>
    <row r="643" spans="1:58" ht="17.25" customHeight="1" x14ac:dyDescent="0.25">
      <c r="A643" s="20">
        <v>45568</v>
      </c>
      <c r="B643" s="21">
        <v>5</v>
      </c>
      <c r="C643" s="22">
        <v>4</v>
      </c>
      <c r="D643" s="20" t="s">
        <v>253</v>
      </c>
      <c r="E643" s="20" t="s">
        <v>253</v>
      </c>
      <c r="F643" s="23"/>
      <c r="G643" s="25"/>
      <c r="H643" s="26" t="s">
        <v>37</v>
      </c>
      <c r="I643" s="26" t="s">
        <v>37</v>
      </c>
      <c r="J643" s="26" t="s">
        <v>33</v>
      </c>
      <c r="K643" s="26" t="s">
        <v>37</v>
      </c>
      <c r="L643" s="26" t="s">
        <v>37</v>
      </c>
      <c r="M643" s="26" t="s">
        <v>38</v>
      </c>
      <c r="N643" s="26" t="s">
        <v>37</v>
      </c>
      <c r="O643" s="27" t="s">
        <v>290</v>
      </c>
      <c r="P643" s="26" t="s">
        <v>37</v>
      </c>
      <c r="Q643" s="26" t="s">
        <v>37</v>
      </c>
      <c r="R643" s="26" t="s">
        <v>38</v>
      </c>
      <c r="S643" s="26" t="s">
        <v>38</v>
      </c>
      <c r="T643" s="26" t="s">
        <v>38</v>
      </c>
      <c r="U643" s="26" t="s">
        <v>37</v>
      </c>
      <c r="V643" s="26" t="s">
        <v>37</v>
      </c>
      <c r="AA643" t="s">
        <v>290</v>
      </c>
      <c r="AB643">
        <v>28849</v>
      </c>
      <c r="AC643">
        <v>62608</v>
      </c>
      <c r="AD643">
        <v>46881</v>
      </c>
      <c r="AE643">
        <v>51665</v>
      </c>
      <c r="AF643">
        <v>20153</v>
      </c>
      <c r="AG643">
        <v>16496</v>
      </c>
      <c r="AH643">
        <v>13284</v>
      </c>
      <c r="AI643" t="s">
        <v>290</v>
      </c>
      <c r="AJ643">
        <v>51082</v>
      </c>
      <c r="AK643">
        <v>32806</v>
      </c>
      <c r="AL643">
        <v>26645</v>
      </c>
      <c r="AM643">
        <v>69994</v>
      </c>
      <c r="AN643">
        <v>33431</v>
      </c>
      <c r="AO643">
        <v>32957</v>
      </c>
      <c r="AP643">
        <v>10378</v>
      </c>
      <c r="AQ643" t="s">
        <v>290</v>
      </c>
      <c r="AR643" t="s">
        <v>37</v>
      </c>
      <c r="AS643" t="s">
        <v>37</v>
      </c>
      <c r="AT643" t="s">
        <v>37</v>
      </c>
      <c r="AU643" t="s">
        <v>37</v>
      </c>
      <c r="AV643" t="s">
        <v>38</v>
      </c>
      <c r="AW643" t="s">
        <v>38</v>
      </c>
      <c r="AX643" t="s">
        <v>37</v>
      </c>
      <c r="AY643" t="s">
        <v>290</v>
      </c>
      <c r="AZ643" t="s">
        <v>37</v>
      </c>
      <c r="BA643" t="s">
        <v>271</v>
      </c>
      <c r="BB643" t="s">
        <v>38</v>
      </c>
      <c r="BC643" t="s">
        <v>37</v>
      </c>
      <c r="BD643" t="s">
        <v>37</v>
      </c>
      <c r="BE643" t="s">
        <v>37</v>
      </c>
      <c r="BF643" t="s">
        <v>38</v>
      </c>
    </row>
    <row r="644" spans="1:58" ht="17.25" customHeight="1" x14ac:dyDescent="0.25">
      <c r="A644" s="20">
        <v>45569</v>
      </c>
      <c r="B644" s="21">
        <v>5</v>
      </c>
      <c r="C644" s="22">
        <v>4</v>
      </c>
      <c r="D644" s="20" t="s">
        <v>253</v>
      </c>
      <c r="E644" s="20" t="s">
        <v>253</v>
      </c>
      <c r="F644" s="23"/>
      <c r="G644" s="25"/>
      <c r="H644" s="26" t="s">
        <v>37</v>
      </c>
      <c r="I644" s="26" t="s">
        <v>37</v>
      </c>
      <c r="J644" s="26" t="s">
        <v>37</v>
      </c>
      <c r="K644" s="26" t="s">
        <v>270</v>
      </c>
      <c r="L644" s="26" t="s">
        <v>37</v>
      </c>
      <c r="M644" s="26" t="s">
        <v>38</v>
      </c>
      <c r="N644" s="26" t="s">
        <v>37</v>
      </c>
      <c r="O644" s="27" t="s">
        <v>290</v>
      </c>
      <c r="P644" s="26" t="s">
        <v>37</v>
      </c>
      <c r="Q644" s="26" t="s">
        <v>37</v>
      </c>
      <c r="R644" s="26" t="s">
        <v>38</v>
      </c>
      <c r="S644" s="26" t="s">
        <v>38</v>
      </c>
      <c r="T644" s="26" t="s">
        <v>38</v>
      </c>
      <c r="U644" s="26" t="s">
        <v>37</v>
      </c>
      <c r="V644" s="26" t="s">
        <v>37</v>
      </c>
      <c r="AA644" t="s">
        <v>290</v>
      </c>
      <c r="AB644">
        <v>28873</v>
      </c>
      <c r="AC644">
        <v>62632</v>
      </c>
      <c r="AD644">
        <v>46905</v>
      </c>
      <c r="AE644">
        <v>51689</v>
      </c>
      <c r="AF644">
        <v>20153</v>
      </c>
      <c r="AG644">
        <v>16496</v>
      </c>
      <c r="AH644">
        <v>13308</v>
      </c>
      <c r="AI644" t="s">
        <v>290</v>
      </c>
      <c r="AJ644">
        <v>51106</v>
      </c>
      <c r="AK644">
        <v>32806</v>
      </c>
      <c r="AL644">
        <v>26645</v>
      </c>
      <c r="AM644">
        <v>70018</v>
      </c>
      <c r="AN644">
        <v>33455</v>
      </c>
      <c r="AO644">
        <v>32981</v>
      </c>
      <c r="AP644">
        <v>10378</v>
      </c>
      <c r="AQ644" t="s">
        <v>290</v>
      </c>
      <c r="AR644" t="s">
        <v>37</v>
      </c>
      <c r="AS644" t="s">
        <v>37</v>
      </c>
      <c r="AT644" t="s">
        <v>37</v>
      </c>
      <c r="AU644" t="s">
        <v>37</v>
      </c>
      <c r="AV644" t="s">
        <v>38</v>
      </c>
      <c r="AW644" t="s">
        <v>38</v>
      </c>
      <c r="AX644" t="s">
        <v>37</v>
      </c>
      <c r="AY644" t="s">
        <v>290</v>
      </c>
      <c r="AZ644" t="s">
        <v>37</v>
      </c>
      <c r="BA644" t="s">
        <v>271</v>
      </c>
      <c r="BB644" t="s">
        <v>38</v>
      </c>
      <c r="BC644" t="s">
        <v>37</v>
      </c>
      <c r="BD644" t="s">
        <v>37</v>
      </c>
      <c r="BE644" t="s">
        <v>37</v>
      </c>
      <c r="BF644" t="s">
        <v>38</v>
      </c>
    </row>
    <row r="645" spans="1:58" ht="17.25" customHeight="1" x14ac:dyDescent="0.25">
      <c r="A645" s="20">
        <v>45570</v>
      </c>
      <c r="B645" s="21">
        <v>5</v>
      </c>
      <c r="C645" s="22">
        <v>4</v>
      </c>
      <c r="D645" s="20" t="s">
        <v>253</v>
      </c>
      <c r="E645" s="20" t="s">
        <v>253</v>
      </c>
      <c r="F645" s="23"/>
      <c r="G645" s="25"/>
      <c r="H645" s="26" t="s">
        <v>37</v>
      </c>
      <c r="I645" s="26" t="s">
        <v>37</v>
      </c>
      <c r="J645" s="26" t="s">
        <v>37</v>
      </c>
      <c r="K645" s="26" t="s">
        <v>270</v>
      </c>
      <c r="L645" s="26" t="s">
        <v>37</v>
      </c>
      <c r="M645" s="26" t="s">
        <v>38</v>
      </c>
      <c r="N645" s="26" t="s">
        <v>37</v>
      </c>
      <c r="O645" s="27" t="s">
        <v>290</v>
      </c>
      <c r="P645" s="26" t="s">
        <v>37</v>
      </c>
      <c r="Q645" s="26" t="s">
        <v>37</v>
      </c>
      <c r="R645" s="26" t="s">
        <v>38</v>
      </c>
      <c r="S645" s="26" t="s">
        <v>38</v>
      </c>
      <c r="T645" s="26" t="s">
        <v>38</v>
      </c>
      <c r="U645" s="26" t="s">
        <v>37</v>
      </c>
      <c r="V645" s="26" t="s">
        <v>37</v>
      </c>
      <c r="AA645" t="s">
        <v>290</v>
      </c>
      <c r="AB645">
        <v>28897</v>
      </c>
      <c r="AC645">
        <v>62656</v>
      </c>
      <c r="AD645">
        <v>46929</v>
      </c>
      <c r="AE645">
        <v>51713</v>
      </c>
      <c r="AF645">
        <v>20153</v>
      </c>
      <c r="AG645">
        <v>16496</v>
      </c>
      <c r="AH645">
        <v>13332</v>
      </c>
      <c r="AI645" t="s">
        <v>290</v>
      </c>
      <c r="AJ645">
        <v>51130</v>
      </c>
      <c r="AK645">
        <v>32806</v>
      </c>
      <c r="AL645">
        <v>26645</v>
      </c>
      <c r="AM645">
        <v>70042</v>
      </c>
      <c r="AN645">
        <v>33479</v>
      </c>
      <c r="AO645">
        <v>33005</v>
      </c>
      <c r="AP645">
        <v>10378</v>
      </c>
      <c r="AQ645" t="s">
        <v>290</v>
      </c>
      <c r="AR645" t="s">
        <v>37</v>
      </c>
      <c r="AS645" t="s">
        <v>37</v>
      </c>
      <c r="AT645" t="s">
        <v>37</v>
      </c>
      <c r="AU645" t="s">
        <v>37</v>
      </c>
      <c r="AV645" t="s">
        <v>38</v>
      </c>
      <c r="AW645" t="s">
        <v>38</v>
      </c>
      <c r="AX645" t="s">
        <v>37</v>
      </c>
      <c r="AY645" t="s">
        <v>290</v>
      </c>
      <c r="AZ645" t="s">
        <v>37</v>
      </c>
      <c r="BA645" t="s">
        <v>271</v>
      </c>
      <c r="BB645" t="s">
        <v>38</v>
      </c>
      <c r="BC645" t="s">
        <v>37</v>
      </c>
      <c r="BD645" t="s">
        <v>37</v>
      </c>
      <c r="BE645" t="s">
        <v>37</v>
      </c>
      <c r="BF645" t="s">
        <v>38</v>
      </c>
    </row>
    <row r="646" spans="1:58" ht="17.25" customHeight="1" x14ac:dyDescent="0.25">
      <c r="A646" s="20">
        <v>45571</v>
      </c>
      <c r="B646" s="21">
        <v>5</v>
      </c>
      <c r="C646" s="22">
        <v>4</v>
      </c>
      <c r="D646" s="20" t="s">
        <v>253</v>
      </c>
      <c r="E646" s="20" t="s">
        <v>253</v>
      </c>
      <c r="F646" s="23"/>
      <c r="G646" s="25"/>
      <c r="H646" s="26" t="s">
        <v>37</v>
      </c>
      <c r="I646" s="26" t="s">
        <v>37</v>
      </c>
      <c r="J646" s="26" t="s">
        <v>37</v>
      </c>
      <c r="K646" s="26" t="s">
        <v>270</v>
      </c>
      <c r="L646" s="26" t="s">
        <v>37</v>
      </c>
      <c r="M646" s="26" t="s">
        <v>38</v>
      </c>
      <c r="N646" s="26" t="s">
        <v>37</v>
      </c>
      <c r="O646" s="27" t="s">
        <v>290</v>
      </c>
      <c r="P646" s="26" t="s">
        <v>37</v>
      </c>
      <c r="Q646" s="26" t="s">
        <v>37</v>
      </c>
      <c r="R646" s="26" t="s">
        <v>38</v>
      </c>
      <c r="S646" s="26" t="s">
        <v>38</v>
      </c>
      <c r="T646" s="26" t="s">
        <v>38</v>
      </c>
      <c r="U646" s="26" t="s">
        <v>37</v>
      </c>
      <c r="V646" s="26" t="s">
        <v>37</v>
      </c>
      <c r="AA646" t="s">
        <v>290</v>
      </c>
      <c r="AB646">
        <v>28921</v>
      </c>
      <c r="AC646">
        <v>62680</v>
      </c>
      <c r="AD646">
        <v>46953</v>
      </c>
      <c r="AE646">
        <v>51737</v>
      </c>
      <c r="AF646">
        <v>20153</v>
      </c>
      <c r="AG646">
        <v>16496</v>
      </c>
      <c r="AH646">
        <v>13356</v>
      </c>
      <c r="AI646" t="s">
        <v>290</v>
      </c>
      <c r="AJ646">
        <v>51154</v>
      </c>
      <c r="AK646">
        <v>32806</v>
      </c>
      <c r="AL646">
        <v>26645</v>
      </c>
      <c r="AM646">
        <v>70066</v>
      </c>
      <c r="AN646">
        <v>33503</v>
      </c>
      <c r="AO646">
        <v>33029</v>
      </c>
      <c r="AP646">
        <v>10378</v>
      </c>
      <c r="AQ646" t="s">
        <v>290</v>
      </c>
      <c r="AR646" t="s">
        <v>37</v>
      </c>
      <c r="AS646" t="s">
        <v>37</v>
      </c>
      <c r="AT646" t="s">
        <v>37</v>
      </c>
      <c r="AU646" t="s">
        <v>37</v>
      </c>
      <c r="AV646" t="s">
        <v>38</v>
      </c>
      <c r="AW646" t="s">
        <v>38</v>
      </c>
      <c r="AX646" t="s">
        <v>37</v>
      </c>
      <c r="AY646" t="s">
        <v>290</v>
      </c>
      <c r="AZ646" t="s">
        <v>37</v>
      </c>
      <c r="BA646" t="s">
        <v>271</v>
      </c>
      <c r="BB646" t="s">
        <v>38</v>
      </c>
      <c r="BC646" t="s">
        <v>37</v>
      </c>
      <c r="BD646" t="s">
        <v>37</v>
      </c>
      <c r="BE646" t="s">
        <v>37</v>
      </c>
      <c r="BF646" t="s">
        <v>38</v>
      </c>
    </row>
    <row r="647" spans="1:58" ht="17.25" customHeight="1" x14ac:dyDescent="0.25">
      <c r="A647" s="20">
        <v>45572</v>
      </c>
      <c r="B647" s="21">
        <v>5</v>
      </c>
      <c r="C647" s="22">
        <v>4</v>
      </c>
      <c r="D647" s="20" t="s">
        <v>253</v>
      </c>
      <c r="E647" s="20" t="s">
        <v>253</v>
      </c>
      <c r="F647" s="23"/>
      <c r="G647" s="25"/>
      <c r="H647" s="26" t="s">
        <v>37</v>
      </c>
      <c r="I647" s="26" t="s">
        <v>37</v>
      </c>
      <c r="J647" s="26" t="s">
        <v>37</v>
      </c>
      <c r="K647" s="26" t="s">
        <v>270</v>
      </c>
      <c r="L647" s="26" t="s">
        <v>37</v>
      </c>
      <c r="M647" s="26" t="s">
        <v>38</v>
      </c>
      <c r="N647" s="26" t="s">
        <v>37</v>
      </c>
      <c r="O647" s="27" t="s">
        <v>290</v>
      </c>
      <c r="P647" s="26" t="s">
        <v>37</v>
      </c>
      <c r="Q647" s="26" t="s">
        <v>37</v>
      </c>
      <c r="R647" s="26" t="s">
        <v>38</v>
      </c>
      <c r="S647" s="26" t="s">
        <v>38</v>
      </c>
      <c r="T647" s="26" t="s">
        <v>38</v>
      </c>
      <c r="U647" s="26" t="s">
        <v>37</v>
      </c>
      <c r="V647" s="26" t="s">
        <v>37</v>
      </c>
      <c r="AA647" t="s">
        <v>290</v>
      </c>
      <c r="AB647">
        <v>28945</v>
      </c>
      <c r="AC647">
        <v>62704</v>
      </c>
      <c r="AD647">
        <v>46977</v>
      </c>
      <c r="AE647">
        <v>51761</v>
      </c>
      <c r="AF647">
        <v>20153</v>
      </c>
      <c r="AG647">
        <v>16496</v>
      </c>
      <c r="AH647">
        <v>13380</v>
      </c>
      <c r="AI647" t="s">
        <v>290</v>
      </c>
      <c r="AJ647">
        <v>51178</v>
      </c>
      <c r="AK647">
        <v>32806</v>
      </c>
      <c r="AL647">
        <v>26645</v>
      </c>
      <c r="AM647">
        <v>70090</v>
      </c>
      <c r="AN647">
        <v>33527</v>
      </c>
      <c r="AO647">
        <v>33053</v>
      </c>
      <c r="AP647">
        <v>10378</v>
      </c>
      <c r="AQ647" t="s">
        <v>290</v>
      </c>
      <c r="AR647" t="s">
        <v>37</v>
      </c>
      <c r="AS647" t="s">
        <v>37</v>
      </c>
      <c r="AT647" t="s">
        <v>37</v>
      </c>
      <c r="AU647" t="s">
        <v>37</v>
      </c>
      <c r="AV647" t="s">
        <v>38</v>
      </c>
      <c r="AW647" t="s">
        <v>38</v>
      </c>
      <c r="AX647" t="s">
        <v>37</v>
      </c>
      <c r="AY647" t="s">
        <v>290</v>
      </c>
      <c r="AZ647" t="s">
        <v>37</v>
      </c>
      <c r="BA647" t="s">
        <v>271</v>
      </c>
      <c r="BB647" t="s">
        <v>38</v>
      </c>
      <c r="BC647" t="s">
        <v>37</v>
      </c>
      <c r="BD647" t="s">
        <v>37</v>
      </c>
      <c r="BE647" t="s">
        <v>37</v>
      </c>
      <c r="BF647" t="s">
        <v>38</v>
      </c>
    </row>
    <row r="648" spans="1:58" ht="17.25" customHeight="1" x14ac:dyDescent="0.25">
      <c r="A648" s="20">
        <v>45573</v>
      </c>
      <c r="B648" s="21">
        <v>5</v>
      </c>
      <c r="C648" s="22">
        <v>4</v>
      </c>
      <c r="D648" s="20" t="s">
        <v>253</v>
      </c>
      <c r="E648" s="20" t="s">
        <v>253</v>
      </c>
      <c r="F648" s="23"/>
      <c r="G648" s="25"/>
      <c r="H648" s="26" t="s">
        <v>37</v>
      </c>
      <c r="I648" s="26" t="s">
        <v>37</v>
      </c>
      <c r="J648" s="26" t="s">
        <v>37</v>
      </c>
      <c r="K648" s="26" t="s">
        <v>270</v>
      </c>
      <c r="L648" s="26" t="s">
        <v>37</v>
      </c>
      <c r="M648" s="26" t="s">
        <v>38</v>
      </c>
      <c r="N648" s="26" t="s">
        <v>37</v>
      </c>
      <c r="O648" s="27" t="s">
        <v>290</v>
      </c>
      <c r="P648" s="26" t="s">
        <v>37</v>
      </c>
      <c r="Q648" s="26" t="s">
        <v>37</v>
      </c>
      <c r="R648" s="26" t="s">
        <v>38</v>
      </c>
      <c r="S648" s="26" t="s">
        <v>38</v>
      </c>
      <c r="T648" s="26" t="s">
        <v>38</v>
      </c>
      <c r="U648" s="26" t="s">
        <v>37</v>
      </c>
      <c r="V648" s="26" t="s">
        <v>37</v>
      </c>
      <c r="AA648" t="s">
        <v>290</v>
      </c>
      <c r="AB648">
        <v>28969</v>
      </c>
      <c r="AC648">
        <v>62728</v>
      </c>
      <c r="AD648">
        <v>47001</v>
      </c>
      <c r="AE648">
        <v>51785</v>
      </c>
      <c r="AF648">
        <v>20153</v>
      </c>
      <c r="AG648">
        <v>16496</v>
      </c>
      <c r="AH648">
        <v>13404</v>
      </c>
      <c r="AI648" t="s">
        <v>290</v>
      </c>
      <c r="AJ648">
        <v>51202</v>
      </c>
      <c r="AK648">
        <v>32806</v>
      </c>
      <c r="AL648">
        <v>26645</v>
      </c>
      <c r="AM648">
        <v>70114</v>
      </c>
      <c r="AN648">
        <v>33551</v>
      </c>
      <c r="AO648">
        <v>33077</v>
      </c>
      <c r="AP648">
        <v>10378</v>
      </c>
      <c r="AQ648" t="s">
        <v>290</v>
      </c>
      <c r="AR648" t="s">
        <v>37</v>
      </c>
      <c r="AS648" t="s">
        <v>37</v>
      </c>
      <c r="AT648" t="s">
        <v>37</v>
      </c>
      <c r="AU648" t="s">
        <v>37</v>
      </c>
      <c r="AV648" t="s">
        <v>38</v>
      </c>
      <c r="AW648" t="s">
        <v>38</v>
      </c>
      <c r="AX648" t="s">
        <v>37</v>
      </c>
      <c r="AY648" t="s">
        <v>290</v>
      </c>
      <c r="AZ648" t="s">
        <v>37</v>
      </c>
      <c r="BA648" t="s">
        <v>271</v>
      </c>
      <c r="BB648" t="s">
        <v>38</v>
      </c>
      <c r="BC648" t="s">
        <v>37</v>
      </c>
      <c r="BD648" t="s">
        <v>37</v>
      </c>
      <c r="BE648" t="s">
        <v>37</v>
      </c>
      <c r="BF648" t="s">
        <v>38</v>
      </c>
    </row>
    <row r="649" spans="1:58" ht="17.25" customHeight="1" x14ac:dyDescent="0.25">
      <c r="A649" s="20">
        <v>45574</v>
      </c>
      <c r="B649" s="21">
        <v>5</v>
      </c>
      <c r="C649" s="22">
        <v>4</v>
      </c>
      <c r="D649" s="20" t="s">
        <v>253</v>
      </c>
      <c r="E649" s="20" t="s">
        <v>253</v>
      </c>
      <c r="F649" s="23"/>
      <c r="G649" s="25"/>
      <c r="H649" s="26" t="s">
        <v>37</v>
      </c>
      <c r="I649" s="26" t="s">
        <v>37</v>
      </c>
      <c r="J649" s="26" t="s">
        <v>37</v>
      </c>
      <c r="K649" s="26" t="s">
        <v>33</v>
      </c>
      <c r="L649" s="26" t="s">
        <v>37</v>
      </c>
      <c r="M649" s="26" t="s">
        <v>38</v>
      </c>
      <c r="N649" s="26" t="s">
        <v>37</v>
      </c>
      <c r="O649" s="27" t="s">
        <v>290</v>
      </c>
      <c r="P649" s="26" t="s">
        <v>37</v>
      </c>
      <c r="Q649" s="26" t="s">
        <v>37</v>
      </c>
      <c r="R649" s="26" t="s">
        <v>38</v>
      </c>
      <c r="S649" s="26" t="s">
        <v>38</v>
      </c>
      <c r="T649" s="26" t="s">
        <v>38</v>
      </c>
      <c r="U649" s="26" t="s">
        <v>37</v>
      </c>
      <c r="V649" s="26" t="s">
        <v>37</v>
      </c>
      <c r="AA649" t="s">
        <v>290</v>
      </c>
      <c r="AB649">
        <v>28993</v>
      </c>
      <c r="AC649">
        <v>62752</v>
      </c>
      <c r="AD649">
        <v>47025</v>
      </c>
      <c r="AE649">
        <v>51785</v>
      </c>
      <c r="AF649">
        <v>20153</v>
      </c>
      <c r="AG649">
        <v>16496</v>
      </c>
      <c r="AH649">
        <v>13428</v>
      </c>
      <c r="AI649" t="s">
        <v>290</v>
      </c>
      <c r="AJ649">
        <v>51226</v>
      </c>
      <c r="AK649">
        <v>32806</v>
      </c>
      <c r="AL649">
        <v>26645</v>
      </c>
      <c r="AM649">
        <v>70138</v>
      </c>
      <c r="AN649">
        <v>33575</v>
      </c>
      <c r="AO649">
        <v>33101</v>
      </c>
      <c r="AP649">
        <v>10378</v>
      </c>
      <c r="AQ649" t="s">
        <v>290</v>
      </c>
      <c r="AR649" t="s">
        <v>37</v>
      </c>
      <c r="AS649" t="s">
        <v>37</v>
      </c>
      <c r="AT649" t="s">
        <v>37</v>
      </c>
      <c r="AU649" t="s">
        <v>195</v>
      </c>
      <c r="AV649" t="s">
        <v>38</v>
      </c>
      <c r="AW649" t="s">
        <v>320</v>
      </c>
      <c r="AX649" t="s">
        <v>37</v>
      </c>
      <c r="AY649" t="s">
        <v>290</v>
      </c>
      <c r="AZ649" t="s">
        <v>37</v>
      </c>
      <c r="BA649" t="s">
        <v>271</v>
      </c>
      <c r="BB649" t="s">
        <v>38</v>
      </c>
      <c r="BC649" t="s">
        <v>37</v>
      </c>
      <c r="BD649" t="s">
        <v>37</v>
      </c>
      <c r="BE649" t="s">
        <v>37</v>
      </c>
      <c r="BF649" t="s">
        <v>38</v>
      </c>
    </row>
    <row r="650" spans="1:58" ht="17.25" customHeight="1" x14ac:dyDescent="0.25">
      <c r="A650" s="20">
        <v>45575</v>
      </c>
      <c r="B650" s="21">
        <v>5</v>
      </c>
      <c r="C650" s="22">
        <v>4</v>
      </c>
      <c r="D650" s="20" t="s">
        <v>253</v>
      </c>
      <c r="E650" s="20" t="s">
        <v>253</v>
      </c>
      <c r="F650" s="23"/>
      <c r="G650" s="25"/>
      <c r="H650" s="26" t="s">
        <v>37</v>
      </c>
      <c r="I650" s="26" t="s">
        <v>37</v>
      </c>
      <c r="J650" s="26" t="s">
        <v>37</v>
      </c>
      <c r="K650" s="26" t="s">
        <v>33</v>
      </c>
      <c r="L650" s="26" t="s">
        <v>37</v>
      </c>
      <c r="M650" s="26" t="s">
        <v>38</v>
      </c>
      <c r="N650" s="26" t="s">
        <v>37</v>
      </c>
      <c r="O650" s="27" t="s">
        <v>290</v>
      </c>
      <c r="P650" s="26" t="s">
        <v>37</v>
      </c>
      <c r="Q650" s="26" t="s">
        <v>37</v>
      </c>
      <c r="R650" s="26" t="s">
        <v>38</v>
      </c>
      <c r="S650" s="26" t="s">
        <v>38</v>
      </c>
      <c r="T650" s="26" t="s">
        <v>38</v>
      </c>
      <c r="U650" s="26" t="s">
        <v>37</v>
      </c>
      <c r="V650" s="26" t="s">
        <v>37</v>
      </c>
      <c r="AA650" t="s">
        <v>290</v>
      </c>
      <c r="AB650">
        <v>29017</v>
      </c>
      <c r="AC650">
        <v>62776</v>
      </c>
      <c r="AD650">
        <v>47049</v>
      </c>
      <c r="AE650">
        <v>51785</v>
      </c>
      <c r="AF650">
        <v>20153</v>
      </c>
      <c r="AG650">
        <v>16520</v>
      </c>
      <c r="AH650">
        <v>13452</v>
      </c>
      <c r="AI650" t="s">
        <v>290</v>
      </c>
      <c r="AJ650">
        <v>51226</v>
      </c>
      <c r="AK650">
        <v>32806</v>
      </c>
      <c r="AL650">
        <v>26645</v>
      </c>
      <c r="AM650">
        <v>70162</v>
      </c>
      <c r="AN650">
        <v>33599</v>
      </c>
      <c r="AO650">
        <v>33125</v>
      </c>
      <c r="AP650">
        <v>10378</v>
      </c>
      <c r="AQ650" t="s">
        <v>290</v>
      </c>
      <c r="AR650" t="s">
        <v>37</v>
      </c>
      <c r="AS650" t="s">
        <v>37</v>
      </c>
      <c r="AT650" t="s">
        <v>37</v>
      </c>
      <c r="AU650" t="s">
        <v>270</v>
      </c>
      <c r="AV650" t="s">
        <v>38</v>
      </c>
      <c r="AW650" t="s">
        <v>37</v>
      </c>
      <c r="AX650" t="s">
        <v>37</v>
      </c>
      <c r="AY650" t="s">
        <v>290</v>
      </c>
      <c r="AZ650" t="s">
        <v>195</v>
      </c>
      <c r="BA650" t="s">
        <v>320</v>
      </c>
      <c r="BB650" t="s">
        <v>38</v>
      </c>
      <c r="BC650" t="s">
        <v>37</v>
      </c>
      <c r="BD650" t="s">
        <v>37</v>
      </c>
      <c r="BE650" t="s">
        <v>37</v>
      </c>
      <c r="BF650" t="s">
        <v>38</v>
      </c>
    </row>
    <row r="651" spans="1:58" ht="17.25" customHeight="1" x14ac:dyDescent="0.25">
      <c r="A651" s="20">
        <v>45576</v>
      </c>
      <c r="B651" s="21">
        <v>5</v>
      </c>
      <c r="C651" s="22">
        <v>4</v>
      </c>
      <c r="D651" s="20" t="s">
        <v>253</v>
      </c>
      <c r="E651" s="20" t="s">
        <v>253</v>
      </c>
      <c r="F651" s="23"/>
      <c r="G651" s="25"/>
      <c r="H651" s="26" t="s">
        <v>37</v>
      </c>
      <c r="I651" s="26" t="s">
        <v>38</v>
      </c>
      <c r="J651" s="26" t="s">
        <v>37</v>
      </c>
      <c r="K651" s="26" t="s">
        <v>37</v>
      </c>
      <c r="L651" s="26" t="s">
        <v>37</v>
      </c>
      <c r="M651" s="26" t="s">
        <v>38</v>
      </c>
      <c r="N651" s="26" t="s">
        <v>37</v>
      </c>
      <c r="O651" s="27" t="s">
        <v>290</v>
      </c>
      <c r="P651" s="26" t="s">
        <v>37</v>
      </c>
      <c r="Q651" s="26" t="s">
        <v>37</v>
      </c>
      <c r="R651" s="26" t="s">
        <v>38</v>
      </c>
      <c r="S651" s="26" t="s">
        <v>38</v>
      </c>
      <c r="T651" s="26" t="s">
        <v>38</v>
      </c>
      <c r="U651" s="26" t="s">
        <v>37</v>
      </c>
      <c r="V651" s="26" t="s">
        <v>37</v>
      </c>
      <c r="AA651" t="s">
        <v>290</v>
      </c>
      <c r="AB651">
        <v>29041</v>
      </c>
      <c r="AC651">
        <v>62800</v>
      </c>
      <c r="AD651">
        <v>47073</v>
      </c>
      <c r="AE651">
        <v>51785</v>
      </c>
      <c r="AF651">
        <v>20153</v>
      </c>
      <c r="AG651">
        <v>16544</v>
      </c>
      <c r="AH651">
        <v>13476</v>
      </c>
      <c r="AI651" t="s">
        <v>290</v>
      </c>
      <c r="AJ651">
        <v>51226</v>
      </c>
      <c r="AK651">
        <v>32830</v>
      </c>
      <c r="AL651">
        <v>26645</v>
      </c>
      <c r="AM651">
        <v>70186</v>
      </c>
      <c r="AN651">
        <v>33623</v>
      </c>
      <c r="AO651">
        <v>33149</v>
      </c>
      <c r="AP651">
        <v>10378</v>
      </c>
      <c r="AQ651" t="s">
        <v>290</v>
      </c>
      <c r="AR651" t="s">
        <v>37</v>
      </c>
      <c r="AS651" t="s">
        <v>37</v>
      </c>
      <c r="AT651" t="s">
        <v>37</v>
      </c>
      <c r="AU651" t="s">
        <v>270</v>
      </c>
      <c r="AV651" t="s">
        <v>38</v>
      </c>
      <c r="AW651" t="s">
        <v>37</v>
      </c>
      <c r="AX651" t="s">
        <v>37</v>
      </c>
      <c r="AY651" t="s">
        <v>290</v>
      </c>
      <c r="AZ651" t="s">
        <v>38</v>
      </c>
      <c r="BA651" t="s">
        <v>37</v>
      </c>
      <c r="BB651" t="s">
        <v>38</v>
      </c>
      <c r="BC651" t="s">
        <v>37</v>
      </c>
      <c r="BD651" t="s">
        <v>37</v>
      </c>
      <c r="BE651" t="s">
        <v>37</v>
      </c>
      <c r="BF651" t="s">
        <v>38</v>
      </c>
    </row>
    <row r="652" spans="1:58" ht="17.25" customHeight="1" x14ac:dyDescent="0.25">
      <c r="A652" s="20">
        <v>45577</v>
      </c>
      <c r="B652" s="21">
        <v>5</v>
      </c>
      <c r="C652" s="22">
        <v>4</v>
      </c>
      <c r="D652" s="20" t="s">
        <v>253</v>
      </c>
      <c r="E652" s="20" t="s">
        <v>253</v>
      </c>
      <c r="F652" s="23"/>
      <c r="G652" s="25"/>
      <c r="H652" s="26" t="s">
        <v>37</v>
      </c>
      <c r="I652" s="26" t="s">
        <v>38</v>
      </c>
      <c r="J652" s="26" t="s">
        <v>37</v>
      </c>
      <c r="K652" s="26" t="s">
        <v>37</v>
      </c>
      <c r="L652" s="26" t="s">
        <v>37</v>
      </c>
      <c r="M652" s="26" t="s">
        <v>38</v>
      </c>
      <c r="N652" s="26" t="s">
        <v>37</v>
      </c>
      <c r="O652" s="27" t="s">
        <v>290</v>
      </c>
      <c r="P652" s="26" t="s">
        <v>37</v>
      </c>
      <c r="Q652" s="26" t="s">
        <v>37</v>
      </c>
      <c r="R652" s="26" t="s">
        <v>38</v>
      </c>
      <c r="S652" s="26" t="s">
        <v>38</v>
      </c>
      <c r="T652" s="26" t="s">
        <v>38</v>
      </c>
      <c r="U652" s="26" t="s">
        <v>37</v>
      </c>
      <c r="V652" s="26" t="s">
        <v>37</v>
      </c>
      <c r="AA652" t="s">
        <v>290</v>
      </c>
      <c r="AB652">
        <v>29065</v>
      </c>
      <c r="AC652">
        <v>62824</v>
      </c>
      <c r="AD652">
        <v>47097</v>
      </c>
      <c r="AE652">
        <v>51785</v>
      </c>
      <c r="AF652">
        <v>20153</v>
      </c>
      <c r="AG652">
        <v>16568</v>
      </c>
      <c r="AH652">
        <v>13500</v>
      </c>
      <c r="AI652" t="s">
        <v>290</v>
      </c>
      <c r="AJ652">
        <v>51226</v>
      </c>
      <c r="AK652">
        <v>32854</v>
      </c>
      <c r="AL652">
        <v>26645</v>
      </c>
      <c r="AM652">
        <v>70210</v>
      </c>
      <c r="AN652">
        <v>33647</v>
      </c>
      <c r="AO652">
        <v>33173</v>
      </c>
      <c r="AP652">
        <v>10378</v>
      </c>
      <c r="AQ652" t="s">
        <v>290</v>
      </c>
      <c r="AR652" t="s">
        <v>37</v>
      </c>
      <c r="AS652" t="s">
        <v>37</v>
      </c>
      <c r="AT652" t="s">
        <v>37</v>
      </c>
      <c r="AU652" t="s">
        <v>270</v>
      </c>
      <c r="AV652" t="s">
        <v>38</v>
      </c>
      <c r="AW652" t="s">
        <v>37</v>
      </c>
      <c r="AX652" t="s">
        <v>37</v>
      </c>
      <c r="AY652" t="s">
        <v>290</v>
      </c>
      <c r="AZ652" t="s">
        <v>38</v>
      </c>
      <c r="BA652" t="s">
        <v>37</v>
      </c>
      <c r="BB652" t="s">
        <v>38</v>
      </c>
      <c r="BC652" t="s">
        <v>37</v>
      </c>
      <c r="BD652" t="s">
        <v>37</v>
      </c>
      <c r="BE652" t="s">
        <v>37</v>
      </c>
      <c r="BF652" t="s">
        <v>38</v>
      </c>
    </row>
    <row r="653" spans="1:58" ht="17.25" customHeight="1" x14ac:dyDescent="0.25">
      <c r="A653" s="20">
        <v>45578</v>
      </c>
      <c r="B653" s="21">
        <v>5</v>
      </c>
      <c r="C653" s="22">
        <v>4</v>
      </c>
      <c r="D653" s="20" t="s">
        <v>253</v>
      </c>
      <c r="E653" s="20" t="s">
        <v>253</v>
      </c>
      <c r="F653" s="23"/>
      <c r="G653" s="25"/>
      <c r="H653" s="26" t="s">
        <v>37</v>
      </c>
      <c r="I653" s="26" t="s">
        <v>38</v>
      </c>
      <c r="J653" s="26" t="s">
        <v>37</v>
      </c>
      <c r="K653" s="26" t="s">
        <v>37</v>
      </c>
      <c r="L653" s="26" t="s">
        <v>37</v>
      </c>
      <c r="M653" s="26" t="s">
        <v>38</v>
      </c>
      <c r="N653" s="26" t="s">
        <v>37</v>
      </c>
      <c r="O653" s="27" t="s">
        <v>290</v>
      </c>
      <c r="P653" s="26" t="s">
        <v>37</v>
      </c>
      <c r="Q653" s="26" t="s">
        <v>37</v>
      </c>
      <c r="R653" s="26" t="s">
        <v>37</v>
      </c>
      <c r="S653" s="26" t="s">
        <v>38</v>
      </c>
      <c r="T653" s="26" t="s">
        <v>38</v>
      </c>
      <c r="U653" s="26" t="s">
        <v>37</v>
      </c>
      <c r="V653" s="26" t="s">
        <v>271</v>
      </c>
      <c r="AA653" t="s">
        <v>290</v>
      </c>
      <c r="AB653">
        <v>29089</v>
      </c>
      <c r="AC653">
        <v>62848</v>
      </c>
      <c r="AD653">
        <v>47121</v>
      </c>
      <c r="AE653">
        <v>51785</v>
      </c>
      <c r="AF653">
        <v>20153</v>
      </c>
      <c r="AG653">
        <v>16592</v>
      </c>
      <c r="AH653">
        <v>13524</v>
      </c>
      <c r="AI653" t="s">
        <v>290</v>
      </c>
      <c r="AJ653">
        <v>51226</v>
      </c>
      <c r="AK653">
        <v>32878</v>
      </c>
      <c r="AL653">
        <v>26645</v>
      </c>
      <c r="AM653">
        <v>70234</v>
      </c>
      <c r="AN653">
        <v>33671</v>
      </c>
      <c r="AO653">
        <v>33197</v>
      </c>
      <c r="AP653">
        <v>10378</v>
      </c>
      <c r="AQ653" t="s">
        <v>290</v>
      </c>
      <c r="AR653" t="s">
        <v>37</v>
      </c>
      <c r="AS653" t="s">
        <v>37</v>
      </c>
      <c r="AT653" t="s">
        <v>37</v>
      </c>
      <c r="AU653" t="s">
        <v>270</v>
      </c>
      <c r="AV653" t="s">
        <v>38</v>
      </c>
      <c r="AW653" t="s">
        <v>37</v>
      </c>
      <c r="AX653" t="s">
        <v>37</v>
      </c>
      <c r="AY653" t="s">
        <v>290</v>
      </c>
      <c r="AZ653" t="s">
        <v>38</v>
      </c>
      <c r="BA653" t="s">
        <v>37</v>
      </c>
      <c r="BB653" t="s">
        <v>38</v>
      </c>
      <c r="BC653" t="s">
        <v>37</v>
      </c>
      <c r="BD653" t="s">
        <v>37</v>
      </c>
      <c r="BE653" t="s">
        <v>37</v>
      </c>
      <c r="BF653" t="s">
        <v>38</v>
      </c>
    </row>
    <row r="654" spans="1:58" ht="17.25" customHeight="1" x14ac:dyDescent="0.25">
      <c r="A654" s="20">
        <v>45579</v>
      </c>
      <c r="B654" s="21">
        <v>5</v>
      </c>
      <c r="C654" s="22">
        <v>4</v>
      </c>
      <c r="D654" s="20" t="s">
        <v>253</v>
      </c>
      <c r="E654" s="20" t="s">
        <v>253</v>
      </c>
      <c r="F654" s="23"/>
      <c r="G654" s="25"/>
      <c r="H654" s="26" t="s">
        <v>37</v>
      </c>
      <c r="I654" s="26" t="s">
        <v>38</v>
      </c>
      <c r="J654" s="26" t="s">
        <v>37</v>
      </c>
      <c r="K654" s="26" t="s">
        <v>37</v>
      </c>
      <c r="L654" s="26" t="s">
        <v>37</v>
      </c>
      <c r="M654" s="26" t="s">
        <v>38</v>
      </c>
      <c r="N654" s="26" t="s">
        <v>37</v>
      </c>
      <c r="O654" s="27" t="s">
        <v>290</v>
      </c>
      <c r="P654" s="26" t="s">
        <v>37</v>
      </c>
      <c r="Q654" s="26" t="s">
        <v>37</v>
      </c>
      <c r="R654" s="26" t="s">
        <v>37</v>
      </c>
      <c r="S654" s="26" t="s">
        <v>38</v>
      </c>
      <c r="T654" s="26" t="s">
        <v>38</v>
      </c>
      <c r="U654" s="26" t="s">
        <v>37</v>
      </c>
      <c r="V654" s="26" t="s">
        <v>271</v>
      </c>
      <c r="AA654" t="s">
        <v>290</v>
      </c>
      <c r="AB654">
        <v>29113</v>
      </c>
      <c r="AC654">
        <v>62872</v>
      </c>
      <c r="AD654">
        <v>47145</v>
      </c>
      <c r="AE654">
        <v>51785</v>
      </c>
      <c r="AF654">
        <v>20153</v>
      </c>
      <c r="AG654">
        <v>16616</v>
      </c>
      <c r="AH654">
        <v>13548</v>
      </c>
      <c r="AI654" t="s">
        <v>290</v>
      </c>
      <c r="AJ654">
        <v>51226</v>
      </c>
      <c r="AK654">
        <v>32902</v>
      </c>
      <c r="AL654">
        <v>26645</v>
      </c>
      <c r="AM654">
        <v>70258</v>
      </c>
      <c r="AN654">
        <v>33671</v>
      </c>
      <c r="AO654">
        <v>33221</v>
      </c>
      <c r="AP654">
        <v>10378</v>
      </c>
      <c r="AQ654" t="s">
        <v>290</v>
      </c>
      <c r="AR654" t="s">
        <v>37</v>
      </c>
      <c r="AS654" t="s">
        <v>37</v>
      </c>
      <c r="AT654" t="s">
        <v>37</v>
      </c>
      <c r="AU654" t="s">
        <v>270</v>
      </c>
      <c r="AV654" t="s">
        <v>38</v>
      </c>
      <c r="AW654" t="s">
        <v>37</v>
      </c>
      <c r="AX654" t="s">
        <v>37</v>
      </c>
      <c r="AY654" t="s">
        <v>290</v>
      </c>
      <c r="AZ654" t="s">
        <v>320</v>
      </c>
      <c r="BA654" t="s">
        <v>37</v>
      </c>
      <c r="BB654" t="s">
        <v>38</v>
      </c>
      <c r="BC654" t="s">
        <v>37</v>
      </c>
      <c r="BD654" t="s">
        <v>195</v>
      </c>
      <c r="BE654" t="s">
        <v>37</v>
      </c>
      <c r="BF654" t="s">
        <v>38</v>
      </c>
    </row>
    <row r="655" spans="1:58" ht="17.25" customHeight="1" x14ac:dyDescent="0.25">
      <c r="A655" s="20">
        <v>45580</v>
      </c>
      <c r="B655" s="21">
        <v>5</v>
      </c>
      <c r="C655" s="22">
        <v>4</v>
      </c>
      <c r="D655" s="20" t="s">
        <v>253</v>
      </c>
      <c r="E655" s="20" t="s">
        <v>253</v>
      </c>
      <c r="F655" s="23"/>
      <c r="G655" s="25"/>
      <c r="H655" s="26" t="s">
        <v>37</v>
      </c>
      <c r="I655" s="26" t="s">
        <v>38</v>
      </c>
      <c r="J655" s="26" t="s">
        <v>37</v>
      </c>
      <c r="K655" s="26" t="s">
        <v>37</v>
      </c>
      <c r="L655" s="26" t="s">
        <v>37</v>
      </c>
      <c r="M655" s="26" t="s">
        <v>38</v>
      </c>
      <c r="N655" s="26" t="s">
        <v>37</v>
      </c>
      <c r="O655" s="27" t="s">
        <v>290</v>
      </c>
      <c r="P655" s="26" t="s">
        <v>37</v>
      </c>
      <c r="Q655" s="26" t="s">
        <v>37</v>
      </c>
      <c r="R655" s="26" t="s">
        <v>37</v>
      </c>
      <c r="S655" s="26" t="s">
        <v>38</v>
      </c>
      <c r="T655" s="26" t="s">
        <v>38</v>
      </c>
      <c r="U655" s="26" t="s">
        <v>37</v>
      </c>
      <c r="V655" s="26" t="s">
        <v>271</v>
      </c>
      <c r="AA655" t="s">
        <v>290</v>
      </c>
      <c r="AB655">
        <v>29137</v>
      </c>
      <c r="AC655">
        <v>62896</v>
      </c>
      <c r="AD655">
        <v>47169</v>
      </c>
      <c r="AE655">
        <v>51785</v>
      </c>
      <c r="AF655">
        <v>20153</v>
      </c>
      <c r="AG655">
        <v>16640</v>
      </c>
      <c r="AH655">
        <v>13572</v>
      </c>
      <c r="AI655" t="s">
        <v>290</v>
      </c>
      <c r="AJ655">
        <v>51250</v>
      </c>
      <c r="AK655">
        <v>32926</v>
      </c>
      <c r="AL655">
        <v>26645</v>
      </c>
      <c r="AM655">
        <v>70282</v>
      </c>
      <c r="AN655">
        <v>33671</v>
      </c>
      <c r="AO655">
        <v>33245</v>
      </c>
      <c r="AP655">
        <v>10378</v>
      </c>
      <c r="AQ655" t="s">
        <v>290</v>
      </c>
      <c r="AR655" t="s">
        <v>37</v>
      </c>
      <c r="AS655" t="s">
        <v>37</v>
      </c>
      <c r="AT655" t="s">
        <v>37</v>
      </c>
      <c r="AU655" t="s">
        <v>270</v>
      </c>
      <c r="AV655" t="s">
        <v>38</v>
      </c>
      <c r="AW655" t="s">
        <v>37</v>
      </c>
      <c r="AX655" t="s">
        <v>37</v>
      </c>
      <c r="AY655" t="s">
        <v>290</v>
      </c>
      <c r="AZ655" t="s">
        <v>37</v>
      </c>
      <c r="BA655" t="s">
        <v>37</v>
      </c>
      <c r="BB655" t="s">
        <v>38</v>
      </c>
      <c r="BC655" t="s">
        <v>37</v>
      </c>
      <c r="BD655" t="s">
        <v>270</v>
      </c>
      <c r="BE655" t="s">
        <v>37</v>
      </c>
      <c r="BF655" t="s">
        <v>38</v>
      </c>
    </row>
    <row r="656" spans="1:58" ht="17.25" customHeight="1" x14ac:dyDescent="0.25">
      <c r="A656" s="20">
        <v>45581</v>
      </c>
      <c r="B656" s="21">
        <v>5</v>
      </c>
      <c r="C656" s="22">
        <v>4</v>
      </c>
      <c r="D656" s="20" t="s">
        <v>253</v>
      </c>
      <c r="E656" s="20" t="s">
        <v>253</v>
      </c>
      <c r="F656" s="23"/>
      <c r="G656" s="25"/>
      <c r="H656" s="26" t="s">
        <v>37</v>
      </c>
      <c r="I656" s="26" t="s">
        <v>38</v>
      </c>
      <c r="J656" s="26" t="s">
        <v>37</v>
      </c>
      <c r="K656" s="26" t="s">
        <v>37</v>
      </c>
      <c r="L656" s="26" t="s">
        <v>37</v>
      </c>
      <c r="M656" s="26" t="s">
        <v>38</v>
      </c>
      <c r="N656" s="26" t="s">
        <v>37</v>
      </c>
      <c r="O656" s="27" t="s">
        <v>290</v>
      </c>
      <c r="P656" s="26" t="s">
        <v>37</v>
      </c>
      <c r="Q656" s="26" t="s">
        <v>37</v>
      </c>
      <c r="R656" s="26" t="s">
        <v>37</v>
      </c>
      <c r="S656" s="26" t="s">
        <v>38</v>
      </c>
      <c r="T656" s="26" t="s">
        <v>38</v>
      </c>
      <c r="U656" s="26" t="s">
        <v>37</v>
      </c>
      <c r="V656" s="26" t="s">
        <v>271</v>
      </c>
      <c r="AA656" t="s">
        <v>290</v>
      </c>
      <c r="AB656">
        <v>29161</v>
      </c>
      <c r="AC656">
        <v>62920</v>
      </c>
      <c r="AD656">
        <v>47193</v>
      </c>
      <c r="AE656">
        <v>51785</v>
      </c>
      <c r="AF656">
        <v>20153</v>
      </c>
      <c r="AG656">
        <v>16664</v>
      </c>
      <c r="AH656">
        <v>13596</v>
      </c>
      <c r="AI656" t="s">
        <v>290</v>
      </c>
      <c r="AJ656">
        <v>51274</v>
      </c>
      <c r="AK656">
        <v>32950</v>
      </c>
      <c r="AL656">
        <v>26645</v>
      </c>
      <c r="AM656">
        <v>70306</v>
      </c>
      <c r="AN656">
        <v>33671</v>
      </c>
      <c r="AO656">
        <v>33269</v>
      </c>
      <c r="AP656">
        <v>10378</v>
      </c>
      <c r="AQ656" t="s">
        <v>290</v>
      </c>
      <c r="AR656" t="s">
        <v>37</v>
      </c>
      <c r="AS656" t="s">
        <v>37</v>
      </c>
      <c r="AT656" t="s">
        <v>37</v>
      </c>
      <c r="AU656" t="s">
        <v>270</v>
      </c>
      <c r="AV656" t="s">
        <v>38</v>
      </c>
      <c r="AW656" t="s">
        <v>37</v>
      </c>
      <c r="AX656" t="s">
        <v>37</v>
      </c>
      <c r="AY656" t="s">
        <v>290</v>
      </c>
      <c r="AZ656" t="s">
        <v>37</v>
      </c>
      <c r="BA656" t="s">
        <v>37</v>
      </c>
      <c r="BB656" t="s">
        <v>38</v>
      </c>
      <c r="BC656" t="s">
        <v>37</v>
      </c>
      <c r="BD656" t="s">
        <v>270</v>
      </c>
      <c r="BE656" t="s">
        <v>37</v>
      </c>
      <c r="BF656" t="s">
        <v>38</v>
      </c>
    </row>
    <row r="657" spans="1:58" ht="17.25" customHeight="1" x14ac:dyDescent="0.25">
      <c r="A657" s="20">
        <v>45582</v>
      </c>
      <c r="B657" s="21">
        <v>5</v>
      </c>
      <c r="C657" s="22">
        <v>4</v>
      </c>
      <c r="D657" s="20" t="s">
        <v>253</v>
      </c>
      <c r="E657" s="20" t="s">
        <v>253</v>
      </c>
      <c r="F657" s="23"/>
      <c r="G657" s="25"/>
      <c r="H657" s="26" t="s">
        <v>37</v>
      </c>
      <c r="I657" s="26" t="s">
        <v>38</v>
      </c>
      <c r="J657" s="26" t="s">
        <v>37</v>
      </c>
      <c r="K657" s="26" t="s">
        <v>37</v>
      </c>
      <c r="L657" s="26" t="s">
        <v>37</v>
      </c>
      <c r="M657" s="26" t="s">
        <v>38</v>
      </c>
      <c r="N657" s="26" t="s">
        <v>37</v>
      </c>
      <c r="O657" s="27" t="s">
        <v>290</v>
      </c>
      <c r="P657" s="26" t="s">
        <v>37</v>
      </c>
      <c r="Q657" s="26" t="s">
        <v>37</v>
      </c>
      <c r="R657" s="26" t="s">
        <v>37</v>
      </c>
      <c r="S657" s="26" t="s">
        <v>38</v>
      </c>
      <c r="T657" s="26" t="s">
        <v>38</v>
      </c>
      <c r="U657" s="26" t="s">
        <v>37</v>
      </c>
      <c r="V657" s="26" t="s">
        <v>271</v>
      </c>
      <c r="AA657" t="s">
        <v>290</v>
      </c>
      <c r="AB657">
        <v>29185</v>
      </c>
      <c r="AC657">
        <v>62944</v>
      </c>
      <c r="AD657">
        <v>47217</v>
      </c>
      <c r="AE657">
        <v>51785</v>
      </c>
      <c r="AF657">
        <v>20153</v>
      </c>
      <c r="AG657">
        <v>16664</v>
      </c>
      <c r="AH657">
        <v>13620</v>
      </c>
      <c r="AI657" t="s">
        <v>290</v>
      </c>
      <c r="AJ657">
        <v>51298</v>
      </c>
      <c r="AK657">
        <v>32974</v>
      </c>
      <c r="AL657">
        <v>26645</v>
      </c>
      <c r="AM657">
        <v>70330</v>
      </c>
      <c r="AN657">
        <v>33671</v>
      </c>
      <c r="AO657">
        <v>33293</v>
      </c>
      <c r="AP657">
        <v>10378</v>
      </c>
      <c r="AQ657" t="s">
        <v>290</v>
      </c>
      <c r="AR657" t="s">
        <v>37</v>
      </c>
      <c r="AS657" t="s">
        <v>37</v>
      </c>
      <c r="AT657" t="s">
        <v>37</v>
      </c>
      <c r="AU657" t="s">
        <v>320</v>
      </c>
      <c r="AV657" t="s">
        <v>38</v>
      </c>
      <c r="AW657" t="s">
        <v>195</v>
      </c>
      <c r="AX657" t="s">
        <v>37</v>
      </c>
      <c r="AY657" t="s">
        <v>290</v>
      </c>
      <c r="AZ657" t="s">
        <v>37</v>
      </c>
      <c r="BA657" t="s">
        <v>37</v>
      </c>
      <c r="BB657" t="s">
        <v>38</v>
      </c>
      <c r="BC657" t="s">
        <v>37</v>
      </c>
      <c r="BD657" t="s">
        <v>270</v>
      </c>
      <c r="BE657" t="s">
        <v>37</v>
      </c>
      <c r="BF657" t="s">
        <v>38</v>
      </c>
    </row>
    <row r="658" spans="1:58" ht="17.25" customHeight="1" x14ac:dyDescent="0.25">
      <c r="A658" s="20">
        <v>45583</v>
      </c>
      <c r="B658" s="21">
        <v>5</v>
      </c>
      <c r="C658" s="22">
        <v>4</v>
      </c>
      <c r="D658" s="20" t="s">
        <v>253</v>
      </c>
      <c r="E658" s="20" t="s">
        <v>253</v>
      </c>
      <c r="F658" s="23"/>
      <c r="G658" s="25"/>
      <c r="H658" s="26" t="s">
        <v>37</v>
      </c>
      <c r="I658" s="26" t="s">
        <v>38</v>
      </c>
      <c r="J658" s="26" t="s">
        <v>37</v>
      </c>
      <c r="K658" s="26" t="s">
        <v>37</v>
      </c>
      <c r="L658" s="26" t="s">
        <v>37</v>
      </c>
      <c r="M658" s="26" t="s">
        <v>38</v>
      </c>
      <c r="N658" s="26" t="s">
        <v>37</v>
      </c>
      <c r="O658" s="27" t="s">
        <v>290</v>
      </c>
      <c r="P658" s="26" t="s">
        <v>37</v>
      </c>
      <c r="Q658" s="26" t="s">
        <v>37</v>
      </c>
      <c r="R658" s="26" t="s">
        <v>37</v>
      </c>
      <c r="S658" s="26" t="s">
        <v>38</v>
      </c>
      <c r="T658" s="26" t="s">
        <v>38</v>
      </c>
      <c r="U658" s="26" t="s">
        <v>37</v>
      </c>
      <c r="V658" s="26" t="s">
        <v>271</v>
      </c>
      <c r="AA658" t="s">
        <v>290</v>
      </c>
      <c r="AB658">
        <v>29209</v>
      </c>
      <c r="AC658">
        <v>62968</v>
      </c>
      <c r="AD658">
        <v>47241</v>
      </c>
      <c r="AE658">
        <v>51809</v>
      </c>
      <c r="AF658">
        <v>20153</v>
      </c>
      <c r="AG658">
        <v>16664</v>
      </c>
      <c r="AH658">
        <v>13644</v>
      </c>
      <c r="AI658" t="s">
        <v>290</v>
      </c>
      <c r="AJ658">
        <v>51322</v>
      </c>
      <c r="AK658">
        <v>32998</v>
      </c>
      <c r="AL658">
        <v>26645</v>
      </c>
      <c r="AM658">
        <v>70354</v>
      </c>
      <c r="AN658">
        <v>33671</v>
      </c>
      <c r="AO658">
        <v>33317</v>
      </c>
      <c r="AP658">
        <v>10378</v>
      </c>
      <c r="AQ658" t="s">
        <v>290</v>
      </c>
      <c r="AR658" t="s">
        <v>37</v>
      </c>
      <c r="AS658" t="s">
        <v>37</v>
      </c>
      <c r="AT658" t="s">
        <v>37</v>
      </c>
      <c r="AU658" t="s">
        <v>37</v>
      </c>
      <c r="AV658" t="s">
        <v>38</v>
      </c>
      <c r="AW658" t="s">
        <v>38</v>
      </c>
      <c r="AX658" t="s">
        <v>37</v>
      </c>
      <c r="AY658" t="s">
        <v>290</v>
      </c>
      <c r="AZ658" t="s">
        <v>37</v>
      </c>
      <c r="BA658" t="s">
        <v>37</v>
      </c>
      <c r="BB658" t="s">
        <v>38</v>
      </c>
      <c r="BC658" t="s">
        <v>37</v>
      </c>
      <c r="BD658" t="s">
        <v>270</v>
      </c>
      <c r="BE658" t="s">
        <v>37</v>
      </c>
      <c r="BF658" t="s">
        <v>38</v>
      </c>
    </row>
    <row r="659" spans="1:58" ht="17.25" customHeight="1" x14ac:dyDescent="0.25">
      <c r="A659" s="20">
        <v>45584</v>
      </c>
      <c r="B659" s="21">
        <v>5</v>
      </c>
      <c r="C659" s="22">
        <v>4</v>
      </c>
      <c r="D659" s="20" t="s">
        <v>253</v>
      </c>
      <c r="E659" s="20" t="s">
        <v>253</v>
      </c>
      <c r="F659" s="23"/>
      <c r="G659" s="25"/>
      <c r="H659" s="26" t="s">
        <v>37</v>
      </c>
      <c r="I659" s="26" t="s">
        <v>38</v>
      </c>
      <c r="J659" s="26" t="s">
        <v>37</v>
      </c>
      <c r="K659" s="26" t="s">
        <v>37</v>
      </c>
      <c r="L659" s="26" t="s">
        <v>37</v>
      </c>
      <c r="M659" s="26" t="s">
        <v>38</v>
      </c>
      <c r="N659" s="26" t="s">
        <v>37</v>
      </c>
      <c r="O659" s="27" t="s">
        <v>290</v>
      </c>
      <c r="P659" s="26" t="s">
        <v>37</v>
      </c>
      <c r="Q659" s="26" t="s">
        <v>37</v>
      </c>
      <c r="R659" s="26" t="s">
        <v>37</v>
      </c>
      <c r="S659" s="26" t="s">
        <v>38</v>
      </c>
      <c r="T659" s="26" t="s">
        <v>38</v>
      </c>
      <c r="U659" s="26" t="s">
        <v>37</v>
      </c>
      <c r="V659" s="26" t="s">
        <v>271</v>
      </c>
      <c r="AA659" t="s">
        <v>290</v>
      </c>
      <c r="AB659">
        <v>29233</v>
      </c>
      <c r="AC659">
        <v>62992</v>
      </c>
      <c r="AD659">
        <v>47265</v>
      </c>
      <c r="AE659">
        <v>51833</v>
      </c>
      <c r="AF659">
        <v>20153</v>
      </c>
      <c r="AG659">
        <v>16664</v>
      </c>
      <c r="AH659">
        <v>13668</v>
      </c>
      <c r="AI659" t="s">
        <v>290</v>
      </c>
      <c r="AJ659">
        <v>51346</v>
      </c>
      <c r="AK659">
        <v>33022</v>
      </c>
      <c r="AL659">
        <v>26645</v>
      </c>
      <c r="AM659">
        <v>70378</v>
      </c>
      <c r="AN659">
        <v>33671</v>
      </c>
      <c r="AO659">
        <v>33341</v>
      </c>
      <c r="AP659">
        <v>10378</v>
      </c>
      <c r="AQ659" t="s">
        <v>290</v>
      </c>
      <c r="AR659" t="s">
        <v>37</v>
      </c>
      <c r="AS659" t="s">
        <v>37</v>
      </c>
      <c r="AT659" t="s">
        <v>37</v>
      </c>
      <c r="AU659" t="s">
        <v>37</v>
      </c>
      <c r="AV659" t="s">
        <v>38</v>
      </c>
      <c r="AW659" t="s">
        <v>38</v>
      </c>
      <c r="AX659" t="s">
        <v>37</v>
      </c>
      <c r="AY659" t="s">
        <v>290</v>
      </c>
      <c r="AZ659" t="s">
        <v>37</v>
      </c>
      <c r="BA659" t="s">
        <v>37</v>
      </c>
      <c r="BB659" t="s">
        <v>38</v>
      </c>
      <c r="BC659" t="s">
        <v>37</v>
      </c>
      <c r="BD659" t="s">
        <v>270</v>
      </c>
      <c r="BE659" t="s">
        <v>37</v>
      </c>
      <c r="BF659" t="s">
        <v>38</v>
      </c>
    </row>
    <row r="660" spans="1:58" ht="17.25" customHeight="1" x14ac:dyDescent="0.25">
      <c r="A660" s="20">
        <v>45585</v>
      </c>
      <c r="B660" s="21">
        <v>5</v>
      </c>
      <c r="C660" s="22">
        <v>4</v>
      </c>
      <c r="D660" s="20" t="s">
        <v>253</v>
      </c>
      <c r="E660" s="20" t="s">
        <v>253</v>
      </c>
      <c r="F660" s="23"/>
      <c r="G660" s="25"/>
      <c r="H660" s="26" t="s">
        <v>37</v>
      </c>
      <c r="I660" s="26" t="s">
        <v>38</v>
      </c>
      <c r="J660" s="26" t="s">
        <v>37</v>
      </c>
      <c r="K660" s="26" t="s">
        <v>37</v>
      </c>
      <c r="L660" s="26" t="s">
        <v>37</v>
      </c>
      <c r="M660" s="26" t="s">
        <v>38</v>
      </c>
      <c r="N660" s="26" t="s">
        <v>37</v>
      </c>
      <c r="O660" s="27" t="s">
        <v>290</v>
      </c>
      <c r="P660" s="26" t="s">
        <v>37</v>
      </c>
      <c r="Q660" s="26" t="s">
        <v>37</v>
      </c>
      <c r="R660" s="26" t="s">
        <v>37</v>
      </c>
      <c r="S660" s="26" t="s">
        <v>38</v>
      </c>
      <c r="T660" s="26" t="s">
        <v>38</v>
      </c>
      <c r="U660" s="26" t="s">
        <v>37</v>
      </c>
      <c r="V660" s="26" t="s">
        <v>33</v>
      </c>
      <c r="AA660" t="s">
        <v>290</v>
      </c>
      <c r="AB660">
        <v>29257</v>
      </c>
      <c r="AC660">
        <v>63016</v>
      </c>
      <c r="AD660">
        <v>47289</v>
      </c>
      <c r="AE660">
        <v>51857</v>
      </c>
      <c r="AF660">
        <v>20153</v>
      </c>
      <c r="AG660">
        <v>16664</v>
      </c>
      <c r="AH660">
        <v>13692</v>
      </c>
      <c r="AI660" t="s">
        <v>290</v>
      </c>
      <c r="AJ660">
        <v>51370</v>
      </c>
      <c r="AK660">
        <v>33046</v>
      </c>
      <c r="AL660">
        <v>26645</v>
      </c>
      <c r="AM660">
        <v>70402</v>
      </c>
      <c r="AN660">
        <v>33671</v>
      </c>
      <c r="AO660">
        <v>33365</v>
      </c>
      <c r="AP660">
        <v>10378</v>
      </c>
      <c r="AQ660" t="s">
        <v>290</v>
      </c>
      <c r="AR660" t="s">
        <v>37</v>
      </c>
      <c r="AS660" t="s">
        <v>37</v>
      </c>
      <c r="AT660" t="s">
        <v>37</v>
      </c>
      <c r="AU660" t="s">
        <v>37</v>
      </c>
      <c r="AV660" t="s">
        <v>38</v>
      </c>
      <c r="AW660" t="s">
        <v>38</v>
      </c>
      <c r="AX660" t="s">
        <v>37</v>
      </c>
      <c r="AY660" t="s">
        <v>290</v>
      </c>
      <c r="AZ660" t="s">
        <v>37</v>
      </c>
      <c r="BA660" t="s">
        <v>37</v>
      </c>
      <c r="BB660" t="s">
        <v>38</v>
      </c>
      <c r="BC660" t="s">
        <v>37</v>
      </c>
      <c r="BD660" t="s">
        <v>270</v>
      </c>
      <c r="BE660" t="s">
        <v>37</v>
      </c>
      <c r="BF660" t="s">
        <v>38</v>
      </c>
    </row>
    <row r="661" spans="1:58" ht="17.25" customHeight="1" x14ac:dyDescent="0.25">
      <c r="A661" s="20">
        <v>45586</v>
      </c>
      <c r="B661" s="21">
        <v>5</v>
      </c>
      <c r="C661" s="22">
        <v>4</v>
      </c>
      <c r="D661" s="20" t="s">
        <v>253</v>
      </c>
      <c r="E661" s="20" t="s">
        <v>253</v>
      </c>
      <c r="F661" s="23"/>
      <c r="G661" s="25"/>
      <c r="H661" s="26" t="s">
        <v>37</v>
      </c>
      <c r="I661" s="26" t="s">
        <v>38</v>
      </c>
      <c r="J661" s="26" t="s">
        <v>37</v>
      </c>
      <c r="K661" s="26" t="s">
        <v>37</v>
      </c>
      <c r="L661" s="26" t="s">
        <v>37</v>
      </c>
      <c r="M661" s="26" t="s">
        <v>38</v>
      </c>
      <c r="N661" s="26" t="s">
        <v>37</v>
      </c>
      <c r="O661" s="27" t="s">
        <v>290</v>
      </c>
      <c r="P661" s="26" t="s">
        <v>37</v>
      </c>
      <c r="Q661" s="26" t="s">
        <v>37</v>
      </c>
      <c r="R661" s="26" t="s">
        <v>37</v>
      </c>
      <c r="S661" s="26" t="s">
        <v>38</v>
      </c>
      <c r="T661" s="26" t="s">
        <v>38</v>
      </c>
      <c r="U661" s="26" t="s">
        <v>37</v>
      </c>
      <c r="V661" s="26" t="s">
        <v>33</v>
      </c>
      <c r="AA661" t="s">
        <v>290</v>
      </c>
      <c r="AB661">
        <v>29281</v>
      </c>
      <c r="AC661">
        <v>63040</v>
      </c>
      <c r="AD661">
        <v>47289</v>
      </c>
      <c r="AE661">
        <v>51881</v>
      </c>
      <c r="AF661">
        <v>20153</v>
      </c>
      <c r="AG661">
        <v>16664</v>
      </c>
      <c r="AH661">
        <v>13716</v>
      </c>
      <c r="AI661" t="s">
        <v>290</v>
      </c>
      <c r="AJ661">
        <v>51394</v>
      </c>
      <c r="AK661">
        <v>33070</v>
      </c>
      <c r="AL661">
        <v>26645</v>
      </c>
      <c r="AM661">
        <v>70426</v>
      </c>
      <c r="AN661">
        <v>33671</v>
      </c>
      <c r="AO661">
        <v>33389</v>
      </c>
      <c r="AP661">
        <v>10378</v>
      </c>
      <c r="AQ661" t="s">
        <v>290</v>
      </c>
      <c r="AR661" t="s">
        <v>37</v>
      </c>
      <c r="AS661" t="s">
        <v>37</v>
      </c>
      <c r="AT661" t="s">
        <v>195</v>
      </c>
      <c r="AU661" t="s">
        <v>37</v>
      </c>
      <c r="AV661" t="s">
        <v>320</v>
      </c>
      <c r="AW661" t="s">
        <v>38</v>
      </c>
      <c r="AX661" t="s">
        <v>37</v>
      </c>
      <c r="AY661" t="s">
        <v>290</v>
      </c>
      <c r="AZ661" t="s">
        <v>37</v>
      </c>
      <c r="BA661" t="s">
        <v>37</v>
      </c>
      <c r="BB661" t="s">
        <v>38</v>
      </c>
      <c r="BC661" t="s">
        <v>37</v>
      </c>
      <c r="BD661" t="s">
        <v>270</v>
      </c>
      <c r="BE661" t="s">
        <v>37</v>
      </c>
      <c r="BF661" t="s">
        <v>38</v>
      </c>
    </row>
    <row r="662" spans="1:58" ht="17.25" customHeight="1" x14ac:dyDescent="0.25">
      <c r="A662" s="20">
        <v>45587</v>
      </c>
      <c r="B662" s="21">
        <v>5</v>
      </c>
      <c r="C662" s="22">
        <v>4</v>
      </c>
      <c r="D662" s="20" t="s">
        <v>253</v>
      </c>
      <c r="E662" s="20" t="s">
        <v>253</v>
      </c>
      <c r="F662" s="23"/>
      <c r="G662" s="25"/>
      <c r="H662" s="26" t="s">
        <v>37</v>
      </c>
      <c r="I662" s="26" t="s">
        <v>38</v>
      </c>
      <c r="J662" s="26" t="s">
        <v>37</v>
      </c>
      <c r="K662" s="26" t="s">
        <v>37</v>
      </c>
      <c r="L662" s="26" t="s">
        <v>37</v>
      </c>
      <c r="M662" s="26" t="s">
        <v>38</v>
      </c>
      <c r="N662" s="26" t="s">
        <v>37</v>
      </c>
      <c r="O662" s="27" t="s">
        <v>290</v>
      </c>
      <c r="P662" s="26" t="s">
        <v>37</v>
      </c>
      <c r="Q662" s="26" t="s">
        <v>37</v>
      </c>
      <c r="R662" s="26" t="s">
        <v>37</v>
      </c>
      <c r="S662" s="26" t="s">
        <v>38</v>
      </c>
      <c r="T662" s="26" t="s">
        <v>38</v>
      </c>
      <c r="U662" s="26" t="s">
        <v>38</v>
      </c>
      <c r="V662" s="26" t="s">
        <v>37</v>
      </c>
      <c r="AA662" t="s">
        <v>290</v>
      </c>
      <c r="AB662">
        <v>29305</v>
      </c>
      <c r="AC662">
        <v>63064</v>
      </c>
      <c r="AD662">
        <v>47289</v>
      </c>
      <c r="AE662">
        <v>51905</v>
      </c>
      <c r="AF662">
        <v>20177</v>
      </c>
      <c r="AG662">
        <v>16664</v>
      </c>
      <c r="AH662">
        <v>13740</v>
      </c>
      <c r="AI662" t="s">
        <v>290</v>
      </c>
      <c r="AJ662">
        <v>51394</v>
      </c>
      <c r="AK662">
        <v>33094</v>
      </c>
      <c r="AL662">
        <v>26645</v>
      </c>
      <c r="AM662">
        <v>70450</v>
      </c>
      <c r="AN662">
        <v>33671</v>
      </c>
      <c r="AO662">
        <v>33413</v>
      </c>
      <c r="AP662">
        <v>10378</v>
      </c>
      <c r="AQ662" t="s">
        <v>290</v>
      </c>
      <c r="AR662" t="s">
        <v>37</v>
      </c>
      <c r="AS662" t="s">
        <v>37</v>
      </c>
      <c r="AT662" t="s">
        <v>321</v>
      </c>
      <c r="AU662" t="s">
        <v>37</v>
      </c>
      <c r="AV662" t="s">
        <v>37</v>
      </c>
      <c r="AW662" t="s">
        <v>38</v>
      </c>
      <c r="AX662" t="s">
        <v>37</v>
      </c>
      <c r="AY662" t="s">
        <v>290</v>
      </c>
      <c r="AZ662" t="s">
        <v>195</v>
      </c>
      <c r="BA662" t="s">
        <v>37</v>
      </c>
      <c r="BB662" t="s">
        <v>38</v>
      </c>
      <c r="BC662" t="s">
        <v>37</v>
      </c>
      <c r="BD662" t="s">
        <v>320</v>
      </c>
      <c r="BE662" t="s">
        <v>37</v>
      </c>
      <c r="BF662" t="s">
        <v>38</v>
      </c>
    </row>
    <row r="663" spans="1:58" ht="17.25" customHeight="1" x14ac:dyDescent="0.25">
      <c r="A663" s="20">
        <v>45588</v>
      </c>
      <c r="B663" s="21">
        <v>5</v>
      </c>
      <c r="C663" s="22">
        <v>4</v>
      </c>
      <c r="D663" s="20" t="s">
        <v>253</v>
      </c>
      <c r="E663" s="20" t="s">
        <v>253</v>
      </c>
      <c r="F663" s="23"/>
      <c r="G663" s="25"/>
      <c r="H663" s="26" t="s">
        <v>37</v>
      </c>
      <c r="I663" s="26" t="s">
        <v>38</v>
      </c>
      <c r="J663" s="26" t="s">
        <v>37</v>
      </c>
      <c r="K663" s="26" t="s">
        <v>37</v>
      </c>
      <c r="L663" s="26" t="s">
        <v>37</v>
      </c>
      <c r="M663" s="26" t="s">
        <v>37</v>
      </c>
      <c r="N663" s="26" t="s">
        <v>33</v>
      </c>
      <c r="O663" s="27" t="s">
        <v>290</v>
      </c>
      <c r="P663" s="26" t="s">
        <v>37</v>
      </c>
      <c r="Q663" s="26" t="s">
        <v>37</v>
      </c>
      <c r="R663" s="26" t="s">
        <v>37</v>
      </c>
      <c r="S663" s="26" t="s">
        <v>38</v>
      </c>
      <c r="T663" s="26" t="s">
        <v>38</v>
      </c>
      <c r="U663" s="26" t="s">
        <v>38</v>
      </c>
      <c r="V663" s="26" t="s">
        <v>37</v>
      </c>
      <c r="AA663" t="s">
        <v>290</v>
      </c>
      <c r="AB663">
        <v>29329</v>
      </c>
      <c r="AC663">
        <v>63064</v>
      </c>
      <c r="AD663">
        <v>47289</v>
      </c>
      <c r="AE663">
        <v>51929</v>
      </c>
      <c r="AF663">
        <v>20201</v>
      </c>
      <c r="AG663">
        <v>16664</v>
      </c>
      <c r="AH663">
        <v>13764</v>
      </c>
      <c r="AI663" t="s">
        <v>290</v>
      </c>
      <c r="AJ663">
        <v>51394</v>
      </c>
      <c r="AK663">
        <v>33118</v>
      </c>
      <c r="AL663">
        <v>26645</v>
      </c>
      <c r="AM663">
        <v>70474</v>
      </c>
      <c r="AN663">
        <v>33695</v>
      </c>
      <c r="AO663">
        <v>33437</v>
      </c>
      <c r="AP663">
        <v>10378</v>
      </c>
      <c r="AQ663" t="s">
        <v>290</v>
      </c>
      <c r="AR663" t="s">
        <v>37</v>
      </c>
      <c r="AS663" t="s">
        <v>195</v>
      </c>
      <c r="AT663" t="s">
        <v>320</v>
      </c>
      <c r="AU663" t="s">
        <v>37</v>
      </c>
      <c r="AV663" t="s">
        <v>37</v>
      </c>
      <c r="AW663" t="s">
        <v>38</v>
      </c>
      <c r="AX663" t="s">
        <v>37</v>
      </c>
      <c r="AY663" t="s">
        <v>290</v>
      </c>
      <c r="AZ663" t="s">
        <v>38</v>
      </c>
      <c r="BA663" t="s">
        <v>37</v>
      </c>
      <c r="BB663" t="s">
        <v>38</v>
      </c>
      <c r="BC663" t="s">
        <v>37</v>
      </c>
      <c r="BD663" t="s">
        <v>37</v>
      </c>
      <c r="BE663" t="s">
        <v>37</v>
      </c>
      <c r="BF663" t="s">
        <v>38</v>
      </c>
    </row>
    <row r="664" spans="1:58" ht="17.25" customHeight="1" x14ac:dyDescent="0.25">
      <c r="A664" s="20">
        <v>45589</v>
      </c>
      <c r="B664" s="21">
        <v>5</v>
      </c>
      <c r="C664" s="22">
        <v>4</v>
      </c>
      <c r="D664" s="20" t="s">
        <v>253</v>
      </c>
      <c r="E664" s="20" t="s">
        <v>253</v>
      </c>
      <c r="F664" s="23"/>
      <c r="G664" s="25"/>
      <c r="H664" s="26" t="s">
        <v>37</v>
      </c>
      <c r="I664" s="26" t="s">
        <v>38</v>
      </c>
      <c r="J664" s="26" t="s">
        <v>37</v>
      </c>
      <c r="K664" s="26" t="s">
        <v>37</v>
      </c>
      <c r="L664" s="26" t="s">
        <v>37</v>
      </c>
      <c r="M664" s="26" t="s">
        <v>37</v>
      </c>
      <c r="N664" s="26" t="s">
        <v>33</v>
      </c>
      <c r="O664" s="27" t="s">
        <v>290</v>
      </c>
      <c r="P664" s="26" t="s">
        <v>37</v>
      </c>
      <c r="Q664" s="26" t="s">
        <v>37</v>
      </c>
      <c r="R664" s="26" t="s">
        <v>37</v>
      </c>
      <c r="S664" s="26" t="s">
        <v>38</v>
      </c>
      <c r="T664" s="26" t="s">
        <v>38</v>
      </c>
      <c r="U664" s="26" t="s">
        <v>38</v>
      </c>
      <c r="V664" s="26" t="s">
        <v>37</v>
      </c>
      <c r="AA664" t="s">
        <v>290</v>
      </c>
      <c r="AB664">
        <v>29353</v>
      </c>
      <c r="AC664">
        <v>63064</v>
      </c>
      <c r="AD664">
        <v>47313</v>
      </c>
      <c r="AE664">
        <v>51953</v>
      </c>
      <c r="AF664">
        <v>20225</v>
      </c>
      <c r="AG664">
        <v>16664</v>
      </c>
      <c r="AH664">
        <v>13788</v>
      </c>
      <c r="AI664" t="s">
        <v>290</v>
      </c>
      <c r="AJ664">
        <v>51394</v>
      </c>
      <c r="AK664">
        <v>33142</v>
      </c>
      <c r="AL664">
        <v>26645</v>
      </c>
      <c r="AM664">
        <v>70498</v>
      </c>
      <c r="AN664">
        <v>33719</v>
      </c>
      <c r="AO664">
        <v>33461</v>
      </c>
      <c r="AP664">
        <v>10378</v>
      </c>
      <c r="AQ664" t="s">
        <v>290</v>
      </c>
      <c r="AR664" t="s">
        <v>37</v>
      </c>
      <c r="AS664" t="s">
        <v>38</v>
      </c>
      <c r="AT664" t="s">
        <v>37</v>
      </c>
      <c r="AU664" t="s">
        <v>37</v>
      </c>
      <c r="AV664" t="s">
        <v>37</v>
      </c>
      <c r="AW664" t="s">
        <v>38</v>
      </c>
      <c r="AX664" t="s">
        <v>37</v>
      </c>
      <c r="AY664" t="s">
        <v>290</v>
      </c>
      <c r="AZ664" t="s">
        <v>38</v>
      </c>
      <c r="BA664" t="s">
        <v>37</v>
      </c>
      <c r="BB664" t="s">
        <v>38</v>
      </c>
      <c r="BC664" t="s">
        <v>37</v>
      </c>
      <c r="BD664" t="s">
        <v>37</v>
      </c>
      <c r="BE664" t="s">
        <v>37</v>
      </c>
      <c r="BF664" t="s">
        <v>38</v>
      </c>
    </row>
    <row r="665" spans="1:58" ht="17.25" customHeight="1" x14ac:dyDescent="0.25">
      <c r="A665" s="20">
        <v>45590</v>
      </c>
      <c r="B665" s="21">
        <v>5</v>
      </c>
      <c r="C665" s="22">
        <v>4</v>
      </c>
      <c r="D665" s="20" t="s">
        <v>253</v>
      </c>
      <c r="E665" s="20" t="s">
        <v>253</v>
      </c>
      <c r="F665" s="23"/>
      <c r="G665" s="25"/>
      <c r="H665" s="26" t="s">
        <v>37</v>
      </c>
      <c r="I665" s="26" t="s">
        <v>38</v>
      </c>
      <c r="J665" s="26" t="s">
        <v>37</v>
      </c>
      <c r="K665" s="26" t="s">
        <v>37</v>
      </c>
      <c r="L665" s="26" t="s">
        <v>271</v>
      </c>
      <c r="M665" s="26" t="s">
        <v>37</v>
      </c>
      <c r="N665" s="26" t="s">
        <v>37</v>
      </c>
      <c r="O665" s="27" t="s">
        <v>290</v>
      </c>
      <c r="P665" s="26" t="s">
        <v>37</v>
      </c>
      <c r="Q665" s="26" t="s">
        <v>37</v>
      </c>
      <c r="R665" s="26" t="s">
        <v>37</v>
      </c>
      <c r="S665" s="26" t="s">
        <v>38</v>
      </c>
      <c r="T665" s="26" t="s">
        <v>38</v>
      </c>
      <c r="U665" s="26" t="s">
        <v>38</v>
      </c>
      <c r="V665" s="26" t="s">
        <v>37</v>
      </c>
      <c r="AA665" t="s">
        <v>290</v>
      </c>
      <c r="AB665">
        <v>29377</v>
      </c>
      <c r="AC665">
        <v>63064</v>
      </c>
      <c r="AD665">
        <v>47337</v>
      </c>
      <c r="AE665">
        <v>51977</v>
      </c>
      <c r="AF665">
        <v>20249</v>
      </c>
      <c r="AG665">
        <v>16664</v>
      </c>
      <c r="AH665">
        <v>13812</v>
      </c>
      <c r="AI665" t="s">
        <v>290</v>
      </c>
      <c r="AJ665">
        <v>51394</v>
      </c>
      <c r="AK665">
        <v>33166</v>
      </c>
      <c r="AL665">
        <v>26645</v>
      </c>
      <c r="AM665">
        <v>70522</v>
      </c>
      <c r="AN665">
        <v>33743</v>
      </c>
      <c r="AO665">
        <v>33485</v>
      </c>
      <c r="AP665">
        <v>10378</v>
      </c>
      <c r="AQ665" t="s">
        <v>290</v>
      </c>
      <c r="AR665" t="s">
        <v>37</v>
      </c>
      <c r="AS665" t="s">
        <v>38</v>
      </c>
      <c r="AT665" t="s">
        <v>37</v>
      </c>
      <c r="AU665" t="s">
        <v>37</v>
      </c>
      <c r="AV665" t="s">
        <v>37</v>
      </c>
      <c r="AW665" t="s">
        <v>38</v>
      </c>
      <c r="AX665" t="s">
        <v>37</v>
      </c>
      <c r="AY665" t="s">
        <v>290</v>
      </c>
      <c r="AZ665" t="s">
        <v>38</v>
      </c>
      <c r="BA665" t="s">
        <v>37</v>
      </c>
      <c r="BB665" t="s">
        <v>38</v>
      </c>
      <c r="BC665" t="s">
        <v>37</v>
      </c>
      <c r="BD665" t="s">
        <v>37</v>
      </c>
      <c r="BE665" t="s">
        <v>37</v>
      </c>
      <c r="BF665" t="s">
        <v>38</v>
      </c>
    </row>
    <row r="666" spans="1:58" ht="17.25" customHeight="1" x14ac:dyDescent="0.25">
      <c r="A666" s="20">
        <v>45591</v>
      </c>
      <c r="B666" s="21">
        <v>5</v>
      </c>
      <c r="C666" s="22">
        <v>4</v>
      </c>
      <c r="D666" s="20" t="s">
        <v>253</v>
      </c>
      <c r="E666" s="20" t="s">
        <v>253</v>
      </c>
      <c r="F666" s="23"/>
      <c r="G666" s="25"/>
      <c r="H666" s="26" t="s">
        <v>37</v>
      </c>
      <c r="I666" s="26" t="s">
        <v>38</v>
      </c>
      <c r="J666" s="26" t="s">
        <v>37</v>
      </c>
      <c r="K666" s="26" t="s">
        <v>37</v>
      </c>
      <c r="L666" s="26" t="s">
        <v>271</v>
      </c>
      <c r="M666" s="26" t="s">
        <v>37</v>
      </c>
      <c r="N666" s="26" t="s">
        <v>37</v>
      </c>
      <c r="O666" s="27" t="s">
        <v>290</v>
      </c>
      <c r="P666" s="26" t="s">
        <v>37</v>
      </c>
      <c r="Q666" s="26" t="s">
        <v>37</v>
      </c>
      <c r="R666" s="26" t="s">
        <v>37</v>
      </c>
      <c r="S666" s="26" t="s">
        <v>38</v>
      </c>
      <c r="T666" s="26" t="s">
        <v>38</v>
      </c>
      <c r="U666" s="26" t="s">
        <v>38</v>
      </c>
      <c r="V666" s="26" t="s">
        <v>37</v>
      </c>
      <c r="AA666" t="s">
        <v>290</v>
      </c>
      <c r="AB666">
        <v>29401</v>
      </c>
      <c r="AC666">
        <v>63064</v>
      </c>
      <c r="AD666">
        <v>47361</v>
      </c>
      <c r="AE666">
        <v>52001</v>
      </c>
      <c r="AF666">
        <v>20273</v>
      </c>
      <c r="AG666">
        <v>16664</v>
      </c>
      <c r="AH666">
        <v>13836</v>
      </c>
      <c r="AI666" t="s">
        <v>290</v>
      </c>
      <c r="AJ666">
        <v>51394</v>
      </c>
      <c r="AK666">
        <v>33190</v>
      </c>
      <c r="AL666">
        <v>26645</v>
      </c>
      <c r="AM666">
        <v>70546</v>
      </c>
      <c r="AN666">
        <v>33767</v>
      </c>
      <c r="AO666">
        <v>33509</v>
      </c>
      <c r="AP666">
        <v>10378</v>
      </c>
      <c r="AQ666" t="s">
        <v>290</v>
      </c>
      <c r="AR666" t="s">
        <v>37</v>
      </c>
      <c r="AS666" t="s">
        <v>38</v>
      </c>
      <c r="AT666" t="s">
        <v>37</v>
      </c>
      <c r="AU666" t="s">
        <v>37</v>
      </c>
      <c r="AV666" t="s">
        <v>37</v>
      </c>
      <c r="AW666" t="s">
        <v>38</v>
      </c>
      <c r="AX666" t="s">
        <v>37</v>
      </c>
      <c r="AY666" t="s">
        <v>290</v>
      </c>
      <c r="AZ666" t="s">
        <v>38</v>
      </c>
      <c r="BA666" t="s">
        <v>37</v>
      </c>
      <c r="BB666" t="s">
        <v>38</v>
      </c>
      <c r="BC666" t="s">
        <v>37</v>
      </c>
      <c r="BD666" t="s">
        <v>37</v>
      </c>
      <c r="BE666" t="s">
        <v>37</v>
      </c>
      <c r="BF666" t="s">
        <v>38</v>
      </c>
    </row>
    <row r="667" spans="1:58" ht="17.25" customHeight="1" x14ac:dyDescent="0.25">
      <c r="A667" s="20">
        <v>45592</v>
      </c>
      <c r="B667" s="21">
        <v>5</v>
      </c>
      <c r="C667" s="22">
        <v>4</v>
      </c>
      <c r="D667" s="20" t="s">
        <v>253</v>
      </c>
      <c r="E667" s="20" t="s">
        <v>253</v>
      </c>
      <c r="F667" s="23"/>
      <c r="G667" s="25"/>
      <c r="H667" s="26" t="s">
        <v>37</v>
      </c>
      <c r="I667" s="26" t="s">
        <v>38</v>
      </c>
      <c r="J667" s="26" t="s">
        <v>37</v>
      </c>
      <c r="K667" s="26" t="s">
        <v>37</v>
      </c>
      <c r="L667" s="26" t="s">
        <v>271</v>
      </c>
      <c r="M667" s="26" t="s">
        <v>37</v>
      </c>
      <c r="N667" s="26" t="s">
        <v>37</v>
      </c>
      <c r="O667" s="27" t="s">
        <v>290</v>
      </c>
      <c r="P667" s="26" t="s">
        <v>37</v>
      </c>
      <c r="Q667" s="26" t="s">
        <v>37</v>
      </c>
      <c r="R667" s="26" t="s">
        <v>37</v>
      </c>
      <c r="S667" s="26" t="s">
        <v>38</v>
      </c>
      <c r="T667" s="26" t="s">
        <v>38</v>
      </c>
      <c r="U667" s="26" t="s">
        <v>38</v>
      </c>
      <c r="V667" s="26" t="s">
        <v>37</v>
      </c>
      <c r="AA667" t="s">
        <v>290</v>
      </c>
      <c r="AB667">
        <v>29425</v>
      </c>
      <c r="AC667">
        <v>63064</v>
      </c>
      <c r="AD667">
        <v>47385</v>
      </c>
      <c r="AE667">
        <v>52001</v>
      </c>
      <c r="AF667">
        <v>20297</v>
      </c>
      <c r="AG667">
        <v>16664</v>
      </c>
      <c r="AH667">
        <v>13860</v>
      </c>
      <c r="AI667" t="s">
        <v>290</v>
      </c>
      <c r="AJ667">
        <v>51394</v>
      </c>
      <c r="AK667">
        <v>33214</v>
      </c>
      <c r="AL667">
        <v>26645</v>
      </c>
      <c r="AM667">
        <v>70570</v>
      </c>
      <c r="AN667">
        <v>33791</v>
      </c>
      <c r="AO667">
        <v>33533</v>
      </c>
      <c r="AP667">
        <v>10378</v>
      </c>
      <c r="AQ667" t="s">
        <v>290</v>
      </c>
      <c r="AR667" t="s">
        <v>37</v>
      </c>
      <c r="AS667" t="s">
        <v>38</v>
      </c>
      <c r="AT667" t="s">
        <v>37</v>
      </c>
      <c r="AU667" t="s">
        <v>195</v>
      </c>
      <c r="AV667" t="s">
        <v>37</v>
      </c>
      <c r="AW667" t="s">
        <v>320</v>
      </c>
      <c r="AX667" t="s">
        <v>37</v>
      </c>
      <c r="AY667" t="s">
        <v>290</v>
      </c>
      <c r="AZ667" t="s">
        <v>38</v>
      </c>
      <c r="BA667" t="s">
        <v>37</v>
      </c>
      <c r="BB667" t="s">
        <v>38</v>
      </c>
      <c r="BC667" t="s">
        <v>37</v>
      </c>
      <c r="BD667" t="s">
        <v>37</v>
      </c>
      <c r="BE667" t="s">
        <v>37</v>
      </c>
      <c r="BF667" t="s">
        <v>38</v>
      </c>
    </row>
    <row r="668" spans="1:58" ht="17.25" customHeight="1" x14ac:dyDescent="0.25">
      <c r="A668" s="20">
        <v>45593</v>
      </c>
      <c r="B668" s="21">
        <v>5</v>
      </c>
      <c r="C668" s="22">
        <v>4</v>
      </c>
      <c r="D668" s="20" t="s">
        <v>253</v>
      </c>
      <c r="E668" s="20" t="s">
        <v>253</v>
      </c>
      <c r="F668" s="23"/>
      <c r="G668" s="25"/>
      <c r="H668" s="26" t="s">
        <v>37</v>
      </c>
      <c r="I668" s="26" t="s">
        <v>38</v>
      </c>
      <c r="J668" s="26" t="s">
        <v>37</v>
      </c>
      <c r="K668" s="26" t="s">
        <v>37</v>
      </c>
      <c r="L668" s="26" t="s">
        <v>271</v>
      </c>
      <c r="M668" s="26" t="s">
        <v>37</v>
      </c>
      <c r="N668" s="26" t="s">
        <v>37</v>
      </c>
      <c r="O668" s="27" t="s">
        <v>290</v>
      </c>
      <c r="P668" s="26" t="s">
        <v>37</v>
      </c>
      <c r="Q668" s="26" t="s">
        <v>37</v>
      </c>
      <c r="R668" s="26" t="s">
        <v>37</v>
      </c>
      <c r="S668" s="26" t="s">
        <v>38</v>
      </c>
      <c r="T668" s="26" t="s">
        <v>38</v>
      </c>
      <c r="U668" s="26" t="s">
        <v>38</v>
      </c>
      <c r="V668" s="26" t="s">
        <v>37</v>
      </c>
      <c r="AA668" t="s">
        <v>290</v>
      </c>
      <c r="AB668">
        <v>29449</v>
      </c>
      <c r="AC668">
        <v>63064</v>
      </c>
      <c r="AD668">
        <v>47409</v>
      </c>
      <c r="AE668">
        <v>52001</v>
      </c>
      <c r="AF668">
        <v>20321</v>
      </c>
      <c r="AG668">
        <v>16688</v>
      </c>
      <c r="AH668">
        <v>13884</v>
      </c>
      <c r="AI668" t="s">
        <v>290</v>
      </c>
      <c r="AJ668">
        <v>51394</v>
      </c>
      <c r="AK668">
        <v>33238</v>
      </c>
      <c r="AL668">
        <v>26645</v>
      </c>
      <c r="AM668">
        <v>70594</v>
      </c>
      <c r="AN668">
        <v>33815</v>
      </c>
      <c r="AO668">
        <v>33557</v>
      </c>
      <c r="AP668">
        <v>10378</v>
      </c>
      <c r="AQ668" t="s">
        <v>290</v>
      </c>
      <c r="AR668" t="s">
        <v>37</v>
      </c>
      <c r="AS668" t="s">
        <v>38</v>
      </c>
      <c r="AT668" t="s">
        <v>37</v>
      </c>
      <c r="AU668" t="s">
        <v>270</v>
      </c>
      <c r="AV668" t="s">
        <v>37</v>
      </c>
      <c r="AW668" t="s">
        <v>37</v>
      </c>
      <c r="AX668" t="s">
        <v>37</v>
      </c>
      <c r="AY668" t="s">
        <v>290</v>
      </c>
      <c r="AZ668" t="s">
        <v>38</v>
      </c>
      <c r="BA668" t="s">
        <v>37</v>
      </c>
      <c r="BB668" t="s">
        <v>38</v>
      </c>
      <c r="BC668" t="s">
        <v>37</v>
      </c>
      <c r="BD668" t="s">
        <v>37</v>
      </c>
      <c r="BE668" t="s">
        <v>37</v>
      </c>
      <c r="BF668" t="s">
        <v>38</v>
      </c>
    </row>
    <row r="669" spans="1:58" ht="17.25" customHeight="1" x14ac:dyDescent="0.25">
      <c r="A669" s="20">
        <v>45594</v>
      </c>
      <c r="B669" s="21">
        <v>5</v>
      </c>
      <c r="C669" s="22">
        <v>4</v>
      </c>
      <c r="D669" s="20" t="s">
        <v>253</v>
      </c>
      <c r="E669" s="20" t="s">
        <v>253</v>
      </c>
      <c r="F669" s="23"/>
      <c r="G669" s="25"/>
      <c r="H669" s="26" t="s">
        <v>37</v>
      </c>
      <c r="I669" s="26" t="s">
        <v>38</v>
      </c>
      <c r="J669" s="26" t="s">
        <v>37</v>
      </c>
      <c r="K669" s="26" t="s">
        <v>37</v>
      </c>
      <c r="L669" s="26" t="s">
        <v>271</v>
      </c>
      <c r="M669" s="26" t="s">
        <v>37</v>
      </c>
      <c r="N669" s="26" t="s">
        <v>37</v>
      </c>
      <c r="O669" s="27" t="s">
        <v>290</v>
      </c>
      <c r="P669" s="26" t="s">
        <v>37</v>
      </c>
      <c r="Q669" s="26" t="s">
        <v>37</v>
      </c>
      <c r="R669" s="26" t="s">
        <v>37</v>
      </c>
      <c r="S669" s="26" t="s">
        <v>38</v>
      </c>
      <c r="T669" s="26" t="s">
        <v>38</v>
      </c>
      <c r="U669" s="26" t="s">
        <v>38</v>
      </c>
      <c r="V669" s="26" t="s">
        <v>37</v>
      </c>
      <c r="AA669" t="s">
        <v>290</v>
      </c>
      <c r="AB669">
        <v>29473</v>
      </c>
      <c r="AC669">
        <v>63064</v>
      </c>
      <c r="AD669">
        <v>47433</v>
      </c>
      <c r="AE669">
        <v>52001</v>
      </c>
      <c r="AF669">
        <v>20345</v>
      </c>
      <c r="AG669">
        <v>16712</v>
      </c>
      <c r="AH669">
        <v>13908</v>
      </c>
      <c r="AI669" t="s">
        <v>290</v>
      </c>
      <c r="AJ669">
        <v>51394</v>
      </c>
      <c r="AK669">
        <v>33262</v>
      </c>
      <c r="AL669">
        <v>26645</v>
      </c>
      <c r="AM669">
        <v>70618</v>
      </c>
      <c r="AN669">
        <v>33839</v>
      </c>
      <c r="AO669">
        <v>33581</v>
      </c>
      <c r="AP669">
        <v>10378</v>
      </c>
      <c r="AQ669" t="s">
        <v>290</v>
      </c>
      <c r="AR669" t="s">
        <v>37</v>
      </c>
      <c r="AS669" t="s">
        <v>38</v>
      </c>
      <c r="AT669" t="s">
        <v>37</v>
      </c>
      <c r="AU669" t="s">
        <v>270</v>
      </c>
      <c r="AV669" t="s">
        <v>37</v>
      </c>
      <c r="AW669" t="s">
        <v>37</v>
      </c>
      <c r="AX669" t="s">
        <v>37</v>
      </c>
      <c r="AY669" t="s">
        <v>290</v>
      </c>
      <c r="AZ669" t="s">
        <v>38</v>
      </c>
      <c r="BA669" t="s">
        <v>37</v>
      </c>
      <c r="BB669" t="s">
        <v>38</v>
      </c>
      <c r="BC669" t="s">
        <v>37</v>
      </c>
      <c r="BD669" t="s">
        <v>37</v>
      </c>
      <c r="BE669" t="s">
        <v>37</v>
      </c>
      <c r="BF669" t="s">
        <v>38</v>
      </c>
    </row>
    <row r="670" spans="1:58" ht="17.25" customHeight="1" x14ac:dyDescent="0.25">
      <c r="A670" s="20">
        <v>45595</v>
      </c>
      <c r="B670" s="21">
        <v>5</v>
      </c>
      <c r="C670" s="22">
        <v>4</v>
      </c>
      <c r="D670" s="20" t="s">
        <v>253</v>
      </c>
      <c r="E670" s="20" t="s">
        <v>253</v>
      </c>
      <c r="F670" s="23"/>
      <c r="G670" s="25"/>
      <c r="H670" s="26" t="s">
        <v>37</v>
      </c>
      <c r="I670" s="26" t="s">
        <v>38</v>
      </c>
      <c r="J670" s="26" t="s">
        <v>37</v>
      </c>
      <c r="K670" s="26" t="s">
        <v>37</v>
      </c>
      <c r="L670" s="26" t="s">
        <v>271</v>
      </c>
      <c r="M670" s="26" t="s">
        <v>37</v>
      </c>
      <c r="N670" s="26" t="s">
        <v>37</v>
      </c>
      <c r="O670" s="27" t="s">
        <v>290</v>
      </c>
      <c r="P670" s="26" t="s">
        <v>37</v>
      </c>
      <c r="Q670" s="26" t="s">
        <v>37</v>
      </c>
      <c r="R670" s="26" t="s">
        <v>37</v>
      </c>
      <c r="S670" s="26" t="s">
        <v>38</v>
      </c>
      <c r="T670" s="26" t="s">
        <v>38</v>
      </c>
      <c r="U670" s="26" t="s">
        <v>38</v>
      </c>
      <c r="V670" s="26" t="s">
        <v>37</v>
      </c>
      <c r="AA670" t="s">
        <v>290</v>
      </c>
      <c r="AB670">
        <v>29497</v>
      </c>
      <c r="AC670">
        <v>63064</v>
      </c>
      <c r="AD670">
        <v>47457</v>
      </c>
      <c r="AE670">
        <v>52001</v>
      </c>
      <c r="AF670">
        <v>20369</v>
      </c>
      <c r="AG670">
        <v>16736</v>
      </c>
      <c r="AH670">
        <v>13932</v>
      </c>
      <c r="AI670" t="s">
        <v>290</v>
      </c>
      <c r="AJ670">
        <v>51394</v>
      </c>
      <c r="AK670">
        <v>33286</v>
      </c>
      <c r="AL670">
        <v>26645</v>
      </c>
      <c r="AM670">
        <v>70642</v>
      </c>
      <c r="AN670">
        <v>33863</v>
      </c>
      <c r="AO670">
        <v>33605</v>
      </c>
      <c r="AP670">
        <v>10378</v>
      </c>
      <c r="AQ670" t="s">
        <v>290</v>
      </c>
      <c r="AR670" t="s">
        <v>37</v>
      </c>
      <c r="AS670" t="s">
        <v>38</v>
      </c>
      <c r="AT670" t="s">
        <v>37</v>
      </c>
      <c r="AU670" t="s">
        <v>270</v>
      </c>
      <c r="AV670" t="s">
        <v>37</v>
      </c>
      <c r="AW670" t="s">
        <v>37</v>
      </c>
      <c r="AX670" t="s">
        <v>37</v>
      </c>
      <c r="AY670" t="s">
        <v>290</v>
      </c>
      <c r="AZ670" t="s">
        <v>38</v>
      </c>
      <c r="BA670" t="s">
        <v>37</v>
      </c>
      <c r="BB670" t="s">
        <v>38</v>
      </c>
      <c r="BC670" t="s">
        <v>37</v>
      </c>
      <c r="BD670" t="s">
        <v>37</v>
      </c>
      <c r="BE670" t="s">
        <v>37</v>
      </c>
      <c r="BF670" t="s">
        <v>38</v>
      </c>
    </row>
    <row r="671" spans="1:58" ht="17.25" customHeight="1" x14ac:dyDescent="0.25">
      <c r="A671" s="20">
        <v>45596</v>
      </c>
      <c r="B671" s="21">
        <v>5</v>
      </c>
      <c r="C671" s="22">
        <v>4</v>
      </c>
      <c r="D671" s="20" t="s">
        <v>253</v>
      </c>
      <c r="E671" s="20" t="s">
        <v>253</v>
      </c>
      <c r="F671" s="23"/>
      <c r="G671" s="25"/>
      <c r="H671" s="26" t="s">
        <v>37</v>
      </c>
      <c r="I671" s="26" t="s">
        <v>38</v>
      </c>
      <c r="J671" s="26" t="s">
        <v>37</v>
      </c>
      <c r="K671" s="26" t="s">
        <v>37</v>
      </c>
      <c r="L671" s="26" t="s">
        <v>271</v>
      </c>
      <c r="M671" s="26" t="s">
        <v>37</v>
      </c>
      <c r="N671" s="26" t="s">
        <v>37</v>
      </c>
      <c r="O671" s="27" t="s">
        <v>290</v>
      </c>
      <c r="P671" s="26" t="s">
        <v>37</v>
      </c>
      <c r="Q671" s="26" t="s">
        <v>37</v>
      </c>
      <c r="R671" s="26" t="s">
        <v>37</v>
      </c>
      <c r="S671" s="26" t="s">
        <v>38</v>
      </c>
      <c r="T671" s="26" t="s">
        <v>38</v>
      </c>
      <c r="U671" s="26" t="s">
        <v>38</v>
      </c>
      <c r="V671" s="26" t="s">
        <v>37</v>
      </c>
      <c r="AA671" t="s">
        <v>290</v>
      </c>
      <c r="AB671">
        <v>29521</v>
      </c>
      <c r="AC671">
        <v>63064</v>
      </c>
      <c r="AD671">
        <v>47481</v>
      </c>
      <c r="AE671">
        <v>52001</v>
      </c>
      <c r="AF671">
        <v>20393</v>
      </c>
      <c r="AG671">
        <v>16760</v>
      </c>
      <c r="AH671">
        <v>13956</v>
      </c>
      <c r="AI671" t="s">
        <v>290</v>
      </c>
      <c r="AJ671">
        <v>51394</v>
      </c>
      <c r="AK671">
        <v>33310</v>
      </c>
      <c r="AL671">
        <v>26645</v>
      </c>
      <c r="AM671">
        <v>70666</v>
      </c>
      <c r="AN671">
        <v>33887</v>
      </c>
      <c r="AO671">
        <v>33629</v>
      </c>
      <c r="AP671">
        <v>10378</v>
      </c>
      <c r="AQ671" t="s">
        <v>290</v>
      </c>
      <c r="AR671" t="s">
        <v>37</v>
      </c>
      <c r="AS671" t="s">
        <v>38</v>
      </c>
      <c r="AT671" t="s">
        <v>37</v>
      </c>
      <c r="AU671" t="s">
        <v>270</v>
      </c>
      <c r="AV671" t="s">
        <v>37</v>
      </c>
      <c r="AW671" t="s">
        <v>37</v>
      </c>
      <c r="AX671" t="s">
        <v>37</v>
      </c>
      <c r="AY671" t="s">
        <v>290</v>
      </c>
      <c r="AZ671" t="s">
        <v>38</v>
      </c>
      <c r="BA671" t="s">
        <v>37</v>
      </c>
      <c r="BB671" t="s">
        <v>38</v>
      </c>
      <c r="BC671" t="s">
        <v>37</v>
      </c>
      <c r="BD671" t="s">
        <v>37</v>
      </c>
      <c r="BE671" t="s">
        <v>37</v>
      </c>
      <c r="BF671" t="s">
        <v>38</v>
      </c>
    </row>
    <row r="672" spans="1:58" ht="17.25" customHeight="1" x14ac:dyDescent="0.25">
      <c r="A672" s="20">
        <v>45597</v>
      </c>
      <c r="B672" s="21">
        <v>5</v>
      </c>
      <c r="C672" s="22">
        <v>4</v>
      </c>
      <c r="D672" s="20" t="s">
        <v>253</v>
      </c>
      <c r="E672" s="20" t="s">
        <v>253</v>
      </c>
      <c r="F672" s="23"/>
      <c r="G672" s="25"/>
      <c r="H672" s="26" t="s">
        <v>37</v>
      </c>
      <c r="I672" s="26" t="s">
        <v>38</v>
      </c>
      <c r="J672" s="26" t="s">
        <v>37</v>
      </c>
      <c r="K672" s="26" t="s">
        <v>37</v>
      </c>
      <c r="L672" s="26" t="s">
        <v>33</v>
      </c>
      <c r="M672" s="26" t="s">
        <v>37</v>
      </c>
      <c r="N672" s="26" t="s">
        <v>37</v>
      </c>
      <c r="O672" s="27" t="s">
        <v>290</v>
      </c>
      <c r="P672" s="26" t="s">
        <v>37</v>
      </c>
      <c r="Q672" s="26" t="s">
        <v>37</v>
      </c>
      <c r="R672" s="26" t="s">
        <v>37</v>
      </c>
      <c r="S672" s="26" t="s">
        <v>38</v>
      </c>
      <c r="T672" s="26" t="s">
        <v>38</v>
      </c>
      <c r="U672" s="26" t="s">
        <v>38</v>
      </c>
      <c r="V672" s="26" t="s">
        <v>37</v>
      </c>
      <c r="AA672" t="s">
        <v>290</v>
      </c>
      <c r="AB672">
        <v>29545</v>
      </c>
      <c r="AC672">
        <v>63064</v>
      </c>
      <c r="AD672">
        <v>47505</v>
      </c>
      <c r="AE672">
        <v>52001</v>
      </c>
      <c r="AF672">
        <v>20417</v>
      </c>
      <c r="AG672">
        <v>16784</v>
      </c>
      <c r="AH672">
        <v>13980</v>
      </c>
      <c r="AI672" t="s">
        <v>290</v>
      </c>
      <c r="AJ672">
        <v>51394</v>
      </c>
      <c r="AK672">
        <v>33334</v>
      </c>
      <c r="AL672">
        <v>26645</v>
      </c>
      <c r="AM672">
        <v>70690</v>
      </c>
      <c r="AN672">
        <v>33911</v>
      </c>
      <c r="AO672">
        <v>33653</v>
      </c>
      <c r="AP672">
        <v>10378</v>
      </c>
      <c r="AQ672" t="s">
        <v>290</v>
      </c>
      <c r="AR672" t="s">
        <v>37</v>
      </c>
      <c r="AS672" t="s">
        <v>38</v>
      </c>
      <c r="AT672" t="s">
        <v>37</v>
      </c>
      <c r="AU672" t="s">
        <v>270</v>
      </c>
      <c r="AV672" t="s">
        <v>37</v>
      </c>
      <c r="AW672" t="s">
        <v>37</v>
      </c>
      <c r="AX672" t="s">
        <v>37</v>
      </c>
      <c r="AY672" t="s">
        <v>290</v>
      </c>
      <c r="AZ672" t="s">
        <v>38</v>
      </c>
      <c r="BA672" t="s">
        <v>37</v>
      </c>
      <c r="BB672" t="s">
        <v>38</v>
      </c>
      <c r="BC672" t="s">
        <v>37</v>
      </c>
      <c r="BD672" t="s">
        <v>37</v>
      </c>
      <c r="BE672" t="s">
        <v>37</v>
      </c>
      <c r="BF672" t="s">
        <v>38</v>
      </c>
    </row>
    <row r="673" spans="1:58" ht="17.25" customHeight="1" x14ac:dyDescent="0.25">
      <c r="A673" s="20">
        <v>45598</v>
      </c>
      <c r="B673" s="21">
        <v>5</v>
      </c>
      <c r="C673" s="22">
        <v>4</v>
      </c>
      <c r="D673" s="20" t="s">
        <v>253</v>
      </c>
      <c r="E673" s="20" t="s">
        <v>253</v>
      </c>
      <c r="F673" s="23"/>
      <c r="G673" s="25"/>
      <c r="H673" s="26" t="s">
        <v>37</v>
      </c>
      <c r="I673" s="26" t="s">
        <v>38</v>
      </c>
      <c r="J673" s="26" t="s">
        <v>37</v>
      </c>
      <c r="K673" s="26" t="s">
        <v>37</v>
      </c>
      <c r="L673" s="26" t="s">
        <v>33</v>
      </c>
      <c r="M673" s="26" t="s">
        <v>37</v>
      </c>
      <c r="N673" s="26" t="s">
        <v>37</v>
      </c>
      <c r="O673" s="27" t="s">
        <v>290</v>
      </c>
      <c r="P673" s="26" t="s">
        <v>37</v>
      </c>
      <c r="Q673" s="26" t="s">
        <v>37</v>
      </c>
      <c r="R673" s="26" t="s">
        <v>37</v>
      </c>
      <c r="S673" s="26" t="s">
        <v>38</v>
      </c>
      <c r="T673" s="26" t="s">
        <v>38</v>
      </c>
      <c r="U673" s="26" t="s">
        <v>38</v>
      </c>
      <c r="V673" s="26" t="s">
        <v>37</v>
      </c>
      <c r="AA673" t="s">
        <v>290</v>
      </c>
      <c r="AB673">
        <v>29569</v>
      </c>
      <c r="AC673">
        <v>63064</v>
      </c>
      <c r="AD673">
        <v>47529</v>
      </c>
      <c r="AE673">
        <v>52001</v>
      </c>
      <c r="AF673">
        <v>20441</v>
      </c>
      <c r="AG673">
        <v>16808</v>
      </c>
      <c r="AH673">
        <v>14004</v>
      </c>
      <c r="AI673" t="s">
        <v>290</v>
      </c>
      <c r="AJ673">
        <v>51394</v>
      </c>
      <c r="AK673">
        <v>33358</v>
      </c>
      <c r="AL673">
        <v>26645</v>
      </c>
      <c r="AM673">
        <v>70714</v>
      </c>
      <c r="AN673">
        <v>33935</v>
      </c>
      <c r="AO673">
        <v>33677</v>
      </c>
      <c r="AP673">
        <v>10378</v>
      </c>
      <c r="AQ673" t="s">
        <v>290</v>
      </c>
      <c r="AR673" t="s">
        <v>37</v>
      </c>
      <c r="AS673" t="s">
        <v>38</v>
      </c>
      <c r="AT673" t="s">
        <v>37</v>
      </c>
      <c r="AU673" t="s">
        <v>270</v>
      </c>
      <c r="AV673" t="s">
        <v>37</v>
      </c>
      <c r="AW673" t="s">
        <v>37</v>
      </c>
      <c r="AX673" t="s">
        <v>37</v>
      </c>
      <c r="AY673" t="s">
        <v>290</v>
      </c>
      <c r="AZ673" t="s">
        <v>38</v>
      </c>
      <c r="BA673" t="s">
        <v>37</v>
      </c>
      <c r="BB673" t="s">
        <v>38</v>
      </c>
      <c r="BC673" t="s">
        <v>37</v>
      </c>
      <c r="BD673" t="s">
        <v>37</v>
      </c>
      <c r="BE673" t="s">
        <v>37</v>
      </c>
      <c r="BF673" t="s">
        <v>38</v>
      </c>
    </row>
    <row r="674" spans="1:58" ht="17.25" customHeight="1" x14ac:dyDescent="0.25">
      <c r="A674" s="20">
        <v>45599</v>
      </c>
      <c r="B674" s="21">
        <v>5</v>
      </c>
      <c r="C674" s="22">
        <v>4</v>
      </c>
      <c r="D674" s="20" t="s">
        <v>253</v>
      </c>
      <c r="E674" s="20" t="s">
        <v>253</v>
      </c>
      <c r="F674" s="23"/>
      <c r="G674" s="25"/>
      <c r="H674" s="26" t="s">
        <v>37</v>
      </c>
      <c r="I674" s="26" t="s">
        <v>38</v>
      </c>
      <c r="J674" s="26" t="s">
        <v>37</v>
      </c>
      <c r="K674" s="26" t="s">
        <v>37</v>
      </c>
      <c r="L674" s="26" t="s">
        <v>37</v>
      </c>
      <c r="M674" s="26" t="s">
        <v>37</v>
      </c>
      <c r="N674" s="26" t="s">
        <v>38</v>
      </c>
      <c r="O674" s="27" t="s">
        <v>290</v>
      </c>
      <c r="P674" s="26" t="s">
        <v>37</v>
      </c>
      <c r="Q674" s="26" t="s">
        <v>37</v>
      </c>
      <c r="R674" s="26" t="s">
        <v>37</v>
      </c>
      <c r="S674" s="26" t="s">
        <v>38</v>
      </c>
      <c r="T674" s="26" t="s">
        <v>38</v>
      </c>
      <c r="U674" s="26" t="s">
        <v>38</v>
      </c>
      <c r="V674" s="26" t="s">
        <v>37</v>
      </c>
      <c r="AA674" t="s">
        <v>290</v>
      </c>
      <c r="AB674">
        <v>29593</v>
      </c>
      <c r="AC674">
        <v>63064</v>
      </c>
      <c r="AD674">
        <v>47553</v>
      </c>
      <c r="AE674">
        <v>52001</v>
      </c>
      <c r="AF674">
        <v>20465</v>
      </c>
      <c r="AG674">
        <v>16832</v>
      </c>
      <c r="AH674">
        <v>14028</v>
      </c>
      <c r="AI674" t="s">
        <v>290</v>
      </c>
      <c r="AJ674">
        <v>51394</v>
      </c>
      <c r="AK674">
        <v>33382</v>
      </c>
      <c r="AL674">
        <v>26645</v>
      </c>
      <c r="AM674">
        <v>70738</v>
      </c>
      <c r="AN674">
        <v>33959</v>
      </c>
      <c r="AO674">
        <v>33701</v>
      </c>
      <c r="AP674">
        <v>10378</v>
      </c>
      <c r="AQ674" t="s">
        <v>290</v>
      </c>
      <c r="AR674" t="s">
        <v>37</v>
      </c>
      <c r="AS674" t="s">
        <v>38</v>
      </c>
      <c r="AT674" t="s">
        <v>37</v>
      </c>
      <c r="AU674" t="s">
        <v>270</v>
      </c>
      <c r="AV674" t="s">
        <v>37</v>
      </c>
      <c r="AW674" t="s">
        <v>37</v>
      </c>
      <c r="AX674" t="s">
        <v>37</v>
      </c>
      <c r="AY674" t="s">
        <v>290</v>
      </c>
      <c r="AZ674" t="s">
        <v>38</v>
      </c>
      <c r="BA674" t="s">
        <v>37</v>
      </c>
      <c r="BB674" t="s">
        <v>38</v>
      </c>
      <c r="BC674" t="s">
        <v>37</v>
      </c>
      <c r="BD674" t="s">
        <v>37</v>
      </c>
      <c r="BE674" t="s">
        <v>37</v>
      </c>
      <c r="BF674" t="s">
        <v>38</v>
      </c>
    </row>
    <row r="675" spans="1:58" ht="17.25" customHeight="1" x14ac:dyDescent="0.25">
      <c r="A675" s="20">
        <v>45600</v>
      </c>
      <c r="B675" s="21">
        <v>5</v>
      </c>
      <c r="C675" s="22">
        <v>4</v>
      </c>
      <c r="D675" s="20" t="s">
        <v>253</v>
      </c>
      <c r="E675" s="20" t="s">
        <v>253</v>
      </c>
      <c r="F675" s="23"/>
      <c r="G675" s="25"/>
      <c r="H675" s="26" t="s">
        <v>37</v>
      </c>
      <c r="I675" s="26" t="s">
        <v>38</v>
      </c>
      <c r="J675" s="26" t="s">
        <v>37</v>
      </c>
      <c r="K675" s="26" t="s">
        <v>37</v>
      </c>
      <c r="L675" s="26" t="s">
        <v>37</v>
      </c>
      <c r="M675" s="26" t="s">
        <v>37</v>
      </c>
      <c r="N675" s="26" t="s">
        <v>38</v>
      </c>
      <c r="O675" s="27" t="s">
        <v>290</v>
      </c>
      <c r="P675" s="26" t="s">
        <v>37</v>
      </c>
      <c r="Q675" s="26" t="s">
        <v>37</v>
      </c>
      <c r="R675" s="26" t="s">
        <v>37</v>
      </c>
      <c r="S675" s="26" t="s">
        <v>38</v>
      </c>
      <c r="T675" s="26" t="s">
        <v>38</v>
      </c>
      <c r="U675" s="26" t="s">
        <v>38</v>
      </c>
      <c r="V675" s="26" t="s">
        <v>37</v>
      </c>
      <c r="AA675" t="s">
        <v>290</v>
      </c>
      <c r="AB675">
        <v>29617</v>
      </c>
      <c r="AC675">
        <v>63064</v>
      </c>
      <c r="AD675">
        <v>47577</v>
      </c>
      <c r="AE675">
        <v>52001</v>
      </c>
      <c r="AF675">
        <v>20489</v>
      </c>
      <c r="AG675">
        <v>16832</v>
      </c>
      <c r="AH675">
        <v>14052</v>
      </c>
      <c r="AI675" t="s">
        <v>290</v>
      </c>
      <c r="AJ675">
        <v>51394</v>
      </c>
      <c r="AK675">
        <v>33406</v>
      </c>
      <c r="AL675">
        <v>26645</v>
      </c>
      <c r="AM675">
        <v>70762</v>
      </c>
      <c r="AN675">
        <v>33983</v>
      </c>
      <c r="AO675">
        <v>33725</v>
      </c>
      <c r="AP675">
        <v>10378</v>
      </c>
      <c r="AQ675" t="s">
        <v>290</v>
      </c>
      <c r="AR675" t="s">
        <v>37</v>
      </c>
      <c r="AS675" t="s">
        <v>38</v>
      </c>
      <c r="AT675" t="s">
        <v>37</v>
      </c>
      <c r="AU675" t="s">
        <v>320</v>
      </c>
      <c r="AV675" t="s">
        <v>37</v>
      </c>
      <c r="AW675" t="s">
        <v>195</v>
      </c>
      <c r="AX675" t="s">
        <v>37</v>
      </c>
      <c r="AY675" t="s">
        <v>290</v>
      </c>
      <c r="AZ675" t="s">
        <v>38</v>
      </c>
      <c r="BA675" t="s">
        <v>37</v>
      </c>
      <c r="BB675" t="s">
        <v>38</v>
      </c>
      <c r="BC675" t="s">
        <v>37</v>
      </c>
      <c r="BD675" t="s">
        <v>37</v>
      </c>
      <c r="BE675" t="s">
        <v>37</v>
      </c>
      <c r="BF675" t="s">
        <v>38</v>
      </c>
    </row>
    <row r="676" spans="1:58" ht="17.25" customHeight="1" x14ac:dyDescent="0.25">
      <c r="A676" s="20">
        <v>45601</v>
      </c>
      <c r="B676" s="21">
        <v>5</v>
      </c>
      <c r="C676" s="22">
        <v>4</v>
      </c>
      <c r="D676" s="20" t="s">
        <v>253</v>
      </c>
      <c r="E676" s="20" t="s">
        <v>253</v>
      </c>
      <c r="F676" s="23"/>
      <c r="G676" s="25"/>
      <c r="H676" s="26" t="s">
        <v>37</v>
      </c>
      <c r="I676" s="26" t="s">
        <v>38</v>
      </c>
      <c r="J676" s="26" t="s">
        <v>37</v>
      </c>
      <c r="K676" s="26" t="s">
        <v>37</v>
      </c>
      <c r="L676" s="26" t="s">
        <v>37</v>
      </c>
      <c r="M676" s="26" t="s">
        <v>37</v>
      </c>
      <c r="N676" s="26" t="s">
        <v>38</v>
      </c>
      <c r="O676" s="27" t="s">
        <v>290</v>
      </c>
      <c r="P676" s="26" t="s">
        <v>37</v>
      </c>
      <c r="Q676" s="26" t="s">
        <v>37</v>
      </c>
      <c r="R676" s="26" t="s">
        <v>37</v>
      </c>
      <c r="S676" s="26" t="s">
        <v>38</v>
      </c>
      <c r="T676" s="26" t="s">
        <v>38</v>
      </c>
      <c r="U676" s="26" t="s">
        <v>38</v>
      </c>
      <c r="V676" s="26" t="s">
        <v>37</v>
      </c>
      <c r="AA676" t="s">
        <v>290</v>
      </c>
      <c r="AB676">
        <v>29641</v>
      </c>
      <c r="AC676">
        <v>63064</v>
      </c>
      <c r="AD676">
        <v>47601</v>
      </c>
      <c r="AE676">
        <v>52025</v>
      </c>
      <c r="AF676">
        <v>20513</v>
      </c>
      <c r="AG676">
        <v>16832</v>
      </c>
      <c r="AH676">
        <v>14076</v>
      </c>
      <c r="AI676" t="s">
        <v>290</v>
      </c>
      <c r="AJ676">
        <v>51394</v>
      </c>
      <c r="AK676">
        <v>33430</v>
      </c>
      <c r="AL676">
        <v>26645</v>
      </c>
      <c r="AM676">
        <v>70786</v>
      </c>
      <c r="AN676">
        <v>34007</v>
      </c>
      <c r="AO676">
        <v>33725</v>
      </c>
      <c r="AP676">
        <v>10378</v>
      </c>
      <c r="AQ676" t="s">
        <v>290</v>
      </c>
      <c r="AR676" t="s">
        <v>37</v>
      </c>
      <c r="AS676" t="s">
        <v>38</v>
      </c>
      <c r="AT676" t="s">
        <v>37</v>
      </c>
      <c r="AU676" t="s">
        <v>37</v>
      </c>
      <c r="AV676" t="s">
        <v>37</v>
      </c>
      <c r="AW676" t="s">
        <v>38</v>
      </c>
      <c r="AX676" t="s">
        <v>37</v>
      </c>
      <c r="AY676" t="s">
        <v>290</v>
      </c>
      <c r="AZ676" t="s">
        <v>38</v>
      </c>
      <c r="BA676" t="s">
        <v>37</v>
      </c>
      <c r="BB676" t="s">
        <v>38</v>
      </c>
      <c r="BC676" t="s">
        <v>37</v>
      </c>
      <c r="BD676" t="s">
        <v>37</v>
      </c>
      <c r="BE676" t="s">
        <v>195</v>
      </c>
      <c r="BF676" t="s">
        <v>320</v>
      </c>
    </row>
    <row r="677" spans="1:58" ht="17.25" customHeight="1" x14ac:dyDescent="0.25">
      <c r="A677" s="20">
        <v>45602</v>
      </c>
      <c r="B677" s="21">
        <v>5</v>
      </c>
      <c r="C677" s="22">
        <v>4</v>
      </c>
      <c r="D677" s="20" t="s">
        <v>253</v>
      </c>
      <c r="E677" s="20" t="s">
        <v>253</v>
      </c>
      <c r="F677" s="23"/>
      <c r="G677" s="25"/>
      <c r="H677" s="26" t="s">
        <v>37</v>
      </c>
      <c r="I677" s="26" t="s">
        <v>38</v>
      </c>
      <c r="J677" s="26" t="s">
        <v>37</v>
      </c>
      <c r="K677" s="26" t="s">
        <v>37</v>
      </c>
      <c r="L677" s="26" t="s">
        <v>37</v>
      </c>
      <c r="M677" s="26" t="s">
        <v>37</v>
      </c>
      <c r="N677" s="26" t="s">
        <v>38</v>
      </c>
      <c r="O677" s="27" t="s">
        <v>290</v>
      </c>
      <c r="P677" s="26" t="s">
        <v>38</v>
      </c>
      <c r="Q677" s="26" t="s">
        <v>37</v>
      </c>
      <c r="R677" s="26" t="s">
        <v>37</v>
      </c>
      <c r="S677" s="26" t="s">
        <v>37</v>
      </c>
      <c r="T677" s="26" t="s">
        <v>38</v>
      </c>
      <c r="U677" s="26" t="s">
        <v>38</v>
      </c>
      <c r="V677" s="26" t="s">
        <v>37</v>
      </c>
      <c r="AA677" t="s">
        <v>290</v>
      </c>
      <c r="AB677">
        <v>29665</v>
      </c>
      <c r="AC677">
        <v>63064</v>
      </c>
      <c r="AD677">
        <v>47625</v>
      </c>
      <c r="AE677">
        <v>52049</v>
      </c>
      <c r="AF677">
        <v>20513</v>
      </c>
      <c r="AG677">
        <v>16832</v>
      </c>
      <c r="AH677">
        <v>14100</v>
      </c>
      <c r="AI677" t="s">
        <v>290</v>
      </c>
      <c r="AJ677">
        <v>51394</v>
      </c>
      <c r="AK677">
        <v>33454</v>
      </c>
      <c r="AL677">
        <v>26645</v>
      </c>
      <c r="AM677">
        <v>70810</v>
      </c>
      <c r="AN677">
        <v>34031</v>
      </c>
      <c r="AO677">
        <v>33725</v>
      </c>
      <c r="AP677">
        <v>10402</v>
      </c>
      <c r="AQ677" t="s">
        <v>290</v>
      </c>
      <c r="AR677" t="s">
        <v>37</v>
      </c>
      <c r="AS677" t="s">
        <v>320</v>
      </c>
      <c r="AT677" t="s">
        <v>37</v>
      </c>
      <c r="AU677" t="s">
        <v>37</v>
      </c>
      <c r="AV677" t="s">
        <v>195</v>
      </c>
      <c r="AW677" t="s">
        <v>38</v>
      </c>
      <c r="AX677" t="s">
        <v>37</v>
      </c>
      <c r="AY677" t="s">
        <v>290</v>
      </c>
      <c r="AZ677" t="s">
        <v>38</v>
      </c>
      <c r="BA677" t="s">
        <v>37</v>
      </c>
      <c r="BB677" t="s">
        <v>38</v>
      </c>
      <c r="BC677" t="s">
        <v>37</v>
      </c>
      <c r="BD677" t="s">
        <v>37</v>
      </c>
      <c r="BE677" t="s">
        <v>321</v>
      </c>
      <c r="BF677" t="s">
        <v>37</v>
      </c>
    </row>
    <row r="678" spans="1:58" ht="17.25" customHeight="1" x14ac:dyDescent="0.25">
      <c r="A678" s="20">
        <v>45603</v>
      </c>
      <c r="B678" s="21">
        <v>5</v>
      </c>
      <c r="C678" s="22">
        <v>4</v>
      </c>
      <c r="D678" s="20" t="s">
        <v>253</v>
      </c>
      <c r="E678" s="20" t="s">
        <v>253</v>
      </c>
      <c r="F678" s="23"/>
      <c r="G678" s="25"/>
      <c r="H678" s="26" t="s">
        <v>37</v>
      </c>
      <c r="I678" s="26" t="s">
        <v>38</v>
      </c>
      <c r="J678" s="26" t="s">
        <v>37</v>
      </c>
      <c r="K678" s="26" t="s">
        <v>37</v>
      </c>
      <c r="L678" s="26" t="s">
        <v>37</v>
      </c>
      <c r="M678" s="26" t="s">
        <v>37</v>
      </c>
      <c r="N678" s="26" t="s">
        <v>38</v>
      </c>
      <c r="O678" s="27" t="s">
        <v>290</v>
      </c>
      <c r="P678" s="26" t="s">
        <v>38</v>
      </c>
      <c r="Q678" s="26" t="s">
        <v>37</v>
      </c>
      <c r="R678" s="26" t="s">
        <v>37</v>
      </c>
      <c r="S678" s="26" t="s">
        <v>37</v>
      </c>
      <c r="T678" s="26" t="s">
        <v>38</v>
      </c>
      <c r="U678" s="26" t="s">
        <v>38</v>
      </c>
      <c r="V678" s="26" t="s">
        <v>37</v>
      </c>
      <c r="AA678" t="s">
        <v>290</v>
      </c>
      <c r="AB678">
        <v>29689</v>
      </c>
      <c r="AC678">
        <v>63088</v>
      </c>
      <c r="AD678">
        <v>47649</v>
      </c>
      <c r="AE678">
        <v>52073</v>
      </c>
      <c r="AF678">
        <v>20513</v>
      </c>
      <c r="AG678">
        <v>16832</v>
      </c>
      <c r="AH678">
        <v>14124</v>
      </c>
      <c r="AI678" t="s">
        <v>290</v>
      </c>
      <c r="AJ678">
        <v>51394</v>
      </c>
      <c r="AK678">
        <v>33478</v>
      </c>
      <c r="AL678">
        <v>26645</v>
      </c>
      <c r="AM678">
        <v>70810</v>
      </c>
      <c r="AN678">
        <v>34055</v>
      </c>
      <c r="AO678">
        <v>33725</v>
      </c>
      <c r="AP678">
        <v>10426</v>
      </c>
      <c r="AQ678" t="s">
        <v>290</v>
      </c>
      <c r="AR678" t="s">
        <v>37</v>
      </c>
      <c r="AS678" t="s">
        <v>37</v>
      </c>
      <c r="AT678" t="s">
        <v>37</v>
      </c>
      <c r="AU678" t="s">
        <v>37</v>
      </c>
      <c r="AV678" t="s">
        <v>38</v>
      </c>
      <c r="AW678" t="s">
        <v>38</v>
      </c>
      <c r="AX678" t="s">
        <v>37</v>
      </c>
      <c r="AY678" t="s">
        <v>290</v>
      </c>
      <c r="AZ678" t="s">
        <v>38</v>
      </c>
      <c r="BA678" t="s">
        <v>37</v>
      </c>
      <c r="BB678" t="s">
        <v>38</v>
      </c>
      <c r="BC678" t="s">
        <v>195</v>
      </c>
      <c r="BD678" t="s">
        <v>37</v>
      </c>
      <c r="BE678" t="s">
        <v>320</v>
      </c>
      <c r="BF678" t="s">
        <v>37</v>
      </c>
    </row>
    <row r="679" spans="1:58" ht="17.25" customHeight="1" x14ac:dyDescent="0.25">
      <c r="A679" s="20">
        <v>45604</v>
      </c>
      <c r="B679" s="21">
        <v>5</v>
      </c>
      <c r="C679" s="22">
        <v>4</v>
      </c>
      <c r="D679" s="20" t="s">
        <v>253</v>
      </c>
      <c r="E679" s="20" t="s">
        <v>253</v>
      </c>
      <c r="F679" s="23"/>
      <c r="G679" s="25"/>
      <c r="H679" s="26" t="s">
        <v>37</v>
      </c>
      <c r="I679" s="26" t="s">
        <v>38</v>
      </c>
      <c r="J679" s="26" t="s">
        <v>37</v>
      </c>
      <c r="K679" s="26" t="s">
        <v>37</v>
      </c>
      <c r="L679" s="26" t="s">
        <v>37</v>
      </c>
      <c r="M679" s="26" t="s">
        <v>37</v>
      </c>
      <c r="N679" s="26" t="s">
        <v>38</v>
      </c>
      <c r="O679" s="27" t="s">
        <v>290</v>
      </c>
      <c r="P679" s="26" t="s">
        <v>38</v>
      </c>
      <c r="Q679" s="26" t="s">
        <v>37</v>
      </c>
      <c r="R679" s="26" t="s">
        <v>37</v>
      </c>
      <c r="S679" s="26" t="s">
        <v>37</v>
      </c>
      <c r="T679" s="26" t="s">
        <v>38</v>
      </c>
      <c r="U679" s="26" t="s">
        <v>38</v>
      </c>
      <c r="V679" s="26" t="s">
        <v>37</v>
      </c>
      <c r="AA679" t="s">
        <v>290</v>
      </c>
      <c r="AB679">
        <v>29713</v>
      </c>
      <c r="AC679">
        <v>63112</v>
      </c>
      <c r="AD679">
        <v>47673</v>
      </c>
      <c r="AE679">
        <v>52097</v>
      </c>
      <c r="AF679">
        <v>20513</v>
      </c>
      <c r="AG679">
        <v>16832</v>
      </c>
      <c r="AH679">
        <v>14148</v>
      </c>
      <c r="AI679" t="s">
        <v>290</v>
      </c>
      <c r="AJ679">
        <v>51394</v>
      </c>
      <c r="AK679">
        <v>33502</v>
      </c>
      <c r="AL679">
        <v>26645</v>
      </c>
      <c r="AM679">
        <v>70810</v>
      </c>
      <c r="AN679">
        <v>34079</v>
      </c>
      <c r="AO679">
        <v>33749</v>
      </c>
      <c r="AP679">
        <v>10450</v>
      </c>
      <c r="AQ679" t="s">
        <v>290</v>
      </c>
      <c r="AR679" t="s">
        <v>37</v>
      </c>
      <c r="AS679" t="s">
        <v>37</v>
      </c>
      <c r="AT679" t="s">
        <v>37</v>
      </c>
      <c r="AU679" t="s">
        <v>37</v>
      </c>
      <c r="AV679" t="s">
        <v>38</v>
      </c>
      <c r="AW679" t="s">
        <v>38</v>
      </c>
      <c r="AX679" t="s">
        <v>37</v>
      </c>
      <c r="AY679" t="s">
        <v>290</v>
      </c>
      <c r="AZ679" t="s">
        <v>38</v>
      </c>
      <c r="BA679" t="s">
        <v>37</v>
      </c>
      <c r="BB679" t="s">
        <v>38</v>
      </c>
      <c r="BC679" t="s">
        <v>271</v>
      </c>
      <c r="BD679" t="s">
        <v>37</v>
      </c>
      <c r="BE679" t="s">
        <v>37</v>
      </c>
      <c r="BF679" t="s">
        <v>37</v>
      </c>
    </row>
    <row r="680" spans="1:58" ht="17.25" customHeight="1" x14ac:dyDescent="0.25">
      <c r="A680" s="20">
        <v>45605</v>
      </c>
      <c r="B680" s="21">
        <v>5</v>
      </c>
      <c r="C680" s="22">
        <v>4</v>
      </c>
      <c r="D680" s="20" t="s">
        <v>253</v>
      </c>
      <c r="E680" s="20" t="s">
        <v>253</v>
      </c>
      <c r="F680" s="23"/>
      <c r="G680" s="25"/>
      <c r="H680" s="26" t="s">
        <v>37</v>
      </c>
      <c r="I680" s="26" t="s">
        <v>38</v>
      </c>
      <c r="J680" s="26" t="s">
        <v>37</v>
      </c>
      <c r="K680" s="26" t="s">
        <v>37</v>
      </c>
      <c r="L680" s="26" t="s">
        <v>37</v>
      </c>
      <c r="M680" s="26" t="s">
        <v>37</v>
      </c>
      <c r="N680" s="26" t="s">
        <v>38</v>
      </c>
      <c r="O680" s="27" t="s">
        <v>290</v>
      </c>
      <c r="P680" s="26" t="s">
        <v>38</v>
      </c>
      <c r="Q680" s="26" t="s">
        <v>37</v>
      </c>
      <c r="R680" s="26" t="s">
        <v>37</v>
      </c>
      <c r="S680" s="26" t="s">
        <v>37</v>
      </c>
      <c r="T680" s="26" t="s">
        <v>38</v>
      </c>
      <c r="U680" s="26" t="s">
        <v>38</v>
      </c>
      <c r="V680" s="26" t="s">
        <v>37</v>
      </c>
      <c r="AA680" t="s">
        <v>290</v>
      </c>
      <c r="AB680">
        <v>29737</v>
      </c>
      <c r="AC680">
        <v>63136</v>
      </c>
      <c r="AD680">
        <v>47697</v>
      </c>
      <c r="AE680">
        <v>52121</v>
      </c>
      <c r="AF680">
        <v>20513</v>
      </c>
      <c r="AG680">
        <v>16832</v>
      </c>
      <c r="AH680">
        <v>14172</v>
      </c>
      <c r="AI680" t="s">
        <v>290</v>
      </c>
      <c r="AJ680">
        <v>51394</v>
      </c>
      <c r="AK680">
        <v>33526</v>
      </c>
      <c r="AL680">
        <v>26645</v>
      </c>
      <c r="AM680">
        <v>70810</v>
      </c>
      <c r="AN680">
        <v>34103</v>
      </c>
      <c r="AO680">
        <v>33773</v>
      </c>
      <c r="AP680">
        <v>10474</v>
      </c>
      <c r="AQ680" t="s">
        <v>290</v>
      </c>
      <c r="AR680" t="s">
        <v>37</v>
      </c>
      <c r="AS680" t="s">
        <v>37</v>
      </c>
      <c r="AT680" t="s">
        <v>37</v>
      </c>
      <c r="AU680" t="s">
        <v>37</v>
      </c>
      <c r="AV680" t="s">
        <v>38</v>
      </c>
      <c r="AW680" t="s">
        <v>38</v>
      </c>
      <c r="AX680" t="s">
        <v>37</v>
      </c>
      <c r="AY680" t="s">
        <v>290</v>
      </c>
      <c r="AZ680" t="s">
        <v>38</v>
      </c>
      <c r="BA680" t="s">
        <v>37</v>
      </c>
      <c r="BB680" t="s">
        <v>38</v>
      </c>
      <c r="BC680" t="s">
        <v>271</v>
      </c>
      <c r="BD680" t="s">
        <v>37</v>
      </c>
      <c r="BE680" t="s">
        <v>37</v>
      </c>
      <c r="BF680" t="s">
        <v>37</v>
      </c>
    </row>
    <row r="681" spans="1:58" ht="17.25" customHeight="1" x14ac:dyDescent="0.25">
      <c r="A681" s="20">
        <v>45606</v>
      </c>
      <c r="B681" s="21">
        <v>5</v>
      </c>
      <c r="C681" s="22">
        <v>4</v>
      </c>
      <c r="D681" s="20" t="s">
        <v>253</v>
      </c>
      <c r="E681" s="20" t="s">
        <v>253</v>
      </c>
      <c r="F681" s="23"/>
      <c r="G681" s="25"/>
      <c r="H681" s="26" t="s">
        <v>37</v>
      </c>
      <c r="I681" s="26" t="s">
        <v>38</v>
      </c>
      <c r="J681" s="26" t="s">
        <v>37</v>
      </c>
      <c r="K681" s="26" t="s">
        <v>37</v>
      </c>
      <c r="L681" s="26" t="s">
        <v>37</v>
      </c>
      <c r="M681" s="26" t="s">
        <v>37</v>
      </c>
      <c r="N681" s="26" t="s">
        <v>38</v>
      </c>
      <c r="O681" s="27" t="s">
        <v>290</v>
      </c>
      <c r="P681" s="26" t="s">
        <v>38</v>
      </c>
      <c r="Q681" s="26" t="s">
        <v>37</v>
      </c>
      <c r="R681" s="26" t="s">
        <v>37</v>
      </c>
      <c r="S681" s="26" t="s">
        <v>37</v>
      </c>
      <c r="T681" s="26" t="s">
        <v>38</v>
      </c>
      <c r="U681" s="26" t="s">
        <v>38</v>
      </c>
      <c r="V681" s="26" t="s">
        <v>37</v>
      </c>
      <c r="AA681" t="s">
        <v>290</v>
      </c>
      <c r="AB681">
        <v>29761</v>
      </c>
      <c r="AC681">
        <v>63160</v>
      </c>
      <c r="AD681">
        <v>47721</v>
      </c>
      <c r="AE681">
        <v>52145</v>
      </c>
      <c r="AF681">
        <v>20513</v>
      </c>
      <c r="AG681">
        <v>16832</v>
      </c>
      <c r="AH681">
        <v>14196</v>
      </c>
      <c r="AI681" t="s">
        <v>290</v>
      </c>
      <c r="AJ681">
        <v>51394</v>
      </c>
      <c r="AK681">
        <v>33550</v>
      </c>
      <c r="AL681">
        <v>26645</v>
      </c>
      <c r="AM681">
        <v>70810</v>
      </c>
      <c r="AN681">
        <v>34127</v>
      </c>
      <c r="AO681">
        <v>33797</v>
      </c>
      <c r="AP681">
        <v>10498</v>
      </c>
      <c r="AQ681" t="s">
        <v>290</v>
      </c>
      <c r="AR681" t="s">
        <v>37</v>
      </c>
      <c r="AS681" t="s">
        <v>37</v>
      </c>
      <c r="AT681" t="s">
        <v>37</v>
      </c>
      <c r="AU681" t="s">
        <v>37</v>
      </c>
      <c r="AV681" t="s">
        <v>38</v>
      </c>
      <c r="AW681" t="s">
        <v>38</v>
      </c>
      <c r="AX681" t="s">
        <v>37</v>
      </c>
      <c r="AY681" t="s">
        <v>290</v>
      </c>
      <c r="AZ681" t="s">
        <v>38</v>
      </c>
      <c r="BA681" t="s">
        <v>37</v>
      </c>
      <c r="BB681" t="s">
        <v>38</v>
      </c>
      <c r="BC681" t="s">
        <v>271</v>
      </c>
      <c r="BD681" t="s">
        <v>37</v>
      </c>
      <c r="BE681" t="s">
        <v>37</v>
      </c>
      <c r="BF681" t="s">
        <v>37</v>
      </c>
    </row>
    <row r="682" spans="1:58" ht="17.25" customHeight="1" x14ac:dyDescent="0.25">
      <c r="A682" s="20">
        <v>45607</v>
      </c>
      <c r="B682" s="21">
        <v>5</v>
      </c>
      <c r="C682" s="22">
        <v>4</v>
      </c>
      <c r="D682" s="20" t="s">
        <v>253</v>
      </c>
      <c r="E682" s="20" t="s">
        <v>253</v>
      </c>
      <c r="F682" s="23"/>
      <c r="G682" s="25"/>
      <c r="H682" s="26" t="s">
        <v>37</v>
      </c>
      <c r="I682" s="26" t="s">
        <v>38</v>
      </c>
      <c r="J682" s="26" t="s">
        <v>37</v>
      </c>
      <c r="K682" s="26" t="s">
        <v>37</v>
      </c>
      <c r="L682" s="26" t="s">
        <v>37</v>
      </c>
      <c r="M682" s="26" t="s">
        <v>37</v>
      </c>
      <c r="N682" s="26" t="s">
        <v>38</v>
      </c>
      <c r="O682" s="27" t="s">
        <v>290</v>
      </c>
      <c r="P682" s="26" t="s">
        <v>38</v>
      </c>
      <c r="Q682" s="26" t="s">
        <v>37</v>
      </c>
      <c r="R682" s="26" t="s">
        <v>37</v>
      </c>
      <c r="S682" s="26" t="s">
        <v>37</v>
      </c>
      <c r="T682" s="26" t="s">
        <v>38</v>
      </c>
      <c r="U682" s="26" t="s">
        <v>38</v>
      </c>
      <c r="V682" s="26" t="s">
        <v>37</v>
      </c>
      <c r="AA682" t="s">
        <v>290</v>
      </c>
      <c r="AB682">
        <v>29785</v>
      </c>
      <c r="AC682">
        <v>63184</v>
      </c>
      <c r="AD682">
        <v>47745</v>
      </c>
      <c r="AE682">
        <v>52169</v>
      </c>
      <c r="AF682">
        <v>20513</v>
      </c>
      <c r="AG682">
        <v>16832</v>
      </c>
      <c r="AH682">
        <v>14220</v>
      </c>
      <c r="AI682" t="s">
        <v>290</v>
      </c>
      <c r="AJ682">
        <v>51394</v>
      </c>
      <c r="AK682">
        <v>33574</v>
      </c>
      <c r="AL682">
        <v>26645</v>
      </c>
      <c r="AM682">
        <v>70810</v>
      </c>
      <c r="AN682">
        <v>34151</v>
      </c>
      <c r="AO682">
        <v>33821</v>
      </c>
      <c r="AP682">
        <v>10522</v>
      </c>
      <c r="AQ682" t="s">
        <v>290</v>
      </c>
      <c r="AR682" t="s">
        <v>37</v>
      </c>
      <c r="AS682" t="s">
        <v>37</v>
      </c>
      <c r="AT682" t="s">
        <v>37</v>
      </c>
      <c r="AU682" t="s">
        <v>37</v>
      </c>
      <c r="AV682" t="s">
        <v>38</v>
      </c>
      <c r="AW682" t="s">
        <v>38</v>
      </c>
      <c r="AX682" t="s">
        <v>37</v>
      </c>
      <c r="AY682" t="s">
        <v>290</v>
      </c>
      <c r="AZ682" t="s">
        <v>38</v>
      </c>
      <c r="BA682" t="s">
        <v>37</v>
      </c>
      <c r="BB682" t="s">
        <v>38</v>
      </c>
      <c r="BC682" t="s">
        <v>271</v>
      </c>
      <c r="BD682" t="s">
        <v>37</v>
      </c>
      <c r="BE682" t="s">
        <v>37</v>
      </c>
      <c r="BF682" t="s">
        <v>37</v>
      </c>
    </row>
    <row r="683" spans="1:58" ht="17.25" customHeight="1" x14ac:dyDescent="0.25">
      <c r="A683" s="20">
        <v>45608</v>
      </c>
      <c r="B683" s="21">
        <v>5</v>
      </c>
      <c r="C683" s="22">
        <v>4</v>
      </c>
      <c r="D683" s="20" t="s">
        <v>253</v>
      </c>
      <c r="E683" s="20" t="s">
        <v>253</v>
      </c>
      <c r="F683" s="23"/>
      <c r="G683" s="25"/>
      <c r="H683" s="26" t="s">
        <v>37</v>
      </c>
      <c r="I683" s="26" t="s">
        <v>38</v>
      </c>
      <c r="J683" s="26" t="s">
        <v>37</v>
      </c>
      <c r="K683" s="26" t="s">
        <v>37</v>
      </c>
      <c r="L683" s="26" t="s">
        <v>37</v>
      </c>
      <c r="M683" s="26" t="s">
        <v>37</v>
      </c>
      <c r="N683" s="26" t="s">
        <v>38</v>
      </c>
      <c r="O683" s="27" t="s">
        <v>290</v>
      </c>
      <c r="P683" s="26" t="s">
        <v>38</v>
      </c>
      <c r="Q683" s="26" t="s">
        <v>37</v>
      </c>
      <c r="R683" s="26" t="s">
        <v>37</v>
      </c>
      <c r="S683" s="26" t="s">
        <v>37</v>
      </c>
      <c r="T683" s="26" t="s">
        <v>38</v>
      </c>
      <c r="U683" s="26" t="s">
        <v>38</v>
      </c>
      <c r="V683" s="26" t="s">
        <v>37</v>
      </c>
      <c r="AA683" t="s">
        <v>290</v>
      </c>
      <c r="AB683">
        <v>29809</v>
      </c>
      <c r="AC683">
        <v>63208</v>
      </c>
      <c r="AD683">
        <v>47769</v>
      </c>
      <c r="AE683">
        <v>52193</v>
      </c>
      <c r="AF683">
        <v>20513</v>
      </c>
      <c r="AG683">
        <v>16832</v>
      </c>
      <c r="AH683">
        <v>14244</v>
      </c>
      <c r="AI683" t="s">
        <v>290</v>
      </c>
      <c r="AJ683">
        <v>51394</v>
      </c>
      <c r="AK683">
        <v>33598</v>
      </c>
      <c r="AL683">
        <v>26645</v>
      </c>
      <c r="AM683">
        <v>70810</v>
      </c>
      <c r="AN683">
        <v>34175</v>
      </c>
      <c r="AO683">
        <v>33845</v>
      </c>
      <c r="AP683">
        <v>10546</v>
      </c>
      <c r="AQ683" t="s">
        <v>290</v>
      </c>
      <c r="AR683" t="s">
        <v>37</v>
      </c>
      <c r="AS683" t="s">
        <v>37</v>
      </c>
      <c r="AT683" t="s">
        <v>37</v>
      </c>
      <c r="AU683" t="s">
        <v>37</v>
      </c>
      <c r="AV683" t="s">
        <v>38</v>
      </c>
      <c r="AW683" t="s">
        <v>38</v>
      </c>
      <c r="AX683" t="s">
        <v>37</v>
      </c>
      <c r="AY683" t="s">
        <v>290</v>
      </c>
      <c r="AZ683" t="s">
        <v>38</v>
      </c>
      <c r="BA683" t="s">
        <v>37</v>
      </c>
      <c r="BB683" t="s">
        <v>38</v>
      </c>
      <c r="BC683" t="s">
        <v>271</v>
      </c>
      <c r="BD683" t="s">
        <v>37</v>
      </c>
      <c r="BE683" t="s">
        <v>37</v>
      </c>
      <c r="BF683" t="s">
        <v>37</v>
      </c>
    </row>
    <row r="684" spans="1:58" ht="17.25" customHeight="1" x14ac:dyDescent="0.25">
      <c r="A684" s="20">
        <v>45609</v>
      </c>
      <c r="B684" s="21">
        <v>5</v>
      </c>
      <c r="C684" s="22">
        <v>4</v>
      </c>
      <c r="D684" s="20" t="s">
        <v>253</v>
      </c>
      <c r="E684" s="20" t="s">
        <v>253</v>
      </c>
      <c r="F684" s="23"/>
      <c r="G684" s="25"/>
      <c r="H684" s="26" t="s">
        <v>37</v>
      </c>
      <c r="I684" s="26" t="s">
        <v>38</v>
      </c>
      <c r="J684" s="26" t="s">
        <v>37</v>
      </c>
      <c r="K684" s="26" t="s">
        <v>37</v>
      </c>
      <c r="L684" s="26" t="s">
        <v>37</v>
      </c>
      <c r="M684" s="26" t="s">
        <v>37</v>
      </c>
      <c r="N684" s="26" t="s">
        <v>38</v>
      </c>
      <c r="O684" s="27" t="s">
        <v>290</v>
      </c>
      <c r="P684" s="26" t="s">
        <v>38</v>
      </c>
      <c r="Q684" s="26" t="s">
        <v>37</v>
      </c>
      <c r="R684" s="26" t="s">
        <v>37</v>
      </c>
      <c r="S684" s="26" t="s">
        <v>37</v>
      </c>
      <c r="T684" s="26" t="s">
        <v>38</v>
      </c>
      <c r="U684" s="26" t="s">
        <v>38</v>
      </c>
      <c r="V684" s="26" t="s">
        <v>37</v>
      </c>
      <c r="AA684" t="s">
        <v>290</v>
      </c>
      <c r="AB684">
        <v>29833</v>
      </c>
      <c r="AC684">
        <v>63232</v>
      </c>
      <c r="AD684">
        <v>47793</v>
      </c>
      <c r="AE684">
        <v>52217</v>
      </c>
      <c r="AF684">
        <v>20513</v>
      </c>
      <c r="AG684">
        <v>16832</v>
      </c>
      <c r="AH684">
        <v>14268</v>
      </c>
      <c r="AI684" t="s">
        <v>290</v>
      </c>
      <c r="AJ684">
        <v>51394</v>
      </c>
      <c r="AK684">
        <v>33622</v>
      </c>
      <c r="AL684">
        <v>26645</v>
      </c>
      <c r="AM684">
        <v>70810</v>
      </c>
      <c r="AN684">
        <v>34199</v>
      </c>
      <c r="AO684">
        <v>33869</v>
      </c>
      <c r="AP684">
        <v>10570</v>
      </c>
      <c r="AQ684" t="s">
        <v>290</v>
      </c>
      <c r="AR684" t="s">
        <v>37</v>
      </c>
      <c r="AS684" t="s">
        <v>37</v>
      </c>
      <c r="AT684" t="s">
        <v>37</v>
      </c>
      <c r="AU684" t="s">
        <v>37</v>
      </c>
      <c r="AV684" t="s">
        <v>38</v>
      </c>
      <c r="AW684" t="s">
        <v>38</v>
      </c>
      <c r="AX684" t="s">
        <v>37</v>
      </c>
      <c r="AY684" t="s">
        <v>290</v>
      </c>
      <c r="AZ684" t="s">
        <v>38</v>
      </c>
      <c r="BA684" t="s">
        <v>37</v>
      </c>
      <c r="BB684" t="s">
        <v>38</v>
      </c>
      <c r="BC684" t="s">
        <v>271</v>
      </c>
      <c r="BD684" t="s">
        <v>37</v>
      </c>
      <c r="BE684" t="s">
        <v>37</v>
      </c>
      <c r="BF684" t="s">
        <v>37</v>
      </c>
    </row>
    <row r="685" spans="1:58" ht="17.25" customHeight="1" x14ac:dyDescent="0.25">
      <c r="A685" s="20">
        <v>45610</v>
      </c>
      <c r="B685" s="21">
        <v>5</v>
      </c>
      <c r="C685" s="22">
        <v>4</v>
      </c>
      <c r="D685" s="20" t="s">
        <v>253</v>
      </c>
      <c r="E685" s="20" t="s">
        <v>253</v>
      </c>
      <c r="F685" s="23"/>
      <c r="G685" s="25"/>
      <c r="H685" s="26" t="s">
        <v>270</v>
      </c>
      <c r="I685" s="26" t="s">
        <v>38</v>
      </c>
      <c r="J685" s="26" t="s">
        <v>37</v>
      </c>
      <c r="K685" s="26" t="s">
        <v>37</v>
      </c>
      <c r="L685" s="26" t="s">
        <v>37</v>
      </c>
      <c r="M685" s="26" t="s">
        <v>37</v>
      </c>
      <c r="N685" s="26" t="s">
        <v>37</v>
      </c>
      <c r="O685" s="27" t="s">
        <v>290</v>
      </c>
      <c r="P685" s="26" t="s">
        <v>38</v>
      </c>
      <c r="Q685" s="26" t="s">
        <v>37</v>
      </c>
      <c r="R685" s="26" t="s">
        <v>37</v>
      </c>
      <c r="S685" s="26" t="s">
        <v>37</v>
      </c>
      <c r="T685" s="26" t="s">
        <v>38</v>
      </c>
      <c r="U685" s="26" t="s">
        <v>38</v>
      </c>
      <c r="V685" s="26" t="s">
        <v>37</v>
      </c>
      <c r="AA685" t="s">
        <v>290</v>
      </c>
      <c r="AB685">
        <v>29857</v>
      </c>
      <c r="AC685">
        <v>63232</v>
      </c>
      <c r="AD685">
        <v>47817</v>
      </c>
      <c r="AE685">
        <v>52241</v>
      </c>
      <c r="AF685">
        <v>20513</v>
      </c>
      <c r="AG685">
        <v>16832</v>
      </c>
      <c r="AH685">
        <v>14292</v>
      </c>
      <c r="AI685" t="s">
        <v>290</v>
      </c>
      <c r="AJ685">
        <v>51394</v>
      </c>
      <c r="AK685">
        <v>33646</v>
      </c>
      <c r="AL685">
        <v>26645</v>
      </c>
      <c r="AM685">
        <v>70810</v>
      </c>
      <c r="AN685">
        <v>34223</v>
      </c>
      <c r="AO685">
        <v>33893</v>
      </c>
      <c r="AP685">
        <v>10594</v>
      </c>
      <c r="AQ685" t="s">
        <v>290</v>
      </c>
      <c r="AR685" t="s">
        <v>37</v>
      </c>
      <c r="AS685" t="s">
        <v>195</v>
      </c>
      <c r="AT685" t="s">
        <v>37</v>
      </c>
      <c r="AU685" t="s">
        <v>37</v>
      </c>
      <c r="AV685" t="s">
        <v>38</v>
      </c>
      <c r="AW685" t="s">
        <v>320</v>
      </c>
      <c r="AX685" t="s">
        <v>37</v>
      </c>
      <c r="AY685" t="s">
        <v>290</v>
      </c>
      <c r="AZ685" t="s">
        <v>38</v>
      </c>
      <c r="BA685" t="s">
        <v>37</v>
      </c>
      <c r="BB685" t="s">
        <v>38</v>
      </c>
      <c r="BC685" t="s">
        <v>271</v>
      </c>
      <c r="BD685" t="s">
        <v>37</v>
      </c>
      <c r="BE685" t="s">
        <v>37</v>
      </c>
      <c r="BF685" t="s">
        <v>37</v>
      </c>
    </row>
    <row r="686" spans="1:58" ht="17.25" customHeight="1" x14ac:dyDescent="0.25">
      <c r="A686" s="20">
        <v>45611</v>
      </c>
      <c r="B686" s="21">
        <v>5</v>
      </c>
      <c r="C686" s="22">
        <v>4</v>
      </c>
      <c r="D686" s="20" t="s">
        <v>253</v>
      </c>
      <c r="E686" s="20" t="s">
        <v>253</v>
      </c>
      <c r="F686" s="23"/>
      <c r="G686" s="25"/>
      <c r="H686" s="26" t="s">
        <v>270</v>
      </c>
      <c r="I686" s="26" t="s">
        <v>38</v>
      </c>
      <c r="J686" s="26" t="s">
        <v>37</v>
      </c>
      <c r="K686" s="26" t="s">
        <v>37</v>
      </c>
      <c r="L686" s="26" t="s">
        <v>37</v>
      </c>
      <c r="M686" s="26" t="s">
        <v>37</v>
      </c>
      <c r="N686" s="26" t="s">
        <v>37</v>
      </c>
      <c r="O686" s="27" t="s">
        <v>290</v>
      </c>
      <c r="P686" s="26" t="s">
        <v>38</v>
      </c>
      <c r="Q686" s="26" t="s">
        <v>37</v>
      </c>
      <c r="R686" s="26" t="s">
        <v>37</v>
      </c>
      <c r="S686" s="26" t="s">
        <v>37</v>
      </c>
      <c r="T686" s="26" t="s">
        <v>38</v>
      </c>
      <c r="U686" s="26" t="s">
        <v>38</v>
      </c>
      <c r="V686" s="26" t="s">
        <v>37</v>
      </c>
      <c r="AA686" t="s">
        <v>290</v>
      </c>
      <c r="AB686">
        <v>29881</v>
      </c>
      <c r="AC686">
        <v>63232</v>
      </c>
      <c r="AD686">
        <v>47841</v>
      </c>
      <c r="AE686">
        <v>52265</v>
      </c>
      <c r="AF686">
        <v>20513</v>
      </c>
      <c r="AG686">
        <v>16856</v>
      </c>
      <c r="AH686">
        <v>14316</v>
      </c>
      <c r="AI686" t="s">
        <v>290</v>
      </c>
      <c r="AJ686">
        <v>51394</v>
      </c>
      <c r="AK686">
        <v>33670</v>
      </c>
      <c r="AL686">
        <v>26645</v>
      </c>
      <c r="AM686">
        <v>70810</v>
      </c>
      <c r="AN686">
        <v>34247</v>
      </c>
      <c r="AO686">
        <v>33917</v>
      </c>
      <c r="AP686">
        <v>10618</v>
      </c>
      <c r="AQ686" t="s">
        <v>290</v>
      </c>
      <c r="AR686" t="s">
        <v>37</v>
      </c>
      <c r="AS686" t="s">
        <v>321</v>
      </c>
      <c r="AT686" t="s">
        <v>37</v>
      </c>
      <c r="AU686" t="s">
        <v>37</v>
      </c>
      <c r="AV686" t="s">
        <v>38</v>
      </c>
      <c r="AW686" t="s">
        <v>37</v>
      </c>
      <c r="AX686" t="s">
        <v>37</v>
      </c>
      <c r="AY686" t="s">
        <v>290</v>
      </c>
      <c r="AZ686" t="s">
        <v>38</v>
      </c>
      <c r="BA686" t="s">
        <v>37</v>
      </c>
      <c r="BB686" t="s">
        <v>38</v>
      </c>
      <c r="BC686" t="s">
        <v>271</v>
      </c>
      <c r="BD686" t="s">
        <v>37</v>
      </c>
      <c r="BE686" t="s">
        <v>37</v>
      </c>
      <c r="BF686" t="s">
        <v>37</v>
      </c>
    </row>
    <row r="687" spans="1:58" ht="17.25" customHeight="1" x14ac:dyDescent="0.25">
      <c r="A687" s="20">
        <v>45612</v>
      </c>
      <c r="B687" s="21">
        <v>5</v>
      </c>
      <c r="C687" s="22">
        <v>4</v>
      </c>
      <c r="D687" s="20" t="s">
        <v>253</v>
      </c>
      <c r="E687" s="20" t="s">
        <v>253</v>
      </c>
      <c r="F687" s="23"/>
      <c r="G687" s="25"/>
      <c r="H687" s="26" t="s">
        <v>270</v>
      </c>
      <c r="I687" s="26" t="s">
        <v>38</v>
      </c>
      <c r="J687" s="26" t="s">
        <v>37</v>
      </c>
      <c r="K687" s="26" t="s">
        <v>37</v>
      </c>
      <c r="L687" s="26" t="s">
        <v>37</v>
      </c>
      <c r="M687" s="26" t="s">
        <v>37</v>
      </c>
      <c r="N687" s="26" t="s">
        <v>37</v>
      </c>
      <c r="O687" s="27" t="s">
        <v>290</v>
      </c>
      <c r="P687" s="26" t="s">
        <v>38</v>
      </c>
      <c r="Q687" s="26" t="s">
        <v>37</v>
      </c>
      <c r="R687" s="26" t="s">
        <v>37</v>
      </c>
      <c r="S687" s="26" t="s">
        <v>37</v>
      </c>
      <c r="T687" s="26" t="s">
        <v>38</v>
      </c>
      <c r="U687" s="26" t="s">
        <v>38</v>
      </c>
      <c r="V687" s="26" t="s">
        <v>37</v>
      </c>
      <c r="AA687" t="s">
        <v>290</v>
      </c>
      <c r="AB687">
        <v>29905</v>
      </c>
      <c r="AC687">
        <v>63232</v>
      </c>
      <c r="AD687">
        <v>47865</v>
      </c>
      <c r="AE687">
        <v>52289</v>
      </c>
      <c r="AF687">
        <v>20513</v>
      </c>
      <c r="AG687">
        <v>16856</v>
      </c>
      <c r="AH687">
        <v>14340</v>
      </c>
      <c r="AI687" t="s">
        <v>290</v>
      </c>
      <c r="AJ687">
        <v>51394</v>
      </c>
      <c r="AK687">
        <v>33694</v>
      </c>
      <c r="AL687">
        <v>26645</v>
      </c>
      <c r="AM687">
        <v>70810</v>
      </c>
      <c r="AN687">
        <v>34271</v>
      </c>
      <c r="AO687">
        <v>33941</v>
      </c>
      <c r="AP687">
        <v>10642</v>
      </c>
      <c r="AQ687" t="s">
        <v>290</v>
      </c>
      <c r="AR687" t="s">
        <v>37</v>
      </c>
      <c r="AS687" t="s">
        <v>320</v>
      </c>
      <c r="AT687" t="s">
        <v>37</v>
      </c>
      <c r="AU687" t="s">
        <v>37</v>
      </c>
      <c r="AV687" t="s">
        <v>38</v>
      </c>
      <c r="AW687" t="s">
        <v>195</v>
      </c>
      <c r="AX687" t="s">
        <v>37</v>
      </c>
      <c r="AY687" t="s">
        <v>290</v>
      </c>
      <c r="AZ687" t="s">
        <v>38</v>
      </c>
      <c r="BA687" t="s">
        <v>37</v>
      </c>
      <c r="BB687" t="s">
        <v>38</v>
      </c>
      <c r="BC687" t="s">
        <v>271</v>
      </c>
      <c r="BD687" t="s">
        <v>37</v>
      </c>
      <c r="BE687" t="s">
        <v>37</v>
      </c>
      <c r="BF687" t="s">
        <v>37</v>
      </c>
    </row>
    <row r="688" spans="1:58" ht="17.25" customHeight="1" x14ac:dyDescent="0.25">
      <c r="A688" s="20">
        <v>45613</v>
      </c>
      <c r="B688" s="21">
        <v>5</v>
      </c>
      <c r="C688" s="22">
        <v>4</v>
      </c>
      <c r="D688" s="20" t="s">
        <v>253</v>
      </c>
      <c r="E688" s="20" t="s">
        <v>253</v>
      </c>
      <c r="F688" s="23"/>
      <c r="G688" s="25"/>
      <c r="H688" s="26" t="s">
        <v>270</v>
      </c>
      <c r="I688" s="26" t="s">
        <v>38</v>
      </c>
      <c r="J688" s="26" t="s">
        <v>37</v>
      </c>
      <c r="K688" s="26" t="s">
        <v>37</v>
      </c>
      <c r="L688" s="26" t="s">
        <v>37</v>
      </c>
      <c r="M688" s="26" t="s">
        <v>37</v>
      </c>
      <c r="N688" s="26" t="s">
        <v>37</v>
      </c>
      <c r="O688" s="27" t="s">
        <v>290</v>
      </c>
      <c r="P688" s="26" t="s">
        <v>38</v>
      </c>
      <c r="Q688" s="26" t="s">
        <v>37</v>
      </c>
      <c r="R688" s="26" t="s">
        <v>37</v>
      </c>
      <c r="S688" s="26" t="s">
        <v>37</v>
      </c>
      <c r="T688" s="26" t="s">
        <v>38</v>
      </c>
      <c r="U688" s="26" t="s">
        <v>38</v>
      </c>
      <c r="V688" s="26" t="s">
        <v>37</v>
      </c>
      <c r="AA688" t="s">
        <v>290</v>
      </c>
      <c r="AB688">
        <v>29929</v>
      </c>
      <c r="AC688">
        <v>63256</v>
      </c>
      <c r="AD688">
        <v>47889</v>
      </c>
      <c r="AE688">
        <v>52313</v>
      </c>
      <c r="AF688">
        <v>20513</v>
      </c>
      <c r="AG688">
        <v>16856</v>
      </c>
      <c r="AH688">
        <v>14364</v>
      </c>
      <c r="AI688" t="s">
        <v>290</v>
      </c>
      <c r="AJ688">
        <v>51394</v>
      </c>
      <c r="AK688">
        <v>33718</v>
      </c>
      <c r="AL688">
        <v>26645</v>
      </c>
      <c r="AM688">
        <v>70810</v>
      </c>
      <c r="AN688">
        <v>34295</v>
      </c>
      <c r="AO688">
        <v>33965</v>
      </c>
      <c r="AP688">
        <v>10642</v>
      </c>
      <c r="AQ688" t="s">
        <v>290</v>
      </c>
      <c r="AR688" t="s">
        <v>37</v>
      </c>
      <c r="AS688" t="s">
        <v>37</v>
      </c>
      <c r="AT688" t="s">
        <v>37</v>
      </c>
      <c r="AU688" t="s">
        <v>37</v>
      </c>
      <c r="AV688" t="s">
        <v>38</v>
      </c>
      <c r="AW688" t="s">
        <v>38</v>
      </c>
      <c r="AX688" t="s">
        <v>37</v>
      </c>
      <c r="AY688" t="s">
        <v>290</v>
      </c>
      <c r="AZ688" t="s">
        <v>38</v>
      </c>
      <c r="BA688" t="s">
        <v>37</v>
      </c>
      <c r="BB688" t="s">
        <v>38</v>
      </c>
      <c r="BC688" t="s">
        <v>320</v>
      </c>
      <c r="BD688" t="s">
        <v>37</v>
      </c>
      <c r="BE688" t="s">
        <v>37</v>
      </c>
      <c r="BF688" t="s">
        <v>195</v>
      </c>
    </row>
    <row r="689" spans="1:58" ht="17.25" customHeight="1" x14ac:dyDescent="0.25">
      <c r="A689" s="20">
        <v>45614</v>
      </c>
      <c r="B689" s="21">
        <v>5</v>
      </c>
      <c r="C689" s="22">
        <v>4</v>
      </c>
      <c r="D689" s="20" t="s">
        <v>253</v>
      </c>
      <c r="E689" s="20" t="s">
        <v>253</v>
      </c>
      <c r="F689" s="23"/>
      <c r="G689" s="25"/>
      <c r="H689" s="26" t="s">
        <v>270</v>
      </c>
      <c r="I689" s="26" t="s">
        <v>38</v>
      </c>
      <c r="J689" s="26" t="s">
        <v>37</v>
      </c>
      <c r="K689" s="26" t="s">
        <v>37</v>
      </c>
      <c r="L689" s="26" t="s">
        <v>37</v>
      </c>
      <c r="M689" s="26" t="s">
        <v>37</v>
      </c>
      <c r="N689" s="26" t="s">
        <v>37</v>
      </c>
      <c r="O689" s="27" t="s">
        <v>290</v>
      </c>
      <c r="P689" s="26" t="s">
        <v>38</v>
      </c>
      <c r="Q689" s="26" t="s">
        <v>37</v>
      </c>
      <c r="R689" s="26" t="s">
        <v>37</v>
      </c>
      <c r="S689" s="26" t="s">
        <v>37</v>
      </c>
      <c r="T689" s="26" t="s">
        <v>38</v>
      </c>
      <c r="U689" s="26" t="s">
        <v>38</v>
      </c>
      <c r="V689" s="26" t="s">
        <v>37</v>
      </c>
      <c r="AA689" t="s">
        <v>290</v>
      </c>
      <c r="AB689">
        <v>29953</v>
      </c>
      <c r="AC689">
        <v>63280</v>
      </c>
      <c r="AD689">
        <v>47913</v>
      </c>
      <c r="AE689">
        <v>52337</v>
      </c>
      <c r="AF689">
        <v>20513</v>
      </c>
      <c r="AG689">
        <v>16856</v>
      </c>
      <c r="AH689">
        <v>14388</v>
      </c>
      <c r="AI689" t="s">
        <v>290</v>
      </c>
      <c r="AJ689">
        <v>51394</v>
      </c>
      <c r="AK689">
        <v>33742</v>
      </c>
      <c r="AL689">
        <v>26645</v>
      </c>
      <c r="AM689">
        <v>70834</v>
      </c>
      <c r="AN689">
        <v>34319</v>
      </c>
      <c r="AO689">
        <v>33989</v>
      </c>
      <c r="AP689">
        <v>10642</v>
      </c>
      <c r="AQ689" t="s">
        <v>290</v>
      </c>
      <c r="AR689" t="s">
        <v>37</v>
      </c>
      <c r="AS689" t="s">
        <v>37</v>
      </c>
      <c r="AT689" t="s">
        <v>37</v>
      </c>
      <c r="AU689" t="s">
        <v>37</v>
      </c>
      <c r="AV689" t="s">
        <v>38</v>
      </c>
      <c r="AW689" t="s">
        <v>38</v>
      </c>
      <c r="AX689" t="s">
        <v>37</v>
      </c>
      <c r="AY689" t="s">
        <v>290</v>
      </c>
      <c r="AZ689" t="s">
        <v>38</v>
      </c>
      <c r="BA689" t="s">
        <v>37</v>
      </c>
      <c r="BB689" t="s">
        <v>38</v>
      </c>
      <c r="BC689" t="s">
        <v>37</v>
      </c>
      <c r="BD689" t="s">
        <v>37</v>
      </c>
      <c r="BE689" t="s">
        <v>37</v>
      </c>
      <c r="BF689" t="s">
        <v>38</v>
      </c>
    </row>
    <row r="690" spans="1:58" ht="17.25" customHeight="1" x14ac:dyDescent="0.25">
      <c r="A690" s="20">
        <v>45615</v>
      </c>
      <c r="B690" s="21">
        <v>5</v>
      </c>
      <c r="C690" s="22">
        <v>4</v>
      </c>
      <c r="D690" s="20" t="s">
        <v>253</v>
      </c>
      <c r="E690" s="20" t="s">
        <v>253</v>
      </c>
      <c r="F690" s="23"/>
      <c r="G690" s="25"/>
      <c r="H690" s="26" t="s">
        <v>33</v>
      </c>
      <c r="I690" s="26" t="s">
        <v>38</v>
      </c>
      <c r="J690" s="26" t="s">
        <v>37</v>
      </c>
      <c r="K690" s="26" t="s">
        <v>37</v>
      </c>
      <c r="L690" s="26" t="s">
        <v>37</v>
      </c>
      <c r="M690" s="26" t="s">
        <v>37</v>
      </c>
      <c r="N690" s="26" t="s">
        <v>37</v>
      </c>
      <c r="O690" s="27" t="s">
        <v>290</v>
      </c>
      <c r="P690" s="26" t="s">
        <v>38</v>
      </c>
      <c r="Q690" s="26" t="s">
        <v>37</v>
      </c>
      <c r="R690" s="26" t="s">
        <v>37</v>
      </c>
      <c r="S690" s="26" t="s">
        <v>37</v>
      </c>
      <c r="T690" s="26" t="s">
        <v>38</v>
      </c>
      <c r="U690" s="26" t="s">
        <v>38</v>
      </c>
      <c r="V690" s="26" t="s">
        <v>37</v>
      </c>
      <c r="AA690" t="s">
        <v>290</v>
      </c>
      <c r="AB690">
        <v>29977</v>
      </c>
      <c r="AC690">
        <v>63304</v>
      </c>
      <c r="AD690">
        <v>47937</v>
      </c>
      <c r="AE690">
        <v>52361</v>
      </c>
      <c r="AF690">
        <v>20513</v>
      </c>
      <c r="AG690">
        <v>16856</v>
      </c>
      <c r="AH690">
        <v>14412</v>
      </c>
      <c r="AI690" t="s">
        <v>290</v>
      </c>
      <c r="AJ690">
        <v>51394</v>
      </c>
      <c r="AK690">
        <v>33766</v>
      </c>
      <c r="AL690">
        <v>26645</v>
      </c>
      <c r="AM690">
        <v>70858</v>
      </c>
      <c r="AN690">
        <v>34343</v>
      </c>
      <c r="AO690">
        <v>34013</v>
      </c>
      <c r="AP690">
        <v>10642</v>
      </c>
      <c r="AQ690" t="s">
        <v>290</v>
      </c>
      <c r="AR690" t="s">
        <v>37</v>
      </c>
      <c r="AS690" t="s">
        <v>37</v>
      </c>
      <c r="AT690" t="s">
        <v>37</v>
      </c>
      <c r="AU690" t="s">
        <v>37</v>
      </c>
      <c r="AV690" t="s">
        <v>38</v>
      </c>
      <c r="AW690" t="s">
        <v>38</v>
      </c>
      <c r="AX690" t="s">
        <v>37</v>
      </c>
      <c r="AY690" t="s">
        <v>290</v>
      </c>
      <c r="AZ690" t="s">
        <v>38</v>
      </c>
      <c r="BA690" t="s">
        <v>37</v>
      </c>
      <c r="BB690" t="s">
        <v>38</v>
      </c>
      <c r="BC690" t="s">
        <v>37</v>
      </c>
      <c r="BD690" t="s">
        <v>37</v>
      </c>
      <c r="BE690" t="s">
        <v>37</v>
      </c>
      <c r="BF690" t="s">
        <v>38</v>
      </c>
    </row>
    <row r="691" spans="1:58" ht="17.25" customHeight="1" x14ac:dyDescent="0.25">
      <c r="A691" s="20">
        <v>45616</v>
      </c>
      <c r="B691" s="21">
        <v>5</v>
      </c>
      <c r="C691" s="22">
        <v>4</v>
      </c>
      <c r="D691" s="20" t="s">
        <v>253</v>
      </c>
      <c r="E691" s="20" t="s">
        <v>253</v>
      </c>
      <c r="F691" s="23"/>
      <c r="G691" s="25"/>
      <c r="H691" s="26" t="s">
        <v>33</v>
      </c>
      <c r="I691" s="26" t="s">
        <v>38</v>
      </c>
      <c r="J691" s="26" t="s">
        <v>37</v>
      </c>
      <c r="K691" s="26" t="s">
        <v>37</v>
      </c>
      <c r="L691" s="26" t="s">
        <v>37</v>
      </c>
      <c r="M691" s="26" t="s">
        <v>37</v>
      </c>
      <c r="N691" s="26" t="s">
        <v>37</v>
      </c>
      <c r="O691" s="27" t="s">
        <v>290</v>
      </c>
      <c r="P691" s="26" t="s">
        <v>38</v>
      </c>
      <c r="Q691" s="26" t="s">
        <v>37</v>
      </c>
      <c r="R691" s="26" t="s">
        <v>37</v>
      </c>
      <c r="S691" s="26" t="s">
        <v>37</v>
      </c>
      <c r="T691" s="26" t="s">
        <v>38</v>
      </c>
      <c r="U691" s="26" t="s">
        <v>38</v>
      </c>
      <c r="V691" s="26" t="s">
        <v>37</v>
      </c>
      <c r="AA691" t="s">
        <v>290</v>
      </c>
      <c r="AB691">
        <v>30001</v>
      </c>
      <c r="AC691">
        <v>63328</v>
      </c>
      <c r="AD691">
        <v>47961</v>
      </c>
      <c r="AE691">
        <v>52385</v>
      </c>
      <c r="AF691">
        <v>20513</v>
      </c>
      <c r="AG691">
        <v>16856</v>
      </c>
      <c r="AH691">
        <v>14436</v>
      </c>
      <c r="AI691" t="s">
        <v>290</v>
      </c>
      <c r="AJ691">
        <v>51394</v>
      </c>
      <c r="AK691">
        <v>33790</v>
      </c>
      <c r="AL691">
        <v>26645</v>
      </c>
      <c r="AM691">
        <v>70882</v>
      </c>
      <c r="AN691">
        <v>34367</v>
      </c>
      <c r="AO691">
        <v>34037</v>
      </c>
      <c r="AP691">
        <v>10642</v>
      </c>
      <c r="AQ691" t="s">
        <v>290</v>
      </c>
      <c r="AR691" t="s">
        <v>37</v>
      </c>
      <c r="AS691" t="s">
        <v>37</v>
      </c>
      <c r="AT691" t="s">
        <v>37</v>
      </c>
      <c r="AU691" t="s">
        <v>37</v>
      </c>
      <c r="AV691" t="s">
        <v>38</v>
      </c>
      <c r="AW691" t="s">
        <v>38</v>
      </c>
      <c r="AX691" t="s">
        <v>37</v>
      </c>
      <c r="AY691" t="s">
        <v>290</v>
      </c>
      <c r="AZ691" t="s">
        <v>38</v>
      </c>
      <c r="BA691" t="s">
        <v>37</v>
      </c>
      <c r="BB691" t="s">
        <v>38</v>
      </c>
      <c r="BC691" t="s">
        <v>37</v>
      </c>
      <c r="BD691" t="s">
        <v>37</v>
      </c>
      <c r="BE691" t="s">
        <v>37</v>
      </c>
      <c r="BF691" t="s">
        <v>38</v>
      </c>
    </row>
    <row r="692" spans="1:58" ht="17.25" customHeight="1" x14ac:dyDescent="0.25">
      <c r="A692" s="20">
        <v>45617</v>
      </c>
      <c r="B692" s="21">
        <v>5</v>
      </c>
      <c r="C692" s="22">
        <v>4</v>
      </c>
      <c r="D692" s="20" t="s">
        <v>253</v>
      </c>
      <c r="E692" s="20" t="s">
        <v>253</v>
      </c>
      <c r="F692" s="23"/>
      <c r="G692" s="25"/>
      <c r="H692" s="26" t="s">
        <v>37</v>
      </c>
      <c r="I692" s="26" t="s">
        <v>38</v>
      </c>
      <c r="J692" s="26" t="s">
        <v>37</v>
      </c>
      <c r="K692" s="26" t="s">
        <v>291</v>
      </c>
      <c r="L692" s="26" t="s">
        <v>37</v>
      </c>
      <c r="M692" s="26" t="s">
        <v>37</v>
      </c>
      <c r="N692" s="26" t="s">
        <v>37</v>
      </c>
      <c r="O692" s="27" t="s">
        <v>290</v>
      </c>
      <c r="P692" s="26" t="s">
        <v>38</v>
      </c>
      <c r="Q692" s="26" t="s">
        <v>37</v>
      </c>
      <c r="R692" s="26" t="s">
        <v>37</v>
      </c>
      <c r="S692" s="26" t="s">
        <v>37</v>
      </c>
      <c r="T692" s="26" t="s">
        <v>38</v>
      </c>
      <c r="U692" s="26" t="s">
        <v>38</v>
      </c>
      <c r="V692" s="26" t="s">
        <v>37</v>
      </c>
      <c r="AA692" t="s">
        <v>290</v>
      </c>
      <c r="AB692">
        <v>30025</v>
      </c>
      <c r="AC692">
        <v>63352</v>
      </c>
      <c r="AD692">
        <v>47985</v>
      </c>
      <c r="AE692">
        <v>52409</v>
      </c>
      <c r="AF692">
        <v>20513</v>
      </c>
      <c r="AG692">
        <v>16856</v>
      </c>
      <c r="AH692">
        <v>14460</v>
      </c>
      <c r="AI692" t="s">
        <v>290</v>
      </c>
      <c r="AJ692">
        <v>51394</v>
      </c>
      <c r="AK692">
        <v>33814</v>
      </c>
      <c r="AL692">
        <v>26645</v>
      </c>
      <c r="AM692">
        <v>70906</v>
      </c>
      <c r="AN692">
        <v>34391</v>
      </c>
      <c r="AO692">
        <v>34061</v>
      </c>
      <c r="AP692">
        <v>10642</v>
      </c>
      <c r="AQ692" t="s">
        <v>290</v>
      </c>
      <c r="AR692" t="s">
        <v>37</v>
      </c>
      <c r="AS692" t="s">
        <v>37</v>
      </c>
      <c r="AT692" t="s">
        <v>37</v>
      </c>
      <c r="AU692" t="s">
        <v>37</v>
      </c>
      <c r="AV692" t="s">
        <v>38</v>
      </c>
      <c r="AW692" t="s">
        <v>38</v>
      </c>
      <c r="AX692" t="s">
        <v>37</v>
      </c>
      <c r="AY692" t="s">
        <v>290</v>
      </c>
      <c r="AZ692" t="s">
        <v>38</v>
      </c>
      <c r="BA692" t="s">
        <v>37</v>
      </c>
      <c r="BB692" t="s">
        <v>38</v>
      </c>
      <c r="BC692" t="s">
        <v>37</v>
      </c>
      <c r="BD692" t="s">
        <v>37</v>
      </c>
      <c r="BE692" t="s">
        <v>37</v>
      </c>
      <c r="BF692" t="s">
        <v>38</v>
      </c>
    </row>
    <row r="693" spans="1:58" ht="17.25" customHeight="1" x14ac:dyDescent="0.25">
      <c r="A693" s="20">
        <v>45618</v>
      </c>
      <c r="B693" s="21">
        <v>5</v>
      </c>
      <c r="C693" s="22">
        <v>4</v>
      </c>
      <c r="D693" s="20" t="s">
        <v>253</v>
      </c>
      <c r="E693" s="20" t="s">
        <v>253</v>
      </c>
      <c r="F693" s="23"/>
      <c r="G693" s="25"/>
      <c r="H693" s="26" t="s">
        <v>37</v>
      </c>
      <c r="I693" s="26" t="s">
        <v>38</v>
      </c>
      <c r="J693" s="26" t="s">
        <v>37</v>
      </c>
      <c r="K693" s="26" t="s">
        <v>291</v>
      </c>
      <c r="L693" s="26" t="s">
        <v>37</v>
      </c>
      <c r="M693" s="26" t="s">
        <v>37</v>
      </c>
      <c r="N693" s="26" t="s">
        <v>37</v>
      </c>
      <c r="O693" s="27" t="s">
        <v>290</v>
      </c>
      <c r="P693" s="26" t="s">
        <v>38</v>
      </c>
      <c r="Q693" s="26" t="s">
        <v>37</v>
      </c>
      <c r="R693" s="26" t="s">
        <v>37</v>
      </c>
      <c r="S693" s="26" t="s">
        <v>37</v>
      </c>
      <c r="T693" s="26" t="s">
        <v>38</v>
      </c>
      <c r="U693" s="26" t="s">
        <v>38</v>
      </c>
      <c r="V693" s="26" t="s">
        <v>37</v>
      </c>
      <c r="AA693" t="s">
        <v>290</v>
      </c>
      <c r="AB693">
        <v>30049</v>
      </c>
      <c r="AC693">
        <v>63376</v>
      </c>
      <c r="AD693">
        <v>48009</v>
      </c>
      <c r="AE693">
        <v>52433</v>
      </c>
      <c r="AF693">
        <v>20513</v>
      </c>
      <c r="AG693">
        <v>16856</v>
      </c>
      <c r="AH693">
        <v>14484</v>
      </c>
      <c r="AI693" t="s">
        <v>290</v>
      </c>
      <c r="AJ693">
        <v>51394</v>
      </c>
      <c r="AK693">
        <v>33838</v>
      </c>
      <c r="AL693">
        <v>26645</v>
      </c>
      <c r="AM693">
        <v>70930</v>
      </c>
      <c r="AN693">
        <v>34415</v>
      </c>
      <c r="AO693">
        <v>34085</v>
      </c>
      <c r="AP693">
        <v>10642</v>
      </c>
      <c r="AQ693" t="s">
        <v>290</v>
      </c>
      <c r="AR693" t="s">
        <v>37</v>
      </c>
      <c r="AS693" t="s">
        <v>37</v>
      </c>
      <c r="AT693" t="s">
        <v>37</v>
      </c>
      <c r="AU693" t="s">
        <v>37</v>
      </c>
      <c r="AV693" t="s">
        <v>38</v>
      </c>
      <c r="AW693" t="s">
        <v>38</v>
      </c>
      <c r="AX693" t="s">
        <v>37</v>
      </c>
      <c r="AY693" t="s">
        <v>290</v>
      </c>
      <c r="AZ693" t="s">
        <v>38</v>
      </c>
      <c r="BA693" t="s">
        <v>37</v>
      </c>
      <c r="BB693" t="s">
        <v>38</v>
      </c>
      <c r="BC693" t="s">
        <v>37</v>
      </c>
      <c r="BD693" t="s">
        <v>37</v>
      </c>
      <c r="BE693" t="s">
        <v>37</v>
      </c>
      <c r="BF693" t="s">
        <v>38</v>
      </c>
    </row>
    <row r="694" spans="1:58" ht="17.25" customHeight="1" x14ac:dyDescent="0.25">
      <c r="A694" s="20">
        <v>45619</v>
      </c>
      <c r="B694" s="21">
        <v>5</v>
      </c>
      <c r="C694" s="22">
        <v>4</v>
      </c>
      <c r="D694" s="20" t="s">
        <v>253</v>
      </c>
      <c r="E694" s="20" t="s">
        <v>253</v>
      </c>
      <c r="F694" s="23"/>
      <c r="G694" s="25"/>
      <c r="H694" s="26" t="s">
        <v>37</v>
      </c>
      <c r="I694" s="26" t="s">
        <v>38</v>
      </c>
      <c r="J694" s="26" t="s">
        <v>37</v>
      </c>
      <c r="K694" s="26" t="s">
        <v>291</v>
      </c>
      <c r="L694" s="26" t="s">
        <v>37</v>
      </c>
      <c r="M694" s="26" t="s">
        <v>37</v>
      </c>
      <c r="N694" s="26" t="s">
        <v>37</v>
      </c>
      <c r="O694" s="27" t="s">
        <v>290</v>
      </c>
      <c r="P694" s="26" t="s">
        <v>38</v>
      </c>
      <c r="Q694" s="26" t="s">
        <v>37</v>
      </c>
      <c r="R694" s="26" t="s">
        <v>37</v>
      </c>
      <c r="S694" s="26" t="s">
        <v>33</v>
      </c>
      <c r="T694" s="26" t="s">
        <v>38</v>
      </c>
      <c r="U694" s="26" t="s">
        <v>37</v>
      </c>
      <c r="V694" s="26" t="s">
        <v>37</v>
      </c>
      <c r="AA694" t="s">
        <v>290</v>
      </c>
      <c r="AB694">
        <v>30049</v>
      </c>
      <c r="AC694">
        <v>63400</v>
      </c>
      <c r="AD694">
        <v>48033</v>
      </c>
      <c r="AE694">
        <v>52457</v>
      </c>
      <c r="AF694">
        <v>20513</v>
      </c>
      <c r="AG694">
        <v>16856</v>
      </c>
      <c r="AH694">
        <v>14508</v>
      </c>
      <c r="AI694" t="s">
        <v>290</v>
      </c>
      <c r="AJ694">
        <v>51394</v>
      </c>
      <c r="AK694">
        <v>33862</v>
      </c>
      <c r="AL694">
        <v>26645</v>
      </c>
      <c r="AM694">
        <v>70954</v>
      </c>
      <c r="AN694">
        <v>34439</v>
      </c>
      <c r="AO694">
        <v>34109</v>
      </c>
      <c r="AP694">
        <v>10642</v>
      </c>
      <c r="AQ694" t="s">
        <v>290</v>
      </c>
      <c r="AR694" t="s">
        <v>195</v>
      </c>
      <c r="AS694" t="s">
        <v>37</v>
      </c>
      <c r="AT694" t="s">
        <v>37</v>
      </c>
      <c r="AU694" t="s">
        <v>37</v>
      </c>
      <c r="AV694" t="s">
        <v>320</v>
      </c>
      <c r="AW694" t="s">
        <v>38</v>
      </c>
      <c r="AX694" t="s">
        <v>37</v>
      </c>
      <c r="AY694" t="s">
        <v>290</v>
      </c>
      <c r="AZ694" t="s">
        <v>38</v>
      </c>
      <c r="BA694" t="s">
        <v>37</v>
      </c>
      <c r="BB694" t="s">
        <v>38</v>
      </c>
      <c r="BC694" t="s">
        <v>37</v>
      </c>
      <c r="BD694" t="s">
        <v>37</v>
      </c>
      <c r="BE694" t="s">
        <v>37</v>
      </c>
      <c r="BF694" t="s">
        <v>38</v>
      </c>
    </row>
    <row r="695" spans="1:58" ht="17.25" customHeight="1" x14ac:dyDescent="0.25">
      <c r="A695" s="20">
        <v>45620</v>
      </c>
      <c r="B695" s="21">
        <v>5</v>
      </c>
      <c r="C695" s="22">
        <v>4</v>
      </c>
      <c r="D695" s="20" t="s">
        <v>253</v>
      </c>
      <c r="E695" s="20" t="s">
        <v>253</v>
      </c>
      <c r="F695" s="23"/>
      <c r="G695" s="25"/>
      <c r="H695" s="26" t="s">
        <v>37</v>
      </c>
      <c r="I695" s="26" t="s">
        <v>38</v>
      </c>
      <c r="J695" s="26" t="s">
        <v>37</v>
      </c>
      <c r="K695" s="26" t="s">
        <v>291</v>
      </c>
      <c r="L695" s="26" t="s">
        <v>37</v>
      </c>
      <c r="M695" s="26" t="s">
        <v>37</v>
      </c>
      <c r="N695" s="26" t="s">
        <v>37</v>
      </c>
      <c r="O695" s="27" t="s">
        <v>290</v>
      </c>
      <c r="P695" s="26" t="s">
        <v>38</v>
      </c>
      <c r="Q695" s="26" t="s">
        <v>37</v>
      </c>
      <c r="R695" s="26" t="s">
        <v>37</v>
      </c>
      <c r="S695" s="26" t="s">
        <v>33</v>
      </c>
      <c r="T695" s="26" t="s">
        <v>38</v>
      </c>
      <c r="U695" s="26" t="s">
        <v>37</v>
      </c>
      <c r="V695" s="26" t="s">
        <v>37</v>
      </c>
      <c r="AA695" t="s">
        <v>290</v>
      </c>
      <c r="AB695">
        <v>30049</v>
      </c>
      <c r="AC695">
        <v>63424</v>
      </c>
      <c r="AD695">
        <v>48057</v>
      </c>
      <c r="AE695">
        <v>52481</v>
      </c>
      <c r="AF695">
        <v>20537</v>
      </c>
      <c r="AG695">
        <v>16856</v>
      </c>
      <c r="AH695">
        <v>14532</v>
      </c>
      <c r="AI695" t="s">
        <v>290</v>
      </c>
      <c r="AJ695">
        <v>51394</v>
      </c>
      <c r="AK695">
        <v>33886</v>
      </c>
      <c r="AL695">
        <v>26645</v>
      </c>
      <c r="AM695">
        <v>70978</v>
      </c>
      <c r="AN695">
        <v>34463</v>
      </c>
      <c r="AO695">
        <v>34133</v>
      </c>
      <c r="AP695">
        <v>10642</v>
      </c>
      <c r="AQ695" t="s">
        <v>290</v>
      </c>
      <c r="AR695" t="s">
        <v>41</v>
      </c>
      <c r="AS695" t="s">
        <v>37</v>
      </c>
      <c r="AT695" t="s">
        <v>37</v>
      </c>
      <c r="AU695" t="s">
        <v>37</v>
      </c>
      <c r="AV695" t="s">
        <v>37</v>
      </c>
      <c r="AW695" t="s">
        <v>38</v>
      </c>
      <c r="AX695" t="s">
        <v>37</v>
      </c>
      <c r="AY695" t="s">
        <v>290</v>
      </c>
      <c r="AZ695" t="s">
        <v>38</v>
      </c>
      <c r="BA695" t="s">
        <v>37</v>
      </c>
      <c r="BB695" t="s">
        <v>38</v>
      </c>
      <c r="BC695" t="s">
        <v>37</v>
      </c>
      <c r="BD695" t="s">
        <v>37</v>
      </c>
      <c r="BE695" t="s">
        <v>37</v>
      </c>
      <c r="BF695" t="s">
        <v>38</v>
      </c>
    </row>
    <row r="696" spans="1:58" ht="17.25" customHeight="1" x14ac:dyDescent="0.25">
      <c r="A696" s="20">
        <v>45621</v>
      </c>
      <c r="B696" s="21">
        <v>5</v>
      </c>
      <c r="C696" s="22">
        <v>4</v>
      </c>
      <c r="D696" s="20" t="s">
        <v>253</v>
      </c>
      <c r="E696" s="20" t="s">
        <v>253</v>
      </c>
      <c r="F696" s="23"/>
      <c r="G696" s="25"/>
      <c r="H696" s="26" t="s">
        <v>37</v>
      </c>
      <c r="I696" s="26" t="s">
        <v>38</v>
      </c>
      <c r="J696" s="26" t="s">
        <v>37</v>
      </c>
      <c r="K696" s="26" t="s">
        <v>291</v>
      </c>
      <c r="L696" s="26" t="s">
        <v>37</v>
      </c>
      <c r="M696" s="26" t="s">
        <v>37</v>
      </c>
      <c r="N696" s="26" t="s">
        <v>37</v>
      </c>
      <c r="O696" s="27" t="s">
        <v>290</v>
      </c>
      <c r="P696" s="26" t="s">
        <v>38</v>
      </c>
      <c r="Q696" s="26" t="s">
        <v>37</v>
      </c>
      <c r="R696" s="26" t="s">
        <v>37</v>
      </c>
      <c r="S696" s="26" t="s">
        <v>37</v>
      </c>
      <c r="T696" s="26" t="s">
        <v>38</v>
      </c>
      <c r="U696" s="26" t="s">
        <v>38</v>
      </c>
      <c r="V696" s="26" t="s">
        <v>37</v>
      </c>
      <c r="AA696" t="s">
        <v>290</v>
      </c>
      <c r="AB696">
        <v>30049</v>
      </c>
      <c r="AC696">
        <v>63448</v>
      </c>
      <c r="AD696">
        <v>48081</v>
      </c>
      <c r="AE696">
        <v>52505</v>
      </c>
      <c r="AF696">
        <v>20561</v>
      </c>
      <c r="AG696">
        <v>16856</v>
      </c>
      <c r="AH696">
        <v>14556</v>
      </c>
      <c r="AI696" t="s">
        <v>290</v>
      </c>
      <c r="AJ696">
        <v>51394</v>
      </c>
      <c r="AK696">
        <v>33910</v>
      </c>
      <c r="AL696">
        <v>26645</v>
      </c>
      <c r="AM696">
        <v>71002</v>
      </c>
      <c r="AN696">
        <v>34487</v>
      </c>
      <c r="AO696">
        <v>34157</v>
      </c>
      <c r="AP696">
        <v>10642</v>
      </c>
      <c r="AQ696" t="s">
        <v>290</v>
      </c>
      <c r="AR696" t="s">
        <v>41</v>
      </c>
      <c r="AS696" t="s">
        <v>37</v>
      </c>
      <c r="AT696" t="s">
        <v>37</v>
      </c>
      <c r="AU696" t="s">
        <v>37</v>
      </c>
      <c r="AV696" t="s">
        <v>37</v>
      </c>
      <c r="AW696" t="s">
        <v>38</v>
      </c>
      <c r="AX696" t="s">
        <v>37</v>
      </c>
      <c r="AY696" t="s">
        <v>290</v>
      </c>
      <c r="AZ696" t="s">
        <v>38</v>
      </c>
      <c r="BA696" t="s">
        <v>37</v>
      </c>
      <c r="BB696" t="s">
        <v>38</v>
      </c>
      <c r="BC696" t="s">
        <v>37</v>
      </c>
      <c r="BD696" t="s">
        <v>37</v>
      </c>
      <c r="BE696" t="s">
        <v>37</v>
      </c>
      <c r="BF696" t="s">
        <v>38</v>
      </c>
    </row>
    <row r="697" spans="1:58" ht="17.25" customHeight="1" x14ac:dyDescent="0.25">
      <c r="A697" s="20">
        <v>45622</v>
      </c>
      <c r="B697" s="21">
        <v>5</v>
      </c>
      <c r="C697" s="22">
        <v>4</v>
      </c>
      <c r="D697" s="20" t="s">
        <v>253</v>
      </c>
      <c r="E697" s="20" t="s">
        <v>253</v>
      </c>
      <c r="F697" s="23"/>
      <c r="G697" s="25"/>
      <c r="H697" s="26" t="s">
        <v>37</v>
      </c>
      <c r="I697" s="26" t="s">
        <v>38</v>
      </c>
      <c r="J697" s="26" t="s">
        <v>37</v>
      </c>
      <c r="K697" s="26" t="s">
        <v>291</v>
      </c>
      <c r="L697" s="26" t="s">
        <v>37</v>
      </c>
      <c r="M697" s="26" t="s">
        <v>37</v>
      </c>
      <c r="N697" s="26" t="s">
        <v>37</v>
      </c>
      <c r="O697" s="27" t="s">
        <v>290</v>
      </c>
      <c r="P697" s="26" t="s">
        <v>38</v>
      </c>
      <c r="Q697" s="26" t="s">
        <v>37</v>
      </c>
      <c r="R697" s="26" t="s">
        <v>37</v>
      </c>
      <c r="S697" s="26" t="s">
        <v>37</v>
      </c>
      <c r="T697" s="26" t="s">
        <v>38</v>
      </c>
      <c r="U697" s="26" t="s">
        <v>38</v>
      </c>
      <c r="V697" s="26" t="s">
        <v>37</v>
      </c>
      <c r="AA697" t="s">
        <v>290</v>
      </c>
      <c r="AB697">
        <v>30049</v>
      </c>
      <c r="AC697">
        <v>63472</v>
      </c>
      <c r="AD697">
        <v>48105</v>
      </c>
      <c r="AE697">
        <v>52529</v>
      </c>
      <c r="AF697">
        <v>20585</v>
      </c>
      <c r="AG697">
        <v>16856</v>
      </c>
      <c r="AH697">
        <v>14580</v>
      </c>
      <c r="AI697" t="s">
        <v>290</v>
      </c>
      <c r="AJ697">
        <v>51394</v>
      </c>
      <c r="AK697">
        <v>33934</v>
      </c>
      <c r="AL697">
        <v>26645</v>
      </c>
      <c r="AM697">
        <v>71026</v>
      </c>
      <c r="AN697">
        <v>34511</v>
      </c>
      <c r="AO697">
        <v>34181</v>
      </c>
      <c r="AP697">
        <v>10642</v>
      </c>
      <c r="AQ697" t="s">
        <v>290</v>
      </c>
      <c r="AR697" t="s">
        <v>41</v>
      </c>
      <c r="AS697" t="s">
        <v>37</v>
      </c>
      <c r="AT697" t="s">
        <v>37</v>
      </c>
      <c r="AU697" t="s">
        <v>37</v>
      </c>
      <c r="AV697" t="s">
        <v>37</v>
      </c>
      <c r="AW697" t="s">
        <v>38</v>
      </c>
      <c r="AX697" t="s">
        <v>37</v>
      </c>
      <c r="AY697" t="s">
        <v>290</v>
      </c>
      <c r="AZ697" t="s">
        <v>38</v>
      </c>
      <c r="BA697" t="s">
        <v>37</v>
      </c>
      <c r="BB697" t="s">
        <v>38</v>
      </c>
      <c r="BC697" t="s">
        <v>37</v>
      </c>
      <c r="BD697" t="s">
        <v>37</v>
      </c>
      <c r="BE697" t="s">
        <v>37</v>
      </c>
      <c r="BF697" t="s">
        <v>38</v>
      </c>
    </row>
    <row r="698" spans="1:58" ht="17.25" customHeight="1" x14ac:dyDescent="0.25">
      <c r="A698" s="20">
        <v>45623</v>
      </c>
      <c r="B698" s="21">
        <v>5</v>
      </c>
      <c r="C698" s="22">
        <v>4</v>
      </c>
      <c r="D698" s="20" t="s">
        <v>253</v>
      </c>
      <c r="E698" s="20" t="s">
        <v>253</v>
      </c>
      <c r="F698" s="23"/>
      <c r="G698" s="25"/>
      <c r="H698" s="26" t="s">
        <v>37</v>
      </c>
      <c r="I698" s="26" t="s">
        <v>38</v>
      </c>
      <c r="J698" s="26" t="s">
        <v>37</v>
      </c>
      <c r="K698" s="26" t="s">
        <v>291</v>
      </c>
      <c r="L698" s="26" t="s">
        <v>37</v>
      </c>
      <c r="M698" s="26" t="s">
        <v>37</v>
      </c>
      <c r="N698" s="26" t="s">
        <v>37</v>
      </c>
      <c r="O698" s="27" t="s">
        <v>290</v>
      </c>
      <c r="P698" s="26" t="s">
        <v>38</v>
      </c>
      <c r="Q698" s="26" t="s">
        <v>37</v>
      </c>
      <c r="R698" s="26" t="s">
        <v>37</v>
      </c>
      <c r="S698" s="26" t="s">
        <v>37</v>
      </c>
      <c r="T698" s="26" t="s">
        <v>38</v>
      </c>
      <c r="U698" s="26" t="s">
        <v>38</v>
      </c>
      <c r="V698" s="26" t="s">
        <v>37</v>
      </c>
      <c r="AA698" t="s">
        <v>290</v>
      </c>
      <c r="AB698">
        <v>30049</v>
      </c>
      <c r="AC698">
        <v>63496</v>
      </c>
      <c r="AD698">
        <v>48129</v>
      </c>
      <c r="AE698">
        <v>52553</v>
      </c>
      <c r="AF698">
        <v>20609</v>
      </c>
      <c r="AG698">
        <v>16856</v>
      </c>
      <c r="AH698">
        <v>14580</v>
      </c>
      <c r="AI698" t="s">
        <v>290</v>
      </c>
      <c r="AJ698">
        <v>51394</v>
      </c>
      <c r="AK698">
        <v>33958</v>
      </c>
      <c r="AL698">
        <v>26645</v>
      </c>
      <c r="AM698">
        <v>71050</v>
      </c>
      <c r="AN698">
        <v>34535</v>
      </c>
      <c r="AO698">
        <v>34205</v>
      </c>
      <c r="AP698">
        <v>10642</v>
      </c>
      <c r="AQ698" t="s">
        <v>290</v>
      </c>
      <c r="AR698" t="s">
        <v>41</v>
      </c>
      <c r="AS698" t="s">
        <v>37</v>
      </c>
      <c r="AT698" t="s">
        <v>37</v>
      </c>
      <c r="AU698" t="s">
        <v>37</v>
      </c>
      <c r="AV698" t="s">
        <v>37</v>
      </c>
      <c r="AW698" t="s">
        <v>320</v>
      </c>
      <c r="AX698" t="s">
        <v>195</v>
      </c>
      <c r="AY698" t="s">
        <v>290</v>
      </c>
      <c r="AZ698" t="s">
        <v>38</v>
      </c>
      <c r="BA698" t="s">
        <v>37</v>
      </c>
      <c r="BB698" t="s">
        <v>38</v>
      </c>
      <c r="BC698" t="s">
        <v>37</v>
      </c>
      <c r="BD698" t="s">
        <v>37</v>
      </c>
      <c r="BE698" t="s">
        <v>37</v>
      </c>
      <c r="BF698" t="s">
        <v>38</v>
      </c>
    </row>
    <row r="699" spans="1:58" ht="17.25" customHeight="1" x14ac:dyDescent="0.25">
      <c r="A699" s="20">
        <v>45624</v>
      </c>
      <c r="B699" s="21">
        <v>5</v>
      </c>
      <c r="C699" s="22">
        <v>4</v>
      </c>
      <c r="D699" s="20" t="s">
        <v>253</v>
      </c>
      <c r="E699" s="20" t="s">
        <v>253</v>
      </c>
      <c r="F699" s="23"/>
      <c r="G699" s="25"/>
      <c r="H699" s="26" t="s">
        <v>37</v>
      </c>
      <c r="I699" s="26" t="s">
        <v>38</v>
      </c>
      <c r="J699" s="26" t="s">
        <v>37</v>
      </c>
      <c r="K699" s="26" t="s">
        <v>291</v>
      </c>
      <c r="L699" s="26" t="s">
        <v>37</v>
      </c>
      <c r="M699" s="26" t="s">
        <v>37</v>
      </c>
      <c r="N699" s="26" t="s">
        <v>37</v>
      </c>
      <c r="O699" s="27" t="s">
        <v>290</v>
      </c>
      <c r="P699" s="26" t="s">
        <v>38</v>
      </c>
      <c r="Q699" s="26" t="s">
        <v>37</v>
      </c>
      <c r="R699" s="26" t="s">
        <v>37</v>
      </c>
      <c r="S699" s="26" t="s">
        <v>37</v>
      </c>
      <c r="T699" s="26" t="s">
        <v>38</v>
      </c>
      <c r="U699" s="26" t="s">
        <v>38</v>
      </c>
      <c r="V699" s="26" t="s">
        <v>37</v>
      </c>
      <c r="AA699" t="s">
        <v>290</v>
      </c>
      <c r="AB699">
        <v>30049</v>
      </c>
      <c r="AC699">
        <v>63520</v>
      </c>
      <c r="AD699">
        <v>48153</v>
      </c>
      <c r="AE699">
        <v>52577</v>
      </c>
      <c r="AF699">
        <v>20633</v>
      </c>
      <c r="AG699">
        <v>16880</v>
      </c>
      <c r="AH699">
        <v>14580</v>
      </c>
      <c r="AI699" t="s">
        <v>290</v>
      </c>
      <c r="AJ699">
        <v>51394</v>
      </c>
      <c r="AK699">
        <v>33982</v>
      </c>
      <c r="AL699">
        <v>26645</v>
      </c>
      <c r="AM699">
        <v>71074</v>
      </c>
      <c r="AN699">
        <v>34559</v>
      </c>
      <c r="AO699">
        <v>34229</v>
      </c>
      <c r="AP699">
        <v>10642</v>
      </c>
      <c r="AQ699" t="s">
        <v>290</v>
      </c>
      <c r="AR699" t="s">
        <v>41</v>
      </c>
      <c r="AS699" t="s">
        <v>37</v>
      </c>
      <c r="AT699" t="s">
        <v>37</v>
      </c>
      <c r="AU699" t="s">
        <v>37</v>
      </c>
      <c r="AV699" t="s">
        <v>37</v>
      </c>
      <c r="AW699" t="s">
        <v>37</v>
      </c>
      <c r="AX699" t="s">
        <v>321</v>
      </c>
      <c r="AY699" t="s">
        <v>290</v>
      </c>
      <c r="AZ699" t="s">
        <v>38</v>
      </c>
      <c r="BA699" t="s">
        <v>37</v>
      </c>
      <c r="BB699" t="s">
        <v>38</v>
      </c>
      <c r="BC699" t="s">
        <v>37</v>
      </c>
      <c r="BD699" t="s">
        <v>37</v>
      </c>
      <c r="BE699" t="s">
        <v>37</v>
      </c>
      <c r="BF699" t="s">
        <v>38</v>
      </c>
    </row>
    <row r="700" spans="1:58" ht="17.25" customHeight="1" x14ac:dyDescent="0.25">
      <c r="A700" s="20">
        <v>45625</v>
      </c>
      <c r="B700" s="21">
        <v>5</v>
      </c>
      <c r="C700" s="22">
        <v>4</v>
      </c>
      <c r="D700" s="20" t="s">
        <v>253</v>
      </c>
      <c r="E700" s="20" t="s">
        <v>253</v>
      </c>
      <c r="F700" s="23"/>
      <c r="G700" s="25"/>
      <c r="H700" s="26" t="s">
        <v>37</v>
      </c>
      <c r="I700" s="26" t="s">
        <v>38</v>
      </c>
      <c r="J700" s="26" t="s">
        <v>37</v>
      </c>
      <c r="K700" s="26" t="s">
        <v>291</v>
      </c>
      <c r="L700" s="26" t="s">
        <v>37</v>
      </c>
      <c r="M700" s="26" t="s">
        <v>37</v>
      </c>
      <c r="N700" s="26" t="s">
        <v>37</v>
      </c>
      <c r="O700" s="27" t="s">
        <v>290</v>
      </c>
      <c r="P700" s="26" t="s">
        <v>38</v>
      </c>
      <c r="Q700" s="26" t="s">
        <v>37</v>
      </c>
      <c r="R700" s="26" t="s">
        <v>37</v>
      </c>
      <c r="S700" s="26" t="s">
        <v>37</v>
      </c>
      <c r="T700" s="26" t="s">
        <v>38</v>
      </c>
      <c r="U700" s="26" t="s">
        <v>38</v>
      </c>
      <c r="V700" s="26" t="s">
        <v>37</v>
      </c>
      <c r="AA700" t="s">
        <v>290</v>
      </c>
      <c r="AB700">
        <v>30049</v>
      </c>
      <c r="AC700">
        <v>63544</v>
      </c>
      <c r="AD700">
        <v>48177</v>
      </c>
      <c r="AE700">
        <v>52601</v>
      </c>
      <c r="AF700">
        <v>20657</v>
      </c>
      <c r="AG700">
        <v>16880</v>
      </c>
      <c r="AH700">
        <v>14580</v>
      </c>
      <c r="AI700" t="s">
        <v>290</v>
      </c>
      <c r="AJ700">
        <v>51394</v>
      </c>
      <c r="AK700">
        <v>34006</v>
      </c>
      <c r="AL700">
        <v>26645</v>
      </c>
      <c r="AM700">
        <v>71098</v>
      </c>
      <c r="AN700">
        <v>34583</v>
      </c>
      <c r="AO700">
        <v>34253</v>
      </c>
      <c r="AP700">
        <v>10642</v>
      </c>
      <c r="AQ700" t="s">
        <v>290</v>
      </c>
      <c r="AR700" t="s">
        <v>41</v>
      </c>
      <c r="AS700" t="s">
        <v>37</v>
      </c>
      <c r="AT700" t="s">
        <v>37</v>
      </c>
      <c r="AU700" t="s">
        <v>37</v>
      </c>
      <c r="AV700" t="s">
        <v>37</v>
      </c>
      <c r="AW700" t="s">
        <v>195</v>
      </c>
      <c r="AX700" t="s">
        <v>320</v>
      </c>
      <c r="AY700" t="s">
        <v>290</v>
      </c>
      <c r="AZ700" t="s">
        <v>38</v>
      </c>
      <c r="BA700" t="s">
        <v>37</v>
      </c>
      <c r="BB700" t="s">
        <v>38</v>
      </c>
      <c r="BC700" t="s">
        <v>37</v>
      </c>
      <c r="BD700" t="s">
        <v>37</v>
      </c>
      <c r="BE700" t="s">
        <v>37</v>
      </c>
      <c r="BF700" t="s">
        <v>38</v>
      </c>
    </row>
    <row r="701" spans="1:58" ht="17.25" customHeight="1" x14ac:dyDescent="0.25">
      <c r="A701" s="20">
        <v>45626</v>
      </c>
      <c r="B701" s="21">
        <v>5</v>
      </c>
      <c r="C701" s="22">
        <v>4</v>
      </c>
      <c r="D701" s="20" t="s">
        <v>253</v>
      </c>
      <c r="E701" s="20" t="s">
        <v>253</v>
      </c>
      <c r="F701" s="23"/>
      <c r="G701" s="25"/>
      <c r="H701" s="26" t="s">
        <v>37</v>
      </c>
      <c r="I701" s="26" t="s">
        <v>38</v>
      </c>
      <c r="J701" s="26" t="s">
        <v>37</v>
      </c>
      <c r="K701" s="26" t="s">
        <v>291</v>
      </c>
      <c r="L701" s="26" t="s">
        <v>37</v>
      </c>
      <c r="M701" s="26" t="s">
        <v>37</v>
      </c>
      <c r="N701" s="26" t="s">
        <v>37</v>
      </c>
      <c r="O701" s="27" t="s">
        <v>290</v>
      </c>
      <c r="P701" s="26" t="s">
        <v>38</v>
      </c>
      <c r="Q701" s="26" t="s">
        <v>37</v>
      </c>
      <c r="R701" s="26" t="s">
        <v>37</v>
      </c>
      <c r="S701" s="26" t="s">
        <v>37</v>
      </c>
      <c r="T701" s="26" t="s">
        <v>38</v>
      </c>
      <c r="U701" s="26" t="s">
        <v>38</v>
      </c>
      <c r="V701" s="26" t="s">
        <v>37</v>
      </c>
      <c r="AA701" t="s">
        <v>290</v>
      </c>
      <c r="AB701">
        <v>30049</v>
      </c>
      <c r="AC701">
        <v>63568</v>
      </c>
      <c r="AD701">
        <v>48201</v>
      </c>
      <c r="AE701">
        <v>52625</v>
      </c>
      <c r="AF701">
        <v>20681</v>
      </c>
      <c r="AG701">
        <v>16880</v>
      </c>
      <c r="AH701">
        <v>14604</v>
      </c>
      <c r="AI701" t="s">
        <v>290</v>
      </c>
      <c r="AJ701">
        <v>51394</v>
      </c>
      <c r="AK701">
        <v>34030</v>
      </c>
      <c r="AL701">
        <v>26645</v>
      </c>
      <c r="AM701">
        <v>71122</v>
      </c>
      <c r="AN701">
        <v>34607</v>
      </c>
      <c r="AO701">
        <v>34277</v>
      </c>
      <c r="AP701">
        <v>10642</v>
      </c>
      <c r="AQ701" t="s">
        <v>290</v>
      </c>
      <c r="AR701" t="s">
        <v>41</v>
      </c>
      <c r="AS701" t="s">
        <v>37</v>
      </c>
      <c r="AT701" t="s">
        <v>37</v>
      </c>
      <c r="AU701" t="s">
        <v>37</v>
      </c>
      <c r="AV701" t="s">
        <v>37</v>
      </c>
      <c r="AW701" t="s">
        <v>38</v>
      </c>
      <c r="AX701" t="s">
        <v>37</v>
      </c>
      <c r="AY701" t="s">
        <v>290</v>
      </c>
      <c r="AZ701" t="s">
        <v>38</v>
      </c>
      <c r="BA701" t="s">
        <v>37</v>
      </c>
      <c r="BB701" t="s">
        <v>38</v>
      </c>
      <c r="BC701" t="s">
        <v>37</v>
      </c>
      <c r="BD701" t="s">
        <v>37</v>
      </c>
      <c r="BE701" t="s">
        <v>37</v>
      </c>
      <c r="BF701" t="s">
        <v>38</v>
      </c>
    </row>
    <row r="702" spans="1:58" ht="17.25" customHeight="1" x14ac:dyDescent="0.25">
      <c r="A702" s="20">
        <v>45627</v>
      </c>
      <c r="B702" s="21">
        <v>5</v>
      </c>
      <c r="C702" s="22">
        <v>4</v>
      </c>
      <c r="D702" s="20" t="s">
        <v>253</v>
      </c>
      <c r="E702" s="20" t="s">
        <v>253</v>
      </c>
      <c r="F702" s="23"/>
      <c r="G702" s="25"/>
      <c r="H702" s="26" t="s">
        <v>37</v>
      </c>
      <c r="I702" s="26" t="s">
        <v>38</v>
      </c>
      <c r="J702" s="26" t="s">
        <v>37</v>
      </c>
      <c r="K702" s="26" t="s">
        <v>37</v>
      </c>
      <c r="L702" s="26" t="s">
        <v>37</v>
      </c>
      <c r="M702" s="26" t="s">
        <v>33</v>
      </c>
      <c r="N702" s="26" t="s">
        <v>37</v>
      </c>
      <c r="O702" s="27" t="s">
        <v>290</v>
      </c>
      <c r="P702" s="26" t="s">
        <v>38</v>
      </c>
      <c r="Q702" s="26" t="s">
        <v>270</v>
      </c>
      <c r="R702" s="26" t="s">
        <v>37</v>
      </c>
      <c r="S702" s="26" t="s">
        <v>37</v>
      </c>
      <c r="T702" s="26" t="s">
        <v>37</v>
      </c>
      <c r="U702" s="26" t="s">
        <v>38</v>
      </c>
      <c r="V702" s="26" t="s">
        <v>37</v>
      </c>
      <c r="AA702" t="s">
        <v>290</v>
      </c>
      <c r="AB702">
        <v>30049</v>
      </c>
      <c r="AC702">
        <v>63592</v>
      </c>
      <c r="AD702">
        <v>48225</v>
      </c>
      <c r="AE702">
        <v>52649</v>
      </c>
      <c r="AF702">
        <v>20705</v>
      </c>
      <c r="AG702">
        <v>16880</v>
      </c>
      <c r="AH702">
        <v>14628</v>
      </c>
      <c r="AI702" t="s">
        <v>290</v>
      </c>
      <c r="AJ702">
        <v>51394</v>
      </c>
      <c r="AK702">
        <v>34054</v>
      </c>
      <c r="AL702">
        <v>26645</v>
      </c>
      <c r="AM702">
        <v>71146</v>
      </c>
      <c r="AN702">
        <v>34631</v>
      </c>
      <c r="AO702">
        <v>34301</v>
      </c>
      <c r="AP702">
        <v>10642</v>
      </c>
      <c r="AQ702" t="s">
        <v>290</v>
      </c>
      <c r="AR702" t="s">
        <v>41</v>
      </c>
      <c r="AS702" t="s">
        <v>37</v>
      </c>
      <c r="AT702" t="s">
        <v>37</v>
      </c>
      <c r="AU702" t="s">
        <v>37</v>
      </c>
      <c r="AV702" t="s">
        <v>37</v>
      </c>
      <c r="AW702" t="s">
        <v>38</v>
      </c>
      <c r="AX702" t="s">
        <v>37</v>
      </c>
      <c r="AY702" t="s">
        <v>290</v>
      </c>
      <c r="AZ702" t="s">
        <v>38</v>
      </c>
      <c r="BA702" t="s">
        <v>37</v>
      </c>
      <c r="BB702" t="s">
        <v>38</v>
      </c>
      <c r="BC702" t="s">
        <v>37</v>
      </c>
      <c r="BD702" t="s">
        <v>37</v>
      </c>
      <c r="BE702" t="s">
        <v>37</v>
      </c>
      <c r="BF702" t="s">
        <v>38</v>
      </c>
    </row>
    <row r="703" spans="1:58" ht="17.25" customHeight="1" x14ac:dyDescent="0.25">
      <c r="A703" s="20">
        <v>45628</v>
      </c>
      <c r="B703" s="21">
        <v>5</v>
      </c>
      <c r="C703" s="22">
        <v>4</v>
      </c>
      <c r="D703" s="20" t="s">
        <v>253</v>
      </c>
      <c r="E703" s="20" t="s">
        <v>253</v>
      </c>
      <c r="F703" s="23"/>
      <c r="G703" s="25"/>
      <c r="H703" s="26" t="s">
        <v>37</v>
      </c>
      <c r="I703" s="26" t="s">
        <v>38</v>
      </c>
      <c r="J703" s="26" t="s">
        <v>37</v>
      </c>
      <c r="K703" s="26" t="s">
        <v>37</v>
      </c>
      <c r="L703" s="26" t="s">
        <v>37</v>
      </c>
      <c r="M703" s="26" t="s">
        <v>33</v>
      </c>
      <c r="N703" s="26" t="s">
        <v>37</v>
      </c>
      <c r="O703" s="27" t="s">
        <v>290</v>
      </c>
      <c r="P703" s="26" t="s">
        <v>38</v>
      </c>
      <c r="Q703" s="26" t="s">
        <v>270</v>
      </c>
      <c r="R703" s="26" t="s">
        <v>37</v>
      </c>
      <c r="S703" s="26" t="s">
        <v>37</v>
      </c>
      <c r="T703" s="26" t="s">
        <v>37</v>
      </c>
      <c r="U703" s="26" t="s">
        <v>38</v>
      </c>
      <c r="V703" s="26" t="s">
        <v>37</v>
      </c>
      <c r="AA703" t="s">
        <v>290</v>
      </c>
      <c r="AB703">
        <v>30049</v>
      </c>
      <c r="AC703">
        <v>63616</v>
      </c>
      <c r="AD703">
        <v>48249</v>
      </c>
      <c r="AE703">
        <v>52673</v>
      </c>
      <c r="AF703">
        <v>20729</v>
      </c>
      <c r="AG703">
        <v>16880</v>
      </c>
      <c r="AH703">
        <v>14652</v>
      </c>
      <c r="AI703" t="s">
        <v>290</v>
      </c>
      <c r="AJ703">
        <v>51394</v>
      </c>
      <c r="AK703">
        <v>34078</v>
      </c>
      <c r="AL703">
        <v>26645</v>
      </c>
      <c r="AM703">
        <v>71170</v>
      </c>
      <c r="AN703">
        <v>34655</v>
      </c>
      <c r="AO703">
        <v>34325</v>
      </c>
      <c r="AP703">
        <v>10642</v>
      </c>
      <c r="AQ703" t="s">
        <v>290</v>
      </c>
      <c r="AR703" t="s">
        <v>41</v>
      </c>
      <c r="AS703" t="s">
        <v>37</v>
      </c>
      <c r="AT703" t="s">
        <v>37</v>
      </c>
      <c r="AU703" t="s">
        <v>37</v>
      </c>
      <c r="AV703" t="s">
        <v>37</v>
      </c>
      <c r="AW703" t="s">
        <v>38</v>
      </c>
      <c r="AX703" t="s">
        <v>37</v>
      </c>
      <c r="AY703" t="s">
        <v>290</v>
      </c>
      <c r="AZ703" t="s">
        <v>38</v>
      </c>
      <c r="BA703" t="s">
        <v>37</v>
      </c>
      <c r="BB703" t="s">
        <v>38</v>
      </c>
      <c r="BC703" t="s">
        <v>37</v>
      </c>
      <c r="BD703" t="s">
        <v>37</v>
      </c>
      <c r="BE703" t="s">
        <v>37</v>
      </c>
      <c r="BF703" t="s">
        <v>38</v>
      </c>
    </row>
    <row r="704" spans="1:58" ht="17.25" customHeight="1" x14ac:dyDescent="0.25">
      <c r="A704" s="20">
        <v>45629</v>
      </c>
      <c r="B704" s="21">
        <v>5</v>
      </c>
      <c r="C704" s="22">
        <v>4</v>
      </c>
      <c r="D704" s="20" t="s">
        <v>253</v>
      </c>
      <c r="E704" s="20" t="s">
        <v>253</v>
      </c>
      <c r="F704" s="23"/>
      <c r="G704" s="25"/>
      <c r="H704" s="26" t="s">
        <v>37</v>
      </c>
      <c r="I704" s="26" t="s">
        <v>38</v>
      </c>
      <c r="J704" s="26" t="s">
        <v>37</v>
      </c>
      <c r="K704" s="26" t="s">
        <v>37</v>
      </c>
      <c r="L704" s="26" t="s">
        <v>37</v>
      </c>
      <c r="M704" s="26" t="s">
        <v>37</v>
      </c>
      <c r="N704" s="26" t="s">
        <v>38</v>
      </c>
      <c r="O704" s="27" t="s">
        <v>290</v>
      </c>
      <c r="P704" s="26" t="s">
        <v>38</v>
      </c>
      <c r="Q704" s="26" t="s">
        <v>270</v>
      </c>
      <c r="R704" s="26" t="s">
        <v>37</v>
      </c>
      <c r="S704" s="26" t="s">
        <v>37</v>
      </c>
      <c r="T704" s="26" t="s">
        <v>37</v>
      </c>
      <c r="U704" s="26" t="s">
        <v>38</v>
      </c>
      <c r="V704" s="26" t="s">
        <v>37</v>
      </c>
      <c r="AA704" t="s">
        <v>290</v>
      </c>
      <c r="AB704">
        <v>30049</v>
      </c>
      <c r="AC704">
        <v>63640</v>
      </c>
      <c r="AD704">
        <v>48273</v>
      </c>
      <c r="AE704">
        <v>52697</v>
      </c>
      <c r="AF704">
        <v>20753</v>
      </c>
      <c r="AG704">
        <v>16880</v>
      </c>
      <c r="AH704">
        <v>14676</v>
      </c>
      <c r="AI704" t="s">
        <v>290</v>
      </c>
      <c r="AJ704">
        <v>51394</v>
      </c>
      <c r="AK704">
        <v>34102</v>
      </c>
      <c r="AL704">
        <v>26645</v>
      </c>
      <c r="AM704">
        <v>71194</v>
      </c>
      <c r="AN704">
        <v>34679</v>
      </c>
      <c r="AO704">
        <v>34349</v>
      </c>
      <c r="AP704">
        <v>10642</v>
      </c>
      <c r="AQ704" t="s">
        <v>290</v>
      </c>
      <c r="AR704" t="s">
        <v>41</v>
      </c>
      <c r="AS704" t="s">
        <v>37</v>
      </c>
      <c r="AT704" t="s">
        <v>37</v>
      </c>
      <c r="AU704" t="s">
        <v>37</v>
      </c>
      <c r="AV704" t="s">
        <v>37</v>
      </c>
      <c r="AW704" t="s">
        <v>38</v>
      </c>
      <c r="AX704" t="s">
        <v>37</v>
      </c>
      <c r="AY704" t="s">
        <v>290</v>
      </c>
      <c r="AZ704" t="s">
        <v>38</v>
      </c>
      <c r="BA704" t="s">
        <v>37</v>
      </c>
      <c r="BB704" t="s">
        <v>38</v>
      </c>
      <c r="BC704" t="s">
        <v>37</v>
      </c>
      <c r="BD704" t="s">
        <v>37</v>
      </c>
      <c r="BE704" t="s">
        <v>37</v>
      </c>
      <c r="BF704" t="s">
        <v>38</v>
      </c>
    </row>
    <row r="705" spans="1:58" ht="17.25" customHeight="1" x14ac:dyDescent="0.25">
      <c r="A705" s="20">
        <v>45630</v>
      </c>
      <c r="B705" s="21">
        <v>5</v>
      </c>
      <c r="C705" s="22">
        <v>4</v>
      </c>
      <c r="D705" s="20" t="s">
        <v>253</v>
      </c>
      <c r="E705" s="20" t="s">
        <v>253</v>
      </c>
      <c r="F705" s="23"/>
      <c r="G705" s="25"/>
      <c r="H705" s="26" t="s">
        <v>37</v>
      </c>
      <c r="I705" s="26" t="s">
        <v>38</v>
      </c>
      <c r="J705" s="26" t="s">
        <v>37</v>
      </c>
      <c r="K705" s="26" t="s">
        <v>37</v>
      </c>
      <c r="L705" s="26" t="s">
        <v>37</v>
      </c>
      <c r="M705" s="26" t="s">
        <v>37</v>
      </c>
      <c r="N705" s="26" t="s">
        <v>38</v>
      </c>
      <c r="O705" s="27" t="s">
        <v>290</v>
      </c>
      <c r="P705" s="26" t="s">
        <v>38</v>
      </c>
      <c r="Q705" s="26" t="s">
        <v>270</v>
      </c>
      <c r="R705" s="26" t="s">
        <v>37</v>
      </c>
      <c r="S705" s="26" t="s">
        <v>37</v>
      </c>
      <c r="T705" s="26" t="s">
        <v>37</v>
      </c>
      <c r="U705" s="26" t="s">
        <v>38</v>
      </c>
      <c r="V705" s="26" t="s">
        <v>37</v>
      </c>
      <c r="AA705" t="s">
        <v>290</v>
      </c>
      <c r="AB705">
        <v>30061</v>
      </c>
      <c r="AC705">
        <v>63664</v>
      </c>
      <c r="AD705">
        <v>48297</v>
      </c>
      <c r="AE705">
        <v>52721</v>
      </c>
      <c r="AF705">
        <v>20753</v>
      </c>
      <c r="AG705">
        <v>16880</v>
      </c>
      <c r="AH705">
        <v>14700</v>
      </c>
      <c r="AI705" t="s">
        <v>290</v>
      </c>
      <c r="AJ705">
        <v>51394</v>
      </c>
      <c r="AK705">
        <v>34126</v>
      </c>
      <c r="AL705">
        <v>26645</v>
      </c>
      <c r="AM705">
        <v>71218</v>
      </c>
      <c r="AN705">
        <v>34703</v>
      </c>
      <c r="AO705">
        <v>34373</v>
      </c>
      <c r="AP705">
        <v>10642</v>
      </c>
      <c r="AQ705" t="s">
        <v>290</v>
      </c>
      <c r="AR705" t="s">
        <v>320</v>
      </c>
      <c r="AS705" t="s">
        <v>37</v>
      </c>
      <c r="AT705" t="s">
        <v>37</v>
      </c>
      <c r="AU705" t="s">
        <v>37</v>
      </c>
      <c r="AV705" t="s">
        <v>195</v>
      </c>
      <c r="AW705" t="s">
        <v>38</v>
      </c>
      <c r="AX705" t="s">
        <v>37</v>
      </c>
      <c r="AY705" t="s">
        <v>290</v>
      </c>
      <c r="AZ705" t="s">
        <v>38</v>
      </c>
      <c r="BA705" t="s">
        <v>37</v>
      </c>
      <c r="BB705" t="s">
        <v>38</v>
      </c>
      <c r="BC705" t="s">
        <v>37</v>
      </c>
      <c r="BD705" t="s">
        <v>37</v>
      </c>
      <c r="BE705" t="s">
        <v>37</v>
      </c>
      <c r="BF705" t="s">
        <v>38</v>
      </c>
    </row>
    <row r="706" spans="1:58" ht="17.25" customHeight="1" x14ac:dyDescent="0.25">
      <c r="A706" s="20">
        <v>45631</v>
      </c>
      <c r="B706" s="21">
        <v>5</v>
      </c>
      <c r="C706" s="22">
        <v>4</v>
      </c>
      <c r="D706" s="20" t="s">
        <v>253</v>
      </c>
      <c r="E706" s="20" t="s">
        <v>253</v>
      </c>
      <c r="F706" s="23"/>
      <c r="G706" s="25"/>
      <c r="H706" s="26" t="s">
        <v>37</v>
      </c>
      <c r="I706" s="26" t="s">
        <v>38</v>
      </c>
      <c r="J706" s="26" t="s">
        <v>37</v>
      </c>
      <c r="K706" s="26" t="s">
        <v>37</v>
      </c>
      <c r="L706" s="26" t="s">
        <v>37</v>
      </c>
      <c r="M706" s="26" t="s">
        <v>37</v>
      </c>
      <c r="N706" s="26" t="s">
        <v>38</v>
      </c>
      <c r="O706" s="27" t="s">
        <v>290</v>
      </c>
      <c r="P706" s="26" t="s">
        <v>38</v>
      </c>
      <c r="Q706" s="26" t="s">
        <v>270</v>
      </c>
      <c r="R706" s="26" t="s">
        <v>37</v>
      </c>
      <c r="S706" s="26" t="s">
        <v>37</v>
      </c>
      <c r="T706" s="26" t="s">
        <v>37</v>
      </c>
      <c r="U706" s="26" t="s">
        <v>38</v>
      </c>
      <c r="V706" s="26" t="s">
        <v>37</v>
      </c>
      <c r="AA706" t="s">
        <v>290</v>
      </c>
      <c r="AB706">
        <v>30085</v>
      </c>
      <c r="AC706">
        <v>63688</v>
      </c>
      <c r="AD706">
        <v>48321</v>
      </c>
      <c r="AE706">
        <v>52745</v>
      </c>
      <c r="AF706">
        <v>20753</v>
      </c>
      <c r="AG706">
        <v>16880</v>
      </c>
      <c r="AH706">
        <v>14724</v>
      </c>
      <c r="AI706" t="s">
        <v>290</v>
      </c>
      <c r="AJ706">
        <v>51394</v>
      </c>
      <c r="AK706">
        <v>34150</v>
      </c>
      <c r="AL706">
        <v>26645</v>
      </c>
      <c r="AM706">
        <v>71242</v>
      </c>
      <c r="AN706">
        <v>34727</v>
      </c>
      <c r="AO706">
        <v>34397</v>
      </c>
      <c r="AP706">
        <v>10642</v>
      </c>
      <c r="AQ706" t="s">
        <v>290</v>
      </c>
      <c r="AR706" t="s">
        <v>37</v>
      </c>
      <c r="AS706" t="s">
        <v>37</v>
      </c>
      <c r="AT706" t="s">
        <v>37</v>
      </c>
      <c r="AU706" t="s">
        <v>37</v>
      </c>
      <c r="AV706" t="s">
        <v>38</v>
      </c>
      <c r="AW706" t="s">
        <v>38</v>
      </c>
      <c r="AX706" t="s">
        <v>37</v>
      </c>
      <c r="AY706" t="s">
        <v>290</v>
      </c>
      <c r="AZ706" t="s">
        <v>38</v>
      </c>
      <c r="BA706" t="s">
        <v>37</v>
      </c>
      <c r="BB706" t="s">
        <v>38</v>
      </c>
      <c r="BC706" t="s">
        <v>37</v>
      </c>
      <c r="BD706" t="s">
        <v>37</v>
      </c>
      <c r="BE706" t="s">
        <v>37</v>
      </c>
      <c r="BF706" t="s">
        <v>38</v>
      </c>
    </row>
    <row r="707" spans="1:58" ht="17.25" customHeight="1" x14ac:dyDescent="0.25">
      <c r="A707" s="20">
        <v>45632</v>
      </c>
      <c r="B707" s="21">
        <v>5</v>
      </c>
      <c r="C707" s="22">
        <v>4</v>
      </c>
      <c r="D707" s="20" t="s">
        <v>253</v>
      </c>
      <c r="E707" s="20" t="s">
        <v>253</v>
      </c>
      <c r="F707" s="23"/>
      <c r="G707" s="25"/>
      <c r="H707" s="26" t="s">
        <v>37</v>
      </c>
      <c r="I707" s="26" t="s">
        <v>38</v>
      </c>
      <c r="J707" s="26" t="s">
        <v>37</v>
      </c>
      <c r="K707" s="26" t="s">
        <v>37</v>
      </c>
      <c r="L707" s="26" t="s">
        <v>37</v>
      </c>
      <c r="M707" s="26" t="s">
        <v>37</v>
      </c>
      <c r="N707" s="26" t="s">
        <v>38</v>
      </c>
      <c r="O707" s="27" t="s">
        <v>290</v>
      </c>
      <c r="P707" s="26" t="s">
        <v>38</v>
      </c>
      <c r="Q707" s="26" t="s">
        <v>33</v>
      </c>
      <c r="R707" s="26" t="s">
        <v>37</v>
      </c>
      <c r="S707" s="26" t="s">
        <v>37</v>
      </c>
      <c r="T707" s="26" t="s">
        <v>37</v>
      </c>
      <c r="U707" s="26" t="s">
        <v>38</v>
      </c>
      <c r="V707" s="26" t="s">
        <v>37</v>
      </c>
      <c r="AA707" t="s">
        <v>290</v>
      </c>
      <c r="AB707">
        <v>30109</v>
      </c>
      <c r="AC707">
        <v>63712</v>
      </c>
      <c r="AD707">
        <v>48345</v>
      </c>
      <c r="AE707">
        <v>52769</v>
      </c>
      <c r="AF707">
        <v>20753</v>
      </c>
      <c r="AG707">
        <v>16880</v>
      </c>
      <c r="AH707">
        <v>14748</v>
      </c>
      <c r="AI707" t="s">
        <v>290</v>
      </c>
      <c r="AJ707">
        <v>51394</v>
      </c>
      <c r="AK707">
        <v>34174</v>
      </c>
      <c r="AL707">
        <v>26645</v>
      </c>
      <c r="AM707">
        <v>71266</v>
      </c>
      <c r="AN707">
        <v>34751</v>
      </c>
      <c r="AO707">
        <v>34421</v>
      </c>
      <c r="AP707">
        <v>10642</v>
      </c>
      <c r="AQ707" t="s">
        <v>290</v>
      </c>
      <c r="AR707" t="s">
        <v>37</v>
      </c>
      <c r="AS707" t="s">
        <v>37</v>
      </c>
      <c r="AT707" t="s">
        <v>37</v>
      </c>
      <c r="AU707" t="s">
        <v>37</v>
      </c>
      <c r="AV707" t="s">
        <v>38</v>
      </c>
      <c r="AW707" t="s">
        <v>38</v>
      </c>
      <c r="AX707" t="s">
        <v>37</v>
      </c>
      <c r="AY707" t="s">
        <v>290</v>
      </c>
      <c r="AZ707" t="s">
        <v>38</v>
      </c>
      <c r="BA707" t="s">
        <v>37</v>
      </c>
      <c r="BB707" t="s">
        <v>38</v>
      </c>
      <c r="BC707" t="s">
        <v>37</v>
      </c>
      <c r="BD707" t="s">
        <v>37</v>
      </c>
      <c r="BE707" t="s">
        <v>37</v>
      </c>
      <c r="BF707" t="s">
        <v>38</v>
      </c>
    </row>
    <row r="708" spans="1:58" ht="17.25" customHeight="1" x14ac:dyDescent="0.25">
      <c r="A708" s="20">
        <v>45633</v>
      </c>
      <c r="B708" s="21">
        <v>5</v>
      </c>
      <c r="C708" s="22">
        <v>4</v>
      </c>
      <c r="D708" s="20" t="s">
        <v>253</v>
      </c>
      <c r="E708" s="20" t="s">
        <v>253</v>
      </c>
      <c r="F708" s="23"/>
      <c r="G708" s="25"/>
      <c r="H708" s="26" t="s">
        <v>37</v>
      </c>
      <c r="I708" s="26" t="s">
        <v>38</v>
      </c>
      <c r="J708" s="26" t="s">
        <v>37</v>
      </c>
      <c r="K708" s="26" t="s">
        <v>37</v>
      </c>
      <c r="L708" s="26" t="s">
        <v>37</v>
      </c>
      <c r="M708" s="26" t="s">
        <v>37</v>
      </c>
      <c r="N708" s="26" t="s">
        <v>38</v>
      </c>
      <c r="O708" s="27" t="s">
        <v>290</v>
      </c>
      <c r="P708" s="26" t="s">
        <v>38</v>
      </c>
      <c r="Q708" s="26" t="s">
        <v>33</v>
      </c>
      <c r="R708" s="26" t="s">
        <v>37</v>
      </c>
      <c r="S708" s="26" t="s">
        <v>37</v>
      </c>
      <c r="T708" s="26" t="s">
        <v>37</v>
      </c>
      <c r="U708" s="26" t="s">
        <v>38</v>
      </c>
      <c r="V708" s="26" t="s">
        <v>37</v>
      </c>
      <c r="AA708" t="s">
        <v>290</v>
      </c>
      <c r="AB708">
        <v>30133</v>
      </c>
      <c r="AC708">
        <v>63736</v>
      </c>
      <c r="AD708">
        <v>48369</v>
      </c>
      <c r="AE708">
        <v>52793</v>
      </c>
      <c r="AF708">
        <v>20753</v>
      </c>
      <c r="AG708">
        <v>16880</v>
      </c>
      <c r="AH708">
        <v>14772</v>
      </c>
      <c r="AI708" t="s">
        <v>290</v>
      </c>
      <c r="AJ708">
        <v>51394</v>
      </c>
      <c r="AK708">
        <v>34198</v>
      </c>
      <c r="AL708">
        <v>26645</v>
      </c>
      <c r="AM708">
        <v>71290</v>
      </c>
      <c r="AN708">
        <v>34775</v>
      </c>
      <c r="AO708">
        <v>34445</v>
      </c>
      <c r="AP708">
        <v>10642</v>
      </c>
      <c r="AQ708" t="s">
        <v>290</v>
      </c>
      <c r="AR708" t="s">
        <v>37</v>
      </c>
      <c r="AS708" t="s">
        <v>37</v>
      </c>
      <c r="AT708" t="s">
        <v>37</v>
      </c>
      <c r="AU708" t="s">
        <v>37</v>
      </c>
      <c r="AV708" t="s">
        <v>38</v>
      </c>
      <c r="AW708" t="s">
        <v>38</v>
      </c>
      <c r="AX708" t="s">
        <v>37</v>
      </c>
      <c r="AY708" t="s">
        <v>290</v>
      </c>
      <c r="AZ708" t="s">
        <v>38</v>
      </c>
      <c r="BA708" t="s">
        <v>37</v>
      </c>
      <c r="BB708" t="s">
        <v>38</v>
      </c>
      <c r="BC708" t="s">
        <v>37</v>
      </c>
      <c r="BD708" t="s">
        <v>37</v>
      </c>
      <c r="BE708" t="s">
        <v>37</v>
      </c>
      <c r="BF708" t="s">
        <v>38</v>
      </c>
    </row>
    <row r="709" spans="1:58" ht="17.25" customHeight="1" x14ac:dyDescent="0.25">
      <c r="A709" s="20">
        <v>45634</v>
      </c>
      <c r="B709" s="21">
        <v>5</v>
      </c>
      <c r="C709" s="22">
        <v>4</v>
      </c>
      <c r="D709" s="20" t="s">
        <v>253</v>
      </c>
      <c r="E709" s="20" t="s">
        <v>253</v>
      </c>
      <c r="F709" s="23"/>
      <c r="G709" s="25"/>
      <c r="H709" s="26" t="s">
        <v>37</v>
      </c>
      <c r="I709" s="26" t="s">
        <v>37</v>
      </c>
      <c r="J709" s="26" t="s">
        <v>270</v>
      </c>
      <c r="K709" s="26" t="s">
        <v>37</v>
      </c>
      <c r="L709" s="26" t="s">
        <v>37</v>
      </c>
      <c r="M709" s="26" t="s">
        <v>37</v>
      </c>
      <c r="N709" s="26" t="s">
        <v>38</v>
      </c>
      <c r="O709" s="27" t="s">
        <v>290</v>
      </c>
      <c r="P709" s="26" t="s">
        <v>38</v>
      </c>
      <c r="Q709" s="26" t="s">
        <v>37</v>
      </c>
      <c r="R709" s="26" t="s">
        <v>37</v>
      </c>
      <c r="S709" s="26" t="s">
        <v>37</v>
      </c>
      <c r="T709" s="26" t="s">
        <v>38</v>
      </c>
      <c r="U709" s="26" t="s">
        <v>38</v>
      </c>
      <c r="V709" s="26" t="s">
        <v>37</v>
      </c>
      <c r="AA709" t="s">
        <v>290</v>
      </c>
      <c r="AB709">
        <v>30157</v>
      </c>
      <c r="AC709">
        <v>63760</v>
      </c>
      <c r="AD709">
        <v>48393</v>
      </c>
      <c r="AE709">
        <v>52817</v>
      </c>
      <c r="AF709">
        <v>20753</v>
      </c>
      <c r="AG709">
        <v>16880</v>
      </c>
      <c r="AH709">
        <v>14796</v>
      </c>
      <c r="AI709" t="s">
        <v>290</v>
      </c>
      <c r="AJ709">
        <v>51394</v>
      </c>
      <c r="AK709">
        <v>34222</v>
      </c>
      <c r="AL709">
        <v>26645</v>
      </c>
      <c r="AM709">
        <v>71314</v>
      </c>
      <c r="AN709">
        <v>34799</v>
      </c>
      <c r="AO709">
        <v>34469</v>
      </c>
      <c r="AP709">
        <v>10642</v>
      </c>
      <c r="AQ709" t="s">
        <v>290</v>
      </c>
      <c r="AR709" t="s">
        <v>37</v>
      </c>
      <c r="AS709" t="s">
        <v>37</v>
      </c>
      <c r="AT709" t="s">
        <v>37</v>
      </c>
      <c r="AU709" t="s">
        <v>37</v>
      </c>
      <c r="AV709" t="s">
        <v>38</v>
      </c>
      <c r="AW709" t="s">
        <v>38</v>
      </c>
      <c r="AX709" t="s">
        <v>37</v>
      </c>
      <c r="AY709" t="s">
        <v>290</v>
      </c>
      <c r="AZ709" t="s">
        <v>38</v>
      </c>
      <c r="BA709" t="s">
        <v>37</v>
      </c>
      <c r="BB709" t="s">
        <v>38</v>
      </c>
      <c r="BC709" t="s">
        <v>37</v>
      </c>
      <c r="BD709" t="s">
        <v>37</v>
      </c>
      <c r="BE709" t="s">
        <v>37</v>
      </c>
      <c r="BF709" t="s">
        <v>38</v>
      </c>
    </row>
    <row r="710" spans="1:58" ht="17.25" customHeight="1" x14ac:dyDescent="0.25">
      <c r="A710" s="20">
        <v>45635</v>
      </c>
      <c r="B710" s="21">
        <v>5</v>
      </c>
      <c r="C710" s="22">
        <v>4</v>
      </c>
      <c r="D710" s="20" t="s">
        <v>253</v>
      </c>
      <c r="E710" s="20" t="s">
        <v>253</v>
      </c>
      <c r="F710" s="23"/>
      <c r="G710" s="25"/>
      <c r="H710" s="26" t="s">
        <v>37</v>
      </c>
      <c r="I710" s="26" t="s">
        <v>37</v>
      </c>
      <c r="J710" s="26" t="s">
        <v>270</v>
      </c>
      <c r="K710" s="26" t="s">
        <v>37</v>
      </c>
      <c r="L710" s="26" t="s">
        <v>37</v>
      </c>
      <c r="M710" s="26" t="s">
        <v>37</v>
      </c>
      <c r="N710" s="26" t="s">
        <v>38</v>
      </c>
      <c r="O710" s="27" t="s">
        <v>290</v>
      </c>
      <c r="P710" s="26" t="s">
        <v>38</v>
      </c>
      <c r="Q710" s="26" t="s">
        <v>37</v>
      </c>
      <c r="R710" s="26" t="s">
        <v>37</v>
      </c>
      <c r="S710" s="26" t="s">
        <v>37</v>
      </c>
      <c r="T710" s="26" t="s">
        <v>38</v>
      </c>
      <c r="U710" s="26" t="s">
        <v>38</v>
      </c>
      <c r="V710" s="26" t="s">
        <v>37</v>
      </c>
      <c r="AA710" t="s">
        <v>290</v>
      </c>
      <c r="AB710">
        <v>30181</v>
      </c>
      <c r="AC710">
        <v>63784</v>
      </c>
      <c r="AD710">
        <v>48417</v>
      </c>
      <c r="AE710">
        <v>52841</v>
      </c>
      <c r="AF710">
        <v>20753</v>
      </c>
      <c r="AG710">
        <v>16880</v>
      </c>
      <c r="AH710">
        <v>14820</v>
      </c>
      <c r="AI710" t="s">
        <v>290</v>
      </c>
      <c r="AJ710">
        <v>51394</v>
      </c>
      <c r="AK710">
        <v>34246</v>
      </c>
      <c r="AL710">
        <v>26645</v>
      </c>
      <c r="AM710">
        <v>71338</v>
      </c>
      <c r="AN710">
        <v>34823</v>
      </c>
      <c r="AO710">
        <v>34493</v>
      </c>
      <c r="AP710">
        <v>10642</v>
      </c>
      <c r="AQ710" t="s">
        <v>290</v>
      </c>
      <c r="AR710" t="s">
        <v>37</v>
      </c>
      <c r="AS710" t="s">
        <v>37</v>
      </c>
      <c r="AT710" t="s">
        <v>37</v>
      </c>
      <c r="AU710" t="s">
        <v>37</v>
      </c>
      <c r="AV710" t="s">
        <v>38</v>
      </c>
      <c r="AW710" t="s">
        <v>38</v>
      </c>
      <c r="AX710" t="s">
        <v>37</v>
      </c>
      <c r="AY710" t="s">
        <v>290</v>
      </c>
      <c r="AZ710" t="s">
        <v>38</v>
      </c>
      <c r="BA710" t="s">
        <v>37</v>
      </c>
      <c r="BB710" t="s">
        <v>38</v>
      </c>
      <c r="BC710" t="s">
        <v>37</v>
      </c>
      <c r="BD710" t="s">
        <v>37</v>
      </c>
      <c r="BE710" t="s">
        <v>37</v>
      </c>
      <c r="BF710" t="s">
        <v>38</v>
      </c>
    </row>
    <row r="711" spans="1:58" ht="17.25" customHeight="1" x14ac:dyDescent="0.25">
      <c r="A711" s="20">
        <v>45636</v>
      </c>
      <c r="B711" s="21">
        <v>5</v>
      </c>
      <c r="C711" s="22">
        <v>4</v>
      </c>
      <c r="D711" s="20" t="s">
        <v>253</v>
      </c>
      <c r="E711" s="20" t="s">
        <v>253</v>
      </c>
      <c r="F711" s="23"/>
      <c r="G711" s="25"/>
      <c r="H711" s="26" t="s">
        <v>37</v>
      </c>
      <c r="I711" s="26" t="s">
        <v>37</v>
      </c>
      <c r="J711" s="26" t="s">
        <v>270</v>
      </c>
      <c r="K711" s="26" t="s">
        <v>37</v>
      </c>
      <c r="L711" s="26" t="s">
        <v>37</v>
      </c>
      <c r="M711" s="26" t="s">
        <v>37</v>
      </c>
      <c r="N711" s="26" t="s">
        <v>38</v>
      </c>
      <c r="O711" s="27" t="s">
        <v>290</v>
      </c>
      <c r="P711" s="26" t="s">
        <v>38</v>
      </c>
      <c r="Q711" s="26" t="s">
        <v>37</v>
      </c>
      <c r="R711" s="26" t="s">
        <v>37</v>
      </c>
      <c r="S711" s="26" t="s">
        <v>37</v>
      </c>
      <c r="T711" s="26" t="s">
        <v>38</v>
      </c>
      <c r="U711" s="26" t="s">
        <v>38</v>
      </c>
      <c r="V711" s="26" t="s">
        <v>37</v>
      </c>
      <c r="AA711" t="s">
        <v>290</v>
      </c>
      <c r="AB711">
        <v>30205</v>
      </c>
      <c r="AC711">
        <v>63808</v>
      </c>
      <c r="AD711">
        <v>48441</v>
      </c>
      <c r="AE711">
        <v>52865</v>
      </c>
      <c r="AF711">
        <v>20753</v>
      </c>
      <c r="AG711">
        <v>16880</v>
      </c>
      <c r="AH711">
        <v>14844</v>
      </c>
      <c r="AI711" t="s">
        <v>290</v>
      </c>
      <c r="AJ711">
        <v>51394</v>
      </c>
      <c r="AK711">
        <v>34270</v>
      </c>
      <c r="AL711">
        <v>26645</v>
      </c>
      <c r="AM711">
        <v>71362</v>
      </c>
      <c r="AN711">
        <v>34847</v>
      </c>
      <c r="AO711">
        <v>34517</v>
      </c>
      <c r="AP711">
        <v>10642</v>
      </c>
      <c r="AQ711" t="s">
        <v>290</v>
      </c>
      <c r="AR711" t="s">
        <v>37</v>
      </c>
      <c r="AS711" t="s">
        <v>37</v>
      </c>
      <c r="AT711" t="s">
        <v>37</v>
      </c>
      <c r="AU711" t="s">
        <v>37</v>
      </c>
      <c r="AV711" t="s">
        <v>38</v>
      </c>
      <c r="AW711" t="s">
        <v>38</v>
      </c>
      <c r="AX711" t="s">
        <v>37</v>
      </c>
      <c r="AY711" t="s">
        <v>290</v>
      </c>
      <c r="AZ711" t="s">
        <v>38</v>
      </c>
      <c r="BA711" t="s">
        <v>37</v>
      </c>
      <c r="BB711" t="s">
        <v>38</v>
      </c>
      <c r="BC711" t="s">
        <v>37</v>
      </c>
      <c r="BD711" t="s">
        <v>37</v>
      </c>
      <c r="BE711" t="s">
        <v>37</v>
      </c>
      <c r="BF711" t="s">
        <v>38</v>
      </c>
    </row>
    <row r="712" spans="1:58" ht="17.25" customHeight="1" x14ac:dyDescent="0.25">
      <c r="A712" s="20">
        <v>45637</v>
      </c>
      <c r="B712" s="21">
        <v>5</v>
      </c>
      <c r="C712" s="22">
        <v>4</v>
      </c>
      <c r="D712" s="20" t="s">
        <v>253</v>
      </c>
      <c r="E712" s="20" t="s">
        <v>253</v>
      </c>
      <c r="F712" s="23"/>
      <c r="G712" s="25"/>
      <c r="H712" s="26" t="s">
        <v>37</v>
      </c>
      <c r="I712" s="26" t="s">
        <v>37</v>
      </c>
      <c r="J712" s="26" t="s">
        <v>270</v>
      </c>
      <c r="K712" s="26" t="s">
        <v>37</v>
      </c>
      <c r="L712" s="26" t="s">
        <v>37</v>
      </c>
      <c r="M712" s="26" t="s">
        <v>37</v>
      </c>
      <c r="N712" s="26" t="s">
        <v>38</v>
      </c>
      <c r="O712" s="27" t="s">
        <v>290</v>
      </c>
      <c r="P712" s="26" t="s">
        <v>38</v>
      </c>
      <c r="Q712" s="26" t="s">
        <v>37</v>
      </c>
      <c r="R712" s="26" t="s">
        <v>37</v>
      </c>
      <c r="S712" s="26" t="s">
        <v>37</v>
      </c>
      <c r="T712" s="26" t="s">
        <v>38</v>
      </c>
      <c r="U712" s="26" t="s">
        <v>38</v>
      </c>
      <c r="V712" s="26" t="s">
        <v>37</v>
      </c>
      <c r="AA712" t="s">
        <v>290</v>
      </c>
      <c r="AB712">
        <v>30229</v>
      </c>
      <c r="AC712">
        <v>63832</v>
      </c>
      <c r="AD712">
        <v>48465</v>
      </c>
      <c r="AE712">
        <v>52889</v>
      </c>
      <c r="AF712">
        <v>20753</v>
      </c>
      <c r="AG712">
        <v>16880</v>
      </c>
      <c r="AH712">
        <v>14868</v>
      </c>
      <c r="AI712" t="s">
        <v>290</v>
      </c>
      <c r="AJ712">
        <v>51394</v>
      </c>
      <c r="AK712">
        <v>34294</v>
      </c>
      <c r="AL712">
        <v>26645</v>
      </c>
      <c r="AM712">
        <v>71386</v>
      </c>
      <c r="AN712">
        <v>34871</v>
      </c>
      <c r="AO712">
        <v>34541</v>
      </c>
      <c r="AP712">
        <v>10642</v>
      </c>
      <c r="AQ712" t="s">
        <v>290</v>
      </c>
      <c r="AR712" t="s">
        <v>37</v>
      </c>
      <c r="AS712" t="s">
        <v>37</v>
      </c>
      <c r="AT712" t="s">
        <v>37</v>
      </c>
      <c r="AU712" t="s">
        <v>37</v>
      </c>
      <c r="AV712" t="s">
        <v>38</v>
      </c>
      <c r="AW712" t="s">
        <v>38</v>
      </c>
      <c r="AX712" t="s">
        <v>37</v>
      </c>
      <c r="AY712" t="s">
        <v>290</v>
      </c>
      <c r="AZ712" t="s">
        <v>38</v>
      </c>
      <c r="BA712" t="s">
        <v>37</v>
      </c>
      <c r="BB712" t="s">
        <v>38</v>
      </c>
      <c r="BC712" t="s">
        <v>37</v>
      </c>
      <c r="BD712" t="s">
        <v>37</v>
      </c>
      <c r="BE712" t="s">
        <v>37</v>
      </c>
      <c r="BF712" t="s">
        <v>38</v>
      </c>
    </row>
    <row r="713" spans="1:58" ht="17.25" customHeight="1" x14ac:dyDescent="0.25">
      <c r="A713" s="20">
        <v>45638</v>
      </c>
      <c r="B713" s="21">
        <v>5</v>
      </c>
      <c r="C713" s="22">
        <v>4</v>
      </c>
      <c r="D713" s="20" t="s">
        <v>253</v>
      </c>
      <c r="E713" s="20" t="s">
        <v>253</v>
      </c>
      <c r="F713" s="23"/>
      <c r="G713" s="25"/>
      <c r="H713" s="26" t="s">
        <v>37</v>
      </c>
      <c r="I713" s="26" t="s">
        <v>37</v>
      </c>
      <c r="J713" s="26" t="s">
        <v>270</v>
      </c>
      <c r="K713" s="26" t="s">
        <v>37</v>
      </c>
      <c r="L713" s="26" t="s">
        <v>37</v>
      </c>
      <c r="M713" s="26" t="s">
        <v>37</v>
      </c>
      <c r="N713" s="26" t="s">
        <v>38</v>
      </c>
      <c r="O713" s="27" t="s">
        <v>290</v>
      </c>
      <c r="P713" s="26" t="s">
        <v>38</v>
      </c>
      <c r="Q713" s="26" t="s">
        <v>37</v>
      </c>
      <c r="R713" s="26" t="s">
        <v>37</v>
      </c>
      <c r="S713" s="26" t="s">
        <v>37</v>
      </c>
      <c r="T713" s="26" t="s">
        <v>38</v>
      </c>
      <c r="U713" s="26" t="s">
        <v>38</v>
      </c>
      <c r="V713" s="26" t="s">
        <v>37</v>
      </c>
      <c r="AA713" t="s">
        <v>290</v>
      </c>
      <c r="AB713">
        <v>30253</v>
      </c>
      <c r="AC713">
        <v>63856</v>
      </c>
      <c r="AD713">
        <v>48489</v>
      </c>
      <c r="AE713">
        <v>52913</v>
      </c>
      <c r="AF713">
        <v>20753</v>
      </c>
      <c r="AG713">
        <v>16880</v>
      </c>
      <c r="AH713">
        <v>14892</v>
      </c>
      <c r="AI713" t="s">
        <v>290</v>
      </c>
      <c r="AJ713">
        <v>51394</v>
      </c>
      <c r="AK713">
        <v>34294</v>
      </c>
      <c r="AL713">
        <v>26645</v>
      </c>
      <c r="AM713">
        <v>71410</v>
      </c>
      <c r="AN713">
        <v>34895</v>
      </c>
      <c r="AO713">
        <v>34565</v>
      </c>
      <c r="AP713">
        <v>10642</v>
      </c>
      <c r="AQ713" t="s">
        <v>290</v>
      </c>
      <c r="AR713" t="s">
        <v>37</v>
      </c>
      <c r="AS713" t="s">
        <v>37</v>
      </c>
      <c r="AT713" t="s">
        <v>37</v>
      </c>
      <c r="AU713" t="s">
        <v>37</v>
      </c>
      <c r="AV713" t="s">
        <v>38</v>
      </c>
      <c r="AW713" t="s">
        <v>38</v>
      </c>
      <c r="AX713" t="s">
        <v>37</v>
      </c>
      <c r="AY713" t="s">
        <v>290</v>
      </c>
      <c r="AZ713" t="s">
        <v>38</v>
      </c>
      <c r="BA713" t="s">
        <v>195</v>
      </c>
      <c r="BB713" t="s">
        <v>38</v>
      </c>
      <c r="BC713" t="s">
        <v>37</v>
      </c>
      <c r="BD713" t="s">
        <v>37</v>
      </c>
      <c r="BE713" t="s">
        <v>37</v>
      </c>
      <c r="BF713" t="s">
        <v>320</v>
      </c>
    </row>
    <row r="714" spans="1:58" ht="17.25" customHeight="1" x14ac:dyDescent="0.25">
      <c r="A714" s="20">
        <v>45639</v>
      </c>
      <c r="B714" s="21">
        <v>5</v>
      </c>
      <c r="C714" s="22">
        <v>4</v>
      </c>
      <c r="D714" s="20" t="s">
        <v>253</v>
      </c>
      <c r="E714" s="20" t="s">
        <v>253</v>
      </c>
      <c r="F714" s="23"/>
      <c r="G714" s="25"/>
      <c r="H714" s="26" t="s">
        <v>37</v>
      </c>
      <c r="I714" s="26" t="s">
        <v>37</v>
      </c>
      <c r="J714" s="26" t="s">
        <v>33</v>
      </c>
      <c r="K714" s="26" t="s">
        <v>37</v>
      </c>
      <c r="L714" s="26" t="s">
        <v>37</v>
      </c>
      <c r="M714" s="26" t="s">
        <v>37</v>
      </c>
      <c r="N714" s="26" t="s">
        <v>38</v>
      </c>
      <c r="O714" s="27" t="s">
        <v>290</v>
      </c>
      <c r="P714" s="26" t="s">
        <v>38</v>
      </c>
      <c r="Q714" s="26" t="s">
        <v>37</v>
      </c>
      <c r="R714" s="26" t="s">
        <v>37</v>
      </c>
      <c r="S714" s="26" t="s">
        <v>37</v>
      </c>
      <c r="T714" s="26" t="s">
        <v>38</v>
      </c>
      <c r="U714" s="26" t="s">
        <v>38</v>
      </c>
      <c r="V714" s="26" t="s">
        <v>37</v>
      </c>
      <c r="AA714" t="s">
        <v>290</v>
      </c>
      <c r="AB714">
        <v>30277</v>
      </c>
      <c r="AC714">
        <v>63880</v>
      </c>
      <c r="AD714">
        <v>48513</v>
      </c>
      <c r="AE714">
        <v>52937</v>
      </c>
      <c r="AF714">
        <v>20753</v>
      </c>
      <c r="AG714">
        <v>16880</v>
      </c>
      <c r="AH714">
        <v>14916</v>
      </c>
      <c r="AI714" t="s">
        <v>290</v>
      </c>
      <c r="AJ714">
        <v>51394</v>
      </c>
      <c r="AK714">
        <v>34294</v>
      </c>
      <c r="AL714">
        <v>26645</v>
      </c>
      <c r="AM714">
        <v>71434</v>
      </c>
      <c r="AN714">
        <v>34919</v>
      </c>
      <c r="AO714">
        <v>34589</v>
      </c>
      <c r="AP714">
        <v>10666</v>
      </c>
      <c r="AQ714" t="s">
        <v>290</v>
      </c>
      <c r="AR714" t="s">
        <v>37</v>
      </c>
      <c r="AS714" t="s">
        <v>37</v>
      </c>
      <c r="AT714" t="s">
        <v>37</v>
      </c>
      <c r="AU714" t="s">
        <v>37</v>
      </c>
      <c r="AV714" t="s">
        <v>38</v>
      </c>
      <c r="AW714" t="s">
        <v>38</v>
      </c>
      <c r="AX714" t="s">
        <v>37</v>
      </c>
      <c r="AY714" t="s">
        <v>290</v>
      </c>
      <c r="AZ714" t="s">
        <v>38</v>
      </c>
      <c r="BA714" t="s">
        <v>321</v>
      </c>
      <c r="BB714" t="s">
        <v>38</v>
      </c>
      <c r="BC714" t="s">
        <v>37</v>
      </c>
      <c r="BD714" t="s">
        <v>37</v>
      </c>
      <c r="BE714" t="s">
        <v>37</v>
      </c>
      <c r="BF714" t="s">
        <v>37</v>
      </c>
    </row>
    <row r="715" spans="1:58" ht="17.25" customHeight="1" x14ac:dyDescent="0.25">
      <c r="A715" s="20">
        <v>45640</v>
      </c>
      <c r="B715" s="21">
        <v>5</v>
      </c>
      <c r="C715" s="22">
        <v>4</v>
      </c>
      <c r="D715" s="20" t="s">
        <v>253</v>
      </c>
      <c r="E715" s="20" t="s">
        <v>253</v>
      </c>
      <c r="F715" s="23"/>
      <c r="G715" s="25"/>
      <c r="H715" s="26" t="s">
        <v>37</v>
      </c>
      <c r="I715" s="26" t="s">
        <v>37</v>
      </c>
      <c r="J715" s="26" t="s">
        <v>33</v>
      </c>
      <c r="K715" s="26" t="s">
        <v>37</v>
      </c>
      <c r="L715" s="26" t="s">
        <v>37</v>
      </c>
      <c r="M715" s="26" t="s">
        <v>37</v>
      </c>
      <c r="N715" s="26" t="s">
        <v>38</v>
      </c>
      <c r="O715" s="27" t="s">
        <v>290</v>
      </c>
      <c r="P715" s="26" t="s">
        <v>38</v>
      </c>
      <c r="Q715" s="26" t="s">
        <v>37</v>
      </c>
      <c r="R715" s="26" t="s">
        <v>37</v>
      </c>
      <c r="S715" s="26" t="s">
        <v>37</v>
      </c>
      <c r="T715" s="26" t="s">
        <v>38</v>
      </c>
      <c r="U715" s="26" t="s">
        <v>38</v>
      </c>
      <c r="V715" s="26" t="s">
        <v>37</v>
      </c>
      <c r="AA715" t="s">
        <v>290</v>
      </c>
      <c r="AB715">
        <v>30301</v>
      </c>
      <c r="AC715">
        <v>63904</v>
      </c>
      <c r="AD715">
        <v>48537</v>
      </c>
      <c r="AE715">
        <v>52961</v>
      </c>
      <c r="AF715">
        <v>20753</v>
      </c>
      <c r="AG715">
        <v>16880</v>
      </c>
      <c r="AH715">
        <v>14940</v>
      </c>
      <c r="AI715" t="s">
        <v>290</v>
      </c>
      <c r="AJ715">
        <v>51394</v>
      </c>
      <c r="AK715">
        <v>34294</v>
      </c>
      <c r="AL715">
        <v>26645</v>
      </c>
      <c r="AM715">
        <v>71458</v>
      </c>
      <c r="AN715">
        <v>34943</v>
      </c>
      <c r="AO715">
        <v>34613</v>
      </c>
      <c r="AP715">
        <v>10666</v>
      </c>
      <c r="AQ715" t="s">
        <v>290</v>
      </c>
      <c r="AR715" t="s">
        <v>37</v>
      </c>
      <c r="AS715" t="s">
        <v>37</v>
      </c>
      <c r="AT715" t="s">
        <v>37</v>
      </c>
      <c r="AU715" t="s">
        <v>37</v>
      </c>
      <c r="AV715" t="s">
        <v>38</v>
      </c>
      <c r="AW715" t="s">
        <v>38</v>
      </c>
      <c r="AX715" t="s">
        <v>37</v>
      </c>
      <c r="AY715" t="s">
        <v>290</v>
      </c>
      <c r="AZ715" t="s">
        <v>38</v>
      </c>
      <c r="BA715" t="s">
        <v>320</v>
      </c>
      <c r="BB715" t="s">
        <v>38</v>
      </c>
      <c r="BC715" t="s">
        <v>37</v>
      </c>
      <c r="BD715" t="s">
        <v>37</v>
      </c>
      <c r="BE715" t="s">
        <v>37</v>
      </c>
      <c r="BF715" t="s">
        <v>195</v>
      </c>
    </row>
    <row r="716" spans="1:58" ht="17.25" customHeight="1" x14ac:dyDescent="0.25">
      <c r="A716" s="20">
        <v>45641</v>
      </c>
      <c r="B716" s="21">
        <v>5</v>
      </c>
      <c r="C716" s="22">
        <v>4</v>
      </c>
      <c r="D716" s="20" t="s">
        <v>253</v>
      </c>
      <c r="E716" s="20" t="s">
        <v>253</v>
      </c>
      <c r="F716" s="23"/>
      <c r="G716" s="25"/>
      <c r="H716" s="26" t="s">
        <v>37</v>
      </c>
      <c r="I716" s="26" t="s">
        <v>38</v>
      </c>
      <c r="J716" s="26" t="s">
        <v>37</v>
      </c>
      <c r="K716" s="26" t="s">
        <v>37</v>
      </c>
      <c r="L716" s="26" t="s">
        <v>37</v>
      </c>
      <c r="M716" s="26" t="s">
        <v>37</v>
      </c>
      <c r="N716" s="26" t="s">
        <v>38</v>
      </c>
      <c r="O716" s="27" t="s">
        <v>290</v>
      </c>
      <c r="P716" s="26" t="s">
        <v>38</v>
      </c>
      <c r="Q716" s="26" t="s">
        <v>37</v>
      </c>
      <c r="R716" s="26" t="s">
        <v>37</v>
      </c>
      <c r="S716" s="26" t="s">
        <v>37</v>
      </c>
      <c r="T716" s="26" t="s">
        <v>38</v>
      </c>
      <c r="U716" s="26" t="s">
        <v>38</v>
      </c>
      <c r="V716" s="26" t="s">
        <v>37</v>
      </c>
      <c r="AA716" t="s">
        <v>290</v>
      </c>
      <c r="AB716">
        <v>30325</v>
      </c>
      <c r="AC716">
        <v>63928</v>
      </c>
      <c r="AD716">
        <v>48561</v>
      </c>
      <c r="AE716">
        <v>52985</v>
      </c>
      <c r="AF716">
        <v>20753</v>
      </c>
      <c r="AG716">
        <v>16880</v>
      </c>
      <c r="AH716">
        <v>14964</v>
      </c>
      <c r="AI716" t="s">
        <v>290</v>
      </c>
      <c r="AJ716">
        <v>51394</v>
      </c>
      <c r="AK716">
        <v>34318</v>
      </c>
      <c r="AL716">
        <v>26645</v>
      </c>
      <c r="AM716">
        <v>71482</v>
      </c>
      <c r="AN716">
        <v>34967</v>
      </c>
      <c r="AO716">
        <v>34637</v>
      </c>
      <c r="AP716">
        <v>10666</v>
      </c>
      <c r="AQ716" t="s">
        <v>290</v>
      </c>
      <c r="AR716" t="s">
        <v>37</v>
      </c>
      <c r="AS716" t="s">
        <v>37</v>
      </c>
      <c r="AT716" t="s">
        <v>37</v>
      </c>
      <c r="AU716" t="s">
        <v>37</v>
      </c>
      <c r="AV716" t="s">
        <v>38</v>
      </c>
      <c r="AW716" t="s">
        <v>38</v>
      </c>
      <c r="AX716" t="s">
        <v>37</v>
      </c>
      <c r="AY716" t="s">
        <v>290</v>
      </c>
      <c r="AZ716" t="s">
        <v>38</v>
      </c>
      <c r="BA716" t="s">
        <v>37</v>
      </c>
      <c r="BB716" t="s">
        <v>38</v>
      </c>
      <c r="BC716" t="s">
        <v>37</v>
      </c>
      <c r="BD716" t="s">
        <v>37</v>
      </c>
      <c r="BE716" t="s">
        <v>37</v>
      </c>
      <c r="BF716" t="s">
        <v>38</v>
      </c>
    </row>
    <row r="717" spans="1:58" ht="17.25" customHeight="1" x14ac:dyDescent="0.25">
      <c r="A717" s="20">
        <v>45642</v>
      </c>
      <c r="B717" s="21">
        <v>5</v>
      </c>
      <c r="C717" s="22">
        <v>4</v>
      </c>
      <c r="D717" s="20" t="s">
        <v>253</v>
      </c>
      <c r="E717" s="20" t="s">
        <v>253</v>
      </c>
      <c r="F717" s="23"/>
      <c r="G717" s="25"/>
      <c r="H717" s="26" t="s">
        <v>37</v>
      </c>
      <c r="I717" s="26" t="s">
        <v>38</v>
      </c>
      <c r="J717" s="26" t="s">
        <v>37</v>
      </c>
      <c r="K717" s="26" t="s">
        <v>37</v>
      </c>
      <c r="L717" s="26" t="s">
        <v>37</v>
      </c>
      <c r="M717" s="26" t="s">
        <v>37</v>
      </c>
      <c r="N717" s="26" t="s">
        <v>38</v>
      </c>
      <c r="O717" s="27" t="s">
        <v>290</v>
      </c>
      <c r="P717" s="26" t="s">
        <v>38</v>
      </c>
      <c r="Q717" s="26" t="s">
        <v>37</v>
      </c>
      <c r="R717" s="26" t="s">
        <v>33</v>
      </c>
      <c r="S717" s="26" t="s">
        <v>37</v>
      </c>
      <c r="T717" s="26" t="s">
        <v>38</v>
      </c>
      <c r="U717" s="26" t="s">
        <v>37</v>
      </c>
      <c r="V717" s="26" t="s">
        <v>37</v>
      </c>
      <c r="AA717" t="s">
        <v>290</v>
      </c>
      <c r="AB717">
        <v>30349</v>
      </c>
      <c r="AC717">
        <v>63952</v>
      </c>
      <c r="AD717">
        <v>48585</v>
      </c>
      <c r="AE717">
        <v>53009</v>
      </c>
      <c r="AF717">
        <v>20753</v>
      </c>
      <c r="AG717">
        <v>16880</v>
      </c>
      <c r="AH717">
        <v>14988</v>
      </c>
      <c r="AI717" t="s">
        <v>290</v>
      </c>
      <c r="AJ717">
        <v>51394</v>
      </c>
      <c r="AK717">
        <v>34342</v>
      </c>
      <c r="AL717">
        <v>26645</v>
      </c>
      <c r="AM717">
        <v>71506</v>
      </c>
      <c r="AN717">
        <v>34991</v>
      </c>
      <c r="AO717">
        <v>34661</v>
      </c>
      <c r="AP717">
        <v>10666</v>
      </c>
      <c r="AQ717" t="s">
        <v>290</v>
      </c>
      <c r="AR717" t="s">
        <v>37</v>
      </c>
      <c r="AS717" t="s">
        <v>37</v>
      </c>
      <c r="AT717" t="s">
        <v>37</v>
      </c>
      <c r="AU717" t="s">
        <v>37</v>
      </c>
      <c r="AV717" t="s">
        <v>38</v>
      </c>
      <c r="AW717" t="s">
        <v>38</v>
      </c>
      <c r="AX717" t="s">
        <v>37</v>
      </c>
      <c r="AY717" t="s">
        <v>290</v>
      </c>
      <c r="AZ717" t="s">
        <v>38</v>
      </c>
      <c r="BA717" t="s">
        <v>37</v>
      </c>
      <c r="BB717" t="s">
        <v>38</v>
      </c>
      <c r="BC717" t="s">
        <v>37</v>
      </c>
      <c r="BD717" t="s">
        <v>37</v>
      </c>
      <c r="BE717" t="s">
        <v>37</v>
      </c>
      <c r="BF717" t="s">
        <v>38</v>
      </c>
    </row>
    <row r="718" spans="1:58" ht="17.25" customHeight="1" x14ac:dyDescent="0.25">
      <c r="A718" s="20">
        <v>45643</v>
      </c>
      <c r="B718" s="21">
        <v>5</v>
      </c>
      <c r="C718" s="22">
        <v>4</v>
      </c>
      <c r="D718" s="20" t="s">
        <v>253</v>
      </c>
      <c r="E718" s="20" t="s">
        <v>253</v>
      </c>
      <c r="F718" s="23"/>
      <c r="G718" s="25"/>
      <c r="H718" s="26" t="s">
        <v>37</v>
      </c>
      <c r="I718" s="26" t="s">
        <v>38</v>
      </c>
      <c r="J718" s="26" t="s">
        <v>37</v>
      </c>
      <c r="K718" s="26" t="s">
        <v>37</v>
      </c>
      <c r="L718" s="26" t="s">
        <v>37</v>
      </c>
      <c r="M718" s="26" t="s">
        <v>37</v>
      </c>
      <c r="N718" s="26" t="s">
        <v>38</v>
      </c>
      <c r="O718" s="27" t="s">
        <v>290</v>
      </c>
      <c r="P718" s="26" t="s">
        <v>38</v>
      </c>
      <c r="Q718" s="26" t="s">
        <v>37</v>
      </c>
      <c r="R718" s="26" t="s">
        <v>33</v>
      </c>
      <c r="S718" s="26" t="s">
        <v>37</v>
      </c>
      <c r="T718" s="26" t="s">
        <v>38</v>
      </c>
      <c r="U718" s="26" t="s">
        <v>37</v>
      </c>
      <c r="V718" s="26" t="s">
        <v>37</v>
      </c>
      <c r="AA718" t="s">
        <v>290</v>
      </c>
      <c r="AB718">
        <v>30373</v>
      </c>
      <c r="AC718">
        <v>63976</v>
      </c>
      <c r="AD718">
        <v>48609</v>
      </c>
      <c r="AE718">
        <v>53033</v>
      </c>
      <c r="AF718">
        <v>20753</v>
      </c>
      <c r="AG718">
        <v>16880</v>
      </c>
      <c r="AH718">
        <v>15012</v>
      </c>
      <c r="AI718" t="s">
        <v>290</v>
      </c>
      <c r="AJ718">
        <v>51394</v>
      </c>
      <c r="AK718">
        <v>34366</v>
      </c>
      <c r="AL718">
        <v>26645</v>
      </c>
      <c r="AM718">
        <v>71530</v>
      </c>
      <c r="AN718">
        <v>35015</v>
      </c>
      <c r="AO718">
        <v>34685</v>
      </c>
      <c r="AP718">
        <v>10666</v>
      </c>
      <c r="AQ718" t="s">
        <v>290</v>
      </c>
      <c r="AR718" t="s">
        <v>37</v>
      </c>
      <c r="AS718" t="s">
        <v>37</v>
      </c>
      <c r="AT718" t="s">
        <v>37</v>
      </c>
      <c r="AU718" t="s">
        <v>37</v>
      </c>
      <c r="AV718" t="s">
        <v>38</v>
      </c>
      <c r="AW718" t="s">
        <v>38</v>
      </c>
      <c r="AX718" t="s">
        <v>37</v>
      </c>
      <c r="AY718" t="s">
        <v>290</v>
      </c>
      <c r="AZ718" t="s">
        <v>38</v>
      </c>
      <c r="BA718" t="s">
        <v>37</v>
      </c>
      <c r="BB718" t="s">
        <v>38</v>
      </c>
      <c r="BC718" t="s">
        <v>37</v>
      </c>
      <c r="BD718" t="s">
        <v>37</v>
      </c>
      <c r="BE718" t="s">
        <v>37</v>
      </c>
      <c r="BF718" t="s">
        <v>38</v>
      </c>
    </row>
    <row r="719" spans="1:58" ht="17.25" customHeight="1" x14ac:dyDescent="0.25">
      <c r="A719" s="20">
        <v>45644</v>
      </c>
      <c r="B719" s="21">
        <v>5</v>
      </c>
      <c r="C719" s="22">
        <v>4</v>
      </c>
      <c r="D719" s="20" t="s">
        <v>253</v>
      </c>
      <c r="E719" s="20" t="s">
        <v>253</v>
      </c>
      <c r="F719" s="23"/>
      <c r="G719" s="25"/>
      <c r="H719" s="26" t="s">
        <v>37</v>
      </c>
      <c r="I719" s="26" t="s">
        <v>38</v>
      </c>
      <c r="J719" s="26" t="s">
        <v>37</v>
      </c>
      <c r="K719" s="26" t="s">
        <v>37</v>
      </c>
      <c r="L719" s="26" t="s">
        <v>37</v>
      </c>
      <c r="M719" s="26" t="s">
        <v>37</v>
      </c>
      <c r="N719" s="26" t="s">
        <v>38</v>
      </c>
      <c r="O719" s="27" t="s">
        <v>290</v>
      </c>
      <c r="P719" s="26" t="s">
        <v>38</v>
      </c>
      <c r="Q719" s="26" t="s">
        <v>37</v>
      </c>
      <c r="R719" s="26" t="s">
        <v>37</v>
      </c>
      <c r="S719" s="26" t="s">
        <v>37</v>
      </c>
      <c r="T719" s="26" t="s">
        <v>38</v>
      </c>
      <c r="U719" s="26" t="s">
        <v>38</v>
      </c>
      <c r="V719" s="26" t="s">
        <v>37</v>
      </c>
      <c r="AA719" t="s">
        <v>290</v>
      </c>
      <c r="AB719">
        <v>30397</v>
      </c>
      <c r="AC719">
        <v>64000</v>
      </c>
      <c r="AD719">
        <v>48633</v>
      </c>
      <c r="AE719">
        <v>53057</v>
      </c>
      <c r="AF719">
        <v>20753</v>
      </c>
      <c r="AG719">
        <v>16880</v>
      </c>
      <c r="AH719">
        <v>15036</v>
      </c>
      <c r="AI719" t="s">
        <v>290</v>
      </c>
      <c r="AJ719">
        <v>51394</v>
      </c>
      <c r="AK719">
        <v>34390</v>
      </c>
      <c r="AL719">
        <v>26645</v>
      </c>
      <c r="AM719">
        <v>71554</v>
      </c>
      <c r="AN719">
        <v>35039</v>
      </c>
      <c r="AO719">
        <v>34709</v>
      </c>
      <c r="AP719">
        <v>10666</v>
      </c>
      <c r="AQ719" t="s">
        <v>290</v>
      </c>
      <c r="AR719" t="s">
        <v>37</v>
      </c>
      <c r="AS719" t="s">
        <v>37</v>
      </c>
      <c r="AT719" t="s">
        <v>37</v>
      </c>
      <c r="AU719" t="s">
        <v>37</v>
      </c>
      <c r="AV719" t="s">
        <v>38</v>
      </c>
      <c r="AW719" t="s">
        <v>38</v>
      </c>
      <c r="AX719" t="s">
        <v>37</v>
      </c>
      <c r="AY719" t="s">
        <v>290</v>
      </c>
      <c r="AZ719" t="s">
        <v>38</v>
      </c>
      <c r="BA719" t="s">
        <v>37</v>
      </c>
      <c r="BB719" t="s">
        <v>38</v>
      </c>
      <c r="BC719" t="s">
        <v>37</v>
      </c>
      <c r="BD719" t="s">
        <v>37</v>
      </c>
      <c r="BE719" t="s">
        <v>37</v>
      </c>
      <c r="BF719" t="s">
        <v>38</v>
      </c>
    </row>
    <row r="720" spans="1:58" ht="17.25" customHeight="1" x14ac:dyDescent="0.25">
      <c r="A720" s="20">
        <v>45645</v>
      </c>
      <c r="B720" s="21">
        <v>5</v>
      </c>
      <c r="C720" s="22">
        <v>4</v>
      </c>
      <c r="D720" s="20" t="s">
        <v>253</v>
      </c>
      <c r="E720" s="20" t="s">
        <v>253</v>
      </c>
      <c r="F720" s="23"/>
      <c r="G720" s="25"/>
      <c r="H720" s="26" t="s">
        <v>37</v>
      </c>
      <c r="I720" s="26" t="s">
        <v>38</v>
      </c>
      <c r="J720" s="26" t="s">
        <v>37</v>
      </c>
      <c r="K720" s="26" t="s">
        <v>37</v>
      </c>
      <c r="L720" s="26" t="s">
        <v>37</v>
      </c>
      <c r="M720" s="26" t="s">
        <v>37</v>
      </c>
      <c r="N720" s="26" t="s">
        <v>38</v>
      </c>
      <c r="O720" s="27" t="s">
        <v>290</v>
      </c>
      <c r="P720" s="26" t="s">
        <v>38</v>
      </c>
      <c r="Q720" s="26" t="s">
        <v>37</v>
      </c>
      <c r="R720" s="26" t="s">
        <v>37</v>
      </c>
      <c r="S720" s="26" t="s">
        <v>37</v>
      </c>
      <c r="T720" s="26" t="s">
        <v>38</v>
      </c>
      <c r="U720" s="26" t="s">
        <v>38</v>
      </c>
      <c r="V720" s="26" t="s">
        <v>37</v>
      </c>
      <c r="AA720" t="s">
        <v>290</v>
      </c>
      <c r="AB720">
        <v>30421</v>
      </c>
      <c r="AC720">
        <v>64024</v>
      </c>
      <c r="AD720">
        <v>48657</v>
      </c>
      <c r="AE720">
        <v>53081</v>
      </c>
      <c r="AF720">
        <v>20753</v>
      </c>
      <c r="AG720">
        <v>16880</v>
      </c>
      <c r="AH720">
        <v>15060</v>
      </c>
      <c r="AI720" t="s">
        <v>290</v>
      </c>
      <c r="AJ720">
        <v>51394</v>
      </c>
      <c r="AK720">
        <v>34414</v>
      </c>
      <c r="AL720">
        <v>26645</v>
      </c>
      <c r="AM720">
        <v>71578</v>
      </c>
      <c r="AN720">
        <v>35063</v>
      </c>
      <c r="AO720">
        <v>34733</v>
      </c>
      <c r="AP720">
        <v>10666</v>
      </c>
      <c r="AQ720" t="s">
        <v>290</v>
      </c>
      <c r="AR720" t="s">
        <v>37</v>
      </c>
      <c r="AS720" t="s">
        <v>37</v>
      </c>
      <c r="AT720" t="s">
        <v>37</v>
      </c>
      <c r="AU720" t="s">
        <v>37</v>
      </c>
      <c r="AV720" t="s">
        <v>38</v>
      </c>
      <c r="AW720" t="s">
        <v>38</v>
      </c>
      <c r="AX720" t="s">
        <v>37</v>
      </c>
      <c r="AY720" t="s">
        <v>290</v>
      </c>
      <c r="AZ720" t="s">
        <v>38</v>
      </c>
      <c r="BA720" t="s">
        <v>37</v>
      </c>
      <c r="BB720" t="s">
        <v>38</v>
      </c>
      <c r="BC720" t="s">
        <v>37</v>
      </c>
      <c r="BD720" t="s">
        <v>37</v>
      </c>
      <c r="BE720" t="s">
        <v>37</v>
      </c>
      <c r="BF720" t="s">
        <v>38</v>
      </c>
    </row>
    <row r="721" spans="1:58" ht="17.25" customHeight="1" x14ac:dyDescent="0.25">
      <c r="A721" s="20">
        <v>45646</v>
      </c>
      <c r="B721" s="21">
        <v>5</v>
      </c>
      <c r="C721" s="22">
        <v>4</v>
      </c>
      <c r="D721" s="20" t="s">
        <v>253</v>
      </c>
      <c r="E721" s="20" t="s">
        <v>253</v>
      </c>
      <c r="F721" s="23"/>
      <c r="G721" s="25"/>
      <c r="H721" s="26" t="s">
        <v>37</v>
      </c>
      <c r="I721" s="26" t="s">
        <v>38</v>
      </c>
      <c r="J721" s="26" t="s">
        <v>37</v>
      </c>
      <c r="K721" s="26" t="s">
        <v>37</v>
      </c>
      <c r="L721" s="26" t="s">
        <v>37</v>
      </c>
      <c r="M721" s="26" t="s">
        <v>37</v>
      </c>
      <c r="N721" s="26" t="s">
        <v>38</v>
      </c>
      <c r="O721" s="27" t="s">
        <v>290</v>
      </c>
      <c r="P721" s="26" t="s">
        <v>38</v>
      </c>
      <c r="Q721" s="26" t="s">
        <v>37</v>
      </c>
      <c r="R721" s="26" t="s">
        <v>37</v>
      </c>
      <c r="S721" s="26" t="s">
        <v>37</v>
      </c>
      <c r="T721" s="26" t="s">
        <v>38</v>
      </c>
      <c r="U721" s="26" t="s">
        <v>38</v>
      </c>
      <c r="V721" s="26" t="s">
        <v>37</v>
      </c>
      <c r="AA721" t="s">
        <v>290</v>
      </c>
      <c r="AB721">
        <v>30445</v>
      </c>
      <c r="AC721">
        <v>64048</v>
      </c>
      <c r="AD721">
        <v>48681</v>
      </c>
      <c r="AE721">
        <v>53105</v>
      </c>
      <c r="AF721">
        <v>20753</v>
      </c>
      <c r="AG721">
        <v>16880</v>
      </c>
      <c r="AH721">
        <v>15084</v>
      </c>
      <c r="AI721" t="s">
        <v>290</v>
      </c>
      <c r="AJ721">
        <v>51394</v>
      </c>
      <c r="AK721">
        <v>34438</v>
      </c>
      <c r="AL721">
        <v>26645</v>
      </c>
      <c r="AM721">
        <v>71602</v>
      </c>
      <c r="AN721">
        <v>35087</v>
      </c>
      <c r="AO721">
        <v>34757</v>
      </c>
      <c r="AP721">
        <v>10666</v>
      </c>
      <c r="AQ721" t="s">
        <v>290</v>
      </c>
      <c r="AR721" t="s">
        <v>37</v>
      </c>
      <c r="AS721" t="s">
        <v>37</v>
      </c>
      <c r="AT721" t="s">
        <v>37</v>
      </c>
      <c r="AU721" t="s">
        <v>37</v>
      </c>
      <c r="AV721" t="s">
        <v>38</v>
      </c>
      <c r="AW721" t="s">
        <v>38</v>
      </c>
      <c r="AX721" t="s">
        <v>37</v>
      </c>
      <c r="AY721" t="s">
        <v>290</v>
      </c>
      <c r="AZ721" t="s">
        <v>38</v>
      </c>
      <c r="BA721" t="s">
        <v>37</v>
      </c>
      <c r="BB721" t="s">
        <v>38</v>
      </c>
      <c r="BC721" t="s">
        <v>37</v>
      </c>
      <c r="BD721" t="s">
        <v>37</v>
      </c>
      <c r="BE721" t="s">
        <v>37</v>
      </c>
      <c r="BF721" t="s">
        <v>38</v>
      </c>
    </row>
    <row r="722" spans="1:58" ht="17.25" customHeight="1" x14ac:dyDescent="0.25">
      <c r="A722" s="20">
        <v>45647</v>
      </c>
      <c r="B722" s="21">
        <v>5</v>
      </c>
      <c r="C722" s="22">
        <v>4</v>
      </c>
      <c r="D722" s="20" t="s">
        <v>253</v>
      </c>
      <c r="E722" s="20" t="s">
        <v>253</v>
      </c>
      <c r="F722" s="23"/>
      <c r="G722" s="25"/>
      <c r="H722" s="26" t="s">
        <v>37</v>
      </c>
      <c r="I722" s="26" t="s">
        <v>38</v>
      </c>
      <c r="J722" s="26" t="s">
        <v>37</v>
      </c>
      <c r="K722" s="26" t="s">
        <v>37</v>
      </c>
      <c r="L722" s="26" t="s">
        <v>37</v>
      </c>
      <c r="M722" s="26" t="s">
        <v>37</v>
      </c>
      <c r="N722" s="26" t="s">
        <v>38</v>
      </c>
      <c r="O722" s="27" t="s">
        <v>290</v>
      </c>
      <c r="P722" s="26" t="s">
        <v>38</v>
      </c>
      <c r="Q722" s="26" t="s">
        <v>37</v>
      </c>
      <c r="R722" s="26" t="s">
        <v>37</v>
      </c>
      <c r="S722" s="26" t="s">
        <v>37</v>
      </c>
      <c r="T722" s="26" t="s">
        <v>38</v>
      </c>
      <c r="U722" s="26" t="s">
        <v>38</v>
      </c>
      <c r="V722" s="26" t="s">
        <v>37</v>
      </c>
      <c r="AA722" t="s">
        <v>290</v>
      </c>
      <c r="AB722">
        <v>30469</v>
      </c>
      <c r="AC722">
        <v>64072</v>
      </c>
      <c r="AD722">
        <v>48705</v>
      </c>
      <c r="AE722">
        <v>53129</v>
      </c>
      <c r="AF722">
        <v>20753</v>
      </c>
      <c r="AG722">
        <v>16880</v>
      </c>
      <c r="AH722">
        <v>15108</v>
      </c>
      <c r="AI722" t="s">
        <v>290</v>
      </c>
      <c r="AJ722">
        <v>51394</v>
      </c>
      <c r="AK722">
        <v>34462</v>
      </c>
      <c r="AL722">
        <v>26645</v>
      </c>
      <c r="AM722">
        <v>71626</v>
      </c>
      <c r="AN722">
        <v>35111</v>
      </c>
      <c r="AO722">
        <v>34781</v>
      </c>
      <c r="AP722">
        <v>10666</v>
      </c>
      <c r="AQ722" t="s">
        <v>290</v>
      </c>
      <c r="AR722" t="s">
        <v>37</v>
      </c>
      <c r="AS722" t="s">
        <v>37</v>
      </c>
      <c r="AT722" t="s">
        <v>37</v>
      </c>
      <c r="AU722" t="s">
        <v>37</v>
      </c>
      <c r="AV722" t="s">
        <v>38</v>
      </c>
      <c r="AW722" t="s">
        <v>38</v>
      </c>
      <c r="AX722" t="s">
        <v>37</v>
      </c>
      <c r="AY722" t="s">
        <v>290</v>
      </c>
      <c r="AZ722" t="s">
        <v>38</v>
      </c>
      <c r="BA722" t="s">
        <v>37</v>
      </c>
      <c r="BB722" t="s">
        <v>38</v>
      </c>
      <c r="BC722" t="s">
        <v>37</v>
      </c>
      <c r="BD722" t="s">
        <v>37</v>
      </c>
      <c r="BE722" t="s">
        <v>37</v>
      </c>
      <c r="BF722" t="s">
        <v>38</v>
      </c>
    </row>
    <row r="723" spans="1:58" ht="17.25" customHeight="1" x14ac:dyDescent="0.25">
      <c r="A723" s="20">
        <v>45648</v>
      </c>
      <c r="B723" s="21">
        <v>5</v>
      </c>
      <c r="C723" s="22">
        <v>4</v>
      </c>
      <c r="D723" s="20" t="s">
        <v>253</v>
      </c>
      <c r="E723" s="20" t="s">
        <v>253</v>
      </c>
      <c r="F723" s="23"/>
      <c r="G723" s="25"/>
      <c r="H723" s="26" t="s">
        <v>37</v>
      </c>
      <c r="I723" s="26" t="s">
        <v>38</v>
      </c>
      <c r="J723" s="26" t="s">
        <v>37</v>
      </c>
      <c r="K723" s="26" t="s">
        <v>37</v>
      </c>
      <c r="L723" s="26" t="s">
        <v>37</v>
      </c>
      <c r="M723" s="26" t="s">
        <v>37</v>
      </c>
      <c r="N723" s="26" t="s">
        <v>38</v>
      </c>
      <c r="O723" s="27" t="s">
        <v>290</v>
      </c>
      <c r="P723" s="26" t="s">
        <v>38</v>
      </c>
      <c r="Q723" s="26" t="s">
        <v>37</v>
      </c>
      <c r="R723" s="26" t="s">
        <v>37</v>
      </c>
      <c r="S723" s="26" t="s">
        <v>37</v>
      </c>
      <c r="T723" s="26" t="s">
        <v>38</v>
      </c>
      <c r="U723" s="26" t="s">
        <v>38</v>
      </c>
      <c r="V723" s="26" t="s">
        <v>37</v>
      </c>
      <c r="AA723" t="s">
        <v>290</v>
      </c>
      <c r="AB723">
        <v>30493</v>
      </c>
      <c r="AC723">
        <v>64096</v>
      </c>
      <c r="AD723">
        <v>48729</v>
      </c>
      <c r="AE723">
        <v>53153</v>
      </c>
      <c r="AF723">
        <v>20753</v>
      </c>
      <c r="AG723">
        <v>16880</v>
      </c>
      <c r="AH723">
        <v>15132</v>
      </c>
      <c r="AI723" t="s">
        <v>290</v>
      </c>
      <c r="AJ723">
        <v>51394</v>
      </c>
      <c r="AK723">
        <v>34486</v>
      </c>
      <c r="AL723">
        <v>26645</v>
      </c>
      <c r="AM723">
        <v>71650</v>
      </c>
      <c r="AN723">
        <v>35135</v>
      </c>
      <c r="AO723">
        <v>34805</v>
      </c>
      <c r="AP723">
        <v>10666</v>
      </c>
      <c r="AQ723" t="s">
        <v>290</v>
      </c>
      <c r="AR723" t="s">
        <v>37</v>
      </c>
      <c r="AS723" t="s">
        <v>37</v>
      </c>
      <c r="AT723" t="s">
        <v>37</v>
      </c>
      <c r="AU723" t="s">
        <v>37</v>
      </c>
      <c r="AV723" t="s">
        <v>38</v>
      </c>
      <c r="AW723" t="s">
        <v>38</v>
      </c>
      <c r="AX723" t="s">
        <v>37</v>
      </c>
      <c r="AY723" t="s">
        <v>290</v>
      </c>
      <c r="AZ723" t="s">
        <v>38</v>
      </c>
      <c r="BA723" t="s">
        <v>37</v>
      </c>
      <c r="BB723" t="s">
        <v>38</v>
      </c>
      <c r="BC723" t="s">
        <v>37</v>
      </c>
      <c r="BD723" t="s">
        <v>37</v>
      </c>
      <c r="BE723" t="s">
        <v>37</v>
      </c>
      <c r="BF723" t="s">
        <v>38</v>
      </c>
    </row>
    <row r="724" spans="1:58" ht="17.25" customHeight="1" x14ac:dyDescent="0.25">
      <c r="A724" s="20">
        <v>45649</v>
      </c>
      <c r="B724" s="21">
        <v>5</v>
      </c>
      <c r="C724" s="22">
        <v>4</v>
      </c>
      <c r="D724" s="20" t="s">
        <v>253</v>
      </c>
      <c r="E724" s="20" t="s">
        <v>253</v>
      </c>
      <c r="F724" s="23"/>
      <c r="G724" s="25"/>
      <c r="H724" s="26" t="s">
        <v>37</v>
      </c>
      <c r="I724" s="26" t="s">
        <v>38</v>
      </c>
      <c r="J724" s="26" t="s">
        <v>37</v>
      </c>
      <c r="K724" s="26" t="s">
        <v>37</v>
      </c>
      <c r="L724" s="26" t="s">
        <v>37</v>
      </c>
      <c r="M724" s="26" t="s">
        <v>37</v>
      </c>
      <c r="N724" s="26" t="s">
        <v>38</v>
      </c>
      <c r="O724" s="27" t="s">
        <v>290</v>
      </c>
      <c r="P724" s="26" t="s">
        <v>38</v>
      </c>
      <c r="Q724" s="26" t="s">
        <v>37</v>
      </c>
      <c r="R724" s="26" t="s">
        <v>37</v>
      </c>
      <c r="S724" s="26" t="s">
        <v>37</v>
      </c>
      <c r="T724" s="26" t="s">
        <v>38</v>
      </c>
      <c r="U724" s="26" t="s">
        <v>38</v>
      </c>
      <c r="V724" s="26" t="s">
        <v>37</v>
      </c>
      <c r="AA724" t="s">
        <v>290</v>
      </c>
      <c r="AB724">
        <v>30517</v>
      </c>
      <c r="AC724">
        <v>64120</v>
      </c>
      <c r="AD724">
        <v>48753</v>
      </c>
      <c r="AE724">
        <v>53177</v>
      </c>
      <c r="AF724">
        <v>20753</v>
      </c>
      <c r="AG724">
        <v>16880</v>
      </c>
      <c r="AH724">
        <v>15156</v>
      </c>
      <c r="AI724" t="s">
        <v>290</v>
      </c>
      <c r="AJ724">
        <v>51394</v>
      </c>
      <c r="AK724">
        <v>34510</v>
      </c>
      <c r="AL724">
        <v>26645</v>
      </c>
      <c r="AM724">
        <v>71674</v>
      </c>
      <c r="AN724">
        <v>35135</v>
      </c>
      <c r="AO724">
        <v>34829</v>
      </c>
      <c r="AP724">
        <v>10666</v>
      </c>
      <c r="AQ724" t="s">
        <v>290</v>
      </c>
      <c r="AR724" t="s">
        <v>37</v>
      </c>
      <c r="AS724" t="s">
        <v>37</v>
      </c>
      <c r="AT724" t="s">
        <v>37</v>
      </c>
      <c r="AU724" t="s">
        <v>37</v>
      </c>
      <c r="AV724" t="s">
        <v>38</v>
      </c>
      <c r="AW724" t="s">
        <v>38</v>
      </c>
      <c r="AX724" t="s">
        <v>37</v>
      </c>
      <c r="AY724" t="s">
        <v>290</v>
      </c>
      <c r="AZ724" t="s">
        <v>38</v>
      </c>
      <c r="BA724" t="s">
        <v>37</v>
      </c>
      <c r="BB724" t="s">
        <v>38</v>
      </c>
      <c r="BC724" t="s">
        <v>37</v>
      </c>
      <c r="BD724" t="s">
        <v>195</v>
      </c>
      <c r="BE724" t="s">
        <v>37</v>
      </c>
      <c r="BF724" t="s">
        <v>320</v>
      </c>
    </row>
    <row r="725" spans="1:58" ht="17.25" customHeight="1" x14ac:dyDescent="0.25">
      <c r="A725" s="20">
        <v>45650</v>
      </c>
      <c r="B725" s="21">
        <v>5</v>
      </c>
      <c r="C725" s="22">
        <v>4</v>
      </c>
      <c r="D725" s="20" t="s">
        <v>253</v>
      </c>
      <c r="E725" s="20" t="s">
        <v>253</v>
      </c>
      <c r="F725" s="23"/>
      <c r="G725" s="25"/>
      <c r="H725" s="26" t="s">
        <v>37</v>
      </c>
      <c r="I725" s="26" t="s">
        <v>38</v>
      </c>
      <c r="J725" s="26" t="s">
        <v>37</v>
      </c>
      <c r="K725" s="26" t="s">
        <v>37</v>
      </c>
      <c r="L725" s="26" t="s">
        <v>37</v>
      </c>
      <c r="M725" s="26" t="s">
        <v>37</v>
      </c>
      <c r="N725" s="26" t="s">
        <v>38</v>
      </c>
      <c r="O725" s="27" t="s">
        <v>290</v>
      </c>
      <c r="P725" s="26" t="s">
        <v>38</v>
      </c>
      <c r="Q725" s="26" t="s">
        <v>37</v>
      </c>
      <c r="R725" s="26" t="s">
        <v>37</v>
      </c>
      <c r="S725" s="26" t="s">
        <v>37</v>
      </c>
      <c r="T725" s="26" t="s">
        <v>38</v>
      </c>
      <c r="U725" s="26" t="s">
        <v>38</v>
      </c>
      <c r="V725" s="26" t="s">
        <v>37</v>
      </c>
      <c r="AA725" t="s">
        <v>290</v>
      </c>
      <c r="AB725">
        <v>30541</v>
      </c>
      <c r="AC725">
        <v>64144</v>
      </c>
      <c r="AD725">
        <v>48753</v>
      </c>
      <c r="AE725">
        <v>53201</v>
      </c>
      <c r="AF725">
        <v>20753</v>
      </c>
      <c r="AG725">
        <v>16880</v>
      </c>
      <c r="AH725">
        <v>15180</v>
      </c>
      <c r="AI725" t="s">
        <v>290</v>
      </c>
      <c r="AJ725">
        <v>51394</v>
      </c>
      <c r="AK725">
        <v>34534</v>
      </c>
      <c r="AL725">
        <v>26645</v>
      </c>
      <c r="AM725">
        <v>71698</v>
      </c>
      <c r="AN725">
        <v>35135</v>
      </c>
      <c r="AO725">
        <v>34853</v>
      </c>
      <c r="AP725">
        <v>10690</v>
      </c>
      <c r="AQ725" t="s">
        <v>290</v>
      </c>
      <c r="AR725" t="s">
        <v>37</v>
      </c>
      <c r="AS725" t="s">
        <v>37</v>
      </c>
      <c r="AT725" t="s">
        <v>195</v>
      </c>
      <c r="AU725" t="s">
        <v>37</v>
      </c>
      <c r="AV725" t="s">
        <v>320</v>
      </c>
      <c r="AW725" t="s">
        <v>38</v>
      </c>
      <c r="AX725" t="s">
        <v>37</v>
      </c>
      <c r="AY725" t="s">
        <v>290</v>
      </c>
      <c r="AZ725" t="s">
        <v>38</v>
      </c>
      <c r="BA725" t="s">
        <v>37</v>
      </c>
      <c r="BB725" t="s">
        <v>38</v>
      </c>
      <c r="BC725" t="s">
        <v>37</v>
      </c>
      <c r="BD725" t="s">
        <v>321</v>
      </c>
      <c r="BE725" t="s">
        <v>37</v>
      </c>
      <c r="BF725" t="s">
        <v>37</v>
      </c>
    </row>
    <row r="726" spans="1:58" ht="17.25" customHeight="1" x14ac:dyDescent="0.25">
      <c r="A726" s="20">
        <v>45651</v>
      </c>
      <c r="B726" s="21">
        <v>5</v>
      </c>
      <c r="C726" s="22">
        <v>4</v>
      </c>
      <c r="D726" s="20" t="s">
        <v>253</v>
      </c>
      <c r="E726" s="20" t="s">
        <v>253</v>
      </c>
      <c r="F726" s="23"/>
      <c r="G726" s="25"/>
      <c r="H726" s="26" t="s">
        <v>37</v>
      </c>
      <c r="I726" s="26" t="s">
        <v>38</v>
      </c>
      <c r="J726" s="26" t="s">
        <v>37</v>
      </c>
      <c r="K726" s="26" t="s">
        <v>37</v>
      </c>
      <c r="L726" s="26" t="s">
        <v>37</v>
      </c>
      <c r="M726" s="26" t="s">
        <v>37</v>
      </c>
      <c r="N726" s="26" t="s">
        <v>38</v>
      </c>
      <c r="O726" s="27" t="s">
        <v>290</v>
      </c>
      <c r="P726" s="26" t="s">
        <v>38</v>
      </c>
      <c r="Q726" s="26" t="s">
        <v>37</v>
      </c>
      <c r="R726" s="26" t="s">
        <v>37</v>
      </c>
      <c r="S726" s="26" t="s">
        <v>37</v>
      </c>
      <c r="T726" s="26" t="s">
        <v>38</v>
      </c>
      <c r="U726" s="26" t="s">
        <v>38</v>
      </c>
      <c r="V726" s="26" t="s">
        <v>37</v>
      </c>
      <c r="AA726" t="s">
        <v>290</v>
      </c>
      <c r="AB726">
        <v>30565</v>
      </c>
      <c r="AC726">
        <v>64168</v>
      </c>
      <c r="AD726">
        <v>48753</v>
      </c>
      <c r="AE726">
        <v>53225</v>
      </c>
      <c r="AF726">
        <v>20777</v>
      </c>
      <c r="AG726">
        <v>16880</v>
      </c>
      <c r="AH726">
        <v>15204</v>
      </c>
      <c r="AI726" t="s">
        <v>290</v>
      </c>
      <c r="AJ726">
        <v>51394</v>
      </c>
      <c r="AK726">
        <v>34558</v>
      </c>
      <c r="AL726">
        <v>26645</v>
      </c>
      <c r="AM726">
        <v>71722</v>
      </c>
      <c r="AN726">
        <v>35135</v>
      </c>
      <c r="AO726">
        <v>34877</v>
      </c>
      <c r="AP726">
        <v>10690</v>
      </c>
      <c r="AQ726" t="s">
        <v>290</v>
      </c>
      <c r="AR726" t="s">
        <v>37</v>
      </c>
      <c r="AS726" t="s">
        <v>37</v>
      </c>
      <c r="AT726" t="s">
        <v>270</v>
      </c>
      <c r="AU726" t="s">
        <v>37</v>
      </c>
      <c r="AV726" t="s">
        <v>37</v>
      </c>
      <c r="AW726" t="s">
        <v>38</v>
      </c>
      <c r="AX726" t="s">
        <v>37</v>
      </c>
      <c r="AY726" t="s">
        <v>290</v>
      </c>
      <c r="AZ726" t="s">
        <v>38</v>
      </c>
      <c r="BA726" t="s">
        <v>37</v>
      </c>
      <c r="BB726" t="s">
        <v>38</v>
      </c>
      <c r="BC726" t="s">
        <v>37</v>
      </c>
      <c r="BD726" t="s">
        <v>320</v>
      </c>
      <c r="BE726" t="s">
        <v>37</v>
      </c>
      <c r="BF726" t="s">
        <v>195</v>
      </c>
    </row>
    <row r="727" spans="1:58" ht="17.25" customHeight="1" x14ac:dyDescent="0.25">
      <c r="A727" s="20">
        <v>45652</v>
      </c>
      <c r="B727" s="21">
        <v>5</v>
      </c>
      <c r="C727" s="22">
        <v>4</v>
      </c>
      <c r="D727" s="20" t="s">
        <v>253</v>
      </c>
      <c r="E727" s="20" t="s">
        <v>253</v>
      </c>
      <c r="F727" s="23"/>
      <c r="G727" s="25"/>
      <c r="H727" s="26" t="s">
        <v>37</v>
      </c>
      <c r="I727" s="26" t="s">
        <v>38</v>
      </c>
      <c r="J727" s="26" t="s">
        <v>37</v>
      </c>
      <c r="K727" s="26" t="s">
        <v>37</v>
      </c>
      <c r="L727" s="26" t="s">
        <v>37</v>
      </c>
      <c r="M727" s="26" t="s">
        <v>37</v>
      </c>
      <c r="N727" s="26" t="s">
        <v>38</v>
      </c>
      <c r="O727" s="27" t="s">
        <v>290</v>
      </c>
      <c r="P727" s="26" t="s">
        <v>38</v>
      </c>
      <c r="Q727" s="26" t="s">
        <v>37</v>
      </c>
      <c r="R727" s="26" t="s">
        <v>37</v>
      </c>
      <c r="S727" s="26" t="s">
        <v>37</v>
      </c>
      <c r="T727" s="26" t="s">
        <v>38</v>
      </c>
      <c r="U727" s="26" t="s">
        <v>38</v>
      </c>
      <c r="V727" s="26" t="s">
        <v>37</v>
      </c>
      <c r="AA727" t="s">
        <v>290</v>
      </c>
      <c r="AB727">
        <v>30589</v>
      </c>
      <c r="AC727">
        <v>64192</v>
      </c>
      <c r="AD727">
        <v>48753</v>
      </c>
      <c r="AE727">
        <v>53249</v>
      </c>
      <c r="AF727">
        <v>20801</v>
      </c>
      <c r="AG727">
        <v>16880</v>
      </c>
      <c r="AH727">
        <v>15228</v>
      </c>
      <c r="AI727" t="s">
        <v>290</v>
      </c>
      <c r="AJ727">
        <v>51394</v>
      </c>
      <c r="AK727">
        <v>34582</v>
      </c>
      <c r="AL727">
        <v>26645</v>
      </c>
      <c r="AM727">
        <v>71746</v>
      </c>
      <c r="AN727">
        <v>35159</v>
      </c>
      <c r="AO727">
        <v>34901</v>
      </c>
      <c r="AP727">
        <v>10690</v>
      </c>
      <c r="AQ727" t="s">
        <v>290</v>
      </c>
      <c r="AR727" t="s">
        <v>37</v>
      </c>
      <c r="AS727" t="s">
        <v>37</v>
      </c>
      <c r="AT727" t="s">
        <v>270</v>
      </c>
      <c r="AU727" t="s">
        <v>37</v>
      </c>
      <c r="AV727" t="s">
        <v>37</v>
      </c>
      <c r="AW727" t="s">
        <v>38</v>
      </c>
      <c r="AX727" t="s">
        <v>37</v>
      </c>
      <c r="AY727" t="s">
        <v>290</v>
      </c>
      <c r="AZ727" t="s">
        <v>38</v>
      </c>
      <c r="BA727" t="s">
        <v>37</v>
      </c>
      <c r="BB727" t="s">
        <v>38</v>
      </c>
      <c r="BC727" t="s">
        <v>37</v>
      </c>
      <c r="BD727" t="s">
        <v>37</v>
      </c>
      <c r="BE727" t="s">
        <v>37</v>
      </c>
      <c r="BF727" t="s">
        <v>38</v>
      </c>
    </row>
    <row r="728" spans="1:58" ht="17.25" customHeight="1" x14ac:dyDescent="0.25">
      <c r="A728" s="20">
        <v>45653</v>
      </c>
      <c r="B728" s="21">
        <v>5</v>
      </c>
      <c r="C728" s="22">
        <v>4</v>
      </c>
      <c r="D728" s="20" t="s">
        <v>253</v>
      </c>
      <c r="E728" s="20" t="s">
        <v>253</v>
      </c>
      <c r="F728" s="23"/>
      <c r="G728" s="25"/>
      <c r="H728" s="26" t="s">
        <v>37</v>
      </c>
      <c r="I728" s="26" t="s">
        <v>38</v>
      </c>
      <c r="J728" s="26" t="s">
        <v>37</v>
      </c>
      <c r="K728" s="26" t="s">
        <v>37</v>
      </c>
      <c r="L728" s="26" t="s">
        <v>37</v>
      </c>
      <c r="M728" s="26" t="s">
        <v>37</v>
      </c>
      <c r="N728" s="26" t="s">
        <v>38</v>
      </c>
      <c r="O728" s="27" t="s">
        <v>290</v>
      </c>
      <c r="P728" s="26" t="s">
        <v>38</v>
      </c>
      <c r="Q728" s="26" t="s">
        <v>37</v>
      </c>
      <c r="R728" s="26" t="s">
        <v>37</v>
      </c>
      <c r="S728" s="26" t="s">
        <v>37</v>
      </c>
      <c r="T728" s="26" t="s">
        <v>38</v>
      </c>
      <c r="U728" s="26" t="s">
        <v>38</v>
      </c>
      <c r="V728" s="26" t="s">
        <v>37</v>
      </c>
      <c r="AA728" t="s">
        <v>290</v>
      </c>
      <c r="AB728">
        <v>30613</v>
      </c>
      <c r="AC728">
        <v>64216</v>
      </c>
      <c r="AD728">
        <v>48753</v>
      </c>
      <c r="AE728">
        <v>53273</v>
      </c>
      <c r="AF728">
        <v>20825</v>
      </c>
      <c r="AG728">
        <v>16880</v>
      </c>
      <c r="AH728">
        <v>15252</v>
      </c>
      <c r="AI728" t="s">
        <v>290</v>
      </c>
      <c r="AJ728">
        <v>51394</v>
      </c>
      <c r="AK728">
        <v>34606</v>
      </c>
      <c r="AL728">
        <v>26645</v>
      </c>
      <c r="AM728">
        <v>71770</v>
      </c>
      <c r="AN728">
        <v>35183</v>
      </c>
      <c r="AO728">
        <v>34925</v>
      </c>
      <c r="AP728">
        <v>10690</v>
      </c>
      <c r="AQ728" t="s">
        <v>290</v>
      </c>
      <c r="AR728" t="s">
        <v>37</v>
      </c>
      <c r="AS728" t="s">
        <v>37</v>
      </c>
      <c r="AT728" t="s">
        <v>270</v>
      </c>
      <c r="AU728" t="s">
        <v>37</v>
      </c>
      <c r="AV728" t="s">
        <v>37</v>
      </c>
      <c r="AW728" t="s">
        <v>38</v>
      </c>
      <c r="AX728" t="s">
        <v>37</v>
      </c>
      <c r="AY728" t="s">
        <v>290</v>
      </c>
      <c r="AZ728" t="s">
        <v>38</v>
      </c>
      <c r="BA728" t="s">
        <v>37</v>
      </c>
      <c r="BB728" t="s">
        <v>38</v>
      </c>
      <c r="BC728" t="s">
        <v>37</v>
      </c>
      <c r="BD728" t="s">
        <v>37</v>
      </c>
      <c r="BE728" t="s">
        <v>37</v>
      </c>
      <c r="BF728" t="s">
        <v>38</v>
      </c>
    </row>
    <row r="729" spans="1:58" ht="17.25" customHeight="1" x14ac:dyDescent="0.25">
      <c r="A729" s="20">
        <v>45654</v>
      </c>
      <c r="B729" s="21">
        <v>5</v>
      </c>
      <c r="C729" s="22">
        <v>4</v>
      </c>
      <c r="D729" s="20" t="s">
        <v>253</v>
      </c>
      <c r="E729" s="20" t="s">
        <v>253</v>
      </c>
      <c r="F729" s="23"/>
      <c r="G729" s="25"/>
      <c r="H729" s="26" t="s">
        <v>37</v>
      </c>
      <c r="I729" s="26" t="s">
        <v>38</v>
      </c>
      <c r="J729" s="26" t="s">
        <v>37</v>
      </c>
      <c r="K729" s="26" t="s">
        <v>37</v>
      </c>
      <c r="L729" s="26" t="s">
        <v>37</v>
      </c>
      <c r="M729" s="26" t="s">
        <v>37</v>
      </c>
      <c r="N729" s="26" t="s">
        <v>38</v>
      </c>
      <c r="O729" s="27" t="s">
        <v>290</v>
      </c>
      <c r="P729" s="26" t="s">
        <v>38</v>
      </c>
      <c r="Q729" s="26" t="s">
        <v>37</v>
      </c>
      <c r="R729" s="26" t="s">
        <v>37</v>
      </c>
      <c r="S729" s="26" t="s">
        <v>37</v>
      </c>
      <c r="T729" s="26" t="s">
        <v>38</v>
      </c>
      <c r="U729" s="26" t="s">
        <v>38</v>
      </c>
      <c r="V729" s="26" t="s">
        <v>37</v>
      </c>
      <c r="AA729" t="s">
        <v>290</v>
      </c>
      <c r="AB729">
        <v>30637</v>
      </c>
      <c r="AC729">
        <v>64240</v>
      </c>
      <c r="AD729">
        <v>48753</v>
      </c>
      <c r="AE729">
        <v>53297</v>
      </c>
      <c r="AF729">
        <v>20849</v>
      </c>
      <c r="AG729">
        <v>16880</v>
      </c>
      <c r="AH729">
        <v>15276</v>
      </c>
      <c r="AI729" t="s">
        <v>290</v>
      </c>
      <c r="AJ729">
        <v>51394</v>
      </c>
      <c r="AK729">
        <v>34630</v>
      </c>
      <c r="AL729">
        <v>26645</v>
      </c>
      <c r="AM729">
        <v>71794</v>
      </c>
      <c r="AN729">
        <v>35207</v>
      </c>
      <c r="AO729">
        <v>34949</v>
      </c>
      <c r="AP729">
        <v>10690</v>
      </c>
      <c r="AQ729" t="s">
        <v>290</v>
      </c>
      <c r="AR729" t="s">
        <v>37</v>
      </c>
      <c r="AS729" t="s">
        <v>37</v>
      </c>
      <c r="AT729" t="s">
        <v>270</v>
      </c>
      <c r="AU729" t="s">
        <v>37</v>
      </c>
      <c r="AV729" t="s">
        <v>37</v>
      </c>
      <c r="AW729" t="s">
        <v>38</v>
      </c>
      <c r="AX729" t="s">
        <v>37</v>
      </c>
      <c r="AY729" t="s">
        <v>290</v>
      </c>
      <c r="AZ729" t="s">
        <v>38</v>
      </c>
      <c r="BA729" t="s">
        <v>37</v>
      </c>
      <c r="BB729" t="s">
        <v>38</v>
      </c>
      <c r="BC729" t="s">
        <v>37</v>
      </c>
      <c r="BD729" t="s">
        <v>37</v>
      </c>
      <c r="BE729" t="s">
        <v>37</v>
      </c>
      <c r="BF729" t="s">
        <v>38</v>
      </c>
    </row>
    <row r="730" spans="1:58" ht="17.25" customHeight="1" x14ac:dyDescent="0.25">
      <c r="A730" s="20">
        <v>45655</v>
      </c>
      <c r="B730" s="21">
        <v>5</v>
      </c>
      <c r="C730" s="22">
        <v>4</v>
      </c>
      <c r="D730" s="20" t="s">
        <v>253</v>
      </c>
      <c r="E730" s="20" t="s">
        <v>253</v>
      </c>
      <c r="F730" s="23"/>
      <c r="G730" s="25"/>
      <c r="H730" s="26" t="s">
        <v>37</v>
      </c>
      <c r="I730" s="26" t="s">
        <v>38</v>
      </c>
      <c r="J730" s="26" t="s">
        <v>37</v>
      </c>
      <c r="K730" s="26" t="s">
        <v>37</v>
      </c>
      <c r="L730" s="26" t="s">
        <v>37</v>
      </c>
      <c r="M730" s="26" t="s">
        <v>37</v>
      </c>
      <c r="N730" s="26" t="s">
        <v>38</v>
      </c>
      <c r="O730" s="27" t="s">
        <v>290</v>
      </c>
      <c r="P730" s="26" t="s">
        <v>38</v>
      </c>
      <c r="Q730" s="26" t="s">
        <v>37</v>
      </c>
      <c r="R730" s="26" t="s">
        <v>37</v>
      </c>
      <c r="S730" s="26" t="s">
        <v>37</v>
      </c>
      <c r="T730" s="26" t="s">
        <v>38</v>
      </c>
      <c r="U730" s="26" t="s">
        <v>38</v>
      </c>
      <c r="V730" s="26" t="s">
        <v>37</v>
      </c>
      <c r="AA730" t="s">
        <v>290</v>
      </c>
      <c r="AB730">
        <v>30661</v>
      </c>
      <c r="AC730">
        <v>64264</v>
      </c>
      <c r="AD730">
        <v>48753</v>
      </c>
      <c r="AE730">
        <v>53321</v>
      </c>
      <c r="AF730">
        <v>20873</v>
      </c>
      <c r="AG730">
        <v>16880</v>
      </c>
      <c r="AH730">
        <v>15300</v>
      </c>
      <c r="AI730" t="s">
        <v>290</v>
      </c>
      <c r="AJ730">
        <v>51394</v>
      </c>
      <c r="AK730">
        <v>34654</v>
      </c>
      <c r="AL730">
        <v>26645</v>
      </c>
      <c r="AM730">
        <v>71818</v>
      </c>
      <c r="AN730">
        <v>35231</v>
      </c>
      <c r="AO730">
        <v>34973</v>
      </c>
      <c r="AP730">
        <v>10690</v>
      </c>
      <c r="AQ730" t="s">
        <v>290</v>
      </c>
      <c r="AR730" t="s">
        <v>37</v>
      </c>
      <c r="AS730" t="s">
        <v>37</v>
      </c>
      <c r="AT730" t="s">
        <v>270</v>
      </c>
      <c r="AU730" t="s">
        <v>37</v>
      </c>
      <c r="AV730" t="s">
        <v>37</v>
      </c>
      <c r="AW730" t="s">
        <v>38</v>
      </c>
      <c r="AX730" t="s">
        <v>37</v>
      </c>
      <c r="AY730" t="s">
        <v>290</v>
      </c>
      <c r="AZ730" t="s">
        <v>38</v>
      </c>
      <c r="BA730" t="s">
        <v>37</v>
      </c>
      <c r="BB730" t="s">
        <v>38</v>
      </c>
      <c r="BC730" t="s">
        <v>37</v>
      </c>
      <c r="BD730" t="s">
        <v>37</v>
      </c>
      <c r="BE730" t="s">
        <v>37</v>
      </c>
      <c r="BF730" t="s">
        <v>38</v>
      </c>
    </row>
    <row r="731" spans="1:58" ht="17.25" customHeight="1" x14ac:dyDescent="0.25">
      <c r="A731" s="20">
        <v>45656</v>
      </c>
      <c r="B731" s="21">
        <v>5</v>
      </c>
      <c r="C731" s="22">
        <v>4</v>
      </c>
      <c r="D731" s="20" t="s">
        <v>253</v>
      </c>
      <c r="E731" s="20" t="s">
        <v>253</v>
      </c>
      <c r="F731" s="23"/>
      <c r="G731" s="25"/>
      <c r="H731" s="26" t="s">
        <v>37</v>
      </c>
      <c r="I731" s="26" t="s">
        <v>38</v>
      </c>
      <c r="J731" s="26" t="s">
        <v>37</v>
      </c>
      <c r="K731" s="26" t="s">
        <v>37</v>
      </c>
      <c r="L731" s="26" t="s">
        <v>37</v>
      </c>
      <c r="M731" s="26" t="s">
        <v>37</v>
      </c>
      <c r="N731" s="26" t="s">
        <v>38</v>
      </c>
      <c r="O731" s="27" t="s">
        <v>290</v>
      </c>
      <c r="P731" s="26" t="s">
        <v>38</v>
      </c>
      <c r="Q731" s="26" t="s">
        <v>37</v>
      </c>
      <c r="R731" s="26" t="s">
        <v>37</v>
      </c>
      <c r="S731" s="26" t="s">
        <v>37</v>
      </c>
      <c r="T731" s="26" t="s">
        <v>38</v>
      </c>
      <c r="U731" s="26" t="s">
        <v>38</v>
      </c>
      <c r="V731" s="26" t="s">
        <v>37</v>
      </c>
      <c r="AA731" t="s">
        <v>290</v>
      </c>
      <c r="AB731">
        <v>30685</v>
      </c>
      <c r="AC731">
        <v>64288</v>
      </c>
      <c r="AD731">
        <v>48753</v>
      </c>
      <c r="AE731">
        <v>53345</v>
      </c>
      <c r="AF731">
        <v>20897</v>
      </c>
      <c r="AG731">
        <v>16880</v>
      </c>
      <c r="AH731">
        <v>15324</v>
      </c>
      <c r="AI731" t="s">
        <v>290</v>
      </c>
      <c r="AJ731">
        <v>51394</v>
      </c>
      <c r="AK731">
        <v>34678</v>
      </c>
      <c r="AL731">
        <v>26645</v>
      </c>
      <c r="AM731">
        <v>71842</v>
      </c>
      <c r="AN731">
        <v>35255</v>
      </c>
      <c r="AO731">
        <v>34997</v>
      </c>
      <c r="AP731">
        <v>10690</v>
      </c>
      <c r="AQ731" t="s">
        <v>290</v>
      </c>
      <c r="AR731" t="s">
        <v>37</v>
      </c>
      <c r="AS731" t="s">
        <v>37</v>
      </c>
      <c r="AT731" t="s">
        <v>270</v>
      </c>
      <c r="AU731" t="s">
        <v>37</v>
      </c>
      <c r="AV731" t="s">
        <v>37</v>
      </c>
      <c r="AW731" t="s">
        <v>38</v>
      </c>
      <c r="AX731" t="s">
        <v>37</v>
      </c>
      <c r="AY731" t="s">
        <v>290</v>
      </c>
      <c r="AZ731" t="s">
        <v>38</v>
      </c>
      <c r="BA731" t="s">
        <v>37</v>
      </c>
      <c r="BB731" t="s">
        <v>38</v>
      </c>
      <c r="BC731" t="s">
        <v>37</v>
      </c>
      <c r="BD731" t="s">
        <v>37</v>
      </c>
      <c r="BE731" t="s">
        <v>37</v>
      </c>
      <c r="BF731" t="s">
        <v>38</v>
      </c>
    </row>
    <row r="732" spans="1:58" ht="17.25" customHeight="1" x14ac:dyDescent="0.25">
      <c r="A732" s="20">
        <v>45657</v>
      </c>
      <c r="B732" s="21">
        <v>5</v>
      </c>
      <c r="C732" s="22">
        <v>4</v>
      </c>
      <c r="D732" s="20" t="s">
        <v>253</v>
      </c>
      <c r="E732" s="20" t="s">
        <v>253</v>
      </c>
      <c r="F732" s="23"/>
      <c r="G732" s="25"/>
      <c r="H732" s="26" t="s">
        <v>37</v>
      </c>
      <c r="I732" s="26" t="s">
        <v>38</v>
      </c>
      <c r="J732" s="26" t="s">
        <v>37</v>
      </c>
      <c r="K732" s="26" t="s">
        <v>37</v>
      </c>
      <c r="L732" s="26" t="s">
        <v>37</v>
      </c>
      <c r="M732" s="26" t="s">
        <v>37</v>
      </c>
      <c r="N732" s="26" t="s">
        <v>38</v>
      </c>
      <c r="O732" s="27" t="s">
        <v>290</v>
      </c>
      <c r="P732" s="26" t="s">
        <v>38</v>
      </c>
      <c r="Q732" s="26" t="s">
        <v>37</v>
      </c>
      <c r="R732" s="26" t="s">
        <v>37</v>
      </c>
      <c r="S732" s="26" t="s">
        <v>37</v>
      </c>
      <c r="T732" s="26" t="s">
        <v>38</v>
      </c>
      <c r="U732" s="26" t="s">
        <v>38</v>
      </c>
      <c r="V732" s="26" t="s">
        <v>37</v>
      </c>
      <c r="AA732" t="s">
        <v>290</v>
      </c>
      <c r="AB732">
        <v>30709</v>
      </c>
      <c r="AC732">
        <v>64312</v>
      </c>
      <c r="AD732">
        <v>48753</v>
      </c>
      <c r="AE732">
        <v>53369</v>
      </c>
      <c r="AF732">
        <v>20921</v>
      </c>
      <c r="AG732">
        <v>16880</v>
      </c>
      <c r="AH732">
        <v>15348</v>
      </c>
      <c r="AI732" t="s">
        <v>290</v>
      </c>
      <c r="AJ732">
        <v>51394</v>
      </c>
      <c r="AK732">
        <v>34702</v>
      </c>
      <c r="AL732">
        <v>26645</v>
      </c>
      <c r="AM732">
        <v>71866</v>
      </c>
      <c r="AN732">
        <v>35279</v>
      </c>
      <c r="AO732">
        <v>35021</v>
      </c>
      <c r="AP732">
        <v>10690</v>
      </c>
      <c r="AQ732" t="s">
        <v>290</v>
      </c>
      <c r="AR732" t="s">
        <v>37</v>
      </c>
      <c r="AS732" t="s">
        <v>37</v>
      </c>
      <c r="AT732" t="s">
        <v>270</v>
      </c>
      <c r="AU732" t="s">
        <v>37</v>
      </c>
      <c r="AV732" t="s">
        <v>37</v>
      </c>
      <c r="AW732" t="s">
        <v>38</v>
      </c>
      <c r="AX732" t="s">
        <v>37</v>
      </c>
      <c r="AY732" t="s">
        <v>290</v>
      </c>
      <c r="AZ732" t="s">
        <v>38</v>
      </c>
      <c r="BA732" t="s">
        <v>37</v>
      </c>
      <c r="BB732" t="s">
        <v>38</v>
      </c>
      <c r="BC732" t="s">
        <v>37</v>
      </c>
      <c r="BD732" t="s">
        <v>37</v>
      </c>
      <c r="BE732" t="s">
        <v>37</v>
      </c>
      <c r="BF732" t="s">
        <v>38</v>
      </c>
    </row>
    <row r="733" spans="1:58" ht="17.25" customHeight="1" x14ac:dyDescent="0.25">
      <c r="AA733" t="s">
        <v>290</v>
      </c>
      <c r="AB733">
        <v>30733</v>
      </c>
      <c r="AC733">
        <v>64336</v>
      </c>
      <c r="AD733">
        <v>48753</v>
      </c>
      <c r="AE733">
        <v>53393</v>
      </c>
      <c r="AF733">
        <v>20921</v>
      </c>
      <c r="AG733">
        <v>16880</v>
      </c>
      <c r="AH733">
        <v>15372</v>
      </c>
      <c r="AI733" t="s">
        <v>290</v>
      </c>
      <c r="AJ733">
        <v>51394</v>
      </c>
      <c r="AK733">
        <v>34726</v>
      </c>
      <c r="AL733">
        <v>26645</v>
      </c>
      <c r="AM733">
        <v>71890</v>
      </c>
      <c r="AN733">
        <v>35303</v>
      </c>
      <c r="AO733">
        <v>35045</v>
      </c>
      <c r="AP733">
        <v>10690</v>
      </c>
      <c r="AQ733" t="s">
        <v>290</v>
      </c>
      <c r="AR733" t="s">
        <v>37</v>
      </c>
      <c r="AS733" t="s">
        <v>37</v>
      </c>
      <c r="AT733" t="s">
        <v>320</v>
      </c>
      <c r="AU733" t="s">
        <v>37</v>
      </c>
      <c r="AV733" t="s">
        <v>195</v>
      </c>
      <c r="AW733" t="s">
        <v>38</v>
      </c>
      <c r="AX733" t="s">
        <v>37</v>
      </c>
      <c r="AY733" t="s">
        <v>290</v>
      </c>
      <c r="AZ733" t="s">
        <v>38</v>
      </c>
      <c r="BA733" t="s">
        <v>37</v>
      </c>
      <c r="BB733" t="s">
        <v>38</v>
      </c>
      <c r="BC733" t="s">
        <v>37</v>
      </c>
      <c r="BD733" t="s">
        <v>37</v>
      </c>
      <c r="BE733" t="s">
        <v>37</v>
      </c>
      <c r="BF733" t="s">
        <v>38</v>
      </c>
    </row>
    <row r="734" spans="1:58" ht="17.25" customHeight="1" x14ac:dyDescent="0.25">
      <c r="AA734" t="s">
        <v>290</v>
      </c>
      <c r="AB734">
        <v>30757</v>
      </c>
      <c r="AC734">
        <v>64360</v>
      </c>
      <c r="AD734">
        <v>48777</v>
      </c>
      <c r="AE734">
        <v>53417</v>
      </c>
      <c r="AF734">
        <v>20921</v>
      </c>
      <c r="AG734">
        <v>16880</v>
      </c>
      <c r="AH734">
        <v>15396</v>
      </c>
      <c r="AI734" t="s">
        <v>290</v>
      </c>
      <c r="AJ734">
        <v>51394</v>
      </c>
      <c r="AK734">
        <v>34750</v>
      </c>
      <c r="AL734">
        <v>26645</v>
      </c>
      <c r="AM734">
        <v>71914</v>
      </c>
      <c r="AN734">
        <v>35327</v>
      </c>
      <c r="AO734">
        <v>35069</v>
      </c>
      <c r="AP734">
        <v>10690</v>
      </c>
      <c r="AQ734" t="s">
        <v>290</v>
      </c>
      <c r="AR734" t="s">
        <v>37</v>
      </c>
      <c r="AS734" t="s">
        <v>37</v>
      </c>
      <c r="AT734" t="s">
        <v>37</v>
      </c>
      <c r="AU734" t="s">
        <v>37</v>
      </c>
      <c r="AV734" t="s">
        <v>38</v>
      </c>
      <c r="AW734" t="s">
        <v>38</v>
      </c>
      <c r="AX734" t="s">
        <v>37</v>
      </c>
      <c r="AY734" t="s">
        <v>290</v>
      </c>
      <c r="AZ734" t="s">
        <v>38</v>
      </c>
      <c r="BA734" t="s">
        <v>37</v>
      </c>
      <c r="BB734" t="s">
        <v>38</v>
      </c>
      <c r="BC734" t="s">
        <v>37</v>
      </c>
      <c r="BD734" t="s">
        <v>37</v>
      </c>
      <c r="BE734" t="s">
        <v>37</v>
      </c>
      <c r="BF734" t="s">
        <v>38</v>
      </c>
    </row>
    <row r="735" spans="1:58" ht="17.25" customHeight="1" x14ac:dyDescent="0.25">
      <c r="AA735" t="s">
        <v>290</v>
      </c>
      <c r="AB735">
        <v>30781</v>
      </c>
      <c r="AC735">
        <v>64384</v>
      </c>
      <c r="AD735">
        <v>48801</v>
      </c>
      <c r="AE735">
        <v>53441</v>
      </c>
      <c r="AF735">
        <v>20921</v>
      </c>
      <c r="AG735">
        <v>16880</v>
      </c>
      <c r="AH735">
        <v>15420</v>
      </c>
      <c r="AI735" t="s">
        <v>290</v>
      </c>
      <c r="AJ735">
        <v>51394</v>
      </c>
      <c r="AK735">
        <v>34774</v>
      </c>
      <c r="AL735">
        <v>26645</v>
      </c>
      <c r="AM735">
        <v>71938</v>
      </c>
      <c r="AN735">
        <v>35351</v>
      </c>
      <c r="AO735">
        <v>35093</v>
      </c>
      <c r="AP735">
        <v>10690</v>
      </c>
      <c r="AQ735" t="s">
        <v>290</v>
      </c>
      <c r="AR735" t="s">
        <v>37</v>
      </c>
      <c r="AS735" t="s">
        <v>37</v>
      </c>
      <c r="AT735" t="s">
        <v>37</v>
      </c>
      <c r="AU735" t="s">
        <v>37</v>
      </c>
      <c r="AV735" t="s">
        <v>38</v>
      </c>
      <c r="AW735" t="s">
        <v>38</v>
      </c>
      <c r="AX735" t="s">
        <v>37</v>
      </c>
      <c r="AY735" t="s">
        <v>290</v>
      </c>
      <c r="AZ735" t="s">
        <v>38</v>
      </c>
      <c r="BA735" t="s">
        <v>37</v>
      </c>
      <c r="BB735" t="s">
        <v>38</v>
      </c>
      <c r="BC735" t="s">
        <v>37</v>
      </c>
      <c r="BD735" t="s">
        <v>37</v>
      </c>
      <c r="BE735" t="s">
        <v>37</v>
      </c>
      <c r="BF735" t="s">
        <v>38</v>
      </c>
    </row>
    <row r="736" spans="1:58" ht="17.25" customHeight="1" x14ac:dyDescent="0.25">
      <c r="AA736" t="s">
        <v>290</v>
      </c>
      <c r="AB736">
        <v>30805</v>
      </c>
      <c r="AC736">
        <v>64408</v>
      </c>
      <c r="AD736">
        <v>48825</v>
      </c>
      <c r="AE736">
        <v>53465</v>
      </c>
      <c r="AF736">
        <v>20921</v>
      </c>
      <c r="AG736">
        <v>16880</v>
      </c>
      <c r="AH736">
        <v>15444</v>
      </c>
      <c r="AI736" t="s">
        <v>290</v>
      </c>
      <c r="AJ736">
        <v>51394</v>
      </c>
      <c r="AK736">
        <v>34798</v>
      </c>
      <c r="AL736">
        <v>26645</v>
      </c>
      <c r="AM736">
        <v>71962</v>
      </c>
      <c r="AN736">
        <v>35375</v>
      </c>
      <c r="AO736">
        <v>35117</v>
      </c>
      <c r="AP736">
        <v>10690</v>
      </c>
      <c r="AQ736" t="s">
        <v>290</v>
      </c>
      <c r="AR736" t="s">
        <v>37</v>
      </c>
      <c r="AS736" t="s">
        <v>37</v>
      </c>
      <c r="AT736" t="s">
        <v>37</v>
      </c>
      <c r="AU736" t="s">
        <v>37</v>
      </c>
      <c r="AV736" t="s">
        <v>38</v>
      </c>
      <c r="AW736" t="s">
        <v>38</v>
      </c>
      <c r="AX736" t="s">
        <v>37</v>
      </c>
      <c r="AY736" t="s">
        <v>290</v>
      </c>
      <c r="AZ736" t="s">
        <v>38</v>
      </c>
      <c r="BA736" t="s">
        <v>37</v>
      </c>
      <c r="BB736" t="s">
        <v>38</v>
      </c>
      <c r="BC736" t="s">
        <v>37</v>
      </c>
      <c r="BD736" t="s">
        <v>37</v>
      </c>
      <c r="BE736" t="s">
        <v>37</v>
      </c>
      <c r="BF736" t="s">
        <v>38</v>
      </c>
    </row>
    <row r="737" spans="27:58" ht="17.25" customHeight="1" x14ac:dyDescent="0.25">
      <c r="AA737" t="s">
        <v>290</v>
      </c>
      <c r="AB737">
        <v>30829</v>
      </c>
      <c r="AC737">
        <v>64432</v>
      </c>
      <c r="AD737">
        <v>48849</v>
      </c>
      <c r="AE737">
        <v>53489</v>
      </c>
      <c r="AF737">
        <v>20921</v>
      </c>
      <c r="AG737">
        <v>16880</v>
      </c>
      <c r="AH737">
        <v>15468</v>
      </c>
      <c r="AI737" t="s">
        <v>290</v>
      </c>
      <c r="AJ737">
        <v>51394</v>
      </c>
      <c r="AK737">
        <v>34822</v>
      </c>
      <c r="AL737">
        <v>26645</v>
      </c>
      <c r="AM737">
        <v>71986</v>
      </c>
      <c r="AN737">
        <v>35399</v>
      </c>
      <c r="AO737">
        <v>35141</v>
      </c>
      <c r="AP737">
        <v>10690</v>
      </c>
      <c r="AQ737" t="s">
        <v>290</v>
      </c>
      <c r="AR737" t="s">
        <v>37</v>
      </c>
      <c r="AS737" t="s">
        <v>37</v>
      </c>
      <c r="AT737" t="s">
        <v>37</v>
      </c>
      <c r="AU737" t="s">
        <v>37</v>
      </c>
      <c r="AV737" t="s">
        <v>38</v>
      </c>
      <c r="AW737" t="s">
        <v>38</v>
      </c>
      <c r="AX737" t="s">
        <v>37</v>
      </c>
      <c r="AY737" t="s">
        <v>290</v>
      </c>
      <c r="AZ737" t="s">
        <v>38</v>
      </c>
      <c r="BA737" t="s">
        <v>37</v>
      </c>
      <c r="BB737" t="s">
        <v>38</v>
      </c>
      <c r="BC737" t="s">
        <v>37</v>
      </c>
      <c r="BD737" t="s">
        <v>37</v>
      </c>
      <c r="BE737" t="s">
        <v>37</v>
      </c>
      <c r="BF737" t="s">
        <v>38</v>
      </c>
    </row>
    <row r="738" spans="27:58" ht="17.25" customHeight="1" x14ac:dyDescent="0.25">
      <c r="AA738" t="s">
        <v>290</v>
      </c>
      <c r="AB738">
        <v>30853</v>
      </c>
      <c r="AC738">
        <v>64456</v>
      </c>
      <c r="AD738">
        <v>48873</v>
      </c>
      <c r="AE738">
        <v>53489</v>
      </c>
      <c r="AF738">
        <v>20921</v>
      </c>
      <c r="AG738">
        <v>16880</v>
      </c>
      <c r="AH738">
        <v>15492</v>
      </c>
      <c r="AI738" t="s">
        <v>290</v>
      </c>
      <c r="AJ738">
        <v>51394</v>
      </c>
      <c r="AK738">
        <v>34846</v>
      </c>
      <c r="AL738">
        <v>26645</v>
      </c>
      <c r="AM738">
        <v>72010</v>
      </c>
      <c r="AN738">
        <v>35423</v>
      </c>
      <c r="AO738">
        <v>35165</v>
      </c>
      <c r="AP738">
        <v>10690</v>
      </c>
      <c r="AQ738" t="s">
        <v>290</v>
      </c>
      <c r="AR738" t="s">
        <v>37</v>
      </c>
      <c r="AS738" t="s">
        <v>37</v>
      </c>
      <c r="AT738" t="s">
        <v>37</v>
      </c>
      <c r="AU738" t="s">
        <v>195</v>
      </c>
      <c r="AV738" t="s">
        <v>38</v>
      </c>
      <c r="AW738" t="s">
        <v>320</v>
      </c>
      <c r="AX738" t="s">
        <v>37</v>
      </c>
      <c r="AY738" t="s">
        <v>290</v>
      </c>
      <c r="AZ738" t="s">
        <v>38</v>
      </c>
      <c r="BA738" t="s">
        <v>37</v>
      </c>
      <c r="BB738" t="s">
        <v>38</v>
      </c>
      <c r="BC738" t="s">
        <v>37</v>
      </c>
      <c r="BD738" t="s">
        <v>37</v>
      </c>
      <c r="BE738" t="s">
        <v>37</v>
      </c>
      <c r="BF738" t="s">
        <v>38</v>
      </c>
    </row>
    <row r="739" spans="27:58" ht="17.25" customHeight="1" x14ac:dyDescent="0.25">
      <c r="AA739" t="s">
        <v>290</v>
      </c>
      <c r="AB739">
        <v>30877</v>
      </c>
      <c r="AC739">
        <v>64480</v>
      </c>
      <c r="AD739">
        <v>48897</v>
      </c>
      <c r="AE739">
        <v>53489</v>
      </c>
      <c r="AF739">
        <v>20921</v>
      </c>
      <c r="AG739">
        <v>16904</v>
      </c>
      <c r="AH739">
        <v>15516</v>
      </c>
      <c r="AI739" t="s">
        <v>290</v>
      </c>
      <c r="AJ739">
        <v>51394</v>
      </c>
      <c r="AK739">
        <v>34870</v>
      </c>
      <c r="AL739">
        <v>26645</v>
      </c>
      <c r="AM739">
        <v>72034</v>
      </c>
      <c r="AN739">
        <v>35447</v>
      </c>
      <c r="AO739">
        <v>35189</v>
      </c>
      <c r="AP739">
        <v>10690</v>
      </c>
      <c r="AQ739" t="s">
        <v>290</v>
      </c>
      <c r="AR739" t="s">
        <v>37</v>
      </c>
      <c r="AS739" t="s">
        <v>37</v>
      </c>
      <c r="AT739" t="s">
        <v>37</v>
      </c>
      <c r="AU739" t="s">
        <v>321</v>
      </c>
      <c r="AV739" t="s">
        <v>38</v>
      </c>
      <c r="AW739" t="s">
        <v>37</v>
      </c>
      <c r="AX739" t="s">
        <v>37</v>
      </c>
      <c r="AY739" t="s">
        <v>290</v>
      </c>
      <c r="AZ739" t="s">
        <v>38</v>
      </c>
      <c r="BA739" t="s">
        <v>37</v>
      </c>
      <c r="BB739" t="s">
        <v>38</v>
      </c>
      <c r="BC739" t="s">
        <v>37</v>
      </c>
      <c r="BD739" t="s">
        <v>37</v>
      </c>
      <c r="BE739" t="s">
        <v>37</v>
      </c>
      <c r="BF739" t="s">
        <v>38</v>
      </c>
    </row>
    <row r="740" spans="27:58" ht="17.25" customHeight="1" x14ac:dyDescent="0.25">
      <c r="AA740" t="s">
        <v>290</v>
      </c>
      <c r="AB740">
        <v>30901</v>
      </c>
      <c r="AC740">
        <v>64504</v>
      </c>
      <c r="AD740">
        <v>48921</v>
      </c>
      <c r="AE740">
        <v>53489</v>
      </c>
      <c r="AF740">
        <v>20921</v>
      </c>
      <c r="AG740">
        <v>16904</v>
      </c>
      <c r="AH740">
        <v>15540</v>
      </c>
      <c r="AI740" t="s">
        <v>290</v>
      </c>
      <c r="AJ740">
        <v>51394</v>
      </c>
      <c r="AK740">
        <v>34894</v>
      </c>
      <c r="AL740">
        <v>26645</v>
      </c>
      <c r="AM740">
        <v>72058</v>
      </c>
      <c r="AN740">
        <v>35471</v>
      </c>
      <c r="AO740">
        <v>35213</v>
      </c>
      <c r="AP740">
        <v>10690</v>
      </c>
      <c r="AQ740" t="s">
        <v>290</v>
      </c>
      <c r="AR740" t="s">
        <v>37</v>
      </c>
      <c r="AS740" t="s">
        <v>37</v>
      </c>
      <c r="AT740" t="s">
        <v>37</v>
      </c>
      <c r="AU740" t="s">
        <v>320</v>
      </c>
      <c r="AV740" t="s">
        <v>38</v>
      </c>
      <c r="AW740" t="s">
        <v>195</v>
      </c>
      <c r="AX740" t="s">
        <v>37</v>
      </c>
      <c r="AY740" t="s">
        <v>290</v>
      </c>
      <c r="AZ740" t="s">
        <v>38</v>
      </c>
      <c r="BA740" t="s">
        <v>37</v>
      </c>
      <c r="BB740" t="s">
        <v>38</v>
      </c>
      <c r="BC740" t="s">
        <v>37</v>
      </c>
      <c r="BD740" t="s">
        <v>37</v>
      </c>
      <c r="BE740" t="s">
        <v>37</v>
      </c>
      <c r="BF740" t="s">
        <v>38</v>
      </c>
    </row>
    <row r="741" spans="27:58" ht="17.25" customHeight="1" x14ac:dyDescent="0.25">
      <c r="AA741" t="s">
        <v>290</v>
      </c>
      <c r="AB741">
        <v>30925</v>
      </c>
      <c r="AC741">
        <v>64528</v>
      </c>
      <c r="AD741">
        <v>48945</v>
      </c>
      <c r="AE741">
        <v>53513</v>
      </c>
      <c r="AF741">
        <v>20921</v>
      </c>
      <c r="AG741">
        <v>16904</v>
      </c>
      <c r="AH741">
        <v>15564</v>
      </c>
      <c r="AI741" t="s">
        <v>290</v>
      </c>
      <c r="AJ741">
        <v>51394</v>
      </c>
      <c r="AK741">
        <v>34918</v>
      </c>
      <c r="AL741">
        <v>26645</v>
      </c>
      <c r="AM741">
        <v>72082</v>
      </c>
      <c r="AN741">
        <v>35495</v>
      </c>
      <c r="AO741">
        <v>35237</v>
      </c>
      <c r="AP741">
        <v>10690</v>
      </c>
      <c r="AQ741" t="s">
        <v>290</v>
      </c>
      <c r="AR741" t="s">
        <v>37</v>
      </c>
      <c r="AS741" t="s">
        <v>37</v>
      </c>
      <c r="AT741" t="s">
        <v>37</v>
      </c>
      <c r="AU741" t="s">
        <v>37</v>
      </c>
      <c r="AV741" t="s">
        <v>38</v>
      </c>
      <c r="AW741" t="s">
        <v>38</v>
      </c>
      <c r="AX741" t="s">
        <v>37</v>
      </c>
      <c r="AY741" t="s">
        <v>290</v>
      </c>
      <c r="AZ741" t="s">
        <v>38</v>
      </c>
      <c r="BA741" t="s">
        <v>37</v>
      </c>
      <c r="BB741" t="s">
        <v>38</v>
      </c>
      <c r="BC741" t="s">
        <v>37</v>
      </c>
      <c r="BD741" t="s">
        <v>37</v>
      </c>
      <c r="BE741" t="s">
        <v>37</v>
      </c>
      <c r="BF741" t="s">
        <v>38</v>
      </c>
    </row>
  </sheetData>
  <autoFilter ref="A1:V732" xr:uid="{00000000-0009-0000-0000-00000B000000}"/>
  <conditionalFormatting sqref="D2:E732">
    <cfRule type="containsText" dxfId="17" priority="5" operator="containsText" text="оши">
      <formula>NOT(ISERROR(SEARCH("оши",D2)))</formula>
    </cfRule>
  </conditionalFormatting>
  <conditionalFormatting sqref="Q348:V348 H348:O366 P348:P359 Q349:S359 H2:V347 P600:V732 P360:S599 T349:V599 H367:N732 O3:O732">
    <cfRule type="containsText" dxfId="16" priority="2" operator="containsText" text="ПР">
      <formula>NOT(ISERROR(SEARCH("ПР",H2)))</formula>
    </cfRule>
    <cfRule type="containsText" dxfId="15" priority="3" operator="containsText" text="Замена">
      <formula>NOT(ISERROR(SEARCH("Замена",H2)))</formula>
    </cfRule>
    <cfRule type="containsText" dxfId="14" priority="4" operator="containsText" text="ТО">
      <formula>NOT(ISERROR(SEARCH("ТО",H2)))</formula>
    </cfRule>
  </conditionalFormatting>
  <conditionalFormatting sqref="H2:V732">
    <cfRule type="cellIs" dxfId="13" priority="1" operator="equal">
      <formula>"М"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252</vt:i4>
      </vt:variant>
    </vt:vector>
  </HeadingPairs>
  <TitlesOfParts>
    <vt:vector size="264" baseType="lpstr">
      <vt:lpstr>План</vt:lpstr>
      <vt:lpstr>Программы ТО</vt:lpstr>
      <vt:lpstr>Данные</vt:lpstr>
      <vt:lpstr>Справочник</vt:lpstr>
      <vt:lpstr>Годовой шаблон</vt:lpstr>
      <vt:lpstr>АСУ ТОиР шаблон</vt:lpstr>
      <vt:lpstr>План-Расчет по месяцам</vt:lpstr>
      <vt:lpstr>Газпром шаблон</vt:lpstr>
      <vt:lpstr>Ручная форма</vt:lpstr>
      <vt:lpstr>от ЗСН</vt:lpstr>
      <vt:lpstr>нар 23</vt:lpstr>
      <vt:lpstr>Программы</vt:lpstr>
      <vt:lpstr>TO_name_1</vt:lpstr>
      <vt:lpstr>TO_name_10</vt:lpstr>
      <vt:lpstr>TO_name_11</vt:lpstr>
      <vt:lpstr>TO_name_12</vt:lpstr>
      <vt:lpstr>TO_name_13</vt:lpstr>
      <vt:lpstr>TO_name_14</vt:lpstr>
      <vt:lpstr>TO_name_2</vt:lpstr>
      <vt:lpstr>TO_name_3</vt:lpstr>
      <vt:lpstr>TO_name_4</vt:lpstr>
      <vt:lpstr>TO_name_5</vt:lpstr>
      <vt:lpstr>TO_name_6</vt:lpstr>
      <vt:lpstr>TO_name_7</vt:lpstr>
      <vt:lpstr>TO_name_8</vt:lpstr>
      <vt:lpstr>TO_name_9</vt:lpstr>
      <vt:lpstr>'Годовой шаблон'!ГОДОВОЙ</vt:lpstr>
      <vt:lpstr>ГПА_ТО_1</vt:lpstr>
      <vt:lpstr>ГПА_ТО_10</vt:lpstr>
      <vt:lpstr>ГПА_ТО_11</vt:lpstr>
      <vt:lpstr>ГПА_ТО_12</vt:lpstr>
      <vt:lpstr>ГПА_ТО_13</vt:lpstr>
      <vt:lpstr>ГПА_ТО_14</vt:lpstr>
      <vt:lpstr>ГПА_ТО_2</vt:lpstr>
      <vt:lpstr>ГПА_ТО_3</vt:lpstr>
      <vt:lpstr>ГПА_ТО_4</vt:lpstr>
      <vt:lpstr>ГПА_ТО_5</vt:lpstr>
      <vt:lpstr>ГПА_ТО_6</vt:lpstr>
      <vt:lpstr>ГПА_ТО_7</vt:lpstr>
      <vt:lpstr>ГПА_ТО_8</vt:lpstr>
      <vt:lpstr>ГПА_ТО_9</vt:lpstr>
      <vt:lpstr>ГТУ_ТО_1</vt:lpstr>
      <vt:lpstr>ГТУ_ТО_10</vt:lpstr>
      <vt:lpstr>ГТУ_ТО_11</vt:lpstr>
      <vt:lpstr>ГТУ_ТО_12</vt:lpstr>
      <vt:lpstr>ГТУ_ТО_13</vt:lpstr>
      <vt:lpstr>ГТУ_ТО_14</vt:lpstr>
      <vt:lpstr>ГТУ_ТО_2</vt:lpstr>
      <vt:lpstr>ГТУ_ТО_3</vt:lpstr>
      <vt:lpstr>ГТУ_ТО_4</vt:lpstr>
      <vt:lpstr>ГТУ_ТО_5</vt:lpstr>
      <vt:lpstr>ГТУ_ТО_6</vt:lpstr>
      <vt:lpstr>ГТУ_ТО_7</vt:lpstr>
      <vt:lpstr>ГТУ_ТО_8</vt:lpstr>
      <vt:lpstr>ГТУ_ТО_9</vt:lpstr>
      <vt:lpstr>'Годовой шаблон'!ДУС</vt:lpstr>
      <vt:lpstr>ДУС_ТО_1</vt:lpstr>
      <vt:lpstr>ДУС_ТО_10</vt:lpstr>
      <vt:lpstr>ДУС_ТО_11</vt:lpstr>
      <vt:lpstr>ДУС_ТО_12</vt:lpstr>
      <vt:lpstr>ДУС_ТО_13</vt:lpstr>
      <vt:lpstr>ДУС_ТО_14</vt:lpstr>
      <vt:lpstr>ДУС_ТО_2</vt:lpstr>
      <vt:lpstr>ДУС_ТО_3</vt:lpstr>
      <vt:lpstr>ДУС_ТО_4</vt:lpstr>
      <vt:lpstr>ДУС_ТО_5</vt:lpstr>
      <vt:lpstr>ДУС_ТО_6</vt:lpstr>
      <vt:lpstr>ДУС_ТО_7</vt:lpstr>
      <vt:lpstr>ДУС_ТО_8</vt:lpstr>
      <vt:lpstr>ДУС_ТО_9</vt:lpstr>
      <vt:lpstr>ДУС_финиш_1</vt:lpstr>
      <vt:lpstr>ДУС_финиш_10</vt:lpstr>
      <vt:lpstr>ДУС_финиш_11</vt:lpstr>
      <vt:lpstr>ДУС_финиш_12</vt:lpstr>
      <vt:lpstr>ДУС_финиш_13</vt:lpstr>
      <vt:lpstr>ДУС_финиш_14</vt:lpstr>
      <vt:lpstr>ДУС_финиш_2</vt:lpstr>
      <vt:lpstr>ДУС_финиш_3</vt:lpstr>
      <vt:lpstr>ДУС_финиш_4</vt:lpstr>
      <vt:lpstr>ДУС_финиш_5</vt:lpstr>
      <vt:lpstr>ДУС_финиш_6</vt:lpstr>
      <vt:lpstr>ДУС_финиш_7</vt:lpstr>
      <vt:lpstr>ДУС_финиш_8</vt:lpstr>
      <vt:lpstr>ДУС_финиш_9</vt:lpstr>
      <vt:lpstr>'Годовой шаблон'!ЗД</vt:lpstr>
      <vt:lpstr>'Годовой шаблон'!КР</vt:lpstr>
      <vt:lpstr>М</vt:lpstr>
      <vt:lpstr>НГПА_1</vt:lpstr>
      <vt:lpstr>НГПА_10</vt:lpstr>
      <vt:lpstr>НГПА_11</vt:lpstr>
      <vt:lpstr>НГПА_12</vt:lpstr>
      <vt:lpstr>НГПА_13</vt:lpstr>
      <vt:lpstr>НГПА_14</vt:lpstr>
      <vt:lpstr>НГПА_2</vt:lpstr>
      <vt:lpstr>НГПА_3</vt:lpstr>
      <vt:lpstr>НГПА_4</vt:lpstr>
      <vt:lpstr>НГПА_5</vt:lpstr>
      <vt:lpstr>НГПА_6</vt:lpstr>
      <vt:lpstr>НГПА_7</vt:lpstr>
      <vt:lpstr>НГПА_8</vt:lpstr>
      <vt:lpstr>НГПА_9</vt:lpstr>
      <vt:lpstr>'Годовой шаблон'!ОГК</vt:lpstr>
      <vt:lpstr>ОГК_ТО_1</vt:lpstr>
      <vt:lpstr>ОГК_ТО_10</vt:lpstr>
      <vt:lpstr>ОГК_ТО_11</vt:lpstr>
      <vt:lpstr>ОГК_ТО_12</vt:lpstr>
      <vt:lpstr>ОГК_ТО_13</vt:lpstr>
      <vt:lpstr>ОГК_ТО_14</vt:lpstr>
      <vt:lpstr>ОГК_ТО_2</vt:lpstr>
      <vt:lpstr>ОГК_ТО_3</vt:lpstr>
      <vt:lpstr>ОГК_ТО_4</vt:lpstr>
      <vt:lpstr>ОГК_ТО_5</vt:lpstr>
      <vt:lpstr>ОГК_ТО_6</vt:lpstr>
      <vt:lpstr>ОГК_ТО_7</vt:lpstr>
      <vt:lpstr>ОГК_ТО_8</vt:lpstr>
      <vt:lpstr>ОГК_ТО_9</vt:lpstr>
      <vt:lpstr>ОГК_финиш_1</vt:lpstr>
      <vt:lpstr>ОГК_финиш_10</vt:lpstr>
      <vt:lpstr>ОГК_финиш_11</vt:lpstr>
      <vt:lpstr>ОГК_финиш_12</vt:lpstr>
      <vt:lpstr>ОГК_финиш_13</vt:lpstr>
      <vt:lpstr>ОГК_финиш_14</vt:lpstr>
      <vt:lpstr>ОГК_финиш_2</vt:lpstr>
      <vt:lpstr>ОГК_финиш_3</vt:lpstr>
      <vt:lpstr>ОГК_финиш_4</vt:lpstr>
      <vt:lpstr>ОГК_финиш_5</vt:lpstr>
      <vt:lpstr>ОГК_финиш_6</vt:lpstr>
      <vt:lpstr>ОГК_финиш_7</vt:lpstr>
      <vt:lpstr>ОГК_финиш_8</vt:lpstr>
      <vt:lpstr>ОГК_финиш_9</vt:lpstr>
      <vt:lpstr>ОС</vt:lpstr>
      <vt:lpstr>Отклонение_ДУС_1</vt:lpstr>
      <vt:lpstr>Отклонение_ДУС_10</vt:lpstr>
      <vt:lpstr>Отклонение_ДУС_11</vt:lpstr>
      <vt:lpstr>Отклонение_ДУС_12</vt:lpstr>
      <vt:lpstr>Отклонение_ДУС_13</vt:lpstr>
      <vt:lpstr>Отклонение_ДУС_14</vt:lpstr>
      <vt:lpstr>Отклонение_ДУС_2</vt:lpstr>
      <vt:lpstr>Отклонение_ДУС_3</vt:lpstr>
      <vt:lpstr>Отклонение_ДУС_4</vt:lpstr>
      <vt:lpstr>Отклонение_ДУС_5</vt:lpstr>
      <vt:lpstr>Отклонение_ДУС_6</vt:lpstr>
      <vt:lpstr>Отклонение_ДУС_7</vt:lpstr>
      <vt:lpstr>Отклонение_ДУС_8</vt:lpstr>
      <vt:lpstr>Отклонение_ДУС_9</vt:lpstr>
      <vt:lpstr>Отклонение_ОГК_1</vt:lpstr>
      <vt:lpstr>Отклонение_ОГК_10</vt:lpstr>
      <vt:lpstr>Отклонение_ОГК_11</vt:lpstr>
      <vt:lpstr>Отклонение_ОГК_12</vt:lpstr>
      <vt:lpstr>Отклонение_ОГК_13</vt:lpstr>
      <vt:lpstr>Отклонение_ОГК_14</vt:lpstr>
      <vt:lpstr>Отклонение_ОГК_2</vt:lpstr>
      <vt:lpstr>Отклонение_ОГК_3</vt:lpstr>
      <vt:lpstr>Отклонение_ОГК_4</vt:lpstr>
      <vt:lpstr>Отклонение_ОГК_5</vt:lpstr>
      <vt:lpstr>Отклонение_ОГК_6</vt:lpstr>
      <vt:lpstr>Отклонение_ОГК_7</vt:lpstr>
      <vt:lpstr>Отклонение_ОГК_8</vt:lpstr>
      <vt:lpstr>Отклонение_ОГК_9</vt:lpstr>
      <vt:lpstr>Отклонение_ОКК_5</vt:lpstr>
      <vt:lpstr>отклонение_Т_1</vt:lpstr>
      <vt:lpstr>отклонение_Т_10</vt:lpstr>
      <vt:lpstr>отклонение_Т_11</vt:lpstr>
      <vt:lpstr>отклонение_Т_12</vt:lpstr>
      <vt:lpstr>отклонение_Т_13</vt:lpstr>
      <vt:lpstr>отклонение_Т_14</vt:lpstr>
      <vt:lpstr>отклонение_Т_2</vt:lpstr>
      <vt:lpstr>отклонение_Т_3</vt:lpstr>
      <vt:lpstr>отклонение_Т_4</vt:lpstr>
      <vt:lpstr>отклонение_Т_5</vt:lpstr>
      <vt:lpstr>отклонение_Т_6</vt:lpstr>
      <vt:lpstr>отклонение_Т_7</vt:lpstr>
      <vt:lpstr>отклонение_Т_8</vt:lpstr>
      <vt:lpstr>отклонение_Т_9</vt:lpstr>
      <vt:lpstr>План</vt:lpstr>
      <vt:lpstr>ППР_duration</vt:lpstr>
      <vt:lpstr>'Годовой шаблон'!ПР</vt:lpstr>
      <vt:lpstr>ПС</vt:lpstr>
      <vt:lpstr>Р</vt:lpstr>
      <vt:lpstr>Разница_ГПА_ГТД_1</vt:lpstr>
      <vt:lpstr>Разница_ГПА_ГТД_10</vt:lpstr>
      <vt:lpstr>Разница_ГПА_ГТД_11</vt:lpstr>
      <vt:lpstr>Разница_ГПА_ГТД_12</vt:lpstr>
      <vt:lpstr>Разница_ГПА_ГТД_13</vt:lpstr>
      <vt:lpstr>Разница_ГПА_ГТД_14</vt:lpstr>
      <vt:lpstr>Разница_ГПА_ГТД_2</vt:lpstr>
      <vt:lpstr>Разница_ГПА_ГТД_3</vt:lpstr>
      <vt:lpstr>Разница_ГПА_ГТД_4</vt:lpstr>
      <vt:lpstr>Разница_ГПА_ГТД_5</vt:lpstr>
      <vt:lpstr>Разница_ГПА_ГТД_6</vt:lpstr>
      <vt:lpstr>Разница_ГПА_ГТД_7</vt:lpstr>
      <vt:lpstr>Разница_ГПА_ГТД_8</vt:lpstr>
      <vt:lpstr>Разница_ГПА_ГТД_9</vt:lpstr>
      <vt:lpstr>РК</vt:lpstr>
      <vt:lpstr>Состояние</vt:lpstr>
      <vt:lpstr>'Годовой шаблон'!СР</vt:lpstr>
      <vt:lpstr>СР</vt:lpstr>
      <vt:lpstr>Стандартный_Шаблон_ТО_ГПА</vt:lpstr>
      <vt:lpstr>Стандартный_Шаблон_ТО_ГТД</vt:lpstr>
      <vt:lpstr>Старт_ГТД_1</vt:lpstr>
      <vt:lpstr>Старт_ГТД_10</vt:lpstr>
      <vt:lpstr>Старт_ГТД_11</vt:lpstr>
      <vt:lpstr>Старт_ГТД_12</vt:lpstr>
      <vt:lpstr>Старт_ГТД_13</vt:lpstr>
      <vt:lpstr>Старт_ГТД_14</vt:lpstr>
      <vt:lpstr>Старт_ГТД_2</vt:lpstr>
      <vt:lpstr>Старт_ГТД_3</vt:lpstr>
      <vt:lpstr>Старт_ГТД_4</vt:lpstr>
      <vt:lpstr>Старт_ГТД_5</vt:lpstr>
      <vt:lpstr>Старт_ГТД_6</vt:lpstr>
      <vt:lpstr>Старт_ГТД_7</vt:lpstr>
      <vt:lpstr>Старт_ГТД_8</vt:lpstr>
      <vt:lpstr>Старт_ГТД_9</vt:lpstr>
      <vt:lpstr>'Годовой шаблон'!ТО_1</vt:lpstr>
      <vt:lpstr>'Годовой шаблон'!ТО_2</vt:lpstr>
      <vt:lpstr>Точность</vt:lpstr>
      <vt:lpstr>'Годовой шаблон'!ТР</vt:lpstr>
      <vt:lpstr>Трансмиссия_финиш_1</vt:lpstr>
      <vt:lpstr>Трансмиссия_финиш_10</vt:lpstr>
      <vt:lpstr>Трансмиссия_финиш_11</vt:lpstr>
      <vt:lpstr>Трансмиссия_финиш_12</vt:lpstr>
      <vt:lpstr>Трансмиссия_финиш_13</vt:lpstr>
      <vt:lpstr>Трансмиссия_финиш_14</vt:lpstr>
      <vt:lpstr>Трансмиссия_финиш_2</vt:lpstr>
      <vt:lpstr>Трансмиссия_финиш_3</vt:lpstr>
      <vt:lpstr>Трансмиссия_финиш_4</vt:lpstr>
      <vt:lpstr>Трансмиссия_финиш_5</vt:lpstr>
      <vt:lpstr>Трансмиссия_финиш_6</vt:lpstr>
      <vt:lpstr>Трансмиссия_финиш_7</vt:lpstr>
      <vt:lpstr>Трансмиссия_финиш_8</vt:lpstr>
      <vt:lpstr>Трансмиссия_финиш_9</vt:lpstr>
      <vt:lpstr>Трансмисссия_ТО_1</vt:lpstr>
      <vt:lpstr>Трансмисссия_ТО_10</vt:lpstr>
      <vt:lpstr>Трансмисссия_ТО_11</vt:lpstr>
      <vt:lpstr>Трансмисссия_ТО_12</vt:lpstr>
      <vt:lpstr>Трансмисссия_ТО_13</vt:lpstr>
      <vt:lpstr>Трансмисссия_ТО_14</vt:lpstr>
      <vt:lpstr>Трансмисссия_ТО_2</vt:lpstr>
      <vt:lpstr>Трансмисссия_ТО_3</vt:lpstr>
      <vt:lpstr>Трансмисссия_ТО_4</vt:lpstr>
      <vt:lpstr>Трансмисссия_ТО_5</vt:lpstr>
      <vt:lpstr>Трансмисссия_ТО_6</vt:lpstr>
      <vt:lpstr>Трансмисссия_ТО_7</vt:lpstr>
      <vt:lpstr>Трансмисссия_ТО_8</vt:lpstr>
      <vt:lpstr>Трансмисссия_ТО_9</vt:lpstr>
      <vt:lpstr>Шаблон_1</vt:lpstr>
      <vt:lpstr>Шаблон_10</vt:lpstr>
      <vt:lpstr>Шаблон_11</vt:lpstr>
      <vt:lpstr>Шаблон_12</vt:lpstr>
      <vt:lpstr>Шаблон_13</vt:lpstr>
      <vt:lpstr>Шаблон_14</vt:lpstr>
      <vt:lpstr>Шаблон_2</vt:lpstr>
      <vt:lpstr>Шаблон_3</vt:lpstr>
      <vt:lpstr>Шаблон_4</vt:lpstr>
      <vt:lpstr>Шаблон_5</vt:lpstr>
      <vt:lpstr>Шаблон_6</vt:lpstr>
      <vt:lpstr>Шаблон_7</vt:lpstr>
      <vt:lpstr>Шаблон_8</vt:lpstr>
      <vt:lpstr>Шаблон_9</vt:lpstr>
      <vt:lpstr>Шаблон_ТО_ГПА_Иртыш</vt:lpstr>
      <vt:lpstr>Шаблон_ТО_ГТД_20515</vt:lpstr>
      <vt:lpstr>Шаблон_ТО_ГТД_25</vt:lpstr>
      <vt:lpstr>Шаблон_ТО_ГТД_37</vt:lpstr>
      <vt:lpstr>Шаблон_ТО_ГТД_50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I1a mask</cp:lastModifiedBy>
  <cp:lastPrinted>2023-10-31T12:11:04Z</cp:lastPrinted>
  <dcterms:created xsi:type="dcterms:W3CDTF">2016-11-02T07:37:09Z</dcterms:created>
  <dcterms:modified xsi:type="dcterms:W3CDTF">2023-11-10T15:48:16Z</dcterms:modified>
</cp:coreProperties>
</file>